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vbaProject.bin" ContentType="application/vnd.ms-office.vbaProject"/>
  <Override PartName="/xl/styles.xml" ContentType="application/vnd.openxmlformats-officedocument.spreadsheetml.styles+xml"/>
  <Override PartName="/xl/comments2.xml" ContentType="application/vnd.openxmlformats-officedocument.spreadsheetml.comment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book.xml" ContentType="application/vnd.ms-excel.sheet.macroEnabled.main+xml"/>
  <Override PartName="/xl/sharedStrings.xml" ContentType="application/vnd.openxmlformats-officedocument.spreadsheetml.sharedStrings+xml"/>
  <Override PartName="/xl/externalLinks/externalLink10.xml" ContentType="application/vnd.openxmlformats-officedocument.spreadsheetml.externalLink+xml"/>
  <Override PartName="/xl/externalLinks/externalLink23.xml" ContentType="application/vnd.openxmlformats-officedocument.spreadsheetml.externalLink+xml"/>
  <Override PartName="/xl/externalLinks/externalLink1.xml" ContentType="application/vnd.openxmlformats-officedocument.spreadsheetml.externalLink+xml"/>
  <Override PartName="/xl/externalLinks/externalLink20.xml" ContentType="application/vnd.openxmlformats-officedocument.spreadsheetml.externalLink+xml"/>
  <Override PartName="/xl/externalLinks/externalLink2.xml" ContentType="application/vnd.openxmlformats-officedocument.spreadsheetml.externalLink+xml"/>
  <Override PartName="/xl/externalLinks/externalLink21.xml" ContentType="application/vnd.openxmlformats-officedocument.spreadsheetml.externalLink+xml"/>
  <Override PartName="/xl/externalLinks/externalLink3.xml" ContentType="application/vnd.openxmlformats-officedocument.spreadsheetml.externalLink+xml"/>
  <Override PartName="/xl/externalLinks/externalLink26.xml" ContentType="application/vnd.openxmlformats-officedocument.spreadsheetml.externalLink+xml"/>
  <Override PartName="/xl/externalLinks/externalLink4.xml" ContentType="application/vnd.openxmlformats-officedocument.spreadsheetml.externalLink+xml"/>
  <Override PartName="/xl/externalLinks/externalLink27.xml" ContentType="application/vnd.openxmlformats-officedocument.spreadsheetml.externalLink+xml"/>
  <Override PartName="/xl/externalLinks/externalLink5.xml" ContentType="application/vnd.openxmlformats-officedocument.spreadsheetml.externalLink+xml"/>
  <Override PartName="/xl/externalLinks/externalLink24.xml" ContentType="application/vnd.openxmlformats-officedocument.spreadsheetml.externalLink+xml"/>
  <Override PartName="/xl/externalLinks/externalLink6.xml" ContentType="application/vnd.openxmlformats-officedocument.spreadsheetml.externalLink+xml"/>
  <Override PartName="/xl/externalLinks/externalLink11.xml" ContentType="application/vnd.openxmlformats-officedocument.spreadsheetml.externalLink+xml"/>
  <Override PartName="/xl/externalLinks/externalLink25.xml" ContentType="application/vnd.openxmlformats-officedocument.spreadsheetml.externalLink+xml"/>
  <Override PartName="/xl/externalLinks/externalLink7.xml" ContentType="application/vnd.openxmlformats-officedocument.spreadsheetml.externalLink+xml"/>
  <Override PartName="/xl/externalLinks/externalLink12.xml" ContentType="application/vnd.openxmlformats-officedocument.spreadsheetml.externalLink+xml"/>
  <Override PartName="/xl/externalLinks/externalLink8.xml" ContentType="application/vnd.openxmlformats-officedocument.spreadsheetml.externalLink+xml"/>
  <Override PartName="/xl/externalLinks/externalLink13.xml" ContentType="application/vnd.openxmlformats-officedocument.spreadsheetml.externalLink+xml"/>
  <Override PartName="/xl/externalLinks/externalLink9.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2.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media/image8.wmf" ContentType="image/x-wmf"/>
  <Override PartName="/xl/media/image15.wmf" ContentType="image/x-wmf"/>
  <Override PartName="/xl/media/image2.wmf" ContentType="image/x-wmf"/>
  <Override PartName="/xl/media/image3.wmf" ContentType="image/x-wmf"/>
  <Override PartName="/xl/media/image5.wmf" ContentType="image/x-wmf"/>
  <Override PartName="/xl/media/image6.wmf" ContentType="image/x-wmf"/>
  <Override PartName="/xl/media/image7.wmf" ContentType="image/x-wmf"/>
  <Override PartName="/xl/media/image9.wmf" ContentType="image/x-wmf"/>
  <Override PartName="/xl/media/image14.wmf" ContentType="image/x-wmf"/>
  <Override PartName="/xl/media/image16.wmf" ContentType="image/x-wmf"/>
  <Override PartName="/xl/media/image17.wmf" ContentType="image/x-wmf"/>
  <Override PartName="/xl/theme/theme1.xml" ContentType="application/vnd.openxmlformats-officedocument.theme+xml"/>
  <Override PartName="/xl/drawings/drawing8.xml" ContentType="application/vnd.openxmlformats-officedocument.drawing+xml"/>
  <Override PartName="/xl/drawings/vmlDrawing1.vml" ContentType="application/vnd.openxmlformats-officedocument.vmlDrawing"/>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9.xml" ContentType="application/vnd.openxmlformats-officedocument.drawing+xml"/>
  <Override PartName="/xl/drawings/drawing21.xml" ContentType="application/vnd.openxmlformats-officedocument.drawing+xml"/>
  <Override PartName="/xl/drawings/vmlDrawing2.vml" ContentType="application/vnd.openxmlformats-officedocument.vmlDrawing"/>
  <Override PartName="/xl/drawings/drawing10.xml" ContentType="application/vnd.openxmlformats-officedocument.drawing+xml"/>
  <Override PartName="/xl/drawings/vmlDrawing3.vml" ContentType="application/vnd.openxmlformats-officedocument.vmlDrawing"/>
  <Override PartName="/xl/drawings/drawing11.xml" ContentType="application/vnd.openxmlformats-officedocument.drawing+xml"/>
  <Override PartName="/xl/drawings/vmlDrawing4.vml" ContentType="application/vnd.openxmlformats-officedocument.vmlDrawing"/>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4.xml" ContentType="application/vnd.openxmlformats-officedocument.spreadsheetml.comments+xml"/>
  <Override PartName="/xl/comments16.xml" ContentType="application/vnd.openxmlformats-officedocument.spreadsheetml.comments+xml"/>
  <Override PartName="/xl/comments18.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1904="false"/>
  <workbookProtection/>
  <bookViews>
    <workbookView showHorizontalScroll="true" showVerticalScroll="true" showSheetTabs="true" xWindow="0" yWindow="0" windowWidth="16384" windowHeight="8192" tabRatio="500" firstSheet="0" activeTab="13"/>
  </bookViews>
  <sheets>
    <sheet name="PLANEJAMENTO" sheetId="1" state="visible" r:id="rId4"/>
    <sheet name="CRONOGRAMA" sheetId="2" state="visible" r:id="rId5"/>
    <sheet name="PONTO DE EQUILIBRIO" sheetId="3" state="visible" r:id="rId6"/>
    <sheet name="RESULTADO" sheetId="4" state="visible" r:id="rId7"/>
    <sheet name="CPU" sheetId="5" state="visible" r:id="rId8"/>
    <sheet name="EQUIPE" sheetId="6" state="visible" r:id="rId9"/>
    <sheet name="TOP" sheetId="7" state="visible" r:id="rId10"/>
    <sheet name="ADM" sheetId="8" state="visible" r:id="rId11"/>
    <sheet name="LAB" sheetId="9" state="visible" r:id="rId12"/>
    <sheet name="QSMS" sheetId="10" state="visible" r:id="rId13"/>
    <sheet name="MOB" sheetId="11" state="visible" r:id="rId14"/>
    <sheet name="ENCARGOS" sheetId="12" state="visible" r:id="rId15"/>
    <sheet name="BDI" sheetId="13" state="visible" r:id="rId16"/>
    <sheet name="DADOS" sheetId="14" state="visible" r:id="rId17"/>
    <sheet name="PRATICABILIDADE" sheetId="15" state="visible" r:id="rId18"/>
    <sheet name="PRODUÇÕES" sheetId="16" state="visible" r:id="rId19"/>
    <sheet name="MÃO DE OBRA" sheetId="17" state="visible" r:id="rId20"/>
    <sheet name="EQUIPAMENTOS" sheetId="18" state="visible" r:id="rId21"/>
    <sheet name="Escavação e Carga" sheetId="19" state="visible" r:id="rId22"/>
    <sheet name="Transportes" sheetId="20" state="visible" r:id="rId23"/>
    <sheet name="MATERIAIS" sheetId="21" state="visible" r:id="rId24"/>
    <sheet name="SERVIÇOS TERCEIRIZADOS" sheetId="22" state="visible" r:id="rId25"/>
  </sheets>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s>
  <definedNames>
    <definedName function="false" hidden="false" localSheetId="4" name="_xlnm.Print_Area" vbProcedure="false">CPU!$A$1:$K$3034</definedName>
    <definedName function="false" hidden="true" localSheetId="4" name="_xlnm._FilterDatabase" vbProcedure="false">CPU!$B$1:$B$3034</definedName>
    <definedName function="false" hidden="false" localSheetId="1" name="_xlnm.Print_Area" vbProcedure="false">CRONOGRAMA!$A$1:$GU$563</definedName>
    <definedName function="false" hidden="true" localSheetId="1" name="_xlnm._FilterDatabase" vbProcedure="false">CRONOGRAMA!$A$8:$B$562</definedName>
    <definedName function="false" hidden="true" localSheetId="17" name="_xlnm._FilterDatabase" vbProcedure="false">EQUIPAMENTOS!$A$2:$R$310</definedName>
    <definedName function="false" hidden="true" localSheetId="16" name="_xlnm._FilterDatabase" vbProcedure="false">'MÃO DE OBRA'!$A$2:$E$501</definedName>
    <definedName function="false" hidden="true" localSheetId="20" name="_xlnm._FilterDatabase" vbProcedure="false">MATERIAIS!$A$2:$F$104</definedName>
    <definedName function="false" hidden="false" localSheetId="0" name="_xlnm.Print_Area" vbProcedure="false">PLANEJAMENTO!$A$1:$Z$109</definedName>
    <definedName function="false" hidden="true" localSheetId="0" name="_xlnm._FilterDatabase" vbProcedure="false">PLANEJAMENTO!$B$6:$C$109</definedName>
    <definedName function="false" hidden="true" localSheetId="19" name="_xlnm._FilterDatabase" vbProcedure="false">Transportes!$A$7:$AE$493</definedName>
    <definedName function="false" hidden="true" name="a" vbProcedure="false">#REF!</definedName>
    <definedName function="false" hidden="true" name="A.23" vbProcedure="false">{#N/A,#N/A,FALSE,"SITUAÇÃO DIÁRIA ";#N/A,#N/A,FALSE,"7 à 7"}</definedName>
    <definedName function="false" hidden="true" name="A.???" vbProcedure="false">{"det (May)",#N/A,FALSE,"June";"sum (MAY YTD)",#N/A,FALSE,"June YTD"}</definedName>
    <definedName function="false" hidden="true" name="A.???_1" vbProcedure="false">{"det (May)",#N/A,FALSE,"June";"sum (MAY YTD)",#N/A,FALSE,"June YTD"}</definedName>
    <definedName function="false" hidden="true" name="A.???_1_1" vbProcedure="false">{"det (May)",#N/A,FALSE,"June";"sum (MAY YTD)",#N/A,FALSE,"June YTD"}</definedName>
    <definedName function="false" hidden="true" name="A.???_1_1_1" vbProcedure="false">{"det (May)",#N/A,FALSE,"June";"sum (MAY YTD)",#N/A,FALSE,"June YTD"}</definedName>
    <definedName function="false" hidden="true" name="A.???_1_2" vbProcedure="false">{"det (May)",#N/A,FALSE,"June";"sum (MAY YTD)",#N/A,FALSE,"June YTD"}</definedName>
    <definedName function="false" hidden="true" name="A.???_2" vbProcedure="false">{"det (May)",#N/A,FALSE,"June";"sum (MAY YTD)",#N/A,FALSE,"June YTD"}</definedName>
    <definedName function="false" hidden="true" name="A.I.AA" vbProcedure="false">{"det (May)",#N/A,FALSE,"June";"sum (MAY YTD)",#N/A,FALSE,"June YTD"}</definedName>
    <definedName function="false" hidden="true" name="A.I.AA_1" vbProcedure="false">{"det (May)",#N/A,FALSE,"June";"sum (MAY YTD)",#N/A,FALSE,"June YTD"}</definedName>
    <definedName function="false" hidden="true" name="A.I.AA_1_1" vbProcedure="false">{"det (May)",#N/A,FALSE,"June";"sum (MAY YTD)",#N/A,FALSE,"June YTD"}</definedName>
    <definedName function="false" hidden="true" name="A.I.AA_1_1_1" vbProcedure="false">{"det (May)",#N/A,FALSE,"June";"sum (MAY YTD)",#N/A,FALSE,"June YTD"}</definedName>
    <definedName function="false" hidden="true" name="A.I.AA_1_2" vbProcedure="false">{"det (May)",#N/A,FALSE,"June";"sum (MAY YTD)",#N/A,FALSE,"June YTD"}</definedName>
    <definedName function="false" hidden="true" name="A.I.AA_2" vbProcedure="false">{"det (May)",#N/A,FALSE,"June";"sum (MAY YTD)",#N/A,FALSE,"June YTD"}</definedName>
    <definedName function="false" hidden="true" name="A.Ⅱ.i2" vbProcedure="false">{"det (May)",#N/A,FALSE,"June";"sum (MAY YTD)",#N/A,FALSE,"June YTD"}</definedName>
    <definedName function="false" hidden="true" name="A.Ⅱ.i2_1" vbProcedure="false">{"det (May)",#N/A,FALSE,"June";"sum (MAY YTD)",#N/A,FALSE,"June YTD"}</definedName>
    <definedName function="false" hidden="true" name="A.Ⅱ.i2_1_1" vbProcedure="false">{"det (May)",#N/A,FALSE,"June";"sum (MAY YTD)",#N/A,FALSE,"June YTD"}</definedName>
    <definedName function="false" hidden="true" name="A.Ⅱ.i2_1_1_1" vbProcedure="false">{"det (May)",#N/A,FALSE,"June";"sum (MAY YTD)",#N/A,FALSE,"June YTD"}</definedName>
    <definedName function="false" hidden="true" name="A.Ⅱ.i2_1_2" vbProcedure="false">{"det (May)",#N/A,FALSE,"June";"sum (MAY YTD)",#N/A,FALSE,"June YTD"}</definedName>
    <definedName function="false" hidden="true" name="A.Ⅱ.i2_2" vbProcedure="false">{"det (May)",#N/A,FALSE,"June";"sum (MAY YTD)",#N/A,FALSE,"June YTD"}</definedName>
    <definedName function="false" hidden="true" name="a000" vbProcedure="false">{#N/A,#N/A,FALSE,"ANEXO3 99 ERA";#N/A,#N/A,FALSE,"ANEXO3 99 UBÁ2";#N/A,#N/A,FALSE,"ANEXO3 99 DTU";#N/A,#N/A,FALSE,"ANEXO3 99 RDR";#N/A,#N/A,FALSE,"ANEXO3 99 UBÁ4";#N/A,#N/A,FALSE,"ANEXO3 99 UBÁ6"}</definedName>
    <definedName function="false" hidden="true" name="aa" vbProcedure="false">'[12]5820'!$E$1:$E$65536</definedName>
    <definedName function="false" hidden="true" name="aaa"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aaaa" vbProcedure="false">{#N/A,#N/A,FALSE,"Graficos";#N/A,#N/A,FALSE,"P.Ingresos";#N/A,#N/A,FALSE,"P.Gastos";#N/A,#N/A,FALSE,"I.Trafico";#N/A,#N/A,FALSE,"I.Peajes";#N/A,#N/A,FALSE,"G.Operativos";#N/A,#N/A,FALSE,"Cf Proyecto";#N/A,#N/A,FALSE,"C.PYG";#N/A,#N/A,FALSE,"Balance";#N/A,#N/A,FALSE,"TIR AC";#N/A,#N/A,FALSE,"TIR E"}</definedName>
    <definedName function="false" hidden="true" name="aaaaa"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AA"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aaa" vbProcedure="false">{"'CptDifn'!$AA$32:$AG$32"}</definedName>
    <definedName function="false" hidden="true" name="aaaaaaaa" vbProcedure="false">{#N/A,#N/A,FALSE,"IR E CS 1997";#N/A,#N/A,FALSE,"PR ND";#N/A,#N/A,FALSE,"8191";#N/A,#N/A,FALSE,"8383";#N/A,#N/A,FALSE,"MP 1024";#N/A,#N/A,FALSE,"AD_EX_97";#N/A,#N/A,FALSE,"BD 97"}</definedName>
    <definedName function="false" hidden="true" name="aaaaaaaaa" vbProcedure="false">'[12]5820'!$G$18</definedName>
    <definedName function="false" hidden="true" name="aaaaaaaaaa" vbProcedure="false">#REF!</definedName>
    <definedName function="false" hidden="true" name="aaaaaaaaaaa" vbProcedure="false">#REF!</definedName>
    <definedName function="false" hidden="true" name="aaaaaaaaaaaa" vbProcedure="false">#REF!</definedName>
    <definedName function="false" hidden="true" name="aaaaaaaaaaaaa" vbProcedure="false">#REF!</definedName>
    <definedName function="false" hidden="true" name="aaaaaaaaaaaaaaa" vbProcedure="false">#REF!</definedName>
    <definedName function="false" hidden="true" name="aaaaaaaaaaaaaaaaa" vbProcedure="false">#REF!</definedName>
    <definedName function="false" hidden="true" name="aaaaaaaaaaaaaaaaaaa" vbProcedure="false">#REF!</definedName>
    <definedName function="false" hidden="true" name="AAAAAAAAAAAAAAAAAAAAAA" vbProcedure="false">{#N/A,#N/A,TRUE,"Serviços"}</definedName>
    <definedName function="false" hidden="true" name="aaaaaaaaaaaaaaaaaaaaaaa" vbProcedure="false">#REF!</definedName>
    <definedName function="false" hidden="true" name="aaaaaaaaaaaaaaaaaaaaaaaaaa" vbProcedure="false">#REF!</definedName>
    <definedName function="false" hidden="true" name="aaaaaaaaaaaaa_1" vbProcedure="false">{"'CptDifn'!$AA$32:$AG$32"}</definedName>
    <definedName function="false" hidden="true" name="aaaaaaaaaaaaa_1_1" vbProcedure="false">{"'CptDifn'!$AA$32:$AG$32"}</definedName>
    <definedName function="false" hidden="true" name="aaaaaaaaaaaaa_1_1_1" vbProcedure="false">{"'CptDifn'!$AA$32:$AG$32"}</definedName>
    <definedName function="false" hidden="true" name="aaaaaaaaaaaaa_1_2" vbProcedure="false">{"'CptDifn'!$AA$32:$AG$32"}</definedName>
    <definedName function="false" hidden="true" name="aaaaaaaaaaaaa_2" vbProcedure="false">{"'CptDifn'!$AA$32:$AG$32"}</definedName>
    <definedName function="false" hidden="true" name="AAAAAAAA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AAAA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AAAA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AAAA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AAAA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aaa_1" vbProcedure="false">{"'CptDifn'!$AA$32:$AG$32"}</definedName>
    <definedName function="false" hidden="true" name="aaaaaaa_1_1" vbProcedure="false">{"'CptDifn'!$AA$32:$AG$32"}</definedName>
    <definedName function="false" hidden="true" name="aaaaaaa_1_1_1" vbProcedure="false">{"'CptDifn'!$AA$32:$AG$32"}</definedName>
    <definedName function="false" hidden="true" name="aaaaaaa_1_2" vbProcedure="false">{"'CptDifn'!$AA$32:$AG$32"}</definedName>
    <definedName function="false" hidden="true" name="aaaaaaa_2" vbProcedure="false">{"'CptDifn'!$AA$32:$AG$32"}</definedName>
    <definedName function="false" hidden="true" name="aaaaa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a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a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a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a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a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aas" vbProcedure="false">{"'gráf jan00'!$A$1:$AK$41"}</definedName>
    <definedName function="false" hidden="true" name="aaas_1" vbProcedure="false">{"'gráf jan00'!$A$1:$AK$41"}</definedName>
    <definedName function="false" hidden="true" name="aaas_1_1" vbProcedure="false">{"'gráf jan00'!$A$1:$AK$41"}</definedName>
    <definedName function="false" hidden="true" name="aaas_1_1_1" vbProcedure="false">{"'gráf jan00'!$A$1:$AK$41"}</definedName>
    <definedName function="false" hidden="true" name="aaas_1_2" vbProcedure="false">{"'gráf jan00'!$A$1:$AK$41"}</definedName>
    <definedName function="false" hidden="true" name="aaas_2" vbProcedure="false">{"'gráf jan00'!$A$1:$AK$41"}</definedName>
    <definedName function="false" hidden="true" name="aaa_1" vbProcedure="false">{"'Quadro'!$A$4:$BG$78"}</definedName>
    <definedName function="false" hidden="true" name="aaa_1_1" vbProcedure="false">{"'Quadro'!$A$4:$BG$78"}</definedName>
    <definedName function="false" hidden="true" name="aaa_1_1_1" vbProcedure="false">{"'Quadro'!$A$4:$BG$78"}</definedName>
    <definedName function="false" hidden="true" name="aaa_1_2" vbProcedure="false">{"'Quadro'!$A$4:$BG$78"}</definedName>
    <definedName function="false" hidden="true" name="aaa_2" vbProcedure="false">{"'Quadro'!$A$4:$BG$78"}</definedName>
    <definedName function="false" hidden="true" name="AAA_DOCTOPS" vbProcedure="false">"AAA_SET"</definedName>
    <definedName function="false" hidden="true" name="AAA_duser" vbProcedure="false">"OFF"</definedName>
    <definedName function="false" hidden="true" name="AABB" vbProcedure="false">{"'gráf jan00'!$A$1:$AK$41"}</definedName>
    <definedName function="false" hidden="true" name="AAB_Addin5" vbProcedure="false">"AAB_Description for addin 5,Description for addin 5,Description for addin 5,Description for addin 5,Description for addin 5,Description for addin 5"</definedName>
    <definedName function="false" hidden="true" name="aaf" vbProcedure="false">{"'CptDifn'!$AA$32:$AG$32"}</definedName>
    <definedName function="false" hidden="true" name="aaf_1" vbProcedure="false">{"'CptDifn'!$AA$32:$AG$32"}</definedName>
    <definedName function="false" hidden="true" name="aaf_1_1" vbProcedure="false">{"'CptDifn'!$AA$32:$AG$32"}</definedName>
    <definedName function="false" hidden="true" name="aaf_1_1_1" vbProcedure="false">{"'CptDifn'!$AA$32:$AG$32"}</definedName>
    <definedName function="false" hidden="true" name="aaf_1_2" vbProcedure="false">{"'CptDifn'!$AA$32:$AG$32"}</definedName>
    <definedName function="false" hidden="true" name="aaf_2" vbProcedure="false">{"'CptDifn'!$AA$32:$AG$32"}</definedName>
    <definedName function="false" hidden="true" name="aasaasas" vbProcedure="false">{#N/A,#N/A,TRUE,"indice";#N/A,#N/A,TRUE,"indicadores";#N/A,#N/A,TRUE,"comentarios"}</definedName>
    <definedName function="false" hidden="true" name="aasaasas1" vbProcedure="false">{#N/A,#N/A,TRUE,"indice";#N/A,#N/A,TRUE,"indicadores";#N/A,#N/A,TRUE,"comentarios"}</definedName>
    <definedName function="false" hidden="true" name="aasaasas_1" vbProcedure="false">{#N/A,#N/A,TRUE,"indice";#N/A,#N/A,TRUE,"indicadores";#N/A,#N/A,TRUE,"comentarios"}</definedName>
    <definedName function="false" hidden="true" name="aasaasas_1_1" vbProcedure="false">{#N/A,#N/A,TRUE,"indice";#N/A,#N/A,TRUE,"indicadores";#N/A,#N/A,TRUE,"comentarios"}</definedName>
    <definedName function="false" hidden="true" name="aasaasas_1_1_1" vbProcedure="false">{#N/A,#N/A,TRUE,"indice";#N/A,#N/A,TRUE,"indicadores";#N/A,#N/A,TRUE,"comentarios"}</definedName>
    <definedName function="false" hidden="true" name="aasaasas_1_2" vbProcedure="false">{#N/A,#N/A,TRUE,"indice";#N/A,#N/A,TRUE,"indicadores";#N/A,#N/A,TRUE,"comentarios"}</definedName>
    <definedName function="false" hidden="true" name="aasaasas_2" vbProcedure="false">{#N/A,#N/A,TRUE,"indice";#N/A,#N/A,TRUE,"indicadores";#N/A,#N/A,TRUE,"comentarios"}</definedName>
    <definedName function="false" hidden="true" name="aasadad"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true" name="aasasas" vbProcedure="false">{#N/A,#N/A,FALSE,"GERAL";#N/A,#N/A,FALSE,"012-96";#N/A,#N/A,FALSE,"018-96";#N/A,#N/A,FALSE,"027-96";#N/A,#N/A,FALSE,"059-96";#N/A,#N/A,FALSE,"076-96";#N/A,#N/A,FALSE,"019-97";#N/A,#N/A,FALSE,"021-97";#N/A,#N/A,FALSE,"022-97";#N/A,#N/A,FALSE,"028-97"}</definedName>
    <definedName function="false" hidden="true" name="aasse" vbProcedure="false">{"'RR'!$A$2:$E$81"}</definedName>
    <definedName function="false" hidden="true" name="aasse_1" vbProcedure="false">{"'RR'!$A$2:$E$81"}</definedName>
    <definedName function="false" hidden="true" name="aasse_1_1" vbProcedure="false">{"'RR'!$A$2:$E$81"}</definedName>
    <definedName function="false" hidden="true" name="aasse_1_1_1" vbProcedure="false">{"'RR'!$A$2:$E$81"}</definedName>
    <definedName function="false" hidden="true" name="aasse_1_2" vbProcedure="false">{"'RR'!$A$2:$E$81"}</definedName>
    <definedName function="false" hidden="true" name="aasse_2" vbProcedure="false">{"'RR'!$A$2:$E$81"}</definedName>
    <definedName function="false" hidden="true" name="aa_1" vbProcedure="false">{"'Quadro'!$A$4:$BG$78"}</definedName>
    <definedName function="false" hidden="true" name="aa_1_1" vbProcedure="false">{"'Quadro'!$A$4:$BG$78"}</definedName>
    <definedName function="false" hidden="true" name="aa_1_1_1" vbProcedure="false">{"'Quadro'!$A$4:$BG$78"}</definedName>
    <definedName function="false" hidden="true" name="aa_1_2" vbProcedure="false">{"'Quadro'!$A$4:$BG$78"}</definedName>
    <definedName function="false" hidden="true" name="AB" vbProcedure="false">{"'gráf jan00'!$A$1:$AK$41"}</definedName>
    <definedName function="false" hidden="true" name="Abal" vbProcedure="false">{"'RR'!$A$2:$E$81"}</definedName>
    <definedName function="false" hidden="true" name="Abalroamento" vbProcedure="false">{"'Quadro'!$A$4:$BG$78"}</definedName>
    <definedName function="false" hidden="true" name="Abalroamento_1" vbProcedure="false">{"'Quadro'!$A$4:$BG$78"}</definedName>
    <definedName function="false" hidden="true" name="Abalroamento_1_1" vbProcedure="false">{"'Quadro'!$A$4:$BG$78"}</definedName>
    <definedName function="false" hidden="true" name="Abalroamento_1_1_1" vbProcedure="false">{"'Quadro'!$A$4:$BG$78"}</definedName>
    <definedName function="false" hidden="true" name="Abalroamento_1_2" vbProcedure="false">{"'Quadro'!$A$4:$BG$78"}</definedName>
    <definedName function="false" hidden="true" name="Abalroamento_2" vbProcedure="false">{"'Quadro'!$A$4:$BG$78"}</definedName>
    <definedName function="false" hidden="true" name="Abc" vbProcedure="false">{#N/A,#N/A,FALSE,"IR E CS 1997";#N/A,#N/A,FALSE,"PR ND";#N/A,#N/A,FALSE,"8191";#N/A,#N/A,FALSE,"8383";#N/A,#N/A,FALSE,"MP 1024";#N/A,#N/A,FALSE,"AD_EX_97";#N/A,#N/A,FALSE,"BD 97"}</definedName>
    <definedName function="false" hidden="true" name="ABC.XLS" vbProcedure="false">{"'Quadro'!$A$4:$BG$78"}</definedName>
    <definedName function="false" hidden="true" name="ABC.XLS_1" vbProcedure="false">{"'Quadro'!$A$4:$BG$78"}</definedName>
    <definedName function="false" hidden="true" name="ABC.XLS_1_1" vbProcedure="false">{"'Quadro'!$A$4:$BG$78"}</definedName>
    <definedName function="false" hidden="true" name="ABC.XLS_1_1_1" vbProcedure="false">{"'Quadro'!$A$4:$BG$78"}</definedName>
    <definedName function="false" hidden="true" name="ABC.XLS_1_2" vbProcedure="false">{"'Quadro'!$A$4:$BG$78"}</definedName>
    <definedName function="false" hidden="true" name="ABC.XLS_2" vbProcedure="false">{"'Quadro'!$A$4:$BG$78"}</definedName>
    <definedName function="false" hidden="true" name="abcd" vbProcedure="false">{#N/A,#N/A,FALSE,"PCOL"}</definedName>
    <definedName function="false" hidden="true" name="abcdaa" vbProcedure="false">{#N/A,#N/A,FALSE,"PCOL"}</definedName>
    <definedName function="false" hidden="true" name="abcdaaa" vbProcedure="false">{#N/A,#N/A,FALSE,"PCOL"}</definedName>
    <definedName function="false" hidden="true" name="abcdaaa2" vbProcedure="false">{#N/A,#N/A,FALSE,"PCOL"}</definedName>
    <definedName function="false" hidden="true" name="abcde" vbProcedure="false">{#N/A,#N/A,FALSE,"PCOL"}</definedName>
    <definedName function="false" hidden="true" name="abcdee" vbProcedure="false">{#N/A,#N/A,FALSE,"PCOL"}</definedName>
    <definedName function="false" hidden="true" name="ABCDEEE" vbProcedure="false">{#N/A,#N/A,FALSE,"PCOL"}</definedName>
    <definedName function="false" hidden="true" name="abcde_1" vbProcedure="false">{#N/A,#N/A,FALSE,"PCOL"}</definedName>
    <definedName function="false" hidden="true" name="abcde_1_1" vbProcedure="false">{#N/A,#N/A,FALSE,"PCOL"}</definedName>
    <definedName function="false" hidden="true" name="abcde_1_1_1" vbProcedure="false">{#N/A,#N/A,FALSE,"PCOL"}</definedName>
    <definedName function="false" hidden="true" name="abcde_1_2" vbProcedure="false">{#N/A,#N/A,FALSE,"PCOL"}</definedName>
    <definedName function="false" hidden="true" name="abcde_2" vbProcedure="false">{#N/A,#N/A,FALSE,"PCOL"}</definedName>
    <definedName function="false" hidden="true" name="ABCDMM" vbProcedure="false">{#N/A,#N/A,FALSE,"PCOL"}</definedName>
    <definedName function="false" hidden="true" name="abcd_1" vbProcedure="false">{#N/A,#N/A,FALSE,"PCOL"}</definedName>
    <definedName function="false" hidden="true" name="abcd_1_1" vbProcedure="false">{#N/A,#N/A,FALSE,"PCOL"}</definedName>
    <definedName function="false" hidden="true" name="abcd_1_1_1" vbProcedure="false">{#N/A,#N/A,FALSE,"PCOL"}</definedName>
    <definedName function="false" hidden="true" name="abcd_1_2" vbProcedure="false">{#N/A,#N/A,FALSE,"PCOL"}</definedName>
    <definedName function="false" hidden="true" name="abcd_2" vbProcedure="false">{#N/A,#N/A,FALSE,"PCOL"}</definedName>
    <definedName function="false" hidden="true" name="abc_" vbProcedure="false">{#N/A,#N/A,FALSE,"GERAL";#N/A,#N/A,FALSE,"012-96";#N/A,#N/A,FALSE,"018-96";#N/A,#N/A,FALSE,"027-96";#N/A,#N/A,FALSE,"059-96";#N/A,#N/A,FALSE,"076-96";#N/A,#N/A,FALSE,"019-97";#N/A,#N/A,FALSE,"021-97";#N/A,#N/A,FALSE,"022-97";#N/A,#N/A,FALSE,"028-97"}</definedName>
    <definedName function="false" hidden="true" name="Abc_1" vbProcedure="false">{#N/A,#N/A,FALSE,"IR E CS 1997";#N/A,#N/A,FALSE,"PR ND";#N/A,#N/A,FALSE,"8191";#N/A,#N/A,FALSE,"8383";#N/A,#N/A,FALSE,"MP 1024";#N/A,#N/A,FALSE,"AD_EX_97";#N/A,#N/A,FALSE,"BD 97"}</definedName>
    <definedName function="false" hidden="true" name="abc_1_1" vbProcedure="false">{#N/A,#N/A,FALSE,"ET-CAPA";#N/A,#N/A,FALSE,"ET-PAG1";#N/A,#N/A,FALSE,"ET-PAG2";#N/A,#N/A,FALSE,"ET-PAG3";#N/A,#N/A,FALSE,"ET-PAG4";#N/A,#N/A,FALSE,"ET-PAG5"}</definedName>
    <definedName function="false" hidden="true" name="abc_1_1_1" vbProcedure="false">{#N/A,#N/A,FALSE,"ET-CAPA";#N/A,#N/A,FALSE,"ET-PAG1";#N/A,#N/A,FALSE,"ET-PAG2";#N/A,#N/A,FALSE,"ET-PAG3";#N/A,#N/A,FALSE,"ET-PAG4";#N/A,#N/A,FALSE,"ET-PAG5"}</definedName>
    <definedName function="false" hidden="true" name="abc_1_2" vbProcedure="false">{#N/A,#N/A,FALSE,"ET-CAPA";#N/A,#N/A,FALSE,"ET-PAG1";#N/A,#N/A,FALSE,"ET-PAG2";#N/A,#N/A,FALSE,"ET-PAG3";#N/A,#N/A,FALSE,"ET-PAG4";#N/A,#N/A,FALSE,"ET-PAG5"}</definedName>
    <definedName function="false" hidden="true" name="abc_2" vbProcedure="false">{#N/A,#N/A,FALSE,"ET-CAPA";#N/A,#N/A,FALSE,"ET-PAG1";#N/A,#N/A,FALSE,"ET-PAG2";#N/A,#N/A,FALSE,"ET-PAG3";#N/A,#N/A,FALSE,"ET-PAG4";#N/A,#N/A,FALSE,"ET-PAG5"}</definedName>
    <definedName function="false" hidden="true" name="ABD" vbProcedure="false">{"'Quadro'!$A$4:$BG$78"}</definedName>
    <definedName function="false" hidden="true" name="ABD_1" vbProcedure="false">{"'Quadro'!$A$4:$BG$78"}</definedName>
    <definedName function="false" hidden="true" name="ABD_1_1" vbProcedure="false">{"'Quadro'!$A$4:$BG$78"}</definedName>
    <definedName function="false" hidden="true" name="ABD_1_1_1" vbProcedure="false">{"'Quadro'!$A$4:$BG$78"}</definedName>
    <definedName function="false" hidden="true" name="ABD_1_2" vbProcedure="false">{"'Quadro'!$A$4:$BG$78"}</definedName>
    <definedName function="false" hidden="true" name="ABD_2" vbProcedure="false">{"'Quadro'!$A$4:$BG$78"}</definedName>
    <definedName function="false" hidden="true" name="abobora.xls" vbProcedure="false">{"'Quadro'!$A$4:$BG$78"}</definedName>
    <definedName function="false" hidden="true" name="abobora.xls_1" vbProcedure="false">{"'Quadro'!$A$4:$BG$78"}</definedName>
    <definedName function="false" hidden="true" name="abobora.xls_1_1" vbProcedure="false">{"'Quadro'!$A$4:$BG$78"}</definedName>
    <definedName function="false" hidden="true" name="abobora.xls_1_1_1" vbProcedure="false">{"'Quadro'!$A$4:$BG$78"}</definedName>
    <definedName function="false" hidden="true" name="abobora.xls_1_2" vbProcedure="false">{"'Quadro'!$A$4:$BG$78"}</definedName>
    <definedName function="false" hidden="true" name="abobora.xls_2" vbProcedure="false">{"'Quadro'!$A$4:$BG$78"}</definedName>
    <definedName function="false" hidden="true" name="ABRIL" vbProcedure="false">{#N/A,#N/A,FALSE,"GERAL";#N/A,#N/A,FALSE,"012-96";#N/A,#N/A,FALSE,"018-96";#N/A,#N/A,FALSE,"027-96";#N/A,#N/A,FALSE,"059-96";#N/A,#N/A,FALSE,"076-96";#N/A,#N/A,FALSE,"019-97";#N/A,#N/A,FALSE,"021-97";#N/A,#N/A,FALSE,"022-97";#N/A,#N/A,FALSE,"028-97"}</definedName>
    <definedName function="false" hidden="true" name="abs" vbProcedure="false">{"'Quadro'!$A$4:$BG$78"}</definedName>
    <definedName function="false" hidden="true" name="ab_1" vbProcedure="false">{#N/A,#N/A,FALSE,"ET-CAPA";#N/A,#N/A,FALSE,"ET-PAG1";#N/A,#N/A,FALSE,"ET-PAG2";#N/A,#N/A,FALSE,"ET-PAG3";#N/A,#N/A,FALSE,"ET-PAG4";#N/A,#N/A,FALSE,"ET-PAG5"}</definedName>
    <definedName function="false" hidden="true" name="ab_1_1" vbProcedure="false">{#N/A,#N/A,FALSE,"ET-CAPA";#N/A,#N/A,FALSE,"ET-PAG1";#N/A,#N/A,FALSE,"ET-PAG2";#N/A,#N/A,FALSE,"ET-PAG3";#N/A,#N/A,FALSE,"ET-PAG4";#N/A,#N/A,FALSE,"ET-PAG5"}</definedName>
    <definedName function="false" hidden="true" name="ab_1_1_1" vbProcedure="false">{#N/A,#N/A,FALSE,"ET-CAPA";#N/A,#N/A,FALSE,"ET-PAG1";#N/A,#N/A,FALSE,"ET-PAG2";#N/A,#N/A,FALSE,"ET-PAG3";#N/A,#N/A,FALSE,"ET-PAG4";#N/A,#N/A,FALSE,"ET-PAG5"}</definedName>
    <definedName function="false" hidden="true" name="ab_1_2" vbProcedure="false">{#N/A,#N/A,FALSE,"ET-CAPA";#N/A,#N/A,FALSE,"ET-PAG1";#N/A,#N/A,FALSE,"ET-PAG2";#N/A,#N/A,FALSE,"ET-PAG3";#N/A,#N/A,FALSE,"ET-PAG4";#N/A,#N/A,FALSE,"ET-PAG5"}</definedName>
    <definedName function="false" hidden="true" name="ab_2" vbProcedure="false">{#N/A,#N/A,FALSE,"ET-CAPA";#N/A,#N/A,FALSE,"ET-PAG1";#N/A,#N/A,FALSE,"ET-PAG2";#N/A,#N/A,FALSE,"ET-PAG3";#N/A,#N/A,FALSE,"ET-PAG4";#N/A,#N/A,FALSE,"ET-PAG5"}</definedName>
    <definedName function="false" hidden="true" name="ac" vbProcedure="false">{#N/A,#N/A,FALSE,"ET-CAPA";#N/A,#N/A,FALSE,"ET-PAG1";#N/A,#N/A,FALSE,"ET-PAG2";#N/A,#N/A,FALSE,"ET-PAG3";#N/A,#N/A,FALSE,"ET-PAG4";#N/A,#N/A,FALSE,"ET-PAG5"}</definedName>
    <definedName function="false" hidden="true" name="acao" vbProcedure="false">{"'Quadro'!$A$4:$BG$78"}</definedName>
    <definedName function="false" hidden="true" name="AccessDatabase" vbProcedure="false">"C:\Documents and Settings\JPMELLO\Meus documentos\ARQUIVOS 2004\MONITORAMENTO OAC\Monitoramento de OAC.mdb"</definedName>
    <definedName function="false" hidden="true" name="acCPT" vbProcedure="false">{"'RR'!$A$2:$E$81"}</definedName>
    <definedName function="false" hidden="true" name="achart11" vbProcedure="false">#REF!</definedName>
    <definedName function="false" hidden="true" name="achart12" vbProcedure="false">#REF!</definedName>
    <definedName function="false" hidden="true" name="achart13" vbProcedure="false">#REF!</definedName>
    <definedName function="false" hidden="true" name="achart14" vbProcedure="false">#REF!</definedName>
    <definedName function="false" hidden="true" name="achart15" vbProcedure="false">#REF!</definedName>
    <definedName function="false" hidden="true" name="achart16" vbProcedure="false">#REF!</definedName>
    <definedName function="false" hidden="true" name="achart17" vbProcedure="false">#REF!</definedName>
    <definedName function="false" hidden="true" name="achart2" vbProcedure="false">#REF!</definedName>
    <definedName function="false" hidden="true" name="achart20" vbProcedure="false">#REF!</definedName>
    <definedName function="false" hidden="true" name="achart21" vbProcedure="false">#REF!</definedName>
    <definedName function="false" hidden="true" name="achart22" vbProcedure="false">#REF!</definedName>
    <definedName function="false" hidden="true" name="achart23" vbProcedure="false">#REF!</definedName>
    <definedName function="false" hidden="true" name="achart24" vbProcedure="false">#REF!</definedName>
    <definedName function="false" hidden="true" name="achart25" vbProcedure="false">#REF!</definedName>
    <definedName function="false" hidden="true" name="achart26" vbProcedure="false">#REF!</definedName>
    <definedName function="false" hidden="true" name="achart27" vbProcedure="false">#REF!</definedName>
    <definedName function="false" hidden="true" name="achart28" vbProcedure="false">#REF!</definedName>
    <definedName function="false" hidden="true" name="achart29" vbProcedure="false">#REF!</definedName>
    <definedName function="false" hidden="true" name="achart3" vbProcedure="false">#REF!</definedName>
    <definedName function="false" hidden="true" name="achart30" vbProcedure="false">#REF!</definedName>
    <definedName function="false" hidden="true" name="achart31" vbProcedure="false">#REF!</definedName>
    <definedName function="false" hidden="true" name="achart32" vbProcedure="false">#REF!</definedName>
    <definedName function="false" hidden="true" name="achart4" vbProcedure="false">#REF!</definedName>
    <definedName function="false" hidden="true" name="achart5" vbProcedure="false">#REF!</definedName>
    <definedName function="false" hidden="true" name="achart6" vbProcedure="false">#REF!</definedName>
    <definedName function="false" hidden="true" name="achart7" vbProcedure="false">#REF!</definedName>
    <definedName function="false" hidden="true" name="achart8" vbProcedure="false">#REF!</definedName>
    <definedName function="false" hidden="true" name="achart9" vbProcedure="false">#REF!</definedName>
    <definedName function="false" hidden="true" name="AcidCPT" vbProcedure="false">{"'RR'!$A$2:$E$81"}</definedName>
    <definedName function="false" hidden="true" name="Acidente" vbProcedure="false">{"'gráf jan00'!$A$1:$AK$41"}</definedName>
    <definedName function="false" hidden="true" name="Acidente_1" vbProcedure="false">{"'gráf jan00'!$A$1:$AK$41"}</definedName>
    <definedName function="false" hidden="true" name="Acidente_1_1" vbProcedure="false">{"'gráf jan00'!$A$1:$AK$41"}</definedName>
    <definedName function="false" hidden="true" name="Acidente_1_1_1" vbProcedure="false">{"'gráf jan00'!$A$1:$AK$41"}</definedName>
    <definedName function="false" hidden="true" name="Acidente_1_2" vbProcedure="false">{"'gráf jan00'!$A$1:$AK$41"}</definedName>
    <definedName function="false" hidden="true" name="Acidente_2" vbProcedure="false">{"'gráf jan00'!$A$1:$AK$41"}</definedName>
    <definedName function="false" hidden="true" name="AcidSPT" vbProcedure="false">{"'RR'!$A$2:$E$81"}</definedName>
    <definedName function="false" hidden="true" name="ACwvu.ACC." vbProcedure="false">#REF!</definedName>
    <definedName function="false" hidden="true" name="ACwvu.AFAC." vbProcedure="false">#REF!</definedName>
    <definedName function="false" hidden="true" name="ACwvu.ELIMLUCRO." vbProcedure="false">#REF!</definedName>
    <definedName function="false" hidden="true" name="ACwvu.ESTOQUES." vbProcedure="false">#REF!</definedName>
    <definedName function="false" hidden="true" name="ACwvu.Fabio." vbProcedure="false">#REF!</definedName>
    <definedName function="false" hidden="true" name="ACwvu.LPERDAS." vbProcedure="false">#REF!</definedName>
    <definedName function="false" hidden="true" name="ACwvu.PLANILHA2." vbProcedure="false">#REF!</definedName>
    <definedName function="false" hidden="true" name="ACwvu.RES432." vbProcedure="false">#REF!</definedName>
    <definedName function="false" hidden="true" name="ACwvu.VERLUCRO." vbProcedure="false">#REF!</definedName>
    <definedName function="false" hidden="true" name="ac_1" vbProcedure="false">{"'CptDifn'!$AA$32:$AG$32"}</definedName>
    <definedName function="false" hidden="true" name="ac_1_1" vbProcedure="false">{"'CptDifn'!$AA$32:$AG$32"}</definedName>
    <definedName function="false" hidden="true" name="ac_1_1_1" vbProcedure="false">{"'CptDifn'!$AA$32:$AG$32"}</definedName>
    <definedName function="false" hidden="true" name="ac_1_2" vbProcedure="false">{"'CptDifn'!$AA$32:$AG$32"}</definedName>
    <definedName function="false" hidden="true" name="ac_2" vbProcedure="false">{"'CptDifn'!$AA$32:$AG$32"}</definedName>
    <definedName function="false" hidden="true" name="ad" vbProcedure="false">#REF!</definedName>
    <definedName function="false" hidden="true" name="adao" vbProcedure="false">{#N/A,#N/A,FALSE,"GERAL";#N/A,#N/A,FALSE,"012-96";#N/A,#N/A,FALSE,"018-96";#N/A,#N/A,FALSE,"027-96";#N/A,#N/A,FALSE,"059-96";#N/A,#N/A,FALSE,"076-96";#N/A,#N/A,FALSE,"019-97";#N/A,#N/A,FALSE,"021-97";#N/A,#N/A,FALSE,"022-97";#N/A,#N/A,FALSE,"028-97"}</definedName>
    <definedName function="false" hidden="true" name="adasdad" vbProcedure="false">{"'gráf jan00'!$A$1:$AK$41"}</definedName>
    <definedName function="false" hidden="true" name="adasdad_1" vbProcedure="false">{"'gráf jan00'!$A$1:$AK$41"}</definedName>
    <definedName function="false" hidden="true" name="adasdad_1_1" vbProcedure="false">{"'gráf jan00'!$A$1:$AK$41"}</definedName>
    <definedName function="false" hidden="true" name="adasdad_1_1_1" vbProcedure="false">{"'gráf jan00'!$A$1:$AK$41"}</definedName>
    <definedName function="false" hidden="true" name="adasdad_1_2" vbProcedure="false">{"'gráf jan00'!$A$1:$AK$41"}</definedName>
    <definedName function="false" hidden="true" name="adasdad_2" vbProcedure="false">{"'gráf jan00'!$A$1:$AK$41"}</definedName>
    <definedName function="false" hidden="true" name="addd" vbProcedure="false">{#N/A,#N/A,FALSE,"Radar CONS Mês e Acum  3";#N/A,#N/A,FALSE,"Radar CONS Acum 4"}</definedName>
    <definedName function="false" hidden="true" name="addd_1" vbProcedure="false">{#N/A,#N/A,FALSE,"Radar CONS Mês e Acum  3";#N/A,#N/A,FALSE,"Radar CONS Acum 4"}</definedName>
    <definedName function="false" hidden="true" name="addd_1_1" vbProcedure="false">{#N/A,#N/A,FALSE,"Radar CONS Mês e Acum  3";#N/A,#N/A,FALSE,"Radar CONS Acum 4"}</definedName>
    <definedName function="false" hidden="true" name="addd_1_1_1" vbProcedure="false">{#N/A,#N/A,FALSE,"Radar CONS Mês e Acum  3";#N/A,#N/A,FALSE,"Radar CONS Acum 4"}</definedName>
    <definedName function="false" hidden="true" name="addd_1_2" vbProcedure="false">{#N/A,#N/A,FALSE,"Radar CONS Mês e Acum  3";#N/A,#N/A,FALSE,"Radar CONS Acum 4"}</definedName>
    <definedName function="false" hidden="true" name="addd_2" vbProcedure="false">{#N/A,#N/A,FALSE,"Radar CONS Mês e Acum  3";#N/A,#N/A,FALSE,"Radar CONS Acum 4"}</definedName>
    <definedName function="false" hidden="true" name="ADED" vbProcedure="false">{"'gráf jan00'!$A$1:$AK$41"}</definedName>
    <definedName function="false" hidden="true" name="ADED_1" vbProcedure="false">{"'gráf jan00'!$A$1:$AK$41"}</definedName>
    <definedName function="false" hidden="true" name="ADED_1_1" vbProcedure="false">{"'gráf jan00'!$A$1:$AK$41"}</definedName>
    <definedName function="false" hidden="true" name="ADED_1_1_1" vbProcedure="false">{"'gráf jan00'!$A$1:$AK$41"}</definedName>
    <definedName function="false" hidden="true" name="ADED_1_2" vbProcedure="false">{"'gráf jan00'!$A$1:$AK$41"}</definedName>
    <definedName function="false" hidden="true" name="ADED_2" vbProcedure="false">{"'gráf jan00'!$A$1:$AK$41"}</definedName>
    <definedName function="false" hidden="true" name="ademir" vbProcedure="false">{#N/A,#N/A,FALSE,"Cronograma";#N/A,#N/A,FALSE,"Cronogr. 2"}</definedName>
    <definedName function="false" hidden="true" name="ademir_1" vbProcedure="false">{#N/A,#N/A,FALSE,"Cronograma";#N/A,#N/A,FALSE,"Cronogr. 2"}</definedName>
    <definedName function="false" hidden="true" name="ademir_1_1" vbProcedure="false">{#N/A,#N/A,FALSE,"Cronograma";#N/A,#N/A,FALSE,"Cronogr. 2"}</definedName>
    <definedName function="false" hidden="true" name="ademir_1_1_1" vbProcedure="false">{#N/A,#N/A,FALSE,"Cronograma";#N/A,#N/A,FALSE,"Cronogr. 2"}</definedName>
    <definedName function="false" hidden="true" name="ademir_1_2" vbProcedure="false">{#N/A,#N/A,FALSE,"Cronograma";#N/A,#N/A,FALSE,"Cronogr. 2"}</definedName>
    <definedName function="false" hidden="true" name="ademir_2" vbProcedure="false">{#N/A,#N/A,FALSE,"Cronograma";#N/A,#N/A,FALSE,"Cronogr. 2"}</definedName>
    <definedName function="false" hidden="true" name="Adequaqção" vbProcedure="false">{"'gráf jan00'!$A$1:$AK$41"}</definedName>
    <definedName function="false" hidden="true" name="Adequaqção_1" vbProcedure="false">{"'gráf jan00'!$A$1:$AK$41"}</definedName>
    <definedName function="false" hidden="true" name="Adequaqção_1_1" vbProcedure="false">{"'gráf jan00'!$A$1:$AK$41"}</definedName>
    <definedName function="false" hidden="true" name="Adequaqção_1_1_1" vbProcedure="false">{"'gráf jan00'!$A$1:$AK$41"}</definedName>
    <definedName function="false" hidden="true" name="Adequaqção_1_2" vbProcedure="false">{"'gráf jan00'!$A$1:$AK$41"}</definedName>
    <definedName function="false" hidden="true" name="Adequaqção_2" vbProcedure="false">{"'gráf jan00'!$A$1:$AK$41"}</definedName>
    <definedName function="false" hidden="true" name="Aderência" vbProcedure="false">{"'RR'!$A$2:$E$81"}</definedName>
    <definedName function="false" hidden="true" name="Aderência_1" vbProcedure="false">{"'RR'!$A$2:$E$81"}</definedName>
    <definedName function="false" hidden="true" name="Aderência_1_1" vbProcedure="false">{"'RR'!$A$2:$E$81"}</definedName>
    <definedName function="false" hidden="true" name="Aderência_1_1_1" vbProcedure="false">{"'RR'!$A$2:$E$81"}</definedName>
    <definedName function="false" hidden="true" name="Aderência_1_2" vbProcedure="false">{"'RR'!$A$2:$E$81"}</definedName>
    <definedName function="false" hidden="true" name="Aderência_2" vbProcedure="false">{"'RR'!$A$2:$E$81"}</definedName>
    <definedName function="false" hidden="true" name="adfadssf" vbProcedure="false">#REF!</definedName>
    <definedName function="false" hidden="true" name="adfdfa" vbProcedure="false">{#N/A,#N/A,FALSE,"GERAL";#N/A,#N/A,FALSE,"012-96";#N/A,#N/A,FALSE,"018-96";#N/A,#N/A,FALSE,"027-96";#N/A,#N/A,FALSE,"059-96";#N/A,#N/A,FALSE,"076-96";#N/A,#N/A,FALSE,"019-97";#N/A,#N/A,FALSE,"021-97";#N/A,#N/A,FALSE,"022-97";#N/A,#N/A,FALSE,"028-97"}</definedName>
    <definedName function="false" hidden="true" name="adfg" vbProcedure="false">{"'Plan1'!$B$22:$O$25"}</definedName>
    <definedName function="false" hidden="true" name="adfg_1" vbProcedure="false">{"'Plan1'!$B$22:$O$25"}</definedName>
    <definedName function="false" hidden="true" name="adfg_1_1" vbProcedure="false">{"'Plan1'!$B$22:$O$25"}</definedName>
    <definedName function="false" hidden="true" name="adfg_1_1_1" vbProcedure="false">{"'Plan1'!$B$22:$O$25"}</definedName>
    <definedName function="false" hidden="true" name="adfg_1_2" vbProcedure="false">{"'Plan1'!$B$22:$O$25"}</definedName>
    <definedName function="false" hidden="true" name="adfg_2" vbProcedure="false">{"'Plan1'!$B$22:$O$25"}</definedName>
    <definedName function="false" hidden="true" name="adg"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dg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dg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dg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dg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dg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ditivo" vbProcedure="false">{#N/A,#N/A,FALSE,"PCOL"}</definedName>
    <definedName function="false" hidden="true" name="aditivo_1" vbProcedure="false">{#N/A,#N/A,FALSE,"PCOL"}</definedName>
    <definedName function="false" hidden="true" name="aditivo_1_1" vbProcedure="false">{#N/A,#N/A,FALSE,"PCOL"}</definedName>
    <definedName function="false" hidden="true" name="aditivo_1_1_1" vbProcedure="false">{#N/A,#N/A,FALSE,"PCOL"}</definedName>
    <definedName function="false" hidden="true" name="aditivo_1_2" vbProcedure="false">{#N/A,#N/A,FALSE,"PCOL"}</definedName>
    <definedName function="false" hidden="true" name="aditivo_2" vbProcedure="false">{#N/A,#N/A,FALSE,"PCOL"}</definedName>
    <definedName function="false" hidden="true" name="ADPOFJPDAFOK" vbProcedure="false">{"'RATEIO RECEITA BRUTA'!$B$77:$C$106"}</definedName>
    <definedName function="false" hidden="true" name="adsf" vbProcedure="false">{"'gráf jan00'!$A$1:$AK$41"}</definedName>
    <definedName function="false" hidden="true" name="adsfad" vbProcedure="false">{#N/A,#N/A,FALSE,"GERAL";#N/A,#N/A,FALSE,"012-96";#N/A,#N/A,FALSE,"018-96";#N/A,#N/A,FALSE,"027-96";#N/A,#N/A,FALSE,"059-96";#N/A,#N/A,FALSE,"076-96";#N/A,#N/A,FALSE,"019-97";#N/A,#N/A,FALSE,"021-97";#N/A,#N/A,FALSE,"022-97";#N/A,#N/A,FALSE,"028-97"}</definedName>
    <definedName function="false" hidden="true" name="adsf_1" vbProcedure="false">{"'gráf jan00'!$A$1:$AK$41"}</definedName>
    <definedName function="false" hidden="true" name="adsf_1_1" vbProcedure="false">{"'gráf jan00'!$A$1:$AK$41"}</definedName>
    <definedName function="false" hidden="true" name="adsf_1_1_1" vbProcedure="false">{"'gráf jan00'!$A$1:$AK$41"}</definedName>
    <definedName function="false" hidden="true" name="adsf_1_2" vbProcedure="false">{"'gráf jan00'!$A$1:$AK$41"}</definedName>
    <definedName function="false" hidden="true" name="adsf_2" vbProcedure="false">{"'gráf jan00'!$A$1:$AK$41"}</definedName>
    <definedName function="false" hidden="true" name="adwe" vbProcedure="false">{"'RR'!$A$2:$E$81"}</definedName>
    <definedName function="false" hidden="true" name="adwe_1" vbProcedure="false">{"'RR'!$A$2:$E$81"}</definedName>
    <definedName function="false" hidden="true" name="adwe_1_1" vbProcedure="false">{"'RR'!$A$2:$E$81"}</definedName>
    <definedName function="false" hidden="true" name="adwe_1_1_1" vbProcedure="false">{"'RR'!$A$2:$E$81"}</definedName>
    <definedName function="false" hidden="true" name="adwe_1_2" vbProcedure="false">{"'RR'!$A$2:$E$81"}</definedName>
    <definedName function="false" hidden="true" name="adwe_2" vbProcedure="false">{"'RR'!$A$2:$E$81"}</definedName>
    <definedName function="false" hidden="true" name="ad_1" vbProcedure="false">{"'Quadro'!$A$4:$BG$78"}</definedName>
    <definedName function="false" hidden="true" name="ad_1_1" vbProcedure="false">{"'Quadro'!$A$4:$BG$78"}</definedName>
    <definedName function="false" hidden="true" name="ad_1_1_1" vbProcedure="false">{"'Quadro'!$A$4:$BG$78"}</definedName>
    <definedName function="false" hidden="true" name="ad_1_2" vbProcedure="false">{"'Quadro'!$A$4:$BG$78"}</definedName>
    <definedName function="false" hidden="true" name="ad_2" vbProcedure="false">{"'Quadro'!$A$4:$BG$78"}</definedName>
    <definedName function="false" hidden="true" name="aeaw" vbProcedure="false">{#VALUE!,#N/A,FALSE,0;#N/A,#N/A,FALSE,0;#N/A,#N/A,FALSE,0;#N/A,#N/A,FALSE,0;#N/A,#N/A,FALSE,0;#N/A,#N/A,FALSE,0;#N/A,#N/A,FALSE,0;#N/A,#N/A,FALSE,0;#N/A,#N/A,FALSE,0;#N/A,#N/A,FALSE,0;#N/A,#N/A,FALSE,0;#N/A,#N/A,FALSE,0;#N/A,#N/A,FALSE,0;#N/A,#N/A,FALSE,0;#N/A,#N/A,FALSE,0;#N/A,#N/A,FALSE,0;#N/A,#N/A,FALSE,0}</definedName>
    <definedName function="false" hidden="true" name="aeoujre" vbProcedure="false">{#N/A,#N/A,FALSE,"Aging Summary";#N/A,#N/A,FALSE,"Ratio Analysis";#N/A,#N/A,FALSE,"Test 120 Day Accts";#N/A,#N/A,FALSE,"Tickmarks"}</definedName>
    <definedName function="false" hidden="true" name="AF" vbProcedure="false">{#N/A,#N/A,FALSE,"GERAL";#N/A,#N/A,FALSE,"012-96";#N/A,#N/A,FALSE,"018-96";#N/A,#N/A,FALSE,"027-96";#N/A,#N/A,FALSE,"059-96";#N/A,#N/A,FALSE,"076-96";#N/A,#N/A,FALSE,"019-97";#N/A,#N/A,FALSE,"021-97";#N/A,#N/A,FALSE,"022-97";#N/A,#N/A,FALSE,"028-97"}</definedName>
    <definedName function="false" hidden="true" name="afda" vbProcedure="false">{"'gráf jan00'!$A$1:$AK$41"}</definedName>
    <definedName function="false" hidden="true" name="AFDaf" vbProcedure="false">#REF!</definedName>
    <definedName function="false" hidden="true" name="afdfd" vbProcedure="false">{#N/A,#N/A,FALSE,"GERAL";#N/A,#N/A,FALSE,"012-96";#N/A,#N/A,FALSE,"018-96";#N/A,#N/A,FALSE,"027-96";#N/A,#N/A,FALSE,"059-96";#N/A,#N/A,FALSE,"076-96";#N/A,#N/A,FALSE,"019-97";#N/A,#N/A,FALSE,"021-97";#N/A,#N/A,FALSE,"022-97";#N/A,#N/A,FALSE,"028-97"}</definedName>
    <definedName function="false" hidden="true" name="afds" vbProcedure="false">{"'gráf jan00'!$A$1:$AK$41"}</definedName>
    <definedName function="false" hidden="true" name="afds_1" vbProcedure="false">{"'gráf jan00'!$A$1:$AK$41"}</definedName>
    <definedName function="false" hidden="true" name="afds_1_1" vbProcedure="false">{"'gráf jan00'!$A$1:$AK$41"}</definedName>
    <definedName function="false" hidden="true" name="afds_1_1_1" vbProcedure="false">{"'gráf jan00'!$A$1:$AK$41"}</definedName>
    <definedName function="false" hidden="true" name="afds_1_2" vbProcedure="false">{"'gráf jan00'!$A$1:$AK$41"}</definedName>
    <definedName function="false" hidden="true" name="afds_2" vbProcedure="false">{"'gráf jan00'!$A$1:$AK$41"}</definedName>
    <definedName function="false" hidden="true" name="ag" vbProcedure="false">#REF!</definedName>
    <definedName function="false" hidden="true" name="aga" vbProcedure="false">{#N/A,#N/A,FALSE,"GERAL";#N/A,#N/A,FALSE,"012-96";#N/A,#N/A,FALSE,"018-96";#N/A,#N/A,FALSE,"027-96";#N/A,#N/A,FALSE,"059-96";#N/A,#N/A,FALSE,"076-96";#N/A,#N/A,FALSE,"019-97";#N/A,#N/A,FALSE,"021-97";#N/A,#N/A,FALSE,"022-97";#N/A,#N/A,FALSE,"028-97"}</definedName>
    <definedName function="false" hidden="true" name="AGAKLJDFK" vbProcedure="false">{"'gráf jan00'!$A$1:$AK$41"}</definedName>
    <definedName function="false" hidden="true" name="AGAKLJDFK_1" vbProcedure="false">{"'gráf jan00'!$A$1:$AK$41"}</definedName>
    <definedName function="false" hidden="true" name="AGAKLJDFK_1_1" vbProcedure="false">{"'gráf jan00'!$A$1:$AK$41"}</definedName>
    <definedName function="false" hidden="true" name="AGAKLJDFK_1_1_1" vbProcedure="false">{"'gráf jan00'!$A$1:$AK$41"}</definedName>
    <definedName function="false" hidden="true" name="AGAKLJDFK_1_2" vbProcedure="false">{"'gráf jan00'!$A$1:$AK$41"}</definedName>
    <definedName function="false" hidden="true" name="AGAKLJDFK_2" vbProcedure="false">{"'gráf jan00'!$A$1:$AK$41"}</definedName>
    <definedName function="false" hidden="true" name="AGAS" vbProcedure="false">{#N/A,#N/A,FALSE,"ORC-ACKE";#N/A,#N/A,FALSE,"RESUMO"}</definedName>
    <definedName function="false" hidden="true" name="agdadf" vbProcedure="false">{#N/A,#N/A,FALSE,"GERAL";#N/A,#N/A,FALSE,"012-96";#N/A,#N/A,FALSE,"018-96";#N/A,#N/A,FALSE,"027-96";#N/A,#N/A,FALSE,"059-96";#N/A,#N/A,FALSE,"076-96";#N/A,#N/A,FALSE,"019-97";#N/A,#N/A,FALSE,"021-97";#N/A,#N/A,FALSE,"022-97";#N/A,#N/A,FALSE,"028-97"}</definedName>
    <definedName function="false" hidden="true" name="agdagdad" vbProcedure="false">{#N/A,#N/A,FALSE,"GERAL";#N/A,#N/A,FALSE,"012-96";#N/A,#N/A,FALSE,"018-96";#N/A,#N/A,FALSE,"027-96";#N/A,#N/A,FALSE,"059-96";#N/A,#N/A,FALSE,"076-96";#N/A,#N/A,FALSE,"019-97";#N/A,#N/A,FALSE,"021-97";#N/A,#N/A,FALSE,"022-97";#N/A,#N/A,FALSE,"028-97"}</definedName>
    <definedName function="false" hidden="true" name="agfggfdfda" vbProcedure="false">{#N/A,#N/A,FALSE,"GERAL";#N/A,#N/A,FALSE,"012-96";#N/A,#N/A,FALSE,"018-96";#N/A,#N/A,FALSE,"027-96";#N/A,#N/A,FALSE,"059-96";#N/A,#N/A,FALSE,"076-96";#N/A,#N/A,FALSE,"019-97";#N/A,#N/A,FALSE,"021-97";#N/A,#N/A,FALSE,"022-97";#N/A,#N/A,FALSE,"028-97"}</definedName>
    <definedName function="false" hidden="true" name="agga" vbProcedure="false">{#N/A,#N/A,FALSE,"GERAL";#N/A,#N/A,FALSE,"012-96";#N/A,#N/A,FALSE,"018-96";#N/A,#N/A,FALSE,"027-96";#N/A,#N/A,FALSE,"059-96";#N/A,#N/A,FALSE,"076-96";#N/A,#N/A,FALSE,"019-97";#N/A,#N/A,FALSE,"021-97";#N/A,#N/A,FALSE,"022-97";#N/A,#N/A,FALSE,"028-97"}</definedName>
    <definedName function="false" hidden="true" name="agitannasmna" vbProcedure="false">{#N/A,#N/A,FALSE,"GERAL";#N/A,#N/A,FALSE,"012-96";#N/A,#N/A,FALSE,"018-96";#N/A,#N/A,FALSE,"027-96";#N/A,#N/A,FALSE,"059-96";#N/A,#N/A,FALSE,"076-96";#N/A,#N/A,FALSE,"019-97";#N/A,#N/A,FALSE,"021-97";#N/A,#N/A,FALSE,"022-97";#N/A,#N/A,FALSE,"028-97"}</definedName>
    <definedName function="false" hidden="true" name="ago" vbProcedure="false">{"'gráf jan00'!$A$1:$AK$41"}</definedName>
    <definedName function="false" hidden="true" name="AGO8." vbProcedure="false">{"'gráf jan00'!$A$1:$AK$41"}</definedName>
    <definedName function="false" hidden="true" name="AGO8._1" vbProcedure="false">{"'gráf jan00'!$A$1:$AK$41"}</definedName>
    <definedName function="false" hidden="true" name="AGO8._1_1" vbProcedure="false">{"'gráf jan00'!$A$1:$AK$41"}</definedName>
    <definedName function="false" hidden="true" name="AGO8._1_1_1" vbProcedure="false">{"'gráf jan00'!$A$1:$AK$41"}</definedName>
    <definedName function="false" hidden="true" name="AGO8._1_2" vbProcedure="false">{"'gráf jan00'!$A$1:$AK$41"}</definedName>
    <definedName function="false" hidden="true" name="AGO8._2" vbProcedure="false">{"'gráf jan00'!$A$1:$AK$41"}</definedName>
    <definedName function="false" hidden="true" name="AGORA" vbProcedure="false">{#N/A,#N/A,FALSE,"SS";#N/A,#N/A,FALSE,"TER1";#N/A,#N/A,FALSE,"TER2";#N/A,#N/A,FALSE,"TER3";#N/A,#N/A,FALSE,"TP1";#N/A,#N/A,FALSE,"TP2";#N/A,#N/A,FALSE,"TP3";#N/A,#N/A,FALSE,"DI1";#N/A,#N/A,FALSE,"DI2";#N/A,#N/A,FALSE,"DI3";#N/A,#N/A,FALSE,"DS1";#N/A,#N/A,FALSE,"DS2";#N/A,#N/A,FALSE,"CM"}</definedName>
    <definedName function="false" hidden="true" name="AGORA2" vbProcedure="false">{#N/A,#N/A,FALSE,"SS";#N/A,#N/A,FALSE,"TER1";#N/A,#N/A,FALSE,"TER2";#N/A,#N/A,FALSE,"TER3";#N/A,#N/A,FALSE,"TP1";#N/A,#N/A,FALSE,"TP2";#N/A,#N/A,FALSE,"TP3";#N/A,#N/A,FALSE,"DI1";#N/A,#N/A,FALSE,"DI2";#N/A,#N/A,FALSE,"DI3";#N/A,#N/A,FALSE,"DS1";#N/A,#N/A,FALSE,"DS2";#N/A,#N/A,FALSE,"CM"}</definedName>
    <definedName function="false" hidden="true" name="agos"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agost5" vbProcedure="false">{"'gráf jan00'!$A$1:$AK$41"}</definedName>
    <definedName function="false" hidden="true" name="agost5_1" vbProcedure="false">{"'gráf jan00'!$A$1:$AK$41"}</definedName>
    <definedName function="false" hidden="true" name="agost5_1_1" vbProcedure="false">{"'gráf jan00'!$A$1:$AK$41"}</definedName>
    <definedName function="false" hidden="true" name="agost5_1_1_1" vbProcedure="false">{"'gráf jan00'!$A$1:$AK$41"}</definedName>
    <definedName function="false" hidden="true" name="agost5_1_2" vbProcedure="false">{"'gráf jan00'!$A$1:$AK$41"}</definedName>
    <definedName function="false" hidden="true" name="agost5_2" vbProcedure="false">{"'gráf jan00'!$A$1:$AK$41"}</definedName>
    <definedName function="false" hidden="true" name="Agosto" vbProcedure="false">{#N/A,#N/A,FALSE,"SITUAÇÃO DIÁRIA ";#N/A,#N/A,FALSE,"7 à 7"}</definedName>
    <definedName function="false" hidden="true" name="AGOSTOTESTE" vbProcedure="false">{"'gráf jan00'!$A$1:$AK$41"}</definedName>
    <definedName function="false" hidden="true" name="AGOSTOTESTE_1" vbProcedure="false">{"'gráf jan00'!$A$1:$AK$41"}</definedName>
    <definedName function="false" hidden="true" name="AGOSTOTESTE_1_1" vbProcedure="false">{"'gráf jan00'!$A$1:$AK$41"}</definedName>
    <definedName function="false" hidden="true" name="AGOSTOTESTE_1_1_1" vbProcedure="false">{"'gráf jan00'!$A$1:$AK$41"}</definedName>
    <definedName function="false" hidden="true" name="AGOSTOTESTE_1_2" vbProcedure="false">{"'gráf jan00'!$A$1:$AK$41"}</definedName>
    <definedName function="false" hidden="true" name="AGOSTOTESTE_2" vbProcedure="false">{"'gráf jan00'!$A$1:$AK$41"}</definedName>
    <definedName function="false" hidden="true" name="Agosto_1" vbProcedure="false">{#N/A,#N/A,FALSE,"SITUAÇÃO DIÁRIA ";#N/A,#N/A,FALSE,"7 à 7"}</definedName>
    <definedName function="false" hidden="true" name="Agosto_1_1" vbProcedure="false">{#N/A,#N/A,FALSE,"SITUAÇÃO DIÁRIA ";#N/A,#N/A,FALSE,"7 à 7"}</definedName>
    <definedName function="false" hidden="true" name="Agosto_1_1_1" vbProcedure="false">{#N/A,#N/A,FALSE,"SITUAÇÃO DIÁRIA ";#N/A,#N/A,FALSE,"7 à 7"}</definedName>
    <definedName function="false" hidden="true" name="Agosto_1_2" vbProcedure="false">{#N/A,#N/A,FALSE,"SITUAÇÃO DIÁRIA ";#N/A,#N/A,FALSE,"7 à 7"}</definedName>
    <definedName function="false" hidden="true" name="Agosto_2" vbProcedure="false">{#N/A,#N/A,FALSE,"SITUAÇÃO DIÁRIA ";#N/A,#N/A,FALSE,"7 à 7"}</definedName>
    <definedName function="false" hidden="true" name="Ago_1" vbProcedure="false">{#N/A,#N/A,FALSE,"ET-CAPA";#N/A,#N/A,FALSE,"ET-PAG1";#N/A,#N/A,FALSE,"ET-PAG2";#N/A,#N/A,FALSE,"ET-PAG3";#N/A,#N/A,FALSE,"ET-PAG4";#N/A,#N/A,FALSE,"ET-PAG5"}</definedName>
    <definedName function="false" hidden="true" name="Ago_1_1" vbProcedure="false">{#N/A,#N/A,FALSE,"ET-CAPA";#N/A,#N/A,FALSE,"ET-PAG1";#N/A,#N/A,FALSE,"ET-PAG2";#N/A,#N/A,FALSE,"ET-PAG3";#N/A,#N/A,FALSE,"ET-PAG4";#N/A,#N/A,FALSE,"ET-PAG5"}</definedName>
    <definedName function="false" hidden="true" name="Ago_1_1_1" vbProcedure="false">{#N/A,#N/A,FALSE,"ET-CAPA";#N/A,#N/A,FALSE,"ET-PAG1";#N/A,#N/A,FALSE,"ET-PAG2";#N/A,#N/A,FALSE,"ET-PAG3";#N/A,#N/A,FALSE,"ET-PAG4";#N/A,#N/A,FALSE,"ET-PAG5"}</definedName>
    <definedName function="false" hidden="true" name="Ago_1_2" vbProcedure="false">{#N/A,#N/A,FALSE,"ET-CAPA";#N/A,#N/A,FALSE,"ET-PAG1";#N/A,#N/A,FALSE,"ET-PAG2";#N/A,#N/A,FALSE,"ET-PAG3";#N/A,#N/A,FALSE,"ET-PAG4";#N/A,#N/A,FALSE,"ET-PAG5"}</definedName>
    <definedName function="false" hidden="true" name="Ago_2" vbProcedure="false">{#N/A,#N/A,FALSE,"ET-CAPA";#N/A,#N/A,FALSE,"ET-PAG1";#N/A,#N/A,FALSE,"ET-PAG2";#N/A,#N/A,FALSE,"ET-PAG3";#N/A,#N/A,FALSE,"ET-PAG4";#N/A,#N/A,FALSE,"ET-PAG5"}</definedName>
    <definedName function="false" hidden="true" name="agua" vbProcedure="false">{#N/A,#N/A,FALSE,"GERAL";#N/A,#N/A,FALSE,"012-96";#N/A,#N/A,FALSE,"018-96";#N/A,#N/A,FALSE,"027-96";#N/A,#N/A,FALSE,"059-96";#N/A,#N/A,FALSE,"076-96";#N/A,#N/A,FALSE,"019-97";#N/A,#N/A,FALSE,"021-97";#N/A,#N/A,FALSE,"022-97";#N/A,#N/A,FALSE,"028-97"}</definedName>
    <definedName function="false" hidden="true" name="agua_1" vbProcedure="false">{#N/A,#N/A,FALSE,"GERAL";#N/A,#N/A,FALSE,"012-96";#N/A,#N/A,FALSE,"018-96";#N/A,#N/A,FALSE,"027-96";#N/A,#N/A,FALSE,"059-96";#N/A,#N/A,FALSE,"076-96";#N/A,#N/A,FALSE,"019-97";#N/A,#N/A,FALSE,"021-97";#N/A,#N/A,FALSE,"022-97";#N/A,#N/A,FALSE,"028-97"}</definedName>
    <definedName function="false" hidden="true" name="agua_1_1" vbProcedure="false">{#N/A,#N/A,FALSE,"GERAL";#N/A,#N/A,FALSE,"012-96";#N/A,#N/A,FALSE,"018-96";#N/A,#N/A,FALSE,"027-96";#N/A,#N/A,FALSE,"059-96";#N/A,#N/A,FALSE,"076-96";#N/A,#N/A,FALSE,"019-97";#N/A,#N/A,FALSE,"021-97";#N/A,#N/A,FALSE,"022-97";#N/A,#N/A,FALSE,"028-97"}</definedName>
    <definedName function="false" hidden="true" name="agua_1_1_1" vbProcedure="false">{#N/A,#N/A,FALSE,"GERAL";#N/A,#N/A,FALSE,"012-96";#N/A,#N/A,FALSE,"018-96";#N/A,#N/A,FALSE,"027-96";#N/A,#N/A,FALSE,"059-96";#N/A,#N/A,FALSE,"076-96";#N/A,#N/A,FALSE,"019-97";#N/A,#N/A,FALSE,"021-97";#N/A,#N/A,FALSE,"022-97";#N/A,#N/A,FALSE,"028-97"}</definedName>
    <definedName function="false" hidden="true" name="agua_1_2" vbProcedure="false">{#N/A,#N/A,FALSE,"GERAL";#N/A,#N/A,FALSE,"012-96";#N/A,#N/A,FALSE,"018-96";#N/A,#N/A,FALSE,"027-96";#N/A,#N/A,FALSE,"059-96";#N/A,#N/A,FALSE,"076-96";#N/A,#N/A,FALSE,"019-97";#N/A,#N/A,FALSE,"021-97";#N/A,#N/A,FALSE,"022-97";#N/A,#N/A,FALSE,"028-97"}</definedName>
    <definedName function="false" hidden="true" name="agua_2" vbProcedure="false">{#N/A,#N/A,FALSE,"GERAL";#N/A,#N/A,FALSE,"012-96";#N/A,#N/A,FALSE,"018-96";#N/A,#N/A,FALSE,"027-96";#N/A,#N/A,FALSE,"059-96";#N/A,#N/A,FALSE,"076-96";#N/A,#N/A,FALSE,"019-97";#N/A,#N/A,FALSE,"021-97";#N/A,#N/A,FALSE,"022-97";#N/A,#N/A,FALSE,"028-97"}</definedName>
    <definedName function="false" hidden="true" name="ag_1" vbProcedure="false">{"'CptDifn'!$AA$32:$AG$32"}</definedName>
    <definedName function="false" hidden="true" name="ag_1_1" vbProcedure="false">{"'CptDifn'!$AA$32:$AG$32"}</definedName>
    <definedName function="false" hidden="true" name="ag_1_1_1" vbProcedure="false">{"'CptDifn'!$AA$32:$AG$32"}</definedName>
    <definedName function="false" hidden="true" name="ag_1_2" vbProcedure="false">{"'CptDifn'!$AA$32:$AG$32"}</definedName>
    <definedName function="false" hidden="true" name="ag_2" vbProcedure="false">{"'CptDifn'!$AA$32:$AG$32"}</definedName>
    <definedName function="false" hidden="true" name="AHA" vbProcedure="false">{"'RR'!$A$2:$E$81"}</definedName>
    <definedName function="false" hidden="true" name="aHASJK" vbProcedure="false">{"'RR'!$A$2:$E$81"}</definedName>
    <definedName function="false" hidden="true" name="aHASJK_1" vbProcedure="false">{"'RR'!$A$2:$E$81"}</definedName>
    <definedName function="false" hidden="true" name="aHASJK_1_1" vbProcedure="false">{"'RR'!$A$2:$E$81"}</definedName>
    <definedName function="false" hidden="true" name="aHASJK_1_1_1" vbProcedure="false">{"'RR'!$A$2:$E$81"}</definedName>
    <definedName function="false" hidden="true" name="aHASJK_1_2" vbProcedure="false">{"'RR'!$A$2:$E$81"}</definedName>
    <definedName function="false" hidden="true" name="aHASJK_2" vbProcedure="false">{"'RR'!$A$2:$E$81"}</definedName>
    <definedName function="false" hidden="true" name="AHA_1" vbProcedure="false">{"'RR'!$A$2:$E$81"}</definedName>
    <definedName function="false" hidden="true" name="AHA_1_1" vbProcedure="false">{"'RR'!$A$2:$E$81"}</definedName>
    <definedName function="false" hidden="true" name="AHA_1_1_1" vbProcedure="false">{"'RR'!$A$2:$E$81"}</definedName>
    <definedName function="false" hidden="true" name="AHA_1_2" vbProcedure="false">{"'RR'!$A$2:$E$81"}</definedName>
    <definedName function="false" hidden="true" name="AHA_2" vbProcedure="false">{"'RR'!$A$2:$E$81"}</definedName>
    <definedName function="false" hidden="true" name="ahkjs" vbProcedure="false">{"'Quadro'!$A$4:$BG$78"}</definedName>
    <definedName function="false" hidden="true" name="ahkjs_1" vbProcedure="false">{"'Quadro'!$A$4:$BG$78"}</definedName>
    <definedName function="false" hidden="true" name="ahkjs_1_1" vbProcedure="false">{"'Quadro'!$A$4:$BG$78"}</definedName>
    <definedName function="false" hidden="true" name="ahkjs_1_1_1" vbProcedure="false">{"'Quadro'!$A$4:$BG$78"}</definedName>
    <definedName function="false" hidden="true" name="ahkjs_1_2" vbProcedure="false">{"'Quadro'!$A$4:$BG$78"}</definedName>
    <definedName function="false" hidden="true" name="ahkjs_2" vbProcedure="false">{"'Quadro'!$A$4:$BG$78"}</definedName>
    <definedName function="false" hidden="true" name="aii" vbProcedure="false">{#N/A,#N/A,FALSE,"PCOL"}</definedName>
    <definedName function="false" hidden="true" name="aii_1" vbProcedure="false">{#N/A,#N/A,FALSE,"PCOL"}</definedName>
    <definedName function="false" hidden="true" name="aii_1_1" vbProcedure="false">{#N/A,#N/A,FALSE,"PCOL"}</definedName>
    <definedName function="false" hidden="true" name="aii_1_1_1" vbProcedure="false">{#N/A,#N/A,FALSE,"PCOL"}</definedName>
    <definedName function="false" hidden="true" name="aii_1_2" vbProcedure="false">{#N/A,#N/A,FALSE,"PCOL"}</definedName>
    <definedName function="false" hidden="true" name="aii_2" vbProcedure="false">{#N/A,#N/A,FALSE,"PCOL"}</definedName>
    <definedName function="false" hidden="true" name="aina" vbProcedure="false">{#N/A,#N/A,FALSE,"PCOL"}</definedName>
    <definedName function="false" hidden="true" name="aina_1" vbProcedure="false">{#N/A,#N/A,FALSE,"PCOL"}</definedName>
    <definedName function="false" hidden="true" name="aina_1_1" vbProcedure="false">{#N/A,#N/A,FALSE,"PCOL"}</definedName>
    <definedName function="false" hidden="true" name="aina_1_1_1" vbProcedure="false">{#N/A,#N/A,FALSE,"PCOL"}</definedName>
    <definedName function="false" hidden="true" name="aina_1_2" vbProcedure="false">{#N/A,#N/A,FALSE,"PCOL"}</definedName>
    <definedName function="false" hidden="true" name="aina_2" vbProcedure="false">{#N/A,#N/A,FALSE,"PCOL"}</definedName>
    <definedName function="false" hidden="true" name="Ajustes"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justes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justes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justes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justes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justes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alano" vbProcedure="false">{"'RR'!$A$2:$E$81"}</definedName>
    <definedName function="false" hidden="true" name="alano2" vbProcedure="false">{"'RR'!$A$2:$E$81"}</definedName>
    <definedName function="false" hidden="true" name="ALB"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alex" vbProcedure="false">{#N/A,#N/A,FALSE,"MO (2)"}</definedName>
    <definedName function="false" hidden="true" name="ALEXANDRE" vbProcedure="false">{"'gráf jan00'!$A$1:$AK$41"}</definedName>
    <definedName function="false" hidden="true" name="ALFA" vbProcedure="false">{#N/A,#N/A,FALSE,"Graficos";#N/A,#N/A,FALSE,"P.Ingresos";#N/A,#N/A,FALSE,"P.Gastos";#N/A,#N/A,FALSE,"I.Trafico";#N/A,#N/A,FALSE,"I.Peajes";#N/A,#N/A,FALSE,"G.Operativos";#N/A,#N/A,FALSE,"Cf Proyecto";#N/A,#N/A,FALSE,"C.PYG";#N/A,#N/A,FALSE,"Balance";#N/A,#N/A,FALSE,"TIR AC";#N/A,#N/A,FALSE,"TIR E"}</definedName>
    <definedName function="false" hidden="true" name="Allysson" vbProcedure="false">{"'gráf jan00'!$A$1:$AK$41"}</definedName>
    <definedName function="false" hidden="true" name="Allysson_1" vbProcedure="false">{"'gráf jan00'!$A$1:$AK$41"}</definedName>
    <definedName function="false" hidden="true" name="Allysson_1_1" vbProcedure="false">{"'gráf jan00'!$A$1:$AK$41"}</definedName>
    <definedName function="false" hidden="true" name="Allysson_1_1_1" vbProcedure="false">{"'gráf jan00'!$A$1:$AK$41"}</definedName>
    <definedName function="false" hidden="true" name="Allysson_1_2" vbProcedure="false">{"'gráf jan00'!$A$1:$AK$41"}</definedName>
    <definedName function="false" hidden="true" name="Allysson_2" vbProcedure="false">{"'gráf jan00'!$A$1:$AK$41"}</definedName>
    <definedName function="false" hidden="false" name="Almoco" vbProcedure="false">[13]DADOS!$F$9</definedName>
    <definedName function="false" hidden="true" name="alçsdfjla" vbProcedure="false">{"'171'!$A$1:$Z$50"}</definedName>
    <definedName function="false" hidden="true" name="alçsdfjla_1" vbProcedure="false">{"'171'!$A$1:$Z$50"}</definedName>
    <definedName function="false" hidden="true" name="alçsdfjla_1_1" vbProcedure="false">{"'171'!$A$1:$Z$50"}</definedName>
    <definedName function="false" hidden="true" name="alçsdfjla_1_1_1" vbProcedure="false">{"'171'!$A$1:$Z$50"}</definedName>
    <definedName function="false" hidden="true" name="alçsdfjla_1_2" vbProcedure="false">{"'171'!$A$1:$Z$50"}</definedName>
    <definedName function="false" hidden="true" name="alçsdfjla_2" vbProcedure="false">{"'171'!$A$1:$Z$50"}</definedName>
    <definedName function="false" hidden="true" name="am" vbProcedure="false">{"'CptDifn'!$AA$32:$AG$32"}</definedName>
    <definedName function="false" hidden="true" name="amortizaciones"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amos" vbProcedure="false">{#N/A,#N/A,FALSE,"GQGEMPRE"}</definedName>
    <definedName function="false" hidden="true" name="AMV" vbProcedure="false">{"'gráf jan00'!$A$1:$AK$41"}</definedName>
    <definedName function="false" hidden="true" name="AMV_1" vbProcedure="false">{"'gráf jan00'!$A$1:$AK$41"}</definedName>
    <definedName function="false" hidden="true" name="AMV_1_1" vbProcedure="false">{"'gráf jan00'!$A$1:$AK$41"}</definedName>
    <definedName function="false" hidden="true" name="AMV_1_1_1" vbProcedure="false">{"'gráf jan00'!$A$1:$AK$41"}</definedName>
    <definedName function="false" hidden="true" name="AMV_1_2" vbProcedure="false">{"'gráf jan00'!$A$1:$AK$41"}</definedName>
    <definedName function="false" hidden="true" name="AMV_2" vbProcedure="false">{"'gráf jan00'!$A$1:$AK$41"}</definedName>
    <definedName function="false" hidden="true" name="am_1" vbProcedure="false">{"'CptDifn'!$AA$32:$AG$32"}</definedName>
    <definedName function="false" hidden="true" name="am_1_1" vbProcedure="false">{"'CptDifn'!$AA$32:$AG$32"}</definedName>
    <definedName function="false" hidden="true" name="am_1_1_1" vbProcedure="false">{"'CptDifn'!$AA$32:$AG$32"}</definedName>
    <definedName function="false" hidden="true" name="am_1_2" vbProcedure="false">{"'CptDifn'!$AA$32:$AG$32"}</definedName>
    <definedName function="false" hidden="true" name="am_2" vbProcedure="false">{"'CptDifn'!$AA$32:$AG$32"}</definedName>
    <definedName function="false" hidden="true" name="an" vbProcedure="false">{"'CptDifn'!$AA$32:$AG$32"}</definedName>
    <definedName function="false" hidden="true" name="André" vbProcedure="false">{#N/A,#N/A,FALSE,"ROTINA";#N/A,#N/A,FALSE,"ITENS";#N/A,#N/A,FALSE,"ACOMP"}</definedName>
    <definedName function="false" hidden="true" name="André_1" vbProcedure="false">{#N/A,#N/A,FALSE,"ROTINA";#N/A,#N/A,FALSE,"ITENS";#N/A,#N/A,FALSE,"ACOMP"}</definedName>
    <definedName function="false" hidden="true" name="André_1_1" vbProcedure="false">{#N/A,#N/A,FALSE,"ROTINA";#N/A,#N/A,FALSE,"ITENS";#N/A,#N/A,FALSE,"ACOMP"}</definedName>
    <definedName function="false" hidden="true" name="André_1_1_1" vbProcedure="false">{#N/A,#N/A,FALSE,"ROTINA";#N/A,#N/A,FALSE,"ITENS";#N/A,#N/A,FALSE,"ACOMP"}</definedName>
    <definedName function="false" hidden="true" name="André_1_2" vbProcedure="false">{#N/A,#N/A,FALSE,"ROTINA";#N/A,#N/A,FALSE,"ITENS";#N/A,#N/A,FALSE,"ACOMP"}</definedName>
    <definedName function="false" hidden="true" name="André_2" vbProcedure="false">{#N/A,#N/A,FALSE,"ROTINA";#N/A,#N/A,FALSE,"ITENS";#N/A,#N/A,FALSE,"ACOMP"}</definedName>
    <definedName function="false" hidden="true" name="Anexo" vbProcedure="false">{#N/A,#N/A,FALSE,"GERAL";#N/A,#N/A,FALSE,"012-96";#N/A,#N/A,FALSE,"018-96";#N/A,#N/A,FALSE,"027-96";#N/A,#N/A,FALSE,"059-96";#N/A,#N/A,FALSE,"076-96";#N/A,#N/A,FALSE,"019-97";#N/A,#N/A,FALSE,"021-97";#N/A,#N/A,FALSE,"022-97";#N/A,#N/A,FALSE,"028-97"}</definedName>
    <definedName function="false" hidden="true" name="ANEXO1" vbProcedure="false">{"'teste'!$B$2:$R$49"}</definedName>
    <definedName function="false" hidden="true" name="ANEXO1_1" vbProcedure="false">{"'teste'!$B$2:$R$49"}</definedName>
    <definedName function="false" hidden="true" name="ANEXO1_1_1" vbProcedure="false">{"'teste'!$B$2:$R$49"}</definedName>
    <definedName function="false" hidden="true" name="ANEXO1_1_1_1" vbProcedure="false">{"'teste'!$B$2:$R$49"}</definedName>
    <definedName function="false" hidden="true" name="ANEXO1_1_2" vbProcedure="false">{"'teste'!$B$2:$R$49"}</definedName>
    <definedName function="false" hidden="true" name="ANEXO1_2" vbProcedure="false">{"'teste'!$B$2:$R$49"}</definedName>
    <definedName function="false" hidden="true" name="ANEXO2" vbProcedure="false">{"'teste'!$B$2:$R$49"}</definedName>
    <definedName function="false" hidden="true" name="ANEXO2_1" vbProcedure="false">{"'teste'!$B$2:$R$49"}</definedName>
    <definedName function="false" hidden="true" name="ANEXO2_1_1" vbProcedure="false">{"'teste'!$B$2:$R$49"}</definedName>
    <definedName function="false" hidden="true" name="ANEXO2_1_1_1" vbProcedure="false">{"'teste'!$B$2:$R$49"}</definedName>
    <definedName function="false" hidden="true" name="ANEXO2_1_2" vbProcedure="false">{"'teste'!$B$2:$R$49"}</definedName>
    <definedName function="false" hidden="true" name="ANEXO2_2" vbProcedure="false">{"'teste'!$B$2:$R$49"}</definedName>
    <definedName function="false" hidden="true" name="ans" vbProcedure="false">{#N/A,#N/A,FALSE,"PCOL"}</definedName>
    <definedName function="false" hidden="true" name="anscount" vbProcedure="false">1</definedName>
    <definedName function="false" hidden="true" name="ans_1" vbProcedure="false">{#N/A,#N/A,FALSE,"PCOL"}</definedName>
    <definedName function="false" hidden="true" name="ans_1_1" vbProcedure="false">{#N/A,#N/A,FALSE,"PCOL"}</definedName>
    <definedName function="false" hidden="true" name="ans_1_1_1" vbProcedure="false">{#N/A,#N/A,FALSE,"PCOL"}</definedName>
    <definedName function="false" hidden="true" name="ans_1_2" vbProcedure="false">{#N/A,#N/A,FALSE,"PCOL"}</definedName>
    <definedName function="false" hidden="true" name="ans_2" vbProcedure="false">{#N/A,#N/A,FALSE,"PCOL"}</definedName>
    <definedName function="false" hidden="true" name="ant" vbProcedure="false">{#N/A,#N/A,FALSE,"MO (2)"}</definedName>
    <definedName function="false" hidden="true" name="ap" vbProcedure="false">{"'171'!$A$1:$Z$50"}</definedName>
    <definedName function="false" hidden="true" name="apagar" vbProcedure="false">{#N/A,#N/A,FALSE,"CUSCOL";#N/A,#N/A,FALSE,"CUSCOL1";#N/A,#N/A,FALSE,"CUSSIL";#N/A,#N/A,FALSE,"CUSSIL1";#N/A,#N/A,FALSE,"ACOMEN";#N/A,#N/A,FALSE,"ACOMEN1";#N/A,#N/A,FALSE,"FISILV";#N/A,#N/A,FALSE,"FISILVI1";#N/A,#N/A,FALSE,"RENSIL";#N/A,#N/A,FALSE,"RENSIL1";#N/A,#N/A,FALSE,"GASTOS";#N/A,#N/A,FALSE,"GASTOS1"}</definedName>
    <definedName function="false" hidden="true" name="apagar_1" vbProcedure="false">{#N/A,#N/A,FALSE,"CUSCOL";#N/A,#N/A,FALSE,"CUSCOL1";#N/A,#N/A,FALSE,"CUSSIL";#N/A,#N/A,FALSE,"CUSSIL1";#N/A,#N/A,FALSE,"ACOMEN";#N/A,#N/A,FALSE,"ACOMEN1";#N/A,#N/A,FALSE,"FISILV";#N/A,#N/A,FALSE,"FISILVI1";#N/A,#N/A,FALSE,"RENSIL";#N/A,#N/A,FALSE,"RENSIL1";#N/A,#N/A,FALSE,"GASTOS";#N/A,#N/A,FALSE,"GASTOS1"}</definedName>
    <definedName function="false" hidden="true" name="apagar_1_1" vbProcedure="false">{#N/A,#N/A,FALSE,"CUSCOL";#N/A,#N/A,FALSE,"CUSCOL1";#N/A,#N/A,FALSE,"CUSSIL";#N/A,#N/A,FALSE,"CUSSIL1";#N/A,#N/A,FALSE,"ACOMEN";#N/A,#N/A,FALSE,"ACOMEN1";#N/A,#N/A,FALSE,"FISILV";#N/A,#N/A,FALSE,"FISILVI1";#N/A,#N/A,FALSE,"RENSIL";#N/A,#N/A,FALSE,"RENSIL1";#N/A,#N/A,FALSE,"GASTOS";#N/A,#N/A,FALSE,"GASTOS1"}</definedName>
    <definedName function="false" hidden="true" name="apagar_1_1_1" vbProcedure="false">{#N/A,#N/A,FALSE,"CUSCOL";#N/A,#N/A,FALSE,"CUSCOL1";#N/A,#N/A,FALSE,"CUSSIL";#N/A,#N/A,FALSE,"CUSSIL1";#N/A,#N/A,FALSE,"ACOMEN";#N/A,#N/A,FALSE,"ACOMEN1";#N/A,#N/A,FALSE,"FISILV";#N/A,#N/A,FALSE,"FISILVI1";#N/A,#N/A,FALSE,"RENSIL";#N/A,#N/A,FALSE,"RENSIL1";#N/A,#N/A,FALSE,"GASTOS";#N/A,#N/A,FALSE,"GASTOS1"}</definedName>
    <definedName function="false" hidden="true" name="apagar_1_2" vbProcedure="false">{#N/A,#N/A,FALSE,"CUSCOL";#N/A,#N/A,FALSE,"CUSCOL1";#N/A,#N/A,FALSE,"CUSSIL";#N/A,#N/A,FALSE,"CUSSIL1";#N/A,#N/A,FALSE,"ACOMEN";#N/A,#N/A,FALSE,"ACOMEN1";#N/A,#N/A,FALSE,"FISILV";#N/A,#N/A,FALSE,"FISILVI1";#N/A,#N/A,FALSE,"RENSIL";#N/A,#N/A,FALSE,"RENSIL1";#N/A,#N/A,FALSE,"GASTOS";#N/A,#N/A,FALSE,"GASTOS1"}</definedName>
    <definedName function="false" hidden="true" name="apagar_2" vbProcedure="false">{#N/A,#N/A,FALSE,"CUSCOL";#N/A,#N/A,FALSE,"CUSCOL1";#N/A,#N/A,FALSE,"CUSSIL";#N/A,#N/A,FALSE,"CUSSIL1";#N/A,#N/A,FALSE,"ACOMEN";#N/A,#N/A,FALSE,"ACOMEN1";#N/A,#N/A,FALSE,"FISILV";#N/A,#N/A,FALSE,"FISILVI1";#N/A,#N/A,FALSE,"RENSIL";#N/A,#N/A,FALSE,"RENSIL1";#N/A,#N/A,FALSE,"GASTOS";#N/A,#N/A,FALSE,"GASTOS1"}</definedName>
    <definedName function="false" hidden="true" name="apres" vbProcedure="false">{"'171'!$A$1:$Z$50"}</definedName>
    <definedName function="false" hidden="true" name="aprese" vbProcedure="false">{"'171'!$A$1:$Z$50"}</definedName>
    <definedName function="false" hidden="true" name="aprese_1" vbProcedure="false">{"'171'!$A$1:$Z$50"}</definedName>
    <definedName function="false" hidden="true" name="aprese_1_1" vbProcedure="false">{"'171'!$A$1:$Z$50"}</definedName>
    <definedName function="false" hidden="true" name="aprese_1_1_1" vbProcedure="false">{"'171'!$A$1:$Z$50"}</definedName>
    <definedName function="false" hidden="true" name="aprese_1_2" vbProcedure="false">{"'171'!$A$1:$Z$50"}</definedName>
    <definedName function="false" hidden="true" name="aprese_2" vbProcedure="false">{"'171'!$A$1:$Z$50"}</definedName>
    <definedName function="false" hidden="true" name="apres_1" vbProcedure="false">{"'171'!$A$1:$Z$50"}</definedName>
    <definedName function="false" hidden="true" name="apres_1_1" vbProcedure="false">{"'171'!$A$1:$Z$50"}</definedName>
    <definedName function="false" hidden="true" name="apres_1_1_1" vbProcedure="false">{"'171'!$A$1:$Z$50"}</definedName>
    <definedName function="false" hidden="true" name="apres_1_2" vbProcedure="false">{"'171'!$A$1:$Z$50"}</definedName>
    <definedName function="false" hidden="true" name="apres_2" vbProcedure="false">{"'171'!$A$1:$Z$50"}</definedName>
    <definedName function="false" hidden="true" name="aq"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AR" vbProcedure="false">{"'Quadro'!$A$4:$BG$78"}</definedName>
    <definedName function="false" hidden="true" name="Aramis" vbProcedure="false">{"'CptDifn'!$AA$32:$AG$32"}</definedName>
    <definedName function="false" hidden="true" name="Aramis_1" vbProcedure="false">{"'CptDifn'!$AA$32:$AG$32"}</definedName>
    <definedName function="false" hidden="true" name="Aramis_1_1" vbProcedure="false">{"'CptDifn'!$AA$32:$AG$32"}</definedName>
    <definedName function="false" hidden="true" name="Aramis_1_1_1" vbProcedure="false">{"'CptDifn'!$AA$32:$AG$32"}</definedName>
    <definedName function="false" hidden="true" name="Aramis_1_2" vbProcedure="false">{"'CptDifn'!$AA$32:$AG$32"}</definedName>
    <definedName function="false" hidden="true" name="Aramis_2" vbProcedure="false">{"'CptDifn'!$AA$32:$AG$32"}</definedName>
    <definedName function="false" hidden="true" name="Arara" vbProcedure="false">{#N/A,#N/A,FALSE,"PCOL"}</definedName>
    <definedName function="false" hidden="true" name="Arara_1" vbProcedure="false">{#N/A,#N/A,FALSE,"PCOL"}</definedName>
    <definedName function="false" hidden="true" name="Arara_1_1" vbProcedure="false">{#N/A,#N/A,FALSE,"PCOL"}</definedName>
    <definedName function="false" hidden="true" name="Arara_1_1_1" vbProcedure="false">{#N/A,#N/A,FALSE,"PCOL"}</definedName>
    <definedName function="false" hidden="true" name="Arara_1_2" vbProcedure="false">{#N/A,#N/A,FALSE,"PCOL"}</definedName>
    <definedName function="false" hidden="true" name="Arara_2" vbProcedure="false">{#N/A,#N/A,FALSE,"PCOL"}</definedName>
    <definedName function="false" hidden="false" name="AREA" vbProcedure="false">#REF!</definedName>
    <definedName function="false" hidden="false" name="AREAMADEIRITE" vbProcedure="false">2.44*0.122</definedName>
    <definedName function="false" hidden="false" name="AREATABUA" vbProcedure="false">0.75</definedName>
    <definedName function="false" hidden="true" name="AREEWR" vbProcedure="false">{"'Quadro'!$A$4:$BG$78"}</definedName>
    <definedName function="false" hidden="true" name="AREEWR_1" vbProcedure="false">{"'Quadro'!$A$4:$BG$78"}</definedName>
    <definedName function="false" hidden="true" name="AREEWR_1_1" vbProcedure="false">{"'Quadro'!$A$4:$BG$78"}</definedName>
    <definedName function="false" hidden="true" name="AREEWR_1_1_1" vbProcedure="false">{"'Quadro'!$A$4:$BG$78"}</definedName>
    <definedName function="false" hidden="true" name="AREEWR_1_2" vbProcedure="false">{"'Quadro'!$A$4:$BG$78"}</definedName>
    <definedName function="false" hidden="true" name="AREEWR_2" vbProcedure="false">{"'Quadro'!$A$4:$BG$78"}</definedName>
    <definedName function="false" hidden="true" name="Arlindo" vbProcedure="false">{#N/A,#N/A,FALSE,"Skjema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function="false" hidden="true" name="arrrrr" vbProcedure="false">{#N/A,#N/A,FALSE,"GERAL";#N/A,#N/A,FALSE,"012-96";#N/A,#N/A,FALSE,"018-96";#N/A,#N/A,FALSE,"027-96";#N/A,#N/A,FALSE,"059-96";#N/A,#N/A,FALSE,"076-96";#N/A,#N/A,FALSE,"019-97";#N/A,#N/A,FALSE,"021-97";#N/A,#N/A,FALSE,"022-97";#N/A,#N/A,FALSE,"028-97"}</definedName>
    <definedName function="false" hidden="true" name="arrrrr_1" vbProcedure="false">{#N/A,#N/A,FALSE,"GERAL";#N/A,#N/A,FALSE,"012-96";#N/A,#N/A,FALSE,"018-96";#N/A,#N/A,FALSE,"027-96";#N/A,#N/A,FALSE,"059-96";#N/A,#N/A,FALSE,"076-96";#N/A,#N/A,FALSE,"019-97";#N/A,#N/A,FALSE,"021-97";#N/A,#N/A,FALSE,"022-97";#N/A,#N/A,FALSE,"028-97"}</definedName>
    <definedName function="false" hidden="true" name="arrrrr_1_1" vbProcedure="false">{#N/A,#N/A,FALSE,"GERAL";#N/A,#N/A,FALSE,"012-96";#N/A,#N/A,FALSE,"018-96";#N/A,#N/A,FALSE,"027-96";#N/A,#N/A,FALSE,"059-96";#N/A,#N/A,FALSE,"076-96";#N/A,#N/A,FALSE,"019-97";#N/A,#N/A,FALSE,"021-97";#N/A,#N/A,FALSE,"022-97";#N/A,#N/A,FALSE,"028-97"}</definedName>
    <definedName function="false" hidden="true" name="arrrrr_2" vbProcedure="false">{#N/A,#N/A,FALSE,"GERAL";#N/A,#N/A,FALSE,"012-96";#N/A,#N/A,FALSE,"018-96";#N/A,#N/A,FALSE,"027-96";#N/A,#N/A,FALSE,"059-96";#N/A,#N/A,FALSE,"076-96";#N/A,#N/A,FALSE,"019-97";#N/A,#N/A,FALSE,"021-97";#N/A,#N/A,FALSE,"022-97";#N/A,#N/A,FALSE,"028-97"}</definedName>
    <definedName function="false" hidden="true" name="ARS" vbProcedure="false">#REF!</definedName>
    <definedName function="false" hidden="true" name="AR_1" vbProcedure="false">{"'Quadro'!$A$4:$BG$78"}</definedName>
    <definedName function="false" hidden="true" name="AR_1_1" vbProcedure="false">{"'Quadro'!$A$4:$BG$78"}</definedName>
    <definedName function="false" hidden="true" name="AR_1_1_1" vbProcedure="false">{"'Quadro'!$A$4:$BG$78"}</definedName>
    <definedName function="false" hidden="true" name="AR_1_2" vbProcedure="false">{"'Quadro'!$A$4:$BG$78"}</definedName>
    <definedName function="false" hidden="true" name="AR_2" vbProcedure="false">{"'Quadro'!$A$4:$BG$78"}</definedName>
    <definedName function="false" hidden="true" name="AS"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AS2DocOpenMode" vbProcedure="false">"AS2DocumentEdit"</definedName>
    <definedName function="false" hidden="true" name="AS2HasNoAutoHeaderFooter" vbProcedure="false">" "</definedName>
    <definedName function="false" hidden="true" name="AS2LinkLS" vbProcedure="false">#REF!</definedName>
    <definedName function="false" hidden="true" name="AS2NamedRange" vbProcedure="false">15</definedName>
    <definedName function="false" hidden="true" name="AS2ReportLS" vbProcedure="false">1</definedName>
    <definedName function="false" hidden="true" name="AS2StaticLS" vbProcedure="false">#REF!</definedName>
    <definedName function="false" hidden="true" name="AS2SyncStepLS" vbProcedure="false">0</definedName>
    <definedName function="false" hidden="true" name="AS2TickmarkLS" vbProcedure="false">#REF!</definedName>
    <definedName function="false" hidden="true" name="AS2VersionLS" vbProcedure="false">300</definedName>
    <definedName function="false" hidden="true" name="asa" vbProcedure="false">{"'RR'!$A$2:$E$81"}</definedName>
    <definedName function="false" hidden="true" name="asaasaas" vbProcedure="false">{#N/A,#N/A,TRUE,"indice";#N/A,#N/A,TRUE,"indicadores";#N/A,#N/A,TRUE,"comentarios"}</definedName>
    <definedName function="false" hidden="true" name="asaasaas_1" vbProcedure="false">{#N/A,#N/A,TRUE,"indice";#N/A,#N/A,TRUE,"indicadores";#N/A,#N/A,TRUE,"comentarios"}</definedName>
    <definedName function="false" hidden="true" name="asaasaas_1_1" vbProcedure="false">{#N/A,#N/A,TRUE,"indice";#N/A,#N/A,TRUE,"indicadores";#N/A,#N/A,TRUE,"comentarios"}</definedName>
    <definedName function="false" hidden="true" name="asaasaas_1_1_1" vbProcedure="false">{#N/A,#N/A,TRUE,"indice";#N/A,#N/A,TRUE,"indicadores";#N/A,#N/A,TRUE,"comentarios"}</definedName>
    <definedName function="false" hidden="true" name="asaasaas_1_2" vbProcedure="false">{#N/A,#N/A,TRUE,"indice";#N/A,#N/A,TRUE,"indicadores";#N/A,#N/A,TRUE,"comentarios"}</definedName>
    <definedName function="false" hidden="true" name="asaasaas_2" vbProcedure="false">{#N/A,#N/A,TRUE,"indice";#N/A,#N/A,TRUE,"indicadores";#N/A,#N/A,TRUE,"comentarios"}</definedName>
    <definedName function="false" hidden="true" name="asaasas"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aasas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aasas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aasas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aasas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aasas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as" vbProcedure="false">{#N/A,#N/A,FALSE,"GERAL";#N/A,#N/A,FALSE,"012-96";#N/A,#N/A,FALSE,"018-96";#N/A,#N/A,FALSE,"027-96";#N/A,#N/A,FALSE,"059-96";#N/A,#N/A,FALSE,"076-96";#N/A,#N/A,FALSE,"019-97";#N/A,#N/A,FALSE,"021-97";#N/A,#N/A,FALSE,"022-97";#N/A,#N/A,FALSE,"028-97"}</definedName>
    <definedName function="false" hidden="true" name="asasa" vbProcedure="false">{#N/A,#N/A,FALSE,"GERAL";#N/A,#N/A,FALSE,"012-96";#N/A,#N/A,FALSE,"018-96";#N/A,#N/A,FALSE,"027-96";#N/A,#N/A,FALSE,"059-96";#N/A,#N/A,FALSE,"076-96";#N/A,#N/A,FALSE,"019-97";#N/A,#N/A,FALSE,"021-97";#N/A,#N/A,FALSE,"022-97";#N/A,#N/A,FALSE,"028-97"}</definedName>
    <definedName function="false" hidden="true" name="asasas" vbProcedure="false">{#N/A,#N/A,FALSE,"GERAL";#N/A,#N/A,FALSE,"012-96";#N/A,#N/A,FALSE,"018-96";#N/A,#N/A,FALSE,"027-96";#N/A,#N/A,FALSE,"059-96";#N/A,#N/A,FALSE,"076-96";#N/A,#N/A,FALSE,"019-97";#N/A,#N/A,FALSE,"021-97";#N/A,#N/A,FALSE,"022-97";#N/A,#N/A,FALSE,"028-97"}</definedName>
    <definedName function="false" hidden="true" name="asasasa" vbProcedure="false">{#N/A,#N/A,FALSE,"GERAL";#N/A,#N/A,FALSE,"012-96";#N/A,#N/A,FALSE,"018-96";#N/A,#N/A,FALSE,"027-96";#N/A,#N/A,FALSE,"059-96";#N/A,#N/A,FALSE,"076-96";#N/A,#N/A,FALSE,"019-97";#N/A,#N/A,FALSE,"021-97";#N/A,#N/A,FALSE,"022-97";#N/A,#N/A,FALSE,"028-97"}</definedName>
    <definedName function="false" hidden="true" name="asasasas" vbProcedure="false">{#N/A,#N/A,FALSE,"GERAL";#N/A,#N/A,FALSE,"012-96";#N/A,#N/A,FALSE,"018-96";#N/A,#N/A,FALSE,"027-96";#N/A,#N/A,FALSE,"059-96";#N/A,#N/A,FALSE,"076-96";#N/A,#N/A,FALSE,"019-97";#N/A,#N/A,FALSE,"021-97";#N/A,#N/A,FALSE,"022-97";#N/A,#N/A,FALSE,"028-97"}</definedName>
    <definedName function="false" hidden="true" name="asasasasa" vbProcedure="false">{#N/A,#N/A,FALSE,"GERAL";#N/A,#N/A,FALSE,"012-96";#N/A,#N/A,FALSE,"018-96";#N/A,#N/A,FALSE,"027-96";#N/A,#N/A,FALSE,"059-96";#N/A,#N/A,FALSE,"076-96";#N/A,#N/A,FALSE,"019-97";#N/A,#N/A,FALSE,"021-97";#N/A,#N/A,FALSE,"022-97";#N/A,#N/A,FALSE,"028-97"}</definedName>
    <definedName function="false" hidden="true" name="asasasass" vbProcedure="false">{#N/A,#N/A,FALSE,"GERAL";#N/A,#N/A,FALSE,"012-96";#N/A,#N/A,FALSE,"018-96";#N/A,#N/A,FALSE,"027-96";#N/A,#N/A,FALSE,"059-96";#N/A,#N/A,FALSE,"076-96";#N/A,#N/A,FALSE,"019-97";#N/A,#N/A,FALSE,"021-97";#N/A,#N/A,FALSE,"022-97";#N/A,#N/A,FALSE,"028-97"}</definedName>
    <definedName function="false" hidden="true" name="asassaas" vbProcedure="false">{#N/A,#N/A,FALSE,"GERAL";#N/A,#N/A,FALSE,"012-96";#N/A,#N/A,FALSE,"018-96";#N/A,#N/A,FALSE,"027-96";#N/A,#N/A,FALSE,"059-96";#N/A,#N/A,FALSE,"076-96";#N/A,#N/A,FALSE,"019-97";#N/A,#N/A,FALSE,"021-97";#N/A,#N/A,FALSE,"022-97";#N/A,#N/A,FALSE,"028-97"}</definedName>
    <definedName function="false" hidden="true" name="asassasa" vbProcedure="false">{#N/A,#N/A,FALSE,"GERAL";#N/A,#N/A,FALSE,"012-96";#N/A,#N/A,FALSE,"018-96";#N/A,#N/A,FALSE,"027-96";#N/A,#N/A,FALSE,"059-96";#N/A,#N/A,FALSE,"076-96";#N/A,#N/A,FALSE,"019-97";#N/A,#N/A,FALSE,"021-97";#N/A,#N/A,FALSE,"022-97";#N/A,#N/A,FALSE,"028-97"}</definedName>
    <definedName function="false" hidden="true" name="asa_1" vbProcedure="false">{"'RR'!$A$2:$E$81"}</definedName>
    <definedName function="false" hidden="true" name="asa_1_1" vbProcedure="false">{"'RR'!$A$2:$E$81"}</definedName>
    <definedName function="false" hidden="true" name="asa_1_1_1" vbProcedure="false">{"'RR'!$A$2:$E$81"}</definedName>
    <definedName function="false" hidden="true" name="asa_1_2" vbProcedure="false">{"'RR'!$A$2:$E$81"}</definedName>
    <definedName function="false" hidden="true" name="asa_2" vbProcedure="false">{"'RR'!$A$2:$E$81"}</definedName>
    <definedName function="false" hidden="true" name="asdad" vbProcedure="false">{"'gráf jan00'!$A$1:$AK$41"}</definedName>
    <definedName function="false" hidden="true" name="asdadadad" vbProcedure="false">{"'gráf jan00'!$A$1:$AK$41"}</definedName>
    <definedName function="false" hidden="true" name="asdadadad_1" vbProcedure="false">{"'gráf jan00'!$A$1:$AK$41"}</definedName>
    <definedName function="false" hidden="true" name="asdadadad_1_1" vbProcedure="false">{"'gráf jan00'!$A$1:$AK$41"}</definedName>
    <definedName function="false" hidden="true" name="asdadadad_1_1_1" vbProcedure="false">{"'gráf jan00'!$A$1:$AK$41"}</definedName>
    <definedName function="false" hidden="true" name="asdadadad_1_2" vbProcedure="false">{"'gráf jan00'!$A$1:$AK$41"}</definedName>
    <definedName function="false" hidden="true" name="asdadadad_2" vbProcedure="false">{"'gráf jan00'!$A$1:$AK$41"}</definedName>
    <definedName function="false" hidden="true" name="asdadasd" vbProcedure="false">{"'Quadro'!$A$4:$BG$78"}</definedName>
    <definedName function="false" hidden="true" name="asdadasd_1" vbProcedure="false">{"'Quadro'!$A$4:$BG$78"}</definedName>
    <definedName function="false" hidden="true" name="asdadasd_1_1" vbProcedure="false">{"'Quadro'!$A$4:$BG$78"}</definedName>
    <definedName function="false" hidden="true" name="asdadasd_1_1_1" vbProcedure="false">{"'Quadro'!$A$4:$BG$78"}</definedName>
    <definedName function="false" hidden="true" name="asdadasd_1_2" vbProcedure="false">{"'Quadro'!$A$4:$BG$78"}</definedName>
    <definedName function="false" hidden="true" name="asdadasd_2" vbProcedure="false">{"'Quadro'!$A$4:$BG$78"}</definedName>
    <definedName function="false" hidden="true" name="asdad_1" vbProcedure="false">{"'gráf jan00'!$A$1:$AK$41"}</definedName>
    <definedName function="false" hidden="true" name="asdad_1_1" vbProcedure="false">{"'gráf jan00'!$A$1:$AK$41"}</definedName>
    <definedName function="false" hidden="true" name="asdad_1_1_1" vbProcedure="false">{"'gráf jan00'!$A$1:$AK$41"}</definedName>
    <definedName function="false" hidden="true" name="asdad_1_2" vbProcedure="false">{"'gráf jan00'!$A$1:$AK$41"}</definedName>
    <definedName function="false" hidden="true" name="asdad_2" vbProcedure="false">{"'gráf jan00'!$A$1:$AK$41"}</definedName>
    <definedName function="false" hidden="true" name="asdasd" vbProcedure="false">{#N/A,#N/A,FALSE,"GERAL";#N/A,#N/A,FALSE,"012-96";#N/A,#N/A,FALSE,"018-96";#N/A,#N/A,FALSE,"027-96";#N/A,#N/A,FALSE,"059-96";#N/A,#N/A,FALSE,"076-96";#N/A,#N/A,FALSE,"019-97";#N/A,#N/A,FALSE,"021-97";#N/A,#N/A,FALSE,"022-97";#N/A,#N/A,FALSE,"028-97"}</definedName>
    <definedName function="false" hidden="true" name="asdasdas" vbProcedure="false">{#N/A,#N/A,FALSE,"GERAL";#N/A,#N/A,FALSE,"012-96";#N/A,#N/A,FALSE,"018-96";#N/A,#N/A,FALSE,"027-96";#N/A,#N/A,FALSE,"059-96";#N/A,#N/A,FALSE,"076-96";#N/A,#N/A,FALSE,"019-97";#N/A,#N/A,FALSE,"021-97";#N/A,#N/A,FALSE,"022-97";#N/A,#N/A,FALSE,"028-97"}</definedName>
    <definedName function="false" hidden="true" name="asdasdasdas" vbProcedure="false">{"'gráf jan00'!$A$1:$AK$41"}</definedName>
    <definedName function="false" hidden="true" name="asdasdasdas_1" vbProcedure="false">{"'gráf jan00'!$A$1:$AK$41"}</definedName>
    <definedName function="false" hidden="true" name="asdasdasdas_1_1" vbProcedure="false">{"'gráf jan00'!$A$1:$AK$41"}</definedName>
    <definedName function="false" hidden="true" name="asdasdasdas_1_1_1" vbProcedure="false">{"'gráf jan00'!$A$1:$AK$41"}</definedName>
    <definedName function="false" hidden="true" name="asdasdasdas_1_2" vbProcedure="false">{"'gráf jan00'!$A$1:$AK$41"}</definedName>
    <definedName function="false" hidden="true" name="asdasdasdas_2" vbProcedure="false">{"'gráf jan00'!$A$1:$AK$41"}</definedName>
    <definedName function="false" hidden="true" name="ASDF" vbProcedure="false">{#N/A,#N/A,TRUE,"Serviços"}</definedName>
    <definedName function="false" hidden="true" name="asdfa" vbProcedure="false">#REF!</definedName>
    <definedName function="false" hidden="true" name="asdfas" vbProcedure="false">#REF!</definedName>
    <definedName function="false" hidden="true" name="asdfasd" vbProcedure="false">{#N/A,#N/A,FALSE,"ROTINA";#N/A,#N/A,FALSE,"ITENS";#N/A,#N/A,FALSE,"ACOMP"}</definedName>
    <definedName function="false" hidden="true" name="asdfasdf" vbProcedure="false">{"'gráf jan00'!$A$1:$AK$41"}</definedName>
    <definedName function="false" hidden="true" name="asdfasd_1" vbProcedure="false">{#N/A,#N/A,FALSE,"ROTINA";#N/A,#N/A,FALSE,"ITENS";#N/A,#N/A,FALSE,"ACOMP"}</definedName>
    <definedName function="false" hidden="true" name="asdfasd_1_1" vbProcedure="false">{#N/A,#N/A,FALSE,"ROTINA";#N/A,#N/A,FALSE,"ITENS";#N/A,#N/A,FALSE,"ACOMP"}</definedName>
    <definedName function="false" hidden="true" name="asdfasd_1_1_1" vbProcedure="false">{#N/A,#N/A,FALSE,"ROTINA";#N/A,#N/A,FALSE,"ITENS";#N/A,#N/A,FALSE,"ACOMP"}</definedName>
    <definedName function="false" hidden="true" name="asdfasd_1_2" vbProcedure="false">{#N/A,#N/A,FALSE,"ROTINA";#N/A,#N/A,FALSE,"ITENS";#N/A,#N/A,FALSE,"ACOMP"}</definedName>
    <definedName function="false" hidden="true" name="asdfasd_2" vbProcedure="false">{#N/A,#N/A,FALSE,"ROTINA";#N/A,#N/A,FALSE,"ITENS";#N/A,#N/A,FALSE,"ACOMP"}</definedName>
    <definedName function="false" hidden="true" name="ASDFASFA" vbProcedure="false">{#N/A,#N/A,TRUE,"Resumo de Preços"}</definedName>
    <definedName function="false" hidden="true" name="asdfasfsafasf" vbProcedure="false">{"'CptDifn'!$AA$32:$AG$32"}</definedName>
    <definedName function="false" hidden="true" name="asdfasfsafasf_1" vbProcedure="false">{"'CptDifn'!$AA$32:$AG$32"}</definedName>
    <definedName function="false" hidden="true" name="asdfasfsafasf_1_1" vbProcedure="false">{"'CptDifn'!$AA$32:$AG$32"}</definedName>
    <definedName function="false" hidden="true" name="asdfasfsafasf_1_1_1" vbProcedure="false">{"'CptDifn'!$AA$32:$AG$32"}</definedName>
    <definedName function="false" hidden="true" name="asdfasfsafasf_1_2" vbProcedure="false">{"'CptDifn'!$AA$32:$AG$32"}</definedName>
    <definedName function="false" hidden="true" name="asdfasfsafasf_2" vbProcedure="false">{"'CptDifn'!$AA$32:$AG$32"}</definedName>
    <definedName function="false" hidden="true" name="asdfasg" vbProcedure="false">{"det (May)",#N/A,FALSE,"June";"sum (MAY YTD)",#N/A,FALSE,"June YTD"}</definedName>
    <definedName function="false" hidden="true" name="asdfasg_1" vbProcedure="false">{"det (May)",#N/A,FALSE,"June";"sum (MAY YTD)",#N/A,FALSE,"June YTD"}</definedName>
    <definedName function="false" hidden="true" name="asdfasg_1_1" vbProcedure="false">{"det (May)",#N/A,FALSE,"June";"sum (MAY YTD)",#N/A,FALSE,"June YTD"}</definedName>
    <definedName function="false" hidden="true" name="asdfasg_1_1_1" vbProcedure="false">{"det (May)",#N/A,FALSE,"June";"sum (MAY YTD)",#N/A,FALSE,"June YTD"}</definedName>
    <definedName function="false" hidden="true" name="asdfasg_1_2" vbProcedure="false">{"det (May)",#N/A,FALSE,"June";"sum (MAY YTD)",#N/A,FALSE,"June YTD"}</definedName>
    <definedName function="false" hidden="true" name="asdfasg_2" vbProcedure="false">{"det (May)",#N/A,FALSE,"June";"sum (MAY YTD)",#N/A,FALSE,"June YTD"}</definedName>
    <definedName function="false" hidden="true" name="ASDFG" vbProcedure="false">{#N/A,#N/A,TRUE,"Serviços"}</definedName>
    <definedName function="false" hidden="true" name="asdfghqefha" vbProcedure="false">{#N/A,#N/A,FALSE,"MO (2)"}</definedName>
    <definedName function="false" hidden="true" name="ASDFSAF" vbProcedure="false">{#N/A,#N/A,FALSE,"GERAL";#N/A,#N/A,FALSE,"012-96";#N/A,#N/A,FALSE,"018-96";#N/A,#N/A,FALSE,"027-96";#N/A,#N/A,FALSE,"059-96";#N/A,#N/A,FALSE,"076-96";#N/A,#N/A,FALSE,"019-97";#N/A,#N/A,FALSE,"021-97";#N/A,#N/A,FALSE,"022-97";#N/A,#N/A,FALSE,"028-97"}</definedName>
    <definedName function="false" hidden="true" name="asdf_1" vbProcedure="false">{"'Quadro'!$A$4:$BG$78"}</definedName>
    <definedName function="false" hidden="true" name="asdf_1_1" vbProcedure="false">{"'Quadro'!$A$4:$BG$78"}</definedName>
    <definedName function="false" hidden="true" name="asdf_1_1_1" vbProcedure="false">{"'Quadro'!$A$4:$BG$78"}</definedName>
    <definedName function="false" hidden="true" name="asdf_1_2" vbProcedure="false">{"'Quadro'!$A$4:$BG$78"}</definedName>
    <definedName function="false" hidden="true" name="asdf_2" vbProcedure="false">{"'Quadro'!$A$4:$BG$78"}</definedName>
    <definedName function="false" hidden="true" name="asdg" vbProcedure="false">{"'gráf jan00'!$A$1:$AK$41"}</definedName>
    <definedName function="false" hidden="true" name="asdg_1" vbProcedure="false">{"'gráf jan00'!$A$1:$AK$41"}</definedName>
    <definedName function="false" hidden="true" name="asdg_1_1" vbProcedure="false">{"'gráf jan00'!$A$1:$AK$41"}</definedName>
    <definedName function="false" hidden="true" name="asdg_1_1_1" vbProcedure="false">{"'gráf jan00'!$A$1:$AK$41"}</definedName>
    <definedName function="false" hidden="true" name="asdg_1_2" vbProcedure="false">{"'gráf jan00'!$A$1:$AK$41"}</definedName>
    <definedName function="false" hidden="true" name="asdg_2" vbProcedure="false">{"'gráf jan00'!$A$1:$AK$41"}</definedName>
    <definedName function="false" hidden="true" name="asdhkasd" vbProcedure="false">{"'Quadro'!$A$4:$BG$78"}</definedName>
    <definedName function="false" hidden="true" name="asdhkasd_1" vbProcedure="false">{"'Quadro'!$A$4:$BG$78"}</definedName>
    <definedName function="false" hidden="true" name="asdhkasd_1_1" vbProcedure="false">{"'Quadro'!$A$4:$BG$78"}</definedName>
    <definedName function="false" hidden="true" name="asdhkasd_1_1_1" vbProcedure="false">{"'Quadro'!$A$4:$BG$78"}</definedName>
    <definedName function="false" hidden="true" name="asdhkasd_1_2" vbProcedure="false">{"'Quadro'!$A$4:$BG$78"}</definedName>
    <definedName function="false" hidden="true" name="asdhkasd_2" vbProcedure="false">{"'Quadro'!$A$4:$BG$78"}</definedName>
    <definedName function="false" hidden="true" name="asdryhsdfh"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dryhsdfh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dryhsdfh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dryhsdfh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dryhsdfh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dryhsdfh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DSD" vbProcedure="false">{"'Quadro'!$A$4:$BG$78"}</definedName>
    <definedName function="false" hidden="true" name="asdsdaf" vbProcedure="false">{#N/A,#N/A,TRUE,"indice";#N/A,#N/A,TRUE,"indicadores";#N/A,#N/A,TRUE,"comentarios"}</definedName>
    <definedName function="false" hidden="true" name="asdsdfagfa" vbProcedure="false">{#N/A,#N/A,FALSE,"GERAL";#N/A,#N/A,FALSE,"012-96";#N/A,#N/A,FALSE,"018-96";#N/A,#N/A,FALSE,"027-96";#N/A,#N/A,FALSE,"059-96";#N/A,#N/A,FALSE,"076-96";#N/A,#N/A,FALSE,"019-97";#N/A,#N/A,FALSE,"021-97";#N/A,#N/A,FALSE,"022-97";#N/A,#N/A,FALSE,"028-97"}</definedName>
    <definedName function="false" hidden="true" name="ASDSD_1" vbProcedure="false">{"'Quadro'!$A$4:$BG$78"}</definedName>
    <definedName function="false" hidden="true" name="ASDSD_1_1" vbProcedure="false">{"'Quadro'!$A$4:$BG$78"}</definedName>
    <definedName function="false" hidden="true" name="ASDSD_1_1_1" vbProcedure="false">{"'Quadro'!$A$4:$BG$78"}</definedName>
    <definedName function="false" hidden="true" name="ASDSD_1_2" vbProcedure="false">{"'Quadro'!$A$4:$BG$78"}</definedName>
    <definedName function="false" hidden="true" name="ASDSD_2" vbProcedure="false">{"'Quadro'!$A$4:$BG$78"}</definedName>
    <definedName function="false" hidden="true" name="asdsf" vbProcedure="false">{"'gráf jan00'!$A$1:$AK$41"}</definedName>
    <definedName function="false" hidden="true" name="aseedrf" vbProcedure="false">{"'CptDifn'!$AA$32:$AG$32"}</definedName>
    <definedName function="false" hidden="true" name="aseqa" vbProcedure="false">{"'RR'!$A$2:$E$81"}</definedName>
    <definedName function="false" hidden="true" name="aseqa_1" vbProcedure="false">{"'RR'!$A$2:$E$81"}</definedName>
    <definedName function="false" hidden="true" name="aseqa_1_1" vbProcedure="false">{"'RR'!$A$2:$E$81"}</definedName>
    <definedName function="false" hidden="true" name="aseqa_1_1_1" vbProcedure="false">{"'RR'!$A$2:$E$81"}</definedName>
    <definedName function="false" hidden="true" name="aseqa_1_2" vbProcedure="false">{"'RR'!$A$2:$E$81"}</definedName>
    <definedName function="false" hidden="true" name="aseqa_2" vbProcedure="false">{"'RR'!$A$2:$E$81"}</definedName>
    <definedName function="false" hidden="true" name="ASF" vbProcedure="false">{#N/A,#N/A,FALSE,"IR E CS 1997";#N/A,#N/A,FALSE,"PR ND";#N/A,#N/A,FALSE,"8191";#N/A,#N/A,FALSE,"8383";#N/A,#N/A,FALSE,"MP 1024";#N/A,#N/A,FALSE,"AD_EX_97";#N/A,#N/A,FALSE,"BD 97"}</definedName>
    <definedName function="false" hidden="true" name="asfa" vbProcedure="false">{#N/A,#N/A,FALSE,"GERAL";#N/A,#N/A,FALSE,"012-96";#N/A,#N/A,FALSE,"018-96";#N/A,#N/A,FALSE,"027-96";#N/A,#N/A,FALSE,"059-96";#N/A,#N/A,FALSE,"076-96";#N/A,#N/A,FALSE,"019-97";#N/A,#N/A,FALSE,"021-97";#N/A,#N/A,FALSE,"022-97";#N/A,#N/A,FALSE,"028-97"}</definedName>
    <definedName function="false" hidden="true" name="ASFD"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ASFD1"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ASFD2"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asfg1" vbProcedure="false">{#N/A,#N/A,FALSE,"Cadastro";#N/A,#N/A,FALSE,"Diasmês";#N/A,#N/A,FALSE,"Refeição_3t";#N/A,#N/A,FALSE,"Refeição_Adm";#N/A,#N/A,FALSE,"Custo"}</definedName>
    <definedName function="false" hidden="true" name="ASFGG" vbProcedure="false">{#N/A,#N/A,TRUE,"Serviços"}</definedName>
    <definedName function="false" hidden="true" name="ASFSD" vbProcedure="false">{#N/A,#N/A,FALSE,"GERAL";#N/A,#N/A,FALSE,"012-96";#N/A,#N/A,FALSE,"018-96";#N/A,#N/A,FALSE,"027-96";#N/A,#N/A,FALSE,"059-96";#N/A,#N/A,FALSE,"076-96";#N/A,#N/A,FALSE,"019-97";#N/A,#N/A,FALSE,"021-97";#N/A,#N/A,FALSE,"022-97";#N/A,#N/A,FALSE,"028-97"}</definedName>
    <definedName function="false" hidden="true" name="ASGREQHÑY3" vbProcedure="false">#REF!</definedName>
    <definedName function="false" hidden="true" name="asjhaksjd" vbProcedure="false">{"'RR'!$A$2:$E$81"}</definedName>
    <definedName function="false" hidden="true" name="asjhaksjd_1" vbProcedure="false">{"'RR'!$A$2:$E$81"}</definedName>
    <definedName function="false" hidden="true" name="asjhaksjd_1_1" vbProcedure="false">{"'RR'!$A$2:$E$81"}</definedName>
    <definedName function="false" hidden="true" name="asjhaksjd_1_1_1" vbProcedure="false">{"'RR'!$A$2:$E$81"}</definedName>
    <definedName function="false" hidden="true" name="asjhaksjd_1_2" vbProcedure="false">{"'RR'!$A$2:$E$81"}</definedName>
    <definedName function="false" hidden="true" name="asjhaksjd_2" vbProcedure="false">{"'RR'!$A$2:$E$81"}</definedName>
    <definedName function="false" hidden="true" name="asq" vbProcedure="false">{"'RR'!$A$2:$E$81"}</definedName>
    <definedName function="false" hidden="true" name="asq_1" vbProcedure="false">{"'RR'!$A$2:$E$81"}</definedName>
    <definedName function="false" hidden="true" name="asq_1_1" vbProcedure="false">{"'RR'!$A$2:$E$81"}</definedName>
    <definedName function="false" hidden="true" name="asq_1_1_1" vbProcedure="false">{"'RR'!$A$2:$E$81"}</definedName>
    <definedName function="false" hidden="true" name="asq_1_2" vbProcedure="false">{"'RR'!$A$2:$E$81"}</definedName>
    <definedName function="false" hidden="true" name="asq_2" vbProcedure="false">{"'RR'!$A$2:$E$81"}</definedName>
    <definedName function="false" hidden="true" name="asrgadg"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rgadg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rgadg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rgadg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rgadg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rgadg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SRRYJHEYRMT" vbProcedure="false">#REF!</definedName>
    <definedName function="false" hidden="true" name="ass" vbProcedure="false">{"'Quadro'!$A$4:$BG$78"}</definedName>
    <definedName function="false" hidden="true" name="assaassa" vbProcedure="false">{#N/A,#N/A,FALSE,"GERAL";#N/A,#N/A,FALSE,"012-96";#N/A,#N/A,FALSE,"018-96";#N/A,#N/A,FALSE,"027-96";#N/A,#N/A,FALSE,"059-96";#N/A,#N/A,FALSE,"076-96";#N/A,#N/A,FALSE,"019-97";#N/A,#N/A,FALSE,"021-97";#N/A,#N/A,FALSE,"022-97";#N/A,#N/A,FALSE,"028-97"}</definedName>
    <definedName function="false" hidden="true" name="assaassasa" vbProcedure="false">{#N/A,#N/A,FALSE,"GERAL";#N/A,#N/A,FALSE,"012-96";#N/A,#N/A,FALSE,"018-96";#N/A,#N/A,FALSE,"027-96";#N/A,#N/A,FALSE,"059-96";#N/A,#N/A,FALSE,"076-96";#N/A,#N/A,FALSE,"019-97";#N/A,#N/A,FALSE,"021-97";#N/A,#N/A,FALSE,"022-97";#N/A,#N/A,FALSE,"028-97"}</definedName>
    <definedName function="false" hidden="true" name="assadasd" vbProcedure="false">{"'gráf jan00'!$A$1:$AK$41"}</definedName>
    <definedName function="false" hidden="true" name="assadasd_1" vbProcedure="false">{"'gráf jan00'!$A$1:$AK$41"}</definedName>
    <definedName function="false" hidden="true" name="assadasd_1_1" vbProcedure="false">{"'gráf jan00'!$A$1:$AK$41"}</definedName>
    <definedName function="false" hidden="true" name="assadasd_1_1_1" vbProcedure="false">{"'gráf jan00'!$A$1:$AK$41"}</definedName>
    <definedName function="false" hidden="true" name="assadasd_1_2" vbProcedure="false">{"'gráf jan00'!$A$1:$AK$41"}</definedName>
    <definedName function="false" hidden="true" name="assadasd_2" vbProcedure="false">{"'gráf jan00'!$A$1:$AK$41"}</definedName>
    <definedName function="false" hidden="true" name="assas" vbProcedure="false">{#N/A,#N/A,FALSE,"GERAL";#N/A,#N/A,FALSE,"012-96";#N/A,#N/A,FALSE,"018-96";#N/A,#N/A,FALSE,"027-96";#N/A,#N/A,FALSE,"059-96";#N/A,#N/A,FALSE,"076-96";#N/A,#N/A,FALSE,"019-97";#N/A,#N/A,FALSE,"021-97";#N/A,#N/A,FALSE,"022-97";#N/A,#N/A,FALSE,"028-97"}</definedName>
    <definedName function="false" hidden="true" name="assasa" vbProcedure="false">{#N/A,#N/A,FALSE,"GERAL";#N/A,#N/A,FALSE,"012-96";#N/A,#N/A,FALSE,"018-96";#N/A,#N/A,FALSE,"027-96";#N/A,#N/A,FALSE,"059-96";#N/A,#N/A,FALSE,"076-96";#N/A,#N/A,FALSE,"019-97";#N/A,#N/A,FALSE,"021-97";#N/A,#N/A,FALSE,"022-97";#N/A,#N/A,FALSE,"028-97"}</definedName>
    <definedName function="false" hidden="true" name="asss" vbProcedure="false">{#N/A,#N/A,TRUE,"Serviços"}</definedName>
    <definedName function="false" hidden="true" name="assss" vbProcedure="false">{"'Quadro'!$A$4:$BG$78"}</definedName>
    <definedName function="false" hidden="true" name="assss_1" vbProcedure="false">{"'Quadro'!$A$4:$BG$78"}</definedName>
    <definedName function="false" hidden="true" name="assss_1_1" vbProcedure="false">{"'Quadro'!$A$4:$BG$78"}</definedName>
    <definedName function="false" hidden="true" name="assss_1_1_1" vbProcedure="false">{"'Quadro'!$A$4:$BG$78"}</definedName>
    <definedName function="false" hidden="true" name="assss_1_2" vbProcedure="false">{"'Quadro'!$A$4:$BG$78"}</definedName>
    <definedName function="false" hidden="true" name="assss_2" vbProcedure="false">{"'Quadro'!$A$4:$BG$78"}</definedName>
    <definedName function="false" hidden="true" name="Assumptios2" vbProcedure="false">{"SUMMARY",#N/A,TRUE,"RIGGIN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function="false" hidden="true" name="ass_1" vbProcedure="false">{"'Quadro'!$A$4:$BG$78"}</definedName>
    <definedName function="false" hidden="true" name="ass_1_1" vbProcedure="false">{"'Quadro'!$A$4:$BG$78"}</definedName>
    <definedName function="false" hidden="true" name="ass_1_1_1" vbProcedure="false">{"'Quadro'!$A$4:$BG$78"}</definedName>
    <definedName function="false" hidden="true" name="ass_1_2" vbProcedure="false">{"'Quadro'!$A$4:$BG$78"}</definedName>
    <definedName function="false" hidden="true" name="ass_2" vbProcedure="false">{"'Quadro'!$A$4:$BG$78"}</definedName>
    <definedName function="false" hidden="true" name="aswa" vbProcedure="false">{"'RR'!$A$2:$E$81"}</definedName>
    <definedName function="false" hidden="true" name="aswa_1" vbProcedure="false">{"'RR'!$A$2:$E$81"}</definedName>
    <definedName function="false" hidden="true" name="aswa_1_1" vbProcedure="false">{"'RR'!$A$2:$E$81"}</definedName>
    <definedName function="false" hidden="true" name="aswa_1_1_1" vbProcedure="false">{"'RR'!$A$2:$E$81"}</definedName>
    <definedName function="false" hidden="true" name="aswa_1_2" vbProcedure="false">{"'RR'!$A$2:$E$81"}</definedName>
    <definedName function="false" hidden="true" name="aswa_2" vbProcedure="false">{"'RR'!$A$2:$E$81"}</definedName>
    <definedName function="false" hidden="true" name="aswe" vbProcedure="false">{"'Quadro'!$A$4:$BG$78"}</definedName>
    <definedName function="false" hidden="true" name="aswea" vbProcedure="false">{"'RR'!$A$2:$E$81"}</definedName>
    <definedName function="false" hidden="true" name="aswea_1" vbProcedure="false">{"'RR'!$A$2:$E$81"}</definedName>
    <definedName function="false" hidden="true" name="aswea_1_1" vbProcedure="false">{"'RR'!$A$2:$E$81"}</definedName>
    <definedName function="false" hidden="true" name="aswea_1_1_1" vbProcedure="false">{"'RR'!$A$2:$E$81"}</definedName>
    <definedName function="false" hidden="true" name="aswea_1_2" vbProcedure="false">{"'RR'!$A$2:$E$81"}</definedName>
    <definedName function="false" hidden="true" name="aswea_2" vbProcedure="false">{"'RR'!$A$2:$E$81"}</definedName>
    <definedName function="false" hidden="true" name="aswedas" vbProcedure="false">#REF!</definedName>
    <definedName function="false" hidden="true" name="ASWEFGQ3" vbProcedure="false">{"'gráf jan00'!$A$1:$AK$41"}</definedName>
    <definedName function="false" hidden="true" name="ASWEFGQ3_1" vbProcedure="false">{"'gráf jan00'!$A$1:$AK$41"}</definedName>
    <definedName function="false" hidden="true" name="ASWEFGQ3_1_1" vbProcedure="false">{"'gráf jan00'!$A$1:$AK$41"}</definedName>
    <definedName function="false" hidden="true" name="ASWEFGQ3_1_1_1" vbProcedure="false">{"'gráf jan00'!$A$1:$AK$41"}</definedName>
    <definedName function="false" hidden="true" name="ASWEFGQ3_1_2" vbProcedure="false">{"'gráf jan00'!$A$1:$AK$41"}</definedName>
    <definedName function="false" hidden="true" name="ASWEFGQ3_2" vbProcedure="false">{"'gráf jan00'!$A$1:$AK$41"}</definedName>
    <definedName function="false" hidden="true" name="aswe_1" vbProcedure="false">{"'Quadro'!$A$4:$BG$78"}</definedName>
    <definedName function="false" hidden="true" name="aswe_1_1" vbProcedure="false">{"'Quadro'!$A$4:$BG$78"}</definedName>
    <definedName function="false" hidden="true" name="aswe_1_1_1" vbProcedure="false">{"'Quadro'!$A$4:$BG$78"}</definedName>
    <definedName function="false" hidden="true" name="aswe_1_2" vbProcedure="false">{"'Quadro'!$A$4:$BG$78"}</definedName>
    <definedName function="false" hidden="true" name="aswe_2" vbProcedure="false">{"'Quadro'!$A$4:$BG$78"}</definedName>
    <definedName function="false" hidden="true" name="aswqwa" vbProcedure="false">{"'Quadro'!$A$4:$BG$78"}</definedName>
    <definedName function="false" hidden="true" name="aswqwa_1" vbProcedure="false">{"'Quadro'!$A$4:$BG$78"}</definedName>
    <definedName function="false" hidden="true" name="aswqwa_1_1" vbProcedure="false">{"'Quadro'!$A$4:$BG$78"}</definedName>
    <definedName function="false" hidden="true" name="aswqwa_1_1_1" vbProcedure="false">{"'Quadro'!$A$4:$BG$78"}</definedName>
    <definedName function="false" hidden="true" name="aswqwa_1_2" vbProcedure="false">{"'Quadro'!$A$4:$BG$78"}</definedName>
    <definedName function="false" hidden="true" name="aswqwa_2" vbProcedure="false">{"'Quadro'!$A$4:$BG$78"}</definedName>
    <definedName function="false" hidden="true" name="aswwq" vbProcedure="false">{"'Quadro'!$A$4:$BG$78"}</definedName>
    <definedName function="false" hidden="true" name="aswwq_1" vbProcedure="false">{"'Quadro'!$A$4:$BG$78"}</definedName>
    <definedName function="false" hidden="true" name="aswwq_1_1" vbProcedure="false">{"'Quadro'!$A$4:$BG$78"}</definedName>
    <definedName function="false" hidden="true" name="aswwq_1_1_1" vbProcedure="false">{"'Quadro'!$A$4:$BG$78"}</definedName>
    <definedName function="false" hidden="true" name="aswwq_1_2" vbProcedure="false">{"'Quadro'!$A$4:$BG$78"}</definedName>
    <definedName function="false" hidden="true" name="aswwq_2" vbProcedure="false">{"'Quadro'!$A$4:$BG$78"}</definedName>
    <definedName function="false" hidden="true" name="AS_1" vbProcedure="false">{#N/A,#N/A,FALSE,"GERAL";#N/A,#N/A,FALSE,"012-96";#N/A,#N/A,FALSE,"018-96";#N/A,#N/A,FALSE,"027-96";#N/A,#N/A,FALSE,"059-96";#N/A,#N/A,FALSE,"076-96";#N/A,#N/A,FALSE,"019-97";#N/A,#N/A,FALSE,"021-97";#N/A,#N/A,FALSE,"022-97";#N/A,#N/A,FALSE,"028-97"}</definedName>
    <definedName function="false" hidden="true" name="AS_1_1" vbProcedure="false">{#N/A,#N/A,FALSE,"GERAL";#N/A,#N/A,FALSE,"012-96";#N/A,#N/A,FALSE,"018-96";#N/A,#N/A,FALSE,"027-96";#N/A,#N/A,FALSE,"059-96";#N/A,#N/A,FALSE,"076-96";#N/A,#N/A,FALSE,"019-97";#N/A,#N/A,FALSE,"021-97";#N/A,#N/A,FALSE,"022-97";#N/A,#N/A,FALSE,"028-97"}</definedName>
    <definedName function="false" hidden="true" name="AS_1_1_1" vbProcedure="false">{#N/A,#N/A,FALSE,"GERAL";#N/A,#N/A,FALSE,"012-96";#N/A,#N/A,FALSE,"018-96";#N/A,#N/A,FALSE,"027-96";#N/A,#N/A,FALSE,"059-96";#N/A,#N/A,FALSE,"076-96";#N/A,#N/A,FALSE,"019-97";#N/A,#N/A,FALSE,"021-97";#N/A,#N/A,FALSE,"022-97";#N/A,#N/A,FALSE,"028-97"}</definedName>
    <definedName function="false" hidden="true" name="AS_1_2" vbProcedure="false">{#N/A,#N/A,FALSE,"GERAL";#N/A,#N/A,FALSE,"012-96";#N/A,#N/A,FALSE,"018-96";#N/A,#N/A,FALSE,"027-96";#N/A,#N/A,FALSE,"059-96";#N/A,#N/A,FALSE,"076-96";#N/A,#N/A,FALSE,"019-97";#N/A,#N/A,FALSE,"021-97";#N/A,#N/A,FALSE,"022-97";#N/A,#N/A,FALSE,"028-97"}</definedName>
    <definedName function="false" hidden="true" name="AS_2" vbProcedure="false">{#N/A,#N/A,FALSE,"GERAL";#N/A,#N/A,FALSE,"012-96";#N/A,#N/A,FALSE,"018-96";#N/A,#N/A,FALSE,"027-96";#N/A,#N/A,FALSE,"059-96";#N/A,#N/A,FALSE,"076-96";#N/A,#N/A,FALSE,"019-97";#N/A,#N/A,FALSE,"021-97";#N/A,#N/A,FALSE,"022-97";#N/A,#N/A,FALSE,"028-97"}</definedName>
    <definedName function="false" hidden="true" name="AT" vbProcedure="false">{"'Quadro'!$A$4:$BG$78"}</definedName>
    <definedName function="false" hidden="true" name="Ata" vbProcedure="false">{#N/A,#N/A,FALSE,"PCOL"}</definedName>
    <definedName function="false" hidden="true" name="atc" vbProcedure="false">{"'Quadro'!$A$4:$BG$78"}</definedName>
    <definedName function="false" hidden="true" name="AT_1" vbProcedure="false">{"'Quadro'!$A$4:$BG$78"}</definedName>
    <definedName function="false" hidden="true" name="AT_1_1" vbProcedure="false">{"'Quadro'!$A$4:$BG$78"}</definedName>
    <definedName function="false" hidden="true" name="AT_1_1_1" vbProcedure="false">{"'Quadro'!$A$4:$BG$78"}</definedName>
    <definedName function="false" hidden="true" name="AT_1_2" vbProcedure="false">{"'Quadro'!$A$4:$BG$78"}</definedName>
    <definedName function="false" hidden="true" name="AT_2" vbProcedure="false">{"'Quadro'!$A$4:$BG$78"}</definedName>
    <definedName function="false" hidden="false" name="Aut_original" vbProcedure="false">[14]projeto!#ref!</definedName>
    <definedName function="false" hidden="false" name="Aut_resumo" vbProcedure="false">[15]resumo_aut1!#ref!</definedName>
    <definedName function="false" hidden="true" name="av" vbProcedure="false">{"'CptDifn'!$AA$32:$AG$32"}</definedName>
    <definedName function="false" hidden="true" name="avasdfg" vbProcedure="false">{#N/A,#N/A,FALSE,"GERAL";#N/A,#N/A,FALSE,"012-96";#N/A,#N/A,FALSE,"018-96";#N/A,#N/A,FALSE,"027-96";#N/A,#N/A,FALSE,"059-96";#N/A,#N/A,FALSE,"076-96";#N/A,#N/A,FALSE,"019-97";#N/A,#N/A,FALSE,"021-97";#N/A,#N/A,FALSE,"022-97";#N/A,#N/A,FALSE,"028-97"}</definedName>
    <definedName function="false" hidden="true" name="av_1" vbProcedure="false">{"'CptDifn'!$AA$32:$AG$32"}</definedName>
    <definedName function="false" hidden="true" name="av_1_1" vbProcedure="false">{"'CptDifn'!$AA$32:$AG$32"}</definedName>
    <definedName function="false" hidden="true" name="av_1_1_1" vbProcedure="false">{"'CptDifn'!$AA$32:$AG$32"}</definedName>
    <definedName function="false" hidden="true" name="av_1_2" vbProcedure="false">{"'CptDifn'!$AA$32:$AG$32"}</definedName>
    <definedName function="false" hidden="true" name="av_2" vbProcedure="false">{"'CptDifn'!$AA$32:$AG$32"}</definedName>
    <definedName function="false" hidden="true" name="AW" vbProcedure="false">{"'Quadro'!$A$4:$BG$78"}</definedName>
    <definedName function="false" hidden="true" name="awdasda"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wdasda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wdasda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wdasda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wdasda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wdasda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AW_1" vbProcedure="false">{"'Quadro'!$A$4:$BG$78"}</definedName>
    <definedName function="false" hidden="true" name="AW_1_1" vbProcedure="false">{"'Quadro'!$A$4:$BG$78"}</definedName>
    <definedName function="false" hidden="true" name="AW_1_1_1" vbProcedure="false">{"'Quadro'!$A$4:$BG$78"}</definedName>
    <definedName function="false" hidden="true" name="AW_1_2" vbProcedure="false">{"'Quadro'!$A$4:$BG$78"}</definedName>
    <definedName function="false" hidden="true" name="AW_2" vbProcedure="false">{"'Quadro'!$A$4:$BG$78"}</definedName>
    <definedName function="false" hidden="true" name="ax" vbProcedure="false">{"'CptDifn'!$AA$32:$AG$32"}</definedName>
    <definedName function="false" hidden="true" name="axs" vbProcedure="false">{"'gráf jan00'!$A$1:$AK$41"}</definedName>
    <definedName function="false" hidden="true" name="ax_1" vbProcedure="false">{"'CptDifn'!$AA$32:$AG$32"}</definedName>
    <definedName function="false" hidden="true" name="ax_1_1" vbProcedure="false">{"'CptDifn'!$AA$32:$AG$32"}</definedName>
    <definedName function="false" hidden="true" name="ax_1_1_1" vbProcedure="false">{"'CptDifn'!$AA$32:$AG$32"}</definedName>
    <definedName function="false" hidden="true" name="ax_1_2" vbProcedure="false">{"'CptDifn'!$AA$32:$AG$32"}</definedName>
    <definedName function="false" hidden="true" name="ax_2" vbProcedure="false">{"'CptDifn'!$AA$32:$AG$32"}</definedName>
    <definedName function="false" hidden="true" name="az" vbProcedure="false">'[16]resumo (x) contab. '!#ref!</definedName>
    <definedName function="false" hidden="true" name="azerty4"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azzz" vbProcedure="false">{#N/A,#N/A,FALSE,"GQGEMPRE"}</definedName>
    <definedName function="false" hidden="true" name="az_1" vbProcedure="false">{"'CptDifn'!$AA$32:$AG$32"}</definedName>
    <definedName function="false" hidden="true" name="az_1_1" vbProcedure="false">{"'CptDifn'!$AA$32:$AG$32"}</definedName>
    <definedName function="false" hidden="true" name="az_1_1_1" vbProcedure="false">{"'CptDifn'!$AA$32:$AG$32"}</definedName>
    <definedName function="false" hidden="true" name="az_1_2" vbProcedure="false">{"'CptDifn'!$AA$32:$AG$32"}</definedName>
    <definedName function="false" hidden="true" name="az_2" vbProcedure="false">{"'CptDifn'!$AA$32:$AG$32"}</definedName>
    <definedName function="false" hidden="true" name="a_" vbProcedure="false">{"'Ocorrência_que_Impactaram'!$A$1:$Q$43"}</definedName>
    <definedName function="false" hidden="true" name="a_1" vbProcedure="false">{#N/A,#N/A,FALSE,"GERAL";#N/A,#N/A,FALSE,"012-96";#N/A,#N/A,FALSE,"018-96";#N/A,#N/A,FALSE,"027-96";#N/A,#N/A,FALSE,"059-96";#N/A,#N/A,FALSE,"076-96";#N/A,#N/A,FALSE,"019-97";#N/A,#N/A,FALSE,"021-97";#N/A,#N/A,FALSE,"022-97";#N/A,#N/A,FALSE,"028-97"}</definedName>
    <definedName function="false" hidden="true" name="a__1" vbProcedure="false">{"'Ocorrência_que_Impactaram'!$A$1:$Q$43"}</definedName>
    <definedName function="false" hidden="true" name="a__1_1" vbProcedure="false">{"'Ocorrência_que_Impactaram'!$A$1:$Q$43"}</definedName>
    <definedName function="false" hidden="true" name="a__1_1_1" vbProcedure="false">{"'Ocorrência_que_Impactaram'!$A$1:$Q$43"}</definedName>
    <definedName function="false" hidden="true" name="a__1_2" vbProcedure="false">{"'Ocorrência_que_Impactaram'!$A$1:$Q$43"}</definedName>
    <definedName function="false" hidden="true" name="a__2" vbProcedure="false">{"'Ocorrência_que_Impactaram'!$A$1:$Q$43"}</definedName>
    <definedName function="false" hidden="true" name="Ações" vbProcedure="false">"11/10/99"</definedName>
    <definedName function="false" hidden="false" name="b" vbProcedure="false">#REF!</definedName>
    <definedName function="false" hidden="true" name="bag" vbProcedure="false">{"'Quadro'!$A$4:$BG$78"}</definedName>
    <definedName function="false" hidden="true" name="bag_1" vbProcedure="false">{"'Quadro'!$A$4:$BG$78"}</definedName>
    <definedName function="false" hidden="true" name="bag_1_1" vbProcedure="false">{"'Quadro'!$A$4:$BG$78"}</definedName>
    <definedName function="false" hidden="true" name="bag_1_1_1" vbProcedure="false">{"'Quadro'!$A$4:$BG$78"}</definedName>
    <definedName function="false" hidden="true" name="bag_1_2" vbProcedure="false">{"'Quadro'!$A$4:$BG$78"}</definedName>
    <definedName function="false" hidden="true" name="bag_2" vbProcedure="false">{"'Quadro'!$A$4:$BG$78"}</definedName>
    <definedName function="false" hidden="true" name="balance"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balancete" vbProcedure="false">{"VENTAS1",#N/A,FALSE,"VENTAS";"VENTAS2",#N/A,FALSE,"VENTAS";"VENTAS3",#N/A,FALSE,"VENTAS";"VENTAS4",#N/A,FALSE,"VENTAS";"VENTAS5",#N/A,FALSE,"VENTAS";"VENTAS6",#N/A,FALSE,"VENTAS";"VENTAS7",#N/A,FALSE,"VENTAS";"VENTAS8",#N/A,FALSE,"VENTAS"}</definedName>
    <definedName function="false" hidden="true" name="BalType" vbProcedure="false">TRUE()</definedName>
    <definedName function="false" hidden="true" name="bar" vbProcedure="false">{#N/A,#N/A,FALSE,"GERAL";#N/A,#N/A,FALSE,"012-96";#N/A,#N/A,FALSE,"018-96";#N/A,#N/A,FALSE,"027-96";#N/A,#N/A,FALSE,"059-96";#N/A,#N/A,FALSE,"076-96";#N/A,#N/A,FALSE,"019-97";#N/A,#N/A,FALSE,"021-97";#N/A,#N/A,FALSE,"022-97";#N/A,#N/A,FALSE,"028-97"}</definedName>
    <definedName function="false" hidden="true" name="BARRAS" vbProcedure="false">{#N/A,#N/A,FALSE,"RESUMO-BB1";#N/A,#N/A,FALSE,"MOD-A01-R - BB1";#N/A,#N/A,FALSE,"URB-BB1"}</definedName>
    <definedName function="false" hidden="true" name="bar_1" vbProcedure="false">{#N/A,#N/A,FALSE,"GERAL";#N/A,#N/A,FALSE,"012-96";#N/A,#N/A,FALSE,"018-96";#N/A,#N/A,FALSE,"027-96";#N/A,#N/A,FALSE,"059-96";#N/A,#N/A,FALSE,"076-96";#N/A,#N/A,FALSE,"019-97";#N/A,#N/A,FALSE,"021-97";#N/A,#N/A,FALSE,"022-97";#N/A,#N/A,FALSE,"028-97"}</definedName>
    <definedName function="false" hidden="true" name="bar_1_1" vbProcedure="false">{#N/A,#N/A,FALSE,"GERAL";#N/A,#N/A,FALSE,"012-96";#N/A,#N/A,FALSE,"018-96";#N/A,#N/A,FALSE,"027-96";#N/A,#N/A,FALSE,"059-96";#N/A,#N/A,FALSE,"076-96";#N/A,#N/A,FALSE,"019-97";#N/A,#N/A,FALSE,"021-97";#N/A,#N/A,FALSE,"022-97";#N/A,#N/A,FALSE,"028-97"}</definedName>
    <definedName function="false" hidden="true" name="bar_1_1_1" vbProcedure="false">{#N/A,#N/A,FALSE,"GERAL";#N/A,#N/A,FALSE,"012-96";#N/A,#N/A,FALSE,"018-96";#N/A,#N/A,FALSE,"027-96";#N/A,#N/A,FALSE,"059-96";#N/A,#N/A,FALSE,"076-96";#N/A,#N/A,FALSE,"019-97";#N/A,#N/A,FALSE,"021-97";#N/A,#N/A,FALSE,"022-97";#N/A,#N/A,FALSE,"028-97"}</definedName>
    <definedName function="false" hidden="true" name="bar_1_2" vbProcedure="false">{#N/A,#N/A,FALSE,"GERAL";#N/A,#N/A,FALSE,"012-96";#N/A,#N/A,FALSE,"018-96";#N/A,#N/A,FALSE,"027-96";#N/A,#N/A,FALSE,"059-96";#N/A,#N/A,FALSE,"076-96";#N/A,#N/A,FALSE,"019-97";#N/A,#N/A,FALSE,"021-97";#N/A,#N/A,FALSE,"022-97";#N/A,#N/A,FALSE,"028-97"}</definedName>
    <definedName function="false" hidden="true" name="bar_2" vbProcedure="false">{#N/A,#N/A,FALSE,"GERAL";#N/A,#N/A,FALSE,"012-96";#N/A,#N/A,FALSE,"018-96";#N/A,#N/A,FALSE,"027-96";#N/A,#N/A,FALSE,"059-96";#N/A,#N/A,FALSE,"076-96";#N/A,#N/A,FALSE,"019-97";#N/A,#N/A,FALSE,"021-97";#N/A,#N/A,FALSE,"022-97";#N/A,#N/A,FALSE,"028-97"}</definedName>
    <definedName function="false" hidden="false" name="bas" vbProcedure="false">[1]compos1!#ref!</definedName>
    <definedName function="false" hidden="true" name="batista" vbProcedure="false">{#N/A,#N/A,FALSE,"SS 1";#N/A,#N/A,FALSE,"SS 2";#N/A,#N/A,FALSE,"TER 1 (1)";#N/A,#N/A,FALSE,"TER 1 (2)";#N/A,#N/A,FALSE,"TER 2 ";#N/A,#N/A,FALSE,"TP  (1)";#N/A,#N/A,FALSE,"TP  (2)";#N/A,#N/A,FALSE,"CM BAR"}</definedName>
    <definedName function="false" hidden="true" name="BB" vbProcedure="false">{#N/A,#N/A,FALSE,"RESUMO";#N/A,#N/A,FALSE,"EXTR-CRONO";#N/A,#N/A,FALSE,"REAJUSTE";#N/A,#N/A,FALSE,"ACOMP-OBRA";#N/A,#N/A,FALSE,"MEDIÇÃO";#N/A,#N/A,FALSE,"POSIÇÃO FÍSICA";#N/A,#N/A,FALSE,"GRÁFICO"}</definedName>
    <definedName function="false" hidden="true" name="bbb" vbProcedure="false">{#N/A,#N/A,FALSE,"CW Summary";#N/A,#N/A,FALSE,"Weekly Tracking";#N/A,#N/A,FALSE,"MSA";#N/A,#N/A,FALSE,"Parts";#N/A,#N/A,FALSE,"RS";#N/A,#N/A,FALSE,"Mods";#N/A,#N/A,FALSE,"GEVISA";#N/A,#N/A,FALSE,"HQ"}</definedName>
    <definedName function="false" hidden="true" name="bbbb" vbProcedure="false">{#N/A,#N/A,FALSE,"MO (2)"}</definedName>
    <definedName function="false" hidden="true" name="bbbbb" vbProcedure="false">{"'gráf jan00'!$A$1:$AK$41"}</definedName>
    <definedName function="false" hidden="true" name="bbbbbbb" vbProcedure="false">{#N/A,#N/A,FALSE,"GRÁFICO";#N/A,#N/A,FALSE,"POS-FÍSICA-URBANIZ";#N/A,#N/A,FALSE,"MED-URBANIZ";#N/A,#N/A,FALSE,"RES-URBANIZ";#N/A,#N/A,FALSE,"POS-FÍSICA-BLOCO2";#N/A,#N/A,FALSE,"MED-BLOCO2";#N/A,#N/A,FALSE,"RES-BLOCO2";#N/A,#N/A,FALSE,"POS-FÍSICA-BLOCO1";#N/A,#N/A,FALSE,"MED-BLOCO1";#N/A,#N/A,FALSE,"RES-BLOCO1";#N/A,#N/A,FALSE,"REAJUSTE";#N/A,#N/A,FALSE,"POS-FÍSICA-RESUMO";#N/A,#N/A,FALSE,"EXTCRO";#N/A,#N/A,FALSE,"RES-GERAL";#N/A,#N/A,FALSE,"MULTA"}</definedName>
    <definedName function="false" hidden="true" name="bbbbbbbbbbbbb"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bbbbbbbbbbbbbbbbbbbbbbbbbbbbbbbb" vbProcedure="false">{"'REL CUSTODIF'!$B$1:$H$72"}</definedName>
    <definedName function="false" hidden="true" name="bbbbbbbbbbbbbbbbbbbbbbbbbbbbbbbb_1" vbProcedure="false">{"'REL CUSTODIF'!$B$1:$H$72"}</definedName>
    <definedName function="false" hidden="true" name="bbbbbbbbbbbbbbbbbbbbbbbbbbbbbbbb_1_1" vbProcedure="false">{"'REL CUSTODIF'!$B$1:$H$72"}</definedName>
    <definedName function="false" hidden="true" name="bbbbbbbbbbbbbbbbbbbbbbbbbbbbbbbb_1_1_1" vbProcedure="false">{"'REL CUSTODIF'!$B$1:$H$72"}</definedName>
    <definedName function="false" hidden="true" name="bbbbbbbbbbbbbbbbbbbbbbbbbbbbbbbb_1_2" vbProcedure="false">{"'REL CUSTODIF'!$B$1:$H$72"}</definedName>
    <definedName function="false" hidden="true" name="bbbbbbbbbbbbbbbbbbbbbbbbbbbbbbbb_2" vbProcedure="false">{"'REL CUSTODIF'!$B$1:$H$72"}</definedName>
    <definedName function="false" hidden="true" name="bbbbbbbbbbbbb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bbbbbbbbbbbbb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bbbbbbbbbbbbb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bbbbbbbbbbbbb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bbbbbbbbbbbbb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bbbbb_1" vbProcedure="false">{"'gráf jan00'!$A$1:$AK$41"}</definedName>
    <definedName function="false" hidden="true" name="bbbbb_1_1" vbProcedure="false">{"'gráf jan00'!$A$1:$AK$41"}</definedName>
    <definedName function="false" hidden="true" name="bbbbb_1_1_1" vbProcedure="false">{"'gráf jan00'!$A$1:$AK$41"}</definedName>
    <definedName function="false" hidden="true" name="bbbbb_1_2" vbProcedure="false">{"'gráf jan00'!$A$1:$AK$41"}</definedName>
    <definedName function="false" hidden="true" name="bbbbb_2" vbProcedure="false">{"'gráf jan00'!$A$1:$AK$41"}</definedName>
    <definedName function="false" hidden="true" name="bbbb_1" vbProcedure="false">{#N/A,#N/A,FALSE,"PCOL"}</definedName>
    <definedName function="false" hidden="true" name="bbbb_1_1" vbProcedure="false">{#N/A,#N/A,FALSE,"PCOL"}</definedName>
    <definedName function="false" hidden="true" name="bbbb_1_1_1" vbProcedure="false">{#N/A,#N/A,FALSE,"PCOL"}</definedName>
    <definedName function="false" hidden="true" name="bbbb_1_2" vbProcedure="false">{#N/A,#N/A,FALSE,"PCOL"}</definedName>
    <definedName function="false" hidden="true" name="bbbb_2" vbProcedure="false">{#N/A,#N/A,FALSE,"PCOL"}</definedName>
    <definedName function="false" hidden="true" name="BBF" vbProcedure="false">{#N/A,#N/A,FALSE,"Aging Summary";#N/A,#N/A,FALSE,"Ratio Analysis";#N/A,#N/A,FALSE,"Test 120 Day Accts";#N/A,#N/A,FALSE,"Tickmarks"}</definedName>
    <definedName function="false" hidden="true" name="BBFB" vbProcedure="false">{#N/A,#N/A,FALSE,"IR E CS 1997";#N/A,#N/A,FALSE,"PR ND";#N/A,#N/A,FALSE,"8191";#N/A,#N/A,FALSE,"8383";#N/A,#N/A,FALSE,"MP 1024";#N/A,#N/A,FALSE,"AD_EX_97";#N/A,#N/A,FALSE,"BD 97"}</definedName>
    <definedName function="false" hidden="true" name="BBFB_1" vbProcedure="false">{#N/A,#N/A,FALSE,"IR E CS 1997";#N/A,#N/A,FALSE,"PR ND";#N/A,#N/A,FALSE,"8191";#N/A,#N/A,FALSE,"8383";#N/A,#N/A,FALSE,"MP 1024";#N/A,#N/A,FALSE,"AD_EX_97";#N/A,#N/A,FALSE,"BD 97"}</definedName>
    <definedName function="false" hidden="true" name="BBF_1" vbProcedure="false">{#N/A,#N/A,FALSE,"Aging Summary";#N/A,#N/A,FALSE,"Ratio Analysis";#N/A,#N/A,FALSE,"Test 120 Day Accts";#N/A,#N/A,FALSE,"Tickmarks"}</definedName>
    <definedName function="false" hidden="true" name="bbgg" vbProcedure="false">{"'CptDifn'!$AA$32:$AG$32"}</definedName>
    <definedName function="false" hidden="true" name="bbgg_1" vbProcedure="false">{"'CptDifn'!$AA$32:$AG$32"}</definedName>
    <definedName function="false" hidden="true" name="bbgg_1_1" vbProcedure="false">{"'CptDifn'!$AA$32:$AG$32"}</definedName>
    <definedName function="false" hidden="true" name="bbgg_1_1_1" vbProcedure="false">{"'CptDifn'!$AA$32:$AG$32"}</definedName>
    <definedName function="false" hidden="true" name="bbgg_1_2" vbProcedure="false">{"'CptDifn'!$AA$32:$AG$32"}</definedName>
    <definedName function="false" hidden="true" name="bbgg_2" vbProcedure="false">{"'CptDifn'!$AA$32:$AG$32"}</definedName>
    <definedName function="false" hidden="true" name="Bbn" vbProcedure="false">{"'IndicadoresRH'!$AA$50:$AP$67"}</definedName>
    <definedName function="false" hidden="true" name="bb_1" vbProcedure="false">{"'REL CUSTODIF'!$B$1:$H$72"}</definedName>
    <definedName function="false" hidden="true" name="bb_1_1" vbProcedure="false">{"'REL CUSTODIF'!$B$1:$H$72"}</definedName>
    <definedName function="false" hidden="true" name="bb_1_1_1" vbProcedure="false">{"'REL CUSTODIF'!$B$1:$H$72"}</definedName>
    <definedName function="false" hidden="true" name="bb_1_2" vbProcedure="false">{"'REL CUSTODIF'!$B$1:$H$72"}</definedName>
    <definedName function="false" hidden="true" name="bb_2" vbProcedure="false">{"'REL CUSTODIF'!$B$1:$H$72"}</definedName>
    <definedName function="false" hidden="true" name="bca" vbProcedure="false">{#N/A,#N/A,FALSE,"ET-CAPA";#N/A,#N/A,FALSE,"ET-PAG1";#N/A,#N/A,FALSE,"ET-PAG2";#N/A,#N/A,FALSE,"ET-PAG3";#N/A,#N/A,FALSE,"ET-PAG4";#N/A,#N/A,FALSE,"ET-PAG5"}</definedName>
    <definedName function="false" hidden="true" name="bca_1" vbProcedure="false">{#N/A,#N/A,FALSE,"ET-CAPA";#N/A,#N/A,FALSE,"ET-PAG1";#N/A,#N/A,FALSE,"ET-PAG2";#N/A,#N/A,FALSE,"ET-PAG3";#N/A,#N/A,FALSE,"ET-PAG4";#N/A,#N/A,FALSE,"ET-PAG5"}</definedName>
    <definedName function="false" hidden="true" name="bca_1_1" vbProcedure="false">{#N/A,#N/A,FALSE,"ET-CAPA";#N/A,#N/A,FALSE,"ET-PAG1";#N/A,#N/A,FALSE,"ET-PAG2";#N/A,#N/A,FALSE,"ET-PAG3";#N/A,#N/A,FALSE,"ET-PAG4";#N/A,#N/A,FALSE,"ET-PAG5"}</definedName>
    <definedName function="false" hidden="true" name="bca_1_1_1" vbProcedure="false">{#N/A,#N/A,FALSE,"ET-CAPA";#N/A,#N/A,FALSE,"ET-PAG1";#N/A,#N/A,FALSE,"ET-PAG2";#N/A,#N/A,FALSE,"ET-PAG3";#N/A,#N/A,FALSE,"ET-PAG4";#N/A,#N/A,FALSE,"ET-PAG5"}</definedName>
    <definedName function="false" hidden="true" name="bca_1_2" vbProcedure="false">{#N/A,#N/A,FALSE,"ET-CAPA";#N/A,#N/A,FALSE,"ET-PAG1";#N/A,#N/A,FALSE,"ET-PAG2";#N/A,#N/A,FALSE,"ET-PAG3";#N/A,#N/A,FALSE,"ET-PAG4";#N/A,#N/A,FALSE,"ET-PAG5"}</definedName>
    <definedName function="false" hidden="true" name="bca_2" vbProcedure="false">{#N/A,#N/A,FALSE,"ET-CAPA";#N/A,#N/A,FALSE,"ET-PAG1";#N/A,#N/A,FALSE,"ET-PAG2";#N/A,#N/A,FALSE,"ET-PAG3";#N/A,#N/A,FALSE,"ET-PAG4";#N/A,#N/A,FALSE,"ET-PAG5"}</definedName>
    <definedName function="false" hidden="true" name="bchart13" vbProcedure="false">#REF!</definedName>
    <definedName function="false" hidden="true" name="bchart14" vbProcedure="false">#REF!</definedName>
    <definedName function="false" hidden="true" name="bchart15" vbProcedure="false">#REF!</definedName>
    <definedName function="false" hidden="true" name="bchart16" vbProcedure="false">#REF!</definedName>
    <definedName function="false" hidden="true" name="bchart17" vbProcedure="false">#REF!</definedName>
    <definedName function="false" hidden="true" name="bchart18" vbProcedure="false">#REF!</definedName>
    <definedName function="false" hidden="true" name="bchart19" vbProcedure="false">#REF!</definedName>
    <definedName function="false" hidden="true" name="bchart2" vbProcedure="false">#REF!</definedName>
    <definedName function="false" hidden="true" name="bchart20" vbProcedure="false">#REF!</definedName>
    <definedName function="false" hidden="true" name="bchart21" vbProcedure="false">#REF!</definedName>
    <definedName function="false" hidden="true" name="bchart22" vbProcedure="false">#REF!</definedName>
    <definedName function="false" hidden="true" name="bchart23" vbProcedure="false">#REF!</definedName>
    <definedName function="false" hidden="true" name="bchart24" vbProcedure="false">#REF!</definedName>
    <definedName function="false" hidden="true" name="bchart25" vbProcedure="false">#REF!</definedName>
    <definedName function="false" hidden="true" name="bchart26" vbProcedure="false">#REF!</definedName>
    <definedName function="false" hidden="true" name="bchart27" vbProcedure="false">#REF!</definedName>
    <definedName function="false" hidden="true" name="bchart28" vbProcedure="false">#REF!</definedName>
    <definedName function="false" hidden="true" name="bchart29" vbProcedure="false">#REF!</definedName>
    <definedName function="false" hidden="true" name="bchart3" vbProcedure="false">#REF!</definedName>
    <definedName function="false" hidden="true" name="bchart30" vbProcedure="false">#REF!</definedName>
    <definedName function="false" hidden="true" name="bchart31" vbProcedure="false">#REF!</definedName>
    <definedName function="false" hidden="true" name="bchart32" vbProcedure="false">#REF!</definedName>
    <definedName function="false" hidden="true" name="bchart4" vbProcedure="false">#REF!</definedName>
    <definedName function="false" hidden="true" name="bchart5" vbProcedure="false">#REF!</definedName>
    <definedName function="false" hidden="true" name="bchart6" vbProcedure="false">#REF!</definedName>
    <definedName function="false" hidden="true" name="bchart7" vbProcedure="false">#REF!</definedName>
    <definedName function="false" hidden="true" name="bchart8" vbProcedure="false">#REF!</definedName>
    <definedName function="false" hidden="true" name="bchart9" vbProcedure="false">#REF!</definedName>
    <definedName function="false" hidden="true" name="bd" vbProcedure="false">{"'IndicadoresRH'!$AA$50:$AP$67"}</definedName>
    <definedName function="false" hidden="false" name="BDI" vbProcedure="false">#REF!</definedName>
    <definedName function="false" hidden="true" name="bd_1" vbProcedure="false">{"'IndicadoresRH'!$AA$50:$AP$67"}</definedName>
    <definedName function="false" hidden="true" name="bd_1_1" vbProcedure="false">{"'IndicadoresRH'!$AA$50:$AP$67"}</definedName>
    <definedName function="false" hidden="true" name="bd_1_1_1" vbProcedure="false">{"'IndicadoresRH'!$AA$50:$AP$67"}</definedName>
    <definedName function="false" hidden="true" name="bd_1_2" vbProcedure="false">{"'IndicadoresRH'!$AA$50:$AP$67"}</definedName>
    <definedName function="false" hidden="true" name="bd_2" vbProcedure="false">{"'IndicadoresRH'!$AA$50:$AP$67"}</definedName>
    <definedName function="false" hidden="true" name="BD_YTS" vbProcedure="false">{TRUE,TRUE,-1.25,-15.5,484.5,278.25,FALSE,FALSE,TRUE,FALSE,0,1,#N/A,452,#N/A,5.92592592592593,22.5714285714286,1,FALSE,FALSE,3,TRUE,1,FALSE,100,"Swvu.ACC.","ACwvu.ACC.",#N/A,FALSE,FALSE,0,0,0,0,2,"","",FALSE,FALSE,FALSE,FALSE,1,90,#N/A,#N/A,"=R1C1:R650C11",FALSE,#N/A,#N/A,FALSE,FALSE,FALSE,1,65532,65532,FALSE,FALSE,TRUE,TRUE,TRUE}</definedName>
    <definedName function="false" hidden="true" name="BD_YTS_1" vbProcedure="false">{TRUE,TRUE,-1.25,-15.5,484.5,278.25,FALSE,FALSE,TRUE,FALSE,0,1,#N/A,452,#N/A,5.92592592592593,22.5714285714286,1,FALSE,FALSE,3,TRUE,1,FALSE,100,"Swvu.ACC.","ACwvu.ACC.",#N/A,FALSE,FALSE,0,0,0,0,2,"","",FALSE,FALSE,FALSE,FALSE,1,90,#N/A,#N/A,"=R1C1:R650C11",FALSE,#N/A,#N/A,FALSE,FALSE,FALSE,1,65532,65532,FALSE,FALSE,TRUE,TRUE,TRUE}</definedName>
    <definedName function="false" hidden="true" name="BG_Del" vbProcedure="false">15</definedName>
    <definedName function="false" hidden="true" name="BG_Ins" vbProcedure="false">4</definedName>
    <definedName function="false" hidden="true" name="BG_Mod" vbProcedure="false">6</definedName>
    <definedName function="false" hidden="true" name="bi" vbProcedure="false">{"'RR'!$A$2:$E$81"}</definedName>
    <definedName function="false" hidden="true" name="BLANK" vbProcedure="false">{"SUMMARY",#N/A,TRUE,"RIGGIN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function="false" hidden="true" name="BLANK2" vbProcedure="false">{"SUMMARY",#N/A,TRUE,"RIGGIN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function="false" hidden="true" name="blb" vbProcedure="false">{"det (May)",#N/A,FALSE,"June";"sum (MAY YTD)",#N/A,FALSE,"June YTD"}</definedName>
    <definedName function="false" hidden="true" name="blb_1" vbProcedure="false">{"det (May)",#N/A,FALSE,"June";"sum (MAY YTD)",#N/A,FALSE,"June YTD"}</definedName>
    <definedName function="false" hidden="true" name="blb_1_1" vbProcedure="false">{"det (May)",#N/A,FALSE,"June";"sum (MAY YTD)",#N/A,FALSE,"June YTD"}</definedName>
    <definedName function="false" hidden="true" name="blb_1_1_1" vbProcedure="false">{"det (May)",#N/A,FALSE,"June";"sum (MAY YTD)",#N/A,FALSE,"June YTD"}</definedName>
    <definedName function="false" hidden="true" name="blb_1_2" vbProcedure="false">{"det (May)",#N/A,FALSE,"June";"sum (MAY YTD)",#N/A,FALSE,"June YTD"}</definedName>
    <definedName function="false" hidden="true" name="blb_2" vbProcedure="false">{"det (May)",#N/A,FALSE,"June";"sum (MAY YTD)",#N/A,FALSE,"June YTD"}</definedName>
    <definedName function="false" hidden="true" name="Bloco" vbProcedure="false">#REF!</definedName>
    <definedName function="false" hidden="true" name="Bloco2" vbProcedure="false">#REF!</definedName>
    <definedName function="false" hidden="true" name="BLPH1" vbProcedure="false">'[17]brazil sovereign'!#ref!</definedName>
    <definedName function="false" hidden="true" name="BLPH10" vbProcedure="false">#REF!</definedName>
    <definedName function="false" hidden="true" name="BLPH100" vbProcedure="false">[18]BLP!$I$5</definedName>
    <definedName function="false" hidden="true" name="BLPH101" vbProcedure="false">[18]BLP!$G$5</definedName>
    <definedName function="false" hidden="true" name="BLPH102" vbProcedure="false">[18]BLP!$E$5</definedName>
    <definedName function="false" hidden="true" name="BLPH103" vbProcedure="false">[18]BLP!$C$5</definedName>
    <definedName function="false" hidden="true" name="BLPH104" vbProcedure="false">[18]BLP!$A$5</definedName>
    <definedName function="false" hidden="true" name="BLPH105" vbProcedure="false">#REF!</definedName>
    <definedName function="false" hidden="true" name="BLPH106" vbProcedure="false">#REF!</definedName>
    <definedName function="false" hidden="true" name="BLPH107" vbProcedure="false">'[19]dados blp'!#ref!</definedName>
    <definedName function="false" hidden="true" name="BLPH108" vbProcedure="false">#REF!</definedName>
    <definedName function="false" hidden="true" name="BLPH109" vbProcedure="false">#REF!</definedName>
    <definedName function="false" hidden="true" name="BLPH11" vbProcedure="false">#REF!</definedName>
    <definedName function="false" hidden="true" name="BLPH110" vbProcedure="false">#REF!</definedName>
    <definedName function="false" hidden="true" name="BLPH111" vbProcedure="false">#REF!</definedName>
    <definedName function="false" hidden="true" name="BLPH112" vbProcedure="false">#REF!</definedName>
    <definedName function="false" hidden="true" name="BLPH12" vbProcedure="false">#REF!</definedName>
    <definedName function="false" hidden="true" name="BLPH13" vbProcedure="false">#REF!</definedName>
    <definedName function="false" hidden="true" name="BLPH14" vbProcedure="false">#REF!</definedName>
    <definedName function="false" hidden="true" name="BLPH15" vbProcedure="false">#REF!</definedName>
    <definedName function="false" hidden="true" name="BLPH2" vbProcedure="false">#REF!</definedName>
    <definedName function="false" hidden="true" name="BLPH200001" vbProcedure="false">#REF!</definedName>
    <definedName function="false" hidden="true" name="BLPH23" vbProcedure="false">#REF!</definedName>
    <definedName function="false" hidden="true" name="BLPH24" vbProcedure="false">#REF!</definedName>
    <definedName function="false" hidden="true" name="BLPH25" vbProcedure="false">#REF!</definedName>
    <definedName function="false" hidden="true" name="BLPH3" vbProcedure="false">#REF!</definedName>
    <definedName function="false" hidden="true" name="BLPH4" vbProcedure="false">#REF!</definedName>
    <definedName function="false" hidden="true" name="BLPH5" vbProcedure="false">#REF!</definedName>
    <definedName function="false" hidden="true" name="BLPH6" vbProcedure="false">#REF!</definedName>
    <definedName function="false" hidden="true" name="BLPH7" vbProcedure="false">#REF!</definedName>
    <definedName function="false" hidden="true" name="BLPH74" vbProcedure="false">#REF!</definedName>
    <definedName function="false" hidden="true" name="BLPH75" vbProcedure="false">#REF!</definedName>
    <definedName function="false" hidden="true" name="BLPH76" vbProcedure="false">#REF!</definedName>
    <definedName function="false" hidden="true" name="BLPH77" vbProcedure="false">#REF!</definedName>
    <definedName function="false" hidden="true" name="BLPH78" vbProcedure="false">#REF!</definedName>
    <definedName function="false" hidden="true" name="BLPH79" vbProcedure="false">#REF!</definedName>
    <definedName function="false" hidden="true" name="BLPH8" vbProcedure="false">#REF!</definedName>
    <definedName function="false" hidden="true" name="BLPH80" vbProcedure="false">#REF!</definedName>
    <definedName function="false" hidden="true" name="BLPH81" vbProcedure="false">#REF!</definedName>
    <definedName function="false" hidden="true" name="BLPH82" vbProcedure="false">#REF!</definedName>
    <definedName function="false" hidden="true" name="BLPH83" vbProcedure="false">#REF!</definedName>
    <definedName function="false" hidden="true" name="BLPH84" vbProcedure="false">#REF!</definedName>
    <definedName function="false" hidden="true" name="BLPH85" vbProcedure="false">#REF!</definedName>
    <definedName function="false" hidden="true" name="BLPH86" vbProcedure="false">#REF!</definedName>
    <definedName function="false" hidden="true" name="BLPH87" vbProcedure="false">#REF!</definedName>
    <definedName function="false" hidden="true" name="BLPH88" vbProcedure="false">#REF!</definedName>
    <definedName function="false" hidden="true" name="BLPH89" vbProcedure="false">#REF!</definedName>
    <definedName function="false" hidden="true" name="BLPH9" vbProcedure="false">#REF!</definedName>
    <definedName function="false" hidden="true" name="BLPH90" vbProcedure="false">#REF!</definedName>
    <definedName function="false" hidden="true" name="BLPH91" vbProcedure="false">#REF!</definedName>
    <definedName function="false" hidden="true" name="BLPH92" vbProcedure="false">#REF!</definedName>
    <definedName function="false" hidden="true" name="BLPH93" vbProcedure="false">#REF!</definedName>
    <definedName function="false" hidden="true" name="BLPH94" vbProcedure="false">#REF!</definedName>
    <definedName function="false" hidden="true" name="BLPH95" vbProcedure="false">#REF!</definedName>
    <definedName function="false" hidden="true" name="BLPH96" vbProcedure="false">[18]BLP!$Q$5</definedName>
    <definedName function="false" hidden="true" name="BLPH97" vbProcedure="false">[18]BLP!$O$5</definedName>
    <definedName function="false" hidden="true" name="BLPH98" vbProcedure="false">[18]BLP!$M$5</definedName>
    <definedName function="false" hidden="true" name="BLPH99" vbProcedure="false">[18]BLP!$K$5</definedName>
    <definedName function="false" hidden="true" name="BLPI4" vbProcedure="false">#REF!</definedName>
    <definedName function="false" hidden="true" name="BLPI5" vbProcedure="false">#REF!</definedName>
    <definedName function="false" hidden="true" name="bosta" vbProcedure="false">{#N/A,#N/A,FALSE,"Cronograma";#N/A,#N/A,FALSE,"Cronogr. 2"}</definedName>
    <definedName function="false" hidden="true" name="bosta_1" vbProcedure="false">{#N/A,#N/A,FALSE,"Cronograma";#N/A,#N/A,FALSE,"Cronogr. 2"}</definedName>
    <definedName function="false" hidden="true" name="bosta_1_1" vbProcedure="false">{#N/A,#N/A,FALSE,"Cronograma";#N/A,#N/A,FALSE,"Cronogr. 2"}</definedName>
    <definedName function="false" hidden="true" name="bosta_1_1_1" vbProcedure="false">{#N/A,#N/A,FALSE,"Cronograma";#N/A,#N/A,FALSE,"Cronogr. 2"}</definedName>
    <definedName function="false" hidden="true" name="bosta_1_2" vbProcedure="false">{#N/A,#N/A,FALSE,"Cronograma";#N/A,#N/A,FALSE,"Cronogr. 2"}</definedName>
    <definedName function="false" hidden="true" name="bosta_2" vbProcedure="false">{#N/A,#N/A,FALSE,"Cronograma";#N/A,#N/A,FALSE,"Cronogr. 2"}</definedName>
    <definedName function="false" hidden="true" name="BOTA" vbProcedure="false">{#N/A,#N/A,TRUE,"835";#N/A,#N/A,TRUE,"220";#N/A,#N/A,TRUE,"SAG";#N/A,#N/A,TRUE,"605";#N/A,#N/A,TRUE,"665";#N/A,#N/A,TRUE,"210";#N/A,#N/A,TRUE,"GERAL";#N/A,#N/A,TRUE,"DEPCONC";#N/A,#N/A,TRUE,"TRAV";#N/A,#N/A,TRUE,"310";#N/A,#N/A,TRUE,"315";#N/A,#N/A,TRUE,"305";#N/A,#N/A,TRUE,"BAL";#N/A,#N/A,TRUE,"301";#N/A,#N/A,TRUE,"520";#N/A,#N/A,TRUE,"830"}</definedName>
    <definedName function="false" hidden="false" name="br" vbProcedure="false">#REF!</definedName>
    <definedName function="false" hidden="true" name="BRIT" vbProcedure="false">{#N/A,#N/A,FALSE,"GERAL";#N/A,#N/A,FALSE,"012-96";#N/A,#N/A,FALSE,"018-96";#N/A,#N/A,FALSE,"027-96";#N/A,#N/A,FALSE,"059-96";#N/A,#N/A,FALSE,"076-96";#N/A,#N/A,FALSE,"019-97";#N/A,#N/A,FALSE,"021-97";#N/A,#N/A,FALSE,"022-97";#N/A,#N/A,FALSE,"028-97"}</definedName>
    <definedName function="false" hidden="true" name="britage" vbProcedure="false">{#N/A,#N/A,FALSE,"GERAL";#N/A,#N/A,FALSE,"012-96";#N/A,#N/A,FALSE,"018-96";#N/A,#N/A,FALSE,"027-96";#N/A,#N/A,FALSE,"059-96";#N/A,#N/A,FALSE,"076-96";#N/A,#N/A,FALSE,"019-97";#N/A,#N/A,FALSE,"021-97";#N/A,#N/A,FALSE,"022-97";#N/A,#N/A,FALSE,"028-97"}</definedName>
    <definedName function="false" hidden="true" name="BRITAGEM" vbProcedure="false">{#N/A,#N/A,FALSE,"GERAL";#N/A,#N/A,FALSE,"012-96";#N/A,#N/A,FALSE,"018-96";#N/A,#N/A,FALSE,"027-96";#N/A,#N/A,FALSE,"059-96";#N/A,#N/A,FALSE,"076-96";#N/A,#N/A,FALSE,"019-97";#N/A,#N/A,FALSE,"021-97";#N/A,#N/A,FALSE,"022-97";#N/A,#N/A,FALSE,"028-97"}</definedName>
    <definedName function="false" hidden="true" name="BRITAGEMFL1" vbProcedure="false">{#N/A,#N/A,FALSE,"GERAL";#N/A,#N/A,FALSE,"012-96";#N/A,#N/A,FALSE,"018-96";#N/A,#N/A,FALSE,"027-96";#N/A,#N/A,FALSE,"059-96";#N/A,#N/A,FALSE,"076-96";#N/A,#N/A,FALSE,"019-97";#N/A,#N/A,FALSE,"021-97";#N/A,#N/A,FALSE,"022-97";#N/A,#N/A,FALSE,"028-97"}</definedName>
    <definedName function="false" hidden="true" name="BRITAGEMFL1_1" vbProcedure="false">{#N/A,#N/A,FALSE,"GERAL";#N/A,#N/A,FALSE,"012-96";#N/A,#N/A,FALSE,"018-96";#N/A,#N/A,FALSE,"027-96";#N/A,#N/A,FALSE,"059-96";#N/A,#N/A,FALSE,"076-96";#N/A,#N/A,FALSE,"019-97";#N/A,#N/A,FALSE,"021-97";#N/A,#N/A,FALSE,"022-97";#N/A,#N/A,FALSE,"028-97"}</definedName>
    <definedName function="false" hidden="true" name="BRITAGEMFL1_1_1" vbProcedure="false">{#N/A,#N/A,FALSE,"GERAL";#N/A,#N/A,FALSE,"012-96";#N/A,#N/A,FALSE,"018-96";#N/A,#N/A,FALSE,"027-96";#N/A,#N/A,FALSE,"059-96";#N/A,#N/A,FALSE,"076-96";#N/A,#N/A,FALSE,"019-97";#N/A,#N/A,FALSE,"021-97";#N/A,#N/A,FALSE,"022-97";#N/A,#N/A,FALSE,"028-97"}</definedName>
    <definedName function="false" hidden="true" name="BRITAGEMFL1_1_1_1" vbProcedure="false">{#N/A,#N/A,FALSE,"GERAL";#N/A,#N/A,FALSE,"012-96";#N/A,#N/A,FALSE,"018-96";#N/A,#N/A,FALSE,"027-96";#N/A,#N/A,FALSE,"059-96";#N/A,#N/A,FALSE,"076-96";#N/A,#N/A,FALSE,"019-97";#N/A,#N/A,FALSE,"021-97";#N/A,#N/A,FALSE,"022-97";#N/A,#N/A,FALSE,"028-97"}</definedName>
    <definedName function="false" hidden="true" name="BRITAGEMFL1_1_2" vbProcedure="false">{#N/A,#N/A,FALSE,"GERAL";#N/A,#N/A,FALSE,"012-96";#N/A,#N/A,FALSE,"018-96";#N/A,#N/A,FALSE,"027-96";#N/A,#N/A,FALSE,"059-96";#N/A,#N/A,FALSE,"076-96";#N/A,#N/A,FALSE,"019-97";#N/A,#N/A,FALSE,"021-97";#N/A,#N/A,FALSE,"022-97";#N/A,#N/A,FALSE,"028-97"}</definedName>
    <definedName function="false" hidden="true" name="BRITAGEMFL1_2" vbProcedure="false">{#N/A,#N/A,FALSE,"GERAL";#N/A,#N/A,FALSE,"012-96";#N/A,#N/A,FALSE,"018-96";#N/A,#N/A,FALSE,"027-96";#N/A,#N/A,FALSE,"059-96";#N/A,#N/A,FALSE,"076-96";#N/A,#N/A,FALSE,"019-97";#N/A,#N/A,FALSE,"021-97";#N/A,#N/A,FALSE,"022-97";#N/A,#N/A,FALSE,"028-97"}</definedName>
    <definedName function="false" hidden="true" name="BRITAGEM_1" vbProcedure="false">{#N/A,#N/A,FALSE,"GERAL";#N/A,#N/A,FALSE,"012-96";#N/A,#N/A,FALSE,"018-96";#N/A,#N/A,FALSE,"027-96";#N/A,#N/A,FALSE,"059-96";#N/A,#N/A,FALSE,"076-96";#N/A,#N/A,FALSE,"019-97";#N/A,#N/A,FALSE,"021-97";#N/A,#N/A,FALSE,"022-97";#N/A,#N/A,FALSE,"028-97"}</definedName>
    <definedName function="false" hidden="true" name="BRITAGEM_1_1" vbProcedure="false">{#N/A,#N/A,FALSE,"GERAL";#N/A,#N/A,FALSE,"012-96";#N/A,#N/A,FALSE,"018-96";#N/A,#N/A,FALSE,"027-96";#N/A,#N/A,FALSE,"059-96";#N/A,#N/A,FALSE,"076-96";#N/A,#N/A,FALSE,"019-97";#N/A,#N/A,FALSE,"021-97";#N/A,#N/A,FALSE,"022-97";#N/A,#N/A,FALSE,"028-97"}</definedName>
    <definedName function="false" hidden="true" name="BRITAGEM_1_1_1" vbProcedure="false">{#N/A,#N/A,FALSE,"GERAL";#N/A,#N/A,FALSE,"012-96";#N/A,#N/A,FALSE,"018-96";#N/A,#N/A,FALSE,"027-96";#N/A,#N/A,FALSE,"059-96";#N/A,#N/A,FALSE,"076-96";#N/A,#N/A,FALSE,"019-97";#N/A,#N/A,FALSE,"021-97";#N/A,#N/A,FALSE,"022-97";#N/A,#N/A,FALSE,"028-97"}</definedName>
    <definedName function="false" hidden="true" name="BRITAGEM_1_2" vbProcedure="false">{#N/A,#N/A,FALSE,"GERAL";#N/A,#N/A,FALSE,"012-96";#N/A,#N/A,FALSE,"018-96";#N/A,#N/A,FALSE,"027-96";#N/A,#N/A,FALSE,"059-96";#N/A,#N/A,FALSE,"076-96";#N/A,#N/A,FALSE,"019-97";#N/A,#N/A,FALSE,"021-97";#N/A,#N/A,FALSE,"022-97";#N/A,#N/A,FALSE,"028-97"}</definedName>
    <definedName function="false" hidden="true" name="BRITAGEM_2" vbProcedure="false">{#N/A,#N/A,FALSE,"GERAL";#N/A,#N/A,FALSE,"012-96";#N/A,#N/A,FALSE,"018-96";#N/A,#N/A,FALSE,"027-96";#N/A,#N/A,FALSE,"059-96";#N/A,#N/A,FALSE,"076-96";#N/A,#N/A,FALSE,"019-97";#N/A,#N/A,FALSE,"021-97";#N/A,#N/A,FALSE,"022-97";#N/A,#N/A,FALSE,"028-97"}</definedName>
    <definedName function="false" hidden="true" name="BRITAGEM_2_1" vbProcedure="false">{#N/A,#N/A,FALSE,"GERAL";#N/A,#N/A,FALSE,"012-96";#N/A,#N/A,FALSE,"018-96";#N/A,#N/A,FALSE,"027-96";#N/A,#N/A,FALSE,"059-96";#N/A,#N/A,FALSE,"076-96";#N/A,#N/A,FALSE,"019-97";#N/A,#N/A,FALSE,"021-97";#N/A,#N/A,FALSE,"022-97";#N/A,#N/A,FALSE,"028-97"}</definedName>
    <definedName function="false" hidden="true" name="BRITAGEM_3" vbProcedure="false">{#N/A,#N/A,FALSE,"GERAL";#N/A,#N/A,FALSE,"012-96";#N/A,#N/A,FALSE,"018-96";#N/A,#N/A,FALSE,"027-96";#N/A,#N/A,FALSE,"059-96";#N/A,#N/A,FALSE,"076-96";#N/A,#N/A,FALSE,"019-97";#N/A,#N/A,FALSE,"021-97";#N/A,#N/A,FALSE,"022-97";#N/A,#N/A,FALSE,"028-97"}</definedName>
    <definedName function="false" hidden="true" name="britage_1" vbProcedure="false">{#N/A,#N/A,FALSE,"GERAL";#N/A,#N/A,FALSE,"012-96";#N/A,#N/A,FALSE,"018-96";#N/A,#N/A,FALSE,"027-96";#N/A,#N/A,FALSE,"059-96";#N/A,#N/A,FALSE,"076-96";#N/A,#N/A,FALSE,"019-97";#N/A,#N/A,FALSE,"021-97";#N/A,#N/A,FALSE,"022-97";#N/A,#N/A,FALSE,"028-97"}</definedName>
    <definedName function="false" hidden="true" name="britage_1_1" vbProcedure="false">{#N/A,#N/A,FALSE,"GERAL";#N/A,#N/A,FALSE,"012-96";#N/A,#N/A,FALSE,"018-96";#N/A,#N/A,FALSE,"027-96";#N/A,#N/A,FALSE,"059-96";#N/A,#N/A,FALSE,"076-96";#N/A,#N/A,FALSE,"019-97";#N/A,#N/A,FALSE,"021-97";#N/A,#N/A,FALSE,"022-97";#N/A,#N/A,FALSE,"028-97"}</definedName>
    <definedName function="false" hidden="true" name="britage_1_1_1" vbProcedure="false">{#N/A,#N/A,FALSE,"GERAL";#N/A,#N/A,FALSE,"012-96";#N/A,#N/A,FALSE,"018-96";#N/A,#N/A,FALSE,"027-96";#N/A,#N/A,FALSE,"059-96";#N/A,#N/A,FALSE,"076-96";#N/A,#N/A,FALSE,"019-97";#N/A,#N/A,FALSE,"021-97";#N/A,#N/A,FALSE,"022-97";#N/A,#N/A,FALSE,"028-97"}</definedName>
    <definedName function="false" hidden="true" name="britage_1_2" vbProcedure="false">{#N/A,#N/A,FALSE,"GERAL";#N/A,#N/A,FALSE,"012-96";#N/A,#N/A,FALSE,"018-96";#N/A,#N/A,FALSE,"027-96";#N/A,#N/A,FALSE,"059-96";#N/A,#N/A,FALSE,"076-96";#N/A,#N/A,FALSE,"019-97";#N/A,#N/A,FALSE,"021-97";#N/A,#N/A,FALSE,"022-97";#N/A,#N/A,FALSE,"028-97"}</definedName>
    <definedName function="false" hidden="true" name="britage_2" vbProcedure="false">{#N/A,#N/A,FALSE,"GERAL";#N/A,#N/A,FALSE,"012-96";#N/A,#N/A,FALSE,"018-96";#N/A,#N/A,FALSE,"027-96";#N/A,#N/A,FALSE,"059-96";#N/A,#N/A,FALSE,"076-96";#N/A,#N/A,FALSE,"019-97";#N/A,#N/A,FALSE,"021-97";#N/A,#N/A,FALSE,"022-97";#N/A,#N/A,FALSE,"028-97"}</definedName>
    <definedName function="false" hidden="true" name="BROWN" vbProcedure="false">{"SUMMARY",#N/A,TRUE,"RIGGIN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function="false" hidden="false" name="BRUCUTU" vbProcedure="false">#REF!</definedName>
    <definedName function="false" hidden="true" name="bvcx" vbProcedure="false">{"'Quadro'!$A$4:$BG$78"}</definedName>
    <definedName function="false" hidden="true" name="bvcx_1" vbProcedure="false">{"'Quadro'!$A$4:$BG$78"}</definedName>
    <definedName function="false" hidden="true" name="bvcx_1_1" vbProcedure="false">{"'Quadro'!$A$4:$BG$78"}</definedName>
    <definedName function="false" hidden="true" name="bvcx_1_1_1" vbProcedure="false">{"'Quadro'!$A$4:$BG$78"}</definedName>
    <definedName function="false" hidden="true" name="bvcx_1_2" vbProcedure="false">{"'Quadro'!$A$4:$BG$78"}</definedName>
    <definedName function="false" hidden="true" name="bvcx_2" vbProcedure="false">{"'Quadro'!$A$4:$BG$78"}</definedName>
    <definedName function="false" hidden="true" name="BVZ" vbProcedure="false">{#N/A,#N/A,FALSE,"GERAL";#N/A,#N/A,FALSE,"012-96";#N/A,#N/A,FALSE,"018-96";#N/A,#N/A,FALSE,"027-96";#N/A,#N/A,FALSE,"059-96";#N/A,#N/A,FALSE,"076-96";#N/A,#N/A,FALSE,"019-97";#N/A,#N/A,FALSE,"021-97";#N/A,#N/A,FALSE,"022-97";#N/A,#N/A,FALSE,"028-97"}</definedName>
    <definedName function="false" hidden="true" name="BVZB" vbProcedure="false">{#N/A,#N/A,FALSE,"GERAL";#N/A,#N/A,FALSE,"012-96";#N/A,#N/A,FALSE,"018-96";#N/A,#N/A,FALSE,"027-96";#N/A,#N/A,FALSE,"059-96";#N/A,#N/A,FALSE,"076-96";#N/A,#N/A,FALSE,"019-97";#N/A,#N/A,FALSE,"021-97";#N/A,#N/A,FALSE,"022-97";#N/A,#N/A,FALSE,"028-97"}</definedName>
    <definedName function="false" hidden="true" name="BXF" vbProcedure="false">{"'Quadro'!$A$4:$BG$78"}</definedName>
    <definedName function="false" hidden="true" name="BXF_1" vbProcedure="false">{"'Quadro'!$A$4:$BG$78"}</definedName>
    <definedName function="false" hidden="true" name="BXF_1_1" vbProcedure="false">{"'Quadro'!$A$4:$BG$78"}</definedName>
    <definedName function="false" hidden="true" name="BXF_1_1_1" vbProcedure="false">{"'Quadro'!$A$4:$BG$78"}</definedName>
    <definedName function="false" hidden="true" name="BXF_1_2" vbProcedure="false">{"'Quadro'!$A$4:$BG$78"}</definedName>
    <definedName function="false" hidden="true" name="BXF_2" vbProcedure="false">{"'Quadro'!$A$4:$BG$78"}</definedName>
    <definedName function="false" hidden="true" name="BXQHSWXMRV" vbProcedure="false">#REF!</definedName>
    <definedName function="false" hidden="true" name="BZCZC" vbProcedure="false">{#N/A,#N/A,FALSE,"GERAL";#N/A,#N/A,FALSE,"012-96";#N/A,#N/A,FALSE,"018-96";#N/A,#N/A,FALSE,"027-96";#N/A,#N/A,FALSE,"059-96";#N/A,#N/A,FALSE,"076-96";#N/A,#N/A,FALSE,"019-97";#N/A,#N/A,FALSE,"021-97";#N/A,#N/A,FALSE,"022-97";#N/A,#N/A,FALSE,"028-97"}</definedName>
    <definedName function="false" hidden="true" name="cabc" vbProcedure="false">{#N/A,#N/A,FALSE,"GERAL";#N/A,#N/A,FALSE,"012-96";#N/A,#N/A,FALSE,"018-96";#N/A,#N/A,FALSE,"027-96";#N/A,#N/A,FALSE,"059-96";#N/A,#N/A,FALSE,"076-96";#N/A,#N/A,FALSE,"019-97";#N/A,#N/A,FALSE,"021-97";#N/A,#N/A,FALSE,"022-97";#N/A,#N/A,FALSE,"028-97"}</definedName>
    <definedName function="false" hidden="true" name="cadeira" vbProcedure="false">{#N/A,#N/A,TRUE,"Serviços"}</definedName>
    <definedName function="false" hidden="true" name="CadIns" vbProcedure="false">#REF!</definedName>
    <definedName function="false" hidden="true" name="CadSrv" vbProcedure="false">#REF!</definedName>
    <definedName function="false" hidden="true" name="caet" vbProcedure="false">{#N/A,#N/A,FALSE,"PCOL"}</definedName>
    <definedName function="false" hidden="true" name="caetano"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aetano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aetano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aetano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aetano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aetano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aet_1" vbProcedure="false">{#N/A,#N/A,FALSE,"PCOL"}</definedName>
    <definedName function="false" hidden="true" name="caet_1_1" vbProcedure="false">{#N/A,#N/A,FALSE,"PCOL"}</definedName>
    <definedName function="false" hidden="true" name="caet_1_1_1" vbProcedure="false">{#N/A,#N/A,FALSE,"PCOL"}</definedName>
    <definedName function="false" hidden="true" name="caet_1_2" vbProcedure="false">{#N/A,#N/A,FALSE,"PCOL"}</definedName>
    <definedName function="false" hidden="true" name="caet_2" vbProcedure="false">{#N/A,#N/A,FALSE,"PCOL"}</definedName>
    <definedName function="false" hidden="true" name="caf" vbProcedure="false">{"'gráf jan00'!$A$1:$AK$41"}</definedName>
    <definedName function="false" hidden="true" name="cafd" vbProcedure="false">{#N/A,#N/A,FALSE,"PCOL"}</definedName>
    <definedName function="false" hidden="true" name="cafd_1" vbProcedure="false">{#N/A,#N/A,FALSE,"PCOL"}</definedName>
    <definedName function="false" hidden="true" name="cafd_1_1" vbProcedure="false">{#N/A,#N/A,FALSE,"PCOL"}</definedName>
    <definedName function="false" hidden="true" name="cafd_1_1_1" vbProcedure="false">{#N/A,#N/A,FALSE,"PCOL"}</definedName>
    <definedName function="false" hidden="true" name="cafd_1_2" vbProcedure="false">{#N/A,#N/A,FALSE,"PCOL"}</definedName>
    <definedName function="false" hidden="true" name="cafd_2" vbProcedure="false">{#N/A,#N/A,FALSE,"PCOL"}</definedName>
    <definedName function="false" hidden="false" name="CafeManha" vbProcedure="false">[13]DADOS!$F$8</definedName>
    <definedName function="false" hidden="true" name="caixa" vbProcedure="false">{#N/A,#N/A,FALSE,"GERAL";#N/A,#N/A,FALSE,"012-96";#N/A,#N/A,FALSE,"018-96";#N/A,#N/A,FALSE,"027-96";#N/A,#N/A,FALSE,"059-96";#N/A,#N/A,FALSE,"076-96";#N/A,#N/A,FALSE,"019-97";#N/A,#N/A,FALSE,"021-97";#N/A,#N/A,FALSE,"022-97";#N/A,#N/A,FALSE,"028-97"}</definedName>
    <definedName function="false" hidden="true" name="caixas" vbProcedure="false">{#N/A,#N/A,FALSE,"GERAL";#N/A,#N/A,FALSE,"012-96";#N/A,#N/A,FALSE,"018-96";#N/A,#N/A,FALSE,"027-96";#N/A,#N/A,FALSE,"059-96";#N/A,#N/A,FALSE,"076-96";#N/A,#N/A,FALSE,"019-97";#N/A,#N/A,FALSE,"021-97";#N/A,#N/A,FALSE,"022-97";#N/A,#N/A,FALSE,"028-97"}</definedName>
    <definedName function="false" hidden="true" name="caixas_1" vbProcedure="false">{#N/A,#N/A,FALSE,"GERAL";#N/A,#N/A,FALSE,"012-96";#N/A,#N/A,FALSE,"018-96";#N/A,#N/A,FALSE,"027-96";#N/A,#N/A,FALSE,"059-96";#N/A,#N/A,FALSE,"076-96";#N/A,#N/A,FALSE,"019-97";#N/A,#N/A,FALSE,"021-97";#N/A,#N/A,FALSE,"022-97";#N/A,#N/A,FALSE,"028-97"}</definedName>
    <definedName function="false" hidden="true" name="caixas_1_1" vbProcedure="false">{#N/A,#N/A,FALSE,"GERAL";#N/A,#N/A,FALSE,"012-96";#N/A,#N/A,FALSE,"018-96";#N/A,#N/A,FALSE,"027-96";#N/A,#N/A,FALSE,"059-96";#N/A,#N/A,FALSE,"076-96";#N/A,#N/A,FALSE,"019-97";#N/A,#N/A,FALSE,"021-97";#N/A,#N/A,FALSE,"022-97";#N/A,#N/A,FALSE,"028-97"}</definedName>
    <definedName function="false" hidden="true" name="caixas_1_1_1" vbProcedure="false">{#N/A,#N/A,FALSE,"GERAL";#N/A,#N/A,FALSE,"012-96";#N/A,#N/A,FALSE,"018-96";#N/A,#N/A,FALSE,"027-96";#N/A,#N/A,FALSE,"059-96";#N/A,#N/A,FALSE,"076-96";#N/A,#N/A,FALSE,"019-97";#N/A,#N/A,FALSE,"021-97";#N/A,#N/A,FALSE,"022-97";#N/A,#N/A,FALSE,"028-97"}</definedName>
    <definedName function="false" hidden="true" name="caixas_1_2" vbProcedure="false">{#N/A,#N/A,FALSE,"GERAL";#N/A,#N/A,FALSE,"012-96";#N/A,#N/A,FALSE,"018-96";#N/A,#N/A,FALSE,"027-96";#N/A,#N/A,FALSE,"059-96";#N/A,#N/A,FALSE,"076-96";#N/A,#N/A,FALSE,"019-97";#N/A,#N/A,FALSE,"021-97";#N/A,#N/A,FALSE,"022-97";#N/A,#N/A,FALSE,"028-97"}</definedName>
    <definedName function="false" hidden="true" name="caixas_2" vbProcedure="false">{#N/A,#N/A,FALSE,"GERAL";#N/A,#N/A,FALSE,"012-96";#N/A,#N/A,FALSE,"018-96";#N/A,#N/A,FALSE,"027-96";#N/A,#N/A,FALSE,"059-96";#N/A,#N/A,FALSE,"076-96";#N/A,#N/A,FALSE,"019-97";#N/A,#N/A,FALSE,"021-97";#N/A,#N/A,FALSE,"022-97";#N/A,#N/A,FALSE,"028-97"}</definedName>
    <definedName function="false" hidden="true" name="caixa_1" vbProcedure="false">{#N/A,#N/A,FALSE,"GERAL";#N/A,#N/A,FALSE,"012-96";#N/A,#N/A,FALSE,"018-96";#N/A,#N/A,FALSE,"027-96";#N/A,#N/A,FALSE,"059-96";#N/A,#N/A,FALSE,"076-96";#N/A,#N/A,FALSE,"019-97";#N/A,#N/A,FALSE,"021-97";#N/A,#N/A,FALSE,"022-97";#N/A,#N/A,FALSE,"028-97"}</definedName>
    <definedName function="false" hidden="true" name="caixa_1_1" vbProcedure="false">{#N/A,#N/A,FALSE,"GERAL";#N/A,#N/A,FALSE,"012-96";#N/A,#N/A,FALSE,"018-96";#N/A,#N/A,FALSE,"027-96";#N/A,#N/A,FALSE,"059-96";#N/A,#N/A,FALSE,"076-96";#N/A,#N/A,FALSE,"019-97";#N/A,#N/A,FALSE,"021-97";#N/A,#N/A,FALSE,"022-97";#N/A,#N/A,FALSE,"028-97"}</definedName>
    <definedName function="false" hidden="true" name="caixa_1_1_1" vbProcedure="false">{#N/A,#N/A,FALSE,"GERAL";#N/A,#N/A,FALSE,"012-96";#N/A,#N/A,FALSE,"018-96";#N/A,#N/A,FALSE,"027-96";#N/A,#N/A,FALSE,"059-96";#N/A,#N/A,FALSE,"076-96";#N/A,#N/A,FALSE,"019-97";#N/A,#N/A,FALSE,"021-97";#N/A,#N/A,FALSE,"022-97";#N/A,#N/A,FALSE,"028-97"}</definedName>
    <definedName function="false" hidden="true" name="caixa_1_2" vbProcedure="false">{#N/A,#N/A,FALSE,"GERAL";#N/A,#N/A,FALSE,"012-96";#N/A,#N/A,FALSE,"018-96";#N/A,#N/A,FALSE,"027-96";#N/A,#N/A,FALSE,"059-96";#N/A,#N/A,FALSE,"076-96";#N/A,#N/A,FALSE,"019-97";#N/A,#N/A,FALSE,"021-97";#N/A,#N/A,FALSE,"022-97";#N/A,#N/A,FALSE,"028-97"}</definedName>
    <definedName function="false" hidden="true" name="caixa_2" vbProcedure="false">{#N/A,#N/A,FALSE,"GERAL";#N/A,#N/A,FALSE,"012-96";#N/A,#N/A,FALSE,"018-96";#N/A,#N/A,FALSE,"027-96";#N/A,#N/A,FALSE,"059-96";#N/A,#N/A,FALSE,"076-96";#N/A,#N/A,FALSE,"019-97";#N/A,#N/A,FALSE,"021-97";#N/A,#N/A,FALSE,"022-97";#N/A,#N/A,FALSE,"028-97"}</definedName>
    <definedName function="false" hidden="true" name="CAJA06"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false" name="CalendárioJan" vbProcedure="false">#REF!</definedName>
    <definedName function="false" hidden="true" name="cancel" vbProcedure="false">#REF!</definedName>
    <definedName function="false" hidden="true" name="CAPA" vbProcedure="false">{#N/A,#N/A,TRUE,"Serviços"}</definedName>
    <definedName function="false" hidden="true" name="capa1" vbProcedure="false">{#N/A,#N/A,TRUE,"Serviços"}</definedName>
    <definedName function="false" hidden="true" name="capa11" vbProcedure="false">{#N/A,#N/A,TRUE,"Serviços"}</definedName>
    <definedName function="false" hidden="true" name="capa2" vbProcedure="false">{#N/A,#N/A,TRUE,"Serviços"}</definedName>
    <definedName function="false" hidden="true" name="capa22" vbProcedure="false">{#N/A,#N/A,TRUE,"Serviços"}</definedName>
    <definedName function="false" hidden="true" name="CAPAA" vbProcedure="false">{#N/A,#N/A,TRUE,"Serviços"}</definedName>
    <definedName function="false" hidden="true" name="capacitação" vbProcedure="false">{"'gráf jan00'!$A$1:$AK$41"}</definedName>
    <definedName function="false" hidden="true" name="CAPA_1" vbProcedure="false">{#N/A,#N/A,FALSE,"GERAL";#N/A,#N/A,FALSE,"012-96";#N/A,#N/A,FALSE,"018-96";#N/A,#N/A,FALSE,"027-96";#N/A,#N/A,FALSE,"059-96";#N/A,#N/A,FALSE,"076-96";#N/A,#N/A,FALSE,"019-97";#N/A,#N/A,FALSE,"021-97";#N/A,#N/A,FALSE,"022-97";#N/A,#N/A,FALSE,"028-97"}</definedName>
    <definedName function="false" hidden="true" name="CAPA_1_1" vbProcedure="false">{#N/A,#N/A,FALSE,"GERAL";#N/A,#N/A,FALSE,"012-96";#N/A,#N/A,FALSE,"018-96";#N/A,#N/A,FALSE,"027-96";#N/A,#N/A,FALSE,"059-96";#N/A,#N/A,FALSE,"076-96";#N/A,#N/A,FALSE,"019-97";#N/A,#N/A,FALSE,"021-97";#N/A,#N/A,FALSE,"022-97";#N/A,#N/A,FALSE,"028-97"}</definedName>
    <definedName function="false" hidden="true" name="CAPEX.." vbProcedure="false">{"'171'!$A$1:$Z$50"}</definedName>
    <definedName function="false" hidden="true" name="CAPEX.._1" vbProcedure="false">{"'171'!$A$1:$Z$50"}</definedName>
    <definedName function="false" hidden="true" name="CAPEX.._1_1" vbProcedure="false">{"'171'!$A$1:$Z$50"}</definedName>
    <definedName function="false" hidden="true" name="CAPEX.._1_1_1" vbProcedure="false">{"'171'!$A$1:$Z$50"}</definedName>
    <definedName function="false" hidden="true" name="CAPEX.._1_2" vbProcedure="false">{"'171'!$A$1:$Z$50"}</definedName>
    <definedName function="false" hidden="true" name="CAPEX.._2" vbProcedure="false">{"'171'!$A$1:$Z$50"}</definedName>
    <definedName function="false" hidden="true" name="CAPTAÇÃO" vbProcedure="false">{#N/A,#N/A,FALSE,"GERAL";#N/A,#N/A,FALSE,"012-96";#N/A,#N/A,FALSE,"018-96";#N/A,#N/A,FALSE,"027-96";#N/A,#N/A,FALSE,"059-96";#N/A,#N/A,FALSE,"076-96";#N/A,#N/A,FALSE,"019-97";#N/A,#N/A,FALSE,"021-97";#N/A,#N/A,FALSE,"022-97";#N/A,#N/A,FALSE,"028-97"}</definedName>
    <definedName function="false" hidden="true" name="CAPTURA2" vbProcedure="false">{"'171'!$A$1:$Z$50"}</definedName>
    <definedName function="false" hidden="true" name="CAPTURA2_1" vbProcedure="false">{"'171'!$A$1:$Z$50"}</definedName>
    <definedName function="false" hidden="true" name="CAPTURA2_1_1" vbProcedure="false">{"'171'!$A$1:$Z$50"}</definedName>
    <definedName function="false" hidden="true" name="CAPTURA2_1_1_1" vbProcedure="false">{"'171'!$A$1:$Z$50"}</definedName>
    <definedName function="false" hidden="true" name="CAPTURA2_1_2" vbProcedure="false">{"'171'!$A$1:$Z$50"}</definedName>
    <definedName function="false" hidden="true" name="CAPTURA2_2" vbProcedure="false">{"'171'!$A$1:$Z$50"}</definedName>
    <definedName function="false" hidden="true" name="car" vbProcedure="false">{#N/A,#N/A,FALSE,"PCOL"}</definedName>
    <definedName function="false" hidden="true" name="CARALHO" vbProcedure="false">[3]cmi!#ref!</definedName>
    <definedName function="false" hidden="true" name="CARLA" vbProcedure="false">#REF!</definedName>
    <definedName function="false" hidden="true" name="Carreg" vbProcedure="false">{#N/A,#N/A,FALSE,"PCOL"}</definedName>
    <definedName function="false" hidden="true" name="car_1" vbProcedure="false">{#N/A,#N/A,FALSE,"PCOL"}</definedName>
    <definedName function="false" hidden="true" name="car_1_1" vbProcedure="false">{#N/A,#N/A,FALSE,"PCOL"}</definedName>
    <definedName function="false" hidden="true" name="car_1_1_1" vbProcedure="false">{#N/A,#N/A,FALSE,"PCOL"}</definedName>
    <definedName function="false" hidden="true" name="car_1_2" vbProcedure="false">{#N/A,#N/A,FALSE,"PCOL"}</definedName>
    <definedName function="false" hidden="true" name="car_2" vbProcedure="false">{#N/A,#N/A,FALSE,"PCOL"}</definedName>
    <definedName function="false" hidden="true" name="CASA" vbProcedure="false">{"'Resumen US$'!$A$104:$B$104"}</definedName>
    <definedName function="false" hidden="false" name="CASCALHAMENTO" vbProcedure="false">#REF!</definedName>
    <definedName function="false" hidden="false" name="CASCALHO" vbProcedure="false">[1]compos1!#ref!</definedName>
    <definedName function="false" hidden="true" name="Cash" vbProcedure="false">{#N/A,#N/A,FALSE,"ResRegn.A-kons.";#N/A,#N/A,FALSE,"Bal3112.A-kons.";#N/A,#N/A,FALSE,"Kont.a.A-kons.";#N/A,#N/A,FALSE,"Note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function="false" hidden="true" name="CA´L" vbProcedure="false">{#N/A,#N/A,FALSE,"Cronograma";#N/A,#N/A,FALSE,"Cronogr. 2"}</definedName>
    <definedName function="false" hidden="true" name="CA´L_1" vbProcedure="false">{#N/A,#N/A,FALSE,"Cronograma";#N/A,#N/A,FALSE,"Cronogr. 2"}</definedName>
    <definedName function="false" hidden="true" name="CA´L_1_1" vbProcedure="false">{#N/A,#N/A,FALSE,"Cronograma";#N/A,#N/A,FALSE,"Cronogr. 2"}</definedName>
    <definedName function="false" hidden="true" name="CA´L_1_1_1" vbProcedure="false">{#N/A,#N/A,FALSE,"Cronograma";#N/A,#N/A,FALSE,"Cronogr. 2"}</definedName>
    <definedName function="false" hidden="true" name="CA´L_1_2" vbProcedure="false">{#N/A,#N/A,FALSE,"Cronograma";#N/A,#N/A,FALSE,"Cronogr. 2"}</definedName>
    <definedName function="false" hidden="true" name="CA´L_2" vbProcedure="false">{#N/A,#N/A,FALSE,"Cronograma";#N/A,#N/A,FALSE,"Cronogr. 2"}</definedName>
    <definedName function="false" hidden="true" name="CBCBV" vbProcedure="false">{"'gráf jan00'!$A$1:$AK$41"}</definedName>
    <definedName function="false" hidden="true" name="CBWorkbookPriority" vbProcedure="false">-216830483</definedName>
    <definedName function="false" hidden="true" name="cc" vbProcedure="false">{#N/A,#N/A,FALSE,"RESUMO";#N/A,#N/A,FALSE,"EXTR-CRONO";#N/A,#N/A,FALSE,"REAJUSTE";#N/A,#N/A,FALSE,"ACOMP-OBRA";#N/A,#N/A,FALSE,"MEDIÇÃO";#N/A,#N/A,FALSE,"POSIÇÃO FÍSICA";#N/A,#N/A,FALSE,"GRÁFICO"}</definedName>
    <definedName function="false" hidden="true" name="CCC" vbProcedure="false">#REF!</definedName>
    <definedName function="false" hidden="true" name="cccc" vbProcedure="false">{"'Resumen US$'!$A$104:$B$104"}</definedName>
    <definedName function="false" hidden="true" name="ccccc"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cccccc" vbProcedure="false">{"PARTE1",#N/A,FALSE,"Plan1"}</definedName>
    <definedName function="false" hidden="true" name="ccccccccc"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cccccccc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cccccccc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cccccccc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cccccccc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cccccccc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cccccc_1" vbProcedure="false">{"PARTE1",#N/A,FALSE,"Plan1"}</definedName>
    <definedName function="false" hidden="true" name="ccccc_1" vbProcedure="false">{"'CptDifn'!$AA$32:$AG$32"}</definedName>
    <definedName function="false" hidden="true" name="ccccc_1_1" vbProcedure="false">{"'CptDifn'!$AA$32:$AG$32"}</definedName>
    <definedName function="false" hidden="true" name="ccccc_1_1_1" vbProcedure="false">{"'CptDifn'!$AA$32:$AG$32"}</definedName>
    <definedName function="false" hidden="true" name="ccccc_1_2" vbProcedure="false">{"'CptDifn'!$AA$32:$AG$32"}</definedName>
    <definedName function="false" hidden="true" name="ccccc_2" vbProcedure="false">{"'CptDifn'!$AA$32:$AG$32"}</definedName>
    <definedName function="false" hidden="true" name="cccc_1" vbProcedure="false">{#N/A,#N/A,FALSE,"GQGEMPRE"}</definedName>
    <definedName function="false" hidden="true" name="cccc_1_1" vbProcedure="false">{#N/A,#N/A,FALSE,"GQGEMPRE"}</definedName>
    <definedName function="false" hidden="true" name="cccc_1_1_1" vbProcedure="false">{#N/A,#N/A,FALSE,"GQGEMPRE"}</definedName>
    <definedName function="false" hidden="true" name="cccc_1_2" vbProcedure="false">{#N/A,#N/A,FALSE,"GQGEMPRE"}</definedName>
    <definedName function="false" hidden="true" name="cccc_2" vbProcedure="false">{#N/A,#N/A,FALSE,"GQGEMPRE"}</definedName>
    <definedName function="false" hidden="true" name="CCC_1" vbProcedure="false">{#N/A,#N/A,FALSE,"GERAL";#N/A,#N/A,FALSE,"012-96";#N/A,#N/A,FALSE,"018-96";#N/A,#N/A,FALSE,"027-96";#N/A,#N/A,FALSE,"059-96";#N/A,#N/A,FALSE,"076-96";#N/A,#N/A,FALSE,"019-97";#N/A,#N/A,FALSE,"021-97";#N/A,#N/A,FALSE,"022-97";#N/A,#N/A,FALSE,"028-97"}</definedName>
    <definedName function="false" hidden="true" name="CCC_1_1" vbProcedure="false">{#N/A,#N/A,FALSE,"GERAL";#N/A,#N/A,FALSE,"012-96";#N/A,#N/A,FALSE,"018-96";#N/A,#N/A,FALSE,"027-96";#N/A,#N/A,FALSE,"059-96";#N/A,#N/A,FALSE,"076-96";#N/A,#N/A,FALSE,"019-97";#N/A,#N/A,FALSE,"021-97";#N/A,#N/A,FALSE,"022-97";#N/A,#N/A,FALSE,"028-97"}</definedName>
    <definedName function="false" hidden="true" name="CCC_1_1_1" vbProcedure="false">{#N/A,#N/A,FALSE,"GERAL";#N/A,#N/A,FALSE,"012-96";#N/A,#N/A,FALSE,"018-96";#N/A,#N/A,FALSE,"027-96";#N/A,#N/A,FALSE,"059-96";#N/A,#N/A,FALSE,"076-96";#N/A,#N/A,FALSE,"019-97";#N/A,#N/A,FALSE,"021-97";#N/A,#N/A,FALSE,"022-97";#N/A,#N/A,FALSE,"028-97"}</definedName>
    <definedName function="false" hidden="true" name="CCC_1_2" vbProcedure="false">{#N/A,#N/A,FALSE,"GERAL";#N/A,#N/A,FALSE,"012-96";#N/A,#N/A,FALSE,"018-96";#N/A,#N/A,FALSE,"027-96";#N/A,#N/A,FALSE,"059-96";#N/A,#N/A,FALSE,"076-96";#N/A,#N/A,FALSE,"019-97";#N/A,#N/A,FALSE,"021-97";#N/A,#N/A,FALSE,"022-97";#N/A,#N/A,FALSE,"028-97"}</definedName>
    <definedName function="false" hidden="true" name="CCC_2" vbProcedure="false">{#N/A,#N/A,FALSE,"GERAL";#N/A,#N/A,FALSE,"012-96";#N/A,#N/A,FALSE,"018-96";#N/A,#N/A,FALSE,"027-96";#N/A,#N/A,FALSE,"059-96";#N/A,#N/A,FALSE,"076-96";#N/A,#N/A,FALSE,"019-97";#N/A,#N/A,FALSE,"021-97";#N/A,#N/A,FALSE,"022-97";#N/A,#N/A,FALSE,"028-97"}</definedName>
    <definedName function="false" hidden="true" name="cch" vbProcedure="false">#N/A</definedName>
    <definedName function="false" hidden="true" name="cchart13" vbProcedure="false">#REF!</definedName>
    <definedName function="false" hidden="true" name="cchart14" vbProcedure="false">#REF!</definedName>
    <definedName function="false" hidden="true" name="cchart15" vbProcedure="false">#REF!</definedName>
    <definedName function="false" hidden="true" name="cchart16" vbProcedure="false">#REF!</definedName>
    <definedName function="false" hidden="true" name="cchart17" vbProcedure="false">#REF!</definedName>
    <definedName function="false" hidden="true" name="cchart18" vbProcedure="false">#REF!</definedName>
    <definedName function="false" hidden="true" name="cchart19" vbProcedure="false">#REF!</definedName>
    <definedName function="false" hidden="true" name="cchart2" vbProcedure="false">#REF!</definedName>
    <definedName function="false" hidden="true" name="cchart20" vbProcedure="false">#REF!</definedName>
    <definedName function="false" hidden="true" name="cchart21" vbProcedure="false">#REF!</definedName>
    <definedName function="false" hidden="true" name="cchart22" vbProcedure="false">#REF!</definedName>
    <definedName function="false" hidden="true" name="cchart23" vbProcedure="false">#REF!</definedName>
    <definedName function="false" hidden="true" name="cchart24" vbProcedure="false">#REF!</definedName>
    <definedName function="false" hidden="true" name="cchart25" vbProcedure="false">#REF!</definedName>
    <definedName function="false" hidden="true" name="cchart26" vbProcedure="false">#REF!</definedName>
    <definedName function="false" hidden="true" name="cchart27" vbProcedure="false">#REF!</definedName>
    <definedName function="false" hidden="true" name="cchart28" vbProcedure="false">#REF!</definedName>
    <definedName function="false" hidden="true" name="cchart29" vbProcedure="false">#REF!</definedName>
    <definedName function="false" hidden="true" name="cchart3" vbProcedure="false">#REF!</definedName>
    <definedName function="false" hidden="true" name="cchart31" vbProcedure="false">#REF!</definedName>
    <definedName function="false" hidden="true" name="cchart32" vbProcedure="false">#REF!</definedName>
    <definedName function="false" hidden="true" name="cchart4" vbProcedure="false">#REF!</definedName>
    <definedName function="false" hidden="true" name="cchart5" vbProcedure="false">#REF!</definedName>
    <definedName function="false" hidden="true" name="cchart6" vbProcedure="false">#REF!</definedName>
    <definedName function="false" hidden="true" name="cchart7" vbProcedure="false">#REF!</definedName>
    <definedName function="false" hidden="true" name="cchart8" vbProcedure="false">#REF!</definedName>
    <definedName function="false" hidden="true" name="cchart9" vbProcedure="false">#REF!</definedName>
    <definedName function="false" hidden="true" name="cdb" vbProcedure="false">{"PARTE1",#N/A,FALSE,"Plan1"}</definedName>
    <definedName function="false" hidden="true" name="cdb_1" vbProcedure="false">{"PARTE1",#N/A,FALSE,"Plan1"}</definedName>
    <definedName function="false" hidden="true" name="cdcdc" vbProcedure="false">1</definedName>
    <definedName function="false" hidden="true" name="cdi" vbProcedure="false">{#N/A,#N/A,TRUE,"Serviços"}</definedName>
    <definedName function="false" hidden="true" name="CdQtEqA" vbProcedure="false">2</definedName>
    <definedName function="false" hidden="true" name="CdQtEqP" vbProcedure="false">2</definedName>
    <definedName function="false" hidden="true" name="CdQtMoA" vbProcedure="false">2</definedName>
    <definedName function="false" hidden="true" name="CdQtMoP" vbProcedure="false">2</definedName>
    <definedName function="false" hidden="true" name="CdQtMpA" vbProcedure="false">5</definedName>
    <definedName function="false" hidden="true" name="CdQtMpP" vbProcedure="false">5</definedName>
    <definedName function="false" hidden="true" name="CdQtTrA" vbProcedure="false">2</definedName>
    <definedName function="false" hidden="true" name="CdQtTrP" vbProcedure="false">2</definedName>
    <definedName function="false" hidden="true" name="cfartaetfE" vbProcedure="false">{"'REL CUSTODIF'!$B$1:$H$72"}</definedName>
    <definedName function="false" hidden="true" name="Change" vbProcedure="false">#N/A</definedName>
    <definedName function="false" hidden="true" name="Change2" vbProcedure="false">#N/A</definedName>
    <definedName function="false" hidden="true" name="Change3" vbProcedure="false">#N/A</definedName>
    <definedName function="false" hidden="true" name="Change4" vbProcedure="false">#N/A</definedName>
    <definedName function="false" hidden="true" name="ChangeRange" vbProcedure="false">#N/A</definedName>
    <definedName function="false" hidden="true" name="ChangeRange2" vbProcedure="false">#N/A</definedName>
    <definedName function="false" hidden="true" name="charles" vbProcedure="false">{"'gráf jan00'!$A$1:$AK$41"}</definedName>
    <definedName function="false" hidden="true" name="charles_1" vbProcedure="false">{"'gráf jan00'!$A$1:$AK$41"}</definedName>
    <definedName function="false" hidden="true" name="charles_1_1" vbProcedure="false">{"'gráf jan00'!$A$1:$AK$41"}</definedName>
    <definedName function="false" hidden="true" name="charles_1_1_1" vbProcedure="false">{"'gráf jan00'!$A$1:$AK$41"}</definedName>
    <definedName function="false" hidden="true" name="charles_1_2" vbProcedure="false">{"'gráf jan00'!$A$1:$AK$41"}</definedName>
    <definedName function="false" hidden="true" name="charles_2" vbProcedure="false">{"'gráf jan00'!$A$1:$AK$41"}</definedName>
    <definedName function="false" hidden="true" name="Chave" vbProcedure="false">#REF!</definedName>
    <definedName function="false" hidden="true" name="Chave1" vbProcedure="false">#REF!</definedName>
    <definedName function="false" hidden="true" name="CHECKSSO_OUT" vbProcedure="false">{"'Quadro'!$A$4:$BG$78"}</definedName>
    <definedName function="false" hidden="true" name="CHECKSSO_OUT_1" vbProcedure="false">{"'Quadro'!$A$4:$BG$78"}</definedName>
    <definedName function="false" hidden="true" name="CHECKSSO_OUT_1_1" vbProcedure="false">{"'Quadro'!$A$4:$BG$78"}</definedName>
    <definedName function="false" hidden="true" name="CHECKSSO_OUT_1_1_1" vbProcedure="false">{"'Quadro'!$A$4:$BG$78"}</definedName>
    <definedName function="false" hidden="true" name="CHECKSSO_OUT_1_2" vbProcedure="false">{"'Quadro'!$A$4:$BG$78"}</definedName>
    <definedName function="false" hidden="true" name="CHECKSSO_OUT_2" vbProcedure="false">{"'Quadro'!$A$4:$BG$78"}</definedName>
    <definedName function="false" hidden="true" name="CHICO" vbProcedure="false">{"'RR'!$A$2:$E$81"}</definedName>
    <definedName function="false" hidden="true" name="CHICO_1" vbProcedure="false">{"'RR'!$A$2:$E$81"}</definedName>
    <definedName function="false" hidden="true" name="CHICO_1_1" vbProcedure="false">{"'RR'!$A$2:$E$81"}</definedName>
    <definedName function="false" hidden="true" name="CHICO_1_1_1" vbProcedure="false">{"'RR'!$A$2:$E$81"}</definedName>
    <definedName function="false" hidden="true" name="CHICO_1_2" vbProcedure="false">{"'RR'!$A$2:$E$81"}</definedName>
    <definedName function="false" hidden="true" name="CHICO_2" vbProcedure="false">{"'RR'!$A$2:$E$81"}</definedName>
    <definedName function="false" hidden="true" name="chop" vbProcedure="false">{"Pèrdues i Guanys analític.Català",#N/A,FALSE,"Català";"Pèrdues i G. analític.castellà",#N/A,FALSE,"Castellà"}</definedName>
    <definedName function="false" hidden="true" name="ciclones" vbProcedure="false">{#N/A,#N/A,FALSE,"GERAL";#N/A,#N/A,FALSE,"012-96";#N/A,#N/A,FALSE,"018-96";#N/A,#N/A,FALSE,"027-96";#N/A,#N/A,FALSE,"059-96";#N/A,#N/A,FALSE,"076-96";#N/A,#N/A,FALSE,"019-97";#N/A,#N/A,FALSE,"021-97";#N/A,#N/A,FALSE,"022-97";#N/A,#N/A,FALSE,"028-97"}</definedName>
    <definedName function="false" hidden="true" name="CICLONE_" vbProcedure="false">{#N/A,#N/A,FALSE,"GERAL";#N/A,#N/A,FALSE,"012-96";#N/A,#N/A,FALSE,"018-96";#N/A,#N/A,FALSE,"027-96";#N/A,#N/A,FALSE,"059-96";#N/A,#N/A,FALSE,"076-96";#N/A,#N/A,FALSE,"019-97";#N/A,#N/A,FALSE,"021-97";#N/A,#N/A,FALSE,"022-97";#N/A,#N/A,FALSE,"028-97"}</definedName>
    <definedName function="false" hidden="true" name="ciclos" vbProcedure="false">{"'RR'!$A$2:$E$81"}</definedName>
    <definedName function="false" hidden="true" name="ciclos_1" vbProcedure="false">{"'RR'!$A$2:$E$81"}</definedName>
    <definedName function="false" hidden="true" name="ciclos_1_1" vbProcedure="false">{"'RR'!$A$2:$E$81"}</definedName>
    <definedName function="false" hidden="true" name="ciclos_1_1_1" vbProcedure="false">{"'RR'!$A$2:$E$81"}</definedName>
    <definedName function="false" hidden="true" name="ciclos_1_2" vbProcedure="false">{"'RR'!$A$2:$E$81"}</definedName>
    <definedName function="false" hidden="true" name="ciclos_2" vbProcedure="false">{"'RR'!$A$2:$E$81"}</definedName>
    <definedName function="false" hidden="true" name="cida" vbProcedure="false">{#N/A,#N/A,FALSE,"PCOL"}</definedName>
    <definedName function="false" hidden="true" name="cida_1" vbProcedure="false">{#N/A,#N/A,FALSE,"PCOL"}</definedName>
    <definedName function="false" hidden="true" name="cida_1_1" vbProcedure="false">{#N/A,#N/A,FALSE,"PCOL"}</definedName>
    <definedName function="false" hidden="true" name="cida_1_1_1" vbProcedure="false">{#N/A,#N/A,FALSE,"PCOL"}</definedName>
    <definedName function="false" hidden="true" name="cida_1_2" vbProcedure="false">{#N/A,#N/A,FALSE,"PCOL"}</definedName>
    <definedName function="false" hidden="true" name="cida_2" vbProcedure="false">{#N/A,#N/A,FALSE,"PCOL"}</definedName>
    <definedName function="false" hidden="true" name="CIQWBGuid" vbProcedure="false">"a1652f71-3e2e-42b3-9516-5546f13bc2b0"</definedName>
    <definedName function="false" hidden="true" name="circularização" vbProcedure="false">"AS2DocumentBrowse"</definedName>
    <definedName function="false" hidden="true" name="CL" vbProcedure="false">{"'gráf jan00'!$A$1:$AK$41"}</definedName>
    <definedName function="false" hidden="true" name="cla" vbProcedure="false">{#N/A,#N/A,FALSE,"GERAL";#N/A,#N/A,FALSE,"012-96";#N/A,#N/A,FALSE,"018-96";#N/A,#N/A,FALSE,"027-96";#N/A,#N/A,FALSE,"059-96";#N/A,#N/A,FALSE,"076-96";#N/A,#N/A,FALSE,"019-97";#N/A,#N/A,FALSE,"021-97";#N/A,#N/A,FALSE,"022-97";#N/A,#N/A,FALSE,"028-97"}</definedName>
    <definedName function="false" hidden="true" name="Clas" vbProcedure="false">MAX(LEN(#REF!))</definedName>
    <definedName function="false" hidden="false" name="Classificação" vbProcedure="false">#REF!</definedName>
    <definedName function="false" hidden="true" name="classificação2" vbProcedure="false">{#N/A,#N/A,FALSE,"GERAL";#N/A,#N/A,FALSE,"012-96";#N/A,#N/A,FALSE,"018-96";#N/A,#N/A,FALSE,"027-96";#N/A,#N/A,FALSE,"059-96";#N/A,#N/A,FALSE,"076-96";#N/A,#N/A,FALSE,"019-97";#N/A,#N/A,FALSE,"021-97";#N/A,#N/A,FALSE,"022-97";#N/A,#N/A,FALSE,"028-97"}</definedName>
    <definedName function="false" hidden="false" name="ClassificaçãoABC" vbProcedure="false">#REF!</definedName>
    <definedName function="false" hidden="true" name="claudia" vbProcedure="false">{"'gráf jan00'!$A$1:$AK$41"}</definedName>
    <definedName function="false" hidden="true" name="claudia_1" vbProcedure="false">{"'gráf jan00'!$A$1:$AK$41"}</definedName>
    <definedName function="false" hidden="true" name="claudia_1_1" vbProcedure="false">{"'gráf jan00'!$A$1:$AK$41"}</definedName>
    <definedName function="false" hidden="true" name="claudia_1_1_1" vbProcedure="false">{"'gráf jan00'!$A$1:$AK$41"}</definedName>
    <definedName function="false" hidden="true" name="claudia_1_2" vbProcedure="false">{"'gráf jan00'!$A$1:$AK$41"}</definedName>
    <definedName function="false" hidden="true" name="claudia_2" vbProcedure="false">{"'gráf jan00'!$A$1:$AK$41"}</definedName>
    <definedName function="false" hidden="true" name="claudio" vbProcedure="false">{"'gráf jan00'!$A$1:$AK$41"}</definedName>
    <definedName function="false" hidden="true" name="claudio_1" vbProcedure="false">{"'gráf jan00'!$A$1:$AK$41"}</definedName>
    <definedName function="false" hidden="true" name="claudio_1_1" vbProcedure="false">{"'gráf jan00'!$A$1:$AK$41"}</definedName>
    <definedName function="false" hidden="true" name="claudio_1_1_1" vbProcedure="false">{"'gráf jan00'!$A$1:$AK$41"}</definedName>
    <definedName function="false" hidden="true" name="claudio_1_2" vbProcedure="false">{"'gráf jan00'!$A$1:$AK$41"}</definedName>
    <definedName function="false" hidden="true" name="claudio_2" vbProcedure="false">{"'gráf jan00'!$A$1:$AK$41"}</definedName>
    <definedName function="false" hidden="true" name="Cliente" vbProcedure="false">""</definedName>
    <definedName function="false" hidden="true" name="Cls" vbProcedure="false">#N/A</definedName>
    <definedName function="false" hidden="true" name="CMC" vbProcedure="false">{#N/A,#N/A,FALSE,"GERAL";#N/A,#N/A,FALSE,"012-96";#N/A,#N/A,FALSE,"018-96";#N/A,#N/A,FALSE,"027-96";#N/A,#N/A,FALSE,"059-96";#N/A,#N/A,FALSE,"076-96";#N/A,#N/A,FALSE,"019-97";#N/A,#N/A,FALSE,"021-97";#N/A,#N/A,FALSE,"022-97";#N/A,#N/A,FALSE,"028-97"}</definedName>
    <definedName function="false" hidden="true" name="CMC_1" vbProcedure="false">{#N/A,#N/A,FALSE,"GERAL";#N/A,#N/A,FALSE,"012-96";#N/A,#N/A,FALSE,"018-96";#N/A,#N/A,FALSE,"027-96";#N/A,#N/A,FALSE,"059-96";#N/A,#N/A,FALSE,"076-96";#N/A,#N/A,FALSE,"019-97";#N/A,#N/A,FALSE,"021-97";#N/A,#N/A,FALSE,"022-97";#N/A,#N/A,FALSE,"028-97"}</definedName>
    <definedName function="false" hidden="true" name="CMC_1_1" vbProcedure="false">{#N/A,#N/A,FALSE,"GERAL";#N/A,#N/A,FALSE,"012-96";#N/A,#N/A,FALSE,"018-96";#N/A,#N/A,FALSE,"027-96";#N/A,#N/A,FALSE,"059-96";#N/A,#N/A,FALSE,"076-96";#N/A,#N/A,FALSE,"019-97";#N/A,#N/A,FALSE,"021-97";#N/A,#N/A,FALSE,"022-97";#N/A,#N/A,FALSE,"028-97"}</definedName>
    <definedName function="false" hidden="true" name="CMC_1_1_1" vbProcedure="false">{#N/A,#N/A,FALSE,"GERAL";#N/A,#N/A,FALSE,"012-96";#N/A,#N/A,FALSE,"018-96";#N/A,#N/A,FALSE,"027-96";#N/A,#N/A,FALSE,"059-96";#N/A,#N/A,FALSE,"076-96";#N/A,#N/A,FALSE,"019-97";#N/A,#N/A,FALSE,"021-97";#N/A,#N/A,FALSE,"022-97";#N/A,#N/A,FALSE,"028-97"}</definedName>
    <definedName function="false" hidden="true" name="CMC_1_2" vbProcedure="false">{#N/A,#N/A,FALSE,"GERAL";#N/A,#N/A,FALSE,"012-96";#N/A,#N/A,FALSE,"018-96";#N/A,#N/A,FALSE,"027-96";#N/A,#N/A,FALSE,"059-96";#N/A,#N/A,FALSE,"076-96";#N/A,#N/A,FALSE,"019-97";#N/A,#N/A,FALSE,"021-97";#N/A,#N/A,FALSE,"022-97";#N/A,#N/A,FALSE,"028-97"}</definedName>
    <definedName function="false" hidden="true" name="CMC_2" vbProcedure="false">{#N/A,#N/A,FALSE,"GERAL";#N/A,#N/A,FALSE,"012-96";#N/A,#N/A,FALSE,"018-96";#N/A,#N/A,FALSE,"027-96";#N/A,#N/A,FALSE,"059-96";#N/A,#N/A,FALSE,"076-96";#N/A,#N/A,FALSE,"019-97";#N/A,#N/A,FALSE,"021-97";#N/A,#N/A,FALSE,"022-97";#N/A,#N/A,FALSE,"028-97"}</definedName>
    <definedName function="false" hidden="true" name="cnefjkcn" vbProcedure="false">{#N/A,#N/A,FALSE,"Aging Summary";#N/A,#N/A,FALSE,"Ratio Analysis";#N/A,#N/A,FALSE,"Test 120 Day Accts";#N/A,#N/A,FALSE,"Tickmarks"}</definedName>
    <definedName function="false" hidden="true" name="cnefjkcn_1" vbProcedure="false">{#N/A,#N/A,FALSE,"Aging Summary";#N/A,#N/A,FALSE,"Ratio Analysis";#N/A,#N/A,FALSE,"Test 120 Day Accts";#N/A,#N/A,FALSE,"Tickmarks"}</definedName>
    <definedName function="false" hidden="true" name="Cnteiro" vbProcedure="false">{#N/A,#N/A,FALSE,"GERAL";#N/A,#N/A,FALSE,"012-96";#N/A,#N/A,FALSE,"018-96";#N/A,#N/A,FALSE,"027-96";#N/A,#N/A,FALSE,"059-96";#N/A,#N/A,FALSE,"076-96";#N/A,#N/A,FALSE,"019-97";#N/A,#N/A,FALSE,"021-97";#N/A,#N/A,FALSE,"022-97";#N/A,#N/A,FALSE,"028-97"}</definedName>
    <definedName function="false" hidden="true" name="Cobra" vbProcedure="false">{#N/A,#N/A,FALSE,"PCOL"}</definedName>
    <definedName function="false" hidden="true" name="Cobra_1" vbProcedure="false">{#N/A,#N/A,FALSE,"PCOL"}</definedName>
    <definedName function="false" hidden="true" name="Cobra_1_1" vbProcedure="false">{#N/A,#N/A,FALSE,"PCOL"}</definedName>
    <definedName function="false" hidden="true" name="Cobra_1_1_1" vbProcedure="false">{#N/A,#N/A,FALSE,"PCOL"}</definedName>
    <definedName function="false" hidden="true" name="Cobra_1_2" vbProcedure="false">{#N/A,#N/A,FALSE,"PCOL"}</definedName>
    <definedName function="false" hidden="true" name="Cobra_2" vbProcedure="false">{#N/A,#N/A,FALSE,"PCOL"}</definedName>
    <definedName function="false" hidden="true" name="Cobre" vbProcedure="false">{"'CptDifn'!$AA$32:$AG$32"}</definedName>
    <definedName function="false" hidden="true" name="Cobre_1" vbProcedure="false">{"'CptDifn'!$AA$32:$AG$32"}</definedName>
    <definedName function="false" hidden="true" name="Cobre_1_1" vbProcedure="false">{"'CptDifn'!$AA$32:$AG$32"}</definedName>
    <definedName function="false" hidden="true" name="Cobre_1_1_1" vbProcedure="false">{"'CptDifn'!$AA$32:$AG$32"}</definedName>
    <definedName function="false" hidden="true" name="Cobre_1_2" vbProcedure="false">{"'CptDifn'!$AA$32:$AG$32"}</definedName>
    <definedName function="false" hidden="true" name="Cobre_2" vbProcedure="false">{"'CptDifn'!$AA$32:$AG$32"}</definedName>
    <definedName function="false" hidden="true" name="Cod" vbProcedure="false">#REF!</definedName>
    <definedName function="false" hidden="true" name="CODENOME1" vbProcedure="false">#N/A</definedName>
    <definedName function="false" hidden="true" name="Codigo" vbProcedure="false">#REF!</definedName>
    <definedName function="false" hidden="false" name="codservn" vbProcedure="false">#N/A</definedName>
    <definedName function="false" hidden="true" name="cofi" vbProcedure="false">15</definedName>
    <definedName function="false" hidden="true" name="Coluna" vbProcedure="false">#REF!</definedName>
    <definedName function="false" hidden="true" name="COMAN" vbProcedure="false">{"'REL CUSTODIF'!$B$1:$H$72"}</definedName>
    <definedName function="false" hidden="false" name="Combustível" vbProcedure="false">#REF!</definedName>
    <definedName function="false" hidden="true" name="Comp" vbProcedure="false">#REF!</definedName>
    <definedName function="false" hidden="true" name="Comparativo" vbProcedure="false">#REF!</definedName>
    <definedName function="false" hidden="false" name="COMPOSIÇÕES" vbProcedure="false">[20]ABC_COMP!$C$13:$C$170</definedName>
    <definedName function="false" hidden="true" name="CONCEL" vbProcedure="false">{#N/A,#N/A,FALSE,"GERAL";#N/A,#N/A,FALSE,"012-96";#N/A,#N/A,FALSE,"018-96";#N/A,#N/A,FALSE,"027-96";#N/A,#N/A,FALSE,"059-96";#N/A,#N/A,FALSE,"076-96";#N/A,#N/A,FALSE,"019-97";#N/A,#N/A,FALSE,"021-97";#N/A,#N/A,FALSE,"022-97";#N/A,#N/A,FALSE,"028-97"}</definedName>
    <definedName function="false" hidden="true" name="Concentrado_Cobre" vbProcedure="false">{"'CptDifn'!$AA$32:$AG$32"}</definedName>
    <definedName function="false" hidden="true" name="Concentrado_Cobre_1" vbProcedure="false">{"'CptDifn'!$AA$32:$AG$32"}</definedName>
    <definedName function="false" hidden="true" name="Concentrado_Cobre_1_1" vbProcedure="false">{"'CptDifn'!$AA$32:$AG$32"}</definedName>
    <definedName function="false" hidden="true" name="Concentrado_Cobre_1_1_1" vbProcedure="false">{"'CptDifn'!$AA$32:$AG$32"}</definedName>
    <definedName function="false" hidden="true" name="Concentrado_Cobre_1_2" vbProcedure="false">{"'CptDifn'!$AA$32:$AG$32"}</definedName>
    <definedName function="false" hidden="true" name="Concentrado_Cobre_2" vbProcedure="false">{"'CptDifn'!$AA$32:$AG$32"}</definedName>
    <definedName function="false" hidden="true" name="CONCORRENTE" vbProcedure="false">{#N/A,#N/A,FALSE,"Cronograma";#N/A,#N/A,FALSE,"Cronogr. 2"}</definedName>
    <definedName function="false" hidden="true" name="concorrentes" vbProcedure="false">{#N/A,#N/A,FALSE,"Cronograma";#N/A,#N/A,FALSE,"Cronogr. 2"}</definedName>
    <definedName function="false" hidden="true" name="concorrentes_1" vbProcedure="false">{#N/A,#N/A,FALSE,"Cronograma";#N/A,#N/A,FALSE,"Cronogr. 2"}</definedName>
    <definedName function="false" hidden="true" name="concorrentes_1_1" vbProcedure="false">{#N/A,#N/A,FALSE,"Cronograma";#N/A,#N/A,FALSE,"Cronogr. 2"}</definedName>
    <definedName function="false" hidden="true" name="concorrentes_1_1_1" vbProcedure="false">{#N/A,#N/A,FALSE,"Cronograma";#N/A,#N/A,FALSE,"Cronogr. 2"}</definedName>
    <definedName function="false" hidden="true" name="concorrentes_1_2" vbProcedure="false">{#N/A,#N/A,FALSE,"Cronograma";#N/A,#N/A,FALSE,"Cronogr. 2"}</definedName>
    <definedName function="false" hidden="true" name="concorrentes_2" vbProcedure="false">{#N/A,#N/A,FALSE,"Cronograma";#N/A,#N/A,FALSE,"Cronogr. 2"}</definedName>
    <definedName function="false" hidden="true" name="CONCORRENTE_1" vbProcedure="false">{#N/A,#N/A,FALSE,"Cronograma";#N/A,#N/A,FALSE,"Cronogr. 2"}</definedName>
    <definedName function="false" hidden="true" name="CONCORRENTE_1_1" vbProcedure="false">{#N/A,#N/A,FALSE,"Cronograma";#N/A,#N/A,FALSE,"Cronogr. 2"}</definedName>
    <definedName function="false" hidden="true" name="CONCORRENTE_1_1_1" vbProcedure="false">{#N/A,#N/A,FALSE,"Cronograma";#N/A,#N/A,FALSE,"Cronogr. 2"}</definedName>
    <definedName function="false" hidden="true" name="CONCORRENTE_1_2" vbProcedure="false">{#N/A,#N/A,FALSE,"Cronograma";#N/A,#N/A,FALSE,"Cronogr. 2"}</definedName>
    <definedName function="false" hidden="true" name="CONCORRENTE_2" vbProcedure="false">{#N/A,#N/A,FALSE,"Cronograma";#N/A,#N/A,FALSE,"Cronogr. 2"}</definedName>
    <definedName function="false" hidden="true" name="consolidado" vbProcedure="false">{#N/A,#N/A,FALSE,"Cronograma";#N/A,#N/A,FALSE,"Cronogr. 2"}</definedName>
    <definedName function="false" hidden="true" name="Consolidação" vbProcedure="false">{#N/A,#N/A,FALSE,"GERAL";#N/A,#N/A,FALSE,"012-96";#N/A,#N/A,FALSE,"018-96";#N/A,#N/A,FALSE,"027-96";#N/A,#N/A,FALSE,"059-96";#N/A,#N/A,FALSE,"076-96";#N/A,#N/A,FALSE,"019-97";#N/A,#N/A,FALSE,"021-97";#N/A,#N/A,FALSE,"022-97";#N/A,#N/A,FALSE,"028-97"}</definedName>
    <definedName function="false" hidden="true" name="Consolidação_1" vbProcedure="false">{#N/A,#N/A,FALSE,"GERAL";#N/A,#N/A,FALSE,"012-96";#N/A,#N/A,FALSE,"018-96";#N/A,#N/A,FALSE,"027-96";#N/A,#N/A,FALSE,"059-96";#N/A,#N/A,FALSE,"076-96";#N/A,#N/A,FALSE,"019-97";#N/A,#N/A,FALSE,"021-97";#N/A,#N/A,FALSE,"022-97";#N/A,#N/A,FALSE,"028-97"}</definedName>
    <definedName function="false" hidden="true" name="Consolidação_1_1" vbProcedure="false">{#N/A,#N/A,FALSE,"GERAL";#N/A,#N/A,FALSE,"012-96";#N/A,#N/A,FALSE,"018-96";#N/A,#N/A,FALSE,"027-96";#N/A,#N/A,FALSE,"059-96";#N/A,#N/A,FALSE,"076-96";#N/A,#N/A,FALSE,"019-97";#N/A,#N/A,FALSE,"021-97";#N/A,#N/A,FALSE,"022-97";#N/A,#N/A,FALSE,"028-97"}</definedName>
    <definedName function="false" hidden="true" name="Consolidação_1_1_1" vbProcedure="false">{#N/A,#N/A,FALSE,"GERAL";#N/A,#N/A,FALSE,"012-96";#N/A,#N/A,FALSE,"018-96";#N/A,#N/A,FALSE,"027-96";#N/A,#N/A,FALSE,"059-96";#N/A,#N/A,FALSE,"076-96";#N/A,#N/A,FALSE,"019-97";#N/A,#N/A,FALSE,"021-97";#N/A,#N/A,FALSE,"022-97";#N/A,#N/A,FALSE,"028-97"}</definedName>
    <definedName function="false" hidden="true" name="Consolidação_1_2" vbProcedure="false">{#N/A,#N/A,FALSE,"GERAL";#N/A,#N/A,FALSE,"012-96";#N/A,#N/A,FALSE,"018-96";#N/A,#N/A,FALSE,"027-96";#N/A,#N/A,FALSE,"059-96";#N/A,#N/A,FALSE,"076-96";#N/A,#N/A,FALSE,"019-97";#N/A,#N/A,FALSE,"021-97";#N/A,#N/A,FALSE,"022-97";#N/A,#N/A,FALSE,"028-97"}</definedName>
    <definedName function="false" hidden="true" name="Consolidação_2" vbProcedure="false">{#N/A,#N/A,FALSE,"GERAL";#N/A,#N/A,FALSE,"012-96";#N/A,#N/A,FALSE,"018-96";#N/A,#N/A,FALSE,"027-96";#N/A,#N/A,FALSE,"059-96";#N/A,#N/A,FALSE,"076-96";#N/A,#N/A,FALSE,"019-97";#N/A,#N/A,FALSE,"021-97";#N/A,#N/A,FALSE,"022-97";#N/A,#N/A,FALSE,"028-97"}</definedName>
    <definedName function="false" hidden="true" name="conta" vbProcedure="false">{"'ReceitaLiquidaME'!$AA$25:$AN$32"}</definedName>
    <definedName function="false" hidden="true" name="Controle" vbProcedure="false">{"'Quadro'!$A$4:$BG$78"}</definedName>
    <definedName function="false" hidden="true" name="Controle_1" vbProcedure="false">{"'Quadro'!$A$4:$BG$78"}</definedName>
    <definedName function="false" hidden="true" name="Controle_1_1" vbProcedure="false">{"'Quadro'!$A$4:$BG$78"}</definedName>
    <definedName function="false" hidden="true" name="Controle_1_1_1" vbProcedure="false">{"'Quadro'!$A$4:$BG$78"}</definedName>
    <definedName function="false" hidden="true" name="Controle_1_2" vbProcedure="false">{"'Quadro'!$A$4:$BG$78"}</definedName>
    <definedName function="false" hidden="true" name="Controle_2" vbProcedure="false">{"'Quadro'!$A$4:$BG$78"}</definedName>
    <definedName function="false" hidden="true" name="COONSUMO" vbProcedure="false">{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function="false" hidden="true" name="Copia" vbProcedure="false">{#N/A,#N/A,FALSE,"PCOL"}</definedName>
    <definedName function="false" hidden="true" name="copiaranch"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ranch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ranch2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ranch2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ranch2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ranch2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ranch2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ranch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ranch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ranch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ranch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ranch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Copia_1" vbProcedure="false">{#N/A,#N/A,FALSE,"PCOL"}</definedName>
    <definedName function="false" hidden="true" name="Copia_1_1" vbProcedure="false">{#N/A,#N/A,FALSE,"PCOL"}</definedName>
    <definedName function="false" hidden="true" name="Copia_1_1_1" vbProcedure="false">{#N/A,#N/A,FALSE,"PCOL"}</definedName>
    <definedName function="false" hidden="true" name="Copia_1_2" vbProcedure="false">{#N/A,#N/A,FALSE,"PCOL"}</definedName>
    <definedName function="false" hidden="true" name="Copia_2" vbProcedure="false">{#N/A,#N/A,FALSE,"PCOL"}</definedName>
    <definedName function="false" hidden="true" name="cor" vbProcedure="false">{"'gráf jan00'!$A$1:$AK$41"}</definedName>
    <definedName function="false" hidden="true" name="COTACAO" vbProcedure="false">{#N/A,#N/A,TRUE,"Serviços"}</definedName>
    <definedName function="false" hidden="true" name="coucou" vbProcedure="false">{#N/A,#N/A,TRUE,"Cover sheet";#N/A,#N/A,TRUE,"INPUTS";#N/A,#N/A,TRUE,"OUTPUTS";#N/A,#N/A,TRUE,"VALUATION"}</definedName>
    <definedName function="false" hidden="true" name="coucou_1" vbProcedure="false">{#N/A,#N/A,TRUE,"Cover sheet";#N/A,#N/A,TRUE,"INPUTS";#N/A,#N/A,TRUE,"OUTPUTS";#N/A,#N/A,TRUE,"VALUATION"}</definedName>
    <definedName function="false" hidden="true" name="coucou_1_1" vbProcedure="false">{#N/A,#N/A,TRUE,"Cover sheet";#N/A,#N/A,TRUE,"INPUTS";#N/A,#N/A,TRUE,"OUTPUTS";#N/A,#N/A,TRUE,"VALUATION"}</definedName>
    <definedName function="false" hidden="true" name="coucou_1_1_1" vbProcedure="false">{#N/A,#N/A,TRUE,"Cover sheet";#N/A,#N/A,TRUE,"INPUTS";#N/A,#N/A,TRUE,"OUTPUTS";#N/A,#N/A,TRUE,"VALUATION"}</definedName>
    <definedName function="false" hidden="true" name="coucou_1_2" vbProcedure="false">{#N/A,#N/A,TRUE,"Cover sheet";#N/A,#N/A,TRUE,"INPUTS";#N/A,#N/A,TRUE,"OUTPUTS";#N/A,#N/A,TRUE,"VALUATION"}</definedName>
    <definedName function="false" hidden="true" name="coucou_2" vbProcedure="false">{#N/A,#N/A,TRUE,"Cover sheet";#N/A,#N/A,TRUE,"INPUTS";#N/A,#N/A,TRUE,"OUTPUTS";#N/A,#N/A,TRUE,"VALUATION"}</definedName>
    <definedName function="false" hidden="true" name="CpuAux" vbProcedure="false">#REF!</definedName>
    <definedName function="false" hidden="true" name="CPUs" vbProcedure="false">#REF!</definedName>
    <definedName function="false" hidden="false" name="cpu_serv" vbProcedure="false">[21]CPU_ORC!$C$1:$L$8827</definedName>
    <definedName function="false" hidden="true" name="CRIT" vbProcedure="false">#REF!</definedName>
    <definedName function="false" hidden="true" name="CRM" vbProcedure="false">{#N/A,#N/A,FALSE,"ANEXO3 99 ERA";#N/A,#N/A,FALSE,"ANEXO3 99 UBÁ2";#N/A,#N/A,FALSE,"ANEXO3 99 DTU";#N/A,#N/A,FALSE,"ANEXO3 99 RDR";#N/A,#N/A,FALSE,"ANEXO3 99 UBÁ4";#N/A,#N/A,FALSE,"ANEXO3 99 UBÁ6"}</definedName>
    <definedName function="false" hidden="true" name="CRO" vbProcedure="false">{#N/A,#N/A,FALSE,"MO (2)"}</definedName>
    <definedName function="false" hidden="true" name="Cron" vbProcedure="false">{#N/A,#N/A,FALSE,"MO (2)"}</definedName>
    <definedName function="false" hidden="true" name="cronograma" vbProcedure="false">{#N/A,#N/A,TRUE,"Plan1"}</definedName>
    <definedName function="false" hidden="true" name="CronogramadeExecuçãp2003" vbProcedure="false">{#N/A,#N/A,FALSE,"ANEXO3 99 ERA";#N/A,#N/A,FALSE,"ANEXO3 99 UBÁ2";#N/A,#N/A,FALSE,"ANEXO3 99 DTU";#N/A,#N/A,FALSE,"ANEXO3 99 RDR";#N/A,#N/A,FALSE,"ANEXO3 99 UBÁ4";#N/A,#N/A,FALSE,"ANEXO3 99 UBÁ6"}</definedName>
    <definedName function="false" hidden="true" name="Cronograma_2004" vbProcedure="false">{"'171'!$A$1:$Z$50"}</definedName>
    <definedName function="false" hidden="true" name="Cronograma_2004_1" vbProcedure="false">{"'171'!$A$1:$Z$50"}</definedName>
    <definedName function="false" hidden="true" name="Cronograma_2004_1_1" vbProcedure="false">{"'171'!$A$1:$Z$50"}</definedName>
    <definedName function="false" hidden="true" name="Cronograma_2004_1_1_1" vbProcedure="false">{"'171'!$A$1:$Z$50"}</definedName>
    <definedName function="false" hidden="true" name="Cronograma_2004_1_2" vbProcedure="false">{"'171'!$A$1:$Z$50"}</definedName>
    <definedName function="false" hidden="true" name="Cronograma_2004_2" vbProcedure="false">{"'171'!$A$1:$Z$50"}</definedName>
    <definedName function="false" hidden="true" name="Cronograma_Inv" vbProcedure="false">{"'Quadro'!$A$4:$BG$78"}</definedName>
    <definedName function="false" hidden="true" name="Cronograma_Inv_1" vbProcedure="false">{"'Quadro'!$A$4:$BG$78"}</definedName>
    <definedName function="false" hidden="true" name="Cronograma_Inv_1_1" vbProcedure="false">{"'Quadro'!$A$4:$BG$78"}</definedName>
    <definedName function="false" hidden="true" name="Cronograma_Inv_1_1_1" vbProcedure="false">{"'Quadro'!$A$4:$BG$78"}</definedName>
    <definedName function="false" hidden="true" name="Cronograma_Inv_1_2" vbProcedure="false">{"'Quadro'!$A$4:$BG$78"}</definedName>
    <definedName function="false" hidden="true" name="Cronograma_Inv_2" vbProcedure="false">{"'Quadro'!$A$4:$BG$78"}</definedName>
    <definedName function="false" hidden="true" name="crys" vbProcedure="false">{"'RR'!$A$2:$E$81"}</definedName>
    <definedName function="false" hidden="true" name="csaas" vbProcedure="false">{"'RR'!$A$2:$E$81"}</definedName>
    <definedName function="false" hidden="true" name="CSLL"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CSSL" vbProcedure="false">{#N/A,#N/A,FALSE,"IR E CS 1997";#N/A,#N/A,FALSE,"PR ND";#N/A,#N/A,FALSE,"8191";#N/A,#N/A,FALSE,"8383";#N/A,#N/A,FALSE,"MP 1024";#N/A,#N/A,FALSE,"AD_EX_97";#N/A,#N/A,FALSE,"BD 97"}</definedName>
    <definedName function="false" hidden="true" name="CSSL1998" vbProcedure="false">{#N/A,#N/A,FALSE,"IR E CS 1997";#N/A,#N/A,FALSE,"PR ND";#N/A,#N/A,FALSE,"8191";#N/A,#N/A,FALSE,"8383";#N/A,#N/A,FALSE,"MP 1024";#N/A,#N/A,FALSE,"AD_EX_97";#N/A,#N/A,FALSE,"BD 97"}</definedName>
    <definedName function="false" hidden="true" name="CSSL1998_1" vbProcedure="false">{#N/A,#N/A,FALSE,"IR E CS 1997";#N/A,#N/A,FALSE,"PR ND";#N/A,#N/A,FALSE,"8191";#N/A,#N/A,FALSE,"8383";#N/A,#N/A,FALSE,"MP 1024";#N/A,#N/A,FALSE,"AD_EX_97";#N/A,#N/A,FALSE,"BD 97"}</definedName>
    <definedName function="false" hidden="true" name="CSSL_1" vbProcedure="false">{#N/A,#N/A,FALSE,"IR E CS 1997";#N/A,#N/A,FALSE,"PR ND";#N/A,#N/A,FALSE,"8191";#N/A,#N/A,FALSE,"8383";#N/A,#N/A,FALSE,"MP 1024";#N/A,#N/A,FALSE,"AD_EX_97";#N/A,#N/A,FALSE,"BD 97"}</definedName>
    <definedName function="false" hidden="true" name="CTH" vbProcedure="false">{#N/A,#N/A,FALSE,"GERAL";#N/A,#N/A,FALSE,"012-96";#N/A,#N/A,FALSE,"018-96";#N/A,#N/A,FALSE,"027-96";#N/A,#N/A,FALSE,"059-96";#N/A,#N/A,FALSE,"076-96";#N/A,#N/A,FALSE,"019-97";#N/A,#N/A,FALSE,"021-97";#N/A,#N/A,FALSE,"022-97";#N/A,#N/A,FALSE,"028-97"}</definedName>
    <definedName function="false" hidden="true" name="CTH_1" vbProcedure="false">{#N/A,#N/A,FALSE,"GERAL";#N/A,#N/A,FALSE,"012-96";#N/A,#N/A,FALSE,"018-96";#N/A,#N/A,FALSE,"027-96";#N/A,#N/A,FALSE,"059-96";#N/A,#N/A,FALSE,"076-96";#N/A,#N/A,FALSE,"019-97";#N/A,#N/A,FALSE,"021-97";#N/A,#N/A,FALSE,"022-97";#N/A,#N/A,FALSE,"028-97"}</definedName>
    <definedName function="false" hidden="true" name="CTH_1_1" vbProcedure="false">{#N/A,#N/A,FALSE,"GERAL";#N/A,#N/A,FALSE,"012-96";#N/A,#N/A,FALSE,"018-96";#N/A,#N/A,FALSE,"027-96";#N/A,#N/A,FALSE,"059-96";#N/A,#N/A,FALSE,"076-96";#N/A,#N/A,FALSE,"019-97";#N/A,#N/A,FALSE,"021-97";#N/A,#N/A,FALSE,"022-97";#N/A,#N/A,FALSE,"028-97"}</definedName>
    <definedName function="false" hidden="true" name="CTH_1_1_1" vbProcedure="false">{#N/A,#N/A,FALSE,"GERAL";#N/A,#N/A,FALSE,"012-96";#N/A,#N/A,FALSE,"018-96";#N/A,#N/A,FALSE,"027-96";#N/A,#N/A,FALSE,"059-96";#N/A,#N/A,FALSE,"076-96";#N/A,#N/A,FALSE,"019-97";#N/A,#N/A,FALSE,"021-97";#N/A,#N/A,FALSE,"022-97";#N/A,#N/A,FALSE,"028-97"}</definedName>
    <definedName function="false" hidden="true" name="CTH_1_2" vbProcedure="false">{#N/A,#N/A,FALSE,"GERAL";#N/A,#N/A,FALSE,"012-96";#N/A,#N/A,FALSE,"018-96";#N/A,#N/A,FALSE,"027-96";#N/A,#N/A,FALSE,"059-96";#N/A,#N/A,FALSE,"076-96";#N/A,#N/A,FALSE,"019-97";#N/A,#N/A,FALSE,"021-97";#N/A,#N/A,FALSE,"022-97";#N/A,#N/A,FALSE,"028-97"}</definedName>
    <definedName function="false" hidden="true" name="CTH_2" vbProcedure="false">{#N/A,#N/A,FALSE,"GERAL";#N/A,#N/A,FALSE,"012-96";#N/A,#N/A,FALSE,"018-96";#N/A,#N/A,FALSE,"027-96";#N/A,#N/A,FALSE,"059-96";#N/A,#N/A,FALSE,"076-96";#N/A,#N/A,FALSE,"019-97";#N/A,#N/A,FALSE,"021-97";#N/A,#N/A,FALSE,"022-97";#N/A,#N/A,FALSE,"028-97"}</definedName>
    <definedName function="false" hidden="true" name="Cun" vbProcedure="false">VLOOKUP(#REF!,rec,5,0)</definedName>
    <definedName function="false" hidden="true" name="CunEq" vbProcedure="false">SUM(IF(#REF! =#REF!,(#REF!)*(#REF!="EQ")))</definedName>
    <definedName function="false" hidden="true" name="CunMo" vbProcedure="false">SUM(IF(#REF! =#REF!,(#REF!)*(#REF!="MO")))</definedName>
    <definedName function="false" hidden="true" name="CunMp" vbProcedure="false">SUM(IF(#REF! =#REF!,(#REF!)*(#REF!="MP")))</definedName>
    <definedName function="false" hidden="true" name="curtoprazo" vbProcedure="false">#REF!</definedName>
    <definedName function="false" hidden="true" name="CURVA" vbProcedure="false">{#N/A,#N/A,FALSE,"GERAL";#N/A,#N/A,FALSE,"012-96";#N/A,#N/A,FALSE,"018-96";#N/A,#N/A,FALSE,"027-96";#N/A,#N/A,FALSE,"059-96";#N/A,#N/A,FALSE,"076-96";#N/A,#N/A,FALSE,"019-97";#N/A,#N/A,FALSE,"021-97";#N/A,#N/A,FALSE,"022-97";#N/A,#N/A,FALSE,"028-97"}</definedName>
    <definedName function="false" hidden="true" name="CURVA2" vbProcedure="false">{"'171'!$A$1:$Z$50"}</definedName>
    <definedName function="false" hidden="true" name="CURVA2_1" vbProcedure="false">{"'171'!$A$1:$Z$50"}</definedName>
    <definedName function="false" hidden="true" name="CURVA2_1_1" vbProcedure="false">{"'171'!$A$1:$Z$50"}</definedName>
    <definedName function="false" hidden="true" name="CURVA2_1_1_1" vbProcedure="false">{"'171'!$A$1:$Z$50"}</definedName>
    <definedName function="false" hidden="true" name="CURVA2_1_2" vbProcedure="false">{"'171'!$A$1:$Z$50"}</definedName>
    <definedName function="false" hidden="true" name="CURVA2_2" vbProcedure="false">{"'171'!$A$1:$Z$50"}</definedName>
    <definedName function="false" hidden="true" name="curvaabc" vbProcedure="false">{#N/A,#N/A,FALSE,"GERAL";#N/A,#N/A,FALSE,"012-96";#N/A,#N/A,FALSE,"018-96";#N/A,#N/A,FALSE,"027-96";#N/A,#N/A,FALSE,"059-96";#N/A,#N/A,FALSE,"076-96";#N/A,#N/A,FALSE,"019-97";#N/A,#N/A,FALSE,"021-97";#N/A,#N/A,FALSE,"022-97";#N/A,#N/A,FALSE,"028-97"}</definedName>
    <definedName function="false" hidden="true" name="Custeio" vbProcedure="false">{"'IndicadoresRH'!$AA$50:$AP$67"}</definedName>
    <definedName function="false" hidden="true" name="custoc" vbProcedure="false">#REF!</definedName>
    <definedName function="false" hidden="false" name="CUSTO_ADM_LOCAL_E_MOBILIZACAO" vbProcedure="false">SUMIF(#REF!,"IR5101",#REF!)+SUMIF(#REF!,"IR5102",#REF!)+SUMIF(#REF!,"IR5103",#REF!)+ SUMIF(#REF!,"IR5104",#REF!) + SUMIF(#REF!,"IR5105",#REF!)+ SUMIF(#REF!,"IR5106",#REF!)+ SUMIF(#REF!,"IR5107",#REF!)</definedName>
    <definedName function="false" hidden="false" name="Custo_Ad_Not_Horista" vbProcedure="false">#REF!</definedName>
    <definedName function="false" hidden="false" name="Custo_Ad_Not_Mensalista" vbProcedure="false">#REF!</definedName>
    <definedName function="false" hidden="false" name="Custo_HE_Horista_Diurno" vbProcedure="false">#REF!</definedName>
    <definedName function="false" hidden="false" name="Custo_HE_Horista_Notur" vbProcedure="false">#REF!</definedName>
    <definedName function="false" hidden="false" name="Custo_HE_Mensalista_Diurno" vbProcedure="false">#REF!</definedName>
    <definedName function="false" hidden="false" name="Custo_HE_Mensalista_Notur" vbProcedure="false">#REF!</definedName>
    <definedName function="false" hidden="false" name="CUSTO_TREIN._GERAL" vbProcedure="false">#REF!</definedName>
    <definedName function="false" hidden="true" name="cvagf" vbProcedure="false">{"'REL CUSTODIF'!$B$1:$H$72"}</definedName>
    <definedName function="false" hidden="true" name="CVCVXV" vbProcedure="false">{"'gráf jan00'!$A$1:$AK$41"}</definedName>
    <definedName function="false" hidden="true" name="CVDCBC" vbProcedure="false">{"'gráf jan00'!$A$1:$AK$41"}</definedName>
    <definedName function="false" hidden="true" name="cvrd2"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true" name="cvrd3"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true" name="CVVCVCV" vbProcedure="false">[22]GRAFICOS!$K$18:$Y$18</definedName>
    <definedName function="false" hidden="true" name="cwlksd" vbProcedure="false">{#N/A,#N/A,FALSE,"Aging Summary";#N/A,#N/A,FALSE,"Ratio Analysis";#N/A,#N/A,FALSE,"Test 120 Day Accts";#N/A,#N/A,FALSE,"Tickmarks"}</definedName>
    <definedName function="false" hidden="true" name="cwlksd_1" vbProcedure="false">{#N/A,#N/A,FALSE,"Aging Summary";#N/A,#N/A,FALSE,"Ratio Analysis";#N/A,#N/A,FALSE,"Test 120 Day Accts";#N/A,#N/A,FALSE,"Tickmarks"}</definedName>
    <definedName function="false" hidden="true" name="cxz" vbProcedure="false">{"'gráf jan00'!$A$1:$AK$41"}</definedName>
    <definedName function="false" hidden="true" name="cxz_1" vbProcedure="false">{"'gráf jan00'!$A$1:$AK$41"}</definedName>
    <definedName function="false" hidden="true" name="cxz_1_1" vbProcedure="false">{"'gráf jan00'!$A$1:$AK$41"}</definedName>
    <definedName function="false" hidden="true" name="cxz_1_1_1" vbProcedure="false">{"'gráf jan00'!$A$1:$AK$41"}</definedName>
    <definedName function="false" hidden="true" name="cxz_1_2" vbProcedure="false">{"'gráf jan00'!$A$1:$AK$41"}</definedName>
    <definedName function="false" hidden="true" name="cxz_2" vbProcedure="false">{"'gráf jan00'!$A$1:$AK$41"}</definedName>
    <definedName function="false" hidden="true" name="c_c" vbProcedure="false">{"'REL CUSTODIF'!$B$1:$H$72"}</definedName>
    <definedName function="false" hidden="true" name="c_c_1" vbProcedure="false">{"'REL CUSTODIF'!$B$1:$H$72"}</definedName>
    <definedName function="false" hidden="true" name="c_c_1_1" vbProcedure="false">{"'REL CUSTODIF'!$B$1:$H$72"}</definedName>
    <definedName function="false" hidden="true" name="c_c_1_1_1" vbProcedure="false">{"'REL CUSTODIF'!$B$1:$H$72"}</definedName>
    <definedName function="false" hidden="true" name="c_c_1_2" vbProcedure="false">{"'REL CUSTODIF'!$B$1:$H$72"}</definedName>
    <definedName function="false" hidden="true" name="c_c_2" vbProcedure="false">{"'REL CUSTODIF'!$B$1:$H$72"}</definedName>
    <definedName function="false" hidden="true" name="d" vbProcedure="false">{#N/A,#N/A,FALSE,"Aging Summary";#N/A,#N/A,FALSE,"Ratio Analysis";#N/A,#N/A,FALSE,"Test 120 Day Accts";#N/A,#N/A,FALSE,"Tickmarks"}</definedName>
    <definedName function="false" hidden="true" name="da" vbProcedure="false">{#N/A,#N/A,FALSE,"GERAL";#N/A,#N/A,FALSE,"012-96";#N/A,#N/A,FALSE,"018-96";#N/A,#N/A,FALSE,"027-96";#N/A,#N/A,FALSE,"059-96";#N/A,#N/A,FALSE,"076-96";#N/A,#N/A,FALSE,"019-97";#N/A,#N/A,FALSE,"021-97";#N/A,#N/A,FALSE,"022-97";#N/A,#N/A,FALSE,"028-97"}</definedName>
    <definedName function="false" hidden="true" name="dada"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a"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a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a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a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a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a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dada"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dada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dada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dada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dada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dada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ada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false" name="dadinho" vbProcedure="false">#REF!</definedName>
    <definedName function="false" hidden="false" name="DADOS" vbProcedure="false">#REF!</definedName>
    <definedName function="false" hidden="true" name="DADOS2" vbProcedure="false">{"'gráf jan00'!$A$1:$AK$41"}</definedName>
    <definedName function="false" hidden="true" name="Dados_Acumulado" vbProcedure="false">{"'Ocorrência_que_Impactaram'!$A$1:$Q$43"}</definedName>
    <definedName function="false" hidden="true" name="Dados_Acumulado_1" vbProcedure="false">{"'Ocorrência_que_Impactaram'!$A$1:$Q$43"}</definedName>
    <definedName function="false" hidden="true" name="Dados_Acumulado_1_1" vbProcedure="false">{"'Ocorrência_que_Impactaram'!$A$1:$Q$43"}</definedName>
    <definedName function="false" hidden="true" name="Dados_Acumulado_1_1_1" vbProcedure="false">{"'Ocorrência_que_Impactaram'!$A$1:$Q$43"}</definedName>
    <definedName function="false" hidden="true" name="Dados_Acumulado_1_2" vbProcedure="false">{"'Ocorrência_que_Impactaram'!$A$1:$Q$43"}</definedName>
    <definedName function="false" hidden="true" name="Dados_Acumulado_2" vbProcedure="false">{"'Ocorrência_que_Impactaram'!$A$1:$Q$43"}</definedName>
    <definedName function="false" hidden="true" name="Dados__Acumulado" vbProcedure="false">{"'Ocorrência_que_Impactaram'!$A$1:$Q$43"}</definedName>
    <definedName function="false" hidden="true" name="Dados__Acumulado_1" vbProcedure="false">{"'Ocorrência_que_Impactaram'!$A$1:$Q$43"}</definedName>
    <definedName function="false" hidden="true" name="Dados__Acumulado_1_1" vbProcedure="false">{"'Ocorrência_que_Impactaram'!$A$1:$Q$43"}</definedName>
    <definedName function="false" hidden="true" name="Dados__Acumulado_1_1_1" vbProcedure="false">{"'Ocorrência_que_Impactaram'!$A$1:$Q$43"}</definedName>
    <definedName function="false" hidden="true" name="Dados__Acumulado_1_2" vbProcedure="false">{"'Ocorrência_que_Impactaram'!$A$1:$Q$43"}</definedName>
    <definedName function="false" hidden="true" name="Dados__Acumulado_2" vbProcedure="false">{"'Ocorrência_que_Impactaram'!$A$1:$Q$43"}</definedName>
    <definedName function="false" hidden="true" name="DAER1" vbProcedure="false">{#N/A,#N/A,TRUE,"Serviços"}</definedName>
    <definedName function="false" hidden="true" name="DAER11" vbProcedure="false">{#N/A,#N/A,TRUE,"Serviços"}</definedName>
    <definedName function="false" hidden="true" name="daf" vbProcedure="false">{#N/A,#N/A,FALSE,"RESUMO-BB1";#N/A,#N/A,FALSE,"MOD-A01-R - BB1";#N/A,#N/A,FALSE,"URB-BB1"}</definedName>
    <definedName function="false" hidden="true" name="DAIKOLXHXC" vbProcedure="false">#REF!</definedName>
    <definedName function="false" hidden="true" name="dalmo" vbProcedure="false">{#N/A,#N/A,FALSE,"GERAL";#N/A,#N/A,FALSE,"012-96";#N/A,#N/A,FALSE,"018-96";#N/A,#N/A,FALSE,"027-96";#N/A,#N/A,FALSE,"059-96";#N/A,#N/A,FALSE,"076-96";#N/A,#N/A,FALSE,"019-97";#N/A,#N/A,FALSE,"021-97";#N/A,#N/A,FALSE,"022-97";#N/A,#N/A,FALSE,"028-97"}</definedName>
    <definedName function="false" hidden="true" name="das" vbProcedure="false">{#N/A,#N/A,FALSE,"ET-CAPA";#N/A,#N/A,FALSE,"ET-PAG1";#N/A,#N/A,FALSE,"ET-PAG2";#N/A,#N/A,FALSE,"ET-PAG3";#N/A,#N/A,FALSE,"ET-PAG4";#N/A,#N/A,FALSE,"ET-PAG5"}</definedName>
    <definedName function="false" hidden="true" name="dash8" vbProcedure="false">{"'RR'!$A$2:$E$81"}</definedName>
    <definedName function="false" hidden="true" name="das_1" vbProcedure="false">{"real",#N/A,FALSE,"TOTAL";"REAL",#N/A,FALSE,"760";"REAL",#N/A,FALSE,"761"}</definedName>
    <definedName function="false" hidden="true" name="das_1_1" vbProcedure="false">{"real",#N/A,FALSE,"TOTAL";"REAL",#N/A,FALSE,"760";"REAL",#N/A,FALSE,"761"}</definedName>
    <definedName function="false" hidden="true" name="das_1_1_1" vbProcedure="false">{"real",#N/A,FALSE,"TOTAL";"REAL",#N/A,FALSE,"760";"REAL",#N/A,FALSE,"761"}</definedName>
    <definedName function="false" hidden="true" name="das_1_2" vbProcedure="false">{"real",#N/A,FALSE,"TOTAL";"REAL",#N/A,FALSE,"760";"REAL",#N/A,FALSE,"761"}</definedName>
    <definedName function="false" hidden="true" name="das_2" vbProcedure="false">{"real",#N/A,FALSE,"TOTAL";"REAL",#N/A,FALSE,"760";"REAL",#N/A,FALSE,"761"}</definedName>
    <definedName function="false" hidden="false" name="DATAS" vbProcedure="false">#REF!</definedName>
    <definedName function="false" hidden="true" name="DATA_01" vbProcedure="false">#REF!</definedName>
    <definedName function="false" hidden="true" name="DATA_02" vbProcedure="false">#REF!</definedName>
    <definedName function="false" hidden="true" name="DATA_03" vbProcedure="false">#REF!</definedName>
    <definedName function="false" hidden="true" name="DATA_04" vbProcedure="false">#REF!</definedName>
    <definedName function="false" hidden="true" name="DATA_05" vbProcedure="false">#REF!</definedName>
    <definedName function="false" hidden="true" name="DATA_06" vbProcedure="false">#REF!</definedName>
    <definedName function="false" hidden="true" name="DATA_07" vbProcedure="false">#REF!</definedName>
    <definedName function="false" hidden="true" name="DATA_08" vbProcedure="false">#REF!</definedName>
    <definedName function="false" hidden="true" name="DATA_09" vbProcedure="false">#REF!</definedName>
    <definedName function="false" hidden="true" name="DAVI" vbProcedure="false">{#N/A,#N/A,TRUE,"Serviços"}</definedName>
    <definedName function="false" hidden="true" name="david" vbProcedure="false">{"'gráf jan00'!$A$1:$AK$41"}</definedName>
    <definedName function="false" hidden="true" name="david1" vbProcedure="false">{"'gráf jan00'!$A$1:$AK$41"}</definedName>
    <definedName function="false" hidden="true" name="david1_1" vbProcedure="false">{"'gráf jan00'!$A$1:$AK$41"}</definedName>
    <definedName function="false" hidden="true" name="david1_1_1" vbProcedure="false">{"'gráf jan00'!$A$1:$AK$41"}</definedName>
    <definedName function="false" hidden="true" name="david1_1_1_1" vbProcedure="false">{"'gráf jan00'!$A$1:$AK$41"}</definedName>
    <definedName function="false" hidden="true" name="david1_1_2" vbProcedure="false">{"'gráf jan00'!$A$1:$AK$41"}</definedName>
    <definedName function="false" hidden="true" name="david1_2" vbProcedure="false">{"'gráf jan00'!$A$1:$AK$41"}</definedName>
    <definedName function="false" hidden="true" name="david_1" vbProcedure="false">{"'gráf jan00'!$A$1:$AK$41"}</definedName>
    <definedName function="false" hidden="true" name="david_1_1" vbProcedure="false">{"'gráf jan00'!$A$1:$AK$41"}</definedName>
    <definedName function="false" hidden="true" name="david_1_1_1" vbProcedure="false">{"'gráf jan00'!$A$1:$AK$41"}</definedName>
    <definedName function="false" hidden="true" name="david_1_2" vbProcedure="false">{"'gráf jan00'!$A$1:$AK$41"}</definedName>
    <definedName function="false" hidden="true" name="david_2" vbProcedure="false">{"'gráf jan00'!$A$1:$AK$41"}</definedName>
    <definedName function="false" hidden="true" name="da_1" vbProcedure="false">{#N/A,#N/A,FALSE,"GERAL";#N/A,#N/A,FALSE,"012-96";#N/A,#N/A,FALSE,"018-96";#N/A,#N/A,FALSE,"027-96";#N/A,#N/A,FALSE,"059-96";#N/A,#N/A,FALSE,"076-96";#N/A,#N/A,FALSE,"019-97";#N/A,#N/A,FALSE,"021-97";#N/A,#N/A,FALSE,"022-97";#N/A,#N/A,FALSE,"028-97"}</definedName>
    <definedName function="false" hidden="true" name="da_1_1" vbProcedure="false">{#N/A,#N/A,FALSE,"GERAL";#N/A,#N/A,FALSE,"012-96";#N/A,#N/A,FALSE,"018-96";#N/A,#N/A,FALSE,"027-96";#N/A,#N/A,FALSE,"059-96";#N/A,#N/A,FALSE,"076-96";#N/A,#N/A,FALSE,"019-97";#N/A,#N/A,FALSE,"021-97";#N/A,#N/A,FALSE,"022-97";#N/A,#N/A,FALSE,"028-97"}</definedName>
    <definedName function="false" hidden="true" name="da_2" vbProcedure="false">{#N/A,#N/A,FALSE,"GERAL";#N/A,#N/A,FALSE,"012-96";#N/A,#N/A,FALSE,"018-96";#N/A,#N/A,FALSE,"027-96";#N/A,#N/A,FALSE,"059-96";#N/A,#N/A,FALSE,"076-96";#N/A,#N/A,FALSE,"019-97";#N/A,#N/A,FALSE,"021-97";#N/A,#N/A,FALSE,"022-97";#N/A,#N/A,FALSE,"028-97"}</definedName>
    <definedName function="false" hidden="true" name="dcDCEDSDFV" vbProcedure="false">{"'REL CUSTODIF'!$B$1:$H$72"}</definedName>
    <definedName function="false" hidden="true" name="DCS" vbProcedure="false">{"'RR'!$A$2:$E$81"}</definedName>
    <definedName function="false" hidden="true" name="dd" vbProcedure="false">#REF!</definedName>
    <definedName function="false" hidden="true" name="ddd"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DDDD" vbProcedure="false">#REF!</definedName>
    <definedName function="false" hidden="true" name="ddddd"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dddddddd" vbProcedure="false">{"CAPA",#N/A,FALSE,"CAPA"}</definedName>
    <definedName function="false" hidden="true" name="dddddddddddd" vbProcedure="false">{"'gráf jan00'!$A$1:$AK$41"}</definedName>
    <definedName function="false" hidden="true" name="DDDDDDDDDDDDDDDDD"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DDDDDDDDDDDDDDDD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DDDDDDDDDDDDDDDD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DDDDDDDDDDDDDDDD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DDDDDDDDDDDDDDDD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DDDDDDDDDDDDDDDD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ddddddddddd_1" vbProcedure="false">{"'gráf jan00'!$A$1:$AK$41"}</definedName>
    <definedName function="false" hidden="true" name="dddddddddddd_1_1" vbProcedure="false">{"'gráf jan00'!$A$1:$AK$41"}</definedName>
    <definedName function="false" hidden="true" name="dddddddddddd_1_1_1" vbProcedure="false">{"'gráf jan00'!$A$1:$AK$41"}</definedName>
    <definedName function="false" hidden="true" name="dddddddddddd_1_2" vbProcedure="false">{"'gráf jan00'!$A$1:$AK$41"}</definedName>
    <definedName function="false" hidden="true" name="dddddddddddd_2" vbProcedure="false">{"'gráf jan00'!$A$1:$AK$41"}</definedName>
    <definedName function="false" hidden="true" name="dddddddd_1" vbProcedure="false">{"CAPA",#N/A,FALSE,"CAPA"}</definedName>
    <definedName function="false" hidden="true" name="dddddddd_1_1" vbProcedure="false">{"CAPA",#N/A,FALSE,"CAPA"}</definedName>
    <definedName function="false" hidden="true" name="dddddddd_1_1_1" vbProcedure="false">{"CAPA",#N/A,FALSE,"CAPA"}</definedName>
    <definedName function="false" hidden="true" name="dddddddd_1_2" vbProcedure="false">{"CAPA",#N/A,FALSE,"CAPA"}</definedName>
    <definedName function="false" hidden="true" name="dddddddd_2" vbProcedure="false">{"CAPA",#N/A,FALSE,"CAPA"}</definedName>
    <definedName function="false" hidden="true" name="dddddffgrr" vbProcedure="false">#N/A</definedName>
    <definedName function="false" hidden="true" name="ddddd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dddd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dddd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dddd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dddd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dddd_1" vbProcedure="false">{#N/A,#N/A,FALSE,"PCOL"}</definedName>
    <definedName function="false" hidden="true" name="dddd_1_1" vbProcedure="false">{#N/A,#N/A,FALSE,"PCOL"}</definedName>
    <definedName function="false" hidden="true" name="dddd_1_1_1" vbProcedure="false">{#N/A,#N/A,FALSE,"PCOL"}</definedName>
    <definedName function="false" hidden="true" name="dddd_1_2" vbProcedure="false">{#N/A,#N/A,FALSE,"PCOL"}</definedName>
    <definedName function="false" hidden="true" name="dddd_2" vbProcedure="false">{#N/A,#N/A,FALSE,"PCOL"}</definedName>
    <definedName function="false" hidden="true" name="DDD_1" vbProcedure="false">{#N/A,#N/A,FALSE,"GERAL";#N/A,#N/A,FALSE,"012-96";#N/A,#N/A,FALSE,"018-96";#N/A,#N/A,FALSE,"027-96";#N/A,#N/A,FALSE,"059-96";#N/A,#N/A,FALSE,"076-96";#N/A,#N/A,FALSE,"019-97";#N/A,#N/A,FALSE,"021-97";#N/A,#N/A,FALSE,"022-97";#N/A,#N/A,FALSE,"028-97"}</definedName>
    <definedName function="false" hidden="true" name="DDD_1_1" vbProcedure="false">{#N/A,#N/A,FALSE,"GERAL";#N/A,#N/A,FALSE,"012-96";#N/A,#N/A,FALSE,"018-96";#N/A,#N/A,FALSE,"027-96";#N/A,#N/A,FALSE,"059-96";#N/A,#N/A,FALSE,"076-96";#N/A,#N/A,FALSE,"019-97";#N/A,#N/A,FALSE,"021-97";#N/A,#N/A,FALSE,"022-97";#N/A,#N/A,FALSE,"028-97"}</definedName>
    <definedName function="false" hidden="true" name="DDD_1_1_1" vbProcedure="false">{#N/A,#N/A,FALSE,"GERAL";#N/A,#N/A,FALSE,"012-96";#N/A,#N/A,FALSE,"018-96";#N/A,#N/A,FALSE,"027-96";#N/A,#N/A,FALSE,"059-96";#N/A,#N/A,FALSE,"076-96";#N/A,#N/A,FALSE,"019-97";#N/A,#N/A,FALSE,"021-97";#N/A,#N/A,FALSE,"022-97";#N/A,#N/A,FALSE,"028-97"}</definedName>
    <definedName function="false" hidden="true" name="DDD_1_2" vbProcedure="false">{#N/A,#N/A,FALSE,"GERAL";#N/A,#N/A,FALSE,"012-96";#N/A,#N/A,FALSE,"018-96";#N/A,#N/A,FALSE,"027-96";#N/A,#N/A,FALSE,"059-96";#N/A,#N/A,FALSE,"076-96";#N/A,#N/A,FALSE,"019-97";#N/A,#N/A,FALSE,"021-97";#N/A,#N/A,FALSE,"022-97";#N/A,#N/A,FALSE,"028-97"}</definedName>
    <definedName function="false" hidden="true" name="DDD_2" vbProcedure="false">{#N/A,#N/A,FALSE,"GERAL";#N/A,#N/A,FALSE,"012-96";#N/A,#N/A,FALSE,"018-96";#N/A,#N/A,FALSE,"027-96";#N/A,#N/A,FALSE,"059-96";#N/A,#N/A,FALSE,"076-96";#N/A,#N/A,FALSE,"019-97";#N/A,#N/A,FALSE,"021-97";#N/A,#N/A,FALSE,"022-97";#N/A,#N/A,FALSE,"028-97"}</definedName>
    <definedName function="false" hidden="true" name="DDEEERE" vbProcedure="false">{"'gráf jan00'!$A$1:$AK$41"}</definedName>
    <definedName function="false" hidden="true" name="DDEEERE_1" vbProcedure="false">{"'gráf jan00'!$A$1:$AK$41"}</definedName>
    <definedName function="false" hidden="true" name="DDEEERE_1_1" vbProcedure="false">{"'gráf jan00'!$A$1:$AK$41"}</definedName>
    <definedName function="false" hidden="true" name="DDEEERE_1_1_1" vbProcedure="false">{"'gráf jan00'!$A$1:$AK$41"}</definedName>
    <definedName function="false" hidden="true" name="DDEEERE_1_2" vbProcedure="false">{"'gráf jan00'!$A$1:$AK$41"}</definedName>
    <definedName function="false" hidden="true" name="DDEEERE_2" vbProcedure="false">{"'gráf jan00'!$A$1:$AK$41"}</definedName>
    <definedName function="false" hidden="true" name="ddfd" vbProcedure="false">{#N/A,#N/A,FALSE,"GERAL";#N/A,#N/A,FALSE,"012-96";#N/A,#N/A,FALSE,"018-96";#N/A,#N/A,FALSE,"027-96";#N/A,#N/A,FALSE,"059-96";#N/A,#N/A,FALSE,"076-96";#N/A,#N/A,FALSE,"019-97";#N/A,#N/A,FALSE,"021-97";#N/A,#N/A,FALSE,"022-97";#N/A,#N/A,FALSE,"028-97"}</definedName>
    <definedName function="false" hidden="true" name="ddfghj" vbProcedure="false">{"'CptDifn'!$AA$32:$AG$32"}</definedName>
    <definedName function="false" hidden="true" name="ddfghj_1" vbProcedure="false">{"'CptDifn'!$AA$32:$AG$32"}</definedName>
    <definedName function="false" hidden="true" name="ddfghj_1_1" vbProcedure="false">{"'CptDifn'!$AA$32:$AG$32"}</definedName>
    <definedName function="false" hidden="true" name="ddfghj_1_1_1" vbProcedure="false">{"'CptDifn'!$AA$32:$AG$32"}</definedName>
    <definedName function="false" hidden="true" name="ddfghj_1_2" vbProcedure="false">{"'CptDifn'!$AA$32:$AG$32"}</definedName>
    <definedName function="false" hidden="true" name="ddfghj_2" vbProcedure="false">{"'CptDifn'!$AA$32:$AG$32"}</definedName>
    <definedName function="false" hidden="true" name="DE" vbProcedure="false">{#N/A,#N/A,FALSE,"GERAL";#N/A,#N/A,FALSE,"012-96";#N/A,#N/A,FALSE,"018-96";#N/A,#N/A,FALSE,"027-96";#N/A,#N/A,FALSE,"059-96";#N/A,#N/A,FALSE,"076-96";#N/A,#N/A,FALSE,"019-97";#N/A,#N/A,FALSE,"021-97";#N/A,#N/A,FALSE,"022-97";#N/A,#N/A,FALSE,"028-97"}</definedName>
    <definedName function="false" hidden="true" name="DEAM" vbProcedure="false">{"'CptDifn'!$AA$32:$AG$32"}</definedName>
    <definedName function="false" hidden="true" name="DEAM_1" vbProcedure="false">{"'CptDifn'!$AA$32:$AG$32"}</definedName>
    <definedName function="false" hidden="true" name="DEAM_1_1" vbProcedure="false">{"'CptDifn'!$AA$32:$AG$32"}</definedName>
    <definedName function="false" hidden="true" name="DEAM_1_1_1" vbProcedure="false">{"'CptDifn'!$AA$32:$AG$32"}</definedName>
    <definedName function="false" hidden="true" name="DEAM_1_2" vbProcedure="false">{"'CptDifn'!$AA$32:$AG$32"}</definedName>
    <definedName function="false" hidden="true" name="DEAM_2" vbProcedure="false">{"'CptDifn'!$AA$32:$AG$32"}</definedName>
    <definedName function="false" hidden="true" name="DEAS" vbProcedure="false">{"'CptDifn'!$AA$32:$AG$32"}</definedName>
    <definedName function="false" hidden="true" name="DEAS_1" vbProcedure="false">{"'CptDifn'!$AA$32:$AG$32"}</definedName>
    <definedName function="false" hidden="true" name="DEAS_1_1" vbProcedure="false">{"'CptDifn'!$AA$32:$AG$32"}</definedName>
    <definedName function="false" hidden="true" name="DEAS_1_1_1" vbProcedure="false">{"'CptDifn'!$AA$32:$AG$32"}</definedName>
    <definedName function="false" hidden="true" name="DEAS_1_2" vbProcedure="false">{"'CptDifn'!$AA$32:$AG$32"}</definedName>
    <definedName function="false" hidden="true" name="DEAS_2" vbProcedure="false">{"'CptDifn'!$AA$32:$AG$32"}</definedName>
    <definedName function="false" hidden="true" name="DECG" vbProcedure="false">{"'CptDifn'!$AA$32:$AG$32"}</definedName>
    <definedName function="false" hidden="true" name="DECG1" vbProcedure="false">{"'CptDifn'!$AA$32:$AG$32"}</definedName>
    <definedName function="false" hidden="true" name="DECG1_1" vbProcedure="false">{"'CptDifn'!$AA$32:$AG$32"}</definedName>
    <definedName function="false" hidden="true" name="DECG1_1_1" vbProcedure="false">{"'CptDifn'!$AA$32:$AG$32"}</definedName>
    <definedName function="false" hidden="true" name="DECG1_1_1_1" vbProcedure="false">{"'CptDifn'!$AA$32:$AG$32"}</definedName>
    <definedName function="false" hidden="true" name="DECG1_1_2" vbProcedure="false">{"'CptDifn'!$AA$32:$AG$32"}</definedName>
    <definedName function="false" hidden="true" name="DECG1_2" vbProcedure="false">{"'CptDifn'!$AA$32:$AG$32"}</definedName>
    <definedName function="false" hidden="true" name="DECG_1" vbProcedure="false">{"'CptDifn'!$AA$32:$AG$32"}</definedName>
    <definedName function="false" hidden="true" name="DECG_1_1" vbProcedure="false">{"'CptDifn'!$AA$32:$AG$32"}</definedName>
    <definedName function="false" hidden="true" name="DECG_1_1_1" vbProcedure="false">{"'CptDifn'!$AA$32:$AG$32"}</definedName>
    <definedName function="false" hidden="true" name="DECG_1_2" vbProcedure="false">{"'CptDifn'!$AA$32:$AG$32"}</definedName>
    <definedName function="false" hidden="true" name="DECG_2" vbProcedure="false">{"'CptDifn'!$AA$32:$AG$32"}</definedName>
    <definedName function="false" hidden="false" name="Decução" vbProcedure="false">#REF!</definedName>
    <definedName function="false" hidden="true" name="def" vbProcedure="false">8</definedName>
    <definedName function="false" hidden="true" name="defwe" vbProcedure="false">{"'Quadro'!$A$4:$BG$78"}</definedName>
    <definedName function="false" hidden="true" name="defwe_1" vbProcedure="false">{"'Quadro'!$A$4:$BG$78"}</definedName>
    <definedName function="false" hidden="true" name="defwe_1_1" vbProcedure="false">{"'Quadro'!$A$4:$BG$78"}</definedName>
    <definedName function="false" hidden="true" name="defwe_1_1_1" vbProcedure="false">{"'Quadro'!$A$4:$BG$78"}</definedName>
    <definedName function="false" hidden="true" name="defwe_1_2" vbProcedure="false">{"'Quadro'!$A$4:$BG$78"}</definedName>
    <definedName function="false" hidden="true" name="defwe_2" vbProcedure="false">{"'Quadro'!$A$4:$BG$78"}</definedName>
    <definedName function="false" hidden="true" name="deg" vbProcedure="false">{"'CptDifn'!$AA$32:$AG$32"}</definedName>
    <definedName function="false" hidden="true" name="DEGL" vbProcedure="false">{"'CptDifn'!$AA$32:$AG$32"}</definedName>
    <definedName function="false" hidden="true" name="DEGL_1" vbProcedure="false">{"'CptDifn'!$AA$32:$AG$32"}</definedName>
    <definedName function="false" hidden="true" name="DEGL_1_1" vbProcedure="false">{"'CptDifn'!$AA$32:$AG$32"}</definedName>
    <definedName function="false" hidden="true" name="DEGL_1_1_1" vbProcedure="false">{"'CptDifn'!$AA$32:$AG$32"}</definedName>
    <definedName function="false" hidden="true" name="DEGL_1_2" vbProcedure="false">{"'CptDifn'!$AA$32:$AG$32"}</definedName>
    <definedName function="false" hidden="true" name="DEGL_2" vbProcedure="false">{"'CptDifn'!$AA$32:$AG$32"}</definedName>
    <definedName function="false" hidden="true" name="deg_1" vbProcedure="false">{"'CptDifn'!$AA$32:$AG$32"}</definedName>
    <definedName function="false" hidden="true" name="deg_1_1" vbProcedure="false">{"'CptDifn'!$AA$32:$AG$32"}</definedName>
    <definedName function="false" hidden="true" name="deg_1_1_1" vbProcedure="false">{"'CptDifn'!$AA$32:$AG$32"}</definedName>
    <definedName function="false" hidden="true" name="deg_1_2" vbProcedure="false">{"'CptDifn'!$AA$32:$AG$32"}</definedName>
    <definedName function="false" hidden="true" name="deg_2" vbProcedure="false">{"'CptDifn'!$AA$32:$AG$32"}</definedName>
    <definedName function="false" hidden="true" name="DEL" vbProcedure="false">{"'gráf jan00'!$A$1:$AK$41"}</definedName>
    <definedName function="false" hidden="true" name="deletar" vbProcedure="false">#REF!</definedName>
    <definedName function="false" hidden="true" name="delete" vbProcedure="false">{#N/A,#N/A,FALSE,"GERAL";#N/A,#N/A,FALSE,"012-96";#N/A,#N/A,FALSE,"018-96";#N/A,#N/A,FALSE,"027-96";#N/A,#N/A,FALSE,"059-96";#N/A,#N/A,FALSE,"076-96";#N/A,#N/A,FALSE,"019-97";#N/A,#N/A,FALSE,"021-97";#N/A,#N/A,FALSE,"022-97";#N/A,#N/A,FALSE,"028-97"}</definedName>
    <definedName function="false" hidden="true" name="delete_1" vbProcedure="false">{#N/A,#N/A,FALSE,"GERAL";#N/A,#N/A,FALSE,"012-96";#N/A,#N/A,FALSE,"018-96";#N/A,#N/A,FALSE,"027-96";#N/A,#N/A,FALSE,"059-96";#N/A,#N/A,FALSE,"076-96";#N/A,#N/A,FALSE,"019-97";#N/A,#N/A,FALSE,"021-97";#N/A,#N/A,FALSE,"022-97";#N/A,#N/A,FALSE,"028-97"}</definedName>
    <definedName function="false" hidden="true" name="delete_1_1" vbProcedure="false">{#N/A,#N/A,FALSE,"GERAL";#N/A,#N/A,FALSE,"012-96";#N/A,#N/A,FALSE,"018-96";#N/A,#N/A,FALSE,"027-96";#N/A,#N/A,FALSE,"059-96";#N/A,#N/A,FALSE,"076-96";#N/A,#N/A,FALSE,"019-97";#N/A,#N/A,FALSE,"021-97";#N/A,#N/A,FALSE,"022-97";#N/A,#N/A,FALSE,"028-97"}</definedName>
    <definedName function="false" hidden="true" name="delete_1_1_1" vbProcedure="false">{#N/A,#N/A,FALSE,"GERAL";#N/A,#N/A,FALSE,"012-96";#N/A,#N/A,FALSE,"018-96";#N/A,#N/A,FALSE,"027-96";#N/A,#N/A,FALSE,"059-96";#N/A,#N/A,FALSE,"076-96";#N/A,#N/A,FALSE,"019-97";#N/A,#N/A,FALSE,"021-97";#N/A,#N/A,FALSE,"022-97";#N/A,#N/A,FALSE,"028-97"}</definedName>
    <definedName function="false" hidden="true" name="delete_1_2" vbProcedure="false">{#N/A,#N/A,FALSE,"GERAL";#N/A,#N/A,FALSE,"012-96";#N/A,#N/A,FALSE,"018-96";#N/A,#N/A,FALSE,"027-96";#N/A,#N/A,FALSE,"059-96";#N/A,#N/A,FALSE,"076-96";#N/A,#N/A,FALSE,"019-97";#N/A,#N/A,FALSE,"021-97";#N/A,#N/A,FALSE,"022-97";#N/A,#N/A,FALSE,"028-97"}</definedName>
    <definedName function="false" hidden="true" name="delete_2" vbProcedure="false">{#N/A,#N/A,FALSE,"GERAL";#N/A,#N/A,FALSE,"012-96";#N/A,#N/A,FALSE,"018-96";#N/A,#N/A,FALSE,"027-96";#N/A,#N/A,FALSE,"059-96";#N/A,#N/A,FALSE,"076-96";#N/A,#N/A,FALSE,"019-97";#N/A,#N/A,FALSE,"021-97";#N/A,#N/A,FALSE,"022-97";#N/A,#N/A,FALSE,"028-97"}</definedName>
    <definedName function="false" hidden="true" name="Demais" vbProcedure="false">{"'CptDifn'!$AA$32:$AG$32"}</definedName>
    <definedName function="false" hidden="true" name="Demais_1" vbProcedure="false">{"'CptDifn'!$AA$32:$AG$32"}</definedName>
    <definedName function="false" hidden="true" name="Demais_1_1" vbProcedure="false">{"'CptDifn'!$AA$32:$AG$32"}</definedName>
    <definedName function="false" hidden="true" name="Demais_1_1_1" vbProcedure="false">{"'CptDifn'!$AA$32:$AG$32"}</definedName>
    <definedName function="false" hidden="true" name="Demais_1_2" vbProcedure="false">{"'CptDifn'!$AA$32:$AG$32"}</definedName>
    <definedName function="false" hidden="true" name="Demais_2" vbProcedure="false">{"'CptDifn'!$AA$32:$AG$32"}</definedName>
    <definedName function="false" hidden="true" name="depreciaciones"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deqwrfqe" vbProcedure="false">{"'REL CUSTODIF'!$B$1:$H$72"}</definedName>
    <definedName function="false" hidden="true" name="DER" vbProcedure="false">{#N/A,#N/A,FALSE,"GERAL";#N/A,#N/A,FALSE,"012-96";#N/A,#N/A,FALSE,"018-96";#N/A,#N/A,FALSE,"027-96";#N/A,#N/A,FALSE,"059-96";#N/A,#N/A,FALSE,"076-96";#N/A,#N/A,FALSE,"019-97";#N/A,#N/A,FALSE,"021-97";#N/A,#N/A,FALSE,"022-97";#N/A,#N/A,FALSE,"028-97"}</definedName>
    <definedName function="false" hidden="true" name="DERF" vbProcedure="false">{#N/A,#N/A,FALSE,"310.1";#N/A,#N/A,FALSE,"321.1";#N/A,#N/A,FALSE,"320.3";#N/A,#N/A,FALSE,"330.1"}</definedName>
    <definedName function="false" hidden="true" name="des" vbProcedure="false">{#N/A,#N/A,FALSE,"GERAL";#N/A,#N/A,FALSE,"012-96";#N/A,#N/A,FALSE,"018-96";#N/A,#N/A,FALSE,"027-96";#N/A,#N/A,FALSE,"059-96";#N/A,#N/A,FALSE,"076-96";#N/A,#N/A,FALSE,"019-97";#N/A,#N/A,FALSE,"021-97";#N/A,#N/A,FALSE,"022-97";#N/A,#N/A,FALSE,"028-97"}</definedName>
    <definedName function="false" hidden="true" name="descarga"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DescAux" vbProcedure="false">#N/A</definedName>
    <definedName function="false" hidden="true" name="DESCOR" vbProcedure="false">{"'gráf jan00'!$A$1:$AK$41"}</definedName>
    <definedName function="false" hidden="true" name="DESCOR_1" vbProcedure="false">{"'gráf jan00'!$A$1:$AK$41"}</definedName>
    <definedName function="false" hidden="true" name="DESCOR_1_1" vbProcedure="false">{"'gráf jan00'!$A$1:$AK$41"}</definedName>
    <definedName function="false" hidden="true" name="DESCOR_1_1_1" vbProcedure="false">{"'gráf jan00'!$A$1:$AK$41"}</definedName>
    <definedName function="false" hidden="true" name="DESCOR_1_2" vbProcedure="false">{"'gráf jan00'!$A$1:$AK$41"}</definedName>
    <definedName function="false" hidden="true" name="DESCOR_2" vbProcedure="false">{"'gráf jan00'!$A$1:$AK$41"}</definedName>
    <definedName function="false" hidden="true" name="descricao1" vbProcedure="false">{#N/A,#N/A,FALSE,"GERAL";#N/A,#N/A,FALSE,"012-96";#N/A,#N/A,FALSE,"018-96";#N/A,#N/A,FALSE,"027-96";#N/A,#N/A,FALSE,"059-96";#N/A,#N/A,FALSE,"076-96";#N/A,#N/A,FALSE,"019-97";#N/A,#N/A,FALSE,"021-97";#N/A,#N/A,FALSE,"022-97";#N/A,#N/A,FALSE,"028-97"}</definedName>
    <definedName function="false" hidden="true" name="descrip" vbProcedure="false">#REF!</definedName>
    <definedName function="false" hidden="true" name="descrisão" vbProcedure="false">{"'gráf jan00'!$A$1:$AK$41"}</definedName>
    <definedName function="false" hidden="true" name="descrisão_1" vbProcedure="false">{"'gráf jan00'!$A$1:$AK$41"}</definedName>
    <definedName function="false" hidden="true" name="descrisão_1_1" vbProcedure="false">{"'gráf jan00'!$A$1:$AK$41"}</definedName>
    <definedName function="false" hidden="true" name="descrisão_1_1_1" vbProcedure="false">{"'gráf jan00'!$A$1:$AK$41"}</definedName>
    <definedName function="false" hidden="true" name="descrisão_1_2" vbProcedure="false">{"'gráf jan00'!$A$1:$AK$41"}</definedName>
    <definedName function="false" hidden="true" name="descrisão_2" vbProcedure="false">{"'gráf jan00'!$A$1:$AK$41"}</definedName>
    <definedName function="false" hidden="true" name="DESCRIÇÃO" vbProcedure="false">{#N/A,#N/A,FALSE,"GERAL";#N/A,#N/A,FALSE,"012-96";#N/A,#N/A,FALSE,"018-96";#N/A,#N/A,FALSE,"027-96";#N/A,#N/A,FALSE,"059-96";#N/A,#N/A,FALSE,"076-96";#N/A,#N/A,FALSE,"019-97";#N/A,#N/A,FALSE,"021-97";#N/A,#N/A,FALSE,"022-97";#N/A,#N/A,FALSE,"028-97"}</definedName>
    <definedName function="false" hidden="true" name="DESDOBRE2" vbProcedure="false">{#N/A,#N/A,FALSE,"CPV";#N/A,#N/A,FALSE,"Pareto";#N/A,#N/A,FALSE,"Gráficos"}</definedName>
    <definedName function="false" hidden="true" name="desdobre3" vbProcedure="false">{#N/A,#N/A,FALSE,"CPV";#N/A,#N/A,FALSE,"Pareto";#N/A,#N/A,FALSE,"Gráficos"}</definedName>
    <definedName function="false" hidden="true" name="DESE" vbProcedure="false">{"'RR'!$A$2:$E$81"}</definedName>
    <definedName function="false" hidden="true" name="DESNIVEL" vbProcedure="false">{#N/A,#N/A,FALSE,"RESUMO-BB1";#N/A,#N/A,FALSE,"MOD-A01-R - BB1";#N/A,#N/A,FALSE,"URB-BB1"}</definedName>
    <definedName function="false" hidden="true" name="DESNIVEL_1" vbProcedure="false">{#N/A,#N/A,FALSE,"RESUMO-BB1";#N/A,#N/A,FALSE,"MOD-A01-R - BB1";#N/A,#N/A,FALSE,"URB-BB1"}</definedName>
    <definedName function="false" hidden="true" name="DESR" vbProcedure="false">{"'RR'!$A$2:$E$81"}</definedName>
    <definedName function="false" hidden="true" name="DESVIOMETA_FM_CRU_IJC" vbProcedure="false">{#N/A,#N/A,FALSE,"RAINHA TOPPER CONSOL 16";#N/A,#N/A,FALSE,"BOLAS 17";#N/A,#N/A,FALSE,"VESTUÁRIO 18";#N/A,#N/A,FALSE,"Rainha Topper Mês e Acum 19";#N/A,#N/A,FALSE,"Rainha Topper Acum 20"}</definedName>
    <definedName function="false" hidden="true" name="DESVIOMETA_FM_CRU_IJC_1" vbProcedure="false">{#N/A,#N/A,FALSE,"RAINHA TOPPER CONSOL 16";#N/A,#N/A,FALSE,"BOLAS 17";#N/A,#N/A,FALSE,"VESTUÁRIO 18";#N/A,#N/A,FALSE,"Rainha Topper Mês e Acum 19";#N/A,#N/A,FALSE,"Rainha Topper Acum 20"}</definedName>
    <definedName function="false" hidden="true" name="DESVIOMETA_FM_CRU_IJC_1_1" vbProcedure="false">{#N/A,#N/A,FALSE,"RAINHA TOPPER CONSOL 16";#N/A,#N/A,FALSE,"BOLAS 17";#N/A,#N/A,FALSE,"VESTUÁRIO 18";#N/A,#N/A,FALSE,"Rainha Topper Mês e Acum 19";#N/A,#N/A,FALSE,"Rainha Topper Acum 20"}</definedName>
    <definedName function="false" hidden="true" name="DESVIOMETA_FM_CRU_IJC_1_1_1" vbProcedure="false">{#N/A,#N/A,FALSE,"RAINHA TOPPER CONSOL 16";#N/A,#N/A,FALSE,"BOLAS 17";#N/A,#N/A,FALSE,"VESTUÁRIO 18";#N/A,#N/A,FALSE,"Rainha Topper Mês e Acum 19";#N/A,#N/A,FALSE,"Rainha Topper Acum 20"}</definedName>
    <definedName function="false" hidden="true" name="DESVIOMETA_FM_CRU_IJC_1_2" vbProcedure="false">{#N/A,#N/A,FALSE,"RAINHA TOPPER CONSOL 16";#N/A,#N/A,FALSE,"BOLAS 17";#N/A,#N/A,FALSE,"VESTUÁRIO 18";#N/A,#N/A,FALSE,"Rainha Topper Mês e Acum 19";#N/A,#N/A,FALSE,"Rainha Topper Acum 20"}</definedName>
    <definedName function="false" hidden="true" name="DESVIOMETA_FM_CRU_IJC_2" vbProcedure="false">{#N/A,#N/A,FALSE,"RAINHA TOPPER CONSOL 16";#N/A,#N/A,FALSE,"BOLAS 17";#N/A,#N/A,FALSE,"VESTUÁRIO 18";#N/A,#N/A,FALSE,"Rainha Topper Mês e Acum 19";#N/A,#N/A,FALSE,"Rainha Topper Acum 20"}</definedName>
    <definedName function="false" hidden="true" name="Detalhe" vbProcedure="false">{"'Resumo'!$A$4:$N$60"}</definedName>
    <definedName function="false" hidden="true" name="Detalhe_1" vbProcedure="false">{"'Resumo'!$A$4:$N$60"}</definedName>
    <definedName function="false" hidden="true" name="Detalhe_1_1" vbProcedure="false">{"'Resumo'!$A$4:$N$60"}</definedName>
    <definedName function="false" hidden="true" name="Detalhe_1_1_1" vbProcedure="false">{"'Resumo'!$A$4:$N$60"}</definedName>
    <definedName function="false" hidden="true" name="Detalhe_1_2" vbProcedure="false">{"'Resumo'!$A$4:$N$60"}</definedName>
    <definedName function="false" hidden="true" name="Detalhe_2" vbProcedure="false">{"'Resumo'!$A$4:$N$60"}</definedName>
    <definedName function="false" hidden="true" name="deuda"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deudasmes"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DEVOLVER" vbProcedure="false">{#N/A,#N/A,FALSE,"CPV";#N/A,#N/A,FALSE,"Pareto";#N/A,#N/A,FALSE,"Gráficos"}</definedName>
    <definedName function="false" hidden="true" name="DEVOLVER_1" vbProcedure="false">{#N/A,#N/A,FALSE,"CPV";#N/A,#N/A,FALSE,"Pareto";#N/A,#N/A,FALSE,"Gráficos"}</definedName>
    <definedName function="false" hidden="true" name="DEWD" vbProcedure="false">{"'REL CUSTODIF'!$B$1:$H$72"}</definedName>
    <definedName function="false" hidden="true" name="dewded" vbProcedure="false">{#N/A,#N/A,FALSE,"Aging Summary";#N/A,#N/A,FALSE,"Ratio Analysis";#N/A,#N/A,FALSE,"Test 120 Day Accts";#N/A,#N/A,FALSE,"Tickmarks"}</definedName>
    <definedName function="false" hidden="true" name="dewded_1" vbProcedure="false">{#N/A,#N/A,FALSE,"Aging Summary";#N/A,#N/A,FALSE,"Ratio Analysis";#N/A,#N/A,FALSE,"Test 120 Day Accts";#N/A,#N/A,FALSE,"Tickmarks"}</definedName>
    <definedName function="false" hidden="true" name="DEWS" vbProcedure="false">{"'RR'!$A$2:$E$81"}</definedName>
    <definedName function="false" hidden="true" name="dez" vbProcedure="false">{"'gráf jan00'!$A$1:$AK$41"}</definedName>
    <definedName function="false" hidden="true" name="dezembro" vbProcedure="false">#N/A</definedName>
    <definedName function="false" hidden="true" name="dfa" vbProcedure="false">{"'gráf jan00'!$A$1:$AK$41"}</definedName>
    <definedName function="false" hidden="true" name="DFADFD" vbProcedure="false">{"'REL CUSTODIF'!$B$1:$H$72"}</definedName>
    <definedName function="false" hidden="true" name="dfadsfsadf" vbProcedure="false">{"'gráf jan00'!$A$1:$AK$41"}</definedName>
    <definedName function="false" hidden="true" name="dfadsfsadf_1" vbProcedure="false">{"'gráf jan00'!$A$1:$AK$41"}</definedName>
    <definedName function="false" hidden="true" name="dfadsfsadf_1_1" vbProcedure="false">{"'gráf jan00'!$A$1:$AK$41"}</definedName>
    <definedName function="false" hidden="true" name="dfadsfsadf_1_1_1" vbProcedure="false">{"'gráf jan00'!$A$1:$AK$41"}</definedName>
    <definedName function="false" hidden="true" name="dfadsfsadf_1_2" vbProcedure="false">{"'gráf jan00'!$A$1:$AK$41"}</definedName>
    <definedName function="false" hidden="true" name="dfadsfsadf_2" vbProcedure="false">{"'gráf jan00'!$A$1:$AK$41"}</definedName>
    <definedName function="false" hidden="true" name="DFASFS" vbProcedure="false">{#N/A,#N/A,FALSE,"GERAL";#N/A,#N/A,FALSE,"012-96";#N/A,#N/A,FALSE,"018-96";#N/A,#N/A,FALSE,"027-96";#N/A,#N/A,FALSE,"059-96";#N/A,#N/A,FALSE,"076-96";#N/A,#N/A,FALSE,"019-97";#N/A,#N/A,FALSE,"021-97";#N/A,#N/A,FALSE,"022-97";#N/A,#N/A,FALSE,"028-97"}</definedName>
    <definedName function="false" hidden="true" name="DFD" vbProcedure="false">{#N/A,#N/A,FALSE,"Aging Summary";#N/A,#N/A,FALSE,"Ratio Analysis";#N/A,#N/A,FALSE,"Test 120 Day Accts";#N/A,#N/A,FALSE,"Tickmarks"}</definedName>
    <definedName function="false" hidden="true" name="dfdafdsf" vbProcedure="false">{"'REL CUSTODIF'!$B$1:$H$72"}</definedName>
    <definedName function="false" hidden="true" name="dfdd" vbProcedure="false">{"'gráf jan00'!$A$1:$AK$41"}</definedName>
    <definedName function="false" hidden="true" name="dfdd_1" vbProcedure="false">{"'gráf jan00'!$A$1:$AK$41"}</definedName>
    <definedName function="false" hidden="true" name="dfdd_1_1" vbProcedure="false">{"'gráf jan00'!$A$1:$AK$41"}</definedName>
    <definedName function="false" hidden="true" name="dfdd_1_1_1" vbProcedure="false">{"'gráf jan00'!$A$1:$AK$41"}</definedName>
    <definedName function="false" hidden="true" name="dfdd_1_2" vbProcedure="false">{"'gráf jan00'!$A$1:$AK$41"}</definedName>
    <definedName function="false" hidden="true" name="dfdd_2" vbProcedure="false">{"'gráf jan00'!$A$1:$AK$41"}</definedName>
    <definedName function="false" hidden="true" name="dfdf"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dfdfa" vbProcedure="false">{"'REL CUSTODIF'!$B$1:$H$72"}</definedName>
    <definedName function="false" hidden="true" name="DFDFDF" vbProcedure="false">{"'gráf jan00'!$A$1:$AK$41"}</definedName>
    <definedName function="false" hidden="true" name="dfdfdfd" vbProcedure="false">#N/A</definedName>
    <definedName function="false" hidden="true" name="dfdfdfd_1" vbProcedure="false">{"'gráf jan00'!$A$1:$AK$41"}</definedName>
    <definedName function="false" hidden="true" name="dfdfdfd_1_1" vbProcedure="false">{"'gráf jan00'!$A$1:$AK$41"}</definedName>
    <definedName function="false" hidden="true" name="dfdfdfd_1_1_1" vbProcedure="false">{"'gráf jan00'!$A$1:$AK$41"}</definedName>
    <definedName function="false" hidden="true" name="dfdfdfd_1_2" vbProcedure="false">{"'gráf jan00'!$A$1:$AK$41"}</definedName>
    <definedName function="false" hidden="true" name="dfdfdfd_2" vbProcedure="false">{"'gráf jan00'!$A$1:$AK$41"}</definedName>
    <definedName function="false" hidden="true" name="DFDFDF_1" vbProcedure="false">{"'gráf jan00'!$A$1:$AK$41"}</definedName>
    <definedName function="false" hidden="true" name="DFDFDF_1_1" vbProcedure="false">{"'gráf jan00'!$A$1:$AK$41"}</definedName>
    <definedName function="false" hidden="true" name="DFDFDF_1_1_1" vbProcedure="false">{"'gráf jan00'!$A$1:$AK$41"}</definedName>
    <definedName function="false" hidden="true" name="DFDFDF_1_2" vbProcedure="false">{"'gráf jan00'!$A$1:$AK$41"}</definedName>
    <definedName function="false" hidden="true" name="DFDFDF_2" vbProcedure="false">{"'gráf jan00'!$A$1:$AK$41"}</definedName>
    <definedName function="false" hidden="true" name="DFDFSSDF" vbProcedure="false">{#N/A,#N/A,FALSE,"GERAL";#N/A,#N/A,FALSE,"012-96";#N/A,#N/A,FALSE,"018-96";#N/A,#N/A,FALSE,"027-96";#N/A,#N/A,FALSE,"059-96";#N/A,#N/A,FALSE,"076-96";#N/A,#N/A,FALSE,"019-97";#N/A,#N/A,FALSE,"021-97";#N/A,#N/A,FALSE,"022-97";#N/A,#N/A,FALSE,"028-97"}</definedName>
    <definedName function="false" hidden="true" name="dfdf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dfdf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dfdf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dfdf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dfdf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dfd_1" vbProcedure="false">{"'gráf jan00'!$A$1:$AK$41"}</definedName>
    <definedName function="false" hidden="true" name="dfd_1_1" vbProcedure="false">{"'gráf jan00'!$A$1:$AK$41"}</definedName>
    <definedName function="false" hidden="true" name="dfd_1_1_1" vbProcedure="false">{"'gráf jan00'!$A$1:$AK$41"}</definedName>
    <definedName function="false" hidden="true" name="dfd_1_2" vbProcedure="false">{"'gráf jan00'!$A$1:$AK$41"}</definedName>
    <definedName function="false" hidden="true" name="dfd_2" vbProcedure="false">{"'gráf jan00'!$A$1:$AK$41"}</definedName>
    <definedName function="false" hidden="true" name="dfe" vbProcedure="false">{"'Quadro'!$A$4:$BG$78"}</definedName>
    <definedName function="false" hidden="true" name="DFEDFE" vbProcedure="false">{"'REL CUSTODIF'!$B$1:$H$72"}</definedName>
    <definedName function="false" hidden="true" name="DFEFE" vbProcedure="false">{"'REL CUSTODIF'!$B$1:$H$72"}</definedName>
    <definedName function="false" hidden="true" name="dferf" vbProcedure="false">{"'REL CUSTODIF'!$B$1:$H$72"}</definedName>
    <definedName function="false" hidden="true" name="dferfewf" vbProcedure="false">{"'REL CUSTODIF'!$B$1:$H$72"}</definedName>
    <definedName function="false" hidden="true" name="DFEWFEW" vbProcedure="false">{"'REL CUSTODIF'!$B$1:$H$72"}</definedName>
    <definedName function="false" hidden="true" name="DFF" vbProcedure="false">{#N/A,#N/A,FALSE,"GQGEMPRE"}</definedName>
    <definedName function="false" hidden="true" name="dffasf" vbProcedure="false">{#N/A,#N/A,TRUE,"indice";#N/A,#N/A,TRUE,"indicadores";#N/A,#N/A,TRUE,"comentarios"}</definedName>
    <definedName function="false" hidden="true" name="dffasf_1" vbProcedure="false">{#N/A,#N/A,TRUE,"indice";#N/A,#N/A,TRUE,"indicadores";#N/A,#N/A,TRUE,"comentarios"}</definedName>
    <definedName function="false" hidden="true" name="dffasf_1_1" vbProcedure="false">{#N/A,#N/A,TRUE,"indice";#N/A,#N/A,TRUE,"indicadores";#N/A,#N/A,TRUE,"comentarios"}</definedName>
    <definedName function="false" hidden="true" name="dffasf_1_1_1" vbProcedure="false">{#N/A,#N/A,TRUE,"indice";#N/A,#N/A,TRUE,"indicadores";#N/A,#N/A,TRUE,"comentarios"}</definedName>
    <definedName function="false" hidden="true" name="dffasf_1_2" vbProcedure="false">{#N/A,#N/A,TRUE,"indice";#N/A,#N/A,TRUE,"indicadores";#N/A,#N/A,TRUE,"comentarios"}</definedName>
    <definedName function="false" hidden="true" name="dffasf_2" vbProcedure="false">{#N/A,#N/A,TRUE,"indice";#N/A,#N/A,TRUE,"indicadores";#N/A,#N/A,TRUE,"comentarios"}</definedName>
    <definedName function="false" hidden="true" name="dffgjh" vbProcedure="false">{"'CptDifn'!$AA$32:$AG$32"}</definedName>
    <definedName function="false" hidden="true" name="dffgjh_1" vbProcedure="false">{"'CptDifn'!$AA$32:$AG$32"}</definedName>
    <definedName function="false" hidden="true" name="dffgjh_1_1" vbProcedure="false">{"'CptDifn'!$AA$32:$AG$32"}</definedName>
    <definedName function="false" hidden="true" name="dffgjh_1_1_1" vbProcedure="false">{"'CptDifn'!$AA$32:$AG$32"}</definedName>
    <definedName function="false" hidden="true" name="dffgjh_1_2" vbProcedure="false">{"'CptDifn'!$AA$32:$AG$32"}</definedName>
    <definedName function="false" hidden="true" name="dffgjh_2" vbProcedure="false">{"'CptDifn'!$AA$32:$AG$32"}</definedName>
    <definedName function="false" hidden="true" name="DFfssgsd" vbProcedure="false">{"'gráf jan00'!$A$1:$AK$41"}</definedName>
    <definedName function="false" hidden="true" name="DFfssgsd_1" vbProcedure="false">{"'gráf jan00'!$A$1:$AK$41"}</definedName>
    <definedName function="false" hidden="true" name="DFfssgsd_1_1" vbProcedure="false">{"'gráf jan00'!$A$1:$AK$41"}</definedName>
    <definedName function="false" hidden="true" name="DFfssgsd_1_1_1" vbProcedure="false">{"'gráf jan00'!$A$1:$AK$41"}</definedName>
    <definedName function="false" hidden="true" name="DFfssgsd_1_2" vbProcedure="false">{"'gráf jan00'!$A$1:$AK$41"}</definedName>
    <definedName function="false" hidden="true" name="DFfssgsd_2" vbProcedure="false">{"'gráf jan00'!$A$1:$AK$41"}</definedName>
    <definedName function="false" hidden="true" name="DFF_1" vbProcedure="false">{#N/A,#N/A,FALSE,"GQGEMPRE"}</definedName>
    <definedName function="false" hidden="true" name="DFF_1_1" vbProcedure="false">{#N/A,#N/A,FALSE,"GQGEMPRE"}</definedName>
    <definedName function="false" hidden="true" name="DFF_1_1_1" vbProcedure="false">{#N/A,#N/A,FALSE,"GQGEMPRE"}</definedName>
    <definedName function="false" hidden="true" name="DFF_1_2" vbProcedure="false">{#N/A,#N/A,FALSE,"GQGEMPRE"}</definedName>
    <definedName function="false" hidden="true" name="DFF_2" vbProcedure="false">{#N/A,#N/A,FALSE,"GQGEMPRE"}</definedName>
    <definedName function="false" hidden="true" name="DFG" vbProcedure="false">{#N/A,#N/A,FALSE,"CPV";#N/A,#N/A,FALSE,"Pareto";#N/A,#N/A,FALSE,"Gráficos"}</definedName>
    <definedName function="false" hidden="true" name="DFGADET" vbProcedure="false">{"'gráf jan00'!$A$1:$AK$41"}</definedName>
    <definedName function="false" hidden="true" name="DFGADET_1" vbProcedure="false">{"'gráf jan00'!$A$1:$AK$41"}</definedName>
    <definedName function="false" hidden="true" name="DFGADET_1_1" vbProcedure="false">{"'gráf jan00'!$A$1:$AK$41"}</definedName>
    <definedName function="false" hidden="true" name="DFGADET_1_1_1" vbProcedure="false">{"'gráf jan00'!$A$1:$AK$41"}</definedName>
    <definedName function="false" hidden="true" name="DFGADET_1_2" vbProcedure="false">{"'gráf jan00'!$A$1:$AK$41"}</definedName>
    <definedName function="false" hidden="true" name="DFGADET_2" vbProcedure="false">{"'gráf jan00'!$A$1:$AK$41"}</definedName>
    <definedName function="false" hidden="true" name="dfgadrg"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DFGDF" vbProcedure="false">{#N/A,#N/A,FALSE,"GERAL";#N/A,#N/A,FALSE,"012-96";#N/A,#N/A,FALSE,"018-96";#N/A,#N/A,FALSE,"027-96";#N/A,#N/A,FALSE,"059-96";#N/A,#N/A,FALSE,"076-96";#N/A,#N/A,FALSE,"019-97";#N/A,#N/A,FALSE,"021-97";#N/A,#N/A,FALSE,"022-97";#N/A,#N/A,FALSE,"028-97"}</definedName>
    <definedName function="false" hidden="true" name="DFGDFGD" vbProcedure="false">{"'Quadro'!$A$4:$BG$78"}</definedName>
    <definedName function="false" hidden="true" name="DFGDFGD_1" vbProcedure="false">{"'Quadro'!$A$4:$BG$78"}</definedName>
    <definedName function="false" hidden="true" name="DFGDFGD_1_1" vbProcedure="false">{"'Quadro'!$A$4:$BG$78"}</definedName>
    <definedName function="false" hidden="true" name="DFGDFGD_1_1_1" vbProcedure="false">{"'Quadro'!$A$4:$BG$78"}</definedName>
    <definedName function="false" hidden="true" name="DFGDFGD_1_2" vbProcedure="false">{"'Quadro'!$A$4:$BG$78"}</definedName>
    <definedName function="false" hidden="true" name="DFGDFGD_2" vbProcedure="false">{"'Quadro'!$A$4:$BG$78"}</definedName>
    <definedName function="false" hidden="true" name="dfgdfghgj" vbProcedure="false">{"'CptDifn'!$AA$32:$AG$32"}</definedName>
    <definedName function="false" hidden="true" name="dfgdfghgj_1" vbProcedure="false">{"'CptDifn'!$AA$32:$AG$32"}</definedName>
    <definedName function="false" hidden="true" name="dfgdfghgj_1_1" vbProcedure="false">{"'CptDifn'!$AA$32:$AG$32"}</definedName>
    <definedName function="false" hidden="true" name="dfgdfghgj_1_1_1" vbProcedure="false">{"'CptDifn'!$AA$32:$AG$32"}</definedName>
    <definedName function="false" hidden="true" name="dfgdfghgj_1_2" vbProcedure="false">{"'CptDifn'!$AA$32:$AG$32"}</definedName>
    <definedName function="false" hidden="true" name="dfgdfghgj_2" vbProcedure="false">{"'CptDifn'!$AA$32:$AG$32"}</definedName>
    <definedName function="false" hidden="true" name="dfgdfh" vbProcedure="false">{"'CptDifn'!$AA$32:$AG$32"}</definedName>
    <definedName function="false" hidden="true" name="dfgdfh_1" vbProcedure="false">{"'CptDifn'!$AA$32:$AG$32"}</definedName>
    <definedName function="false" hidden="true" name="dfgdfh_1_1" vbProcedure="false">{"'CptDifn'!$AA$32:$AG$32"}</definedName>
    <definedName function="false" hidden="true" name="dfgdfh_1_1_1" vbProcedure="false">{"'CptDifn'!$AA$32:$AG$32"}</definedName>
    <definedName function="false" hidden="true" name="dfgdfh_1_2" vbProcedure="false">{"'CptDifn'!$AA$32:$AG$32"}</definedName>
    <definedName function="false" hidden="true" name="dfgdfh_2" vbProcedure="false">{"'CptDifn'!$AA$32:$AG$32"}</definedName>
    <definedName function="false" hidden="true" name="dfgdh" vbProcedure="false">{"'CptDifn'!$AA$32:$AG$32"}</definedName>
    <definedName function="false" hidden="true" name="dfgdh_1" vbProcedure="false">{"'CptDifn'!$AA$32:$AG$32"}</definedName>
    <definedName function="false" hidden="true" name="dfgdh_1_1" vbProcedure="false">{"'CptDifn'!$AA$32:$AG$32"}</definedName>
    <definedName function="false" hidden="true" name="dfgdh_1_1_1" vbProcedure="false">{"'CptDifn'!$AA$32:$AG$32"}</definedName>
    <definedName function="false" hidden="true" name="dfgdh_1_2" vbProcedure="false">{"'CptDifn'!$AA$32:$AG$32"}</definedName>
    <definedName function="false" hidden="true" name="dfgdh_2" vbProcedure="false">{"'CptDifn'!$AA$32:$AG$32"}</definedName>
    <definedName function="false" hidden="true" name="dfgg" vbProcedure="false">{"'CptDifn'!$AA$32:$AG$32"}</definedName>
    <definedName function="false" hidden="true" name="dfgg_1" vbProcedure="false">{"'CptDifn'!$AA$32:$AG$32"}</definedName>
    <definedName function="false" hidden="true" name="dfgg_1_1" vbProcedure="false">{"'CptDifn'!$AA$32:$AG$32"}</definedName>
    <definedName function="false" hidden="true" name="dfgg_1_1_1" vbProcedure="false">{"'CptDifn'!$AA$32:$AG$32"}</definedName>
    <definedName function="false" hidden="true" name="dfgg_1_2" vbProcedure="false">{"'CptDifn'!$AA$32:$AG$32"}</definedName>
    <definedName function="false" hidden="true" name="dfgg_2" vbProcedure="false">{"'CptDifn'!$AA$32:$AG$32"}</definedName>
    <definedName function="false" hidden="true" name="dfghd" vbProcedure="false">{"'gráf jan00'!$A$1:$AK$41"}</definedName>
    <definedName function="false" hidden="true" name="dfghdfhd" vbProcedure="false">{"'CptDifn'!$AA$32:$AG$32"}</definedName>
    <definedName function="false" hidden="true" name="dfghdfhd_1" vbProcedure="false">{"'CptDifn'!$AA$32:$AG$32"}</definedName>
    <definedName function="false" hidden="true" name="dfghdfhd_1_1" vbProcedure="false">{"'CptDifn'!$AA$32:$AG$32"}</definedName>
    <definedName function="false" hidden="true" name="dfghdfhd_1_1_1" vbProcedure="false">{"'CptDifn'!$AA$32:$AG$32"}</definedName>
    <definedName function="false" hidden="true" name="dfghdfhd_1_2" vbProcedure="false">{"'CptDifn'!$AA$32:$AG$32"}</definedName>
    <definedName function="false" hidden="true" name="dfghdfhd_2" vbProcedure="false">{"'CptDifn'!$AA$32:$AG$32"}</definedName>
    <definedName function="false" hidden="true" name="dfghd_1" vbProcedure="false">{"'gráf jan00'!$A$1:$AK$41"}</definedName>
    <definedName function="false" hidden="true" name="dfghd_1_1" vbProcedure="false">{"'gráf jan00'!$A$1:$AK$41"}</definedName>
    <definedName function="false" hidden="true" name="dfghd_1_1_1" vbProcedure="false">{"'gráf jan00'!$A$1:$AK$41"}</definedName>
    <definedName function="false" hidden="true" name="dfghd_1_2" vbProcedure="false">{"'gráf jan00'!$A$1:$AK$41"}</definedName>
    <definedName function="false" hidden="true" name="dfghd_2" vbProcedure="false">{"'gráf jan00'!$A$1:$AK$41"}</definedName>
    <definedName function="false" hidden="true" name="dfghf" vbProcedure="false">{"'CptDifn'!$AA$32:$AG$32"}</definedName>
    <definedName function="false" hidden="true" name="dfghf_1" vbProcedure="false">{"'CptDifn'!$AA$32:$AG$32"}</definedName>
    <definedName function="false" hidden="true" name="dfghf_1_1" vbProcedure="false">{"'CptDifn'!$AA$32:$AG$32"}</definedName>
    <definedName function="false" hidden="true" name="dfghf_1_1_1" vbProcedure="false">{"'CptDifn'!$AA$32:$AG$32"}</definedName>
    <definedName function="false" hidden="true" name="dfghf_1_2" vbProcedure="false">{"'CptDifn'!$AA$32:$AG$32"}</definedName>
    <definedName function="false" hidden="true" name="dfghf_2" vbProcedure="false">{"'CptDifn'!$AA$32:$AG$32"}</definedName>
    <definedName function="false" hidden="true" name="DFGR" vbProcedure="false">{"'REL CUSTODIF'!$B$1:$H$72"}</definedName>
    <definedName function="false" hidden="true" name="dfgs" vbProcedure="false">{#N/A,#N/A,TRUE,"Serviços"}</definedName>
    <definedName function="false" hidden="true" name="dfgss" vbProcedure="false">{#N/A,#N/A,TRUE,"Serviços"}</definedName>
    <definedName function="false" hidden="true" name="DFG_1" vbProcedure="false">{#N/A,#N/A,FALSE,"CPV";#N/A,#N/A,FALSE,"Pareto";#N/A,#N/A,FALSE,"Gráficos"}</definedName>
    <definedName function="false" hidden="true" name="dfh" vbProcedure="false">{"'gráf jan00'!$A$1:$AK$41"}</definedName>
    <definedName function="false" hidden="true" name="dfhdfg" vbProcedure="false">{#N/A,#N/A,FALSE,"PCOL"}</definedName>
    <definedName function="false" hidden="true" name="dfhdfh" vbProcedure="false">{"'CptDifn'!$AA$32:$AG$32"}</definedName>
    <definedName function="false" hidden="true" name="dfhdfh_1" vbProcedure="false">{"'CptDifn'!$AA$32:$AG$32"}</definedName>
    <definedName function="false" hidden="true" name="dfhdfh_1_1" vbProcedure="false">{"'CptDifn'!$AA$32:$AG$32"}</definedName>
    <definedName function="false" hidden="true" name="dfhdfh_1_1_1" vbProcedure="false">{"'CptDifn'!$AA$32:$AG$32"}</definedName>
    <definedName function="false" hidden="true" name="dfhdfh_1_2" vbProcedure="false">{"'CptDifn'!$AA$32:$AG$32"}</definedName>
    <definedName function="false" hidden="true" name="dfhdfh_2" vbProcedure="false">{"'CptDifn'!$AA$32:$AG$32"}</definedName>
    <definedName function="false" hidden="true" name="dfhgdf" vbProcedure="false">{#N/A,#N/A,TRUE,"indice";#N/A,#N/A,TRUE,"indicadores";#N/A,#N/A,TRUE,"comentarios"}</definedName>
    <definedName function="false" hidden="true" name="dfhgdf_1" vbProcedure="false">{#N/A,#N/A,TRUE,"indice";#N/A,#N/A,TRUE,"indicadores";#N/A,#N/A,TRUE,"comentarios"}</definedName>
    <definedName function="false" hidden="true" name="dfhgdf_1_1" vbProcedure="false">{#N/A,#N/A,TRUE,"indice";#N/A,#N/A,TRUE,"indicadores";#N/A,#N/A,TRUE,"comentarios"}</definedName>
    <definedName function="false" hidden="true" name="dfhgdf_1_1_1" vbProcedure="false">{#N/A,#N/A,TRUE,"indice";#N/A,#N/A,TRUE,"indicadores";#N/A,#N/A,TRUE,"comentarios"}</definedName>
    <definedName function="false" hidden="true" name="dfhgdf_1_2" vbProcedure="false">{#N/A,#N/A,TRUE,"indice";#N/A,#N/A,TRUE,"indicadores";#N/A,#N/A,TRUE,"comentarios"}</definedName>
    <definedName function="false" hidden="true" name="dfhgdf_2" vbProcedure="false">{#N/A,#N/A,TRUE,"indice";#N/A,#N/A,TRUE,"indicadores";#N/A,#N/A,TRUE,"comentarios"}</definedName>
    <definedName function="false" hidden="true" name="dfhghfg" vbProcedure="false">{"'CptDifn'!$AA$32:$AG$32"}</definedName>
    <definedName function="false" hidden="true" name="dfhghfg_1" vbProcedure="false">{"'CptDifn'!$AA$32:$AG$32"}</definedName>
    <definedName function="false" hidden="true" name="dfhghfg_1_1" vbProcedure="false">{"'CptDifn'!$AA$32:$AG$32"}</definedName>
    <definedName function="false" hidden="true" name="dfhghfg_1_1_1" vbProcedure="false">{"'CptDifn'!$AA$32:$AG$32"}</definedName>
    <definedName function="false" hidden="true" name="dfhghfg_1_2" vbProcedure="false">{"'CptDifn'!$AA$32:$AG$32"}</definedName>
    <definedName function="false" hidden="true" name="dfhghfg_2" vbProcedure="false">{"'CptDifn'!$AA$32:$AG$32"}</definedName>
    <definedName function="false" hidden="true" name="dfh_1" vbProcedure="false">{"'gráf jan00'!$A$1:$AK$41"}</definedName>
    <definedName function="false" hidden="true" name="dfh_1_1" vbProcedure="false">{"'gráf jan00'!$A$1:$AK$41"}</definedName>
    <definedName function="false" hidden="true" name="dfh_1_1_1" vbProcedure="false">{"'gráf jan00'!$A$1:$AK$41"}</definedName>
    <definedName function="false" hidden="true" name="dfh_1_2" vbProcedure="false">{"'gráf jan00'!$A$1:$AK$41"}</definedName>
    <definedName function="false" hidden="true" name="dfh_2" vbProcedure="false">{"'gráf jan00'!$A$1:$AK$41"}</definedName>
    <definedName function="false" hidden="true" name="dfjlfkajklgjfklad" vbProcedure="false">#N/A</definedName>
    <definedName function="false" hidden="true" name="dfqefefqef" vbProcedure="false">{"'REL CUSTODIF'!$B$1:$H$72"}</definedName>
    <definedName function="false" hidden="true" name="DFQEFEWFE" vbProcedure="false">{"'REL CUSTODIF'!$B$1:$H$72"}</definedName>
    <definedName function="false" hidden="true" name="DFQFEWF" vbProcedure="false">{"'REL CUSTODIF'!$B$1:$H$72"}</definedName>
    <definedName function="false" hidden="true" name="dfr" vbProcedure="false">{"'RR'!$A$2:$E$81"}</definedName>
    <definedName function="false" hidden="true" name="DFS" vbProcedure="false">{"'REL CUSTODIF'!$B$1:$H$72"}</definedName>
    <definedName function="false" hidden="true" name="DFSDSFD" vbProcedure="false">{"'Quadro'!$A$4:$BG$78"}</definedName>
    <definedName function="false" hidden="true" name="dfsefse" vbProcedure="false">{#N/A,#N/A,TRUE,"MEMO";#N/A,#N/A,TRUE,"PARAMETROS";#N/A,#N/A,TRUE,"RLI ";#N/A,#N/A,TRUE,"IMPTO.DET.";#N/A,#N/A,TRUE,"FUT-FUNT";#N/A,#N/A,TRUE,"CPI-PATR.";#N/A,#N/A,TRUE,"CM CPI";#N/A,#N/A,TRUE,"PROV";#N/A,#N/A,TRUE,"A FIJO";#N/A,#N/A,TRUE,"LEASING";#N/A,#N/A,TRUE,"VPP";#N/A,#N/A,TRUE,"PPM";#N/A,#N/A,TRUE,"OTROS"}</definedName>
    <definedName function="false" hidden="true" name="dft" vbProcedure="false">{"'RR'!$A$2:$E$81"}</definedName>
    <definedName function="false" hidden="true" name="dfuil" vbProcedure="false">{"'RR'!$A$2:$E$81"}</definedName>
    <definedName function="false" hidden="true" name="dfuil_1" vbProcedure="false">{"'RR'!$A$2:$E$81"}</definedName>
    <definedName function="false" hidden="true" name="dfuil_1_1" vbProcedure="false">{"'RR'!$A$2:$E$81"}</definedName>
    <definedName function="false" hidden="true" name="dfuil_1_1_1" vbProcedure="false">{"'RR'!$A$2:$E$81"}</definedName>
    <definedName function="false" hidden="true" name="dfuil_1_2" vbProcedure="false">{"'RR'!$A$2:$E$81"}</definedName>
    <definedName function="false" hidden="true" name="dfuil_2" vbProcedure="false">{"'RR'!$A$2:$E$81"}</definedName>
    <definedName function="false" hidden="true" name="dfv" vbProcedure="false">{#N/A,#N/A,FALSE,"GERAL";#N/A,#N/A,FALSE,"012-96";#N/A,#N/A,FALSE,"018-96";#N/A,#N/A,FALSE,"027-96";#N/A,#N/A,FALSE,"059-96";#N/A,#N/A,FALSE,"076-96";#N/A,#N/A,FALSE,"019-97";#N/A,#N/A,FALSE,"021-97";#N/A,#N/A,FALSE,"022-97";#N/A,#N/A,FALSE,"028-97"}</definedName>
    <definedName function="false" hidden="true" name="dgadfg" vbProcedure="false">{#N/A,#N/A,FALSE,"PCOL"}</definedName>
    <definedName function="false" hidden="true" name="DGF" vbProcedure="false">{#N/A,#N/A,FALSE,"MO (2)"}</definedName>
    <definedName function="false" hidden="true" name="DGFAERFE" vbProcedure="false">{"'REL CUSTODIF'!$B$1:$H$72"}</definedName>
    <definedName function="false" hidden="true" name="dgfh" vbProcedure="false">{"'gráf jan00'!$A$1:$AK$41"}</definedName>
    <definedName function="false" hidden="true" name="dgfh_1" vbProcedure="false">{"'gráf jan00'!$A$1:$AK$41"}</definedName>
    <definedName function="false" hidden="true" name="dgfh_1_1" vbProcedure="false">{"'gráf jan00'!$A$1:$AK$41"}</definedName>
    <definedName function="false" hidden="true" name="dgfh_1_1_1" vbProcedure="false">{"'gráf jan00'!$A$1:$AK$41"}</definedName>
    <definedName function="false" hidden="true" name="dgfh_1_2" vbProcedure="false">{"'gráf jan00'!$A$1:$AK$41"}</definedName>
    <definedName function="false" hidden="true" name="dgfh_2" vbProcedure="false">{"'gráf jan00'!$A$1:$AK$41"}</definedName>
    <definedName function="false" hidden="true" name="dggr" vbProcedure="false">{"'CptDifn'!$AA$32:$AG$32"}</definedName>
    <definedName function="false" hidden="true" name="dggr_1" vbProcedure="false">{"'CptDifn'!$AA$32:$AG$32"}</definedName>
    <definedName function="false" hidden="true" name="dggr_1_1" vbProcedure="false">{"'CptDifn'!$AA$32:$AG$32"}</definedName>
    <definedName function="false" hidden="true" name="dggr_1_1_1" vbProcedure="false">{"'CptDifn'!$AA$32:$AG$32"}</definedName>
    <definedName function="false" hidden="true" name="dggr_1_2" vbProcedure="false">{"'CptDifn'!$AA$32:$AG$32"}</definedName>
    <definedName function="false" hidden="true" name="dggr_2" vbProcedure="false">{"'CptDifn'!$AA$32:$AG$32"}</definedName>
    <definedName function="false" hidden="true" name="dgsdfg" vbProcedure="false">{"'teste'!$B$2:$R$49"}</definedName>
    <definedName function="false" hidden="true" name="dhdhd" vbProcedure="false">{"'CptDifn'!$AA$32:$AG$32"}</definedName>
    <definedName function="false" hidden="true" name="dhdhd_1" vbProcedure="false">{"'CptDifn'!$AA$32:$AG$32"}</definedName>
    <definedName function="false" hidden="true" name="dhdhd_1_1" vbProcedure="false">{"'CptDifn'!$AA$32:$AG$32"}</definedName>
    <definedName function="false" hidden="true" name="dhdhd_1_1_1" vbProcedure="false">{"'CptDifn'!$AA$32:$AG$32"}</definedName>
    <definedName function="false" hidden="true" name="dhdhd_1_2" vbProcedure="false">{"'CptDifn'!$AA$32:$AG$32"}</definedName>
    <definedName function="false" hidden="true" name="dhdhd_2" vbProcedure="false">{"'CptDifn'!$AA$32:$AG$32"}</definedName>
    <definedName function="false" hidden="true" name="dhgj" vbProcedure="false">{"'CptDifn'!$AA$32:$AG$32"}</definedName>
    <definedName function="false" hidden="true" name="dhgj_1" vbProcedure="false">{"'CptDifn'!$AA$32:$AG$32"}</definedName>
    <definedName function="false" hidden="true" name="dhgj_1_1" vbProcedure="false">{"'CptDifn'!$AA$32:$AG$32"}</definedName>
    <definedName function="false" hidden="true" name="dhgj_1_1_1" vbProcedure="false">{"'CptDifn'!$AA$32:$AG$32"}</definedName>
    <definedName function="false" hidden="true" name="dhgj_1_2" vbProcedure="false">{"'CptDifn'!$AA$32:$AG$32"}</definedName>
    <definedName function="false" hidden="true" name="dhgj_2" vbProcedure="false">{"'CptDifn'!$AA$32:$AG$32"}</definedName>
    <definedName function="false" hidden="true" name="DILO_Ferrovia" vbProcedure="false">{"'Quadro'!$A$4:$BG$78"}</definedName>
    <definedName function="false" hidden="true" name="DILO_Ferrovia_1" vbProcedure="false">{"'Quadro'!$A$4:$BG$78"}</definedName>
    <definedName function="false" hidden="true" name="DILO_Ferrovia_1_1" vbProcedure="false">{"'Quadro'!$A$4:$BG$78"}</definedName>
    <definedName function="false" hidden="true" name="DILO_Ferrovia_1_1_1" vbProcedure="false">{"'Quadro'!$A$4:$BG$78"}</definedName>
    <definedName function="false" hidden="true" name="DILO_Ferrovia_1_2" vbProcedure="false">{"'Quadro'!$A$4:$BG$78"}</definedName>
    <definedName function="false" hidden="true" name="DILO_Ferrovia_2" vbProcedure="false">{"'Quadro'!$A$4:$BG$78"}</definedName>
    <definedName function="false" hidden="true" name="Dip" vbProcedure="false">#REF!</definedName>
    <definedName function="false" hidden="true" name="disdjo" vbProcedure="false">{#N/A,#N/A,FALSE,"GERAL";#N/A,#N/A,FALSE,"012-96";#N/A,#N/A,FALSE,"018-96";#N/A,#N/A,FALSE,"027-96";#N/A,#N/A,FALSE,"059-96";#N/A,#N/A,FALSE,"076-96";#N/A,#N/A,FALSE,"019-97";#N/A,#N/A,FALSE,"021-97";#N/A,#N/A,FALSE,"022-97";#N/A,#N/A,FALSE,"028-97"}</definedName>
    <definedName function="false" hidden="true" name="disp1" vbProcedure="false">{"'RR'!$A$2:$E$81"}</definedName>
    <definedName function="false" hidden="true" name="disp1_1" vbProcedure="false">{"'RR'!$A$2:$E$81"}</definedName>
    <definedName function="false" hidden="true" name="disp1_1_1" vbProcedure="false">{"'RR'!$A$2:$E$81"}</definedName>
    <definedName function="false" hidden="true" name="disp1_1_1_1" vbProcedure="false">{"'RR'!$A$2:$E$81"}</definedName>
    <definedName function="false" hidden="true" name="disp1_1_2" vbProcedure="false">{"'RR'!$A$2:$E$81"}</definedName>
    <definedName function="false" hidden="true" name="disp1_2" vbProcedure="false">{"'RR'!$A$2:$E$81"}</definedName>
    <definedName function="false" hidden="true" name="Displocopaul1" vbProcedure="false">{"'gráf jan00'!$A$1:$AK$41"}</definedName>
    <definedName function="false" hidden="true" name="Displocopaul1_1" vbProcedure="false">{"'gráf jan00'!$A$1:$AK$41"}</definedName>
    <definedName function="false" hidden="true" name="Displocopaul1_1_1" vbProcedure="false">{"'gráf jan00'!$A$1:$AK$41"}</definedName>
    <definedName function="false" hidden="true" name="Displocopaul1_1_1_1" vbProcedure="false">{"'gráf jan00'!$A$1:$AK$41"}</definedName>
    <definedName function="false" hidden="true" name="Displocopaul1_1_2" vbProcedure="false">{"'gráf jan00'!$A$1:$AK$41"}</definedName>
    <definedName function="false" hidden="true" name="Displocopaul1_2" vbProcedure="false">{"'gráf jan00'!$A$1:$AK$41"}</definedName>
    <definedName function="false" hidden="true" name="disppaul" vbProcedure="false">{"'gráf jan00'!$A$1:$AK$41"}</definedName>
    <definedName function="false" hidden="true" name="Disppaul1" vbProcedure="false">{"'gráf jan00'!$A$1:$AK$41"}</definedName>
    <definedName function="false" hidden="true" name="disppaul10" vbProcedure="false">{"'gráf jan00'!$A$1:$AK$41"}</definedName>
    <definedName function="false" hidden="true" name="disppaul100" vbProcedure="false">{"'gráf jan00'!$A$1:$AK$41"}</definedName>
    <definedName function="false" hidden="true" name="disppaul100_1" vbProcedure="false">{"'gráf jan00'!$A$1:$AK$41"}</definedName>
    <definedName function="false" hidden="true" name="disppaul100_1_1" vbProcedure="false">{"'gráf jan00'!$A$1:$AK$41"}</definedName>
    <definedName function="false" hidden="true" name="disppaul100_1_1_1" vbProcedure="false">{"'gráf jan00'!$A$1:$AK$41"}</definedName>
    <definedName function="false" hidden="true" name="disppaul100_1_2" vbProcedure="false">{"'gráf jan00'!$A$1:$AK$41"}</definedName>
    <definedName function="false" hidden="true" name="disppaul100_2" vbProcedure="false">{"'gráf jan00'!$A$1:$AK$41"}</definedName>
    <definedName function="false" hidden="true" name="disppaul10_1" vbProcedure="false">{"'gráf jan00'!$A$1:$AK$41"}</definedName>
    <definedName function="false" hidden="true" name="disppaul10_1_1" vbProcedure="false">{"'gráf jan00'!$A$1:$AK$41"}</definedName>
    <definedName function="false" hidden="true" name="disppaul10_1_1_1" vbProcedure="false">{"'gráf jan00'!$A$1:$AK$41"}</definedName>
    <definedName function="false" hidden="true" name="disppaul10_1_2" vbProcedure="false">{"'gráf jan00'!$A$1:$AK$41"}</definedName>
    <definedName function="false" hidden="true" name="disppaul10_2" vbProcedure="false">{"'gráf jan00'!$A$1:$AK$41"}</definedName>
    <definedName function="false" hidden="true" name="disppaul11" vbProcedure="false">{"'Quadro'!$A$4:$BG$78"}</definedName>
    <definedName function="false" hidden="true" name="disppaul11_1" vbProcedure="false">{"'Quadro'!$A$4:$BG$78"}</definedName>
    <definedName function="false" hidden="true" name="disppaul11_1_1" vbProcedure="false">{"'Quadro'!$A$4:$BG$78"}</definedName>
    <definedName function="false" hidden="true" name="disppaul11_1_1_1" vbProcedure="false">{"'Quadro'!$A$4:$BG$78"}</definedName>
    <definedName function="false" hidden="true" name="disppaul11_1_2" vbProcedure="false">{"'Quadro'!$A$4:$BG$78"}</definedName>
    <definedName function="false" hidden="true" name="disppaul11_2" vbProcedure="false">{"'Quadro'!$A$4:$BG$78"}</definedName>
    <definedName function="false" hidden="true" name="disppaul12" vbProcedure="false">{"'gráf jan00'!$A$1:$AK$41"}</definedName>
    <definedName function="false" hidden="true" name="disppaul12_1" vbProcedure="false">{"'gráf jan00'!$A$1:$AK$41"}</definedName>
    <definedName function="false" hidden="true" name="disppaul12_1_1" vbProcedure="false">{"'gráf jan00'!$A$1:$AK$41"}</definedName>
    <definedName function="false" hidden="true" name="disppaul12_1_1_1" vbProcedure="false">{"'gráf jan00'!$A$1:$AK$41"}</definedName>
    <definedName function="false" hidden="true" name="disppaul12_1_2" vbProcedure="false">{"'gráf jan00'!$A$1:$AK$41"}</definedName>
    <definedName function="false" hidden="true" name="disppaul12_2" vbProcedure="false">{"'gráf jan00'!$A$1:$AK$41"}</definedName>
    <definedName function="false" hidden="true" name="disppaul13" vbProcedure="false">{"'gráf jan00'!$A$1:$AK$41"}</definedName>
    <definedName function="false" hidden="true" name="disppaul13_1" vbProcedure="false">{"'gráf jan00'!$A$1:$AK$41"}</definedName>
    <definedName function="false" hidden="true" name="disppaul13_1_1" vbProcedure="false">{"'gráf jan00'!$A$1:$AK$41"}</definedName>
    <definedName function="false" hidden="true" name="disppaul13_1_1_1" vbProcedure="false">{"'gráf jan00'!$A$1:$AK$41"}</definedName>
    <definedName function="false" hidden="true" name="disppaul13_1_2" vbProcedure="false">{"'gráf jan00'!$A$1:$AK$41"}</definedName>
    <definedName function="false" hidden="true" name="disppaul13_2" vbProcedure="false">{"'gráf jan00'!$A$1:$AK$41"}</definedName>
    <definedName function="false" hidden="true" name="disppaul14" vbProcedure="false">{"'gráf jan00'!$A$1:$AK$41"}</definedName>
    <definedName function="false" hidden="true" name="disppaul14_1" vbProcedure="false">{"'gráf jan00'!$A$1:$AK$41"}</definedName>
    <definedName function="false" hidden="true" name="disppaul14_1_1" vbProcedure="false">{"'gráf jan00'!$A$1:$AK$41"}</definedName>
    <definedName function="false" hidden="true" name="disppaul14_1_1_1" vbProcedure="false">{"'gráf jan00'!$A$1:$AK$41"}</definedName>
    <definedName function="false" hidden="true" name="disppaul14_1_2" vbProcedure="false">{"'gráf jan00'!$A$1:$AK$41"}</definedName>
    <definedName function="false" hidden="true" name="disppaul14_2" vbProcedure="false">{"'gráf jan00'!$A$1:$AK$41"}</definedName>
    <definedName function="false" hidden="true" name="disppaul15" vbProcedure="false">{"'gráf jan00'!$A$1:$AK$41"}</definedName>
    <definedName function="false" hidden="true" name="disppaul15_1" vbProcedure="false">{"'gráf jan00'!$A$1:$AK$41"}</definedName>
    <definedName function="false" hidden="true" name="disppaul15_1_1" vbProcedure="false">{"'gráf jan00'!$A$1:$AK$41"}</definedName>
    <definedName function="false" hidden="true" name="disppaul15_1_1_1" vbProcedure="false">{"'gráf jan00'!$A$1:$AK$41"}</definedName>
    <definedName function="false" hidden="true" name="disppaul15_1_2" vbProcedure="false">{"'gráf jan00'!$A$1:$AK$41"}</definedName>
    <definedName function="false" hidden="true" name="disppaul15_2" vbProcedure="false">{"'gráf jan00'!$A$1:$AK$41"}</definedName>
    <definedName function="false" hidden="true" name="Disppaul1_1" vbProcedure="false">{"'gráf jan00'!$A$1:$AK$41"}</definedName>
    <definedName function="false" hidden="true" name="Disppaul1_1_1" vbProcedure="false">{"'gráf jan00'!$A$1:$AK$41"}</definedName>
    <definedName function="false" hidden="true" name="Disppaul1_1_1_1" vbProcedure="false">{"'gráf jan00'!$A$1:$AK$41"}</definedName>
    <definedName function="false" hidden="true" name="Disppaul1_1_2" vbProcedure="false">{"'gráf jan00'!$A$1:$AK$41"}</definedName>
    <definedName function="false" hidden="true" name="Disppaul1_2" vbProcedure="false">{"'gráf jan00'!$A$1:$AK$41"}</definedName>
    <definedName function="false" hidden="true" name="disppaul2" vbProcedure="false">{"'gráf jan00'!$A$1:$AK$41"}</definedName>
    <definedName function="false" hidden="true" name="disppaul2_1" vbProcedure="false">{"'gráf jan00'!$A$1:$AK$41"}</definedName>
    <definedName function="false" hidden="true" name="disppaul2_1_1" vbProcedure="false">{"'gráf jan00'!$A$1:$AK$41"}</definedName>
    <definedName function="false" hidden="true" name="disppaul2_1_1_1" vbProcedure="false">{"'gráf jan00'!$A$1:$AK$41"}</definedName>
    <definedName function="false" hidden="true" name="disppaul2_1_2" vbProcedure="false">{"'gráf jan00'!$A$1:$AK$41"}</definedName>
    <definedName function="false" hidden="true" name="disppaul2_2" vbProcedure="false">{"'gráf jan00'!$A$1:$AK$41"}</definedName>
    <definedName function="false" hidden="true" name="disppaul4" vbProcedure="false">{"'gráf jan00'!$A$1:$AK$41"}</definedName>
    <definedName function="false" hidden="true" name="disppaul4_1" vbProcedure="false">{"'gráf jan00'!$A$1:$AK$41"}</definedName>
    <definedName function="false" hidden="true" name="disppaul4_1_1" vbProcedure="false">{"'gráf jan00'!$A$1:$AK$41"}</definedName>
    <definedName function="false" hidden="true" name="disppaul4_1_1_1" vbProcedure="false">{"'gráf jan00'!$A$1:$AK$41"}</definedName>
    <definedName function="false" hidden="true" name="disppaul4_1_2" vbProcedure="false">{"'gráf jan00'!$A$1:$AK$41"}</definedName>
    <definedName function="false" hidden="true" name="disppaul4_2" vbProcedure="false">{"'gráf jan00'!$A$1:$AK$41"}</definedName>
    <definedName function="false" hidden="true" name="disppaul_1" vbProcedure="false">{"'gráf jan00'!$A$1:$AK$41"}</definedName>
    <definedName function="false" hidden="true" name="disppaul_1_1" vbProcedure="false">{"'gráf jan00'!$A$1:$AK$41"}</definedName>
    <definedName function="false" hidden="true" name="disppaul_1_1_1" vbProcedure="false">{"'gráf jan00'!$A$1:$AK$41"}</definedName>
    <definedName function="false" hidden="true" name="disppaul_1_2" vbProcedure="false">{"'gráf jan00'!$A$1:$AK$41"}</definedName>
    <definedName function="false" hidden="true" name="disppaul_2" vbProcedure="false">{"'gráf jan00'!$A$1:$AK$41"}</definedName>
    <definedName function="false" hidden="true" name="DispTelGASAG" vbProcedure="false">{"'teste'!$B$2:$R$49"}</definedName>
    <definedName function="false" hidden="true" name="DispTelGASAG_1" vbProcedure="false">{"'teste'!$B$2:$R$49"}</definedName>
    <definedName function="false" hidden="true" name="DispTelGASAG_1_1" vbProcedure="false">{"'teste'!$B$2:$R$49"}</definedName>
    <definedName function="false" hidden="true" name="DispTelGASAG_1_1_1" vbProcedure="false">{"'teste'!$B$2:$R$49"}</definedName>
    <definedName function="false" hidden="true" name="DispTelGASAG_1_2" vbProcedure="false">{"'teste'!$B$2:$R$49"}</definedName>
    <definedName function="false" hidden="true" name="DispTelGASAG_2" vbProcedure="false">{"'teste'!$B$2:$R$49"}</definedName>
    <definedName function="false" hidden="true" name="DISTRIBUIÇÃO" vbProcedure="false">{#N/A,#N/A,FALSE,"Ocorrência OOLA";#N/A,#N/A,FALSE,"Ocorrência OOLL";#N/A,#N/A,FALSE,"Extra OOLA";#N/A,#N/A,FALSE,"Extra OOLL"}</definedName>
    <definedName function="false" hidden="true" name="ditf" vbProcedure="false">{"'CptDifn'!$AA$32:$AG$32"}</definedName>
    <definedName function="false" hidden="true" name="ditf_1" vbProcedure="false">{"'CptDifn'!$AA$32:$AG$32"}</definedName>
    <definedName function="false" hidden="true" name="ditf_1_1" vbProcedure="false">{"'CptDifn'!$AA$32:$AG$32"}</definedName>
    <definedName function="false" hidden="true" name="ditf_1_1_1" vbProcedure="false">{"'CptDifn'!$AA$32:$AG$32"}</definedName>
    <definedName function="false" hidden="true" name="ditf_1_2" vbProcedure="false">{"'CptDifn'!$AA$32:$AG$32"}</definedName>
    <definedName function="false" hidden="true" name="ditf_2" vbProcedure="false">{"'CptDifn'!$AA$32:$AG$32"}</definedName>
    <definedName function="false" hidden="true" name="Divi" vbProcedure="false">{"'Quadro'!$A$4:$BG$78"}</definedName>
    <definedName function="false" hidden="true" name="Divi_1" vbProcedure="false">{"'Quadro'!$A$4:$BG$78"}</definedName>
    <definedName function="false" hidden="true" name="Divi_1_1" vbProcedure="false">{"'Quadro'!$A$4:$BG$78"}</definedName>
    <definedName function="false" hidden="true" name="Divi_1_1_1" vbProcedure="false">{"'Quadro'!$A$4:$BG$78"}</definedName>
    <definedName function="false" hidden="true" name="Divi_1_2" vbProcedure="false">{"'Quadro'!$A$4:$BG$78"}</definedName>
    <definedName function="false" hidden="true" name="Divi_2" vbProcedure="false">{"'Quadro'!$A$4:$BG$78"}</definedName>
    <definedName function="false" hidden="true" name="dj" vbProcedure="false">{"'CptDifn'!$AA$32:$AG$32"}</definedName>
    <definedName function="false" hidden="true" name="dj_1" vbProcedure="false">{"'CptDifn'!$AA$32:$AG$32"}</definedName>
    <definedName function="false" hidden="true" name="dj_1_1" vbProcedure="false">{"'CptDifn'!$AA$32:$AG$32"}</definedName>
    <definedName function="false" hidden="true" name="dj_1_1_1" vbProcedure="false">{"'CptDifn'!$AA$32:$AG$32"}</definedName>
    <definedName function="false" hidden="true" name="dj_1_2" vbProcedure="false">{"'CptDifn'!$AA$32:$AG$32"}</definedName>
    <definedName function="false" hidden="true" name="dj_2" vbProcedure="false">{"'CptDifn'!$AA$32:$AG$32"}</definedName>
    <definedName function="false" hidden="true" name="dksojd" vbProcedure="false">{#N/A,#N/A,FALSE,"PCOL"}</definedName>
    <definedName function="false" hidden="true" name="dksojd_1" vbProcedure="false">{#N/A,#N/A,FALSE,"PCOL"}</definedName>
    <definedName function="false" hidden="true" name="dksojd_1_1" vbProcedure="false">{#N/A,#N/A,FALSE,"PCOL"}</definedName>
    <definedName function="false" hidden="true" name="dksojd_1_1_1" vbProcedure="false">{#N/A,#N/A,FALSE,"PCOL"}</definedName>
    <definedName function="false" hidden="true" name="dksojd_1_2" vbProcedure="false">{#N/A,#N/A,FALSE,"PCOL"}</definedName>
    <definedName function="false" hidden="true" name="dksojd_2" vbProcedure="false">{#N/A,#N/A,FALSE,"PCOL"}</definedName>
    <definedName function="false" hidden="true" name="dkvn" vbProcedure="false">{"'gráf jan00'!$A$1:$AK$41"}</definedName>
    <definedName function="false" hidden="true" name="dkvn_1" vbProcedure="false">{"'gráf jan00'!$A$1:$AK$41"}</definedName>
    <definedName function="false" hidden="true" name="dkvn_1_1" vbProcedure="false">{"'gráf jan00'!$A$1:$AK$41"}</definedName>
    <definedName function="false" hidden="true" name="dkvn_1_1_1" vbProcedure="false">{"'gráf jan00'!$A$1:$AK$41"}</definedName>
    <definedName function="false" hidden="true" name="dkvn_1_2" vbProcedure="false">{"'gráf jan00'!$A$1:$AK$41"}</definedName>
    <definedName function="false" hidden="true" name="dkvn_2" vbProcedure="false">{"'gráf jan00'!$A$1:$AK$41"}</definedName>
    <definedName function="false" hidden="true" name="dlkfj" vbProcedure="false">{"'gráf jan00'!$A$1:$AK$41"}</definedName>
    <definedName function="false" hidden="true" name="dlkfj_1" vbProcedure="false">{"'gráf jan00'!$A$1:$AK$41"}</definedName>
    <definedName function="false" hidden="true" name="dlkfj_1_1" vbProcedure="false">{"'gráf jan00'!$A$1:$AK$41"}</definedName>
    <definedName function="false" hidden="true" name="dlkfj_1_1_1" vbProcedure="false">{"'gráf jan00'!$A$1:$AK$41"}</definedName>
    <definedName function="false" hidden="true" name="dlkfj_1_2" vbProcedure="false">{"'gráf jan00'!$A$1:$AK$41"}</definedName>
    <definedName function="false" hidden="true" name="dlkfj_2" vbProcedure="false">{"'gráf jan00'!$A$1:$AK$41"}</definedName>
    <definedName function="false" hidden="true" name="dng" vbProcedure="false">{#N/A,#N/A,FALSE,"GERAL";#N/A,#N/A,FALSE,"012-96";#N/A,#N/A,FALSE,"018-96";#N/A,#N/A,FALSE,"027-96";#N/A,#N/A,FALSE,"059-96";#N/A,#N/A,FALSE,"076-96";#N/A,#N/A,FALSE,"019-97";#N/A,#N/A,FALSE,"021-97";#N/A,#N/A,FALSE,"022-97";#N/A,#N/A,FALSE,"028-97"}</definedName>
    <definedName function="false" hidden="true" name="dng_1" vbProcedure="false">{#N/A,#N/A,FALSE,"GERAL";#N/A,#N/A,FALSE,"012-96";#N/A,#N/A,FALSE,"018-96";#N/A,#N/A,FALSE,"027-96";#N/A,#N/A,FALSE,"059-96";#N/A,#N/A,FALSE,"076-96";#N/A,#N/A,FALSE,"019-97";#N/A,#N/A,FALSE,"021-97";#N/A,#N/A,FALSE,"022-97";#N/A,#N/A,FALSE,"028-97"}</definedName>
    <definedName function="false" hidden="true" name="dng_1_1" vbProcedure="false">{#N/A,#N/A,FALSE,"GERAL";#N/A,#N/A,FALSE,"012-96";#N/A,#N/A,FALSE,"018-96";#N/A,#N/A,FALSE,"027-96";#N/A,#N/A,FALSE,"059-96";#N/A,#N/A,FALSE,"076-96";#N/A,#N/A,FALSE,"019-97";#N/A,#N/A,FALSE,"021-97";#N/A,#N/A,FALSE,"022-97";#N/A,#N/A,FALSE,"028-97"}</definedName>
    <definedName function="false" hidden="true" name="dng_1_1_1" vbProcedure="false">{#N/A,#N/A,FALSE,"GERAL";#N/A,#N/A,FALSE,"012-96";#N/A,#N/A,FALSE,"018-96";#N/A,#N/A,FALSE,"027-96";#N/A,#N/A,FALSE,"059-96";#N/A,#N/A,FALSE,"076-96";#N/A,#N/A,FALSE,"019-97";#N/A,#N/A,FALSE,"021-97";#N/A,#N/A,FALSE,"022-97";#N/A,#N/A,FALSE,"028-97"}</definedName>
    <definedName function="false" hidden="true" name="dng_1_2" vbProcedure="false">{#N/A,#N/A,FALSE,"GERAL";#N/A,#N/A,FALSE,"012-96";#N/A,#N/A,FALSE,"018-96";#N/A,#N/A,FALSE,"027-96";#N/A,#N/A,FALSE,"059-96";#N/A,#N/A,FALSE,"076-96";#N/A,#N/A,FALSE,"019-97";#N/A,#N/A,FALSE,"021-97";#N/A,#N/A,FALSE,"022-97";#N/A,#N/A,FALSE,"028-97"}</definedName>
    <definedName function="false" hidden="true" name="dng_2" vbProcedure="false">{#N/A,#N/A,FALSE,"GERAL";#N/A,#N/A,FALSE,"012-96";#N/A,#N/A,FALSE,"018-96";#N/A,#N/A,FALSE,"027-96";#N/A,#N/A,FALSE,"059-96";#N/A,#N/A,FALSE,"076-96";#N/A,#N/A,FALSE,"019-97";#N/A,#N/A,FALSE,"021-97";#N/A,#N/A,FALSE,"022-97";#N/A,#N/A,FALSE,"028-97"}</definedName>
    <definedName function="false" hidden="true" name="draft53" vbProcedure="false">{"det (May)",#N/A,FALSE,"June";"sum (MAY YTD)",#N/A,FALSE,"June YTD"}</definedName>
    <definedName function="false" hidden="true" name="draft53_1" vbProcedure="false">{"det (May)",#N/A,FALSE,"June";"sum (MAY YTD)",#N/A,FALSE,"June YTD"}</definedName>
    <definedName function="false" hidden="true" name="draft53_1_1" vbProcedure="false">{"det (May)",#N/A,FALSE,"June";"sum (MAY YTD)",#N/A,FALSE,"June YTD"}</definedName>
    <definedName function="false" hidden="true" name="draft53_1_1_1" vbProcedure="false">{"det (May)",#N/A,FALSE,"June";"sum (MAY YTD)",#N/A,FALSE,"June YTD"}</definedName>
    <definedName function="false" hidden="true" name="draft53_1_2" vbProcedure="false">{"det (May)",#N/A,FALSE,"June";"sum (MAY YTD)",#N/A,FALSE,"June YTD"}</definedName>
    <definedName function="false" hidden="true" name="draft53_2" vbProcedure="false">{"det (May)",#N/A,FALSE,"June";"sum (MAY YTD)",#N/A,FALSE,"June YTD"}</definedName>
    <definedName function="false" hidden="true" name="drdf" vbProcedure="false">{#N/A,#N/A,FALSE,"GERAL";#N/A,#N/A,FALSE,"012-96";#N/A,#N/A,FALSE,"018-96";#N/A,#N/A,FALSE,"027-96";#N/A,#N/A,FALSE,"059-96";#N/A,#N/A,FALSE,"076-96";#N/A,#N/A,FALSE,"019-97";#N/A,#N/A,FALSE,"021-97";#N/A,#N/A,FALSE,"022-97";#N/A,#N/A,FALSE,"028-97"}</definedName>
    <definedName function="false" hidden="true" name="DRF" vbProcedure="false">#REF!</definedName>
    <definedName function="false" hidden="true" name="drfggjh" vbProcedure="false">{"'CptDifn'!$AA$32:$AG$32"}</definedName>
    <definedName function="false" hidden="true" name="drfggjh_1" vbProcedure="false">{"'CptDifn'!$AA$32:$AG$32"}</definedName>
    <definedName function="false" hidden="true" name="drfggjh_1_1" vbProcedure="false">{"'CptDifn'!$AA$32:$AG$32"}</definedName>
    <definedName function="false" hidden="true" name="drfggjh_1_1_1" vbProcedure="false">{"'CptDifn'!$AA$32:$AG$32"}</definedName>
    <definedName function="false" hidden="true" name="drfggjh_1_2" vbProcedure="false">{"'CptDifn'!$AA$32:$AG$32"}</definedName>
    <definedName function="false" hidden="true" name="drfggjh_2" vbProcedure="false">{"'CptDifn'!$AA$32:$AG$32"}</definedName>
    <definedName function="false" hidden="true" name="DS" vbProcedure="false">{"'Quadro'!$A$4:$BG$78"}</definedName>
    <definedName function="false" hidden="true" name="DS1ProposalWork\2000\0042\Design\HRSG9S9Design\Cards\Design9S9B\DesignB_Plaquemine" vbProcedure="false">#REF!</definedName>
    <definedName function="false" hidden="true" name="DS1ProposalWork\2001\1028\Design\HRSG9S9Design\Design9S9G\Montg9I9CedarB_G.dat" vbProcedure="false">#REF!</definedName>
    <definedName function="false" hidden="true" name="DS1ProposalWork\2002\2004\Design\HRSG9S9Design\Design9S9B\Wallula_B3_Optimized.dat" vbProcedure="false">#REF!</definedName>
    <definedName function="false" hidden="true" name="DS1ProposalWork\2002\2010\Design\HRSG9S9Design\Design9S9B\2010_B_3.dat" vbProcedure="false">#REF!</definedName>
    <definedName function="false" hidden="true" name="DS1ProposalWork\2004\4028\Design\HRSG9S9Design\Design9S9C\P9M94028C_a.dat" vbProcedure="false">#REF!</definedName>
    <definedName function="false" hidden="true" name="dsa" vbProcedure="false">[6]icatu!#ref!</definedName>
    <definedName function="false" hidden="true" name="DSAD" vbProcedure="false">{"'REL CUSTODIF'!$B$1:$H$72"}</definedName>
    <definedName function="false" hidden="true" name="dsadswd" vbProcedure="false">{"'REL CUSTODIF'!$B$1:$H$72"}</definedName>
    <definedName function="false" hidden="true" name="dsaf" vbProcedure="false">{"'Quadro'!$A$4:$BG$78"}</definedName>
    <definedName function="false" hidden="true" name="dsafsad" vbProcedure="false">{"'Quadro'!$A$4:$BG$78"}</definedName>
    <definedName function="false" hidden="true" name="dsafsad_1" vbProcedure="false">{"'Quadro'!$A$4:$BG$78"}</definedName>
    <definedName function="false" hidden="true" name="dsafsad_1_1" vbProcedure="false">{"'Quadro'!$A$4:$BG$78"}</definedName>
    <definedName function="false" hidden="true" name="dsafsad_1_1_1" vbProcedure="false">{"'Quadro'!$A$4:$BG$78"}</definedName>
    <definedName function="false" hidden="true" name="dsafsad_1_2" vbProcedure="false">{"'Quadro'!$A$4:$BG$78"}</definedName>
    <definedName function="false" hidden="true" name="dsafsad_2" vbProcedure="false">{"'Quadro'!$A$4:$BG$78"}</definedName>
    <definedName function="false" hidden="true" name="dsaf_1" vbProcedure="false">{"'Quadro'!$A$4:$BG$78"}</definedName>
    <definedName function="false" hidden="true" name="dsaf_1_1" vbProcedure="false">{"'Quadro'!$A$4:$BG$78"}</definedName>
    <definedName function="false" hidden="true" name="dsaf_1_1_1" vbProcedure="false">{"'Quadro'!$A$4:$BG$78"}</definedName>
    <definedName function="false" hidden="true" name="dsaf_1_2" vbProcedure="false">{"'Quadro'!$A$4:$BG$78"}</definedName>
    <definedName function="false" hidden="true" name="dsaf_2" vbProcedure="false">{"'Quadro'!$A$4:$BG$78"}</definedName>
    <definedName function="false" hidden="true" name="dsalkjdkjsad" vbProcedure="false">#REF!</definedName>
    <definedName function="false" hidden="true" name="dsa_1" vbProcedure="false">{"'gráf jan00'!$A$1:$AK$41"}</definedName>
    <definedName function="false" hidden="true" name="dsa_1_1" vbProcedure="false">{"'gráf jan00'!$A$1:$AK$41"}</definedName>
    <definedName function="false" hidden="true" name="dsa_1_1_1" vbProcedure="false">{"'gráf jan00'!$A$1:$AK$41"}</definedName>
    <definedName function="false" hidden="true" name="dsa_1_2" vbProcedure="false">{"'gráf jan00'!$A$1:$AK$41"}</definedName>
    <definedName function="false" hidden="true" name="dsa_2" vbProcedure="false">{"'gráf jan00'!$A$1:$AK$41"}</definedName>
    <definedName function="false" hidden="true" name="Dsc" vbProcedure="false">#N/A</definedName>
    <definedName function="false" hidden="true" name="DSCR_DEBT_EQUITY" vbProcedure="false">#REF!-1 &amp; "." &amp; MAX(1,COUNTA(INDEX(#REF!,MATCH(#REF!-1,#REF!,FALSE())):#REF!))</definedName>
    <definedName function="false" hidden="true" name="dsd"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dsda" vbProcedure="false">{#N/A,#N/A,TRUE,"indice";#N/A,#N/A,TRUE,"indicadores";#N/A,#N/A,TRUE,"comentarios"}</definedName>
    <definedName function="false" hidden="true" name="dsda_1" vbProcedure="false">{#N/A,#N/A,TRUE,"indice";#N/A,#N/A,TRUE,"indicadores";#N/A,#N/A,TRUE,"comentarios"}</definedName>
    <definedName function="false" hidden="true" name="dsda_1_1" vbProcedure="false">{#N/A,#N/A,TRUE,"indice";#N/A,#N/A,TRUE,"indicadores";#N/A,#N/A,TRUE,"comentarios"}</definedName>
    <definedName function="false" hidden="true" name="dsda_1_1_1" vbProcedure="false">{#N/A,#N/A,TRUE,"indice";#N/A,#N/A,TRUE,"indicadores";#N/A,#N/A,TRUE,"comentarios"}</definedName>
    <definedName function="false" hidden="true" name="dsda_1_2" vbProcedure="false">{#N/A,#N/A,TRUE,"indice";#N/A,#N/A,TRUE,"indicadores";#N/A,#N/A,TRUE,"comentarios"}</definedName>
    <definedName function="false" hidden="true" name="dsda_2" vbProcedure="false">{#N/A,#N/A,TRUE,"indice";#N/A,#N/A,TRUE,"indicadores";#N/A,#N/A,TRUE,"comentarios"}</definedName>
    <definedName function="false" hidden="true" name="dsds" vbProcedure="false">[23]XREF!$A$4</definedName>
    <definedName function="false" hidden="true" name="DSF" vbProcedure="false">{#N/A,#N/A,FALSE,"IR E CS 1997";#N/A,#N/A,FALSE,"PR ND";#N/A,#N/A,FALSE,"8191";#N/A,#N/A,FALSE,"8383";#N/A,#N/A,FALSE,"MP 1024";#N/A,#N/A,FALSE,"AD_EX_97";#N/A,#N/A,FALSE,"BD 97"}</definedName>
    <definedName function="false" hidden="true" name="dsfadf" vbProcedure="false">{#N/A,#N/A,FALSE,"GERAL";#N/A,#N/A,FALSE,"012-96";#N/A,#N/A,FALSE,"018-96";#N/A,#N/A,FALSE,"027-96";#N/A,#N/A,FALSE,"059-96";#N/A,#N/A,FALSE,"076-96";#N/A,#N/A,FALSE,"019-97";#N/A,#N/A,FALSE,"021-97";#N/A,#N/A,FALSE,"022-97";#N/A,#N/A,FALSE,"028-97"}</definedName>
    <definedName function="false" hidden="true" name="DSFASDFDasf" vbProcedure="false">{"'REL CUSTODIF'!$B$1:$H$72"}</definedName>
    <definedName function="false" hidden="true" name="dsfed" vbProcedure="false">{"'REL CUSTODIF'!$B$1:$H$72"}</definedName>
    <definedName function="false" hidden="true" name="dsfs" vbProcedure="false">{#N/A,#N/A,FALSE,"GERAL";#N/A,#N/A,FALSE,"012-96";#N/A,#N/A,FALSE,"018-96";#N/A,#N/A,FALSE,"027-96";#N/A,#N/A,FALSE,"059-96";#N/A,#N/A,FALSE,"076-96";#N/A,#N/A,FALSE,"019-97";#N/A,#N/A,FALSE,"021-97";#N/A,#N/A,FALSE,"022-97";#N/A,#N/A,FALSE,"028-97"}</definedName>
    <definedName function="false" hidden="true" name="dsfs_1" vbProcedure="false">{#N/A,#N/A,FALSE,"GERAL";#N/A,#N/A,FALSE,"012-96";#N/A,#N/A,FALSE,"018-96";#N/A,#N/A,FALSE,"027-96";#N/A,#N/A,FALSE,"059-96";#N/A,#N/A,FALSE,"076-96";#N/A,#N/A,FALSE,"019-97";#N/A,#N/A,FALSE,"021-97";#N/A,#N/A,FALSE,"022-97";#N/A,#N/A,FALSE,"028-97"}</definedName>
    <definedName function="false" hidden="true" name="dsfs_1_1" vbProcedure="false">{#N/A,#N/A,FALSE,"GERAL";#N/A,#N/A,FALSE,"012-96";#N/A,#N/A,FALSE,"018-96";#N/A,#N/A,FALSE,"027-96";#N/A,#N/A,FALSE,"059-96";#N/A,#N/A,FALSE,"076-96";#N/A,#N/A,FALSE,"019-97";#N/A,#N/A,FALSE,"021-97";#N/A,#N/A,FALSE,"022-97";#N/A,#N/A,FALSE,"028-97"}</definedName>
    <definedName function="false" hidden="true" name="dsfs_1_1_1" vbProcedure="false">{#N/A,#N/A,FALSE,"GERAL";#N/A,#N/A,FALSE,"012-96";#N/A,#N/A,FALSE,"018-96";#N/A,#N/A,FALSE,"027-96";#N/A,#N/A,FALSE,"059-96";#N/A,#N/A,FALSE,"076-96";#N/A,#N/A,FALSE,"019-97";#N/A,#N/A,FALSE,"021-97";#N/A,#N/A,FALSE,"022-97";#N/A,#N/A,FALSE,"028-97"}</definedName>
    <definedName function="false" hidden="true" name="dsfs_1_2" vbProcedure="false">{#N/A,#N/A,FALSE,"GERAL";#N/A,#N/A,FALSE,"012-96";#N/A,#N/A,FALSE,"018-96";#N/A,#N/A,FALSE,"027-96";#N/A,#N/A,FALSE,"059-96";#N/A,#N/A,FALSE,"076-96";#N/A,#N/A,FALSE,"019-97";#N/A,#N/A,FALSE,"021-97";#N/A,#N/A,FALSE,"022-97";#N/A,#N/A,FALSE,"028-97"}</definedName>
    <definedName function="false" hidden="true" name="dsfs_2" vbProcedure="false">{#N/A,#N/A,FALSE,"GERAL";#N/A,#N/A,FALSE,"012-96";#N/A,#N/A,FALSE,"018-96";#N/A,#N/A,FALSE,"027-96";#N/A,#N/A,FALSE,"059-96";#N/A,#N/A,FALSE,"076-96";#N/A,#N/A,FALSE,"019-97";#N/A,#N/A,FALSE,"021-97";#N/A,#N/A,FALSE,"022-97";#N/A,#N/A,FALSE,"028-97"}</definedName>
    <definedName function="false" hidden="true" name="dsgsd" vbProcedure="false">{#N/A,#N/A,FALSE,"Cronograma";#N/A,#N/A,FALSE,"Cronogr. 2"}</definedName>
    <definedName function="false" hidden="true" name="dsipaul" vbProcedure="false">{"'gráf jan00'!$A$1:$AK$41"}</definedName>
    <definedName function="false" hidden="true" name="dsipaul_1" vbProcedure="false">{"'gráf jan00'!$A$1:$AK$41"}</definedName>
    <definedName function="false" hidden="true" name="dsipaul_1_1" vbProcedure="false">{"'gráf jan00'!$A$1:$AK$41"}</definedName>
    <definedName function="false" hidden="true" name="dsipaul_1_1_1" vbProcedure="false">{"'gráf jan00'!$A$1:$AK$41"}</definedName>
    <definedName function="false" hidden="true" name="dsipaul_1_2" vbProcedure="false">{"'gráf jan00'!$A$1:$AK$41"}</definedName>
    <definedName function="false" hidden="true" name="dsipaul_2" vbProcedure="false">{"'gráf jan00'!$A$1:$AK$41"}</definedName>
    <definedName function="false" hidden="true" name="dsoif" vbProcedure="false">{"'gráf jan00'!$A$1:$AK$41"}</definedName>
    <definedName function="false" hidden="true" name="dsoif_1" vbProcedure="false">{"'gráf jan00'!$A$1:$AK$41"}</definedName>
    <definedName function="false" hidden="true" name="dsoif_1_1" vbProcedure="false">{"'gráf jan00'!$A$1:$AK$41"}</definedName>
    <definedName function="false" hidden="true" name="dsoif_1_1_1" vbProcedure="false">{"'gráf jan00'!$A$1:$AK$41"}</definedName>
    <definedName function="false" hidden="true" name="dsoif_1_2" vbProcedure="false">{"'gráf jan00'!$A$1:$AK$41"}</definedName>
    <definedName function="false" hidden="true" name="dsoif_2" vbProcedure="false">{"'gráf jan00'!$A$1:$AK$41"}</definedName>
    <definedName function="false" hidden="true" name="dsrgdergdrg" vbProcedure="false">{#N/A,#N/A,FALSE,"GERAL";#N/A,#N/A,FALSE,"012-96";#N/A,#N/A,FALSE,"018-96";#N/A,#N/A,FALSE,"027-96";#N/A,#N/A,FALSE,"059-96";#N/A,#N/A,FALSE,"076-96";#N/A,#N/A,FALSE,"019-97";#N/A,#N/A,FALSE,"021-97";#N/A,#N/A,FALSE,"022-97";#N/A,#N/A,FALSE,"028-97"}</definedName>
    <definedName function="false" hidden="true" name="dsrgdergdrg_1" vbProcedure="false">{#N/A,#N/A,FALSE,"GERAL";#N/A,#N/A,FALSE,"012-96";#N/A,#N/A,FALSE,"018-96";#N/A,#N/A,FALSE,"027-96";#N/A,#N/A,FALSE,"059-96";#N/A,#N/A,FALSE,"076-96";#N/A,#N/A,FALSE,"019-97";#N/A,#N/A,FALSE,"021-97";#N/A,#N/A,FALSE,"022-97";#N/A,#N/A,FALSE,"028-97"}</definedName>
    <definedName function="false" hidden="true" name="dsrgdergdrg_1_1" vbProcedure="false">{#N/A,#N/A,FALSE,"GERAL";#N/A,#N/A,FALSE,"012-96";#N/A,#N/A,FALSE,"018-96";#N/A,#N/A,FALSE,"027-96";#N/A,#N/A,FALSE,"059-96";#N/A,#N/A,FALSE,"076-96";#N/A,#N/A,FALSE,"019-97";#N/A,#N/A,FALSE,"021-97";#N/A,#N/A,FALSE,"022-97";#N/A,#N/A,FALSE,"028-97"}</definedName>
    <definedName function="false" hidden="true" name="dsrgdergdrg_1_1_1" vbProcedure="false">{#N/A,#N/A,FALSE,"GERAL";#N/A,#N/A,FALSE,"012-96";#N/A,#N/A,FALSE,"018-96";#N/A,#N/A,FALSE,"027-96";#N/A,#N/A,FALSE,"059-96";#N/A,#N/A,FALSE,"076-96";#N/A,#N/A,FALSE,"019-97";#N/A,#N/A,FALSE,"021-97";#N/A,#N/A,FALSE,"022-97";#N/A,#N/A,FALSE,"028-97"}</definedName>
    <definedName function="false" hidden="true" name="dsrgdergdrg_1_2" vbProcedure="false">{#N/A,#N/A,FALSE,"GERAL";#N/A,#N/A,FALSE,"012-96";#N/A,#N/A,FALSE,"018-96";#N/A,#N/A,FALSE,"027-96";#N/A,#N/A,FALSE,"059-96";#N/A,#N/A,FALSE,"076-96";#N/A,#N/A,FALSE,"019-97";#N/A,#N/A,FALSE,"021-97";#N/A,#N/A,FALSE,"022-97";#N/A,#N/A,FALSE,"028-97"}</definedName>
    <definedName function="false" hidden="true" name="dsrgdergdrg_2" vbProcedure="false">{#N/A,#N/A,FALSE,"GERAL";#N/A,#N/A,FALSE,"012-96";#N/A,#N/A,FALSE,"018-96";#N/A,#N/A,FALSE,"027-96";#N/A,#N/A,FALSE,"059-96";#N/A,#N/A,FALSE,"076-96";#N/A,#N/A,FALSE,"019-97";#N/A,#N/A,FALSE,"021-97";#N/A,#N/A,FALSE,"022-97";#N/A,#N/A,FALSE,"028-97"}</definedName>
    <definedName function="false" hidden="true" name="DSSD" vbProcedure="false">{#N/A,#N/A,FALSE,"ORC-ACKE";#N/A,#N/A,FALSE,"RESUMO"}</definedName>
    <definedName function="false" hidden="true" name="dssssss" vbProcedure="false">{"'gráf jan00'!$A$1:$AK$41"}</definedName>
    <definedName function="false" hidden="true" name="dssssss_1" vbProcedure="false">{"'gráf jan00'!$A$1:$AK$41"}</definedName>
    <definedName function="false" hidden="true" name="dssssss_1_1" vbProcedure="false">{"'gráf jan00'!$A$1:$AK$41"}</definedName>
    <definedName function="false" hidden="true" name="dssssss_1_1_1" vbProcedure="false">{"'gráf jan00'!$A$1:$AK$41"}</definedName>
    <definedName function="false" hidden="true" name="dssssss_1_2" vbProcedure="false">{"'gráf jan00'!$A$1:$AK$41"}</definedName>
    <definedName function="false" hidden="true" name="dssssss_2" vbProcedure="false">{"'gráf jan00'!$A$1:$AK$41"}</definedName>
    <definedName function="false" hidden="true" name="dsvbgl" vbProcedure="false">{"det (May)",#N/A,FALSE,"June";"sum (MAY YTD)",#N/A,FALSE,"June YTD"}</definedName>
    <definedName function="false" hidden="true" name="dsvbgl_1" vbProcedure="false">{"det (May)",#N/A,FALSE,"June";"sum (MAY YTD)",#N/A,FALSE,"June YTD"}</definedName>
    <definedName function="false" hidden="true" name="dsvbgl_1_1" vbProcedure="false">{"det (May)",#N/A,FALSE,"June";"sum (MAY YTD)",#N/A,FALSE,"June YTD"}</definedName>
    <definedName function="false" hidden="true" name="dsvbgl_1_1_1" vbProcedure="false">{"det (May)",#N/A,FALSE,"June";"sum (MAY YTD)",#N/A,FALSE,"June YTD"}</definedName>
    <definedName function="false" hidden="true" name="dsvbgl_1_2" vbProcedure="false">{"det (May)",#N/A,FALSE,"June";"sum (MAY YTD)",#N/A,FALSE,"June YTD"}</definedName>
    <definedName function="false" hidden="true" name="dsvbgl_2" vbProcedure="false">{"det (May)",#N/A,FALSE,"June";"sum (MAY YTD)",#N/A,FALSE,"June YTD"}</definedName>
    <definedName function="false" hidden="true" name="dthy" vbProcedure="false">{#N/A,#N/A,FALSE,"Graficos";#N/A,#N/A,FALSE,"P.Ingresos";#N/A,#N/A,FALSE,"P.Gastos";#N/A,#N/A,FALSE,"I.Trafico";#N/A,#N/A,FALSE,"I.Peajes";#N/A,#N/A,FALSE,"G.Operativos";#N/A,#N/A,FALSE,"Cf Proyecto";#N/A,#N/A,FALSE,"C.PYG";#N/A,#N/A,FALSE,"Balance";#N/A,#N/A,FALSE,"TIR AC";#N/A,#N/A,FALSE,"TIR E"}</definedName>
    <definedName function="false" hidden="false" name="DURAÇÃO" vbProcedure="false">SUM(#REF!)</definedName>
    <definedName function="false" hidden="true" name="DV" vbProcedure="false">{"'Quadro'!$A$4:$BG$78"}</definedName>
    <definedName function="false" hidden="true" name="DVASDV" vbProcedure="false">{"'REL CUSTODIF'!$B$1:$H$72"}</definedName>
    <definedName function="false" hidden="true" name="DVDV" vbProcedure="false">{"PARTE1",#N/A,FALSE,"Plan1"}</definedName>
    <definedName function="false" hidden="true" name="DVDVVD" vbProcedure="false">{TRUE,TRUE,-1.25,-15.5,484.5,278.25,FALSE,FALSE,TRUE,FALSE,0,1,#N/A,452,#N/A,5.92592592592593,22.5714285714286,1,FALSE,FALSE,3,TRUE,1,FALSE,100,"Swvu.ACC.","ACwvu.ACC.",#N/A,FALSE,FALSE,0,0,0,0,2,"","",FALSE,FALSE,FALSE,FALSE,1,90,#N/A,#N/A,"=R1C1:R650C11",FALSE,#N/A,#N/A,FALSE,FALSE,FALSE,1,65532,65532,FALSE,FALSE,TRUE,TRUE,TRUE}</definedName>
    <definedName function="false" hidden="true" name="DVDVVD_1" vbProcedure="false">{TRUE,TRUE,-1.25,-15.5,484.5,278.25,FALSE,FALSE,TRUE,FALSE,0,1,#N/A,452,#N/A,5.92592592592593,22.5714285714286,1,FALSE,FALSE,3,TRUE,1,FALSE,100,"Swvu.ACC.","ACwvu.ACC.",#N/A,FALSE,FALSE,0,0,0,0,2,"","",FALSE,FALSE,FALSE,FALSE,1,90,#N/A,#N/A,"=R1C1:R650C11",FALSE,#N/A,#N/A,FALSE,FALSE,FALSE,1,65532,65532,FALSE,FALSE,TRUE,TRUE,TRUE}</definedName>
    <definedName function="false" hidden="true" name="DVDV_1" vbProcedure="false">{"PARTE1",#N/A,FALSE,"Plan1"}</definedName>
    <definedName function="false" hidden="true" name="DVF" vbProcedure="false">#REF!</definedName>
    <definedName function="false" hidden="true" name="DVGFAZD" vbProcedure="false">{"'REL CUSTODIF'!$B$1:$H$72"}</definedName>
    <definedName function="false" hidden="true" name="dvlnke" vbProcedure="false">{"'gráf jan00'!$A$1:$AK$41"}</definedName>
    <definedName function="false" hidden="true" name="dvlnke_1" vbProcedure="false">{"'gráf jan00'!$A$1:$AK$41"}</definedName>
    <definedName function="false" hidden="true" name="dvlnke_1_1" vbProcedure="false">{"'gráf jan00'!$A$1:$AK$41"}</definedName>
    <definedName function="false" hidden="true" name="dvlnke_1_1_1" vbProcedure="false">{"'gráf jan00'!$A$1:$AK$41"}</definedName>
    <definedName function="false" hidden="true" name="dvlnke_1_2" vbProcedure="false">{"'gráf jan00'!$A$1:$AK$41"}</definedName>
    <definedName function="false" hidden="true" name="dvlnke_2" vbProcedure="false">{"'gráf jan00'!$A$1:$AK$41"}</definedName>
    <definedName function="false" hidden="true" name="DV_1" vbProcedure="false">{"'Quadro'!$A$4:$BG$78"}</definedName>
    <definedName function="false" hidden="true" name="DV_1_1" vbProcedure="false">{"'Quadro'!$A$4:$BG$78"}</definedName>
    <definedName function="false" hidden="true" name="DV_1_1_1" vbProcedure="false">{"'Quadro'!$A$4:$BG$78"}</definedName>
    <definedName function="false" hidden="true" name="DV_1_2" vbProcedure="false">{"'Quadro'!$A$4:$BG$78"}</definedName>
    <definedName function="false" hidden="true" name="DV_2" vbProcedure="false">{"'Quadro'!$A$4:$BG$78"}</definedName>
    <definedName function="false" hidden="true" name="dwd" vbProcedure="false">{"'Quadro'!$A$4:$BG$78"}</definedName>
    <definedName function="false" hidden="true" name="dwd_1" vbProcedure="false">{"'Quadro'!$A$4:$BG$78"}</definedName>
    <definedName function="false" hidden="true" name="dwd_1_1" vbProcedure="false">{"'Quadro'!$A$4:$BG$78"}</definedName>
    <definedName function="false" hidden="true" name="dwd_1_1_1" vbProcedure="false">{"'Quadro'!$A$4:$BG$78"}</definedName>
    <definedName function="false" hidden="true" name="dwd_1_2" vbProcedure="false">{"'Quadro'!$A$4:$BG$78"}</definedName>
    <definedName function="false" hidden="true" name="dwd_2" vbProcedure="false">{"'Quadro'!$A$4:$BG$78"}</definedName>
    <definedName function="false" hidden="true" name="dwed" vbProcedure="false">'[24]Cash flow'!$B$64</definedName>
    <definedName function="false" hidden="true" name="dwsdad" vbProcedure="false">{"'ReceitaLiquidaME'!$AA$25:$AN$32"}</definedName>
    <definedName function="false" hidden="true" name="dwsdad_1" vbProcedure="false">{"'ReceitaLiquidaME'!$AA$25:$AN$32"}</definedName>
    <definedName function="false" hidden="true" name="dwsdad_1_1" vbProcedure="false">{"'ReceitaLiquidaME'!$AA$25:$AN$32"}</definedName>
    <definedName function="false" hidden="true" name="dwsdad_1_1_1" vbProcedure="false">{"'ReceitaLiquidaME'!$AA$25:$AN$32"}</definedName>
    <definedName function="false" hidden="true" name="dwsdad_1_2" vbProcedure="false">{"'ReceitaLiquidaME'!$AA$25:$AN$32"}</definedName>
    <definedName function="false" hidden="true" name="dwsdad_2" vbProcedure="false">{"'ReceitaLiquidaME'!$AA$25:$AN$32"}</definedName>
    <definedName function="false" hidden="true" name="dxdxdx" vbProcedure="false">{"'RR'!$A$2:$E$81"}</definedName>
    <definedName function="false" hidden="true" name="DXNGBKGN" vbProcedure="false">#REF!</definedName>
    <definedName function="false" hidden="true" name="dyugs" vbProcedure="false">{#N/A,#N/A,FALSE,"Aging Summary";#N/A,#N/A,FALSE,"Ratio Analysis";#N/A,#N/A,FALSE,"Test 120 Day Accts";#N/A,#N/A,FALSE,"Tickmarks"}</definedName>
    <definedName function="false" hidden="true" name="dyugs_1" vbProcedure="false">{#N/A,#N/A,FALSE,"Aging Summary";#N/A,#N/A,FALSE,"Ratio Analysis";#N/A,#N/A,FALSE,"Test 120 Day Accts";#N/A,#N/A,FALSE,"Tickmarks"}</definedName>
    <definedName function="false" hidden="true" name="dzdwd" vbProcedure="false">{"'RR'!$A$2:$E$81"}</definedName>
    <definedName function="false" hidden="true" name="d_1" vbProcedure="false">{#N/A,#N/A,FALSE,"Aging Summary";#N/A,#N/A,FALSE,"Ratio Analysis";#N/A,#N/A,FALSE,"Test 120 Day Accts";#N/A,#N/A,FALSE,"Tickmarks"}</definedName>
    <definedName function="false" hidden="false" name="Dólar" vbProcedure="false">#REF!</definedName>
    <definedName function="false" hidden="true" name="Dúvidas" vbProcedure="false">{"'Quadro'!$A$4:$BG$78"}</definedName>
    <definedName function="false" hidden="true" name="e" vbProcedure="false">#REF!</definedName>
    <definedName function="false" hidden="true" name="E4WR" vbProcedure="false">{#N/A,#N/A,FALSE,"GRÁFICO";#N/A,#N/A,FALSE,"MED-URBANIZ";#N/A,#N/A,FALSE,"RES-URBANIZ";#N/A,#N/A,FALSE,"POS-FÍSICA-BLOCO2";#N/A,#N/A,FALSE,"MED-BLOCO2";#N/A,#N/A,FALSE,"RES-BLOCO2";#N/A,#N/A,FALSE,"POS-FÍSICA-BLOCO1";#N/A,#N/A,FALSE,"MED-BLOCO1";#N/A,#N/A,FALSE,"RES-BLOCO1";#N/A,#N/A,FALSE,"REAJUSTE";#N/A,#N/A,FALSE,"POS-FÍSICA-RESUMO";#N/A,#N/A,FALSE,"EXTCRO";#N/A,#N/A,FALSE,"RES-GERAL";#N/A,#N/A,FALSE,"MULTA"}</definedName>
    <definedName function="false" hidden="true" name="ea" vbProcedure="false">{"'CptDifn'!$AA$32:$AG$32"}</definedName>
    <definedName function="false" hidden="true" name="EAHYTHJWDRHYEJ" vbProcedure="false">4</definedName>
    <definedName function="false" hidden="true" name="ea_1" vbProcedure="false">{"'CptDifn'!$AA$32:$AG$32"}</definedName>
    <definedName function="false" hidden="true" name="ea_1_1" vbProcedure="false">{"'CptDifn'!$AA$32:$AG$32"}</definedName>
    <definedName function="false" hidden="true" name="ea_1_1_1" vbProcedure="false">{"'CptDifn'!$AA$32:$AG$32"}</definedName>
    <definedName function="false" hidden="true" name="ea_1_2" vbProcedure="false">{"'CptDifn'!$AA$32:$AG$32"}</definedName>
    <definedName function="false" hidden="true" name="ea_2" vbProcedure="false">{"'CptDifn'!$AA$32:$AG$32"}</definedName>
    <definedName function="false" hidden="true" name="EBASREGW" vbProcedure="false">#REF!</definedName>
    <definedName function="false" hidden="true" name="ecm" vbProcedure="false">{#N/A,#N/A,FALSE,"GERAL";#N/A,#N/A,FALSE,"012-96";#N/A,#N/A,FALSE,"018-96";#N/A,#N/A,FALSE,"027-96";#N/A,#N/A,FALSE,"059-96";#N/A,#N/A,FALSE,"076-96";#N/A,#N/A,FALSE,"019-97";#N/A,#N/A,FALSE,"021-97";#N/A,#N/A,FALSE,"022-97";#N/A,#N/A,FALSE,"028-97"}</definedName>
    <definedName function="false" hidden="true" name="ecm_1" vbProcedure="false">{#N/A,#N/A,FALSE,"GERAL";#N/A,#N/A,FALSE,"012-96";#N/A,#N/A,FALSE,"018-96";#N/A,#N/A,FALSE,"027-96";#N/A,#N/A,FALSE,"059-96";#N/A,#N/A,FALSE,"076-96";#N/A,#N/A,FALSE,"019-97";#N/A,#N/A,FALSE,"021-97";#N/A,#N/A,FALSE,"022-97";#N/A,#N/A,FALSE,"028-97"}</definedName>
    <definedName function="false" hidden="true" name="ecm_1_1" vbProcedure="false">{#N/A,#N/A,FALSE,"GERAL";#N/A,#N/A,FALSE,"012-96";#N/A,#N/A,FALSE,"018-96";#N/A,#N/A,FALSE,"027-96";#N/A,#N/A,FALSE,"059-96";#N/A,#N/A,FALSE,"076-96";#N/A,#N/A,FALSE,"019-97";#N/A,#N/A,FALSE,"021-97";#N/A,#N/A,FALSE,"022-97";#N/A,#N/A,FALSE,"028-97"}</definedName>
    <definedName function="false" hidden="true" name="ecm_1_1_1" vbProcedure="false">{#N/A,#N/A,FALSE,"GERAL";#N/A,#N/A,FALSE,"012-96";#N/A,#N/A,FALSE,"018-96";#N/A,#N/A,FALSE,"027-96";#N/A,#N/A,FALSE,"059-96";#N/A,#N/A,FALSE,"076-96";#N/A,#N/A,FALSE,"019-97";#N/A,#N/A,FALSE,"021-97";#N/A,#N/A,FALSE,"022-97";#N/A,#N/A,FALSE,"028-97"}</definedName>
    <definedName function="false" hidden="true" name="ecm_1_2" vbProcedure="false">{#N/A,#N/A,FALSE,"GERAL";#N/A,#N/A,FALSE,"012-96";#N/A,#N/A,FALSE,"018-96";#N/A,#N/A,FALSE,"027-96";#N/A,#N/A,FALSE,"059-96";#N/A,#N/A,FALSE,"076-96";#N/A,#N/A,FALSE,"019-97";#N/A,#N/A,FALSE,"021-97";#N/A,#N/A,FALSE,"022-97";#N/A,#N/A,FALSE,"028-97"}</definedName>
    <definedName function="false" hidden="true" name="ecm_2" vbProcedure="false">{#N/A,#N/A,FALSE,"GERAL";#N/A,#N/A,FALSE,"012-96";#N/A,#N/A,FALSE,"018-96";#N/A,#N/A,FALSE,"027-96";#N/A,#N/A,FALSE,"059-96";#N/A,#N/A,FALSE,"076-96";#N/A,#N/A,FALSE,"019-97";#N/A,#N/A,FALSE,"021-97";#N/A,#N/A,FALSE,"022-97";#N/A,#N/A,FALSE,"028-97"}</definedName>
    <definedName function="false" hidden="true" name="ed" vbProcedure="false">{"'CptDifn'!$AA$32:$AG$32"}</definedName>
    <definedName function="false" hidden="true" name="EDC"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dc_1" vbProcedure="false">{"'gráf jan00'!$A$1:$AK$41"}</definedName>
    <definedName function="false" hidden="true" name="edc_1_1" vbProcedure="false">{"'gráf jan00'!$A$1:$AK$41"}</definedName>
    <definedName function="false" hidden="true" name="edc_1_1_1" vbProcedure="false">{"'gráf jan00'!$A$1:$AK$41"}</definedName>
    <definedName function="false" hidden="true" name="edc_1_2" vbProcedure="false">{"'gráf jan00'!$A$1:$AK$41"}</definedName>
    <definedName function="false" hidden="true" name="edc_2" vbProcedure="false">{"'gráf jan00'!$A$1:$AK$41"}</definedName>
    <definedName function="false" hidden="true" name="edd" vbProcedure="false">{"'gráf jan00'!$A$1:$AK$41"}</definedName>
    <definedName function="false" hidden="true" name="EDEDDC" vbProcedure="false">{#N/A,#N/A,FALSE,"Cadastro";#N/A,#N/A,FALSE,"Diasmês";#N/A,#N/A,FALSE,"Refeição_3t";#N/A,#N/A,FALSE,"Refeição_Adm";#N/A,#N/A,FALSE,"Custo"}</definedName>
    <definedName function="false" hidden="true" name="EDFREWRF" vbProcedure="false">{"'REL CUSTODIF'!$B$1:$H$72"}</definedName>
    <definedName function="false" hidden="true" name="Edit" vbProcedure="false">#REF!</definedName>
    <definedName function="false" hidden="true" name="edrty" vbProcedure="false">{"'CptDifn'!$AA$32:$AG$32"}</definedName>
    <definedName function="false" hidden="true" name="edrty_1" vbProcedure="false">{"'CptDifn'!$AA$32:$AG$32"}</definedName>
    <definedName function="false" hidden="true" name="edrty_1_1" vbProcedure="false">{"'CptDifn'!$AA$32:$AG$32"}</definedName>
    <definedName function="false" hidden="true" name="edrty_1_1_1" vbProcedure="false">{"'CptDifn'!$AA$32:$AG$32"}</definedName>
    <definedName function="false" hidden="true" name="edrty_1_2" vbProcedure="false">{"'CptDifn'!$AA$32:$AG$32"}</definedName>
    <definedName function="false" hidden="true" name="edrty_2" vbProcedure="false">{"'CptDifn'!$AA$32:$AG$32"}</definedName>
    <definedName function="false" hidden="true" name="edweqd" vbProcedure="false">'[24]Cash flow'!$C$1:$C$65536</definedName>
    <definedName function="false" hidden="true" name="ed_1" vbProcedure="false">{"'CptDifn'!$AA$32:$AG$32"}</definedName>
    <definedName function="false" hidden="true" name="ed_1_1" vbProcedure="false">{"'CptDifn'!$AA$32:$AG$32"}</definedName>
    <definedName function="false" hidden="true" name="ed_1_1_1" vbProcedure="false">{"'CptDifn'!$AA$32:$AG$32"}</definedName>
    <definedName function="false" hidden="true" name="ed_1_2" vbProcedure="false">{"'CptDifn'!$AA$32:$AG$32"}</definedName>
    <definedName function="false" hidden="true" name="ed_2" vbProcedure="false">{"'CptDifn'!$AA$32:$AG$32"}</definedName>
    <definedName function="false" hidden="true" name="ee" vbProcedure="false">#REF!</definedName>
    <definedName function="false" hidden="true" name="eedd" vbProcedure="false">{#N/A,#N/A,TRUE,"BD 97";#N/A,#N/A,TRUE,"IR E CS 1997";#N/A,#N/A,TRUE,"CONTINGÊNCIAS";#N/A,#N/A,TRUE,"AD_EX_97";#N/A,#N/A,TRUE,"PR ND";#N/A,#N/A,TRUE,"8191";#N/A,#N/A,TRUE,"8383";#N/A,#N/A,TRUE,"MP 1024"}</definedName>
    <definedName function="false" hidden="true" name="eedd_1" vbProcedure="false">{#N/A,#N/A,TRUE,"BD 97";#N/A,#N/A,TRUE,"IR E CS 1997";#N/A,#N/A,TRUE,"CONTINGÊNCIAS";#N/A,#N/A,TRUE,"AD_EX_97";#N/A,#N/A,TRUE,"PR ND";#N/A,#N/A,TRUE,"8191";#N/A,#N/A,TRUE,"8383";#N/A,#N/A,TRUE,"MP 1024"}</definedName>
    <definedName function="false" hidden="true" name="EEE" vbProcedure="false">{#N/A,#N/A,FALSE,"GERAL";#N/A,#N/A,FALSE,"012-96";#N/A,#N/A,FALSE,"018-96";#N/A,#N/A,FALSE,"027-96";#N/A,#N/A,FALSE,"059-96";#N/A,#N/A,FALSE,"076-96";#N/A,#N/A,FALSE,"019-97";#N/A,#N/A,FALSE,"021-97";#N/A,#N/A,FALSE,"022-97";#N/A,#N/A,FALSE,"028-97"}</definedName>
    <definedName function="false" hidden="true" name="eeee" vbProcedure="false">{"'CptDifn'!$AA$32:$AG$32"}</definedName>
    <definedName function="false" hidden="true" name="eeeee" vbProcedure="false">#REF!</definedName>
    <definedName function="false" hidden="true" name="EEEEEE"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eeeeeeeeeeee"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eeeee_1" vbProcedure="false">{#N/A,#N/A,FALSE,"GRAF.";"USGV",#N/A,FALSE,"S-USGV";"MDE",#N/A,FALSE,"S-MDE";"BELGO",#N/A,FALSE,"S-BELGO";#N/A,#N/A,FALSE,"CAPA"}</definedName>
    <definedName function="false" hidden="true" name="eeeeee_1_1" vbProcedure="false">{#N/A,#N/A,FALSE,"GRAF.";"USGV",#N/A,FALSE,"S-USGV";"MDE",#N/A,FALSE,"S-MDE";"BELGO",#N/A,FALSE,"S-BELGO";#N/A,#N/A,FALSE,"CAPA"}</definedName>
    <definedName function="false" hidden="true" name="eeeeee_1_1_1" vbProcedure="false">{#N/A,#N/A,FALSE,"GRAF.";"USGV",#N/A,FALSE,"S-USGV";"MDE",#N/A,FALSE,"S-MDE";"BELGO",#N/A,FALSE,"S-BELGO";#N/A,#N/A,FALSE,"CAPA"}</definedName>
    <definedName function="false" hidden="true" name="eeeeee_1_2" vbProcedure="false">{#N/A,#N/A,FALSE,"GRAF.";"USGV",#N/A,FALSE,"S-USGV";"MDE",#N/A,FALSE,"S-MDE";"BELGO",#N/A,FALSE,"S-BELGO";#N/A,#N/A,FALSE,"CAPA"}</definedName>
    <definedName function="false" hidden="true" name="eeeeee_2" vbProcedure="false">{#N/A,#N/A,FALSE,"GRAF.";"USGV",#N/A,FALSE,"S-USGV";"MDE",#N/A,FALSE,"S-MDE";"BELGO",#N/A,FALSE,"S-BELGO";#N/A,#N/A,FALSE,"CAPA"}</definedName>
    <definedName function="false" hidden="true" name="eeetye" vbProcedure="false">{"'gráf jan00'!$A$1:$AK$41"}</definedName>
    <definedName function="false" hidden="true" name="EEGPZEHVUR" vbProcedure="false">#REF!</definedName>
    <definedName function="false" hidden="true" name="eesdd" vbProcedure="false">{#N/A,#N/A,TRUE,"indice";#N/A,#N/A,TRUE,"indicadores";#N/A,#N/A,TRUE,"comentarios"}</definedName>
    <definedName function="false" hidden="true" name="eesdd_1" vbProcedure="false">{#N/A,#N/A,TRUE,"indice";#N/A,#N/A,TRUE,"indicadores";#N/A,#N/A,TRUE,"comentarios"}</definedName>
    <definedName function="false" hidden="true" name="eesdd_1_1" vbProcedure="false">{#N/A,#N/A,TRUE,"indice";#N/A,#N/A,TRUE,"indicadores";#N/A,#N/A,TRUE,"comentarios"}</definedName>
    <definedName function="false" hidden="true" name="eesdd_1_1_1" vbProcedure="false">{#N/A,#N/A,TRUE,"indice";#N/A,#N/A,TRUE,"indicadores";#N/A,#N/A,TRUE,"comentarios"}</definedName>
    <definedName function="false" hidden="true" name="eesdd_1_2" vbProcedure="false">{#N/A,#N/A,TRUE,"indice";#N/A,#N/A,TRUE,"indicadores";#N/A,#N/A,TRUE,"comentarios"}</definedName>
    <definedName function="false" hidden="true" name="eesdd_2" vbProcedure="false">{#N/A,#N/A,TRUE,"indice";#N/A,#N/A,TRUE,"indicadores";#N/A,#N/A,TRUE,"comentarios"}</definedName>
    <definedName function="false" hidden="true" name="eett" vbProcedure="false">{"'CptDifn'!$AA$32:$AG$32"}</definedName>
    <definedName function="false" hidden="true" name="eett_1" vbProcedure="false">{"'CptDifn'!$AA$32:$AG$32"}</definedName>
    <definedName function="false" hidden="true" name="eett_1_1" vbProcedure="false">{"'CptDifn'!$AA$32:$AG$32"}</definedName>
    <definedName function="false" hidden="true" name="eett_1_1_1" vbProcedure="false">{"'CptDifn'!$AA$32:$AG$32"}</definedName>
    <definedName function="false" hidden="true" name="eett_1_2" vbProcedure="false">{"'CptDifn'!$AA$32:$AG$32"}</definedName>
    <definedName function="false" hidden="true" name="eett_2" vbProcedure="false">{"'CptDifn'!$AA$32:$AG$32"}</definedName>
    <definedName function="false" hidden="true" name="ee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ee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ee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ee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ee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ef" vbProcedure="false">{#N/A,#N/A,FALSE,"BETER -1";#N/A,#N/A,FALSE,"BETER -2";#N/A,#N/A,FALSE,"BETER -3";#N/A,#N/A,FALSE,"BETER -urb";#N/A,#N/A,FALSE,"BETER -RESUMO"}</definedName>
    <definedName function="false" hidden="true" name="EFC" vbProcedure="false">{"'RR'!$A$2:$E$81"}</definedName>
    <definedName function="false" hidden="true" name="efcd" vbProcedure="false">[24]XREF!$A$2:$IV$2</definedName>
    <definedName function="false" hidden="true" name="EFCEletron" vbProcedure="false">{"'RR'!$A$2:$E$81"}</definedName>
    <definedName function="false" hidden="true" name="EFCEletron_1" vbProcedure="false">{"'RR'!$A$2:$E$81"}</definedName>
    <definedName function="false" hidden="true" name="EFCEletron_1_1" vbProcedure="false">{"'RR'!$A$2:$E$81"}</definedName>
    <definedName function="false" hidden="true" name="EFCEletron_1_1_1" vbProcedure="false">{"'RR'!$A$2:$E$81"}</definedName>
    <definedName function="false" hidden="true" name="EFCEletron_1_2" vbProcedure="false">{"'RR'!$A$2:$E$81"}</definedName>
    <definedName function="false" hidden="true" name="EFCEletron_2" vbProcedure="false">{"'RR'!$A$2:$E$81"}</definedName>
    <definedName function="false" hidden="true" name="EFC_1" vbProcedure="false">{"'RR'!$A$2:$E$81"}</definedName>
    <definedName function="false" hidden="true" name="EFC_1_1" vbProcedure="false">{"'RR'!$A$2:$E$81"}</definedName>
    <definedName function="false" hidden="true" name="EFC_1_1_1" vbProcedure="false">{"'RR'!$A$2:$E$81"}</definedName>
    <definedName function="false" hidden="true" name="EFC_1_2" vbProcedure="false">{"'RR'!$A$2:$E$81"}</definedName>
    <definedName function="false" hidden="true" name="EFC_2" vbProcedure="false">{"'RR'!$A$2:$E$81"}</definedName>
    <definedName function="false" hidden="true" name="efe"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FEQF" vbProcedure="false">{"'REL CUSTODIF'!$B$1:$H$72"}</definedName>
    <definedName function="false" hidden="true" name="EFETIVO" vbProcedure="false">{"'IndicadoresRH'!$AA$50:$AP$67"}</definedName>
    <definedName function="false" hidden="true" name="EFF" vbProcedure="false">{#N/A,#N/A,FALSE,"GERAL";#N/A,#N/A,FALSE,"012-96";#N/A,#N/A,FALSE,"018-96";#N/A,#N/A,FALSE,"027-96";#N/A,#N/A,FALSE,"059-96";#N/A,#N/A,FALSE,"076-96";#N/A,#N/A,FALSE,"019-97";#N/A,#N/A,FALSE,"021-97";#N/A,#N/A,FALSE,"022-97";#N/A,#N/A,FALSE,"028-97"}</definedName>
    <definedName function="false" hidden="true" name="EFFEEF" vbProcedure="false">{#N/A,#N/A,FALSE,"Aging Summary";#N/A,#N/A,FALSE,"Ratio Analysis";#N/A,#N/A,FALSE,"Test 120 Day Accts";#N/A,#N/A,FALSE,"Tickmarks"}</definedName>
    <definedName function="false" hidden="true" name="EFFEEF_1" vbProcedure="false">{#N/A,#N/A,FALSE,"Aging Summary";#N/A,#N/A,FALSE,"Ratio Analysis";#N/A,#N/A,FALSE,"Test 120 Day Accts";#N/A,#N/A,FALSE,"Tickmarks"}</definedName>
    <definedName function="false" hidden="true" name="EFF_1" vbProcedure="false">{#N/A,#N/A,FALSE,"GERAL";#N/A,#N/A,FALSE,"012-96";#N/A,#N/A,FALSE,"018-96";#N/A,#N/A,FALSE,"027-96";#N/A,#N/A,FALSE,"059-96";#N/A,#N/A,FALSE,"076-96";#N/A,#N/A,FALSE,"019-97";#N/A,#N/A,FALSE,"021-97";#N/A,#N/A,FALSE,"022-97";#N/A,#N/A,FALSE,"028-97"}</definedName>
    <definedName function="false" hidden="true" name="EFF_1_1" vbProcedure="false">{#N/A,#N/A,FALSE,"GERAL";#N/A,#N/A,FALSE,"012-96";#N/A,#N/A,FALSE,"018-96";#N/A,#N/A,FALSE,"027-96";#N/A,#N/A,FALSE,"059-96";#N/A,#N/A,FALSE,"076-96";#N/A,#N/A,FALSE,"019-97";#N/A,#N/A,FALSE,"021-97";#N/A,#N/A,FALSE,"022-97";#N/A,#N/A,FALSE,"028-97"}</definedName>
    <definedName function="false" hidden="true" name="EFF_2" vbProcedure="false">{#N/A,#N/A,FALSE,"GERAL";#N/A,#N/A,FALSE,"012-96";#N/A,#N/A,FALSE,"018-96";#N/A,#N/A,FALSE,"027-96";#N/A,#N/A,FALSE,"059-96";#N/A,#N/A,FALSE,"076-96";#N/A,#N/A,FALSE,"019-97";#N/A,#N/A,FALSE,"021-97";#N/A,#N/A,FALSE,"022-97";#N/A,#N/A,FALSE,"028-97"}</definedName>
    <definedName function="false" hidden="true" name="EFVM" vbProcedure="false">{"'RR'!$A$2:$E$81"}</definedName>
    <definedName function="false" hidden="true" name="EFVM2" vbProcedure="false">{"'RR'!$A$2:$E$81"}</definedName>
    <definedName function="false" hidden="true" name="EFVM2_1" vbProcedure="false">{"'RR'!$A$2:$E$81"}</definedName>
    <definedName function="false" hidden="true" name="EFVM2_1_1" vbProcedure="false">{"'RR'!$A$2:$E$81"}</definedName>
    <definedName function="false" hidden="true" name="EFVM2_1_1_1" vbProcedure="false">{"'RR'!$A$2:$E$81"}</definedName>
    <definedName function="false" hidden="true" name="EFVM2_1_2" vbProcedure="false">{"'RR'!$A$2:$E$81"}</definedName>
    <definedName function="false" hidden="true" name="EFVM2_2" vbProcedure="false">{"'RR'!$A$2:$E$81"}</definedName>
    <definedName function="false" hidden="true" name="EFVM3" vbProcedure="false">{"'RR'!$A$2:$E$81"}</definedName>
    <definedName function="false" hidden="true" name="EFVM3_1" vbProcedure="false">{"'RR'!$A$2:$E$81"}</definedName>
    <definedName function="false" hidden="true" name="EFVM3_1_1" vbProcedure="false">{"'RR'!$A$2:$E$81"}</definedName>
    <definedName function="false" hidden="true" name="EFVM3_1_1_1" vbProcedure="false">{"'RR'!$A$2:$E$81"}</definedName>
    <definedName function="false" hidden="true" name="EFVM3_1_2" vbProcedure="false">{"'RR'!$A$2:$E$81"}</definedName>
    <definedName function="false" hidden="true" name="EFVM3_2" vbProcedure="false">{"'RR'!$A$2:$E$81"}</definedName>
    <definedName function="false" hidden="true" name="EFVM_1" vbProcedure="false">{"'RR'!$A$2:$E$81"}</definedName>
    <definedName function="false" hidden="true" name="EFVM_1_1" vbProcedure="false">{"'RR'!$A$2:$E$81"}</definedName>
    <definedName function="false" hidden="true" name="EFVM_1_1_1" vbProcedure="false">{"'RR'!$A$2:$E$81"}</definedName>
    <definedName function="false" hidden="true" name="EFVM_1_2" vbProcedure="false">{"'RR'!$A$2:$E$81"}</definedName>
    <definedName function="false" hidden="true" name="EFVM_2" vbProcedure="false">{"'RR'!$A$2:$E$81"}</definedName>
    <definedName function="false" hidden="true" name="EFwegfWE" vbProcedure="false">{#N/A,#N/A,FALSE,"Anexo I";#N/A,#N/A,FALSE,"Anexo II";#N/A,#N/A,FALSE,"Anexo III"}</definedName>
    <definedName function="false" hidden="true" name="ef_1" vbProcedure="false">{"'CptDifn'!$AA$32:$AG$32"}</definedName>
    <definedName function="false" hidden="true" name="ef_1_1" vbProcedure="false">{"'CptDifn'!$AA$32:$AG$32"}</definedName>
    <definedName function="false" hidden="true" name="ef_1_1_1" vbProcedure="false">{"'CptDifn'!$AA$32:$AG$32"}</definedName>
    <definedName function="false" hidden="true" name="ef_1_2" vbProcedure="false">{"'CptDifn'!$AA$32:$AG$32"}</definedName>
    <definedName function="false" hidden="true" name="ef_2" vbProcedure="false">{"'CptDifn'!$AA$32:$AG$32"}</definedName>
    <definedName function="false" hidden="true" name="eg" vbProcedure="false">{"'CptDifn'!$AA$32:$AG$32"}</definedName>
    <definedName function="false" hidden="true" name="egerg"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EGFewgfWEG" vbProcedure="false">{#N/A,#N/A,FALSE,"OORS";#N/A,#N/A,FALSE,"OEOT Ferrovia";#N/A,#N/A,FALSE,"OEOT Manobreiro";#N/A,#N/A,FALSE,"OEOT Rodovia";#N/A,#N/A,FALSE,"OEOT Bota Fora";#N/A,#N/A,FALSE,"OORQ";#N/A,#N/A,FALSE,"OORF Apoio";#N/A,#N/A,FALSE,"OORF Canaleiro";#N/A,#N/A,FALSE,"OORC";#N/A,#N/A,FALSE,"OOLO";#N/A,#N/A,FALSE,"OOEA";#N/A,#N/A,FALSE,"OEOM";#N/A,#N/A,FALSE,"OOE";#N/A,#N/A,FALSE,"OOEE";#N/A,#N/A,FALSE,"OERM";#N/A,#N/A,FALSE,"POOL";#N/A,#N/A,FALSE,"Extra OORS";#N/A,#N/A,FALSE,"Extra OEOT Ferrovia";#N/A,#N/A,FALSE,"Extra OEOT Manobreiro";#N/A,#N/A,FALSE,"Extra OEOT Rodovia";#N/A,#N/A,FALSE,"Extra OEOT Bota Fora";#N/A,#N/A,FALSE,"Extra OORQ";#N/A,#N/A,FALSE,"Extra OORF Apoio";#N/A,#N/A,FALSE,"Extra OORF Canaleiro";#N/A,#N/A,FALSE,"Extra OORC";#N/A,#N/A,FALSE,"Extra OOLO";#N/A,#N/A,FALSE,"Extra OOEA";#N/A,#N/A,FALSE,"Extra OEOM";#N/A,#N/A,FALSE,"Extra OOE";#N/A,#N/A,FALSE,"Extra OOEE";#N/A,#N/A,FALSE,"Extra OERM";#N/A,#N/A,FALSE,"Extra POOL"}</definedName>
    <definedName function="false" hidden="true" name="eg_1" vbProcedure="false">{"'CptDifn'!$AA$32:$AG$32"}</definedName>
    <definedName function="false" hidden="true" name="eg_1_1" vbProcedure="false">{"'CptDifn'!$AA$32:$AG$32"}</definedName>
    <definedName function="false" hidden="true" name="eg_1_1_1" vbProcedure="false">{"'CptDifn'!$AA$32:$AG$32"}</definedName>
    <definedName function="false" hidden="true" name="eg_1_2" vbProcedure="false">{"'CptDifn'!$AA$32:$AG$32"}</definedName>
    <definedName function="false" hidden="true" name="eg_2" vbProcedure="false">{"'CptDifn'!$AA$32:$AG$32"}</definedName>
    <definedName function="false" hidden="true" name="eh" vbProcedure="false">{"'CptDifn'!$AA$32:$AG$32"}</definedName>
    <definedName function="false" hidden="true" name="eh_1" vbProcedure="false">{"'CptDifn'!$AA$32:$AG$32"}</definedName>
    <definedName function="false" hidden="true" name="eh_1_1" vbProcedure="false">{"'CptDifn'!$AA$32:$AG$32"}</definedName>
    <definedName function="false" hidden="true" name="eirhg" vbProcedure="false">{"det (May)",#N/A,FALSE,"June";"sum (MAY YTD)",#N/A,FALSE,"June YTD"}</definedName>
    <definedName function="false" hidden="true" name="eirhg_1" vbProcedure="false">{"det (May)",#N/A,FALSE,"June";"sum (MAY YTD)",#N/A,FALSE,"June YTD"}</definedName>
    <definedName function="false" hidden="true" name="eirhg_1_1" vbProcedure="false">{"det (May)",#N/A,FALSE,"June";"sum (MAY YTD)",#N/A,FALSE,"June YTD"}</definedName>
    <definedName function="false" hidden="true" name="eirhg_1_1_1" vbProcedure="false">{"det (May)",#N/A,FALSE,"June";"sum (MAY YTD)",#N/A,FALSE,"June YTD"}</definedName>
    <definedName function="false" hidden="true" name="eirhg_1_2" vbProcedure="false">{"det (May)",#N/A,FALSE,"June";"sum (MAY YTD)",#N/A,FALSE,"June YTD"}</definedName>
    <definedName function="false" hidden="true" name="eirhg_2" vbProcedure="false">{"det (May)",#N/A,FALSE,"June";"sum (MAY YTD)",#N/A,FALSE,"June YTD"}</definedName>
    <definedName function="false" hidden="true" name="eirnf" vbProcedure="false">{"det (May)",#N/A,FALSE,"June";"sum (MAY YTD)",#N/A,FALSE,"June YTD"}</definedName>
    <definedName function="false" hidden="true" name="eirnf_1" vbProcedure="false">{"det (May)",#N/A,FALSE,"June";"sum (MAY YTD)",#N/A,FALSE,"June YTD"}</definedName>
    <definedName function="false" hidden="true" name="eirnf_1_1" vbProcedure="false">{"det (May)",#N/A,FALSE,"June";"sum (MAY YTD)",#N/A,FALSE,"June YTD"}</definedName>
    <definedName function="false" hidden="true" name="eirnf_1_1_1" vbProcedure="false">{"det (May)",#N/A,FALSE,"June";"sum (MAY YTD)",#N/A,FALSE,"June YTD"}</definedName>
    <definedName function="false" hidden="true" name="eirnf_1_2" vbProcedure="false">{"det (May)",#N/A,FALSE,"June";"sum (MAY YTD)",#N/A,FALSE,"June YTD"}</definedName>
    <definedName function="false" hidden="true" name="eirnf_2" vbProcedure="false">{"det (May)",#N/A,FALSE,"June";"sum (MAY YTD)",#N/A,FALSE,"June YTD"}</definedName>
    <definedName function="false" hidden="true" name="ej" vbProcedure="false">{"'CptDifn'!$AA$32:$AG$32"}</definedName>
    <definedName function="false" hidden="true" name="EJI" vbProcedure="false">{"'Quadro'!$A$4:$BG$78"}</definedName>
    <definedName function="false" hidden="true" name="EJI_1" vbProcedure="false">{"'Quadro'!$A$4:$BG$78"}</definedName>
    <definedName function="false" hidden="true" name="EJI_1_1" vbProcedure="false">{"'Quadro'!$A$4:$BG$78"}</definedName>
    <definedName function="false" hidden="true" name="EJI_1_1_1" vbProcedure="false">{"'Quadro'!$A$4:$BG$78"}</definedName>
    <definedName function="false" hidden="true" name="EJI_1_2" vbProcedure="false">{"'Quadro'!$A$4:$BG$78"}</definedName>
    <definedName function="false" hidden="true" name="EJI_2" vbProcedure="false">{"'Quadro'!$A$4:$BG$78"}</definedName>
    <definedName function="false" hidden="true" name="ej_1" vbProcedure="false">{"'CptDifn'!$AA$32:$AG$32"}</definedName>
    <definedName function="false" hidden="true" name="ej_1_1" vbProcedure="false">{"'CptDifn'!$AA$32:$AG$32"}</definedName>
    <definedName function="false" hidden="true" name="ej_1_1_1" vbProcedure="false">{"'CptDifn'!$AA$32:$AG$32"}</definedName>
    <definedName function="false" hidden="true" name="ej_1_2" vbProcedure="false">{"'CptDifn'!$AA$32:$AG$32"}</definedName>
    <definedName function="false" hidden="true" name="ej_2" vbProcedure="false">{"'CptDifn'!$AA$32:$AG$32"}</definedName>
    <definedName function="false" hidden="true" name="Eletrica" vbProcedure="false">{#N/A,#N/A,FALSE,"GERAL";#N/A,#N/A,FALSE,"012-96";#N/A,#N/A,FALSE,"018-96";#N/A,#N/A,FALSE,"027-96";#N/A,#N/A,FALSE,"059-96";#N/A,#N/A,FALSE,"076-96";#N/A,#N/A,FALSE,"019-97";#N/A,#N/A,FALSE,"021-97";#N/A,#N/A,FALSE,"022-97";#N/A,#N/A,FALSE,"028-97"}</definedName>
    <definedName function="false" hidden="true" name="Eletrica_1" vbProcedure="false">{#N/A,#N/A,FALSE,"GERAL";#N/A,#N/A,FALSE,"012-96";#N/A,#N/A,FALSE,"018-96";#N/A,#N/A,FALSE,"027-96";#N/A,#N/A,FALSE,"059-96";#N/A,#N/A,FALSE,"076-96";#N/A,#N/A,FALSE,"019-97";#N/A,#N/A,FALSE,"021-97";#N/A,#N/A,FALSE,"022-97";#N/A,#N/A,FALSE,"028-97"}</definedName>
    <definedName function="false" hidden="true" name="Eletrica_1_1" vbProcedure="false">{#N/A,#N/A,FALSE,"GERAL";#N/A,#N/A,FALSE,"012-96";#N/A,#N/A,FALSE,"018-96";#N/A,#N/A,FALSE,"027-96";#N/A,#N/A,FALSE,"059-96";#N/A,#N/A,FALSE,"076-96";#N/A,#N/A,FALSE,"019-97";#N/A,#N/A,FALSE,"021-97";#N/A,#N/A,FALSE,"022-97";#N/A,#N/A,FALSE,"028-97"}</definedName>
    <definedName function="false" hidden="true" name="Eletrica_1_1_1" vbProcedure="false">{#N/A,#N/A,FALSE,"GERAL";#N/A,#N/A,FALSE,"012-96";#N/A,#N/A,FALSE,"018-96";#N/A,#N/A,FALSE,"027-96";#N/A,#N/A,FALSE,"059-96";#N/A,#N/A,FALSE,"076-96";#N/A,#N/A,FALSE,"019-97";#N/A,#N/A,FALSE,"021-97";#N/A,#N/A,FALSE,"022-97";#N/A,#N/A,FALSE,"028-97"}</definedName>
    <definedName function="false" hidden="true" name="Eletrica_1_2" vbProcedure="false">{#N/A,#N/A,FALSE,"GERAL";#N/A,#N/A,FALSE,"012-96";#N/A,#N/A,FALSE,"018-96";#N/A,#N/A,FALSE,"027-96";#N/A,#N/A,FALSE,"059-96";#N/A,#N/A,FALSE,"076-96";#N/A,#N/A,FALSE,"019-97";#N/A,#N/A,FALSE,"021-97";#N/A,#N/A,FALSE,"022-97";#N/A,#N/A,FALSE,"028-97"}</definedName>
    <definedName function="false" hidden="true" name="Eletrica_2" vbProcedure="false">{#N/A,#N/A,FALSE,"GERAL";#N/A,#N/A,FALSE,"012-96";#N/A,#N/A,FALSE,"018-96";#N/A,#N/A,FALSE,"027-96";#N/A,#N/A,FALSE,"059-96";#N/A,#N/A,FALSE,"076-96";#N/A,#N/A,FALSE,"019-97";#N/A,#N/A,FALSE,"021-97";#N/A,#N/A,FALSE,"022-97";#N/A,#N/A,FALSE,"028-97"}</definedName>
    <definedName function="false" hidden="true" name="eli" vbProcedure="false">{#N/A,#N/A,TRUE,"forside";#N/A,#N/A,TRUE,"Res_AOGT";#N/A,#N/A,TRUE,"Bal_AOGT";#N/A,#N/A,TRUE,"Kont_AOGT";#N/A,#N/A,TRUE,"Note 1-5";#N/A,#N/A,TRUE,"Note 6-9";#N/A,#N/A,TRUE,"Bal_note10-14";#N/A,#N/A,TRUE,"Note 15-16";#N/A,#N/A,TRUE,"Note 17-19";#N/A,#N/A,TRUE,"Note 19 forts.";#N/A,#N/A,TRUE,"Note 20-23";#N/A,#N/A,TRUE,"Nøkkeltall"}</definedName>
    <definedName function="false" hidden="true" name="elkjfds" vbProcedure="false">{"'gráf jan00'!$A$1:$AK$41"}</definedName>
    <definedName function="false" hidden="true" name="elkjfds_1" vbProcedure="false">{"'gráf jan00'!$A$1:$AK$41"}</definedName>
    <definedName function="false" hidden="true" name="elkjfds_1_1" vbProcedure="false">{"'gráf jan00'!$A$1:$AK$41"}</definedName>
    <definedName function="false" hidden="true" name="elkjfds_1_1_1" vbProcedure="false">{"'gráf jan00'!$A$1:$AK$41"}</definedName>
    <definedName function="false" hidden="true" name="elkjfds_1_2" vbProcedure="false">{"'gráf jan00'!$A$1:$AK$41"}</definedName>
    <definedName function="false" hidden="true" name="elkjfds_2" vbProcedure="false">{"'gráf jan00'!$A$1:$AK$41"}</definedName>
    <definedName function="false" hidden="true" name="Elton" vbProcedure="false">{"'RR'!$A$2:$E$81"}</definedName>
    <definedName function="false" hidden="true" name="EmpAux" vbProcedure="false">""</definedName>
    <definedName function="false" hidden="true" name="EmpMn"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mpMn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mpMn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mpMn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mpMn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mpMn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mpr" vbProcedure="false">#REF!</definedName>
    <definedName function="false" hidden="false" name="Encargos" vbProcedure="false">[13]DADOS!$E$6</definedName>
    <definedName function="false" hidden="true" name="ENERGIA"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eng." vbProcedure="false">{#N/A,#N/A,FALSE,"MO (2)"}</definedName>
    <definedName function="false" hidden="true" name="ENGENHARIA" vbProcedure="false">{#N/A,#N/A,FALSE,"MO (2)"}</definedName>
    <definedName function="false" hidden="true" name="eoju" vbProcedure="false">{#N/A,#N/A,FALSE,"GERAL";#N/A,#N/A,FALSE,"012-96";#N/A,#N/A,FALSE,"018-96";#N/A,#N/A,FALSE,"027-96";#N/A,#N/A,FALSE,"059-96";#N/A,#N/A,FALSE,"076-96";#N/A,#N/A,FALSE,"019-97";#N/A,#N/A,FALSE,"021-97";#N/A,#N/A,FALSE,"022-97";#N/A,#N/A,FALSE,"028-97"}</definedName>
    <definedName function="false" hidden="true" name="eoosos" vbProcedure="false">{#N/A,#N/A,FALSE,"Aging Summary";#N/A,#N/A,FALSE,"Ratio Analysis";#N/A,#N/A,FALSE,"Test 120 Day Accts";#N/A,#N/A,FALSE,"Tickmarks"}</definedName>
    <definedName function="false" hidden="false" name="EPI" vbProcedure="false">DADOS!$M$20</definedName>
    <definedName function="false" hidden="false" name="EPIUniforme" vbProcedure="false">[13]DADOS!$F$19</definedName>
    <definedName function="false" hidden="true" name="EQ" vbProcedure="false">#REF!</definedName>
    <definedName function="false" hidden="true" name="Eqele" vbProcedure="false">{#N/A,#N/A,FALSE,"GERAL";#N/A,#N/A,FALSE,"012-96";#N/A,#N/A,FALSE,"018-96";#N/A,#N/A,FALSE,"027-96";#N/A,#N/A,FALSE,"059-96";#N/A,#N/A,FALSE,"076-96";#N/A,#N/A,FALSE,"019-97";#N/A,#N/A,FALSE,"021-97";#N/A,#N/A,FALSE,"022-97";#N/A,#N/A,FALSE,"028-97"}</definedName>
    <definedName function="false" hidden="true" name="Eqele_1" vbProcedure="false">{#N/A,#N/A,FALSE,"GERAL";#N/A,#N/A,FALSE,"012-96";#N/A,#N/A,FALSE,"018-96";#N/A,#N/A,FALSE,"027-96";#N/A,#N/A,FALSE,"059-96";#N/A,#N/A,FALSE,"076-96";#N/A,#N/A,FALSE,"019-97";#N/A,#N/A,FALSE,"021-97";#N/A,#N/A,FALSE,"022-97";#N/A,#N/A,FALSE,"028-97"}</definedName>
    <definedName function="false" hidden="true" name="Eqele_1_1" vbProcedure="false">{#N/A,#N/A,FALSE,"GERAL";#N/A,#N/A,FALSE,"012-96";#N/A,#N/A,FALSE,"018-96";#N/A,#N/A,FALSE,"027-96";#N/A,#N/A,FALSE,"059-96";#N/A,#N/A,FALSE,"076-96";#N/A,#N/A,FALSE,"019-97";#N/A,#N/A,FALSE,"021-97";#N/A,#N/A,FALSE,"022-97";#N/A,#N/A,FALSE,"028-97"}</definedName>
    <definedName function="false" hidden="true" name="Eqele_1_1_1" vbProcedure="false">{#N/A,#N/A,FALSE,"GERAL";#N/A,#N/A,FALSE,"012-96";#N/A,#N/A,FALSE,"018-96";#N/A,#N/A,FALSE,"027-96";#N/A,#N/A,FALSE,"059-96";#N/A,#N/A,FALSE,"076-96";#N/A,#N/A,FALSE,"019-97";#N/A,#N/A,FALSE,"021-97";#N/A,#N/A,FALSE,"022-97";#N/A,#N/A,FALSE,"028-97"}</definedName>
    <definedName function="false" hidden="true" name="Eqele_1_2" vbProcedure="false">{#N/A,#N/A,FALSE,"GERAL";#N/A,#N/A,FALSE,"012-96";#N/A,#N/A,FALSE,"018-96";#N/A,#N/A,FALSE,"027-96";#N/A,#N/A,FALSE,"059-96";#N/A,#N/A,FALSE,"076-96";#N/A,#N/A,FALSE,"019-97";#N/A,#N/A,FALSE,"021-97";#N/A,#N/A,FALSE,"022-97";#N/A,#N/A,FALSE,"028-97"}</definedName>
    <definedName function="false" hidden="true" name="Eqele_2" vbProcedure="false">{#N/A,#N/A,FALSE,"GERAL";#N/A,#N/A,FALSE,"012-96";#N/A,#N/A,FALSE,"018-96";#N/A,#N/A,FALSE,"027-96";#N/A,#N/A,FALSE,"059-96";#N/A,#N/A,FALSE,"076-96";#N/A,#N/A,FALSE,"019-97";#N/A,#N/A,FALSE,"021-97";#N/A,#N/A,FALSE,"022-97";#N/A,#N/A,FALSE,"028-97"}</definedName>
    <definedName function="false" hidden="false" name="EQP" vbProcedure="false">[1]compos1!#ref!</definedName>
    <definedName function="false" hidden="true" name="Equatorial" vbProcedure="false">{#N/A,#N/A,FALSE,"TOTAL"}</definedName>
    <definedName function="false" hidden="true" name="Equatorial_1" vbProcedure="false">{#N/A,#N/A,FALSE,"TOTAL"}</definedName>
    <definedName function="false" hidden="true" name="Equatorial_1_1" vbProcedure="false">{#N/A,#N/A,FALSE,"TOTAL"}</definedName>
    <definedName function="false" hidden="true" name="Equatorial_1_1_1" vbProcedure="false">{#N/A,#N/A,FALSE,"TOTAL"}</definedName>
    <definedName function="false" hidden="true" name="Equatorial_1_2" vbProcedure="false">{#N/A,#N/A,FALSE,"TOTAL"}</definedName>
    <definedName function="false" hidden="true" name="Equatorial_2" vbProcedure="false">{#N/A,#N/A,FALSE,"TOTAL"}</definedName>
    <definedName function="false" hidden="false" name="equip" vbProcedure="false">#REF!</definedName>
    <definedName function="false" hidden="false" name="EQUIPAMENTOS" vbProcedure="false">EQUIPAMENTOS!$B$3:$R$310</definedName>
    <definedName function="false" hidden="true" name="eqwd" vbProcedure="false">#N/A</definedName>
    <definedName function="false" hidden="true" name="ER" vbProcedure="false">{#N/A,#N/A,FALSE,"GERAL";#N/A,#N/A,FALSE,"012-96";#N/A,#N/A,FALSE,"018-96";#N/A,#N/A,FALSE,"027-96";#N/A,#N/A,FALSE,"059-96";#N/A,#N/A,FALSE,"076-96";#N/A,#N/A,FALSE,"019-97";#N/A,#N/A,FALSE,"021-97";#N/A,#N/A,FALSE,"022-97";#N/A,#N/A,FALSE,"028-97"}</definedName>
    <definedName function="false" hidden="true" name="ERA" vbProcedure="false">{#N/A,#N/A,FALSE,"ORC-ACKE";#N/A,#N/A,FALSE,"RESUMO"}</definedName>
    <definedName function="false" hidden="true" name="erb" vbProcedure="false">{"'Quadro'!$A$4:$BG$78"}</definedName>
    <definedName function="false" hidden="true" name="erb_1" vbProcedure="false">{"'Quadro'!$A$4:$BG$78"}</definedName>
    <definedName function="false" hidden="true" name="erb_1_1" vbProcedure="false">{"'Quadro'!$A$4:$BG$78"}</definedName>
    <definedName function="false" hidden="true" name="erb_1_1_1" vbProcedure="false">{"'Quadro'!$A$4:$BG$78"}</definedName>
    <definedName function="false" hidden="true" name="erb_1_2" vbProcedure="false">{"'Quadro'!$A$4:$BG$78"}</definedName>
    <definedName function="false" hidden="true" name="erb_2" vbProcedure="false">{"'Quadro'!$A$4:$BG$78"}</definedName>
    <definedName function="false" hidden="true" name="erc" vbProcedure="false">{"'RR'!$A$2:$E$81"}</definedName>
    <definedName function="false" hidden="true" name="erc_1" vbProcedure="false">{"'RR'!$A$2:$E$81"}</definedName>
    <definedName function="false" hidden="true" name="erc_1_1" vbProcedure="false">{"'RR'!$A$2:$E$81"}</definedName>
    <definedName function="false" hidden="true" name="erc_1_1_1" vbProcedure="false">{"'RR'!$A$2:$E$81"}</definedName>
    <definedName function="false" hidden="true" name="erc_1_2" vbProcedure="false">{"'RR'!$A$2:$E$81"}</definedName>
    <definedName function="false" hidden="true" name="erc_2" vbProcedure="false">{"'RR'!$A$2:$E$81"}</definedName>
    <definedName function="false" hidden="true" name="erdfg" vbProcedure="false">{"'gráf jan00'!$A$1:$AK$41"}</definedName>
    <definedName function="false" hidden="true" name="erdfg_1" vbProcedure="false">{"'gráf jan00'!$A$1:$AK$41"}</definedName>
    <definedName function="false" hidden="true" name="erdfg_1_1" vbProcedure="false">{"'gráf jan00'!$A$1:$AK$41"}</definedName>
    <definedName function="false" hidden="true" name="erdfg_1_1_1" vbProcedure="false">{"'gráf jan00'!$A$1:$AK$41"}</definedName>
    <definedName function="false" hidden="true" name="erdfg_1_2" vbProcedure="false">{"'gráf jan00'!$A$1:$AK$41"}</definedName>
    <definedName function="false" hidden="true" name="erdfg_2" vbProcedure="false">{"'gráf jan00'!$A$1:$AK$41"}</definedName>
    <definedName function="false" hidden="true" name="ERDQWD" vbProcedure="false">{"'REL CUSTODIF'!$B$1:$H$72"}</definedName>
    <definedName function="false" hidden="true" name="erg" vbProcedure="false">{#N/A,#N/A,FALSE,"Graficos";#N/A,#N/A,FALSE,"P.Ingresos";#N/A,#N/A,FALSE,"P.Gastos";#N/A,#N/A,FALSE,"I.Trafico";#N/A,#N/A,FALSE,"I.Peajes";#N/A,#N/A,FALSE,"G.Operativos";#N/A,#N/A,FALSE,"Cf Proyecto";#N/A,#N/A,FALSE,"C.PYG";#N/A,#N/A,FALSE,"Balance";#N/A,#N/A,FALSE,"TIR AC";#N/A,#N/A,FALSE,"TIR E"}</definedName>
    <definedName function="false" hidden="true" name="ergqerg"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eroweir" vbProcedure="false">{"det (May)",#N/A,FALSE,"June";"sum (MAY YTD)",#N/A,FALSE,"June YTD"}</definedName>
    <definedName function="false" hidden="true" name="eroweir_1" vbProcedure="false">{"det (May)",#N/A,FALSE,"June";"sum (MAY YTD)",#N/A,FALSE,"June YTD"}</definedName>
    <definedName function="false" hidden="true" name="eroweir_1_1" vbProcedure="false">{"det (May)",#N/A,FALSE,"June";"sum (MAY YTD)",#N/A,FALSE,"June YTD"}</definedName>
    <definedName function="false" hidden="true" name="eroweir_1_1_1" vbProcedure="false">{"det (May)",#N/A,FALSE,"June";"sum (MAY YTD)",#N/A,FALSE,"June YTD"}</definedName>
    <definedName function="false" hidden="true" name="eroweir_1_2" vbProcedure="false">{"det (May)",#N/A,FALSE,"June";"sum (MAY YTD)",#N/A,FALSE,"June YTD"}</definedName>
    <definedName function="false" hidden="true" name="eroweir_2" vbProcedure="false">{"det (May)",#N/A,FALSE,"June";"sum (MAY YTD)",#N/A,FALSE,"June YTD"}</definedName>
    <definedName function="false" hidden="true" name="ERQ4TRWER" vbProcedure="false">{"'REL CUSTODIF'!$B$1:$H$72"}</definedName>
    <definedName function="false" hidden="true" name="ERQEER" vbProcedure="false">{"'REL CUSTODIF'!$B$1:$H$72"}</definedName>
    <definedName function="false" hidden="true" name="erqwttew" vbProcedure="false">{"'gráf jan00'!$A$1:$AK$41"}</definedName>
    <definedName function="false" hidden="true" name="erqwttew_1" vbProcedure="false">{"'gráf jan00'!$A$1:$AK$41"}</definedName>
    <definedName function="false" hidden="true" name="erqwttew_1_1" vbProcedure="false">{"'gráf jan00'!$A$1:$AK$41"}</definedName>
    <definedName function="false" hidden="true" name="erqwttew_1_1_1" vbProcedure="false">{"'gráf jan00'!$A$1:$AK$41"}</definedName>
    <definedName function="false" hidden="true" name="erqwttew_1_2" vbProcedure="false">{"'gráf jan00'!$A$1:$AK$41"}</definedName>
    <definedName function="false" hidden="true" name="erqwttew_2" vbProcedure="false">{"'gráf jan00'!$A$1:$AK$41"}</definedName>
    <definedName function="false" hidden="true" name="ERRO" vbProcedure="false">{"'CptDifn'!$AA$32:$AG$32"}</definedName>
    <definedName function="false" hidden="true" name="ERRO1" vbProcedure="false">{"'CptDifn'!$AA$32:$AG$32"}</definedName>
    <definedName function="false" hidden="true" name="ERRO1_1" vbProcedure="false">{"'CptDifn'!$AA$32:$AG$32"}</definedName>
    <definedName function="false" hidden="true" name="ERRO1_1_1" vbProcedure="false">{"'CptDifn'!$AA$32:$AG$32"}</definedName>
    <definedName function="false" hidden="true" name="ERRO1_1_1_1" vbProcedure="false">{"'CptDifn'!$AA$32:$AG$32"}</definedName>
    <definedName function="false" hidden="true" name="ERRO1_1_2" vbProcedure="false">{"'CptDifn'!$AA$32:$AG$32"}</definedName>
    <definedName function="false" hidden="true" name="ERRO1_2" vbProcedure="false">{"'CptDifn'!$AA$32:$AG$32"}</definedName>
    <definedName function="false" hidden="true" name="ERRO3" vbProcedure="false">{"'CptDifn'!$AA$32:$AG$32"}</definedName>
    <definedName function="false" hidden="true" name="ERRO3_1" vbProcedure="false">{"'CptDifn'!$AA$32:$AG$32"}</definedName>
    <definedName function="false" hidden="true" name="ERRO3_1_1" vbProcedure="false">{"'CptDifn'!$AA$32:$AG$32"}</definedName>
    <definedName function="false" hidden="true" name="ERRO3_1_1_1" vbProcedure="false">{"'CptDifn'!$AA$32:$AG$32"}</definedName>
    <definedName function="false" hidden="true" name="ERRO3_1_2" vbProcedure="false">{"'CptDifn'!$AA$32:$AG$32"}</definedName>
    <definedName function="false" hidden="true" name="ERRO3_2" vbProcedure="false">{"'CptDifn'!$AA$32:$AG$32"}</definedName>
    <definedName function="false" hidden="true" name="ERRO4" vbProcedure="false">{"'CptDifn'!$AA$32:$AG$32"}</definedName>
    <definedName function="false" hidden="true" name="ERRO4_1" vbProcedure="false">{"'CptDifn'!$AA$32:$AG$32"}</definedName>
    <definedName function="false" hidden="true" name="ERRO4_1_1" vbProcedure="false">{"'CptDifn'!$AA$32:$AG$32"}</definedName>
    <definedName function="false" hidden="true" name="ERRO4_1_1_1" vbProcedure="false">{"'CptDifn'!$AA$32:$AG$32"}</definedName>
    <definedName function="false" hidden="true" name="ERRO4_1_2" vbProcedure="false">{"'CptDifn'!$AA$32:$AG$32"}</definedName>
    <definedName function="false" hidden="true" name="ERRO4_2" vbProcedure="false">{"'CptDifn'!$AA$32:$AG$32"}</definedName>
    <definedName function="false" hidden="true" name="ERRO5" vbProcedure="false">{"'CptDifn'!$AA$32:$AG$32"}</definedName>
    <definedName function="false" hidden="true" name="ERRO5_1" vbProcedure="false">{"'CptDifn'!$AA$32:$AG$32"}</definedName>
    <definedName function="false" hidden="true" name="ERRO5_1_1" vbProcedure="false">{"'CptDifn'!$AA$32:$AG$32"}</definedName>
    <definedName function="false" hidden="true" name="ERRO5_1_1_1" vbProcedure="false">{"'CptDifn'!$AA$32:$AG$32"}</definedName>
    <definedName function="false" hidden="true" name="ERRO5_1_2" vbProcedure="false">{"'CptDifn'!$AA$32:$AG$32"}</definedName>
    <definedName function="false" hidden="true" name="ERRO5_2" vbProcedure="false">{"'CptDifn'!$AA$32:$AG$32"}</definedName>
    <definedName function="false" hidden="true" name="ERRO6" vbProcedure="false">{"'CptDifn'!$AA$32:$AG$32"}</definedName>
    <definedName function="false" hidden="true" name="ERRO6_1" vbProcedure="false">{"'CptDifn'!$AA$32:$AG$32"}</definedName>
    <definedName function="false" hidden="true" name="ERRO6_1_1" vbProcedure="false">{"'CptDifn'!$AA$32:$AG$32"}</definedName>
    <definedName function="false" hidden="true" name="ERRO6_1_1_1" vbProcedure="false">{"'CptDifn'!$AA$32:$AG$32"}</definedName>
    <definedName function="false" hidden="true" name="ERRO6_1_2" vbProcedure="false">{"'CptDifn'!$AA$32:$AG$32"}</definedName>
    <definedName function="false" hidden="true" name="ERRO6_2" vbProcedure="false">{"'CptDifn'!$AA$32:$AG$32"}</definedName>
    <definedName function="false" hidden="true" name="ERRO_1" vbProcedure="false">{"'CptDifn'!$AA$32:$AG$32"}</definedName>
    <definedName function="false" hidden="true" name="ERRO_1_1" vbProcedure="false">{"'CptDifn'!$AA$32:$AG$32"}</definedName>
    <definedName function="false" hidden="true" name="ERRO_1_1_1" vbProcedure="false">{"'CptDifn'!$AA$32:$AG$32"}</definedName>
    <definedName function="false" hidden="true" name="ERRO_1_2" vbProcedure="false">{"'CptDifn'!$AA$32:$AG$32"}</definedName>
    <definedName function="false" hidden="true" name="ERRO_2" vbProcedure="false">{"'CptDifn'!$AA$32:$AG$32"}</definedName>
    <definedName function="false" hidden="true" name="ERRRRRRRRRRRRRRRO" vbProcedure="false">{"'CptDifn'!$AA$32:$AG$32"}</definedName>
    <definedName function="false" hidden="true" name="ERRRRRRRRRRRRRRRO_1" vbProcedure="false">{"'CptDifn'!$AA$32:$AG$32"}</definedName>
    <definedName function="false" hidden="true" name="ERRRRRRRRRRRRRRRO_1_1" vbProcedure="false">{"'CptDifn'!$AA$32:$AG$32"}</definedName>
    <definedName function="false" hidden="true" name="ERRRRRRRRRRRRRRRO_1_1_1" vbProcedure="false">{"'CptDifn'!$AA$32:$AG$32"}</definedName>
    <definedName function="false" hidden="true" name="ERRRRRRRRRRRRRRRO_1_2" vbProcedure="false">{"'CptDifn'!$AA$32:$AG$32"}</definedName>
    <definedName function="false" hidden="true" name="ERRRRRRRRRRRRRRRO_2" vbProcedure="false">{"'CptDifn'!$AA$32:$AG$32"}</definedName>
    <definedName function="false" hidden="true" name="ertert" vbProcedure="false">#REF!</definedName>
    <definedName function="false" hidden="true" name="erwer" vbProcedure="false">{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function="false" hidden="true" name="ERWGF2R3GF" vbProcedure="false">{"'REL CUSTODIF'!$B$1:$H$72"}</definedName>
    <definedName function="false" hidden="true" name="er_1" vbProcedure="false">{"'gráf jan00'!$A$1:$AK$41"}</definedName>
    <definedName function="false" hidden="true" name="er_1_1" vbProcedure="false">{"'gráf jan00'!$A$1:$AK$41"}</definedName>
    <definedName function="false" hidden="true" name="er_1_1_1" vbProcedure="false">{"'gráf jan00'!$A$1:$AK$41"}</definedName>
    <definedName function="false" hidden="true" name="er_1_2" vbProcedure="false">{"'gráf jan00'!$A$1:$AK$41"}</definedName>
    <definedName function="false" hidden="true" name="er_2" vbProcedure="false">{"'gráf jan00'!$A$1:$AK$41"}</definedName>
    <definedName function="false" hidden="true" name="ES" vbProcedure="false">#REF!</definedName>
    <definedName function="false" hidden="false" name="Esc" vbProcedure="false">#REF!</definedName>
    <definedName function="false" hidden="true" name="esdfsadfsadfsda" vbProcedure="false">#REF!</definedName>
    <definedName function="false" hidden="true" name="esdr" vbProcedure="false">{#N/A,#N/A,FALSE,"ROTINA";#N/A,#N/A,FALSE,"ITENS";#N/A,#N/A,FALSE,"ACOMP"}</definedName>
    <definedName function="false" hidden="true" name="esdr_1" vbProcedure="false">{#N/A,#N/A,FALSE,"ROTINA";#N/A,#N/A,FALSE,"ITENS";#N/A,#N/A,FALSE,"ACOMP"}</definedName>
    <definedName function="false" hidden="true" name="esdr_1_1" vbProcedure="false">{#N/A,#N/A,FALSE,"ROTINA";#N/A,#N/A,FALSE,"ITENS";#N/A,#N/A,FALSE,"ACOMP"}</definedName>
    <definedName function="false" hidden="true" name="esdr_1_1_1" vbProcedure="false">{#N/A,#N/A,FALSE,"ROTINA";#N/A,#N/A,FALSE,"ITENS";#N/A,#N/A,FALSE,"ACOMP"}</definedName>
    <definedName function="false" hidden="true" name="esdr_1_2" vbProcedure="false">{#N/A,#N/A,FALSE,"ROTINA";#N/A,#N/A,FALSE,"ITENS";#N/A,#N/A,FALSE,"ACOMP"}</definedName>
    <definedName function="false" hidden="true" name="esdr_2" vbProcedure="false">{#N/A,#N/A,FALSE,"ROTINA";#N/A,#N/A,FALSE,"ITENS";#N/A,#N/A,FALSE,"ACOMP"}</definedName>
    <definedName function="false" hidden="true" name="ESP" vbProcedure="false">{#N/A,#N/A,FALSE,"GERAL";#N/A,#N/A,FALSE,"012-96";#N/A,#N/A,FALSE,"018-96";#N/A,#N/A,FALSE,"027-96";#N/A,#N/A,FALSE,"059-96";#N/A,#N/A,FALSE,"076-96";#N/A,#N/A,FALSE,"019-97";#N/A,#N/A,FALSE,"021-97";#N/A,#N/A,FALSE,"022-97";#N/A,#N/A,FALSE,"028-97"}</definedName>
    <definedName function="false" hidden="true" name="ESPCON" vbProcedure="false">{#N/A,#N/A,FALSE,"GERAL";#N/A,#N/A,FALSE,"012-96";#N/A,#N/A,FALSE,"018-96";#N/A,#N/A,FALSE,"027-96";#N/A,#N/A,FALSE,"059-96";#N/A,#N/A,FALSE,"076-96";#N/A,#N/A,FALSE,"019-97";#N/A,#N/A,FALSE,"021-97";#N/A,#N/A,FALSE,"022-97";#N/A,#N/A,FALSE,"028-97"}</definedName>
    <definedName function="false" hidden="true" name="ESPCON_1" vbProcedure="false">{#N/A,#N/A,FALSE,"GERAL";#N/A,#N/A,FALSE,"012-96";#N/A,#N/A,FALSE,"018-96";#N/A,#N/A,FALSE,"027-96";#N/A,#N/A,FALSE,"059-96";#N/A,#N/A,FALSE,"076-96";#N/A,#N/A,FALSE,"019-97";#N/A,#N/A,FALSE,"021-97";#N/A,#N/A,FALSE,"022-97";#N/A,#N/A,FALSE,"028-97"}</definedName>
    <definedName function="false" hidden="true" name="ESPCON_1_1" vbProcedure="false">{#N/A,#N/A,FALSE,"GERAL";#N/A,#N/A,FALSE,"012-96";#N/A,#N/A,FALSE,"018-96";#N/A,#N/A,FALSE,"027-96";#N/A,#N/A,FALSE,"059-96";#N/A,#N/A,FALSE,"076-96";#N/A,#N/A,FALSE,"019-97";#N/A,#N/A,FALSE,"021-97";#N/A,#N/A,FALSE,"022-97";#N/A,#N/A,FALSE,"028-97"}</definedName>
    <definedName function="false" hidden="true" name="ESPCON_1_1_1" vbProcedure="false">{#N/A,#N/A,FALSE,"GERAL";#N/A,#N/A,FALSE,"012-96";#N/A,#N/A,FALSE,"018-96";#N/A,#N/A,FALSE,"027-96";#N/A,#N/A,FALSE,"059-96";#N/A,#N/A,FALSE,"076-96";#N/A,#N/A,FALSE,"019-97";#N/A,#N/A,FALSE,"021-97";#N/A,#N/A,FALSE,"022-97";#N/A,#N/A,FALSE,"028-97"}</definedName>
    <definedName function="false" hidden="true" name="ESPCON_1_2" vbProcedure="false">{#N/A,#N/A,FALSE,"GERAL";#N/A,#N/A,FALSE,"012-96";#N/A,#N/A,FALSE,"018-96";#N/A,#N/A,FALSE,"027-96";#N/A,#N/A,FALSE,"059-96";#N/A,#N/A,FALSE,"076-96";#N/A,#N/A,FALSE,"019-97";#N/A,#N/A,FALSE,"021-97";#N/A,#N/A,FALSE,"022-97";#N/A,#N/A,FALSE,"028-97"}</definedName>
    <definedName function="false" hidden="true" name="ESPCON_2" vbProcedure="false">{#N/A,#N/A,FALSE,"GERAL";#N/A,#N/A,FALSE,"012-96";#N/A,#N/A,FALSE,"018-96";#N/A,#N/A,FALSE,"027-96";#N/A,#N/A,FALSE,"059-96";#N/A,#N/A,FALSE,"076-96";#N/A,#N/A,FALSE,"019-97";#N/A,#N/A,FALSE,"021-97";#N/A,#N/A,FALSE,"022-97";#N/A,#N/A,FALSE,"028-97"}</definedName>
    <definedName function="false" hidden="true" name="ESPESSAMENTO" vbProcedure="false">{#N/A,#N/A,FALSE,"GERAL";#N/A,#N/A,FALSE,"012-96";#N/A,#N/A,FALSE,"018-96";#N/A,#N/A,FALSE,"027-96";#N/A,#N/A,FALSE,"059-96";#N/A,#N/A,FALSE,"076-96";#N/A,#N/A,FALSE,"019-97";#N/A,#N/A,FALSE,"021-97";#N/A,#N/A,FALSE,"022-97";#N/A,#N/A,FALSE,"028-97"}</definedName>
    <definedName function="false" hidden="true" name="ESPESSAMENTO_1" vbProcedure="false">{#N/A,#N/A,FALSE,"GERAL";#N/A,#N/A,FALSE,"012-96";#N/A,#N/A,FALSE,"018-96";#N/A,#N/A,FALSE,"027-96";#N/A,#N/A,FALSE,"059-96";#N/A,#N/A,FALSE,"076-96";#N/A,#N/A,FALSE,"019-97";#N/A,#N/A,FALSE,"021-97";#N/A,#N/A,FALSE,"022-97";#N/A,#N/A,FALSE,"028-97"}</definedName>
    <definedName function="false" hidden="true" name="ESPESSAMENTO_1_1" vbProcedure="false">{#N/A,#N/A,FALSE,"GERAL";#N/A,#N/A,FALSE,"012-96";#N/A,#N/A,FALSE,"018-96";#N/A,#N/A,FALSE,"027-96";#N/A,#N/A,FALSE,"059-96";#N/A,#N/A,FALSE,"076-96";#N/A,#N/A,FALSE,"019-97";#N/A,#N/A,FALSE,"021-97";#N/A,#N/A,FALSE,"022-97";#N/A,#N/A,FALSE,"028-97"}</definedName>
    <definedName function="false" hidden="true" name="ESPESSAMENTO_1_1_1" vbProcedure="false">{#N/A,#N/A,FALSE,"GERAL";#N/A,#N/A,FALSE,"012-96";#N/A,#N/A,FALSE,"018-96";#N/A,#N/A,FALSE,"027-96";#N/A,#N/A,FALSE,"059-96";#N/A,#N/A,FALSE,"076-96";#N/A,#N/A,FALSE,"019-97";#N/A,#N/A,FALSE,"021-97";#N/A,#N/A,FALSE,"022-97";#N/A,#N/A,FALSE,"028-97"}</definedName>
    <definedName function="false" hidden="true" name="ESPESSAMENTO_1_2" vbProcedure="false">{#N/A,#N/A,FALSE,"GERAL";#N/A,#N/A,FALSE,"012-96";#N/A,#N/A,FALSE,"018-96";#N/A,#N/A,FALSE,"027-96";#N/A,#N/A,FALSE,"059-96";#N/A,#N/A,FALSE,"076-96";#N/A,#N/A,FALSE,"019-97";#N/A,#N/A,FALSE,"021-97";#N/A,#N/A,FALSE,"022-97";#N/A,#N/A,FALSE,"028-97"}</definedName>
    <definedName function="false" hidden="true" name="ESPESSAMENTO_2" vbProcedure="false">{#N/A,#N/A,FALSE,"GERAL";#N/A,#N/A,FALSE,"012-96";#N/A,#N/A,FALSE,"018-96";#N/A,#N/A,FALSE,"027-96";#N/A,#N/A,FALSE,"059-96";#N/A,#N/A,FALSE,"076-96";#N/A,#N/A,FALSE,"019-97";#N/A,#N/A,FALSE,"021-97";#N/A,#N/A,FALSE,"022-97";#N/A,#N/A,FALSE,"028-97"}</definedName>
    <definedName function="false" hidden="true" name="ESPESSAMENTO_2_1" vbProcedure="false">{#N/A,#N/A,FALSE,"GERAL";#N/A,#N/A,FALSE,"012-96";#N/A,#N/A,FALSE,"018-96";#N/A,#N/A,FALSE,"027-96";#N/A,#N/A,FALSE,"059-96";#N/A,#N/A,FALSE,"076-96";#N/A,#N/A,FALSE,"019-97";#N/A,#N/A,FALSE,"021-97";#N/A,#N/A,FALSE,"022-97";#N/A,#N/A,FALSE,"028-97"}</definedName>
    <definedName function="false" hidden="true" name="ESPESSAMENTO_3" vbProcedure="false">{#N/A,#N/A,FALSE,"GERAL";#N/A,#N/A,FALSE,"012-96";#N/A,#N/A,FALSE,"018-96";#N/A,#N/A,FALSE,"027-96";#N/A,#N/A,FALSE,"059-96";#N/A,#N/A,FALSE,"076-96";#N/A,#N/A,FALSE,"019-97";#N/A,#N/A,FALSE,"021-97";#N/A,#N/A,FALSE,"022-97";#N/A,#N/A,FALSE,"028-97"}</definedName>
    <definedName function="false" hidden="true" name="ESP_1" vbProcedure="false">{#N/A,#N/A,FALSE,"GERAL";#N/A,#N/A,FALSE,"012-96";#N/A,#N/A,FALSE,"018-96";#N/A,#N/A,FALSE,"027-96";#N/A,#N/A,FALSE,"059-96";#N/A,#N/A,FALSE,"076-96";#N/A,#N/A,FALSE,"019-97";#N/A,#N/A,FALSE,"021-97";#N/A,#N/A,FALSE,"022-97";#N/A,#N/A,FALSE,"028-97"}</definedName>
    <definedName function="false" hidden="true" name="ESP_1_1" vbProcedure="false">{#N/A,#N/A,FALSE,"GERAL";#N/A,#N/A,FALSE,"012-96";#N/A,#N/A,FALSE,"018-96";#N/A,#N/A,FALSE,"027-96";#N/A,#N/A,FALSE,"059-96";#N/A,#N/A,FALSE,"076-96";#N/A,#N/A,FALSE,"019-97";#N/A,#N/A,FALSE,"021-97";#N/A,#N/A,FALSE,"022-97";#N/A,#N/A,FALSE,"028-97"}</definedName>
    <definedName function="false" hidden="true" name="ESP_1_1_1" vbProcedure="false">{#N/A,#N/A,FALSE,"GERAL";#N/A,#N/A,FALSE,"012-96";#N/A,#N/A,FALSE,"018-96";#N/A,#N/A,FALSE,"027-96";#N/A,#N/A,FALSE,"059-96";#N/A,#N/A,FALSE,"076-96";#N/A,#N/A,FALSE,"019-97";#N/A,#N/A,FALSE,"021-97";#N/A,#N/A,FALSE,"022-97";#N/A,#N/A,FALSE,"028-97"}</definedName>
    <definedName function="false" hidden="true" name="ESP_1_2" vbProcedure="false">{#N/A,#N/A,FALSE,"GERAL";#N/A,#N/A,FALSE,"012-96";#N/A,#N/A,FALSE,"018-96";#N/A,#N/A,FALSE,"027-96";#N/A,#N/A,FALSE,"059-96";#N/A,#N/A,FALSE,"076-96";#N/A,#N/A,FALSE,"019-97";#N/A,#N/A,FALSE,"021-97";#N/A,#N/A,FALSE,"022-97";#N/A,#N/A,FALSE,"028-97"}</definedName>
    <definedName function="false" hidden="true" name="ESP_2" vbProcedure="false">{#N/A,#N/A,FALSE,"GERAL";#N/A,#N/A,FALSE,"012-96";#N/A,#N/A,FALSE,"018-96";#N/A,#N/A,FALSE,"027-96";#N/A,#N/A,FALSE,"059-96";#N/A,#N/A,FALSE,"076-96";#N/A,#N/A,FALSE,"019-97";#N/A,#N/A,FALSE,"021-97";#N/A,#N/A,FALSE,"022-97";#N/A,#N/A,FALSE,"028-97"}</definedName>
    <definedName function="false" hidden="true" name="est" vbProcedure="false">{"'teste'!$B$2:$R$49"}</definedName>
    <definedName function="false" hidden="true" name="estacionamento" vbProcedure="false">#REF!</definedName>
    <definedName function="false" hidden="true" name="ESTRADA" vbProcedure="false">{#N/A,#N/A,FALSE,"GERAL";#N/A,#N/A,FALSE,"012-96";#N/A,#N/A,FALSE,"018-96";#N/A,#N/A,FALSE,"027-96";#N/A,#N/A,FALSE,"059-96";#N/A,#N/A,FALSE,"076-96";#N/A,#N/A,FALSE,"019-97";#N/A,#N/A,FALSE,"021-97";#N/A,#N/A,FALSE,"022-97";#N/A,#N/A,FALSE,"028-97"}</definedName>
    <definedName function="false" hidden="true" name="est_B" vbProcedure="false">{#N/A,#N/A,FALSE,"PCOL"}</definedName>
    <definedName function="false" hidden="true" name="est_B_1" vbProcedure="false">{#N/A,#N/A,FALSE,"PCOL"}</definedName>
    <definedName function="false" hidden="true" name="est_B_1_1" vbProcedure="false">{#N/A,#N/A,FALSE,"PCOL"}</definedName>
    <definedName function="false" hidden="true" name="est_B_1_1_1" vbProcedure="false">{#N/A,#N/A,FALSE,"PCOL"}</definedName>
    <definedName function="false" hidden="true" name="est_B_1_2" vbProcedure="false">{#N/A,#N/A,FALSE,"PCOL"}</definedName>
    <definedName function="false" hidden="true" name="est_B_2" vbProcedure="false">{#N/A,#N/A,FALSE,"PCOL"}</definedName>
    <definedName function="false" hidden="true" name="es_1" vbProcedure="false">{"'CptDifn'!$AA$32:$AG$32"}</definedName>
    <definedName function="false" hidden="true" name="es_1_1" vbProcedure="false">{"'CptDifn'!$AA$32:$AG$32"}</definedName>
    <definedName function="false" hidden="true" name="es_1_1_1" vbProcedure="false">{"'CptDifn'!$AA$32:$AG$32"}</definedName>
    <definedName function="false" hidden="true" name="es_1_2" vbProcedure="false">{"'CptDifn'!$AA$32:$AG$32"}</definedName>
    <definedName function="false" hidden="true" name="es_2" vbProcedure="false">{"'CptDifn'!$AA$32:$AG$32"}</definedName>
    <definedName function="false" hidden="true" name="et" vbProcedure="false">{"'teste'!$B$2:$R$49"}</definedName>
    <definedName function="false" hidden="true" name="etw" vbProcedure="false">{"'CptDifn'!$AA$32:$AG$32"}</definedName>
    <definedName function="false" hidden="true" name="etw_1" vbProcedure="false">{"'CptDifn'!$AA$32:$AG$32"}</definedName>
    <definedName function="false" hidden="true" name="etw_1_1" vbProcedure="false">{"'CptDifn'!$AA$32:$AG$32"}</definedName>
    <definedName function="false" hidden="true" name="etw_1_1_1" vbProcedure="false">{"'CptDifn'!$AA$32:$AG$32"}</definedName>
    <definedName function="false" hidden="true" name="etw_1_2" vbProcedure="false">{"'CptDifn'!$AA$32:$AG$32"}</definedName>
    <definedName function="false" hidden="true" name="etw_2" vbProcedure="false">{"'CptDifn'!$AA$32:$AG$32"}</definedName>
    <definedName function="false" hidden="true" name="etyh" vbProcedure="false">{"'CptDifn'!$AA$32:$AG$32"}</definedName>
    <definedName function="false" hidden="true" name="etyh_1" vbProcedure="false">{"'CptDifn'!$AA$32:$AG$32"}</definedName>
    <definedName function="false" hidden="true" name="etyh_1_1" vbProcedure="false">{"'CptDifn'!$AA$32:$AG$32"}</definedName>
    <definedName function="false" hidden="true" name="etyh_1_1_1" vbProcedure="false">{"'CptDifn'!$AA$32:$AG$32"}</definedName>
    <definedName function="false" hidden="true" name="etyh_1_2" vbProcedure="false">{"'CptDifn'!$AA$32:$AG$32"}</definedName>
    <definedName function="false" hidden="true" name="etyh_2" vbProcedure="false">{"'CptDifn'!$AA$32:$AG$32"}</definedName>
    <definedName function="false" hidden="true" name="et_1" vbProcedure="false">{"'teste'!$B$2:$R$49"}</definedName>
    <definedName function="false" hidden="true" name="et_1_1" vbProcedure="false">{"'teste'!$B$2:$R$49"}</definedName>
    <definedName function="false" hidden="true" name="et_1_1_1" vbProcedure="false">{"'teste'!$B$2:$R$49"}</definedName>
    <definedName function="false" hidden="true" name="et_1_2" vbProcedure="false">{"'teste'!$B$2:$R$49"}</definedName>
    <definedName function="false" hidden="true" name="et_2" vbProcedure="false">{"'teste'!$B$2:$R$49"}</definedName>
    <definedName function="false" hidden="true" name="EU" vbProcedure="false">{#N/A,#N/A,FALSE,"MO (2)"}</definedName>
    <definedName function="false" hidden="true" name="Euip" vbProcedure="false">{#N/A,#N/A,FALSE,"ET-CAPA";#N/A,#N/A,FALSE,"ET-PAG1";#N/A,#N/A,FALSE,"ET-PAG2";#N/A,#N/A,FALSE,"ET-PAG3";#N/A,#N/A,FALSE,"ET-PAG4";#N/A,#N/A,FALSE,"ET-PAG5"}</definedName>
    <definedName function="false" hidden="true" name="Euip_1" vbProcedure="false">{#N/A,#N/A,FALSE,"ET-CAPA";#N/A,#N/A,FALSE,"ET-PAG1";#N/A,#N/A,FALSE,"ET-PAG2";#N/A,#N/A,FALSE,"ET-PAG3";#N/A,#N/A,FALSE,"ET-PAG4";#N/A,#N/A,FALSE,"ET-PAG5"}</definedName>
    <definedName function="false" hidden="true" name="Euip_1_1" vbProcedure="false">{#N/A,#N/A,FALSE,"ET-CAPA";#N/A,#N/A,FALSE,"ET-PAG1";#N/A,#N/A,FALSE,"ET-PAG2";#N/A,#N/A,FALSE,"ET-PAG3";#N/A,#N/A,FALSE,"ET-PAG4";#N/A,#N/A,FALSE,"ET-PAG5"}</definedName>
    <definedName function="false" hidden="true" name="Euip_1_1_1" vbProcedure="false">{#N/A,#N/A,FALSE,"ET-CAPA";#N/A,#N/A,FALSE,"ET-PAG1";#N/A,#N/A,FALSE,"ET-PAG2";#N/A,#N/A,FALSE,"ET-PAG3";#N/A,#N/A,FALSE,"ET-PAG4";#N/A,#N/A,FALSE,"ET-PAG5"}</definedName>
    <definedName function="false" hidden="true" name="Euip_1_2" vbProcedure="false">{#N/A,#N/A,FALSE,"ET-CAPA";#N/A,#N/A,FALSE,"ET-PAG1";#N/A,#N/A,FALSE,"ET-PAG2";#N/A,#N/A,FALSE,"ET-PAG3";#N/A,#N/A,FALSE,"ET-PAG4";#N/A,#N/A,FALSE,"ET-PAG5"}</definedName>
    <definedName function="false" hidden="true" name="Euip_2" vbProcedure="false">{#N/A,#N/A,FALSE,"ET-CAPA";#N/A,#N/A,FALSE,"ET-PAG1";#N/A,#N/A,FALSE,"ET-PAG2";#N/A,#N/A,FALSE,"ET-PAG3";#N/A,#N/A,FALSE,"ET-PAG4";#N/A,#N/A,FALSE,"ET-PAG5"}</definedName>
    <definedName function="false" hidden="true" name="eU_1" vbProcedure="false">{#N/A,#N/A,FALSE,"PCOL"}</definedName>
    <definedName function="false" hidden="true" name="eU_1_1" vbProcedure="false">{#N/A,#N/A,FALSE,"PCOL"}</definedName>
    <definedName function="false" hidden="true" name="eU_1_1_1" vbProcedure="false">{#N/A,#N/A,FALSE,"PCOL"}</definedName>
    <definedName function="false" hidden="true" name="eU_1_2" vbProcedure="false">{#N/A,#N/A,FALSE,"PCOL"}</definedName>
    <definedName function="false" hidden="true" name="eU_2" vbProcedure="false">{#N/A,#N/A,FALSE,"PCOL"}</definedName>
    <definedName function="false" hidden="true" name="ev.Calculation" vbProcedure="false">-4135</definedName>
    <definedName function="false" hidden="true" name="ev.Initialized" vbProcedure="false">FALSE()</definedName>
    <definedName function="false" hidden="true" name="EV__DECIMALSYMBOL__" vbProcedure="false">","</definedName>
    <definedName function="false" hidden="true" name="EV__EVCOM_OPTIONS__" vbProcedure="false">8</definedName>
    <definedName function="false" hidden="true" name="EV__EXPOPTIONS__" vbProcedure="false">0</definedName>
    <definedName function="false" hidden="true" name="EV__LASTREFTIME__" vbProcedure="false">"(GMT+01:00)29/07/2013 19:07:27"</definedName>
    <definedName function="false" hidden="true" name="EV__LOCKEDCVW__ACTIVITY" vbProcedure="false">"ACC_ACT_AUTOP,IG_CATEGORY,JER_1,DUMMY_C1,DUMMY_C2,INPUT_CORR,DUME,TRAMOS_DUMMY,SECTORS,2012.APR,YTD,"</definedName>
    <definedName function="false" hidden="true" name="EV__LOCKEDCVW__AFFILIATES" vbProcedure="false">"ACC_AFLT_IMPORTE,AFLT_1,AFLT_CAT_AC,AFLT_COND_CP,AFLT_INFO_A,AFLT_OP_001,ACTIVITY_AUTOP,SELECT_TIME,YTD,"</definedName>
    <definedName function="false" hidden="true" name="EV__LOCKEDCVW__COUNSELORS" vbProcedure="false">"ACC_CONS_0001,UPA_Y_CB,CONS_0000001,ACTIVITY_AUTOP,TITULO_0001,CARG_0001,Rep_Dumme,SELECT_TIME,YTD,"</definedName>
    <definedName function="false" hidden="true" name="EV__LOCKEDCVW__FINANCE" vbProcedure="false">"BS,IG_CATEGORY,JER_1,DUMMY_C1,DUMMY_C2,CONSO,DUME,SF,NON_GROUP,ALL_IC,EUR,SECTORS,2012.JUN,YTD,"</definedName>
    <definedName function="false" hidden="true" name="EV__LOCKEDCVW__GENERALINFO" vbProcedure="false">"ACC_IG_001,UPA_Y_CB,ACTIVITY_AUTOP,ALL_IC,SELECT_TIME,YTD,"</definedName>
    <definedName function="false" hidden="true" name="EV__LOCKEDCVW__HHRR" vbProcedure="false">"ACC_RRHH_000200,UPA_Y_CB,JER_1,DUMMY_C1,DUMMY_C2,TOTAL_DATASRC_I_HR,DEP_RRHH_021700,ACTIVITY_AUTOP,F_VAR,NON_GROUP,I_NONE,EUR,SECTORS,TOT_SEX,SELECT_TIME,PERIODIC,"</definedName>
    <definedName function="false" hidden="true" name="EV__LOCKEDCVW__INTERCO" vbProcedure="false">"BS,UPA_Y_CB,ACTIVITY_AUTOP,SF,ALL_IC,EUR,SELECT_TIME,YTD,"</definedName>
    <definedName function="false" hidden="true" name="EV__LOCKEDCVW__INVESTMENTS" vbProcedure="false">"ACC_INV_00100,IG_CATEGORY,JER_1,DUMMY_C1,DUMMY_C2,CONSO,GRUPO_CONS,SF,NON_GROUP,I_NONE,PROJECT_TOT,EUR,SECTORS,SELECT_TIME,YTD,"</definedName>
    <definedName function="false" hidden="true" name="EV__LOCKEDCVW__LOCAL_FIN" vbProcedure="false">"BS,UPA_Y_CB,ACTIVITY_AUTOP,SELECT_TIME,YTD,"</definedName>
    <definedName function="false" hidden="true" name="EV__LOCKEDCVW__MACRO" vbProcedure="false">"IND_MACRO_ANUALES,UPA_Y_CB,JER_1,ACTIVITY_AUTOP,SELECT_TIME,YTD,"</definedName>
    <definedName function="false" hidden="true" name="EV__LOCKEDCVW__Ownership" vbProcedure="false">"UPA_Y_CB,ACTIVITY_AUTOP,NON_GROUP,ALL_IC,METHOD,SELECT_TIME,PERIODIC,"</definedName>
    <definedName function="false" hidden="true" name="EV__LOCKEDCVW__RATE" vbProcedure="false">"UPA_Y_CB,EUR,AVG,GLOBAL,SELECT_TIME,YTD,"</definedName>
    <definedName function="false" hidden="true" name="EV__LOCKEDCVW__STOCKS" vbProcedure="false">"ACC_BOLSA_0001,ANALISTDUMMY,UPA_Y_CB,1218,01,TOTAL,SELECT_TIME,YTD,"</definedName>
    <definedName function="false" hidden="true" name="EV__LOCKSTATUS__" vbProcedure="false">2</definedName>
    <definedName function="false" hidden="true" name="EV__MAXEXPCOLS__" vbProcedure="false">100</definedName>
    <definedName function="false" hidden="true" name="EV__MAXEXPROWS__" vbProcedure="false">1000</definedName>
    <definedName function="false" hidden="true" name="EV__MEMORYCVW__" vbProcedure="false">0</definedName>
    <definedName function="false" hidden="true" name="EV__MEMORYCVW__01_MEN_REP_12.XLSM" vbProcedure="false">"[FINANCE"</definedName>
    <definedName function="false" hidden="true" name="EV__MEMORYCVW__01_MEN_REP_12.XLSM_ACCOUNT_FIN" vbProcedure="false">"[BS"</definedName>
    <definedName function="false" hidden="true" name="EV__MEMORYCVW__01_MEN_REP_12.XLSM_CATEGORY" vbProcedure="false">"[ACTUAL"</definedName>
    <definedName function="false" hidden="true" name="EV__MEMORYCVW__01_MEN_REP_12.XLSM_COUNTRY" vbProcedure="false">"[JER_1"</definedName>
    <definedName function="false" hidden="true" name="EV__MEMORYCVW__01_MEN_REP_12.XLSM_CUSTOM_1" vbProcedure="false">"[DUMMY_C1"</definedName>
    <definedName function="false" hidden="true" name="EV__MEMORYCVW__01_MEN_REP_12.XLSM_CUSTOM_2" vbProcedure="false">"[DUMMY_C2"</definedName>
    <definedName function="false" hidden="true" name="EV__MEMORYCVW__01_MEN_REP_12.XLSM_DATASRC" vbProcedure="false">"[CONSO_2"</definedName>
    <definedName function="false" hidden="true" name="EV__MEMORYCVW__01_MEN_REP_12.XLSM_ENTITY" vbProcedure="false">"[DUME"</definedName>
    <definedName function="false" hidden="true" name="EV__MEMORYCVW__01_MEN_REP_12.XLSM_FLOW" vbProcedure="false">"[SF"</definedName>
    <definedName function="false" hidden="true" name="EV__MEMORYCVW__01_MEN_REP_12.XLSM_GROUPS" vbProcedure="false">"[G_113"</definedName>
    <definedName function="false" hidden="true" name="EV__MEMORYCVW__01_MEN_REP_12.XLSM_INTCO" vbProcedure="false">"[ALL_IC"</definedName>
    <definedName function="false" hidden="true" name="EV__MEMORYCVW__01_MEN_REP_12.XLSM_MEASURES" vbProcedure="false">"[YTD"</definedName>
    <definedName function="false" hidden="true" name="EV__MEMORYCVW__01_MEN_REP_12.XLSM_RPTCURRENCY" vbProcedure="false">"[EUR"</definedName>
    <definedName function="false" hidden="true" name="EV__MEMORYCVW__01_MEN_REP_12.XLSM_SECTOR" vbProcedure="false">"[SECTORS"</definedName>
    <definedName function="false" hidden="true" name="EV__MEMORYCVW__01_MEN_REP_12.XLSM_TIME" vbProcedure="false">"[2012.MAR"</definedName>
    <definedName function="false" hidden="true" name="EV__MEMORYCVW__01_MEN_REP_121" vbProcedure="false">"[FINANCE"</definedName>
    <definedName function="false" hidden="true" name="EV__MEMORYCVW__01_MEN_REP_12V2.XLSM" vbProcedure="false">"[FINANCE"</definedName>
    <definedName function="false" hidden="true" name="EV__MEMORYCVW__01_MEN_REP_12_FUNDACIO_OFFLINE_JUN.XLSM" vbProcedure="false">"[FINANCE"</definedName>
    <definedName function="false" hidden="true" name="EV__MEMORYCVW__01_MEN_REP_12_FUNDACIO_OFFLINE_JUN.XLSM_ACCOUNT_FIN" vbProcedure="false">"[BS"</definedName>
    <definedName function="false" hidden="true" name="EV__MEMORYCVW__01_MEN_REP_12_FUNDACIO_OFFLINE_JUN.XLSM_CATEGORY" vbProcedure="false">"[ACTUAL"</definedName>
    <definedName function="false" hidden="true" name="EV__MEMORYCVW__01_MEN_REP_12_FUNDACIO_OFFLINE_JUN.XLSM_COUNTRY" vbProcedure="false">"[JER_1"</definedName>
    <definedName function="false" hidden="true" name="EV__MEMORYCVW__01_MEN_REP_12_FUNDACIO_OFFLINE_JUN.XLSM_CUSTOM_1" vbProcedure="false">"[DUMMY_C1"</definedName>
    <definedName function="false" hidden="true" name="EV__MEMORYCVW__01_MEN_REP_12_FUNDACIO_OFFLINE_JUN.XLSM_CUSTOM_2" vbProcedure="false">"[DUMMY_C2"</definedName>
    <definedName function="false" hidden="true" name="EV__MEMORYCVW__01_MEN_REP_12_FUNDACIO_OFFLINE_JUN.XLSM_DATASRC" vbProcedure="false">"[CONSO"</definedName>
    <definedName function="false" hidden="true" name="EV__MEMORYCVW__01_MEN_REP_12_FUNDACIO_OFFLINE_JUN.XLSM_ENTITY" vbProcedure="false">"[1117"</definedName>
    <definedName function="false" hidden="true" name="EV__MEMORYCVW__01_MEN_REP_12_FUNDACIO_OFFLINE_JUN.XLSM_FLOW" vbProcedure="false">"[SF"</definedName>
    <definedName function="false" hidden="true" name="EV__MEMORYCVW__01_MEN_REP_12_FUNDACIO_OFFLINE_JUN.XLSM_GROUPS" vbProcedure="false">"[G_113"</definedName>
    <definedName function="false" hidden="true" name="EV__MEMORYCVW__01_MEN_REP_12_FUNDACIO_OFFLINE_JUN.XLSM_INTCO" vbProcedure="false">"[ALL_IC"</definedName>
    <definedName function="false" hidden="true" name="EV__MEMORYCVW__01_MEN_REP_12_FUNDACIO_OFFLINE_JUN.XLSM_MEASURES" vbProcedure="false">"[YTD"</definedName>
    <definedName function="false" hidden="true" name="EV__MEMORYCVW__01_MEN_REP_12_FUNDACIO_OFFLINE_JUN.XLSM_RPTCURRENCY" vbProcedure="false">"[EUR"</definedName>
    <definedName function="false" hidden="true" name="EV__MEMORYCVW__01_MEN_REP_12_FUNDACIO_OFFLINE_JUN.XLSM_SECTOR" vbProcedure="false">"[SECTORS"</definedName>
    <definedName function="false" hidden="true" name="EV__MEMORYCVW__01_MEN_REP_12_FUNDACIO_OFFLINE_JUN.XLSM_TIME" vbProcedure="false">"[2012.FEB"</definedName>
    <definedName function="false" hidden="true" name="EV__MEMORYCVW__01_MEN_REP_12_PATCH1.XLSM" vbProcedure="false">"[FINANCE"</definedName>
    <definedName function="false" hidden="true" name="EV__MEMORYCVW__01_MEN_REP_12_PATCH1.XLSM_ACCOUNT_FIN" vbProcedure="false">"[BS"</definedName>
    <definedName function="false" hidden="true" name="EV__MEMORYCVW__01_MEN_REP_12_PATCH1.XLSM_CATEGORY" vbProcedure="false">"[ACTUAL"</definedName>
    <definedName function="false" hidden="true" name="EV__MEMORYCVW__01_MEN_REP_12_PATCH1.XLSM_COUNTRY" vbProcedure="false">"[JER_1"</definedName>
    <definedName function="false" hidden="true" name="EV__MEMORYCVW__01_MEN_REP_12_PATCH1.XLSM_CUSTOM_1" vbProcedure="false">"[DUMMY_C1"</definedName>
    <definedName function="false" hidden="true" name="EV__MEMORYCVW__01_MEN_REP_12_PATCH1.XLSM_CUSTOM_2" vbProcedure="false">"[DUMMY_C2"</definedName>
    <definedName function="false" hidden="true" name="EV__MEMORYCVW__01_MEN_REP_12_PATCH1.XLSM_DATASRC" vbProcedure="false">"[CONSO"</definedName>
    <definedName function="false" hidden="true" name="EV__MEMORYCVW__01_MEN_REP_12_PATCH1.XLSM_ENTITY" vbProcedure="false">"[1061"</definedName>
    <definedName function="false" hidden="true" name="EV__MEMORYCVW__01_MEN_REP_12_PATCH1.XLSM_FLOW" vbProcedure="false">"[SF"</definedName>
    <definedName function="false" hidden="true" name="EV__MEMORYCVW__01_MEN_REP_12_PATCH1.XLSM_GROUPS" vbProcedure="false">"[NON_GROUP"</definedName>
    <definedName function="false" hidden="true" name="EV__MEMORYCVW__01_MEN_REP_12_PATCH1.XLSM_INTCO" vbProcedure="false">"[ALL_IC"</definedName>
    <definedName function="false" hidden="true" name="EV__MEMORYCVW__01_MEN_REP_12_PATCH1.XLSM_MEASURES" vbProcedure="false">"[YTD"</definedName>
    <definedName function="false" hidden="true" name="EV__MEMORYCVW__01_MEN_REP_12_PATCH1.XLSM_RPTCURRENCY" vbProcedure="false">"[LC"</definedName>
    <definedName function="false" hidden="true" name="EV__MEMORYCVW__01_MEN_REP_12_PATCH1.XLSM_SECTOR" vbProcedure="false">"[SECTORS"</definedName>
    <definedName function="false" hidden="true" name="EV__MEMORYCVW__01_MEN_REP_12_PATCH1.XLSM_TIME" vbProcedure="false">"[2010.DEC"</definedName>
    <definedName function="false" hidden="true" name="EV__MEMORYCVW__01_MEN_REP_12_PATCH2.XLSM" vbProcedure="false">"[FINANCE"</definedName>
    <definedName function="false" hidden="true" name="EV__MEMORYCVW__01_MEN_REP_12_PATCH2.XLSM_ACCOUNT_FIN" vbProcedure="false">"[100000"</definedName>
    <definedName function="false" hidden="true" name="EV__MEMORYCVW__01_MEN_REP_12_PATCH2.XLSM_CATEGORY" vbProcedure="false">"[ACTUAL"</definedName>
    <definedName function="false" hidden="true" name="EV__MEMORYCVW__01_MEN_REP_12_PATCH2.XLSM_COUNTRY" vbProcedure="false">"[ES"</definedName>
    <definedName function="false" hidden="true" name="EV__MEMORYCVW__01_MEN_REP_12_PATCH2.XLSM_CUSTOM_1" vbProcedure="false">"[DUMMY_C1"</definedName>
    <definedName function="false" hidden="true" name="EV__MEMORYCVW__01_MEN_REP_12_PATCH2.XLSM_CUSTOM_2" vbProcedure="false">"[DUMMY_C2"</definedName>
    <definedName function="false" hidden="true" name="EV__MEMORYCVW__01_MEN_REP_12_PATCH2.XLSM_DATASRC" vbProcedure="false">"[RE_LC"</definedName>
    <definedName function="false" hidden="true" name="EV__MEMORYCVW__01_MEN_REP_12_PATCH2.XLSM_ENTITY" vbProcedure="false">"[1113"</definedName>
    <definedName function="false" hidden="true" name="EV__MEMORYCVW__01_MEN_REP_12_PATCH2.XLSM_FLOW" vbProcedure="false">"[F99"</definedName>
    <definedName function="false" hidden="true" name="EV__MEMORYCVW__01_MEN_REP_12_PATCH2.XLSM_GROUPS" vbProcedure="false">"[NON_GROUP"</definedName>
    <definedName function="false" hidden="true" name="EV__MEMORYCVW__01_MEN_REP_12_PATCH2.XLSM_INTCO" vbProcedure="false">"[I_NONE"</definedName>
    <definedName function="false" hidden="true" name="EV__MEMORYCVW__01_MEN_REP_12_PATCH2.XLSM_MEASURES" vbProcedure="false">"[YTD"</definedName>
    <definedName function="false" hidden="true" name="EV__MEMORYCVW__01_MEN_REP_12_PATCH2.XLSM_RPTCURRENCY" vbProcedure="false">"[LC"</definedName>
    <definedName function="false" hidden="true" name="EV__MEMORYCVW__01_MEN_REP_12_PATCH2.XLSM_SECTOR" vbProcedure="false">"[CONC_ESP"</definedName>
    <definedName function="false" hidden="true" name="EV__MEMORYCVW__01_MEN_REP_12_PATCH2.XLSM_TIME" vbProcedure="false">"[2026.DEC"</definedName>
    <definedName function="false" hidden="true" name="EV__MEMORYCVW__01_MEN_REP_12_V2.XLSM" vbProcedure="false">"[ACTIVITY"</definedName>
    <definedName function="false" hidden="true" name="EV__MEMORYCVW__01_MEN_REP_12_V2.XLSM_ACCOUNT_ACT" vbProcedure="false">"[ACC_ACT_AUTOP"</definedName>
    <definedName function="false" hidden="true" name="EV__MEMORYCVW__01_MEN_REP_12_V2.XLSM_CATEGORY" vbProcedure="false">"[ACTUAL"</definedName>
    <definedName function="false" hidden="true" name="EV__MEMORYCVW__01_MEN_REP_12_V2.XLSM_COUNTRY" vbProcedure="false">"[JER_1"</definedName>
    <definedName function="false" hidden="true" name="EV__MEMORYCVW__01_MEN_REP_12_V2.XLSM_CUSTOM_1" vbProcedure="false">"[DUMMY_C1"</definedName>
    <definedName function="false" hidden="true" name="EV__MEMORYCVW__01_MEN_REP_12_V2.XLSM_CUSTOM_2" vbProcedure="false">"[DUMMY_C2"</definedName>
    <definedName function="false" hidden="true" name="EV__MEMORYCVW__01_MEN_REP_12_V2.XLSM_DATASRC_ACT" vbProcedure="false">"[INPUT"</definedName>
    <definedName function="false" hidden="true" name="EV__MEMORYCVW__01_MEN_REP_12_V2.XLSM_ENTITY" vbProcedure="false">"[E001"</definedName>
    <definedName function="false" hidden="true" name="EV__MEMORYCVW__01_MEN_REP_12_V2.XLSM_MEASURES" vbProcedure="false">"[YTD"</definedName>
    <definedName function="false" hidden="true" name="EV__MEMORYCVW__01_MEN_REP_12_V2.XLSM_SECTIONS" vbProcedure="false">"[TRMODUMMY"</definedName>
    <definedName function="false" hidden="true" name="EV__MEMORYCVW__01_MEN_REP_12_V2.XLSM_SECTOR" vbProcedure="false">"[SECTORS"</definedName>
    <definedName function="false" hidden="true" name="EV__MEMORYCVW__01_MEN_REP_12_V2.XLSM_TIME" vbProcedure="false">"[2012.APR"</definedName>
    <definedName function="false" hidden="true" name="EV__MEMORYCVW__01_MEN_REP_131" vbProcedure="false">"[FINANCE"</definedName>
    <definedName function="false" hidden="true" name="EV__MEMORYCVW__01_MEN_REP_131_ACCOUNT_FIN" vbProcedure="false">"[BS"</definedName>
    <definedName function="false" hidden="true" name="EV__MEMORYCVW__01_MEN_REP_131_CATEGORY" vbProcedure="false">"[ACTUAL"</definedName>
    <definedName function="false" hidden="true" name="EV__MEMORYCVW__01_MEN_REP_131_COUNTRY" vbProcedure="false">"[JER_1"</definedName>
    <definedName function="false" hidden="true" name="EV__MEMORYCVW__01_MEN_REP_131_CUSTOM_1" vbProcedure="false">"[DUMMY_C1"</definedName>
    <definedName function="false" hidden="true" name="EV__MEMORYCVW__01_MEN_REP_131_CUSTOM_2" vbProcedure="false">"[DUMMY_C2"</definedName>
    <definedName function="false" hidden="true" name="EV__MEMORYCVW__01_MEN_REP_131_DATASRC" vbProcedure="false">"[CONSO_2"</definedName>
    <definedName function="false" hidden="true" name="EV__MEMORYCVW__01_MEN_REP_131_ENTITY" vbProcedure="false">"[DUME"</definedName>
    <definedName function="false" hidden="true" name="EV__MEMORYCVW__01_MEN_REP_131_FLOW" vbProcedure="false">"[SF"</definedName>
    <definedName function="false" hidden="true" name="EV__MEMORYCVW__01_MEN_REP_131_GROUPS" vbProcedure="false">"[G_113"</definedName>
    <definedName function="false" hidden="true" name="EV__MEMORYCVW__01_MEN_REP_131_INTCO" vbProcedure="false">"[ALL_IC"</definedName>
    <definedName function="false" hidden="true" name="EV__MEMORYCVW__01_MEN_REP_131_MEASURES" vbProcedure="false">"[YTD"</definedName>
    <definedName function="false" hidden="true" name="EV__MEMORYCVW__01_MEN_REP_131_RPTCURRENCY" vbProcedure="false">"[EUR"</definedName>
    <definedName function="false" hidden="true" name="EV__MEMORYCVW__01_MEN_REP_131_SECTOR" vbProcedure="false">"[SECTORS"</definedName>
    <definedName function="false" hidden="true" name="EV__MEMORYCVW__01_MEN_REP_131_TIME" vbProcedure="false">"[2012.MAR"</definedName>
    <definedName function="false" hidden="true" name="EV__MEMORYCVW__01_MEN_REP_13_ANA.XLSM" vbProcedure="false">"[FINANCE"</definedName>
    <definedName function="false" hidden="true" name="EV__MEMORYCVW__01_MEN_REP_13_ANA.XLSM_ACCOUNT_FIN" vbProcedure="false">"[BS"</definedName>
    <definedName function="false" hidden="true" name="EV__MEMORYCVW__01_MEN_REP_13_ANA.XLSM_CATEGORY" vbProcedure="false">"[BRA_CHL_2012"</definedName>
    <definedName function="false" hidden="true" name="EV__MEMORYCVW__01_MEN_REP_13_ANA.XLSM_COUNTRY" vbProcedure="false">"[JER_1"</definedName>
    <definedName function="false" hidden="true" name="EV__MEMORYCVW__01_MEN_REP_13_ANA.XLSM_CUSTOM_1" vbProcedure="false">"[DUMMY_C1"</definedName>
    <definedName function="false" hidden="true" name="EV__MEMORYCVW__01_MEN_REP_13_ANA.XLSM_CUSTOM_2" vbProcedure="false">"[DUMMY_C2"</definedName>
    <definedName function="false" hidden="true" name="EV__MEMORYCVW__01_MEN_REP_13_ANA.XLSM_DATASRC" vbProcedure="false">"[INPUT"</definedName>
    <definedName function="false" hidden="true" name="EV__MEMORYCVW__01_MEN_REP_13_ANA.XLSM_ENTITY" vbProcedure="false">"[SELECT_COMPANY"</definedName>
    <definedName function="false" hidden="true" name="EV__MEMORYCVW__01_MEN_REP_13_ANA.XLSM_FLOW" vbProcedure="false">"[SF"</definedName>
    <definedName function="false" hidden="true" name="EV__MEMORYCVW__01_MEN_REP_13_ANA.XLSM_GROUPS" vbProcedure="false">"[NON_GROUP"</definedName>
    <definedName function="false" hidden="true" name="EV__MEMORYCVW__01_MEN_REP_13_ANA.XLSM_INTCO" vbProcedure="false">"[G081"</definedName>
    <definedName function="false" hidden="true" name="EV__MEMORYCVW__01_MEN_REP_13_ANA.XLSM_MEASURES" vbProcedure="false">"[YTD"</definedName>
    <definedName function="false" hidden="true" name="EV__MEMORYCVW__01_MEN_REP_13_ANA.XLSM_RPTCURRENCY" vbProcedure="false">"[LC"</definedName>
    <definedName function="false" hidden="true" name="EV__MEMORYCVW__01_MEN_REP_13_ANA.XLSM_SECTOR" vbProcedure="false">"[AUTOP_BRASIL"</definedName>
    <definedName function="false" hidden="true" name="EV__MEMORYCVW__01_MEN_REP_13_ANA.XLSM_TIME" vbProcedure="false">"[2013.APR"</definedName>
    <definedName function="false" hidden="true" name="EV__MEMORYCVW__01_MEN_REP_2011.XLSM" vbProcedure="false">"[FINANCE"</definedName>
    <definedName function="false" hidden="true" name="EV__MEMORYCVW__01_MEN_REP_2011.XLSM_ACCOUNT_FIN" vbProcedure="false">"[RDOGRUPO"</definedName>
    <definedName function="false" hidden="true" name="EV__MEMORYCVW__01_MEN_REP_2011.XLSM_CATEGORY" vbProcedure="false">"[ACTUAL"</definedName>
    <definedName function="false" hidden="true" name="EV__MEMORYCVW__01_MEN_REP_2011.XLSM_COUNTRY" vbProcedure="false">"[JER_1"</definedName>
    <definedName function="false" hidden="true" name="EV__MEMORYCVW__01_MEN_REP_2011.XLSM_CUSTOM_1" vbProcedure="false">"[DUMMY_C1"</definedName>
    <definedName function="false" hidden="true" name="EV__MEMORYCVW__01_MEN_REP_2011.XLSM_CUSTOM_2" vbProcedure="false">"[DUMMY_C2"</definedName>
    <definedName function="false" hidden="true" name="EV__MEMORYCVW__01_MEN_REP_2011.XLSM_DATASRC" vbProcedure="false">"[AJ_POST"</definedName>
    <definedName function="false" hidden="true" name="EV__MEMORYCVW__01_MEN_REP_2011.XLSM_ENTITY" vbProcedure="false">"[1051"</definedName>
    <definedName function="false" hidden="true" name="EV__MEMORYCVW__01_MEN_REP_2011.XLSM_FLOW" vbProcedure="false">"[SF"</definedName>
    <definedName function="false" hidden="true" name="EV__MEMORYCVW__01_MEN_REP_2011.XLSM_GROUPS" vbProcedure="false">"[G_001"</definedName>
    <definedName function="false" hidden="true" name="EV__MEMORYCVW__01_MEN_REP_2011.XLSM_INTCO" vbProcedure="false">"[ALL_IC"</definedName>
    <definedName function="false" hidden="true" name="EV__MEMORYCVW__01_MEN_REP_2011.XLSM_MEASURES" vbProcedure="false">"[YTD"</definedName>
    <definedName function="false" hidden="true" name="EV__MEMORYCVW__01_MEN_REP_2011.XLSM_RPTCURRENCY" vbProcedure="false">"[GBP"</definedName>
    <definedName function="false" hidden="true" name="EV__MEMORYCVW__01_MEN_REP_2011.XLSM_SECTOR" vbProcedure="false">"[SECTORS"</definedName>
    <definedName function="false" hidden="true" name="EV__MEMORYCVW__01_MEN_REP_2011.XLSM_TIME" vbProcedure="false">"[2010.DEC"</definedName>
    <definedName function="false" hidden="true" name="EV__MEMORYCVW__01_MEN_REP_AUCAT_2011_06.XLSM" vbProcedure="false">"[FINANCE"</definedName>
    <definedName function="false" hidden="true" name="EV__MEMORYCVW__01_MEN_REP_AUCAT_2011_06.XLSM_ACCOUNT_ACT" vbProcedure="false">"[ACC_ACT_000001"</definedName>
    <definedName function="false" hidden="true" name="EV__MEMORYCVW__01_MEN_REP_AUCAT_2011_06.XLSM_ACCOUNT_FIN" vbProcedure="false">"[RDOGRUPO"</definedName>
    <definedName function="false" hidden="true" name="EV__MEMORYCVW__01_MEN_REP_AUCAT_2011_06.XLSM_ACCOUNT_RRHH" vbProcedure="false">"[ACC_RRHH_000200"</definedName>
    <definedName function="false" hidden="true" name="EV__MEMORYCVW__01_MEN_REP_AUCAT_2011_06.XLSM_CATEGORY" vbProcedure="false">"[ACTUAL"</definedName>
    <definedName function="false" hidden="true" name="EV__MEMORYCVW__01_MEN_REP_AUCAT_2011_06.XLSM_COUNTRY" vbProcedure="false">"[JER_1"</definedName>
    <definedName function="false" hidden="true" name="EV__MEMORYCVW__01_MEN_REP_AUCAT_2011_06.XLSM_CUSTOM_1" vbProcedure="false">"[DUMMY_C1"</definedName>
    <definedName function="false" hidden="true" name="EV__MEMORYCVW__01_MEN_REP_AUCAT_2011_06.XLSM_CUSTOM_2" vbProcedure="false">"[DUMMY_C2"</definedName>
    <definedName function="false" hidden="true" name="EV__MEMORYCVW__01_MEN_REP_AUCAT_2011_06.XLSM_DATASRC" vbProcedure="false">"[AJ_POST"</definedName>
    <definedName function="false" hidden="true" name="EV__MEMORYCVW__01_MEN_REP_AUCAT_2011_06.XLSM_DATASRC_ACT" vbProcedure="false">"[INPUT_CORR"</definedName>
    <definedName function="false" hidden="true" name="EV__MEMORYCVW__01_MEN_REP_AUCAT_2011_06.XLSM_DEPARTMENT" vbProcedure="false">"[DEP_RRHH_021700"</definedName>
    <definedName function="false" hidden="true" name="EV__MEMORYCVW__01_MEN_REP_AUCAT_2011_06.XLSM_ENTITY" vbProcedure="false">"[1113"</definedName>
    <definedName function="false" hidden="true" name="EV__MEMORYCVW__01_MEN_REP_AUCAT_2011_06.XLSM_FLOW" vbProcedure="false">"[SF"</definedName>
    <definedName function="false" hidden="true" name="EV__MEMORYCVW__01_MEN_REP_AUCAT_2011_06.XLSM_FLOW_RRHH" vbProcedure="false">"[F_VAR"</definedName>
    <definedName function="false" hidden="true" name="EV__MEMORYCVW__01_MEN_REP_AUCAT_2011_06.XLSM_GROUPS" vbProcedure="false">"[G_001"</definedName>
    <definedName function="false" hidden="true" name="EV__MEMORYCVW__01_MEN_REP_AUCAT_2011_06.XLSM_INTCO" vbProcedure="false">"[ALL_IC"</definedName>
    <definedName function="false" hidden="true" name="EV__MEMORYCVW__01_MEN_REP_AUCAT_2011_06.XLSM_MEASURES" vbProcedure="false">"[YTD"</definedName>
    <definedName function="false" hidden="true" name="EV__MEMORYCVW__01_MEN_REP_AUCAT_2011_06.XLSM_RPTCURRENCY" vbProcedure="false">"[GBP"</definedName>
    <definedName function="false" hidden="true" name="EV__MEMORYCVW__01_MEN_REP_AUCAT_2011_06.XLSM_SECTIONS" vbProcedure="false">"[TRMODUMMY"</definedName>
    <definedName function="false" hidden="true" name="EV__MEMORYCVW__01_MEN_REP_AUCAT_2011_06.XLSM_SECTOR" vbProcedure="false">"[SECTORS"</definedName>
    <definedName function="false" hidden="true" name="EV__MEMORYCVW__01_MEN_REP_AUCAT_2011_06.XLSM_SEX" vbProcedure="false">"[TOT_SEX"</definedName>
    <definedName function="false" hidden="true" name="EV__MEMORYCVW__01_MEN_REP_AUCAT_2011_06.XLSM_TIME" vbProcedure="false">"[2013.FEB"</definedName>
    <definedName function="false" hidden="true" name="EV__MEMORYCVW__01_MEN_REP_CENTROVIAS_2013_08.XLSM" vbProcedure="false">"[FINANCE"</definedName>
    <definedName function="false" hidden="true" name="EV__MEMORYCVW__01_MEN_REP_CENTROVIAS_2013_08.XLSM_ACCOUNT_FIN" vbProcedure="false">"[TOTPAS"</definedName>
    <definedName function="false" hidden="true" name="EV__MEMORYCVW__01_MEN_REP_CENTROVIAS_2013_08.XLSM_CATEGORY" vbProcedure="false">"[ACTUAL"</definedName>
    <definedName function="false" hidden="true" name="EV__MEMORYCVW__01_MEN_REP_CENTROVIAS_2013_08.XLSM_COUNTRY" vbProcedure="false">"[JER_1"</definedName>
    <definedName function="false" hidden="true" name="EV__MEMORYCVW__01_MEN_REP_CENTROVIAS_2013_08.XLSM_CUSTOM_1" vbProcedure="false">"[DUMMY_C1"</definedName>
    <definedName function="false" hidden="true" name="EV__MEMORYCVW__01_MEN_REP_CENTROVIAS_2013_08.XLSM_CUSTOM_2" vbProcedure="false">"[DUMMY_C2"</definedName>
    <definedName function="false" hidden="true" name="EV__MEMORYCVW__01_MEN_REP_CENTROVIAS_2013_08.XLSM_DATASRC" vbProcedure="false">"[CONSO_2"</definedName>
    <definedName function="false" hidden="true" name="EV__MEMORYCVW__01_MEN_REP_CENTROVIAS_2013_08.XLSM_ENTITY" vbProcedure="false">"[DUME"</definedName>
    <definedName function="false" hidden="true" name="EV__MEMORYCVW__01_MEN_REP_CENTROVIAS_2013_08.XLSM_FLOW" vbProcedure="false">"[SF"</definedName>
    <definedName function="false" hidden="true" name="EV__MEMORYCVW__01_MEN_REP_CENTROVIAS_2013_08.XLSM_GROUPS" vbProcedure="false">"[G_001"</definedName>
    <definedName function="false" hidden="true" name="EV__MEMORYCVW__01_MEN_REP_CENTROVIAS_2013_08.XLSM_INTCO" vbProcedure="false">"[ALL_IC"</definedName>
    <definedName function="false" hidden="true" name="EV__MEMORYCVW__01_MEN_REP_CENTROVIAS_2013_08.XLSM_MEASURES" vbProcedure="false">"[YTD"</definedName>
    <definedName function="false" hidden="true" name="EV__MEMORYCVW__01_MEN_REP_CENTROVIAS_2013_08.XLSM_RPTCURRENCY" vbProcedure="false">"[EUR"</definedName>
    <definedName function="false" hidden="true" name="EV__MEMORYCVW__01_MEN_REP_CENTROVIAS_2013_08.XLSM_SECTOR" vbProcedure="false">"[AUTOP_PUERTORICO"</definedName>
    <definedName function="false" hidden="true" name="EV__MEMORYCVW__01_MEN_REP_CENTROVIAS_2013_08.XLSM_TIME" vbProcedure="false">"[2013.TOTAL"</definedName>
    <definedName function="false" hidden="true" name="EV__MEMORYCVW__01_MEN_REP_LITORAL_2013_05.XLSM" vbProcedure="false">"[FINANCE"</definedName>
    <definedName function="false" hidden="true" name="EV__MEMORYCVW__01_MEN_REP_LITORAL_2013_05.XLSM_ACCOUNT_FIN" vbProcedure="false">"[BS"</definedName>
    <definedName function="false" hidden="true" name="EV__MEMORYCVW__01_MEN_REP_LITORAL_2013_05.XLSM_CATEGORY" vbProcedure="false">"[ACTUAL_Y_CB"</definedName>
    <definedName function="false" hidden="true" name="EV__MEMORYCVW__01_MEN_REP_LITORAL_2013_05.XLSM_COUNTRY" vbProcedure="false">"[JER_1"</definedName>
    <definedName function="false" hidden="true" name="EV__MEMORYCVW__01_MEN_REP_LITORAL_2013_05.XLSM_CUSTOM_1" vbProcedure="false">"[DUMMY_C1"</definedName>
    <definedName function="false" hidden="true" name="EV__MEMORYCVW__01_MEN_REP_LITORAL_2013_05.XLSM_CUSTOM_2" vbProcedure="false">"[DUMMY_C2"</definedName>
    <definedName function="false" hidden="true" name="EV__MEMORYCVW__01_MEN_REP_LITORAL_2013_05.XLSM_DATASRC" vbProcedure="false">"[CONSO"</definedName>
    <definedName function="false" hidden="true" name="EV__MEMORYCVW__01_MEN_REP_LITORAL_2013_05.XLSM_ENTITY" vbProcedure="false">"[ACTIVITY_AUTOP"</definedName>
    <definedName function="false" hidden="true" name="EV__MEMORYCVW__01_MEN_REP_LITORAL_2013_05.XLSM_FLOW" vbProcedure="false">"[SF"</definedName>
    <definedName function="false" hidden="true" name="EV__MEMORYCVW__01_MEN_REP_LITORAL_2013_05.XLSM_GROUPS" vbProcedure="false">"[NON_GROUP"</definedName>
    <definedName function="false" hidden="true" name="EV__MEMORYCVW__01_MEN_REP_LITORAL_2013_05.XLSM_INTCO" vbProcedure="false">"[ALL_IC"</definedName>
    <definedName function="false" hidden="true" name="EV__MEMORYCVW__01_MEN_REP_LITORAL_2013_05.XLSM_MEASURES" vbProcedure="false">"[YTD"</definedName>
    <definedName function="false" hidden="true" name="EV__MEMORYCVW__01_MEN_REP_LITORAL_2013_05.XLSM_RPTCURRENCY" vbProcedure="false">"[EUR"</definedName>
    <definedName function="false" hidden="true" name="EV__MEMORYCVW__01_MEN_REP_LITORAL_2013_05.XLSM_SECTOR" vbProcedure="false">"[SECTORS"</definedName>
    <definedName function="false" hidden="true" name="EV__MEMORYCVW__01_MEN_REP_LITORAL_2013_05.XLSM_TIME" vbProcedure="false">"[SELECT_TIME"</definedName>
    <definedName function="false" hidden="true" name="EV__MEMORYCVW__06_PRE_ANEX_14.XLSX" vbProcedure="false">"[FINANCE"</definedName>
    <definedName function="false" hidden="true" name="EV__MEMORYCVW__06_PRE_ANEX_14.XLSX_ACCOUNT_FIN" vbProcedure="false">"[BS"</definedName>
    <definedName function="false" hidden="true" name="EV__MEMORYCVW__06_PRE_ANEX_14.XLSX_CATEGORY" vbProcedure="false">"[ACTUAL_Y_CB"</definedName>
    <definedName function="false" hidden="true" name="EV__MEMORYCVW__06_PRE_ANEX_14.XLSX_COUNTRY" vbProcedure="false">"[JER_1"</definedName>
    <definedName function="false" hidden="true" name="EV__MEMORYCVW__06_PRE_ANEX_14.XLSX_CUSTOM_1" vbProcedure="false">"[DUMMY_C1"</definedName>
    <definedName function="false" hidden="true" name="EV__MEMORYCVW__06_PRE_ANEX_14.XLSX_CUSTOM_2" vbProcedure="false">"[DUMMY_C2"</definedName>
    <definedName function="false" hidden="true" name="EV__MEMORYCVW__06_PRE_ANEX_14.XLSX_DATASRC" vbProcedure="false">"[CONSO"</definedName>
    <definedName function="false" hidden="true" name="EV__MEMORYCVW__06_PRE_ANEX_14.XLSX_ENTITY" vbProcedure="false">"[ACTIVITY_AUTOP"</definedName>
    <definedName function="false" hidden="true" name="EV__MEMORYCVW__06_PRE_ANEX_14.XLSX_FLOW" vbProcedure="false">"[SF"</definedName>
    <definedName function="false" hidden="true" name="EV__MEMORYCVW__06_PRE_ANEX_14.XLSX_GROUPS" vbProcedure="false">"[NON_GROUP"</definedName>
    <definedName function="false" hidden="true" name="EV__MEMORYCVW__06_PRE_ANEX_14.XLSX_INTCO" vbProcedure="false">"[ALL_IC"</definedName>
    <definedName function="false" hidden="true" name="EV__MEMORYCVW__06_PRE_ANEX_14.XLSX_MEASURES" vbProcedure="false">"[YTD"</definedName>
    <definedName function="false" hidden="true" name="EV__MEMORYCVW__06_PRE_ANEX_14.XLSX_RPTCURRENCY" vbProcedure="false">"[EUR"</definedName>
    <definedName function="false" hidden="true" name="EV__MEMORYCVW__06_PRE_ANEX_14.XLSX_SECTOR" vbProcedure="false">"[SECTORS"</definedName>
    <definedName function="false" hidden="true" name="EV__MEMORYCVW__06_PRE_ANEX_14.XLSX_TIME" vbProcedure="false">"[SELECT_TIME"</definedName>
    <definedName function="false" hidden="true" name="EV__MEMORYCVW__06_PRE_REP_12.XLSM" vbProcedure="false">"[FINANCE"</definedName>
    <definedName function="false" hidden="true" name="EV__MEMORYCVW__06_PRE_REP_12.XLSM_ACCOUNT_FIN" vbProcedure="false">"[BS"</definedName>
    <definedName function="false" hidden="true" name="EV__MEMORYCVW__06_PRE_REP_12.XLSM_CATEGORY" vbProcedure="false">"[ACTUAL"</definedName>
    <definedName function="false" hidden="true" name="EV__MEMORYCVW__06_PRE_REP_12.XLSM_COUNTRY" vbProcedure="false">"[JER_1"</definedName>
    <definedName function="false" hidden="true" name="EV__MEMORYCVW__06_PRE_REP_12.XLSM_CUSTOM_1" vbProcedure="false">"[DUMMY_C1"</definedName>
    <definedName function="false" hidden="true" name="EV__MEMORYCVW__06_PRE_REP_12.XLSM_CUSTOM_2" vbProcedure="false">"[DUMMY_C2"</definedName>
    <definedName function="false" hidden="true" name="EV__MEMORYCVW__06_PRE_REP_12.XLSM_DATASRC" vbProcedure="false">"[CONSO_2"</definedName>
    <definedName function="false" hidden="true" name="EV__MEMORYCVW__06_PRE_REP_12.XLSM_ENTITY" vbProcedure="false">"[1001"</definedName>
    <definedName function="false" hidden="true" name="EV__MEMORYCVW__06_PRE_REP_12.XLSM_FLOW" vbProcedure="false">"[SF"</definedName>
    <definedName function="false" hidden="true" name="EV__MEMORYCVW__06_PRE_REP_12.XLSM_GROUPS" vbProcedure="false">"[G_001"</definedName>
    <definedName function="false" hidden="true" name="EV__MEMORYCVW__06_PRE_REP_12.XLSM_INTCO" vbProcedure="false">"[ALL_IC"</definedName>
    <definedName function="false" hidden="true" name="EV__MEMORYCVW__06_PRE_REP_12.XLSM_MEASURES" vbProcedure="false">"[YTD"</definedName>
    <definedName function="false" hidden="true" name="EV__MEMORYCVW__06_PRE_REP_12.XLSM_RPTCURRENCY" vbProcedure="false">"[EUR"</definedName>
    <definedName function="false" hidden="true" name="EV__MEMORYCVW__06_PRE_REP_12.XLSM_SECTOR" vbProcedure="false">"[SECTORS"</definedName>
    <definedName function="false" hidden="true" name="EV__MEMORYCVW__06_PRE_REP_12.XLSM_TIME" vbProcedure="false">"[2012.MAR"</definedName>
    <definedName function="false" hidden="true" name="EV__MEMORYCVW__06_PRE_REP_2013.XLSM" vbProcedure="false">"[FINANCE"</definedName>
    <definedName function="false" hidden="true" name="EV__MEMORYCVW__06_PRE_REP_20131" vbProcedure="false">"[FINANCE"</definedName>
    <definedName function="false" hidden="true" name="EV__MEMORYCVW__06_PRE_REP_2014.XLSM" vbProcedure="false">"[FINANCE"</definedName>
    <definedName function="false" hidden="true" name="EV__MEMORYCVW__06_PRE_REP_20141" vbProcedure="false">"[FINANCE"</definedName>
    <definedName function="false" hidden="true" name="EV__MEMORYCVW__06_PRE_REP_2014_ANA.XLSM" vbProcedure="false">"[ACTIVITY"</definedName>
    <definedName function="false" hidden="true" name="EV__MEMORYCVW__06_PRE_REP_2014_ANA.XLSM_ACCOUNT_FIN" vbProcedure="false">"[BS"</definedName>
    <definedName function="false" hidden="true" name="EV__MEMORYCVW__06_PRE_REP_2014_ANA.XLSM_ACCOUNT_RRHH" vbProcedure="false">"[ACC_RRHH_000200"</definedName>
    <definedName function="false" hidden="true" name="EV__MEMORYCVW__06_PRE_REP_2014_ANA.XLSM_DATASRC" vbProcedure="false">"[CONSO"</definedName>
    <definedName function="false" hidden="true" name="EV__MEMORYCVW__06_PRE_REP_2014_ANA.XLSM_DATASRC_I_HR" vbProcedure="false">"[TOTAL_DATASRC_I_HR"</definedName>
    <definedName function="false" hidden="true" name="EV__MEMORYCVW__06_PRE_REP_2014_ANA.XLSM_DEPARTMENT" vbProcedure="false">"[DEP_RRHH_021700"</definedName>
    <definedName function="false" hidden="true" name="EV__MEMORYCVW__06_PRE_REP_2014_ANA.XLSM_FLOW" vbProcedure="false">"[SF"</definedName>
    <definedName function="false" hidden="true" name="EV__MEMORYCVW__06_PRE_REP_2014_ANA.XLSM_FLOW_RRHH" vbProcedure="false">"[F_VAR"</definedName>
    <definedName function="false" hidden="true" name="EV__MEMORYCVW__06_PRE_REP_2014_ANA.XLSM_GROUPS" vbProcedure="false">"[NON_GROUP"</definedName>
    <definedName function="false" hidden="true" name="EV__MEMORYCVW__06_PRE_REP_2014_ANA.XLSM_INTCO" vbProcedure="false">"[ALL_IC"</definedName>
    <definedName function="false" hidden="true" name="EV__MEMORYCVW__06_PRE_REP_2014_ANA.XLSM_INTCO_INONE" vbProcedure="false">"[I_NONE"</definedName>
    <definedName function="false" hidden="true" name="EV__MEMORYCVW__06_PRE_REP_2014_ANA.XLSM_RPTCURRENCY" vbProcedure="false">"[EUR"</definedName>
    <definedName function="false" hidden="true" name="EV__MEMORYCVW__06_PRE_REP_2014_ANA.XLSM_SEX" vbProcedure="false">"[TOT_SEX"</definedName>
    <definedName function="false" hidden="true" name="EV__MEMORYCVW__06_PRE_REP_2014_ANA_UNIFICADA.XLSM" vbProcedure="false">"[FINANCE"</definedName>
    <definedName function="false" hidden="true" name="EV__MEMORYCVW__06_PRE_REP_2014_ANA_UNIFICADA.XLSM_ACCOUNT_ACT" vbProcedure="false">"[ACC_ACT_AUTOP"</definedName>
    <definedName function="false" hidden="true" name="EV__MEMORYCVW__06_PRE_REP_2014_ANA_UNIFICADA.XLSM_ACCOUNT_FIN" vbProcedure="false">"[BS"</definedName>
    <definedName function="false" hidden="true" name="EV__MEMORYCVW__06_PRE_REP_2014_ANA_UNIFICADA.XLSM_CATEGORY" vbProcedure="false">"[ACTUAL_Y_CB"</definedName>
    <definedName function="false" hidden="true" name="EV__MEMORYCVW__06_PRE_REP_2014_ANA_UNIFICADA.XLSM_COUNTRY" vbProcedure="false">"[JER_1"</definedName>
    <definedName function="false" hidden="true" name="EV__MEMORYCVW__06_PRE_REP_2014_ANA_UNIFICADA.XLSM_CUSTOM_1" vbProcedure="false">"[DUMMY_C1"</definedName>
    <definedName function="false" hidden="true" name="EV__MEMORYCVW__06_PRE_REP_2014_ANA_UNIFICADA.XLSM_CUSTOM_2" vbProcedure="false">"[DUMMY_C2"</definedName>
    <definedName function="false" hidden="true" name="EV__MEMORYCVW__06_PRE_REP_2014_ANA_UNIFICADA.XLSM_DATASRC" vbProcedure="false">"[CONSO"</definedName>
    <definedName function="false" hidden="true" name="EV__MEMORYCVW__06_PRE_REP_2014_ANA_UNIFICADA.XLSM_DATASRC_ACT" vbProcedure="false">"[INPUT"</definedName>
    <definedName function="false" hidden="true" name="EV__MEMORYCVW__06_PRE_REP_2014_ANA_UNIFICADA.XLSM_ENTITY" vbProcedure="false">"[ACTIVITY_AUTOP"</definedName>
    <definedName function="false" hidden="true" name="EV__MEMORYCVW__06_PRE_REP_2014_ANA_UNIFICADA.XLSM_FLOW" vbProcedure="false">"[SF"</definedName>
    <definedName function="false" hidden="true" name="EV__MEMORYCVW__06_PRE_REP_2014_ANA_UNIFICADA.XLSM_GROUPS" vbProcedure="false">"[NON_GROUP"</definedName>
    <definedName function="false" hidden="true" name="EV__MEMORYCVW__06_PRE_REP_2014_ANA_UNIFICADA.XLSM_INTCO" vbProcedure="false">"[ALL_IC"</definedName>
    <definedName function="false" hidden="true" name="EV__MEMORYCVW__06_PRE_REP_2014_ANA_UNIFICADA.XLSM_MEASURES" vbProcedure="false">"[YTD"</definedName>
    <definedName function="false" hidden="true" name="EV__MEMORYCVW__06_PRE_REP_2014_ANA_UNIFICADA.XLSM_RPTCURRENCY" vbProcedure="false">"[EUR"</definedName>
    <definedName function="false" hidden="true" name="EV__MEMORYCVW__06_PRE_REP_2014_ANA_UNIFICADA.XLSM_SECTIONS" vbProcedure="false">"[TRMODUMMY"</definedName>
    <definedName function="false" hidden="true" name="EV__MEMORYCVW__06_PRE_REP_2014_ANA_UNIFICADA.XLSM_SECTOR" vbProcedure="false">"[SECTORS"</definedName>
    <definedName function="false" hidden="true" name="EV__MEMORYCVW__06_PRE_REP_2014_ANA_UNIFICADA.XLSM_TIME" vbProcedure="false">"[SELECT_TIME"</definedName>
    <definedName function="false" hidden="true" name="EV__MEMORYCVW__06_PRE_REP_2014_ANA_UNIFICADA_V6.XLSM" vbProcedure="false">"[FINANCE"</definedName>
    <definedName function="false" hidden="true" name="EV__MEMORYCVW__23_VARIOS.XLSM" vbProcedure="false">"[FINANCE"</definedName>
    <definedName function="false" hidden="true" name="EV__MEMORYCVW__ANALÍTICA_GASTOS_2013_TEL.XLSM" vbProcedure="false">"[ACTIVITY"</definedName>
    <definedName function="false" hidden="true" name="EV__MEMORYCVW__ANALÍTICA_GASTOS_2013_TEL.XLSM_ACCOUNT_ACT" vbProcedure="false">"[ACC_ACT_AUTOP"</definedName>
    <definedName function="false" hidden="true" name="EV__MEMORYCVW__ANALÍTICA_GASTOS_2013_TEL.XLSM_CATEGORY" vbProcedure="false">"[ACTUAL_Y_CB"</definedName>
    <definedName function="false" hidden="true" name="EV__MEMORYCVW__ANALÍTICA_GASTOS_2013_TEL.XLSM_COUNTRY" vbProcedure="false">"[JER_1"</definedName>
    <definedName function="false" hidden="true" name="EV__MEMORYCVW__ANALÍTICA_GASTOS_2013_TEL.XLSM_CUSTOM_1" vbProcedure="false">"[DUMMY_C1"</definedName>
    <definedName function="false" hidden="true" name="EV__MEMORYCVW__ANALÍTICA_GASTOS_2013_TEL.XLSM_CUSTOM_2" vbProcedure="false">"[DUMMY_C2"</definedName>
    <definedName function="false" hidden="true" name="EV__MEMORYCVW__ANALÍTICA_GASTOS_2013_TEL.XLSM_DATASRC_ACT" vbProcedure="false">"[INPUT"</definedName>
    <definedName function="false" hidden="true" name="EV__MEMORYCVW__ANALÍTICA_GASTOS_2013_TEL.XLSM_ENTITY" vbProcedure="false">"[1113"</definedName>
    <definedName function="false" hidden="true" name="EV__MEMORYCVW__ANALÍTICA_GASTOS_2013_TEL.XLSM_MEASURES" vbProcedure="false">"[YTD"</definedName>
    <definedName function="false" hidden="true" name="EV__MEMORYCVW__ANALÍTICA_GASTOS_2013_TEL.XLSM_SECTIONS" vbProcedure="false">"[TRMODUMMY"</definedName>
    <definedName function="false" hidden="true" name="EV__MEMORYCVW__ANALÍTICA_GASTOS_2013_TEL.XLSM_SECTOR" vbProcedure="false">"[SECTORS"</definedName>
    <definedName function="false" hidden="true" name="EV__MEMORYCVW__ANALÍTICA_GASTOS_2013_TEL.XLSM_TIME" vbProcedure="false">"[2013.APR"</definedName>
    <definedName function="false" hidden="true" name="EV__MEMORYCVW__BORRADOR.XLSM" vbProcedure="false">"[HHRR"</definedName>
    <definedName function="false" hidden="true" name="EV__MEMORYCVW__BORRADOR.XLSM_ACCOUNT_RRHH" vbProcedure="false">"[ACC_RRHH_000200"</definedName>
    <definedName function="false" hidden="true" name="EV__MEMORYCVW__BORRADOR.XLSM_CATEGORY" vbProcedure="false">"[ACTUAL"</definedName>
    <definedName function="false" hidden="true" name="EV__MEMORYCVW__BORRADOR.XLSM_COUNTRY" vbProcedure="false">"[JER_1"</definedName>
    <definedName function="false" hidden="true" name="EV__MEMORYCVW__BORRADOR.XLSM_CUSTOM_1" vbProcedure="false">"[DUMMY_C1"</definedName>
    <definedName function="false" hidden="true" name="EV__MEMORYCVW__BORRADOR.XLSM_CUSTOM_2" vbProcedure="false">"[DUMMY_C2"</definedName>
    <definedName function="false" hidden="true" name="EV__MEMORYCVW__BORRADOR.XLSM_DATASRC" vbProcedure="false">"[CONSO"</definedName>
    <definedName function="false" hidden="true" name="EV__MEMORYCVW__BORRADOR.XLSM_DEPARTMENT" vbProcedure="false">"[DEP_RRHH_021700"</definedName>
    <definedName function="false" hidden="true" name="EV__MEMORYCVW__BORRADOR.XLSM_ENTITY" vbProcedure="false">"[DUME"</definedName>
    <definedName function="false" hidden="true" name="EV__MEMORYCVW__BORRADOR.XLSM_FLOW_RRHH" vbProcedure="false">"[F_VAR"</definedName>
    <definedName function="false" hidden="true" name="EV__MEMORYCVW__BORRADOR.XLSM_GROUPS" vbProcedure="false">"[NON_GROUP"</definedName>
    <definedName function="false" hidden="true" name="EV__MEMORYCVW__BORRADOR.XLSM_MEASURES" vbProcedure="false">"[PERIODIC"</definedName>
    <definedName function="false" hidden="true" name="EV__MEMORYCVW__BORRADOR.XLSM_SECTOR" vbProcedure="false">"[SECTORS"</definedName>
    <definedName function="false" hidden="true" name="EV__MEMORYCVW__BORRADOR.XLSM_SEX" vbProcedure="false">"[TOT_SEX"</definedName>
    <definedName function="false" hidden="true" name="EV__MEMORYCVW__BORRADOR.XLSM_TIME" vbProcedure="false">"[SELECT_TIME"</definedName>
    <definedName function="false" hidden="true" name="EV__MEMORYCVW__CALEN_2013.XLS" vbProcedure="false">"[FINANCE"</definedName>
    <definedName function="false" hidden="true" name="EV__MEMORYCVW__CALEN_2013.XLS_ACCOUNT_FIN" vbProcedure="false">"[BS"</definedName>
    <definedName function="false" hidden="true" name="EV__MEMORYCVW__CALEN_2013.XLS_CATEGORY" vbProcedure="false">"[ACTUAL_Y_CB"</definedName>
    <definedName function="false" hidden="true" name="EV__MEMORYCVW__CALEN_2013.XLS_COUNTRY" vbProcedure="false">"[JER_1"</definedName>
    <definedName function="false" hidden="true" name="EV__MEMORYCVW__CALEN_2013.XLS_CUSTOM_1" vbProcedure="false">"[DUMMY_C1"</definedName>
    <definedName function="false" hidden="true" name="EV__MEMORYCVW__CALEN_2013.XLS_CUSTOM_2" vbProcedure="false">"[DUMMY_C2"</definedName>
    <definedName function="false" hidden="true" name="EV__MEMORYCVW__CALEN_2013.XLS_DATASRC" vbProcedure="false">"[CONSO"</definedName>
    <definedName function="false" hidden="true" name="EV__MEMORYCVW__CALEN_2013.XLS_ENTITY" vbProcedure="false">"[ACTIVITY_AUTOP"</definedName>
    <definedName function="false" hidden="true" name="EV__MEMORYCVW__CALEN_2013.XLS_FLOW" vbProcedure="false">"[SF"</definedName>
    <definedName function="false" hidden="true" name="EV__MEMORYCVW__CALEN_2013.XLS_GROUPS" vbProcedure="false">"[NON_GROUP"</definedName>
    <definedName function="false" hidden="true" name="EV__MEMORYCVW__CALEN_2013.XLS_INTCO" vbProcedure="false">"[ALL_IC"</definedName>
    <definedName function="false" hidden="true" name="EV__MEMORYCVW__CALEN_2013.XLS_MEASURES" vbProcedure="false">"[YTD"</definedName>
    <definedName function="false" hidden="true" name="EV__MEMORYCVW__CALEN_2013.XLS_RPTCURRENCY" vbProcedure="false">"[EUR"</definedName>
    <definedName function="false" hidden="true" name="EV__MEMORYCVW__CALEN_2013.XLS_SECTOR" vbProcedure="false">"[SECTORS"</definedName>
    <definedName function="false" hidden="true" name="EV__MEMORYCVW__CALEN_2013.XLS_TIME" vbProcedure="false">"[SELECT_TIME"</definedName>
    <definedName function="false" hidden="true" name="EV__MEMORYCVW__COLUMNAR_CONSO_SOC_SELECCIONABLE_PL1" vbProcedure="false">"[FINANCE"</definedName>
    <definedName function="false" hidden="true" name="EV__MEMORYCVW__COLUMNAR_CONSO_SOC_SELECCIONABLE_PL1_ACCOUNT_FIN" vbProcedure="false">"[RDOGRUPO"</definedName>
    <definedName function="false" hidden="true" name="EV__MEMORYCVW__COLUMNAR_CONSO_SOC_SELECCIONABLE_PL1_CATEGORY" vbProcedure="false">"[ACTUAL"</definedName>
    <definedName function="false" hidden="true" name="EV__MEMORYCVW__COLUMNAR_CONSO_SOC_SELECCIONABLE_PL1_COUNTRY" vbProcedure="false">"[JER_1"</definedName>
    <definedName function="false" hidden="true" name="EV__MEMORYCVW__COLUMNAR_CONSO_SOC_SELECCIONABLE_PL1_CUSTOM_1" vbProcedure="false">"[DUMMY_C1"</definedName>
    <definedName function="false" hidden="true" name="EV__MEMORYCVW__COLUMNAR_CONSO_SOC_SELECCIONABLE_PL1_CUSTOM_2" vbProcedure="false">"[DUMMY_C2"</definedName>
    <definedName function="false" hidden="true" name="EV__MEMORYCVW__COLUMNAR_CONSO_SOC_SELECCIONABLE_PL1_DATASRC" vbProcedure="false">"[AJ_POST"</definedName>
    <definedName function="false" hidden="true" name="EV__MEMORYCVW__COLUMNAR_CONSO_SOC_SELECCIONABLE_PL1_ENTITY" vbProcedure="false">"[SUBGR_FRANCE"</definedName>
    <definedName function="false" hidden="true" name="EV__MEMORYCVW__COLUMNAR_CONSO_SOC_SELECCIONABLE_PL1_FLOW" vbProcedure="false">"[SF"</definedName>
    <definedName function="false" hidden="true" name="EV__MEMORYCVW__COLUMNAR_CONSO_SOC_SELECCIONABLE_PL1_GROUPS" vbProcedure="false">"[G_001"</definedName>
    <definedName function="false" hidden="true" name="EV__MEMORYCVW__COLUMNAR_CONSO_SOC_SELECCIONABLE_PL1_INTCO" vbProcedure="false">"[ALL_IC"</definedName>
    <definedName function="false" hidden="true" name="EV__MEMORYCVW__COLUMNAR_CONSO_SOC_SELECCIONABLE_PL1_MEASURES" vbProcedure="false">"[YTD"</definedName>
    <definedName function="false" hidden="true" name="EV__MEMORYCVW__COLUMNAR_CONSO_SOC_SELECCIONABLE_PL1_RPTCURRENCY" vbProcedure="false">"[GBP"</definedName>
    <definedName function="false" hidden="true" name="EV__MEMORYCVW__COLUMNAR_CONSO_SOC_SELECCIONABLE_PL1_SECTOR" vbProcedure="false">"[SECTORS"</definedName>
    <definedName function="false" hidden="true" name="EV__MEMORYCVW__COLUMNAR_CONSO_SOC_SELECCIONABLE_PL1_TIME" vbProcedure="false">"[2010.DEC"</definedName>
    <definedName function="false" hidden="true" name="EV__MEMORYCVW__COPIA_DE_06_PRE_REP_2014.XLSM" vbProcedure="false">"[FINANCE"</definedName>
    <definedName function="false" hidden="true" name="EV__MEMORYCVW__COPIA_DE_06_PRE_REP_2014.XLSM_ACCOUNT_FIN" vbProcedure="false">"[TOTPAS"</definedName>
    <definedName function="false" hidden="true" name="EV__MEMORYCVW__COPIA_DE_06_PRE_REP_2014.XLSM_CATEGORY" vbProcedure="false">"[ACTUAL"</definedName>
    <definedName function="false" hidden="true" name="EV__MEMORYCVW__COPIA_DE_06_PRE_REP_2014.XLSM_COUNTRY" vbProcedure="false">"[JER_1"</definedName>
    <definedName function="false" hidden="true" name="EV__MEMORYCVW__COPIA_DE_06_PRE_REP_2014.XLSM_CUSTOM_1" vbProcedure="false">"[DUMMY_C1"</definedName>
    <definedName function="false" hidden="true" name="EV__MEMORYCVW__COPIA_DE_06_PRE_REP_2014.XLSM_CUSTOM_2" vbProcedure="false">"[DUMMY_C2"</definedName>
    <definedName function="false" hidden="true" name="EV__MEMORYCVW__COPIA_DE_06_PRE_REP_2014.XLSM_DATASRC" vbProcedure="false">"[CONSO_2"</definedName>
    <definedName function="false" hidden="true" name="EV__MEMORYCVW__COPIA_DE_06_PRE_REP_2014.XLSM_ENTITY" vbProcedure="false">"[DUME"</definedName>
    <definedName function="false" hidden="true" name="EV__MEMORYCVW__COPIA_DE_06_PRE_REP_2014.XLSM_FLOW" vbProcedure="false">"[SF"</definedName>
    <definedName function="false" hidden="true" name="EV__MEMORYCVW__COPIA_DE_06_PRE_REP_2014.XLSM_GROUPS" vbProcedure="false">"[G_001"</definedName>
    <definedName function="false" hidden="true" name="EV__MEMORYCVW__COPIA_DE_06_PRE_REP_2014.XLSM_INTCO" vbProcedure="false">"[ALL_IC"</definedName>
    <definedName function="false" hidden="true" name="EV__MEMORYCVW__COPIA_DE_06_PRE_REP_2014.XLSM_MEASURES" vbProcedure="false">"[YTD"</definedName>
    <definedName function="false" hidden="true" name="EV__MEMORYCVW__COPIA_DE_06_PRE_REP_2014.XLSM_RPTCURRENCY" vbProcedure="false">"[EUR"</definedName>
    <definedName function="false" hidden="true" name="EV__MEMORYCVW__COPIA_DE_06_PRE_REP_2014.XLSM_SECTOR" vbProcedure="false">"[AUTOP_PUERTORICO"</definedName>
    <definedName function="false" hidden="true" name="EV__MEMORYCVW__COPIA_DE_06_PRE_REP_2014.XLSM_TIME" vbProcedure="false">"[2013.TOTAL"</definedName>
    <definedName function="false" hidden="true" name="EV__MEMORYCVW__DESSIEPL.XLSX" vbProcedure="false">"[FINANCE"</definedName>
    <definedName function="false" hidden="true" name="EV__MEMORYCVW__DESSIEPL.XLSX_ACCOUNT_FIN" vbProcedure="false">"[BS"</definedName>
    <definedName function="false" hidden="true" name="EV__MEMORYCVW__DESSIEPL.XLSX_CATEGORY" vbProcedure="false">"[ACTUAL"</definedName>
    <definedName function="false" hidden="true" name="EV__MEMORYCVW__DESSIEPL.XLSX_COUNTRY" vbProcedure="false">"[JER_1"</definedName>
    <definedName function="false" hidden="true" name="EV__MEMORYCVW__DESSIEPL.XLSX_CUSTOM_1" vbProcedure="false">"[DUMMY_C1"</definedName>
    <definedName function="false" hidden="true" name="EV__MEMORYCVW__DESSIEPL.XLSX_CUSTOM_2" vbProcedure="false">"[DUMMY_C2"</definedName>
    <definedName function="false" hidden="true" name="EV__MEMORYCVW__DESSIEPL.XLSX_DATASRC" vbProcedure="false">"[CONSO"</definedName>
    <definedName function="false" hidden="true" name="EV__MEMORYCVW__DESSIEPL.XLSX_ENTITY" vbProcedure="false">"[1114"</definedName>
    <definedName function="false" hidden="true" name="EV__MEMORYCVW__DESSIEPL.XLSX_FLOW" vbProcedure="false">"[SF"</definedName>
    <definedName function="false" hidden="true" name="EV__MEMORYCVW__DESSIEPL.XLSX_GROUPS" vbProcedure="false">"[G_219_PLANO"</definedName>
    <definedName function="false" hidden="true" name="EV__MEMORYCVW__DESSIEPL.XLSX_INTCO" vbProcedure="false">"[ALL_IC"</definedName>
    <definedName function="false" hidden="true" name="EV__MEMORYCVW__DESSIEPL.XLSX_MEASURES" vbProcedure="false">"[YTD"</definedName>
    <definedName function="false" hidden="true" name="EV__MEMORYCVW__DESSIEPL.XLSX_RPTCURRENCY" vbProcedure="false">"[GBP"</definedName>
    <definedName function="false" hidden="true" name="EV__MEMORYCVW__DESSIEPL.XLSX_SECTOR" vbProcedure="false">"[CONC_ESP"</definedName>
    <definedName function="false" hidden="true" name="EV__MEMORYCVW__DESSIEPL.XLSX_TIME" vbProcedure="false">"[2010.TOTAL"</definedName>
    <definedName function="false" hidden="true" name="EV__MEMORYCVW__DEUDA.XLSM" vbProcedure="false">"[FINANCE"</definedName>
    <definedName function="false" hidden="true" name="EV__MEMORYCVW__FORMULARIO_HONORARIOS_2012_INDEPENDENCIA_FINAL.XLSX" vbProcedure="false">"[FINANCE"</definedName>
    <definedName function="false" hidden="true" name="EV__MEMORYCVW__FORMULARIO_HONORARIOS_2012_INDEPENDENCIA_FINAL.XLSX_ACCOUNT_FIN" vbProcedure="false">"[705999"</definedName>
    <definedName function="false" hidden="true" name="EV__MEMORYCVW__FORMULARIO_HONORARIOS_2012_INDEPENDENCIA_FINAL.XLSX_CATEGORY" vbProcedure="false">"[ACTUAL"</definedName>
    <definedName function="false" hidden="true" name="EV__MEMORYCVW__FORMULARIO_HONORARIOS_2012_INDEPENDENCIA_FINAL.XLSX_COUNTRY" vbProcedure="false">"[PT"</definedName>
    <definedName function="false" hidden="true" name="EV__MEMORYCVW__FORMULARIO_HONORARIOS_2012_INDEPENDENCIA_FINAL.XLSX_CUSTOM_1" vbProcedure="false">"[DUMMY_C1"</definedName>
    <definedName function="false" hidden="true" name="EV__MEMORYCVW__FORMULARIO_HONORARIOS_2012_INDEPENDENCIA_FINAL.XLSX_CUSTOM_2" vbProcedure="false">"[DUMMY_C2"</definedName>
    <definedName function="false" hidden="true" name="EV__MEMORYCVW__FORMULARIO_HONORARIOS_2012_INDEPENDENCIA_FINAL.XLSX_DATASRC" vbProcedure="false">"[INPUT"</definedName>
    <definedName function="false" hidden="true" name="EV__MEMORYCVW__FORMULARIO_HONORARIOS_2012_INDEPENDENCIA_FINAL.XLSX_ENTITY" vbProcedure="false">"[1219"</definedName>
    <definedName function="false" hidden="true" name="EV__MEMORYCVW__FORMULARIO_HONORARIOS_2012_INDEPENDENCIA_FINAL.XLSX_FLOW" vbProcedure="false">"[F99"</definedName>
    <definedName function="false" hidden="true" name="EV__MEMORYCVW__FORMULARIO_HONORARIOS_2012_INDEPENDENCIA_FINAL.XLSX_GROUPS" vbProcedure="false">"[G_001"</definedName>
    <definedName function="false" hidden="true" name="EV__MEMORYCVW__FORMULARIO_HONORARIOS_2012_INDEPENDENCIA_FINAL.XLSX_INTCO" vbProcedure="false">"[I_NONE"</definedName>
    <definedName function="false" hidden="true" name="EV__MEMORYCVW__FORMULARIO_HONORARIOS_2012_INDEPENDENCIA_FINAL.XLSX_MEASURES" vbProcedure="false">"[YTD"</definedName>
    <definedName function="false" hidden="true" name="EV__MEMORYCVW__FORMULARIO_HONORARIOS_2012_INDEPENDENCIA_FINAL.XLSX_RPTCURRENCY" vbProcedure="false">"[LC"</definedName>
    <definedName function="false" hidden="true" name="EV__MEMORYCVW__FORMULARIO_HONORARIOS_2012_INDEPENDENCIA_FINAL.XLSX_SECTOR" vbProcedure="false">"[CONC_ESP"</definedName>
    <definedName function="false" hidden="true" name="EV__MEMORYCVW__FORMULARIO_HONORARIOS_2012_INDEPENDENCIA_FINAL.XLSX_TIME" vbProcedure="false">"[2004.APR"</definedName>
    <definedName function="false" hidden="true" name="EV__MEMORYCVW__HOJA_DE_CÁLCULO_EN_BPCFRAMERCONTROL" vbProcedure="false">"[FINANCE"</definedName>
    <definedName function="false" hidden="true" name="EV__MEMORYCVW__HOJA_DE_CÁLCULO_EN_BPCFRAMERCONTROL_ACCOUNT_FIN" vbProcedure="false">"[BS"</definedName>
    <definedName function="false" hidden="true" name="EV__MEMORYCVW__HOJA_DE_CÁLCULO_EN_BPCFRAMERCONTROL_CATEGORY" vbProcedure="false">"[ACTUAL"</definedName>
    <definedName function="false" hidden="true" name="EV__MEMORYCVW__HOJA_DE_CÁLCULO_EN_BPCFRAMERCONTROL_COUNTRY" vbProcedure="false">"[JER_1"</definedName>
    <definedName function="false" hidden="true" name="EV__MEMORYCVW__HOJA_DE_CÁLCULO_EN_BPCFRAMERCONTROL_CUSTOM_1" vbProcedure="false">"[DUMMY_C1"</definedName>
    <definedName function="false" hidden="true" name="EV__MEMORYCVW__HOJA_DE_CÁLCULO_EN_BPCFRAMERCONTROL_CUSTOM_2" vbProcedure="false">"[DUMMY_C2"</definedName>
    <definedName function="false" hidden="true" name="EV__MEMORYCVW__HOJA_DE_CÁLCULO_EN_BPCFRAMERCONTROL_DATASRC" vbProcedure="false">"[CONSO_2"</definedName>
    <definedName function="false" hidden="true" name="EV__MEMORYCVW__HOJA_DE_CÁLCULO_EN_BPCFRAMERCONTROL_ENTITY" vbProcedure="false">"[DUME"</definedName>
    <definedName function="false" hidden="true" name="EV__MEMORYCVW__HOJA_DE_CÁLCULO_EN_BPCFRAMERCONTROL_FLOW" vbProcedure="false">"[SF"</definedName>
    <definedName function="false" hidden="true" name="EV__MEMORYCVW__HOJA_DE_CÁLCULO_EN_BPCFRAMERCONTROL_GROUPS" vbProcedure="false">"[G_113"</definedName>
    <definedName function="false" hidden="true" name="EV__MEMORYCVW__HOJA_DE_CÁLCULO_EN_BPCFRAMERCONTROL_INTCO" vbProcedure="false">"[ALL_IC"</definedName>
    <definedName function="false" hidden="true" name="EV__MEMORYCVW__HOJA_DE_CÁLCULO_EN_BPCFRAMERCONTROL_MEASURES" vbProcedure="false">"[YTD"</definedName>
    <definedName function="false" hidden="true" name="EV__MEMORYCVW__HOJA_DE_CÁLCULO_EN_BPCFRAMERCONTROL_RPTCURRENCY" vbProcedure="false">"[EUR"</definedName>
    <definedName function="false" hidden="true" name="EV__MEMORYCVW__HOJA_DE_CÁLCULO_EN_BPCFRAMERCONTROL_SECTOR" vbProcedure="false">"[SECTORS"</definedName>
    <definedName function="false" hidden="true" name="EV__MEMORYCVW__HOJA_DE_CÁLCULO_EN_BPCFRAMERCONTROL_TIME" vbProcedure="false">"[2011.MAY"</definedName>
    <definedName function="false" hidden="true" name="EV__MEMORYCVW__INFO_GENERAL_V1.XLSM" vbProcedure="false">"[FINANCE"</definedName>
    <definedName function="false" hidden="true" name="EV__MEMORYCVW__INFO_GENERAL_V1.XLSM_ACCOUNT_FIN" vbProcedure="false">"[RDOGRUPO"</definedName>
    <definedName function="false" hidden="true" name="EV__MEMORYCVW__INFO_GENERAL_V1.XLSM_CATEGORY" vbProcedure="false">"[ACTUAL"</definedName>
    <definedName function="false" hidden="true" name="EV__MEMORYCVW__INFO_GENERAL_V1.XLSM_COUNTRY" vbProcedure="false">"[JER_1"</definedName>
    <definedName function="false" hidden="true" name="EV__MEMORYCVW__INFO_GENERAL_V1.XLSM_CUSTOM_1" vbProcedure="false">"[DUMMY_C1"</definedName>
    <definedName function="false" hidden="true" name="EV__MEMORYCVW__INFO_GENERAL_V1.XLSM_CUSTOM_2" vbProcedure="false">"[DUMMY_C2"</definedName>
    <definedName function="false" hidden="true" name="EV__MEMORYCVW__INFO_GENERAL_V1.XLSM_DATASRC" vbProcedure="false">"[AJ_POST"</definedName>
    <definedName function="false" hidden="true" name="EV__MEMORYCVW__INFO_GENERAL_V1.XLSM_ENTITY" vbProcedure="false">"[1051"</definedName>
    <definedName function="false" hidden="true" name="EV__MEMORYCVW__INFO_GENERAL_V1.XLSM_FLOW" vbProcedure="false">"[SF"</definedName>
    <definedName function="false" hidden="true" name="EV__MEMORYCVW__INFO_GENERAL_V1.XLSM_GROUPS" vbProcedure="false">"[G_001"</definedName>
    <definedName function="false" hidden="true" name="EV__MEMORYCVW__INFO_GENERAL_V1.XLSM_INTCO" vbProcedure="false">"[ALL_IC"</definedName>
    <definedName function="false" hidden="true" name="EV__MEMORYCVW__INFO_GENERAL_V1.XLSM_MEASURES" vbProcedure="false">"[YTD"</definedName>
    <definedName function="false" hidden="true" name="EV__MEMORYCVW__INFO_GENERAL_V1.XLSM_RPTCURRENCY" vbProcedure="false">"[GBP"</definedName>
    <definedName function="false" hidden="true" name="EV__MEMORYCVW__INFO_GENERAL_V1.XLSM_SECTOR" vbProcedure="false">"[SECTORS"</definedName>
    <definedName function="false" hidden="true" name="EV__MEMORYCVW__INFO_GENERAL_V1.XLSM_TIME" vbProcedure="false">"[2010.DEC"</definedName>
    <definedName function="false" hidden="true" name="EV__MEMORYCVW__INPUTMENSUALV20.XLSM" vbProcedure="false">"[FINANCE"</definedName>
    <definedName function="false" hidden="true" name="EV__MEMORYCVW__INPUTMENSUALV201" vbProcedure="false">"[FINANCE"</definedName>
    <definedName function="false" hidden="true" name="EV__MEMORYCVW__INPUTMENSUALV21.XLSM" vbProcedure="false">"[FINANCE"</definedName>
    <definedName function="false" hidden="true" name="EV__MEMORYCVW__INPUTMENSUALV211" vbProcedure="false">"[FINANCE"</definedName>
    <definedName function="false" hidden="true" name="EV__MEMORYCVW__INPUTMENSUALV221" vbProcedure="false">"[FINANCE"</definedName>
    <definedName function="false" hidden="true" name="EV__MEMORYCVW__INPUTMENSUALV23.XLSM" vbProcedure="false">"[HHRR"</definedName>
    <definedName function="false" hidden="true" name="EV__MEMORYCVW__INPUTMENSUALV23.XLSM_ACCOUNT_FIN" vbProcedure="false">"[BS"</definedName>
    <definedName function="false" hidden="true" name="EV__MEMORYCVW__INPUTMENSUALV23.XLSM_ACCOUNT_MACRO" vbProcedure="false">"[ACC_MACRO_0001"</definedName>
    <definedName function="false" hidden="true" name="EV__MEMORYCVW__INPUTMENSUALV23.XLSM_ACCOUNT_RRHH" vbProcedure="false">"[ACC_RRHH_000200"</definedName>
    <definedName function="false" hidden="true" name="EV__MEMORYCVW__INPUTMENSUALV23.XLSM_CATEGORY" vbProcedure="false">"[ACTUAL"</definedName>
    <definedName function="false" hidden="true" name="EV__MEMORYCVW__INPUTMENSUALV23.XLSM_COUNTRY" vbProcedure="false">"[JER_1"</definedName>
    <definedName function="false" hidden="true" name="EV__MEMORYCVW__INPUTMENSUALV23.XLSM_CUSTOM_1" vbProcedure="false">"[DUMMY_C1"</definedName>
    <definedName function="false" hidden="true" name="EV__MEMORYCVW__INPUTMENSUALV23.XLSM_CUSTOM_2" vbProcedure="false">"[DUMMY_C2"</definedName>
    <definedName function="false" hidden="true" name="EV__MEMORYCVW__INPUTMENSUALV23.XLSM_DATASRC" vbProcedure="false">"[CONSO"</definedName>
    <definedName function="false" hidden="true" name="EV__MEMORYCVW__INPUTMENSUALV23.XLSM_DEPARTMENT" vbProcedure="false">"[DEP_RRHH_021700"</definedName>
    <definedName function="false" hidden="true" name="EV__MEMORYCVW__INPUTMENSUALV23.XLSM_ENTITY" vbProcedure="false">"[DUME"</definedName>
    <definedName function="false" hidden="true" name="EV__MEMORYCVW__INPUTMENSUALV23.XLSM_FLOW" vbProcedure="false">"[SF"</definedName>
    <definedName function="false" hidden="true" name="EV__MEMORYCVW__INPUTMENSUALV23.XLSM_FLOW_RRHH" vbProcedure="false">"[F_VAR"</definedName>
    <definedName function="false" hidden="true" name="EV__MEMORYCVW__INPUTMENSUALV23.XLSM_GROUPS" vbProcedure="false">"[NON_GROUP"</definedName>
    <definedName function="false" hidden="true" name="EV__MEMORYCVW__INPUTMENSUALV23.XLSM_INTCO" vbProcedure="false">"[ALL_IC"</definedName>
    <definedName function="false" hidden="true" name="EV__MEMORYCVW__INPUTMENSUALV23.XLSM_MEASURES" vbProcedure="false">"[PERIODIC"</definedName>
    <definedName function="false" hidden="true" name="EV__MEMORYCVW__INPUTMENSUALV23.XLSM_RPTCURRENCY" vbProcedure="false">"[GBP"</definedName>
    <definedName function="false" hidden="true" name="EV__MEMORYCVW__INPUTMENSUALV23.XLSM_SECTOR" vbProcedure="false">"[SECTORS"</definedName>
    <definedName function="false" hidden="true" name="EV__MEMORYCVW__INPUTMENSUALV23.XLSM_SEX" vbProcedure="false">"[TOT_SEX"</definedName>
    <definedName function="false" hidden="true" name="EV__MEMORYCVW__INPUTMENSUALV23.XLSM_TIME" vbProcedure="false">"[SELECT_TIME"</definedName>
    <definedName function="false" hidden="true" name="EV__MEMORYCVW__INPUTMENSUALV231" vbProcedure="false">"[FINANCE"</definedName>
    <definedName function="false" hidden="true" name="EV__MEMORYCVW__INPUTMENSUALV24.XLSM" vbProcedure="false">"[HHRR"</definedName>
    <definedName function="false" hidden="true" name="EV__MEMORYCVW__INPUTMENSUALV25.XLSM" vbProcedure="false">"[FINANCE"</definedName>
    <definedName function="false" hidden="true" name="EV__MEMORYCVW__INPUTMENSUALV26.XLSM" vbProcedure="false">"[FINANCE"</definedName>
    <definedName function="false" hidden="true" name="EV__MEMORYCVW__INPUTMENSUALV26.XLSM_ACCOUNT_FIN" vbProcedure="false">"[RDOGRUPO"</definedName>
    <definedName function="false" hidden="true" name="EV__MEMORYCVW__INPUTMENSUALV26.XLSM_CATEGORY" vbProcedure="false">"[ACTUAL"</definedName>
    <definedName function="false" hidden="true" name="EV__MEMORYCVW__INPUTMENSUALV26.XLSM_COUNTRY" vbProcedure="false">"[JER_1"</definedName>
    <definedName function="false" hidden="true" name="EV__MEMORYCVW__INPUTMENSUALV26.XLSM_CUSTOM_1" vbProcedure="false">"[DUMMY_C1"</definedName>
    <definedName function="false" hidden="true" name="EV__MEMORYCVW__INPUTMENSUALV26.XLSM_CUSTOM_2" vbProcedure="false">"[DUMMY_C2"</definedName>
    <definedName function="false" hidden="true" name="EV__MEMORYCVW__INPUTMENSUALV26.XLSM_DATASRC" vbProcedure="false">"[AJ_POST"</definedName>
    <definedName function="false" hidden="true" name="EV__MEMORYCVW__INPUTMENSUALV26.XLSM_ENTITY" vbProcedure="false">"[1113"</definedName>
    <definedName function="false" hidden="true" name="EV__MEMORYCVW__INPUTMENSUALV26.XLSM_FLOW" vbProcedure="false">"[SF"</definedName>
    <definedName function="false" hidden="true" name="EV__MEMORYCVW__INPUTMENSUALV26.XLSM_GROUPS" vbProcedure="false">"[G_001"</definedName>
    <definedName function="false" hidden="true" name="EV__MEMORYCVW__INPUTMENSUALV26.XLSM_INTCO" vbProcedure="false">"[ALL_IC"</definedName>
    <definedName function="false" hidden="true" name="EV__MEMORYCVW__INPUTMENSUALV26.XLSM_MEASURES" vbProcedure="false">"[YTD"</definedName>
    <definedName function="false" hidden="true" name="EV__MEMORYCVW__INPUTMENSUALV26.XLSM_RPTCURRENCY" vbProcedure="false">"[GBP"</definedName>
    <definedName function="false" hidden="true" name="EV__MEMORYCVW__INPUTMENSUALV26.XLSM_SECTOR" vbProcedure="false">"[SECTORS"</definedName>
    <definedName function="false" hidden="true" name="EV__MEMORYCVW__INPUTMENSUALV26.XLSM_TIME" vbProcedure="false">"[2013.FEB"</definedName>
    <definedName function="false" hidden="true" name="EV__MEMORYCVW__INPUTMENSUALV27.XLSM" vbProcedure="false">"[FINANCE"</definedName>
    <definedName function="false" hidden="true" name="EV__MEMORYCVW__INPUTMENSUALV28.XLSM" vbProcedure="false">"[FINANCE"</definedName>
    <definedName function="false" hidden="true" name="EV__MEMORYCVW__INPUTMENSUALV29.XLSM" vbProcedure="false">"[FINANCE"</definedName>
    <definedName function="false" hidden="true" name="EV__MEMORYCVW__INPUTMENSUALV30.XLSM" vbProcedure="false">"[FINANCE"</definedName>
    <definedName function="false" hidden="true" name="EV__MEMORYCVW__INPUTMENSUALV31.XLSM" vbProcedure="false">"[FINANCE"</definedName>
    <definedName function="false" hidden="true" name="EV__MEMORYCVW__INPUTMENSUALV311" vbProcedure="false">"[FINANCE"</definedName>
    <definedName function="false" hidden="true" name="EV__MEMORYCVW__INPUTMENSUALV32.XLSM" vbProcedure="false">"[HHRR"</definedName>
    <definedName function="false" hidden="true" name="EV__MEMORYCVW__INPUTOUTPUTPCBUDGET_2014.XLSM" vbProcedure="false">"[ACTIVITY"</definedName>
    <definedName function="false" hidden="true" name="EV__MEMORYCVW__INPUTOUTPUTPCBUDGET_2014.XLSM_ACCOUNT_ACT" vbProcedure="false">"[ACC_ACT_AUTOP"</definedName>
    <definedName function="false" hidden="true" name="EV__MEMORYCVW__INPUTOUTPUTPCBUDGET_2014.XLSM_CATEGORY" vbProcedure="false">"[ACTUAL_Y_CB"</definedName>
    <definedName function="false" hidden="true" name="EV__MEMORYCVW__INPUTOUTPUTPCBUDGET_2014.XLSM_COUNTRY" vbProcedure="false">"[JER_1"</definedName>
    <definedName function="false" hidden="true" name="EV__MEMORYCVW__INPUTOUTPUTPCBUDGET_2014.XLSM_CUSTOM_1" vbProcedure="false">"[DUMMY_C1"</definedName>
    <definedName function="false" hidden="true" name="EV__MEMORYCVW__INPUTOUTPUTPCBUDGET_2014.XLSM_CUSTOM_2" vbProcedure="false">"[DUMMY_C2"</definedName>
    <definedName function="false" hidden="true" name="EV__MEMORYCVW__INPUTOUTPUTPCBUDGET_2014.XLSM_DATASRC_ACT" vbProcedure="false">"[INPUT"</definedName>
    <definedName function="false" hidden="true" name="EV__MEMORYCVW__INPUTOUTPUTPCBUDGET_2014.XLSM_ENTITY" vbProcedure="false">"[1113"</definedName>
    <definedName function="false" hidden="true" name="EV__MEMORYCVW__INPUTOUTPUTPCBUDGET_2014.XLSM_MEASURES" vbProcedure="false">"[YTD"</definedName>
    <definedName function="false" hidden="true" name="EV__MEMORYCVW__INPUTOUTPUTPCBUDGET_2014.XLSM_SECTIONS" vbProcedure="false">"[TRMODUMMY"</definedName>
    <definedName function="false" hidden="true" name="EV__MEMORYCVW__INPUTOUTPUTPCBUDGET_2014.XLSM_SECTOR" vbProcedure="false">"[SECTORS"</definedName>
    <definedName function="false" hidden="true" name="EV__MEMORYCVW__INPUTOUTPUTPCBUDGET_2014.XLSM_TIME" vbProcedure="false">"[2013.APR"</definedName>
    <definedName function="false" hidden="true" name="EV__MEMORYCVW__INPUTOUTPUTV1.XLSM" vbProcedure="false">"[FINANCE"</definedName>
    <definedName function="false" hidden="true" name="EV__MEMORYCVW__INPUTOUTPUTV1.XLSM_ACCOUNT_ACT" vbProcedure="false">"[ACC_ACT_000001"</definedName>
    <definedName function="false" hidden="true" name="EV__MEMORYCVW__INPUTOUTPUTV1.XLSM_ACCOUNT_FIN" vbProcedure="false">"[RDOGRUPO"</definedName>
    <definedName function="false" hidden="true" name="EV__MEMORYCVW__INPUTOUTPUTV1.XLSM_CATEGORY" vbProcedure="false">"[ACTUAL"</definedName>
    <definedName function="false" hidden="true" name="EV__MEMORYCVW__INPUTOUTPUTV1.XLSM_COUNTRY" vbProcedure="false">"[JER_1"</definedName>
    <definedName function="false" hidden="true" name="EV__MEMORYCVW__INPUTOUTPUTV1.XLSM_CUSTOM_1" vbProcedure="false">"[DUMMY_C1"</definedName>
    <definedName function="false" hidden="true" name="EV__MEMORYCVW__INPUTOUTPUTV1.XLSM_CUSTOM_2" vbProcedure="false">"[DUMMY_C2"</definedName>
    <definedName function="false" hidden="true" name="EV__MEMORYCVW__INPUTOUTPUTV1.XLSM_DATASRC" vbProcedure="false">"[AJ_POST"</definedName>
    <definedName function="false" hidden="true" name="EV__MEMORYCVW__INPUTOUTPUTV1.XLSM_DATASRC_ACT" vbProcedure="false">"[INPUT_CORR"</definedName>
    <definedName function="false" hidden="true" name="EV__MEMORYCVW__INPUTOUTPUTV1.XLSM_ENTITY" vbProcedure="false">"[SUBGR_FRANCE"</definedName>
    <definedName function="false" hidden="true" name="EV__MEMORYCVW__INPUTOUTPUTV1.XLSM_FLOW" vbProcedure="false">"[SF"</definedName>
    <definedName function="false" hidden="true" name="EV__MEMORYCVW__INPUTOUTPUTV1.XLSM_GROUPS" vbProcedure="false">"[G_001"</definedName>
    <definedName function="false" hidden="true" name="EV__MEMORYCVW__INPUTOUTPUTV1.XLSM_INTCO" vbProcedure="false">"[ALL_IC"</definedName>
    <definedName function="false" hidden="true" name="EV__MEMORYCVW__INPUTOUTPUTV1.XLSM_MEASURES" vbProcedure="false">"[YTD"</definedName>
    <definedName function="false" hidden="true" name="EV__MEMORYCVW__INPUTOUTPUTV1.XLSM_RPTCURRENCY" vbProcedure="false">"[GBP"</definedName>
    <definedName function="false" hidden="true" name="EV__MEMORYCVW__INPUTOUTPUTV1.XLSM_SECTIONS" vbProcedure="false">"[TRMODUMMY"</definedName>
    <definedName function="false" hidden="true" name="EV__MEMORYCVW__INPUTOUTPUTV1.XLSM_SECTOR" vbProcedure="false">"[SECTORS"</definedName>
    <definedName function="false" hidden="true" name="EV__MEMORYCVW__INPUTOUTPUTV1.XLSM_TIME" vbProcedure="false">"[2004.MAY"</definedName>
    <definedName function="false" hidden="true" name="EV__MEMORYCVW__INPUTOUTPUTV2.XLSM" vbProcedure="false">"[FINANCE"</definedName>
    <definedName function="false" hidden="true" name="EV__MEMORYCVW__INPUTOUTPUTV2.XLSM_ACCOUNT_BOLSA" vbProcedure="false">"[ACC_BOLSA_0001"</definedName>
    <definedName function="false" hidden="true" name="EV__MEMORYCVW__INPUTOUTPUTV2.XLSM_ACCOUNT_FIN" vbProcedure="false">"[RDOGRUPO"</definedName>
    <definedName function="false" hidden="true" name="EV__MEMORYCVW__INPUTOUTPUTV2.XLSM_ACCOUNT_RRHH" vbProcedure="false">"[ACC_RRHH_000200"</definedName>
    <definedName function="false" hidden="true" name="EV__MEMORYCVW__INPUTOUTPUTV2.XLSM_CATEGORY" vbProcedure="false">"[ACTUAL"</definedName>
    <definedName function="false" hidden="true" name="EV__MEMORYCVW__INPUTOUTPUTV2.XLSM_COUNTRY" vbProcedure="false">"[JER_1"</definedName>
    <definedName function="false" hidden="true" name="EV__MEMORYCVW__INPUTOUTPUTV2.XLSM_CUSTOM_1" vbProcedure="false">"[DUMMY_C1"</definedName>
    <definedName function="false" hidden="true" name="EV__MEMORYCVW__INPUTOUTPUTV2.XLSM_CUSTOM_2" vbProcedure="false">"[DUMMY_C2"</definedName>
    <definedName function="false" hidden="true" name="EV__MEMORYCVW__INPUTOUTPUTV2.XLSM_DATASRC" vbProcedure="false">"[AJ_POST"</definedName>
    <definedName function="false" hidden="true" name="EV__MEMORYCVW__INPUTOUTPUTV2.XLSM_DATASRC_I_HR" vbProcedure="false">"[CONSO"</definedName>
    <definedName function="false" hidden="true" name="EV__MEMORYCVW__INPUTOUTPUTV2.XLSM_DEPARTMENT" vbProcedure="false">"[DEP_RRHH_021700"</definedName>
    <definedName function="false" hidden="true" name="EV__MEMORYCVW__INPUTOUTPUTV2.XLSM_ENTITY" vbProcedure="false">"[SUBGR_FRANCE"</definedName>
    <definedName function="false" hidden="true" name="EV__MEMORYCVW__INPUTOUTPUTV2.XLSM_ENTITY_STOCK" vbProcedure="false">"[1218"</definedName>
    <definedName function="false" hidden="true" name="EV__MEMORYCVW__INPUTOUTPUTV2.XLSM_FLOW" vbProcedure="false">"[SF"</definedName>
    <definedName function="false" hidden="true" name="EV__MEMORYCVW__INPUTOUTPUTV2.XLSM_FLOW_RRHH" vbProcedure="false">"[F_VAR"</definedName>
    <definedName function="false" hidden="true" name="EV__MEMORYCVW__INPUTOUTPUTV2.XLSM_GROUPS" vbProcedure="false">"[G_001"</definedName>
    <definedName function="false" hidden="true" name="EV__MEMORYCVW__INPUTOUTPUTV2.XLSM_INTCO" vbProcedure="false">"[ALL_IC"</definedName>
    <definedName function="false" hidden="true" name="EV__MEMORYCVW__INPUTOUTPUTV2.XLSM_MEASURES" vbProcedure="false">"[YTD"</definedName>
    <definedName function="false" hidden="true" name="EV__MEMORYCVW__INPUTOUTPUTV2.XLSM_MONTHDAY" vbProcedure="false">"[01"</definedName>
    <definedName function="false" hidden="true" name="EV__MEMORYCVW__INPUTOUTPUTV2.XLSM_RPTCURRENCY" vbProcedure="false">"[GBP"</definedName>
    <definedName function="false" hidden="true" name="EV__MEMORYCVW__INPUTOUTPUTV2.XLSM_SECTOR" vbProcedure="false">"[SECTORS"</definedName>
    <definedName function="false" hidden="true" name="EV__MEMORYCVW__INPUTOUTPUTV2.XLSM_SEX" vbProcedure="false">"[TOT_SEX"</definedName>
    <definedName function="false" hidden="true" name="EV__MEMORYCVW__INPUTOUTPUTV2.XLSM_SHAREHOLDER" vbProcedure="false">"[TOTAL"</definedName>
    <definedName function="false" hidden="true" name="EV__MEMORYCVW__INPUTOUTPUTV2.XLSM_TIME" vbProcedure="false">"[2010.DEC"</definedName>
    <definedName function="false" hidden="true" name="EV__MEMORYCVW__INPUTOUTPUTV3.XLSM" vbProcedure="false">"[HHRR"</definedName>
    <definedName function="false" hidden="true" name="EV__MEMORYCVW__INPUTOUTPUTV3.XLSM_ACCOUNT_RRHH" vbProcedure="false">"[ACC_RRHH_000200"</definedName>
    <definedName function="false" hidden="true" name="EV__MEMORYCVW__INPUTOUTPUTV3.XLSM_CATEGORY" vbProcedure="false">"[ACTUAL"</definedName>
    <definedName function="false" hidden="true" name="EV__MEMORYCVW__INPUTOUTPUTV3.XLSM_COUNTRY" vbProcedure="false">"[JER_1"</definedName>
    <definedName function="false" hidden="true" name="EV__MEMORYCVW__INPUTOUTPUTV3.XLSM_CUSTOM_1" vbProcedure="false">"[DUMMY_C1"</definedName>
    <definedName function="false" hidden="true" name="EV__MEMORYCVW__INPUTOUTPUTV3.XLSM_CUSTOM_2" vbProcedure="false">"[DUMMY_C2"</definedName>
    <definedName function="false" hidden="true" name="EV__MEMORYCVW__INPUTOUTPUTV3.XLSM_DATASRC_I_HR" vbProcedure="false">"[CONSO"</definedName>
    <definedName function="false" hidden="true" name="EV__MEMORYCVW__INPUTOUTPUTV3.XLSM_DEPARTMENT" vbProcedure="false">"[DEP_RRHH_021700"</definedName>
    <definedName function="false" hidden="true" name="EV__MEMORYCVW__INPUTOUTPUTV3.XLSM_ENTITY" vbProcedure="false">"[DUME"</definedName>
    <definedName function="false" hidden="true" name="EV__MEMORYCVW__INPUTOUTPUTV3.XLSM_FLOW_RRHH" vbProcedure="false">"[F_VAR"</definedName>
    <definedName function="false" hidden="true" name="EV__MEMORYCVW__INPUTOUTPUTV3.XLSM_GROUPS" vbProcedure="false">"[NON_GROUP"</definedName>
    <definedName function="false" hidden="true" name="EV__MEMORYCVW__INPUTOUTPUTV3.XLSM_MEASURES" vbProcedure="false">"[PERIODIC"</definedName>
    <definedName function="false" hidden="true" name="EV__MEMORYCVW__INPUTOUTPUTV3.XLSM_SECTOR" vbProcedure="false">"[SECTORS"</definedName>
    <definedName function="false" hidden="true" name="EV__MEMORYCVW__INPUTOUTPUTV3.XLSM_SEX" vbProcedure="false">"[TOT_SEX"</definedName>
    <definedName function="false" hidden="true" name="EV__MEMORYCVW__INPUTOUTPUTV3.XLSM_TIME" vbProcedure="false">"[SELECT_TIME"</definedName>
    <definedName function="false" hidden="true" name="EV__MEMORYCVW__INTERCOS.XLS" vbProcedure="false">"[LOCAL_FIN"</definedName>
    <definedName function="false" hidden="true" name="EV__MEMORYCVW__INTERCOS.XLS_ACCOUNT_LOCAL" vbProcedure="false">"[BS"</definedName>
    <definedName function="false" hidden="true" name="EV__MEMORYCVW__INTERCOS.XLS_CATEGORY" vbProcedure="false">"[ACTUAL_Y_CB"</definedName>
    <definedName function="false" hidden="true" name="EV__MEMORYCVW__INTERCOS.XLS_ENTITY" vbProcedure="false">"[ACTIVITY_AUTOP"</definedName>
    <definedName function="false" hidden="true" name="EV__MEMORYCVW__INTERCOS.XLS_MEASURES" vbProcedure="false">"[YTD"</definedName>
    <definedName function="false" hidden="true" name="EV__MEMORYCVW__INTERCOS.XLS_TIME" vbProcedure="false">"[SELECT_TIME"</definedName>
    <definedName function="false" hidden="true" name="EV__MEMORYCVW__INVERSIONES_BRASIL_BUDGET_2014.XLSM" vbProcedure="false">"[ACTIVITY"</definedName>
    <definedName function="false" hidden="true" name="EV__MEMORYCVW__INVERSIONES_BRASIL_BUDGET_2014.XLSM_ACCOUNT_ACT" vbProcedure="false">"[ACC_ACT_AUTOP"</definedName>
    <definedName function="false" hidden="true" name="EV__MEMORYCVW__INVERSIONES_BRASIL_BUDGET_2014.XLSM_CATEGORY" vbProcedure="false">"[ACTUAL_Y_CB"</definedName>
    <definedName function="false" hidden="true" name="EV__MEMORYCVW__INVERSIONES_BRASIL_BUDGET_2014.XLSM_COUNTRY" vbProcedure="false">"[JER_1"</definedName>
    <definedName function="false" hidden="true" name="EV__MEMORYCVW__INVERSIONES_BRASIL_BUDGET_2014.XLSM_CUSTOM_1" vbProcedure="false">"[DUMMY_C1"</definedName>
    <definedName function="false" hidden="true" name="EV__MEMORYCVW__INVERSIONES_BRASIL_BUDGET_2014.XLSM_CUSTOM_2" vbProcedure="false">"[DUMMY_C2"</definedName>
    <definedName function="false" hidden="true" name="EV__MEMORYCVW__INVERSIONES_BRASIL_BUDGET_2014.XLSM_DATASRC_ACT" vbProcedure="false">"[INPUT"</definedName>
    <definedName function="false" hidden="true" name="EV__MEMORYCVW__INVERSIONES_BRASIL_BUDGET_2014.XLSM_ENTITY" vbProcedure="false">"[1113"</definedName>
    <definedName function="false" hidden="true" name="EV__MEMORYCVW__INVERSIONES_BRASIL_BUDGET_2014.XLSM_MEASURES" vbProcedure="false">"[YTD"</definedName>
    <definedName function="false" hidden="true" name="EV__MEMORYCVW__INVERSIONES_BRASIL_BUDGET_2014.XLSM_SECTIONS" vbProcedure="false">"[TRMODUMMY"</definedName>
    <definedName function="false" hidden="true" name="EV__MEMORYCVW__INVERSIONES_BRASIL_BUDGET_2014.XLSM_SECTOR" vbProcedure="false">"[SECTORS"</definedName>
    <definedName function="false" hidden="true" name="EV__MEMORYCVW__INVERSIONES_BRASIL_BUDGET_2014.XLSM_TIME" vbProcedure="false">"[2013.APR"</definedName>
    <definedName function="false" hidden="true" name="EV__MEMORYCVW__INVERSIONES_BRASIL_BUDGET_2014_ANA.XLSM" vbProcedure="false">"[ACTIVITY"</definedName>
    <definedName function="false" hidden="true" name="EV__MEMORYCVW__INVERSIONES_BRASIL_BUDGET_2014_ANA.XLSM_ACCOUNT_ACT" vbProcedure="false">"[ACC_ACT_AUTOP"</definedName>
    <definedName function="false" hidden="true" name="EV__MEMORYCVW__INVERSIONES_BRASIL_BUDGET_2014_ANA.XLSM_CATEGORY" vbProcedure="false">"[ACTUAL_Y_CB"</definedName>
    <definedName function="false" hidden="true" name="EV__MEMORYCVW__INVERSIONES_BRASIL_BUDGET_2014_ANA.XLSM_COUNTRY" vbProcedure="false">"[JER_1"</definedName>
    <definedName function="false" hidden="true" name="EV__MEMORYCVW__INVERSIONES_BRASIL_BUDGET_2014_ANA.XLSM_CUSTOM_1" vbProcedure="false">"[DUMMY_C1"</definedName>
    <definedName function="false" hidden="true" name="EV__MEMORYCVW__INVERSIONES_BRASIL_BUDGET_2014_ANA.XLSM_CUSTOM_2" vbProcedure="false">"[DUMMY_C2"</definedName>
    <definedName function="false" hidden="true" name="EV__MEMORYCVW__INVERSIONES_BRASIL_BUDGET_2014_ANA.XLSM_DATASRC_ACT" vbProcedure="false">"[INPUT"</definedName>
    <definedName function="false" hidden="true" name="EV__MEMORYCVW__INVERSIONES_BRASIL_BUDGET_2014_ANA.XLSM_ENTITY" vbProcedure="false">"[1113"</definedName>
    <definedName function="false" hidden="true" name="EV__MEMORYCVW__INVERSIONES_BRASIL_BUDGET_2014_ANA.XLSM_MEASURES" vbProcedure="false">"[YTD"</definedName>
    <definedName function="false" hidden="true" name="EV__MEMORYCVW__INVERSIONES_BRASIL_BUDGET_2014_ANA.XLSM_SECTIONS" vbProcedure="false">"[TRMODUMMY"</definedName>
    <definedName function="false" hidden="true" name="EV__MEMORYCVW__INVERSIONES_BRASIL_BUDGET_2014_ANA.XLSM_SECTOR" vbProcedure="false">"[SECTORS"</definedName>
    <definedName function="false" hidden="true" name="EV__MEMORYCVW__INVERSIONES_BRASIL_BUDGET_2014_ANA.XLSM_TIME" vbProcedure="false">"[2013.APR"</definedName>
    <definedName function="false" hidden="true" name="EV__MEMORYCVW__LIBRO1" vbProcedure="false">"[FINANCE"</definedName>
    <definedName function="false" hidden="true" name="EV__MEMORYCVW__LIBRO10" vbProcedure="false">"[HHRR"</definedName>
    <definedName function="false" hidden="true" name="EV__MEMORYCVW__LIBRO10_ACCOUNT_RRHH" vbProcedure="false">"[ACC_RRHH_000200"</definedName>
    <definedName function="false" hidden="true" name="EV__MEMORYCVW__LIBRO10_CATEGORY" vbProcedure="false">"[ACTUAL"</definedName>
    <definedName function="false" hidden="true" name="EV__MEMORYCVW__LIBRO10_COUNTRY" vbProcedure="false">"[JER_1"</definedName>
    <definedName function="false" hidden="true" name="EV__MEMORYCVW__LIBRO10_CUSTOM_1" vbProcedure="false">"[DUMMY_C1"</definedName>
    <definedName function="false" hidden="true" name="EV__MEMORYCVW__LIBRO10_CUSTOM_2" vbProcedure="false">"[DUMMY_C2"</definedName>
    <definedName function="false" hidden="true" name="EV__MEMORYCVW__LIBRO10_DATASRC_I_HR" vbProcedure="false">"[CORR"</definedName>
    <definedName function="false" hidden="true" name="EV__MEMORYCVW__LIBRO10_DEPARTMENT" vbProcedure="false">"[DEP_RRHH_021700"</definedName>
    <definedName function="false" hidden="true" name="EV__MEMORYCVW__LIBRO10_ENTITY" vbProcedure="false">"[GRUPO_CONS"</definedName>
    <definedName function="false" hidden="true" name="EV__MEMORYCVW__LIBRO10_FLOW_RRHH" vbProcedure="false">"[F_VAR"</definedName>
    <definedName function="false" hidden="true" name="EV__MEMORYCVW__LIBRO10_GROUPS" vbProcedure="false">"[NON_GROUP"</definedName>
    <definedName function="false" hidden="true" name="EV__MEMORYCVW__LIBRO10_INTCO_INONE" vbProcedure="false">"[I_NONE"</definedName>
    <definedName function="false" hidden="true" name="EV__MEMORYCVW__LIBRO10_MEASURES" vbProcedure="false">"[PERIODIC"</definedName>
    <definedName function="false" hidden="true" name="EV__MEMORYCVW__LIBRO10_RPTCURRENCY" vbProcedure="false">"[EUR"</definedName>
    <definedName function="false" hidden="true" name="EV__MEMORYCVW__LIBRO10_SECTOR" vbProcedure="false">"[SECTORS"</definedName>
    <definedName function="false" hidden="true" name="EV__MEMORYCVW__LIBRO10_SEX" vbProcedure="false">"[TOT_SEX"</definedName>
    <definedName function="false" hidden="true" name="EV__MEMORYCVW__LIBRO10_TIME" vbProcedure="false">"[SELECT_TIME"</definedName>
    <definedName function="false" hidden="true" name="EV__MEMORYCVW__LIBRO12" vbProcedure="false">"[FINANCE"</definedName>
    <definedName function="false" hidden="true" name="EV__MEMORYCVW__LIBRO12_ACCOUNT_FIN" vbProcedure="false">"[BS"</definedName>
    <definedName function="false" hidden="true" name="EV__MEMORYCVW__LIBRO12_CATEGORY" vbProcedure="false">"[ACTUAL"</definedName>
    <definedName function="false" hidden="true" name="EV__MEMORYCVW__LIBRO12_COUNTRY" vbProcedure="false">"[JER_1"</definedName>
    <definedName function="false" hidden="true" name="EV__MEMORYCVW__LIBRO12_CUSTOM_1" vbProcedure="false">"[DUMMY_C1"</definedName>
    <definedName function="false" hidden="true" name="EV__MEMORYCVW__LIBRO12_CUSTOM_2" vbProcedure="false">"[DUMMY_C2"</definedName>
    <definedName function="false" hidden="true" name="EV__MEMORYCVW__LIBRO12_DATASRC" vbProcedure="false">"[CONSO_2"</definedName>
    <definedName function="false" hidden="true" name="EV__MEMORYCVW__LIBRO12_ENTITY" vbProcedure="false">"[DUME"</definedName>
    <definedName function="false" hidden="true" name="EV__MEMORYCVW__LIBRO12_FLOW" vbProcedure="false">"[SF"</definedName>
    <definedName function="false" hidden="true" name="EV__MEMORYCVW__LIBRO12_GROUPS" vbProcedure="false">"[G_113"</definedName>
    <definedName function="false" hidden="true" name="EV__MEMORYCVW__LIBRO12_INTCO" vbProcedure="false">"[ALL_IC"</definedName>
    <definedName function="false" hidden="true" name="EV__MEMORYCVW__LIBRO12_MEASURES" vbProcedure="false">"[YTD"</definedName>
    <definedName function="false" hidden="true" name="EV__MEMORYCVW__LIBRO12_RPTCURRENCY" vbProcedure="false">"[EUR"</definedName>
    <definedName function="false" hidden="true" name="EV__MEMORYCVW__LIBRO12_SECTOR" vbProcedure="false">"[SECTORS"</definedName>
    <definedName function="false" hidden="true" name="EV__MEMORYCVW__LIBRO12_TIME" vbProcedure="false">"[2012.MAR"</definedName>
    <definedName function="false" hidden="true" name="EV__MEMORYCVW__LIBRO1_ACCOUNT_FIN" vbProcedure="false">"[BS"</definedName>
    <definedName function="false" hidden="true" name="EV__MEMORYCVW__LIBRO1_CATEGORY" vbProcedure="false">"[ACTUAL"</definedName>
    <definedName function="false" hidden="true" name="EV__MEMORYCVW__LIBRO1_COUNTRY" vbProcedure="false">"[JER_1"</definedName>
    <definedName function="false" hidden="true" name="EV__MEMORYCVW__LIBRO1_CUSTOM_1" vbProcedure="false">"[DUMMY_C1"</definedName>
    <definedName function="false" hidden="true" name="EV__MEMORYCVW__LIBRO1_CUSTOM_2" vbProcedure="false">"[DUMMY_C2"</definedName>
    <definedName function="false" hidden="true" name="EV__MEMORYCVW__LIBRO1_DATASRC" vbProcedure="false">"[CONSO_2"</definedName>
    <definedName function="false" hidden="true" name="EV__MEMORYCVW__LIBRO1_ENTITY" vbProcedure="false">"[DUME"</definedName>
    <definedName function="false" hidden="true" name="EV__MEMORYCVW__LIBRO1_FLOW" vbProcedure="false">"[SF"</definedName>
    <definedName function="false" hidden="true" name="EV__MEMORYCVW__LIBRO1_GROUPS" vbProcedure="false">"[G_113"</definedName>
    <definedName function="false" hidden="true" name="EV__MEMORYCVW__LIBRO1_INTCO" vbProcedure="false">"[ALL_IC"</definedName>
    <definedName function="false" hidden="true" name="EV__MEMORYCVW__LIBRO1_MEASURES" vbProcedure="false">"[YTD"</definedName>
    <definedName function="false" hidden="true" name="EV__MEMORYCVW__LIBRO1_RPTCURRENCY" vbProcedure="false">"[EUR"</definedName>
    <definedName function="false" hidden="true" name="EV__MEMORYCVW__LIBRO1_SECTOR" vbProcedure="false">"[SECTORS"</definedName>
    <definedName function="false" hidden="true" name="EV__MEMORYCVW__LIBRO1_TIME" vbProcedure="false">"[2012.MAR"</definedName>
    <definedName function="false" hidden="true" name="EV__MEMORYCVW__LIBRO2" vbProcedure="false">"[FINANCE"</definedName>
    <definedName function="false" hidden="true" name="EV__MEMORYCVW__LIBRO20" vbProcedure="false">"[FINANCE"</definedName>
    <definedName function="false" hidden="true" name="EV__MEMORYCVW__LIBRO20_ACCOUNT_FIN" vbProcedure="false">"[BS"</definedName>
    <definedName function="false" hidden="true" name="EV__MEMORYCVW__LIBRO20_CATEGORY" vbProcedure="false">"[ACTUAL"</definedName>
    <definedName function="false" hidden="true" name="EV__MEMORYCVW__LIBRO20_COUNTRY" vbProcedure="false">"[JER_1"</definedName>
    <definedName function="false" hidden="true" name="EV__MEMORYCVW__LIBRO20_CUSTOM_1" vbProcedure="false">"[DUMMY_C1"</definedName>
    <definedName function="false" hidden="true" name="EV__MEMORYCVW__LIBRO20_CUSTOM_2" vbProcedure="false">"[DUMMY_C2"</definedName>
    <definedName function="false" hidden="true" name="EV__MEMORYCVW__LIBRO20_DATASRC" vbProcedure="false">"[CONSO_2"</definedName>
    <definedName function="false" hidden="true" name="EV__MEMORYCVW__LIBRO20_ENTITY" vbProcedure="false">"[DUME"</definedName>
    <definedName function="false" hidden="true" name="EV__MEMORYCVW__LIBRO20_FLOW" vbProcedure="false">"[SF"</definedName>
    <definedName function="false" hidden="true" name="EV__MEMORYCVW__LIBRO20_GROUPS" vbProcedure="false">"[G_113"</definedName>
    <definedName function="false" hidden="true" name="EV__MEMORYCVW__LIBRO20_INTCO" vbProcedure="false">"[ALL_IC"</definedName>
    <definedName function="false" hidden="true" name="EV__MEMORYCVW__LIBRO20_MEASURES" vbProcedure="false">"[YTD"</definedName>
    <definedName function="false" hidden="true" name="EV__MEMORYCVW__LIBRO20_RPTCURRENCY" vbProcedure="false">"[EUR"</definedName>
    <definedName function="false" hidden="true" name="EV__MEMORYCVW__LIBRO20_SECTOR" vbProcedure="false">"[SECTORS"</definedName>
    <definedName function="false" hidden="true" name="EV__MEMORYCVW__LIBRO20_TIME" vbProcedure="false">"[2012.MAR"</definedName>
    <definedName function="false" hidden="true" name="EV__MEMORYCVW__LIBRO25" vbProcedure="false">"[INVESTMENTS"</definedName>
    <definedName function="false" hidden="true" name="EV__MEMORYCVW__LIBRO25_ACCOUNT_INV" vbProcedure="false">"[ACC_INV_00100"</definedName>
    <definedName function="false" hidden="true" name="EV__MEMORYCVW__LIBRO25_CATEGORY" vbProcedure="false">"[IG_CATEGORY"</definedName>
    <definedName function="false" hidden="true" name="EV__MEMORYCVW__LIBRO25_COUNTRY" vbProcedure="false">"[JER_1"</definedName>
    <definedName function="false" hidden="true" name="EV__MEMORYCVW__LIBRO25_CUSTOM_1" vbProcedure="false">"[DUMMY_C1"</definedName>
    <definedName function="false" hidden="true" name="EV__MEMORYCVW__LIBRO25_CUSTOM_2" vbProcedure="false">"[DUMMY_C2"</definedName>
    <definedName function="false" hidden="true" name="EV__MEMORYCVW__LIBRO25_DATASRC" vbProcedure="false">"[CONSO"</definedName>
    <definedName function="false" hidden="true" name="EV__MEMORYCVW__LIBRO25_ENTITY" vbProcedure="false">"[WORKSTATUS"</definedName>
    <definedName function="false" hidden="true" name="EV__MEMORYCVW__LIBRO25_FLOW" vbProcedure="false">"[F99"</definedName>
    <definedName function="false" hidden="true" name="EV__MEMORYCVW__LIBRO25_GROUPS" vbProcedure="false">"[NON_GROUP"</definedName>
    <definedName function="false" hidden="true" name="EV__MEMORYCVW__LIBRO25_INTCO_INONE" vbProcedure="false">"[I_NONE"</definedName>
    <definedName function="false" hidden="true" name="EV__MEMORYCVW__LIBRO25_MEASURES" vbProcedure="false">"[YTD"</definedName>
    <definedName function="false" hidden="true" name="EV__MEMORYCVW__LIBRO25_PROJECT" vbProcedure="false">"[PROJECT_TOT"</definedName>
    <definedName function="false" hidden="true" name="EV__MEMORYCVW__LIBRO25_RPTCURRENCY" vbProcedure="false">"[EUR"</definedName>
    <definedName function="false" hidden="true" name="EV__MEMORYCVW__LIBRO25_SECTOR" vbProcedure="false">"[SECTORS"</definedName>
    <definedName function="false" hidden="true" name="EV__MEMORYCVW__LIBRO25_TIME" vbProcedure="false">"[2012.JAN"</definedName>
    <definedName function="false" hidden="true" name="EV__MEMORYCVW__LIBRO2_ACCOUNT_ACT" vbProcedure="false">"[ACC_ACT_AUTOP"</definedName>
    <definedName function="false" hidden="true" name="EV__MEMORYCVW__LIBRO2_ACCOUNT_FIN" vbProcedure="false">"[BS"</definedName>
    <definedName function="false" hidden="true" name="EV__MEMORYCVW__LIBRO2_ACCOUNT_INV" vbProcedure="false">"[ACC_INV_00100"</definedName>
    <definedName function="false" hidden="true" name="EV__MEMORYCVW__LIBRO2_ACCOUNT_LOCAL" vbProcedure="false">"[BS"</definedName>
    <definedName function="false" hidden="true" name="EV__MEMORYCVW__LIBRO2_ACCOUNT_RRHH" vbProcedure="false">"[ACC_RRHH_000200"</definedName>
    <definedName function="false" hidden="true" name="EV__MEMORYCVW__LIBRO2_CATEGORY" vbProcedure="false">"[IG_CATEGORY"</definedName>
    <definedName function="false" hidden="true" name="EV__MEMORYCVW__LIBRO2_COUNTRY" vbProcedure="false">"[JER_1"</definedName>
    <definedName function="false" hidden="true" name="EV__MEMORYCVW__LIBRO2_CUSTOM_1" vbProcedure="false">"[DUMMY_C1"</definedName>
    <definedName function="false" hidden="true" name="EV__MEMORYCVW__LIBRO2_CUSTOM_2" vbProcedure="false">"[DUMMY_C2"</definedName>
    <definedName function="false" hidden="true" name="EV__MEMORYCVW__LIBRO2_DATASRC" vbProcedure="false">"[CONSO"</definedName>
    <definedName function="false" hidden="true" name="EV__MEMORYCVW__LIBRO2_DATASRC_ACT" vbProcedure="false">"[INPUT"</definedName>
    <definedName function="false" hidden="true" name="EV__MEMORYCVW__LIBRO2_DATASRC_I_HR" vbProcedure="false">"[TOTAL_DATASRC_I_HR"</definedName>
    <definedName function="false" hidden="true" name="EV__MEMORYCVW__LIBRO2_DEPARTMENT" vbProcedure="false">"[DEP_RRHH_021700"</definedName>
    <definedName function="false" hidden="true" name="EV__MEMORYCVW__LIBRO2_ENTITY" vbProcedure="false">"[DUME"</definedName>
    <definedName function="false" hidden="true" name="EV__MEMORYCVW__LIBRO2_FLOW" vbProcedure="false">"[SF"</definedName>
    <definedName function="false" hidden="true" name="EV__MEMORYCVW__LIBRO2_FLOW_RRHH" vbProcedure="false">"[F_VAR"</definedName>
    <definedName function="false" hidden="true" name="EV__MEMORYCVW__LIBRO2_GROUPS" vbProcedure="false">"[NON_GROUP"</definedName>
    <definedName function="false" hidden="true" name="EV__MEMORYCVW__LIBRO2_INTCO" vbProcedure="false">"[ALL_IC"</definedName>
    <definedName function="false" hidden="true" name="EV__MEMORYCVW__LIBRO2_INTCO_INONE" vbProcedure="false">"[I_NONE"</definedName>
    <definedName function="false" hidden="true" name="EV__MEMORYCVW__LIBRO2_MEASURES" vbProcedure="false">"[YTD"</definedName>
    <definedName function="false" hidden="true" name="EV__MEMORYCVW__LIBRO2_PROJECT" vbProcedure="false">"[PROJECT_TOT"</definedName>
    <definedName function="false" hidden="true" name="EV__MEMORYCVW__LIBRO2_RPTCURRENCY" vbProcedure="false">"[EUR"</definedName>
    <definedName function="false" hidden="true" name="EV__MEMORYCVW__LIBRO2_SECTIONS" vbProcedure="false">"[TRMODUMMY"</definedName>
    <definedName function="false" hidden="true" name="EV__MEMORYCVW__LIBRO2_SECTOR" vbProcedure="false">"[SECTORS"</definedName>
    <definedName function="false" hidden="true" name="EV__MEMORYCVW__LIBRO2_SEX" vbProcedure="false">"[TOT_SEX"</definedName>
    <definedName function="false" hidden="true" name="EV__MEMORYCVW__LIBRO2_TIME" vbProcedure="false">"[2012.JUN"</definedName>
    <definedName function="false" hidden="true" name="EV__MEMORYCVW__LIBRO3" vbProcedure="false">"[FINANCE"</definedName>
    <definedName function="false" hidden="true" name="EV__MEMORYCVW__LIBRO3.XLS" vbProcedure="false">"[FS_FISCAL"</definedName>
    <definedName function="false" hidden="true" name="EV__MEMORYCVW__LIBRO3.XLS_CATEGORY" vbProcedure="false">"[ACTUAL"</definedName>
    <definedName function="false" hidden="true" name="EV__MEMORYCVW__LIBRO3.XLS_DATASRC" vbProcedure="false">"[CONSO"</definedName>
    <definedName function="false" hidden="true" name="EV__MEMORYCVW__LIBRO3.XLS_ENTITY" vbProcedure="false">"[1001"</definedName>
    <definedName function="false" hidden="true" name="EV__MEMORYCVW__LIBRO3.XLS_FS_ACCOUNTFISCAL" vbProcedure="false">"[24203009"</definedName>
    <definedName function="false" hidden="true" name="EV__MEMORYCVW__LIBRO3.XLS_FS_FLOW" vbProcedure="false">"[F999"</definedName>
    <definedName function="false" hidden="true" name="EV__MEMORYCVW__LIBRO3.XLS_FS_GROUPS" vbProcedure="false">"[NON_GROUP"</definedName>
    <definedName function="false" hidden="true" name="EV__MEMORYCVW__LIBRO3.XLS_INTCO" vbProcedure="false">"[ALL_IC"</definedName>
    <definedName function="false" hidden="true" name="EV__MEMORYCVW__LIBRO3.XLS_MEASURES" vbProcedure="false">"[YTD"</definedName>
    <definedName function="false" hidden="true" name="EV__MEMORYCVW__LIBRO3.XLS_RPTCURRENCY" vbProcedure="false">"[LC"</definedName>
    <definedName function="false" hidden="true" name="EV__MEMORYCVW__LIBRO3.XLS_TIME" vbProcedure="false">"[2011.DEC"</definedName>
    <definedName function="false" hidden="true" name="EV__MEMORYCVW__LIBRO3_ACCOUNT_ACT" vbProcedure="false">"[ACC_ACT_000001"</definedName>
    <definedName function="false" hidden="true" name="EV__MEMORYCVW__LIBRO3_ACCOUNT_FIN" vbProcedure="false">"[BS"</definedName>
    <definedName function="false" hidden="true" name="EV__MEMORYCVW__LIBRO3_ACCOUNT_MACRO" vbProcedure="false">"[ACC_MACRO_0001"</definedName>
    <definedName function="false" hidden="true" name="EV__MEMORYCVW__LIBRO3_CATEGORY" vbProcedure="false">"[IG_CATEGORY"</definedName>
    <definedName function="false" hidden="true" name="EV__MEMORYCVW__LIBRO3_COUNTRY" vbProcedure="false">"[JER_1"</definedName>
    <definedName function="false" hidden="true" name="EV__MEMORYCVW__LIBRO3_CUSTOM_1" vbProcedure="false">"[DUMMY_C1"</definedName>
    <definedName function="false" hidden="true" name="EV__MEMORYCVW__LIBRO3_CUSTOM_2" vbProcedure="false">"[DUMMY_C2"</definedName>
    <definedName function="false" hidden="true" name="EV__MEMORYCVW__LIBRO3_DATASRC" vbProcedure="false">"[CONSO_2"</definedName>
    <definedName function="false" hidden="true" name="EV__MEMORYCVW__LIBRO3_DATASRC_ACT" vbProcedure="false">"[INPUT_CORR"</definedName>
    <definedName function="false" hidden="true" name="EV__MEMORYCVW__LIBRO3_ENTITY" vbProcedure="false">"[GRUPO_CONS"</definedName>
    <definedName function="false" hidden="true" name="EV__MEMORYCVW__LIBRO3_FLOW" vbProcedure="false">"[SF"</definedName>
    <definedName function="false" hidden="true" name="EV__MEMORYCVW__LIBRO3_FS_ACCOUNTFISCAL" vbProcedure="false">"[PCESAIII2.CG"</definedName>
    <definedName function="false" hidden="true" name="EV__MEMORYCVW__LIBRO3_FS_FLOW" vbProcedure="false">"[F999"</definedName>
    <definedName function="false" hidden="true" name="EV__MEMORYCVW__LIBRO3_FS_GROUPS" vbProcedure="false">"[G_001"</definedName>
    <definedName function="false" hidden="true" name="EV__MEMORYCVW__LIBRO3_GROUPS" vbProcedure="false">"[NON_GROUP"</definedName>
    <definedName function="false" hidden="true" name="EV__MEMORYCVW__LIBRO3_INTCO" vbProcedure="false">"[ALL_IC"</definedName>
    <definedName function="false" hidden="true" name="EV__MEMORYCVW__LIBRO3_MEASURES" vbProcedure="false">"[YTD"</definedName>
    <definedName function="false" hidden="true" name="EV__MEMORYCVW__LIBRO3_RPTCURRENCY" vbProcedure="false">"[EUR"</definedName>
    <definedName function="false" hidden="true" name="EV__MEMORYCVW__LIBRO3_SECTIONS" vbProcedure="false">"[TRMODUMMY"</definedName>
    <definedName function="false" hidden="true" name="EV__MEMORYCVW__LIBRO3_SECTOR" vbProcedure="false">"[SECTORS"</definedName>
    <definedName function="false" hidden="true" name="EV__MEMORYCVW__LIBRO3_TIME" vbProcedure="false">"[SELECT_TIME"</definedName>
    <definedName function="false" hidden="true" name="EV__MEMORYCVW__LIBRO4" vbProcedure="false">"[FINANCE"</definedName>
    <definedName function="false" hidden="true" name="EV__MEMORYCVW__LIBRO4.XLS" vbProcedure="false">"[FINANCE"</definedName>
    <definedName function="false" hidden="true" name="EV__MEMORYCVW__LIBRO4.XLS_ACCOUNT_FIN" vbProcedure="false">"[BS"</definedName>
    <definedName function="false" hidden="true" name="EV__MEMORYCVW__LIBRO4.XLS_CATEGORY" vbProcedure="false">"[BRA_CHL_2012"</definedName>
    <definedName function="false" hidden="true" name="EV__MEMORYCVW__LIBRO4.XLS_COUNTRY" vbProcedure="false">"[JER_1"</definedName>
    <definedName function="false" hidden="true" name="EV__MEMORYCVW__LIBRO4.XLS_CUSTOM_1" vbProcedure="false">"[DUMMY_C1"</definedName>
    <definedName function="false" hidden="true" name="EV__MEMORYCVW__LIBRO4.XLS_CUSTOM_2" vbProcedure="false">"[DUMMY_C2"</definedName>
    <definedName function="false" hidden="true" name="EV__MEMORYCVW__LIBRO4.XLS_DATASRC" vbProcedure="false">"[INPUT"</definedName>
    <definedName function="false" hidden="true" name="EV__MEMORYCVW__LIBRO4.XLS_ENTITY" vbProcedure="false">"[SELECT_COMPANY"</definedName>
    <definedName function="false" hidden="true" name="EV__MEMORYCVW__LIBRO4.XLS_FLOW" vbProcedure="false">"[SF"</definedName>
    <definedName function="false" hidden="true" name="EV__MEMORYCVW__LIBRO4.XLS_GROUPS" vbProcedure="false">"[NON_GROUP"</definedName>
    <definedName function="false" hidden="true" name="EV__MEMORYCVW__LIBRO4.XLS_INTCO" vbProcedure="false">"[G081"</definedName>
    <definedName function="false" hidden="true" name="EV__MEMORYCVW__LIBRO4.XLS_MEASURES" vbProcedure="false">"[YTD"</definedName>
    <definedName function="false" hidden="true" name="EV__MEMORYCVW__LIBRO4.XLS_RPTCURRENCY" vbProcedure="false">"[LC"</definedName>
    <definedName function="false" hidden="true" name="EV__MEMORYCVW__LIBRO4.XLS_SECTOR" vbProcedure="false">"[AUTOP_BRASIL"</definedName>
    <definedName function="false" hidden="true" name="EV__MEMORYCVW__LIBRO4.XLS_TIME" vbProcedure="false">"[2013.APR"</definedName>
    <definedName function="false" hidden="true" name="EV__MEMORYCVW__LIBRO4_ACCOUNT_FIN" vbProcedure="false">"[BS"</definedName>
    <definedName function="false" hidden="true" name="EV__MEMORYCVW__LIBRO4_CATEGORY" vbProcedure="false">"[ACTUAL"</definedName>
    <definedName function="false" hidden="true" name="EV__MEMORYCVW__LIBRO4_COUNTRY" vbProcedure="false">"[JER_1"</definedName>
    <definedName function="false" hidden="true" name="EV__MEMORYCVW__LIBRO4_CUSTOM_1" vbProcedure="false">"[DUMMY_C1"</definedName>
    <definedName function="false" hidden="true" name="EV__MEMORYCVW__LIBRO4_CUSTOM_2" vbProcedure="false">"[DUMMY_C2"</definedName>
    <definedName function="false" hidden="true" name="EV__MEMORYCVW__LIBRO4_DATASRC" vbProcedure="false">"[CONSO_2"</definedName>
    <definedName function="false" hidden="true" name="EV__MEMORYCVW__LIBRO4_ENTITY" vbProcedure="false">"[DUME"</definedName>
    <definedName function="false" hidden="true" name="EV__MEMORYCVW__LIBRO4_FLOW" vbProcedure="false">"[SF"</definedName>
    <definedName function="false" hidden="true" name="EV__MEMORYCVW__LIBRO4_GROUPS" vbProcedure="false">"[G_113"</definedName>
    <definedName function="false" hidden="true" name="EV__MEMORYCVW__LIBRO4_INTCO" vbProcedure="false">"[ALL_IC"</definedName>
    <definedName function="false" hidden="true" name="EV__MEMORYCVW__LIBRO4_MEASURES" vbProcedure="false">"[YTD"</definedName>
    <definedName function="false" hidden="true" name="EV__MEMORYCVW__LIBRO4_RPTCURRENCY" vbProcedure="false">"[EUR"</definedName>
    <definedName function="false" hidden="true" name="EV__MEMORYCVW__LIBRO4_SECTOR" vbProcedure="false">"[SECTORS"</definedName>
    <definedName function="false" hidden="true" name="EV__MEMORYCVW__LIBRO4_TIME" vbProcedure="false">"[2012.MAR"</definedName>
    <definedName function="false" hidden="true" name="EV__MEMORYCVW__LIBRO5" vbProcedure="false">"[FINANCE"</definedName>
    <definedName function="false" hidden="true" name="EV__MEMORYCVW__LIBRO5_ACCOUNT_FIN" vbProcedure="false">"[BS"</definedName>
    <definedName function="false" hidden="true" name="EV__MEMORYCVW__LIBRO5_CATEGORY" vbProcedure="false">"[ACTUAL"</definedName>
    <definedName function="false" hidden="true" name="EV__MEMORYCVW__LIBRO5_COUNTRY" vbProcedure="false">"[JER_1"</definedName>
    <definedName function="false" hidden="true" name="EV__MEMORYCVW__LIBRO5_CUSTOM_1" vbProcedure="false">"[DUMMY_C1"</definedName>
    <definedName function="false" hidden="true" name="EV__MEMORYCVW__LIBRO5_CUSTOM_2" vbProcedure="false">"[DUMMY_C2"</definedName>
    <definedName function="false" hidden="true" name="EV__MEMORYCVW__LIBRO5_DATASRC" vbProcedure="false">"[CONSO_2"</definedName>
    <definedName function="false" hidden="true" name="EV__MEMORYCVW__LIBRO5_ENTITY" vbProcedure="false">"[DUME"</definedName>
    <definedName function="false" hidden="true" name="EV__MEMORYCVW__LIBRO5_FLOW" vbProcedure="false">"[SF"</definedName>
    <definedName function="false" hidden="true" name="EV__MEMORYCVW__LIBRO5_GROUPS" vbProcedure="false">"[G_113"</definedName>
    <definedName function="false" hidden="true" name="EV__MEMORYCVW__LIBRO5_INTCO" vbProcedure="false">"[ALL_IC"</definedName>
    <definedName function="false" hidden="true" name="EV__MEMORYCVW__LIBRO5_MEASURES" vbProcedure="false">"[YTD"</definedName>
    <definedName function="false" hidden="true" name="EV__MEMORYCVW__LIBRO5_RPTCURRENCY" vbProcedure="false">"[EUR"</definedName>
    <definedName function="false" hidden="true" name="EV__MEMORYCVW__LIBRO5_SECTOR" vbProcedure="false">"[SECTORS"</definedName>
    <definedName function="false" hidden="true" name="EV__MEMORYCVW__LIBRO5_TIME" vbProcedure="false">"[2012.MAR"</definedName>
    <definedName function="false" hidden="true" name="EV__MEMORYCVW__LIBRO6" vbProcedure="false">"[FINANCE"</definedName>
    <definedName function="false" hidden="true" name="EV__MEMORYCVW__LIBRO6_ACCOUNT_FIN" vbProcedure="false">"[RDOGRUPO"</definedName>
    <definedName function="false" hidden="true" name="EV__MEMORYCVW__LIBRO6_CATEGORY" vbProcedure="false">"[TOT_CATEGORY"</definedName>
    <definedName function="false" hidden="true" name="EV__MEMORYCVW__LIBRO6_COUNTRY" vbProcedure="false">"[JER_1"</definedName>
    <definedName function="false" hidden="true" name="EV__MEMORYCVW__LIBRO6_CUSTOM_1" vbProcedure="false">"[DUMMY_C1"</definedName>
    <definedName function="false" hidden="true" name="EV__MEMORYCVW__LIBRO6_CUSTOM_2" vbProcedure="false">"[DUMMY_C2"</definedName>
    <definedName function="false" hidden="true" name="EV__MEMORYCVW__LIBRO6_DATASRC" vbProcedure="false">"[INPUT"</definedName>
    <definedName function="false" hidden="true" name="EV__MEMORYCVW__LIBRO6_ENTITY" vbProcedure="false">"[WORKSTATUS"</definedName>
    <definedName function="false" hidden="true" name="EV__MEMORYCVW__LIBRO6_FLOW" vbProcedure="false">"[SF"</definedName>
    <definedName function="false" hidden="true" name="EV__MEMORYCVW__LIBRO6_GROUPS" vbProcedure="false">"[G_001"</definedName>
    <definedName function="false" hidden="true" name="EV__MEMORYCVW__LIBRO6_INTCO" vbProcedure="false">"[ALL_IC"</definedName>
    <definedName function="false" hidden="true" name="EV__MEMORYCVW__LIBRO6_MEASURES" vbProcedure="false">"[YTD"</definedName>
    <definedName function="false" hidden="true" name="EV__MEMORYCVW__LIBRO6_RPTCURRENCY" vbProcedure="false">"[EUR"</definedName>
    <definedName function="false" hidden="true" name="EV__MEMORYCVW__LIBRO6_SECTOR" vbProcedure="false">"[SECTORS"</definedName>
    <definedName function="false" hidden="true" name="EV__MEMORYCVW__LIBRO6_TIME" vbProcedure="false">"[2005.TOTAL"</definedName>
    <definedName function="false" hidden="true" name="EV__MEMORYCVW__NOVA_PESTANYA_RRHH.XLSM" vbProcedure="false">"[FINANCE"</definedName>
    <definedName function="false" hidden="true" name="EV__MEMORYCVW__PERFIL_CIAS_V3.XLSX" vbProcedure="false">"[FINANCE"</definedName>
    <definedName function="false" hidden="true" name="EV__MEMORYCVW__PERFIL_CIAS_V3.XLSX_ACCOUNT_FIN" vbProcedure="false">"[220100"</definedName>
    <definedName function="false" hidden="true" name="EV__MEMORYCVW__PERFIL_CIAS_V3.XLSX_CATEGORY" vbProcedure="false">"[ACTUAL"</definedName>
    <definedName function="false" hidden="true" name="EV__MEMORYCVW__PERFIL_CIAS_V3.XLSX_COUNTRY" vbProcedure="false">"[JER_1"</definedName>
    <definedName function="false" hidden="true" name="EV__MEMORYCVW__PERFIL_CIAS_V3.XLSX_CUSTOM_1" vbProcedure="false">"[DUMMY_C1"</definedName>
    <definedName function="false" hidden="true" name="EV__MEMORYCVW__PERFIL_CIAS_V3.XLSX_CUSTOM_2" vbProcedure="false">"[DUMMY_C2"</definedName>
    <definedName function="false" hidden="true" name="EV__MEMORYCVW__PERFIL_CIAS_V3.XLSX_DATASRC" vbProcedure="false">"[AJ_POST"</definedName>
    <definedName function="false" hidden="true" name="EV__MEMORYCVW__PERFIL_CIAS_V3.XLSX_ENTITY" vbProcedure="false">"[1138"</definedName>
    <definedName function="false" hidden="true" name="EV__MEMORYCVW__PERFIL_CIAS_V3.XLSX_FLOW" vbProcedure="false">"[SF"</definedName>
    <definedName function="false" hidden="true" name="EV__MEMORYCVW__PERFIL_CIAS_V3.XLSX_GROUPS" vbProcedure="false">"[G_001"</definedName>
    <definedName function="false" hidden="true" name="EV__MEMORYCVW__PERFIL_CIAS_V3.XLSX_INTCO" vbProcedure="false">"[ALL_IC"</definedName>
    <definedName function="false" hidden="true" name="EV__MEMORYCVW__PERFIL_CIAS_V3.XLSX_MEASURES" vbProcedure="false">"[YTD"</definedName>
    <definedName function="false" hidden="true" name="EV__MEMORYCVW__PERFIL_CIAS_V3.XLSX_RPTCURRENCY" vbProcedure="false">"[GBP"</definedName>
    <definedName function="false" hidden="true" name="EV__MEMORYCVW__PERFIL_CIAS_V3.XLSX_SECTOR" vbProcedure="false">"[SECTORS"</definedName>
    <definedName function="false" hidden="true" name="EV__MEMORYCVW__PERFIL_CIAS_V3.XLSX_TIME" vbProcedure="false">"[2011.JUN"</definedName>
    <definedName function="false" hidden="true" name="EV__MEMORYCVW__PRESUPUESTO_V3.XLSM" vbProcedure="false">"[FINANCE"</definedName>
    <definedName function="false" hidden="true" name="EV__MEMORYCVW__PRESUPUESTO_V3.XLSM_ACCOUNT_FIN" vbProcedure="false">"[BS"</definedName>
    <definedName function="false" hidden="true" name="EV__MEMORYCVW__PRESUPUESTO_V3.XLSM_CATEGORY" vbProcedure="false">"[ACTUAL"</definedName>
    <definedName function="false" hidden="true" name="EV__MEMORYCVW__PRESUPUESTO_V3.XLSM_COUNTRY" vbProcedure="false">"[JER_1"</definedName>
    <definedName function="false" hidden="true" name="EV__MEMORYCVW__PRESUPUESTO_V3.XLSM_CUSTOM_1" vbProcedure="false">"[DUMMY_C1"</definedName>
    <definedName function="false" hidden="true" name="EV__MEMORYCVW__PRESUPUESTO_V3.XLSM_CUSTOM_2" vbProcedure="false">"[DUMMY_C2"</definedName>
    <definedName function="false" hidden="true" name="EV__MEMORYCVW__PRESUPUESTO_V3.XLSM_DATASRC" vbProcedure="false">"[CONSO_2"</definedName>
    <definedName function="false" hidden="true" name="EV__MEMORYCVW__PRESUPUESTO_V3.XLSM_ENTITY" vbProcedure="false">"[E001"</definedName>
    <definedName function="false" hidden="true" name="EV__MEMORYCVW__PRESUPUESTO_V3.XLSM_FLOW" vbProcedure="false">"[SF"</definedName>
    <definedName function="false" hidden="true" name="EV__MEMORYCVW__PRESUPUESTO_V3.XLSM_GROUPS" vbProcedure="false">"[G_001"</definedName>
    <definedName function="false" hidden="true" name="EV__MEMORYCVW__PRESUPUESTO_V3.XLSM_INTCO" vbProcedure="false">"[ALL_IC"</definedName>
    <definedName function="false" hidden="true" name="EV__MEMORYCVW__PRESUPUESTO_V3.XLSM_MEASURES" vbProcedure="false">"[YTD"</definedName>
    <definedName function="false" hidden="true" name="EV__MEMORYCVW__PRESUPUESTO_V3.XLSM_RPTCURRENCY" vbProcedure="false">"[EUR"</definedName>
    <definedName function="false" hidden="true" name="EV__MEMORYCVW__PRESUPUESTO_V3.XLSM_SECTOR" vbProcedure="false">"[SECTORS"</definedName>
    <definedName function="false" hidden="true" name="EV__MEMORYCVW__PRESUPUESTO_V3.XLSM_TIME" vbProcedure="false">"[2012.APR"</definedName>
    <definedName function="false" hidden="true" name="EV__MEMORYCVW__PRIORIZACIÓN_TAREAS_BPC_20120127.XLS" vbProcedure="false">"[FINANCE"</definedName>
    <definedName function="false" hidden="true" name="EV__MEMORYCVW__PRIORIZACIÓN_TAREAS_BPC_20120127.XLS_ACCOUNT_FIN" vbProcedure="false">"[BS"</definedName>
    <definedName function="false" hidden="true" name="EV__MEMORYCVW__PRIORIZACIÓN_TAREAS_BPC_20120127.XLS_CATEGORY" vbProcedure="false">"[ACTUAL"</definedName>
    <definedName function="false" hidden="true" name="EV__MEMORYCVW__PRIORIZACIÓN_TAREAS_BPC_20120127.XLS_COUNTRY" vbProcedure="false">"[JER_1"</definedName>
    <definedName function="false" hidden="true" name="EV__MEMORYCVW__PRIORIZACIÓN_TAREAS_BPC_20120127.XLS_CUSTOM_1" vbProcedure="false">"[DUMMY_C1"</definedName>
    <definedName function="false" hidden="true" name="EV__MEMORYCVW__PRIORIZACIÓN_TAREAS_BPC_20120127.XLS_CUSTOM_2" vbProcedure="false">"[DUMMY_C2"</definedName>
    <definedName function="false" hidden="true" name="EV__MEMORYCVW__PRIORIZACIÓN_TAREAS_BPC_20120127.XLS_DATASRC" vbProcedure="false">"[CONSO"</definedName>
    <definedName function="false" hidden="true" name="EV__MEMORYCVW__PRIORIZACIÓN_TAREAS_BPC_20120127.XLS_ENTITY" vbProcedure="false">"[1231"</definedName>
    <definedName function="false" hidden="true" name="EV__MEMORYCVW__PRIORIZACIÓN_TAREAS_BPC_20120127.XLS_FLOW" vbProcedure="false">"[SF"</definedName>
    <definedName function="false" hidden="true" name="EV__MEMORYCVW__PRIORIZACIÓN_TAREAS_BPC_20120127.XLS_GROUPS" vbProcedure="false">"[G_001"</definedName>
    <definedName function="false" hidden="true" name="EV__MEMORYCVW__PRIORIZACIÓN_TAREAS_BPC_20120127.XLS_INTCO" vbProcedure="false">"[ALL_IC"</definedName>
    <definedName function="false" hidden="true" name="EV__MEMORYCVW__PRIORIZACIÓN_TAREAS_BPC_20120127.XLS_MEASURES" vbProcedure="false">"[YTD"</definedName>
    <definedName function="false" hidden="true" name="EV__MEMORYCVW__PRIORIZACIÓN_TAREAS_BPC_20120127.XLS_RPTCURRENCY" vbProcedure="false">"[GBP"</definedName>
    <definedName function="false" hidden="true" name="EV__MEMORYCVW__PRIORIZACIÓN_TAREAS_BPC_20120127.XLS_SECTOR" vbProcedure="false">"[CONC_ESP"</definedName>
    <definedName function="false" hidden="true" name="EV__MEMORYCVW__PRIORIZACIÓN_TAREAS_BPC_20120127.XLS_TIME" vbProcedure="false">"[2010.DEC"</definedName>
    <definedName function="false" hidden="true" name="EV__MEMORYCVW__REPORTING_MENSUAL.XLSM" vbProcedure="false">"[FINANCE"</definedName>
    <definedName function="false" hidden="true" name="EV__MEMORYCVW__REPORTING_MENSUAL.XLSM_ACCOUNT_FIN" vbProcedure="false">"[BS"</definedName>
    <definedName function="false" hidden="true" name="EV__MEMORYCVW__REPORTING_MENSUAL.XLSM_CATEGORY" vbProcedure="false">"[ACTUAL"</definedName>
    <definedName function="false" hidden="true" name="EV__MEMORYCVW__REPORTING_MENSUAL.XLSM_COUNTRY" vbProcedure="false">"[JER_1"</definedName>
    <definedName function="false" hidden="true" name="EV__MEMORYCVW__REPORTING_MENSUAL.XLSM_CUSTOM_1" vbProcedure="false">"[DUMMY_C1"</definedName>
    <definedName function="false" hidden="true" name="EV__MEMORYCVW__REPORTING_MENSUAL.XLSM_CUSTOM_2" vbProcedure="false">"[DUMMY_C2"</definedName>
    <definedName function="false" hidden="true" name="EV__MEMORYCVW__REPORTING_MENSUAL.XLSM_DATASRC" vbProcedure="false">"[CONSO_2"</definedName>
    <definedName function="false" hidden="true" name="EV__MEMORYCVW__REPORTING_MENSUAL.XLSM_ENTITY" vbProcedure="false">"[1059"</definedName>
    <definedName function="false" hidden="true" name="EV__MEMORYCVW__REPORTING_MENSUAL.XLSM_FLOW" vbProcedure="false">"[SF"</definedName>
    <definedName function="false" hidden="true" name="EV__MEMORYCVW__REPORTING_MENSUAL.XLSM_GROUPS" vbProcedure="false">"[G_113"</definedName>
    <definedName function="false" hidden="true" name="EV__MEMORYCVW__REPORTING_MENSUAL.XLSM_INTCO" vbProcedure="false">"[ALL_IC"</definedName>
    <definedName function="false" hidden="true" name="EV__MEMORYCVW__REPORTING_MENSUAL.XLSM_MEASURES" vbProcedure="false">"[YTD"</definedName>
    <definedName function="false" hidden="true" name="EV__MEMORYCVW__REPORTING_MENSUAL.XLSM_RPTCURRENCY" vbProcedure="false">"[EUR"</definedName>
    <definedName function="false" hidden="true" name="EV__MEMORYCVW__REPORTING_MENSUAL.XLSM_SECTOR" vbProcedure="false">"[SECTORS"</definedName>
    <definedName function="false" hidden="true" name="EV__MEMORYCVW__REPORTING_MENSUAL.XLSM_TIME" vbProcedure="false">"[2012.JAN"</definedName>
    <definedName function="false" hidden="true" name="EV__MEMORYCVW__TEST.XLSM" vbProcedure="false">"[FINANCE"</definedName>
    <definedName function="false" hidden="true" name="EV__MEMORYCVW__TEST.XLSM_ACCOUNT_FIN" vbProcedure="false">"[RDOGRUPO"</definedName>
    <definedName function="false" hidden="true" name="EV__MEMORYCVW__TEST.XLSM_CATEGORY" vbProcedure="false">"[ACTUAL"</definedName>
    <definedName function="false" hidden="true" name="EV__MEMORYCVW__TEST.XLSM_COUNTRY" vbProcedure="false">"[JER_1"</definedName>
    <definedName function="false" hidden="true" name="EV__MEMORYCVW__TEST.XLSM_CUSTOM_1" vbProcedure="false">"[DUMMY_C1"</definedName>
    <definedName function="false" hidden="true" name="EV__MEMORYCVW__TEST.XLSM_CUSTOM_2" vbProcedure="false">"[DUMMY_C2"</definedName>
    <definedName function="false" hidden="true" name="EV__MEMORYCVW__TEST.XLSM_DATASRC" vbProcedure="false">"[AJ_POST"</definedName>
    <definedName function="false" hidden="true" name="EV__MEMORYCVW__TEST.XLSM_ENTITY" vbProcedure="false">"[1113"</definedName>
    <definedName function="false" hidden="true" name="EV__MEMORYCVW__TEST.XLSM_FLOW" vbProcedure="false">"[SF"</definedName>
    <definedName function="false" hidden="true" name="EV__MEMORYCVW__TEST.XLSM_GROUPS" vbProcedure="false">"[G_001"</definedName>
    <definedName function="false" hidden="true" name="EV__MEMORYCVW__TEST.XLSM_INTCO" vbProcedure="false">"[ALL_IC"</definedName>
    <definedName function="false" hidden="true" name="EV__MEMORYCVW__TEST.XLSM_MEASURES" vbProcedure="false">"[YTD"</definedName>
    <definedName function="false" hidden="true" name="EV__MEMORYCVW__TEST.XLSM_RPTCURRENCY" vbProcedure="false">"[GBP"</definedName>
    <definedName function="false" hidden="true" name="EV__MEMORYCVW__TEST.XLSM_SECTOR" vbProcedure="false">"[SECTORS"</definedName>
    <definedName function="false" hidden="true" name="EV__MEMORYCVW__TEST.XLSM_TIME" vbProcedure="false">"[2013.FEB"</definedName>
    <definedName function="false" hidden="true" name="EV__MEMORYCVW__TESTV31.XLSM" vbProcedure="false">"[FINANCE"</definedName>
    <definedName function="false" hidden="true" name="EV__MEMORYCVW__TESTV31.XLSM_ACCOUNT_FIN" vbProcedure="false">"[RDOGRUPO"</definedName>
    <definedName function="false" hidden="true" name="EV__MEMORYCVW__TESTV31.XLSM_CATEGORY" vbProcedure="false">"[ACTUAL"</definedName>
    <definedName function="false" hidden="true" name="EV__MEMORYCVW__TESTV31.XLSM_COUNTRY" vbProcedure="false">"[JER_1"</definedName>
    <definedName function="false" hidden="true" name="EV__MEMORYCVW__TESTV31.XLSM_CUSTOM_1" vbProcedure="false">"[DUMMY_C1"</definedName>
    <definedName function="false" hidden="true" name="EV__MEMORYCVW__TESTV31.XLSM_CUSTOM_2" vbProcedure="false">"[DUMMY_C2"</definedName>
    <definedName function="false" hidden="true" name="EV__MEMORYCVW__TESTV31.XLSM_DATASRC" vbProcedure="false">"[AJ_POST"</definedName>
    <definedName function="false" hidden="true" name="EV__MEMORYCVW__TESTV31.XLSM_ENTITY" vbProcedure="false">"[1042"</definedName>
    <definedName function="false" hidden="true" name="EV__MEMORYCVW__TESTV31.XLSM_FLOW" vbProcedure="false">"[SF"</definedName>
    <definedName function="false" hidden="true" name="EV__MEMORYCVW__TESTV31.XLSM_GROUPS" vbProcedure="false">"[G_001"</definedName>
    <definedName function="false" hidden="true" name="EV__MEMORYCVW__TESTV31.XLSM_INTCO" vbProcedure="false">"[ALL_IC"</definedName>
    <definedName function="false" hidden="true" name="EV__MEMORYCVW__TESTV31.XLSM_MEASURES" vbProcedure="false">"[YTD"</definedName>
    <definedName function="false" hidden="true" name="EV__MEMORYCVW__TESTV31.XLSM_RPTCURRENCY" vbProcedure="false">"[GBP"</definedName>
    <definedName function="false" hidden="true" name="EV__MEMORYCVW__TESTV31.XLSM_SECTOR" vbProcedure="false">"[SECTORS"</definedName>
    <definedName function="false" hidden="true" name="EV__MEMORYCVW__TESTV31.XLSM_TIME" vbProcedure="false">"[2012.JUN"</definedName>
    <definedName function="false" hidden="true" name="EV__MEMORYCVW__TRAMS2.XLSX" vbProcedure="false">"[ACTIVITY"</definedName>
    <definedName function="false" hidden="true" name="EV__MEMORYCVW__TRAMS2.XLSX_ACCOUNT_ACT" vbProcedure="false">"[ACC_ACT_000001"</definedName>
    <definedName function="false" hidden="true" name="EV__MEMORYCVW__TRAMS2.XLSX_CATEGORY" vbProcedure="false">"[ACTUAL"</definedName>
    <definedName function="false" hidden="true" name="EV__MEMORYCVW__TRAMS2.XLSX_COUNTRY" vbProcedure="false">"[JER_1"</definedName>
    <definedName function="false" hidden="true" name="EV__MEMORYCVW__TRAMS2.XLSX_CUSTOM_1" vbProcedure="false">"[DUMMY_C1"</definedName>
    <definedName function="false" hidden="true" name="EV__MEMORYCVW__TRAMS2.XLSX_CUSTOM_2" vbProcedure="false">"[DUMMY_C2"</definedName>
    <definedName function="false" hidden="true" name="EV__MEMORYCVW__TRAMS2.XLSX_DATASRC_ACT" vbProcedure="false">"[INPUT_CORR"</definedName>
    <definedName function="false" hidden="true" name="EV__MEMORYCVW__TRAMS2.XLSX_ENTITY" vbProcedure="false">"[1113"</definedName>
    <definedName function="false" hidden="true" name="EV__MEMORYCVW__TRAMS2.XLSX_MEASURES" vbProcedure="false">"[YTD"</definedName>
    <definedName function="false" hidden="true" name="EV__MEMORYCVW__TRAMS2.XLSX_SECTIONS" vbProcedure="false">"[TRMODUMMY"</definedName>
    <definedName function="false" hidden="true" name="EV__MEMORYCVW__TRAMS2.XLSX_SECTOR" vbProcedure="false">"[SECTORS"</definedName>
    <definedName function="false" hidden="true" name="EV__MEMORYCVW__TRAMS2.XLSX_TIME" vbProcedure="false">"[2011.JUN"</definedName>
    <definedName function="false" hidden="true" name="EV__MEMORYCVW__USUARIOS_CONSO.XLS" vbProcedure="false">"[ACTIVITY"</definedName>
    <definedName function="false" hidden="true" name="EV__MEMORYCVW__USUARIOS_CONSO.XLS_ACCOUNT_ACT" vbProcedure="false">"[ACC_ACT_AUTOP"</definedName>
    <definedName function="false" hidden="true" name="EV__MEMORYCVW__USUARIOS_CONSO.XLS_CATEGORY" vbProcedure="false">"[ACTUAL_Y_CB"</definedName>
    <definedName function="false" hidden="true" name="EV__MEMORYCVW__USUARIOS_CONSO.XLS_COUNTRY" vbProcedure="false">"[JER_1"</definedName>
    <definedName function="false" hidden="true" name="EV__MEMORYCVW__USUARIOS_CONSO.XLS_CUSTOM_1" vbProcedure="false">"[DUMMY_C1"</definedName>
    <definedName function="false" hidden="true" name="EV__MEMORYCVW__USUARIOS_CONSO.XLS_CUSTOM_2" vbProcedure="false">"[DUMMY_C2"</definedName>
    <definedName function="false" hidden="true" name="EV__MEMORYCVW__USUARIOS_CONSO.XLS_DATASRC_ACT" vbProcedure="false">"[INPUT"</definedName>
    <definedName function="false" hidden="true" name="EV__MEMORYCVW__USUARIOS_CONSO.XLS_ENTITY" vbProcedure="false">"[1113"</definedName>
    <definedName function="false" hidden="true" name="EV__MEMORYCVW__USUARIOS_CONSO.XLS_MEASURES" vbProcedure="false">"[YTD"</definedName>
    <definedName function="false" hidden="true" name="EV__MEMORYCVW__USUARIOS_CONSO.XLS_SECTIONS" vbProcedure="false">"[TRMODUMMY"</definedName>
    <definedName function="false" hidden="true" name="EV__MEMORYCVW__USUARIOS_CONSO.XLS_SECTOR" vbProcedure="false">"[SECTORS"</definedName>
    <definedName function="false" hidden="true" name="EV__MEMORYCVW__USUARIOS_CONSO.XLS_TIME" vbProcedure="false">"[2013.APR"</definedName>
    <definedName function="false" hidden="true" name="EV__WBEVMODE__" vbProcedure="false">1</definedName>
    <definedName function="false" hidden="true" name="EV__WBREFOPTIONS__" vbProcedure="false">134217732</definedName>
    <definedName function="false" hidden="true" name="EV__WBVERSION__" vbProcedure="false">0</definedName>
    <definedName function="false" hidden="true" name="EV__WSINFO__" vbProcedure="false">"asd"</definedName>
    <definedName function="false" hidden="true" name="ewde" vbProcedure="false">1</definedName>
    <definedName function="false" hidden="true" name="ewf" vbProcedure="false">{"'Quadro'!$A$4:$BG$78"}</definedName>
    <definedName function="false" hidden="true" name="ewqe" vbProcedure="false">{"MDE",#N/A,FALSE,"S-MDE"}</definedName>
    <definedName function="false" hidden="true" name="ewqe_1" vbProcedure="false">{"MDE",#N/A,FALSE,"S-MDE"}</definedName>
    <definedName function="false" hidden="true" name="ewqe_1_1" vbProcedure="false">{"MDE",#N/A,FALSE,"S-MDE"}</definedName>
    <definedName function="false" hidden="true" name="ewqe_1_1_1" vbProcedure="false">{"MDE",#N/A,FALSE,"S-MDE"}</definedName>
    <definedName function="false" hidden="true" name="ewqe_1_2" vbProcedure="false">{"MDE",#N/A,FALSE,"S-MDE"}</definedName>
    <definedName function="false" hidden="true" name="ewqe_2" vbProcedure="false">{"MDE",#N/A,FALSE,"S-MDE"}</definedName>
    <definedName function="false" hidden="true" name="ewr" vbProcedure="false">{"'gráf jan00'!$A$1:$AK$41"}</definedName>
    <definedName function="false" hidden="true" name="EWRGS" vbProcedure="false">'[25]movim. doar (31_12_03)'!#ref!</definedName>
    <definedName function="false" hidden="true" name="ewrtwe" vbProcedure="false">{"'gráf jan00'!$A$1:$AK$41"}</definedName>
    <definedName function="false" hidden="true" name="ewrtwe_1" vbProcedure="false">{"'gráf jan00'!$A$1:$AK$41"}</definedName>
    <definedName function="false" hidden="true" name="ewrtwe_1_1" vbProcedure="false">{"'gráf jan00'!$A$1:$AK$41"}</definedName>
    <definedName function="false" hidden="true" name="ewrtwe_1_1_1" vbProcedure="false">{"'gráf jan00'!$A$1:$AK$41"}</definedName>
    <definedName function="false" hidden="true" name="ewrtwe_1_2" vbProcedure="false">{"'gráf jan00'!$A$1:$AK$41"}</definedName>
    <definedName function="false" hidden="true" name="ewrtwe_2" vbProcedure="false">{"'gráf jan00'!$A$1:$AK$41"}</definedName>
    <definedName function="false" hidden="false" name="EXAME" vbProcedure="false">'dd - c. exames e epi'!#ref!</definedName>
    <definedName function="false" hidden="false" name="EXAMES" vbProcedure="false">#REF!</definedName>
    <definedName function="false" hidden="false" name="EXAME_GERAL" vbProcedure="false">#REF!</definedName>
    <definedName function="false" hidden="false" name="Excel_BuiltIn_Print_Area_7_1" vbProcedure="false">#REF!</definedName>
    <definedName function="false" hidden="false" name="Excel_BuiltIn_Print_Titles_1_1" vbProcedure="false">#REF!</definedName>
    <definedName function="false" hidden="false" name="Excel_BuiltIn_Print_Titles_3_1" vbProcedure="false">#REF!</definedName>
    <definedName function="false" hidden="false" name="Excel_BuiltIn_Print_Titles_7_1" vbProcedure="false">#REF!</definedName>
    <definedName function="false" hidden="false" name="Excel_BuiltIn_Print_Titles_8" vbProcedure="false">#REF!</definedName>
    <definedName function="false" hidden="true" name="ExecFerro"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xecFerro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xecFerro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xecFerro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xecFerro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xecFerro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ExecPess"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ExecPess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ExecPess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ExecPess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ExecPess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ExecPess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expansao" vbProcedure="false">{"'CptDifn'!$AA$32:$AG$32"}</definedName>
    <definedName function="false" hidden="true" name="EXPLOSIVOS" vbProcedure="false">{#N/A,#N/A,FALSE,"GERAL";#N/A,#N/A,FALSE,"012-96";#N/A,#N/A,FALSE,"018-96";#N/A,#N/A,FALSE,"027-96";#N/A,#N/A,FALSE,"059-96";#N/A,#N/A,FALSE,"076-96";#N/A,#N/A,FALSE,"019-97";#N/A,#N/A,FALSE,"021-97";#N/A,#N/A,FALSE,"022-97";#N/A,#N/A,FALSE,"028-97"}</definedName>
    <definedName function="false" hidden="true" name="EXPLOSIVOS_1" vbProcedure="false">{#N/A,#N/A,FALSE,"GERAL";#N/A,#N/A,FALSE,"012-96";#N/A,#N/A,FALSE,"018-96";#N/A,#N/A,FALSE,"027-96";#N/A,#N/A,FALSE,"059-96";#N/A,#N/A,FALSE,"076-96";#N/A,#N/A,FALSE,"019-97";#N/A,#N/A,FALSE,"021-97";#N/A,#N/A,FALSE,"022-97";#N/A,#N/A,FALSE,"028-97"}</definedName>
    <definedName function="false" hidden="true" name="EXPLOSIVOS_1_1" vbProcedure="false">{#N/A,#N/A,FALSE,"GERAL";#N/A,#N/A,FALSE,"012-96";#N/A,#N/A,FALSE,"018-96";#N/A,#N/A,FALSE,"027-96";#N/A,#N/A,FALSE,"059-96";#N/A,#N/A,FALSE,"076-96";#N/A,#N/A,FALSE,"019-97";#N/A,#N/A,FALSE,"021-97";#N/A,#N/A,FALSE,"022-97";#N/A,#N/A,FALSE,"028-97"}</definedName>
    <definedName function="false" hidden="true" name="EXPLOSIVOS_1_1_1" vbProcedure="false">{#N/A,#N/A,FALSE,"GERAL";#N/A,#N/A,FALSE,"012-96";#N/A,#N/A,FALSE,"018-96";#N/A,#N/A,FALSE,"027-96";#N/A,#N/A,FALSE,"059-96";#N/A,#N/A,FALSE,"076-96";#N/A,#N/A,FALSE,"019-97";#N/A,#N/A,FALSE,"021-97";#N/A,#N/A,FALSE,"022-97";#N/A,#N/A,FALSE,"028-97"}</definedName>
    <definedName function="false" hidden="true" name="EXPLOSIVOS_1_2" vbProcedure="false">{#N/A,#N/A,FALSE,"GERAL";#N/A,#N/A,FALSE,"012-96";#N/A,#N/A,FALSE,"018-96";#N/A,#N/A,FALSE,"027-96";#N/A,#N/A,FALSE,"059-96";#N/A,#N/A,FALSE,"076-96";#N/A,#N/A,FALSE,"019-97";#N/A,#N/A,FALSE,"021-97";#N/A,#N/A,FALSE,"022-97";#N/A,#N/A,FALSE,"028-97"}</definedName>
    <definedName function="false" hidden="true" name="EXPLOSIVOS_2" vbProcedure="false">{#N/A,#N/A,FALSE,"GERAL";#N/A,#N/A,FALSE,"012-96";#N/A,#N/A,FALSE,"018-96";#N/A,#N/A,FALSE,"027-96";#N/A,#N/A,FALSE,"059-96";#N/A,#N/A,FALSE,"076-96";#N/A,#N/A,FALSE,"019-97";#N/A,#N/A,FALSE,"021-97";#N/A,#N/A,FALSE,"022-97";#N/A,#N/A,FALSE,"028-97"}</definedName>
    <definedName function="false" hidden="true" name="Extensao" vbProcedure="false">{"'RR'!$A$2:$E$81"}</definedName>
    <definedName function="false" hidden="true" name="extrato" vbProcedure="false">{"'Quadro'!$A$4:$BG$78"}</definedName>
    <definedName function="false" hidden="true" name="eytuetyueyueytu" vbProcedure="false">{#N/A,#N/A,FALSE,"GERAL";#N/A,#N/A,FALSE,"012-96";#N/A,#N/A,FALSE,"018-96";#N/A,#N/A,FALSE,"027-96";#N/A,#N/A,FALSE,"059-96";#N/A,#N/A,FALSE,"076-96";#N/A,#N/A,FALSE,"019-97";#N/A,#N/A,FALSE,"021-97";#N/A,#N/A,FALSE,"022-97";#N/A,#N/A,FALSE,"028-97"}</definedName>
    <definedName function="false" hidden="true" name="eyty" vbProcedure="false">{"'CptDifn'!$AA$32:$AG$32"}</definedName>
    <definedName function="false" hidden="true" name="eyty_1" vbProcedure="false">{"'CptDifn'!$AA$32:$AG$32"}</definedName>
    <definedName function="false" hidden="true" name="eyty_1_1" vbProcedure="false">{"'CptDifn'!$AA$32:$AG$32"}</definedName>
    <definedName function="false" hidden="true" name="eyty_1_1_1" vbProcedure="false">{"'CptDifn'!$AA$32:$AG$32"}</definedName>
    <definedName function="false" hidden="true" name="eyty_1_2" vbProcedure="false">{"'CptDifn'!$AA$32:$AG$32"}</definedName>
    <definedName function="false" hidden="true" name="eyty_2" vbProcedure="false">{"'CptDifn'!$AA$32:$AG$32"}</definedName>
    <definedName function="false" hidden="true" name="f" vbProcedure="false">#REF!</definedName>
    <definedName function="false" hidden="true" name="FA"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abiana" vbProcedure="false">{"'gráf jan00'!$A$1:$AK$41"}</definedName>
    <definedName function="false" hidden="true" name="fabiana_1" vbProcedure="false">{"'gráf jan00'!$A$1:$AK$41"}</definedName>
    <definedName function="false" hidden="true" name="fabiana_1_1" vbProcedure="false">{"'gráf jan00'!$A$1:$AK$41"}</definedName>
    <definedName function="false" hidden="true" name="fabiana_1_1_1" vbProcedure="false">{"'gráf jan00'!$A$1:$AK$41"}</definedName>
    <definedName function="false" hidden="true" name="fabiana_1_2" vbProcedure="false">{"'gráf jan00'!$A$1:$AK$41"}</definedName>
    <definedName function="false" hidden="true" name="fabiana_2" vbProcedure="false">{"'gráf jan00'!$A$1:$AK$41"}</definedName>
    <definedName function="false" hidden="true" name="Facão" vbProcedure="false">{"'171'!$A$1:$Z$50"}</definedName>
    <definedName function="false" hidden="true" name="Facão_1" vbProcedure="false">{"'171'!$A$1:$Z$50"}</definedName>
    <definedName function="false" hidden="true" name="Facão_1_1" vbProcedure="false">{"'171'!$A$1:$Z$50"}</definedName>
    <definedName function="false" hidden="true" name="Facão_1_1_1" vbProcedure="false">{"'171'!$A$1:$Z$50"}</definedName>
    <definedName function="false" hidden="true" name="Facão_1_2" vbProcedure="false">{"'171'!$A$1:$Z$50"}</definedName>
    <definedName function="false" hidden="true" name="Facão_2" vbProcedure="false">{"'171'!$A$1:$Z$50"}</definedName>
    <definedName function="false" hidden="true" name="FADSFDS" vbProcedure="false">{"'REL CUSTODIF'!$B$1:$H$72"}</definedName>
    <definedName function="false" hidden="true" name="falhasu202" vbProcedure="false">{#N/A,#N/A,FALSE,"SITUAÇÃO DIÁRIA ";#N/A,#N/A,FALSE,"7 à 7"}</definedName>
    <definedName function="false" hidden="true" name="Faro" vbProcedure="false">{"'gráf jan00'!$A$1:$AK$41"}</definedName>
    <definedName function="false" hidden="true" name="FarolAno" vbProcedure="false">{"'Quadro'!$A$4:$BG$78"}</definedName>
    <definedName function="false" hidden="true" name="FarolAno_1" vbProcedure="false">{"'Quadro'!$A$4:$BG$78"}</definedName>
    <definedName function="false" hidden="true" name="FarolAno_1_1" vbProcedure="false">{"'Quadro'!$A$4:$BG$78"}</definedName>
    <definedName function="false" hidden="true" name="FarolAno_1_1_1" vbProcedure="false">{"'Quadro'!$A$4:$BG$78"}</definedName>
    <definedName function="false" hidden="true" name="FarolAno_1_2" vbProcedure="false">{"'Quadro'!$A$4:$BG$78"}</definedName>
    <definedName function="false" hidden="true" name="FarolAno_2" vbProcedure="false">{"'Quadro'!$A$4:$BG$78"}</definedName>
    <definedName function="false" hidden="true" name="FarolContratos1" vbProcedure="false">{"'gráf jan00'!$A$1:$AK$41"}</definedName>
    <definedName function="false" hidden="true" name="FAROL_2" vbProcedure="false">{"'gráf jan00'!$A$1:$AK$41"}</definedName>
    <definedName function="false" hidden="true" name="FAROL_2_1" vbProcedure="false">{"'gráf jan00'!$A$1:$AK$41"}</definedName>
    <definedName function="false" hidden="true" name="FAROL_2_1_1" vbProcedure="false">{"'gráf jan00'!$A$1:$AK$41"}</definedName>
    <definedName function="false" hidden="true" name="FAROL_2_1_1_1" vbProcedure="false">{"'gráf jan00'!$A$1:$AK$41"}</definedName>
    <definedName function="false" hidden="true" name="FAROL_2_1_2" vbProcedure="false">{"'gráf jan00'!$A$1:$AK$41"}</definedName>
    <definedName function="false" hidden="true" name="FAROL_2_2" vbProcedure="false">{"'gráf jan00'!$A$1:$AK$41"}</definedName>
    <definedName function="false" hidden="true" name="fasd" vbProcedure="false">{"'gráf jan00'!$A$1:$AK$41"}</definedName>
    <definedName function="false" hidden="true" name="FASDF" vbProcedure="false">{#N/A,#N/A,FALSE,"ORC-ACKE";#N/A,#N/A,FALSE,"RESUMO"}</definedName>
    <definedName function="false" hidden="true" name="fasdfasfdadsf" vbProcedure="false">{"'gráf jan00'!$A$1:$AK$41"}</definedName>
    <definedName function="false" hidden="true" name="fasdfasfdadsf_1" vbProcedure="false">{"'gráf jan00'!$A$1:$AK$41"}</definedName>
    <definedName function="false" hidden="true" name="fasdfasfdadsf_1_1" vbProcedure="false">{"'gráf jan00'!$A$1:$AK$41"}</definedName>
    <definedName function="false" hidden="true" name="fasdfasfdadsf_1_1_1" vbProcedure="false">{"'gráf jan00'!$A$1:$AK$41"}</definedName>
    <definedName function="false" hidden="true" name="fasdfasfdadsf_1_2" vbProcedure="false">{"'gráf jan00'!$A$1:$AK$41"}</definedName>
    <definedName function="false" hidden="true" name="fasdfasfdadsf_2" vbProcedure="false">{"'gráf jan00'!$A$1:$AK$41"}</definedName>
    <definedName function="false" hidden="true" name="fasd_1" vbProcedure="false">{"'gráf jan00'!$A$1:$AK$41"}</definedName>
    <definedName function="false" hidden="true" name="fasd_1_1" vbProcedure="false">{"'gráf jan00'!$A$1:$AK$41"}</definedName>
    <definedName function="false" hidden="true" name="fasd_1_1_1" vbProcedure="false">{"'gráf jan00'!$A$1:$AK$41"}</definedName>
    <definedName function="false" hidden="true" name="fasd_1_2" vbProcedure="false">{"'gráf jan00'!$A$1:$AK$41"}</definedName>
    <definedName function="false" hidden="true" name="fasd_2" vbProcedure="false">{"'gráf jan00'!$A$1:$AK$41"}</definedName>
    <definedName function="false" hidden="true" name="Faturamento" vbProcedure="false">{"'gráf jan00'!$A$1:$AK$41"}</definedName>
    <definedName function="false" hidden="true" name="FATURAS2002" vbProcedure="false">{#N/A,#N/A,TRUE,"Serviços"}</definedName>
    <definedName function="false" hidden="true" name="FATURAS20022" vbProcedure="false">{#N/A,#N/A,TRUE,"Serviços"}</definedName>
    <definedName function="false" hidden="true" name="FA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A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A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A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A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BFFF" vbProcedure="false">{#N/A,#N/A,FALSE,"IR E CS 1997";#N/A,#N/A,FALSE,"PR ND";#N/A,#N/A,FALSE,"8191";#N/A,#N/A,FALSE,"8383";#N/A,#N/A,FALSE,"MP 1024";#N/A,#N/A,FALSE,"AD_EX_97";#N/A,#N/A,FALSE,"BD 97"}</definedName>
    <definedName function="false" hidden="true" name="FBFFF_1" vbProcedure="false">{#N/A,#N/A,FALSE,"IR E CS 1997";#N/A,#N/A,FALSE,"PR ND";#N/A,#N/A,FALSE,"8191";#N/A,#N/A,FALSE,"8383";#N/A,#N/A,FALSE,"MP 1024";#N/A,#N/A,FALSE,"AD_EX_97";#N/A,#N/A,FALSE,"BD 97"}</definedName>
    <definedName function="false" hidden="true" name="FCA" vbProcedure="false">{"'Quadro'!$A$4:$BG$78"}</definedName>
    <definedName function="false" hidden="true" name="FCA_1" vbProcedure="false">{"'Quadro'!$A$4:$BG$78"}</definedName>
    <definedName function="false" hidden="true" name="FCA_1_1" vbProcedure="false">{"'Quadro'!$A$4:$BG$78"}</definedName>
    <definedName function="false" hidden="true" name="FCA_1_1_1" vbProcedure="false">{"'Quadro'!$A$4:$BG$78"}</definedName>
    <definedName function="false" hidden="true" name="FCA_1_2" vbProcedure="false">{"'Quadro'!$A$4:$BG$78"}</definedName>
    <definedName function="false" hidden="true" name="FCA_2" vbProcedure="false">{"'Quadro'!$A$4:$BG$78"}</definedName>
    <definedName function="false" hidden="true" name="fd" vbProcedure="false">[6]icatu!#ref!</definedName>
    <definedName function="false" hidden="false" name="fda" vbProcedure="false">[14]projeto!#ref!</definedName>
    <definedName function="false" hidden="true" name="fdafd" vbProcedure="false">{#N/A,#N/A,FALSE,"GERAL";#N/A,#N/A,FALSE,"012-96";#N/A,#N/A,FALSE,"018-96";#N/A,#N/A,FALSE,"027-96";#N/A,#N/A,FALSE,"059-96";#N/A,#N/A,FALSE,"076-96";#N/A,#N/A,FALSE,"019-97";#N/A,#N/A,FALSE,"021-97";#N/A,#N/A,FALSE,"022-97";#N/A,#N/A,FALSE,"028-97"}</definedName>
    <definedName function="false" hidden="true" name="FDDFDF" vbProcedure="false">{#N/A,#N/A,FALSE,"GERAL";#N/A,#N/A,FALSE,"012-96";#N/A,#N/A,FALSE,"018-96";#N/A,#N/A,FALSE,"027-96";#N/A,#N/A,FALSE,"059-96";#N/A,#N/A,FALSE,"076-96";#N/A,#N/A,FALSE,"019-97";#N/A,#N/A,FALSE,"021-97";#N/A,#N/A,FALSE,"022-97";#N/A,#N/A,FALSE,"028-97"}</definedName>
    <definedName function="false" hidden="true" name="FDD_0_0" vbProcedure="false">"A30681"</definedName>
    <definedName function="false" hidden="true" name="FDD_0_1" vbProcedure="false">"A31047"</definedName>
    <definedName function="false" hidden="true" name="FDD_0_10" vbProcedure="false">"A34334"</definedName>
    <definedName function="false" hidden="true" name="FDD_0_11" vbProcedure="false">"A34699"</definedName>
    <definedName function="false" hidden="true" name="FDD_0_12" vbProcedure="false">"A35064"</definedName>
    <definedName function="false" hidden="true" name="FDD_0_13" vbProcedure="false">"A35430"</definedName>
    <definedName function="false" hidden="true" name="FDD_0_14" vbProcedure="false">"A35795"</definedName>
    <definedName function="false" hidden="true" name="FDD_0_2" vbProcedure="false">"A31412"</definedName>
    <definedName function="false" hidden="true" name="FDD_0_3" vbProcedure="false">"A31777"</definedName>
    <definedName function="false" hidden="true" name="FDD_0_4" vbProcedure="false">"A32142"</definedName>
    <definedName function="false" hidden="true" name="FDD_0_5" vbProcedure="false">"A32508"</definedName>
    <definedName function="false" hidden="true" name="FDD_0_6" vbProcedure="false">"A32873"</definedName>
    <definedName function="false" hidden="true" name="FDD_0_7" vbProcedure="false">"A33238"</definedName>
    <definedName function="false" hidden="true" name="FDD_0_8" vbProcedure="false">"A33603"</definedName>
    <definedName function="false" hidden="true" name="FDD_0_9" vbProcedure="false">"A33969"</definedName>
    <definedName function="false" hidden="true" name="FDD_100_0" vbProcedure="false">"A25569"</definedName>
    <definedName function="false" hidden="true" name="FDD_101_0" vbProcedure="false">"A25569"</definedName>
    <definedName function="false" hidden="true" name="FDD_102_0" vbProcedure="false">"A25569"</definedName>
    <definedName function="false" hidden="true" name="FDD_103_0" vbProcedure="false">"A25569"</definedName>
    <definedName function="false" hidden="true" name="FDD_104_0" vbProcedure="false">"A25569"</definedName>
    <definedName function="false" hidden="true" name="FDD_105_0" vbProcedure="false">"A25569"</definedName>
    <definedName function="false" hidden="true" name="FDD_106_0" vbProcedure="false">"A25569"</definedName>
    <definedName function="false" hidden="true" name="FDD_107_0" vbProcedure="false">"A25569"</definedName>
    <definedName function="false" hidden="true" name="FDD_108_0" vbProcedure="false">"A25569"</definedName>
    <definedName function="false" hidden="true" name="FDD_109_0" vbProcedure="false">"A25569"</definedName>
    <definedName function="false" hidden="true" name="FDD_10_0" vbProcedure="false">"A25569"</definedName>
    <definedName function="false" hidden="true" name="FDD_110_0" vbProcedure="false">"A25569"</definedName>
    <definedName function="false" hidden="true" name="FDD_111_0" vbProcedure="false">"A25569"</definedName>
    <definedName function="false" hidden="true" name="FDD_112_0" vbProcedure="false">"A25569"</definedName>
    <definedName function="false" hidden="true" name="FDD_113_0" vbProcedure="false">"A25569"</definedName>
    <definedName function="false" hidden="true" name="FDD_114_0" vbProcedure="false">"A25569"</definedName>
    <definedName function="false" hidden="true" name="FDD_115_0" vbProcedure="false">"A25569"</definedName>
    <definedName function="false" hidden="true" name="FDD_116_0" vbProcedure="false">"A25569"</definedName>
    <definedName function="false" hidden="true" name="FDD_117_0" vbProcedure="false">"A30681"</definedName>
    <definedName function="false" hidden="true" name="FDD_117_1" vbProcedure="false">"A31047"</definedName>
    <definedName function="false" hidden="true" name="FDD_117_10" vbProcedure="false">"A34334"</definedName>
    <definedName function="false" hidden="true" name="FDD_117_11" vbProcedure="false">"A34699"</definedName>
    <definedName function="false" hidden="true" name="FDD_117_12" vbProcedure="false">"A35064"</definedName>
    <definedName function="false" hidden="true" name="FDD_117_13" vbProcedure="false">"A35430"</definedName>
    <definedName function="false" hidden="true" name="FDD_117_14" vbProcedure="false">"A35795"</definedName>
    <definedName function="false" hidden="true" name="FDD_117_2" vbProcedure="false">"A31412"</definedName>
    <definedName function="false" hidden="true" name="FDD_117_3" vbProcedure="false">"A31777"</definedName>
    <definedName function="false" hidden="true" name="FDD_117_4" vbProcedure="false">"A32142"</definedName>
    <definedName function="false" hidden="true" name="FDD_117_5" vbProcedure="false">"A32508"</definedName>
    <definedName function="false" hidden="true" name="FDD_117_6" vbProcedure="false">"A32873"</definedName>
    <definedName function="false" hidden="true" name="FDD_117_7" vbProcedure="false">"A33238"</definedName>
    <definedName function="false" hidden="true" name="FDD_117_8" vbProcedure="false">"A33603"</definedName>
    <definedName function="false" hidden="true" name="FDD_117_9" vbProcedure="false">"A33969"</definedName>
    <definedName function="false" hidden="true" name="FDD_118_0" vbProcedure="false">"A30681"</definedName>
    <definedName function="false" hidden="true" name="FDD_118_1" vbProcedure="false">"A31047"</definedName>
    <definedName function="false" hidden="true" name="FDD_118_10" vbProcedure="false">"A34334"</definedName>
    <definedName function="false" hidden="true" name="FDD_118_11" vbProcedure="false">"A34699"</definedName>
    <definedName function="false" hidden="true" name="FDD_118_12" vbProcedure="false">"A35064"</definedName>
    <definedName function="false" hidden="true" name="FDD_118_13" vbProcedure="false">"A35430"</definedName>
    <definedName function="false" hidden="true" name="FDD_118_14" vbProcedure="false">"A35795"</definedName>
    <definedName function="false" hidden="true" name="FDD_118_2" vbProcedure="false">"A31412"</definedName>
    <definedName function="false" hidden="true" name="FDD_118_3" vbProcedure="false">"A31777"</definedName>
    <definedName function="false" hidden="true" name="FDD_118_4" vbProcedure="false">"A32142"</definedName>
    <definedName function="false" hidden="true" name="FDD_118_5" vbProcedure="false">"A32508"</definedName>
    <definedName function="false" hidden="true" name="FDD_118_6" vbProcedure="false">"A32873"</definedName>
    <definedName function="false" hidden="true" name="FDD_118_7" vbProcedure="false">"A33238"</definedName>
    <definedName function="false" hidden="true" name="FDD_118_8" vbProcedure="false">"A33603"</definedName>
    <definedName function="false" hidden="true" name="FDD_118_9" vbProcedure="false">"A33969"</definedName>
    <definedName function="false" hidden="true" name="FDD_119_0" vbProcedure="false">"A30681"</definedName>
    <definedName function="false" hidden="true" name="FDD_119_1" vbProcedure="false">"A31047"</definedName>
    <definedName function="false" hidden="true" name="FDD_119_10" vbProcedure="false">"A34334"</definedName>
    <definedName function="false" hidden="true" name="FDD_119_11" vbProcedure="false">"A34699"</definedName>
    <definedName function="false" hidden="true" name="FDD_119_12" vbProcedure="false">"A35064"</definedName>
    <definedName function="false" hidden="true" name="FDD_119_13" vbProcedure="false">"A35430"</definedName>
    <definedName function="false" hidden="true" name="FDD_119_14" vbProcedure="false">"A35795"</definedName>
    <definedName function="false" hidden="true" name="FDD_119_2" vbProcedure="false">"A31412"</definedName>
    <definedName function="false" hidden="true" name="FDD_119_3" vbProcedure="false">"A31777"</definedName>
    <definedName function="false" hidden="true" name="FDD_119_4" vbProcedure="false">"A32142"</definedName>
    <definedName function="false" hidden="true" name="FDD_119_5" vbProcedure="false">"A32508"</definedName>
    <definedName function="false" hidden="true" name="FDD_119_6" vbProcedure="false">"A32873"</definedName>
    <definedName function="false" hidden="true" name="FDD_119_7" vbProcedure="false">"A33238"</definedName>
    <definedName function="false" hidden="true" name="FDD_119_8" vbProcedure="false">"A33603"</definedName>
    <definedName function="false" hidden="true" name="FDD_119_9" vbProcedure="false">"A33969"</definedName>
    <definedName function="false" hidden="true" name="FDD_11_0" vbProcedure="false">"A25569"</definedName>
    <definedName function="false" hidden="true" name="FDD_120_0" vbProcedure="false">"A30681"</definedName>
    <definedName function="false" hidden="true" name="FDD_120_1" vbProcedure="false">"A31047"</definedName>
    <definedName function="false" hidden="true" name="FDD_120_10" vbProcedure="false">"A34334"</definedName>
    <definedName function="false" hidden="true" name="FDD_120_11" vbProcedure="false">"A34699"</definedName>
    <definedName function="false" hidden="true" name="FDD_120_12" vbProcedure="false">"A35064"</definedName>
    <definedName function="false" hidden="true" name="FDD_120_13" vbProcedure="false">"A35430"</definedName>
    <definedName function="false" hidden="true" name="FDD_120_14" vbProcedure="false">"A35795"</definedName>
    <definedName function="false" hidden="true" name="FDD_120_2" vbProcedure="false">"A31412"</definedName>
    <definedName function="false" hidden="true" name="FDD_120_3" vbProcedure="false">"A31777"</definedName>
    <definedName function="false" hidden="true" name="FDD_120_4" vbProcedure="false">"A32142"</definedName>
    <definedName function="false" hidden="true" name="FDD_120_5" vbProcedure="false">"A32508"</definedName>
    <definedName function="false" hidden="true" name="FDD_120_6" vbProcedure="false">"A32873"</definedName>
    <definedName function="false" hidden="true" name="FDD_120_7" vbProcedure="false">"A33238"</definedName>
    <definedName function="false" hidden="true" name="FDD_120_8" vbProcedure="false">"A33603"</definedName>
    <definedName function="false" hidden="true" name="FDD_120_9" vbProcedure="false">"A33969"</definedName>
    <definedName function="false" hidden="true" name="FDD_121_0" vbProcedure="false">"A30681"</definedName>
    <definedName function="false" hidden="true" name="FDD_121_1" vbProcedure="false">"A31047"</definedName>
    <definedName function="false" hidden="true" name="FDD_121_10" vbProcedure="false">"A34334"</definedName>
    <definedName function="false" hidden="true" name="FDD_121_11" vbProcedure="false">"A34699"</definedName>
    <definedName function="false" hidden="true" name="FDD_121_12" vbProcedure="false">"A35064"</definedName>
    <definedName function="false" hidden="true" name="FDD_121_13" vbProcedure="false">"A35430"</definedName>
    <definedName function="false" hidden="true" name="FDD_121_14" vbProcedure="false">"A35795"</definedName>
    <definedName function="false" hidden="true" name="FDD_121_2" vbProcedure="false">"A31412"</definedName>
    <definedName function="false" hidden="true" name="FDD_121_3" vbProcedure="false">"A31777"</definedName>
    <definedName function="false" hidden="true" name="FDD_121_4" vbProcedure="false">"A32142"</definedName>
    <definedName function="false" hidden="true" name="FDD_121_5" vbProcedure="false">"A32508"</definedName>
    <definedName function="false" hidden="true" name="FDD_121_6" vbProcedure="false">"A32873"</definedName>
    <definedName function="false" hidden="true" name="FDD_121_7" vbProcedure="false">"A33238"</definedName>
    <definedName function="false" hidden="true" name="FDD_121_8" vbProcedure="false">"A33603"</definedName>
    <definedName function="false" hidden="true" name="FDD_121_9" vbProcedure="false">"A33969"</definedName>
    <definedName function="false" hidden="true" name="FDD_122_0" vbProcedure="false">"A30681"</definedName>
    <definedName function="false" hidden="true" name="FDD_122_1" vbProcedure="false">"A31047"</definedName>
    <definedName function="false" hidden="true" name="FDD_122_10" vbProcedure="false">"A34334"</definedName>
    <definedName function="false" hidden="true" name="FDD_122_11" vbProcedure="false">"A34699"</definedName>
    <definedName function="false" hidden="true" name="FDD_122_12" vbProcedure="false">"A35064"</definedName>
    <definedName function="false" hidden="true" name="FDD_122_13" vbProcedure="false">"A35430"</definedName>
    <definedName function="false" hidden="true" name="FDD_122_14" vbProcedure="false">"A35795"</definedName>
    <definedName function="false" hidden="true" name="FDD_122_2" vbProcedure="false">"A31412"</definedName>
    <definedName function="false" hidden="true" name="FDD_122_3" vbProcedure="false">"A31777"</definedName>
    <definedName function="false" hidden="true" name="FDD_122_4" vbProcedure="false">"A32142"</definedName>
    <definedName function="false" hidden="true" name="FDD_122_5" vbProcedure="false">"A32508"</definedName>
    <definedName function="false" hidden="true" name="FDD_122_6" vbProcedure="false">"A32873"</definedName>
    <definedName function="false" hidden="true" name="FDD_122_7" vbProcedure="false">"A33238"</definedName>
    <definedName function="false" hidden="true" name="FDD_122_8" vbProcedure="false">"A33603"</definedName>
    <definedName function="false" hidden="true" name="FDD_122_9" vbProcedure="false">"A33969"</definedName>
    <definedName function="false" hidden="true" name="FDD_123_0" vbProcedure="false">"A30681"</definedName>
    <definedName function="false" hidden="true" name="FDD_123_1" vbProcedure="false">"A31047"</definedName>
    <definedName function="false" hidden="true" name="FDD_123_10" vbProcedure="false">"A34334"</definedName>
    <definedName function="false" hidden="true" name="FDD_123_11" vbProcedure="false">"A34699"</definedName>
    <definedName function="false" hidden="true" name="FDD_123_12" vbProcedure="false">"A35064"</definedName>
    <definedName function="false" hidden="true" name="FDD_123_13" vbProcedure="false">"A35430"</definedName>
    <definedName function="false" hidden="true" name="FDD_123_14" vbProcedure="false">"A35795"</definedName>
    <definedName function="false" hidden="true" name="FDD_123_2" vbProcedure="false">"A31412"</definedName>
    <definedName function="false" hidden="true" name="FDD_123_3" vbProcedure="false">"A31777"</definedName>
    <definedName function="false" hidden="true" name="FDD_123_4" vbProcedure="false">"A32142"</definedName>
    <definedName function="false" hidden="true" name="FDD_123_5" vbProcedure="false">"A32508"</definedName>
    <definedName function="false" hidden="true" name="FDD_123_6" vbProcedure="false">"A32873"</definedName>
    <definedName function="false" hidden="true" name="FDD_123_7" vbProcedure="false">"A33238"</definedName>
    <definedName function="false" hidden="true" name="FDD_123_8" vbProcedure="false">"A33603"</definedName>
    <definedName function="false" hidden="true" name="FDD_123_9" vbProcedure="false">"A33969"</definedName>
    <definedName function="false" hidden="true" name="FDD_124_0" vbProcedure="false">"A30681"</definedName>
    <definedName function="false" hidden="true" name="FDD_124_1" vbProcedure="false">"A31047"</definedName>
    <definedName function="false" hidden="true" name="FDD_124_10" vbProcedure="false">"A34334"</definedName>
    <definedName function="false" hidden="true" name="FDD_124_11" vbProcedure="false">"A34699"</definedName>
    <definedName function="false" hidden="true" name="FDD_124_12" vbProcedure="false">"A35064"</definedName>
    <definedName function="false" hidden="true" name="FDD_124_13" vbProcedure="false">"A35430"</definedName>
    <definedName function="false" hidden="true" name="FDD_124_14" vbProcedure="false">"A35795"</definedName>
    <definedName function="false" hidden="true" name="FDD_124_2" vbProcedure="false">"A31412"</definedName>
    <definedName function="false" hidden="true" name="FDD_124_3" vbProcedure="false">"A31777"</definedName>
    <definedName function="false" hidden="true" name="FDD_124_4" vbProcedure="false">"A32142"</definedName>
    <definedName function="false" hidden="true" name="FDD_124_5" vbProcedure="false">"A32508"</definedName>
    <definedName function="false" hidden="true" name="FDD_124_6" vbProcedure="false">"A32873"</definedName>
    <definedName function="false" hidden="true" name="FDD_124_7" vbProcedure="false">"A33238"</definedName>
    <definedName function="false" hidden="true" name="FDD_124_8" vbProcedure="false">"A33603"</definedName>
    <definedName function="false" hidden="true" name="FDD_124_9" vbProcedure="false">"A33969"</definedName>
    <definedName function="false" hidden="true" name="FDD_125_0" vbProcedure="false">"A30681"</definedName>
    <definedName function="false" hidden="true" name="FDD_125_1" vbProcedure="false">"A31047"</definedName>
    <definedName function="false" hidden="true" name="FDD_125_10" vbProcedure="false">"A34334"</definedName>
    <definedName function="false" hidden="true" name="FDD_125_11" vbProcedure="false">"A34699"</definedName>
    <definedName function="false" hidden="true" name="FDD_125_12" vbProcedure="false">"A35064"</definedName>
    <definedName function="false" hidden="true" name="FDD_125_13" vbProcedure="false">"A35430"</definedName>
    <definedName function="false" hidden="true" name="FDD_125_14" vbProcedure="false">"A35795"</definedName>
    <definedName function="false" hidden="true" name="FDD_125_2" vbProcedure="false">"A31412"</definedName>
    <definedName function="false" hidden="true" name="FDD_125_3" vbProcedure="false">"A31777"</definedName>
    <definedName function="false" hidden="true" name="FDD_125_4" vbProcedure="false">"A32142"</definedName>
    <definedName function="false" hidden="true" name="FDD_125_5" vbProcedure="false">"A32508"</definedName>
    <definedName function="false" hidden="true" name="FDD_125_6" vbProcedure="false">"A32873"</definedName>
    <definedName function="false" hidden="true" name="FDD_125_7" vbProcedure="false">"A33238"</definedName>
    <definedName function="false" hidden="true" name="FDD_125_8" vbProcedure="false">"A33603"</definedName>
    <definedName function="false" hidden="true" name="FDD_125_9" vbProcedure="false">"A33969"</definedName>
    <definedName function="false" hidden="true" name="FDD_126_0" vbProcedure="false">"A30681"</definedName>
    <definedName function="false" hidden="true" name="FDD_126_1" vbProcedure="false">"A31047"</definedName>
    <definedName function="false" hidden="true" name="FDD_126_10" vbProcedure="false">"A34334"</definedName>
    <definedName function="false" hidden="true" name="FDD_126_11" vbProcedure="false">"A34699"</definedName>
    <definedName function="false" hidden="true" name="FDD_126_12" vbProcedure="false">"A35064"</definedName>
    <definedName function="false" hidden="true" name="FDD_126_13" vbProcedure="false">"A35430"</definedName>
    <definedName function="false" hidden="true" name="FDD_126_14" vbProcedure="false">"A35795"</definedName>
    <definedName function="false" hidden="true" name="FDD_126_2" vbProcedure="false">"A31412"</definedName>
    <definedName function="false" hidden="true" name="FDD_126_3" vbProcedure="false">"A31777"</definedName>
    <definedName function="false" hidden="true" name="FDD_126_4" vbProcedure="false">"A32142"</definedName>
    <definedName function="false" hidden="true" name="FDD_126_5" vbProcedure="false">"A32508"</definedName>
    <definedName function="false" hidden="true" name="FDD_126_6" vbProcedure="false">"A32873"</definedName>
    <definedName function="false" hidden="true" name="FDD_126_7" vbProcedure="false">"A33238"</definedName>
    <definedName function="false" hidden="true" name="FDD_126_8" vbProcedure="false">"A33603"</definedName>
    <definedName function="false" hidden="true" name="FDD_126_9" vbProcedure="false">"A33969"</definedName>
    <definedName function="false" hidden="true" name="FDD_127_0" vbProcedure="false">"A30681"</definedName>
    <definedName function="false" hidden="true" name="FDD_127_1" vbProcedure="false">"A31047"</definedName>
    <definedName function="false" hidden="true" name="FDD_127_10" vbProcedure="false">"A34334"</definedName>
    <definedName function="false" hidden="true" name="FDD_127_11" vbProcedure="false">"A34699"</definedName>
    <definedName function="false" hidden="true" name="FDD_127_12" vbProcedure="false">"A35064"</definedName>
    <definedName function="false" hidden="true" name="FDD_127_13" vbProcedure="false">"A35430"</definedName>
    <definedName function="false" hidden="true" name="FDD_127_14" vbProcedure="false">"A35795"</definedName>
    <definedName function="false" hidden="true" name="FDD_127_2" vbProcedure="false">"A31412"</definedName>
    <definedName function="false" hidden="true" name="FDD_127_3" vbProcedure="false">"A31777"</definedName>
    <definedName function="false" hidden="true" name="FDD_127_4" vbProcedure="false">"A32142"</definedName>
    <definedName function="false" hidden="true" name="FDD_127_5" vbProcedure="false">"A32508"</definedName>
    <definedName function="false" hidden="true" name="FDD_127_6" vbProcedure="false">"A32873"</definedName>
    <definedName function="false" hidden="true" name="FDD_127_7" vbProcedure="false">"A33238"</definedName>
    <definedName function="false" hidden="true" name="FDD_127_8" vbProcedure="false">"A33603"</definedName>
    <definedName function="false" hidden="true" name="FDD_127_9" vbProcedure="false">"A33969"</definedName>
    <definedName function="false" hidden="true" name="FDD_128_0" vbProcedure="false">"A30681"</definedName>
    <definedName function="false" hidden="true" name="FDD_128_1" vbProcedure="false">"A31047"</definedName>
    <definedName function="false" hidden="true" name="FDD_128_10" vbProcedure="false">"A34334"</definedName>
    <definedName function="false" hidden="true" name="FDD_128_11" vbProcedure="false">"A34699"</definedName>
    <definedName function="false" hidden="true" name="FDD_128_12" vbProcedure="false">"A35064"</definedName>
    <definedName function="false" hidden="true" name="FDD_128_13" vbProcedure="false">"A35430"</definedName>
    <definedName function="false" hidden="true" name="FDD_128_14" vbProcedure="false">"A35795"</definedName>
    <definedName function="false" hidden="true" name="FDD_128_2" vbProcedure="false">"A31412"</definedName>
    <definedName function="false" hidden="true" name="FDD_128_3" vbProcedure="false">"A31777"</definedName>
    <definedName function="false" hidden="true" name="FDD_128_4" vbProcedure="false">"A32142"</definedName>
    <definedName function="false" hidden="true" name="FDD_128_5" vbProcedure="false">"A32508"</definedName>
    <definedName function="false" hidden="true" name="FDD_128_6" vbProcedure="false">"A32873"</definedName>
    <definedName function="false" hidden="true" name="FDD_128_7" vbProcedure="false">"A33238"</definedName>
    <definedName function="false" hidden="true" name="FDD_128_8" vbProcedure="false">"A33603"</definedName>
    <definedName function="false" hidden="true" name="FDD_128_9" vbProcedure="false">"A33969"</definedName>
    <definedName function="false" hidden="true" name="FDD_129_0" vbProcedure="false">"A30681"</definedName>
    <definedName function="false" hidden="true" name="FDD_129_1" vbProcedure="false">"A31047"</definedName>
    <definedName function="false" hidden="true" name="FDD_129_10" vbProcedure="false">"A34334"</definedName>
    <definedName function="false" hidden="true" name="FDD_129_11" vbProcedure="false">"A34699"</definedName>
    <definedName function="false" hidden="true" name="FDD_129_12" vbProcedure="false">"A35064"</definedName>
    <definedName function="false" hidden="true" name="FDD_129_13" vbProcedure="false">"A35430"</definedName>
    <definedName function="false" hidden="true" name="FDD_129_14" vbProcedure="false">"A35795"</definedName>
    <definedName function="false" hidden="true" name="FDD_129_2" vbProcedure="false">"A31412"</definedName>
    <definedName function="false" hidden="true" name="FDD_129_3" vbProcedure="false">"A31777"</definedName>
    <definedName function="false" hidden="true" name="FDD_129_4" vbProcedure="false">"A32142"</definedName>
    <definedName function="false" hidden="true" name="FDD_129_5" vbProcedure="false">"A32508"</definedName>
    <definedName function="false" hidden="true" name="FDD_129_6" vbProcedure="false">"A32873"</definedName>
    <definedName function="false" hidden="true" name="FDD_129_7" vbProcedure="false">"A33238"</definedName>
    <definedName function="false" hidden="true" name="FDD_129_8" vbProcedure="false">"A33603"</definedName>
    <definedName function="false" hidden="true" name="FDD_129_9" vbProcedure="false">"A33969"</definedName>
    <definedName function="false" hidden="true" name="FDD_12_0" vbProcedure="false">"A25569"</definedName>
    <definedName function="false" hidden="true" name="FDD_130_0" vbProcedure="false">"A30681"</definedName>
    <definedName function="false" hidden="true" name="FDD_130_1" vbProcedure="false">"A31047"</definedName>
    <definedName function="false" hidden="true" name="FDD_130_10" vbProcedure="false">"A34334"</definedName>
    <definedName function="false" hidden="true" name="FDD_130_11" vbProcedure="false">"A34699"</definedName>
    <definedName function="false" hidden="true" name="FDD_130_12" vbProcedure="false">"A35064"</definedName>
    <definedName function="false" hidden="true" name="FDD_130_13" vbProcedure="false">"A35430"</definedName>
    <definedName function="false" hidden="true" name="FDD_130_14" vbProcedure="false">"A35795"</definedName>
    <definedName function="false" hidden="true" name="FDD_130_2" vbProcedure="false">"A31412"</definedName>
    <definedName function="false" hidden="true" name="FDD_130_3" vbProcedure="false">"A31777"</definedName>
    <definedName function="false" hidden="true" name="FDD_130_4" vbProcedure="false">"A32142"</definedName>
    <definedName function="false" hidden="true" name="FDD_130_5" vbProcedure="false">"A32508"</definedName>
    <definedName function="false" hidden="true" name="FDD_130_6" vbProcedure="false">"A32873"</definedName>
    <definedName function="false" hidden="true" name="FDD_130_7" vbProcedure="false">"A33238"</definedName>
    <definedName function="false" hidden="true" name="FDD_130_8" vbProcedure="false">"A33603"</definedName>
    <definedName function="false" hidden="true" name="FDD_130_9" vbProcedure="false">"A33969"</definedName>
    <definedName function="false" hidden="true" name="FDD_131_0" vbProcedure="false">"A30681"</definedName>
    <definedName function="false" hidden="true" name="FDD_131_1" vbProcedure="false">"A31047"</definedName>
    <definedName function="false" hidden="true" name="FDD_131_10" vbProcedure="false">"A34334"</definedName>
    <definedName function="false" hidden="true" name="FDD_131_11" vbProcedure="false">"A34699"</definedName>
    <definedName function="false" hidden="true" name="FDD_131_12" vbProcedure="false">"A35064"</definedName>
    <definedName function="false" hidden="true" name="FDD_131_13" vbProcedure="false">"A35430"</definedName>
    <definedName function="false" hidden="true" name="FDD_131_14" vbProcedure="false">"A35795"</definedName>
    <definedName function="false" hidden="true" name="FDD_131_2" vbProcedure="false">"A31412"</definedName>
    <definedName function="false" hidden="true" name="FDD_131_3" vbProcedure="false">"A31777"</definedName>
    <definedName function="false" hidden="true" name="FDD_131_4" vbProcedure="false">"A32142"</definedName>
    <definedName function="false" hidden="true" name="FDD_131_5" vbProcedure="false">"A32508"</definedName>
    <definedName function="false" hidden="true" name="FDD_131_6" vbProcedure="false">"A32873"</definedName>
    <definedName function="false" hidden="true" name="FDD_131_7" vbProcedure="false">"A33238"</definedName>
    <definedName function="false" hidden="true" name="FDD_131_8" vbProcedure="false">"A33603"</definedName>
    <definedName function="false" hidden="true" name="FDD_131_9" vbProcedure="false">"A33969"</definedName>
    <definedName function="false" hidden="true" name="FDD_132_0" vbProcedure="false">"U30681"</definedName>
    <definedName function="false" hidden="true" name="FDD_132_1" vbProcedure="false">"U31047"</definedName>
    <definedName function="false" hidden="true" name="FDD_132_10" vbProcedure="false">"U34334"</definedName>
    <definedName function="false" hidden="true" name="FDD_132_11" vbProcedure="false">"U34699"</definedName>
    <definedName function="false" hidden="true" name="FDD_132_12" vbProcedure="false">"U35064"</definedName>
    <definedName function="false" hidden="true" name="FDD_132_13" vbProcedure="false">"U35430"</definedName>
    <definedName function="false" hidden="true" name="FDD_132_14" vbProcedure="false">"U35795"</definedName>
    <definedName function="false" hidden="true" name="FDD_132_2" vbProcedure="false">"U31412"</definedName>
    <definedName function="false" hidden="true" name="FDD_132_3" vbProcedure="false">"U31777"</definedName>
    <definedName function="false" hidden="true" name="FDD_132_4" vbProcedure="false">"U32142"</definedName>
    <definedName function="false" hidden="true" name="FDD_132_5" vbProcedure="false">"U32508"</definedName>
    <definedName function="false" hidden="true" name="FDD_132_6" vbProcedure="false">"U32873"</definedName>
    <definedName function="false" hidden="true" name="FDD_132_7" vbProcedure="false">"U33238"</definedName>
    <definedName function="false" hidden="true" name="FDD_132_8" vbProcedure="false">"U33603"</definedName>
    <definedName function="false" hidden="true" name="FDD_132_9" vbProcedure="false">"U33969"</definedName>
    <definedName function="false" hidden="true" name="FDD_133_0" vbProcedure="false">"A30681"</definedName>
    <definedName function="false" hidden="true" name="FDD_133_1" vbProcedure="false">"A31047"</definedName>
    <definedName function="false" hidden="true" name="FDD_133_10" vbProcedure="false">"A34334"</definedName>
    <definedName function="false" hidden="true" name="FDD_133_11" vbProcedure="false">"A34699"</definedName>
    <definedName function="false" hidden="true" name="FDD_133_12" vbProcedure="false">"A35064"</definedName>
    <definedName function="false" hidden="true" name="FDD_133_13" vbProcedure="false">"A35430"</definedName>
    <definedName function="false" hidden="true" name="FDD_133_14" vbProcedure="false">"A35795"</definedName>
    <definedName function="false" hidden="true" name="FDD_133_2" vbProcedure="false">"A31412"</definedName>
    <definedName function="false" hidden="true" name="FDD_133_3" vbProcedure="false">"A31777"</definedName>
    <definedName function="false" hidden="true" name="FDD_133_4" vbProcedure="false">"A32142"</definedName>
    <definedName function="false" hidden="true" name="FDD_133_5" vbProcedure="false">"A32508"</definedName>
    <definedName function="false" hidden="true" name="FDD_133_6" vbProcedure="false">"A32873"</definedName>
    <definedName function="false" hidden="true" name="FDD_133_7" vbProcedure="false">"A33238"</definedName>
    <definedName function="false" hidden="true" name="FDD_133_8" vbProcedure="false">"A33603"</definedName>
    <definedName function="false" hidden="true" name="FDD_133_9" vbProcedure="false">"A33969"</definedName>
    <definedName function="false" hidden="true" name="FDD_134_0" vbProcedure="false">"A30681"</definedName>
    <definedName function="false" hidden="true" name="FDD_134_1" vbProcedure="false">"A31047"</definedName>
    <definedName function="false" hidden="true" name="FDD_134_10" vbProcedure="false">"A34334"</definedName>
    <definedName function="false" hidden="true" name="FDD_134_11" vbProcedure="false">"A34699"</definedName>
    <definedName function="false" hidden="true" name="FDD_134_12" vbProcedure="false">"A35064"</definedName>
    <definedName function="false" hidden="true" name="FDD_134_13" vbProcedure="false">"A35430"</definedName>
    <definedName function="false" hidden="true" name="FDD_134_14" vbProcedure="false">"A35795"</definedName>
    <definedName function="false" hidden="true" name="FDD_134_2" vbProcedure="false">"A31412"</definedName>
    <definedName function="false" hidden="true" name="FDD_134_3" vbProcedure="false">"A31777"</definedName>
    <definedName function="false" hidden="true" name="FDD_134_4" vbProcedure="false">"A32142"</definedName>
    <definedName function="false" hidden="true" name="FDD_134_5" vbProcedure="false">"A32508"</definedName>
    <definedName function="false" hidden="true" name="FDD_134_6" vbProcedure="false">"A32873"</definedName>
    <definedName function="false" hidden="true" name="FDD_134_7" vbProcedure="false">"A33238"</definedName>
    <definedName function="false" hidden="true" name="FDD_134_8" vbProcedure="false">"A33603"</definedName>
    <definedName function="false" hidden="true" name="FDD_134_9" vbProcedure="false">"A33969"</definedName>
    <definedName function="false" hidden="true" name="FDD_135_0" vbProcedure="false">"A30681"</definedName>
    <definedName function="false" hidden="true" name="FDD_135_1" vbProcedure="false">"A31047"</definedName>
    <definedName function="false" hidden="true" name="FDD_135_10" vbProcedure="false">"A34334"</definedName>
    <definedName function="false" hidden="true" name="FDD_135_11" vbProcedure="false">"A34699"</definedName>
    <definedName function="false" hidden="true" name="FDD_135_12" vbProcedure="false">"A35064"</definedName>
    <definedName function="false" hidden="true" name="FDD_135_13" vbProcedure="false">"A35430"</definedName>
    <definedName function="false" hidden="true" name="FDD_135_14" vbProcedure="false">"A35795"</definedName>
    <definedName function="false" hidden="true" name="FDD_135_2" vbProcedure="false">"A31412"</definedName>
    <definedName function="false" hidden="true" name="FDD_135_3" vbProcedure="false">"A31777"</definedName>
    <definedName function="false" hidden="true" name="FDD_135_4" vbProcedure="false">"A32142"</definedName>
    <definedName function="false" hidden="true" name="FDD_135_5" vbProcedure="false">"A32508"</definedName>
    <definedName function="false" hidden="true" name="FDD_135_6" vbProcedure="false">"A32873"</definedName>
    <definedName function="false" hidden="true" name="FDD_135_7" vbProcedure="false">"A33238"</definedName>
    <definedName function="false" hidden="true" name="FDD_135_8" vbProcedure="false">"A33603"</definedName>
    <definedName function="false" hidden="true" name="FDD_135_9" vbProcedure="false">"A33969"</definedName>
    <definedName function="false" hidden="true" name="FDD_136_0" vbProcedure="false">"A30681"</definedName>
    <definedName function="false" hidden="true" name="FDD_136_1" vbProcedure="false">"A31047"</definedName>
    <definedName function="false" hidden="true" name="FDD_136_10" vbProcedure="false">"A34334"</definedName>
    <definedName function="false" hidden="true" name="FDD_136_11" vbProcedure="false">"A34699"</definedName>
    <definedName function="false" hidden="true" name="FDD_136_12" vbProcedure="false">"A35064"</definedName>
    <definedName function="false" hidden="true" name="FDD_136_13" vbProcedure="false">"A35430"</definedName>
    <definedName function="false" hidden="true" name="FDD_136_14" vbProcedure="false">"A35795"</definedName>
    <definedName function="false" hidden="true" name="FDD_136_2" vbProcedure="false">"A31412"</definedName>
    <definedName function="false" hidden="true" name="FDD_136_3" vbProcedure="false">"A31777"</definedName>
    <definedName function="false" hidden="true" name="FDD_136_4" vbProcedure="false">"A32142"</definedName>
    <definedName function="false" hidden="true" name="FDD_136_5" vbProcedure="false">"A32508"</definedName>
    <definedName function="false" hidden="true" name="FDD_136_6" vbProcedure="false">"A32873"</definedName>
    <definedName function="false" hidden="true" name="FDD_136_7" vbProcedure="false">"A33238"</definedName>
    <definedName function="false" hidden="true" name="FDD_136_8" vbProcedure="false">"A33603"</definedName>
    <definedName function="false" hidden="true" name="FDD_136_9" vbProcedure="false">"A33969"</definedName>
    <definedName function="false" hidden="true" name="FDD_137_0" vbProcedure="false">"A30681"</definedName>
    <definedName function="false" hidden="true" name="FDD_137_1" vbProcedure="false">"A31047"</definedName>
    <definedName function="false" hidden="true" name="FDD_137_10" vbProcedure="false">"A34334"</definedName>
    <definedName function="false" hidden="true" name="FDD_137_11" vbProcedure="false">"A34699"</definedName>
    <definedName function="false" hidden="true" name="FDD_137_12" vbProcedure="false">"A35064"</definedName>
    <definedName function="false" hidden="true" name="FDD_137_13" vbProcedure="false">"A35430"</definedName>
    <definedName function="false" hidden="true" name="FDD_137_14" vbProcedure="false">"A35795"</definedName>
    <definedName function="false" hidden="true" name="FDD_137_2" vbProcedure="false">"A31412"</definedName>
    <definedName function="false" hidden="true" name="FDD_137_3" vbProcedure="false">"A31777"</definedName>
    <definedName function="false" hidden="true" name="FDD_137_4" vbProcedure="false">"A32142"</definedName>
    <definedName function="false" hidden="true" name="FDD_137_5" vbProcedure="false">"A32508"</definedName>
    <definedName function="false" hidden="true" name="FDD_137_6" vbProcedure="false">"A32873"</definedName>
    <definedName function="false" hidden="true" name="FDD_137_7" vbProcedure="false">"A33238"</definedName>
    <definedName function="false" hidden="true" name="FDD_137_8" vbProcedure="false">"A33603"</definedName>
    <definedName function="false" hidden="true" name="FDD_137_9" vbProcedure="false">"A33969"</definedName>
    <definedName function="false" hidden="true" name="FDD_138_0" vbProcedure="false">"A30681"</definedName>
    <definedName function="false" hidden="true" name="FDD_138_1" vbProcedure="false">"A31047"</definedName>
    <definedName function="false" hidden="true" name="FDD_138_10" vbProcedure="false">"A34334"</definedName>
    <definedName function="false" hidden="true" name="FDD_138_11" vbProcedure="false">"A34699"</definedName>
    <definedName function="false" hidden="true" name="FDD_138_12" vbProcedure="false">"A35064"</definedName>
    <definedName function="false" hidden="true" name="FDD_138_13" vbProcedure="false">"A35430"</definedName>
    <definedName function="false" hidden="true" name="FDD_138_14" vbProcedure="false">"A35795"</definedName>
    <definedName function="false" hidden="true" name="FDD_138_2" vbProcedure="false">"A31412"</definedName>
    <definedName function="false" hidden="true" name="FDD_138_3" vbProcedure="false">"A31777"</definedName>
    <definedName function="false" hidden="true" name="FDD_138_4" vbProcedure="false">"A32142"</definedName>
    <definedName function="false" hidden="true" name="FDD_138_5" vbProcedure="false">"A32508"</definedName>
    <definedName function="false" hidden="true" name="FDD_138_6" vbProcedure="false">"A32873"</definedName>
    <definedName function="false" hidden="true" name="FDD_138_7" vbProcedure="false">"A33238"</definedName>
    <definedName function="false" hidden="true" name="FDD_138_8" vbProcedure="false">"A33603"</definedName>
    <definedName function="false" hidden="true" name="FDD_138_9" vbProcedure="false">"A33969"</definedName>
    <definedName function="false" hidden="true" name="FDD_139_0" vbProcedure="false">"A30681"</definedName>
    <definedName function="false" hidden="true" name="FDD_139_1" vbProcedure="false">"A31047"</definedName>
    <definedName function="false" hidden="true" name="FDD_139_10" vbProcedure="false">"U34334"</definedName>
    <definedName function="false" hidden="true" name="FDD_139_11" vbProcedure="false">"U34699"</definedName>
    <definedName function="false" hidden="true" name="FDD_139_12" vbProcedure="false">"U35064"</definedName>
    <definedName function="false" hidden="true" name="FDD_139_13" vbProcedure="false">"U35430"</definedName>
    <definedName function="false" hidden="true" name="FDD_139_14" vbProcedure="false">"U35795"</definedName>
    <definedName function="false" hidden="true" name="FDD_139_2" vbProcedure="false">"A31412"</definedName>
    <definedName function="false" hidden="true" name="FDD_139_3" vbProcedure="false">"U31777"</definedName>
    <definedName function="false" hidden="true" name="FDD_139_4" vbProcedure="false">"U32142"</definedName>
    <definedName function="false" hidden="true" name="FDD_139_5" vbProcedure="false">"U32508"</definedName>
    <definedName function="false" hidden="true" name="FDD_139_6" vbProcedure="false">"U32873"</definedName>
    <definedName function="false" hidden="true" name="FDD_139_7" vbProcedure="false">"U33238"</definedName>
    <definedName function="false" hidden="true" name="FDD_139_8" vbProcedure="false">"U33603"</definedName>
    <definedName function="false" hidden="true" name="FDD_139_9" vbProcedure="false">"U33969"</definedName>
    <definedName function="false" hidden="true" name="FDD_13_0" vbProcedure="false">"A25569"</definedName>
    <definedName function="false" hidden="true" name="FDD_140_0" vbProcedure="false">"A25569"</definedName>
    <definedName function="false" hidden="true" name="FDD_141_0" vbProcedure="false">"A30681"</definedName>
    <definedName function="false" hidden="true" name="FDD_141_1" vbProcedure="false">"A31047"</definedName>
    <definedName function="false" hidden="true" name="FDD_141_10" vbProcedure="false">"A34334"</definedName>
    <definedName function="false" hidden="true" name="FDD_141_11" vbProcedure="false">"A34699"</definedName>
    <definedName function="false" hidden="true" name="FDD_141_12" vbProcedure="false">"A35064"</definedName>
    <definedName function="false" hidden="true" name="FDD_141_13" vbProcedure="false">"A35430"</definedName>
    <definedName function="false" hidden="true" name="FDD_141_14" vbProcedure="false">"A35795"</definedName>
    <definedName function="false" hidden="true" name="FDD_141_2" vbProcedure="false">"A31412"</definedName>
    <definedName function="false" hidden="true" name="FDD_141_3" vbProcedure="false">"A31777"</definedName>
    <definedName function="false" hidden="true" name="FDD_141_4" vbProcedure="false">"A32142"</definedName>
    <definedName function="false" hidden="true" name="FDD_141_5" vbProcedure="false">"A32508"</definedName>
    <definedName function="false" hidden="true" name="FDD_141_6" vbProcedure="false">"A32873"</definedName>
    <definedName function="false" hidden="true" name="FDD_141_7" vbProcedure="false">"A33238"</definedName>
    <definedName function="false" hidden="true" name="FDD_141_8" vbProcedure="false">"A33603"</definedName>
    <definedName function="false" hidden="true" name="FDD_141_9" vbProcedure="false">"A33969"</definedName>
    <definedName function="false" hidden="true" name="FDD_142_0" vbProcedure="false">"A30681"</definedName>
    <definedName function="false" hidden="true" name="FDD_142_1" vbProcedure="false">"A31047"</definedName>
    <definedName function="false" hidden="true" name="FDD_142_10" vbProcedure="false">"A34334"</definedName>
    <definedName function="false" hidden="true" name="FDD_142_11" vbProcedure="false">"A34699"</definedName>
    <definedName function="false" hidden="true" name="FDD_142_12" vbProcedure="false">"A35064"</definedName>
    <definedName function="false" hidden="true" name="FDD_142_13" vbProcedure="false">"A35430"</definedName>
    <definedName function="false" hidden="true" name="FDD_142_14" vbProcedure="false">"A35795"</definedName>
    <definedName function="false" hidden="true" name="FDD_142_2" vbProcedure="false">"A31412"</definedName>
    <definedName function="false" hidden="true" name="FDD_142_3" vbProcedure="false">"A31777"</definedName>
    <definedName function="false" hidden="true" name="FDD_142_4" vbProcedure="false">"A32142"</definedName>
    <definedName function="false" hidden="true" name="FDD_142_5" vbProcedure="false">"A32508"</definedName>
    <definedName function="false" hidden="true" name="FDD_142_6" vbProcedure="false">"A32873"</definedName>
    <definedName function="false" hidden="true" name="FDD_142_7" vbProcedure="false">"A33238"</definedName>
    <definedName function="false" hidden="true" name="FDD_142_8" vbProcedure="false">"A33603"</definedName>
    <definedName function="false" hidden="true" name="FDD_142_9" vbProcedure="false">"A33969"</definedName>
    <definedName function="false" hidden="true" name="FDD_143_0" vbProcedure="false">"A30681"</definedName>
    <definedName function="false" hidden="true" name="FDD_143_1" vbProcedure="false">"A31047"</definedName>
    <definedName function="false" hidden="true" name="FDD_143_10" vbProcedure="false">"A34334"</definedName>
    <definedName function="false" hidden="true" name="FDD_143_11" vbProcedure="false">"A34699"</definedName>
    <definedName function="false" hidden="true" name="FDD_143_12" vbProcedure="false">"A35064"</definedName>
    <definedName function="false" hidden="true" name="FDD_143_13" vbProcedure="false">"A35430"</definedName>
    <definedName function="false" hidden="true" name="FDD_143_14" vbProcedure="false">"A35795"</definedName>
    <definedName function="false" hidden="true" name="FDD_143_2" vbProcedure="false">"A31412"</definedName>
    <definedName function="false" hidden="true" name="FDD_143_3" vbProcedure="false">"A31777"</definedName>
    <definedName function="false" hidden="true" name="FDD_143_4" vbProcedure="false">"A32142"</definedName>
    <definedName function="false" hidden="true" name="FDD_143_5" vbProcedure="false">"A32508"</definedName>
    <definedName function="false" hidden="true" name="FDD_143_6" vbProcedure="false">"A32873"</definedName>
    <definedName function="false" hidden="true" name="FDD_143_7" vbProcedure="false">"A33238"</definedName>
    <definedName function="false" hidden="true" name="FDD_143_8" vbProcedure="false">"A33603"</definedName>
    <definedName function="false" hidden="true" name="FDD_143_9" vbProcedure="false">"A33969"</definedName>
    <definedName function="false" hidden="true" name="FDD_144_0" vbProcedure="false">"A30681"</definedName>
    <definedName function="false" hidden="true" name="FDD_144_1" vbProcedure="false">"A31047"</definedName>
    <definedName function="false" hidden="true" name="FDD_144_10" vbProcedure="false">"A34334"</definedName>
    <definedName function="false" hidden="true" name="FDD_144_11" vbProcedure="false">"A34699"</definedName>
    <definedName function="false" hidden="true" name="FDD_144_12" vbProcedure="false">"A35064"</definedName>
    <definedName function="false" hidden="true" name="FDD_144_13" vbProcedure="false">"A35430"</definedName>
    <definedName function="false" hidden="true" name="FDD_144_14" vbProcedure="false">"A35795"</definedName>
    <definedName function="false" hidden="true" name="FDD_144_2" vbProcedure="false">"A31412"</definedName>
    <definedName function="false" hidden="true" name="FDD_144_3" vbProcedure="false">"A31777"</definedName>
    <definedName function="false" hidden="true" name="FDD_144_4" vbProcedure="false">"A32142"</definedName>
    <definedName function="false" hidden="true" name="FDD_144_5" vbProcedure="false">"A32508"</definedName>
    <definedName function="false" hidden="true" name="FDD_144_6" vbProcedure="false">"A32873"</definedName>
    <definedName function="false" hidden="true" name="FDD_144_7" vbProcedure="false">"A33238"</definedName>
    <definedName function="false" hidden="true" name="FDD_144_8" vbProcedure="false">"A33603"</definedName>
    <definedName function="false" hidden="true" name="FDD_144_9" vbProcedure="false">"A33969"</definedName>
    <definedName function="false" hidden="true" name="FDD_145_0" vbProcedure="false">"A30681"</definedName>
    <definedName function="false" hidden="true" name="FDD_145_1" vbProcedure="false">"A31047"</definedName>
    <definedName function="false" hidden="true" name="FDD_145_10" vbProcedure="false">"A34334"</definedName>
    <definedName function="false" hidden="true" name="FDD_145_11" vbProcedure="false">"A34699"</definedName>
    <definedName function="false" hidden="true" name="FDD_145_12" vbProcedure="false">"A35064"</definedName>
    <definedName function="false" hidden="true" name="FDD_145_13" vbProcedure="false">"A35430"</definedName>
    <definedName function="false" hidden="true" name="FDD_145_14" vbProcedure="false">"A35795"</definedName>
    <definedName function="false" hidden="true" name="FDD_145_2" vbProcedure="false">"A31412"</definedName>
    <definedName function="false" hidden="true" name="FDD_145_3" vbProcedure="false">"A31777"</definedName>
    <definedName function="false" hidden="true" name="FDD_145_4" vbProcedure="false">"A32142"</definedName>
    <definedName function="false" hidden="true" name="FDD_145_5" vbProcedure="false">"A32508"</definedName>
    <definedName function="false" hidden="true" name="FDD_145_6" vbProcedure="false">"A32873"</definedName>
    <definedName function="false" hidden="true" name="FDD_145_7" vbProcedure="false">"A33238"</definedName>
    <definedName function="false" hidden="true" name="FDD_145_8" vbProcedure="false">"A33603"</definedName>
    <definedName function="false" hidden="true" name="FDD_145_9" vbProcedure="false">"A33969"</definedName>
    <definedName function="false" hidden="true" name="FDD_146_0" vbProcedure="false">"A30681"</definedName>
    <definedName function="false" hidden="true" name="FDD_146_1" vbProcedure="false">"A31047"</definedName>
    <definedName function="false" hidden="true" name="FDD_146_10" vbProcedure="false">"A34334"</definedName>
    <definedName function="false" hidden="true" name="FDD_146_11" vbProcedure="false">"A34699"</definedName>
    <definedName function="false" hidden="true" name="FDD_146_12" vbProcedure="false">"A35064"</definedName>
    <definedName function="false" hidden="true" name="FDD_146_13" vbProcedure="false">"A35430"</definedName>
    <definedName function="false" hidden="true" name="FDD_146_14" vbProcedure="false">"A35795"</definedName>
    <definedName function="false" hidden="true" name="FDD_146_2" vbProcedure="false">"A31412"</definedName>
    <definedName function="false" hidden="true" name="FDD_146_3" vbProcedure="false">"A31777"</definedName>
    <definedName function="false" hidden="true" name="FDD_146_4" vbProcedure="false">"A32142"</definedName>
    <definedName function="false" hidden="true" name="FDD_146_5" vbProcedure="false">"A32508"</definedName>
    <definedName function="false" hidden="true" name="FDD_146_6" vbProcedure="false">"A32873"</definedName>
    <definedName function="false" hidden="true" name="FDD_146_7" vbProcedure="false">"A33238"</definedName>
    <definedName function="false" hidden="true" name="FDD_146_8" vbProcedure="false">"A33603"</definedName>
    <definedName function="false" hidden="true" name="FDD_146_9" vbProcedure="false">"A33969"</definedName>
    <definedName function="false" hidden="true" name="FDD_147_0" vbProcedure="false">"U30681"</definedName>
    <definedName function="false" hidden="true" name="FDD_147_1" vbProcedure="false">"U31047"</definedName>
    <definedName function="false" hidden="true" name="FDD_147_10" vbProcedure="false">"U34334"</definedName>
    <definedName function="false" hidden="true" name="FDD_147_11" vbProcedure="false">"U34699"</definedName>
    <definedName function="false" hidden="true" name="FDD_147_12" vbProcedure="false">"U35064"</definedName>
    <definedName function="false" hidden="true" name="FDD_147_13" vbProcedure="false">"U35430"</definedName>
    <definedName function="false" hidden="true" name="FDD_147_14" vbProcedure="false">"U35795"</definedName>
    <definedName function="false" hidden="true" name="FDD_147_2" vbProcedure="false">"U31412"</definedName>
    <definedName function="false" hidden="true" name="FDD_147_3" vbProcedure="false">"U31777"</definedName>
    <definedName function="false" hidden="true" name="FDD_147_4" vbProcedure="false">"U32142"</definedName>
    <definedName function="false" hidden="true" name="FDD_147_5" vbProcedure="false">"U32508"</definedName>
    <definedName function="false" hidden="true" name="FDD_147_6" vbProcedure="false">"U32873"</definedName>
    <definedName function="false" hidden="true" name="FDD_147_7" vbProcedure="false">"U33238"</definedName>
    <definedName function="false" hidden="true" name="FDD_147_8" vbProcedure="false">"U33603"</definedName>
    <definedName function="false" hidden="true" name="FDD_147_9" vbProcedure="false">"U33969"</definedName>
    <definedName function="false" hidden="true" name="FDD_148_0" vbProcedure="false">"A30681"</definedName>
    <definedName function="false" hidden="true" name="FDD_148_1" vbProcedure="false">"A31047"</definedName>
    <definedName function="false" hidden="true" name="FDD_148_10" vbProcedure="false">"A34334"</definedName>
    <definedName function="false" hidden="true" name="FDD_148_11" vbProcedure="false">"A34699"</definedName>
    <definedName function="false" hidden="true" name="FDD_148_12" vbProcedure="false">"A35064"</definedName>
    <definedName function="false" hidden="true" name="FDD_148_13" vbProcedure="false">"A35430"</definedName>
    <definedName function="false" hidden="true" name="FDD_148_14" vbProcedure="false">"A35795"</definedName>
    <definedName function="false" hidden="true" name="FDD_148_2" vbProcedure="false">"A31412"</definedName>
    <definedName function="false" hidden="true" name="FDD_148_3" vbProcedure="false">"A31777"</definedName>
    <definedName function="false" hidden="true" name="FDD_148_4" vbProcedure="false">"A32142"</definedName>
    <definedName function="false" hidden="true" name="FDD_148_5" vbProcedure="false">"A32508"</definedName>
    <definedName function="false" hidden="true" name="FDD_148_6" vbProcedure="false">"A32873"</definedName>
    <definedName function="false" hidden="true" name="FDD_148_7" vbProcedure="false">"A33238"</definedName>
    <definedName function="false" hidden="true" name="FDD_148_8" vbProcedure="false">"A33603"</definedName>
    <definedName function="false" hidden="true" name="FDD_148_9" vbProcedure="false">"A33969"</definedName>
    <definedName function="false" hidden="true" name="FDD_149_0" vbProcedure="false">"U30681"</definedName>
    <definedName function="false" hidden="true" name="FDD_149_1" vbProcedure="false">"U31047"</definedName>
    <definedName function="false" hidden="true" name="FDD_149_10" vbProcedure="false">"U34334"</definedName>
    <definedName function="false" hidden="true" name="FDD_149_11" vbProcedure="false">"U34699"</definedName>
    <definedName function="false" hidden="true" name="FDD_149_12" vbProcedure="false">"U35064"</definedName>
    <definedName function="false" hidden="true" name="FDD_149_13" vbProcedure="false">"U35430"</definedName>
    <definedName function="false" hidden="true" name="FDD_149_14" vbProcedure="false">"A35795"</definedName>
    <definedName function="false" hidden="true" name="FDD_149_2" vbProcedure="false">"U31412"</definedName>
    <definedName function="false" hidden="true" name="FDD_149_3" vbProcedure="false">"U31777"</definedName>
    <definedName function="false" hidden="true" name="FDD_149_4" vbProcedure="false">"U32142"</definedName>
    <definedName function="false" hidden="true" name="FDD_149_5" vbProcedure="false">"U32508"</definedName>
    <definedName function="false" hidden="true" name="FDD_149_6" vbProcedure="false">"U32873"</definedName>
    <definedName function="false" hidden="true" name="FDD_149_7" vbProcedure="false">"U33238"</definedName>
    <definedName function="false" hidden="true" name="FDD_149_8" vbProcedure="false">"U33603"</definedName>
    <definedName function="false" hidden="true" name="FDD_149_9" vbProcedure="false">"U33969"</definedName>
    <definedName function="false" hidden="true" name="FDD_14_0" vbProcedure="false">"A25569"</definedName>
    <definedName function="false" hidden="true" name="FDD_151_0" vbProcedure="false">"A30681"</definedName>
    <definedName function="false" hidden="true" name="FDD_151_1" vbProcedure="false">"A31047"</definedName>
    <definedName function="false" hidden="true" name="FDD_151_10" vbProcedure="false">"A34334"</definedName>
    <definedName function="false" hidden="true" name="FDD_151_11" vbProcedure="false">"A34699"</definedName>
    <definedName function="false" hidden="true" name="FDD_151_12" vbProcedure="false">"A35064"</definedName>
    <definedName function="false" hidden="true" name="FDD_151_13" vbProcedure="false">"A35430"</definedName>
    <definedName function="false" hidden="true" name="FDD_151_14" vbProcedure="false">"A35795"</definedName>
    <definedName function="false" hidden="true" name="FDD_151_2" vbProcedure="false">"A31412"</definedName>
    <definedName function="false" hidden="true" name="FDD_151_3" vbProcedure="false">"A31777"</definedName>
    <definedName function="false" hidden="true" name="FDD_151_4" vbProcedure="false">"A32142"</definedName>
    <definedName function="false" hidden="true" name="FDD_151_5" vbProcedure="false">"A32508"</definedName>
    <definedName function="false" hidden="true" name="FDD_151_6" vbProcedure="false">"A32873"</definedName>
    <definedName function="false" hidden="true" name="FDD_151_7" vbProcedure="false">"A33238"</definedName>
    <definedName function="false" hidden="true" name="FDD_151_8" vbProcedure="false">"A33603"</definedName>
    <definedName function="false" hidden="true" name="FDD_151_9" vbProcedure="false">"A33969"</definedName>
    <definedName function="false" hidden="true" name="FDD_152_0" vbProcedure="false">"A30681"</definedName>
    <definedName function="false" hidden="true" name="FDD_152_1" vbProcedure="false">"A31047"</definedName>
    <definedName function="false" hidden="true" name="FDD_152_10" vbProcedure="false">"A34334"</definedName>
    <definedName function="false" hidden="true" name="FDD_152_11" vbProcedure="false">"A34699"</definedName>
    <definedName function="false" hidden="true" name="FDD_152_12" vbProcedure="false">"A35064"</definedName>
    <definedName function="false" hidden="true" name="FDD_152_13" vbProcedure="false">"A35430"</definedName>
    <definedName function="false" hidden="true" name="FDD_152_14" vbProcedure="false">"A35795"</definedName>
    <definedName function="false" hidden="true" name="FDD_152_15" vbProcedure="false">"E36160"</definedName>
    <definedName function="false" hidden="true" name="FDD_152_2" vbProcedure="false">"A31412"</definedName>
    <definedName function="false" hidden="true" name="FDD_152_3" vbProcedure="false">"A31777"</definedName>
    <definedName function="false" hidden="true" name="FDD_152_4" vbProcedure="false">"A32142"</definedName>
    <definedName function="false" hidden="true" name="FDD_152_5" vbProcedure="false">"A32508"</definedName>
    <definedName function="false" hidden="true" name="FDD_152_6" vbProcedure="false">"A32873"</definedName>
    <definedName function="false" hidden="true" name="FDD_152_7" vbProcedure="false">"A33238"</definedName>
    <definedName function="false" hidden="true" name="FDD_152_8" vbProcedure="false">"A33603"</definedName>
    <definedName function="false" hidden="true" name="FDD_152_9" vbProcedure="false">"A33969"</definedName>
    <definedName function="false" hidden="true" name="FDD_153_0" vbProcedure="false">"A30681"</definedName>
    <definedName function="false" hidden="true" name="FDD_153_1" vbProcedure="false">"A31047"</definedName>
    <definedName function="false" hidden="true" name="FDD_153_10" vbProcedure="false">"A34334"</definedName>
    <definedName function="false" hidden="true" name="FDD_153_11" vbProcedure="false">"A34699"</definedName>
    <definedName function="false" hidden="true" name="FDD_153_12" vbProcedure="false">"A35064"</definedName>
    <definedName function="false" hidden="true" name="FDD_153_13" vbProcedure="false">"A35430"</definedName>
    <definedName function="false" hidden="true" name="FDD_153_14" vbProcedure="false">"A35795"</definedName>
    <definedName function="false" hidden="true" name="FDD_153_2" vbProcedure="false">"A31412"</definedName>
    <definedName function="false" hidden="true" name="FDD_153_3" vbProcedure="false">"A31777"</definedName>
    <definedName function="false" hidden="true" name="FDD_153_4" vbProcedure="false">"A32142"</definedName>
    <definedName function="false" hidden="true" name="FDD_153_5" vbProcedure="false">"A32508"</definedName>
    <definedName function="false" hidden="true" name="FDD_153_6" vbProcedure="false">"A32873"</definedName>
    <definedName function="false" hidden="true" name="FDD_153_7" vbProcedure="false">"A33238"</definedName>
    <definedName function="false" hidden="true" name="FDD_153_8" vbProcedure="false">"A33603"</definedName>
    <definedName function="false" hidden="true" name="FDD_153_9" vbProcedure="false">"A33969"</definedName>
    <definedName function="false" hidden="true" name="FDD_154_0" vbProcedure="false">"A30681"</definedName>
    <definedName function="false" hidden="true" name="FDD_154_1" vbProcedure="false">"A31047"</definedName>
    <definedName function="false" hidden="true" name="FDD_154_10" vbProcedure="false">"A34334"</definedName>
    <definedName function="false" hidden="true" name="FDD_154_11" vbProcedure="false">"A34699"</definedName>
    <definedName function="false" hidden="true" name="FDD_154_12" vbProcedure="false">"A35064"</definedName>
    <definedName function="false" hidden="true" name="FDD_154_13" vbProcedure="false">"A35430"</definedName>
    <definedName function="false" hidden="true" name="FDD_154_14" vbProcedure="false">"A35795"</definedName>
    <definedName function="false" hidden="true" name="FDD_154_2" vbProcedure="false">"A31412"</definedName>
    <definedName function="false" hidden="true" name="FDD_154_3" vbProcedure="false">"A31777"</definedName>
    <definedName function="false" hidden="true" name="FDD_154_4" vbProcedure="false">"A32142"</definedName>
    <definedName function="false" hidden="true" name="FDD_154_5" vbProcedure="false">"A32508"</definedName>
    <definedName function="false" hidden="true" name="FDD_154_6" vbProcedure="false">"A32873"</definedName>
    <definedName function="false" hidden="true" name="FDD_154_7" vbProcedure="false">"A33238"</definedName>
    <definedName function="false" hidden="true" name="FDD_154_8" vbProcedure="false">"A33603"</definedName>
    <definedName function="false" hidden="true" name="FDD_154_9" vbProcedure="false">"A33969"</definedName>
    <definedName function="false" hidden="true" name="FDD_155_0" vbProcedure="false">"A25569"</definedName>
    <definedName function="false" hidden="true" name="FDD_156_0" vbProcedure="false">"A30681"</definedName>
    <definedName function="false" hidden="true" name="FDD_156_1" vbProcedure="false">"A31047"</definedName>
    <definedName function="false" hidden="true" name="FDD_156_10" vbProcedure="false">"A34334"</definedName>
    <definedName function="false" hidden="true" name="FDD_156_11" vbProcedure="false">"A34699"</definedName>
    <definedName function="false" hidden="true" name="FDD_156_12" vbProcedure="false">"A35064"</definedName>
    <definedName function="false" hidden="true" name="FDD_156_13" vbProcedure="false">"A35430"</definedName>
    <definedName function="false" hidden="true" name="FDD_156_14" vbProcedure="false">"A35795"</definedName>
    <definedName function="false" hidden="true" name="FDD_156_15" vbProcedure="false">"E36160"</definedName>
    <definedName function="false" hidden="true" name="FDD_156_2" vbProcedure="false">"A31412"</definedName>
    <definedName function="false" hidden="true" name="FDD_156_3" vbProcedure="false">"A31777"</definedName>
    <definedName function="false" hidden="true" name="FDD_156_4" vbProcedure="false">"A32142"</definedName>
    <definedName function="false" hidden="true" name="FDD_156_5" vbProcedure="false">"A32508"</definedName>
    <definedName function="false" hidden="true" name="FDD_156_6" vbProcedure="false">"A32873"</definedName>
    <definedName function="false" hidden="true" name="FDD_156_7" vbProcedure="false">"A33238"</definedName>
    <definedName function="false" hidden="true" name="FDD_156_8" vbProcedure="false">"A33603"</definedName>
    <definedName function="false" hidden="true" name="FDD_156_9" vbProcedure="false">"A33969"</definedName>
    <definedName function="false" hidden="true" name="FDD_157_0" vbProcedure="false">"A30681"</definedName>
    <definedName function="false" hidden="true" name="FDD_157_1" vbProcedure="false">"A31047"</definedName>
    <definedName function="false" hidden="true" name="FDD_157_10" vbProcedure="false">"A34334"</definedName>
    <definedName function="false" hidden="true" name="FDD_157_11" vbProcedure="false">"A34699"</definedName>
    <definedName function="false" hidden="true" name="FDD_157_12" vbProcedure="false">"A35064"</definedName>
    <definedName function="false" hidden="true" name="FDD_157_13" vbProcedure="false">"A35430"</definedName>
    <definedName function="false" hidden="true" name="FDD_157_14" vbProcedure="false">"A35795"</definedName>
    <definedName function="false" hidden="true" name="FDD_157_2" vbProcedure="false">"A31412"</definedName>
    <definedName function="false" hidden="true" name="FDD_157_3" vbProcedure="false">"A31777"</definedName>
    <definedName function="false" hidden="true" name="FDD_157_4" vbProcedure="false">"A32142"</definedName>
    <definedName function="false" hidden="true" name="FDD_157_5" vbProcedure="false">"A32508"</definedName>
    <definedName function="false" hidden="true" name="FDD_157_6" vbProcedure="false">"A32873"</definedName>
    <definedName function="false" hidden="true" name="FDD_157_7" vbProcedure="false">"A33238"</definedName>
    <definedName function="false" hidden="true" name="FDD_157_8" vbProcedure="false">"A33603"</definedName>
    <definedName function="false" hidden="true" name="FDD_157_9" vbProcedure="false">"A33969"</definedName>
    <definedName function="false" hidden="true" name="FDD_158_0" vbProcedure="false">"A30681"</definedName>
    <definedName function="false" hidden="true" name="FDD_158_1" vbProcedure="false">"A31047"</definedName>
    <definedName function="false" hidden="true" name="FDD_158_10" vbProcedure="false">"A34334"</definedName>
    <definedName function="false" hidden="true" name="FDD_158_11" vbProcedure="false">"A34699"</definedName>
    <definedName function="false" hidden="true" name="FDD_158_12" vbProcedure="false">"A35064"</definedName>
    <definedName function="false" hidden="true" name="FDD_158_13" vbProcedure="false">"A35430"</definedName>
    <definedName function="false" hidden="true" name="FDD_158_14" vbProcedure="false">"A35795"</definedName>
    <definedName function="false" hidden="true" name="FDD_158_15" vbProcedure="false">"E36160"</definedName>
    <definedName function="false" hidden="true" name="FDD_158_2" vbProcedure="false">"A31412"</definedName>
    <definedName function="false" hidden="true" name="FDD_158_3" vbProcedure="false">"A31777"</definedName>
    <definedName function="false" hidden="true" name="FDD_158_4" vbProcedure="false">"A32142"</definedName>
    <definedName function="false" hidden="true" name="FDD_158_5" vbProcedure="false">"A32508"</definedName>
    <definedName function="false" hidden="true" name="FDD_158_6" vbProcedure="false">"A32873"</definedName>
    <definedName function="false" hidden="true" name="FDD_158_7" vbProcedure="false">"A33238"</definedName>
    <definedName function="false" hidden="true" name="FDD_158_8" vbProcedure="false">"A33603"</definedName>
    <definedName function="false" hidden="true" name="FDD_158_9" vbProcedure="false">"A33969"</definedName>
    <definedName function="false" hidden="true" name="FDD_159_0" vbProcedure="false">"A30681"</definedName>
    <definedName function="false" hidden="true" name="FDD_159_1" vbProcedure="false">"A31047"</definedName>
    <definedName function="false" hidden="true" name="FDD_159_10" vbProcedure="false">"A34334"</definedName>
    <definedName function="false" hidden="true" name="FDD_159_11" vbProcedure="false">"A34699"</definedName>
    <definedName function="false" hidden="true" name="FDD_159_12" vbProcedure="false">"A35064"</definedName>
    <definedName function="false" hidden="true" name="FDD_159_13" vbProcedure="false">"A35430"</definedName>
    <definedName function="false" hidden="true" name="FDD_159_14" vbProcedure="false">"A35795"</definedName>
    <definedName function="false" hidden="true" name="FDD_159_2" vbProcedure="false">"A31412"</definedName>
    <definedName function="false" hidden="true" name="FDD_159_3" vbProcedure="false">"A31777"</definedName>
    <definedName function="false" hidden="true" name="FDD_159_4" vbProcedure="false">"A32142"</definedName>
    <definedName function="false" hidden="true" name="FDD_159_5" vbProcedure="false">"A32508"</definedName>
    <definedName function="false" hidden="true" name="FDD_159_6" vbProcedure="false">"A32873"</definedName>
    <definedName function="false" hidden="true" name="FDD_159_7" vbProcedure="false">"A33238"</definedName>
    <definedName function="false" hidden="true" name="FDD_159_8" vbProcedure="false">"A33603"</definedName>
    <definedName function="false" hidden="true" name="FDD_159_9" vbProcedure="false">"A33969"</definedName>
    <definedName function="false" hidden="true" name="FDD_15_0" vbProcedure="false">"A25569"</definedName>
    <definedName function="false" hidden="true" name="FDD_160_0" vbProcedure="false">"A30681"</definedName>
    <definedName function="false" hidden="true" name="FDD_160_1" vbProcedure="false">"A31047"</definedName>
    <definedName function="false" hidden="true" name="FDD_160_10" vbProcedure="false">"A34334"</definedName>
    <definedName function="false" hidden="true" name="FDD_160_11" vbProcedure="false">"A34699"</definedName>
    <definedName function="false" hidden="true" name="FDD_160_12" vbProcedure="false">"A35064"</definedName>
    <definedName function="false" hidden="true" name="FDD_160_13" vbProcedure="false">"A35430"</definedName>
    <definedName function="false" hidden="true" name="FDD_160_14" vbProcedure="false">"A35795"</definedName>
    <definedName function="false" hidden="true" name="FDD_160_15" vbProcedure="false">"E36160"</definedName>
    <definedName function="false" hidden="true" name="FDD_160_2" vbProcedure="false">"A31412"</definedName>
    <definedName function="false" hidden="true" name="FDD_160_3" vbProcedure="false">"A31777"</definedName>
    <definedName function="false" hidden="true" name="FDD_160_4" vbProcedure="false">"A32142"</definedName>
    <definedName function="false" hidden="true" name="FDD_160_5" vbProcedure="false">"A32508"</definedName>
    <definedName function="false" hidden="true" name="FDD_160_6" vbProcedure="false">"A32873"</definedName>
    <definedName function="false" hidden="true" name="FDD_160_7" vbProcedure="false">"A33238"</definedName>
    <definedName function="false" hidden="true" name="FDD_160_8" vbProcedure="false">"A33603"</definedName>
    <definedName function="false" hidden="true" name="FDD_160_9" vbProcedure="false">"A33969"</definedName>
    <definedName function="false" hidden="true" name="FDD_161_0" vbProcedure="false">"A30681"</definedName>
    <definedName function="false" hidden="true" name="FDD_161_1" vbProcedure="false">"A31047"</definedName>
    <definedName function="false" hidden="true" name="FDD_161_10" vbProcedure="false">"A34334"</definedName>
    <definedName function="false" hidden="true" name="FDD_161_11" vbProcedure="false">"A34699"</definedName>
    <definedName function="false" hidden="true" name="FDD_161_12" vbProcedure="false">"A35064"</definedName>
    <definedName function="false" hidden="true" name="FDD_161_13" vbProcedure="false">"A35430"</definedName>
    <definedName function="false" hidden="true" name="FDD_161_14" vbProcedure="false">"A35795"</definedName>
    <definedName function="false" hidden="true" name="FDD_161_2" vbProcedure="false">"A31412"</definedName>
    <definedName function="false" hidden="true" name="FDD_161_3" vbProcedure="false">"A31777"</definedName>
    <definedName function="false" hidden="true" name="FDD_161_4" vbProcedure="false">"A32142"</definedName>
    <definedName function="false" hidden="true" name="FDD_161_5" vbProcedure="false">"A32508"</definedName>
    <definedName function="false" hidden="true" name="FDD_161_6" vbProcedure="false">"A32873"</definedName>
    <definedName function="false" hidden="true" name="FDD_161_7" vbProcedure="false">"A33238"</definedName>
    <definedName function="false" hidden="true" name="FDD_161_8" vbProcedure="false">"A33603"</definedName>
    <definedName function="false" hidden="true" name="FDD_161_9" vbProcedure="false">"A33969"</definedName>
    <definedName function="false" hidden="true" name="FDD_162_0" vbProcedure="false">"A30681"</definedName>
    <definedName function="false" hidden="true" name="FDD_162_1" vbProcedure="false">"A31047"</definedName>
    <definedName function="false" hidden="true" name="FDD_162_10" vbProcedure="false">"A34334"</definedName>
    <definedName function="false" hidden="true" name="FDD_162_11" vbProcedure="false">"A34699"</definedName>
    <definedName function="false" hidden="true" name="FDD_162_12" vbProcedure="false">"A35064"</definedName>
    <definedName function="false" hidden="true" name="FDD_162_13" vbProcedure="false">"A35430"</definedName>
    <definedName function="false" hidden="true" name="FDD_162_14" vbProcedure="false">"A35795"</definedName>
    <definedName function="false" hidden="true" name="FDD_162_2" vbProcedure="false">"A31412"</definedName>
    <definedName function="false" hidden="true" name="FDD_162_3" vbProcedure="false">"A31777"</definedName>
    <definedName function="false" hidden="true" name="FDD_162_4" vbProcedure="false">"A32142"</definedName>
    <definedName function="false" hidden="true" name="FDD_162_5" vbProcedure="false">"A32508"</definedName>
    <definedName function="false" hidden="true" name="FDD_162_6" vbProcedure="false">"A32873"</definedName>
    <definedName function="false" hidden="true" name="FDD_162_7" vbProcedure="false">"A33238"</definedName>
    <definedName function="false" hidden="true" name="FDD_162_8" vbProcedure="false">"A33603"</definedName>
    <definedName function="false" hidden="true" name="FDD_162_9" vbProcedure="false">"A33969"</definedName>
    <definedName function="false" hidden="true" name="FDD_163_0" vbProcedure="false">"A30681"</definedName>
    <definedName function="false" hidden="true" name="FDD_163_1" vbProcedure="false">"A31047"</definedName>
    <definedName function="false" hidden="true" name="FDD_163_10" vbProcedure="false">"A34334"</definedName>
    <definedName function="false" hidden="true" name="FDD_163_11" vbProcedure="false">"A34699"</definedName>
    <definedName function="false" hidden="true" name="FDD_163_12" vbProcedure="false">"A35064"</definedName>
    <definedName function="false" hidden="true" name="FDD_163_13" vbProcedure="false">"A35430"</definedName>
    <definedName function="false" hidden="true" name="FDD_163_14" vbProcedure="false">"A35795"</definedName>
    <definedName function="false" hidden="true" name="FDD_163_2" vbProcedure="false">"A31412"</definedName>
    <definedName function="false" hidden="true" name="FDD_163_3" vbProcedure="false">"A31777"</definedName>
    <definedName function="false" hidden="true" name="FDD_163_4" vbProcedure="false">"A32142"</definedName>
    <definedName function="false" hidden="true" name="FDD_163_5" vbProcedure="false">"A32508"</definedName>
    <definedName function="false" hidden="true" name="FDD_163_6" vbProcedure="false">"A32873"</definedName>
    <definedName function="false" hidden="true" name="FDD_163_7" vbProcedure="false">"A33238"</definedName>
    <definedName function="false" hidden="true" name="FDD_163_8" vbProcedure="false">"A33603"</definedName>
    <definedName function="false" hidden="true" name="FDD_163_9" vbProcedure="false">"A33969"</definedName>
    <definedName function="false" hidden="true" name="FDD_164_0" vbProcedure="false">"A25569"</definedName>
    <definedName function="false" hidden="true" name="FDD_165_0" vbProcedure="false">"A30681"</definedName>
    <definedName function="false" hidden="true" name="FDD_165_1" vbProcedure="false">"A31047"</definedName>
    <definedName function="false" hidden="true" name="FDD_165_10" vbProcedure="false">"A34334"</definedName>
    <definedName function="false" hidden="true" name="FDD_165_11" vbProcedure="false">"A34699"</definedName>
    <definedName function="false" hidden="true" name="FDD_165_12" vbProcedure="false">"A35064"</definedName>
    <definedName function="false" hidden="true" name="FDD_165_13" vbProcedure="false">"A35430"</definedName>
    <definedName function="false" hidden="true" name="FDD_165_14" vbProcedure="false">"A35795"</definedName>
    <definedName function="false" hidden="true" name="FDD_165_2" vbProcedure="false">"A31412"</definedName>
    <definedName function="false" hidden="true" name="FDD_165_3" vbProcedure="false">"A31777"</definedName>
    <definedName function="false" hidden="true" name="FDD_165_4" vbProcedure="false">"A32142"</definedName>
    <definedName function="false" hidden="true" name="FDD_165_5" vbProcedure="false">"A32508"</definedName>
    <definedName function="false" hidden="true" name="FDD_165_6" vbProcedure="false">"A32873"</definedName>
    <definedName function="false" hidden="true" name="FDD_165_7" vbProcedure="false">"A33238"</definedName>
    <definedName function="false" hidden="true" name="FDD_165_8" vbProcedure="false">"A33603"</definedName>
    <definedName function="false" hidden="true" name="FDD_165_9" vbProcedure="false">"A33969"</definedName>
    <definedName function="false" hidden="true" name="FDD_166_0" vbProcedure="false">"A30681"</definedName>
    <definedName function="false" hidden="true" name="FDD_166_1" vbProcedure="false">"A31047"</definedName>
    <definedName function="false" hidden="true" name="FDD_166_10" vbProcedure="false">"A34334"</definedName>
    <definedName function="false" hidden="true" name="FDD_166_11" vbProcedure="false">"A34699"</definedName>
    <definedName function="false" hidden="true" name="FDD_166_12" vbProcedure="false">"A35064"</definedName>
    <definedName function="false" hidden="true" name="FDD_166_13" vbProcedure="false">"A35430"</definedName>
    <definedName function="false" hidden="true" name="FDD_166_14" vbProcedure="false">"A35795"</definedName>
    <definedName function="false" hidden="true" name="FDD_166_2" vbProcedure="false">"A31412"</definedName>
    <definedName function="false" hidden="true" name="FDD_166_3" vbProcedure="false">"A31777"</definedName>
    <definedName function="false" hidden="true" name="FDD_166_4" vbProcedure="false">"A32142"</definedName>
    <definedName function="false" hidden="true" name="FDD_166_5" vbProcedure="false">"A32508"</definedName>
    <definedName function="false" hidden="true" name="FDD_166_6" vbProcedure="false">"A32873"</definedName>
    <definedName function="false" hidden="true" name="FDD_166_7" vbProcedure="false">"A33238"</definedName>
    <definedName function="false" hidden="true" name="FDD_166_8" vbProcedure="false">"A33603"</definedName>
    <definedName function="false" hidden="true" name="FDD_166_9" vbProcedure="false">"A33969"</definedName>
    <definedName function="false" hidden="true" name="FDD_167_0" vbProcedure="false">"A30681"</definedName>
    <definedName function="false" hidden="true" name="FDD_167_1" vbProcedure="false">"A31047"</definedName>
    <definedName function="false" hidden="true" name="FDD_167_10" vbProcedure="false">"A34334"</definedName>
    <definedName function="false" hidden="true" name="FDD_167_11" vbProcedure="false">"A34699"</definedName>
    <definedName function="false" hidden="true" name="FDD_167_12" vbProcedure="false">"A35064"</definedName>
    <definedName function="false" hidden="true" name="FDD_167_13" vbProcedure="false">"A35430"</definedName>
    <definedName function="false" hidden="true" name="FDD_167_14" vbProcedure="false">"A35795"</definedName>
    <definedName function="false" hidden="true" name="FDD_167_2" vbProcedure="false">"A31412"</definedName>
    <definedName function="false" hidden="true" name="FDD_167_3" vbProcedure="false">"A31777"</definedName>
    <definedName function="false" hidden="true" name="FDD_167_4" vbProcedure="false">"A32142"</definedName>
    <definedName function="false" hidden="true" name="FDD_167_5" vbProcedure="false">"A32508"</definedName>
    <definedName function="false" hidden="true" name="FDD_167_6" vbProcedure="false">"A32873"</definedName>
    <definedName function="false" hidden="true" name="FDD_167_7" vbProcedure="false">"A33238"</definedName>
    <definedName function="false" hidden="true" name="FDD_167_8" vbProcedure="false">"A33603"</definedName>
    <definedName function="false" hidden="true" name="FDD_167_9" vbProcedure="false">"A33969"</definedName>
    <definedName function="false" hidden="true" name="FDD_168_0" vbProcedure="false">"E36160"</definedName>
    <definedName function="false" hidden="true" name="FDD_168_1" vbProcedure="false">"E36525"</definedName>
    <definedName function="false" hidden="true" name="FDD_168_2" vbProcedure="false">"E36891"</definedName>
    <definedName function="false" hidden="true" name="FDD_169_0" vbProcedure="false">"A30681"</definedName>
    <definedName function="false" hidden="true" name="FDD_169_1" vbProcedure="false">"A31047"</definedName>
    <definedName function="false" hidden="true" name="FDD_169_10" vbProcedure="false">"A34334"</definedName>
    <definedName function="false" hidden="true" name="FDD_169_11" vbProcedure="false">"A34699"</definedName>
    <definedName function="false" hidden="true" name="FDD_169_12" vbProcedure="false">"A35064"</definedName>
    <definedName function="false" hidden="true" name="FDD_169_13" vbProcedure="false">"A35430"</definedName>
    <definedName function="false" hidden="true" name="FDD_169_14" vbProcedure="false">"A35795"</definedName>
    <definedName function="false" hidden="true" name="FDD_169_2" vbProcedure="false">"A31412"</definedName>
    <definedName function="false" hidden="true" name="FDD_169_3" vbProcedure="false">"A31777"</definedName>
    <definedName function="false" hidden="true" name="FDD_169_4" vbProcedure="false">"A32142"</definedName>
    <definedName function="false" hidden="true" name="FDD_169_5" vbProcedure="false">"A32508"</definedName>
    <definedName function="false" hidden="true" name="FDD_169_6" vbProcedure="false">"A32873"</definedName>
    <definedName function="false" hidden="true" name="FDD_169_7" vbProcedure="false">"A33238"</definedName>
    <definedName function="false" hidden="true" name="FDD_169_8" vbProcedure="false">"A33603"</definedName>
    <definedName function="false" hidden="true" name="FDD_169_9" vbProcedure="false">"A33969"</definedName>
    <definedName function="false" hidden="true" name="FDD_16_0" vbProcedure="false">"A25569"</definedName>
    <definedName function="false" hidden="true" name="FDD_170_0" vbProcedure="false">"A30681"</definedName>
    <definedName function="false" hidden="true" name="FDD_170_1" vbProcedure="false">"A31047"</definedName>
    <definedName function="false" hidden="true" name="FDD_170_10" vbProcedure="false">"A34334"</definedName>
    <definedName function="false" hidden="true" name="FDD_170_11" vbProcedure="false">"A34699"</definedName>
    <definedName function="false" hidden="true" name="FDD_170_12" vbProcedure="false">"A35064"</definedName>
    <definedName function="false" hidden="true" name="FDD_170_13" vbProcedure="false">"A35430"</definedName>
    <definedName function="false" hidden="true" name="FDD_170_14" vbProcedure="false">"A35795"</definedName>
    <definedName function="false" hidden="true" name="FDD_170_2" vbProcedure="false">"A31412"</definedName>
    <definedName function="false" hidden="true" name="FDD_170_3" vbProcedure="false">"A31777"</definedName>
    <definedName function="false" hidden="true" name="FDD_170_4" vbProcedure="false">"A32142"</definedName>
    <definedName function="false" hidden="true" name="FDD_170_5" vbProcedure="false">"A32508"</definedName>
    <definedName function="false" hidden="true" name="FDD_170_6" vbProcedure="false">"A32873"</definedName>
    <definedName function="false" hidden="true" name="FDD_170_7" vbProcedure="false">"A33238"</definedName>
    <definedName function="false" hidden="true" name="FDD_170_8" vbProcedure="false">"A33603"</definedName>
    <definedName function="false" hidden="true" name="FDD_170_9" vbProcedure="false">"A33969"</definedName>
    <definedName function="false" hidden="true" name="FDD_171_0" vbProcedure="false">"A30681"</definedName>
    <definedName function="false" hidden="true" name="FDD_171_1" vbProcedure="false">"A31047"</definedName>
    <definedName function="false" hidden="true" name="FDD_171_10" vbProcedure="false">"A34334"</definedName>
    <definedName function="false" hidden="true" name="FDD_171_11" vbProcedure="false">"A34699"</definedName>
    <definedName function="false" hidden="true" name="FDD_171_12" vbProcedure="false">"A35064"</definedName>
    <definedName function="false" hidden="true" name="FDD_171_13" vbProcedure="false">"A35430"</definedName>
    <definedName function="false" hidden="true" name="FDD_171_14" vbProcedure="false">"A35795"</definedName>
    <definedName function="false" hidden="true" name="FDD_171_2" vbProcedure="false">"A31412"</definedName>
    <definedName function="false" hidden="true" name="FDD_171_3" vbProcedure="false">"A31777"</definedName>
    <definedName function="false" hidden="true" name="FDD_171_4" vbProcedure="false">"A32142"</definedName>
    <definedName function="false" hidden="true" name="FDD_171_5" vbProcedure="false">"A32508"</definedName>
    <definedName function="false" hidden="true" name="FDD_171_6" vbProcedure="false">"A32873"</definedName>
    <definedName function="false" hidden="true" name="FDD_171_7" vbProcedure="false">"A33238"</definedName>
    <definedName function="false" hidden="true" name="FDD_171_8" vbProcedure="false">"A33603"</definedName>
    <definedName function="false" hidden="true" name="FDD_171_9" vbProcedure="false">"A33969"</definedName>
    <definedName function="false" hidden="true" name="FDD_172_0" vbProcedure="false">"A30681"</definedName>
    <definedName function="false" hidden="true" name="FDD_172_1" vbProcedure="false">"A31047"</definedName>
    <definedName function="false" hidden="true" name="FDD_172_10" vbProcedure="false">"A34334"</definedName>
    <definedName function="false" hidden="true" name="FDD_172_11" vbProcedure="false">"A34699"</definedName>
    <definedName function="false" hidden="true" name="FDD_172_12" vbProcedure="false">"A35064"</definedName>
    <definedName function="false" hidden="true" name="FDD_172_13" vbProcedure="false">"A35430"</definedName>
    <definedName function="false" hidden="true" name="FDD_172_14" vbProcedure="false">"A35795"</definedName>
    <definedName function="false" hidden="true" name="FDD_172_2" vbProcedure="false">"A31412"</definedName>
    <definedName function="false" hidden="true" name="FDD_172_3" vbProcedure="false">"A31777"</definedName>
    <definedName function="false" hidden="true" name="FDD_172_4" vbProcedure="false">"A32142"</definedName>
    <definedName function="false" hidden="true" name="FDD_172_5" vbProcedure="false">"A32508"</definedName>
    <definedName function="false" hidden="true" name="FDD_172_6" vbProcedure="false">"A32873"</definedName>
    <definedName function="false" hidden="true" name="FDD_172_7" vbProcedure="false">"A33238"</definedName>
    <definedName function="false" hidden="true" name="FDD_172_8" vbProcedure="false">"A33603"</definedName>
    <definedName function="false" hidden="true" name="FDD_172_9" vbProcedure="false">"A33969"</definedName>
    <definedName function="false" hidden="true" name="FDD_173_0" vbProcedure="false">"A30681"</definedName>
    <definedName function="false" hidden="true" name="FDD_173_1" vbProcedure="false">"A31047"</definedName>
    <definedName function="false" hidden="true" name="FDD_173_10" vbProcedure="false">"A34334"</definedName>
    <definedName function="false" hidden="true" name="FDD_173_11" vbProcedure="false">"A34699"</definedName>
    <definedName function="false" hidden="true" name="FDD_173_12" vbProcedure="false">"A35064"</definedName>
    <definedName function="false" hidden="true" name="FDD_173_13" vbProcedure="false">"A35430"</definedName>
    <definedName function="false" hidden="true" name="FDD_173_14" vbProcedure="false">"A35795"</definedName>
    <definedName function="false" hidden="true" name="FDD_173_2" vbProcedure="false">"A31412"</definedName>
    <definedName function="false" hidden="true" name="FDD_173_3" vbProcedure="false">"A31777"</definedName>
    <definedName function="false" hidden="true" name="FDD_173_4" vbProcedure="false">"A32142"</definedName>
    <definedName function="false" hidden="true" name="FDD_173_5" vbProcedure="false">"A32508"</definedName>
    <definedName function="false" hidden="true" name="FDD_173_6" vbProcedure="false">"A32873"</definedName>
    <definedName function="false" hidden="true" name="FDD_173_7" vbProcedure="false">"A33238"</definedName>
    <definedName function="false" hidden="true" name="FDD_173_8" vbProcedure="false">"A33603"</definedName>
    <definedName function="false" hidden="true" name="FDD_173_9" vbProcedure="false">"A33969"</definedName>
    <definedName function="false" hidden="true" name="FDD_174_0" vbProcedure="false">"A30681"</definedName>
    <definedName function="false" hidden="true" name="FDD_174_1" vbProcedure="false">"A31047"</definedName>
    <definedName function="false" hidden="true" name="FDD_174_10" vbProcedure="false">"A34334"</definedName>
    <definedName function="false" hidden="true" name="FDD_174_11" vbProcedure="false">"A34699"</definedName>
    <definedName function="false" hidden="true" name="FDD_174_12" vbProcedure="false">"A35064"</definedName>
    <definedName function="false" hidden="true" name="FDD_174_13" vbProcedure="false">"A35430"</definedName>
    <definedName function="false" hidden="true" name="FDD_174_14" vbProcedure="false">"A35795"</definedName>
    <definedName function="false" hidden="true" name="FDD_174_2" vbProcedure="false">"A31412"</definedName>
    <definedName function="false" hidden="true" name="FDD_174_3" vbProcedure="false">"A31777"</definedName>
    <definedName function="false" hidden="true" name="FDD_174_4" vbProcedure="false">"A32142"</definedName>
    <definedName function="false" hidden="true" name="FDD_174_5" vbProcedure="false">"A32508"</definedName>
    <definedName function="false" hidden="true" name="FDD_174_6" vbProcedure="false">"A32873"</definedName>
    <definedName function="false" hidden="true" name="FDD_174_7" vbProcedure="false">"A33238"</definedName>
    <definedName function="false" hidden="true" name="FDD_174_8" vbProcedure="false">"A33603"</definedName>
    <definedName function="false" hidden="true" name="FDD_174_9" vbProcedure="false">"A33969"</definedName>
    <definedName function="false" hidden="true" name="FDD_175_0" vbProcedure="false">"E36160"</definedName>
    <definedName function="false" hidden="true" name="FDD_175_1" vbProcedure="false">"E36525"</definedName>
    <definedName function="false" hidden="true" name="FDD_175_2" vbProcedure="false">"E36891"</definedName>
    <definedName function="false" hidden="true" name="FDD_176_0" vbProcedure="false">"E36160"</definedName>
    <definedName function="false" hidden="true" name="FDD_176_1" vbProcedure="false">"E36525"</definedName>
    <definedName function="false" hidden="true" name="FDD_176_2" vbProcedure="false">"E36891"</definedName>
    <definedName function="false" hidden="true" name="FDD_177_0" vbProcedure="false">"E36160"</definedName>
    <definedName function="false" hidden="true" name="FDD_177_1" vbProcedure="false">"E36525"</definedName>
    <definedName function="false" hidden="true" name="FDD_177_2" vbProcedure="false">"E36891"</definedName>
    <definedName function="false" hidden="true" name="FDD_178_0" vbProcedure="false">"E36160"</definedName>
    <definedName function="false" hidden="true" name="FDD_178_1" vbProcedure="false">"E36525"</definedName>
    <definedName function="false" hidden="true" name="FDD_178_2" vbProcedure="false">"E36891"</definedName>
    <definedName function="false" hidden="true" name="FDD_179_0" vbProcedure="false">"E36160"</definedName>
    <definedName function="false" hidden="true" name="FDD_179_1" vbProcedure="false">"E36525"</definedName>
    <definedName function="false" hidden="true" name="FDD_179_2" vbProcedure="false">"E36891"</definedName>
    <definedName function="false" hidden="true" name="FDD_17_0" vbProcedure="false">"A25569"</definedName>
    <definedName function="false" hidden="true" name="FDD_180_0" vbProcedure="false">"E36160"</definedName>
    <definedName function="false" hidden="true" name="FDD_180_1" vbProcedure="false">"E36525"</definedName>
    <definedName function="false" hidden="true" name="FDD_180_2" vbProcedure="false">"E36891"</definedName>
    <definedName function="false" hidden="true" name="FDD_181_0" vbProcedure="false">"E36160"</definedName>
    <definedName function="false" hidden="true" name="FDD_181_1" vbProcedure="false">"E36525"</definedName>
    <definedName function="false" hidden="true" name="FDD_181_2" vbProcedure="false">"E36891"</definedName>
    <definedName function="false" hidden="true" name="FDD_182_0" vbProcedure="false">"E36160"</definedName>
    <definedName function="false" hidden="true" name="FDD_182_1" vbProcedure="false">"E36525"</definedName>
    <definedName function="false" hidden="true" name="FDD_182_2" vbProcedure="false">"E36891"</definedName>
    <definedName function="false" hidden="true" name="FDD_183_0" vbProcedure="false">"E36160"</definedName>
    <definedName function="false" hidden="true" name="FDD_183_1" vbProcedure="false">"E36525"</definedName>
    <definedName function="false" hidden="true" name="FDD_183_2" vbProcedure="false">"E36891"</definedName>
    <definedName function="false" hidden="true" name="FDD_184_0" vbProcedure="false">"E36160"</definedName>
    <definedName function="false" hidden="true" name="FDD_184_1" vbProcedure="false">"E36525"</definedName>
    <definedName function="false" hidden="true" name="FDD_184_2" vbProcedure="false">"E36891"</definedName>
    <definedName function="false" hidden="true" name="FDD_185_0" vbProcedure="false">"E36160"</definedName>
    <definedName function="false" hidden="true" name="FDD_185_1" vbProcedure="false">"E36525"</definedName>
    <definedName function="false" hidden="true" name="FDD_185_2" vbProcedure="false">"E36891"</definedName>
    <definedName function="false" hidden="true" name="FDD_186_0" vbProcedure="false">"E36160"</definedName>
    <definedName function="false" hidden="true" name="FDD_186_1" vbProcedure="false">"E36525"</definedName>
    <definedName function="false" hidden="true" name="FDD_186_2" vbProcedure="false">"E36891"</definedName>
    <definedName function="false" hidden="true" name="FDD_187_0" vbProcedure="false">"E36160"</definedName>
    <definedName function="false" hidden="true" name="FDD_187_1" vbProcedure="false">"E36525"</definedName>
    <definedName function="false" hidden="true" name="FDD_187_2" vbProcedure="false">"E36891"</definedName>
    <definedName function="false" hidden="true" name="FDD_188_0" vbProcedure="false">"A30681"</definedName>
    <definedName function="false" hidden="true" name="FDD_188_1" vbProcedure="false">"A31047"</definedName>
    <definedName function="false" hidden="true" name="FDD_188_10" vbProcedure="false">"A34334"</definedName>
    <definedName function="false" hidden="true" name="FDD_188_11" vbProcedure="false">"A34699"</definedName>
    <definedName function="false" hidden="true" name="FDD_188_12" vbProcedure="false">"A35064"</definedName>
    <definedName function="false" hidden="true" name="FDD_188_13" vbProcedure="false">"A35430"</definedName>
    <definedName function="false" hidden="true" name="FDD_188_14" vbProcedure="false">"A35795"</definedName>
    <definedName function="false" hidden="true" name="FDD_188_2" vbProcedure="false">"A31412"</definedName>
    <definedName function="false" hidden="true" name="FDD_188_3" vbProcedure="false">"A31777"</definedName>
    <definedName function="false" hidden="true" name="FDD_188_4" vbProcedure="false">"A32142"</definedName>
    <definedName function="false" hidden="true" name="FDD_188_5" vbProcedure="false">"A32508"</definedName>
    <definedName function="false" hidden="true" name="FDD_188_6" vbProcedure="false">"A32873"</definedName>
    <definedName function="false" hidden="true" name="FDD_188_7" vbProcedure="false">"A33238"</definedName>
    <definedName function="false" hidden="true" name="FDD_188_8" vbProcedure="false">"A33603"</definedName>
    <definedName function="false" hidden="true" name="FDD_188_9" vbProcedure="false">"A33969"</definedName>
    <definedName function="false" hidden="true" name="FDD_189_0" vbProcedure="false">"A30681"</definedName>
    <definedName function="false" hidden="true" name="FDD_189_1" vbProcedure="false">"A31047"</definedName>
    <definedName function="false" hidden="true" name="FDD_189_10" vbProcedure="false">"A34334"</definedName>
    <definedName function="false" hidden="true" name="FDD_189_11" vbProcedure="false">"A34699"</definedName>
    <definedName function="false" hidden="true" name="FDD_189_12" vbProcedure="false">"A35064"</definedName>
    <definedName function="false" hidden="true" name="FDD_189_13" vbProcedure="false">"A35430"</definedName>
    <definedName function="false" hidden="true" name="FDD_189_14" vbProcedure="false">"A35795"</definedName>
    <definedName function="false" hidden="true" name="FDD_189_2" vbProcedure="false">"A31412"</definedName>
    <definedName function="false" hidden="true" name="FDD_189_3" vbProcedure="false">"A31777"</definedName>
    <definedName function="false" hidden="true" name="FDD_189_4" vbProcedure="false">"A32142"</definedName>
    <definedName function="false" hidden="true" name="FDD_189_5" vbProcedure="false">"A32508"</definedName>
    <definedName function="false" hidden="true" name="FDD_189_6" vbProcedure="false">"A32873"</definedName>
    <definedName function="false" hidden="true" name="FDD_189_7" vbProcedure="false">"A33238"</definedName>
    <definedName function="false" hidden="true" name="FDD_189_8" vbProcedure="false">"A33603"</definedName>
    <definedName function="false" hidden="true" name="FDD_189_9" vbProcedure="false">"A33969"</definedName>
    <definedName function="false" hidden="true" name="FDD_18_0" vbProcedure="false">"A25569"</definedName>
    <definedName function="false" hidden="true" name="FDD_190_0" vbProcedure="false">"A30681"</definedName>
    <definedName function="false" hidden="true" name="FDD_190_1" vbProcedure="false">"A31047"</definedName>
    <definedName function="false" hidden="true" name="FDD_190_10" vbProcedure="false">"A34334"</definedName>
    <definedName function="false" hidden="true" name="FDD_190_11" vbProcedure="false">"A34699"</definedName>
    <definedName function="false" hidden="true" name="FDD_190_12" vbProcedure="false">"A35064"</definedName>
    <definedName function="false" hidden="true" name="FDD_190_13" vbProcedure="false">"A35430"</definedName>
    <definedName function="false" hidden="true" name="FDD_190_14" vbProcedure="false">"A35795"</definedName>
    <definedName function="false" hidden="true" name="FDD_190_2" vbProcedure="false">"A31412"</definedName>
    <definedName function="false" hidden="true" name="FDD_190_3" vbProcedure="false">"A31777"</definedName>
    <definedName function="false" hidden="true" name="FDD_190_4" vbProcedure="false">"A32142"</definedName>
    <definedName function="false" hidden="true" name="FDD_190_5" vbProcedure="false">"A32508"</definedName>
    <definedName function="false" hidden="true" name="FDD_190_6" vbProcedure="false">"A32873"</definedName>
    <definedName function="false" hidden="true" name="FDD_190_7" vbProcedure="false">"A33238"</definedName>
    <definedName function="false" hidden="true" name="FDD_190_8" vbProcedure="false">"A33603"</definedName>
    <definedName function="false" hidden="true" name="FDD_190_9" vbProcedure="false">"A33969"</definedName>
    <definedName function="false" hidden="true" name="FDD_191_0" vbProcedure="false">"A30681"</definedName>
    <definedName function="false" hidden="true" name="FDD_191_1" vbProcedure="false">"A31047"</definedName>
    <definedName function="false" hidden="true" name="FDD_191_10" vbProcedure="false">"A34334"</definedName>
    <definedName function="false" hidden="true" name="FDD_191_11" vbProcedure="false">"A34699"</definedName>
    <definedName function="false" hidden="true" name="FDD_191_12" vbProcedure="false">"A35064"</definedName>
    <definedName function="false" hidden="true" name="FDD_191_13" vbProcedure="false">"A35430"</definedName>
    <definedName function="false" hidden="true" name="FDD_191_14" vbProcedure="false">"A35795"</definedName>
    <definedName function="false" hidden="true" name="FDD_191_2" vbProcedure="false">"A31412"</definedName>
    <definedName function="false" hidden="true" name="FDD_191_3" vbProcedure="false">"A31777"</definedName>
    <definedName function="false" hidden="true" name="FDD_191_4" vbProcedure="false">"A32142"</definedName>
    <definedName function="false" hidden="true" name="FDD_191_5" vbProcedure="false">"A32508"</definedName>
    <definedName function="false" hidden="true" name="FDD_191_6" vbProcedure="false">"A32873"</definedName>
    <definedName function="false" hidden="true" name="FDD_191_7" vbProcedure="false">"A33238"</definedName>
    <definedName function="false" hidden="true" name="FDD_191_8" vbProcedure="false">"A33603"</definedName>
    <definedName function="false" hidden="true" name="FDD_191_9" vbProcedure="false">"A33969"</definedName>
    <definedName function="false" hidden="true" name="FDD_192_0" vbProcedure="false">"E36160"</definedName>
    <definedName function="false" hidden="true" name="FDD_192_1" vbProcedure="false">"E36525"</definedName>
    <definedName function="false" hidden="true" name="FDD_192_2" vbProcedure="false">"E36891"</definedName>
    <definedName function="false" hidden="true" name="FDD_193_0" vbProcedure="false">"A30681"</definedName>
    <definedName function="false" hidden="true" name="FDD_193_1" vbProcedure="false">"A31047"</definedName>
    <definedName function="false" hidden="true" name="FDD_193_10" vbProcedure="false">"A34334"</definedName>
    <definedName function="false" hidden="true" name="FDD_193_11" vbProcedure="false">"A34699"</definedName>
    <definedName function="false" hidden="true" name="FDD_193_12" vbProcedure="false">"A35064"</definedName>
    <definedName function="false" hidden="true" name="FDD_193_13" vbProcedure="false">"A35430"</definedName>
    <definedName function="false" hidden="true" name="FDD_193_14" vbProcedure="false">"A35795"</definedName>
    <definedName function="false" hidden="true" name="FDD_193_2" vbProcedure="false">"A31412"</definedName>
    <definedName function="false" hidden="true" name="FDD_193_3" vbProcedure="false">"A31777"</definedName>
    <definedName function="false" hidden="true" name="FDD_193_4" vbProcedure="false">"A32142"</definedName>
    <definedName function="false" hidden="true" name="FDD_193_5" vbProcedure="false">"A32508"</definedName>
    <definedName function="false" hidden="true" name="FDD_193_6" vbProcedure="false">"A32873"</definedName>
    <definedName function="false" hidden="true" name="FDD_193_7" vbProcedure="false">"A33238"</definedName>
    <definedName function="false" hidden="true" name="FDD_193_8" vbProcedure="false">"A33603"</definedName>
    <definedName function="false" hidden="true" name="FDD_193_9" vbProcedure="false">"A33969"</definedName>
    <definedName function="false" hidden="true" name="FDD_194_0" vbProcedure="false">"A30681"</definedName>
    <definedName function="false" hidden="true" name="FDD_194_1" vbProcedure="false">"A31047"</definedName>
    <definedName function="false" hidden="true" name="FDD_194_10" vbProcedure="false">"A34334"</definedName>
    <definedName function="false" hidden="true" name="FDD_194_11" vbProcedure="false">"A34699"</definedName>
    <definedName function="false" hidden="true" name="FDD_194_12" vbProcedure="false">"A35064"</definedName>
    <definedName function="false" hidden="true" name="FDD_194_13" vbProcedure="false">"A35430"</definedName>
    <definedName function="false" hidden="true" name="FDD_194_14" vbProcedure="false">"A35795"</definedName>
    <definedName function="false" hidden="true" name="FDD_194_2" vbProcedure="false">"A31412"</definedName>
    <definedName function="false" hidden="true" name="FDD_194_3" vbProcedure="false">"A31777"</definedName>
    <definedName function="false" hidden="true" name="FDD_194_4" vbProcedure="false">"A32142"</definedName>
    <definedName function="false" hidden="true" name="FDD_194_5" vbProcedure="false">"A32508"</definedName>
    <definedName function="false" hidden="true" name="FDD_194_6" vbProcedure="false">"A32873"</definedName>
    <definedName function="false" hidden="true" name="FDD_194_7" vbProcedure="false">"A33238"</definedName>
    <definedName function="false" hidden="true" name="FDD_194_8" vbProcedure="false">"A33603"</definedName>
    <definedName function="false" hidden="true" name="FDD_194_9" vbProcedure="false">"A33969"</definedName>
    <definedName function="false" hidden="true" name="FDD_195_0" vbProcedure="false">"A30681"</definedName>
    <definedName function="false" hidden="true" name="FDD_195_1" vbProcedure="false">"A31047"</definedName>
    <definedName function="false" hidden="true" name="FDD_195_10" vbProcedure="false">"A34334"</definedName>
    <definedName function="false" hidden="true" name="FDD_195_11" vbProcedure="false">"A34699"</definedName>
    <definedName function="false" hidden="true" name="FDD_195_12" vbProcedure="false">"A35064"</definedName>
    <definedName function="false" hidden="true" name="FDD_195_13" vbProcedure="false">"A35430"</definedName>
    <definedName function="false" hidden="true" name="FDD_195_14" vbProcedure="false">"A35795"</definedName>
    <definedName function="false" hidden="true" name="FDD_195_2" vbProcedure="false">"A31412"</definedName>
    <definedName function="false" hidden="true" name="FDD_195_3" vbProcedure="false">"A31777"</definedName>
    <definedName function="false" hidden="true" name="FDD_195_4" vbProcedure="false">"A32142"</definedName>
    <definedName function="false" hidden="true" name="FDD_195_5" vbProcedure="false">"A32508"</definedName>
    <definedName function="false" hidden="true" name="FDD_195_6" vbProcedure="false">"A32873"</definedName>
    <definedName function="false" hidden="true" name="FDD_195_7" vbProcedure="false">"A33238"</definedName>
    <definedName function="false" hidden="true" name="FDD_195_8" vbProcedure="false">"A33603"</definedName>
    <definedName function="false" hidden="true" name="FDD_195_9" vbProcedure="false">"A33969"</definedName>
    <definedName function="false" hidden="true" name="FDD_196_0" vbProcedure="false">"E36160"</definedName>
    <definedName function="false" hidden="true" name="FDD_196_1" vbProcedure="false">"E36525"</definedName>
    <definedName function="false" hidden="true" name="FDD_196_2" vbProcedure="false">"E36891"</definedName>
    <definedName function="false" hidden="true" name="FDD_197_0" vbProcedure="false">"A30681"</definedName>
    <definedName function="false" hidden="true" name="FDD_197_1" vbProcedure="false">"A31047"</definedName>
    <definedName function="false" hidden="true" name="FDD_197_10" vbProcedure="false">"A34334"</definedName>
    <definedName function="false" hidden="true" name="FDD_197_11" vbProcedure="false">"A34699"</definedName>
    <definedName function="false" hidden="true" name="FDD_197_12" vbProcedure="false">"A35064"</definedName>
    <definedName function="false" hidden="true" name="FDD_197_13" vbProcedure="false">"A35430"</definedName>
    <definedName function="false" hidden="true" name="FDD_197_14" vbProcedure="false">"A35795"</definedName>
    <definedName function="false" hidden="true" name="FDD_197_2" vbProcedure="false">"A31412"</definedName>
    <definedName function="false" hidden="true" name="FDD_197_3" vbProcedure="false">"A31777"</definedName>
    <definedName function="false" hidden="true" name="FDD_197_4" vbProcedure="false">"A32142"</definedName>
    <definedName function="false" hidden="true" name="FDD_197_5" vbProcedure="false">"A32508"</definedName>
    <definedName function="false" hidden="true" name="FDD_197_6" vbProcedure="false">"A32873"</definedName>
    <definedName function="false" hidden="true" name="FDD_197_7" vbProcedure="false">"A33238"</definedName>
    <definedName function="false" hidden="true" name="FDD_197_8" vbProcedure="false">"A33603"</definedName>
    <definedName function="false" hidden="true" name="FDD_197_9" vbProcedure="false">"A33969"</definedName>
    <definedName function="false" hidden="true" name="FDD_198_0" vbProcedure="false">"A30681"</definedName>
    <definedName function="false" hidden="true" name="FDD_198_1" vbProcedure="false">"A31047"</definedName>
    <definedName function="false" hidden="true" name="FDD_198_10" vbProcedure="false">"U34334"</definedName>
    <definedName function="false" hidden="true" name="FDD_198_11" vbProcedure="false">"U34699"</definedName>
    <definedName function="false" hidden="true" name="FDD_198_12" vbProcedure="false">"U35064"</definedName>
    <definedName function="false" hidden="true" name="FDD_198_13" vbProcedure="false">"U35430"</definedName>
    <definedName function="false" hidden="true" name="FDD_198_14" vbProcedure="false">"U35795"</definedName>
    <definedName function="false" hidden="true" name="FDD_198_2" vbProcedure="false">"A31412"</definedName>
    <definedName function="false" hidden="true" name="FDD_198_3" vbProcedure="false">"U31777"</definedName>
    <definedName function="false" hidden="true" name="FDD_198_4" vbProcedure="false">"U32142"</definedName>
    <definedName function="false" hidden="true" name="FDD_198_5" vbProcedure="false">"U32508"</definedName>
    <definedName function="false" hidden="true" name="FDD_198_6" vbProcedure="false">"U32873"</definedName>
    <definedName function="false" hidden="true" name="FDD_198_7" vbProcedure="false">"U33238"</definedName>
    <definedName function="false" hidden="true" name="FDD_198_8" vbProcedure="false">"U33603"</definedName>
    <definedName function="false" hidden="true" name="FDD_198_9" vbProcedure="false">"U33969"</definedName>
    <definedName function="false" hidden="true" name="FDD_199_0" vbProcedure="false">"E36160"</definedName>
    <definedName function="false" hidden="true" name="FDD_199_1" vbProcedure="false">"E36525"</definedName>
    <definedName function="false" hidden="true" name="FDD_199_2" vbProcedure="false">"E36891"</definedName>
    <definedName function="false" hidden="true" name="FDD_19_0" vbProcedure="false">"A25569"</definedName>
    <definedName function="false" hidden="true" name="FDD_1_0" vbProcedure="false">"U25569"</definedName>
    <definedName function="false" hidden="true" name="FDD_200_0" vbProcedure="false">"E36160"</definedName>
    <definedName function="false" hidden="true" name="FDD_200_1" vbProcedure="false">"E36525"</definedName>
    <definedName function="false" hidden="true" name="FDD_200_2" vbProcedure="false">"E36891"</definedName>
    <definedName function="false" hidden="true" name="FDD_201_0" vbProcedure="false">"A30681"</definedName>
    <definedName function="false" hidden="true" name="FDD_201_1" vbProcedure="false">"A31047"</definedName>
    <definedName function="false" hidden="true" name="FDD_201_10" vbProcedure="false">"A34334"</definedName>
    <definedName function="false" hidden="true" name="FDD_201_11" vbProcedure="false">"A34699"</definedName>
    <definedName function="false" hidden="true" name="FDD_201_12" vbProcedure="false">"A35064"</definedName>
    <definedName function="false" hidden="true" name="FDD_201_13" vbProcedure="false">"A35430"</definedName>
    <definedName function="false" hidden="true" name="FDD_201_14" vbProcedure="false">"A35795"</definedName>
    <definedName function="false" hidden="true" name="FDD_201_2" vbProcedure="false">"A31412"</definedName>
    <definedName function="false" hidden="true" name="FDD_201_3" vbProcedure="false">"A31777"</definedName>
    <definedName function="false" hidden="true" name="FDD_201_4" vbProcedure="false">"A32142"</definedName>
    <definedName function="false" hidden="true" name="FDD_201_5" vbProcedure="false">"A32508"</definedName>
    <definedName function="false" hidden="true" name="FDD_201_6" vbProcedure="false">"A32873"</definedName>
    <definedName function="false" hidden="true" name="FDD_201_7" vbProcedure="false">"A33238"</definedName>
    <definedName function="false" hidden="true" name="FDD_201_8" vbProcedure="false">"A33603"</definedName>
    <definedName function="false" hidden="true" name="FDD_201_9" vbProcedure="false">"A33969"</definedName>
    <definedName function="false" hidden="true" name="FDD_202_0" vbProcedure="false">"A30681"</definedName>
    <definedName function="false" hidden="true" name="FDD_202_1" vbProcedure="false">"A31047"</definedName>
    <definedName function="false" hidden="true" name="FDD_202_10" vbProcedure="false">"A34334"</definedName>
    <definedName function="false" hidden="true" name="FDD_202_11" vbProcedure="false">"A34699"</definedName>
    <definedName function="false" hidden="true" name="FDD_202_12" vbProcedure="false">"A35064"</definedName>
    <definedName function="false" hidden="true" name="FDD_202_13" vbProcedure="false">"A35430"</definedName>
    <definedName function="false" hidden="true" name="FDD_202_14" vbProcedure="false">"A35795"</definedName>
    <definedName function="false" hidden="true" name="FDD_202_2" vbProcedure="false">"A31412"</definedName>
    <definedName function="false" hidden="true" name="FDD_202_3" vbProcedure="false">"A31777"</definedName>
    <definedName function="false" hidden="true" name="FDD_202_4" vbProcedure="false">"A32142"</definedName>
    <definedName function="false" hidden="true" name="FDD_202_5" vbProcedure="false">"A32508"</definedName>
    <definedName function="false" hidden="true" name="FDD_202_6" vbProcedure="false">"A32873"</definedName>
    <definedName function="false" hidden="true" name="FDD_202_7" vbProcedure="false">"A33238"</definedName>
    <definedName function="false" hidden="true" name="FDD_202_8" vbProcedure="false">"A33603"</definedName>
    <definedName function="false" hidden="true" name="FDD_202_9" vbProcedure="false">"A33969"</definedName>
    <definedName function="false" hidden="true" name="FDD_203_0" vbProcedure="false">"E36160"</definedName>
    <definedName function="false" hidden="true" name="FDD_203_1" vbProcedure="false">"E36525"</definedName>
    <definedName function="false" hidden="true" name="FDD_203_2" vbProcedure="false">"E36891"</definedName>
    <definedName function="false" hidden="true" name="FDD_204_0" vbProcedure="false">"A25569"</definedName>
    <definedName function="false" hidden="true" name="FDD_205_0" vbProcedure="false">"A25569"</definedName>
    <definedName function="false" hidden="true" name="FDD_206_0" vbProcedure="false">"A25569"</definedName>
    <definedName function="false" hidden="true" name="FDD_207_0" vbProcedure="false">"A25569"</definedName>
    <definedName function="false" hidden="true" name="FDD_208_0" vbProcedure="false">"E36160"</definedName>
    <definedName function="false" hidden="true" name="FDD_208_1" vbProcedure="false">"E36525"</definedName>
    <definedName function="false" hidden="true" name="FDD_208_2" vbProcedure="false">"E36891"</definedName>
    <definedName function="false" hidden="true" name="FDD_209_0" vbProcedure="false">"A25569"</definedName>
    <definedName function="false" hidden="true" name="FDD_20_0" vbProcedure="false">"A25569"</definedName>
    <definedName function="false" hidden="true" name="FDD_210_0" vbProcedure="false">"A25569"</definedName>
    <definedName function="false" hidden="true" name="FDD_211_0" vbProcedure="false">"A25569"</definedName>
    <definedName function="false" hidden="true" name="FDD_212_0" vbProcedure="false">"A25569"</definedName>
    <definedName function="false" hidden="true" name="FDD_213_0" vbProcedure="false">"E36160"</definedName>
    <definedName function="false" hidden="true" name="FDD_213_1" vbProcedure="false">"E36525"</definedName>
    <definedName function="false" hidden="true" name="FDD_213_2" vbProcedure="false">"E36891"</definedName>
    <definedName function="false" hidden="true" name="FDD_214_0" vbProcedure="false">"A25569"</definedName>
    <definedName function="false" hidden="true" name="FDD_215_0" vbProcedure="false">"A25569"</definedName>
    <definedName function="false" hidden="true" name="FDD_216_0" vbProcedure="false">"A25569"</definedName>
    <definedName function="false" hidden="true" name="FDD_217_0" vbProcedure="false">"A25569"</definedName>
    <definedName function="false" hidden="true" name="FDD_218_0" vbProcedure="false">"E36160"</definedName>
    <definedName function="false" hidden="true" name="FDD_218_1" vbProcedure="false">"E36525"</definedName>
    <definedName function="false" hidden="true" name="FDD_218_2" vbProcedure="false">"E36891"</definedName>
    <definedName function="false" hidden="true" name="FDD_219_0" vbProcedure="false">"U25569"</definedName>
    <definedName function="false" hidden="true" name="FDD_21_0" vbProcedure="false">"A25569"</definedName>
    <definedName function="false" hidden="true" name="FDD_220_0" vbProcedure="false">"U25569"</definedName>
    <definedName function="false" hidden="true" name="FDD_221_0" vbProcedure="false">"U25569"</definedName>
    <definedName function="false" hidden="true" name="FDD_222_0" vbProcedure="false">"U25569"</definedName>
    <definedName function="false" hidden="true" name="FDD_223_0" vbProcedure="false">"E36160"</definedName>
    <definedName function="false" hidden="true" name="FDD_223_1" vbProcedure="false">"E36525"</definedName>
    <definedName function="false" hidden="true" name="FDD_223_2" vbProcedure="false">"E36891"</definedName>
    <definedName function="false" hidden="true" name="FDD_224_0" vbProcedure="false">"A25569"</definedName>
    <definedName function="false" hidden="true" name="FDD_225_0" vbProcedure="false">"A25569"</definedName>
    <definedName function="false" hidden="true" name="FDD_226_0" vbProcedure="false">"A25569"</definedName>
    <definedName function="false" hidden="true" name="FDD_227_0" vbProcedure="false">"A25569"</definedName>
    <definedName function="false" hidden="true" name="FDD_228_0" vbProcedure="false">"E36160"</definedName>
    <definedName function="false" hidden="true" name="FDD_228_1" vbProcedure="false">"E36525"</definedName>
    <definedName function="false" hidden="true" name="FDD_228_2" vbProcedure="false">"E36891"</definedName>
    <definedName function="false" hidden="true" name="FDD_229_0" vbProcedure="false">"A25569"</definedName>
    <definedName function="false" hidden="true" name="FDD_22_0" vbProcedure="false">"A25569"</definedName>
    <definedName function="false" hidden="true" name="FDD_230_0" vbProcedure="false">"A25569"</definedName>
    <definedName function="false" hidden="true" name="FDD_231_0" vbProcedure="false">"A25569"</definedName>
    <definedName function="false" hidden="true" name="FDD_232_0" vbProcedure="false">"A25569"</definedName>
    <definedName function="false" hidden="true" name="FDD_233_0" vbProcedure="false">"A25569"</definedName>
    <definedName function="false" hidden="true" name="FDD_234_0" vbProcedure="false">"A25569"</definedName>
    <definedName function="false" hidden="true" name="FDD_235_0" vbProcedure="false">"A25569"</definedName>
    <definedName function="false" hidden="true" name="FDD_236_0" vbProcedure="false">"A25569"</definedName>
    <definedName function="false" hidden="true" name="FDD_237_0" vbProcedure="false">"A25569"</definedName>
    <definedName function="false" hidden="true" name="FDD_238_0" vbProcedure="false">"A30681"</definedName>
    <definedName function="false" hidden="true" name="FDD_238_1" vbProcedure="false">"A31047"</definedName>
    <definedName function="false" hidden="true" name="FDD_238_10" vbProcedure="false">"A34334"</definedName>
    <definedName function="false" hidden="true" name="FDD_238_11" vbProcedure="false">"A34699"</definedName>
    <definedName function="false" hidden="true" name="FDD_238_12" vbProcedure="false">"A35064"</definedName>
    <definedName function="false" hidden="true" name="FDD_238_13" vbProcedure="false">"A35430"</definedName>
    <definedName function="false" hidden="true" name="FDD_238_14" vbProcedure="false">"A35795"</definedName>
    <definedName function="false" hidden="true" name="FDD_238_2" vbProcedure="false">"A31412"</definedName>
    <definedName function="false" hidden="true" name="FDD_238_3" vbProcedure="false">"A31777"</definedName>
    <definedName function="false" hidden="true" name="FDD_238_4" vbProcedure="false">"A32142"</definedName>
    <definedName function="false" hidden="true" name="FDD_238_5" vbProcedure="false">"A32508"</definedName>
    <definedName function="false" hidden="true" name="FDD_238_6" vbProcedure="false">"A32873"</definedName>
    <definedName function="false" hidden="true" name="FDD_238_7" vbProcedure="false">"A33238"</definedName>
    <definedName function="false" hidden="true" name="FDD_238_8" vbProcedure="false">"A33603"</definedName>
    <definedName function="false" hidden="true" name="FDD_238_9" vbProcedure="false">"A33969"</definedName>
    <definedName function="false" hidden="true" name="FDD_23_0" vbProcedure="false">"A25569"</definedName>
    <definedName function="false" hidden="true" name="FDD_243_0" vbProcedure="false">"E36160"</definedName>
    <definedName function="false" hidden="true" name="FDD_243_1" vbProcedure="false">"E36525"</definedName>
    <definedName function="false" hidden="true" name="FDD_243_2" vbProcedure="false">"E36891"</definedName>
    <definedName function="false" hidden="true" name="FDD_244_0" vbProcedure="false">"A25569"</definedName>
    <definedName function="false" hidden="true" name="FDD_245_0" vbProcedure="false">"A25569"</definedName>
    <definedName function="false" hidden="true" name="FDD_246_0" vbProcedure="false">"A25569"</definedName>
    <definedName function="false" hidden="true" name="FDD_247_0" vbProcedure="false">"A25569"</definedName>
    <definedName function="false" hidden="true" name="FDD_248_0" vbProcedure="false">"E36160"</definedName>
    <definedName function="false" hidden="true" name="FDD_248_1" vbProcedure="false">"E36525"</definedName>
    <definedName function="false" hidden="true" name="FDD_248_2" vbProcedure="false">"E36891"</definedName>
    <definedName function="false" hidden="true" name="FDD_249_0" vbProcedure="false">"A25569"</definedName>
    <definedName function="false" hidden="true" name="FDD_24_0" vbProcedure="false">"A25569"</definedName>
    <definedName function="false" hidden="true" name="FDD_250_0" vbProcedure="false">"A25569"</definedName>
    <definedName function="false" hidden="true" name="FDD_251_0" vbProcedure="false">"A25569"</definedName>
    <definedName function="false" hidden="true" name="FDD_252_0" vbProcedure="false">"A25569"</definedName>
    <definedName function="false" hidden="true" name="FDD_253_0" vbProcedure="false">"E36160"</definedName>
    <definedName function="false" hidden="true" name="FDD_253_1" vbProcedure="false">"E36525"</definedName>
    <definedName function="false" hidden="true" name="FDD_253_2" vbProcedure="false">"E36891"</definedName>
    <definedName function="false" hidden="true" name="FDD_254_0" vbProcedure="false">"E36160"</definedName>
    <definedName function="false" hidden="true" name="FDD_254_1" vbProcedure="false">"E36525"</definedName>
    <definedName function="false" hidden="true" name="FDD_254_2" vbProcedure="false">"E36891"</definedName>
    <definedName function="false" hidden="true" name="FDD_255_0" vbProcedure="false">"E36160"</definedName>
    <definedName function="false" hidden="true" name="FDD_255_1" vbProcedure="false">"E36525"</definedName>
    <definedName function="false" hidden="true" name="FDD_255_2" vbProcedure="false">"E36891"</definedName>
    <definedName function="false" hidden="true" name="FDD_256_0" vbProcedure="false">"U36160"</definedName>
    <definedName function="false" hidden="true" name="FDD_256_1" vbProcedure="false">"U36525"</definedName>
    <definedName function="false" hidden="true" name="FDD_256_2" vbProcedure="false">"U36891"</definedName>
    <definedName function="false" hidden="true" name="FDD_257_0" vbProcedure="false">"E36160"</definedName>
    <definedName function="false" hidden="true" name="FDD_257_1" vbProcedure="false">"E36525"</definedName>
    <definedName function="false" hidden="true" name="FDD_257_2" vbProcedure="false">"E36891"</definedName>
    <definedName function="false" hidden="true" name="FDD_258_0" vbProcedure="false">"E36160"</definedName>
    <definedName function="false" hidden="true" name="FDD_258_1" vbProcedure="false">"E36525"</definedName>
    <definedName function="false" hidden="true" name="FDD_258_2" vbProcedure="false">"E36891"</definedName>
    <definedName function="false" hidden="true" name="FDD_259_0" vbProcedure="false">"E36160"</definedName>
    <definedName function="false" hidden="true" name="FDD_259_1" vbProcedure="false">"E36525"</definedName>
    <definedName function="false" hidden="true" name="FDD_259_2" vbProcedure="false">"E36891"</definedName>
    <definedName function="false" hidden="true" name="FDD_25_0" vbProcedure="false">"A25569"</definedName>
    <definedName function="false" hidden="true" name="FDD_260_0" vbProcedure="false">"E36160"</definedName>
    <definedName function="false" hidden="true" name="FDD_260_1" vbProcedure="false">"E36525"</definedName>
    <definedName function="false" hidden="true" name="FDD_260_2" vbProcedure="false">"E36891"</definedName>
    <definedName function="false" hidden="true" name="FDD_261_0" vbProcedure="false">"E36160"</definedName>
    <definedName function="false" hidden="true" name="FDD_261_1" vbProcedure="false">"E36525"</definedName>
    <definedName function="false" hidden="true" name="FDD_261_2" vbProcedure="false">"E36891"</definedName>
    <definedName function="false" hidden="true" name="FDD_264_0" vbProcedure="false">"E36160"</definedName>
    <definedName function="false" hidden="true" name="FDD_264_1" vbProcedure="false">"E36525"</definedName>
    <definedName function="false" hidden="true" name="FDD_264_2" vbProcedure="false">"E36891"</definedName>
    <definedName function="false" hidden="true" name="FDD_265_0" vbProcedure="false">"A25569"</definedName>
    <definedName function="false" hidden="true" name="FDD_266_0" vbProcedure="false">"A25569"</definedName>
    <definedName function="false" hidden="true" name="FDD_267_0" vbProcedure="false">"A25569"</definedName>
    <definedName function="false" hidden="true" name="FDD_268_0" vbProcedure="false">"A25569"</definedName>
    <definedName function="false" hidden="true" name="FDD_269_0" vbProcedure="false">"E36160"</definedName>
    <definedName function="false" hidden="true" name="FDD_269_1" vbProcedure="false">"E36525"</definedName>
    <definedName function="false" hidden="true" name="FDD_269_2" vbProcedure="false">"E36891"</definedName>
    <definedName function="false" hidden="true" name="FDD_26_0" vbProcedure="false">"A25569"</definedName>
    <definedName function="false" hidden="true" name="FDD_270_0" vbProcedure="false">"A25569"</definedName>
    <definedName function="false" hidden="true" name="FDD_271_0" vbProcedure="false">"A25569"</definedName>
    <definedName function="false" hidden="true" name="FDD_272_0" vbProcedure="false">"A25569"</definedName>
    <definedName function="false" hidden="true" name="FDD_273_0" vbProcedure="false">"A25569"</definedName>
    <definedName function="false" hidden="true" name="FDD_274_0" vbProcedure="false">"E36160"</definedName>
    <definedName function="false" hidden="true" name="FDD_274_1" vbProcedure="false">"E36525"</definedName>
    <definedName function="false" hidden="true" name="FDD_274_2" vbProcedure="false">"E36891"</definedName>
    <definedName function="false" hidden="true" name="FDD_275_0" vbProcedure="false">"A25569"</definedName>
    <definedName function="false" hidden="true" name="FDD_276_0" vbProcedure="false">"A25569"</definedName>
    <definedName function="false" hidden="true" name="FDD_277_0" vbProcedure="false">"A25569"</definedName>
    <definedName function="false" hidden="true" name="FDD_278_0" vbProcedure="false">"A25569"</definedName>
    <definedName function="false" hidden="true" name="FDD_279_0" vbProcedure="false">"E36160"</definedName>
    <definedName function="false" hidden="true" name="FDD_279_1" vbProcedure="false">"E36525"</definedName>
    <definedName function="false" hidden="true" name="FDD_279_2" vbProcedure="false">"E36891"</definedName>
    <definedName function="false" hidden="true" name="FDD_27_0" vbProcedure="false">"A25569"</definedName>
    <definedName function="false" hidden="true" name="FDD_280_0" vbProcedure="false">"E36160"</definedName>
    <definedName function="false" hidden="true" name="FDD_280_1" vbProcedure="false">"E36525"</definedName>
    <definedName function="false" hidden="true" name="FDD_280_2" vbProcedure="false">"E36891"</definedName>
    <definedName function="false" hidden="true" name="FDD_281_0" vbProcedure="false">"E36160"</definedName>
    <definedName function="false" hidden="true" name="FDD_281_1" vbProcedure="false">"E36525"</definedName>
    <definedName function="false" hidden="true" name="FDD_281_2" vbProcedure="false">"E36891"</definedName>
    <definedName function="false" hidden="true" name="FDD_282_0" vbProcedure="false">"E36160"</definedName>
    <definedName function="false" hidden="true" name="FDD_282_1" vbProcedure="false">"E36525"</definedName>
    <definedName function="false" hidden="true" name="FDD_282_2" vbProcedure="false">"E36891"</definedName>
    <definedName function="false" hidden="true" name="FDD_283_0" vbProcedure="false">"E36160"</definedName>
    <definedName function="false" hidden="true" name="FDD_283_1" vbProcedure="false">"E36525"</definedName>
    <definedName function="false" hidden="true" name="FDD_283_2" vbProcedure="false">"E36891"</definedName>
    <definedName function="false" hidden="true" name="FDD_284_0" vbProcedure="false">"A30681"</definedName>
    <definedName function="false" hidden="true" name="FDD_284_1" vbProcedure="false">"A31047"</definedName>
    <definedName function="false" hidden="true" name="FDD_284_10" vbProcedure="false">"A34334"</definedName>
    <definedName function="false" hidden="true" name="FDD_284_11" vbProcedure="false">"A34699"</definedName>
    <definedName function="false" hidden="true" name="FDD_284_12" vbProcedure="false">"A35064"</definedName>
    <definedName function="false" hidden="true" name="FDD_284_13" vbProcedure="false">"A35430"</definedName>
    <definedName function="false" hidden="true" name="FDD_284_14" vbProcedure="false">"A35795"</definedName>
    <definedName function="false" hidden="true" name="FDD_284_2" vbProcedure="false">"A31412"</definedName>
    <definedName function="false" hidden="true" name="FDD_284_3" vbProcedure="false">"A31777"</definedName>
    <definedName function="false" hidden="true" name="FDD_284_4" vbProcedure="false">"A32142"</definedName>
    <definedName function="false" hidden="true" name="FDD_284_5" vbProcedure="false">"A32508"</definedName>
    <definedName function="false" hidden="true" name="FDD_284_6" vbProcedure="false">"A32873"</definedName>
    <definedName function="false" hidden="true" name="FDD_284_7" vbProcedure="false">"A33238"</definedName>
    <definedName function="false" hidden="true" name="FDD_284_8" vbProcedure="false">"A33603"</definedName>
    <definedName function="false" hidden="true" name="FDD_284_9" vbProcedure="false">"A33969"</definedName>
    <definedName function="false" hidden="true" name="FDD_285_0" vbProcedure="false">"A35795"</definedName>
    <definedName function="false" hidden="true" name="FDD_285_1" vbProcedure="false">"E36160"</definedName>
    <definedName function="false" hidden="true" name="FDD_285_10" vbProcedure="false">"E39447"</definedName>
    <definedName function="false" hidden="true" name="FDD_285_11" vbProcedure="false">"E39813"</definedName>
    <definedName function="false" hidden="true" name="FDD_285_12" vbProcedure="false">"E40178"</definedName>
    <definedName function="false" hidden="true" name="FDD_285_13" vbProcedure="false">"E40543"</definedName>
    <definedName function="false" hidden="true" name="FDD_285_14" vbProcedure="false">"E40908"</definedName>
    <definedName function="false" hidden="true" name="FDD_285_15" vbProcedure="false">"E41274"</definedName>
    <definedName function="false" hidden="true" name="FDD_285_16" vbProcedure="false">"E41639"</definedName>
    <definedName function="false" hidden="true" name="FDD_285_17" vbProcedure="false">"E42004"</definedName>
    <definedName function="false" hidden="true" name="FDD_285_18" vbProcedure="false">"E42369"</definedName>
    <definedName function="false" hidden="true" name="FDD_285_19" vbProcedure="false">"E42735"</definedName>
    <definedName function="false" hidden="true" name="FDD_285_2" vbProcedure="false">"E36525"</definedName>
    <definedName function="false" hidden="true" name="FDD_285_20" vbProcedure="false">"E43100"</definedName>
    <definedName function="false" hidden="true" name="FDD_285_21" vbProcedure="false">"E43465"</definedName>
    <definedName function="false" hidden="true" name="FDD_285_22" vbProcedure="false">"E43830"</definedName>
    <definedName function="false" hidden="true" name="FDD_285_23" vbProcedure="false">"E44196"</definedName>
    <definedName function="false" hidden="true" name="FDD_285_24" vbProcedure="false">"E44561"</definedName>
    <definedName function="false" hidden="true" name="FDD_285_25" vbProcedure="false">"E44926"</definedName>
    <definedName function="false" hidden="true" name="FDD_285_3" vbProcedure="false">"E36891"</definedName>
    <definedName function="false" hidden="true" name="FDD_285_4" vbProcedure="false">"E37256"</definedName>
    <definedName function="false" hidden="true" name="FDD_285_5" vbProcedure="false">"E37621"</definedName>
    <definedName function="false" hidden="true" name="FDD_285_6" vbProcedure="false">"E37986"</definedName>
    <definedName function="false" hidden="true" name="FDD_285_7" vbProcedure="false">"E38352"</definedName>
    <definedName function="false" hidden="true" name="FDD_285_8" vbProcedure="false">"E38717"</definedName>
    <definedName function="false" hidden="true" name="FDD_285_9" vbProcedure="false">"E39082"</definedName>
    <definedName function="false" hidden="true" name="FDD_286_0" vbProcedure="false">"E36160"</definedName>
    <definedName function="false" hidden="true" name="FDD_286_1" vbProcedure="false">"E36525"</definedName>
    <definedName function="false" hidden="true" name="FDD_286_10" vbProcedure="false">"E39813"</definedName>
    <definedName function="false" hidden="true" name="FDD_286_11" vbProcedure="false">"E40178"</definedName>
    <definedName function="false" hidden="true" name="FDD_286_12" vbProcedure="false">"E40543"</definedName>
    <definedName function="false" hidden="true" name="FDD_286_13" vbProcedure="false">"E40908"</definedName>
    <definedName function="false" hidden="true" name="FDD_286_14" vbProcedure="false">"E41274"</definedName>
    <definedName function="false" hidden="true" name="FDD_286_15" vbProcedure="false">"E41639"</definedName>
    <definedName function="false" hidden="true" name="FDD_286_16" vbProcedure="false">"E42004"</definedName>
    <definedName function="false" hidden="true" name="FDD_286_17" vbProcedure="false">"E42369"</definedName>
    <definedName function="false" hidden="true" name="FDD_286_18" vbProcedure="false">"E42735"</definedName>
    <definedName function="false" hidden="true" name="FDD_286_19" vbProcedure="false">"E43100"</definedName>
    <definedName function="false" hidden="true" name="FDD_286_2" vbProcedure="false">"E36891"</definedName>
    <definedName function="false" hidden="true" name="FDD_286_20" vbProcedure="false">"E43465"</definedName>
    <definedName function="false" hidden="true" name="FDD_286_21" vbProcedure="false">"E43830"</definedName>
    <definedName function="false" hidden="true" name="FDD_286_22" vbProcedure="false">"E44196"</definedName>
    <definedName function="false" hidden="true" name="FDD_286_23" vbProcedure="false">"E44561"</definedName>
    <definedName function="false" hidden="true" name="FDD_286_24" vbProcedure="false">"E44926"</definedName>
    <definedName function="false" hidden="true" name="FDD_286_3" vbProcedure="false">"E37256"</definedName>
    <definedName function="false" hidden="true" name="FDD_286_4" vbProcedure="false">"E37621"</definedName>
    <definedName function="false" hidden="true" name="FDD_286_5" vbProcedure="false">"E37986"</definedName>
    <definedName function="false" hidden="true" name="FDD_286_6" vbProcedure="false">"E38352"</definedName>
    <definedName function="false" hidden="true" name="FDD_286_7" vbProcedure="false">"E38717"</definedName>
    <definedName function="false" hidden="true" name="FDD_286_8" vbProcedure="false">"E39082"</definedName>
    <definedName function="false" hidden="true" name="FDD_286_9" vbProcedure="false">"E39447"</definedName>
    <definedName function="false" hidden="true" name="FDD_287_0" vbProcedure="false">"A25569"</definedName>
    <definedName function="false" hidden="true" name="FDD_288_0" vbProcedure="false">"A25569"</definedName>
    <definedName function="false" hidden="true" name="FDD_289_0" vbProcedure="false">"A36890"</definedName>
    <definedName function="false" hidden="true" name="FDD_28_0" vbProcedure="false">"A25569"</definedName>
    <definedName function="false" hidden="true" name="FDD_290_0" vbProcedure="false">"A36890"</definedName>
    <definedName function="false" hidden="true" name="FDD_291_0" vbProcedure="false">"A25569"</definedName>
    <definedName function="false" hidden="true" name="FDD_295_0" vbProcedure="false">"U25569"</definedName>
    <definedName function="false" hidden="true" name="FDD_296_0" vbProcedure="false">"A25569"</definedName>
    <definedName function="false" hidden="true" name="FDD_297_0" vbProcedure="false">"A25569"</definedName>
    <definedName function="false" hidden="true" name="FDD_298_0" vbProcedure="false">"A25569"</definedName>
    <definedName function="false" hidden="true" name="FDD_299_0" vbProcedure="false">"A25569"</definedName>
    <definedName function="false" hidden="true" name="FDD_29_0" vbProcedure="false">"A25569"</definedName>
    <definedName function="false" hidden="true" name="FDD_2_0" vbProcedure="false">"A25569"</definedName>
    <definedName function="false" hidden="true" name="FDD_300_0" vbProcedure="false">"U25569"</definedName>
    <definedName function="false" hidden="true" name="FDD_301_0" vbProcedure="false">"U35795"</definedName>
    <definedName function="false" hidden="true" name="FDD_301_1" vbProcedure="false">"U36160"</definedName>
    <definedName function="false" hidden="true" name="FDD_301_2" vbProcedure="false">"U36525"</definedName>
    <definedName function="false" hidden="true" name="FDD_302_0" vbProcedure="false">"U35795"</definedName>
    <definedName function="false" hidden="true" name="FDD_302_1" vbProcedure="false">"U36160"</definedName>
    <definedName function="false" hidden="true" name="FDD_302_2" vbProcedure="false">"U36525"</definedName>
    <definedName function="false" hidden="true" name="FDD_303_0" vbProcedure="false">"U35795"</definedName>
    <definedName function="false" hidden="true" name="FDD_303_1" vbProcedure="false">"U36160"</definedName>
    <definedName function="false" hidden="true" name="FDD_303_2" vbProcedure="false">"U36525"</definedName>
    <definedName function="false" hidden="true" name="FDD_304_0" vbProcedure="false">"U35795"</definedName>
    <definedName function="false" hidden="true" name="FDD_304_1" vbProcedure="false">"U36160"</definedName>
    <definedName function="false" hidden="true" name="FDD_304_2" vbProcedure="false">"U36525"</definedName>
    <definedName function="false" hidden="true" name="FDD_305_0" vbProcedure="false">"A30681"</definedName>
    <definedName function="false" hidden="true" name="FDD_305_1" vbProcedure="false">"A31047"</definedName>
    <definedName function="false" hidden="true" name="FDD_305_10" vbProcedure="false">"U34334"</definedName>
    <definedName function="false" hidden="true" name="FDD_305_11" vbProcedure="false">"U34699"</definedName>
    <definedName function="false" hidden="true" name="FDD_305_12" vbProcedure="false">"U35064"</definedName>
    <definedName function="false" hidden="true" name="FDD_305_13" vbProcedure="false">"U35430"</definedName>
    <definedName function="false" hidden="true" name="FDD_305_14" vbProcedure="false">"U35795"</definedName>
    <definedName function="false" hidden="true" name="FDD_305_2" vbProcedure="false">"A31412"</definedName>
    <definedName function="false" hidden="true" name="FDD_305_3" vbProcedure="false">"U31777"</definedName>
    <definedName function="false" hidden="true" name="FDD_305_4" vbProcedure="false">"U32142"</definedName>
    <definedName function="false" hidden="true" name="FDD_305_5" vbProcedure="false">"U32508"</definedName>
    <definedName function="false" hidden="true" name="FDD_305_6" vbProcedure="false">"U32873"</definedName>
    <definedName function="false" hidden="true" name="FDD_305_7" vbProcedure="false">"U33238"</definedName>
    <definedName function="false" hidden="true" name="FDD_305_8" vbProcedure="false">"U33603"</definedName>
    <definedName function="false" hidden="true" name="FDD_305_9" vbProcedure="false">"U33969"</definedName>
    <definedName function="false" hidden="true" name="FDD_306_0" vbProcedure="false">"U35795"</definedName>
    <definedName function="false" hidden="true" name="FDD_306_1" vbProcedure="false">"E36160"</definedName>
    <definedName function="false" hidden="true" name="FDD_306_2" vbProcedure="false">"U36525"</definedName>
    <definedName function="false" hidden="true" name="FDD_307_0" vbProcedure="false">"A35795"</definedName>
    <definedName function="false" hidden="true" name="FDD_307_1" vbProcedure="false">"U36160"</definedName>
    <definedName function="false" hidden="true" name="FDD_307_2" vbProcedure="false">"U36525"</definedName>
    <definedName function="false" hidden="true" name="FDD_30_0" vbProcedure="false">"A25569"</definedName>
    <definedName function="false" hidden="true" name="FDD_31_0" vbProcedure="false">"A25569"</definedName>
    <definedName function="false" hidden="true" name="FDD_32_0" vbProcedure="false">"A25569"</definedName>
    <definedName function="false" hidden="true" name="FDD_33_0" vbProcedure="false">"A25569"</definedName>
    <definedName function="false" hidden="true" name="FDD_34_0" vbProcedure="false">"A25569"</definedName>
    <definedName function="false" hidden="true" name="FDD_35_0" vbProcedure="false">"A25569"</definedName>
    <definedName function="false" hidden="true" name="FDD_36_0" vbProcedure="false">"A25569"</definedName>
    <definedName function="false" hidden="true" name="FDD_37_0" vbProcedure="false">"A25569"</definedName>
    <definedName function="false" hidden="true" name="FDD_38_0" vbProcedure="false">"A25569"</definedName>
    <definedName function="false" hidden="true" name="FDD_39_0" vbProcedure="false">"A25569"</definedName>
    <definedName function="false" hidden="true" name="FDD_3_0" vbProcedure="false">"A25569"</definedName>
    <definedName function="false" hidden="true" name="FDD_40_0" vbProcedure="false">"A25569"</definedName>
    <definedName function="false" hidden="true" name="FDD_41_0" vbProcedure="false">"U25569"</definedName>
    <definedName function="false" hidden="true" name="FDD_42_0" vbProcedure="false">"U25569"</definedName>
    <definedName function="false" hidden="true" name="FDD_43_0" vbProcedure="false">"A25569"</definedName>
    <definedName function="false" hidden="true" name="FDD_44_0" vbProcedure="false">"A30681"</definedName>
    <definedName function="false" hidden="true" name="FDD_44_1" vbProcedure="false">"A31047"</definedName>
    <definedName function="false" hidden="true" name="FDD_44_10" vbProcedure="false">"A34334"</definedName>
    <definedName function="false" hidden="true" name="FDD_44_11" vbProcedure="false">"A34699"</definedName>
    <definedName function="false" hidden="true" name="FDD_44_12" vbProcedure="false">"A35064"</definedName>
    <definedName function="false" hidden="true" name="FDD_44_13" vbProcedure="false">"A35430"</definedName>
    <definedName function="false" hidden="true" name="FDD_44_14" vbProcedure="false">"A35795"</definedName>
    <definedName function="false" hidden="true" name="FDD_44_2" vbProcedure="false">"A31412"</definedName>
    <definedName function="false" hidden="true" name="FDD_44_3" vbProcedure="false">"A31777"</definedName>
    <definedName function="false" hidden="true" name="FDD_44_4" vbProcedure="false">"A32142"</definedName>
    <definedName function="false" hidden="true" name="FDD_44_5" vbProcedure="false">"A32508"</definedName>
    <definedName function="false" hidden="true" name="FDD_44_6" vbProcedure="false">"A32873"</definedName>
    <definedName function="false" hidden="true" name="FDD_44_7" vbProcedure="false">"A33238"</definedName>
    <definedName function="false" hidden="true" name="FDD_44_8" vbProcedure="false">"A33603"</definedName>
    <definedName function="false" hidden="true" name="FDD_44_9" vbProcedure="false">"A33969"</definedName>
    <definedName function="false" hidden="true" name="FDD_45_0" vbProcedure="false">"A30681"</definedName>
    <definedName function="false" hidden="true" name="FDD_45_1" vbProcedure="false">"A31047"</definedName>
    <definedName function="false" hidden="true" name="FDD_45_10" vbProcedure="false">"A34334"</definedName>
    <definedName function="false" hidden="true" name="FDD_45_11" vbProcedure="false">"A34699"</definedName>
    <definedName function="false" hidden="true" name="FDD_45_12" vbProcedure="false">"A35064"</definedName>
    <definedName function="false" hidden="true" name="FDD_45_13" vbProcedure="false">"A35430"</definedName>
    <definedName function="false" hidden="true" name="FDD_45_14" vbProcedure="false">"A35795"</definedName>
    <definedName function="false" hidden="true" name="FDD_45_2" vbProcedure="false">"A31412"</definedName>
    <definedName function="false" hidden="true" name="FDD_45_3" vbProcedure="false">"A31777"</definedName>
    <definedName function="false" hidden="true" name="FDD_45_4" vbProcedure="false">"A32142"</definedName>
    <definedName function="false" hidden="true" name="FDD_45_5" vbProcedure="false">"A32508"</definedName>
    <definedName function="false" hidden="true" name="FDD_45_6" vbProcedure="false">"A32873"</definedName>
    <definedName function="false" hidden="true" name="FDD_45_7" vbProcedure="false">"A33238"</definedName>
    <definedName function="false" hidden="true" name="FDD_45_8" vbProcedure="false">"A33603"</definedName>
    <definedName function="false" hidden="true" name="FDD_45_9" vbProcedure="false">"A33969"</definedName>
    <definedName function="false" hidden="true" name="FDD_46_0" vbProcedure="false">"A30681"</definedName>
    <definedName function="false" hidden="true" name="FDD_46_1" vbProcedure="false">"A31047"</definedName>
    <definedName function="false" hidden="true" name="FDD_46_10" vbProcedure="false">"A34334"</definedName>
    <definedName function="false" hidden="true" name="FDD_46_11" vbProcedure="false">"A34699"</definedName>
    <definedName function="false" hidden="true" name="FDD_46_12" vbProcedure="false">"A35064"</definedName>
    <definedName function="false" hidden="true" name="FDD_46_13" vbProcedure="false">"A35430"</definedName>
    <definedName function="false" hidden="true" name="FDD_46_14" vbProcedure="false">"A35795"</definedName>
    <definedName function="false" hidden="true" name="FDD_46_2" vbProcedure="false">"A31412"</definedName>
    <definedName function="false" hidden="true" name="FDD_46_3" vbProcedure="false">"A31777"</definedName>
    <definedName function="false" hidden="true" name="FDD_46_4" vbProcedure="false">"A32142"</definedName>
    <definedName function="false" hidden="true" name="FDD_46_5" vbProcedure="false">"A32508"</definedName>
    <definedName function="false" hidden="true" name="FDD_46_6" vbProcedure="false">"A32873"</definedName>
    <definedName function="false" hidden="true" name="FDD_46_7" vbProcedure="false">"A33238"</definedName>
    <definedName function="false" hidden="true" name="FDD_46_8" vbProcedure="false">"A33603"</definedName>
    <definedName function="false" hidden="true" name="FDD_46_9" vbProcedure="false">"A33969"</definedName>
    <definedName function="false" hidden="true" name="FDD_47_0" vbProcedure="false">"A30681"</definedName>
    <definedName function="false" hidden="true" name="FDD_47_1" vbProcedure="false">"A31047"</definedName>
    <definedName function="false" hidden="true" name="FDD_47_10" vbProcedure="false">"A34334"</definedName>
    <definedName function="false" hidden="true" name="FDD_47_11" vbProcedure="false">"A34699"</definedName>
    <definedName function="false" hidden="true" name="FDD_47_12" vbProcedure="false">"A35064"</definedName>
    <definedName function="false" hidden="true" name="FDD_47_13" vbProcedure="false">"A35430"</definedName>
    <definedName function="false" hidden="true" name="FDD_47_14" vbProcedure="false">"A35795"</definedName>
    <definedName function="false" hidden="true" name="FDD_47_2" vbProcedure="false">"A31412"</definedName>
    <definedName function="false" hidden="true" name="FDD_47_3" vbProcedure="false">"A31777"</definedName>
    <definedName function="false" hidden="true" name="FDD_47_4" vbProcedure="false">"A32142"</definedName>
    <definedName function="false" hidden="true" name="FDD_47_5" vbProcedure="false">"A32508"</definedName>
    <definedName function="false" hidden="true" name="FDD_47_6" vbProcedure="false">"A32873"</definedName>
    <definedName function="false" hidden="true" name="FDD_47_7" vbProcedure="false">"A33238"</definedName>
    <definedName function="false" hidden="true" name="FDD_47_8" vbProcedure="false">"A33603"</definedName>
    <definedName function="false" hidden="true" name="FDD_47_9" vbProcedure="false">"A33969"</definedName>
    <definedName function="false" hidden="true" name="FDD_48_0" vbProcedure="false">"A30681"</definedName>
    <definedName function="false" hidden="true" name="FDD_48_1" vbProcedure="false">"A31047"</definedName>
    <definedName function="false" hidden="true" name="FDD_48_10" vbProcedure="false">"A34334"</definedName>
    <definedName function="false" hidden="true" name="FDD_48_11" vbProcedure="false">"A34699"</definedName>
    <definedName function="false" hidden="true" name="FDD_48_12" vbProcedure="false">"A35064"</definedName>
    <definedName function="false" hidden="true" name="FDD_48_13" vbProcedure="false">"A35430"</definedName>
    <definedName function="false" hidden="true" name="FDD_48_14" vbProcedure="false">"A35795"</definedName>
    <definedName function="false" hidden="true" name="FDD_48_2" vbProcedure="false">"A31412"</definedName>
    <definedName function="false" hidden="true" name="FDD_48_3" vbProcedure="false">"A31777"</definedName>
    <definedName function="false" hidden="true" name="FDD_48_4" vbProcedure="false">"A32142"</definedName>
    <definedName function="false" hidden="true" name="FDD_48_5" vbProcedure="false">"A32508"</definedName>
    <definedName function="false" hidden="true" name="FDD_48_6" vbProcedure="false">"A32873"</definedName>
    <definedName function="false" hidden="true" name="FDD_48_7" vbProcedure="false">"A33238"</definedName>
    <definedName function="false" hidden="true" name="FDD_48_8" vbProcedure="false">"A33603"</definedName>
    <definedName function="false" hidden="true" name="FDD_48_9" vbProcedure="false">"A33969"</definedName>
    <definedName function="false" hidden="true" name="FDD_49_0" vbProcedure="false">"A30681"</definedName>
    <definedName function="false" hidden="true" name="FDD_49_1" vbProcedure="false">"A31047"</definedName>
    <definedName function="false" hidden="true" name="FDD_49_10" vbProcedure="false">"A34334"</definedName>
    <definedName function="false" hidden="true" name="FDD_49_11" vbProcedure="false">"A34699"</definedName>
    <definedName function="false" hidden="true" name="FDD_49_12" vbProcedure="false">"A35064"</definedName>
    <definedName function="false" hidden="true" name="FDD_49_13" vbProcedure="false">"A35430"</definedName>
    <definedName function="false" hidden="true" name="FDD_49_14" vbProcedure="false">"A35795"</definedName>
    <definedName function="false" hidden="true" name="FDD_49_2" vbProcedure="false">"A31412"</definedName>
    <definedName function="false" hidden="true" name="FDD_49_3" vbProcedure="false">"A31777"</definedName>
    <definedName function="false" hidden="true" name="FDD_49_4" vbProcedure="false">"A32142"</definedName>
    <definedName function="false" hidden="true" name="FDD_49_5" vbProcedure="false">"A32508"</definedName>
    <definedName function="false" hidden="true" name="FDD_49_6" vbProcedure="false">"A32873"</definedName>
    <definedName function="false" hidden="true" name="FDD_49_7" vbProcedure="false">"A33238"</definedName>
    <definedName function="false" hidden="true" name="FDD_49_8" vbProcedure="false">"A33603"</definedName>
    <definedName function="false" hidden="true" name="FDD_49_9" vbProcedure="false">"A33969"</definedName>
    <definedName function="false" hidden="true" name="FDD_4_0" vbProcedure="false">"A25569"</definedName>
    <definedName function="false" hidden="true" name="FDD_50_0" vbProcedure="false">"A30681"</definedName>
    <definedName function="false" hidden="true" name="FDD_50_1" vbProcedure="false">"A31047"</definedName>
    <definedName function="false" hidden="true" name="FDD_50_10" vbProcedure="false">"A34334"</definedName>
    <definedName function="false" hidden="true" name="FDD_50_11" vbProcedure="false">"A34699"</definedName>
    <definedName function="false" hidden="true" name="FDD_50_12" vbProcedure="false">"A35064"</definedName>
    <definedName function="false" hidden="true" name="FDD_50_13" vbProcedure="false">"A35430"</definedName>
    <definedName function="false" hidden="true" name="FDD_50_14" vbProcedure="false">"A35795"</definedName>
    <definedName function="false" hidden="true" name="FDD_50_2" vbProcedure="false">"A31412"</definedName>
    <definedName function="false" hidden="true" name="FDD_50_3" vbProcedure="false">"A31777"</definedName>
    <definedName function="false" hidden="true" name="FDD_50_4" vbProcedure="false">"A32142"</definedName>
    <definedName function="false" hidden="true" name="FDD_50_5" vbProcedure="false">"A32508"</definedName>
    <definedName function="false" hidden="true" name="FDD_50_6" vbProcedure="false">"A32873"</definedName>
    <definedName function="false" hidden="true" name="FDD_50_7" vbProcedure="false">"A33238"</definedName>
    <definedName function="false" hidden="true" name="FDD_50_8" vbProcedure="false">"A33603"</definedName>
    <definedName function="false" hidden="true" name="FDD_50_9" vbProcedure="false">"A33969"</definedName>
    <definedName function="false" hidden="true" name="FDD_51_0" vbProcedure="false">"A30681"</definedName>
    <definedName function="false" hidden="true" name="FDD_51_1" vbProcedure="false">"A31047"</definedName>
    <definedName function="false" hidden="true" name="FDD_51_10" vbProcedure="false">"A34334"</definedName>
    <definedName function="false" hidden="true" name="FDD_51_11" vbProcedure="false">"A34699"</definedName>
    <definedName function="false" hidden="true" name="FDD_51_12" vbProcedure="false">"A35064"</definedName>
    <definedName function="false" hidden="true" name="FDD_51_13" vbProcedure="false">"A35430"</definedName>
    <definedName function="false" hidden="true" name="FDD_51_14" vbProcedure="false">"A35795"</definedName>
    <definedName function="false" hidden="true" name="FDD_51_2" vbProcedure="false">"A31412"</definedName>
    <definedName function="false" hidden="true" name="FDD_51_3" vbProcedure="false">"A31777"</definedName>
    <definedName function="false" hidden="true" name="FDD_51_4" vbProcedure="false">"A32142"</definedName>
    <definedName function="false" hidden="true" name="FDD_51_5" vbProcedure="false">"A32508"</definedName>
    <definedName function="false" hidden="true" name="FDD_51_6" vbProcedure="false">"A32873"</definedName>
    <definedName function="false" hidden="true" name="FDD_51_7" vbProcedure="false">"A33238"</definedName>
    <definedName function="false" hidden="true" name="FDD_51_8" vbProcedure="false">"A33603"</definedName>
    <definedName function="false" hidden="true" name="FDD_51_9" vbProcedure="false">"A33969"</definedName>
    <definedName function="false" hidden="true" name="FDD_52_0" vbProcedure="false">"A30681"</definedName>
    <definedName function="false" hidden="true" name="FDD_52_1" vbProcedure="false">"A31047"</definedName>
    <definedName function="false" hidden="true" name="FDD_52_10" vbProcedure="false">"A34334"</definedName>
    <definedName function="false" hidden="true" name="FDD_52_11" vbProcedure="false">"A34699"</definedName>
    <definedName function="false" hidden="true" name="FDD_52_12" vbProcedure="false">"A35064"</definedName>
    <definedName function="false" hidden="true" name="FDD_52_13" vbProcedure="false">"A35430"</definedName>
    <definedName function="false" hidden="true" name="FDD_52_14" vbProcedure="false">"A35795"</definedName>
    <definedName function="false" hidden="true" name="FDD_52_2" vbProcedure="false">"A31412"</definedName>
    <definedName function="false" hidden="true" name="FDD_52_3" vbProcedure="false">"A31777"</definedName>
    <definedName function="false" hidden="true" name="FDD_52_4" vbProcedure="false">"A32142"</definedName>
    <definedName function="false" hidden="true" name="FDD_52_5" vbProcedure="false">"A32508"</definedName>
    <definedName function="false" hidden="true" name="FDD_52_6" vbProcedure="false">"A32873"</definedName>
    <definedName function="false" hidden="true" name="FDD_52_7" vbProcedure="false">"A33238"</definedName>
    <definedName function="false" hidden="true" name="FDD_52_8" vbProcedure="false">"A33603"</definedName>
    <definedName function="false" hidden="true" name="FDD_52_9" vbProcedure="false">"A33969"</definedName>
    <definedName function="false" hidden="true" name="FDD_53_0" vbProcedure="false">"U30681"</definedName>
    <definedName function="false" hidden="true" name="FDD_53_1" vbProcedure="false">"A31047"</definedName>
    <definedName function="false" hidden="true" name="FDD_53_10" vbProcedure="false">"A34334"</definedName>
    <definedName function="false" hidden="true" name="FDD_53_11" vbProcedure="false">"A34699"</definedName>
    <definedName function="false" hidden="true" name="FDD_53_12" vbProcedure="false">"A35064"</definedName>
    <definedName function="false" hidden="true" name="FDD_53_13" vbProcedure="false">"A35430"</definedName>
    <definedName function="false" hidden="true" name="FDD_53_14" vbProcedure="false">"A35795"</definedName>
    <definedName function="false" hidden="true" name="FDD_53_2" vbProcedure="false">"A31412"</definedName>
    <definedName function="false" hidden="true" name="FDD_53_3" vbProcedure="false">"A31777"</definedName>
    <definedName function="false" hidden="true" name="FDD_53_4" vbProcedure="false">"A32142"</definedName>
    <definedName function="false" hidden="true" name="FDD_53_5" vbProcedure="false">"A32508"</definedName>
    <definedName function="false" hidden="true" name="FDD_53_6" vbProcedure="false">"A32873"</definedName>
    <definedName function="false" hidden="true" name="FDD_53_7" vbProcedure="false">"A33238"</definedName>
    <definedName function="false" hidden="true" name="FDD_53_8" vbProcedure="false">"A33603"</definedName>
    <definedName function="false" hidden="true" name="FDD_53_9" vbProcedure="false">"A33969"</definedName>
    <definedName function="false" hidden="true" name="FDD_54_0" vbProcedure="false">"A30681"</definedName>
    <definedName function="false" hidden="true" name="FDD_54_1" vbProcedure="false">"A31047"</definedName>
    <definedName function="false" hidden="true" name="FDD_54_10" vbProcedure="false">"A34334"</definedName>
    <definedName function="false" hidden="true" name="FDD_54_11" vbProcedure="false">"A34699"</definedName>
    <definedName function="false" hidden="true" name="FDD_54_12" vbProcedure="false">"A35064"</definedName>
    <definedName function="false" hidden="true" name="FDD_54_13" vbProcedure="false">"A35430"</definedName>
    <definedName function="false" hidden="true" name="FDD_54_14" vbProcedure="false">"A35795"</definedName>
    <definedName function="false" hidden="true" name="FDD_54_2" vbProcedure="false">"A31412"</definedName>
    <definedName function="false" hidden="true" name="FDD_54_3" vbProcedure="false">"A31777"</definedName>
    <definedName function="false" hidden="true" name="FDD_54_4" vbProcedure="false">"A32142"</definedName>
    <definedName function="false" hidden="true" name="FDD_54_5" vbProcedure="false">"A32508"</definedName>
    <definedName function="false" hidden="true" name="FDD_54_6" vbProcedure="false">"A32873"</definedName>
    <definedName function="false" hidden="true" name="FDD_54_7" vbProcedure="false">"A33238"</definedName>
    <definedName function="false" hidden="true" name="FDD_54_8" vbProcedure="false">"A33603"</definedName>
    <definedName function="false" hidden="true" name="FDD_54_9" vbProcedure="false">"A33969"</definedName>
    <definedName function="false" hidden="true" name="FDD_55_0" vbProcedure="false">"A30681"</definedName>
    <definedName function="false" hidden="true" name="FDD_55_1" vbProcedure="false">"A31047"</definedName>
    <definedName function="false" hidden="true" name="FDD_55_10" vbProcedure="false">"A34334"</definedName>
    <definedName function="false" hidden="true" name="FDD_55_11" vbProcedure="false">"A34699"</definedName>
    <definedName function="false" hidden="true" name="FDD_55_12" vbProcedure="false">"A35064"</definedName>
    <definedName function="false" hidden="true" name="FDD_55_13" vbProcedure="false">"A35430"</definedName>
    <definedName function="false" hidden="true" name="FDD_55_14" vbProcedure="false">"A35795"</definedName>
    <definedName function="false" hidden="true" name="FDD_55_2" vbProcedure="false">"A31412"</definedName>
    <definedName function="false" hidden="true" name="FDD_55_3" vbProcedure="false">"A31777"</definedName>
    <definedName function="false" hidden="true" name="FDD_55_4" vbProcedure="false">"A32142"</definedName>
    <definedName function="false" hidden="true" name="FDD_55_5" vbProcedure="false">"A32508"</definedName>
    <definedName function="false" hidden="true" name="FDD_55_6" vbProcedure="false">"A32873"</definedName>
    <definedName function="false" hidden="true" name="FDD_55_7" vbProcedure="false">"A33238"</definedName>
    <definedName function="false" hidden="true" name="FDD_55_8" vbProcedure="false">"A33603"</definedName>
    <definedName function="false" hidden="true" name="FDD_55_9" vbProcedure="false">"A33969"</definedName>
    <definedName function="false" hidden="true" name="FDD_56_0" vbProcedure="false">"A30681"</definedName>
    <definedName function="false" hidden="true" name="FDD_56_1" vbProcedure="false">"A31047"</definedName>
    <definedName function="false" hidden="true" name="FDD_56_10" vbProcedure="false">"A34334"</definedName>
    <definedName function="false" hidden="true" name="FDD_56_11" vbProcedure="false">"A34699"</definedName>
    <definedName function="false" hidden="true" name="FDD_56_12" vbProcedure="false">"A35064"</definedName>
    <definedName function="false" hidden="true" name="FDD_56_13" vbProcedure="false">"A35430"</definedName>
    <definedName function="false" hidden="true" name="FDD_56_14" vbProcedure="false">"A35795"</definedName>
    <definedName function="false" hidden="true" name="FDD_56_2" vbProcedure="false">"A31412"</definedName>
    <definedName function="false" hidden="true" name="FDD_56_3" vbProcedure="false">"A31777"</definedName>
    <definedName function="false" hidden="true" name="FDD_56_4" vbProcedure="false">"A32142"</definedName>
    <definedName function="false" hidden="true" name="FDD_56_5" vbProcedure="false">"A32508"</definedName>
    <definedName function="false" hidden="true" name="FDD_56_6" vbProcedure="false">"A32873"</definedName>
    <definedName function="false" hidden="true" name="FDD_56_7" vbProcedure="false">"A33238"</definedName>
    <definedName function="false" hidden="true" name="FDD_56_8" vbProcedure="false">"A33603"</definedName>
    <definedName function="false" hidden="true" name="FDD_56_9" vbProcedure="false">"A33969"</definedName>
    <definedName function="false" hidden="true" name="FDD_57_0" vbProcedure="false">"A30681"</definedName>
    <definedName function="false" hidden="true" name="FDD_57_1" vbProcedure="false">"A31047"</definedName>
    <definedName function="false" hidden="true" name="FDD_57_10" vbProcedure="false">"A34334"</definedName>
    <definedName function="false" hidden="true" name="FDD_57_11" vbProcedure="false">"A34699"</definedName>
    <definedName function="false" hidden="true" name="FDD_57_12" vbProcedure="false">"A35064"</definedName>
    <definedName function="false" hidden="true" name="FDD_57_13" vbProcedure="false">"A35430"</definedName>
    <definedName function="false" hidden="true" name="FDD_57_14" vbProcedure="false">"A35795"</definedName>
    <definedName function="false" hidden="true" name="FDD_57_2" vbProcedure="false">"A31412"</definedName>
    <definedName function="false" hidden="true" name="FDD_57_3" vbProcedure="false">"A31777"</definedName>
    <definedName function="false" hidden="true" name="FDD_57_4" vbProcedure="false">"A32142"</definedName>
    <definedName function="false" hidden="true" name="FDD_57_5" vbProcedure="false">"A32508"</definedName>
    <definedName function="false" hidden="true" name="FDD_57_6" vbProcedure="false">"A32873"</definedName>
    <definedName function="false" hidden="true" name="FDD_57_7" vbProcedure="false">"A33238"</definedName>
    <definedName function="false" hidden="true" name="FDD_57_8" vbProcedure="false">"A33603"</definedName>
    <definedName function="false" hidden="true" name="FDD_57_9" vbProcedure="false">"A33969"</definedName>
    <definedName function="false" hidden="true" name="FDD_58_0" vbProcedure="false">"A30681"</definedName>
    <definedName function="false" hidden="true" name="FDD_58_1" vbProcedure="false">"A31047"</definedName>
    <definedName function="false" hidden="true" name="FDD_58_10" vbProcedure="false">"A34334"</definedName>
    <definedName function="false" hidden="true" name="FDD_58_11" vbProcedure="false">"A34699"</definedName>
    <definedName function="false" hidden="true" name="FDD_58_12" vbProcedure="false">"A35064"</definedName>
    <definedName function="false" hidden="true" name="FDD_58_13" vbProcedure="false">"A35430"</definedName>
    <definedName function="false" hidden="true" name="FDD_58_14" vbProcedure="false">"A35795"</definedName>
    <definedName function="false" hidden="true" name="FDD_58_2" vbProcedure="false">"A31412"</definedName>
    <definedName function="false" hidden="true" name="FDD_58_3" vbProcedure="false">"A31777"</definedName>
    <definedName function="false" hidden="true" name="FDD_58_4" vbProcedure="false">"A32142"</definedName>
    <definedName function="false" hidden="true" name="FDD_58_5" vbProcedure="false">"A32508"</definedName>
    <definedName function="false" hidden="true" name="FDD_58_6" vbProcedure="false">"A32873"</definedName>
    <definedName function="false" hidden="true" name="FDD_58_7" vbProcedure="false">"A33238"</definedName>
    <definedName function="false" hidden="true" name="FDD_58_8" vbProcedure="false">"A33603"</definedName>
    <definedName function="false" hidden="true" name="FDD_58_9" vbProcedure="false">"A33969"</definedName>
    <definedName function="false" hidden="true" name="FDD_59_0" vbProcedure="false">"A30681"</definedName>
    <definedName function="false" hidden="true" name="FDD_59_1" vbProcedure="false">"A31047"</definedName>
    <definedName function="false" hidden="true" name="FDD_59_10" vbProcedure="false">"A34334"</definedName>
    <definedName function="false" hidden="true" name="FDD_59_11" vbProcedure="false">"A34699"</definedName>
    <definedName function="false" hidden="true" name="FDD_59_12" vbProcedure="false">"A35064"</definedName>
    <definedName function="false" hidden="true" name="FDD_59_13" vbProcedure="false">"A35430"</definedName>
    <definedName function="false" hidden="true" name="FDD_59_14" vbProcedure="false">"A35795"</definedName>
    <definedName function="false" hidden="true" name="FDD_59_2" vbProcedure="false">"A31412"</definedName>
    <definedName function="false" hidden="true" name="FDD_59_3" vbProcedure="false">"A31777"</definedName>
    <definedName function="false" hidden="true" name="FDD_59_4" vbProcedure="false">"A32142"</definedName>
    <definedName function="false" hidden="true" name="FDD_59_5" vbProcedure="false">"A32508"</definedName>
    <definedName function="false" hidden="true" name="FDD_59_6" vbProcedure="false">"A32873"</definedName>
    <definedName function="false" hidden="true" name="FDD_59_7" vbProcedure="false">"A33238"</definedName>
    <definedName function="false" hidden="true" name="FDD_59_8" vbProcedure="false">"A33603"</definedName>
    <definedName function="false" hidden="true" name="FDD_59_9" vbProcedure="false">"A33969"</definedName>
    <definedName function="false" hidden="true" name="FDD_5_0" vbProcedure="false">"A25569"</definedName>
    <definedName function="false" hidden="true" name="FDD_60_0" vbProcedure="false">"A30681"</definedName>
    <definedName function="false" hidden="true" name="FDD_60_1" vbProcedure="false">"A31047"</definedName>
    <definedName function="false" hidden="true" name="FDD_60_10" vbProcedure="false">"A34334"</definedName>
    <definedName function="false" hidden="true" name="FDD_60_11" vbProcedure="false">"A34699"</definedName>
    <definedName function="false" hidden="true" name="FDD_60_12" vbProcedure="false">"A35064"</definedName>
    <definedName function="false" hidden="true" name="FDD_60_13" vbProcedure="false">"A35430"</definedName>
    <definedName function="false" hidden="true" name="FDD_60_14" vbProcedure="false">"A35795"</definedName>
    <definedName function="false" hidden="true" name="FDD_60_2" vbProcedure="false">"A31412"</definedName>
    <definedName function="false" hidden="true" name="FDD_60_3" vbProcedure="false">"A31777"</definedName>
    <definedName function="false" hidden="true" name="FDD_60_4" vbProcedure="false">"A32142"</definedName>
    <definedName function="false" hidden="true" name="FDD_60_5" vbProcedure="false">"A32508"</definedName>
    <definedName function="false" hidden="true" name="FDD_60_6" vbProcedure="false">"A32873"</definedName>
    <definedName function="false" hidden="true" name="FDD_60_7" vbProcedure="false">"A33238"</definedName>
    <definedName function="false" hidden="true" name="FDD_60_8" vbProcedure="false">"A33603"</definedName>
    <definedName function="false" hidden="true" name="FDD_60_9" vbProcedure="false">"A33969"</definedName>
    <definedName function="false" hidden="true" name="FDD_61_0" vbProcedure="false">"A30681"</definedName>
    <definedName function="false" hidden="true" name="FDD_61_1" vbProcedure="false">"A31047"</definedName>
    <definedName function="false" hidden="true" name="FDD_61_10" vbProcedure="false">"A34334"</definedName>
    <definedName function="false" hidden="true" name="FDD_61_11" vbProcedure="false">"A34699"</definedName>
    <definedName function="false" hidden="true" name="FDD_61_12" vbProcedure="false">"A35064"</definedName>
    <definedName function="false" hidden="true" name="FDD_61_13" vbProcedure="false">"A35430"</definedName>
    <definedName function="false" hidden="true" name="FDD_61_14" vbProcedure="false">"A35795"</definedName>
    <definedName function="false" hidden="true" name="FDD_61_2" vbProcedure="false">"A31412"</definedName>
    <definedName function="false" hidden="true" name="FDD_61_3" vbProcedure="false">"A31777"</definedName>
    <definedName function="false" hidden="true" name="FDD_61_4" vbProcedure="false">"A32142"</definedName>
    <definedName function="false" hidden="true" name="FDD_61_5" vbProcedure="false">"A32508"</definedName>
    <definedName function="false" hidden="true" name="FDD_61_6" vbProcedure="false">"A32873"</definedName>
    <definedName function="false" hidden="true" name="FDD_61_7" vbProcedure="false">"A33238"</definedName>
    <definedName function="false" hidden="true" name="FDD_61_8" vbProcedure="false">"A33603"</definedName>
    <definedName function="false" hidden="true" name="FDD_61_9" vbProcedure="false">"A33969"</definedName>
    <definedName function="false" hidden="true" name="FDD_62_0" vbProcedure="false">"A30681"</definedName>
    <definedName function="false" hidden="true" name="FDD_62_1" vbProcedure="false">"A31047"</definedName>
    <definedName function="false" hidden="true" name="FDD_62_10" vbProcedure="false">"A34334"</definedName>
    <definedName function="false" hidden="true" name="FDD_62_11" vbProcedure="false">"A34699"</definedName>
    <definedName function="false" hidden="true" name="FDD_62_12" vbProcedure="false">"A35064"</definedName>
    <definedName function="false" hidden="true" name="FDD_62_13" vbProcedure="false">"A35430"</definedName>
    <definedName function="false" hidden="true" name="FDD_62_14" vbProcedure="false">"A35795"</definedName>
    <definedName function="false" hidden="true" name="FDD_62_2" vbProcedure="false">"A31412"</definedName>
    <definedName function="false" hidden="true" name="FDD_62_3" vbProcedure="false">"A31777"</definedName>
    <definedName function="false" hidden="true" name="FDD_62_4" vbProcedure="false">"A32142"</definedName>
    <definedName function="false" hidden="true" name="FDD_62_5" vbProcedure="false">"A32508"</definedName>
    <definedName function="false" hidden="true" name="FDD_62_6" vbProcedure="false">"A32873"</definedName>
    <definedName function="false" hidden="true" name="FDD_62_7" vbProcedure="false">"A33238"</definedName>
    <definedName function="false" hidden="true" name="FDD_62_8" vbProcedure="false">"A33603"</definedName>
    <definedName function="false" hidden="true" name="FDD_62_9" vbProcedure="false">"A33969"</definedName>
    <definedName function="false" hidden="true" name="FDD_63_0" vbProcedure="false">"A30681"</definedName>
    <definedName function="false" hidden="true" name="FDD_63_1" vbProcedure="false">"A31047"</definedName>
    <definedName function="false" hidden="true" name="FDD_63_10" vbProcedure="false">"A34334"</definedName>
    <definedName function="false" hidden="true" name="FDD_63_11" vbProcedure="false">"A34699"</definedName>
    <definedName function="false" hidden="true" name="FDD_63_12" vbProcedure="false">"A35064"</definedName>
    <definedName function="false" hidden="true" name="FDD_63_13" vbProcedure="false">"A35430"</definedName>
    <definedName function="false" hidden="true" name="FDD_63_14" vbProcedure="false">"A35795"</definedName>
    <definedName function="false" hidden="true" name="FDD_63_2" vbProcedure="false">"A31412"</definedName>
    <definedName function="false" hidden="true" name="FDD_63_3" vbProcedure="false">"A31777"</definedName>
    <definedName function="false" hidden="true" name="FDD_63_4" vbProcedure="false">"A32142"</definedName>
    <definedName function="false" hidden="true" name="FDD_63_5" vbProcedure="false">"A32508"</definedName>
    <definedName function="false" hidden="true" name="FDD_63_6" vbProcedure="false">"A32873"</definedName>
    <definedName function="false" hidden="true" name="FDD_63_7" vbProcedure="false">"A33238"</definedName>
    <definedName function="false" hidden="true" name="FDD_63_8" vbProcedure="false">"A33603"</definedName>
    <definedName function="false" hidden="true" name="FDD_63_9" vbProcedure="false">"A33969"</definedName>
    <definedName function="false" hidden="true" name="FDD_64_0" vbProcedure="false">"A30681"</definedName>
    <definedName function="false" hidden="true" name="FDD_64_1" vbProcedure="false">"A31047"</definedName>
    <definedName function="false" hidden="true" name="FDD_64_10" vbProcedure="false">"A34334"</definedName>
    <definedName function="false" hidden="true" name="FDD_64_11" vbProcedure="false">"A34699"</definedName>
    <definedName function="false" hidden="true" name="FDD_64_12" vbProcedure="false">"A35064"</definedName>
    <definedName function="false" hidden="true" name="FDD_64_13" vbProcedure="false">"A35430"</definedName>
    <definedName function="false" hidden="true" name="FDD_64_14" vbProcedure="false">"A35795"</definedName>
    <definedName function="false" hidden="true" name="FDD_64_2" vbProcedure="false">"A31412"</definedName>
    <definedName function="false" hidden="true" name="FDD_64_3" vbProcedure="false">"A31777"</definedName>
    <definedName function="false" hidden="true" name="FDD_64_4" vbProcedure="false">"A32142"</definedName>
    <definedName function="false" hidden="true" name="FDD_64_5" vbProcedure="false">"A32508"</definedName>
    <definedName function="false" hidden="true" name="FDD_64_6" vbProcedure="false">"A32873"</definedName>
    <definedName function="false" hidden="true" name="FDD_64_7" vbProcedure="false">"A33238"</definedName>
    <definedName function="false" hidden="true" name="FDD_64_8" vbProcedure="false">"A33603"</definedName>
    <definedName function="false" hidden="true" name="FDD_64_9" vbProcedure="false">"A33969"</definedName>
    <definedName function="false" hidden="true" name="FDD_65_0" vbProcedure="false">"A30681"</definedName>
    <definedName function="false" hidden="true" name="FDD_65_1" vbProcedure="false">"A31047"</definedName>
    <definedName function="false" hidden="true" name="FDD_65_10" vbProcedure="false">"A34334"</definedName>
    <definedName function="false" hidden="true" name="FDD_65_11" vbProcedure="false">"A34699"</definedName>
    <definedName function="false" hidden="true" name="FDD_65_12" vbProcedure="false">"A35064"</definedName>
    <definedName function="false" hidden="true" name="FDD_65_13" vbProcedure="false">"A35430"</definedName>
    <definedName function="false" hidden="true" name="FDD_65_14" vbProcedure="false">"A35795"</definedName>
    <definedName function="false" hidden="true" name="FDD_65_2" vbProcedure="false">"A31412"</definedName>
    <definedName function="false" hidden="true" name="FDD_65_3" vbProcedure="false">"A31777"</definedName>
    <definedName function="false" hidden="true" name="FDD_65_4" vbProcedure="false">"A32142"</definedName>
    <definedName function="false" hidden="true" name="FDD_65_5" vbProcedure="false">"A32508"</definedName>
    <definedName function="false" hidden="true" name="FDD_65_6" vbProcedure="false">"A32873"</definedName>
    <definedName function="false" hidden="true" name="FDD_65_7" vbProcedure="false">"A33238"</definedName>
    <definedName function="false" hidden="true" name="FDD_65_8" vbProcedure="false">"A33603"</definedName>
    <definedName function="false" hidden="true" name="FDD_65_9" vbProcedure="false">"A33969"</definedName>
    <definedName function="false" hidden="true" name="FDD_66_0" vbProcedure="false">"A30681"</definedName>
    <definedName function="false" hidden="true" name="FDD_66_1" vbProcedure="false">"A31047"</definedName>
    <definedName function="false" hidden="true" name="FDD_66_10" vbProcedure="false">"A34334"</definedName>
    <definedName function="false" hidden="true" name="FDD_66_11" vbProcedure="false">"A34699"</definedName>
    <definedName function="false" hidden="true" name="FDD_66_12" vbProcedure="false">"A35064"</definedName>
    <definedName function="false" hidden="true" name="FDD_66_13" vbProcedure="false">"A35430"</definedName>
    <definedName function="false" hidden="true" name="FDD_66_14" vbProcedure="false">"A35795"</definedName>
    <definedName function="false" hidden="true" name="FDD_66_2" vbProcedure="false">"A31412"</definedName>
    <definedName function="false" hidden="true" name="FDD_66_3" vbProcedure="false">"A31777"</definedName>
    <definedName function="false" hidden="true" name="FDD_66_4" vbProcedure="false">"A32142"</definedName>
    <definedName function="false" hidden="true" name="FDD_66_5" vbProcedure="false">"A32508"</definedName>
    <definedName function="false" hidden="true" name="FDD_66_6" vbProcedure="false">"A32873"</definedName>
    <definedName function="false" hidden="true" name="FDD_66_7" vbProcedure="false">"A33238"</definedName>
    <definedName function="false" hidden="true" name="FDD_66_8" vbProcedure="false">"A33603"</definedName>
    <definedName function="false" hidden="true" name="FDD_66_9" vbProcedure="false">"A33969"</definedName>
    <definedName function="false" hidden="true" name="FDD_67_0" vbProcedure="false">"A30681"</definedName>
    <definedName function="false" hidden="true" name="FDD_67_1" vbProcedure="false">"A31047"</definedName>
    <definedName function="false" hidden="true" name="FDD_67_10" vbProcedure="false">"A34334"</definedName>
    <definedName function="false" hidden="true" name="FDD_67_11" vbProcedure="false">"A34699"</definedName>
    <definedName function="false" hidden="true" name="FDD_67_12" vbProcedure="false">"A35064"</definedName>
    <definedName function="false" hidden="true" name="FDD_67_13" vbProcedure="false">"A35430"</definedName>
    <definedName function="false" hidden="true" name="FDD_67_14" vbProcedure="false">"A35795"</definedName>
    <definedName function="false" hidden="true" name="FDD_67_2" vbProcedure="false">"A31412"</definedName>
    <definedName function="false" hidden="true" name="FDD_67_3" vbProcedure="false">"A31777"</definedName>
    <definedName function="false" hidden="true" name="FDD_67_4" vbProcedure="false">"A32142"</definedName>
    <definedName function="false" hidden="true" name="FDD_67_5" vbProcedure="false">"A32508"</definedName>
    <definedName function="false" hidden="true" name="FDD_67_6" vbProcedure="false">"A32873"</definedName>
    <definedName function="false" hidden="true" name="FDD_67_7" vbProcedure="false">"A33238"</definedName>
    <definedName function="false" hidden="true" name="FDD_67_8" vbProcedure="false">"A33603"</definedName>
    <definedName function="false" hidden="true" name="FDD_67_9" vbProcedure="false">"A33969"</definedName>
    <definedName function="false" hidden="true" name="FDD_68_0" vbProcedure="false">"A30681"</definedName>
    <definedName function="false" hidden="true" name="FDD_68_1" vbProcedure="false">"A31047"</definedName>
    <definedName function="false" hidden="true" name="FDD_68_10" vbProcedure="false">"A34334"</definedName>
    <definedName function="false" hidden="true" name="FDD_68_11" vbProcedure="false">"A34699"</definedName>
    <definedName function="false" hidden="true" name="FDD_68_12" vbProcedure="false">"A35064"</definedName>
    <definedName function="false" hidden="true" name="FDD_68_13" vbProcedure="false">"A35430"</definedName>
    <definedName function="false" hidden="true" name="FDD_68_14" vbProcedure="false">"A35795"</definedName>
    <definedName function="false" hidden="true" name="FDD_68_2" vbProcedure="false">"A31412"</definedName>
    <definedName function="false" hidden="true" name="FDD_68_3" vbProcedure="false">"A31777"</definedName>
    <definedName function="false" hidden="true" name="FDD_68_4" vbProcedure="false">"A32142"</definedName>
    <definedName function="false" hidden="true" name="FDD_68_5" vbProcedure="false">"A32508"</definedName>
    <definedName function="false" hidden="true" name="FDD_68_6" vbProcedure="false">"A32873"</definedName>
    <definedName function="false" hidden="true" name="FDD_68_7" vbProcedure="false">"A33238"</definedName>
    <definedName function="false" hidden="true" name="FDD_68_8" vbProcedure="false">"A33603"</definedName>
    <definedName function="false" hidden="true" name="FDD_68_9" vbProcedure="false">"A33969"</definedName>
    <definedName function="false" hidden="true" name="FDD_69_0" vbProcedure="false">"U30681"</definedName>
    <definedName function="false" hidden="true" name="FDD_69_1" vbProcedure="false">"A31047"</definedName>
    <definedName function="false" hidden="true" name="FDD_69_10" vbProcedure="false">"A34334"</definedName>
    <definedName function="false" hidden="true" name="FDD_69_11" vbProcedure="false">"A34699"</definedName>
    <definedName function="false" hidden="true" name="FDD_69_12" vbProcedure="false">"A35064"</definedName>
    <definedName function="false" hidden="true" name="FDD_69_13" vbProcedure="false">"A35430"</definedName>
    <definedName function="false" hidden="true" name="FDD_69_14" vbProcedure="false">"A35795"</definedName>
    <definedName function="false" hidden="true" name="FDD_69_2" vbProcedure="false">"A31412"</definedName>
    <definedName function="false" hidden="true" name="FDD_69_3" vbProcedure="false">"A31777"</definedName>
    <definedName function="false" hidden="true" name="FDD_69_4" vbProcedure="false">"A32142"</definedName>
    <definedName function="false" hidden="true" name="FDD_69_5" vbProcedure="false">"A32508"</definedName>
    <definedName function="false" hidden="true" name="FDD_69_6" vbProcedure="false">"A32873"</definedName>
    <definedName function="false" hidden="true" name="FDD_69_7" vbProcedure="false">"A33238"</definedName>
    <definedName function="false" hidden="true" name="FDD_69_8" vbProcedure="false">"A33603"</definedName>
    <definedName function="false" hidden="true" name="FDD_69_9" vbProcedure="false">"A33969"</definedName>
    <definedName function="false" hidden="true" name="FDD_6_0" vbProcedure="false">"A25569"</definedName>
    <definedName function="false" hidden="true" name="FDD_70_0" vbProcedure="false">"A30681"</definedName>
    <definedName function="false" hidden="true" name="FDD_70_1" vbProcedure="false">"A31047"</definedName>
    <definedName function="false" hidden="true" name="FDD_70_10" vbProcedure="false">"A34334"</definedName>
    <definedName function="false" hidden="true" name="FDD_70_11" vbProcedure="false">"A34699"</definedName>
    <definedName function="false" hidden="true" name="FDD_70_12" vbProcedure="false">"A35064"</definedName>
    <definedName function="false" hidden="true" name="FDD_70_13" vbProcedure="false">"A35430"</definedName>
    <definedName function="false" hidden="true" name="FDD_70_14" vbProcedure="false">"A35795"</definedName>
    <definedName function="false" hidden="true" name="FDD_70_2" vbProcedure="false">"A31412"</definedName>
    <definedName function="false" hidden="true" name="FDD_70_3" vbProcedure="false">"A31777"</definedName>
    <definedName function="false" hidden="true" name="FDD_70_4" vbProcedure="false">"A32142"</definedName>
    <definedName function="false" hidden="true" name="FDD_70_5" vbProcedure="false">"A32508"</definedName>
    <definedName function="false" hidden="true" name="FDD_70_6" vbProcedure="false">"A32873"</definedName>
    <definedName function="false" hidden="true" name="FDD_70_7" vbProcedure="false">"A33238"</definedName>
    <definedName function="false" hidden="true" name="FDD_70_8" vbProcedure="false">"A33603"</definedName>
    <definedName function="false" hidden="true" name="FDD_70_9" vbProcedure="false">"A33969"</definedName>
    <definedName function="false" hidden="true" name="FDD_71_0" vbProcedure="false">"A30681"</definedName>
    <definedName function="false" hidden="true" name="FDD_71_1" vbProcedure="false">"A31047"</definedName>
    <definedName function="false" hidden="true" name="FDD_71_10" vbProcedure="false">"A34334"</definedName>
    <definedName function="false" hidden="true" name="FDD_71_11" vbProcedure="false">"A34699"</definedName>
    <definedName function="false" hidden="true" name="FDD_71_12" vbProcedure="false">"A35064"</definedName>
    <definedName function="false" hidden="true" name="FDD_71_13" vbProcedure="false">"A35430"</definedName>
    <definedName function="false" hidden="true" name="FDD_71_14" vbProcedure="false">"A35795"</definedName>
    <definedName function="false" hidden="true" name="FDD_71_2" vbProcedure="false">"A31412"</definedName>
    <definedName function="false" hidden="true" name="FDD_71_3" vbProcedure="false">"A31777"</definedName>
    <definedName function="false" hidden="true" name="FDD_71_4" vbProcedure="false">"A32142"</definedName>
    <definedName function="false" hidden="true" name="FDD_71_5" vbProcedure="false">"A32508"</definedName>
    <definedName function="false" hidden="true" name="FDD_71_6" vbProcedure="false">"A32873"</definedName>
    <definedName function="false" hidden="true" name="FDD_71_7" vbProcedure="false">"A33238"</definedName>
    <definedName function="false" hidden="true" name="FDD_71_8" vbProcedure="false">"A33603"</definedName>
    <definedName function="false" hidden="true" name="FDD_71_9" vbProcedure="false">"A33969"</definedName>
    <definedName function="false" hidden="true" name="FDD_72_0" vbProcedure="false">"A30681"</definedName>
    <definedName function="false" hidden="true" name="FDD_72_1" vbProcedure="false">"A31047"</definedName>
    <definedName function="false" hidden="true" name="FDD_72_10" vbProcedure="false">"A34334"</definedName>
    <definedName function="false" hidden="true" name="FDD_72_11" vbProcedure="false">"A34699"</definedName>
    <definedName function="false" hidden="true" name="FDD_72_12" vbProcedure="false">"A35064"</definedName>
    <definedName function="false" hidden="true" name="FDD_72_13" vbProcedure="false">"A35430"</definedName>
    <definedName function="false" hidden="true" name="FDD_72_14" vbProcedure="false">"A35795"</definedName>
    <definedName function="false" hidden="true" name="FDD_72_2" vbProcedure="false">"A31412"</definedName>
    <definedName function="false" hidden="true" name="FDD_72_3" vbProcedure="false">"A31777"</definedName>
    <definedName function="false" hidden="true" name="FDD_72_4" vbProcedure="false">"A32142"</definedName>
    <definedName function="false" hidden="true" name="FDD_72_5" vbProcedure="false">"A32508"</definedName>
    <definedName function="false" hidden="true" name="FDD_72_6" vbProcedure="false">"A32873"</definedName>
    <definedName function="false" hidden="true" name="FDD_72_7" vbProcedure="false">"A33238"</definedName>
    <definedName function="false" hidden="true" name="FDD_72_8" vbProcedure="false">"A33603"</definedName>
    <definedName function="false" hidden="true" name="FDD_72_9" vbProcedure="false">"A33969"</definedName>
    <definedName function="false" hidden="true" name="FDD_73_0" vbProcedure="false">"A30681"</definedName>
    <definedName function="false" hidden="true" name="FDD_73_1" vbProcedure="false">"A31047"</definedName>
    <definedName function="false" hidden="true" name="FDD_73_10" vbProcedure="false">"A34334"</definedName>
    <definedName function="false" hidden="true" name="FDD_73_11" vbProcedure="false">"A34699"</definedName>
    <definedName function="false" hidden="true" name="FDD_73_12" vbProcedure="false">"A35064"</definedName>
    <definedName function="false" hidden="true" name="FDD_73_13" vbProcedure="false">"A35430"</definedName>
    <definedName function="false" hidden="true" name="FDD_73_14" vbProcedure="false">"A35795"</definedName>
    <definedName function="false" hidden="true" name="FDD_73_2" vbProcedure="false">"A31412"</definedName>
    <definedName function="false" hidden="true" name="FDD_73_3" vbProcedure="false">"A31777"</definedName>
    <definedName function="false" hidden="true" name="FDD_73_4" vbProcedure="false">"A32142"</definedName>
    <definedName function="false" hidden="true" name="FDD_73_5" vbProcedure="false">"A32508"</definedName>
    <definedName function="false" hidden="true" name="FDD_73_6" vbProcedure="false">"A32873"</definedName>
    <definedName function="false" hidden="true" name="FDD_73_7" vbProcedure="false">"A33238"</definedName>
    <definedName function="false" hidden="true" name="FDD_73_8" vbProcedure="false">"A33603"</definedName>
    <definedName function="false" hidden="true" name="FDD_73_9" vbProcedure="false">"A33969"</definedName>
    <definedName function="false" hidden="true" name="FDD_74_0" vbProcedure="false">"A30681"</definedName>
    <definedName function="false" hidden="true" name="FDD_74_1" vbProcedure="false">"A31047"</definedName>
    <definedName function="false" hidden="true" name="FDD_74_10" vbProcedure="false">"A34334"</definedName>
    <definedName function="false" hidden="true" name="FDD_74_11" vbProcedure="false">"A34699"</definedName>
    <definedName function="false" hidden="true" name="FDD_74_12" vbProcedure="false">"A35064"</definedName>
    <definedName function="false" hidden="true" name="FDD_74_13" vbProcedure="false">"A35430"</definedName>
    <definedName function="false" hidden="true" name="FDD_74_14" vbProcedure="false">"A35795"</definedName>
    <definedName function="false" hidden="true" name="FDD_74_2" vbProcedure="false">"A31412"</definedName>
    <definedName function="false" hidden="true" name="FDD_74_3" vbProcedure="false">"A31777"</definedName>
    <definedName function="false" hidden="true" name="FDD_74_4" vbProcedure="false">"A32142"</definedName>
    <definedName function="false" hidden="true" name="FDD_74_5" vbProcedure="false">"A32508"</definedName>
    <definedName function="false" hidden="true" name="FDD_74_6" vbProcedure="false">"A32873"</definedName>
    <definedName function="false" hidden="true" name="FDD_74_7" vbProcedure="false">"A33238"</definedName>
    <definedName function="false" hidden="true" name="FDD_74_8" vbProcedure="false">"A33603"</definedName>
    <definedName function="false" hidden="true" name="FDD_74_9" vbProcedure="false">"A33969"</definedName>
    <definedName function="false" hidden="true" name="FDD_75_0" vbProcedure="false">"A30681"</definedName>
    <definedName function="false" hidden="true" name="FDD_75_1" vbProcedure="false">"A31047"</definedName>
    <definedName function="false" hidden="true" name="FDD_75_10" vbProcedure="false">"A34334"</definedName>
    <definedName function="false" hidden="true" name="FDD_75_11" vbProcedure="false">"A34699"</definedName>
    <definedName function="false" hidden="true" name="FDD_75_12" vbProcedure="false">"A35064"</definedName>
    <definedName function="false" hidden="true" name="FDD_75_13" vbProcedure="false">"A35430"</definedName>
    <definedName function="false" hidden="true" name="FDD_75_14" vbProcedure="false">"A35795"</definedName>
    <definedName function="false" hidden="true" name="FDD_75_2" vbProcedure="false">"A31412"</definedName>
    <definedName function="false" hidden="true" name="FDD_75_3" vbProcedure="false">"A31777"</definedName>
    <definedName function="false" hidden="true" name="FDD_75_4" vbProcedure="false">"A32142"</definedName>
    <definedName function="false" hidden="true" name="FDD_75_5" vbProcedure="false">"A32508"</definedName>
    <definedName function="false" hidden="true" name="FDD_75_6" vbProcedure="false">"A32873"</definedName>
    <definedName function="false" hidden="true" name="FDD_75_7" vbProcedure="false">"A33238"</definedName>
    <definedName function="false" hidden="true" name="FDD_75_8" vbProcedure="false">"A33603"</definedName>
    <definedName function="false" hidden="true" name="FDD_75_9" vbProcedure="false">"A33969"</definedName>
    <definedName function="false" hidden="true" name="FDD_76_0" vbProcedure="false">"A30681"</definedName>
    <definedName function="false" hidden="true" name="FDD_76_1" vbProcedure="false">"A31047"</definedName>
    <definedName function="false" hidden="true" name="FDD_76_10" vbProcedure="false">"A34334"</definedName>
    <definedName function="false" hidden="true" name="FDD_76_11" vbProcedure="false">"A34699"</definedName>
    <definedName function="false" hidden="true" name="FDD_76_12" vbProcedure="false">"A35064"</definedName>
    <definedName function="false" hidden="true" name="FDD_76_13" vbProcedure="false">"A35430"</definedName>
    <definedName function="false" hidden="true" name="FDD_76_14" vbProcedure="false">"A35795"</definedName>
    <definedName function="false" hidden="true" name="FDD_76_2" vbProcedure="false">"A31412"</definedName>
    <definedName function="false" hidden="true" name="FDD_76_3" vbProcedure="false">"A31777"</definedName>
    <definedName function="false" hidden="true" name="FDD_76_4" vbProcedure="false">"A32142"</definedName>
    <definedName function="false" hidden="true" name="FDD_76_5" vbProcedure="false">"A32508"</definedName>
    <definedName function="false" hidden="true" name="FDD_76_6" vbProcedure="false">"A32873"</definedName>
    <definedName function="false" hidden="true" name="FDD_76_7" vbProcedure="false">"A33238"</definedName>
    <definedName function="false" hidden="true" name="FDD_76_8" vbProcedure="false">"A33603"</definedName>
    <definedName function="false" hidden="true" name="FDD_76_9" vbProcedure="false">"A33969"</definedName>
    <definedName function="false" hidden="true" name="FDD_77_0" vbProcedure="false">"A30681"</definedName>
    <definedName function="false" hidden="true" name="FDD_77_1" vbProcedure="false">"A31047"</definedName>
    <definedName function="false" hidden="true" name="FDD_77_10" vbProcedure="false">"A34334"</definedName>
    <definedName function="false" hidden="true" name="FDD_77_11" vbProcedure="false">"A34699"</definedName>
    <definedName function="false" hidden="true" name="FDD_77_12" vbProcedure="false">"A35064"</definedName>
    <definedName function="false" hidden="true" name="FDD_77_13" vbProcedure="false">"A35430"</definedName>
    <definedName function="false" hidden="true" name="FDD_77_14" vbProcedure="false">"A35795"</definedName>
    <definedName function="false" hidden="true" name="FDD_77_2" vbProcedure="false">"A31412"</definedName>
    <definedName function="false" hidden="true" name="FDD_77_3" vbProcedure="false">"A31777"</definedName>
    <definedName function="false" hidden="true" name="FDD_77_4" vbProcedure="false">"A32142"</definedName>
    <definedName function="false" hidden="true" name="FDD_77_5" vbProcedure="false">"A32508"</definedName>
    <definedName function="false" hidden="true" name="FDD_77_6" vbProcedure="false">"A32873"</definedName>
    <definedName function="false" hidden="true" name="FDD_77_7" vbProcedure="false">"A33238"</definedName>
    <definedName function="false" hidden="true" name="FDD_77_8" vbProcedure="false">"A33603"</definedName>
    <definedName function="false" hidden="true" name="FDD_77_9" vbProcedure="false">"A33969"</definedName>
    <definedName function="false" hidden="true" name="FDD_78_0" vbProcedure="false">"A30681"</definedName>
    <definedName function="false" hidden="true" name="FDD_78_1" vbProcedure="false">"A31047"</definedName>
    <definedName function="false" hidden="true" name="FDD_78_10" vbProcedure="false">"A34334"</definedName>
    <definedName function="false" hidden="true" name="FDD_78_11" vbProcedure="false">"A34699"</definedName>
    <definedName function="false" hidden="true" name="FDD_78_12" vbProcedure="false">"A35064"</definedName>
    <definedName function="false" hidden="true" name="FDD_78_13" vbProcedure="false">"A35430"</definedName>
    <definedName function="false" hidden="true" name="FDD_78_14" vbProcedure="false">"A35795"</definedName>
    <definedName function="false" hidden="true" name="FDD_78_2" vbProcedure="false">"A31412"</definedName>
    <definedName function="false" hidden="true" name="FDD_78_3" vbProcedure="false">"A31777"</definedName>
    <definedName function="false" hidden="true" name="FDD_78_4" vbProcedure="false">"A32142"</definedName>
    <definedName function="false" hidden="true" name="FDD_78_5" vbProcedure="false">"A32508"</definedName>
    <definedName function="false" hidden="true" name="FDD_78_6" vbProcedure="false">"A32873"</definedName>
    <definedName function="false" hidden="true" name="FDD_78_7" vbProcedure="false">"A33238"</definedName>
    <definedName function="false" hidden="true" name="FDD_78_8" vbProcedure="false">"A33603"</definedName>
    <definedName function="false" hidden="true" name="FDD_78_9" vbProcedure="false">"A33969"</definedName>
    <definedName function="false" hidden="true" name="FDD_79_0" vbProcedure="false">"A30681"</definedName>
    <definedName function="false" hidden="true" name="FDD_79_1" vbProcedure="false">"A31047"</definedName>
    <definedName function="false" hidden="true" name="FDD_79_10" vbProcedure="false">"A34334"</definedName>
    <definedName function="false" hidden="true" name="FDD_79_11" vbProcedure="false">"A34699"</definedName>
    <definedName function="false" hidden="true" name="FDD_79_12" vbProcedure="false">"A35064"</definedName>
    <definedName function="false" hidden="true" name="FDD_79_13" vbProcedure="false">"A35430"</definedName>
    <definedName function="false" hidden="true" name="FDD_79_14" vbProcedure="false">"A35795"</definedName>
    <definedName function="false" hidden="true" name="FDD_79_2" vbProcedure="false">"A31412"</definedName>
    <definedName function="false" hidden="true" name="FDD_79_3" vbProcedure="false">"A31777"</definedName>
    <definedName function="false" hidden="true" name="FDD_79_4" vbProcedure="false">"A32142"</definedName>
    <definedName function="false" hidden="true" name="FDD_79_5" vbProcedure="false">"A32508"</definedName>
    <definedName function="false" hidden="true" name="FDD_79_6" vbProcedure="false">"A32873"</definedName>
    <definedName function="false" hidden="true" name="FDD_79_7" vbProcedure="false">"A33238"</definedName>
    <definedName function="false" hidden="true" name="FDD_79_8" vbProcedure="false">"A33603"</definedName>
    <definedName function="false" hidden="true" name="FDD_79_9" vbProcedure="false">"A33969"</definedName>
    <definedName function="false" hidden="true" name="FDD_7_0" vbProcedure="false">"A25569"</definedName>
    <definedName function="false" hidden="true" name="FDD_80_0" vbProcedure="false">"A30681"</definedName>
    <definedName function="false" hidden="true" name="FDD_80_1" vbProcedure="false">"A31047"</definedName>
    <definedName function="false" hidden="true" name="FDD_80_10" vbProcedure="false">"A34334"</definedName>
    <definedName function="false" hidden="true" name="FDD_80_11" vbProcedure="false">"A34699"</definedName>
    <definedName function="false" hidden="true" name="FDD_80_12" vbProcedure="false">"A35064"</definedName>
    <definedName function="false" hidden="true" name="FDD_80_13" vbProcedure="false">"A35430"</definedName>
    <definedName function="false" hidden="true" name="FDD_80_14" vbProcedure="false">"A35795"</definedName>
    <definedName function="false" hidden="true" name="FDD_80_2" vbProcedure="false">"A31412"</definedName>
    <definedName function="false" hidden="true" name="FDD_80_3" vbProcedure="false">"A31777"</definedName>
    <definedName function="false" hidden="true" name="FDD_80_4" vbProcedure="false">"A32142"</definedName>
    <definedName function="false" hidden="true" name="FDD_80_5" vbProcedure="false">"A32508"</definedName>
    <definedName function="false" hidden="true" name="FDD_80_6" vbProcedure="false">"A32873"</definedName>
    <definedName function="false" hidden="true" name="FDD_80_7" vbProcedure="false">"A33238"</definedName>
    <definedName function="false" hidden="true" name="FDD_80_8" vbProcedure="false">"A33603"</definedName>
    <definedName function="false" hidden="true" name="FDD_80_9" vbProcedure="false">"A33969"</definedName>
    <definedName function="false" hidden="true" name="FDD_81_0" vbProcedure="false">"A30681"</definedName>
    <definedName function="false" hidden="true" name="FDD_81_1" vbProcedure="false">"A31047"</definedName>
    <definedName function="false" hidden="true" name="FDD_81_10" vbProcedure="false">"A34334"</definedName>
    <definedName function="false" hidden="true" name="FDD_81_11" vbProcedure="false">"A34699"</definedName>
    <definedName function="false" hidden="true" name="FDD_81_12" vbProcedure="false">"A35064"</definedName>
    <definedName function="false" hidden="true" name="FDD_81_13" vbProcedure="false">"A35430"</definedName>
    <definedName function="false" hidden="true" name="FDD_81_14" vbProcedure="false">"A35795"</definedName>
    <definedName function="false" hidden="true" name="FDD_81_2" vbProcedure="false">"A31412"</definedName>
    <definedName function="false" hidden="true" name="FDD_81_3" vbProcedure="false">"A31777"</definedName>
    <definedName function="false" hidden="true" name="FDD_81_4" vbProcedure="false">"A32142"</definedName>
    <definedName function="false" hidden="true" name="FDD_81_5" vbProcedure="false">"A32508"</definedName>
    <definedName function="false" hidden="true" name="FDD_81_6" vbProcedure="false">"A32873"</definedName>
    <definedName function="false" hidden="true" name="FDD_81_7" vbProcedure="false">"A33238"</definedName>
    <definedName function="false" hidden="true" name="FDD_81_8" vbProcedure="false">"A33603"</definedName>
    <definedName function="false" hidden="true" name="FDD_81_9" vbProcedure="false">"A33969"</definedName>
    <definedName function="false" hidden="true" name="FDD_82_0" vbProcedure="false">"A30681"</definedName>
    <definedName function="false" hidden="true" name="FDD_82_1" vbProcedure="false">"A31047"</definedName>
    <definedName function="false" hidden="true" name="FDD_82_10" vbProcedure="false">"A34334"</definedName>
    <definedName function="false" hidden="true" name="FDD_82_11" vbProcedure="false">"A34699"</definedName>
    <definedName function="false" hidden="true" name="FDD_82_12" vbProcedure="false">"A35064"</definedName>
    <definedName function="false" hidden="true" name="FDD_82_13" vbProcedure="false">"A35430"</definedName>
    <definedName function="false" hidden="true" name="FDD_82_14" vbProcedure="false">"A35795"</definedName>
    <definedName function="false" hidden="true" name="FDD_82_2" vbProcedure="false">"A31412"</definedName>
    <definedName function="false" hidden="true" name="FDD_82_3" vbProcedure="false">"A31777"</definedName>
    <definedName function="false" hidden="true" name="FDD_82_4" vbProcedure="false">"A32142"</definedName>
    <definedName function="false" hidden="true" name="FDD_82_5" vbProcedure="false">"A32508"</definedName>
    <definedName function="false" hidden="true" name="FDD_82_6" vbProcedure="false">"A32873"</definedName>
    <definedName function="false" hidden="true" name="FDD_82_7" vbProcedure="false">"A33238"</definedName>
    <definedName function="false" hidden="true" name="FDD_82_8" vbProcedure="false">"A33603"</definedName>
    <definedName function="false" hidden="true" name="FDD_82_9" vbProcedure="false">"A33969"</definedName>
    <definedName function="false" hidden="true" name="FDD_83_0" vbProcedure="false">"A30681"</definedName>
    <definedName function="false" hidden="true" name="FDD_83_1" vbProcedure="false">"A31047"</definedName>
    <definedName function="false" hidden="true" name="FDD_83_10" vbProcedure="false">"A34334"</definedName>
    <definedName function="false" hidden="true" name="FDD_83_11" vbProcedure="false">"A34699"</definedName>
    <definedName function="false" hidden="true" name="FDD_83_12" vbProcedure="false">"A35064"</definedName>
    <definedName function="false" hidden="true" name="FDD_83_13" vbProcedure="false">"A35430"</definedName>
    <definedName function="false" hidden="true" name="FDD_83_14" vbProcedure="false">"A35795"</definedName>
    <definedName function="false" hidden="true" name="FDD_83_2" vbProcedure="false">"A31412"</definedName>
    <definedName function="false" hidden="true" name="FDD_83_3" vbProcedure="false">"A31777"</definedName>
    <definedName function="false" hidden="true" name="FDD_83_4" vbProcedure="false">"A32142"</definedName>
    <definedName function="false" hidden="true" name="FDD_83_5" vbProcedure="false">"A32508"</definedName>
    <definedName function="false" hidden="true" name="FDD_83_6" vbProcedure="false">"A32873"</definedName>
    <definedName function="false" hidden="true" name="FDD_83_7" vbProcedure="false">"A33238"</definedName>
    <definedName function="false" hidden="true" name="FDD_83_8" vbProcedure="false">"A33603"</definedName>
    <definedName function="false" hidden="true" name="FDD_83_9" vbProcedure="false">"A33969"</definedName>
    <definedName function="false" hidden="true" name="FDD_84_0" vbProcedure="false">"A30681"</definedName>
    <definedName function="false" hidden="true" name="FDD_84_1" vbProcedure="false">"A31047"</definedName>
    <definedName function="false" hidden="true" name="FDD_84_10" vbProcedure="false">"A34334"</definedName>
    <definedName function="false" hidden="true" name="FDD_84_11" vbProcedure="false">"A34699"</definedName>
    <definedName function="false" hidden="true" name="FDD_84_12" vbProcedure="false">"A35064"</definedName>
    <definedName function="false" hidden="true" name="FDD_84_13" vbProcedure="false">"A35430"</definedName>
    <definedName function="false" hidden="true" name="FDD_84_14" vbProcedure="false">"A35795"</definedName>
    <definedName function="false" hidden="true" name="FDD_84_2" vbProcedure="false">"A31412"</definedName>
    <definedName function="false" hidden="true" name="FDD_84_3" vbProcedure="false">"A31777"</definedName>
    <definedName function="false" hidden="true" name="FDD_84_4" vbProcedure="false">"A32142"</definedName>
    <definedName function="false" hidden="true" name="FDD_84_5" vbProcedure="false">"A32508"</definedName>
    <definedName function="false" hidden="true" name="FDD_84_6" vbProcedure="false">"A32873"</definedName>
    <definedName function="false" hidden="true" name="FDD_84_7" vbProcedure="false">"A33238"</definedName>
    <definedName function="false" hidden="true" name="FDD_84_8" vbProcedure="false">"A33603"</definedName>
    <definedName function="false" hidden="true" name="FDD_84_9" vbProcedure="false">"A33969"</definedName>
    <definedName function="false" hidden="true" name="FDD_85_0" vbProcedure="false">"A30681"</definedName>
    <definedName function="false" hidden="true" name="FDD_85_1" vbProcedure="false">"A31047"</definedName>
    <definedName function="false" hidden="true" name="FDD_85_10" vbProcedure="false">"A34334"</definedName>
    <definedName function="false" hidden="true" name="FDD_85_11" vbProcedure="false">"A34699"</definedName>
    <definedName function="false" hidden="true" name="FDD_85_12" vbProcedure="false">"A35064"</definedName>
    <definedName function="false" hidden="true" name="FDD_85_13" vbProcedure="false">"A35430"</definedName>
    <definedName function="false" hidden="true" name="FDD_85_14" vbProcedure="false">"A35795"</definedName>
    <definedName function="false" hidden="true" name="FDD_85_2" vbProcedure="false">"A31412"</definedName>
    <definedName function="false" hidden="true" name="FDD_85_3" vbProcedure="false">"A31777"</definedName>
    <definedName function="false" hidden="true" name="FDD_85_4" vbProcedure="false">"A32142"</definedName>
    <definedName function="false" hidden="true" name="FDD_85_5" vbProcedure="false">"A32508"</definedName>
    <definedName function="false" hidden="true" name="FDD_85_6" vbProcedure="false">"A32873"</definedName>
    <definedName function="false" hidden="true" name="FDD_85_7" vbProcedure="false">"A33238"</definedName>
    <definedName function="false" hidden="true" name="FDD_85_8" vbProcedure="false">"A33603"</definedName>
    <definedName function="false" hidden="true" name="FDD_85_9" vbProcedure="false">"A33969"</definedName>
    <definedName function="false" hidden="true" name="FDD_86_0" vbProcedure="false">"A30681"</definedName>
    <definedName function="false" hidden="true" name="FDD_86_1" vbProcedure="false">"A31047"</definedName>
    <definedName function="false" hidden="true" name="FDD_86_10" vbProcedure="false">"A34334"</definedName>
    <definedName function="false" hidden="true" name="FDD_86_11" vbProcedure="false">"A34699"</definedName>
    <definedName function="false" hidden="true" name="FDD_86_12" vbProcedure="false">"A35064"</definedName>
    <definedName function="false" hidden="true" name="FDD_86_13" vbProcedure="false">"A35430"</definedName>
    <definedName function="false" hidden="true" name="FDD_86_14" vbProcedure="false">"A35795"</definedName>
    <definedName function="false" hidden="true" name="FDD_86_2" vbProcedure="false">"A31412"</definedName>
    <definedName function="false" hidden="true" name="FDD_86_3" vbProcedure="false">"A31777"</definedName>
    <definedName function="false" hidden="true" name="FDD_86_4" vbProcedure="false">"A32142"</definedName>
    <definedName function="false" hidden="true" name="FDD_86_5" vbProcedure="false">"A32508"</definedName>
    <definedName function="false" hidden="true" name="FDD_86_6" vbProcedure="false">"A32873"</definedName>
    <definedName function="false" hidden="true" name="FDD_86_7" vbProcedure="false">"A33238"</definedName>
    <definedName function="false" hidden="true" name="FDD_86_8" vbProcedure="false">"A33603"</definedName>
    <definedName function="false" hidden="true" name="FDD_86_9" vbProcedure="false">"A33969"</definedName>
    <definedName function="false" hidden="true" name="FDD_87_0" vbProcedure="false">"A30681"</definedName>
    <definedName function="false" hidden="true" name="FDD_87_1" vbProcedure="false">"A31047"</definedName>
    <definedName function="false" hidden="true" name="FDD_87_10" vbProcedure="false">"A34334"</definedName>
    <definedName function="false" hidden="true" name="FDD_87_11" vbProcedure="false">"A34699"</definedName>
    <definedName function="false" hidden="true" name="FDD_87_12" vbProcedure="false">"A35064"</definedName>
    <definedName function="false" hidden="true" name="FDD_87_13" vbProcedure="false">"A35430"</definedName>
    <definedName function="false" hidden="true" name="FDD_87_14" vbProcedure="false">"A35795"</definedName>
    <definedName function="false" hidden="true" name="FDD_87_2" vbProcedure="false">"A31412"</definedName>
    <definedName function="false" hidden="true" name="FDD_87_3" vbProcedure="false">"A31777"</definedName>
    <definedName function="false" hidden="true" name="FDD_87_4" vbProcedure="false">"A32142"</definedName>
    <definedName function="false" hidden="true" name="FDD_87_5" vbProcedure="false">"A32508"</definedName>
    <definedName function="false" hidden="true" name="FDD_87_6" vbProcedure="false">"A32873"</definedName>
    <definedName function="false" hidden="true" name="FDD_87_7" vbProcedure="false">"A33238"</definedName>
    <definedName function="false" hidden="true" name="FDD_87_8" vbProcedure="false">"A33603"</definedName>
    <definedName function="false" hidden="true" name="FDD_87_9" vbProcedure="false">"A33969"</definedName>
    <definedName function="false" hidden="true" name="FDD_88_0" vbProcedure="false">"A30681"</definedName>
    <definedName function="false" hidden="true" name="FDD_88_1" vbProcedure="false">"A31047"</definedName>
    <definedName function="false" hidden="true" name="FDD_88_10" vbProcedure="false">"A34334"</definedName>
    <definedName function="false" hidden="true" name="FDD_88_11" vbProcedure="false">"A34699"</definedName>
    <definedName function="false" hidden="true" name="FDD_88_12" vbProcedure="false">"A35064"</definedName>
    <definedName function="false" hidden="true" name="FDD_88_13" vbProcedure="false">"A35430"</definedName>
    <definedName function="false" hidden="true" name="FDD_88_14" vbProcedure="false">"A35795"</definedName>
    <definedName function="false" hidden="true" name="FDD_88_2" vbProcedure="false">"A31412"</definedName>
    <definedName function="false" hidden="true" name="FDD_88_3" vbProcedure="false">"A31777"</definedName>
    <definedName function="false" hidden="true" name="FDD_88_4" vbProcedure="false">"A32142"</definedName>
    <definedName function="false" hidden="true" name="FDD_88_5" vbProcedure="false">"A32508"</definedName>
    <definedName function="false" hidden="true" name="FDD_88_6" vbProcedure="false">"A32873"</definedName>
    <definedName function="false" hidden="true" name="FDD_88_7" vbProcedure="false">"A33238"</definedName>
    <definedName function="false" hidden="true" name="FDD_88_8" vbProcedure="false">"A33603"</definedName>
    <definedName function="false" hidden="true" name="FDD_88_9" vbProcedure="false">"A33969"</definedName>
    <definedName function="false" hidden="true" name="FDD_89_0" vbProcedure="false">"A30681"</definedName>
    <definedName function="false" hidden="true" name="FDD_89_1" vbProcedure="false">"A31047"</definedName>
    <definedName function="false" hidden="true" name="FDD_89_10" vbProcedure="false">"A34334"</definedName>
    <definedName function="false" hidden="true" name="FDD_89_11" vbProcedure="false">"A34699"</definedName>
    <definedName function="false" hidden="true" name="FDD_89_12" vbProcedure="false">"A35064"</definedName>
    <definedName function="false" hidden="true" name="FDD_89_13" vbProcedure="false">"A35430"</definedName>
    <definedName function="false" hidden="true" name="FDD_89_14" vbProcedure="false">"A35795"</definedName>
    <definedName function="false" hidden="true" name="FDD_89_2" vbProcedure="false">"A31412"</definedName>
    <definedName function="false" hidden="true" name="FDD_89_3" vbProcedure="false">"A31777"</definedName>
    <definedName function="false" hidden="true" name="FDD_89_4" vbProcedure="false">"A32142"</definedName>
    <definedName function="false" hidden="true" name="FDD_89_5" vbProcedure="false">"A32508"</definedName>
    <definedName function="false" hidden="true" name="FDD_89_6" vbProcedure="false">"A32873"</definedName>
    <definedName function="false" hidden="true" name="FDD_89_7" vbProcedure="false">"A33238"</definedName>
    <definedName function="false" hidden="true" name="FDD_89_8" vbProcedure="false">"A33603"</definedName>
    <definedName function="false" hidden="true" name="FDD_89_9" vbProcedure="false">"A33969"</definedName>
    <definedName function="false" hidden="true" name="FDD_8_0" vbProcedure="false">"A25569"</definedName>
    <definedName function="false" hidden="true" name="FDD_90_0" vbProcedure="false">"A30681"</definedName>
    <definedName function="false" hidden="true" name="FDD_90_1" vbProcedure="false">"A31047"</definedName>
    <definedName function="false" hidden="true" name="FDD_90_10" vbProcedure="false">"A34334"</definedName>
    <definedName function="false" hidden="true" name="FDD_90_11" vbProcedure="false">"A34699"</definedName>
    <definedName function="false" hidden="true" name="FDD_90_12" vbProcedure="false">"A35064"</definedName>
    <definedName function="false" hidden="true" name="FDD_90_13" vbProcedure="false">"A35430"</definedName>
    <definedName function="false" hidden="true" name="FDD_90_14" vbProcedure="false">"A35795"</definedName>
    <definedName function="false" hidden="true" name="FDD_90_2" vbProcedure="false">"A31412"</definedName>
    <definedName function="false" hidden="true" name="FDD_90_3" vbProcedure="false">"A31777"</definedName>
    <definedName function="false" hidden="true" name="FDD_90_4" vbProcedure="false">"A32142"</definedName>
    <definedName function="false" hidden="true" name="FDD_90_5" vbProcedure="false">"A32508"</definedName>
    <definedName function="false" hidden="true" name="FDD_90_6" vbProcedure="false">"A32873"</definedName>
    <definedName function="false" hidden="true" name="FDD_90_7" vbProcedure="false">"A33238"</definedName>
    <definedName function="false" hidden="true" name="FDD_90_8" vbProcedure="false">"A33603"</definedName>
    <definedName function="false" hidden="true" name="FDD_90_9" vbProcedure="false">"A33969"</definedName>
    <definedName function="false" hidden="true" name="FDD_91_0" vbProcedure="false">"A30681"</definedName>
    <definedName function="false" hidden="true" name="FDD_91_1" vbProcedure="false">"A31047"</definedName>
    <definedName function="false" hidden="true" name="FDD_91_10" vbProcedure="false">"A34334"</definedName>
    <definedName function="false" hidden="true" name="FDD_91_11" vbProcedure="false">"A34699"</definedName>
    <definedName function="false" hidden="true" name="FDD_91_12" vbProcedure="false">"A35064"</definedName>
    <definedName function="false" hidden="true" name="FDD_91_13" vbProcedure="false">"A35430"</definedName>
    <definedName function="false" hidden="true" name="FDD_91_14" vbProcedure="false">"A35795"</definedName>
    <definedName function="false" hidden="true" name="FDD_91_2" vbProcedure="false">"A31412"</definedName>
    <definedName function="false" hidden="true" name="FDD_91_3" vbProcedure="false">"A31777"</definedName>
    <definedName function="false" hidden="true" name="FDD_91_4" vbProcedure="false">"A32142"</definedName>
    <definedName function="false" hidden="true" name="FDD_91_5" vbProcedure="false">"A32508"</definedName>
    <definedName function="false" hidden="true" name="FDD_91_6" vbProcedure="false">"A32873"</definedName>
    <definedName function="false" hidden="true" name="FDD_91_7" vbProcedure="false">"A33238"</definedName>
    <definedName function="false" hidden="true" name="FDD_91_8" vbProcedure="false">"A33603"</definedName>
    <definedName function="false" hidden="true" name="FDD_91_9" vbProcedure="false">"A33969"</definedName>
    <definedName function="false" hidden="true" name="FDD_92_0" vbProcedure="false">"A30681"</definedName>
    <definedName function="false" hidden="true" name="FDD_92_1" vbProcedure="false">"A31047"</definedName>
    <definedName function="false" hidden="true" name="FDD_92_10" vbProcedure="false">"A34334"</definedName>
    <definedName function="false" hidden="true" name="FDD_92_11" vbProcedure="false">"A34699"</definedName>
    <definedName function="false" hidden="true" name="FDD_92_12" vbProcedure="false">"A35064"</definedName>
    <definedName function="false" hidden="true" name="FDD_92_13" vbProcedure="false">"A35430"</definedName>
    <definedName function="false" hidden="true" name="FDD_92_14" vbProcedure="false">"A35795"</definedName>
    <definedName function="false" hidden="true" name="FDD_92_2" vbProcedure="false">"A31412"</definedName>
    <definedName function="false" hidden="true" name="FDD_92_3" vbProcedure="false">"A31777"</definedName>
    <definedName function="false" hidden="true" name="FDD_92_4" vbProcedure="false">"A32142"</definedName>
    <definedName function="false" hidden="true" name="FDD_92_5" vbProcedure="false">"A32508"</definedName>
    <definedName function="false" hidden="true" name="FDD_92_6" vbProcedure="false">"A32873"</definedName>
    <definedName function="false" hidden="true" name="FDD_92_7" vbProcedure="false">"A33238"</definedName>
    <definedName function="false" hidden="true" name="FDD_92_8" vbProcedure="false">"A33603"</definedName>
    <definedName function="false" hidden="true" name="FDD_92_9" vbProcedure="false">"A33969"</definedName>
    <definedName function="false" hidden="true" name="FDD_93_0" vbProcedure="false">"A30681"</definedName>
    <definedName function="false" hidden="true" name="FDD_93_1" vbProcedure="false">"A31047"</definedName>
    <definedName function="false" hidden="true" name="FDD_93_10" vbProcedure="false">"A34334"</definedName>
    <definedName function="false" hidden="true" name="FDD_93_11" vbProcedure="false">"A34699"</definedName>
    <definedName function="false" hidden="true" name="FDD_93_12" vbProcedure="false">"A35064"</definedName>
    <definedName function="false" hidden="true" name="FDD_93_13" vbProcedure="false">"A35430"</definedName>
    <definedName function="false" hidden="true" name="FDD_93_14" vbProcedure="false">"A35795"</definedName>
    <definedName function="false" hidden="true" name="FDD_93_2" vbProcedure="false">"A31412"</definedName>
    <definedName function="false" hidden="true" name="FDD_93_3" vbProcedure="false">"A31777"</definedName>
    <definedName function="false" hidden="true" name="FDD_93_4" vbProcedure="false">"A32142"</definedName>
    <definedName function="false" hidden="true" name="FDD_93_5" vbProcedure="false">"A32508"</definedName>
    <definedName function="false" hidden="true" name="FDD_93_6" vbProcedure="false">"A32873"</definedName>
    <definedName function="false" hidden="true" name="FDD_93_7" vbProcedure="false">"A33238"</definedName>
    <definedName function="false" hidden="true" name="FDD_93_8" vbProcedure="false">"A33603"</definedName>
    <definedName function="false" hidden="true" name="FDD_93_9" vbProcedure="false">"A33969"</definedName>
    <definedName function="false" hidden="true" name="FDD_94_0" vbProcedure="false">"A30681"</definedName>
    <definedName function="false" hidden="true" name="FDD_94_1" vbProcedure="false">"A31047"</definedName>
    <definedName function="false" hidden="true" name="FDD_94_10" vbProcedure="false">"A34334"</definedName>
    <definedName function="false" hidden="true" name="FDD_94_11" vbProcedure="false">"A34699"</definedName>
    <definedName function="false" hidden="true" name="FDD_94_12" vbProcedure="false">"A35064"</definedName>
    <definedName function="false" hidden="true" name="FDD_94_13" vbProcedure="false">"A35430"</definedName>
    <definedName function="false" hidden="true" name="FDD_94_14" vbProcedure="false">"A35795"</definedName>
    <definedName function="false" hidden="true" name="FDD_94_2" vbProcedure="false">"A31412"</definedName>
    <definedName function="false" hidden="true" name="FDD_94_3" vbProcedure="false">"A31777"</definedName>
    <definedName function="false" hidden="true" name="FDD_94_4" vbProcedure="false">"A32142"</definedName>
    <definedName function="false" hidden="true" name="FDD_94_5" vbProcedure="false">"A32508"</definedName>
    <definedName function="false" hidden="true" name="FDD_94_6" vbProcedure="false">"A32873"</definedName>
    <definedName function="false" hidden="true" name="FDD_94_7" vbProcedure="false">"A33238"</definedName>
    <definedName function="false" hidden="true" name="FDD_94_8" vbProcedure="false">"A33603"</definedName>
    <definedName function="false" hidden="true" name="FDD_94_9" vbProcedure="false">"A33969"</definedName>
    <definedName function="false" hidden="true" name="FDD_95_0" vbProcedure="false">"A30681"</definedName>
    <definedName function="false" hidden="true" name="FDD_95_1" vbProcedure="false">"A31047"</definedName>
    <definedName function="false" hidden="true" name="FDD_95_10" vbProcedure="false">"A34334"</definedName>
    <definedName function="false" hidden="true" name="FDD_95_11" vbProcedure="false">"A34699"</definedName>
    <definedName function="false" hidden="true" name="FDD_95_12" vbProcedure="false">"A35064"</definedName>
    <definedName function="false" hidden="true" name="FDD_95_13" vbProcedure="false">"A35430"</definedName>
    <definedName function="false" hidden="true" name="FDD_95_14" vbProcedure="false">"A35795"</definedName>
    <definedName function="false" hidden="true" name="FDD_95_2" vbProcedure="false">"A31412"</definedName>
    <definedName function="false" hidden="true" name="FDD_95_3" vbProcedure="false">"A31777"</definedName>
    <definedName function="false" hidden="true" name="FDD_95_4" vbProcedure="false">"A32142"</definedName>
    <definedName function="false" hidden="true" name="FDD_95_5" vbProcedure="false">"A32508"</definedName>
    <definedName function="false" hidden="true" name="FDD_95_6" vbProcedure="false">"A32873"</definedName>
    <definedName function="false" hidden="true" name="FDD_95_7" vbProcedure="false">"A33238"</definedName>
    <definedName function="false" hidden="true" name="FDD_95_8" vbProcedure="false">"A33603"</definedName>
    <definedName function="false" hidden="true" name="FDD_95_9" vbProcedure="false">"A33969"</definedName>
    <definedName function="false" hidden="true" name="FDD_96_0" vbProcedure="false">"U30681"</definedName>
    <definedName function="false" hidden="true" name="FDD_96_1" vbProcedure="false">"A31047"</definedName>
    <definedName function="false" hidden="true" name="FDD_96_10" vbProcedure="false">"A34334"</definedName>
    <definedName function="false" hidden="true" name="FDD_96_11" vbProcedure="false">"A34699"</definedName>
    <definedName function="false" hidden="true" name="FDD_96_12" vbProcedure="false">"A35064"</definedName>
    <definedName function="false" hidden="true" name="FDD_96_13" vbProcedure="false">"A35430"</definedName>
    <definedName function="false" hidden="true" name="FDD_96_14" vbProcedure="false">"A35795"</definedName>
    <definedName function="false" hidden="true" name="FDD_96_2" vbProcedure="false">"A31412"</definedName>
    <definedName function="false" hidden="true" name="FDD_96_3" vbProcedure="false">"A31777"</definedName>
    <definedName function="false" hidden="true" name="FDD_96_4" vbProcedure="false">"A32142"</definedName>
    <definedName function="false" hidden="true" name="FDD_96_5" vbProcedure="false">"A32508"</definedName>
    <definedName function="false" hidden="true" name="FDD_96_6" vbProcedure="false">"A32873"</definedName>
    <definedName function="false" hidden="true" name="FDD_96_7" vbProcedure="false">"A33238"</definedName>
    <definedName function="false" hidden="true" name="FDD_96_8" vbProcedure="false">"A33603"</definedName>
    <definedName function="false" hidden="true" name="FDD_96_9" vbProcedure="false">"A33969"</definedName>
    <definedName function="false" hidden="true" name="FDD_97_0" vbProcedure="false">"U30681"</definedName>
    <definedName function="false" hidden="true" name="FDD_97_1" vbProcedure="false">"A31047"</definedName>
    <definedName function="false" hidden="true" name="FDD_97_10" vbProcedure="false">"A34334"</definedName>
    <definedName function="false" hidden="true" name="FDD_97_11" vbProcedure="false">"A34699"</definedName>
    <definedName function="false" hidden="true" name="FDD_97_12" vbProcedure="false">"A35064"</definedName>
    <definedName function="false" hidden="true" name="FDD_97_13" vbProcedure="false">"A35430"</definedName>
    <definedName function="false" hidden="true" name="FDD_97_14" vbProcedure="false">"A35795"</definedName>
    <definedName function="false" hidden="true" name="FDD_97_2" vbProcedure="false">"A31412"</definedName>
    <definedName function="false" hidden="true" name="FDD_97_3" vbProcedure="false">"A31777"</definedName>
    <definedName function="false" hidden="true" name="FDD_97_4" vbProcedure="false">"A32142"</definedName>
    <definedName function="false" hidden="true" name="FDD_97_5" vbProcedure="false">"A32508"</definedName>
    <definedName function="false" hidden="true" name="FDD_97_6" vbProcedure="false">"A32873"</definedName>
    <definedName function="false" hidden="true" name="FDD_97_7" vbProcedure="false">"A33238"</definedName>
    <definedName function="false" hidden="true" name="FDD_97_8" vbProcedure="false">"A33603"</definedName>
    <definedName function="false" hidden="true" name="FDD_97_9" vbProcedure="false">"A33969"</definedName>
    <definedName function="false" hidden="true" name="FDD_98_0" vbProcedure="false">"U30681"</definedName>
    <definedName function="false" hidden="true" name="FDD_98_1" vbProcedure="false">"A31047"</definedName>
    <definedName function="false" hidden="true" name="FDD_98_10" vbProcedure="false">"A34334"</definedName>
    <definedName function="false" hidden="true" name="FDD_98_11" vbProcedure="false">"A34699"</definedName>
    <definedName function="false" hidden="true" name="FDD_98_12" vbProcedure="false">"A35064"</definedName>
    <definedName function="false" hidden="true" name="FDD_98_13" vbProcedure="false">"A35430"</definedName>
    <definedName function="false" hidden="true" name="FDD_98_14" vbProcedure="false">"A35795"</definedName>
    <definedName function="false" hidden="true" name="FDD_98_2" vbProcedure="false">"A31412"</definedName>
    <definedName function="false" hidden="true" name="FDD_98_3" vbProcedure="false">"A31777"</definedName>
    <definedName function="false" hidden="true" name="FDD_98_4" vbProcedure="false">"A32142"</definedName>
    <definedName function="false" hidden="true" name="FDD_98_5" vbProcedure="false">"A32508"</definedName>
    <definedName function="false" hidden="true" name="FDD_98_6" vbProcedure="false">"A32873"</definedName>
    <definedName function="false" hidden="true" name="FDD_98_7" vbProcedure="false">"A33238"</definedName>
    <definedName function="false" hidden="true" name="FDD_98_8" vbProcedure="false">"A33603"</definedName>
    <definedName function="false" hidden="true" name="FDD_98_9" vbProcedure="false">"A33969"</definedName>
    <definedName function="false" hidden="true" name="FDD_99_0" vbProcedure="false">"U30681"</definedName>
    <definedName function="false" hidden="true" name="FDD_99_1" vbProcedure="false">"A31047"</definedName>
    <definedName function="false" hidden="true" name="FDD_99_10" vbProcedure="false">"A34334"</definedName>
    <definedName function="false" hidden="true" name="FDD_99_11" vbProcedure="false">"A34699"</definedName>
    <definedName function="false" hidden="true" name="FDD_99_12" vbProcedure="false">"A35064"</definedName>
    <definedName function="false" hidden="true" name="FDD_99_13" vbProcedure="false">"A35430"</definedName>
    <definedName function="false" hidden="true" name="FDD_99_14" vbProcedure="false">"A35795"</definedName>
    <definedName function="false" hidden="true" name="FDD_99_2" vbProcedure="false">"A31412"</definedName>
    <definedName function="false" hidden="true" name="FDD_99_3" vbProcedure="false">"A31777"</definedName>
    <definedName function="false" hidden="true" name="FDD_99_4" vbProcedure="false">"A32142"</definedName>
    <definedName function="false" hidden="true" name="FDD_99_5" vbProcedure="false">"A32508"</definedName>
    <definedName function="false" hidden="true" name="FDD_99_6" vbProcedure="false">"A32873"</definedName>
    <definedName function="false" hidden="true" name="FDD_99_7" vbProcedure="false">"A33238"</definedName>
    <definedName function="false" hidden="true" name="FDD_99_8" vbProcedure="false">"A33603"</definedName>
    <definedName function="false" hidden="true" name="FDD_99_9" vbProcedure="false">"A33969"</definedName>
    <definedName function="false" hidden="true" name="FDD_9_0" vbProcedure="false">"A25569"</definedName>
    <definedName function="false" hidden="true" name="FDeded" vbProcedure="false">{"'REL CUSTODIF'!$B$1:$H$72"}</definedName>
    <definedName function="false" hidden="true" name="FDEFDSF" vbProcedure="false">{"'REL CUSTODIF'!$B$1:$H$72"}</definedName>
    <definedName function="false" hidden="true" name="fdf" vbProcedure="false">{#N/A,#N/A,FALSE,"GERAL";#N/A,#N/A,FALSE,"012-96";#N/A,#N/A,FALSE,"018-96";#N/A,#N/A,FALSE,"027-96";#N/A,#N/A,FALSE,"059-96";#N/A,#N/A,FALSE,"076-96";#N/A,#N/A,FALSE,"019-97";#N/A,#N/A,FALSE,"021-97";#N/A,#N/A,FALSE,"022-97";#N/A,#N/A,FALSE,"028-97"}</definedName>
    <definedName function="false" hidden="true" name="fdfd" vbProcedure="false">{#N/A,#N/A,FALSE,"GERAL";#N/A,#N/A,FALSE,"012-96";#N/A,#N/A,FALSE,"018-96";#N/A,#N/A,FALSE,"027-96";#N/A,#N/A,FALSE,"059-96";#N/A,#N/A,FALSE,"076-96";#N/A,#N/A,FALSE,"019-97";#N/A,#N/A,FALSE,"021-97";#N/A,#N/A,FALSE,"022-97";#N/A,#N/A,FALSE,"028-97"}</definedName>
    <definedName function="false" hidden="true" name="FDFDFDFDF" vbProcedure="false">{"'gráf jan00'!$A$1:$AK$41"}</definedName>
    <definedName function="false" hidden="true" name="FDFDFDFDF_1" vbProcedure="false">{"'gráf jan00'!$A$1:$AK$41"}</definedName>
    <definedName function="false" hidden="true" name="FDFDFDFDF_1_1" vbProcedure="false">{"'gráf jan00'!$A$1:$AK$41"}</definedName>
    <definedName function="false" hidden="true" name="FDFDFDFDF_1_1_1" vbProcedure="false">{"'gráf jan00'!$A$1:$AK$41"}</definedName>
    <definedName function="false" hidden="true" name="FDFDFDFDF_1_2" vbProcedure="false">{"'gráf jan00'!$A$1:$AK$41"}</definedName>
    <definedName function="false" hidden="true" name="FDFDFDFDF_2" vbProcedure="false">{"'gráf jan00'!$A$1:$AK$41"}</definedName>
    <definedName function="false" hidden="true" name="fdfd_1" vbProcedure="false">{"'teste'!$B$2:$R$49"}</definedName>
    <definedName function="false" hidden="true" name="fdfd_1_1" vbProcedure="false">{"'teste'!$B$2:$R$49"}</definedName>
    <definedName function="false" hidden="true" name="fdfd_1_1_1" vbProcedure="false">{"'teste'!$B$2:$R$49"}</definedName>
    <definedName function="false" hidden="true" name="fdfd_1_2" vbProcedure="false">{"'teste'!$B$2:$R$49"}</definedName>
    <definedName function="false" hidden="true" name="fdfd_2" vbProcedure="false">{"'teste'!$B$2:$R$49"}</definedName>
    <definedName function="false" hidden="true" name="fdff" vbProcedure="false">{"FORM 2",#N/A,FALSE,"Plan3"}</definedName>
    <definedName function="false" hidden="true" name="fdff_1" vbProcedure="false">{"FORM 2",#N/A,FALSE,"Plan3"}</definedName>
    <definedName function="false" hidden="true" name="fdff_1_1" vbProcedure="false">{"FORM 2",#N/A,FALSE,"Plan3"}</definedName>
    <definedName function="false" hidden="true" name="fdff_1_1_1" vbProcedure="false">{"FORM 2",#N/A,FALSE,"Plan3"}</definedName>
    <definedName function="false" hidden="true" name="fdff_1_2" vbProcedure="false">{"FORM 2",#N/A,FALSE,"Plan3"}</definedName>
    <definedName function="false" hidden="true" name="fdff_2" vbProcedure="false">{"FORM 2",#N/A,FALSE,"Plan3"}</definedName>
    <definedName function="false" hidden="true" name="fdfng" vbProcedure="false">{#N/A,#N/A,FALSE,"GERAL";#N/A,#N/A,FALSE,"012-96";#N/A,#N/A,FALSE,"018-96";#N/A,#N/A,FALSE,"027-96";#N/A,#N/A,FALSE,"059-96";#N/A,#N/A,FALSE,"076-96";#N/A,#N/A,FALSE,"019-97";#N/A,#N/A,FALSE,"021-97";#N/A,#N/A,FALSE,"022-97";#N/A,#N/A,FALSE,"028-97"}</definedName>
    <definedName function="false" hidden="true" name="fdfng_1" vbProcedure="false">{#N/A,#N/A,FALSE,"GERAL";#N/A,#N/A,FALSE,"012-96";#N/A,#N/A,FALSE,"018-96";#N/A,#N/A,FALSE,"027-96";#N/A,#N/A,FALSE,"059-96";#N/A,#N/A,FALSE,"076-96";#N/A,#N/A,FALSE,"019-97";#N/A,#N/A,FALSE,"021-97";#N/A,#N/A,FALSE,"022-97";#N/A,#N/A,FALSE,"028-97"}</definedName>
    <definedName function="false" hidden="true" name="fdfng_1_1" vbProcedure="false">{#N/A,#N/A,FALSE,"GERAL";#N/A,#N/A,FALSE,"012-96";#N/A,#N/A,FALSE,"018-96";#N/A,#N/A,FALSE,"027-96";#N/A,#N/A,FALSE,"059-96";#N/A,#N/A,FALSE,"076-96";#N/A,#N/A,FALSE,"019-97";#N/A,#N/A,FALSE,"021-97";#N/A,#N/A,FALSE,"022-97";#N/A,#N/A,FALSE,"028-97"}</definedName>
    <definedName function="false" hidden="true" name="fdfng_1_1_1" vbProcedure="false">{#N/A,#N/A,FALSE,"GERAL";#N/A,#N/A,FALSE,"012-96";#N/A,#N/A,FALSE,"018-96";#N/A,#N/A,FALSE,"027-96";#N/A,#N/A,FALSE,"059-96";#N/A,#N/A,FALSE,"076-96";#N/A,#N/A,FALSE,"019-97";#N/A,#N/A,FALSE,"021-97";#N/A,#N/A,FALSE,"022-97";#N/A,#N/A,FALSE,"028-97"}</definedName>
    <definedName function="false" hidden="true" name="fdfng_1_2" vbProcedure="false">{#N/A,#N/A,FALSE,"GERAL";#N/A,#N/A,FALSE,"012-96";#N/A,#N/A,FALSE,"018-96";#N/A,#N/A,FALSE,"027-96";#N/A,#N/A,FALSE,"059-96";#N/A,#N/A,FALSE,"076-96";#N/A,#N/A,FALSE,"019-97";#N/A,#N/A,FALSE,"021-97";#N/A,#N/A,FALSE,"022-97";#N/A,#N/A,FALSE,"028-97"}</definedName>
    <definedName function="false" hidden="true" name="fdfng_2" vbProcedure="false">{#N/A,#N/A,FALSE,"GERAL";#N/A,#N/A,FALSE,"012-96";#N/A,#N/A,FALSE,"018-96";#N/A,#N/A,FALSE,"027-96";#N/A,#N/A,FALSE,"059-96";#N/A,#N/A,FALSE,"076-96";#N/A,#N/A,FALSE,"019-97";#N/A,#N/A,FALSE,"021-97";#N/A,#N/A,FALSE,"022-97";#N/A,#N/A,FALSE,"028-97"}</definedName>
    <definedName function="false" hidden="true" name="fdgd" vbProcedure="false">{"'CptDifn'!$AA$32:$AG$32"}</definedName>
    <definedName function="false" hidden="true" name="fdgdf" vbProcedure="false">{"'CptDifn'!$AA$32:$AG$32"}</definedName>
    <definedName function="false" hidden="true" name="fdgdf_1" vbProcedure="false">{"'CptDifn'!$AA$32:$AG$32"}</definedName>
    <definedName function="false" hidden="true" name="fdgdf_1_1" vbProcedure="false">{"'CptDifn'!$AA$32:$AG$32"}</definedName>
    <definedName function="false" hidden="true" name="fdgdf_1_1_1" vbProcedure="false">{"'CptDifn'!$AA$32:$AG$32"}</definedName>
    <definedName function="false" hidden="true" name="fdgdf_1_2" vbProcedure="false">{"'CptDifn'!$AA$32:$AG$32"}</definedName>
    <definedName function="false" hidden="true" name="fdgdf_2" vbProcedure="false">{"'CptDifn'!$AA$32:$AG$32"}</definedName>
    <definedName function="false" hidden="true" name="fdgd_1" vbProcedure="false">{"'CptDifn'!$AA$32:$AG$32"}</definedName>
    <definedName function="false" hidden="true" name="fdgd_1_1" vbProcedure="false">{"'CptDifn'!$AA$32:$AG$32"}</definedName>
    <definedName function="false" hidden="true" name="fdgd_1_1_1" vbProcedure="false">{"'CptDifn'!$AA$32:$AG$32"}</definedName>
    <definedName function="false" hidden="true" name="fdgd_1_2" vbProcedure="false">{"'CptDifn'!$AA$32:$AG$32"}</definedName>
    <definedName function="false" hidden="true" name="fdgd_2" vbProcedure="false">{"'CptDifn'!$AA$32:$AG$32"}</definedName>
    <definedName function="false" hidden="true" name="FDP" vbProcedure="false">{#N/A,#N/A,FALSE,"IR E CS 1997";#N/A,#N/A,FALSE,"PR ND";#N/A,#N/A,FALSE,"8191";#N/A,#N/A,FALSE,"8383";#N/A,#N/A,FALSE,"MP 1024";#N/A,#N/A,FALSE,"AD_EX_97";#N/A,#N/A,FALSE,"BD 97"}</definedName>
    <definedName function="false" hidden="true" name="FDP_0_1_aUrv" vbProcedure="false">#REF!</definedName>
    <definedName function="false" hidden="true" name="FDP_107_1_aUrv" vbProcedure="false">#REF!</definedName>
    <definedName function="false" hidden="true" name="FDP_10_1_aDrv" vbProcedure="false">#REF!</definedName>
    <definedName function="false" hidden="true" name="FDP_111_1_aUrv" vbProcedure="false">#REF!</definedName>
    <definedName function="false" hidden="true" name="FDP_112_1_aUrv" vbProcedure="false">#REF!</definedName>
    <definedName function="false" hidden="true" name="FDP_113_1_aUrv" vbProcedure="false">#REF!</definedName>
    <definedName function="false" hidden="true" name="FDP_114_1_aUrv" vbProcedure="false">#REF!</definedName>
    <definedName function="false" hidden="true" name="FDP_115_1_aUrv" vbProcedure="false">#REF!</definedName>
    <definedName function="false" hidden="true" name="FDP_11_1_aDrv" vbProcedure="false">#REF!</definedName>
    <definedName function="false" hidden="true" name="FDP_126_1_aUrv" vbProcedure="false">#REF!</definedName>
    <definedName function="false" hidden="true" name="FDP_127_1_aUrv" vbProcedure="false">#REF!</definedName>
    <definedName function="false" hidden="true" name="FDP_128_1_aUrv" vbProcedure="false">#REF!</definedName>
    <definedName function="false" hidden="true" name="FDP_129_1_aUrv" vbProcedure="false">#REF!</definedName>
    <definedName function="false" hidden="true" name="FDP_12_1_aDrv" vbProcedure="false">#REF!</definedName>
    <definedName function="false" hidden="true" name="FDP_131_1_aDrv" vbProcedure="false">#REF!</definedName>
    <definedName function="false" hidden="true" name="FDP_134_1_aDrv" vbProcedure="false">#REF!</definedName>
    <definedName function="false" hidden="true" name="FDP_135_1_aDrv" vbProcedure="false">#REF!</definedName>
    <definedName function="false" hidden="true" name="FDP_137_1_aDdv" vbProcedure="false">#REF!</definedName>
    <definedName function="false" hidden="true" name="FDP_139_1_aUrv" vbProcedure="false">#REF!</definedName>
    <definedName function="false" hidden="true" name="FDP_13_1_aDrv" vbProcedure="false">#REF!</definedName>
    <definedName function="false" hidden="true" name="FDP_140_1_aUrv" vbProcedure="false">#REF!</definedName>
    <definedName function="false" hidden="true" name="FDP_141_1_aUrv" vbProcedure="false">#REF!</definedName>
    <definedName function="false" hidden="true" name="FDP_143_1_aUrv" vbProcedure="false">#REF!</definedName>
    <definedName function="false" hidden="true" name="FDP_144_1_aUrv" vbProcedure="false">#REF!</definedName>
    <definedName function="false" hidden="true" name="FDP_14_1_aDrv" vbProcedure="false">#REF!</definedName>
    <definedName function="false" hidden="true" name="FDP_15_1_aDrv" vbProcedure="false">#REF!</definedName>
    <definedName function="false" hidden="true" name="FDP_16_1_aDrv" vbProcedure="false">#REF!</definedName>
    <definedName function="false" hidden="true" name="FDP_17_1_aDrv" vbProcedure="false">#REF!</definedName>
    <definedName function="false" hidden="true" name="FDP_18_1_aDrv" vbProcedure="false">#REF!</definedName>
    <definedName function="false" hidden="true" name="FDP_19_1_aDrv" vbProcedure="false">#REF!</definedName>
    <definedName function="false" hidden="true" name="FDP_20_1_aUrv" vbProcedure="false">#REF!</definedName>
    <definedName function="false" hidden="true" name="FDP_21_1_aUrv" vbProcedure="false">#REF!</definedName>
    <definedName function="false" hidden="true" name="FDP_22_1_aUrv" vbProcedure="false">#REF!</definedName>
    <definedName function="false" hidden="true" name="FDP_23_1_aUrv" vbProcedure="false">#REF!</definedName>
    <definedName function="false" hidden="true" name="FDP_24_1_aUrv" vbProcedure="false">#REF!</definedName>
    <definedName function="false" hidden="true" name="FDP_25_1_aUrv" vbProcedure="false">#REF!</definedName>
    <definedName function="false" hidden="true" name="FDP_26_1_aUrv" vbProcedure="false">#REF!</definedName>
    <definedName function="false" hidden="true" name="FDP_27_1_aUrv" vbProcedure="false">#REF!</definedName>
    <definedName function="false" hidden="true" name="FDP_280_1_aSrv" vbProcedure="false">#REF!</definedName>
    <definedName function="false" hidden="true" name="FDP_281_1_aSrv" vbProcedure="false">#REF!</definedName>
    <definedName function="false" hidden="true" name="FDP_282_1_aSrv" vbProcedure="false">#REF!</definedName>
    <definedName function="false" hidden="true" name="FDP_283_1_aSrv" vbProcedure="false">#REF!</definedName>
    <definedName function="false" hidden="true" name="FDP_28_1_aUrv" vbProcedure="false">#REF!</definedName>
    <definedName function="false" hidden="true" name="FDP_29_1_aUrv" vbProcedure="false">#REF!</definedName>
    <definedName function="false" hidden="true" name="FDP_30_1_aUrv" vbProcedure="false">#REF!</definedName>
    <definedName function="false" hidden="true" name="FDP_31_1_aUrv" vbProcedure="false">#REF!</definedName>
    <definedName function="false" hidden="true" name="FDP_32_1_aUrv" vbProcedure="false">#REF!</definedName>
    <definedName function="false" hidden="true" name="FDP_33_1_aUrv" vbProcedure="false">#REF!</definedName>
    <definedName function="false" hidden="true" name="FDP_34_1_aUrv" vbProcedure="false">#REF!</definedName>
    <definedName function="false" hidden="true" name="FDP_35_1_aUrv" vbProcedure="false">#REF!</definedName>
    <definedName function="false" hidden="true" name="FDP_36_1_aUrv" vbProcedure="false">#REF!</definedName>
    <definedName function="false" hidden="true" name="FDP_37_1_aUrv" vbProcedure="false">#REF!</definedName>
    <definedName function="false" hidden="true" name="FDP_38_1_aUrv" vbProcedure="false">#REF!</definedName>
    <definedName function="false" hidden="true" name="FDP_39_1_aUrv" vbProcedure="false">#REF!</definedName>
    <definedName function="false" hidden="true" name="FDP_41_1_aUrv" vbProcedure="false">#REF!</definedName>
    <definedName function="false" hidden="true" name="FDP_42_1_aUrv" vbProcedure="false">#REF!</definedName>
    <definedName function="false" hidden="true" name="FDP_43_1_aUrv" vbProcedure="false">#REF!</definedName>
    <definedName function="false" hidden="true" name="FDP_44_1_aUrv" vbProcedure="false">#REF!</definedName>
    <definedName function="false" hidden="true" name="FDP_45_1_aUrv" vbProcedure="false">#REF!</definedName>
    <definedName function="false" hidden="true" name="FDP_46_1_aUrv" vbProcedure="false">#REF!</definedName>
    <definedName function="false" hidden="true" name="FDP_47_1_aUrv" vbProcedure="false">#REF!</definedName>
    <definedName function="false" hidden="true" name="FDP_48_1_aUrv" vbProcedure="false">#REF!</definedName>
    <definedName function="false" hidden="true" name="FDP_49_1_aUrv" vbProcedure="false">#REF!</definedName>
    <definedName function="false" hidden="true" name="FDP_50_1_aUrv" vbProcedure="false">#REF!</definedName>
    <definedName function="false" hidden="true" name="FDP_51_1_aUrv" vbProcedure="false">#REF!</definedName>
    <definedName function="false" hidden="true" name="FDP_52_1_aUrv" vbProcedure="false">#REF!</definedName>
    <definedName function="false" hidden="true" name="FDP_53_1_aUrv" vbProcedure="false">#REF!</definedName>
    <definedName function="false" hidden="true" name="FDP_53_1_rUrv" vbProcedure="false">#REF!</definedName>
    <definedName function="false" hidden="true" name="FDP_54_1_aUrv" vbProcedure="false">#REF!</definedName>
    <definedName function="false" hidden="true" name="FDP_55_1_aUrv" vbProcedure="false">#REF!</definedName>
    <definedName function="false" hidden="true" name="FDP_8_1_aDrv" vbProcedure="false">#REF!</definedName>
    <definedName function="false" hidden="true" name="FDP_9_1_aDrv" vbProcedure="false">#REF!</definedName>
    <definedName function="false" hidden="true" name="fds" vbProcedure="false">{"'gráf jan00'!$A$1:$AK$41"}</definedName>
    <definedName function="false" hidden="true" name="FdsfdF" vbProcedure="false">{"'REL CUSTODIF'!$B$1:$H$72"}</definedName>
    <definedName function="false" hidden="true" name="FDSFSD" vbProcedure="false">{"'gráf jan00'!$A$1:$AK$41"}</definedName>
    <definedName function="false" hidden="true" name="FDSFSD_1" vbProcedure="false">{"'gráf jan00'!$A$1:$AK$41"}</definedName>
    <definedName function="false" hidden="true" name="FDSFSD_1_1" vbProcedure="false">{"'gráf jan00'!$A$1:$AK$41"}</definedName>
    <definedName function="false" hidden="true" name="FDSFSD_1_1_1" vbProcedure="false">{"'gráf jan00'!$A$1:$AK$41"}</definedName>
    <definedName function="false" hidden="true" name="FDSFSD_1_2" vbProcedure="false">{"'gráf jan00'!$A$1:$AK$41"}</definedName>
    <definedName function="false" hidden="true" name="FDSFSD_2" vbProcedure="false">{"'gráf jan00'!$A$1:$AK$41"}</definedName>
    <definedName function="false" hidden="true" name="fdsgsfrd" vbProcedure="false">#REF!</definedName>
    <definedName function="false" hidden="true" name="fd_1" vbProcedure="false">{"'Quadro'!$A$4:$BG$78"}</definedName>
    <definedName function="false" hidden="true" name="fd_1_1" vbProcedure="false">{"'Quadro'!$A$4:$BG$78"}</definedName>
    <definedName function="false" hidden="true" name="fd_1_1_1" vbProcedure="false">{"'Quadro'!$A$4:$BG$78"}</definedName>
    <definedName function="false" hidden="true" name="fd_1_2" vbProcedure="false">{"'Quadro'!$A$4:$BG$78"}</definedName>
    <definedName function="false" hidden="true" name="fd_2" vbProcedure="false">{"'Quadro'!$A$4:$BG$78"}</definedName>
    <definedName function="false" hidden="true" name="fe" vbProcedure="false">{#N/A,#N/A,FALSE,"ROTINA";#N/A,#N/A,FALSE,"ITENS";#N/A,#N/A,FALSE,"ACOMP"}</definedName>
    <definedName function="false" hidden="true" name="fefe" vbProcedure="false">{"'RR'!$A$2:$E$81"}</definedName>
    <definedName function="false" hidden="true" name="fefefe" vbProcedure="false">{"'RR'!$A$2:$E$81"}</definedName>
    <definedName function="false" hidden="true" name="FEFRQEFEFD" vbProcedure="false">{"'REL CUSTODIF'!$B$1:$H$72"}</definedName>
    <definedName function="false" hidden="true" name="fegregtrtg"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gregtrtg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gregtrtg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gregtrtg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gregtrtg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gregtrtg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lipe" vbProcedure="false">{"'CptDifn'!$AA$32:$AG$32"}</definedName>
    <definedName function="false" hidden="true" name="felipe_1" vbProcedure="false">{"'CptDifn'!$AA$32:$AG$32"}</definedName>
    <definedName function="false" hidden="true" name="felipe_1_1" vbProcedure="false">{"'CptDifn'!$AA$32:$AG$32"}</definedName>
    <definedName function="false" hidden="true" name="felipe_1_1_1" vbProcedure="false">{"'CptDifn'!$AA$32:$AG$32"}</definedName>
    <definedName function="false" hidden="true" name="felipe_1_2" vbProcedure="false">{"'CptDifn'!$AA$32:$AG$32"}</definedName>
    <definedName function="false" hidden="true" name="felipe_2" vbProcedure="false">{"'CptDifn'!$AA$32:$AG$32"}</definedName>
    <definedName function="false" hidden="true" name="Fer"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rn" vbProcedure="false">{"'gráf jan00'!$A$1:$AK$41"}</definedName>
    <definedName function="false" hidden="true" name="fernananananana" vbProcedure="false">{"'gráf jan00'!$A$1:$AK$41"}</definedName>
    <definedName function="false" hidden="true" name="fernananananana_1" vbProcedure="false">{"'gráf jan00'!$A$1:$AK$41"}</definedName>
    <definedName function="false" hidden="true" name="fernananananana_1_1" vbProcedure="false">{"'gráf jan00'!$A$1:$AK$41"}</definedName>
    <definedName function="false" hidden="true" name="fernananananana_1_1_1" vbProcedure="false">{"'gráf jan00'!$A$1:$AK$41"}</definedName>
    <definedName function="false" hidden="true" name="fernananananana_1_2" vbProcedure="false">{"'gráf jan00'!$A$1:$AK$41"}</definedName>
    <definedName function="false" hidden="true" name="fernananananana_2" vbProcedure="false">{"'gráf jan00'!$A$1:$AK$41"}</definedName>
    <definedName function="false" hidden="true" name="fernanda" vbProcedure="false">{#N/A,#N/A,FALSE,"GERAL";#N/A,#N/A,FALSE,"012-96";#N/A,#N/A,FALSE,"018-96";#N/A,#N/A,FALSE,"027-96";#N/A,#N/A,FALSE,"059-96";#N/A,#N/A,FALSE,"076-96";#N/A,#N/A,FALSE,"019-97";#N/A,#N/A,FALSE,"021-97";#N/A,#N/A,FALSE,"022-97";#N/A,#N/A,FALSE,"028-97"}</definedName>
    <definedName function="false" hidden="true" name="Fernanda_1" vbProcedure="false">{#N/A,#N/A,TRUE,"indice";#N/A,#N/A,TRUE,"indicadores";#N/A,#N/A,TRUE,"comentarios"}</definedName>
    <definedName function="false" hidden="true" name="Fernanda_1_1" vbProcedure="false">{#N/A,#N/A,TRUE,"indice";#N/A,#N/A,TRUE,"indicadores";#N/A,#N/A,TRUE,"comentarios"}</definedName>
    <definedName function="false" hidden="true" name="Fernanda_1_1_1" vbProcedure="false">{#N/A,#N/A,TRUE,"indice";#N/A,#N/A,TRUE,"indicadores";#N/A,#N/A,TRUE,"comentarios"}</definedName>
    <definedName function="false" hidden="true" name="Fernanda_1_2" vbProcedure="false">{#N/A,#N/A,TRUE,"indice";#N/A,#N/A,TRUE,"indicadores";#N/A,#N/A,TRUE,"comentarios"}</definedName>
    <definedName function="false" hidden="true" name="Fernanda_2" vbProcedure="false">{#N/A,#N/A,TRUE,"indice";#N/A,#N/A,TRUE,"indicadores";#N/A,#N/A,TRUE,"comentarios"}</definedName>
    <definedName function="false" hidden="true" name="fernando" vbProcedure="false">{"'gráf jan00'!$A$1:$AK$41"}</definedName>
    <definedName function="false" hidden="true" name="fernando_1" vbProcedure="false">{"'gráf jan00'!$A$1:$AK$41"}</definedName>
    <definedName function="false" hidden="true" name="fernando_1_1" vbProcedure="false">{"'gráf jan00'!$A$1:$AK$41"}</definedName>
    <definedName function="false" hidden="true" name="fernando_1_1_1" vbProcedure="false">{"'gráf jan00'!$A$1:$AK$41"}</definedName>
    <definedName function="false" hidden="true" name="fernando_1_2" vbProcedure="false">{"'gráf jan00'!$A$1:$AK$41"}</definedName>
    <definedName function="false" hidden="true" name="fernando_2" vbProcedure="false">{"'gráf jan00'!$A$1:$AK$41"}</definedName>
    <definedName function="false" hidden="true" name="fern_1" vbProcedure="false">{"'gráf jan00'!$A$1:$AK$41"}</definedName>
    <definedName function="false" hidden="true" name="fern_1_1" vbProcedure="false">{"'gráf jan00'!$A$1:$AK$41"}</definedName>
    <definedName function="false" hidden="true" name="fern_1_1_1" vbProcedure="false">{"'gráf jan00'!$A$1:$AK$41"}</definedName>
    <definedName function="false" hidden="true" name="fern_1_2" vbProcedure="false">{"'gráf jan00'!$A$1:$AK$41"}</definedName>
    <definedName function="false" hidden="true" name="fern_2" vbProcedure="false">{"'gráf jan00'!$A$1:$AK$41"}</definedName>
    <definedName function="false" hidden="true" name="Fer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r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r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r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r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ev" vbProcedure="false">{#N/A,#N/A,FALSE,"SITUAÇÃO DIÁRIA ";#N/A,#N/A,FALSE,"7 à 7"}</definedName>
    <definedName function="false" hidden="true" name="Fevereiro" vbProcedure="false">{"'Quadro'!$A$4:$BG$78"}</definedName>
    <definedName function="false" hidden="true" name="Fevereiro2005"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true" name="Fevereiro_1" vbProcedure="false">{"'Quadro'!$A$4:$BG$78"}</definedName>
    <definedName function="false" hidden="true" name="Fevereiro_1_1" vbProcedure="false">{"'Quadro'!$A$4:$BG$78"}</definedName>
    <definedName function="false" hidden="true" name="Fevereiro_1_1_1" vbProcedure="false">{"'Quadro'!$A$4:$BG$78"}</definedName>
    <definedName function="false" hidden="true" name="Fevereiro_1_2" vbProcedure="false">{"'Quadro'!$A$4:$BG$78"}</definedName>
    <definedName function="false" hidden="true" name="Fevereiro_2" vbProcedure="false">{"'Quadro'!$A$4:$BG$78"}</definedName>
    <definedName function="false" hidden="true" name="Fev_1" vbProcedure="false">{#N/A,#N/A,FALSE,"SITUAÇÃO DIÁRIA ";#N/A,#N/A,FALSE,"7 à 7"}</definedName>
    <definedName function="false" hidden="true" name="Fev_1_1" vbProcedure="false">{#N/A,#N/A,FALSE,"SITUAÇÃO DIÁRIA ";#N/A,#N/A,FALSE,"7 à 7"}</definedName>
    <definedName function="false" hidden="true" name="Fev_1_1_1" vbProcedure="false">{#N/A,#N/A,FALSE,"SITUAÇÃO DIÁRIA ";#N/A,#N/A,FALSE,"7 à 7"}</definedName>
    <definedName function="false" hidden="true" name="Fev_1_2" vbProcedure="false">{#N/A,#N/A,FALSE,"SITUAÇÃO DIÁRIA ";#N/A,#N/A,FALSE,"7 à 7"}</definedName>
    <definedName function="false" hidden="true" name="Fev_2" vbProcedure="false">{#N/A,#N/A,FALSE,"SITUAÇÃO DIÁRIA ";#N/A,#N/A,FALSE,"7 à 7"}</definedName>
    <definedName function="false" hidden="true" name="fe_3" vbProcedure="false">{#N/A,#N/A,FALSE,"ROTINA";#N/A,#N/A,FALSE,"ITENS";#N/A,#N/A,FALSE,"ACOMP"}</definedName>
    <definedName function="false" hidden="true" name="fe_3_1" vbProcedure="false">{#N/A,#N/A,FALSE,"ROTINA";#N/A,#N/A,FALSE,"ITENS";#N/A,#N/A,FALSE,"ACOMP"}</definedName>
    <definedName function="false" hidden="true" name="fe_3_1_1" vbProcedure="false">{#N/A,#N/A,FALSE,"ROTINA";#N/A,#N/A,FALSE,"ITENS";#N/A,#N/A,FALSE,"ACOMP"}</definedName>
    <definedName function="false" hidden="true" name="fe_3_2" vbProcedure="false">{#N/A,#N/A,FALSE,"ROTINA";#N/A,#N/A,FALSE,"ITENS";#N/A,#N/A,FALSE,"ACOMP"}</definedName>
    <definedName function="false" hidden="true" name="ff" vbProcedure="false">#REF!</definedName>
    <definedName function="false" hidden="true" name="fff" vbProcedure="false">{"'Plan1'!$B$10","'Plan1'!$A$1","'Plan1'!$C$2:$N$28"}</definedName>
    <definedName function="false" hidden="true" name="fffff" vbProcedure="false">{"'EI 060 02'!$A$1:$K$59"}</definedName>
    <definedName function="false" hidden="true" name="FFFFFF" vbProcedure="false">#REF!</definedName>
    <definedName function="false" hidden="true" name="fffff_1" vbProcedure="false">{"'CptDifn'!$AA$32:$AG$32"}</definedName>
    <definedName function="false" hidden="true" name="fffff_1_1" vbProcedure="false">{"'CptDifn'!$AA$32:$AG$32"}</definedName>
    <definedName function="false" hidden="true" name="fffff_1_1_1" vbProcedure="false">{"'CptDifn'!$AA$32:$AG$32"}</definedName>
    <definedName function="false" hidden="true" name="fffff_1_2" vbProcedure="false">{"'CptDifn'!$AA$32:$AG$32"}</definedName>
    <definedName function="false" hidden="true" name="fffff_2" vbProcedure="false">{"'CptDifn'!$AA$32:$AG$32"}</definedName>
    <definedName function="false" hidden="true" name="fff_1" vbProcedure="false">{"'Plan1'!$B$10","'Plan1'!$A$1","'Plan1'!$C$2:$N$28"}</definedName>
    <definedName function="false" hidden="true" name="fff_1_1" vbProcedure="false">{"'Plan1'!$B$10","'Plan1'!$A$1","'Plan1'!$C$2:$N$28"}</definedName>
    <definedName function="false" hidden="true" name="fff_1_1_1" vbProcedure="false">{"'Plan1'!$B$10","'Plan1'!$A$1","'Plan1'!$C$2:$N$28"}</definedName>
    <definedName function="false" hidden="true" name="fff_1_2" vbProcedure="false">{"'Plan1'!$B$10","'Plan1'!$A$1","'Plan1'!$C$2:$N$28"}</definedName>
    <definedName function="false" hidden="true" name="fff_2" vbProcedure="false">{"'Plan1'!$B$10","'Plan1'!$A$1","'Plan1'!$C$2:$N$28"}</definedName>
    <definedName function="false" hidden="true" name="FFGV" vbProcedure="false">{"'gráf jan00'!$A$1:$AK$41"}</definedName>
    <definedName function="false" hidden="true" name="ffre" vbProcedure="false">{"'RR'!$A$2:$E$81"}</definedName>
    <definedName function="false" hidden="true" name="FFTY" vbProcedure="false">{#N/A,#N/A,FALSE,"GERAL";#N/A,#N/A,FALSE,"012-96";#N/A,#N/A,FALSE,"018-96";#N/A,#N/A,FALSE,"027-96";#N/A,#N/A,FALSE,"059-96";#N/A,#N/A,FALSE,"076-96";#N/A,#N/A,FALSE,"019-97";#N/A,#N/A,FALSE,"021-97";#N/A,#N/A,FALSE,"022-97";#N/A,#N/A,FALSE,"028-97"}</definedName>
    <definedName function="false" hidden="true" name="FFTY_1" vbProcedure="false">{#N/A,#N/A,FALSE,"GERAL";#N/A,#N/A,FALSE,"012-96";#N/A,#N/A,FALSE,"018-96";#N/A,#N/A,FALSE,"027-96";#N/A,#N/A,FALSE,"059-96";#N/A,#N/A,FALSE,"076-96";#N/A,#N/A,FALSE,"019-97";#N/A,#N/A,FALSE,"021-97";#N/A,#N/A,FALSE,"022-97";#N/A,#N/A,FALSE,"028-97"}</definedName>
    <definedName function="false" hidden="true" name="FFTY_1_1" vbProcedure="false">{#N/A,#N/A,FALSE,"GERAL";#N/A,#N/A,FALSE,"012-96";#N/A,#N/A,FALSE,"018-96";#N/A,#N/A,FALSE,"027-96";#N/A,#N/A,FALSE,"059-96";#N/A,#N/A,FALSE,"076-96";#N/A,#N/A,FALSE,"019-97";#N/A,#N/A,FALSE,"021-97";#N/A,#N/A,FALSE,"022-97";#N/A,#N/A,FALSE,"028-97"}</definedName>
    <definedName function="false" hidden="true" name="FFTY_1_1_1" vbProcedure="false">{#N/A,#N/A,FALSE,"GERAL";#N/A,#N/A,FALSE,"012-96";#N/A,#N/A,FALSE,"018-96";#N/A,#N/A,FALSE,"027-96";#N/A,#N/A,FALSE,"059-96";#N/A,#N/A,FALSE,"076-96";#N/A,#N/A,FALSE,"019-97";#N/A,#N/A,FALSE,"021-97";#N/A,#N/A,FALSE,"022-97";#N/A,#N/A,FALSE,"028-97"}</definedName>
    <definedName function="false" hidden="true" name="FFTY_1_2" vbProcedure="false">{#N/A,#N/A,FALSE,"GERAL";#N/A,#N/A,FALSE,"012-96";#N/A,#N/A,FALSE,"018-96";#N/A,#N/A,FALSE,"027-96";#N/A,#N/A,FALSE,"059-96";#N/A,#N/A,FALSE,"076-96";#N/A,#N/A,FALSE,"019-97";#N/A,#N/A,FALSE,"021-97";#N/A,#N/A,FALSE,"022-97";#N/A,#N/A,FALSE,"028-97"}</definedName>
    <definedName function="false" hidden="true" name="FFTY_2" vbProcedure="false">{#N/A,#N/A,FALSE,"GERAL";#N/A,#N/A,FALSE,"012-96";#N/A,#N/A,FALSE,"018-96";#N/A,#N/A,FALSE,"027-96";#N/A,#N/A,FALSE,"059-96";#N/A,#N/A,FALSE,"076-96";#N/A,#N/A,FALSE,"019-97";#N/A,#N/A,FALSE,"021-97";#N/A,#N/A,FALSE,"022-97";#N/A,#N/A,FALSE,"028-97"}</definedName>
    <definedName function="false" hidden="true" name="FFVP" vbProcedure="false">{"'gráf jan00'!$A$1:$AK$41"}</definedName>
    <definedName function="false" hidden="true" name="ffvp00" vbProcedure="false">{"'gráf jan00'!$A$1:$AK$41"}</definedName>
    <definedName function="false" hidden="true" name="ffvp00_1" vbProcedure="false">{"'gráf jan00'!$A$1:$AK$41"}</definedName>
    <definedName function="false" hidden="true" name="ffvp00_1_1" vbProcedure="false">{"'gráf jan00'!$A$1:$AK$41"}</definedName>
    <definedName function="false" hidden="true" name="ffvp00_1_1_1" vbProcedure="false">{"'gráf jan00'!$A$1:$AK$41"}</definedName>
    <definedName function="false" hidden="true" name="ffvp00_1_2" vbProcedure="false">{"'gráf jan00'!$A$1:$AK$41"}</definedName>
    <definedName function="false" hidden="true" name="ffvp00_2" vbProcedure="false">{"'gráf jan00'!$A$1:$AK$41"}</definedName>
    <definedName function="false" hidden="true" name="FFVP1" vbProcedure="false">{"'gráf jan00'!$A$1:$AK$41"}</definedName>
    <definedName function="false" hidden="true" name="FFVP10" vbProcedure="false">{"'gráf jan00'!$A$1:$AK$41"}</definedName>
    <definedName function="false" hidden="true" name="FFVP10_1" vbProcedure="false">{"'gráf jan00'!$A$1:$AK$41"}</definedName>
    <definedName function="false" hidden="true" name="FFVP10_1_1" vbProcedure="false">{"'gráf jan00'!$A$1:$AK$41"}</definedName>
    <definedName function="false" hidden="true" name="FFVP10_1_1_1" vbProcedure="false">{"'gráf jan00'!$A$1:$AK$41"}</definedName>
    <definedName function="false" hidden="true" name="FFVP10_1_2" vbProcedure="false">{"'gráf jan00'!$A$1:$AK$41"}</definedName>
    <definedName function="false" hidden="true" name="FFVP10_2" vbProcedure="false">{"'gráf jan00'!$A$1:$AK$41"}</definedName>
    <definedName function="false" hidden="true" name="FFVP11" vbProcedure="false">{"'gráf jan00'!$A$1:$AK$41"}</definedName>
    <definedName function="false" hidden="true" name="FFVP11_1" vbProcedure="false">{"'gráf jan00'!$A$1:$AK$41"}</definedName>
    <definedName function="false" hidden="true" name="FFVP11_1_1" vbProcedure="false">{"'gráf jan00'!$A$1:$AK$41"}</definedName>
    <definedName function="false" hidden="true" name="FFVP11_1_1_1" vbProcedure="false">{"'gráf jan00'!$A$1:$AK$41"}</definedName>
    <definedName function="false" hidden="true" name="FFVP11_1_2" vbProcedure="false">{"'gráf jan00'!$A$1:$AK$41"}</definedName>
    <definedName function="false" hidden="true" name="FFVP11_2" vbProcedure="false">{"'gráf jan00'!$A$1:$AK$41"}</definedName>
    <definedName function="false" hidden="true" name="FFVP12" vbProcedure="false">{"'gráf jan00'!$A$1:$AK$41"}</definedName>
    <definedName function="false" hidden="true" name="FFVP12_1" vbProcedure="false">{"'gráf jan00'!$A$1:$AK$41"}</definedName>
    <definedName function="false" hidden="true" name="FFVP12_1_1" vbProcedure="false">{"'gráf jan00'!$A$1:$AK$41"}</definedName>
    <definedName function="false" hidden="true" name="FFVP12_1_1_1" vbProcedure="false">{"'gráf jan00'!$A$1:$AK$41"}</definedName>
    <definedName function="false" hidden="true" name="FFVP12_1_2" vbProcedure="false">{"'gráf jan00'!$A$1:$AK$41"}</definedName>
    <definedName function="false" hidden="true" name="FFVP12_2" vbProcedure="false">{"'gráf jan00'!$A$1:$AK$41"}</definedName>
    <definedName function="false" hidden="true" name="FFVP13" vbProcedure="false">{"'gráf jan00'!$A$1:$AK$41"}</definedName>
    <definedName function="false" hidden="true" name="FFVP13_1" vbProcedure="false">{"'gráf jan00'!$A$1:$AK$41"}</definedName>
    <definedName function="false" hidden="true" name="FFVP13_1_1" vbProcedure="false">{"'gráf jan00'!$A$1:$AK$41"}</definedName>
    <definedName function="false" hidden="true" name="FFVP13_1_1_1" vbProcedure="false">{"'gráf jan00'!$A$1:$AK$41"}</definedName>
    <definedName function="false" hidden="true" name="FFVP13_1_2" vbProcedure="false">{"'gráf jan00'!$A$1:$AK$41"}</definedName>
    <definedName function="false" hidden="true" name="FFVP13_2" vbProcedure="false">{"'gráf jan00'!$A$1:$AK$41"}</definedName>
    <definedName function="false" hidden="true" name="FFVP14" vbProcedure="false">{"'gráf jan00'!$A$1:$AK$41"}</definedName>
    <definedName function="false" hidden="true" name="FFVP14_1" vbProcedure="false">{"'gráf jan00'!$A$1:$AK$41"}</definedName>
    <definedName function="false" hidden="true" name="FFVP14_1_1" vbProcedure="false">{"'gráf jan00'!$A$1:$AK$41"}</definedName>
    <definedName function="false" hidden="true" name="FFVP14_1_1_1" vbProcedure="false">{"'gráf jan00'!$A$1:$AK$41"}</definedName>
    <definedName function="false" hidden="true" name="FFVP14_1_2" vbProcedure="false">{"'gráf jan00'!$A$1:$AK$41"}</definedName>
    <definedName function="false" hidden="true" name="FFVP14_2" vbProcedure="false">{"'gráf jan00'!$A$1:$AK$41"}</definedName>
    <definedName function="false" hidden="true" name="FFVP15" vbProcedure="false">{"'gráf jan00'!$A$1:$AK$41"}</definedName>
    <definedName function="false" hidden="true" name="FFVP15_1" vbProcedure="false">{"'gráf jan00'!$A$1:$AK$41"}</definedName>
    <definedName function="false" hidden="true" name="FFVP15_1_1" vbProcedure="false">{"'gráf jan00'!$A$1:$AK$41"}</definedName>
    <definedName function="false" hidden="true" name="FFVP15_1_1_1" vbProcedure="false">{"'gráf jan00'!$A$1:$AK$41"}</definedName>
    <definedName function="false" hidden="true" name="FFVP15_1_2" vbProcedure="false">{"'gráf jan00'!$A$1:$AK$41"}</definedName>
    <definedName function="false" hidden="true" name="FFVP15_2" vbProcedure="false">{"'gráf jan00'!$A$1:$AK$41"}</definedName>
    <definedName function="false" hidden="true" name="FFVP16" vbProcedure="false">{"'gráf jan00'!$A$1:$AK$41"}</definedName>
    <definedName function="false" hidden="true" name="FFVP16_1" vbProcedure="false">{"'gráf jan00'!$A$1:$AK$41"}</definedName>
    <definedName function="false" hidden="true" name="FFVP16_1_1" vbProcedure="false">{"'gráf jan00'!$A$1:$AK$41"}</definedName>
    <definedName function="false" hidden="true" name="FFVP16_1_1_1" vbProcedure="false">{"'gráf jan00'!$A$1:$AK$41"}</definedName>
    <definedName function="false" hidden="true" name="FFVP16_1_2" vbProcedure="false">{"'gráf jan00'!$A$1:$AK$41"}</definedName>
    <definedName function="false" hidden="true" name="FFVP16_2" vbProcedure="false">{"'gráf jan00'!$A$1:$AK$41"}</definedName>
    <definedName function="false" hidden="true" name="FFVP1_1" vbProcedure="false">{"'gráf jan00'!$A$1:$AK$41"}</definedName>
    <definedName function="false" hidden="true" name="FFVP1_1_1" vbProcedure="false">{"'gráf jan00'!$A$1:$AK$41"}</definedName>
    <definedName function="false" hidden="true" name="FFVP1_1_1_1" vbProcedure="false">{"'gráf jan00'!$A$1:$AK$41"}</definedName>
    <definedName function="false" hidden="true" name="FFVP1_1_2" vbProcedure="false">{"'gráf jan00'!$A$1:$AK$41"}</definedName>
    <definedName function="false" hidden="true" name="FFVP1_2" vbProcedure="false">{"'gráf jan00'!$A$1:$AK$41"}</definedName>
    <definedName function="false" hidden="true" name="FFVP2" vbProcedure="false">{"'gráf jan00'!$A$1:$AK$41"}</definedName>
    <definedName function="false" hidden="true" name="FFVP2_1" vbProcedure="false">{"'gráf jan00'!$A$1:$AK$41"}</definedName>
    <definedName function="false" hidden="true" name="FFVP2_1_1" vbProcedure="false">{"'gráf jan00'!$A$1:$AK$41"}</definedName>
    <definedName function="false" hidden="true" name="FFVP2_1_1_1" vbProcedure="false">{"'gráf jan00'!$A$1:$AK$41"}</definedName>
    <definedName function="false" hidden="true" name="FFVP2_1_2" vbProcedure="false">{"'gráf jan00'!$A$1:$AK$41"}</definedName>
    <definedName function="false" hidden="true" name="FFVP2_2" vbProcedure="false">{"'gráf jan00'!$A$1:$AK$41"}</definedName>
    <definedName function="false" hidden="true" name="FFVP3" vbProcedure="false">{"'gráf jan00'!$A$1:$AK$41"}</definedName>
    <definedName function="false" hidden="true" name="FFVP3_1" vbProcedure="false">{"'gráf jan00'!$A$1:$AK$41"}</definedName>
    <definedName function="false" hidden="true" name="FFVP3_1_1" vbProcedure="false">{"'gráf jan00'!$A$1:$AK$41"}</definedName>
    <definedName function="false" hidden="true" name="FFVP3_1_1_1" vbProcedure="false">{"'gráf jan00'!$A$1:$AK$41"}</definedName>
    <definedName function="false" hidden="true" name="FFVP3_1_2" vbProcedure="false">{"'gráf jan00'!$A$1:$AK$41"}</definedName>
    <definedName function="false" hidden="true" name="FFVP3_2" vbProcedure="false">{"'gráf jan00'!$A$1:$AK$41"}</definedName>
    <definedName function="false" hidden="true" name="FFVP4" vbProcedure="false">{"'gráf jan00'!$A$1:$AK$41"}</definedName>
    <definedName function="false" hidden="true" name="FFVP41" vbProcedure="false">{"'gráf jan00'!$A$1:$AK$41"}</definedName>
    <definedName function="false" hidden="true" name="ffvp43" vbProcedure="false">{"'gráf jan00'!$A$1:$AK$41"}</definedName>
    <definedName function="false" hidden="true" name="ffvp43_1" vbProcedure="false">{"'gráf jan00'!$A$1:$AK$41"}</definedName>
    <definedName function="false" hidden="true" name="ffvp43_1_1" vbProcedure="false">{"'gráf jan00'!$A$1:$AK$41"}</definedName>
    <definedName function="false" hidden="true" name="ffvp43_1_1_1" vbProcedure="false">{"'gráf jan00'!$A$1:$AK$41"}</definedName>
    <definedName function="false" hidden="true" name="ffvp43_1_2" vbProcedure="false">{"'gráf jan00'!$A$1:$AK$41"}</definedName>
    <definedName function="false" hidden="true" name="ffvp43_2" vbProcedure="false">{"'gráf jan00'!$A$1:$AK$41"}</definedName>
    <definedName function="false" hidden="true" name="FFVP4_1" vbProcedure="false">{"'gráf jan00'!$A$1:$AK$41"}</definedName>
    <definedName function="false" hidden="true" name="FFVP4_1_1" vbProcedure="false">{"'gráf jan00'!$A$1:$AK$41"}</definedName>
    <definedName function="false" hidden="true" name="FFVP4_1_1_1" vbProcedure="false">{"'gráf jan00'!$A$1:$AK$41"}</definedName>
    <definedName function="false" hidden="true" name="FFVP4_1_2" vbProcedure="false">{"'gráf jan00'!$A$1:$AK$41"}</definedName>
    <definedName function="false" hidden="true" name="FFVP4_2" vbProcedure="false">{"'gráf jan00'!$A$1:$AK$41"}</definedName>
    <definedName function="false" hidden="true" name="FFVP5" vbProcedure="false">{"'gráf jan00'!$A$1:$AK$41"}</definedName>
    <definedName function="false" hidden="true" name="FFVP5_1" vbProcedure="false">{"'gráf jan00'!$A$1:$AK$41"}</definedName>
    <definedName function="false" hidden="true" name="FFVP5_1_1" vbProcedure="false">{"'gráf jan00'!$A$1:$AK$41"}</definedName>
    <definedName function="false" hidden="true" name="FFVP5_1_1_1" vbProcedure="false">{"'gráf jan00'!$A$1:$AK$41"}</definedName>
    <definedName function="false" hidden="true" name="FFVP5_1_2" vbProcedure="false">{"'gráf jan00'!$A$1:$AK$41"}</definedName>
    <definedName function="false" hidden="true" name="FFVP5_2" vbProcedure="false">{"'gráf jan00'!$A$1:$AK$41"}</definedName>
    <definedName function="false" hidden="true" name="FFVP6" vbProcedure="false">{"'gráf jan00'!$A$1:$AK$41"}</definedName>
    <definedName function="false" hidden="true" name="FFVP6_1" vbProcedure="false">{"'gráf jan00'!$A$1:$AK$41"}</definedName>
    <definedName function="false" hidden="true" name="FFVP6_1_1" vbProcedure="false">{"'gráf jan00'!$A$1:$AK$41"}</definedName>
    <definedName function="false" hidden="true" name="FFVP6_1_1_1" vbProcedure="false">{"'gráf jan00'!$A$1:$AK$41"}</definedName>
    <definedName function="false" hidden="true" name="FFVP6_1_2" vbProcedure="false">{"'gráf jan00'!$A$1:$AK$41"}</definedName>
    <definedName function="false" hidden="true" name="FFVP6_2" vbProcedure="false">{"'gráf jan00'!$A$1:$AK$41"}</definedName>
    <definedName function="false" hidden="true" name="FFVP7" vbProcedure="false">{"'gráf jan00'!$A$1:$AK$41"}</definedName>
    <definedName function="false" hidden="true" name="FFVP7_1" vbProcedure="false">{"'gráf jan00'!$A$1:$AK$41"}</definedName>
    <definedName function="false" hidden="true" name="FFVP7_1_1" vbProcedure="false">{"'gráf jan00'!$A$1:$AK$41"}</definedName>
    <definedName function="false" hidden="true" name="FFVP7_1_1_1" vbProcedure="false">{"'gráf jan00'!$A$1:$AK$41"}</definedName>
    <definedName function="false" hidden="true" name="FFVP7_1_2" vbProcedure="false">{"'gráf jan00'!$A$1:$AK$41"}</definedName>
    <definedName function="false" hidden="true" name="FFVP7_2" vbProcedure="false">{"'gráf jan00'!$A$1:$AK$41"}</definedName>
    <definedName function="false" hidden="true" name="FFVP8" vbProcedure="false">{"'gráf jan00'!$A$1:$AK$41"}</definedName>
    <definedName function="false" hidden="true" name="FFVP8_1" vbProcedure="false">{"'gráf jan00'!$A$1:$AK$41"}</definedName>
    <definedName function="false" hidden="true" name="FFVP8_1_1" vbProcedure="false">{"'gráf jan00'!$A$1:$AK$41"}</definedName>
    <definedName function="false" hidden="true" name="FFVP8_1_1_1" vbProcedure="false">{"'gráf jan00'!$A$1:$AK$41"}</definedName>
    <definedName function="false" hidden="true" name="FFVP8_1_2" vbProcedure="false">{"'gráf jan00'!$A$1:$AK$41"}</definedName>
    <definedName function="false" hidden="true" name="FFVP8_2" vbProcedure="false">{"'gráf jan00'!$A$1:$AK$41"}</definedName>
    <definedName function="false" hidden="true" name="FFVP9" vbProcedure="false">{"'gráf jan00'!$A$1:$AK$41"}</definedName>
    <definedName function="false" hidden="true" name="FFVP9_1" vbProcedure="false">{"'gráf jan00'!$A$1:$AK$41"}</definedName>
    <definedName function="false" hidden="true" name="FFVP9_1_1" vbProcedure="false">{"'gráf jan00'!$A$1:$AK$41"}</definedName>
    <definedName function="false" hidden="true" name="FFVP9_1_1_1" vbProcedure="false">{"'gráf jan00'!$A$1:$AK$41"}</definedName>
    <definedName function="false" hidden="true" name="FFVP9_1_2" vbProcedure="false">{"'gráf jan00'!$A$1:$AK$41"}</definedName>
    <definedName function="false" hidden="true" name="FFVP9_2" vbProcedure="false">{"'gráf jan00'!$A$1:$AK$41"}</definedName>
    <definedName function="false" hidden="true" name="FFVP_1" vbProcedure="false">{"'gráf jan00'!$A$1:$AK$41"}</definedName>
    <definedName function="false" hidden="true" name="FFVP_1_1" vbProcedure="false">{"'gráf jan00'!$A$1:$AK$41"}</definedName>
    <definedName function="false" hidden="true" name="FFVP_1_1_1" vbProcedure="false">{"'gráf jan00'!$A$1:$AK$41"}</definedName>
    <definedName function="false" hidden="true" name="FFVP_1_2" vbProcedure="false">{"'gráf jan00'!$A$1:$AK$41"}</definedName>
    <definedName function="false" hidden="true" name="FFVP_2" vbProcedure="false">{"'gráf jan00'!$A$1:$AK$41"}</definedName>
    <definedName function="false" hidden="true" name="ffw"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ff_1" vbProcedure="false">{"'gráf jan00'!$A$1:$AK$41"}</definedName>
    <definedName function="false" hidden="true" name="ff_1_1" vbProcedure="false">{"'gráf jan00'!$A$1:$AK$41"}</definedName>
    <definedName function="false" hidden="true" name="ff_1_1_1" vbProcedure="false">{"'gráf jan00'!$A$1:$AK$41"}</definedName>
    <definedName function="false" hidden="true" name="ff_1_2" vbProcedure="false">{"'gráf jan00'!$A$1:$AK$41"}</definedName>
    <definedName function="false" hidden="true" name="ff_2" vbProcedure="false">{"'gráf jan00'!$A$1:$AK$41"}</definedName>
    <definedName function="false" hidden="true" name="fg" vbProcedure="false">{"'CptDifn'!$AA$32:$AG$32"}</definedName>
    <definedName function="false" hidden="true" name="fgdfhd" vbProcedure="false">{"'CptDifn'!$AA$32:$AG$32"}</definedName>
    <definedName function="false" hidden="true" name="fgdfhd_1" vbProcedure="false">{"'CptDifn'!$AA$32:$AG$32"}</definedName>
    <definedName function="false" hidden="true" name="fgdfhd_1_1" vbProcedure="false">{"'CptDifn'!$AA$32:$AG$32"}</definedName>
    <definedName function="false" hidden="true" name="fgdfhd_1_1_1" vbProcedure="false">{"'CptDifn'!$AA$32:$AG$32"}</definedName>
    <definedName function="false" hidden="true" name="fgdfhd_1_2" vbProcedure="false">{"'CptDifn'!$AA$32:$AG$32"}</definedName>
    <definedName function="false" hidden="true" name="fgdfhd_2" vbProcedure="false">{"'CptDifn'!$AA$32:$AG$32"}</definedName>
    <definedName function="false" hidden="true" name="fgdh" vbProcedure="false">{"'CptDifn'!$AA$32:$AG$32"}</definedName>
    <definedName function="false" hidden="true" name="fgdh_1" vbProcedure="false">{"'CptDifn'!$AA$32:$AG$32"}</definedName>
    <definedName function="false" hidden="true" name="fgdh_1_1" vbProcedure="false">{"'CptDifn'!$AA$32:$AG$32"}</definedName>
    <definedName function="false" hidden="true" name="fgdh_1_1_1" vbProcedure="false">{"'CptDifn'!$AA$32:$AG$32"}</definedName>
    <definedName function="false" hidden="true" name="fgdh_1_2" vbProcedure="false">{"'CptDifn'!$AA$32:$AG$32"}</definedName>
    <definedName function="false" hidden="true" name="fgdh_2" vbProcedure="false">{"'CptDifn'!$AA$32:$AG$32"}</definedName>
    <definedName function="false" hidden="true" name="fgff" vbProcedure="false">{#N/A,#N/A,FALSE,"MO (2)"}</definedName>
    <definedName function="false" hidden="true" name="fgfhf" vbProcedure="false">{#N/A,#N/A,FALSE,"PCOL"}</definedName>
    <definedName function="false" hidden="true" name="fgfsgrgq" vbProcedure="false">{"'REL CUSTODIF'!$B$1:$H$72"}</definedName>
    <definedName function="false" hidden="true" name="fgh"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ghdjhd" vbProcedure="false">{"'CptDifn'!$AA$32:$AG$32"}</definedName>
    <definedName function="false" hidden="true" name="fghdjhd_1" vbProcedure="false">{"'CptDifn'!$AA$32:$AG$32"}</definedName>
    <definedName function="false" hidden="true" name="fghdjhd_1_1" vbProcedure="false">{"'CptDifn'!$AA$32:$AG$32"}</definedName>
    <definedName function="false" hidden="true" name="fghdjhd_1_1_1" vbProcedure="false">{"'CptDifn'!$AA$32:$AG$32"}</definedName>
    <definedName function="false" hidden="true" name="fghdjhd_1_2" vbProcedure="false">{"'CptDifn'!$AA$32:$AG$32"}</definedName>
    <definedName function="false" hidden="true" name="fghdjhd_2" vbProcedure="false">{"'CptDifn'!$AA$32:$AG$32"}</definedName>
    <definedName function="false" hidden="true" name="fghfhfdhdr" vbProcedure="false">{#N/A,#N/A,TRUE,"MEMO";#N/A,#N/A,TRUE,"PARAMETROS";#N/A,#N/A,TRUE,"RLI ";#N/A,#N/A,TRUE,"IMPTO.DET.";#N/A,#N/A,TRUE,"FUT-FUNT";#N/A,#N/A,TRUE,"CPI-PATR.";#N/A,#N/A,TRUE,"CM CPI";#N/A,#N/A,TRUE,"PROV";#N/A,#N/A,TRUE,"A FIJO";#N/A,#N/A,TRUE,"LEASING";#N/A,#N/A,TRUE,"VPP";#N/A,#N/A,TRUE,"PPM";#N/A,#N/A,TRUE,"OTROS"}</definedName>
    <definedName function="false" hidden="true" name="fghj" vbProcedure="false">{"'CptDifn'!$AA$32:$AG$32"}</definedName>
    <definedName function="false" hidden="true" name="fghjj" vbProcedure="false">{"'CptDifn'!$AA$32:$AG$32"}</definedName>
    <definedName function="false" hidden="true" name="fghjj_1" vbProcedure="false">{"'CptDifn'!$AA$32:$AG$32"}</definedName>
    <definedName function="false" hidden="true" name="fghjj_1_1" vbProcedure="false">{"'CptDifn'!$AA$32:$AG$32"}</definedName>
    <definedName function="false" hidden="true" name="fghjj_1_1_1" vbProcedure="false">{"'CptDifn'!$AA$32:$AG$32"}</definedName>
    <definedName function="false" hidden="true" name="fghjj_1_2" vbProcedure="false">{"'CptDifn'!$AA$32:$AG$32"}</definedName>
    <definedName function="false" hidden="true" name="fghjj_2" vbProcedure="false">{"'CptDifn'!$AA$32:$AG$32"}</definedName>
    <definedName function="false" hidden="true" name="fghj_1" vbProcedure="false">{"'CptDifn'!$AA$32:$AG$32"}</definedName>
    <definedName function="false" hidden="true" name="fghj_1_1" vbProcedure="false">{"'CptDifn'!$AA$32:$AG$32"}</definedName>
    <definedName function="false" hidden="true" name="fghj_1_1_1" vbProcedure="false">{"'CptDifn'!$AA$32:$AG$32"}</definedName>
    <definedName function="false" hidden="true" name="fghj_1_2" vbProcedure="false">{"'CptDifn'!$AA$32:$AG$32"}</definedName>
    <definedName function="false" hidden="true" name="fghj_2" vbProcedure="false">{"'CptDifn'!$AA$32:$AG$32"}</definedName>
    <definedName function="false" hidden="true" name="fgh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gh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gh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gh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gh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gjfk" vbProcedure="false">{"'CptDifn'!$AA$32:$AG$32"}</definedName>
    <definedName function="false" hidden="true" name="fgjfk_1" vbProcedure="false">{"'CptDifn'!$AA$32:$AG$32"}</definedName>
    <definedName function="false" hidden="true" name="fgjfk_1_1" vbProcedure="false">{"'CptDifn'!$AA$32:$AG$32"}</definedName>
    <definedName function="false" hidden="true" name="fgjfk_1_1_1" vbProcedure="false">{"'CptDifn'!$AA$32:$AG$32"}</definedName>
    <definedName function="false" hidden="true" name="fgjfk_1_2" vbProcedure="false">{"'CptDifn'!$AA$32:$AG$32"}</definedName>
    <definedName function="false" hidden="true" name="fgjfk_2" vbProcedure="false">{"'CptDifn'!$AA$32:$AG$32"}</definedName>
    <definedName function="false" hidden="true" name="fgn" vbProcedure="false">{"'gráf jan00'!$A$1:$AK$41"}</definedName>
    <definedName function="false" hidden="true" name="fgnfg" vbProcedure="false">{"'gráf jan00'!$A$1:$AK$41"}</definedName>
    <definedName function="false" hidden="true" name="fgs" vbProcedure="false">{"'gráf jan00'!$A$1:$AK$41"}</definedName>
    <definedName function="false" hidden="true" name="fgs_1" vbProcedure="false">{"'gráf jan00'!$A$1:$AK$41"}</definedName>
    <definedName function="false" hidden="true" name="fgs_1_1" vbProcedure="false">{"'gráf jan00'!$A$1:$AK$41"}</definedName>
    <definedName function="false" hidden="true" name="fgs_1_1_1" vbProcedure="false">{"'gráf jan00'!$A$1:$AK$41"}</definedName>
    <definedName function="false" hidden="true" name="fgs_1_2" vbProcedure="false">{"'gráf jan00'!$A$1:$AK$41"}</definedName>
    <definedName function="false" hidden="true" name="fgs_2" vbProcedure="false">{"'gráf jan00'!$A$1:$AK$41"}</definedName>
    <definedName function="false" hidden="true" name="fg_1" vbProcedure="false">{"'CptDifn'!$AA$32:$AG$32"}</definedName>
    <definedName function="false" hidden="true" name="fg_1_1" vbProcedure="false">{"'CptDifn'!$AA$32:$AG$32"}</definedName>
    <definedName function="false" hidden="true" name="fg_1_1_1" vbProcedure="false">{"'CptDifn'!$AA$32:$AG$32"}</definedName>
    <definedName function="false" hidden="true" name="fg_1_2" vbProcedure="false">{"'CptDifn'!$AA$32:$AG$32"}</definedName>
    <definedName function="false" hidden="true" name="fg_2" vbProcedure="false">{"'CptDifn'!$AA$32:$AG$32"}</definedName>
    <definedName function="false" hidden="true" name="fh" vbProcedure="false">{"'CptDifn'!$AA$32:$AG$32"}</definedName>
    <definedName function="false" hidden="true" name="fhdgjd" vbProcedure="false">{"'CptDifn'!$AA$32:$AG$32"}</definedName>
    <definedName function="false" hidden="true" name="fhdgjd_1" vbProcedure="false">{"'CptDifn'!$AA$32:$AG$32"}</definedName>
    <definedName function="false" hidden="true" name="fhdgjd_1_1" vbProcedure="false">{"'CptDifn'!$AA$32:$AG$32"}</definedName>
    <definedName function="false" hidden="true" name="fhdgjd_1_1_1" vbProcedure="false">{"'CptDifn'!$AA$32:$AG$32"}</definedName>
    <definedName function="false" hidden="true" name="fhdgjd_1_2" vbProcedure="false">{"'CptDifn'!$AA$32:$AG$32"}</definedName>
    <definedName function="false" hidden="true" name="fhdgjd_2" vbProcedure="false">{"'CptDifn'!$AA$32:$AG$32"}</definedName>
    <definedName function="false" hidden="true" name="fhdh" vbProcedure="false">{"'CptDifn'!$AA$32:$AG$32"}</definedName>
    <definedName function="false" hidden="true" name="fhdh_1" vbProcedure="false">{"'CptDifn'!$AA$32:$AG$32"}</definedName>
    <definedName function="false" hidden="true" name="fhdh_1_1" vbProcedure="false">{"'CptDifn'!$AA$32:$AG$32"}</definedName>
    <definedName function="false" hidden="true" name="fhdh_1_1_1" vbProcedure="false">{"'CptDifn'!$AA$32:$AG$32"}</definedName>
    <definedName function="false" hidden="true" name="fhdh_1_2" vbProcedure="false">{"'CptDifn'!$AA$32:$AG$32"}</definedName>
    <definedName function="false" hidden="true" name="fhdh_2" vbProcedure="false">{"'CptDifn'!$AA$32:$AG$32"}</definedName>
    <definedName function="false" hidden="true" name="FHDZ" vbProcedure="false">{"'gráf jan00'!$A$1:$AK$41"}</definedName>
    <definedName function="false" hidden="true" name="FHDZ_1" vbProcedure="false">{"'gráf jan00'!$A$1:$AK$41"}</definedName>
    <definedName function="false" hidden="true" name="FHDZ_1_1" vbProcedure="false">{"'gráf jan00'!$A$1:$AK$41"}</definedName>
    <definedName function="false" hidden="true" name="FHDZ_1_1_1" vbProcedure="false">{"'gráf jan00'!$A$1:$AK$41"}</definedName>
    <definedName function="false" hidden="true" name="FHDZ_1_2" vbProcedure="false">{"'gráf jan00'!$A$1:$AK$41"}</definedName>
    <definedName function="false" hidden="true" name="FHDZ_2" vbProcedure="false">{"'gráf jan00'!$A$1:$AK$41"}</definedName>
    <definedName function="false" hidden="true" name="fhf"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hf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hf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hf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hf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hf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hg" vbProcedure="false">{#N/A,#N/A,FALSE,"310.1";#N/A,#N/A,FALSE,"321.1";#N/A,#N/A,FALSE,"320.3";#N/A,#N/A,FALSE,"330.1"}</definedName>
    <definedName function="false" hidden="true" name="fhgdfjfg" vbProcedure="false">{"'CptDifn'!$AA$32:$AG$32"}</definedName>
    <definedName function="false" hidden="true" name="fhgdfjfg_1" vbProcedure="false">{"'CptDifn'!$AA$32:$AG$32"}</definedName>
    <definedName function="false" hidden="true" name="fhgdfjfg_1_1" vbProcedure="false">{"'CptDifn'!$AA$32:$AG$32"}</definedName>
    <definedName function="false" hidden="true" name="fhgdfjfg_1_1_1" vbProcedure="false">{"'CptDifn'!$AA$32:$AG$32"}</definedName>
    <definedName function="false" hidden="true" name="fhgdfjfg_1_2" vbProcedure="false">{"'CptDifn'!$AA$32:$AG$32"}</definedName>
    <definedName function="false" hidden="true" name="fhgdfjfg_2" vbProcedure="false">{"'CptDifn'!$AA$32:$AG$32"}</definedName>
    <definedName function="false" hidden="true" name="fhhjk" vbProcedure="false">{"'CptDifn'!$AA$32:$AG$32"}</definedName>
    <definedName function="false" hidden="true" name="fhhjk_1" vbProcedure="false">{"'CptDifn'!$AA$32:$AG$32"}</definedName>
    <definedName function="false" hidden="true" name="fhhjk_1_1" vbProcedure="false">{"'CptDifn'!$AA$32:$AG$32"}</definedName>
    <definedName function="false" hidden="true" name="fhhjk_1_1_1" vbProcedure="false">{"'CptDifn'!$AA$32:$AG$32"}</definedName>
    <definedName function="false" hidden="true" name="fhhjk_1_2" vbProcedure="false">{"'CptDifn'!$AA$32:$AG$32"}</definedName>
    <definedName function="false" hidden="true" name="fhhjk_2" vbProcedure="false">{"'CptDifn'!$AA$32:$AG$32"}</definedName>
    <definedName function="false" hidden="true" name="fhjhfj" vbProcedure="false">{"'Quadro'!$A$4:$BG$78"}</definedName>
    <definedName function="false" hidden="true" name="fhjhfj_1" vbProcedure="false">{"'Quadro'!$A$4:$BG$78"}</definedName>
    <definedName function="false" hidden="true" name="fhjhfj_1_1" vbProcedure="false">{"'Quadro'!$A$4:$BG$78"}</definedName>
    <definedName function="false" hidden="true" name="fhjhfj_1_1_1" vbProcedure="false">{"'Quadro'!$A$4:$BG$78"}</definedName>
    <definedName function="false" hidden="true" name="fhjhfj_1_2" vbProcedure="false">{"'Quadro'!$A$4:$BG$78"}</definedName>
    <definedName function="false" hidden="true" name="fhjhfj_2" vbProcedure="false">{"'Quadro'!$A$4:$BG$78"}</definedName>
    <definedName function="false" hidden="true" name="fh_1" vbProcedure="false">{"'CptDifn'!$AA$32:$AG$32"}</definedName>
    <definedName function="false" hidden="true" name="fh_1_1" vbProcedure="false">{"'CptDifn'!$AA$32:$AG$32"}</definedName>
    <definedName function="false" hidden="true" name="fh_1_1_1" vbProcedure="false">{"'CptDifn'!$AA$32:$AG$32"}</definedName>
    <definedName function="false" hidden="true" name="fh_1_2" vbProcedure="false">{"'CptDifn'!$AA$32:$AG$32"}</definedName>
    <definedName function="false" hidden="true" name="fh_2" vbProcedure="false">{"'CptDifn'!$AA$32:$AG$32"}</definedName>
    <definedName function="false" hidden="true" name="ficha" vbProcedure="false">{"'CptDifn'!$AA$32:$AG$32"}</definedName>
    <definedName function="false" hidden="true" name="ficha_1" vbProcedure="false">{"'CptDifn'!$AA$32:$AG$32"}</definedName>
    <definedName function="false" hidden="true" name="ficha_1_1" vbProcedure="false">{"'CptDifn'!$AA$32:$AG$32"}</definedName>
    <definedName function="false" hidden="true" name="ficha_1_1_1" vbProcedure="false">{"'CptDifn'!$AA$32:$AG$32"}</definedName>
    <definedName function="false" hidden="true" name="ficha_1_2" vbProcedure="false">{"'CptDifn'!$AA$32:$AG$32"}</definedName>
    <definedName function="false" hidden="true" name="ficha_2" vbProcedure="false">{"'CptDifn'!$AA$32:$AG$32"}</definedName>
    <definedName function="false" hidden="true" name="fill1" vbProcedure="false">#REF!</definedName>
    <definedName function="false" hidden="true" name="FILT" vbProcedure="false">{#N/A,#N/A,FALSE,"GERAL";#N/A,#N/A,FALSE,"012-96";#N/A,#N/A,FALSE,"018-96";#N/A,#N/A,FALSE,"027-96";#N/A,#N/A,FALSE,"059-96";#N/A,#N/A,FALSE,"076-96";#N/A,#N/A,FALSE,"019-97";#N/A,#N/A,FALSE,"021-97";#N/A,#N/A,FALSE,"022-97";#N/A,#N/A,FALSE,"028-97"}</definedName>
    <definedName function="false" hidden="true" name="FILTRAGEM" vbProcedure="false">{#N/A,#N/A,FALSE,"GERAL";#N/A,#N/A,FALSE,"012-96";#N/A,#N/A,FALSE,"018-96";#N/A,#N/A,FALSE,"027-96";#N/A,#N/A,FALSE,"059-96";#N/A,#N/A,FALSE,"076-96";#N/A,#N/A,FALSE,"019-97";#N/A,#N/A,FALSE,"021-97";#N/A,#N/A,FALSE,"022-97";#N/A,#N/A,FALSE,"028-97"}</definedName>
    <definedName function="false" hidden="true" name="filtragem_1" vbProcedure="false">{#N/A,#N/A,FALSE,"GERAL";#N/A,#N/A,FALSE,"012-96";#N/A,#N/A,FALSE,"018-96";#N/A,#N/A,FALSE,"027-96";#N/A,#N/A,FALSE,"059-96";#N/A,#N/A,FALSE,"076-96";#N/A,#N/A,FALSE,"019-97";#N/A,#N/A,FALSE,"021-97";#N/A,#N/A,FALSE,"022-97";#N/A,#N/A,FALSE,"028-97"}</definedName>
    <definedName function="false" hidden="true" name="filtragem_1_1" vbProcedure="false">{#N/A,#N/A,FALSE,"GERAL";#N/A,#N/A,FALSE,"012-96";#N/A,#N/A,FALSE,"018-96";#N/A,#N/A,FALSE,"027-96";#N/A,#N/A,FALSE,"059-96";#N/A,#N/A,FALSE,"076-96";#N/A,#N/A,FALSE,"019-97";#N/A,#N/A,FALSE,"021-97";#N/A,#N/A,FALSE,"022-97";#N/A,#N/A,FALSE,"028-97"}</definedName>
    <definedName function="false" hidden="true" name="filtragem_1_1_1" vbProcedure="false">{#N/A,#N/A,FALSE,"GERAL";#N/A,#N/A,FALSE,"012-96";#N/A,#N/A,FALSE,"018-96";#N/A,#N/A,FALSE,"027-96";#N/A,#N/A,FALSE,"059-96";#N/A,#N/A,FALSE,"076-96";#N/A,#N/A,FALSE,"019-97";#N/A,#N/A,FALSE,"021-97";#N/A,#N/A,FALSE,"022-97";#N/A,#N/A,FALSE,"028-97"}</definedName>
    <definedName function="false" hidden="true" name="filtragem_1_2" vbProcedure="false">{#N/A,#N/A,FALSE,"GERAL";#N/A,#N/A,FALSE,"012-96";#N/A,#N/A,FALSE,"018-96";#N/A,#N/A,FALSE,"027-96";#N/A,#N/A,FALSE,"059-96";#N/A,#N/A,FALSE,"076-96";#N/A,#N/A,FALSE,"019-97";#N/A,#N/A,FALSE,"021-97";#N/A,#N/A,FALSE,"022-97";#N/A,#N/A,FALSE,"028-97"}</definedName>
    <definedName function="false" hidden="true" name="FILTRAGEM_2" vbProcedure="false">{#N/A,#N/A,FALSE,"GERAL";#N/A,#N/A,FALSE,"012-96";#N/A,#N/A,FALSE,"018-96";#N/A,#N/A,FALSE,"027-96";#N/A,#N/A,FALSE,"059-96";#N/A,#N/A,FALSE,"076-96";#N/A,#N/A,FALSE,"019-97";#N/A,#N/A,FALSE,"021-97";#N/A,#N/A,FALSE,"022-97";#N/A,#N/A,FALSE,"028-97"}</definedName>
    <definedName function="false" hidden="true" name="FILTRAGEM_2_1" vbProcedure="false">{#N/A,#N/A,FALSE,"GERAL";#N/A,#N/A,FALSE,"012-96";#N/A,#N/A,FALSE,"018-96";#N/A,#N/A,FALSE,"027-96";#N/A,#N/A,FALSE,"059-96";#N/A,#N/A,FALSE,"076-96";#N/A,#N/A,FALSE,"019-97";#N/A,#N/A,FALSE,"021-97";#N/A,#N/A,FALSE,"022-97";#N/A,#N/A,FALSE,"028-97"}</definedName>
    <definedName function="false" hidden="true" name="FILTRAGEM_3" vbProcedure="false">{#N/A,#N/A,FALSE,"GERAL";#N/A,#N/A,FALSE,"012-96";#N/A,#N/A,FALSE,"018-96";#N/A,#N/A,FALSE,"027-96";#N/A,#N/A,FALSE,"059-96";#N/A,#N/A,FALSE,"076-96";#N/A,#N/A,FALSE,"019-97";#N/A,#N/A,FALSE,"021-97";#N/A,#N/A,FALSE,"022-97";#N/A,#N/A,FALSE,"028-97"}</definedName>
    <definedName function="false" hidden="true" name="Filtros" vbProcedure="false">{#N/A,#N/A,FALSE,"GERAL";#N/A,#N/A,FALSE,"012-96";#N/A,#N/A,FALSE,"018-96";#N/A,#N/A,FALSE,"027-96";#N/A,#N/A,FALSE,"059-96";#N/A,#N/A,FALSE,"076-96";#N/A,#N/A,FALSE,"019-97";#N/A,#N/A,FALSE,"021-97";#N/A,#N/A,FALSE,"022-97";#N/A,#N/A,FALSE,"028-97"}</definedName>
    <definedName function="false" hidden="true" name="fin"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fina"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Financ.Resumen"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FJASLJFIL" vbProcedure="false">{"'gráf jan00'!$A$1:$AK$41"}</definedName>
    <definedName function="false" hidden="true" name="FJASLJFIL_1" vbProcedure="false">{"'gráf jan00'!$A$1:$AK$41"}</definedName>
    <definedName function="false" hidden="true" name="FJASLJFIL_1_1" vbProcedure="false">{"'gráf jan00'!$A$1:$AK$41"}</definedName>
    <definedName function="false" hidden="true" name="FJASLJFIL_1_1_1" vbProcedure="false">{"'gráf jan00'!$A$1:$AK$41"}</definedName>
    <definedName function="false" hidden="true" name="FJASLJFIL_1_2" vbProcedure="false">{"'gráf jan00'!$A$1:$AK$41"}</definedName>
    <definedName function="false" hidden="true" name="FJASLJFIL_2" vbProcedure="false">{"'gráf jan00'!$A$1:$AK$41"}</definedName>
    <definedName function="false" hidden="true" name="fjfk" vbProcedure="false">{"'CptDifn'!$AA$32:$AG$32"}</definedName>
    <definedName function="false" hidden="true" name="fjfk_1" vbProcedure="false">{"'CptDifn'!$AA$32:$AG$32"}</definedName>
    <definedName function="false" hidden="true" name="fjfk_1_1" vbProcedure="false">{"'CptDifn'!$AA$32:$AG$32"}</definedName>
    <definedName function="false" hidden="true" name="fjfk_1_1_1" vbProcedure="false">{"'CptDifn'!$AA$32:$AG$32"}</definedName>
    <definedName function="false" hidden="true" name="fjfk_1_2" vbProcedure="false">{"'CptDifn'!$AA$32:$AG$32"}</definedName>
    <definedName function="false" hidden="true" name="fjfk_2" vbProcedure="false">{"'CptDifn'!$AA$32:$AG$32"}</definedName>
    <definedName function="false" hidden="true" name="fjhk" vbProcedure="false">{"'CptDifn'!$AA$32:$AG$32"}</definedName>
    <definedName function="false" hidden="true" name="fjhk_1" vbProcedure="false">{"'CptDifn'!$AA$32:$AG$32"}</definedName>
    <definedName function="false" hidden="true" name="fjhk_1_1" vbProcedure="false">{"'CptDifn'!$AA$32:$AG$32"}</definedName>
    <definedName function="false" hidden="true" name="fjhk_1_1_1" vbProcedure="false">{"'CptDifn'!$AA$32:$AG$32"}</definedName>
    <definedName function="false" hidden="true" name="fjhk_1_2" vbProcedure="false">{"'CptDifn'!$AA$32:$AG$32"}</definedName>
    <definedName function="false" hidden="true" name="fjhk_2" vbProcedure="false">{"'CptDifn'!$AA$32:$AG$32"}</definedName>
    <definedName function="false" hidden="true" name="fjjashfja" vbProcedure="false">#REF!</definedName>
    <definedName function="false" hidden="true" name="fjrjrjrtj"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jrjrjrtj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jrjrjrtj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jrjrjrtj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jrjrjrtj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jrjrjrtj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kjfgk" vbProcedure="false">{"'CptDifn'!$AA$32:$AG$32"}</definedName>
    <definedName function="false" hidden="true" name="fkjfgk_1" vbProcedure="false">{"'CptDifn'!$AA$32:$AG$32"}</definedName>
    <definedName function="false" hidden="true" name="fkjfgk_1_1" vbProcedure="false">{"'CptDifn'!$AA$32:$AG$32"}</definedName>
    <definedName function="false" hidden="true" name="fkjfgk_1_1_1" vbProcedure="false">{"'CptDifn'!$AA$32:$AG$32"}</definedName>
    <definedName function="false" hidden="true" name="fkjfgk_1_2" vbProcedure="false">{"'CptDifn'!$AA$32:$AG$32"}</definedName>
    <definedName function="false" hidden="true" name="fkjfgk_2" vbProcedure="false">{"'CptDifn'!$AA$32:$AG$32"}</definedName>
    <definedName function="false" hidden="true" name="FKOE" vbProcedure="false">{"'Quadro'!$A$4:$BG$78"}</definedName>
    <definedName function="false" hidden="true" name="FL" vbProcedure="false">{#N/A,#N/A,FALSE,"GERAL";#N/A,#N/A,FALSE,"012-96";#N/A,#N/A,FALSE,"018-96";#N/A,#N/A,FALSE,"027-96";#N/A,#N/A,FALSE,"059-96";#N/A,#N/A,FALSE,"076-96";#N/A,#N/A,FALSE,"019-97";#N/A,#N/A,FALSE,"021-97";#N/A,#N/A,FALSE,"022-97";#N/A,#N/A,FALSE,"028-97"}</definedName>
    <definedName function="false" hidden="true" name="flavia" vbProcedure="false">#REF!</definedName>
    <definedName function="false" hidden="true" name="FLOT" vbProcedure="false">{#N/A,#N/A,FALSE,"GERAL";#N/A,#N/A,FALSE,"012-96";#N/A,#N/A,FALSE,"018-96";#N/A,#N/A,FALSE,"027-96";#N/A,#N/A,FALSE,"059-96";#N/A,#N/A,FALSE,"076-96";#N/A,#N/A,FALSE,"019-97";#N/A,#N/A,FALSE,"021-97";#N/A,#N/A,FALSE,"022-97";#N/A,#N/A,FALSE,"028-97"}</definedName>
    <definedName function="false" hidden="true" name="FLOTAÇÃO" vbProcedure="false">{#N/A,#N/A,FALSE,"GERAL";#N/A,#N/A,FALSE,"012-96";#N/A,#N/A,FALSE,"018-96";#N/A,#N/A,FALSE,"027-96";#N/A,#N/A,FALSE,"059-96";#N/A,#N/A,FALSE,"076-96";#N/A,#N/A,FALSE,"019-97";#N/A,#N/A,FALSE,"021-97";#N/A,#N/A,FALSE,"022-97";#N/A,#N/A,FALSE,"028-97"}</definedName>
    <definedName function="false" hidden="true" name="FLOTAÇÃO_1" vbProcedure="false">{#N/A,#N/A,FALSE,"GERAL";#N/A,#N/A,FALSE,"012-96";#N/A,#N/A,FALSE,"018-96";#N/A,#N/A,FALSE,"027-96";#N/A,#N/A,FALSE,"059-96";#N/A,#N/A,FALSE,"076-96";#N/A,#N/A,FALSE,"019-97";#N/A,#N/A,FALSE,"021-97";#N/A,#N/A,FALSE,"022-97";#N/A,#N/A,FALSE,"028-97"}</definedName>
    <definedName function="false" hidden="true" name="FLOTAÇÃO_1_1" vbProcedure="false">{#N/A,#N/A,FALSE,"GERAL";#N/A,#N/A,FALSE,"012-96";#N/A,#N/A,FALSE,"018-96";#N/A,#N/A,FALSE,"027-96";#N/A,#N/A,FALSE,"059-96";#N/A,#N/A,FALSE,"076-96";#N/A,#N/A,FALSE,"019-97";#N/A,#N/A,FALSE,"021-97";#N/A,#N/A,FALSE,"022-97";#N/A,#N/A,FALSE,"028-97"}</definedName>
    <definedName function="false" hidden="true" name="FLOTAÇÃO_1_1_1" vbProcedure="false">{#N/A,#N/A,FALSE,"GERAL";#N/A,#N/A,FALSE,"012-96";#N/A,#N/A,FALSE,"018-96";#N/A,#N/A,FALSE,"027-96";#N/A,#N/A,FALSE,"059-96";#N/A,#N/A,FALSE,"076-96";#N/A,#N/A,FALSE,"019-97";#N/A,#N/A,FALSE,"021-97";#N/A,#N/A,FALSE,"022-97";#N/A,#N/A,FALSE,"028-97"}</definedName>
    <definedName function="false" hidden="true" name="FLOTAÇÃO_1_2" vbProcedure="false">{#N/A,#N/A,FALSE,"GERAL";#N/A,#N/A,FALSE,"012-96";#N/A,#N/A,FALSE,"018-96";#N/A,#N/A,FALSE,"027-96";#N/A,#N/A,FALSE,"059-96";#N/A,#N/A,FALSE,"076-96";#N/A,#N/A,FALSE,"019-97";#N/A,#N/A,FALSE,"021-97";#N/A,#N/A,FALSE,"022-97";#N/A,#N/A,FALSE,"028-97"}</definedName>
    <definedName function="false" hidden="true" name="FLOTAÇÃO_2" vbProcedure="false">{#N/A,#N/A,FALSE,"GERAL";#N/A,#N/A,FALSE,"012-96";#N/A,#N/A,FALSE,"018-96";#N/A,#N/A,FALSE,"027-96";#N/A,#N/A,FALSE,"059-96";#N/A,#N/A,FALSE,"076-96";#N/A,#N/A,FALSE,"019-97";#N/A,#N/A,FALSE,"021-97";#N/A,#N/A,FALSE,"022-97";#N/A,#N/A,FALSE,"028-97"}</definedName>
    <definedName function="false" hidden="true" name="FLOT_1" vbProcedure="false">{#N/A,#N/A,FALSE,"GERAL";#N/A,#N/A,FALSE,"012-96";#N/A,#N/A,FALSE,"018-96";#N/A,#N/A,FALSE,"027-96";#N/A,#N/A,FALSE,"059-96";#N/A,#N/A,FALSE,"076-96";#N/A,#N/A,FALSE,"019-97";#N/A,#N/A,FALSE,"021-97";#N/A,#N/A,FALSE,"022-97";#N/A,#N/A,FALSE,"028-97"}</definedName>
    <definedName function="false" hidden="true" name="FLOT_1_1" vbProcedure="false">{#N/A,#N/A,FALSE,"GERAL";#N/A,#N/A,FALSE,"012-96";#N/A,#N/A,FALSE,"018-96";#N/A,#N/A,FALSE,"027-96";#N/A,#N/A,FALSE,"059-96";#N/A,#N/A,FALSE,"076-96";#N/A,#N/A,FALSE,"019-97";#N/A,#N/A,FALSE,"021-97";#N/A,#N/A,FALSE,"022-97";#N/A,#N/A,FALSE,"028-97"}</definedName>
    <definedName function="false" hidden="true" name="FLOT_1_1_1" vbProcedure="false">{#N/A,#N/A,FALSE,"GERAL";#N/A,#N/A,FALSE,"012-96";#N/A,#N/A,FALSE,"018-96";#N/A,#N/A,FALSE,"027-96";#N/A,#N/A,FALSE,"059-96";#N/A,#N/A,FALSE,"076-96";#N/A,#N/A,FALSE,"019-97";#N/A,#N/A,FALSE,"021-97";#N/A,#N/A,FALSE,"022-97";#N/A,#N/A,FALSE,"028-97"}</definedName>
    <definedName function="false" hidden="true" name="FLOT_1_2" vbProcedure="false">{#N/A,#N/A,FALSE,"GERAL";#N/A,#N/A,FALSE,"012-96";#N/A,#N/A,FALSE,"018-96";#N/A,#N/A,FALSE,"027-96";#N/A,#N/A,FALSE,"059-96";#N/A,#N/A,FALSE,"076-96";#N/A,#N/A,FALSE,"019-97";#N/A,#N/A,FALSE,"021-97";#N/A,#N/A,FALSE,"022-97";#N/A,#N/A,FALSE,"028-97"}</definedName>
    <definedName function="false" hidden="true" name="FLOT_2" vbProcedure="false">{#N/A,#N/A,FALSE,"GERAL";#N/A,#N/A,FALSE,"012-96";#N/A,#N/A,FALSE,"018-96";#N/A,#N/A,FALSE,"027-96";#N/A,#N/A,FALSE,"059-96";#N/A,#N/A,FALSE,"076-96";#N/A,#N/A,FALSE,"019-97";#N/A,#N/A,FALSE,"021-97";#N/A,#N/A,FALSE,"022-97";#N/A,#N/A,FALSE,"028-97"}</definedName>
    <definedName function="false" hidden="true" name="FLOT_2_1" vbProcedure="false">{#N/A,#N/A,FALSE,"GERAL";#N/A,#N/A,FALSE,"012-96";#N/A,#N/A,FALSE,"018-96";#N/A,#N/A,FALSE,"027-96";#N/A,#N/A,FALSE,"059-96";#N/A,#N/A,FALSE,"076-96";#N/A,#N/A,FALSE,"019-97";#N/A,#N/A,FALSE,"021-97";#N/A,#N/A,FALSE,"022-97";#N/A,#N/A,FALSE,"028-97"}</definedName>
    <definedName function="false" hidden="true" name="FLOT_3" vbProcedure="false">{#N/A,#N/A,FALSE,"GERAL";#N/A,#N/A,FALSE,"012-96";#N/A,#N/A,FALSE,"018-96";#N/A,#N/A,FALSE,"027-96";#N/A,#N/A,FALSE,"059-96";#N/A,#N/A,FALSE,"076-96";#N/A,#N/A,FALSE,"019-97";#N/A,#N/A,FALSE,"021-97";#N/A,#N/A,FALSE,"022-97";#N/A,#N/A,FALSE,"028-97"}</definedName>
    <definedName function="false" hidden="true" name="FLU" vbProcedure="false">{#N/A,#N/A,FALSE,"GERAL";#N/A,#N/A,FALSE,"012-96";#N/A,#N/A,FALSE,"018-96";#N/A,#N/A,FALSE,"027-96";#N/A,#N/A,FALSE,"059-96";#N/A,#N/A,FALSE,"076-96";#N/A,#N/A,FALSE,"019-97";#N/A,#N/A,FALSE,"021-97";#N/A,#N/A,FALSE,"022-97";#N/A,#N/A,FALSE,"028-97"}</definedName>
    <definedName function="false" hidden="true" name="FLUTUANTE2" vbProcedure="false">{#N/A,#N/A,FALSE,"GERAL";#N/A,#N/A,FALSE,"012-96";#N/A,#N/A,FALSE,"018-96";#N/A,#N/A,FALSE,"027-96";#N/A,#N/A,FALSE,"059-96";#N/A,#N/A,FALSE,"076-96";#N/A,#N/A,FALSE,"019-97";#N/A,#N/A,FALSE,"021-97";#N/A,#N/A,FALSE,"022-97";#N/A,#N/A,FALSE,"028-97"}</definedName>
    <definedName function="false" hidden="true" name="FLUTUANTE2_1" vbProcedure="false">{#N/A,#N/A,FALSE,"GERAL";#N/A,#N/A,FALSE,"012-96";#N/A,#N/A,FALSE,"018-96";#N/A,#N/A,FALSE,"027-96";#N/A,#N/A,FALSE,"059-96";#N/A,#N/A,FALSE,"076-96";#N/A,#N/A,FALSE,"019-97";#N/A,#N/A,FALSE,"021-97";#N/A,#N/A,FALSE,"022-97";#N/A,#N/A,FALSE,"028-97"}</definedName>
    <definedName function="false" hidden="true" name="FLUTUANTE2_1_1" vbProcedure="false">{#N/A,#N/A,FALSE,"GERAL";#N/A,#N/A,FALSE,"012-96";#N/A,#N/A,FALSE,"018-96";#N/A,#N/A,FALSE,"027-96";#N/A,#N/A,FALSE,"059-96";#N/A,#N/A,FALSE,"076-96";#N/A,#N/A,FALSE,"019-97";#N/A,#N/A,FALSE,"021-97";#N/A,#N/A,FALSE,"022-97";#N/A,#N/A,FALSE,"028-97"}</definedName>
    <definedName function="false" hidden="true" name="FLUTUANTE2_1_1_1" vbProcedure="false">{#N/A,#N/A,FALSE,"GERAL";#N/A,#N/A,FALSE,"012-96";#N/A,#N/A,FALSE,"018-96";#N/A,#N/A,FALSE,"027-96";#N/A,#N/A,FALSE,"059-96";#N/A,#N/A,FALSE,"076-96";#N/A,#N/A,FALSE,"019-97";#N/A,#N/A,FALSE,"021-97";#N/A,#N/A,FALSE,"022-97";#N/A,#N/A,FALSE,"028-97"}</definedName>
    <definedName function="false" hidden="true" name="FLUTUANTE2_1_2" vbProcedure="false">{#N/A,#N/A,FALSE,"GERAL";#N/A,#N/A,FALSE,"012-96";#N/A,#N/A,FALSE,"018-96";#N/A,#N/A,FALSE,"027-96";#N/A,#N/A,FALSE,"059-96";#N/A,#N/A,FALSE,"076-96";#N/A,#N/A,FALSE,"019-97";#N/A,#N/A,FALSE,"021-97";#N/A,#N/A,FALSE,"022-97";#N/A,#N/A,FALSE,"028-97"}</definedName>
    <definedName function="false" hidden="true" name="FLUTUANTE2_2" vbProcedure="false">{#N/A,#N/A,FALSE,"GERAL";#N/A,#N/A,FALSE,"012-96";#N/A,#N/A,FALSE,"018-96";#N/A,#N/A,FALSE,"027-96";#N/A,#N/A,FALSE,"059-96";#N/A,#N/A,FALSE,"076-96";#N/A,#N/A,FALSE,"019-97";#N/A,#N/A,FALSE,"021-97";#N/A,#N/A,FALSE,"022-97";#N/A,#N/A,FALSE,"028-97"}</definedName>
    <definedName function="false" hidden="true" name="Fluxogram" vbProcedure="false">{#N/A,#N/A,FALSE,"GERAL";#N/A,#N/A,FALSE,"012-96";#N/A,#N/A,FALSE,"018-96";#N/A,#N/A,FALSE,"027-96";#N/A,#N/A,FALSE,"059-96";#N/A,#N/A,FALSE,"076-96";#N/A,#N/A,FALSE,"019-97";#N/A,#N/A,FALSE,"021-97";#N/A,#N/A,FALSE,"022-97";#N/A,#N/A,FALSE,"028-97"}</definedName>
    <definedName function="false" hidden="true" name="Fluxo_Orçado_2011"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FLU_1" vbProcedure="false">{#N/A,#N/A,FALSE,"GERAL";#N/A,#N/A,FALSE,"012-96";#N/A,#N/A,FALSE,"018-96";#N/A,#N/A,FALSE,"027-96";#N/A,#N/A,FALSE,"059-96";#N/A,#N/A,FALSE,"076-96";#N/A,#N/A,FALSE,"019-97";#N/A,#N/A,FALSE,"021-97";#N/A,#N/A,FALSE,"022-97";#N/A,#N/A,FALSE,"028-97"}</definedName>
    <definedName function="false" hidden="true" name="FM1ProposalWork\2000\0042\Design\HRSG9S9Design\Cards\Design9S9B\DesignB_Plaquemine" vbProcedure="false">#REF!</definedName>
    <definedName function="false" hidden="true" name="FM1ProposalWork\2001\1028\Design\HRSG9S9Design\Design9S9G\Montg9I9CedarB_G.dat" vbProcedure="false">#REF!</definedName>
    <definedName function="false" hidden="true" name="FM1ProposalWork\2002\2004\Design\HRSG9S9Design\Design9S9B\Wallula_B3_Optimized.dat" vbProcedure="false">#REF!</definedName>
    <definedName function="false" hidden="true" name="FM1ProposalWork\2002\2010\Design\HRSG9S9Design\Design9S9B\2010_B_3.dat" vbProcedure="false">#REF!</definedName>
    <definedName function="false" hidden="true" name="FM1ProposalWork\2004\4028\Design\HRSG9S9Design\Design9S9C\P9M94028C_a.dat" vbProcedure="false">#REF!</definedName>
    <definedName function="false" hidden="true" name="FMDIAS" vbProcedure="false">#REF!</definedName>
    <definedName function="false" hidden="true" name="FMDIAS1" vbProcedure="false">#REF!</definedName>
    <definedName function="false" hidden="true" name="FMDIAS10" vbProcedure="false">#REF!</definedName>
    <definedName function="false" hidden="true" name="FMDIAS11" vbProcedure="false">#REF!</definedName>
    <definedName function="false" hidden="true" name="FMDIAS12" vbProcedure="false">#REF!</definedName>
    <definedName function="false" hidden="true" name="FMDIAS13" vbProcedure="false">#REF!</definedName>
    <definedName function="false" hidden="true" name="FMDIAS15" vbProcedure="false">#REF!</definedName>
    <definedName function="false" hidden="true" name="FMDIAS2" vbProcedure="false">#REF!</definedName>
    <definedName function="false" hidden="true" name="FMDIAS20" vbProcedure="false">#REF!</definedName>
    <definedName function="false" hidden="true" name="FMDIAS28" vbProcedure="false">#REF!</definedName>
    <definedName function="false" hidden="true" name="FMDIAS3" vbProcedure="false">#REF!</definedName>
    <definedName function="false" hidden="true" name="FMDIAS32" vbProcedure="false">#REF!</definedName>
    <definedName function="false" hidden="true" name="FMDIAS34" vbProcedure="false">#REF!</definedName>
    <definedName function="false" hidden="true" name="FMDIAS35" vbProcedure="false">#REF!</definedName>
    <definedName function="false" hidden="true" name="FMDIAS36" vbProcedure="false">#REF!</definedName>
    <definedName function="false" hidden="true" name="FMDIAS37" vbProcedure="false">#REF!</definedName>
    <definedName function="false" hidden="true" name="FMDIAS38" vbProcedure="false">#REF!</definedName>
    <definedName function="false" hidden="true" name="FMDIAS40" vbProcedure="false">#REF!</definedName>
    <definedName function="false" hidden="true" name="FMDIAS41" vbProcedure="false">#REF!</definedName>
    <definedName function="false" hidden="true" name="FMDIAS42" vbProcedure="false">#REF!</definedName>
    <definedName function="false" hidden="true" name="FMDIAS43" vbProcedure="false">#REF!</definedName>
    <definedName function="false" hidden="true" name="FMDIAS9" vbProcedure="false">#REF!</definedName>
    <definedName function="false" hidden="true" name="foi" vbProcedure="false">{"'Quadro'!$A$4:$BG$78"}</definedName>
    <definedName function="false" hidden="true" name="fol" vbProcedure="false">{#N/A,#N/A,FALSE,"GERAL";#N/A,#N/A,FALSE,"012-96";#N/A,#N/A,FALSE,"018-96";#N/A,#N/A,FALSE,"027-96";#N/A,#N/A,FALSE,"059-96";#N/A,#N/A,FALSE,"076-96";#N/A,#N/A,FALSE,"019-97";#N/A,#N/A,FALSE,"021-97";#N/A,#N/A,FALSE,"022-97";#N/A,#N/A,FALSE,"028-97"}</definedName>
    <definedName function="false" hidden="true" name="FOLHA01" vbProcedure="false">{#N/A,#N/A,TRUE,"Serviços"}</definedName>
    <definedName function="false" hidden="true" name="FOLHA011" vbProcedure="false">{#N/A,#N/A,TRUE,"Serviços"}</definedName>
    <definedName function="false" hidden="true" name="folha1" vbProcedure="false">{#N/A,#N/A,TRUE,"Serviços"}</definedName>
    <definedName function="false" hidden="true" name="folha11" vbProcedure="false">{#N/A,#N/A,TRUE,"Serviços"}</definedName>
    <definedName function="false" hidden="true" name="FolResumoFlorestas" vbProcedure="false">{"'REL CUSTODIF'!$B$1:$H$72"}</definedName>
    <definedName function="false" hidden="true" name="FolResumoFlorestas_1" vbProcedure="false">{"'REL CUSTODIF'!$B$1:$H$72"}</definedName>
    <definedName function="false" hidden="true" name="FolResumoFlorestas_1_1" vbProcedure="false">{"'REL CUSTODIF'!$B$1:$H$72"}</definedName>
    <definedName function="false" hidden="true" name="FolResumoFlorestas_1_1_1" vbProcedure="false">{"'REL CUSTODIF'!$B$1:$H$72"}</definedName>
    <definedName function="false" hidden="true" name="FolResumoFlorestas_1_2" vbProcedure="false">{"'REL CUSTODIF'!$B$1:$H$72"}</definedName>
    <definedName function="false" hidden="true" name="FolResumoFlorestas_2" vbProcedure="false">{"'REL CUSTODIF'!$B$1:$H$72"}</definedName>
    <definedName function="false" hidden="true" name="fol_1" vbProcedure="false">{#N/A,#N/A,FALSE,"GERAL";#N/A,#N/A,FALSE,"012-96";#N/A,#N/A,FALSE,"018-96";#N/A,#N/A,FALSE,"027-96";#N/A,#N/A,FALSE,"059-96";#N/A,#N/A,FALSE,"076-96";#N/A,#N/A,FALSE,"019-97";#N/A,#N/A,FALSE,"021-97";#N/A,#N/A,FALSE,"022-97";#N/A,#N/A,FALSE,"028-97"}</definedName>
    <definedName function="false" hidden="true" name="fol_1_1" vbProcedure="false">{#N/A,#N/A,FALSE,"GERAL";#N/A,#N/A,FALSE,"012-96";#N/A,#N/A,FALSE,"018-96";#N/A,#N/A,FALSE,"027-96";#N/A,#N/A,FALSE,"059-96";#N/A,#N/A,FALSE,"076-96";#N/A,#N/A,FALSE,"019-97";#N/A,#N/A,FALSE,"021-97";#N/A,#N/A,FALSE,"022-97";#N/A,#N/A,FALSE,"028-97"}</definedName>
    <definedName function="false" hidden="true" name="fol_2" vbProcedure="false">{#N/A,#N/A,FALSE,"GERAL";#N/A,#N/A,FALSE,"012-96";#N/A,#N/A,FALSE,"018-96";#N/A,#N/A,FALSE,"027-96";#N/A,#N/A,FALSE,"059-96";#N/A,#N/A,FALSE,"076-96";#N/A,#N/A,FALSE,"019-97";#N/A,#N/A,FALSE,"021-97";#N/A,#N/A,FALSE,"022-97";#N/A,#N/A,FALSE,"028-97"}</definedName>
    <definedName function="false" hidden="true" name="form" vbProcedure="false">{#N/A,#N/A,FALSE,"지침";#N/A,#N/A,FALSE,"환경분석";#N/A,#N/A,FALSE,"Sheet16"}</definedName>
    <definedName function="false" hidden="true" name="form_1" vbProcedure="false">{#N/A,#N/A,FALSE,"지침";#N/A,#N/A,FALSE,"환경분석";#N/A,#N/A,FALSE,"Sheet16"}</definedName>
    <definedName function="false" hidden="true" name="form_1_1" vbProcedure="false">{#N/A,#N/A,FALSE,"지침";#N/A,#N/A,FALSE,"환경분석";#N/A,#N/A,FALSE,"Sheet16"}</definedName>
    <definedName function="false" hidden="true" name="form_1_1_1" vbProcedure="false">{#N/A,#N/A,FALSE,"지침";#N/A,#N/A,FALSE,"환경분석";#N/A,#N/A,FALSE,"Sheet16"}</definedName>
    <definedName function="false" hidden="true" name="form_1_2" vbProcedure="false">{#N/A,#N/A,FALSE,"지침";#N/A,#N/A,FALSE,"환경분석";#N/A,#N/A,FALSE,"Sheet16"}</definedName>
    <definedName function="false" hidden="true" name="form_2" vbProcedure="false">{#N/A,#N/A,FALSE,"지침";#N/A,#N/A,FALSE,"환경분석";#N/A,#N/A,FALSE,"Sheet16"}</definedName>
    <definedName function="false" hidden="true" name="FornosBOZ"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ornosBOZ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ornosBOZ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ornosBOZ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ornosBOZ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ornosBOZ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Fot" vbProcedure="false">{"'EI 060 02'!$A$1:$K$59"}</definedName>
    <definedName function="false" hidden="true" name="Fot_1" vbProcedure="false">{"'EI 060 02'!$A$1:$K$59"}</definedName>
    <definedName function="false" hidden="true" name="Fot_1_1" vbProcedure="false">{"'EI 060 02'!$A$1:$K$59"}</definedName>
    <definedName function="false" hidden="true" name="Fot_1_1_1" vbProcedure="false">{"'EI 060 02'!$A$1:$K$59"}</definedName>
    <definedName function="false" hidden="true" name="Fot_1_2" vbProcedure="false">{"'EI 060 02'!$A$1:$K$59"}</definedName>
    <definedName function="false" hidden="true" name="Fot_2" vbProcedure="false">{"'EI 060 02'!$A$1:$K$59"}</definedName>
    <definedName function="false" hidden="true" name="FQEWRFEWF" vbProcedure="false">{"'REL CUSTODIF'!$B$1:$H$72"}</definedName>
    <definedName function="false" hidden="true" name="francisco"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true" name="Frank" vbProcedure="false">{#N/A,#N/A,TRUE,"Cover sheet";#N/A,#N/A,TRUE,"DCF analysis";#N/A,#N/A,TRUE,"WACC calculation"}</definedName>
    <definedName function="false" hidden="true" name="Frank_1" vbProcedure="false">{#N/A,#N/A,TRUE,"Cover sheet";#N/A,#N/A,TRUE,"DCF analysis";#N/A,#N/A,TRUE,"WACC calculation"}</definedName>
    <definedName function="false" hidden="true" name="Frank_1_1" vbProcedure="false">{#N/A,#N/A,TRUE,"Cover sheet";#N/A,#N/A,TRUE,"DCF analysis";#N/A,#N/A,TRUE,"WACC calculation"}</definedName>
    <definedName function="false" hidden="true" name="Frank_1_1_1" vbProcedure="false">{#N/A,#N/A,TRUE,"Cover sheet";#N/A,#N/A,TRUE,"DCF analysis";#N/A,#N/A,TRUE,"WACC calculation"}</definedName>
    <definedName function="false" hidden="true" name="Frank_1_2" vbProcedure="false">{#N/A,#N/A,TRUE,"Cover sheet";#N/A,#N/A,TRUE,"DCF analysis";#N/A,#N/A,TRUE,"WACC calculation"}</definedName>
    <definedName function="false" hidden="true" name="Frank_2" vbProcedure="false">{#N/A,#N/A,TRUE,"Cover sheet";#N/A,#N/A,TRUE,"DCF analysis";#N/A,#N/A,TRUE,"WACC calculation"}</definedName>
    <definedName function="false" hidden="true" name="frc"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true" name="frde" vbProcedure="false">{"'RR'!$A$2:$E$81"}</definedName>
    <definedName function="false" hidden="true" name="FRDEFT" vbProcedure="false">{"'RR'!$A$2:$E$81"}</definedName>
    <definedName function="false" hidden="true" name="fre" vbProcedure="false">{"'RR'!$A$2:$E$81"}</definedName>
    <definedName function="false" hidden="true" name="fred" vbProcedure="false">{"'RR'!$A$2:$E$81"}</definedName>
    <definedName function="false" hidden="true" name="Fresagem01" vbProcedure="false">{#N/A,#N/A,TRUE,"Serviços"}</definedName>
    <definedName function="false" hidden="true" name="Fresagem011" vbProcedure="false">{#N/A,#N/A,TRUE,"Serviços"}</definedName>
    <definedName function="false" hidden="true" name="fresfg" vbProcedure="false">{"SUMMARY",#N/A,TRUE,"RIGGIN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function="false" hidden="true" name="FROTA" vbProcedure="false">{"'Quadro'!$A$4:$BG$78"}</definedName>
    <definedName function="false" hidden="true" name="FRWAESR" vbProcedure="false">{"'Quadro'!$A$4:$BG$78"}</definedName>
    <definedName function="false" hidden="true" name="FRWAESR_1" vbProcedure="false">{"'Quadro'!$A$4:$BG$78"}</definedName>
    <definedName function="false" hidden="true" name="FRWAESR_1_1" vbProcedure="false">{"'Quadro'!$A$4:$BG$78"}</definedName>
    <definedName function="false" hidden="true" name="FRWAESR_1_1_1" vbProcedure="false">{"'Quadro'!$A$4:$BG$78"}</definedName>
    <definedName function="false" hidden="true" name="FRWAESR_1_2" vbProcedure="false">{"'Quadro'!$A$4:$BG$78"}</definedName>
    <definedName function="false" hidden="true" name="FRWAESR_2" vbProcedure="false">{"'Quadro'!$A$4:$BG$78"}</definedName>
    <definedName function="false" hidden="true" name="FRWER" vbProcedure="false">{"'REL CUSTODIF'!$B$1:$H$72"}</definedName>
    <definedName function="false" hidden="true" name="FSA" vbProcedure="false">{"'Quadro'!$A$4:$BG$78"}</definedName>
    <definedName function="false" hidden="true" name="fsad" vbProcedure="false">{"'Quadro'!$A$4:$BG$78"}</definedName>
    <definedName function="false" hidden="true" name="fsadfasd"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sadfasd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sadfasd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sadfasd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sadfasd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sadfasd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fsad_1" vbProcedure="false">{"'Quadro'!$A$4:$BG$78"}</definedName>
    <definedName function="false" hidden="true" name="fsad_1_1" vbProcedure="false">{"'Quadro'!$A$4:$BG$78"}</definedName>
    <definedName function="false" hidden="true" name="fsad_1_1_1" vbProcedure="false">{"'Quadro'!$A$4:$BG$78"}</definedName>
    <definedName function="false" hidden="true" name="fsad_1_2" vbProcedure="false">{"'Quadro'!$A$4:$BG$78"}</definedName>
    <definedName function="false" hidden="true" name="fsad_2" vbProcedure="false">{"'Quadro'!$A$4:$BG$78"}</definedName>
    <definedName function="false" hidden="true" name="FSA_1" vbProcedure="false">{"'Quadro'!$A$4:$BG$78"}</definedName>
    <definedName function="false" hidden="true" name="FSA_1_1" vbProcedure="false">{"'Quadro'!$A$4:$BG$78"}</definedName>
    <definedName function="false" hidden="true" name="FSA_1_1_1" vbProcedure="false">{"'Quadro'!$A$4:$BG$78"}</definedName>
    <definedName function="false" hidden="true" name="FSA_1_2" vbProcedure="false">{"'Quadro'!$A$4:$BG$78"}</definedName>
    <definedName function="false" hidden="true" name="FSA_2" vbProcedure="false">{"'Quadro'!$A$4:$BG$78"}</definedName>
    <definedName function="false" hidden="true" name="fsd" vbProcedure="false">{"'gráf jan00'!$A$1:$AK$41"}</definedName>
    <definedName function="false" hidden="true" name="FSDF" vbProcedure="false">{"'Quadro'!$A$4:$BG$78"}</definedName>
    <definedName function="false" hidden="true" name="fsdfsf" vbProcedure="false">{#N/A,#N/A,FALSE,"GERAL";#N/A,#N/A,FALSE,"012-96";#N/A,#N/A,FALSE,"018-96";#N/A,#N/A,FALSE,"027-96";#N/A,#N/A,FALSE,"059-96";#N/A,#N/A,FALSE,"076-96";#N/A,#N/A,FALSE,"019-97";#N/A,#N/A,FALSE,"021-97";#N/A,#N/A,FALSE,"022-97";#N/A,#N/A,FALSE,"028-97"}</definedName>
    <definedName function="false" hidden="true" name="fsdfsf_1" vbProcedure="false">{#N/A,#N/A,FALSE,"GERAL";#N/A,#N/A,FALSE,"012-96";#N/A,#N/A,FALSE,"018-96";#N/A,#N/A,FALSE,"027-96";#N/A,#N/A,FALSE,"059-96";#N/A,#N/A,FALSE,"076-96";#N/A,#N/A,FALSE,"019-97";#N/A,#N/A,FALSE,"021-97";#N/A,#N/A,FALSE,"022-97";#N/A,#N/A,FALSE,"028-97"}</definedName>
    <definedName function="false" hidden="true" name="fsdfsf_1_1" vbProcedure="false">{#N/A,#N/A,FALSE,"GERAL";#N/A,#N/A,FALSE,"012-96";#N/A,#N/A,FALSE,"018-96";#N/A,#N/A,FALSE,"027-96";#N/A,#N/A,FALSE,"059-96";#N/A,#N/A,FALSE,"076-96";#N/A,#N/A,FALSE,"019-97";#N/A,#N/A,FALSE,"021-97";#N/A,#N/A,FALSE,"022-97";#N/A,#N/A,FALSE,"028-97"}</definedName>
    <definedName function="false" hidden="true" name="fsdfsf_1_1_1" vbProcedure="false">{#N/A,#N/A,FALSE,"GERAL";#N/A,#N/A,FALSE,"012-96";#N/A,#N/A,FALSE,"018-96";#N/A,#N/A,FALSE,"027-96";#N/A,#N/A,FALSE,"059-96";#N/A,#N/A,FALSE,"076-96";#N/A,#N/A,FALSE,"019-97";#N/A,#N/A,FALSE,"021-97";#N/A,#N/A,FALSE,"022-97";#N/A,#N/A,FALSE,"028-97"}</definedName>
    <definedName function="false" hidden="true" name="fsdfsf_1_2" vbProcedure="false">{#N/A,#N/A,FALSE,"GERAL";#N/A,#N/A,FALSE,"012-96";#N/A,#N/A,FALSE,"018-96";#N/A,#N/A,FALSE,"027-96";#N/A,#N/A,FALSE,"059-96";#N/A,#N/A,FALSE,"076-96";#N/A,#N/A,FALSE,"019-97";#N/A,#N/A,FALSE,"021-97";#N/A,#N/A,FALSE,"022-97";#N/A,#N/A,FALSE,"028-97"}</definedName>
    <definedName function="false" hidden="true" name="fsdfsf_2" vbProcedure="false">{#N/A,#N/A,FALSE,"GERAL";#N/A,#N/A,FALSE,"012-96";#N/A,#N/A,FALSE,"018-96";#N/A,#N/A,FALSE,"027-96";#N/A,#N/A,FALSE,"059-96";#N/A,#N/A,FALSE,"076-96";#N/A,#N/A,FALSE,"019-97";#N/A,#N/A,FALSE,"021-97";#N/A,#N/A,FALSE,"022-97";#N/A,#N/A,FALSE,"028-97"}</definedName>
    <definedName function="false" hidden="true" name="FSDF_1" vbProcedure="false">{"'Quadro'!$A$4:$BG$78"}</definedName>
    <definedName function="false" hidden="true" name="FSDF_1_1" vbProcedure="false">{"'Quadro'!$A$4:$BG$78"}</definedName>
    <definedName function="false" hidden="true" name="FSDF_1_1_1" vbProcedure="false">{"'Quadro'!$A$4:$BG$78"}</definedName>
    <definedName function="false" hidden="true" name="FSDF_1_2" vbProcedure="false">{"'Quadro'!$A$4:$BG$78"}</definedName>
    <definedName function="false" hidden="true" name="FSDF_2" vbProcedure="false">{"'Quadro'!$A$4:$BG$78"}</definedName>
    <definedName function="false" hidden="true" name="fsdkjf" vbProcedure="false">{#N/A,#N/A,FALSE,"CPV";#N/A,#N/A,FALSE,"Pareto";#N/A,#N/A,FALSE,"Gráficos"}</definedName>
    <definedName function="false" hidden="true" name="FSDS" vbProcedure="false">{"'gráf jan00'!$A$1:$AK$41"}</definedName>
    <definedName function="false" hidden="true" name="FSDS_1" vbProcedure="false">{"'gráf jan00'!$A$1:$AK$41"}</definedName>
    <definedName function="false" hidden="true" name="FSDS_1_1" vbProcedure="false">{"'gráf jan00'!$A$1:$AK$41"}</definedName>
    <definedName function="false" hidden="true" name="FSDS_1_1_1" vbProcedure="false">{"'gráf jan00'!$A$1:$AK$41"}</definedName>
    <definedName function="false" hidden="true" name="FSDS_1_2" vbProcedure="false">{"'gráf jan00'!$A$1:$AK$41"}</definedName>
    <definedName function="false" hidden="true" name="FSDS_2" vbProcedure="false">{"'gráf jan00'!$A$1:$AK$41"}</definedName>
    <definedName function="false" hidden="true" name="fsd_1" vbProcedure="false">{"'gráf jan00'!$A$1:$AK$41"}</definedName>
    <definedName function="false" hidden="true" name="fsd_1_1" vbProcedure="false">{"'gráf jan00'!$A$1:$AK$41"}</definedName>
    <definedName function="false" hidden="true" name="fsd_1_1_1" vbProcedure="false">{"'gráf jan00'!$A$1:$AK$41"}</definedName>
    <definedName function="false" hidden="true" name="fsd_1_2" vbProcedure="false">{"'gráf jan00'!$A$1:$AK$41"}</definedName>
    <definedName function="false" hidden="true" name="fsd_2" vbProcedure="false">{"'gráf jan00'!$A$1:$AK$41"}</definedName>
    <definedName function="false" hidden="true" name="ft" vbProcedure="false">{"'gráf jan00'!$A$1:$AK$41"}</definedName>
    <definedName function="false" hidden="true" name="FTG" vbProcedure="false">{"'RR'!$A$2:$E$81"}</definedName>
    <definedName function="false" hidden="true" name="ftggfh" vbProcedure="false">{"'gráf jan00'!$A$1:$AK$41"}</definedName>
    <definedName function="false" hidden="true" name="fthju" vbProcedure="false">{"VENTAS1",#N/A,FALSE,"VENTAS";"VENTAS2",#N/A,FALSE,"VENTAS";"VENTAS3",#N/A,FALSE,"VENTAS";"VENTAS4",#N/A,FALSE,"VENTAS";"VENTAS5",#N/A,FALSE,"VENTAS";"VENTAS6",#N/A,FALSE,"VENTAS";"VENTAS7",#N/A,FALSE,"VENTAS";"VENTAS8",#N/A,FALSE,"VENTAS"}</definedName>
    <definedName function="false" hidden="true" name="ftr" vbProcedure="false">{"'RR'!$A$2:$E$81"}</definedName>
    <definedName function="false" hidden="true" name="FTU" vbProcedure="false">{"'Quadro'!$A$4:$BG$78"}</definedName>
    <definedName function="false" hidden="true" name="FTU_1" vbProcedure="false">{"'Quadro'!$A$4:$BG$78"}</definedName>
    <definedName function="false" hidden="true" name="FTU_1_1" vbProcedure="false">{"'Quadro'!$A$4:$BG$78"}</definedName>
    <definedName function="false" hidden="true" name="FTU_1_1_1" vbProcedure="false">{"'Quadro'!$A$4:$BG$78"}</definedName>
    <definedName function="false" hidden="true" name="FTU_1_2" vbProcedure="false">{"'Quadro'!$A$4:$BG$78"}</definedName>
    <definedName function="false" hidden="true" name="FTU_2" vbProcedure="false">{"'Quadro'!$A$4:$BG$78"}</definedName>
    <definedName function="false" hidden="false" name="Funções" vbProcedure="false">#REF!</definedName>
    <definedName function="false" hidden="true" name="FVVVFE" vbProcedure="false">{"PARTE1",#N/A,FALSE,"Plan1"}</definedName>
    <definedName function="false" hidden="true" name="FVVVFE_1" vbProcedure="false">{"PARTE1",#N/A,FALSE,"Plan1"}</definedName>
    <definedName function="false" hidden="true" name="fx" vbProcedure="false">{#N/A,#N/A,FALSE,"GERAL";#N/A,#N/A,FALSE,"012-96";#N/A,#N/A,FALSE,"018-96";#N/A,#N/A,FALSE,"027-96";#N/A,#N/A,FALSE,"059-96";#N/A,#N/A,FALSE,"076-96";#N/A,#N/A,FALSE,"019-97";#N/A,#N/A,FALSE,"021-97";#N/A,#N/A,FALSE,"022-97";#N/A,#N/A,FALSE,"028-97"}</definedName>
    <definedName function="false" hidden="true" name="fxgjgcjyfcgg" vbProcedure="false">#REF!</definedName>
    <definedName function="false" hidden="true" name="g" vbProcedure="false">{#N/A,#N/A,FALSE,"RESUMO-BB1";#N/A,#N/A,FALSE,"MOD-A01-R - BB1";#N/A,#N/A,FALSE,"URB-BB1"}</definedName>
    <definedName function="false" hidden="true" name="GADIG" vbProcedure="false">{"'REL CUSTODIF'!$B$1:$H$72"}</definedName>
    <definedName function="false" hidden="true" name="gafdgad" vbProcedure="false">{#N/A,#N/A,FALSE,"GERAL";#N/A,#N/A,FALSE,"012-96";#N/A,#N/A,FALSE,"018-96";#N/A,#N/A,FALSE,"027-96";#N/A,#N/A,FALSE,"059-96";#N/A,#N/A,FALSE,"076-96";#N/A,#N/A,FALSE,"019-97";#N/A,#N/A,FALSE,"021-97";#N/A,#N/A,FALSE,"022-97";#N/A,#N/A,FALSE,"028-97"}</definedName>
    <definedName function="false" hidden="true" name="gagadgffga" vbProcedure="false">{#N/A,#N/A,FALSE,"GERAL";#N/A,#N/A,FALSE,"012-96";#N/A,#N/A,FALSE,"018-96";#N/A,#N/A,FALSE,"027-96";#N/A,#N/A,FALSE,"059-96";#N/A,#N/A,FALSE,"076-96";#N/A,#N/A,FALSE,"019-97";#N/A,#N/A,FALSE,"021-97";#N/A,#N/A,FALSE,"022-97";#N/A,#N/A,FALSE,"028-97"}</definedName>
    <definedName function="false" hidden="true" name="gagagd" vbProcedure="false">{#N/A,#N/A,FALSE,"GERAL";#N/A,#N/A,FALSE,"012-96";#N/A,#N/A,FALSE,"018-96";#N/A,#N/A,FALSE,"027-96";#N/A,#N/A,FALSE,"059-96";#N/A,#N/A,FALSE,"076-96";#N/A,#N/A,FALSE,"019-97";#N/A,#N/A,FALSE,"021-97";#N/A,#N/A,FALSE,"022-97";#N/A,#N/A,FALSE,"028-97"}</definedName>
    <definedName function="false" hidden="true" name="galo" vbProcedure="false">{#N/A,#N/A,FALSE,"GERAL";#N/A,#N/A,FALSE,"012-96";#N/A,#N/A,FALSE,"018-96";#N/A,#N/A,FALSE,"027-96";#N/A,#N/A,FALSE,"059-96";#N/A,#N/A,FALSE,"076-96";#N/A,#N/A,FALSE,"019-97";#N/A,#N/A,FALSE,"021-97";#N/A,#N/A,FALSE,"022-97";#N/A,#N/A,FALSE,"028-97"}</definedName>
    <definedName function="false" hidden="true" name="galo_1" vbProcedure="false">{#N/A,#N/A,FALSE,"GERAL";#N/A,#N/A,FALSE,"012-96";#N/A,#N/A,FALSE,"018-96";#N/A,#N/A,FALSE,"027-96";#N/A,#N/A,FALSE,"059-96";#N/A,#N/A,FALSE,"076-96";#N/A,#N/A,FALSE,"019-97";#N/A,#N/A,FALSE,"021-97";#N/A,#N/A,FALSE,"022-97";#N/A,#N/A,FALSE,"028-97"}</definedName>
    <definedName function="false" hidden="true" name="galo_1_1" vbProcedure="false">{#N/A,#N/A,FALSE,"GERAL";#N/A,#N/A,FALSE,"012-96";#N/A,#N/A,FALSE,"018-96";#N/A,#N/A,FALSE,"027-96";#N/A,#N/A,FALSE,"059-96";#N/A,#N/A,FALSE,"076-96";#N/A,#N/A,FALSE,"019-97";#N/A,#N/A,FALSE,"021-97";#N/A,#N/A,FALSE,"022-97";#N/A,#N/A,FALSE,"028-97"}</definedName>
    <definedName function="false" hidden="true" name="galo_1_1_1" vbProcedure="false">{#N/A,#N/A,FALSE,"GERAL";#N/A,#N/A,FALSE,"012-96";#N/A,#N/A,FALSE,"018-96";#N/A,#N/A,FALSE,"027-96";#N/A,#N/A,FALSE,"059-96";#N/A,#N/A,FALSE,"076-96";#N/A,#N/A,FALSE,"019-97";#N/A,#N/A,FALSE,"021-97";#N/A,#N/A,FALSE,"022-97";#N/A,#N/A,FALSE,"028-97"}</definedName>
    <definedName function="false" hidden="true" name="galo_1_2" vbProcedure="false">{#N/A,#N/A,FALSE,"GERAL";#N/A,#N/A,FALSE,"012-96";#N/A,#N/A,FALSE,"018-96";#N/A,#N/A,FALSE,"027-96";#N/A,#N/A,FALSE,"059-96";#N/A,#N/A,FALSE,"076-96";#N/A,#N/A,FALSE,"019-97";#N/A,#N/A,FALSE,"021-97";#N/A,#N/A,FALSE,"022-97";#N/A,#N/A,FALSE,"028-97"}</definedName>
    <definedName function="false" hidden="true" name="galo_2" vbProcedure="false">{#N/A,#N/A,FALSE,"GERAL";#N/A,#N/A,FALSE,"012-96";#N/A,#N/A,FALSE,"018-96";#N/A,#N/A,FALSE,"027-96";#N/A,#N/A,FALSE,"059-96";#N/A,#N/A,FALSE,"076-96";#N/A,#N/A,FALSE,"019-97";#N/A,#N/A,FALSE,"021-97";#N/A,#N/A,FALSE,"022-97";#N/A,#N/A,FALSE,"028-97"}</definedName>
    <definedName function="false" hidden="true" name="GAMAN" vbProcedure="false">{#N/A,#N/A,FALSE,"PCOL"}</definedName>
    <definedName function="false" hidden="true" name="GAMAN_1" vbProcedure="false">{#N/A,#N/A,FALSE,"PCOL"}</definedName>
    <definedName function="false" hidden="true" name="GAMAN_1_1" vbProcedure="false">{#N/A,#N/A,FALSE,"PCOL"}</definedName>
    <definedName function="false" hidden="true" name="GAMAN_1_1_1" vbProcedure="false">{#N/A,#N/A,FALSE,"PCOL"}</definedName>
    <definedName function="false" hidden="true" name="GAMAN_1_2" vbProcedure="false">{#N/A,#N/A,FALSE,"PCOL"}</definedName>
    <definedName function="false" hidden="true" name="GAMAN_2" vbProcedure="false">{#N/A,#N/A,FALSE,"PCOL"}</definedName>
    <definedName function="false" hidden="true" name="GAMAR" vbProcedure="false">{"'CptDifn'!$AA$32:$AG$32"}</definedName>
    <definedName function="false" hidden="true" name="GAMAR1" vbProcedure="false">{"'CptDifn'!$AA$32:$AG$32"}</definedName>
    <definedName function="false" hidden="true" name="GAMAR1_1" vbProcedure="false">{"'CptDifn'!$AA$32:$AG$32"}</definedName>
    <definedName function="false" hidden="true" name="GAMAR1_1_1" vbProcedure="false">{"'CptDifn'!$AA$32:$AG$32"}</definedName>
    <definedName function="false" hidden="true" name="GAMAR1_1_1_1" vbProcedure="false">{"'CptDifn'!$AA$32:$AG$32"}</definedName>
    <definedName function="false" hidden="true" name="GAMAR1_1_2" vbProcedure="false">{"'CptDifn'!$AA$32:$AG$32"}</definedName>
    <definedName function="false" hidden="true" name="GAMAR1_2" vbProcedure="false">{"'CptDifn'!$AA$32:$AG$32"}</definedName>
    <definedName function="false" hidden="true" name="GAMAR_1" vbProcedure="false">{"'CptDifn'!$AA$32:$AG$32"}</definedName>
    <definedName function="false" hidden="true" name="GAMAR_1_1" vbProcedure="false">{"'CptDifn'!$AA$32:$AG$32"}</definedName>
    <definedName function="false" hidden="true" name="GAMAR_1_1_1" vbProcedure="false">{"'CptDifn'!$AA$32:$AG$32"}</definedName>
    <definedName function="false" hidden="true" name="GAMAR_1_2" vbProcedure="false">{"'CptDifn'!$AA$32:$AG$32"}</definedName>
    <definedName function="false" hidden="true" name="GAMAR_2" vbProcedure="false">{"'CptDifn'!$AA$32:$AG$32"}</definedName>
    <definedName function="false" hidden="true" name="gamen" vbProcedure="false">{#N/A,#N/A,FALSE,"PCOL"}</definedName>
    <definedName function="false" hidden="true" name="gamen_1" vbProcedure="false">{#N/A,#N/A,FALSE,"PCOL"}</definedName>
    <definedName function="false" hidden="true" name="gamen_1_1" vbProcedure="false">{#N/A,#N/A,FALSE,"PCOL"}</definedName>
    <definedName function="false" hidden="true" name="gamen_1_1_1" vbProcedure="false">{#N/A,#N/A,FALSE,"PCOL"}</definedName>
    <definedName function="false" hidden="true" name="gamen_1_2" vbProcedure="false">{#N/A,#N/A,FALSE,"PCOL"}</definedName>
    <definedName function="false" hidden="true" name="gamen_2" vbProcedure="false">{#N/A,#N/A,FALSE,"PCOL"}</definedName>
    <definedName function="false" hidden="true" name="GAMIG" vbProcedure="false">{"'REL CUSTODIF'!$B$1:$H$72"}</definedName>
    <definedName function="false" hidden="true" name="GAMON" vbProcedure="false">{#N/A,#N/A,FALSE,"PCOL"}</definedName>
    <definedName function="false" hidden="true" name="GAPMG" vbProcedure="false">{"'Quadro'!$A$4:$BG$78"}</definedName>
    <definedName function="false" hidden="true" name="GAPMG_1" vbProcedure="false">{"'Quadro'!$A$4:$BG$78"}</definedName>
    <definedName function="false" hidden="true" name="GAPMG_1_1" vbProcedure="false">{"'Quadro'!$A$4:$BG$78"}</definedName>
    <definedName function="false" hidden="true" name="GAPMG_1_1_1" vbProcedure="false">{"'Quadro'!$A$4:$BG$78"}</definedName>
    <definedName function="false" hidden="true" name="GAPMG_1_2" vbProcedure="false">{"'Quadro'!$A$4:$BG$78"}</definedName>
    <definedName function="false" hidden="true" name="GAPMG_2" vbProcedure="false">{"'Quadro'!$A$4:$BG$78"}</definedName>
    <definedName function="false" hidden="true" name="GAPOG" vbProcedure="false">{"'gráf jan00'!$A$1:$AK$41"}</definedName>
    <definedName function="false" hidden="false" name="garantia" vbProcedure="false">#REF!</definedName>
    <definedName function="false" hidden="true" name="garug01" vbProcedure="false">{"'REL CUSTODIF'!$B$1:$H$72"}</definedName>
    <definedName function="false" hidden="true" name="garug01_1" vbProcedure="false">{"'REL CUSTODIF'!$B$1:$H$72"}</definedName>
    <definedName function="false" hidden="true" name="garug01_1_1" vbProcedure="false">{"'REL CUSTODIF'!$B$1:$H$72"}</definedName>
    <definedName function="false" hidden="true" name="garug01_1_1_1" vbProcedure="false">{"'REL CUSTODIF'!$B$1:$H$72"}</definedName>
    <definedName function="false" hidden="true" name="garug01_1_2" vbProcedure="false">{"'REL CUSTODIF'!$B$1:$H$72"}</definedName>
    <definedName function="false" hidden="true" name="garug01_2" vbProcedure="false">{"'REL CUSTODIF'!$B$1:$H$72"}</definedName>
    <definedName function="false" hidden="true" name="garug1" vbProcedure="false">{#N/A,#N/A,FALSE,"PCOL"}</definedName>
    <definedName function="false" hidden="true" name="garug1_1" vbProcedure="false">{#N/A,#N/A,FALSE,"PCOL"}</definedName>
    <definedName function="false" hidden="true" name="garug1_1_1" vbProcedure="false">{#N/A,#N/A,FALSE,"PCOL"}</definedName>
    <definedName function="false" hidden="true" name="garug1_1_1_1" vbProcedure="false">{#N/A,#N/A,FALSE,"PCOL"}</definedName>
    <definedName function="false" hidden="true" name="garug1_1_2" vbProcedure="false">{#N/A,#N/A,FALSE,"PCOL"}</definedName>
    <definedName function="false" hidden="true" name="garug1_2" vbProcedure="false">{#N/A,#N/A,FALSE,"PCOL"}</definedName>
    <definedName function="false" hidden="true" name="GASE" vbProcedure="false">{#N/A,#N/A,FALSE,"RESUMO-BB1";#N/A,#N/A,FALSE,"MOD-A01-R - BB1";#N/A,#N/A,FALSE,"URB-BB1"}</definedName>
    <definedName function="false" hidden="true" name="GASEG" vbProcedure="false">{"'Quadro'!$A$4:$BG$78"}</definedName>
    <definedName function="false" hidden="true" name="GASEG_1" vbProcedure="false">{"'Quadro'!$A$4:$BG$78"}</definedName>
    <definedName function="false" hidden="true" name="GASEG_1_1" vbProcedure="false">{"'Quadro'!$A$4:$BG$78"}</definedName>
    <definedName function="false" hidden="true" name="GASEG_1_1_1" vbProcedure="false">{"'Quadro'!$A$4:$BG$78"}</definedName>
    <definedName function="false" hidden="true" name="GASEG_1_2" vbProcedure="false">{"'Quadro'!$A$4:$BG$78"}</definedName>
    <definedName function="false" hidden="true" name="GASEG_2" vbProcedure="false">{"'Quadro'!$A$4:$BG$78"}</definedName>
    <definedName function="false" hidden="true" name="gases" vbProcedure="false">{#N/A,#N/A,FALSE,"PCOL"}</definedName>
    <definedName function="false" hidden="true" name="GASGEMIS"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Gasgepos"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GAVIG" vbProcedure="false">{"'REL CUSTODIF'!$B$1:$H$72"}</definedName>
    <definedName function="false" hidden="true" name="GAVTG" vbProcedure="false">{"'gráf jan00'!$A$1:$AK$41"}</definedName>
    <definedName function="false" hidden="true" name="GAVTG_1" vbProcedure="false">{"'gráf jan00'!$A$1:$AK$41"}</definedName>
    <definedName function="false" hidden="true" name="GAVTG_1_1" vbProcedure="false">{"'gráf jan00'!$A$1:$AK$41"}</definedName>
    <definedName function="false" hidden="true" name="GAVTG_1_1_1" vbProcedure="false">{"'gráf jan00'!$A$1:$AK$41"}</definedName>
    <definedName function="false" hidden="true" name="GAVTG_1_2" vbProcedure="false">{"'gráf jan00'!$A$1:$AK$41"}</definedName>
    <definedName function="false" hidden="true" name="GAVTG_2" vbProcedure="false">{"'gráf jan00'!$A$1:$AK$41"}</definedName>
    <definedName function="false" hidden="true" name="gbhj" vbProcedure="false">{"'CptDifn'!$AA$32:$AG$32"}</definedName>
    <definedName function="false" hidden="true" name="gbhj_1" vbProcedure="false">{"'CptDifn'!$AA$32:$AG$32"}</definedName>
    <definedName function="false" hidden="true" name="gbhj_1_1" vbProcedure="false">{"'CptDifn'!$AA$32:$AG$32"}</definedName>
    <definedName function="false" hidden="true" name="gbhj_1_1_1" vbProcedure="false">{"'CptDifn'!$AA$32:$AG$32"}</definedName>
    <definedName function="false" hidden="true" name="gbhj_1_2" vbProcedure="false">{"'CptDifn'!$AA$32:$AG$32"}</definedName>
    <definedName function="false" hidden="true" name="gbhj_2" vbProcedure="false">{"'CptDifn'!$AA$32:$AG$32"}</definedName>
    <definedName function="false" hidden="true" name="GC" vbProcedure="false">{#N/A,#N/A,TRUE,"MEMO";#N/A,#N/A,TRUE,"PARAMETROS";#N/A,#N/A,TRUE,"RLI ";#N/A,#N/A,TRUE,"IMPTO.DET.";#N/A,#N/A,TRUE,"FUT-FUNT";#N/A,#N/A,TRUE,"CPI-PATR.";#N/A,#N/A,TRUE,"CM CPI";#N/A,#N/A,TRUE,"PROV";#N/A,#N/A,TRUE,"A FIJO";#N/A,#N/A,TRUE,"LEASING";#N/A,#N/A,TRUE,"VPP";#N/A,#N/A,TRUE,"PPM";#N/A,#N/A,TRUE,"OTROS"}</definedName>
    <definedName function="false" hidden="true" name="GD" vbProcedure="false">{#N/A,#N/A,FALSE,"지침";#N/A,#N/A,FALSE,"환경분석";#N/A,#N/A,FALSE,"Sheet16"}</definedName>
    <definedName function="false" hidden="true" name="gdf" vbProcedure="false">{#N/A,#N/A,FALSE,"GERAL";#N/A,#N/A,FALSE,"012-96";#N/A,#N/A,FALSE,"018-96";#N/A,#N/A,FALSE,"027-96";#N/A,#N/A,FALSE,"059-96";#N/A,#N/A,FALSE,"076-96";#N/A,#N/A,FALSE,"019-97";#N/A,#N/A,FALSE,"021-97";#N/A,#N/A,FALSE,"022-97";#N/A,#N/A,FALSE,"028-97"}</definedName>
    <definedName function="false" hidden="true" name="gdfg" vbProcedure="false">{"'gráf jan00'!$A$1:$AK$41"}</definedName>
    <definedName function="false" hidden="true" name="gdfg_1" vbProcedure="false">{"'gráf jan00'!$A$1:$AK$41"}</definedName>
    <definedName function="false" hidden="true" name="gdfg_1_1" vbProcedure="false">{"'gráf jan00'!$A$1:$AK$41"}</definedName>
    <definedName function="false" hidden="true" name="gdfg_1_1_1" vbProcedure="false">{"'gráf jan00'!$A$1:$AK$41"}</definedName>
    <definedName function="false" hidden="true" name="gdfg_1_2" vbProcedure="false">{"'gráf jan00'!$A$1:$AK$41"}</definedName>
    <definedName function="false" hidden="true" name="gdfg_2" vbProcedure="false">{"'gráf jan00'!$A$1:$AK$41"}</definedName>
    <definedName function="false" hidden="true" name="gdg" vbProcedure="false">{"'gráf jan00'!$A$1:$AK$41"}</definedName>
    <definedName function="false" hidden="true" name="GDS" vbProcedure="false">{"'Quadro'!$A$4:$BG$78"}</definedName>
    <definedName function="false" hidden="true" name="GDS_1" vbProcedure="false">{"'Quadro'!$A$4:$BG$78"}</definedName>
    <definedName function="false" hidden="true" name="GDS_1_1" vbProcedure="false">{"'Quadro'!$A$4:$BG$78"}</definedName>
    <definedName function="false" hidden="true" name="GDS_1_1_1" vbProcedure="false">{"'Quadro'!$A$4:$BG$78"}</definedName>
    <definedName function="false" hidden="true" name="GDS_1_2" vbProcedure="false">{"'Quadro'!$A$4:$BG$78"}</definedName>
    <definedName function="false" hidden="true" name="GDS_2" vbProcedure="false">{"'Quadro'!$A$4:$BG$78"}</definedName>
    <definedName function="false" hidden="true" name="GD_1" vbProcedure="false">{#N/A,#N/A,FALSE,"지침";#N/A,#N/A,FALSE,"환경분석";#N/A,#N/A,FALSE,"Sheet16"}</definedName>
    <definedName function="false" hidden="true" name="GD_1_1" vbProcedure="false">{#N/A,#N/A,FALSE,"지침";#N/A,#N/A,FALSE,"환경분석";#N/A,#N/A,FALSE,"Sheet16"}</definedName>
    <definedName function="false" hidden="true" name="GD_1_1_1" vbProcedure="false">{#N/A,#N/A,FALSE,"지침";#N/A,#N/A,FALSE,"환경분석";#N/A,#N/A,FALSE,"Sheet16"}</definedName>
    <definedName function="false" hidden="true" name="GD_1_2" vbProcedure="false">{#N/A,#N/A,FALSE,"지침";#N/A,#N/A,FALSE,"환경분석";#N/A,#N/A,FALSE,"Sheet16"}</definedName>
    <definedName function="false" hidden="true" name="GD_2" vbProcedure="false">{#N/A,#N/A,FALSE,"지침";#N/A,#N/A,FALSE,"환경분석";#N/A,#N/A,FALSE,"Sheet16"}</definedName>
    <definedName function="false" hidden="true" name="geaga" vbProcedure="false">{"'Quadro'!$A$4:$BG$78"}</definedName>
    <definedName function="false" hidden="true" name="geaga_1" vbProcedure="false">{"'Quadro'!$A$4:$BG$78"}</definedName>
    <definedName function="false" hidden="true" name="geaga_1_1" vbProcedure="false">{"'Quadro'!$A$4:$BG$78"}</definedName>
    <definedName function="false" hidden="true" name="geaga_1_1_1" vbProcedure="false">{"'Quadro'!$A$4:$BG$78"}</definedName>
    <definedName function="false" hidden="true" name="geaga_1_2" vbProcedure="false">{"'Quadro'!$A$4:$BG$78"}</definedName>
    <definedName function="false" hidden="true" name="geaga_2" vbProcedure="false">{"'Quadro'!$A$4:$BG$78"}</definedName>
    <definedName function="false" hidden="true" name="gemin" vbProcedure="false">{#N/A,#N/A,FALSE,"PCOL"}</definedName>
    <definedName function="false" hidden="true" name="gemin_1" vbProcedure="false">{#N/A,#N/A,FALSE,"PCOL"}</definedName>
    <definedName function="false" hidden="true" name="gemin_1_1" vbProcedure="false">{#N/A,#N/A,FALSE,"PCOL"}</definedName>
    <definedName function="false" hidden="true" name="gemin_1_1_1" vbProcedure="false">{#N/A,#N/A,FALSE,"PCOL"}</definedName>
    <definedName function="false" hidden="true" name="gemin_1_2" vbProcedure="false">{#N/A,#N/A,FALSE,"PCOL"}</definedName>
    <definedName function="false" hidden="true" name="gemin_2" vbProcedure="false">{#N/A,#N/A,FALSE,"PCOL"}</definedName>
    <definedName function="false" hidden="true" name="Gemop" vbProcedure="false">{#N/A,#N/A,TRUE,"indice";#N/A,#N/A,TRUE,"indicadores";#N/A,#N/A,TRUE,"comentarios"}</definedName>
    <definedName function="false" hidden="true" name="Gemop_1" vbProcedure="false">{#N/A,#N/A,TRUE,"indice";#N/A,#N/A,TRUE,"indicadores";#N/A,#N/A,TRUE,"comentarios"}</definedName>
    <definedName function="false" hidden="true" name="Gemop_1_1" vbProcedure="false">{#N/A,#N/A,TRUE,"indice";#N/A,#N/A,TRUE,"indicadores";#N/A,#N/A,TRUE,"comentarios"}</definedName>
    <definedName function="false" hidden="true" name="Gemop_1_1_1" vbProcedure="false">{#N/A,#N/A,TRUE,"indice";#N/A,#N/A,TRUE,"indicadores";#N/A,#N/A,TRUE,"comentarios"}</definedName>
    <definedName function="false" hidden="true" name="Gemop_1_2" vbProcedure="false">{#N/A,#N/A,TRUE,"indice";#N/A,#N/A,TRUE,"indicadores";#N/A,#N/A,TRUE,"comentarios"}</definedName>
    <definedName function="false" hidden="true" name="Gemop_2" vbProcedure="false">{#N/A,#N/A,TRUE,"indice";#N/A,#N/A,TRUE,"indicadores";#N/A,#N/A,TRUE,"comentarios"}</definedName>
    <definedName function="false" hidden="true" name="geração" vbProcedure="false">{#N/A,#N/A,FALSE,"ANEXO3 99 ERA";#N/A,#N/A,FALSE,"ANEXO3 99 UBÁ2";#N/A,#N/A,FALSE,"ANEXO3 99 DTU";#N/A,#N/A,FALSE,"ANEXO3 99 RDR";#N/A,#N/A,FALSE,"ANEXO3 99 UBÁ4";#N/A,#N/A,FALSE,"ANEXO3 99 UBÁ6"}</definedName>
    <definedName function="false" hidden="true" name="Gerrot" vbProcedure="false">{"'Quadro'!$A$4:$BG$78"}</definedName>
    <definedName function="false" hidden="true" name="gertrudes" vbProcedure="false">{#N/A,#N/A,FALSE,"GERAL";#N/A,#N/A,FALSE,"012-96";#N/A,#N/A,FALSE,"018-96";#N/A,#N/A,FALSE,"027-96";#N/A,#N/A,FALSE,"059-96";#N/A,#N/A,FALSE,"076-96";#N/A,#N/A,FALSE,"019-97";#N/A,#N/A,FALSE,"021-97";#N/A,#N/A,FALSE,"022-97";#N/A,#N/A,FALSE,"028-97"}</definedName>
    <definedName function="false" hidden="true" name="getep" vbProcedure="false">{#N/A,#N/A,TRUE,"indice";#N/A,#N/A,TRUE,"indicadores";#N/A,#N/A,TRUE,"comentarios"}</definedName>
    <definedName function="false" hidden="true" name="getep_1" vbProcedure="false">{#N/A,#N/A,TRUE,"indice";#N/A,#N/A,TRUE,"indicadores";#N/A,#N/A,TRUE,"comentarios"}</definedName>
    <definedName function="false" hidden="true" name="getep_1_1" vbProcedure="false">{#N/A,#N/A,TRUE,"indice";#N/A,#N/A,TRUE,"indicadores";#N/A,#N/A,TRUE,"comentarios"}</definedName>
    <definedName function="false" hidden="true" name="getep_1_1_1" vbProcedure="false">{#N/A,#N/A,TRUE,"indice";#N/A,#N/A,TRUE,"indicadores";#N/A,#N/A,TRUE,"comentarios"}</definedName>
    <definedName function="false" hidden="true" name="getep_1_2" vbProcedure="false">{#N/A,#N/A,TRUE,"indice";#N/A,#N/A,TRUE,"indicadores";#N/A,#N/A,TRUE,"comentarios"}</definedName>
    <definedName function="false" hidden="true" name="getep_2" vbProcedure="false">{#N/A,#N/A,TRUE,"indice";#N/A,#N/A,TRUE,"indicadores";#N/A,#N/A,TRUE,"comentarios"}</definedName>
    <definedName function="false" hidden="true" name="gf" vbProcedure="false">{#N/A,#N/A,FALSE,"ORC-ACKE";#N/A,#N/A,FALSE,"RESUMO"}</definedName>
    <definedName function="false" hidden="true" name="GFD" vbProcedure="false">{"'gráf jan00'!$A$1:$AK$41"}</definedName>
    <definedName function="false" hidden="true" name="gfdddf" vbProcedure="false">{"'CptDifn'!$AA$32:$AG$32"}</definedName>
    <definedName function="false" hidden="true" name="gfdddf_1" vbProcedure="false">{"'CptDifn'!$AA$32:$AG$32"}</definedName>
    <definedName function="false" hidden="true" name="gfdddf_1_1" vbProcedure="false">{"'CptDifn'!$AA$32:$AG$32"}</definedName>
    <definedName function="false" hidden="true" name="gfdddf_1_1_1" vbProcedure="false">{"'CptDifn'!$AA$32:$AG$32"}</definedName>
    <definedName function="false" hidden="true" name="gfdddf_1_2" vbProcedure="false">{"'CptDifn'!$AA$32:$AG$32"}</definedName>
    <definedName function="false" hidden="true" name="gfdddf_2" vbProcedure="false">{"'CptDifn'!$AA$32:$AG$32"}</definedName>
    <definedName function="false" hidden="true" name="gfds" vbProcedure="false">{#N/A,#N/A,FALSE,"PCOL"}</definedName>
    <definedName function="false" hidden="true" name="gfds_1" vbProcedure="false">{#N/A,#N/A,FALSE,"PCOL"}</definedName>
    <definedName function="false" hidden="true" name="gfds_1_1" vbProcedure="false">{#N/A,#N/A,FALSE,"PCOL"}</definedName>
    <definedName function="false" hidden="true" name="gfds_1_1_1" vbProcedure="false">{#N/A,#N/A,FALSE,"PCOL"}</definedName>
    <definedName function="false" hidden="true" name="gfds_1_2" vbProcedure="false">{#N/A,#N/A,FALSE,"PCOL"}</definedName>
    <definedName function="false" hidden="true" name="gfds_2" vbProcedure="false">{#N/A,#N/A,FALSE,"PCOL"}</definedName>
    <definedName function="false" hidden="true" name="gfdy" vbProcedure="false">{#N/A,#N/A,FALSE,"지침";#N/A,#N/A,FALSE,"환경분석";#N/A,#N/A,FALSE,"Sheet16"}</definedName>
    <definedName function="false" hidden="true" name="gfdy_1" vbProcedure="false">{#N/A,#N/A,FALSE,"지침";#N/A,#N/A,FALSE,"환경분석";#N/A,#N/A,FALSE,"Sheet16"}</definedName>
    <definedName function="false" hidden="true" name="gfdy_1_1" vbProcedure="false">{#N/A,#N/A,FALSE,"지침";#N/A,#N/A,FALSE,"환경분석";#N/A,#N/A,FALSE,"Sheet16"}</definedName>
    <definedName function="false" hidden="true" name="gfdy_1_1_1" vbProcedure="false">{#N/A,#N/A,FALSE,"지침";#N/A,#N/A,FALSE,"환경분석";#N/A,#N/A,FALSE,"Sheet16"}</definedName>
    <definedName function="false" hidden="true" name="gfdy_1_2" vbProcedure="false">{#N/A,#N/A,FALSE,"지침";#N/A,#N/A,FALSE,"환경분석";#N/A,#N/A,FALSE,"Sheet16"}</definedName>
    <definedName function="false" hidden="true" name="gfdy_2" vbProcedure="false">{#N/A,#N/A,FALSE,"지침";#N/A,#N/A,FALSE,"환경분석";#N/A,#N/A,FALSE,"Sheet16"}</definedName>
    <definedName function="false" hidden="true" name="GFD_1" vbProcedure="false">{"'gráf jan00'!$A$1:$AK$41"}</definedName>
    <definedName function="false" hidden="true" name="GFD_1_1" vbProcedure="false">{"'gráf jan00'!$A$1:$AK$41"}</definedName>
    <definedName function="false" hidden="true" name="GFD_1_1_1" vbProcedure="false">{"'gráf jan00'!$A$1:$AK$41"}</definedName>
    <definedName function="false" hidden="true" name="GFD_1_2" vbProcedure="false">{"'gráf jan00'!$A$1:$AK$41"}</definedName>
    <definedName function="false" hidden="true" name="GFD_2" vbProcedure="false">{"'gráf jan00'!$A$1:$AK$41"}</definedName>
    <definedName function="false" hidden="true" name="gfghdhadeh" vbProcedure="false">{#N/A,#N/A,FALSE,"GERAL";#N/A,#N/A,FALSE,"012-96";#N/A,#N/A,FALSE,"018-96";#N/A,#N/A,FALSE,"027-96";#N/A,#N/A,FALSE,"059-96";#N/A,#N/A,FALSE,"076-96";#N/A,#N/A,FALSE,"019-97";#N/A,#N/A,FALSE,"021-97";#N/A,#N/A,FALSE,"022-97";#N/A,#N/A,FALSE,"028-97"}</definedName>
    <definedName function="false" hidden="true" name="gfghsfhaf" vbProcedure="false">{#N/A,#N/A,FALSE,"GERAL";#N/A,#N/A,FALSE,"012-96";#N/A,#N/A,FALSE,"018-96";#N/A,#N/A,FALSE,"027-96";#N/A,#N/A,FALSE,"059-96";#N/A,#N/A,FALSE,"076-96";#N/A,#N/A,FALSE,"019-97";#N/A,#N/A,FALSE,"021-97";#N/A,#N/A,FALSE,"022-97";#N/A,#N/A,FALSE,"028-97"}</definedName>
    <definedName function="false" hidden="true" name="gfhd"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true" name="gfjfgjfgj" vbProcedure="false">{"'teste'!$B$2:$R$49"}</definedName>
    <definedName function="false" hidden="true" name="gfjfgjfgj_1" vbProcedure="false">{"'teste'!$B$2:$R$49"}</definedName>
    <definedName function="false" hidden="true" name="gfjfgjfgj_1_1" vbProcedure="false">{"'teste'!$B$2:$R$49"}</definedName>
    <definedName function="false" hidden="true" name="gfjfgjfgj_1_1_1" vbProcedure="false">{"'teste'!$B$2:$R$49"}</definedName>
    <definedName function="false" hidden="true" name="gfjfgjfgj_1_2" vbProcedure="false">{"'teste'!$B$2:$R$49"}</definedName>
    <definedName function="false" hidden="true" name="gfjfgjfgj_2" vbProcedure="false">{"'teste'!$B$2:$R$49"}</definedName>
    <definedName function="false" hidden="true" name="gfjhfghj" vbProcedure="false">#REF!</definedName>
    <definedName function="false" hidden="true" name="gfjyf" vbProcedure="false">{"'gráf jan00'!$A$1:$AK$41"}</definedName>
    <definedName function="false" hidden="true" name="gfjyf_1" vbProcedure="false">{"'gráf jan00'!$A$1:$AK$41"}</definedName>
    <definedName function="false" hidden="true" name="gfjyf_1_1" vbProcedure="false">{"'gráf jan00'!$A$1:$AK$41"}</definedName>
    <definedName function="false" hidden="true" name="gfjyf_1_1_1" vbProcedure="false">{"'gráf jan00'!$A$1:$AK$41"}</definedName>
    <definedName function="false" hidden="true" name="gfjyf_1_2" vbProcedure="false">{"'gráf jan00'!$A$1:$AK$41"}</definedName>
    <definedName function="false" hidden="true" name="gfjyf_2" vbProcedure="false">{"'gráf jan00'!$A$1:$AK$41"}</definedName>
    <definedName function="false" hidden="true" name="gfn" vbProcedure="false">{"'gráf jan00'!$A$1:$AK$41"}</definedName>
    <definedName function="false" hidden="true" name="gfnfg" vbProcedure="false">{"'gráf jan00'!$A$1:$AK$41"}</definedName>
    <definedName function="false" hidden="true" name="GFSFSAF" vbProcedure="false">{#N/A,#N/A,FALSE,"BETER -1";#N/A,#N/A,FALSE,"BETER -2";#N/A,#N/A,FALSE,"BETER -3";#N/A,#N/A,FALSE,"BETER -urb";#N/A,#N/A,FALSE,"BETER -RESUMO"}</definedName>
    <definedName function="false" hidden="true" name="gf_1" vbProcedure="false">{"'CptDifn'!$AA$32:$AG$32"}</definedName>
    <definedName function="false" hidden="true" name="gf_1_1" vbProcedure="false">{"'CptDifn'!$AA$32:$AG$32"}</definedName>
    <definedName function="false" hidden="true" name="gf_1_1_1" vbProcedure="false">{"'CptDifn'!$AA$32:$AG$32"}</definedName>
    <definedName function="false" hidden="true" name="gf_1_2" vbProcedure="false">{"'CptDifn'!$AA$32:$AG$32"}</definedName>
    <definedName function="false" hidden="true" name="gf_2" vbProcedure="false">{"'CptDifn'!$AA$32:$AG$32"}</definedName>
    <definedName function="false" hidden="true" name="gg" vbProcedure="false">#N/A</definedName>
    <definedName function="false" hidden="true" name="ggad" vbProcedure="false">{#N/A,#N/A,FALSE,"GERAL";#N/A,#N/A,FALSE,"012-96";#N/A,#N/A,FALSE,"018-96";#N/A,#N/A,FALSE,"027-96";#N/A,#N/A,FALSE,"059-96";#N/A,#N/A,FALSE,"076-96";#N/A,#N/A,FALSE,"019-97";#N/A,#N/A,FALSE,"021-97";#N/A,#N/A,FALSE,"022-97";#N/A,#N/A,FALSE,"028-97"}</definedName>
    <definedName function="false" hidden="true" name="GGF" vbProcedure="false">{#N/A,#N/A,FALSE,"COBERTURAS 30";#N/A,#N/A,FALSE,"COBERTURAS Mês e Acum 31";#N/A,#N/A,FALSE,"COBERTURAS Acum 32"}</definedName>
    <definedName function="false" hidden="true" name="GGF." vbProcedure="false">{#N/A,#N/A,FALSE,"MIZUNO 21";#N/A,#N/A,FALSE,"Mizuno Mês e Acum 22";#N/A,#N/A,FALSE,"Mizuno Acum 23"}</definedName>
    <definedName function="false" hidden="true" name="GGF._1" vbProcedure="false">{#N/A,#N/A,FALSE,"MIZUNO 21";#N/A,#N/A,FALSE,"Mizuno Mês e Acum 22";#N/A,#N/A,FALSE,"Mizuno Acum 23"}</definedName>
    <definedName function="false" hidden="true" name="GGF._1_1" vbProcedure="false">{#N/A,#N/A,FALSE,"MIZUNO 21";#N/A,#N/A,FALSE,"Mizuno Mês e Acum 22";#N/A,#N/A,FALSE,"Mizuno Acum 23"}</definedName>
    <definedName function="false" hidden="true" name="GGF._1_1_1" vbProcedure="false">{#N/A,#N/A,FALSE,"MIZUNO 21";#N/A,#N/A,FALSE,"Mizuno Mês e Acum 22";#N/A,#N/A,FALSE,"Mizuno Acum 23"}</definedName>
    <definedName function="false" hidden="true" name="GGF._1_2" vbProcedure="false">{#N/A,#N/A,FALSE,"MIZUNO 21";#N/A,#N/A,FALSE,"Mizuno Mês e Acum 22";#N/A,#N/A,FALSE,"Mizuno Acum 23"}</definedName>
    <definedName function="false" hidden="true" name="GGF._2" vbProcedure="false">{#N/A,#N/A,FALSE,"MIZUNO 21";#N/A,#N/A,FALSE,"Mizuno Mês e Acum 22";#N/A,#N/A,FALSE,"Mizuno Acum 23"}</definedName>
    <definedName function="false" hidden="true" name="GGF_1" vbProcedure="false">{#N/A,#N/A,FALSE,"COBERTURAS 30";#N/A,#N/A,FALSE,"COBERTURAS Mês e Acum 31";#N/A,#N/A,FALSE,"COBERTURAS Acum 32"}</definedName>
    <definedName function="false" hidden="true" name="GGF_1_1" vbProcedure="false">{#N/A,#N/A,FALSE,"COBERTURAS 30";#N/A,#N/A,FALSE,"COBERTURAS Mês e Acum 31";#N/A,#N/A,FALSE,"COBERTURAS Acum 32"}</definedName>
    <definedName function="false" hidden="true" name="GGF_1_1_1" vbProcedure="false">{#N/A,#N/A,FALSE,"COBERTURAS 30";#N/A,#N/A,FALSE,"COBERTURAS Mês e Acum 31";#N/A,#N/A,FALSE,"COBERTURAS Acum 32"}</definedName>
    <definedName function="false" hidden="true" name="GGF_1_2" vbProcedure="false">{#N/A,#N/A,FALSE,"COBERTURAS 30";#N/A,#N/A,FALSE,"COBERTURAS Mês e Acum 31";#N/A,#N/A,FALSE,"COBERTURAS Acum 32"}</definedName>
    <definedName function="false" hidden="true" name="GGF_2" vbProcedure="false">{#N/A,#N/A,FALSE,"COBERTURAS 30";#N/A,#N/A,FALSE,"COBERTURAS Mês e Acum 31";#N/A,#N/A,FALSE,"COBERTURAS Acum 32"}</definedName>
    <definedName function="false" hidden="true" name="GGGG" vbProcedure="false">#REF!</definedName>
    <definedName function="false" hidden="true" name="gggggg" vbProcedure="false">{"'ReceitaLiquidaME'!$AA$25:$AN$32"}</definedName>
    <definedName function="false" hidden="true" name="ggggggggggggg" vbProcedure="false">{"'Quadro'!$A$4:$BG$78"}</definedName>
    <definedName function="false" hidden="true" name="gghjkk" vbProcedure="false">{"'CptDifn'!$AA$32:$AG$32"}</definedName>
    <definedName function="false" hidden="true" name="gghjkk_1" vbProcedure="false">{"'CptDifn'!$AA$32:$AG$32"}</definedName>
    <definedName function="false" hidden="true" name="gghjkk_1_1" vbProcedure="false">{"'CptDifn'!$AA$32:$AG$32"}</definedName>
    <definedName function="false" hidden="true" name="gghjkk_1_1_1" vbProcedure="false">{"'CptDifn'!$AA$32:$AG$32"}</definedName>
    <definedName function="false" hidden="true" name="gghjkk_1_2" vbProcedure="false">{"'CptDifn'!$AA$32:$AG$32"}</definedName>
    <definedName function="false" hidden="true" name="gghjkk_2" vbProcedure="false">{"'CptDifn'!$AA$32:$AG$32"}</definedName>
    <definedName function="false" hidden="true" name="ggjdfh"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ggjdfh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ggjdfh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ggjdfh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ggjdfh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ggjdfh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ggtggg" vbProcedure="false">{#N/A,#N/A,FALSE,"DEF1";#N/A,#N/A,FALSE,"DEF2";#N/A,#N/A,FALSE,"DEF3"}</definedName>
    <definedName function="false" hidden="true" name="ggtggg_1" vbProcedure="false">{#N/A,#N/A,FALSE,"DEF1";#N/A,#N/A,FALSE,"DEF2";#N/A,#N/A,FALSE,"DEF3"}</definedName>
    <definedName function="false" hidden="true" name="ggtggg_1_1" vbProcedure="false">{#N/A,#N/A,FALSE,"DEF1";#N/A,#N/A,FALSE,"DEF2";#N/A,#N/A,FALSE,"DEF3"}</definedName>
    <definedName function="false" hidden="true" name="ggtggg_1_1_1" vbProcedure="false">{#N/A,#N/A,FALSE,"DEF1";#N/A,#N/A,FALSE,"DEF2";#N/A,#N/A,FALSE,"DEF3"}</definedName>
    <definedName function="false" hidden="true" name="ggtggg_1_2" vbProcedure="false">{#N/A,#N/A,FALSE,"DEF1";#N/A,#N/A,FALSE,"DEF2";#N/A,#N/A,FALSE,"DEF3"}</definedName>
    <definedName function="false" hidden="true" name="ggtggg_2" vbProcedure="false">{#N/A,#N/A,FALSE,"DEF1";#N/A,#N/A,FALSE,"DEF2";#N/A,#N/A,FALSE,"DEF3"}</definedName>
    <definedName function="false" hidden="true" name="ghfd" vbProcedure="false">{"'CptDifn'!$AA$32:$AG$32"}</definedName>
    <definedName function="false" hidden="true" name="ghfd_1" vbProcedure="false">{"'CptDifn'!$AA$32:$AG$32"}</definedName>
    <definedName function="false" hidden="true" name="ghfd_1_1" vbProcedure="false">{"'CptDifn'!$AA$32:$AG$32"}</definedName>
    <definedName function="false" hidden="true" name="ghfd_1_1_1" vbProcedure="false">{"'CptDifn'!$AA$32:$AG$32"}</definedName>
    <definedName function="false" hidden="true" name="ghfd_1_2" vbProcedure="false">{"'CptDifn'!$AA$32:$AG$32"}</definedName>
    <definedName function="false" hidden="true" name="ghfd_2" vbProcedure="false">{"'CptDifn'!$AA$32:$AG$32"}</definedName>
    <definedName function="false" hidden="true" name="GHFG" vbProcedure="false">{"'RR'!$A$2:$E$81"}</definedName>
    <definedName function="false" hidden="true" name="ghfghjfj" vbProcedure="false">{"'CptDifn'!$AA$32:$AG$32"}</definedName>
    <definedName function="false" hidden="true" name="ghfghjfj_1" vbProcedure="false">{"'CptDifn'!$AA$32:$AG$32"}</definedName>
    <definedName function="false" hidden="true" name="ghfghjfj_1_1" vbProcedure="false">{"'CptDifn'!$AA$32:$AG$32"}</definedName>
    <definedName function="false" hidden="true" name="ghfghjfj_1_1_1" vbProcedure="false">{"'CptDifn'!$AA$32:$AG$32"}</definedName>
    <definedName function="false" hidden="true" name="ghfghjfj_1_2" vbProcedure="false">{"'CptDifn'!$AA$32:$AG$32"}</definedName>
    <definedName function="false" hidden="true" name="ghfghjfj_2" vbProcedure="false">{"'CptDifn'!$AA$32:$AG$32"}</definedName>
    <definedName function="false" hidden="true" name="ghfgj" vbProcedure="false">{"'CptDifn'!$AA$32:$AG$32"}</definedName>
    <definedName function="false" hidden="true" name="ghfgj_1" vbProcedure="false">{"'CptDifn'!$AA$32:$AG$32"}</definedName>
    <definedName function="false" hidden="true" name="ghfgj_1_1" vbProcedure="false">{"'CptDifn'!$AA$32:$AG$32"}</definedName>
    <definedName function="false" hidden="true" name="ghfgj_1_1_1" vbProcedure="false">{"'CptDifn'!$AA$32:$AG$32"}</definedName>
    <definedName function="false" hidden="true" name="ghfgj_1_2" vbProcedure="false">{"'CptDifn'!$AA$32:$AG$32"}</definedName>
    <definedName function="false" hidden="true" name="ghfgj_2" vbProcedure="false">{"'CptDifn'!$AA$32:$AG$32"}</definedName>
    <definedName function="false" hidden="true" name="GHFG_1" vbProcedure="false">{"'RR'!$A$2:$E$81"}</definedName>
    <definedName function="false" hidden="true" name="GHFG_1_1" vbProcedure="false">{"'RR'!$A$2:$E$81"}</definedName>
    <definedName function="false" hidden="true" name="GHFG_1_1_1" vbProcedure="false">{"'RR'!$A$2:$E$81"}</definedName>
    <definedName function="false" hidden="true" name="GHFG_1_2" vbProcedure="false">{"'RR'!$A$2:$E$81"}</definedName>
    <definedName function="false" hidden="true" name="GHFG_2" vbProcedure="false">{"'RR'!$A$2:$E$81"}</definedName>
    <definedName function="false" hidden="true" name="ghjhj" vbProcedure="false">{"'CptDifn'!$AA$32:$AG$32"}</definedName>
    <definedName function="false" hidden="true" name="ghjhj_1" vbProcedure="false">{"'CptDifn'!$AA$32:$AG$32"}</definedName>
    <definedName function="false" hidden="true" name="ghjhj_1_1" vbProcedure="false">{"'CptDifn'!$AA$32:$AG$32"}</definedName>
    <definedName function="false" hidden="true" name="ghjhj_1_1_1" vbProcedure="false">{"'CptDifn'!$AA$32:$AG$32"}</definedName>
    <definedName function="false" hidden="true" name="ghjhj_1_2" vbProcedure="false">{"'CptDifn'!$AA$32:$AG$32"}</definedName>
    <definedName function="false" hidden="true" name="ghjhj_2" vbProcedure="false">{"'CptDifn'!$AA$32:$AG$32"}</definedName>
    <definedName function="false" hidden="true" name="GHJJKGK" vbProcedure="false">{"'gráf jan00'!$A$1:$AK$41"}</definedName>
    <definedName function="false" hidden="true" name="GHJJKGK_1" vbProcedure="false">{"'gráf jan00'!$A$1:$AK$41"}</definedName>
    <definedName function="false" hidden="true" name="GHJJKGK_1_1" vbProcedure="false">{"'gráf jan00'!$A$1:$AK$41"}</definedName>
    <definedName function="false" hidden="true" name="GHJJKGK_1_1_1" vbProcedure="false">{"'gráf jan00'!$A$1:$AK$41"}</definedName>
    <definedName function="false" hidden="true" name="GHJJKGK_1_2" vbProcedure="false">{"'gráf jan00'!$A$1:$AK$41"}</definedName>
    <definedName function="false" hidden="true" name="GHJJKGK_2" vbProcedure="false">{"'gráf jan00'!$A$1:$AK$41"}</definedName>
    <definedName function="false" hidden="true" name="ghjkl" vbProcedure="false">{"'CptDifn'!$AA$32:$AG$32"}</definedName>
    <definedName function="false" hidden="true" name="ghjkl_1" vbProcedure="false">{"'CptDifn'!$AA$32:$AG$32"}</definedName>
    <definedName function="false" hidden="true" name="ghjkl_1_1" vbProcedure="false">{"'CptDifn'!$AA$32:$AG$32"}</definedName>
    <definedName function="false" hidden="true" name="ghjkl_1_1_1" vbProcedure="false">{"'CptDifn'!$AA$32:$AG$32"}</definedName>
    <definedName function="false" hidden="true" name="ghjkl_1_2" vbProcedure="false">{"'CptDifn'!$AA$32:$AG$32"}</definedName>
    <definedName function="false" hidden="true" name="ghjkl_2" vbProcedure="false">{"'CptDifn'!$AA$32:$AG$32"}</definedName>
    <definedName function="false" hidden="true" name="ghjr" vbProcedure="false">{"'CptDifn'!$AA$32:$AG$32"}</definedName>
    <definedName function="false" hidden="true" name="ghjr_1" vbProcedure="false">{"'CptDifn'!$AA$32:$AG$32"}</definedName>
    <definedName function="false" hidden="true" name="ghjr_1_1" vbProcedure="false">{"'CptDifn'!$AA$32:$AG$32"}</definedName>
    <definedName function="false" hidden="true" name="ghjr_1_1_1" vbProcedure="false">{"'CptDifn'!$AA$32:$AG$32"}</definedName>
    <definedName function="false" hidden="true" name="ghjr_1_2" vbProcedure="false">{"'CptDifn'!$AA$32:$AG$32"}</definedName>
    <definedName function="false" hidden="true" name="ghjr_2" vbProcedure="false">{"'CptDifn'!$AA$32:$AG$32"}</definedName>
    <definedName function="false" hidden="true" name="ghju" vbProcedure="false">{"'CptDifn'!$AA$32:$AG$32"}</definedName>
    <definedName function="false" hidden="true" name="ghju_1" vbProcedure="false">{"'CptDifn'!$AA$32:$AG$32"}</definedName>
    <definedName function="false" hidden="true" name="ghju_1_1" vbProcedure="false">{"'CptDifn'!$AA$32:$AG$32"}</definedName>
    <definedName function="false" hidden="true" name="ghju_1_1_1" vbProcedure="false">{"'CptDifn'!$AA$32:$AG$32"}</definedName>
    <definedName function="false" hidden="true" name="ghju_1_2" vbProcedure="false">{"'CptDifn'!$AA$32:$AG$32"}</definedName>
    <definedName function="false" hidden="true" name="ghju_2" vbProcedure="false">{"'CptDifn'!$AA$32:$AG$32"}</definedName>
    <definedName function="false" hidden="true" name="GJ" vbProcedure="false">{#N/A,#N/A,FALSE,"GERAL";#N/A,#N/A,FALSE,"012-96";#N/A,#N/A,FALSE,"018-96";#N/A,#N/A,FALSE,"027-96";#N/A,#N/A,FALSE,"059-96";#N/A,#N/A,FALSE,"076-96";#N/A,#N/A,FALSE,"019-97";#N/A,#N/A,FALSE,"021-97";#N/A,#N/A,FALSE,"022-97";#N/A,#N/A,FALSE,"028-97"}</definedName>
    <definedName function="false" hidden="true" name="gjfj" vbProcedure="false">{"'CptDifn'!$AA$32:$AG$32"}</definedName>
    <definedName function="false" hidden="true" name="gjfjf" vbProcedure="false">{"'CptDifn'!$AA$32:$AG$32"}</definedName>
    <definedName function="false" hidden="true" name="gjfjfj" vbProcedure="false">{"'CptDifn'!$AA$32:$AG$32"}</definedName>
    <definedName function="false" hidden="true" name="gjfjfj_1" vbProcedure="false">{"'CptDifn'!$AA$32:$AG$32"}</definedName>
    <definedName function="false" hidden="true" name="gjfjfj_1_1" vbProcedure="false">{"'CptDifn'!$AA$32:$AG$32"}</definedName>
    <definedName function="false" hidden="true" name="gjfjfj_1_1_1" vbProcedure="false">{"'CptDifn'!$AA$32:$AG$32"}</definedName>
    <definedName function="false" hidden="true" name="gjfjfj_1_2" vbProcedure="false">{"'CptDifn'!$AA$32:$AG$32"}</definedName>
    <definedName function="false" hidden="true" name="gjfjfj_2" vbProcedure="false">{"'CptDifn'!$AA$32:$AG$32"}</definedName>
    <definedName function="false" hidden="true" name="gjfjf_1" vbProcedure="false">{"'CptDifn'!$AA$32:$AG$32"}</definedName>
    <definedName function="false" hidden="true" name="gjfjf_1_1" vbProcedure="false">{"'CptDifn'!$AA$32:$AG$32"}</definedName>
    <definedName function="false" hidden="true" name="gjfjf_1_1_1" vbProcedure="false">{"'CptDifn'!$AA$32:$AG$32"}</definedName>
    <definedName function="false" hidden="true" name="gjfjf_1_2" vbProcedure="false">{"'CptDifn'!$AA$32:$AG$32"}</definedName>
    <definedName function="false" hidden="true" name="gjfjf_2" vbProcedure="false">{"'CptDifn'!$AA$32:$AG$32"}</definedName>
    <definedName function="false" hidden="true" name="gjfj_1" vbProcedure="false">{"'CptDifn'!$AA$32:$AG$32"}</definedName>
    <definedName function="false" hidden="true" name="gjfj_1_1" vbProcedure="false">{"'CptDifn'!$AA$32:$AG$32"}</definedName>
    <definedName function="false" hidden="true" name="gjfj_1_1_1" vbProcedure="false">{"'CptDifn'!$AA$32:$AG$32"}</definedName>
    <definedName function="false" hidden="true" name="gjfj_1_2" vbProcedure="false">{"'CptDifn'!$AA$32:$AG$32"}</definedName>
    <definedName function="false" hidden="true" name="gjfj_2" vbProcedure="false">{"'CptDifn'!$AA$32:$AG$32"}</definedName>
    <definedName function="false" hidden="true" name="gjgh" vbProcedure="false">{#N/A,#N/A,FALSE,"GERAL";#N/A,#N/A,FALSE,"012-96";#N/A,#N/A,FALSE,"018-96";#N/A,#N/A,FALSE,"027-96";#N/A,#N/A,FALSE,"059-96";#N/A,#N/A,FALSE,"076-96";#N/A,#N/A,FALSE,"019-97";#N/A,#N/A,FALSE,"021-97";#N/A,#N/A,FALSE,"022-97";#N/A,#N/A,FALSE,"028-97"}</definedName>
    <definedName function="false" hidden="true" name="gjgh_1" vbProcedure="false">{#N/A,#N/A,FALSE,"GERAL";#N/A,#N/A,FALSE,"012-96";#N/A,#N/A,FALSE,"018-96";#N/A,#N/A,FALSE,"027-96";#N/A,#N/A,FALSE,"059-96";#N/A,#N/A,FALSE,"076-96";#N/A,#N/A,FALSE,"019-97";#N/A,#N/A,FALSE,"021-97";#N/A,#N/A,FALSE,"022-97";#N/A,#N/A,FALSE,"028-97"}</definedName>
    <definedName function="false" hidden="true" name="gjgh_1_1" vbProcedure="false">{#N/A,#N/A,FALSE,"GERAL";#N/A,#N/A,FALSE,"012-96";#N/A,#N/A,FALSE,"018-96";#N/A,#N/A,FALSE,"027-96";#N/A,#N/A,FALSE,"059-96";#N/A,#N/A,FALSE,"076-96";#N/A,#N/A,FALSE,"019-97";#N/A,#N/A,FALSE,"021-97";#N/A,#N/A,FALSE,"022-97";#N/A,#N/A,FALSE,"028-97"}</definedName>
    <definedName function="false" hidden="true" name="gjgh_1_1_1" vbProcedure="false">{#N/A,#N/A,FALSE,"GERAL";#N/A,#N/A,FALSE,"012-96";#N/A,#N/A,FALSE,"018-96";#N/A,#N/A,FALSE,"027-96";#N/A,#N/A,FALSE,"059-96";#N/A,#N/A,FALSE,"076-96";#N/A,#N/A,FALSE,"019-97";#N/A,#N/A,FALSE,"021-97";#N/A,#N/A,FALSE,"022-97";#N/A,#N/A,FALSE,"028-97"}</definedName>
    <definedName function="false" hidden="true" name="gjgh_1_2" vbProcedure="false">{#N/A,#N/A,FALSE,"GERAL";#N/A,#N/A,FALSE,"012-96";#N/A,#N/A,FALSE,"018-96";#N/A,#N/A,FALSE,"027-96";#N/A,#N/A,FALSE,"059-96";#N/A,#N/A,FALSE,"076-96";#N/A,#N/A,FALSE,"019-97";#N/A,#N/A,FALSE,"021-97";#N/A,#N/A,FALSE,"022-97";#N/A,#N/A,FALSE,"028-97"}</definedName>
    <definedName function="false" hidden="true" name="gjgh_2" vbProcedure="false">{#N/A,#N/A,FALSE,"GERAL";#N/A,#N/A,FALSE,"012-96";#N/A,#N/A,FALSE,"018-96";#N/A,#N/A,FALSE,"027-96";#N/A,#N/A,FALSE,"059-96";#N/A,#N/A,FALSE,"076-96";#N/A,#N/A,FALSE,"019-97";#N/A,#N/A,FALSE,"021-97";#N/A,#N/A,FALSE,"022-97";#N/A,#N/A,FALSE,"028-97"}</definedName>
    <definedName function="false" hidden="true" name="GJK" vbProcedure="false">{#N/A,#N/A,FALSE,"GERAL";#N/A,#N/A,FALSE,"012-96";#N/A,#N/A,FALSE,"018-96";#N/A,#N/A,FALSE,"027-96";#N/A,#N/A,FALSE,"059-96";#N/A,#N/A,FALSE,"076-96";#N/A,#N/A,FALSE,"019-97";#N/A,#N/A,FALSE,"021-97";#N/A,#N/A,FALSE,"022-97";#N/A,#N/A,FALSE,"028-97"}</definedName>
    <definedName function="false" hidden="true" name="GJK_1" vbProcedure="false">{#N/A,#N/A,FALSE,"GERAL";#N/A,#N/A,FALSE,"012-96";#N/A,#N/A,FALSE,"018-96";#N/A,#N/A,FALSE,"027-96";#N/A,#N/A,FALSE,"059-96";#N/A,#N/A,FALSE,"076-96";#N/A,#N/A,FALSE,"019-97";#N/A,#N/A,FALSE,"021-97";#N/A,#N/A,FALSE,"022-97";#N/A,#N/A,FALSE,"028-97"}</definedName>
    <definedName function="false" hidden="true" name="GJK_1_1" vbProcedure="false">{#N/A,#N/A,FALSE,"GERAL";#N/A,#N/A,FALSE,"012-96";#N/A,#N/A,FALSE,"018-96";#N/A,#N/A,FALSE,"027-96";#N/A,#N/A,FALSE,"059-96";#N/A,#N/A,FALSE,"076-96";#N/A,#N/A,FALSE,"019-97";#N/A,#N/A,FALSE,"021-97";#N/A,#N/A,FALSE,"022-97";#N/A,#N/A,FALSE,"028-97"}</definedName>
    <definedName function="false" hidden="true" name="GJK_1_1_1" vbProcedure="false">{#N/A,#N/A,FALSE,"GERAL";#N/A,#N/A,FALSE,"012-96";#N/A,#N/A,FALSE,"018-96";#N/A,#N/A,FALSE,"027-96";#N/A,#N/A,FALSE,"059-96";#N/A,#N/A,FALSE,"076-96";#N/A,#N/A,FALSE,"019-97";#N/A,#N/A,FALSE,"021-97";#N/A,#N/A,FALSE,"022-97";#N/A,#N/A,FALSE,"028-97"}</definedName>
    <definedName function="false" hidden="true" name="GJK_1_2" vbProcedure="false">{#N/A,#N/A,FALSE,"GERAL";#N/A,#N/A,FALSE,"012-96";#N/A,#N/A,FALSE,"018-96";#N/A,#N/A,FALSE,"027-96";#N/A,#N/A,FALSE,"059-96";#N/A,#N/A,FALSE,"076-96";#N/A,#N/A,FALSE,"019-97";#N/A,#N/A,FALSE,"021-97";#N/A,#N/A,FALSE,"022-97";#N/A,#N/A,FALSE,"028-97"}</definedName>
    <definedName function="false" hidden="true" name="GJK_2" vbProcedure="false">{#N/A,#N/A,FALSE,"GERAL";#N/A,#N/A,FALSE,"012-96";#N/A,#N/A,FALSE,"018-96";#N/A,#N/A,FALSE,"027-96";#N/A,#N/A,FALSE,"059-96";#N/A,#N/A,FALSE,"076-96";#N/A,#N/A,FALSE,"019-97";#N/A,#N/A,FALSE,"021-97";#N/A,#N/A,FALSE,"022-97";#N/A,#N/A,FALSE,"028-97"}</definedName>
    <definedName function="false" hidden="true" name="GJ_1" vbProcedure="false">{#N/A,#N/A,FALSE,"GERAL";#N/A,#N/A,FALSE,"012-96";#N/A,#N/A,FALSE,"018-96";#N/A,#N/A,FALSE,"027-96";#N/A,#N/A,FALSE,"059-96";#N/A,#N/A,FALSE,"076-96";#N/A,#N/A,FALSE,"019-97";#N/A,#N/A,FALSE,"021-97";#N/A,#N/A,FALSE,"022-97";#N/A,#N/A,FALSE,"028-97"}</definedName>
    <definedName function="false" hidden="true" name="GJ_1_1" vbProcedure="false">{#N/A,#N/A,FALSE,"GERAL";#N/A,#N/A,FALSE,"012-96";#N/A,#N/A,FALSE,"018-96";#N/A,#N/A,FALSE,"027-96";#N/A,#N/A,FALSE,"059-96";#N/A,#N/A,FALSE,"076-96";#N/A,#N/A,FALSE,"019-97";#N/A,#N/A,FALSE,"021-97";#N/A,#N/A,FALSE,"022-97";#N/A,#N/A,FALSE,"028-97"}</definedName>
    <definedName function="false" hidden="true" name="GJ_1_1_1" vbProcedure="false">{#N/A,#N/A,FALSE,"GERAL";#N/A,#N/A,FALSE,"012-96";#N/A,#N/A,FALSE,"018-96";#N/A,#N/A,FALSE,"027-96";#N/A,#N/A,FALSE,"059-96";#N/A,#N/A,FALSE,"076-96";#N/A,#N/A,FALSE,"019-97";#N/A,#N/A,FALSE,"021-97";#N/A,#N/A,FALSE,"022-97";#N/A,#N/A,FALSE,"028-97"}</definedName>
    <definedName function="false" hidden="true" name="GJ_1_2" vbProcedure="false">{#N/A,#N/A,FALSE,"GERAL";#N/A,#N/A,FALSE,"012-96";#N/A,#N/A,FALSE,"018-96";#N/A,#N/A,FALSE,"027-96";#N/A,#N/A,FALSE,"059-96";#N/A,#N/A,FALSE,"076-96";#N/A,#N/A,FALSE,"019-97";#N/A,#N/A,FALSE,"021-97";#N/A,#N/A,FALSE,"022-97";#N/A,#N/A,FALSE,"028-97"}</definedName>
    <definedName function="false" hidden="true" name="GJ_2" vbProcedure="false">{#N/A,#N/A,FALSE,"GERAL";#N/A,#N/A,FALSE,"012-96";#N/A,#N/A,FALSE,"018-96";#N/A,#N/A,FALSE,"027-96";#N/A,#N/A,FALSE,"059-96";#N/A,#N/A,FALSE,"076-96";#N/A,#N/A,FALSE,"019-97";#N/A,#N/A,FALSE,"021-97";#N/A,#N/A,FALSE,"022-97";#N/A,#N/A,FALSE,"028-97"}</definedName>
    <definedName function="false" hidden="true" name="gogo" vbProcedure="false">{#N/A,#N/A,TRUE,"Cover sheet";#N/A,#N/A,TRUE,"INPUTS";#N/A,#N/A,TRUE,"OUTPUTS";#N/A,#N/A,TRUE,"VALUATION"}</definedName>
    <definedName function="false" hidden="true" name="gogo_1" vbProcedure="false">{#N/A,#N/A,TRUE,"Cover sheet";#N/A,#N/A,TRUE,"INPUTS";#N/A,#N/A,TRUE,"OUTPUTS";#N/A,#N/A,TRUE,"VALUATION"}</definedName>
    <definedName function="false" hidden="true" name="gogo_1_1" vbProcedure="false">{#N/A,#N/A,TRUE,"Cover sheet";#N/A,#N/A,TRUE,"INPUTS";#N/A,#N/A,TRUE,"OUTPUTS";#N/A,#N/A,TRUE,"VALUATION"}</definedName>
    <definedName function="false" hidden="true" name="gogo_1_1_1" vbProcedure="false">{#N/A,#N/A,TRUE,"Cover sheet";#N/A,#N/A,TRUE,"INPUTS";#N/A,#N/A,TRUE,"OUTPUTS";#N/A,#N/A,TRUE,"VALUATION"}</definedName>
    <definedName function="false" hidden="true" name="gogo_1_2" vbProcedure="false">{#N/A,#N/A,TRUE,"Cover sheet";#N/A,#N/A,TRUE,"INPUTS";#N/A,#N/A,TRUE,"OUTPUTS";#N/A,#N/A,TRUE,"VALUATION"}</definedName>
    <definedName function="false" hidden="true" name="gogo_2" vbProcedure="false">{#N/A,#N/A,TRUE,"Cover sheet";#N/A,#N/A,TRUE,"INPUTS";#N/A,#N/A,TRUE,"OUTPUTS";#N/A,#N/A,TRUE,"VALUATION"}</definedName>
    <definedName function="false" hidden="true" name="GOL" vbProcedure="false">{"'gráf jan00'!$A$1:$AK$41"}</definedName>
    <definedName function="false" hidden="true" name="GOL_1" vbProcedure="false">{"'gráf jan00'!$A$1:$AK$41"}</definedName>
    <definedName function="false" hidden="true" name="GOL_1_1" vbProcedure="false">{"'gráf jan00'!$A$1:$AK$41"}</definedName>
    <definedName function="false" hidden="true" name="GOL_1_1_1" vbProcedure="false">{"'gráf jan00'!$A$1:$AK$41"}</definedName>
    <definedName function="false" hidden="true" name="GOL_1_2" vbProcedure="false">{"'gráf jan00'!$A$1:$AK$41"}</definedName>
    <definedName function="false" hidden="true" name="GOL_2" vbProcedure="false">{"'gráf jan00'!$A$1:$AK$41"}</definedName>
    <definedName function="false" hidden="true" name="GraficoMO" vbProcedure="false">{#N/A,#N/A,FALSE,"RESUMO-BB1";#N/A,#N/A,FALSE,"MOD-A01-R - BB1";#N/A,#N/A,FALSE,"URB-BB1"}</definedName>
    <definedName function="false" hidden="true" name="GRAF_10A" vbProcedure="false">{#N/A,#N/A,FALSE,"SITUAÇÃO DIÁRIA ";#N/A,#N/A,FALSE,"7 à 7"}</definedName>
    <definedName function="false" hidden="true" name="GRAF_10A_1" vbProcedure="false">{#N/A,#N/A,FALSE,"SITUAÇÃO DIÁRIA ";#N/A,#N/A,FALSE,"7 à 7"}</definedName>
    <definedName function="false" hidden="true" name="GRAF_10A_1_1" vbProcedure="false">{#N/A,#N/A,FALSE,"SITUAÇÃO DIÁRIA ";#N/A,#N/A,FALSE,"7 à 7"}</definedName>
    <definedName function="false" hidden="true" name="GRAF_10A_1_1_1" vbProcedure="false">{#N/A,#N/A,FALSE,"SITUAÇÃO DIÁRIA ";#N/A,#N/A,FALSE,"7 à 7"}</definedName>
    <definedName function="false" hidden="true" name="GRAF_10A_1_2" vbProcedure="false">{#N/A,#N/A,FALSE,"SITUAÇÃO DIÁRIA ";#N/A,#N/A,FALSE,"7 à 7"}</definedName>
    <definedName function="false" hidden="true" name="GRAF_10A_2" vbProcedure="false">{#N/A,#N/A,FALSE,"SITUAÇÃO DIÁRIA ";#N/A,#N/A,FALSE,"7 à 7"}</definedName>
    <definedName function="false" hidden="true" name="GRAF_11A" vbProcedure="false">{#N/A,#N/A,FALSE,"SITUAÇÃO DIÁRIA ";#N/A,#N/A,FALSE,"7 à 7"}</definedName>
    <definedName function="false" hidden="true" name="GRAF_11A_1" vbProcedure="false">{#N/A,#N/A,FALSE,"SITUAÇÃO DIÁRIA ";#N/A,#N/A,FALSE,"7 à 7"}</definedName>
    <definedName function="false" hidden="true" name="GRAF_11A_1_1" vbProcedure="false">{#N/A,#N/A,FALSE,"SITUAÇÃO DIÁRIA ";#N/A,#N/A,FALSE,"7 à 7"}</definedName>
    <definedName function="false" hidden="true" name="GRAF_11A_1_1_1" vbProcedure="false">{#N/A,#N/A,FALSE,"SITUAÇÃO DIÁRIA ";#N/A,#N/A,FALSE,"7 à 7"}</definedName>
    <definedName function="false" hidden="true" name="GRAF_11A_1_2" vbProcedure="false">{#N/A,#N/A,FALSE,"SITUAÇÃO DIÁRIA ";#N/A,#N/A,FALSE,"7 à 7"}</definedName>
    <definedName function="false" hidden="true" name="GRAF_11A_2" vbProcedure="false">{#N/A,#N/A,FALSE,"SITUAÇÃO DIÁRIA ";#N/A,#N/A,FALSE,"7 à 7"}</definedName>
    <definedName function="false" hidden="true" name="GRAF_12A" vbProcedure="false">{#N/A,#N/A,FALSE,"SITUAÇÃO DIÁRIA ";#N/A,#N/A,FALSE,"7 à 7"}</definedName>
    <definedName function="false" hidden="true" name="GRAF_12A_1" vbProcedure="false">{#N/A,#N/A,FALSE,"SITUAÇÃO DIÁRIA ";#N/A,#N/A,FALSE,"7 à 7"}</definedName>
    <definedName function="false" hidden="true" name="GRAF_12A_1_1" vbProcedure="false">{#N/A,#N/A,FALSE,"SITUAÇÃO DIÁRIA ";#N/A,#N/A,FALSE,"7 à 7"}</definedName>
    <definedName function="false" hidden="true" name="GRAF_12A_1_1_1" vbProcedure="false">{#N/A,#N/A,FALSE,"SITUAÇÃO DIÁRIA ";#N/A,#N/A,FALSE,"7 à 7"}</definedName>
    <definedName function="false" hidden="true" name="GRAF_12A_1_2" vbProcedure="false">{#N/A,#N/A,FALSE,"SITUAÇÃO DIÁRIA ";#N/A,#N/A,FALSE,"7 à 7"}</definedName>
    <definedName function="false" hidden="true" name="GRAF_12A_2" vbProcedure="false">{#N/A,#N/A,FALSE,"SITUAÇÃO DIÁRIA ";#N/A,#N/A,FALSE,"7 à 7"}</definedName>
    <definedName function="false" hidden="true" name="GRAF_21" vbProcedure="false">{#N/A,#N/A,FALSE,"SITUAÇÃO DIÁRIA ";#N/A,#N/A,FALSE,"7 à 7"}</definedName>
    <definedName function="false" hidden="true" name="GRAF_21_1" vbProcedure="false">{#N/A,#N/A,FALSE,"SITUAÇÃO DIÁRIA ";#N/A,#N/A,FALSE,"7 à 7"}</definedName>
    <definedName function="false" hidden="true" name="GRAF_21_1_1" vbProcedure="false">{#N/A,#N/A,FALSE,"SITUAÇÃO DIÁRIA ";#N/A,#N/A,FALSE,"7 à 7"}</definedName>
    <definedName function="false" hidden="true" name="GRAF_21_1_1_1" vbProcedure="false">{#N/A,#N/A,FALSE,"SITUAÇÃO DIÁRIA ";#N/A,#N/A,FALSE,"7 à 7"}</definedName>
    <definedName function="false" hidden="true" name="GRAF_21_1_2" vbProcedure="false">{#N/A,#N/A,FALSE,"SITUAÇÃO DIÁRIA ";#N/A,#N/A,FALSE,"7 à 7"}</definedName>
    <definedName function="false" hidden="true" name="GRAF_21_2" vbProcedure="false">{#N/A,#N/A,FALSE,"SITUAÇÃO DIÁRIA ";#N/A,#N/A,FALSE,"7 à 7"}</definedName>
    <definedName function="false" hidden="true" name="graf_3" vbProcedure="false">{#N/A,#N/A,FALSE,"SITUAÇÃO DIÁRIA ";#N/A,#N/A,FALSE,"7 à 7"}</definedName>
    <definedName function="false" hidden="true" name="graf_3_1" vbProcedure="false">{#N/A,#N/A,FALSE,"SITUAÇÃO DIÁRIA ";#N/A,#N/A,FALSE,"7 à 7"}</definedName>
    <definedName function="false" hidden="true" name="graf_3_1_1" vbProcedure="false">{#N/A,#N/A,FALSE,"SITUAÇÃO DIÁRIA ";#N/A,#N/A,FALSE,"7 à 7"}</definedName>
    <definedName function="false" hidden="true" name="graf_3_1_1_1" vbProcedure="false">{#N/A,#N/A,FALSE,"SITUAÇÃO DIÁRIA ";#N/A,#N/A,FALSE,"7 à 7"}</definedName>
    <definedName function="false" hidden="true" name="graf_3_1_2" vbProcedure="false">{#N/A,#N/A,FALSE,"SITUAÇÃO DIÁRIA ";#N/A,#N/A,FALSE,"7 à 7"}</definedName>
    <definedName function="false" hidden="true" name="graf_3_2" vbProcedure="false">{#N/A,#N/A,FALSE,"SITUAÇÃO DIÁRIA ";#N/A,#N/A,FALSE,"7 à 7"}</definedName>
    <definedName function="false" hidden="true" name="graph" vbProcedure="false">#REF!</definedName>
    <definedName function="false" hidden="true" name="grav" vbProcedure="false">{#N/A,#N/A,FALSE,"GERAL";#N/A,#N/A,FALSE,"012-96";#N/A,#N/A,FALSE,"018-96";#N/A,#N/A,FALSE,"027-96";#N/A,#N/A,FALSE,"059-96";#N/A,#N/A,FALSE,"076-96";#N/A,#N/A,FALSE,"019-97";#N/A,#N/A,FALSE,"021-97";#N/A,#N/A,FALSE,"022-97";#N/A,#N/A,FALSE,"028-97"}</definedName>
    <definedName function="false" hidden="true" name="grav_1" vbProcedure="false">{#N/A,#N/A,FALSE,"GERAL";#N/A,#N/A,FALSE,"012-96";#N/A,#N/A,FALSE,"018-96";#N/A,#N/A,FALSE,"027-96";#N/A,#N/A,FALSE,"059-96";#N/A,#N/A,FALSE,"076-96";#N/A,#N/A,FALSE,"019-97";#N/A,#N/A,FALSE,"021-97";#N/A,#N/A,FALSE,"022-97";#N/A,#N/A,FALSE,"028-97"}</definedName>
    <definedName function="false" hidden="true" name="grav_1_1" vbProcedure="false">{#N/A,#N/A,FALSE,"GERAL";#N/A,#N/A,FALSE,"012-96";#N/A,#N/A,FALSE,"018-96";#N/A,#N/A,FALSE,"027-96";#N/A,#N/A,FALSE,"059-96";#N/A,#N/A,FALSE,"076-96";#N/A,#N/A,FALSE,"019-97";#N/A,#N/A,FALSE,"021-97";#N/A,#N/A,FALSE,"022-97";#N/A,#N/A,FALSE,"028-97"}</definedName>
    <definedName function="false" hidden="true" name="grav_1_1_1" vbProcedure="false">{#N/A,#N/A,FALSE,"GERAL";#N/A,#N/A,FALSE,"012-96";#N/A,#N/A,FALSE,"018-96";#N/A,#N/A,FALSE,"027-96";#N/A,#N/A,FALSE,"059-96";#N/A,#N/A,FALSE,"076-96";#N/A,#N/A,FALSE,"019-97";#N/A,#N/A,FALSE,"021-97";#N/A,#N/A,FALSE,"022-97";#N/A,#N/A,FALSE,"028-97"}</definedName>
    <definedName function="false" hidden="true" name="grav_1_2" vbProcedure="false">{#N/A,#N/A,FALSE,"GERAL";#N/A,#N/A,FALSE,"012-96";#N/A,#N/A,FALSE,"018-96";#N/A,#N/A,FALSE,"027-96";#N/A,#N/A,FALSE,"059-96";#N/A,#N/A,FALSE,"076-96";#N/A,#N/A,FALSE,"019-97";#N/A,#N/A,FALSE,"021-97";#N/A,#N/A,FALSE,"022-97";#N/A,#N/A,FALSE,"028-97"}</definedName>
    <definedName function="false" hidden="true" name="grav_2" vbProcedure="false">{#N/A,#N/A,FALSE,"GERAL";#N/A,#N/A,FALSE,"012-96";#N/A,#N/A,FALSE,"018-96";#N/A,#N/A,FALSE,"027-96";#N/A,#N/A,FALSE,"059-96";#N/A,#N/A,FALSE,"076-96";#N/A,#N/A,FALSE,"019-97";#N/A,#N/A,FALSE,"021-97";#N/A,#N/A,FALSE,"022-97";#N/A,#N/A,FALSE,"028-97"}</definedName>
    <definedName function="false" hidden="true" name="grelha" vbProcedure="false">{#N/A,#N/A,FALSE,"GERAL";#N/A,#N/A,FALSE,"012-96";#N/A,#N/A,FALSE,"018-96";#N/A,#N/A,FALSE,"027-96";#N/A,#N/A,FALSE,"059-96";#N/A,#N/A,FALSE,"076-96";#N/A,#N/A,FALSE,"019-97";#N/A,#N/A,FALSE,"021-97";#N/A,#N/A,FALSE,"022-97";#N/A,#N/A,FALSE,"028-97"}</definedName>
    <definedName function="false" hidden="true" name="grf" vbProcedure="false">{#N/A,#N/A,FALSE,"ORC-ACKE";#N/A,#N/A,FALSE,"RESUMO"}</definedName>
    <definedName function="false" hidden="true" name="GrpAcct1" vbProcedure="false">"5611"</definedName>
    <definedName function="false" hidden="true" name="GrpAcct2" vbProcedure="false">"5612"</definedName>
    <definedName function="false" hidden="true" name="GrpLevel" vbProcedure="false">2</definedName>
    <definedName function="false" hidden="true" name="grtgert" vbProcedure="false">{#N/A,#N/A,TRUE,"indice";#N/A,#N/A,TRUE,"indicadores";#N/A,#N/A,TRUE,"comentarios"}</definedName>
    <definedName function="false" hidden="true" name="grtgert_1" vbProcedure="false">{#N/A,#N/A,TRUE,"indice";#N/A,#N/A,TRUE,"indicadores";#N/A,#N/A,TRUE,"comentarios"}</definedName>
    <definedName function="false" hidden="true" name="grtgert_1_1" vbProcedure="false">{#N/A,#N/A,TRUE,"indice";#N/A,#N/A,TRUE,"indicadores";#N/A,#N/A,TRUE,"comentarios"}</definedName>
    <definedName function="false" hidden="true" name="grtgert_1_1_1" vbProcedure="false">{#N/A,#N/A,TRUE,"indice";#N/A,#N/A,TRUE,"indicadores";#N/A,#N/A,TRUE,"comentarios"}</definedName>
    <definedName function="false" hidden="true" name="grtgert_1_2" vbProcedure="false">{#N/A,#N/A,TRUE,"indice";#N/A,#N/A,TRUE,"indicadores";#N/A,#N/A,TRUE,"comentarios"}</definedName>
    <definedName function="false" hidden="true" name="grtgert_2" vbProcedure="false">{#N/A,#N/A,TRUE,"indice";#N/A,#N/A,TRUE,"indicadores";#N/A,#N/A,TRUE,"comentarios"}</definedName>
    <definedName function="false" hidden="true" name="GráficoICD" vbProcedure="false">#N/A</definedName>
    <definedName function="false" hidden="true" name="gsdaga" vbProcedure="false">{#N/A,#N/A,FALSE,"GERAL";#N/A,#N/A,FALSE,"012-96";#N/A,#N/A,FALSE,"018-96";#N/A,#N/A,FALSE,"027-96";#N/A,#N/A,FALSE,"059-96";#N/A,#N/A,FALSE,"076-96";#N/A,#N/A,FALSE,"019-97";#N/A,#N/A,FALSE,"021-97";#N/A,#N/A,FALSE,"022-97";#N/A,#N/A,FALSE,"028-97"}</definedName>
    <definedName function="false" hidden="true" name="gsg" vbProcedure="false">{"'CptDifn'!$AA$32:$AG$32"}</definedName>
    <definedName function="false" hidden="true" name="gsgsg" vbProcedure="false">{"'CptDifn'!$AA$32:$AG$32"}</definedName>
    <definedName function="false" hidden="true" name="gsgsg_1" vbProcedure="false">{"'CptDifn'!$AA$32:$AG$32"}</definedName>
    <definedName function="false" hidden="true" name="gsgsg_1_1" vbProcedure="false">{"'CptDifn'!$AA$32:$AG$32"}</definedName>
    <definedName function="false" hidden="true" name="gsgsg_1_1_1" vbProcedure="false">{"'CptDifn'!$AA$32:$AG$32"}</definedName>
    <definedName function="false" hidden="true" name="gsgsg_1_2" vbProcedure="false">{"'CptDifn'!$AA$32:$AG$32"}</definedName>
    <definedName function="false" hidden="true" name="gsgsg_2" vbProcedure="false">{"'CptDifn'!$AA$32:$AG$32"}</definedName>
    <definedName function="false" hidden="true" name="gsg_1" vbProcedure="false">{"'CptDifn'!$AA$32:$AG$32"}</definedName>
    <definedName function="false" hidden="true" name="gsg_1_1" vbProcedure="false">{"'CptDifn'!$AA$32:$AG$32"}</definedName>
    <definedName function="false" hidden="true" name="gsg_1_1_1" vbProcedure="false">{"'CptDifn'!$AA$32:$AG$32"}</definedName>
    <definedName function="false" hidden="true" name="gsg_1_2" vbProcedure="false">{"'CptDifn'!$AA$32:$AG$32"}</definedName>
    <definedName function="false" hidden="true" name="gsg_2" vbProcedure="false">{"'CptDifn'!$AA$32:$AG$32"}</definedName>
    <definedName function="false" hidden="true" name="GT" vbProcedure="false">{#N/A,#N/A,FALSE,"GERAL";#N/A,#N/A,FALSE,"012-96";#N/A,#N/A,FALSE,"018-96";#N/A,#N/A,FALSE,"027-96";#N/A,#N/A,FALSE,"059-96";#N/A,#N/A,FALSE,"076-96";#N/A,#N/A,FALSE,"019-97";#N/A,#N/A,FALSE,"021-97";#N/A,#N/A,FALSE,"022-97";#N/A,#N/A,FALSE,"028-97"}</definedName>
    <definedName function="false" hidden="true" name="GT2.7" vbProcedure="false">{"'gráf jan00'!$A$1:$AK$41"}</definedName>
    <definedName function="false" hidden="true" name="GTFJTF" vbProcedure="false">{"'gráf jan00'!$A$1:$AK$41"}</definedName>
    <definedName function="false" hidden="true" name="gthyt" vbProcedure="false">{"VENTAS1",#N/A,FALSE,"VENTAS";"VENTAS2",#N/A,FALSE,"VENTAS";"VENTAS3",#N/A,FALSE,"VENTAS";"VENTAS4",#N/A,FALSE,"VENTAS";"VENTAS5",#N/A,FALSE,"VENTAS";"VENTAS6",#N/A,FALSE,"VENTAS";"VENTAS7",#N/A,FALSE,"VENTAS";"VENTAS8",#N/A,FALSE,"VENTAS"}</definedName>
    <definedName function="false" hidden="true" name="gtryfj" vbProcedure="false">{#N/A,#N/A,TRUE,"Serviços"}</definedName>
    <definedName function="false" hidden="true" name="gtryfjj" vbProcedure="false">{#N/A,#N/A,TRUE,"Serviços"}</definedName>
    <definedName function="false" hidden="true" name="Guerra" vbProcedure="false">{"'Quadro'!$A$4:$BG$78"}</definedName>
    <definedName function="false" hidden="true" name="Guerra_1" vbProcedure="false">{"'Quadro'!$A$4:$BG$78"}</definedName>
    <definedName function="false" hidden="true" name="Guerra_1_1" vbProcedure="false">{"'Quadro'!$A$4:$BG$78"}</definedName>
    <definedName function="false" hidden="true" name="Guerra_1_1_1" vbProcedure="false">{"'Quadro'!$A$4:$BG$78"}</definedName>
    <definedName function="false" hidden="true" name="Guerra_1_2" vbProcedure="false">{"'Quadro'!$A$4:$BG$78"}</definedName>
    <definedName function="false" hidden="true" name="Guerra_2" vbProcedure="false">{"'Quadro'!$A$4:$BG$78"}</definedName>
    <definedName function="false" hidden="true" name="GUI" vbProcedure="false">{#N/A,#N/A,FALSE,"GERAL";#N/A,#N/A,FALSE,"012-96";#N/A,#N/A,FALSE,"018-96";#N/A,#N/A,FALSE,"027-96";#N/A,#N/A,FALSE,"059-96";#N/A,#N/A,FALSE,"076-96";#N/A,#N/A,FALSE,"019-97";#N/A,#N/A,FALSE,"021-97";#N/A,#N/A,FALSE,"022-97";#N/A,#N/A,FALSE,"028-97"}</definedName>
    <definedName function="false" hidden="true" name="GUI_1" vbProcedure="false">{#N/A,#N/A,FALSE,"GERAL";#N/A,#N/A,FALSE,"012-96";#N/A,#N/A,FALSE,"018-96";#N/A,#N/A,FALSE,"027-96";#N/A,#N/A,FALSE,"059-96";#N/A,#N/A,FALSE,"076-96";#N/A,#N/A,FALSE,"019-97";#N/A,#N/A,FALSE,"021-97";#N/A,#N/A,FALSE,"022-97";#N/A,#N/A,FALSE,"028-97"}</definedName>
    <definedName function="false" hidden="true" name="GUI_1_1" vbProcedure="false">{#N/A,#N/A,FALSE,"GERAL";#N/A,#N/A,FALSE,"012-96";#N/A,#N/A,FALSE,"018-96";#N/A,#N/A,FALSE,"027-96";#N/A,#N/A,FALSE,"059-96";#N/A,#N/A,FALSE,"076-96";#N/A,#N/A,FALSE,"019-97";#N/A,#N/A,FALSE,"021-97";#N/A,#N/A,FALSE,"022-97";#N/A,#N/A,FALSE,"028-97"}</definedName>
    <definedName function="false" hidden="true" name="GUI_1_1_1" vbProcedure="false">{#N/A,#N/A,FALSE,"GERAL";#N/A,#N/A,FALSE,"012-96";#N/A,#N/A,FALSE,"018-96";#N/A,#N/A,FALSE,"027-96";#N/A,#N/A,FALSE,"059-96";#N/A,#N/A,FALSE,"076-96";#N/A,#N/A,FALSE,"019-97";#N/A,#N/A,FALSE,"021-97";#N/A,#N/A,FALSE,"022-97";#N/A,#N/A,FALSE,"028-97"}</definedName>
    <definedName function="false" hidden="true" name="GUI_1_2" vbProcedure="false">{#N/A,#N/A,FALSE,"GERAL";#N/A,#N/A,FALSE,"012-96";#N/A,#N/A,FALSE,"018-96";#N/A,#N/A,FALSE,"027-96";#N/A,#N/A,FALSE,"059-96";#N/A,#N/A,FALSE,"076-96";#N/A,#N/A,FALSE,"019-97";#N/A,#N/A,FALSE,"021-97";#N/A,#N/A,FALSE,"022-97";#N/A,#N/A,FALSE,"028-97"}</definedName>
    <definedName function="false" hidden="true" name="GUI_2" vbProcedure="false">{#N/A,#N/A,FALSE,"GERAL";#N/A,#N/A,FALSE,"012-96";#N/A,#N/A,FALSE,"018-96";#N/A,#N/A,FALSE,"027-96";#N/A,#N/A,FALSE,"059-96";#N/A,#N/A,FALSE,"076-96";#N/A,#N/A,FALSE,"019-97";#N/A,#N/A,FALSE,"021-97";#N/A,#N/A,FALSE,"022-97";#N/A,#N/A,FALSE,"028-97"}</definedName>
    <definedName function="false" hidden="true" name="Gupob01Real" vbProcedure="false">{#N/A,#N/A,FALSE,"Suprimentos";#N/A,#N/A,FALSE,"Medicina e Segurança";#N/A,#N/A,FALSE,"Administração";#N/A,#N/A,FALSE,"Meio Ambiente";#N/A,#N/A,FALSE,"Operação (Mina)";#N/A,#N/A,FALSE,"Operação (Porto)"}</definedName>
    <definedName function="false" hidden="true" name="Gupob01Real_1" vbProcedure="false">{#N/A,#N/A,FALSE,"Suprimentos";#N/A,#N/A,FALSE,"Medicina e Segurança";#N/A,#N/A,FALSE,"Administração";#N/A,#N/A,FALSE,"Meio Ambiente";#N/A,#N/A,FALSE,"Operação (Mina)";#N/A,#N/A,FALSE,"Operação (Porto)"}</definedName>
    <definedName function="false" hidden="true" name="Gupob01Real_1_1" vbProcedure="false">{#N/A,#N/A,FALSE,"Suprimentos";#N/A,#N/A,FALSE,"Medicina e Segurança";#N/A,#N/A,FALSE,"Administração";#N/A,#N/A,FALSE,"Meio Ambiente";#N/A,#N/A,FALSE,"Operação (Mina)";#N/A,#N/A,FALSE,"Operação (Porto)"}</definedName>
    <definedName function="false" hidden="true" name="Gupob01Real_1_1_1" vbProcedure="false">{#N/A,#N/A,FALSE,"Suprimentos";#N/A,#N/A,FALSE,"Medicina e Segurança";#N/A,#N/A,FALSE,"Administração";#N/A,#N/A,FALSE,"Meio Ambiente";#N/A,#N/A,FALSE,"Operação (Mina)";#N/A,#N/A,FALSE,"Operação (Porto)"}</definedName>
    <definedName function="false" hidden="true" name="Gupob01Real_1_2" vbProcedure="false">{#N/A,#N/A,FALSE,"Suprimentos";#N/A,#N/A,FALSE,"Medicina e Segurança";#N/A,#N/A,FALSE,"Administração";#N/A,#N/A,FALSE,"Meio Ambiente";#N/A,#N/A,FALSE,"Operação (Mina)";#N/A,#N/A,FALSE,"Operação (Porto)"}</definedName>
    <definedName function="false" hidden="true" name="Gupob01Real_2" vbProcedure="false">{#N/A,#N/A,FALSE,"Suprimentos";#N/A,#N/A,FALSE,"Medicina e Segurança";#N/A,#N/A,FALSE,"Administração";#N/A,#N/A,FALSE,"Meio Ambiente";#N/A,#N/A,FALSE,"Operação (Mina)";#N/A,#N/A,FALSE,"Operação (Porto)"}</definedName>
    <definedName function="false" hidden="true" name="Gurjão" vbProcedure="false">{"'gráf jan00'!$A$1:$AK$41"}</definedName>
    <definedName function="false" hidden="true" name="Gurjão_1" vbProcedure="false">{"'gráf jan00'!$A$1:$AK$41"}</definedName>
    <definedName function="false" hidden="true" name="Gurjão_1_1" vbProcedure="false">{"'gráf jan00'!$A$1:$AK$41"}</definedName>
    <definedName function="false" hidden="true" name="Gurjão_1_1_1" vbProcedure="false">{"'gráf jan00'!$A$1:$AK$41"}</definedName>
    <definedName function="false" hidden="true" name="Gurjão_1_2" vbProcedure="false">{"'gráf jan00'!$A$1:$AK$41"}</definedName>
    <definedName function="false" hidden="true" name="Gurjão_2" vbProcedure="false">{"'gráf jan00'!$A$1:$AK$41"}</definedName>
    <definedName function="false" hidden="true" name="gv" vbProcedure="false">{"Pèrdues i Guanys analític.Català",#N/A,FALSE,"Català";"Pèrdues i G. analític.castellà",#N/A,FALSE,"Castellà"}</definedName>
    <definedName function="false" hidden="true" name="gvgg"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gvgg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gvgg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gvgg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gvgg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gvgg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GVSL1" vbProcedure="false">#REF!-1 &amp; "." &amp; MAX(1,COUNTA(INDEX(#REF!,MATCH(#REF!-1,#REF!,FALSE())):#REF!))</definedName>
    <definedName function="false" hidden="true" name="GWSGWETH" vbProcedure="false">#REF!</definedName>
    <definedName function="false" hidden="true" name="GYU" vbProcedure="false">{"'ReceitaLiquidaME'!$AA$25:$AN$32"}</definedName>
    <definedName function="false" hidden="true" name="GYU_1" vbProcedure="false">{"'ReceitaLiquidaME'!$AA$25:$AN$32"}</definedName>
    <definedName function="false" hidden="true" name="GYU_1_1" vbProcedure="false">{"'ReceitaLiquidaME'!$AA$25:$AN$32"}</definedName>
    <definedName function="false" hidden="true" name="GYU_1_1_1" vbProcedure="false">{"'ReceitaLiquidaME'!$AA$25:$AN$32"}</definedName>
    <definedName function="false" hidden="true" name="GYU_1_2" vbProcedure="false">{"'ReceitaLiquidaME'!$AA$25:$AN$32"}</definedName>
    <definedName function="false" hidden="true" name="GYU_2" vbProcedure="false">{"'ReceitaLiquidaME'!$AA$25:$AN$32"}</definedName>
    <definedName function="false" hidden="true" name="h" vbProcedure="false">"AS2DocumentBrowse"</definedName>
    <definedName function="false" hidden="true" name="hbfghfgh"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bfghfgh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bfghfgh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bfghfgh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bfghfgh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bfghfgh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dghdfghdf" vbProcedure="false">{#N/A,#N/A,FALSE,"PCOL"}</definedName>
    <definedName function="false" hidden="true" name="hdhdf" vbProcedure="false">{"'CptDifn'!$AA$32:$AG$32"}</definedName>
    <definedName function="false" hidden="true" name="hdhdf_1" vbProcedure="false">{"'CptDifn'!$AA$32:$AG$32"}</definedName>
    <definedName function="false" hidden="true" name="hdhdf_1_1" vbProcedure="false">{"'CptDifn'!$AA$32:$AG$32"}</definedName>
    <definedName function="false" hidden="true" name="hdhdf_1_1_1" vbProcedure="false">{"'CptDifn'!$AA$32:$AG$32"}</definedName>
    <definedName function="false" hidden="true" name="hdhdf_1_2" vbProcedure="false">{"'CptDifn'!$AA$32:$AG$32"}</definedName>
    <definedName function="false" hidden="true" name="hdhdf_2" vbProcedure="false">{"'CptDifn'!$AA$32:$AG$32"}</definedName>
    <definedName function="false" hidden="true" name="hdjfgj" vbProcedure="false">{"'CptDifn'!$AA$32:$AG$32"}</definedName>
    <definedName function="false" hidden="true" name="hdjfgj_1" vbProcedure="false">{"'CptDifn'!$AA$32:$AG$32"}</definedName>
    <definedName function="false" hidden="true" name="hdjfgj_1_1" vbProcedure="false">{"'CptDifn'!$AA$32:$AG$32"}</definedName>
    <definedName function="false" hidden="true" name="hdjfgj_1_1_1" vbProcedure="false">{"'CptDifn'!$AA$32:$AG$32"}</definedName>
    <definedName function="false" hidden="true" name="hdjfgj_1_2" vbProcedure="false">{"'CptDifn'!$AA$32:$AG$32"}</definedName>
    <definedName function="false" hidden="true" name="hdjfgj_2" vbProcedure="false">{"'CptDifn'!$AA$32:$AG$32"}</definedName>
    <definedName function="false" hidden="false" name="HE" vbProcedure="false">#REF!</definedName>
    <definedName function="false" hidden="true" name="Header1" vbProcedure="false">IF(COUNTA(#REF!)=0,0,INDEX(#REF!,MATCH(ROW(#REF!),#REF!,TRUE())))+1</definedName>
    <definedName function="false" hidden="true" name="Header2" vbProcedure="false">#REF!-1 &amp; "." &amp; MAX(1,COUNTA(INDEX(#REF!,MATCH(#REF!-1,#REF!,FALSE())):#REF!))</definedName>
    <definedName function="false" hidden="false" name="HE_50" vbProcedure="false">#REF!</definedName>
    <definedName function="false" hidden="false" name="HE_70" vbProcedure="false">#REF!</definedName>
    <definedName function="false" hidden="true" name="hfh" vbProcedure="false">{"'REL CUSTODIF'!$B$1:$H$72"}</definedName>
    <definedName function="false" hidden="true" name="hfh_1" vbProcedure="false">{"'REL CUSTODIF'!$B$1:$H$72"}</definedName>
    <definedName function="false" hidden="true" name="hfh_1_1" vbProcedure="false">{"'REL CUSTODIF'!$B$1:$H$72"}</definedName>
    <definedName function="false" hidden="true" name="hfh_1_1_1" vbProcedure="false">{"'REL CUSTODIF'!$B$1:$H$72"}</definedName>
    <definedName function="false" hidden="true" name="hfh_1_2" vbProcedure="false">{"'REL CUSTODIF'!$B$1:$H$72"}</definedName>
    <definedName function="false" hidden="true" name="hfh_2" vbProcedure="false">{"'REL CUSTODIF'!$B$1:$H$72"}</definedName>
    <definedName function="false" hidden="true" name="HFJZVXGIKG" vbProcedure="false">#REF!</definedName>
    <definedName function="false" hidden="true" name="hfs" vbProcedure="false">{"'gráf jan00'!$A$1:$AK$41"}</definedName>
    <definedName function="false" hidden="true" name="hfs_1" vbProcedure="false">{"'gráf jan00'!$A$1:$AK$41"}</definedName>
    <definedName function="false" hidden="true" name="hfs_1_1" vbProcedure="false">{"'gráf jan00'!$A$1:$AK$41"}</definedName>
    <definedName function="false" hidden="true" name="hfs_1_1_1" vbProcedure="false">{"'gráf jan00'!$A$1:$AK$41"}</definedName>
    <definedName function="false" hidden="true" name="hfs_1_2" vbProcedure="false">{"'gráf jan00'!$A$1:$AK$41"}</definedName>
    <definedName function="false" hidden="true" name="hfs_2" vbProcedure="false">{"'gráf jan00'!$A$1:$AK$41"}</definedName>
    <definedName function="false" hidden="true" name="HG" vbProcedure="false">'[26]Aplic. Finac. - 30.09.02'!$U$1:$U$65536</definedName>
    <definedName function="false" hidden="true" name="hgfdfd" vbProcedure="false">{"'CptDifn'!$AA$32:$AG$32"}</definedName>
    <definedName function="false" hidden="true" name="hgfdfd_1" vbProcedure="false">{"'CptDifn'!$AA$32:$AG$32"}</definedName>
    <definedName function="false" hidden="true" name="hgfdfd_1_1" vbProcedure="false">{"'CptDifn'!$AA$32:$AG$32"}</definedName>
    <definedName function="false" hidden="true" name="hgfdfd_1_1_1" vbProcedure="false">{"'CptDifn'!$AA$32:$AG$32"}</definedName>
    <definedName function="false" hidden="true" name="hgfdfd_1_2" vbProcedure="false">{"'CptDifn'!$AA$32:$AG$32"}</definedName>
    <definedName function="false" hidden="true" name="hgfdfd_2" vbProcedure="false">{"'CptDifn'!$AA$32:$AG$32"}</definedName>
    <definedName function="false" hidden="true" name="hgfds" vbProcedure="false">{"'CptDifn'!$AA$32:$AG$32"}</definedName>
    <definedName function="false" hidden="true" name="hgfds_1" vbProcedure="false">{"'CptDifn'!$AA$32:$AG$32"}</definedName>
    <definedName function="false" hidden="true" name="hgfds_1_1" vbProcedure="false">{"'CptDifn'!$AA$32:$AG$32"}</definedName>
    <definedName function="false" hidden="true" name="hgfds_1_1_1" vbProcedure="false">{"'CptDifn'!$AA$32:$AG$32"}</definedName>
    <definedName function="false" hidden="true" name="hgfds_1_2" vbProcedure="false">{"'CptDifn'!$AA$32:$AG$32"}</definedName>
    <definedName function="false" hidden="true" name="hgfds_2" vbProcedure="false">{"'CptDifn'!$AA$32:$AG$32"}</definedName>
    <definedName function="false" hidden="true" name="HGH" vbProcedure="false">{"'gráf jan00'!$A$1:$AK$41"}</definedName>
    <definedName function="false" hidden="true" name="hghff" vbProcedure="false">{"'CptDifn'!$AA$32:$AG$32"}</definedName>
    <definedName function="false" hidden="true" name="hghff_1" vbProcedure="false">{"'CptDifn'!$AA$32:$AG$32"}</definedName>
    <definedName function="false" hidden="true" name="hghff_1_1" vbProcedure="false">{"'CptDifn'!$AA$32:$AG$32"}</definedName>
    <definedName function="false" hidden="true" name="hghff_1_1_1" vbProcedure="false">{"'CptDifn'!$AA$32:$AG$32"}</definedName>
    <definedName function="false" hidden="true" name="hghff_1_2" vbProcedure="false">{"'CptDifn'!$AA$32:$AG$32"}</definedName>
    <definedName function="false" hidden="true" name="hghff_2" vbProcedure="false">{"'CptDifn'!$AA$32:$AG$32"}</definedName>
    <definedName function="false" hidden="true" name="HGHJ" vbProcedure="false">{"'Quadro'!$A$4:$BG$78"}</definedName>
    <definedName function="false" hidden="true" name="HGHJ_1" vbProcedure="false">{"'Quadro'!$A$4:$BG$78"}</definedName>
    <definedName function="false" hidden="true" name="HGHJ_1_1" vbProcedure="false">{"'Quadro'!$A$4:$BG$78"}</definedName>
    <definedName function="false" hidden="true" name="HGHJ_1_1_1" vbProcedure="false">{"'Quadro'!$A$4:$BG$78"}</definedName>
    <definedName function="false" hidden="true" name="HGHJ_1_2" vbProcedure="false">{"'Quadro'!$A$4:$BG$78"}</definedName>
    <definedName function="false" hidden="true" name="HGHJ_2" vbProcedure="false">{"'Quadro'!$A$4:$BG$78"}</definedName>
    <definedName function="false" hidden="true" name="HGH_1" vbProcedure="false">{"'gráf jan00'!$A$1:$AK$41"}</definedName>
    <definedName function="false" hidden="true" name="HGH_1_1" vbProcedure="false">{"'gráf jan00'!$A$1:$AK$41"}</definedName>
    <definedName function="false" hidden="true" name="HGH_1_1_1" vbProcedure="false">{"'gráf jan00'!$A$1:$AK$41"}</definedName>
    <definedName function="false" hidden="true" name="HGH_1_2" vbProcedure="false">{"'gráf jan00'!$A$1:$AK$41"}</definedName>
    <definedName function="false" hidden="true" name="HGH_2" vbProcedure="false">{"'gráf jan00'!$A$1:$AK$41"}</definedName>
    <definedName function="false" hidden="true" name="HGJK" vbProcedure="false">{#N/A,#N/A,FALSE,"PCOL"}</definedName>
    <definedName function="false" hidden="true" name="HGRET" vbProcedure="false">{"'RR'!$A$2:$E$81"}</definedName>
    <definedName function="false" hidden="true" name="HHGF"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hhgfgfg"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hgfgfg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hgfgfg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hgfgfg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hgfgfg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hgfgfg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hh" vbProcedure="false">{"'CptDifn'!$AA$32:$AG$32"}</definedName>
    <definedName function="false" hidden="true" name="hhhh" vbProcedure="false">{#N/A,#N/A,FALSE,"IR E CS 1997";#N/A,#N/A,FALSE,"PR ND";#N/A,#N/A,FALSE,"8191";#N/A,#N/A,FALSE,"8383";#N/A,#N/A,FALSE,"MP 1024";#N/A,#N/A,FALSE,"AD_EX_97";#N/A,#N/A,FALSE,"BD 97"}</definedName>
    <definedName function="false" hidden="true" name="hhhhh" vbProcedure="false">#REF!</definedName>
    <definedName function="false" hidden="true" name="hhhhhh" vbProcedure="false">{"'ReceitaLiquidaME'!$AA$25:$AN$32"}</definedName>
    <definedName function="false" hidden="true" name="hhhhhh_1" vbProcedure="false">{"'ReceitaLiquidaME'!$AA$25:$AN$32"}</definedName>
    <definedName function="false" hidden="true" name="hhhhhh_1_1" vbProcedure="false">{"'ReceitaLiquidaME'!$AA$25:$AN$32"}</definedName>
    <definedName function="false" hidden="true" name="hhhhhh_1_1_1" vbProcedure="false">{"'ReceitaLiquidaME'!$AA$25:$AN$32"}</definedName>
    <definedName function="false" hidden="true" name="hhhhhh_1_2" vbProcedure="false">{"'ReceitaLiquidaME'!$AA$25:$AN$32"}</definedName>
    <definedName function="false" hidden="true" name="hhhhhh_2" vbProcedure="false">{"'ReceitaLiquidaME'!$AA$25:$AN$32"}</definedName>
    <definedName function="false" hidden="true" name="hhhh_1" vbProcedure="false">{#N/A,#N/A,FALSE,"IR E CS 1997";#N/A,#N/A,FALSE,"PR ND";#N/A,#N/A,FALSE,"8191";#N/A,#N/A,FALSE,"8383";#N/A,#N/A,FALSE,"MP 1024";#N/A,#N/A,FALSE,"AD_EX_97";#N/A,#N/A,FALSE,"BD 97"}</definedName>
    <definedName function="false" hidden="true" name="hhhh_1_1" vbProcedure="false">{"'gráf jan00'!$A$1:$AK$41"}</definedName>
    <definedName function="false" hidden="true" name="hhhh_1_1_1" vbProcedure="false">{"'gráf jan00'!$A$1:$AK$41"}</definedName>
    <definedName function="false" hidden="true" name="hhhh_1_2" vbProcedure="false">{"'gráf jan00'!$A$1:$AK$41"}</definedName>
    <definedName function="false" hidden="true" name="hhhh_2" vbProcedure="false">{"'gráf jan00'!$A$1:$AK$41"}</definedName>
    <definedName function="false" hidden="true" name="HHJ" vbProcedure="false">{#N/A,#N/A,FALSE,"RELATÓRIO";#N/A,#N/A,FALSE,"RELATÓRIO"}</definedName>
    <definedName function="false" hidden="true" name="hhjk" vbProcedure="false">{#N/A,#N/A,FALSE,"ROTINA";#N/A,#N/A,FALSE,"ITENS";#N/A,#N/A,FALSE,"ACOMP"}</definedName>
    <definedName function="false" hidden="true" name="hhjk_1" vbProcedure="false">{#N/A,#N/A,FALSE,"ROTINA";#N/A,#N/A,FALSE,"ITENS";#N/A,#N/A,FALSE,"ACOMP"}</definedName>
    <definedName function="false" hidden="true" name="hhjk_1_1" vbProcedure="false">{#N/A,#N/A,FALSE,"ROTINA";#N/A,#N/A,FALSE,"ITENS";#N/A,#N/A,FALSE,"ACOMP"}</definedName>
    <definedName function="false" hidden="true" name="hhjk_1_1_1" vbProcedure="false">{#N/A,#N/A,FALSE,"ROTINA";#N/A,#N/A,FALSE,"ITENS";#N/A,#N/A,FALSE,"ACOMP"}</definedName>
    <definedName function="false" hidden="true" name="hhjk_1_2" vbProcedure="false">{#N/A,#N/A,FALSE,"ROTINA";#N/A,#N/A,FALSE,"ITENS";#N/A,#N/A,FALSE,"ACOMP"}</definedName>
    <definedName function="false" hidden="true" name="hhjk_2" vbProcedure="false">{#N/A,#N/A,FALSE,"ROTINA";#N/A,#N/A,FALSE,"ITENS";#N/A,#N/A,FALSE,"ACOMP"}</definedName>
    <definedName function="false" hidden="true" name="HHJ_1" vbProcedure="false">{#N/A,#N/A,FALSE,"RELATÓRIO";#N/A,#N/A,FALSE,"RELATÓRIO"}</definedName>
    <definedName function="false" hidden="true" name="HHJ_1_1" vbProcedure="false">{#N/A,#N/A,FALSE,"RELATÓRIO";#N/A,#N/A,FALSE,"RELATÓRIO"}</definedName>
    <definedName function="false" hidden="true" name="HHJ_1_1_1" vbProcedure="false">{#N/A,#N/A,FALSE,"RELATÓRIO";#N/A,#N/A,FALSE,"RELATÓRIO"}</definedName>
    <definedName function="false" hidden="true" name="HHJ_1_2" vbProcedure="false">{#N/A,#N/A,FALSE,"RELATÓRIO";#N/A,#N/A,FALSE,"RELATÓRIO"}</definedName>
    <definedName function="false" hidden="true" name="HHJ_2" vbProcedure="false">{#N/A,#N/A,FALSE,"RELATÓRIO";#N/A,#N/A,FALSE,"RELATÓRIO"}</definedName>
    <definedName function="false" hidden="true" name="HI" vbProcedure="false">#REF!</definedName>
    <definedName function="false" hidden="true" name="hid" vbProcedure="false">{#N/A,#N/A,FALSE,"BETER -1";#N/A,#N/A,FALSE,"BETER -2";#N/A,#N/A,FALSE,"BETER -3";#N/A,#N/A,FALSE,"BETER -urb";#N/A,#N/A,FALSE,"BETER -RESUMO"}</definedName>
    <definedName function="false" hidden="true" name="HIDRÁULICA" vbProcedure="false">{#N/A,#N/A,FALSE,"RESUMO-BB1";#N/A,#N/A,FALSE,"MOD-A01-R - BB1";#N/A,#N/A,FALSE,"URB-BB1"}</definedName>
    <definedName function="false" hidden="true" name="HISPANOBRAS"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ISPANOBRAS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ISPANOBRAS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ISPANOBRAS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ISPANOBRAS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ISPANOBRAS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JBJBJ" vbProcedure="false">{#N/A,#N/A,FALSE,"GERAL";#N/A,#N/A,FALSE,"012-96";#N/A,#N/A,FALSE,"018-96";#N/A,#N/A,FALSE,"027-96";#N/A,#N/A,FALSE,"059-96";#N/A,#N/A,FALSE,"076-96";#N/A,#N/A,FALSE,"019-97";#N/A,#N/A,FALSE,"021-97";#N/A,#N/A,FALSE,"022-97";#N/A,#N/A,FALSE,"028-97"}</definedName>
    <definedName function="false" hidden="true" name="HJBJBJ_1" vbProcedure="false">{#N/A,#N/A,FALSE,"GERAL";#N/A,#N/A,FALSE,"012-96";#N/A,#N/A,FALSE,"018-96";#N/A,#N/A,FALSE,"027-96";#N/A,#N/A,FALSE,"059-96";#N/A,#N/A,FALSE,"076-96";#N/A,#N/A,FALSE,"019-97";#N/A,#N/A,FALSE,"021-97";#N/A,#N/A,FALSE,"022-97";#N/A,#N/A,FALSE,"028-97"}</definedName>
    <definedName function="false" hidden="true" name="HJBJBJ_1_1" vbProcedure="false">{#N/A,#N/A,FALSE,"GERAL";#N/A,#N/A,FALSE,"012-96";#N/A,#N/A,FALSE,"018-96";#N/A,#N/A,FALSE,"027-96";#N/A,#N/A,FALSE,"059-96";#N/A,#N/A,FALSE,"076-96";#N/A,#N/A,FALSE,"019-97";#N/A,#N/A,FALSE,"021-97";#N/A,#N/A,FALSE,"022-97";#N/A,#N/A,FALSE,"028-97"}</definedName>
    <definedName function="false" hidden="true" name="HJBJBJ_1_1_1" vbProcedure="false">{#N/A,#N/A,FALSE,"GERAL";#N/A,#N/A,FALSE,"012-96";#N/A,#N/A,FALSE,"018-96";#N/A,#N/A,FALSE,"027-96";#N/A,#N/A,FALSE,"059-96";#N/A,#N/A,FALSE,"076-96";#N/A,#N/A,FALSE,"019-97";#N/A,#N/A,FALSE,"021-97";#N/A,#N/A,FALSE,"022-97";#N/A,#N/A,FALSE,"028-97"}</definedName>
    <definedName function="false" hidden="true" name="HJBJBJ_1_2" vbProcedure="false">{#N/A,#N/A,FALSE,"GERAL";#N/A,#N/A,FALSE,"012-96";#N/A,#N/A,FALSE,"018-96";#N/A,#N/A,FALSE,"027-96";#N/A,#N/A,FALSE,"059-96";#N/A,#N/A,FALSE,"076-96";#N/A,#N/A,FALSE,"019-97";#N/A,#N/A,FALSE,"021-97";#N/A,#N/A,FALSE,"022-97";#N/A,#N/A,FALSE,"028-97"}</definedName>
    <definedName function="false" hidden="true" name="HJBJBJ_2" vbProcedure="false">{#N/A,#N/A,FALSE,"GERAL";#N/A,#N/A,FALSE,"012-96";#N/A,#N/A,FALSE,"018-96";#N/A,#N/A,FALSE,"027-96";#N/A,#N/A,FALSE,"059-96";#N/A,#N/A,FALSE,"076-96";#N/A,#N/A,FALSE,"019-97";#N/A,#N/A,FALSE,"021-97";#N/A,#N/A,FALSE,"022-97";#N/A,#N/A,FALSE,"028-97"}</definedName>
    <definedName function="false" hidden="true" name="HJF" vbProcedure="false">{"'RR'!$A$2:$E$81"}</definedName>
    <definedName function="false" hidden="true" name="HJF_1" vbProcedure="false">{"'RR'!$A$2:$E$81"}</definedName>
    <definedName function="false" hidden="true" name="HJF_1_1" vbProcedure="false">{"'RR'!$A$2:$E$81"}</definedName>
    <definedName function="false" hidden="true" name="HJF_1_1_1" vbProcedure="false">{"'RR'!$A$2:$E$81"}</definedName>
    <definedName function="false" hidden="true" name="HJF_1_2" vbProcedure="false">{"'RR'!$A$2:$E$81"}</definedName>
    <definedName function="false" hidden="true" name="HJF_2" vbProcedure="false">{"'RR'!$A$2:$E$81"}</definedName>
    <definedName function="false" hidden="true" name="hjgff" vbProcedure="false">{"'CptDifn'!$AA$32:$AG$32"}</definedName>
    <definedName function="false" hidden="true" name="hjgff_1" vbProcedure="false">{"'CptDifn'!$AA$32:$AG$32"}</definedName>
    <definedName function="false" hidden="true" name="hjgff_1_1" vbProcedure="false">{"'CptDifn'!$AA$32:$AG$32"}</definedName>
    <definedName function="false" hidden="true" name="hjgff_1_1_1" vbProcedure="false">{"'CptDifn'!$AA$32:$AG$32"}</definedName>
    <definedName function="false" hidden="true" name="hjgff_1_2" vbProcedure="false">{"'CptDifn'!$AA$32:$AG$32"}</definedName>
    <definedName function="false" hidden="true" name="hjgff_2" vbProcedure="false">{"'CptDifn'!$AA$32:$AG$32"}</definedName>
    <definedName function="false" hidden="true" name="hjghjf" vbProcedure="false">{"'CptDifn'!$AA$32:$AG$32"}</definedName>
    <definedName function="false" hidden="true" name="hjghjf_1" vbProcedure="false">{"'CptDifn'!$AA$32:$AG$32"}</definedName>
    <definedName function="false" hidden="true" name="hjghjf_1_1" vbProcedure="false">{"'CptDifn'!$AA$32:$AG$32"}</definedName>
    <definedName function="false" hidden="true" name="hjghjf_1_1_1" vbProcedure="false">{"'CptDifn'!$AA$32:$AG$32"}</definedName>
    <definedName function="false" hidden="true" name="hjghjf_1_2" vbProcedure="false">{"'CptDifn'!$AA$32:$AG$32"}</definedName>
    <definedName function="false" hidden="true" name="hjghjf_2" vbProcedure="false">{"'CptDifn'!$AA$32:$AG$32"}</definedName>
    <definedName function="false" hidden="true" name="hjghkm" vbProcedure="false">{"'CptDifn'!$AA$32:$AG$32"}</definedName>
    <definedName function="false" hidden="true" name="hjghkm_1" vbProcedure="false">{"'CptDifn'!$AA$32:$AG$32"}</definedName>
    <definedName function="false" hidden="true" name="hjghkm_1_1" vbProcedure="false">{"'CptDifn'!$AA$32:$AG$32"}</definedName>
    <definedName function="false" hidden="true" name="hjghkm_1_1_1" vbProcedure="false">{"'CptDifn'!$AA$32:$AG$32"}</definedName>
    <definedName function="false" hidden="true" name="hjghkm_1_2" vbProcedure="false">{"'CptDifn'!$AA$32:$AG$32"}</definedName>
    <definedName function="false" hidden="true" name="hjghkm_2" vbProcedure="false">{"'CptDifn'!$AA$32:$AG$32"}</definedName>
    <definedName function="false" hidden="true" name="hjhjhj" vbProcedure="false">{#N/A,#N/A,FALSE,"GERAL";#N/A,#N/A,FALSE,"012-96";#N/A,#N/A,FALSE,"018-96";#N/A,#N/A,FALSE,"027-96";#N/A,#N/A,FALSE,"059-96";#N/A,#N/A,FALSE,"076-96";#N/A,#N/A,FALSE,"019-97";#N/A,#N/A,FALSE,"021-97";#N/A,#N/A,FALSE,"022-97";#N/A,#N/A,FALSE,"028-97"}</definedName>
    <definedName function="false" hidden="true" name="hjjghjh"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hjkg" vbProcedure="false">{"'Quadro'!$A$4:$BG$78"}</definedName>
    <definedName function="false" hidden="true" name="hkgkhj" vbProcedure="false">{"'CptDifn'!$AA$32:$AG$32"}</definedName>
    <definedName function="false" hidden="true" name="hkgkhj_1" vbProcedure="false">{"'CptDifn'!$AA$32:$AG$32"}</definedName>
    <definedName function="false" hidden="true" name="hkgkhj_1_1" vbProcedure="false">{"'CptDifn'!$AA$32:$AG$32"}</definedName>
    <definedName function="false" hidden="true" name="hkgkhj_1_1_1" vbProcedure="false">{"'CptDifn'!$AA$32:$AG$32"}</definedName>
    <definedName function="false" hidden="true" name="hkgkhj_1_2" vbProcedure="false">{"'CptDifn'!$AA$32:$AG$32"}</definedName>
    <definedName function="false" hidden="true" name="hkgkhj_2" vbProcedure="false">{"'CptDifn'!$AA$32:$AG$32"}</definedName>
    <definedName function="false" hidden="true" name="hkjhjkhkj"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hkjhjkhkj_1"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hkjhjkhkj_1_1"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hkjhjkhkj_1_1_1"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hkjhjkhkj_1_2"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hkjhjkhkj_2"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hlç" vbProcedure="false">{"'Quadro'!$A$4:$BG$78"}</definedName>
    <definedName function="false" hidden="true" name="hlç_1" vbProcedure="false">{"'Quadro'!$A$4:$BG$78"}</definedName>
    <definedName function="false" hidden="true" name="hlç_1_1" vbProcedure="false">{"'Quadro'!$A$4:$BG$78"}</definedName>
    <definedName function="false" hidden="true" name="hlç_1_1_1" vbProcedure="false">{"'Quadro'!$A$4:$BG$78"}</definedName>
    <definedName function="false" hidden="true" name="hlç_1_2" vbProcedure="false">{"'Quadro'!$A$4:$BG$78"}</definedName>
    <definedName function="false" hidden="true" name="hlç_2" vbProcedure="false">{"'Quadro'!$A$4:$BG$78"}</definedName>
    <definedName function="false" hidden="true" name="hn.ExtDb" vbProcedure="false">FALSE()</definedName>
    <definedName function="false" hidden="true" name="hn.ModelType" vbProcedure="false">"DEAL"</definedName>
    <definedName function="false" hidden="true" name="hn.ModelVersion" vbProcedure="false">1</definedName>
    <definedName function="false" hidden="true" name="hn.NoUpload" vbProcedure="false">0</definedName>
    <definedName function="false" hidden="true" name="hn.RolledForward" vbProcedure="false">FALSE()</definedName>
    <definedName function="false" hidden="true" name="hnfg" vbProcedure="false">{"'gráf jan00'!$A$1:$AK$41"}</definedName>
    <definedName function="false" hidden="false" name="HORISTA" vbProcedure="false">ENCARGOS!$D$10</definedName>
    <definedName function="false" hidden="true" name="HRA" vbProcedure="false">{#N/A,#N/A,FALSE,"ORC-ACKE";#N/A,#N/A,FALSE,"RESUMO"}</definedName>
    <definedName function="false" hidden="true" name="hrfghre"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rfghre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rfghre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rfghre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rfghre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rfghre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HS" vbProcedure="false">{#N/A,#N/A,FALSE,"EXPORTAC";#N/A,#N/A,FALSE,"SUPEL94"}</definedName>
    <definedName function="false" hidden="true" name="HS_1" vbProcedure="false">{#N/A,#N/A,FALSE,"EXPORTAC";#N/A,#N/A,FALSE,"SUPEL94"}</definedName>
    <definedName function="false" hidden="true" name="HS_1_1" vbProcedure="false">{#N/A,#N/A,FALSE,"EXPORTAC";#N/A,#N/A,FALSE,"SUPEL94"}</definedName>
    <definedName function="false" hidden="true" name="HS_1_1_1" vbProcedure="false">{#N/A,#N/A,FALSE,"EXPORTAC";#N/A,#N/A,FALSE,"SUPEL94"}</definedName>
    <definedName function="false" hidden="true" name="HS_1_2" vbProcedure="false">{#N/A,#N/A,FALSE,"EXPORTAC";#N/A,#N/A,FALSE,"SUPEL94"}</definedName>
    <definedName function="false" hidden="true" name="HS_2" vbProcedure="false">{#N/A,#N/A,FALSE,"EXPORTAC";#N/A,#N/A,FALSE,"SUPEL94"}</definedName>
    <definedName function="false" hidden="true" name="ht" vbProcedure="false">{#N/A,#N/A,FALSE,"Cronograma";#N/A,#N/A,FALSE,"Cronogr. 2"}</definedName>
    <definedName function="false" hidden="true" name="htdfjty" vbProcedure="false">{"det (May)",#N/A,FALSE,"June";"sum (MAY YTD)",#N/A,FALSE,"June YTD"}</definedName>
    <definedName function="false" hidden="true" name="htdfjty_1" vbProcedure="false">{"det (May)",#N/A,FALSE,"June";"sum (MAY YTD)",#N/A,FALSE,"June YTD"}</definedName>
    <definedName function="false" hidden="true" name="htdfjty_1_1" vbProcedure="false">{"det (May)",#N/A,FALSE,"June";"sum (MAY YTD)",#N/A,FALSE,"June YTD"}</definedName>
    <definedName function="false" hidden="true" name="htdfjty_1_1_1" vbProcedure="false">{"det (May)",#N/A,FALSE,"June";"sum (MAY YTD)",#N/A,FALSE,"June YTD"}</definedName>
    <definedName function="false" hidden="true" name="htdfjty_1_2" vbProcedure="false">{"det (May)",#N/A,FALSE,"June";"sum (MAY YTD)",#N/A,FALSE,"June YTD"}</definedName>
    <definedName function="false" hidden="true" name="htdfjty_2" vbProcedure="false">{"det (May)",#N/A,FALSE,"June";"sum (MAY YTD)",#N/A,FALSE,"June YTD"}</definedName>
    <definedName function="false" hidden="true" name="hthj"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htmal_control3" vbProcedure="false">{"'RR'!$A$2:$E$81"}</definedName>
    <definedName function="false" hidden="true" name="htmal_control3_1" vbProcedure="false">{"'RR'!$A$2:$E$81"}</definedName>
    <definedName function="false" hidden="true" name="htmal_control3_1_1" vbProcedure="false">{"'RR'!$A$2:$E$81"}</definedName>
    <definedName function="false" hidden="true" name="htmal_control3_1_1_1" vbProcedure="false">{"'RR'!$A$2:$E$81"}</definedName>
    <definedName function="false" hidden="true" name="htmal_control3_1_2" vbProcedure="false">{"'RR'!$A$2:$E$81"}</definedName>
    <definedName function="false" hidden="true" name="htmal_control3_2" vbProcedure="false">{"'RR'!$A$2:$E$81"}</definedName>
    <definedName function="false" hidden="true" name="htmal_control4" vbProcedure="false">{"'RR'!$A$2:$E$81"}</definedName>
    <definedName function="false" hidden="true" name="htmal_control4_1" vbProcedure="false">{"'RR'!$A$2:$E$81"}</definedName>
    <definedName function="false" hidden="true" name="htmal_control4_1_1" vbProcedure="false">{"'RR'!$A$2:$E$81"}</definedName>
    <definedName function="false" hidden="true" name="htmal_control4_1_1_1" vbProcedure="false">{"'RR'!$A$2:$E$81"}</definedName>
    <definedName function="false" hidden="true" name="htmal_control4_1_2" vbProcedure="false">{"'RR'!$A$2:$E$81"}</definedName>
    <definedName function="false" hidden="true" name="htmal_control4_2" vbProcedure="false">{"'RR'!$A$2:$E$81"}</definedName>
    <definedName function="false" hidden="true" name="htmal_control5" vbProcedure="false">{"'RR'!$A$2:$E$81"}</definedName>
    <definedName function="false" hidden="true" name="htmal_control5_1" vbProcedure="false">{"'RR'!$A$2:$E$81"}</definedName>
    <definedName function="false" hidden="true" name="htmal_control5_1_1" vbProcedure="false">{"'RR'!$A$2:$E$81"}</definedName>
    <definedName function="false" hidden="true" name="htmal_control5_1_1_1" vbProcedure="false">{"'RR'!$A$2:$E$81"}</definedName>
    <definedName function="false" hidden="true" name="htmal_control5_1_2" vbProcedure="false">{"'RR'!$A$2:$E$81"}</definedName>
    <definedName function="false" hidden="true" name="htmal_control5_2" vbProcedure="false">{"'RR'!$A$2:$E$81"}</definedName>
    <definedName function="false" hidden="true" name="htmal_control6" vbProcedure="false">{"'RR'!$A$2:$E$81"}</definedName>
    <definedName function="false" hidden="true" name="htmal_control6_1" vbProcedure="false">{"'RR'!$A$2:$E$81"}</definedName>
    <definedName function="false" hidden="true" name="htmal_control6_1_1" vbProcedure="false">{"'RR'!$A$2:$E$81"}</definedName>
    <definedName function="false" hidden="true" name="htmal_control6_1_1_1" vbProcedure="false">{"'RR'!$A$2:$E$81"}</definedName>
    <definedName function="false" hidden="true" name="htmal_control6_1_2" vbProcedure="false">{"'RR'!$A$2:$E$81"}</definedName>
    <definedName function="false" hidden="true" name="htmal_control6_2" vbProcedure="false">{"'RR'!$A$2:$E$81"}</definedName>
    <definedName function="false" hidden="true" name="htmal_control7" vbProcedure="false">{"'RR'!$A$2:$E$81"}</definedName>
    <definedName function="false" hidden="true" name="htmal_control7_1" vbProcedure="false">{"'RR'!$A$2:$E$81"}</definedName>
    <definedName function="false" hidden="true" name="htmal_control7_1_1" vbProcedure="false">{"'RR'!$A$2:$E$81"}</definedName>
    <definedName function="false" hidden="true" name="htmal_control7_1_1_1" vbProcedure="false">{"'RR'!$A$2:$E$81"}</definedName>
    <definedName function="false" hidden="true" name="htmal_control7_1_2" vbProcedure="false">{"'RR'!$A$2:$E$81"}</definedName>
    <definedName function="false" hidden="true" name="htmal_control7_2" vbProcedure="false">{"'RR'!$A$2:$E$81"}</definedName>
    <definedName function="false" hidden="true" name="htmal_control8" vbProcedure="false">{"'RR'!$A$2:$E$81"}</definedName>
    <definedName function="false" hidden="true" name="htmal_control8_1" vbProcedure="false">{"'RR'!$A$2:$E$81"}</definedName>
    <definedName function="false" hidden="true" name="htmal_control8_1_1" vbProcedure="false">{"'RR'!$A$2:$E$81"}</definedName>
    <definedName function="false" hidden="true" name="htmal_control8_1_1_1" vbProcedure="false">{"'RR'!$A$2:$E$81"}</definedName>
    <definedName function="false" hidden="true" name="htmal_control8_1_2" vbProcedure="false">{"'RR'!$A$2:$E$81"}</definedName>
    <definedName function="false" hidden="true" name="htmal_control8_2" vbProcedure="false">{"'RR'!$A$2:$E$81"}</definedName>
    <definedName function="false" hidden="true" name="HTML" vbProcedure="false">FALSE()</definedName>
    <definedName function="false" hidden="true" name="HTML1_1" vbProcedure="false">"[ReturnsHistorical]Sheet1!$A$1:$D$77"</definedName>
    <definedName function="false" hidden="true" name="HTML1_10" vbProcedure="false">""</definedName>
    <definedName function="false" hidden="true" name="HTML1_11" vbProcedure="false">1</definedName>
    <definedName function="false" hidden="true" name="HTML1_12" vbProcedure="false">"Zip 100:New_Home_Page:datafile:histret.html"</definedName>
    <definedName function="false" hidden="true" name="HTML1_2" vbProcedure="false">1</definedName>
    <definedName function="false" hidden="true" name="HTML1_3" vbProcedure="false">"ReturnsHistorical"</definedName>
    <definedName function="false" hidden="true" name="HTML1_4" vbProcedure="false">"Historical Returns on Stocks, Bonds and Bills"</definedName>
    <definedName function="false" hidden="true" name="HTML1_5" vbProcedure="false">"Ibbotson Data"</definedName>
    <definedName function="false" hidden="true" name="HTML1_6" vbProcedure="false">-4146</definedName>
    <definedName function="false" hidden="true" name="HTML1_7" vbProcedure="false">-4146</definedName>
    <definedName function="false" hidden="true" name="HTML1_8" vbProcedure="false">"3/17/97"</definedName>
    <definedName function="false" hidden="true" name="HTML1_9" vbProcedure="false">"Aswath Damodaran"</definedName>
    <definedName function="false" hidden="true" name="HTML2_1" vbProcedure="false">"[histret.xls]Sheet1!$A$1:$G$85"</definedName>
    <definedName function="false" hidden="true" name="HTML2_10" vbProcedure="false">""</definedName>
    <definedName function="false" hidden="true" name="HTML2_11" vbProcedure="false">1</definedName>
    <definedName function="false" hidden="true" name="HTML2_12" vbProcedure="false">"Macintosh HD:New_Home_Page:datafile:histret.html"</definedName>
    <definedName function="false" hidden="true" name="HTML2_2" vbProcedure="false">1</definedName>
    <definedName function="false" hidden="true" name="HTML2_3" vbProcedure="false">"Historical Returns"</definedName>
    <definedName function="false" hidden="true" name="HTML2_4" vbProcedure="false">"Historical Returns on Stocks, Bonds and Bills"</definedName>
    <definedName function="false" hidden="true" name="HTML2_5" vbProcedure="false">""</definedName>
    <definedName function="false" hidden="true" name="HTML2_6" vbProcedure="false">1</definedName>
    <definedName function="false" hidden="true" name="HTML2_7" vbProcedure="false">1</definedName>
    <definedName function="false" hidden="true" name="HTML2_8" vbProcedure="false">"2/3/98"</definedName>
    <definedName function="false" hidden="true" name="HTML2_9" vbProcedure="false">"Aswath Damodaran"</definedName>
    <definedName function="false" hidden="true" name="HTMLCount" vbProcedure="false">2</definedName>
    <definedName function="false" hidden="true" name="HTML_C" vbProcedure="false">{"'RR'!$A$2:$E$81"}</definedName>
    <definedName function="false" hidden="true" name="HTML_CodePage" vbProcedure="false">1252</definedName>
    <definedName function="false" hidden="true" name="HTML_Control" vbProcedure="false">{"'RELATÓRIO'!$A$1:$E$20","'RELATÓRIO'!$A$22:$D$34","'INTERNET'!$A$31:$G$58","'INTERNET'!$A$1:$G$28","'SÉRIE HISTÓRICA'!$A$167:$H$212","'SÉRIE HISTÓRICA'!$A$56:$H$101"}</definedName>
    <definedName function="false" hidden="true" name="HTML_Control1" vbProcedure="false">{"'Placar Intranet'!$A$2:$K$24"}</definedName>
    <definedName function="false" hidden="true" name="html_control10" vbProcedure="false">{"'RR'!$A$2:$E$81"}</definedName>
    <definedName function="false" hidden="true" name="html_control10_1" vbProcedure="false">{"'RR'!$A$2:$E$81"}</definedName>
    <definedName function="false" hidden="true" name="html_control10_1_1" vbProcedure="false">{"'RR'!$A$2:$E$81"}</definedName>
    <definedName function="false" hidden="true" name="html_control10_1_1_1" vbProcedure="false">{"'RR'!$A$2:$E$81"}</definedName>
    <definedName function="false" hidden="true" name="html_control10_1_2" vbProcedure="false">{"'RR'!$A$2:$E$81"}</definedName>
    <definedName function="false" hidden="true" name="html_control10_2" vbProcedure="false">{"'RR'!$A$2:$E$81"}</definedName>
    <definedName function="false" hidden="true" name="html_control11" vbProcedure="false">{"'RR'!$A$2:$E$81"}</definedName>
    <definedName function="false" hidden="true" name="html_control11_1" vbProcedure="false">{"'RR'!$A$2:$E$81"}</definedName>
    <definedName function="false" hidden="true" name="html_control11_1_1" vbProcedure="false">{"'RR'!$A$2:$E$81"}</definedName>
    <definedName function="false" hidden="true" name="html_control11_1_1_1" vbProcedure="false">{"'RR'!$A$2:$E$81"}</definedName>
    <definedName function="false" hidden="true" name="html_control11_1_2" vbProcedure="false">{"'RR'!$A$2:$E$81"}</definedName>
    <definedName function="false" hidden="true" name="html_control11_2" vbProcedure="false">{"'RR'!$A$2:$E$81"}</definedName>
    <definedName function="false" hidden="true" name="html_control12" vbProcedure="false">{"'RR'!$A$2:$E$81"}</definedName>
    <definedName function="false" hidden="true" name="html_control12_1" vbProcedure="false">{"'RR'!$A$2:$E$81"}</definedName>
    <definedName function="false" hidden="true" name="html_control12_1_1" vbProcedure="false">{"'RR'!$A$2:$E$81"}</definedName>
    <definedName function="false" hidden="true" name="html_control12_1_1_1" vbProcedure="false">{"'RR'!$A$2:$E$81"}</definedName>
    <definedName function="false" hidden="true" name="html_control12_1_2" vbProcedure="false">{"'RR'!$A$2:$E$81"}</definedName>
    <definedName function="false" hidden="true" name="html_control12_2" vbProcedure="false">{"'RR'!$A$2:$E$81"}</definedName>
    <definedName function="false" hidden="true" name="html_control13" vbProcedure="false">{"'RR'!$A$2:$E$81"}</definedName>
    <definedName function="false" hidden="true" name="html_control13_1" vbProcedure="false">{"'RR'!$A$2:$E$81"}</definedName>
    <definedName function="false" hidden="true" name="html_control13_1_1" vbProcedure="false">{"'RR'!$A$2:$E$81"}</definedName>
    <definedName function="false" hidden="true" name="html_control13_1_1_1" vbProcedure="false">{"'RR'!$A$2:$E$81"}</definedName>
    <definedName function="false" hidden="true" name="html_control13_1_2" vbProcedure="false">{"'RR'!$A$2:$E$81"}</definedName>
    <definedName function="false" hidden="true" name="html_control13_2" vbProcedure="false">{"'RR'!$A$2:$E$81"}</definedName>
    <definedName function="false" hidden="true" name="html_control14" vbProcedure="false">{"'RR'!$A$2:$E$81"}</definedName>
    <definedName function="false" hidden="true" name="html_control14_1" vbProcedure="false">{"'RR'!$A$2:$E$81"}</definedName>
    <definedName function="false" hidden="true" name="html_control14_1_1" vbProcedure="false">{"'RR'!$A$2:$E$81"}</definedName>
    <definedName function="false" hidden="true" name="html_control14_1_1_1" vbProcedure="false">{"'RR'!$A$2:$E$81"}</definedName>
    <definedName function="false" hidden="true" name="html_control14_1_2" vbProcedure="false">{"'RR'!$A$2:$E$81"}</definedName>
    <definedName function="false" hidden="true" name="html_control14_2" vbProcedure="false">{"'RR'!$A$2:$E$81"}</definedName>
    <definedName function="false" hidden="true" name="HTML_Control1_1" vbProcedure="false">{"'Placar Intranet'!$A$2:$K$24"}</definedName>
    <definedName function="false" hidden="true" name="HTML_Control1_1_1" vbProcedure="false">{"'Placar Intranet'!$A$2:$K$24"}</definedName>
    <definedName function="false" hidden="true" name="HTML_Control1_1_1_1" vbProcedure="false">{"'Placar Intranet'!$A$2:$K$24"}</definedName>
    <definedName function="false" hidden="true" name="HTML_Control1_1_2" vbProcedure="false">{"'Placar Intranet'!$A$2:$K$24"}</definedName>
    <definedName function="false" hidden="true" name="HTML_Control1_2" vbProcedure="false">{"'Placar Intranet'!$A$2:$K$24"}</definedName>
    <definedName function="false" hidden="true" name="html_control2" vbProcedure="false">{"'RR'!$A$2:$E$81"}</definedName>
    <definedName function="false" hidden="true" name="HTML_CONTROL20" vbProcedure="false">{"'RR'!$A$2:$E$81"}</definedName>
    <definedName function="false" hidden="true" name="HTML_CONTROL20_1" vbProcedure="false">{"'RR'!$A$2:$E$81"}</definedName>
    <definedName function="false" hidden="true" name="HTML_CONTROL20_1_1" vbProcedure="false">{"'RR'!$A$2:$E$81"}</definedName>
    <definedName function="false" hidden="true" name="HTML_CONTROL20_1_1_1" vbProcedure="false">{"'RR'!$A$2:$E$81"}</definedName>
    <definedName function="false" hidden="true" name="HTML_CONTROL20_1_2" vbProcedure="false">{"'RR'!$A$2:$E$81"}</definedName>
    <definedName function="false" hidden="true" name="HTML_CONTROL20_2" vbProcedure="false">{"'RR'!$A$2:$E$81"}</definedName>
    <definedName function="false" hidden="true" name="HTML_CONTROL21" vbProcedure="false">{"'RR'!$A$2:$E$81"}</definedName>
    <definedName function="false" hidden="true" name="HTML_CONTROL21_1" vbProcedure="false">{"'RR'!$A$2:$E$81"}</definedName>
    <definedName function="false" hidden="true" name="HTML_CONTROL21_1_1" vbProcedure="false">{"'RR'!$A$2:$E$81"}</definedName>
    <definedName function="false" hidden="true" name="HTML_CONTROL21_1_1_1" vbProcedure="false">{"'RR'!$A$2:$E$81"}</definedName>
    <definedName function="false" hidden="true" name="HTML_CONTROL21_1_2" vbProcedure="false">{"'RR'!$A$2:$E$81"}</definedName>
    <definedName function="false" hidden="true" name="HTML_CONTROL21_2" vbProcedure="false">{"'RR'!$A$2:$E$81"}</definedName>
    <definedName function="false" hidden="true" name="html_control2_1" vbProcedure="false">{"'RR'!$A$2:$E$81"}</definedName>
    <definedName function="false" hidden="true" name="html_control2_1_1" vbProcedure="false">{"'RR'!$A$2:$E$81"}</definedName>
    <definedName function="false" hidden="true" name="html_control2_1_1_1" vbProcedure="false">{"'RR'!$A$2:$E$81"}</definedName>
    <definedName function="false" hidden="true" name="html_control2_1_2" vbProcedure="false">{"'RR'!$A$2:$E$81"}</definedName>
    <definedName function="false" hidden="true" name="html_control2_2" vbProcedure="false">{"'RR'!$A$2:$E$81"}</definedName>
    <definedName function="false" hidden="true" name="HTML_CONTROL3" vbProcedure="false">{"'RR'!$A$2:$E$81"}</definedName>
    <definedName function="false" hidden="true" name="HTML_Control_1" vbProcedure="false">{"'REL CUSTODIF'!$B$1:$H$72"}</definedName>
    <definedName function="false" hidden="true" name="HTML_Control_1_1" vbProcedure="false">{"'REL CUSTODIF'!$B$1:$H$72"}</definedName>
    <definedName function="false" hidden="true" name="HTML_Control_1_1_1" vbProcedure="false">{"'REL CUSTODIF'!$B$1:$H$72"}</definedName>
    <definedName function="false" hidden="true" name="HTML_Control_1_2" vbProcedure="false">{"'REL CUSTODIF'!$B$1:$H$72"}</definedName>
    <definedName function="false" hidden="true" name="HTML_Control_2" vbProcedure="false">{"'ReceitaLiquidaME'!$AA$25:$AN$32"}</definedName>
    <definedName function="false" hidden="true" name="HTML_Control_2_1" vbProcedure="false">{"'ReceitaLiquidaME'!$AA$25:$AN$32"}</definedName>
    <definedName function="false" hidden="true" name="HTML_Control_2_1_1" vbProcedure="false">{"'ReceitaLiquidaME'!$AA$25:$AN$32"}</definedName>
    <definedName function="false" hidden="true" name="HTML_Control_2_1_1_1" vbProcedure="false">{"'ReceitaLiquidaME'!$AA$25:$AN$32"}</definedName>
    <definedName function="false" hidden="true" name="HTML_Control_2_1_2" vbProcedure="false">{"'ReceitaLiquidaME'!$AA$25:$AN$32"}</definedName>
    <definedName function="false" hidden="true" name="HTML_Control_2_2" vbProcedure="false">{"'ReceitaLiquidaME'!$AA$25:$AN$32"}</definedName>
    <definedName function="false" hidden="true" name="HTML_Control_3" vbProcedure="false">{"'REL CUSTODIF'!$B$1:$H$72"}</definedName>
    <definedName function="false" hidden="true" name="HTML_C_1" vbProcedure="false">{"'RR'!$A$2:$E$81"}</definedName>
    <definedName function="false" hidden="true" name="HTML_C_1_1" vbProcedure="false">{"'RR'!$A$2:$E$81"}</definedName>
    <definedName function="false" hidden="true" name="HTML_C_1_1_1" vbProcedure="false">{"'RR'!$A$2:$E$81"}</definedName>
    <definedName function="false" hidden="true" name="HTML_C_1_2" vbProcedure="false">{"'RR'!$A$2:$E$81"}</definedName>
    <definedName function="false" hidden="true" name="HTML_C_2" vbProcedure="false">{"'RR'!$A$2:$E$81"}</definedName>
    <definedName function="false" hidden="true" name="HTML_Description" vbProcedure="false">""</definedName>
    <definedName function="false" hidden="true" name="HTML_Email" vbProcedure="false">""</definedName>
    <definedName function="false" hidden="true" name="HTML_Header" vbProcedure="false">""</definedName>
    <definedName function="false" hidden="true" name="HTML_LastUpdate" vbProcedure="false">""</definedName>
    <definedName function="false" hidden="true" name="HTML_LineAfter" vbProcedure="false">FALSE()</definedName>
    <definedName function="false" hidden="true" name="HTML_LineBefore" vbProcedure="false">FALSE()</definedName>
    <definedName function="false" hidden="true" name="HTML_Name" vbProcedure="false">""</definedName>
    <definedName function="false" hidden="true" name="HTML_OBDlg2" vbProcedure="false">TRUE()</definedName>
    <definedName function="false" hidden="true" name="HTML_OBDlg3" vbProcedure="false">TRUE()</definedName>
    <definedName function="false" hidden="true" name="HTML_OBDlg4" vbProcedure="false">TRUE()</definedName>
    <definedName function="false" hidden="true" name="HTML_OS" vbProcedure="false">0</definedName>
    <definedName function="false" hidden="true" name="HTML_PathFile" vbProcedure="false">"C:\DIVULGAÇÃO INPC IPCA 2001\inpc0501.htm"</definedName>
    <definedName function="false" hidden="true" name="HTML_PathFileMac" vbProcedure="false">"Macintosh HD:HomePageStuff:New_Home_Page:datafile:histret.html"</definedName>
    <definedName function="false" hidden="true" name="HTML_PathTemplate" vbProcedure="false">"F:\Farol Comparativo.htm"</definedName>
    <definedName function="false" hidden="true" name="HTML_Title" vbProcedure="false">""</definedName>
    <definedName function="false" hidden="true" name="HU" vbProcedure="false">{"'gráf jan00'!$A$1:$AK$41"}</definedName>
    <definedName function="false" hidden="true" name="hugo" vbProcedure="false">{"'Quadro'!$A$4:$BG$78"}</definedName>
    <definedName function="false" hidden="true" name="HU_1" vbProcedure="false">{"'gráf jan00'!$A$1:$AK$41"}</definedName>
    <definedName function="false" hidden="true" name="HU_1_1" vbProcedure="false">{"'gráf jan00'!$A$1:$AK$41"}</definedName>
    <definedName function="false" hidden="true" name="HU_1_1_1" vbProcedure="false">{"'gráf jan00'!$A$1:$AK$41"}</definedName>
    <definedName function="false" hidden="true" name="HU_1_2" vbProcedure="false">{"'gráf jan00'!$A$1:$AK$41"}</definedName>
    <definedName function="false" hidden="true" name="HU_2" vbProcedure="false">{"'gráf jan00'!$A$1:$AK$41"}</definedName>
    <definedName function="false" hidden="true" name="hva" vbProcedure="false">{#N/A,#N/A,TRUE,"Skjema 6.18 ";#N/A,#N/A,TRUE,"Skjema 6.19 ";#N/A,#N/A,TRUE,"Skjema 6.20 ";#N/A,#N/A,TRUE,"Skjema 6.21";#N/A,#N/A,TRUE,"Skjema 6.22 ";#N/A,#N/A,TRUE,"Skjema 6.23 ";#N/A,#N/A,TRUE,"Skjema 6.24 ";#N/A,#N/A,TRUE,"Skjema 6.25";#N/A,#N/A,TRUE,"Skjema 6.26 ";#N/A,#N/A,TRUE,"Skjema 6.27";#N/A,#N/A,TRUE,"Skjema 6.28 ";#N/A,#N/A,TRUE,"Skjema 6.29";#N/A,#N/A,TRUE,"Skjema 6.30"}</definedName>
    <definedName function="false" hidden="true" name="HVNGHN" vbProcedure="false">{"'gráf jan00'!$A$1:$AK$41"}</definedName>
    <definedName function="false" hidden="false" name="h_extra_50" vbProcedure="false">'dd - c. exames e epi'!#ref!</definedName>
    <definedName function="false" hidden="false" name="h_extra_70" vbProcedure="false">'dd - c. exames e epi'!#ref!</definedName>
    <definedName function="false" hidden="true" name="i"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ic" vbProcedure="false">{#N/A,#N/A,FALSE,"지침";#N/A,#N/A,FALSE,"환경분석";#N/A,#N/A,FALSE,"Sheet16"}</definedName>
    <definedName function="false" hidden="true" name="icd" vbProcedure="false">{"'CptDifn'!$AA$32:$AG$32"}</definedName>
    <definedName function="false" hidden="true" name="icd_1" vbProcedure="false">{"'CptDifn'!$AA$32:$AG$32"}</definedName>
    <definedName function="false" hidden="true" name="icd_1_1" vbProcedure="false">{"'CptDifn'!$AA$32:$AG$32"}</definedName>
    <definedName function="false" hidden="true" name="icd_1_1_1" vbProcedure="false">{"'CptDifn'!$AA$32:$AG$32"}</definedName>
    <definedName function="false" hidden="true" name="icd_1_2" vbProcedure="false">{"'CptDifn'!$AA$32:$AG$32"}</definedName>
    <definedName function="false" hidden="true" name="icd_2" vbProcedure="false">{"'CptDifn'!$AA$32:$AG$32"}</definedName>
    <definedName function="false" hidden="true" name="ic_1" vbProcedure="false">{#N/A,#N/A,FALSE,"지침";#N/A,#N/A,FALSE,"환경분석";#N/A,#N/A,FALSE,"Sheet16"}</definedName>
    <definedName function="false" hidden="true" name="ic_1_1" vbProcedure="false">{#N/A,#N/A,FALSE,"지침";#N/A,#N/A,FALSE,"환경분석";#N/A,#N/A,FALSE,"Sheet16"}</definedName>
    <definedName function="false" hidden="true" name="ic_1_1_1" vbProcedure="false">{#N/A,#N/A,FALSE,"지침";#N/A,#N/A,FALSE,"환경분석";#N/A,#N/A,FALSE,"Sheet16"}</definedName>
    <definedName function="false" hidden="true" name="ic_1_2" vbProcedure="false">{#N/A,#N/A,FALSE,"지침";#N/A,#N/A,FALSE,"환경분석";#N/A,#N/A,FALSE,"Sheet16"}</definedName>
    <definedName function="false" hidden="true" name="ic_2" vbProcedure="false">{#N/A,#N/A,FALSE,"지침";#N/A,#N/A,FALSE,"환경분석";#N/A,#N/A,FALSE,"Sheet16"}</definedName>
    <definedName function="false" hidden="true" name="Ident" vbProcedure="false">{"'RR'!$A$2:$E$81"}</definedName>
    <definedName function="false" hidden="true" name="IdentCausas_pareto" vbProcedure="false">{"'RR'!$A$2:$E$81"}</definedName>
    <definedName function="false" hidden="true" name="IdentCausas_pareto_1" vbProcedure="false">{"'RR'!$A$2:$E$81"}</definedName>
    <definedName function="false" hidden="true" name="IdentCausas_pareto_1_1" vbProcedure="false">{"'RR'!$A$2:$E$81"}</definedName>
    <definedName function="false" hidden="true" name="IdentCausas_pareto_1_1_1" vbProcedure="false">{"'RR'!$A$2:$E$81"}</definedName>
    <definedName function="false" hidden="true" name="IdentCausas_pareto_1_2" vbProcedure="false">{"'RR'!$A$2:$E$81"}</definedName>
    <definedName function="false" hidden="true" name="IdentCausas_pareto_2" vbProcedure="false">{"'RR'!$A$2:$E$81"}</definedName>
    <definedName function="false" hidden="true" name="IDENTICAÇÃO2" vbProcedure="false">{"'RR'!$A$2:$E$81"}</definedName>
    <definedName function="false" hidden="true" name="IDENTICAÇÃO2_1" vbProcedure="false">{"'RR'!$A$2:$E$81"}</definedName>
    <definedName function="false" hidden="true" name="IDENTICAÇÃO2_1_1" vbProcedure="false">{"'RR'!$A$2:$E$81"}</definedName>
    <definedName function="false" hidden="true" name="IDENTICAÇÃO2_1_1_1" vbProcedure="false">{"'RR'!$A$2:$E$81"}</definedName>
    <definedName function="false" hidden="true" name="IDENTICAÇÃO2_1_2" vbProcedure="false">{"'RR'!$A$2:$E$81"}</definedName>
    <definedName function="false" hidden="true" name="IDENTICAÇÃO2_2" vbProcedure="false">{"'RR'!$A$2:$E$81"}</definedName>
    <definedName function="false" hidden="true" name="Identificação_EFVM" vbProcedure="false">{"'RR'!$A$2:$E$81"}</definedName>
    <definedName function="false" hidden="true" name="Identificação_EFVM_1" vbProcedure="false">{"'RR'!$A$2:$E$81"}</definedName>
    <definedName function="false" hidden="true" name="Identificação_EFVM_1_1" vbProcedure="false">{"'RR'!$A$2:$E$81"}</definedName>
    <definedName function="false" hidden="true" name="Identificação_EFVM_1_1_1" vbProcedure="false">{"'RR'!$A$2:$E$81"}</definedName>
    <definedName function="false" hidden="true" name="Identificação_EFVM_1_2" vbProcedure="false">{"'RR'!$A$2:$E$81"}</definedName>
    <definedName function="false" hidden="true" name="Identificação_EFVM_2" vbProcedure="false">{"'RR'!$A$2:$E$81"}</definedName>
    <definedName function="false" hidden="true" name="Ident_1" vbProcedure="false">{"'RR'!$A$2:$E$81"}</definedName>
    <definedName function="false" hidden="true" name="Ident_1_1" vbProcedure="false">{"'RR'!$A$2:$E$81"}</definedName>
    <definedName function="false" hidden="true" name="Ident_1_1_1" vbProcedure="false">{"'RR'!$A$2:$E$81"}</definedName>
    <definedName function="false" hidden="true" name="Ident_1_2" vbProcedure="false">{"'RR'!$A$2:$E$81"}</definedName>
    <definedName function="false" hidden="true" name="Ident_2" vbProcedure="false">{"'RR'!$A$2:$E$81"}</definedName>
    <definedName function="false" hidden="true" name="Igor" vbProcedure="false">{"'CptDifn'!$AA$32:$AG$32"}</definedName>
    <definedName function="false" hidden="true" name="Igor_1" vbProcedure="false">{"'CptDifn'!$AA$32:$AG$32"}</definedName>
    <definedName function="false" hidden="true" name="Igor_1_1" vbProcedure="false">{"'CptDifn'!$AA$32:$AG$32"}</definedName>
    <definedName function="false" hidden="true" name="Igor_1_1_1" vbProcedure="false">{"'CptDifn'!$AA$32:$AG$32"}</definedName>
    <definedName function="false" hidden="true" name="Igor_1_2" vbProcedure="false">{"'CptDifn'!$AA$32:$AG$32"}</definedName>
    <definedName function="false" hidden="true" name="Igor_2" vbProcedure="false">{"'CptDifn'!$AA$32:$AG$32"}</definedName>
    <definedName function="false" hidden="false" name="IGPM" vbProcedure="false">#REF!</definedName>
    <definedName function="false" hidden="true" name="ii" vbProcedure="false">{"'teste'!$B$2:$R$49"}</definedName>
    <definedName function="false" hidden="true" name="II1cabo" vbProcedure="false">{"'CptDifn'!$AA$32:$AG$32"}</definedName>
    <definedName function="false" hidden="true" name="II1cabo_1" vbProcedure="false">{"'CptDifn'!$AA$32:$AG$32"}</definedName>
    <definedName function="false" hidden="true" name="II1cabo_1_1" vbProcedure="false">{"'CptDifn'!$AA$32:$AG$32"}</definedName>
    <definedName function="false" hidden="true" name="II1cabo_1_1_1" vbProcedure="false">{"'CptDifn'!$AA$32:$AG$32"}</definedName>
    <definedName function="false" hidden="true" name="II1cabo_1_2" vbProcedure="false">{"'CptDifn'!$AA$32:$AG$32"}</definedName>
    <definedName function="false" hidden="true" name="II1cabo_2" vbProcedure="false">{"'CptDifn'!$AA$32:$AG$32"}</definedName>
    <definedName function="false" hidden="true" name="II1TVV" vbProcedure="false">{"'CptDifn'!$AA$32:$AG$32"}</definedName>
    <definedName function="false" hidden="true" name="II1TVV_1" vbProcedure="false">{"'CptDifn'!$AA$32:$AG$32"}</definedName>
    <definedName function="false" hidden="true" name="II1TVV_1_1" vbProcedure="false">{"'CptDifn'!$AA$32:$AG$32"}</definedName>
    <definedName function="false" hidden="true" name="II1TVV_1_1_1" vbProcedure="false">{"'CptDifn'!$AA$32:$AG$32"}</definedName>
    <definedName function="false" hidden="true" name="II1TVV_1_2" vbProcedure="false">{"'CptDifn'!$AA$32:$AG$32"}</definedName>
    <definedName function="false" hidden="true" name="II1TVV_2" vbProcedure="false">{"'CptDifn'!$AA$32:$AG$32"}</definedName>
    <definedName function="false" hidden="true" name="II2_TVV" vbProcedure="false">{"'CptDifn'!$AA$32:$AG$32"}</definedName>
    <definedName function="false" hidden="true" name="II2_TVV_1" vbProcedure="false">{"'CptDifn'!$AA$32:$AG$32"}</definedName>
    <definedName function="false" hidden="true" name="II2_TVV_1_1" vbProcedure="false">{"'CptDifn'!$AA$32:$AG$32"}</definedName>
    <definedName function="false" hidden="true" name="II2_TVV_1_1_1" vbProcedure="false">{"'CptDifn'!$AA$32:$AG$32"}</definedName>
    <definedName function="false" hidden="true" name="II2_TVV_1_2" vbProcedure="false">{"'CptDifn'!$AA$32:$AG$32"}</definedName>
    <definedName function="false" hidden="true" name="II2_TVV_2" vbProcedure="false">{"'CptDifn'!$AA$32:$AG$32"}</definedName>
    <definedName function="false" hidden="true" name="II3_TVV" vbProcedure="false">{"'CptDifn'!$AA$32:$AG$32"}</definedName>
    <definedName function="false" hidden="true" name="II3_TVV_1" vbProcedure="false">{"'CptDifn'!$AA$32:$AG$32"}</definedName>
    <definedName function="false" hidden="true" name="II3_TVV_1_1" vbProcedure="false">{"'CptDifn'!$AA$32:$AG$32"}</definedName>
    <definedName function="false" hidden="true" name="II3_TVV_1_1_1" vbProcedure="false">{"'CptDifn'!$AA$32:$AG$32"}</definedName>
    <definedName function="false" hidden="true" name="II3_TVV_1_2" vbProcedure="false">{"'CptDifn'!$AA$32:$AG$32"}</definedName>
    <definedName function="false" hidden="true" name="II3_TVV_2" vbProcedure="false">{"'CptDifn'!$AA$32:$AG$32"}</definedName>
    <definedName function="false" hidden="true" name="iiii" vbProcedure="false">{"'CptDifn'!$AA$32:$AG$32"}</definedName>
    <definedName function="false" hidden="true" name="IIIII"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IIIII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IIIII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IIIII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IIIII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IIIII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iiii_1" vbProcedure="false">{"'CptDifn'!$AA$32:$AG$32"}</definedName>
    <definedName function="false" hidden="true" name="iiii_1_1" vbProcedure="false">{"'CptDifn'!$AA$32:$AG$32"}</definedName>
    <definedName function="false" hidden="true" name="iiii_1_1_1" vbProcedure="false">{"'CptDifn'!$AA$32:$AG$32"}</definedName>
    <definedName function="false" hidden="true" name="iiii_1_2" vbProcedure="false">{"'CptDifn'!$AA$32:$AG$32"}</definedName>
    <definedName function="false" hidden="true" name="iiii_2" vbProcedure="false">{"'CptDifn'!$AA$32:$AG$32"}</definedName>
    <definedName function="false" hidden="true" name="iinstalações" vbProcedure="false">{#N/A,#N/A,FALSE,"GERAL";#N/A,#N/A,FALSE,"012-96";#N/A,#N/A,FALSE,"018-96";#N/A,#N/A,FALSE,"027-96";#N/A,#N/A,FALSE,"059-96";#N/A,#N/A,FALSE,"076-96";#N/A,#N/A,FALSE,"019-97";#N/A,#N/A,FALSE,"021-97";#N/A,#N/A,FALSE,"022-97";#N/A,#N/A,FALSE,"028-97"}</definedName>
    <definedName function="false" hidden="true" name="II_Sid_Pet_Agr_Con" vbProcedure="false">{"'CptDifn'!$AA$32:$AG$32"}</definedName>
    <definedName function="false" hidden="true" name="II_Sid_Pet_Agr_Con_1" vbProcedure="false">{"'CptDifn'!$AA$32:$AG$32"}</definedName>
    <definedName function="false" hidden="true" name="II_Sid_Pet_Agr_Con_1_1" vbProcedure="false">{"'CptDifn'!$AA$32:$AG$32"}</definedName>
    <definedName function="false" hidden="true" name="II_Sid_Pet_Agr_Con_1_1_1" vbProcedure="false">{"'CptDifn'!$AA$32:$AG$32"}</definedName>
    <definedName function="false" hidden="true" name="II_Sid_Pet_Agr_Con_1_2" vbProcedure="false">{"'CptDifn'!$AA$32:$AG$32"}</definedName>
    <definedName function="false" hidden="true" name="II_Sid_Pet_Agr_Con_2" vbProcedure="false">{"'CptDifn'!$AA$32:$AG$32"}</definedName>
    <definedName function="false" hidden="true" name="IJFLUYF" vbProcedure="false">#REF!</definedName>
    <definedName function="false" hidden="true" name="iLUMINAÇÃO" vbProcedure="false">{#N/A,#N/A,FALSE,"ANEXO3 99 ERA";#N/A,#N/A,FALSE,"ANEXO3 99 UBÁ2";#N/A,#N/A,FALSE,"ANEXO3 99 DTU";#N/A,#N/A,FALSE,"ANEXO3 99 RDR";#N/A,#N/A,FALSE,"ANEXO3 99 UBÁ4";#N/A,#N/A,FALSE,"ANEXO3 99 UBÁ6"}</definedName>
    <definedName function="false" hidden="true" name="immmm" vbProcedure="false">{#N/A,#N/A,FALSE,"DEF1";#N/A,#N/A,FALSE,"DEF2";#N/A,#N/A,FALSE,"DEF3"}</definedName>
    <definedName function="false" hidden="true" name="IMP" vbProcedure="false">#REF!</definedName>
    <definedName function="false" hidden="true" name="in" vbProcedure="false">{#N/A,#N/A,FALSE,"DEF1";#N/A,#N/A,FALSE,"DEF2";#N/A,#N/A,FALSE,"DEF3"}</definedName>
    <definedName function="false" hidden="false" name="INCC" vbProcedure="false">OFFSET(#REF!,,,COUNTA(#REF!)-1,2)</definedName>
    <definedName function="false" hidden="true" name="incluir" vbProcedure="false">TRUE()</definedName>
    <definedName function="false" hidden="false" name="INDICES" vbProcedure="false">#REF!</definedName>
    <definedName function="false" hidden="true" name="inf" vbProcedure="false">{"'Dados Gerais'!$A$1:$M$37"}</definedName>
    <definedName function="false" hidden="true" name="Inflación"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Infra" vbProcedure="false">{"'Quadro'!$A$4:$BG$78"}</definedName>
    <definedName function="false" hidden="true" name="instalaçoes2" vbProcedure="false">{#N/A,#N/A,FALSE,"GERAL";#N/A,#N/A,FALSE,"012-96";#N/A,#N/A,FALSE,"018-96";#N/A,#N/A,FALSE,"027-96";#N/A,#N/A,FALSE,"059-96";#N/A,#N/A,FALSE,"076-96";#N/A,#N/A,FALSE,"019-97";#N/A,#N/A,FALSE,"021-97";#N/A,#N/A,FALSE,"022-97";#N/A,#N/A,FALSE,"028-97"}</definedName>
    <definedName function="false" hidden="false" name="INSUMO" vbProcedure="false">[21]componentes!$B$5:$F$30002</definedName>
    <definedName function="false" hidden="true" name="Insumos" vbProcedure="false">#REF!</definedName>
    <definedName function="false" hidden="true" name="int" vbProcedure="false">{#N/A,#N/A,FALSE,"General";#N/A,#N/A,FALSE,"DMU";#N/A,#N/A,FALSE,"Breakdown";#N/A,#N/A,FALSE,"Traction";#N/A,#N/A,FALSE,"Bogie &amp; Carbody";#N/A,#N/A,FALSE,"Auxiliaries";#N/A,#N/A,FALSE,"Braking";#N/A,#N/A,FALSE,"Electric";#N/A,#N/A,FALSE,"Comfort";#N/A,#N/A,FALSE,"Interiors";#N/A,#N/A,FALSE,"Exterior"}</definedName>
    <definedName function="false" hidden="true" name="INTERCO" vbProcedure="false">{"Pèrdues i Guanys analític.Català",#N/A,FALSE,"Català";"Pèrdues i G. analític.castellà",#N/A,FALSE,"Castellà"}</definedName>
    <definedName function="false" hidden="true" name="Intran" vbProcedure="false">{"'teste'!$B$2:$R$49"}</definedName>
    <definedName function="false" hidden="true" name="Intran_1" vbProcedure="false">{"'teste'!$B$2:$R$49"}</definedName>
    <definedName function="false" hidden="true" name="Intran_1_1" vbProcedure="false">{"'teste'!$B$2:$R$49"}</definedName>
    <definedName function="false" hidden="true" name="Intran_1_1_1" vbProcedure="false">{"'teste'!$B$2:$R$49"}</definedName>
    <definedName function="false" hidden="true" name="Intran_1_2" vbProcedure="false">{"'teste'!$B$2:$R$49"}</definedName>
    <definedName function="false" hidden="true" name="Intran_2" vbProcedure="false">{"'teste'!$B$2:$R$49"}</definedName>
    <definedName function="false" hidden="true" name="IntroPrintArea" vbProcedure="false">#REF!</definedName>
    <definedName function="false" hidden="true" name="inv"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INVALIDO" vbProcedure="false">{#N/A,#N/A,FALSE,"GERAL";#N/A,#N/A,FALSE,"012-96";#N/A,#N/A,FALSE,"018-96";#N/A,#N/A,FALSE,"027-96";#N/A,#N/A,FALSE,"059-96";#N/A,#N/A,FALSE,"076-96";#N/A,#N/A,FALSE,"019-97";#N/A,#N/A,FALSE,"021-97";#N/A,#N/A,FALSE,"022-97";#N/A,#N/A,FALSE,"028-97"}</definedName>
    <definedName function="false" hidden="true" name="INVALIDO_1" vbProcedure="false">{#N/A,#N/A,FALSE,"GERAL";#N/A,#N/A,FALSE,"012-96";#N/A,#N/A,FALSE,"018-96";#N/A,#N/A,FALSE,"027-96";#N/A,#N/A,FALSE,"059-96";#N/A,#N/A,FALSE,"076-96";#N/A,#N/A,FALSE,"019-97";#N/A,#N/A,FALSE,"021-97";#N/A,#N/A,FALSE,"022-97";#N/A,#N/A,FALSE,"028-97"}</definedName>
    <definedName function="false" hidden="true" name="INVALIDO_1_1" vbProcedure="false">{#N/A,#N/A,FALSE,"GERAL";#N/A,#N/A,FALSE,"012-96";#N/A,#N/A,FALSE,"018-96";#N/A,#N/A,FALSE,"027-96";#N/A,#N/A,FALSE,"059-96";#N/A,#N/A,FALSE,"076-96";#N/A,#N/A,FALSE,"019-97";#N/A,#N/A,FALSE,"021-97";#N/A,#N/A,FALSE,"022-97";#N/A,#N/A,FALSE,"028-97"}</definedName>
    <definedName function="false" hidden="true" name="INVALIDO_1_1_1" vbProcedure="false">{#N/A,#N/A,FALSE,"GERAL";#N/A,#N/A,FALSE,"012-96";#N/A,#N/A,FALSE,"018-96";#N/A,#N/A,FALSE,"027-96";#N/A,#N/A,FALSE,"059-96";#N/A,#N/A,FALSE,"076-96";#N/A,#N/A,FALSE,"019-97";#N/A,#N/A,FALSE,"021-97";#N/A,#N/A,FALSE,"022-97";#N/A,#N/A,FALSE,"028-97"}</definedName>
    <definedName function="false" hidden="true" name="INVALIDO_1_2" vbProcedure="false">{#N/A,#N/A,FALSE,"GERAL";#N/A,#N/A,FALSE,"012-96";#N/A,#N/A,FALSE,"018-96";#N/A,#N/A,FALSE,"027-96";#N/A,#N/A,FALSE,"059-96";#N/A,#N/A,FALSE,"076-96";#N/A,#N/A,FALSE,"019-97";#N/A,#N/A,FALSE,"021-97";#N/A,#N/A,FALSE,"022-97";#N/A,#N/A,FALSE,"028-97"}</definedName>
    <definedName function="false" hidden="true" name="INVALIDO_2" vbProcedure="false">{#N/A,#N/A,FALSE,"GERAL";#N/A,#N/A,FALSE,"012-96";#N/A,#N/A,FALSE,"018-96";#N/A,#N/A,FALSE,"027-96";#N/A,#N/A,FALSE,"059-96";#N/A,#N/A,FALSE,"076-96";#N/A,#N/A,FALSE,"019-97";#N/A,#N/A,FALSE,"021-97";#N/A,#N/A,FALSE,"022-97";#N/A,#N/A,FALSE,"028-97"}</definedName>
    <definedName function="false" hidden="true" name="inver"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inversion"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inversiones"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Inversión"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InvJustificativas6" vbProcedure="false">{"'REL CUSTODIF'!$B$1:$H$72"}</definedName>
    <definedName function="false" hidden="true" name="InvJustificativas9" vbProcedure="false">{"'REL CUSTODIF'!$B$1:$H$72"}</definedName>
    <definedName function="false" hidden="true" name="INV_ECON_MENSAL" vbProcedure="false">{#N/A,#N/A,FALSE,"DEF1";#N/A,#N/A,FALSE,"DEF2";#N/A,#N/A,FALSE,"DEF3"}</definedName>
    <definedName function="false" hidden="true" name="INV_ECON_MENSAL_1" vbProcedure="false">{#N/A,#N/A,FALSE,"DEF1";#N/A,#N/A,FALSE,"DEF2";#N/A,#N/A,FALSE,"DEF3"}</definedName>
    <definedName function="false" hidden="true" name="INV_ECON_MENSAL_1_1" vbProcedure="false">{#N/A,#N/A,FALSE,"DEF1";#N/A,#N/A,FALSE,"DEF2";#N/A,#N/A,FALSE,"DEF3"}</definedName>
    <definedName function="false" hidden="true" name="INV_ECON_MENSAL_1_1_1" vbProcedure="false">{#N/A,#N/A,FALSE,"DEF1";#N/A,#N/A,FALSE,"DEF2";#N/A,#N/A,FALSE,"DEF3"}</definedName>
    <definedName function="false" hidden="true" name="INV_ECON_MENSAL_1_2" vbProcedure="false">{#N/A,#N/A,FALSE,"DEF1";#N/A,#N/A,FALSE,"DEF2";#N/A,#N/A,FALSE,"DEF3"}</definedName>
    <definedName function="false" hidden="true" name="INV_ECON_MENSAL_2" vbProcedure="false">{#N/A,#N/A,FALSE,"DEF1";#N/A,#N/A,FALSE,"DEF2";#N/A,#N/A,FALSE,"DEF3"}</definedName>
    <definedName function="false" hidden="true" name="inv_financ_Mensal_desemb" vbProcedure="false">{#N/A,#N/A,FALSE,"DEF1";#N/A,#N/A,FALSE,"DEF2";#N/A,#N/A,FALSE,"DEF3"}</definedName>
    <definedName function="false" hidden="true" name="inv_financ_Mensal_desemb_1" vbProcedure="false">{#N/A,#N/A,FALSE,"DEF1";#N/A,#N/A,FALSE,"DEF2";#N/A,#N/A,FALSE,"DEF3"}</definedName>
    <definedName function="false" hidden="true" name="inv_financ_Mensal_desemb_1_1" vbProcedure="false">{#N/A,#N/A,FALSE,"DEF1";#N/A,#N/A,FALSE,"DEF2";#N/A,#N/A,FALSE,"DEF3"}</definedName>
    <definedName function="false" hidden="true" name="inv_financ_Mensal_desemb_1_1_1" vbProcedure="false">{#N/A,#N/A,FALSE,"DEF1";#N/A,#N/A,FALSE,"DEF2";#N/A,#N/A,FALSE,"DEF3"}</definedName>
    <definedName function="false" hidden="true" name="inv_financ_Mensal_desemb_1_2" vbProcedure="false">{#N/A,#N/A,FALSE,"DEF1";#N/A,#N/A,FALSE,"DEF2";#N/A,#N/A,FALSE,"DEF3"}</definedName>
    <definedName function="false" hidden="true" name="inv_financ_Mensal_desemb_2" vbProcedure="false">{#N/A,#N/A,FALSE,"DEF1";#N/A,#N/A,FALSE,"DEF2";#N/A,#N/A,FALSE,"DEF3"}</definedName>
    <definedName function="false" hidden="true" name="io" vbProcedure="false">{"'CptDifn'!$AA$32:$AG$32"}</definedName>
    <definedName function="false" hidden="true" name="iogfrio" vbProcedure="false">{"det (May)",#N/A,FALSE,"June";"sum (MAY YTD)",#N/A,FALSE,"June YTD"}</definedName>
    <definedName function="false" hidden="true" name="iogfrio_1" vbProcedure="false">{"det (May)",#N/A,FALSE,"June";"sum (MAY YTD)",#N/A,FALSE,"June YTD"}</definedName>
    <definedName function="false" hidden="true" name="iogfrio_1_1" vbProcedure="false">{"det (May)",#N/A,FALSE,"June";"sum (MAY YTD)",#N/A,FALSE,"June YTD"}</definedName>
    <definedName function="false" hidden="true" name="iogfrio_1_1_1" vbProcedure="false">{"det (May)",#N/A,FALSE,"June";"sum (MAY YTD)",#N/A,FALSE,"June YTD"}</definedName>
    <definedName function="false" hidden="true" name="iogfrio_1_2" vbProcedure="false">{"det (May)",#N/A,FALSE,"June";"sum (MAY YTD)",#N/A,FALSE,"June YTD"}</definedName>
    <definedName function="false" hidden="true" name="iogfrio_2" vbProcedure="false">{"det (May)",#N/A,FALSE,"June";"sum (MAY YTD)",#N/A,FALSE,"June YTD"}</definedName>
    <definedName function="false" hidden="true" name="ioipo" vbProcedure="false">{"'gráf jan00'!$A$1:$AK$41"}</definedName>
    <definedName function="false" hidden="true" name="ioipo_1" vbProcedure="false">{"'gráf jan00'!$A$1:$AK$41"}</definedName>
    <definedName function="false" hidden="true" name="ioipo_1_1" vbProcedure="false">{"'gráf jan00'!$A$1:$AK$41"}</definedName>
    <definedName function="false" hidden="true" name="ioipo_1_1_1" vbProcedure="false">{"'gráf jan00'!$A$1:$AK$41"}</definedName>
    <definedName function="false" hidden="true" name="ioipo_1_2" vbProcedure="false">{"'gráf jan00'!$A$1:$AK$41"}</definedName>
    <definedName function="false" hidden="true" name="ioipo_2" vbProcedure="false">{"'gráf jan00'!$A$1:$AK$41"}</definedName>
    <definedName function="false" hidden="true" name="ioyuoy" vbProcedure="false">{"'CptDifn'!$AA$32:$AG$32"}</definedName>
    <definedName function="false" hidden="true" name="ioyuoy_1" vbProcedure="false">{"'CptDifn'!$AA$32:$AG$32"}</definedName>
    <definedName function="false" hidden="true" name="ioyuoy_1_1" vbProcedure="false">{"'CptDifn'!$AA$32:$AG$32"}</definedName>
    <definedName function="false" hidden="true" name="ioyuoy_1_1_1" vbProcedure="false">{"'CptDifn'!$AA$32:$AG$32"}</definedName>
    <definedName function="false" hidden="true" name="ioyuoy_1_2" vbProcedure="false">{"'CptDifn'!$AA$32:$AG$32"}</definedName>
    <definedName function="false" hidden="true" name="ioyuoy_2" vbProcedure="false">{"'CptDifn'!$AA$32:$AG$32"}</definedName>
    <definedName function="false" hidden="true" name="IQ_ACCOUNTING_STANDARD" vbProcedure="false">"c4539"</definedName>
    <definedName function="false" hidden="true" name="IQ_ACCOUNTS_PAY" vbProcedure="false">"c1343"</definedName>
    <definedName function="false" hidden="true" name="IQ_ACCOUNT_CHANGE" vbProcedure="false">"c1449"</definedName>
    <definedName function="false" hidden="true" name="IQ_ACCRUED_EXP" vbProcedure="false">"c1341"</definedName>
    <definedName function="false" hidden="true" name="IQ_ACCR_INT_PAY" vbProcedure="false">"c1"</definedName>
    <definedName function="false" hidden="true" name="IQ_ACCR_INT_PAY_CF" vbProcedure="false">"c2"</definedName>
    <definedName function="false" hidden="true" name="IQ_ACCR_INT_RECEIV" vbProcedure="false">"c3"</definedName>
    <definedName function="false" hidden="true" name="IQ_ACCR_INT_RECEIV_CF" vbProcedure="false">"c4"</definedName>
    <definedName function="false" hidden="true" name="IQ_ACCT_RECV_10YR_ANN_CAGR" vbProcedure="false">"c6159"</definedName>
    <definedName function="false" hidden="true" name="IQ_ACCT_RECV_10YR_ANN_GROWTH" vbProcedure="false">"c1924"</definedName>
    <definedName function="false" hidden="true" name="IQ_ACCT_RECV_1YR_ANN_GROWTH" vbProcedure="false">"c1919"</definedName>
    <definedName function="false" hidden="true" name="IQ_ACCT_RECV_2YR_ANN_CAGR" vbProcedure="false">"c6155"</definedName>
    <definedName function="false" hidden="true" name="IQ_ACCT_RECV_2YR_ANN_GROWTH" vbProcedure="false">"c1920"</definedName>
    <definedName function="false" hidden="true" name="IQ_ACCT_RECV_3YR_ANN_CAGR" vbProcedure="false">"c6156"</definedName>
    <definedName function="false" hidden="true" name="IQ_ACCT_RECV_3YR_ANN_GROWTH" vbProcedure="false">"c1921"</definedName>
    <definedName function="false" hidden="true" name="IQ_ACCT_RECV_5YR_ANN_CAGR" vbProcedure="false">"c6157"</definedName>
    <definedName function="false" hidden="true" name="IQ_ACCT_RECV_5YR_ANN_GROWTH" vbProcedure="false">"c1922"</definedName>
    <definedName function="false" hidden="true" name="IQ_ACCT_RECV_7YR_ANN_CAGR" vbProcedure="false">"c6158"</definedName>
    <definedName function="false" hidden="true" name="IQ_ACCT_RECV_7YR_ANN_GROWTH" vbProcedure="false">"c1923"</definedName>
    <definedName function="false" hidden="true" name="IQ_ACCUMULATED_PENSION_OBLIGATION" vbProcedure="false">"c2108"</definedName>
    <definedName function="false" hidden="true" name="IQ_ACCUMULATED_PENSION_OBLIGATION_DOMESTIC" vbProcedure="false">"c2657"</definedName>
    <definedName function="false" hidden="true" name="IQ_ACCUMULATED_PENSION_OBLIGATION_FOREIGN" vbProcedure="false">"c2665"</definedName>
    <definedName function="false" hidden="true" name="IQ_ACCUM_DEP" vbProcedure="false">"c1340"</definedName>
    <definedName function="false" hidden="true" name="IQ_ACQUIRE_REAL_ESTATE_CF" vbProcedure="false">"c6"</definedName>
    <definedName function="false" hidden="true" name="IQ_ACQUISITION_RE_ASSETS" vbProcedure="false">"c1628"</definedName>
    <definedName function="false" hidden="true" name="IQ_ACQ_COSTS_CAPITALIZED" vbProcedure="false">"c5"</definedName>
    <definedName function="false" hidden="true" name="IQ_ACQ_COST_SUB" vbProcedure="false">"c2125"</definedName>
    <definedName function="false" hidden="true" name="IQ_AD" vbProcedure="false">"c7"</definedName>
    <definedName function="false" hidden="true" name="IQ_ADDIN" vbProcedure="false">"AUTO"</definedName>
    <definedName function="false" hidden="true" name="IQ_ADD_PAID_IN" vbProcedure="false">"c1344"</definedName>
    <definedName function="false" hidden="true" name="IQ_ADJ_AVG_BANK_ASSETS" vbProcedure="false">"c2671"</definedName>
    <definedName function="false" hidden="true" name="IQ_ADMIN_RATIO" vbProcedure="false">"c2784"</definedName>
    <definedName function="false" hidden="true" name="IQ_ADVERTISING" vbProcedure="false">"c2246"</definedName>
    <definedName function="false" hidden="true" name="IQ_ADVERTISING_MARKETING" vbProcedure="false">"c1566"</definedName>
    <definedName function="false" hidden="true" name="IQ_AE" vbProcedure="false">"c8"</definedName>
    <definedName function="false" hidden="true" name="IQ_AE_BNK" vbProcedure="false">"c9"</definedName>
    <definedName function="false" hidden="true" name="IQ_AE_BR" vbProcedure="false">"c10"</definedName>
    <definedName function="false" hidden="true" name="IQ_AE_FIN" vbProcedure="false">"c11"</definedName>
    <definedName function="false" hidden="true" name="IQ_AE_INS" vbProcedure="false">"c12"</definedName>
    <definedName function="false" hidden="true" name="IQ_AE_RE" vbProcedure="false">"c6195"</definedName>
    <definedName function="false" hidden="true" name="IQ_AE_REIT" vbProcedure="false">"c13"</definedName>
    <definedName function="false" hidden="true" name="IQ_AE_UTI" vbProcedure="false">"c14"</definedName>
    <definedName function="false" hidden="true" name="IQ_AH_EARNED" vbProcedure="false">"c2744"</definedName>
    <definedName function="false" hidden="true" name="IQ_AH_POLICY_BENEFITS_EXP" vbProcedure="false">"c2789"</definedName>
    <definedName function="false" hidden="true" name="IQ_AIR_AIRPLANES_NOT_IN_SERVICE" vbProcedure="false">"c2842"</definedName>
    <definedName function="false" hidden="true" name="IQ_AIR_AIRPLANES_SUBLEASED" vbProcedure="false">"c2841"</definedName>
    <definedName function="false" hidden="true" name="IQ_AIR_ASK" vbProcedure="false">"c2813"</definedName>
    <definedName function="false" hidden="true" name="IQ_AIR_ASK_INCREASE" vbProcedure="false">"c2826"</definedName>
    <definedName function="false" hidden="true" name="IQ_AIR_ASM" vbProcedure="false">"c2812"</definedName>
    <definedName function="false" hidden="true" name="IQ_AIR_ASM_INCREASE" vbProcedure="false">"c2825"</definedName>
    <definedName function="false" hidden="true" name="IQ_AIR_AVG_AGE" vbProcedure="false">"c2843"</definedName>
    <definedName function="false" hidden="true" name="IQ_AIR_BREAK_EVEN_FACTOR" vbProcedure="false">"c2822"</definedName>
    <definedName function="false" hidden="true" name="IQ_AIR_CAPITAL_LEASE" vbProcedure="false">"c2833"</definedName>
    <definedName function="false" hidden="true" name="IQ_AIR_COMPLETION_FACTOR" vbProcedure="false">"c2824"</definedName>
    <definedName function="false" hidden="true" name="IQ_AIR_ENPLANED_PSGRS" vbProcedure="false">"c2809"</definedName>
    <definedName function="false" hidden="true" name="IQ_AIR_FUEL_CONSUMED" vbProcedure="false">"c2806"</definedName>
    <definedName function="false" hidden="true" name="IQ_AIR_FUEL_CONSUMED_L" vbProcedure="false">"c2807"</definedName>
    <definedName function="false" hidden="true" name="IQ_AIR_FUEL_COST" vbProcedure="false">"c2803"</definedName>
    <definedName function="false" hidden="true" name="IQ_AIR_FUEL_COST_L" vbProcedure="false">"c2804"</definedName>
    <definedName function="false" hidden="true" name="IQ_AIR_FUEL_EXP" vbProcedure="false">"c2802"</definedName>
    <definedName function="false" hidden="true" name="IQ_AIR_FUEL_EXP_PERCENT" vbProcedure="false">"c2805"</definedName>
    <definedName function="false" hidden="true" name="IQ_AIR_LEASED" vbProcedure="false">"c2835"</definedName>
    <definedName function="false" hidden="true" name="IQ_AIR_LOAD_FACTOR" vbProcedure="false">"c2823"</definedName>
    <definedName function="false" hidden="true" name="IQ_AIR_NEW_AIRPLANES" vbProcedure="false">"c2839"</definedName>
    <definedName function="false" hidden="true" name="IQ_AIR_OPER_EXP_ASK" vbProcedure="false">"c2821"</definedName>
    <definedName function="false" hidden="true" name="IQ_AIR_OPER_EXP_ASM" vbProcedure="false">"c2820"</definedName>
    <definedName function="false" hidden="true" name="IQ_AIR_OPER_LEASE" vbProcedure="false">"c2834"</definedName>
    <definedName function="false" hidden="true" name="IQ_AIR_OPER_REV_YIELD_ASK" vbProcedure="false">"c2819"</definedName>
    <definedName function="false" hidden="true" name="IQ_AIR_OPER_REV_YIELD_ASM" vbProcedure="false">"c2818"</definedName>
    <definedName function="false" hidden="true" name="IQ_AIR_OPTIONS" vbProcedure="false">"c2837"</definedName>
    <definedName function="false" hidden="true" name="IQ_AIR_ORDERS" vbProcedure="false">"c2836"</definedName>
    <definedName function="false" hidden="true" name="IQ_AIR_OWNED" vbProcedure="false">"c2832"</definedName>
    <definedName function="false" hidden="true" name="IQ_AIR_PSGR_REV_YIELD_ASK" vbProcedure="false">"c2817"</definedName>
    <definedName function="false" hidden="true" name="IQ_AIR_PSGR_REV_YIELD_ASM" vbProcedure="false">"c2816"</definedName>
    <definedName function="false" hidden="true" name="IQ_AIR_PSGR_REV_YIELD_RPK" vbProcedure="false">"c2815"</definedName>
    <definedName function="false" hidden="true" name="IQ_AIR_PSGR_REV_YIELD_RPM" vbProcedure="false">"c2814"</definedName>
    <definedName function="false" hidden="true" name="IQ_AIR_PURCHASE_RIGHTS" vbProcedure="false">"c2838"</definedName>
    <definedName function="false" hidden="true" name="IQ_AIR_RETIRED_AIRPLANES" vbProcedure="false">"c2840"</definedName>
    <definedName function="false" hidden="true" name="IQ_AIR_REV_PSGRS_CARRIED" vbProcedure="false">"c2808"</definedName>
    <definedName function="false" hidden="true" name="IQ_AIR_REV_SCHEDULED_SERVICE" vbProcedure="false">"c2830"</definedName>
    <definedName function="false" hidden="true" name="IQ_AIR_RPK" vbProcedure="false">"c2811"</definedName>
    <definedName function="false" hidden="true" name="IQ_AIR_RPM" vbProcedure="false">"c2810"</definedName>
    <definedName function="false" hidden="true" name="IQ_AIR_STAGE_LENGTH" vbProcedure="false">"c2828"</definedName>
    <definedName function="false" hidden="true" name="IQ_AIR_STAGE_LENGTH_KM" vbProcedure="false">"c2829"</definedName>
    <definedName function="false" hidden="true" name="IQ_AIR_TOTAL" vbProcedure="false">"c2831"</definedName>
    <definedName function="false" hidden="true" name="IQ_AIR_UTILIZATION" vbProcedure="false">"c2827"</definedName>
    <definedName function="false" hidden="true" name="IQ_ALLOWANCE_10YR_ANN_CAGR" vbProcedure="false">"c6035"</definedName>
    <definedName function="false" hidden="true" name="IQ_ALLOWANCE_10YR_ANN_GROWTH" vbProcedure="false">"c18"</definedName>
    <definedName function="false" hidden="true" name="IQ_ALLOWANCE_1YR_ANN_GROWTH" vbProcedure="false">"c19"</definedName>
    <definedName function="false" hidden="true" name="IQ_ALLOWANCE_2YR_ANN_CAGR" vbProcedure="false">"c6036"</definedName>
    <definedName function="false" hidden="true" name="IQ_ALLOWANCE_2YR_ANN_GROWTH" vbProcedure="false">"c20"</definedName>
    <definedName function="false" hidden="true" name="IQ_ALLOWANCE_3YR_ANN_CAGR" vbProcedure="false">"c6037"</definedName>
    <definedName function="false" hidden="true" name="IQ_ALLOWANCE_3YR_ANN_GROWTH" vbProcedure="false">"c21"</definedName>
    <definedName function="false" hidden="true" name="IQ_ALLOWANCE_5YR_ANN_CAGR" vbProcedure="false">"c6038"</definedName>
    <definedName function="false" hidden="true" name="IQ_ALLOWANCE_5YR_ANN_GROWTH" vbProcedure="false">"c22"</definedName>
    <definedName function="false" hidden="true" name="IQ_ALLOWANCE_7YR_ANN_CAGR" vbProcedure="false">"c6039"</definedName>
    <definedName function="false" hidden="true" name="IQ_ALLOWANCE_7YR_ANN_GROWTH" vbProcedure="false">"c23"</definedName>
    <definedName function="false" hidden="true" name="IQ_ALLOWANCE_CHARGE_OFFS" vbProcedure="false">"c24"</definedName>
    <definedName function="false" hidden="true" name="IQ_ALLOWANCE_NON_PERF_LOANS" vbProcedure="false">"c25"</definedName>
    <definedName function="false" hidden="true" name="IQ_ALLOWANCE_TOTAL_LOANS" vbProcedure="false">"c26"</definedName>
    <definedName function="false" hidden="true" name="IQ_ALLOW_BORROW_CONST" vbProcedure="false">"c15"</definedName>
    <definedName function="false" hidden="true" name="IQ_ALLOW_CONST" vbProcedure="false">"c1342"</definedName>
    <definedName function="false" hidden="true" name="IQ_ALLOW_DOUBT_ACCT" vbProcedure="false">"c2092"</definedName>
    <definedName function="false" hidden="true" name="IQ_ALLOW_EQUITY_CONST" vbProcedure="false">"c16"</definedName>
    <definedName function="false" hidden="true" name="IQ_ALLOW_LL" vbProcedure="false">"c17"</definedName>
    <definedName function="false" hidden="true" name="IQ_AMORTIZATION" vbProcedure="false">"c1591"</definedName>
    <definedName function="false" hidden="true" name="IQ_AMT_OUT" vbProcedure="false">"c2145"</definedName>
    <definedName function="false" hidden="true" name="IQ_ANNUALIZED_DIVIDEND" vbProcedure="false">"c1579"</definedName>
    <definedName function="false" hidden="true" name="IQ_ANNUITY_LIAB" vbProcedure="false">"c27"</definedName>
    <definedName function="false" hidden="true" name="IQ_ANNUITY_PAY" vbProcedure="false">"c28"</definedName>
    <definedName function="false" hidden="true" name="IQ_ANNUITY_POLICY_EXP" vbProcedure="false">"c29"</definedName>
    <definedName function="false" hidden="true" name="IQ_ANNUITY_REC" vbProcedure="false">"c30"</definedName>
    <definedName function="false" hidden="true" name="IQ_ANNUITY_REV" vbProcedure="false">"c31"</definedName>
    <definedName function="false" hidden="true" name="IQ_ANNU_DISTRIBUTION_UNIT" vbProcedure="false">"c3004"</definedName>
    <definedName function="false" hidden="true" name="IQ_AP" vbProcedure="false">"c32"</definedName>
    <definedName function="false" hidden="true" name="IQ_APIC" vbProcedure="false">"c39"</definedName>
    <definedName function="false" hidden="true" name="IQ_AP_BNK" vbProcedure="false">"c33"</definedName>
    <definedName function="false" hidden="true" name="IQ_AP_BR" vbProcedure="false">"c34"</definedName>
    <definedName function="false" hidden="true" name="IQ_AP_FIN" vbProcedure="false">"c35"</definedName>
    <definedName function="false" hidden="true" name="IQ_AP_INS" vbProcedure="false">"c36"</definedName>
    <definedName function="false" hidden="true" name="IQ_AP_RE" vbProcedure="false">"c6196"</definedName>
    <definedName function="false" hidden="true" name="IQ_AP_REIT" vbProcedure="false">"c37"</definedName>
    <definedName function="false" hidden="true" name="IQ_AP_UTI" vbProcedure="false">"c38"</definedName>
    <definedName function="false" hidden="true" name="IQ_AR" vbProcedure="false">"c40"</definedName>
    <definedName function="false" hidden="true" name="IQ_ARPU" vbProcedure="false">"c2126"</definedName>
    <definedName function="false" hidden="true" name="IQ_AR_BR" vbProcedure="false">"c41"</definedName>
    <definedName function="false" hidden="true" name="IQ_AR_LT" vbProcedure="false">"c42"</definedName>
    <definedName function="false" hidden="true" name="IQ_AR_RE" vbProcedure="false">"c6197"</definedName>
    <definedName function="false" hidden="true" name="IQ_AR_REIT" vbProcedure="false">"c43"</definedName>
    <definedName function="false" hidden="true" name="IQ_AR_TURNS" vbProcedure="false">"c44"</definedName>
    <definedName function="false" hidden="true" name="IQ_AR_UTI" vbProcedure="false">"c45"</definedName>
    <definedName function="false" hidden="true" name="IQ_ASSETS_CAP_LEASE_DEPR" vbProcedure="false">"c2068"</definedName>
    <definedName function="false" hidden="true" name="IQ_ASSETS_CAP_LEASE_GROSS" vbProcedure="false">"c2069"</definedName>
    <definedName function="false" hidden="true" name="IQ_ASSETS_OPER_LEASE_DEPR" vbProcedure="false">"c2070"</definedName>
    <definedName function="false" hidden="true" name="IQ_ASSETS_OPER_LEASE_GROSS" vbProcedure="false">"c2071"</definedName>
    <definedName function="false" hidden="true" name="IQ_ASSET_MGMT_FEE" vbProcedure="false">"c46"</definedName>
    <definedName function="false" hidden="true" name="IQ_ASSET_TURNS" vbProcedure="false">"c47"</definedName>
    <definedName function="false" hidden="true" name="IQ_ASSET_WRITEDOWN" vbProcedure="false">"c48"</definedName>
    <definedName function="false" hidden="true" name="IQ_ASSET_WRITEDOWN_BNK" vbProcedure="false">"c49"</definedName>
    <definedName function="false" hidden="true" name="IQ_ASSET_WRITEDOWN_BR" vbProcedure="false">"c50"</definedName>
    <definedName function="false" hidden="true" name="IQ_ASSET_WRITEDOWN_CF" vbProcedure="false">"c51"</definedName>
    <definedName function="false" hidden="true" name="IQ_ASSET_WRITEDOWN_CF_BNK" vbProcedure="false">"c52"</definedName>
    <definedName function="false" hidden="true" name="IQ_ASSET_WRITEDOWN_CF_BR" vbProcedure="false">"c53"</definedName>
    <definedName function="false" hidden="true" name="IQ_ASSET_WRITEDOWN_CF_FIN" vbProcedure="false">"c54"</definedName>
    <definedName function="false" hidden="true" name="IQ_ASSET_WRITEDOWN_CF_INS" vbProcedure="false">"c55"</definedName>
    <definedName function="false" hidden="true" name="IQ_ASSET_WRITEDOWN_CF_RE" vbProcedure="false">"c6198"</definedName>
    <definedName function="false" hidden="true" name="IQ_ASSET_WRITEDOWN_CF_REIT" vbProcedure="false">"c56"</definedName>
    <definedName function="false" hidden="true" name="IQ_ASSET_WRITEDOWN_CF_UTI" vbProcedure="false">"c57"</definedName>
    <definedName function="false" hidden="true" name="IQ_ASSET_WRITEDOWN_FIN" vbProcedure="false">"c58"</definedName>
    <definedName function="false" hidden="true" name="IQ_ASSET_WRITEDOWN_INS" vbProcedure="false">"c59"</definedName>
    <definedName function="false" hidden="true" name="IQ_ASSET_WRITEDOWN_RE" vbProcedure="false">"c6199"</definedName>
    <definedName function="false" hidden="true" name="IQ_ASSET_WRITEDOWN_REIT" vbProcedure="false">"c60"</definedName>
    <definedName function="false" hidden="true" name="IQ_ASSET_WRITEDOWN_UTI" vbProcedure="false">"c61"</definedName>
    <definedName function="false" hidden="true" name="IQ_ASSUMED_AH_EARNED" vbProcedure="false">"c2741"</definedName>
    <definedName function="false" hidden="true" name="IQ_ASSUMED_EARNED" vbProcedure="false">"c2731"</definedName>
    <definedName function="false" hidden="true" name="IQ_ASSUMED_LIFE_EARNED" vbProcedure="false">"c2736"</definedName>
    <definedName function="false" hidden="true" name="IQ_ASSUMED_LIFE_IN_FORCE" vbProcedure="false">"c2766"</definedName>
    <definedName function="false" hidden="true" name="IQ_ASSUMED_PC_EARNED" vbProcedure="false">"c2746"</definedName>
    <definedName function="false" hidden="true" name="IQ_ASSUMED_WRITTEN" vbProcedure="false">"c2725"</definedName>
    <definedName function="false" hidden="true" name="IQ_AUDITOR_NAME" vbProcedure="false">"c1539"</definedName>
    <definedName function="false" hidden="true" name="IQ_AUDITOR_OPINION" vbProcedure="false">"c1540"</definedName>
    <definedName function="false" hidden="true" name="IQ_AUTO_WRITTEN" vbProcedure="false">"c62"</definedName>
    <definedName function="false" hidden="true" name="IQ_AVG_BANK_ASSETS" vbProcedure="false">"c2072"</definedName>
    <definedName function="false" hidden="true" name="IQ_AVG_BANK_LOANS" vbProcedure="false">"c2073"</definedName>
    <definedName function="false" hidden="true" name="IQ_AVG_BROKER_REC" vbProcedure="false">"c63"</definedName>
    <definedName function="false" hidden="true" name="IQ_AVG_BROKER_REC_NO" vbProcedure="false">"c64"</definedName>
    <definedName function="false" hidden="true" name="IQ_AVG_BROKER_REC_NO_REUT" vbProcedure="false">"c5315"</definedName>
    <definedName function="false" hidden="true" name="IQ_AVG_BROKER_REC_REUT" vbProcedure="false">"c3630"</definedName>
    <definedName function="false" hidden="true" name="IQ_AVG_DAILY_VOL" vbProcedure="false">"c65"</definedName>
    <definedName function="false" hidden="true" name="IQ_AVG_EMPLOYEES" vbProcedure="false">"c6019"</definedName>
    <definedName function="false" hidden="true" name="IQ_AVG_INDUSTRY_REC" vbProcedure="false">"c4455"</definedName>
    <definedName function="false" hidden="true" name="IQ_AVG_INDUSTRY_REC_NO" vbProcedure="false">"c4454"</definedName>
    <definedName function="false" hidden="true" name="IQ_AVG_INT_BEAR_LIAB" vbProcedure="false">"c66"</definedName>
    <definedName function="false" hidden="true" name="IQ_AVG_INT_BEAR_LIAB_10YR_ANN_CAGR" vbProcedure="false">"c6040"</definedName>
    <definedName function="false" hidden="true" name="IQ_AVG_INT_BEAR_LIAB_10YR_ANN_GROWTH" vbProcedure="false">"c67"</definedName>
    <definedName function="false" hidden="true" name="IQ_AVG_INT_BEAR_LIAB_1YR_ANN_GROWTH" vbProcedure="false">"c68"</definedName>
    <definedName function="false" hidden="true" name="IQ_AVG_INT_BEAR_LIAB_2YR_ANN_CAGR" vbProcedure="false">"c6041"</definedName>
    <definedName function="false" hidden="true" name="IQ_AVG_INT_BEAR_LIAB_2YR_ANN_GROWTH" vbProcedure="false">"c69"</definedName>
    <definedName function="false" hidden="true" name="IQ_AVG_INT_BEAR_LIAB_3YR_ANN_CAGR" vbProcedure="false">"c6042"</definedName>
    <definedName function="false" hidden="true" name="IQ_AVG_INT_BEAR_LIAB_3YR_ANN_GROWTH" vbProcedure="false">"c70"</definedName>
    <definedName function="false" hidden="true" name="IQ_AVG_INT_BEAR_LIAB_5YR_ANN_CAGR" vbProcedure="false">"c6043"</definedName>
    <definedName function="false" hidden="true" name="IQ_AVG_INT_BEAR_LIAB_5YR_ANN_GROWTH" vbProcedure="false">"c71"</definedName>
    <definedName function="false" hidden="true" name="IQ_AVG_INT_BEAR_LIAB_7YR_ANN_CAGR" vbProcedure="false">"c6044"</definedName>
    <definedName function="false" hidden="true" name="IQ_AVG_INT_BEAR_LIAB_7YR_ANN_GROWTH" vbProcedure="false">"c72"</definedName>
    <definedName function="false" hidden="true" name="IQ_AVG_INT_EARN_ASSETS" vbProcedure="false">"c73"</definedName>
    <definedName function="false" hidden="true" name="IQ_AVG_INT_EARN_ASSETS_10YR_ANN_CAGR" vbProcedure="false">"c6045"</definedName>
    <definedName function="false" hidden="true" name="IQ_AVG_INT_EARN_ASSETS_10YR_ANN_GROWTH" vbProcedure="false">"c74"</definedName>
    <definedName function="false" hidden="true" name="IQ_AVG_INT_EARN_ASSETS_1YR_ANN_GROWTH" vbProcedure="false">"c75"</definedName>
    <definedName function="false" hidden="true" name="IQ_AVG_INT_EARN_ASSETS_2YR_ANN_CAGR" vbProcedure="false">"c6046"</definedName>
    <definedName function="false" hidden="true" name="IQ_AVG_INT_EARN_ASSETS_2YR_ANN_GROWTH" vbProcedure="false">"c76"</definedName>
    <definedName function="false" hidden="true" name="IQ_AVG_INT_EARN_ASSETS_3YR_ANN_CAGR" vbProcedure="false">"c6047"</definedName>
    <definedName function="false" hidden="true" name="IQ_AVG_INT_EARN_ASSETS_3YR_ANN_GROWTH" vbProcedure="false">"c77"</definedName>
    <definedName function="false" hidden="true" name="IQ_AVG_INT_EARN_ASSETS_5YR_ANN_CAGR" vbProcedure="false">"c6048"</definedName>
    <definedName function="false" hidden="true" name="IQ_AVG_INT_EARN_ASSETS_5YR_ANN_GROWTH" vbProcedure="false">"c78"</definedName>
    <definedName function="false" hidden="true" name="IQ_AVG_INT_EARN_ASSETS_7YR_ANN_CAGR" vbProcedure="false">"c6049"</definedName>
    <definedName function="false" hidden="true" name="IQ_AVG_INT_EARN_ASSETS_7YR_ANN_GROWTH" vbProcedure="false">"c79"</definedName>
    <definedName function="false" hidden="true" name="IQ_AVG_MKTCAP" vbProcedure="false">"c80"</definedName>
    <definedName function="false" hidden="true" name="IQ_AVG_PRICE" vbProcedure="false">"c81"</definedName>
    <definedName function="false" hidden="true" name="IQ_AVG_SHAREOUTSTANDING" vbProcedure="false">"c83"</definedName>
    <definedName function="false" hidden="true" name="IQ_AVG_TEMP_EMPLOYEES" vbProcedure="false">"c6020"</definedName>
    <definedName function="false" hidden="true" name="IQ_AVG_TEV" vbProcedure="false">"c84"</definedName>
    <definedName function="false" hidden="true" name="IQ_AVG_VOLUME" vbProcedure="false">"c1346"</definedName>
    <definedName function="false" hidden="true" name="IQ_BANK_DEBT" vbProcedure="false">"c2544"</definedName>
    <definedName function="false" hidden="true" name="IQ_BANK_DEBT_PCT" vbProcedure="false">"c2545"</definedName>
    <definedName function="false" hidden="true" name="IQ_BASIC_EPS_EXCL" vbProcedure="false">"c85"</definedName>
    <definedName function="false" hidden="true" name="IQ_BASIC_EPS_INCL" vbProcedure="false">"c86"</definedName>
    <definedName function="false" hidden="true" name="IQ_BASIC_NORMAL_EPS" vbProcedure="false">"c1592"</definedName>
    <definedName function="false" hidden="true" name="IQ_BASIC_OUTSTANDING_CURRENT_EST" vbProcedure="false">"c4128"</definedName>
    <definedName function="false" hidden="true" name="IQ_BASIC_OUTSTANDING_CURRENT_HIGH_EST" vbProcedure="false">"c4129"</definedName>
    <definedName function="false" hidden="true" name="IQ_BASIC_OUTSTANDING_CURRENT_LOW_EST" vbProcedure="false">"c4130"</definedName>
    <definedName function="false" hidden="true" name="IQ_BASIC_OUTSTANDING_CURRENT_MEDIAN_EST" vbProcedure="false">"c4131"</definedName>
    <definedName function="false" hidden="true" name="IQ_BASIC_OUTSTANDING_CURRENT_NUM_EST" vbProcedure="false">"c4132"</definedName>
    <definedName function="false" hidden="true" name="IQ_BASIC_OUTSTANDING_CURRENT_STDDEV_EST" vbProcedure="false">"c4133"</definedName>
    <definedName function="false" hidden="true" name="IQ_BASIC_OUTSTANDING_EST" vbProcedure="false">"c4134"</definedName>
    <definedName function="false" hidden="true" name="IQ_BASIC_OUTSTANDING_HIGH_EST" vbProcedure="false">"c4135"</definedName>
    <definedName function="false" hidden="true" name="IQ_BASIC_OUTSTANDING_LOW_EST" vbProcedure="false">"c4136"</definedName>
    <definedName function="false" hidden="true" name="IQ_BASIC_OUTSTANDING_MEDIAN_EST" vbProcedure="false">"c4137"</definedName>
    <definedName function="false" hidden="true" name="IQ_BASIC_OUTSTANDING_NUM_EST" vbProcedure="false">"c4138"</definedName>
    <definedName function="false" hidden="true" name="IQ_BASIC_OUTSTANDING_STDDEV_EST" vbProcedure="false">"c4139"</definedName>
    <definedName function="false" hidden="true" name="IQ_BASIC_WEIGHT" vbProcedure="false">"c87"</definedName>
    <definedName function="false" hidden="true" name="IQ_BASIC_WEIGHT_EST" vbProcedure="false">"c4140"</definedName>
    <definedName function="false" hidden="true" name="IQ_BASIC_WEIGHT_GUIDANCE" vbProcedure="false">"c4141"</definedName>
    <definedName function="false" hidden="true" name="IQ_BASIC_WEIGHT_HIGH_EST" vbProcedure="false">"c4142"</definedName>
    <definedName function="false" hidden="true" name="IQ_BASIC_WEIGHT_LOW_EST" vbProcedure="false">"c4143"</definedName>
    <definedName function="false" hidden="true" name="IQ_BASIC_WEIGHT_MEDIAN_EST" vbProcedure="false">"c4144"</definedName>
    <definedName function="false" hidden="true" name="IQ_BASIC_WEIGHT_NUM_EST" vbProcedure="false">"c4145"</definedName>
    <definedName function="false" hidden="true" name="IQ_BASIC_WEIGHT_STDDEV_EST" vbProcedure="false">"c4146"</definedName>
    <definedName function="false" hidden="true" name="IQ_BENCHMARK_SECURITY" vbProcedure="false">"c2154"</definedName>
    <definedName function="false" hidden="true" name="IQ_BENCHMARK_SPRD" vbProcedure="false">"c2153"</definedName>
    <definedName function="false" hidden="true" name="IQ_BETA" vbProcedure="false">"c2133"</definedName>
    <definedName function="false" hidden="true" name="IQ_BETA_1YR" vbProcedure="false">"c1966"</definedName>
    <definedName function="false" hidden="true" name="IQ_BETA_1YR_RSQ" vbProcedure="false">"c2132"</definedName>
    <definedName function="false" hidden="true" name="IQ_BETA_2YR" vbProcedure="false">"c1965"</definedName>
    <definedName function="false" hidden="true" name="IQ_BETA_2YR_RSQ" vbProcedure="false">"c2131"</definedName>
    <definedName function="false" hidden="true" name="IQ_BETA_5YR" vbProcedure="false">"c88"</definedName>
    <definedName function="false" hidden="true" name="IQ_BETA_5YR_RSQ" vbProcedure="false">"c2130"</definedName>
    <definedName function="false" hidden="true" name="IQ_BIG_INT_BEAR_CD" vbProcedure="false">"c89"</definedName>
    <definedName function="false" hidden="true" name="IQ_BOARD_MEMBER" vbProcedure="false">"c96"</definedName>
    <definedName function="false" hidden="true" name="IQ_BOARD_MEMBER_BACKGROUND" vbProcedure="false">"c2101"</definedName>
    <definedName function="false" hidden="true" name="IQ_BOARD_MEMBER_TITLE" vbProcedure="false">"c97"</definedName>
    <definedName function="false" hidden="true" name="IQ_BOND_COUPON" vbProcedure="false">"c2183"</definedName>
    <definedName function="false" hidden="true" name="IQ_BOND_COUPON_TYPE" vbProcedure="false">"c2184"</definedName>
    <definedName function="false" hidden="true" name="IQ_BOND_PRICE" vbProcedure="false">"c2162"</definedName>
    <definedName function="false" hidden="true" name="IQ_BROK_COMISSION" vbProcedure="false">"c98"</definedName>
    <definedName function="false" hidden="true" name="IQ_BROK_COMMISSION" vbProcedure="false">"c3514"</definedName>
    <definedName function="false" hidden="true" name="IQ_BUILDINGS" vbProcedure="false">"c99"</definedName>
    <definedName function="false" hidden="true" name="IQ_BUSINESS_DESCRIPTION" vbProcedure="false">"c322"</definedName>
    <definedName function="false" hidden="true" name="IQ_BUS_SEG_ASSETS" vbProcedure="false">"c4067"</definedName>
    <definedName function="false" hidden="true" name="IQ_BUS_SEG_ASSETS_ABS" vbProcedure="false">"c4089"</definedName>
    <definedName function="false" hidden="true" name="IQ_BUS_SEG_ASSETS_TOTAL" vbProcedure="false">"c4112"</definedName>
    <definedName function="false" hidden="true" name="IQ_BUS_SEG_CAPEX" vbProcedure="false">"c4079"</definedName>
    <definedName function="false" hidden="true" name="IQ_BUS_SEG_CAPEX_ABS" vbProcedure="false">"c4101"</definedName>
    <definedName function="false" hidden="true" name="IQ_BUS_SEG_CAPEX_TOTAL" vbProcedure="false">"c4116"</definedName>
    <definedName function="false" hidden="true" name="IQ_BUS_SEG_DA" vbProcedure="false">"c4078"</definedName>
    <definedName function="false" hidden="true" name="IQ_BUS_SEG_DA_ABS" vbProcedure="false">"c4100"</definedName>
    <definedName function="false" hidden="true" name="IQ_BUS_SEG_DA_TOTAL" vbProcedure="false">"c4115"</definedName>
    <definedName function="false" hidden="true" name="IQ_BUS_SEG_EARNINGS_OP" vbProcedure="false">"c4063"</definedName>
    <definedName function="false" hidden="true" name="IQ_BUS_SEG_EARNINGS_OP_ABS" vbProcedure="false">"c4085"</definedName>
    <definedName function="false" hidden="true" name="IQ_BUS_SEG_EARNINGS_OP_TOTAL" vbProcedure="false">"c4108"</definedName>
    <definedName function="false" hidden="true" name="IQ_BUS_SEG_EBT" vbProcedure="false">"c4064"</definedName>
    <definedName function="false" hidden="true" name="IQ_BUS_SEG_EBT_ABS" vbProcedure="false">"c4086"</definedName>
    <definedName function="false" hidden="true" name="IQ_BUS_SEG_EBT_TOTAL" vbProcedure="false">"c4110"</definedName>
    <definedName function="false" hidden="true" name="IQ_BUS_SEG_GP" vbProcedure="false">"c4066"</definedName>
    <definedName function="false" hidden="true" name="IQ_BUS_SEG_GP_ABS" vbProcedure="false">"c4088"</definedName>
    <definedName function="false" hidden="true" name="IQ_BUS_SEG_GP_TOTAL" vbProcedure="false">"c4109"</definedName>
    <definedName function="false" hidden="true" name="IQ_BUS_SEG_INC_TAX" vbProcedure="false">"c4077"</definedName>
    <definedName function="false" hidden="true" name="IQ_BUS_SEG_INC_TAX_ABS" vbProcedure="false">"c4099"</definedName>
    <definedName function="false" hidden="true" name="IQ_BUS_SEG_INC_TAX_TOTAL" vbProcedure="false">"c4114"</definedName>
    <definedName function="false" hidden="true" name="IQ_BUS_SEG_INTEREST_EXP" vbProcedure="false">"c4076"</definedName>
    <definedName function="false" hidden="true" name="IQ_BUS_SEG_INTEREST_EXP_ABS" vbProcedure="false">"c4098"</definedName>
    <definedName function="false" hidden="true" name="IQ_BUS_SEG_INTEREST_EXP_TOTAL" vbProcedure="false">"c4113"</definedName>
    <definedName function="false" hidden="true" name="IQ_BUS_SEG_NAME" vbProcedure="false">"c5482"</definedName>
    <definedName function="false" hidden="true" name="IQ_BUS_SEG_NAME_ABS" vbProcedure="false">"c5483"</definedName>
    <definedName function="false" hidden="true" name="IQ_BUS_SEG_NI" vbProcedure="false">"c4065"</definedName>
    <definedName function="false" hidden="true" name="IQ_BUS_SEG_NI_ABS" vbProcedure="false">"c4087"</definedName>
    <definedName function="false" hidden="true" name="IQ_BUS_SEG_NI_TOTAL" vbProcedure="false">"c4111"</definedName>
    <definedName function="false" hidden="true" name="IQ_BUS_SEG_OPER_INC" vbProcedure="false">"c4062"</definedName>
    <definedName function="false" hidden="true" name="IQ_BUS_SEG_OPER_INC_ABS" vbProcedure="false">"c4084"</definedName>
    <definedName function="false" hidden="true" name="IQ_BUS_SEG_OPER_INC_TOTAL" vbProcedure="false">"c4107"</definedName>
    <definedName function="false" hidden="true" name="IQ_BUS_SEG_REV" vbProcedure="false">"c4068"</definedName>
    <definedName function="false" hidden="true" name="IQ_BUS_SEG_REV_ABS" vbProcedure="false">"c4090"</definedName>
    <definedName function="false" hidden="true" name="IQ_BUS_SEG_REV_TOTAL" vbProcedure="false">"c4106"</definedName>
    <definedName function="false" hidden="true" name="IQ_BV_ACT_OR_EST_REUT" vbProcedure="false">"c5471"</definedName>
    <definedName function="false" hidden="true" name="IQ_BV_EST_REUT" vbProcedure="false">"c5403"</definedName>
    <definedName function="false" hidden="true" name="IQ_BV_HIGH_EST_REUT" vbProcedure="false">"c5405"</definedName>
    <definedName function="false" hidden="true" name="IQ_BV_LOW_EST_REUT" vbProcedure="false">"c5406"</definedName>
    <definedName function="false" hidden="true" name="IQ_BV_MEDIAN_EST_REUT" vbProcedure="false">"c5404"</definedName>
    <definedName function="false" hidden="true" name="IQ_BV_NUM_EST_REUT" vbProcedure="false">"c5407"</definedName>
    <definedName function="false" hidden="true" name="IQ_BV_OVER_SHARES" vbProcedure="false">"c1349"</definedName>
    <definedName function="false" hidden="true" name="IQ_BV_SHARE" vbProcedure="false">"c100"</definedName>
    <definedName function="false" hidden="true" name="IQ_BV_SHARE_ACT_OR_EST" vbProcedure="false">"c3587"</definedName>
    <definedName function="false" hidden="true" name="IQ_BV_SHARE_ACT_OR_EST_REUT" vbProcedure="false">"c5477"</definedName>
    <definedName function="false" hidden="true" name="IQ_BV_SHARE_EST" vbProcedure="false">"c3541"</definedName>
    <definedName function="false" hidden="true" name="IQ_BV_SHARE_EST_REUT" vbProcedure="false">"c5439"</definedName>
    <definedName function="false" hidden="true" name="IQ_BV_SHARE_HIGH_EST" vbProcedure="false">"c3542"</definedName>
    <definedName function="false" hidden="true" name="IQ_BV_SHARE_HIGH_EST_REUT" vbProcedure="false">"c5441"</definedName>
    <definedName function="false" hidden="true" name="IQ_BV_SHARE_LOW_EST" vbProcedure="false">"c3543"</definedName>
    <definedName function="false" hidden="true" name="IQ_BV_SHARE_LOW_EST_REUT" vbProcedure="false">"c5442"</definedName>
    <definedName function="false" hidden="true" name="IQ_BV_SHARE_MEDIAN_EST" vbProcedure="false">"c3544"</definedName>
    <definedName function="false" hidden="true" name="IQ_BV_SHARE_MEDIAN_EST_REUT" vbProcedure="false">"c5440"</definedName>
    <definedName function="false" hidden="true" name="IQ_BV_SHARE_NUM_EST" vbProcedure="false">"c3539"</definedName>
    <definedName function="false" hidden="true" name="IQ_BV_SHARE_NUM_EST_REUT" vbProcedure="false">"c5443"</definedName>
    <definedName function="false" hidden="true" name="IQ_BV_SHARE_STDDEV_EST" vbProcedure="false">"c3540"</definedName>
    <definedName function="false" hidden="true" name="IQ_BV_SHARE_STDDEV_EST_REUT" vbProcedure="false">"c5444"</definedName>
    <definedName function="false" hidden="true" name="IQ_BV_STDDEV_EST_REUT" vbProcedure="false">"c5408"</definedName>
    <definedName function="false" hidden="true" name="IQ_CABLE_ARPU" vbProcedure="false">"c2869"</definedName>
    <definedName function="false" hidden="true" name="IQ_CABLE_ARPU_ANALOG" vbProcedure="false">"c2864"</definedName>
    <definedName function="false" hidden="true" name="IQ_CABLE_ARPU_BASIC" vbProcedure="false">"c2866"</definedName>
    <definedName function="false" hidden="true" name="IQ_CABLE_ARPU_BBAND" vbProcedure="false">"c2867"</definedName>
    <definedName function="false" hidden="true" name="IQ_CABLE_ARPU_DIG" vbProcedure="false">"c2865"</definedName>
    <definedName function="false" hidden="true" name="IQ_CABLE_ARPU_PHONE" vbProcedure="false">"c2868"</definedName>
    <definedName function="false" hidden="true" name="IQ_CABLE_BASIC_PENETRATION" vbProcedure="false">"c2850"</definedName>
    <definedName function="false" hidden="true" name="IQ_CABLE_BBAND_PENETRATION" vbProcedure="false">"c2852"</definedName>
    <definedName function="false" hidden="true" name="IQ_CABLE_BBAND_PENETRATION_THP" vbProcedure="false">"c2851"</definedName>
    <definedName function="false" hidden="true" name="IQ_CABLE_CHURN" vbProcedure="false">"c2874"</definedName>
    <definedName function="false" hidden="true" name="IQ_CABLE_CHURN_BASIC" vbProcedure="false">"c2871"</definedName>
    <definedName function="false" hidden="true" name="IQ_CABLE_CHURN_BBAND" vbProcedure="false">"c2872"</definedName>
    <definedName function="false" hidden="true" name="IQ_CABLE_CHURN_DIG" vbProcedure="false">"c2870"</definedName>
    <definedName function="false" hidden="true" name="IQ_CABLE_CHURN_PHONE" vbProcedure="false">"c2873"</definedName>
    <definedName function="false" hidden="true" name="IQ_CABLE_HOMES_PER_MILE" vbProcedure="false">"c2849"</definedName>
    <definedName function="false" hidden="true" name="IQ_CABLE_HP_BBAND" vbProcedure="false">"c2845"</definedName>
    <definedName function="false" hidden="true" name="IQ_CABLE_HP_DIG" vbProcedure="false">"c2844"</definedName>
    <definedName function="false" hidden="true" name="IQ_CABLE_HP_PHONE" vbProcedure="false">"c2846"</definedName>
    <definedName function="false" hidden="true" name="IQ_CABLE_MILES_PASSED" vbProcedure="false">"c2848"</definedName>
    <definedName function="false" hidden="true" name="IQ_CABLE_OTHER_REV" vbProcedure="false">"c2882"</definedName>
    <definedName function="false" hidden="true" name="IQ_CABLE_PHONE_PENETRATION" vbProcedure="false">"c2853"</definedName>
    <definedName function="false" hidden="true" name="IQ_CABLE_PROGRAMMING_COSTS" vbProcedure="false">"c2884"</definedName>
    <definedName function="false" hidden="true" name="IQ_CABLE_REV_ADVERT" vbProcedure="false">"c2880"</definedName>
    <definedName function="false" hidden="true" name="IQ_CABLE_REV_ANALOG" vbProcedure="false">"c2875"</definedName>
    <definedName function="false" hidden="true" name="IQ_CABLE_REV_BASIC" vbProcedure="false">"c2877"</definedName>
    <definedName function="false" hidden="true" name="IQ_CABLE_REV_BBAND" vbProcedure="false">"c2878"</definedName>
    <definedName function="false" hidden="true" name="IQ_CABLE_REV_COMMERCIAL" vbProcedure="false">"c2881"</definedName>
    <definedName function="false" hidden="true" name="IQ_CABLE_REV_DIG" vbProcedure="false">"c2876"</definedName>
    <definedName function="false" hidden="true" name="IQ_CABLE_REV_PHONE" vbProcedure="false">"c2879"</definedName>
    <definedName function="false" hidden="true" name="IQ_CABLE_RGU" vbProcedure="false">"c2863"</definedName>
    <definedName function="false" hidden="true" name="IQ_CABLE_SUBS_ANALOG" vbProcedure="false">"c2855"</definedName>
    <definedName function="false" hidden="true" name="IQ_CABLE_SUBS_BASIC" vbProcedure="false">"c2857"</definedName>
    <definedName function="false" hidden="true" name="IQ_CABLE_SUBS_BBAND" vbProcedure="false">"c2858"</definedName>
    <definedName function="false" hidden="true" name="IQ_CABLE_SUBS_BUNDLED" vbProcedure="false">"c2861"</definedName>
    <definedName function="false" hidden="true" name="IQ_CABLE_SUBS_DIG" vbProcedure="false">"c2856"</definedName>
    <definedName function="false" hidden="true" name="IQ_CABLE_SUBS_NON_VIDEO" vbProcedure="false">"c2860"</definedName>
    <definedName function="false" hidden="true" name="IQ_CABLE_SUBS_PHONE" vbProcedure="false">"c2859"</definedName>
    <definedName function="false" hidden="true" name="IQ_CABLE_SUBS_TOTAL" vbProcedure="false">"c2862"</definedName>
    <definedName function="false" hidden="true" name="IQ_CABLE_THP" vbProcedure="false">"c2847"</definedName>
    <definedName function="false" hidden="true" name="IQ_CABLE_TOTAL_PENETRATION" vbProcedure="false">"c2854"</definedName>
    <definedName function="false" hidden="true" name="IQ_CABLE_TOTAL_REV" vbProcedure="false">"c2883"</definedName>
    <definedName function="false" hidden="true" name="IQ_CALC_TYPE_BS" vbProcedure="false">"c3086"</definedName>
    <definedName function="false" hidden="true" name="IQ_CALC_TYPE_CF" vbProcedure="false">"c3085"</definedName>
    <definedName function="false" hidden="true" name="IQ_CALC_TYPE_IS" vbProcedure="false">"c3084"</definedName>
    <definedName function="false" hidden="true" name="IQ_CALLABLE" vbProcedure="false">"c2196"</definedName>
    <definedName function="false" hidden="true" name="IQ_CALL_DATE_SCHEDULE" vbProcedure="false">"c2481"</definedName>
    <definedName function="false" hidden="true" name="IQ_CALL_FEATURE" vbProcedure="false">"c2197"</definedName>
    <definedName function="false" hidden="true" name="IQ_CALL_PRICE_SCHEDULE" vbProcedure="false">"c2482"</definedName>
    <definedName function="false" hidden="true" name="IQ_CAL_Q" vbProcedure="false">"c101"</definedName>
    <definedName function="false" hidden="true" name="IQ_CAL_Y" vbProcedure="false">"c102"</definedName>
    <definedName function="false" hidden="true" name="IQ_CAPEX" vbProcedure="false">"c103"</definedName>
    <definedName function="false" hidden="true" name="IQ_CAPEX_10YR_ANN_CAGR" vbProcedure="false">"c6050"</definedName>
    <definedName function="false" hidden="true" name="IQ_CAPEX_10YR_ANN_GROWTH" vbProcedure="false">"c104"</definedName>
    <definedName function="false" hidden="true" name="IQ_CAPEX_1YR_ANN_GROWTH" vbProcedure="false">"c105"</definedName>
    <definedName function="false" hidden="true" name="IQ_CAPEX_2YR_ANN_CAGR" vbProcedure="false">"c6051"</definedName>
    <definedName function="false" hidden="true" name="IQ_CAPEX_2YR_ANN_GROWTH" vbProcedure="false">"c106"</definedName>
    <definedName function="false" hidden="true" name="IQ_CAPEX_3YR_ANN_CAGR" vbProcedure="false">"c6052"</definedName>
    <definedName function="false" hidden="true" name="IQ_CAPEX_3YR_ANN_GROWTH" vbProcedure="false">"c107"</definedName>
    <definedName function="false" hidden="true" name="IQ_CAPEX_5YR_ANN_CAGR" vbProcedure="false">"c6053"</definedName>
    <definedName function="false" hidden="true" name="IQ_CAPEX_5YR_ANN_GROWTH" vbProcedure="false">"c108"</definedName>
    <definedName function="false" hidden="true" name="IQ_CAPEX_7YR_ANN_CAGR" vbProcedure="false">"c6054"</definedName>
    <definedName function="false" hidden="true" name="IQ_CAPEX_7YR_ANN_GROWTH" vbProcedure="false">"c109"</definedName>
    <definedName function="false" hidden="true" name="IQ_CAPEX_ACT_OR_EST" vbProcedure="false">"c3584"</definedName>
    <definedName function="false" hidden="true" name="IQ_CAPEX_ACT_OR_EST_REUT" vbProcedure="false">"c5474"</definedName>
    <definedName function="false" hidden="true" name="IQ_CAPEX_BNK" vbProcedure="false">"c110"</definedName>
    <definedName function="false" hidden="true" name="IQ_CAPEX_BR" vbProcedure="false">"c111"</definedName>
    <definedName function="false" hidden="true" name="IQ_CAPEX_EST" vbProcedure="false">"c3523"</definedName>
    <definedName function="false" hidden="true" name="IQ_CAPEX_EST_REUT" vbProcedure="false">"c3969"</definedName>
    <definedName function="false" hidden="true" name="IQ_CAPEX_FIN" vbProcedure="false">"c112"</definedName>
    <definedName function="false" hidden="true" name="IQ_CAPEX_GUIDANCE" vbProcedure="false">"c4150"</definedName>
    <definedName function="false" hidden="true" name="IQ_CAPEX_HIGH_EST" vbProcedure="false">"c3524"</definedName>
    <definedName function="false" hidden="true" name="IQ_CAPEX_HIGH_EST_REUT" vbProcedure="false">"c3971"</definedName>
    <definedName function="false" hidden="true" name="IQ_CAPEX_HIGH_GUIDANCE" vbProcedure="false">"c4180"</definedName>
    <definedName function="false" hidden="true" name="IQ_CAPEX_INS" vbProcedure="false">"c113"</definedName>
    <definedName function="false" hidden="true" name="IQ_CAPEX_LOW_EST" vbProcedure="false">"c3525"</definedName>
    <definedName function="false" hidden="true" name="IQ_CAPEX_LOW_EST_REUT" vbProcedure="false">"c3972"</definedName>
    <definedName function="false" hidden="true" name="IQ_CAPEX_LOW_GUIDANCE" vbProcedure="false">"c4220"</definedName>
    <definedName function="false" hidden="true" name="IQ_CAPEX_MEDIAN_EST" vbProcedure="false">"c3526"</definedName>
    <definedName function="false" hidden="true" name="IQ_CAPEX_MEDIAN_EST_REUT" vbProcedure="false">"c3970"</definedName>
    <definedName function="false" hidden="true" name="IQ_CAPEX_NUM_EST" vbProcedure="false">"c3521"</definedName>
    <definedName function="false" hidden="true" name="IQ_CAPEX_NUM_EST_REUT" vbProcedure="false">"c3973"</definedName>
    <definedName function="false" hidden="true" name="IQ_CAPEX_STDDEV_EST" vbProcedure="false">"c3522"</definedName>
    <definedName function="false" hidden="true" name="IQ_CAPEX_STDDEV_EST_REUT" vbProcedure="false">"c3974"</definedName>
    <definedName function="false" hidden="true" name="IQ_CAPEX_UTI" vbProcedure="false">"c114"</definedName>
    <definedName function="false" hidden="true" name="IQ_CAPITALIZED_INTEREST" vbProcedure="false">"c2076"</definedName>
    <definedName function="false" hidden="true" name="IQ_CAPITALIZED_INTEREST_BOP" vbProcedure="false">"c3459"</definedName>
    <definedName function="false" hidden="true" name="IQ_CAPITALIZED_INTEREST_EOP" vbProcedure="false">"c3464"</definedName>
    <definedName function="false" hidden="true" name="IQ_CAPITALIZED_INTEREST_EXP" vbProcedure="false">"c3461"</definedName>
    <definedName function="false" hidden="true" name="IQ_CAPITALIZED_INTEREST_OTHER_ADJ" vbProcedure="false">"c3463"</definedName>
    <definedName function="false" hidden="true" name="IQ_CAPITALIZED_INTEREST_WRITE_OFF" vbProcedure="false">"c3462"</definedName>
    <definedName function="false" hidden="true" name="IQ_CAPITAL_LEASE" vbProcedure="false">"c1350"</definedName>
    <definedName function="false" hidden="true" name="IQ_CAPITAL_LEASES" vbProcedure="false">"c115"</definedName>
    <definedName function="false" hidden="true" name="IQ_CAPITAL_LEASES_TOTAL" vbProcedure="false">"c3031"</definedName>
    <definedName function="false" hidden="true" name="IQ_CAPITAL_LEASES_TOTAL_PCT" vbProcedure="false">"c2506"</definedName>
    <definedName function="false" hidden="true" name="IQ_CAP_LOSS_CF_1YR" vbProcedure="false">"c3474"</definedName>
    <definedName function="false" hidden="true" name="IQ_CAP_LOSS_CF_2YR" vbProcedure="false">"c3475"</definedName>
    <definedName function="false" hidden="true" name="IQ_CAP_LOSS_CF_3YR" vbProcedure="false">"c3476"</definedName>
    <definedName function="false" hidden="true" name="IQ_CAP_LOSS_CF_4YR" vbProcedure="false">"c3477"</definedName>
    <definedName function="false" hidden="true" name="IQ_CAP_LOSS_CF_5YR" vbProcedure="false">"c3478"</definedName>
    <definedName function="false" hidden="true" name="IQ_CAP_LOSS_CF_AFTER_FIVE" vbProcedure="false">"c3479"</definedName>
    <definedName function="false" hidden="true" name="IQ_CAP_LOSS_CF_MAX_YEAR" vbProcedure="false">"c3482"</definedName>
    <definedName function="false" hidden="true" name="IQ_CAP_LOSS_CF_NO_EXP" vbProcedure="false">"c3480"</definedName>
    <definedName function="false" hidden="true" name="IQ_CAP_LOSS_CF_TOTAL" vbProcedure="false">"c3481"</definedName>
    <definedName function="false" hidden="true" name="IQ_CASH" vbProcedure="false">"c1458"</definedName>
    <definedName function="false" hidden="true" name="IQ_CASH_ACQUIRE_CF" vbProcedure="false">"c1630"</definedName>
    <definedName function="false" hidden="true" name="IQ_CASH_CONVERSION" vbProcedure="false">"c117"</definedName>
    <definedName function="false" hidden="true" name="IQ_CASH_DUE_BANKS" vbProcedure="false">"c1351"</definedName>
    <definedName function="false" hidden="true" name="IQ_CASH_EQUIV" vbProcedure="false">"c118"</definedName>
    <definedName function="false" hidden="true" name="IQ_CASH_FINAN" vbProcedure="false">"c119"</definedName>
    <definedName function="false" hidden="true" name="IQ_CASH_FLOW_ACT_OR_EST" vbProcedure="false">"c4154"</definedName>
    <definedName function="false" hidden="true" name="IQ_CASH_FLOW_EST" vbProcedure="false">"c4153"</definedName>
    <definedName function="false" hidden="true" name="IQ_CASH_FLOW_GUIDANCE" vbProcedure="false">"c4155"</definedName>
    <definedName function="false" hidden="true" name="IQ_CASH_FLOW_HIGH_EST" vbProcedure="false">"c4156"</definedName>
    <definedName function="false" hidden="true" name="IQ_CASH_FLOW_HIGH_GUIDANCE" vbProcedure="false">"c4201"</definedName>
    <definedName function="false" hidden="true" name="IQ_CASH_FLOW_LOW_EST" vbProcedure="false">"c4157"</definedName>
    <definedName function="false" hidden="true" name="IQ_CASH_FLOW_LOW_GUIDANCE" vbProcedure="false">"c4241"</definedName>
    <definedName function="false" hidden="true" name="IQ_CASH_FLOW_MEDIAN_EST" vbProcedure="false">"c4158"</definedName>
    <definedName function="false" hidden="true" name="IQ_CASH_FLOW_NUM_EST" vbProcedure="false">"c4159"</definedName>
    <definedName function="false" hidden="true" name="IQ_CASH_FLOW_STDDEV_EST" vbProcedure="false">"c4160"</definedName>
    <definedName function="false" hidden="true" name="IQ_CASH_INTEREST" vbProcedure="false">"c120"</definedName>
    <definedName function="false" hidden="true" name="IQ_CASH_INVEST" vbProcedure="false">"c121"</definedName>
    <definedName function="false" hidden="true" name="IQ_CASH_OPER" vbProcedure="false">"c122"</definedName>
    <definedName function="false" hidden="true" name="IQ_CASH_OPER_ACT_OR_EST" vbProcedure="false">"c4164"</definedName>
    <definedName function="false" hidden="true" name="IQ_CASH_OPER_EST" vbProcedure="false">"c4163"</definedName>
    <definedName function="false" hidden="true" name="IQ_CASH_OPER_GUIDANCE" vbProcedure="false">"c4165"</definedName>
    <definedName function="false" hidden="true" name="IQ_CASH_OPER_HIGH_EST" vbProcedure="false">"c4166"</definedName>
    <definedName function="false" hidden="true" name="IQ_CASH_OPER_HIGH_GUIDANCE" vbProcedure="false">"c4185"</definedName>
    <definedName function="false" hidden="true" name="IQ_CASH_OPER_LOW_EST" vbProcedure="false">"c4244"</definedName>
    <definedName function="false" hidden="true" name="IQ_CASH_OPER_LOW_GUIDANCE" vbProcedure="false">"c4225"</definedName>
    <definedName function="false" hidden="true" name="IQ_CASH_OPER_MEDIAN_EST" vbProcedure="false">"c4245"</definedName>
    <definedName function="false" hidden="true" name="IQ_CASH_OPER_NUM_EST" vbProcedure="false">"c4246"</definedName>
    <definedName function="false" hidden="true" name="IQ_CASH_OPER_STDDEV_EST" vbProcedure="false">"c4247"</definedName>
    <definedName function="false" hidden="true" name="IQ_CASH_SEGREG" vbProcedure="false">"c123"</definedName>
    <definedName function="false" hidden="true" name="IQ_CASH_SHARE" vbProcedure="false">"c1911"</definedName>
    <definedName function="false" hidden="true" name="IQ_CASH_ST" vbProcedure="false">"c1355"</definedName>
    <definedName function="false" hidden="true" name="IQ_CASH_ST_INVEST" vbProcedure="false">"c124"</definedName>
    <definedName function="false" hidden="true" name="IQ_CASH_ST_INVEST_EST" vbProcedure="false">"c4249"</definedName>
    <definedName function="false" hidden="true" name="IQ_CASH_ST_INVEST_GUIDANCE" vbProcedure="false">"c4250"</definedName>
    <definedName function="false" hidden="true" name="IQ_CASH_ST_INVEST_HIGH_EST" vbProcedure="false">"c4251"</definedName>
    <definedName function="false" hidden="true" name="IQ_CASH_ST_INVEST_HIGH_GUIDANCE" vbProcedure="false">"c4195"</definedName>
    <definedName function="false" hidden="true" name="IQ_CASH_ST_INVEST_LOW_EST" vbProcedure="false">"c4252"</definedName>
    <definedName function="false" hidden="true" name="IQ_CASH_ST_INVEST_LOW_GUIDANCE" vbProcedure="false">"c4235"</definedName>
    <definedName function="false" hidden="true" name="IQ_CASH_ST_INVEST_MEDIAN_EST" vbProcedure="false">"c4253"</definedName>
    <definedName function="false" hidden="true" name="IQ_CASH_ST_INVEST_NUM_EST" vbProcedure="false">"c4254"</definedName>
    <definedName function="false" hidden="true" name="IQ_CASH_ST_INVEST_STDDEV_EST" vbProcedure="false">"c4255"</definedName>
    <definedName function="false" hidden="true" name="IQ_CASH_TAXES" vbProcedure="false">"c125"</definedName>
    <definedName function="false" hidden="true" name="IQ_CDS_ASK" vbProcedure="false">"c6027"</definedName>
    <definedName function="false" hidden="true" name="IQ_CDS_BID" vbProcedure="false">"c6026"</definedName>
    <definedName function="false" hidden="true" name="IQ_CDS_CURRENCY" vbProcedure="false">"c6031"</definedName>
    <definedName function="false" hidden="true" name="IQ_CDS_EVAL_DATE" vbProcedure="false">"c6029"</definedName>
    <definedName function="false" hidden="true" name="IQ_CDS_MID" vbProcedure="false">"c6028"</definedName>
    <definedName function="false" hidden="true" name="IQ_CDS_NAME" vbProcedure="false">"c6034"</definedName>
    <definedName function="false" hidden="true" name="IQ_CDS_TERM" vbProcedure="false">"c6030"</definedName>
    <definedName function="false" hidden="true" name="IQ_CDS_TYPE" vbProcedure="false">"c6025"</definedName>
    <definedName function="false" hidden="true" name="IQ_CEDED_AH_EARNED" vbProcedure="false">"c2743"</definedName>
    <definedName function="false" hidden="true" name="IQ_CEDED_CLAIM_EXP_INCUR" vbProcedure="false">"c2756"</definedName>
    <definedName function="false" hidden="true" name="IQ_CEDED_CLAIM_EXP_PAID" vbProcedure="false">"c2759"</definedName>
    <definedName function="false" hidden="true" name="IQ_CEDED_CLAIM_EXP_RES" vbProcedure="false">"c2753"</definedName>
    <definedName function="false" hidden="true" name="IQ_CEDED_EARNED" vbProcedure="false">"c2733"</definedName>
    <definedName function="false" hidden="true" name="IQ_CEDED_LIFE_EARNED" vbProcedure="false">"c2738"</definedName>
    <definedName function="false" hidden="true" name="IQ_CEDED_LIFE_IN_FORCE" vbProcedure="false">"c2768"</definedName>
    <definedName function="false" hidden="true" name="IQ_CEDED_PC_EARNED" vbProcedure="false">"c2748"</definedName>
    <definedName function="false" hidden="true" name="IQ_CEDED_WRITTEN" vbProcedure="false">"c2727"</definedName>
    <definedName function="false" hidden="true" name="IQ_CFO_10YR_ANN_CAGR" vbProcedure="false">"c6055"</definedName>
    <definedName function="false" hidden="true" name="IQ_CFO_10YR_ANN_GROWTH" vbProcedure="false">"c126"</definedName>
    <definedName function="false" hidden="true" name="IQ_CFO_1YR_ANN_GROWTH" vbProcedure="false">"c127"</definedName>
    <definedName function="false" hidden="true" name="IQ_CFO_2YR_ANN_CAGR" vbProcedure="false">"c6056"</definedName>
    <definedName function="false" hidden="true" name="IQ_CFO_2YR_ANN_GROWTH" vbProcedure="false">"c128"</definedName>
    <definedName function="false" hidden="true" name="IQ_CFO_3YR_ANN_CAGR" vbProcedure="false">"c6057"</definedName>
    <definedName function="false" hidden="true" name="IQ_CFO_3YR_ANN_GROWTH" vbProcedure="false">"c129"</definedName>
    <definedName function="false" hidden="true" name="IQ_CFO_5YR_ANN_CAGR" vbProcedure="false">"c6058"</definedName>
    <definedName function="false" hidden="true" name="IQ_CFO_5YR_ANN_GROWTH" vbProcedure="false">"c130"</definedName>
    <definedName function="false" hidden="true" name="IQ_CFO_7YR_ANN_CAGR" vbProcedure="false">"c6059"</definedName>
    <definedName function="false" hidden="true" name="IQ_CFO_7YR_ANN_GROWTH" vbProcedure="false">"c131"</definedName>
    <definedName function="false" hidden="true" name="IQ_CFO_CURRENT_LIAB" vbProcedure="false">"c132"</definedName>
    <definedName function="false" hidden="true" name="IQ_CFPS_ACT_OR_EST" vbProcedure="false">"c2217"</definedName>
    <definedName function="false" hidden="true" name="IQ_CFPS_ACT_OR_EST_REUT" vbProcedure="false">"c5463"</definedName>
    <definedName function="false" hidden="true" name="IQ_CFPS_EST" vbProcedure="false">"c1667"</definedName>
    <definedName function="false" hidden="true" name="IQ_CFPS_EST_REUT" vbProcedure="false">"c3844"</definedName>
    <definedName function="false" hidden="true" name="IQ_CFPS_GUIDANCE" vbProcedure="false">"c4256"</definedName>
    <definedName function="false" hidden="true" name="IQ_CFPS_HIGH_EST" vbProcedure="false">"c1669"</definedName>
    <definedName function="false" hidden="true" name="IQ_CFPS_HIGH_EST_REUT" vbProcedure="false">"c3846"</definedName>
    <definedName function="false" hidden="true" name="IQ_CFPS_HIGH_GUIDANCE" vbProcedure="false">"c4167"</definedName>
    <definedName function="false" hidden="true" name="IQ_CFPS_LOW_EST" vbProcedure="false">"c1670"</definedName>
    <definedName function="false" hidden="true" name="IQ_CFPS_LOW_EST_REUT" vbProcedure="false">"c3847"</definedName>
    <definedName function="false" hidden="true" name="IQ_CFPS_LOW_GUIDANCE" vbProcedure="false">"c4207"</definedName>
    <definedName function="false" hidden="true" name="IQ_CFPS_MEDIAN_EST" vbProcedure="false">"c1668"</definedName>
    <definedName function="false" hidden="true" name="IQ_CFPS_MEDIAN_EST_REUT" vbProcedure="false">"c3845"</definedName>
    <definedName function="false" hidden="true" name="IQ_CFPS_NUM_EST" vbProcedure="false">"c1671"</definedName>
    <definedName function="false" hidden="true" name="IQ_CFPS_NUM_EST_REUT" vbProcedure="false">"c3848"</definedName>
    <definedName function="false" hidden="true" name="IQ_CFPS_STDDEV_EST" vbProcedure="false">"c1672"</definedName>
    <definedName function="false" hidden="true" name="IQ_CFPS_STDDEV_EST_REUT" vbProcedure="false">"c3849"</definedName>
    <definedName function="false" hidden="true" name="IQ_CH" vbProcedure="false">110000</definedName>
    <definedName function="false" hidden="true" name="IQ_CHANGES_WORK_CAP" vbProcedure="false">"c1357"</definedName>
    <definedName function="false" hidden="true" name="IQ_CHANGE_AP" vbProcedure="false">"c133"</definedName>
    <definedName function="false" hidden="true" name="IQ_CHANGE_AP_BNK" vbProcedure="false">"c134"</definedName>
    <definedName function="false" hidden="true" name="IQ_CHANGE_AP_BR" vbProcedure="false">"c135"</definedName>
    <definedName function="false" hidden="true" name="IQ_CHANGE_AP_FIN" vbProcedure="false">"c136"</definedName>
    <definedName function="false" hidden="true" name="IQ_CHANGE_AP_INS" vbProcedure="false">"c137"</definedName>
    <definedName function="false" hidden="true" name="IQ_CHANGE_AP_RE" vbProcedure="false">"c6200"</definedName>
    <definedName function="false" hidden="true" name="IQ_CHANGE_AP_REIT" vbProcedure="false">"c138"</definedName>
    <definedName function="false" hidden="true" name="IQ_CHANGE_AP_UTI" vbProcedure="false">"c139"</definedName>
    <definedName function="false" hidden="true" name="IQ_CHANGE_AR" vbProcedure="false">"c140"</definedName>
    <definedName function="false" hidden="true" name="IQ_CHANGE_AR_BNK" vbProcedure="false">"c141"</definedName>
    <definedName function="false" hidden="true" name="IQ_CHANGE_AR_BR" vbProcedure="false">"c142"</definedName>
    <definedName function="false" hidden="true" name="IQ_CHANGE_AR_FIN" vbProcedure="false">"c143"</definedName>
    <definedName function="false" hidden="true" name="IQ_CHANGE_AR_INS" vbProcedure="false">"c144"</definedName>
    <definedName function="false" hidden="true" name="IQ_CHANGE_AR_RE" vbProcedure="false">"c6201"</definedName>
    <definedName function="false" hidden="true" name="IQ_CHANGE_AR_REIT" vbProcedure="false">"c145"</definedName>
    <definedName function="false" hidden="true" name="IQ_CHANGE_AR_UTI" vbProcedure="false">"c146"</definedName>
    <definedName function="false" hidden="true" name="IQ_CHANGE_DEF_TAX" vbProcedure="false">"c147"</definedName>
    <definedName function="false" hidden="true" name="IQ_CHANGE_DEPOSIT_ACCT" vbProcedure="false">"c148"</definedName>
    <definedName function="false" hidden="true" name="IQ_CHANGE_INC_TAX" vbProcedure="false">"c149"</definedName>
    <definedName function="false" hidden="true" name="IQ_CHANGE_INS_RES_LIAB" vbProcedure="false">"c150"</definedName>
    <definedName function="false" hidden="true" name="IQ_CHANGE_INVENTORY" vbProcedure="false">"c151"</definedName>
    <definedName function="false" hidden="true" name="IQ_CHANGE_NET_OPER_ASSETS" vbProcedure="false">"c3592"</definedName>
    <definedName function="false" hidden="true" name="IQ_CHANGE_NET_WORKING_CAPITAL" vbProcedure="false">"c1909"</definedName>
    <definedName function="false" hidden="true" name="IQ_CHANGE_OTHER_NET_OPER_ASSETS" vbProcedure="false">"c3593"</definedName>
    <definedName function="false" hidden="true" name="IQ_CHANGE_OTHER_NET_OPER_ASSETS_BNK" vbProcedure="false">"c3594"</definedName>
    <definedName function="false" hidden="true" name="IQ_CHANGE_OTHER_NET_OPER_ASSETS_BR" vbProcedure="false">"c3595"</definedName>
    <definedName function="false" hidden="true" name="IQ_CHANGE_OTHER_NET_OPER_ASSETS_FIN" vbProcedure="false">"c3596"</definedName>
    <definedName function="false" hidden="true" name="IQ_CHANGE_OTHER_NET_OPER_ASSETS_INS" vbProcedure="false">"c3597"</definedName>
    <definedName function="false" hidden="true" name="IQ_CHANGE_OTHER_NET_OPER_ASSETS_RE" vbProcedure="false">"c6285"</definedName>
    <definedName function="false" hidden="true" name="IQ_CHANGE_OTHER_NET_OPER_ASSETS_REIT" vbProcedure="false">"c3598"</definedName>
    <definedName function="false" hidden="true" name="IQ_CHANGE_OTHER_NET_OPER_ASSETS_UTI" vbProcedure="false">"c3599"</definedName>
    <definedName function="false" hidden="true" name="IQ_CHANGE_OTHER_WORK_CAP" vbProcedure="false">"c152"</definedName>
    <definedName function="false" hidden="true" name="IQ_CHANGE_OTHER_WORK_CAP_BNK" vbProcedure="false">"c153"</definedName>
    <definedName function="false" hidden="true" name="IQ_CHANGE_OTHER_WORK_CAP_BR" vbProcedure="false">"c154"</definedName>
    <definedName function="false" hidden="true" name="IQ_CHANGE_OTHER_WORK_CAP_FIN" vbProcedure="false">"c155"</definedName>
    <definedName function="false" hidden="true" name="IQ_CHANGE_OTHER_WORK_CAP_INS" vbProcedure="false">"c156"</definedName>
    <definedName function="false" hidden="true" name="IQ_CHANGE_OTHER_WORK_CAP_REIT" vbProcedure="false">"c157"</definedName>
    <definedName function="false" hidden="true" name="IQ_CHANGE_OTHER_WORK_CAP_UTI" vbProcedure="false">"c158"</definedName>
    <definedName function="false" hidden="true" name="IQ_CHANGE_TRADING_ASSETS" vbProcedure="false">"c159"</definedName>
    <definedName function="false" hidden="true" name="IQ_CHANGE_UNEARN_REV" vbProcedure="false">"c160"</definedName>
    <definedName function="false" hidden="true" name="IQ_CHANGE_WORK_CAP" vbProcedure="false">"c161"</definedName>
    <definedName function="false" hidden="true" name="IQ_CHARGE_OFFS_GROSS" vbProcedure="false">"c162"</definedName>
    <definedName function="false" hidden="true" name="IQ_CHARGE_OFFS_NET" vbProcedure="false">"c163"</definedName>
    <definedName function="false" hidden="true" name="IQ_CHARGE_OFFS_RECOVERED" vbProcedure="false">"c164"</definedName>
    <definedName function="false" hidden="true" name="IQ_CHARGE_OFFS_TOTAL_AVG_LOANS" vbProcedure="false">"c165"</definedName>
    <definedName function="false" hidden="true" name="IQ_CITY" vbProcedure="false">"c166"</definedName>
    <definedName function="false" hidden="true" name="IQ_CLASSA_OPTIONS_BEG_OS" vbProcedure="false">"c2679"</definedName>
    <definedName function="false" hidden="true" name="IQ_CLASSA_OPTIONS_CANCELLED" vbProcedure="false">"c2682"</definedName>
    <definedName function="false" hidden="true" name="IQ_CLASSA_OPTIONS_END_OS" vbProcedure="false">"c2683"</definedName>
    <definedName function="false" hidden="true" name="IQ_CLASSA_OPTIONS_EXERCISABLE_END_OS" vbProcedure="false">"c5809"</definedName>
    <definedName function="false" hidden="true" name="IQ_CLASSA_OPTIONS_EXERCISED" vbProcedure="false">"c2681"</definedName>
    <definedName function="false" hidden="true" name="IQ_CLASSA_OPTIONS_GRANTED" vbProcedure="false">"c2680"</definedName>
    <definedName function="false" hidden="true" name="IQ_CLASSA_OPTIONS_STRIKE_PRICE_BEG_OS" vbProcedure="false">"c5810"</definedName>
    <definedName function="false" hidden="true" name="IQ_CLASSA_OPTIONS_STRIKE_PRICE_CANCELLED" vbProcedure="false">"c5812"</definedName>
    <definedName function="false" hidden="true" name="IQ_CLASSA_OPTIONS_STRIKE_PRICE_EXERCISABLE" vbProcedure="false">"c5813"</definedName>
    <definedName function="false" hidden="true" name="IQ_CLASSA_OPTIONS_STRIKE_PRICE_EXERCISED" vbProcedure="false">"c5811"</definedName>
    <definedName function="false" hidden="true" name="IQ_CLASSA_OPTIONS_STRIKE_PRICE_OS" vbProcedure="false">"c2684"</definedName>
    <definedName function="false" hidden="true" name="IQ_CLASSA_OUTSTANDING_BS_DATE" vbProcedure="false">"c1971"</definedName>
    <definedName function="false" hidden="true" name="IQ_CLASSA_OUTSTANDING_FILING_DATE" vbProcedure="false">"c1973"</definedName>
    <definedName function="false" hidden="true" name="IQ_CLASSA_STRIKE_PRICE_GRANTED" vbProcedure="false">"c2685"</definedName>
    <definedName function="false" hidden="true" name="IQ_CLASSA_WARRANTS_BEG_OS" vbProcedure="false">"c2705"</definedName>
    <definedName function="false" hidden="true" name="IQ_CLASSA_WARRANTS_CANCELLED" vbProcedure="false">"c2708"</definedName>
    <definedName function="false" hidden="true" name="IQ_CLASSA_WARRANTS_END_OS" vbProcedure="false">"c2709"</definedName>
    <definedName function="false" hidden="true" name="IQ_CLASSA_WARRANTS_EXERCISED" vbProcedure="false">"c2707"</definedName>
    <definedName function="false" hidden="true" name="IQ_CLASSA_WARRANTS_ISSUED" vbProcedure="false">"c2706"</definedName>
    <definedName function="false" hidden="true" name="IQ_CLASSA_WARRANTS_STRIKE_PRICE_ISSUED" vbProcedure="false">"c2711"</definedName>
    <definedName function="false" hidden="true" name="IQ_CLASSA_WARRANTS_STRIKE_PRICE_OS" vbProcedure="false">"c2710"</definedName>
    <definedName function="false" hidden="true" name="IQ_CLOSEPRICE" vbProcedure="false">"c174"</definedName>
    <definedName function="false" hidden="true" name="IQ_CLOSEPRICE_ADJ" vbProcedure="false">"c2115"</definedName>
    <definedName function="false" hidden="true" name="IQ_CL_DUE_AFTER_FIVE" vbProcedure="false">"c167"</definedName>
    <definedName function="false" hidden="true" name="IQ_CL_DUE_CY" vbProcedure="false">"c168"</definedName>
    <definedName function="false" hidden="true" name="IQ_CL_DUE_CY1" vbProcedure="false">"c169"</definedName>
    <definedName function="false" hidden="true" name="IQ_CL_DUE_CY2" vbProcedure="false">"c170"</definedName>
    <definedName function="false" hidden="true" name="IQ_CL_DUE_CY3" vbProcedure="false">"c171"</definedName>
    <definedName function="false" hidden="true" name="IQ_CL_DUE_CY4" vbProcedure="false">"c172"</definedName>
    <definedName function="false" hidden="true" name="IQ_CL_DUE_NEXT_FIVE" vbProcedure="false">"c173"</definedName>
    <definedName function="false" hidden="true" name="IQ_CL_OBLIGATION_IMMEDIATE" vbProcedure="false">"c2253"</definedName>
    <definedName function="false" hidden="true" name="IQ_COGS" vbProcedure="false">"c175"</definedName>
    <definedName function="false" hidden="true" name="IQ_COMBINED_RATIO" vbProcedure="false">"c176"</definedName>
    <definedName function="false" hidden="true" name="IQ_COMMERCIAL_DOM" vbProcedure="false">"c177"</definedName>
    <definedName function="false" hidden="true" name="IQ_COMMERCIAL_FIRE_WRITTEN" vbProcedure="false">"c178"</definedName>
    <definedName function="false" hidden="true" name="IQ_COMMERCIAL_MORT" vbProcedure="false">"c179"</definedName>
    <definedName function="false" hidden="true" name="IQ_COMMISSION_DEF" vbProcedure="false">"c181"</definedName>
    <definedName function="false" hidden="true" name="IQ_COMMISS_FEES" vbProcedure="false">"c180"</definedName>
    <definedName function="false" hidden="true" name="IQ_COMMON" vbProcedure="false">"c182"</definedName>
    <definedName function="false" hidden="true" name="IQ_COMMON_APIC" vbProcedure="false">"c183"</definedName>
    <definedName function="false" hidden="true" name="IQ_COMMON_APIC_BNK" vbProcedure="false">"c184"</definedName>
    <definedName function="false" hidden="true" name="IQ_COMMON_APIC_BR" vbProcedure="false">"c185"</definedName>
    <definedName function="false" hidden="true" name="IQ_COMMON_APIC_FIN" vbProcedure="false">"c186"</definedName>
    <definedName function="false" hidden="true" name="IQ_COMMON_APIC_INS" vbProcedure="false">"c187"</definedName>
    <definedName function="false" hidden="true" name="IQ_COMMON_APIC_RE" vbProcedure="false">"c6202"</definedName>
    <definedName function="false" hidden="true" name="IQ_COMMON_APIC_REIT" vbProcedure="false">"c188"</definedName>
    <definedName function="false" hidden="true" name="IQ_COMMON_APIC_UTI" vbProcedure="false">"c189"</definedName>
    <definedName function="false" hidden="true" name="IQ_COMMON_DIV" vbProcedure="false">"c3006"</definedName>
    <definedName function="false" hidden="true" name="IQ_COMMON_DIV_CF" vbProcedure="false">"c190"</definedName>
    <definedName function="false" hidden="true" name="IQ_COMMON_EQUITY_10YR_ANN_CAGR" vbProcedure="false">"c6060"</definedName>
    <definedName function="false" hidden="true" name="IQ_COMMON_EQUITY_10YR_ANN_GROWTH" vbProcedure="false">"c191"</definedName>
    <definedName function="false" hidden="true" name="IQ_COMMON_EQUITY_1YR_ANN_GROWTH" vbProcedure="false">"c192"</definedName>
    <definedName function="false" hidden="true" name="IQ_COMMON_EQUITY_2YR_ANN_CAGR" vbProcedure="false">"c6061"</definedName>
    <definedName function="false" hidden="true" name="IQ_COMMON_EQUITY_2YR_ANN_GROWTH" vbProcedure="false">"c193"</definedName>
    <definedName function="false" hidden="true" name="IQ_COMMON_EQUITY_3YR_ANN_CAGR" vbProcedure="false">"c6062"</definedName>
    <definedName function="false" hidden="true" name="IQ_COMMON_EQUITY_3YR_ANN_GROWTH" vbProcedure="false">"c194"</definedName>
    <definedName function="false" hidden="true" name="IQ_COMMON_EQUITY_5YR_ANN_CAGR" vbProcedure="false">"c6063"</definedName>
    <definedName function="false" hidden="true" name="IQ_COMMON_EQUITY_5YR_ANN_GROWTH" vbProcedure="false">"c195"</definedName>
    <definedName function="false" hidden="true" name="IQ_COMMON_EQUITY_7YR_ANN_CAGR" vbProcedure="false">"c6064"</definedName>
    <definedName function="false" hidden="true" name="IQ_COMMON_EQUITY_7YR_ANN_GROWTH" vbProcedure="false">"c196"</definedName>
    <definedName function="false" hidden="true" name="IQ_COMMON_ISSUED" vbProcedure="false">"c197"</definedName>
    <definedName function="false" hidden="true" name="IQ_COMMON_ISSUED_BNK" vbProcedure="false">"c198"</definedName>
    <definedName function="false" hidden="true" name="IQ_COMMON_ISSUED_BR" vbProcedure="false">"c199"</definedName>
    <definedName function="false" hidden="true" name="IQ_COMMON_ISSUED_FIN" vbProcedure="false">"c200"</definedName>
    <definedName function="false" hidden="true" name="IQ_COMMON_ISSUED_INS" vbProcedure="false">"c201"</definedName>
    <definedName function="false" hidden="true" name="IQ_COMMON_ISSUED_RE" vbProcedure="false">"c6203"</definedName>
    <definedName function="false" hidden="true" name="IQ_COMMON_ISSUED_REIT" vbProcedure="false">"c202"</definedName>
    <definedName function="false" hidden="true" name="IQ_COMMON_ISSUED_UTI" vbProcedure="false">"c203"</definedName>
    <definedName function="false" hidden="true" name="IQ_COMMON_PER_ADR" vbProcedure="false">"c204"</definedName>
    <definedName function="false" hidden="true" name="IQ_COMMON_PREF_DIV_CF" vbProcedure="false">"c205"</definedName>
    <definedName function="false" hidden="true" name="IQ_COMMON_REP" vbProcedure="false">"c206"</definedName>
    <definedName function="false" hidden="true" name="IQ_COMMON_REP_BNK" vbProcedure="false">"c207"</definedName>
    <definedName function="false" hidden="true" name="IQ_COMMON_REP_BR" vbProcedure="false">"c208"</definedName>
    <definedName function="false" hidden="true" name="IQ_COMMON_REP_FIN" vbProcedure="false">"c209"</definedName>
    <definedName function="false" hidden="true" name="IQ_COMMON_REP_INS" vbProcedure="false">"c210"</definedName>
    <definedName function="false" hidden="true" name="IQ_COMMON_REP_RE" vbProcedure="false">"c6204"</definedName>
    <definedName function="false" hidden="true" name="IQ_COMMON_REP_REIT" vbProcedure="false">"c211"</definedName>
    <definedName function="false" hidden="true" name="IQ_COMMON_REP_UTI" vbProcedure="false">"c212"</definedName>
    <definedName function="false" hidden="true" name="IQ_COMMON_STOCK" vbProcedure="false">"c1358"</definedName>
    <definedName function="false" hidden="true" name="IQ_COMPANY_ADDRESS" vbProcedure="false">"c214"</definedName>
    <definedName function="false" hidden="true" name="IQ_COMPANY_ID" vbProcedure="false">"c3513"</definedName>
    <definedName function="false" hidden="true" name="IQ_COMPANY_NAME" vbProcedure="false">"c215"</definedName>
    <definedName function="false" hidden="true" name="IQ_COMPANY_NAME_LONG" vbProcedure="false">"c1585"</definedName>
    <definedName function="false" hidden="true" name="IQ_COMPANY_PHONE" vbProcedure="false">"c216"</definedName>
    <definedName function="false" hidden="true" name="IQ_COMPANY_STATUS" vbProcedure="false">"c2097"</definedName>
    <definedName function="false" hidden="true" name="IQ_COMPANY_STREET1" vbProcedure="false">"c217"</definedName>
    <definedName function="false" hidden="true" name="IQ_COMPANY_STREET2" vbProcedure="false">"c218"</definedName>
    <definedName function="false" hidden="true" name="IQ_COMPANY_TICKER" vbProcedure="false">"c219"</definedName>
    <definedName function="false" hidden="true" name="IQ_COMPANY_TYPE" vbProcedure="false">"c2096"</definedName>
    <definedName function="false" hidden="true" name="IQ_COMPANY_WEBSITE" vbProcedure="false">"c220"</definedName>
    <definedName function="false" hidden="true" name="IQ_COMPANY_ZIP" vbProcedure="false">"c221"</definedName>
    <definedName function="false" hidden="true" name="IQ_COMP_BENEFITS" vbProcedure="false">"c213"</definedName>
    <definedName function="false" hidden="true" name="IQ_CONSTRUCTION_LOANS" vbProcedure="false">"c222"</definedName>
    <definedName function="false" hidden="true" name="IQ_CONSUMER_LOANS" vbProcedure="false">"c223"</definedName>
    <definedName function="false" hidden="true" name="IQ_CONVERT" vbProcedure="false">"c2536"</definedName>
    <definedName function="false" hidden="true" name="IQ_CONVERT_PCT" vbProcedure="false">"c2537"</definedName>
    <definedName function="false" hidden="true" name="IQ_CONVEXITY" vbProcedure="false">"c2182"</definedName>
    <definedName function="false" hidden="true" name="IQ_CONV_DATE" vbProcedure="false">"c2191"</definedName>
    <definedName function="false" hidden="true" name="IQ_CONV_EXP_DATE" vbProcedure="false">"c3043"</definedName>
    <definedName function="false" hidden="true" name="IQ_CONV_PREMIUM" vbProcedure="false">"c2195"</definedName>
    <definedName function="false" hidden="true" name="IQ_CONV_PRICE" vbProcedure="false">"c2193"</definedName>
    <definedName function="false" hidden="true" name="IQ_CONV_RATIO" vbProcedure="false">"c2192"</definedName>
    <definedName function="false" hidden="true" name="IQ_CONV_SECURITY" vbProcedure="false">"c2189"</definedName>
    <definedName function="false" hidden="true" name="IQ_CONV_SECURITY_ISSUER" vbProcedure="false">"c2190"</definedName>
    <definedName function="false" hidden="true" name="IQ_CONV_SECURITY_PRICE" vbProcedure="false">"c2194"</definedName>
    <definedName function="false" hidden="true" name="IQ_COST_BORROWING" vbProcedure="false">"c2936"</definedName>
    <definedName function="false" hidden="true" name="IQ_COST_BORROWINGS" vbProcedure="false">"c225"</definedName>
    <definedName function="false" hidden="true" name="IQ_COST_REV" vbProcedure="false">"c226"</definedName>
    <definedName function="false" hidden="true" name="IQ_COST_REVENUE" vbProcedure="false">"c1359"</definedName>
    <definedName function="false" hidden="true" name="IQ_COST_SAVINGS" vbProcedure="false">"c227"</definedName>
    <definedName function="false" hidden="true" name="IQ_COST_SERVICE" vbProcedure="false">"c228"</definedName>
    <definedName function="false" hidden="true" name="IQ_COST_TOTAL_BORROWINGS" vbProcedure="false">"c229"</definedName>
    <definedName function="false" hidden="true" name="IQ_COUNTRY_NAME" vbProcedure="false">"c230"</definedName>
    <definedName function="false" hidden="true" name="IQ_COVERED_POPS" vbProcedure="false">"c2124"</definedName>
    <definedName function="false" hidden="true" name="IQ_CP" vbProcedure="false">"c2495"</definedName>
    <definedName function="false" hidden="true" name="IQ_CP_PCT" vbProcedure="false">"c2496"</definedName>
    <definedName function="false" hidden="true" name="IQ_CQ" vbProcedure="false">5000</definedName>
    <definedName function="false" hidden="true" name="IQ_CREDIT_CARD_FEE_BNK" vbProcedure="false">"c231"</definedName>
    <definedName function="false" hidden="true" name="IQ_CREDIT_CARD_FEE_FIN" vbProcedure="false">"c1583"</definedName>
    <definedName function="false" hidden="true" name="IQ_CREDIT_LOSS_CF" vbProcedure="false">"c232"</definedName>
    <definedName function="false" hidden="true" name="IQ_CUMULATIVE_SPLIT_FACTOR" vbProcedure="false">"c2094"</definedName>
    <definedName function="false" hidden="true" name="IQ_CURRENCY_FACTOR_BS" vbProcedure="false">"c233"</definedName>
    <definedName function="false" hidden="true" name="IQ_CURRENCY_FACTOR_IS" vbProcedure="false">"c234"</definedName>
    <definedName function="false" hidden="true" name="IQ_CURRENCY_GAIN" vbProcedure="false">"c235"</definedName>
    <definedName function="false" hidden="true" name="IQ_CURRENCY_GAIN_BR" vbProcedure="false">"c236"</definedName>
    <definedName function="false" hidden="true" name="IQ_CURRENCY_GAIN_FIN" vbProcedure="false">"c237"</definedName>
    <definedName function="false" hidden="true" name="IQ_CURRENCY_GAIN_INS" vbProcedure="false">"c238"</definedName>
    <definedName function="false" hidden="true" name="IQ_CURRENCY_GAIN_RE" vbProcedure="false">"c6205"</definedName>
    <definedName function="false" hidden="true" name="IQ_CURRENCY_GAIN_REIT" vbProcedure="false">"c239"</definedName>
    <definedName function="false" hidden="true" name="IQ_CURRENCY_GAIN_UTI" vbProcedure="false">"c240"</definedName>
    <definedName function="false" hidden="true" name="IQ_CURRENT_PORT" vbProcedure="false">"c241"</definedName>
    <definedName function="false" hidden="true" name="IQ_CURRENT_PORT_BNK" vbProcedure="false">"c242"</definedName>
    <definedName function="false" hidden="true" name="IQ_CURRENT_PORT_DEBT" vbProcedure="false">"c243"</definedName>
    <definedName function="false" hidden="true" name="IQ_CURRENT_PORT_DEBT_BNK" vbProcedure="false">"c244"</definedName>
    <definedName function="false" hidden="true" name="IQ_CURRENT_PORT_DEBT_BR" vbProcedure="false">"c1567"</definedName>
    <definedName function="false" hidden="true" name="IQ_CURRENT_PORT_DEBT_FIN" vbProcedure="false">"c1568"</definedName>
    <definedName function="false" hidden="true" name="IQ_CURRENT_PORT_DEBT_INS" vbProcedure="false">"c1569"</definedName>
    <definedName function="false" hidden="true" name="IQ_CURRENT_PORT_DEBT_RE" vbProcedure="false">"c6283"</definedName>
    <definedName function="false" hidden="true" name="IQ_CURRENT_PORT_DEBT_REIT" vbProcedure="false">"c1570"</definedName>
    <definedName function="false" hidden="true" name="IQ_CURRENT_PORT_DEBT_UTI" vbProcedure="false">"c1571"</definedName>
    <definedName function="false" hidden="true" name="IQ_CURRENT_PORT_FHLB_DEBT" vbProcedure="false">"c5657"</definedName>
    <definedName function="false" hidden="true" name="IQ_CURRENT_PORT_LEASES" vbProcedure="false">"c245"</definedName>
    <definedName function="false" hidden="true" name="IQ_CURRENT_PORT_PCT" vbProcedure="false">"c2541"</definedName>
    <definedName function="false" hidden="true" name="IQ_CURRENT_RATIO" vbProcedure="false">"c246"</definedName>
    <definedName function="false" hidden="true" name="IQ_CURR_DOMESTIC_TAXES" vbProcedure="false">"c2074"</definedName>
    <definedName function="false" hidden="true" name="IQ_CURR_FOREIGN_TAXES" vbProcedure="false">"c2075"</definedName>
    <definedName function="false" hidden="true" name="IQ_CY" vbProcedure="false">10000</definedName>
    <definedName function="false" hidden="true" name="IQ_DA" vbProcedure="false">"c247"</definedName>
    <definedName function="false" hidden="true" name="IQ_DAILY" vbProcedure="false">500000</definedName>
    <definedName function="false" hidden="true" name="IQ_DATED_DATE" vbProcedure="false">"c2185"</definedName>
    <definedName function="false" hidden="true" name="IQ_DAYS_COVER_SHORT" vbProcedure="false">"c1578"</definedName>
    <definedName function="false" hidden="true" name="IQ_DAYS_INVENTORY_OUT" vbProcedure="false">"c273"</definedName>
    <definedName function="false" hidden="true" name="IQ_DAYS_PAYABLE_OUT" vbProcedure="false">"c274"</definedName>
    <definedName function="false" hidden="true" name="IQ_DAYS_PAY_OUTST" vbProcedure="false">"c1362"</definedName>
    <definedName function="false" hidden="true" name="IQ_DAYS_SALES_OUT" vbProcedure="false">"c275"</definedName>
    <definedName function="false" hidden="true" name="IQ_DAYS_SALES_OUTST" vbProcedure="false">"c1363"</definedName>
    <definedName function="false" hidden="true" name="IQ_DAY_COUNT" vbProcedure="false">"c2161"</definedName>
    <definedName function="false" hidden="true" name="IQ_DA_BR" vbProcedure="false">"c248"</definedName>
    <definedName function="false" hidden="true" name="IQ_DA_CF" vbProcedure="false">"c249"</definedName>
    <definedName function="false" hidden="true" name="IQ_DA_CF_BNK" vbProcedure="false">"c250"</definedName>
    <definedName function="false" hidden="true" name="IQ_DA_CF_BR" vbProcedure="false">"c251"</definedName>
    <definedName function="false" hidden="true" name="IQ_DA_CF_FIN" vbProcedure="false">"c252"</definedName>
    <definedName function="false" hidden="true" name="IQ_DA_CF_INS" vbProcedure="false">"c253"</definedName>
    <definedName function="false" hidden="true" name="IQ_DA_CF_RE" vbProcedure="false">"c6206"</definedName>
    <definedName function="false" hidden="true" name="IQ_DA_CF_REIT" vbProcedure="false">"c254"</definedName>
    <definedName function="false" hidden="true" name="IQ_DA_CF_UTI" vbProcedure="false">"c255"</definedName>
    <definedName function="false" hidden="true" name="IQ_DA_EBITDA" vbProcedure="false">"c5528"</definedName>
    <definedName function="false" hidden="true" name="IQ_DA_FIN" vbProcedure="false">"c256"</definedName>
    <definedName function="false" hidden="true" name="IQ_DA_INS" vbProcedure="false">"c257"</definedName>
    <definedName function="false" hidden="true" name="IQ_DA_RE" vbProcedure="false">"c6207"</definedName>
    <definedName function="false" hidden="true" name="IQ_DA_REIT" vbProcedure="false">"c258"</definedName>
    <definedName function="false" hidden="true" name="IQ_DA_SUPPL" vbProcedure="false">"c259"</definedName>
    <definedName function="false" hidden="true" name="IQ_DA_SUPPL_BR" vbProcedure="false">"c260"</definedName>
    <definedName function="false" hidden="true" name="IQ_DA_SUPPL_CF" vbProcedure="false">"c261"</definedName>
    <definedName function="false" hidden="true" name="IQ_DA_SUPPL_CF_BNK" vbProcedure="false">"c262"</definedName>
    <definedName function="false" hidden="true" name="IQ_DA_SUPPL_CF_BR" vbProcedure="false">"c263"</definedName>
    <definedName function="false" hidden="true" name="IQ_DA_SUPPL_CF_FIN" vbProcedure="false">"c264"</definedName>
    <definedName function="false" hidden="true" name="IQ_DA_SUPPL_CF_INS" vbProcedure="false">"c265"</definedName>
    <definedName function="false" hidden="true" name="IQ_DA_SUPPL_CF_RE" vbProcedure="false">"c6208"</definedName>
    <definedName function="false" hidden="true" name="IQ_DA_SUPPL_CF_REIT" vbProcedure="false">"c266"</definedName>
    <definedName function="false" hidden="true" name="IQ_DA_SUPPL_CF_UTI" vbProcedure="false">"c267"</definedName>
    <definedName function="false" hidden="true" name="IQ_DA_SUPPL_FIN" vbProcedure="false">"c268"</definedName>
    <definedName function="false" hidden="true" name="IQ_DA_SUPPL_INS" vbProcedure="false">"c269"</definedName>
    <definedName function="false" hidden="true" name="IQ_DA_SUPPL_RE" vbProcedure="false">"c6209"</definedName>
    <definedName function="false" hidden="true" name="IQ_DA_SUPPL_REIT" vbProcedure="false">"c270"</definedName>
    <definedName function="false" hidden="true" name="IQ_DA_SUPPL_UTI" vbProcedure="false">"c271"</definedName>
    <definedName function="false" hidden="true" name="IQ_DA_UTI" vbProcedure="false">"c272"</definedName>
    <definedName function="false" hidden="true" name="IQ_DEBT_ADJ" vbProcedure="false">"c2515"</definedName>
    <definedName function="false" hidden="true" name="IQ_DEBT_ADJ_PCT" vbProcedure="false">"c2516"</definedName>
    <definedName function="false" hidden="true" name="IQ_DEBT_EQUITY_EST" vbProcedure="false">"c4257"</definedName>
    <definedName function="false" hidden="true" name="IQ_DEBT_EQUITY_HIGH_EST" vbProcedure="false">"c4258"</definedName>
    <definedName function="false" hidden="true" name="IQ_DEBT_EQUITY_LOW_EST" vbProcedure="false">"c4259"</definedName>
    <definedName function="false" hidden="true" name="IQ_DEBT_EQUITY_MEDIAN_EST" vbProcedure="false">"c4260"</definedName>
    <definedName function="false" hidden="true" name="IQ_DEBT_EQUITY_NUM_EST" vbProcedure="false">"c4261"</definedName>
    <definedName function="false" hidden="true" name="IQ_DEBT_EQUITY_STDDEV_EST" vbProcedure="false">"c4262"</definedName>
    <definedName function="false" hidden="true" name="IQ_DEBT_EQUIV_NET_PBO" vbProcedure="false">"c2938"</definedName>
    <definedName function="false" hidden="true" name="IQ_DEBT_EQUIV_OPER_LEASE" vbProcedure="false">"c2935"</definedName>
    <definedName function="false" hidden="true" name="IQ_DEFERRED_DOMESTIC_TAXES" vbProcedure="false">"c2077"</definedName>
    <definedName function="false" hidden="true" name="IQ_DEFERRED_FOREIGN_TAXES" vbProcedure="false">"c2078"</definedName>
    <definedName function="false" hidden="true" name="IQ_DEFERRED_INC_TAX" vbProcedure="false">"c1447"</definedName>
    <definedName function="false" hidden="true" name="IQ_DEFERRED_TAXES" vbProcedure="false">"c1356"</definedName>
    <definedName function="false" hidden="true" name="IQ_DEF_ACQ_CST" vbProcedure="false">"c1364"</definedName>
    <definedName function="false" hidden="true" name="IQ_DEF_AMORT" vbProcedure="false">"c276"</definedName>
    <definedName function="false" hidden="true" name="IQ_DEF_AMORT_BNK" vbProcedure="false">"c277"</definedName>
    <definedName function="false" hidden="true" name="IQ_DEF_AMORT_BR" vbProcedure="false">"c278"</definedName>
    <definedName function="false" hidden="true" name="IQ_DEF_AMORT_FIN" vbProcedure="false">"c279"</definedName>
    <definedName function="false" hidden="true" name="IQ_DEF_AMORT_INS" vbProcedure="false">"c280"</definedName>
    <definedName function="false" hidden="true" name="IQ_DEF_AMORT_REIT" vbProcedure="false">"c281"</definedName>
    <definedName function="false" hidden="true" name="IQ_DEF_AMORT_UTI" vbProcedure="false">"c282"</definedName>
    <definedName function="false" hidden="true" name="IQ_DEF_BENEFIT_INTEREST_COST" vbProcedure="false">"c283"</definedName>
    <definedName function="false" hidden="true" name="IQ_DEF_BENEFIT_INTEREST_COST_DOMESTIC" vbProcedure="false">"c2652"</definedName>
    <definedName function="false" hidden="true" name="IQ_DEF_BENEFIT_INTEREST_COST_FOREIGN" vbProcedure="false">"c2660"</definedName>
    <definedName function="false" hidden="true" name="IQ_DEF_BENEFIT_OTHER_COST" vbProcedure="false">"c284"</definedName>
    <definedName function="false" hidden="true" name="IQ_DEF_BENEFIT_OTHER_COST_DOMESTIC" vbProcedure="false">"c2654"</definedName>
    <definedName function="false" hidden="true" name="IQ_DEF_BENEFIT_OTHER_COST_FOREIGN" vbProcedure="false">"c2662"</definedName>
    <definedName function="false" hidden="true" name="IQ_DEF_BENEFIT_ROA" vbProcedure="false">"c285"</definedName>
    <definedName function="false" hidden="true" name="IQ_DEF_BENEFIT_ROA_DOMESTIC" vbProcedure="false">"c2653"</definedName>
    <definedName function="false" hidden="true" name="IQ_DEF_BENEFIT_ROA_FOREIGN" vbProcedure="false">"c2661"</definedName>
    <definedName function="false" hidden="true" name="IQ_DEF_BENEFIT_SERVICE_COST" vbProcedure="false">"c286"</definedName>
    <definedName function="false" hidden="true" name="IQ_DEF_BENEFIT_SERVICE_COST_DOMESTIC" vbProcedure="false">"c2651"</definedName>
    <definedName function="false" hidden="true" name="IQ_DEF_BENEFIT_SERVICE_COST_FOREIGN" vbProcedure="false">"c2659"</definedName>
    <definedName function="false" hidden="true" name="IQ_DEF_BENEFIT_TOTAL_COST" vbProcedure="false">"c287"</definedName>
    <definedName function="false" hidden="true" name="IQ_DEF_BENEFIT_TOTAL_COST_DOMESTIC" vbProcedure="false">"c2655"</definedName>
    <definedName function="false" hidden="true" name="IQ_DEF_BENEFIT_TOTAL_COST_FOREIGN" vbProcedure="false">"c2663"</definedName>
    <definedName function="false" hidden="true" name="IQ_DEF_CHARGES_BR" vbProcedure="false">"c288"</definedName>
    <definedName function="false" hidden="true" name="IQ_DEF_CHARGES_CF" vbProcedure="false">"c289"</definedName>
    <definedName function="false" hidden="true" name="IQ_DEF_CHARGES_FIN" vbProcedure="false">"c290"</definedName>
    <definedName function="false" hidden="true" name="IQ_DEF_CHARGES_INS" vbProcedure="false">"c291"</definedName>
    <definedName function="false" hidden="true" name="IQ_DEF_CHARGES_LT" vbProcedure="false">"c292"</definedName>
    <definedName function="false" hidden="true" name="IQ_DEF_CHARGES_LT_BNK" vbProcedure="false">"c293"</definedName>
    <definedName function="false" hidden="true" name="IQ_DEF_CHARGES_LT_BR" vbProcedure="false">"c294"</definedName>
    <definedName function="false" hidden="true" name="IQ_DEF_CHARGES_LT_FIN" vbProcedure="false">"c295"</definedName>
    <definedName function="false" hidden="true" name="IQ_DEF_CHARGES_LT_INS" vbProcedure="false">"c296"</definedName>
    <definedName function="false" hidden="true" name="IQ_DEF_CHARGES_LT_RE" vbProcedure="false">"c6210"</definedName>
    <definedName function="false" hidden="true" name="IQ_DEF_CHARGES_LT_REIT" vbProcedure="false">"c297"</definedName>
    <definedName function="false" hidden="true" name="IQ_DEF_CHARGES_LT_UTI" vbProcedure="false">"c298"</definedName>
    <definedName function="false" hidden="true" name="IQ_DEF_CHARGES_RE" vbProcedure="false">"c6211"</definedName>
    <definedName function="false" hidden="true" name="IQ_DEF_CHARGES_REIT" vbProcedure="false">"c299"</definedName>
    <definedName function="false" hidden="true" name="IQ_DEF_CONTRIBUTION_TOTAL_COST" vbProcedure="false">"c300"</definedName>
    <definedName function="false" hidden="true" name="IQ_DEF_INC_TAX" vbProcedure="false">"c1365"</definedName>
    <definedName function="false" hidden="true" name="IQ_DEF_POLICY_ACQ_COSTS" vbProcedure="false">"c301"</definedName>
    <definedName function="false" hidden="true" name="IQ_DEF_POLICY_ACQ_COSTS_CF" vbProcedure="false">"c302"</definedName>
    <definedName function="false" hidden="true" name="IQ_DEF_POLICY_AMORT" vbProcedure="false">"c303"</definedName>
    <definedName function="false" hidden="true" name="IQ_DEF_TAX_ASSETS_CURRENT" vbProcedure="false">"c309"</definedName>
    <definedName function="false" hidden="true" name="IQ_DEF_TAX_ASSETS_LT" vbProcedure="false">"c310"</definedName>
    <definedName function="false" hidden="true" name="IQ_DEF_TAX_ASSETS_LT_BNK" vbProcedure="false">"c311"</definedName>
    <definedName function="false" hidden="true" name="IQ_DEF_TAX_ASSET_LT_BR" vbProcedure="false">"c304"</definedName>
    <definedName function="false" hidden="true" name="IQ_DEF_TAX_ASSET_LT_FIN" vbProcedure="false">"c305"</definedName>
    <definedName function="false" hidden="true" name="IQ_DEF_TAX_ASSET_LT_INS" vbProcedure="false">"c306"</definedName>
    <definedName function="false" hidden="true" name="IQ_DEF_TAX_ASSET_LT_RE" vbProcedure="false">"c6212"</definedName>
    <definedName function="false" hidden="true" name="IQ_DEF_TAX_ASSET_LT_REIT" vbProcedure="false">"c307"</definedName>
    <definedName function="false" hidden="true" name="IQ_DEF_TAX_ASSET_LT_UTI" vbProcedure="false">"c308"</definedName>
    <definedName function="false" hidden="true" name="IQ_DEF_TAX_LIAB_CURRENT" vbProcedure="false">"c312"</definedName>
    <definedName function="false" hidden="true" name="IQ_DEF_TAX_LIAB_LT" vbProcedure="false">"c313"</definedName>
    <definedName function="false" hidden="true" name="IQ_DEF_TAX_LIAB_LT_BNK" vbProcedure="false">"c314"</definedName>
    <definedName function="false" hidden="true" name="IQ_DEF_TAX_LIAB_LT_BR" vbProcedure="false">"c315"</definedName>
    <definedName function="false" hidden="true" name="IQ_DEF_TAX_LIAB_LT_FIN" vbProcedure="false">"c316"</definedName>
    <definedName function="false" hidden="true" name="IQ_DEF_TAX_LIAB_LT_INS" vbProcedure="false">"c317"</definedName>
    <definedName function="false" hidden="true" name="IQ_DEF_TAX_LIAB_LT_RE" vbProcedure="false">"c6213"</definedName>
    <definedName function="false" hidden="true" name="IQ_DEF_TAX_LIAB_LT_REIT" vbProcedure="false">"c318"</definedName>
    <definedName function="false" hidden="true" name="IQ_DEF_TAX_LIAB_LT_UTI" vbProcedure="false">"c319"</definedName>
    <definedName function="false" hidden="true" name="IQ_DEMAND_DEP" vbProcedure="false">"c320"</definedName>
    <definedName function="false" hidden="true" name="IQ_DEPOSITS_FIN" vbProcedure="false">"c321"</definedName>
    <definedName function="false" hidden="true" name="IQ_DEPOSITS_INTEREST_SECURITIES" vbProcedure="false">"c5509"</definedName>
    <definedName function="false" hidden="true" name="IQ_DEPRE_AMORT" vbProcedure="false">"c1360"</definedName>
    <definedName function="false" hidden="true" name="IQ_DEPRE_AMORT_SUPPL" vbProcedure="false">"c1593"</definedName>
    <definedName function="false" hidden="true" name="IQ_DEPRE_DEPLE" vbProcedure="false">"c1361"</definedName>
    <definedName function="false" hidden="true" name="IQ_DEPRE_SUPP" vbProcedure="false">"c1443"</definedName>
    <definedName function="false" hidden="true" name="IQ_DESCRIPTION_LONG" vbProcedure="false">"c1520"</definedName>
    <definedName function="false" hidden="true" name="IQ_DEVELOP_LAND" vbProcedure="false">"c323"</definedName>
    <definedName function="false" hidden="true" name="IQ_DIFF_LASTCLOSE_TARGET_PRICE" vbProcedure="false">"c1854"</definedName>
    <definedName function="false" hidden="true" name="IQ_DIFF_LASTCLOSE_TARGET_PRICE_REUT" vbProcedure="false">"c5436"</definedName>
    <definedName function="false" hidden="true" name="IQ_DILUT_ADJUST" vbProcedure="false">"c1621"</definedName>
    <definedName function="false" hidden="true" name="IQ_DILUT_EPS_EXCL" vbProcedure="false">"c324"</definedName>
    <definedName function="false" hidden="true" name="IQ_DILUT_EPS_INCL" vbProcedure="false">"c325"</definedName>
    <definedName function="false" hidden="true" name="IQ_DILUT_EPS_NORM" vbProcedure="false">"c1903"</definedName>
    <definedName function="false" hidden="true" name="IQ_DILUT_NI" vbProcedure="false">"c2079"</definedName>
    <definedName function="false" hidden="true" name="IQ_DILUT_NORMAL_EPS" vbProcedure="false">"c1594"</definedName>
    <definedName function="false" hidden="true" name="IQ_DILUT_OUTSTANDING_CURRENT_EST" vbProcedure="false">"c4263"</definedName>
    <definedName function="false" hidden="true" name="IQ_DILUT_OUTSTANDING_CURRENT_HIGH_EST" vbProcedure="false">"c4264"</definedName>
    <definedName function="false" hidden="true" name="IQ_DILUT_OUTSTANDING_CURRENT_LOW_EST" vbProcedure="false">"c4265"</definedName>
    <definedName function="false" hidden="true" name="IQ_DILUT_OUTSTANDING_CURRENT_MEDIAN_EST" vbProcedure="false">"c4266"</definedName>
    <definedName function="false" hidden="true" name="IQ_DILUT_OUTSTANDING_CURRENT_NUM_EST" vbProcedure="false">"c4267"</definedName>
    <definedName function="false" hidden="true" name="IQ_DILUT_OUTSTANDING_CURRENT_STDDEV_EST" vbProcedure="false">"c4268"</definedName>
    <definedName function="false" hidden="true" name="IQ_DILUT_WEIGHT" vbProcedure="false">"c326"</definedName>
    <definedName function="false" hidden="true" name="IQ_DILUT_WEIGHT_EST" vbProcedure="false">"c4269"</definedName>
    <definedName function="false" hidden="true" name="IQ_DILUT_WEIGHT_GUIDANCE" vbProcedure="false">"c4270"</definedName>
    <definedName function="false" hidden="true" name="IQ_DILUT_WEIGHT_HIGH_EST" vbProcedure="false">"c4271"</definedName>
    <definedName function="false" hidden="true" name="IQ_DILUT_WEIGHT_LOW_EST" vbProcedure="false">"c4272"</definedName>
    <definedName function="false" hidden="true" name="IQ_DILUT_WEIGHT_MEDIAN_EST" vbProcedure="false">"c4273"</definedName>
    <definedName function="false" hidden="true" name="IQ_DILUT_WEIGHT_NUM_EST" vbProcedure="false">"c4274"</definedName>
    <definedName function="false" hidden="true" name="IQ_DILUT_WEIGHT_STDDEV_EST" vbProcedure="false">"c4275"</definedName>
    <definedName function="false" hidden="true" name="IQ_DIRECT_AH_EARNED" vbProcedure="false">"c2740"</definedName>
    <definedName function="false" hidden="true" name="IQ_DIRECT_EARNED" vbProcedure="false">"c2730"</definedName>
    <definedName function="false" hidden="true" name="IQ_DIRECT_LIFE_EARNED" vbProcedure="false">"c2735"</definedName>
    <definedName function="false" hidden="true" name="IQ_DIRECT_LIFE_IN_FORCE" vbProcedure="false">"c2765"</definedName>
    <definedName function="false" hidden="true" name="IQ_DIRECT_PC_EARNED" vbProcedure="false">"c2745"</definedName>
    <definedName function="false" hidden="true" name="IQ_DIRECT_WRITTEN" vbProcedure="false">"c2724"</definedName>
    <definedName function="false" hidden="true" name="IQ_DISCONT_OPER" vbProcedure="false">"c1367"</definedName>
    <definedName function="false" hidden="true" name="IQ_DISCOUNT_RATE_PENSION_DOMESTIC" vbProcedure="false">"c327"</definedName>
    <definedName function="false" hidden="true" name="IQ_DISCOUNT_RATE_PENSION_FOREIGN" vbProcedure="false">"c328"</definedName>
    <definedName function="false" hidden="true" name="IQ_DISTRIBUTABLE_CASH" vbProcedure="false">"c3002"</definedName>
    <definedName function="false" hidden="true" name="IQ_DISTRIBUTABLE_CASH_ACT_OR_EST" vbProcedure="false">"c4278"</definedName>
    <definedName function="false" hidden="true" name="IQ_DISTRIBUTABLE_CASH_EST" vbProcedure="false">"c4277"</definedName>
    <definedName function="false" hidden="true" name="IQ_DISTRIBUTABLE_CASH_GUIDANCE" vbProcedure="false">"c4279"</definedName>
    <definedName function="false" hidden="true" name="IQ_DISTRIBUTABLE_CASH_HIGH_EST" vbProcedure="false">"c4280"</definedName>
    <definedName function="false" hidden="true" name="IQ_DISTRIBUTABLE_CASH_HIGH_GUIDANCE" vbProcedure="false">"c4198"</definedName>
    <definedName function="false" hidden="true" name="IQ_DISTRIBUTABLE_CASH_LOW_EST" vbProcedure="false">"c4281"</definedName>
    <definedName function="false" hidden="true" name="IQ_DISTRIBUTABLE_CASH_LOW_GUIDANCE" vbProcedure="false">"c4238"</definedName>
    <definedName function="false" hidden="true" name="IQ_DISTRIBUTABLE_CASH_MEDIAN_EST" vbProcedure="false">"c4282"</definedName>
    <definedName function="false" hidden="true" name="IQ_DISTRIBUTABLE_CASH_NUM_EST" vbProcedure="false">"c4283"</definedName>
    <definedName function="false" hidden="true" name="IQ_DISTRIBUTABLE_CASH_PAYOUT" vbProcedure="false">"c3005"</definedName>
    <definedName function="false" hidden="true" name="IQ_DISTRIBUTABLE_CASH_SHARE" vbProcedure="false">"c3003"</definedName>
    <definedName function="false" hidden="true" name="IQ_DISTRIBUTABLE_CASH_SHARE_ACT_OR_EST" vbProcedure="false">"c4286"</definedName>
    <definedName function="false" hidden="true" name="IQ_DISTRIBUTABLE_CASH_SHARE_EST" vbProcedure="false">"c4285"</definedName>
    <definedName function="false" hidden="true" name="IQ_DISTRIBUTABLE_CASH_SHARE_GUIDANCE" vbProcedure="false">"c4287"</definedName>
    <definedName function="false" hidden="true" name="IQ_DISTRIBUTABLE_CASH_SHARE_HIGH_EST" vbProcedure="false">"c4288"</definedName>
    <definedName function="false" hidden="true" name="IQ_DISTRIBUTABLE_CASH_SHARE_HIGH_GUIDANCE" vbProcedure="false">"c4199"</definedName>
    <definedName function="false" hidden="true" name="IQ_DISTRIBUTABLE_CASH_SHARE_LOW_EST" vbProcedure="false">"c4289"</definedName>
    <definedName function="false" hidden="true" name="IQ_DISTRIBUTABLE_CASH_SHARE_LOW_GUIDANCE" vbProcedure="false">"c4239"</definedName>
    <definedName function="false" hidden="true" name="IQ_DISTRIBUTABLE_CASH_SHARE_MEDIAN_EST" vbProcedure="false">"c4290"</definedName>
    <definedName function="false" hidden="true" name="IQ_DISTRIBUTABLE_CASH_SHARE_NUM_EST" vbProcedure="false">"c4291"</definedName>
    <definedName function="false" hidden="true" name="IQ_DISTRIBUTABLE_CASH_SHARE_STDDEV_EST" vbProcedure="false">"c4292"</definedName>
    <definedName function="false" hidden="true" name="IQ_DISTRIBUTABLE_CASH_STDDEV_EST" vbProcedure="false">"c4294"</definedName>
    <definedName function="false" hidden="true" name="IQ_DISTR_EXCESS_EARN" vbProcedure="false">"c329"</definedName>
    <definedName function="false" hidden="true" name="IQ_DIVEST_CF" vbProcedure="false">"c331"</definedName>
    <definedName function="false" hidden="true" name="IQ_DIVIDEND_EST" vbProcedure="false">"c4296"</definedName>
    <definedName function="false" hidden="true" name="IQ_DIVIDEND_HIGH_EST" vbProcedure="false">"c4297"</definedName>
    <definedName function="false" hidden="true" name="IQ_DIVIDEND_LOW_EST" vbProcedure="false">"c4298"</definedName>
    <definedName function="false" hidden="true" name="IQ_DIVIDEND_MEDIAN_EST" vbProcedure="false">"c4299"</definedName>
    <definedName function="false" hidden="true" name="IQ_DIVIDEND_NUM_EST" vbProcedure="false">"c4300"</definedName>
    <definedName function="false" hidden="true" name="IQ_DIVIDEND_STDDEV_EST" vbProcedure="false">"c4301"</definedName>
    <definedName function="false" hidden="true" name="IQ_DIVIDEND_YIELD" vbProcedure="false">"c332"</definedName>
    <definedName function="false" hidden="true" name="IQ_DIVID_SHARE" vbProcedure="false">"c1366"</definedName>
    <definedName function="false" hidden="true" name="IQ_DIV_AMOUNT" vbProcedure="false">"c3041"</definedName>
    <definedName function="false" hidden="true" name="IQ_DIV_PAYMENT_DATE" vbProcedure="false">"c2106"</definedName>
    <definedName function="false" hidden="true" name="IQ_DIV_RECORD_DATE" vbProcedure="false">"c2105"</definedName>
    <definedName function="false" hidden="true" name="IQ_DIV_SHARE" vbProcedure="false">"c330"</definedName>
    <definedName function="false" hidden="true" name="IQ_DNTM" vbProcedure="false">700000</definedName>
    <definedName function="false" hidden="true" name="IQ_DO" vbProcedure="false">"c333"</definedName>
    <definedName function="false" hidden="true" name="IQ_DOC_CLAUSE" vbProcedure="false">"c6032"</definedName>
    <definedName function="false" hidden="true" name="IQ_DO_ASSETS_CURRENT" vbProcedure="false">"c334"</definedName>
    <definedName function="false" hidden="true" name="IQ_DO_ASSETS_LT" vbProcedure="false">"c335"</definedName>
    <definedName function="false" hidden="true" name="IQ_DO_CF" vbProcedure="false">"c336"</definedName>
    <definedName function="false" hidden="true" name="IQ_DPAC_ACC" vbProcedure="false">"c2799"</definedName>
    <definedName function="false" hidden="true" name="IQ_DPAC_AMORT" vbProcedure="false">"c2795"</definedName>
    <definedName function="false" hidden="true" name="IQ_DPAC_BEG" vbProcedure="false">"c2791"</definedName>
    <definedName function="false" hidden="true" name="IQ_DPAC_COMMISSIONS" vbProcedure="false">"c2792"</definedName>
    <definedName function="false" hidden="true" name="IQ_DPAC_END" vbProcedure="false">"c2801"</definedName>
    <definedName function="false" hidden="true" name="IQ_DPAC_FX" vbProcedure="false">"c2798"</definedName>
    <definedName function="false" hidden="true" name="IQ_DPAC_OTHERS" vbProcedure="false">"c2793"</definedName>
    <definedName function="false" hidden="true" name="IQ_DPAC_OTHER_ADJ" vbProcedure="false">"c2800"</definedName>
    <definedName function="false" hidden="true" name="IQ_DPAC_PERIOD" vbProcedure="false">"c2794"</definedName>
    <definedName function="false" hidden="true" name="IQ_DPAC_REAL_GAIN" vbProcedure="false">"c2797"</definedName>
    <definedName function="false" hidden="true" name="IQ_DPAC_UNREAL_GAIN" vbProcedure="false">"c2796"</definedName>
    <definedName function="false" hidden="true" name="IQ_DPS_10YR_ANN_CAGR" vbProcedure="false">"c6065"</definedName>
    <definedName function="false" hidden="true" name="IQ_DPS_10YR_ANN_GROWTH" vbProcedure="false">"c337"</definedName>
    <definedName function="false" hidden="true" name="IQ_DPS_1YR_ANN_GROWTH" vbProcedure="false">"c338"</definedName>
    <definedName function="false" hidden="true" name="IQ_DPS_2YR_ANN_CAGR" vbProcedure="false">"c6066"</definedName>
    <definedName function="false" hidden="true" name="IQ_DPS_2YR_ANN_GROWTH" vbProcedure="false">"c339"</definedName>
    <definedName function="false" hidden="true" name="IQ_DPS_3YR_ANN_CAGR" vbProcedure="false">"c6067"</definedName>
    <definedName function="false" hidden="true" name="IQ_DPS_3YR_ANN_GROWTH" vbProcedure="false">"c340"</definedName>
    <definedName function="false" hidden="true" name="IQ_DPS_5YR_ANN_CAGR" vbProcedure="false">"c6068"</definedName>
    <definedName function="false" hidden="true" name="IQ_DPS_5YR_ANN_GROWTH" vbProcedure="false">"c341"</definedName>
    <definedName function="false" hidden="true" name="IQ_DPS_7YR_ANN_CAGR" vbProcedure="false">"c6069"</definedName>
    <definedName function="false" hidden="true" name="IQ_DPS_7YR_ANN_GROWTH" vbProcedure="false">"c342"</definedName>
    <definedName function="false" hidden="true" name="IQ_DPS_ACT_OR_EST" vbProcedure="false">"c2218"</definedName>
    <definedName function="false" hidden="true" name="IQ_DPS_ACT_OR_EST_REUT" vbProcedure="false">"c5464"</definedName>
    <definedName function="false" hidden="true" name="IQ_DPS_EST" vbProcedure="false">"c1674"</definedName>
    <definedName function="false" hidden="true" name="IQ_DPS_EST_BOTTOM_UP" vbProcedure="false">"c5493"</definedName>
    <definedName function="false" hidden="true" name="IQ_DPS_EST_BOTTOM_UP_REUT" vbProcedure="false">"c5501"</definedName>
    <definedName function="false" hidden="true" name="IQ_DPS_EST_REUT" vbProcedure="false">"c3851"</definedName>
    <definedName function="false" hidden="true" name="IQ_DPS_GUIDANCE" vbProcedure="false">"c4302"</definedName>
    <definedName function="false" hidden="true" name="IQ_DPS_HIGH_EST" vbProcedure="false">"c1676"</definedName>
    <definedName function="false" hidden="true" name="IQ_DPS_HIGH_EST_REUT" vbProcedure="false">"c3853"</definedName>
    <definedName function="false" hidden="true" name="IQ_DPS_HIGH_GUIDANCE" vbProcedure="false">"c4168"</definedName>
    <definedName function="false" hidden="true" name="IQ_DPS_LOW_EST" vbProcedure="false">"c1677"</definedName>
    <definedName function="false" hidden="true" name="IQ_DPS_LOW_EST_REUT" vbProcedure="false">"c3854"</definedName>
    <definedName function="false" hidden="true" name="IQ_DPS_LOW_GUIDANCE" vbProcedure="false">"c4208"</definedName>
    <definedName function="false" hidden="true" name="IQ_DPS_MEDIAN_EST" vbProcedure="false">"c1675"</definedName>
    <definedName function="false" hidden="true" name="IQ_DPS_MEDIAN_EST_REUT" vbProcedure="false">"c3852"</definedName>
    <definedName function="false" hidden="true" name="IQ_DPS_NUM_EST" vbProcedure="false">"c1678"</definedName>
    <definedName function="false" hidden="true" name="IQ_DPS_NUM_EST_REUT" vbProcedure="false">"c3855"</definedName>
    <definedName function="false" hidden="true" name="IQ_DPS_STDDEV_EST" vbProcedure="false">"c1679"</definedName>
    <definedName function="false" hidden="true" name="IQ_DPS_STDDEV_EST_REUT" vbProcedure="false">"c3856"</definedName>
    <definedName function="false" hidden="true" name="IQ_DURATION" vbProcedure="false">"c2181"</definedName>
    <definedName function="false" hidden="true" name="IQ_EARNINGS_ANNOUNCE_DATE" vbProcedure="false">"c1649"</definedName>
    <definedName function="false" hidden="true" name="IQ_EARNINGS_ANNOUNCE_DATE_REUT" vbProcedure="false">"c5314"</definedName>
    <definedName function="false" hidden="true" name="IQ_EARNING_ASSET_YIELD" vbProcedure="false">"c343"</definedName>
    <definedName function="false" hidden="true" name="IQ_EARNING_CO" vbProcedure="false">"c344"</definedName>
    <definedName function="false" hidden="true" name="IQ_EARNING_CO_10YR_ANN_CAGR" vbProcedure="false">"c6070"</definedName>
    <definedName function="false" hidden="true" name="IQ_EARNING_CO_10YR_ANN_GROWTH" vbProcedure="false">"c345"</definedName>
    <definedName function="false" hidden="true" name="IQ_EARNING_CO_1YR_ANN_GROWTH" vbProcedure="false">"c346"</definedName>
    <definedName function="false" hidden="true" name="IQ_EARNING_CO_2YR_ANN_CAGR" vbProcedure="false">"c6071"</definedName>
    <definedName function="false" hidden="true" name="IQ_EARNING_CO_2YR_ANN_GROWTH" vbProcedure="false">"c347"</definedName>
    <definedName function="false" hidden="true" name="IQ_EARNING_CO_3YR_ANN_CAGR" vbProcedure="false">"c6072"</definedName>
    <definedName function="false" hidden="true" name="IQ_EARNING_CO_3YR_ANN_GROWTH" vbProcedure="false">"c348"</definedName>
    <definedName function="false" hidden="true" name="IQ_EARNING_CO_5YR_ANN_CAGR" vbProcedure="false">"c6073"</definedName>
    <definedName function="false" hidden="true" name="IQ_EARNING_CO_5YR_ANN_GROWTH" vbProcedure="false">"c349"</definedName>
    <definedName function="false" hidden="true" name="IQ_EARNING_CO_7YR_ANN_CAGR" vbProcedure="false">"c6074"</definedName>
    <definedName function="false" hidden="true" name="IQ_EARNING_CO_7YR_ANN_GROWTH" vbProcedure="false">"c350"</definedName>
    <definedName function="false" hidden="true" name="IQ_EARNING_CO_MARGIN" vbProcedure="false">"c351"</definedName>
    <definedName function="false" hidden="true" name="IQ_EBIT" vbProcedure="false">"c352"</definedName>
    <definedName function="false" hidden="true" name="IQ_EBITA" vbProcedure="false">"c1910"</definedName>
    <definedName function="false" hidden="true" name="IQ_EBITA_10YR_ANN_CAGR" vbProcedure="false">"c6184"</definedName>
    <definedName function="false" hidden="true" name="IQ_EBITA_10YR_ANN_GROWTH" vbProcedure="false">"c1954"</definedName>
    <definedName function="false" hidden="true" name="IQ_EBITA_1YR_ANN_GROWTH" vbProcedure="false">"c1949"</definedName>
    <definedName function="false" hidden="true" name="IQ_EBITA_2YR_ANN_CAGR" vbProcedure="false">"c6180"</definedName>
    <definedName function="false" hidden="true" name="IQ_EBITA_2YR_ANN_GROWTH" vbProcedure="false">"c1950"</definedName>
    <definedName function="false" hidden="true" name="IQ_EBITA_3YR_ANN_CAGR" vbProcedure="false">"c6181"</definedName>
    <definedName function="false" hidden="true" name="IQ_EBITA_3YR_ANN_GROWTH" vbProcedure="false">"c1951"</definedName>
    <definedName function="false" hidden="true" name="IQ_EBITA_5YR_ANN_CAGR" vbProcedure="false">"c6182"</definedName>
    <definedName function="false" hidden="true" name="IQ_EBITA_5YR_ANN_GROWTH" vbProcedure="false">"c1952"</definedName>
    <definedName function="false" hidden="true" name="IQ_EBITA_7YR_ANN_CAGR" vbProcedure="false">"c6183"</definedName>
    <definedName function="false" hidden="true" name="IQ_EBITA_7YR_ANN_GROWTH" vbProcedure="false">"c1953"</definedName>
    <definedName function="false" hidden="true" name="IQ_EBITA_EQ_INC" vbProcedure="false">"c3497"</definedName>
    <definedName function="false" hidden="true" name="IQ_EBITA_EQ_INC_EXCL_SBC" vbProcedure="false">"c3501"</definedName>
    <definedName function="false" hidden="true" name="IQ_EBITA_EXCL_SBC" vbProcedure="false">"c3080"</definedName>
    <definedName function="false" hidden="true" name="IQ_EBITA_MARGIN" vbProcedure="false">"c1963"</definedName>
    <definedName function="false" hidden="true" name="IQ_EBITDA" vbProcedure="false">"c361"</definedName>
    <definedName function="false" hidden="true" name="IQ_EBITDAR" vbProcedure="false">"c2989"</definedName>
    <definedName function="false" hidden="true" name="IQ_EBITDAR_EQ_INC" vbProcedure="false">"c3499"</definedName>
    <definedName function="false" hidden="true" name="IQ_EBITDAR_EQ_INC_EXCL_SBC" vbProcedure="false">"c3503"</definedName>
    <definedName function="false" hidden="true" name="IQ_EBITDAR_EXCL_SBC" vbProcedure="false">"c3083"</definedName>
    <definedName function="false" hidden="true" name="IQ_EBITDA_10YR_ANN_CAGR" vbProcedure="false">"c6080"</definedName>
    <definedName function="false" hidden="true" name="IQ_EBITDA_10YR_ANN_GROWTH" vbProcedure="false">"c362"</definedName>
    <definedName function="false" hidden="true" name="IQ_EBITDA_1YR_ANN_GROWTH" vbProcedure="false">"c363"</definedName>
    <definedName function="false" hidden="true" name="IQ_EBITDA_2YR_ANN_CAGR" vbProcedure="false">"c6081"</definedName>
    <definedName function="false" hidden="true" name="IQ_EBITDA_2YR_ANN_GROWTH" vbProcedure="false">"c364"</definedName>
    <definedName function="false" hidden="true" name="IQ_EBITDA_3YR_ANN_CAGR" vbProcedure="false">"c6082"</definedName>
    <definedName function="false" hidden="true" name="IQ_EBITDA_3YR_ANN_GROWTH" vbProcedure="false">"c365"</definedName>
    <definedName function="false" hidden="true" name="IQ_EBITDA_5YR_ANN_CAGR" vbProcedure="false">"c6083"</definedName>
    <definedName function="false" hidden="true" name="IQ_EBITDA_5YR_ANN_GROWTH" vbProcedure="false">"c366"</definedName>
    <definedName function="false" hidden="true" name="IQ_EBITDA_7YR_ANN_CAGR" vbProcedure="false">"c6084"</definedName>
    <definedName function="false" hidden="true" name="IQ_EBITDA_7YR_ANN_GROWTH" vbProcedure="false">"c367"</definedName>
    <definedName function="false" hidden="true" name="IQ_EBITDA_ACT_OR_EST" vbProcedure="false">"c2215"</definedName>
    <definedName function="false" hidden="true" name="IQ_EBITDA_ACT_OR_EST_REUT" vbProcedure="false">"c5462"</definedName>
    <definedName function="false" hidden="true" name="IQ_EBITDA_CAPEX_INT" vbProcedure="false">"c368"</definedName>
    <definedName function="false" hidden="true" name="IQ_EBITDA_CAPEX_OVER_TOTAL_IE" vbProcedure="false">"c1370"</definedName>
    <definedName function="false" hidden="true" name="IQ_EBITDA_EQ_INC" vbProcedure="false">"c3496"</definedName>
    <definedName function="false" hidden="true" name="IQ_EBITDA_EQ_INC_EXCL_SBC" vbProcedure="false">"c3500"</definedName>
    <definedName function="false" hidden="true" name="IQ_EBITDA_EST" vbProcedure="false">"c369"</definedName>
    <definedName function="false" hidden="true" name="IQ_EBITDA_EST_REUT" vbProcedure="false">"c3640"</definedName>
    <definedName function="false" hidden="true" name="IQ_EBITDA_EXCL_SBC" vbProcedure="false">"c3081"</definedName>
    <definedName function="false" hidden="true" name="IQ_EBITDA_GUIDANCE" vbProcedure="false">"c4334"</definedName>
    <definedName function="false" hidden="true" name="IQ_EBITDA_HIGH_EST" vbProcedure="false">"c370"</definedName>
    <definedName function="false" hidden="true" name="IQ_EBITDA_HIGH_EST_REUT" vbProcedure="false">"c3642"</definedName>
    <definedName function="false" hidden="true" name="IQ_EBITDA_HIGH_GUIDANCE" vbProcedure="false">"c4170"</definedName>
    <definedName function="false" hidden="true" name="IQ_EBITDA_INT" vbProcedure="false">"c373"</definedName>
    <definedName function="false" hidden="true" name="IQ_EBITDA_LOW_EST" vbProcedure="false">"c371"</definedName>
    <definedName function="false" hidden="true" name="IQ_EBITDA_LOW_EST_REUT" vbProcedure="false">"c3643"</definedName>
    <definedName function="false" hidden="true" name="IQ_EBITDA_LOW_GUIDANCE" vbProcedure="false">"c4210"</definedName>
    <definedName function="false" hidden="true" name="IQ_EBITDA_MARGIN" vbProcedure="false">"c372"</definedName>
    <definedName function="false" hidden="true" name="IQ_EBITDA_MEDIAN_EST" vbProcedure="false">"c1663"</definedName>
    <definedName function="false" hidden="true" name="IQ_EBITDA_MEDIAN_EST_REUT" vbProcedure="false">"c3641"</definedName>
    <definedName function="false" hidden="true" name="IQ_EBITDA_NUM_EST" vbProcedure="false">"c374"</definedName>
    <definedName function="false" hidden="true" name="IQ_EBITDA_NUM_EST_REUT" vbProcedure="false">"c3644"</definedName>
    <definedName function="false" hidden="true" name="IQ_EBITDA_OVER_TOTAL_IE" vbProcedure="false">"c1371"</definedName>
    <definedName function="false" hidden="true" name="IQ_EBITDA_SBC_ACT_OR_EST" vbProcedure="false">"c4337"</definedName>
    <definedName function="false" hidden="true" name="IQ_EBITDA_SBC_EST" vbProcedure="false">"c4336"</definedName>
    <definedName function="false" hidden="true" name="IQ_EBITDA_SBC_GUIDANCE" vbProcedure="false">"c4338"</definedName>
    <definedName function="false" hidden="true" name="IQ_EBITDA_SBC_HIGH_EST" vbProcedure="false">"c4339"</definedName>
    <definedName function="false" hidden="true" name="IQ_EBITDA_SBC_HIGH_GUIDANCE" vbProcedure="false">"c4194"</definedName>
    <definedName function="false" hidden="true" name="IQ_EBITDA_SBC_LOW_EST" vbProcedure="false">"c4340"</definedName>
    <definedName function="false" hidden="true" name="IQ_EBITDA_SBC_LOW_GUIDANCE" vbProcedure="false">"c4234"</definedName>
    <definedName function="false" hidden="true" name="IQ_EBITDA_SBC_MEDIAN_EST" vbProcedure="false">"c4341"</definedName>
    <definedName function="false" hidden="true" name="IQ_EBITDA_SBC_NUM_EST" vbProcedure="false">"c4342"</definedName>
    <definedName function="false" hidden="true" name="IQ_EBITDA_SBC_STDDEV_EST" vbProcedure="false">"c4343"</definedName>
    <definedName function="false" hidden="true" name="IQ_EBITDA_STDDEV_EST" vbProcedure="false">"c375"</definedName>
    <definedName function="false" hidden="true" name="IQ_EBITDA_STDDEV_EST_REUT" vbProcedure="false">"c3645"</definedName>
    <definedName function="false" hidden="true" name="IQ_EBIT_10YR_ANN_CAGR" vbProcedure="false">"c6075"</definedName>
    <definedName function="false" hidden="true" name="IQ_EBIT_10YR_ANN_GROWTH" vbProcedure="false">"c353"</definedName>
    <definedName function="false" hidden="true" name="IQ_EBIT_1YR_ANN_GROWTH" vbProcedure="false">"c354"</definedName>
    <definedName function="false" hidden="true" name="IQ_EBIT_2YR_ANN_CAGR" vbProcedure="false">"c6076"</definedName>
    <definedName function="false" hidden="true" name="IQ_EBIT_2YR_ANN_GROWTH" vbProcedure="false">"c355"</definedName>
    <definedName function="false" hidden="true" name="IQ_EBIT_3YR_ANN_CAGR" vbProcedure="false">"c6077"</definedName>
    <definedName function="false" hidden="true" name="IQ_EBIT_3YR_ANN_GROWTH" vbProcedure="false">"c356"</definedName>
    <definedName function="false" hidden="true" name="IQ_EBIT_5YR_ANN_CAGR" vbProcedure="false">"c6078"</definedName>
    <definedName function="false" hidden="true" name="IQ_EBIT_5YR_ANN_GROWTH" vbProcedure="false">"c357"</definedName>
    <definedName function="false" hidden="true" name="IQ_EBIT_7YR_ANN_CAGR" vbProcedure="false">"c6079"</definedName>
    <definedName function="false" hidden="true" name="IQ_EBIT_7YR_ANN_GROWTH" vbProcedure="false">"c358"</definedName>
    <definedName function="false" hidden="true" name="IQ_EBIT_ACT_OR_EST" vbProcedure="false">"c2219"</definedName>
    <definedName function="false" hidden="true" name="IQ_EBIT_ACT_OR_EST_REUT" vbProcedure="false">"c5465"</definedName>
    <definedName function="false" hidden="true" name="IQ_EBIT_EQ_INC" vbProcedure="false">"c3498"</definedName>
    <definedName function="false" hidden="true" name="IQ_EBIT_EQ_INC_EXCL_SBC" vbProcedure="false">"c3502"</definedName>
    <definedName function="false" hidden="true" name="IQ_EBIT_EST" vbProcedure="false">"c1681"</definedName>
    <definedName function="false" hidden="true" name="IQ_EBIT_EST_REUT" vbProcedure="false">"c5333"</definedName>
    <definedName function="false" hidden="true" name="IQ_EBIT_EXCL_SBC" vbProcedure="false">"c3082"</definedName>
    <definedName function="false" hidden="true" name="IQ_EBIT_GUIDANCE" vbProcedure="false">"c4303"</definedName>
    <definedName function="false" hidden="true" name="IQ_EBIT_GW_ACT_OR_EST" vbProcedure="false">"c4306"</definedName>
    <definedName function="false" hidden="true" name="IQ_EBIT_GW_EST" vbProcedure="false">"c4305"</definedName>
    <definedName function="false" hidden="true" name="IQ_EBIT_GW_GUIDANCE" vbProcedure="false">"c4307"</definedName>
    <definedName function="false" hidden="true" name="IQ_EBIT_GW_HIGH_EST" vbProcedure="false">"c4308"</definedName>
    <definedName function="false" hidden="true" name="IQ_EBIT_GW_HIGH_GUIDANCE" vbProcedure="false">"c4171"</definedName>
    <definedName function="false" hidden="true" name="IQ_EBIT_GW_LOW_EST" vbProcedure="false">"c4309"</definedName>
    <definedName function="false" hidden="true" name="IQ_EBIT_GW_LOW_GUIDANCE" vbProcedure="false">"c4211"</definedName>
    <definedName function="false" hidden="true" name="IQ_EBIT_GW_MEDIAN_EST" vbProcedure="false">"c4310"</definedName>
    <definedName function="false" hidden="true" name="IQ_EBIT_GW_NUM_EST" vbProcedure="false">"c4311"</definedName>
    <definedName function="false" hidden="true" name="IQ_EBIT_GW_STDDEV_EST" vbProcedure="false">"c4312"</definedName>
    <definedName function="false" hidden="true" name="IQ_EBIT_HIGH_EST" vbProcedure="false">"c1683"</definedName>
    <definedName function="false" hidden="true" name="IQ_EBIT_HIGH_EST_REUT" vbProcedure="false">"c5335"</definedName>
    <definedName function="false" hidden="true" name="IQ_EBIT_HIGH_GUIDANCE" vbProcedure="false">"c4172"</definedName>
    <definedName function="false" hidden="true" name="IQ_EBIT_INT" vbProcedure="false">"c360"</definedName>
    <definedName function="false" hidden="true" name="IQ_EBIT_LOW_EST" vbProcedure="false">"c1684"</definedName>
    <definedName function="false" hidden="true" name="IQ_EBIT_LOW_EST_REUT" vbProcedure="false">"c5336"</definedName>
    <definedName function="false" hidden="true" name="IQ_EBIT_LOW_GUIDANCE" vbProcedure="false">"c4212"</definedName>
    <definedName function="false" hidden="true" name="IQ_EBIT_MARGIN" vbProcedure="false">"c359"</definedName>
    <definedName function="false" hidden="true" name="IQ_EBIT_MEDIAN_EST" vbProcedure="false">"c1682"</definedName>
    <definedName function="false" hidden="true" name="IQ_EBIT_MEDIAN_EST_REUT" vbProcedure="false">"c5334"</definedName>
    <definedName function="false" hidden="true" name="IQ_EBIT_NUM_EST" vbProcedure="false">"c1685"</definedName>
    <definedName function="false" hidden="true" name="IQ_EBIT_NUM_EST_REUT" vbProcedure="false">"c5337"</definedName>
    <definedName function="false" hidden="true" name="IQ_EBIT_OVER_IE" vbProcedure="false">"c1369"</definedName>
    <definedName function="false" hidden="true" name="IQ_EBIT_SBC_ACT_OR_EST" vbProcedure="false">"c4316"</definedName>
    <definedName function="false" hidden="true" name="IQ_EBIT_SBC_EST" vbProcedure="false">"c4315"</definedName>
    <definedName function="false" hidden="true" name="IQ_EBIT_SBC_GUIDANCE" vbProcedure="false">"c4317"</definedName>
    <definedName function="false" hidden="true" name="IQ_EBIT_SBC_GW_ACT_OR_EST" vbProcedure="false">"c4320"</definedName>
    <definedName function="false" hidden="true" name="IQ_EBIT_SBC_GW_EST" vbProcedure="false">"c4319"</definedName>
    <definedName function="false" hidden="true" name="IQ_EBIT_SBC_GW_GUIDANCE" vbProcedure="false">"c4321"</definedName>
    <definedName function="false" hidden="true" name="IQ_EBIT_SBC_GW_HIGH_EST" vbProcedure="false">"c4322"</definedName>
    <definedName function="false" hidden="true" name="IQ_EBIT_SBC_GW_HIGH_GUIDANCE" vbProcedure="false">"c4193"</definedName>
    <definedName function="false" hidden="true" name="IQ_EBIT_SBC_GW_LOW_EST" vbProcedure="false">"c4323"</definedName>
    <definedName function="false" hidden="true" name="IQ_EBIT_SBC_GW_LOW_GUIDANCE" vbProcedure="false">"c4233"</definedName>
    <definedName function="false" hidden="true" name="IQ_EBIT_SBC_GW_MEDIAN_EST" vbProcedure="false">"c4324"</definedName>
    <definedName function="false" hidden="true" name="IQ_EBIT_SBC_GW_NUM_EST" vbProcedure="false">"c4325"</definedName>
    <definedName function="false" hidden="true" name="IQ_EBIT_SBC_GW_STDDEV_EST" vbProcedure="false">"c4326"</definedName>
    <definedName function="false" hidden="true" name="IQ_EBIT_SBC_HIGH_EST" vbProcedure="false">"c4328"</definedName>
    <definedName function="false" hidden="true" name="IQ_EBIT_SBC_HIGH_GUIDANCE" vbProcedure="false">"c4192"</definedName>
    <definedName function="false" hidden="true" name="IQ_EBIT_SBC_LOW_EST" vbProcedure="false">"c4329"</definedName>
    <definedName function="false" hidden="true" name="IQ_EBIT_SBC_LOW_GUIDANCE" vbProcedure="false">"c4232"</definedName>
    <definedName function="false" hidden="true" name="IQ_EBIT_SBC_MEDIAN_EST" vbProcedure="false">"c4330"</definedName>
    <definedName function="false" hidden="true" name="IQ_EBIT_SBC_NUM_EST" vbProcedure="false">"c4331"</definedName>
    <definedName function="false" hidden="true" name="IQ_EBIT_SBC_STDDEV_EST" vbProcedure="false">"c4332"</definedName>
    <definedName function="false" hidden="true" name="IQ_EBIT_STDDEV_EST" vbProcedure="false">"c1686"</definedName>
    <definedName function="false" hidden="true" name="IQ_EBIT_STDDEV_EST_REUT" vbProcedure="false">"c5338"</definedName>
    <definedName function="false" hidden="true" name="IQ_EBT" vbProcedure="false">"c376"</definedName>
    <definedName function="false" hidden="true" name="IQ_EBT_BNK" vbProcedure="false">"c377"</definedName>
    <definedName function="false" hidden="true" name="IQ_EBT_BR" vbProcedure="false">"c378"</definedName>
    <definedName function="false" hidden="true" name="IQ_EBT_EXCL" vbProcedure="false">"c379"</definedName>
    <definedName function="false" hidden="true" name="IQ_EBT_EXCL_BNK" vbProcedure="false">"c380"</definedName>
    <definedName function="false" hidden="true" name="IQ_EBT_EXCL_BR" vbProcedure="false">"c381"</definedName>
    <definedName function="false" hidden="true" name="IQ_EBT_EXCL_FIN" vbProcedure="false">"c382"</definedName>
    <definedName function="false" hidden="true" name="IQ_EBT_EXCL_INS" vbProcedure="false">"c383"</definedName>
    <definedName function="false" hidden="true" name="IQ_EBT_EXCL_MARGIN" vbProcedure="false">"c1462"</definedName>
    <definedName function="false" hidden="true" name="IQ_EBT_EXCL_RE" vbProcedure="false">"c6214"</definedName>
    <definedName function="false" hidden="true" name="IQ_EBT_EXCL_REIT" vbProcedure="false">"c384"</definedName>
    <definedName function="false" hidden="true" name="IQ_EBT_EXCL_UTI" vbProcedure="false">"c385"</definedName>
    <definedName function="false" hidden="true" name="IQ_EBT_FIN" vbProcedure="false">"c386"</definedName>
    <definedName function="false" hidden="true" name="IQ_EBT_GAAP_GUIDANCE" vbProcedure="false">"c4345"</definedName>
    <definedName function="false" hidden="true" name="IQ_EBT_GAAP_HIGH_GUIDANCE" vbProcedure="false">"c4174"</definedName>
    <definedName function="false" hidden="true" name="IQ_EBT_GAAP_LOW_GUIDANCE" vbProcedure="false">"c4214"</definedName>
    <definedName function="false" hidden="true" name="IQ_EBT_GUIDANCE" vbProcedure="false">"c4346"</definedName>
    <definedName function="false" hidden="true" name="IQ_EBT_GW_GUIDANCE" vbProcedure="false">"c4347"</definedName>
    <definedName function="false" hidden="true" name="IQ_EBT_GW_HIGH_GUIDANCE" vbProcedure="false">"c4175"</definedName>
    <definedName function="false" hidden="true" name="IQ_EBT_GW_LOW_GUIDANCE" vbProcedure="false">"c4215"</definedName>
    <definedName function="false" hidden="true" name="IQ_EBT_HIGH_GUIDANCE" vbProcedure="false">"c4173"</definedName>
    <definedName function="false" hidden="true" name="IQ_EBT_INCL_MARGIN" vbProcedure="false">"c387"</definedName>
    <definedName function="false" hidden="true" name="IQ_EBT_INS" vbProcedure="false">"c388"</definedName>
    <definedName function="false" hidden="true" name="IQ_EBT_LOW_GUIDANCE" vbProcedure="false">"c4213"</definedName>
    <definedName function="false" hidden="true" name="IQ_EBT_RE" vbProcedure="false">"c6215"</definedName>
    <definedName function="false" hidden="true" name="IQ_EBT_REIT" vbProcedure="false">"c389"</definedName>
    <definedName function="false" hidden="true" name="IQ_EBT_SBC_ACT_OR_EST" vbProcedure="false">"c4350"</definedName>
    <definedName function="false" hidden="true" name="IQ_EBT_SBC_EST" vbProcedure="false">"c4349"</definedName>
    <definedName function="false" hidden="true" name="IQ_EBT_SBC_GUIDANCE" vbProcedure="false">"c4351"</definedName>
    <definedName function="false" hidden="true" name="IQ_EBT_SBC_GW_ACT_OR_EST" vbProcedure="false">"c4354"</definedName>
    <definedName function="false" hidden="true" name="IQ_EBT_SBC_GW_EST" vbProcedure="false">"c4353"</definedName>
    <definedName function="false" hidden="true" name="IQ_EBT_SBC_GW_GUIDANCE" vbProcedure="false">"c4355"</definedName>
    <definedName function="false" hidden="true" name="IQ_EBT_SBC_GW_HIGH_EST" vbProcedure="false">"c4356"</definedName>
    <definedName function="false" hidden="true" name="IQ_EBT_SBC_GW_HIGH_GUIDANCE" vbProcedure="false">"c4191"</definedName>
    <definedName function="false" hidden="true" name="IQ_EBT_SBC_GW_LOW_EST" vbProcedure="false">"c4357"</definedName>
    <definedName function="false" hidden="true" name="IQ_EBT_SBC_GW_LOW_GUIDANCE" vbProcedure="false">"c4231"</definedName>
    <definedName function="false" hidden="true" name="IQ_EBT_SBC_GW_MEDIAN_EST" vbProcedure="false">"c4358"</definedName>
    <definedName function="false" hidden="true" name="IQ_EBT_SBC_GW_NUM_EST" vbProcedure="false">"c4359"</definedName>
    <definedName function="false" hidden="true" name="IQ_EBT_SBC_GW_STDDEV_EST" vbProcedure="false">"c4360"</definedName>
    <definedName function="false" hidden="true" name="IQ_EBT_SBC_HIGH_EST" vbProcedure="false">"c4362"</definedName>
    <definedName function="false" hidden="true" name="IQ_EBT_SBC_HIGH_GUIDANCE" vbProcedure="false">"c4190"</definedName>
    <definedName function="false" hidden="true" name="IQ_EBT_SBC_LOW_EST" vbProcedure="false">"c4363"</definedName>
    <definedName function="false" hidden="true" name="IQ_EBT_SBC_LOW_GUIDANCE" vbProcedure="false">"c4230"</definedName>
    <definedName function="false" hidden="true" name="IQ_EBT_SBC_MEDIAN_EST" vbProcedure="false">"c4364"</definedName>
    <definedName function="false" hidden="true" name="IQ_EBT_SBC_NUM_EST" vbProcedure="false">"c4365"</definedName>
    <definedName function="false" hidden="true" name="IQ_EBT_SBC_STDDEV_EST" vbProcedure="false">"c4366"</definedName>
    <definedName function="false" hidden="true" name="IQ_EBT_UTI" vbProcedure="false">"c390"</definedName>
    <definedName function="false" hidden="true" name="IQ_ECS_AUTHORIZED_SHARES" vbProcedure="false">"c5583"</definedName>
    <definedName function="false" hidden="true" name="IQ_ECS_AUTHORIZED_SHARES_ABS" vbProcedure="false">"c5597"</definedName>
    <definedName function="false" hidden="true" name="IQ_ECS_CONVERT_FACTOR" vbProcedure="false">"c5581"</definedName>
    <definedName function="false" hidden="true" name="IQ_ECS_CONVERT_FACTOR_ABS" vbProcedure="false">"c5595"</definedName>
    <definedName function="false" hidden="true" name="IQ_ECS_CONVERT_INTO" vbProcedure="false">"c5580"</definedName>
    <definedName function="false" hidden="true" name="IQ_ECS_CONVERT_INTO_ABS" vbProcedure="false">"c5594"</definedName>
    <definedName function="false" hidden="true" name="IQ_ECS_CONVERT_TYPE" vbProcedure="false">"c5579"</definedName>
    <definedName function="false" hidden="true" name="IQ_ECS_CONVERT_TYPE_ABS" vbProcedure="false">"c5593"</definedName>
    <definedName function="false" hidden="true" name="IQ_ECS_INACTIVE_DATE" vbProcedure="false">"c5576"</definedName>
    <definedName function="false" hidden="true" name="IQ_ECS_INACTIVE_DATE_ABS" vbProcedure="false">"c5590"</definedName>
    <definedName function="false" hidden="true" name="IQ_ECS_NAME" vbProcedure="false">"c5571"</definedName>
    <definedName function="false" hidden="true" name="IQ_ECS_NAME_ABS" vbProcedure="false">"c5585"</definedName>
    <definedName function="false" hidden="true" name="IQ_ECS_NUM_SHAREHOLDERS" vbProcedure="false">"c5584"</definedName>
    <definedName function="false" hidden="true" name="IQ_ECS_NUM_SHAREHOLDERS_ABS" vbProcedure="false">"c5598"</definedName>
    <definedName function="false" hidden="true" name="IQ_ECS_PAR_VALUE" vbProcedure="false">"c5577"</definedName>
    <definedName function="false" hidden="true" name="IQ_ECS_PAR_VALUE_ABS" vbProcedure="false">"c5591"</definedName>
    <definedName function="false" hidden="true" name="IQ_ECS_PAR_VALUE_CURRENCY" vbProcedure="false">"c5578"</definedName>
    <definedName function="false" hidden="true" name="IQ_ECS_PAR_VALUE_CURRENCY_ABS" vbProcedure="false">"c5592"</definedName>
    <definedName function="false" hidden="true" name="IQ_ECS_SHARES_OUT_BS_DATE" vbProcedure="false">"c5572"</definedName>
    <definedName function="false" hidden="true" name="IQ_ECS_SHARES_OUT_BS_DATE_ABS" vbProcedure="false">"c5586"</definedName>
    <definedName function="false" hidden="true" name="IQ_ECS_SHARES_OUT_FILING_DATE" vbProcedure="false">"c5573"</definedName>
    <definedName function="false" hidden="true" name="IQ_ECS_SHARES_OUT_FILING_DATE_ABS" vbProcedure="false">"c5587"</definedName>
    <definedName function="false" hidden="true" name="IQ_ECS_START_DATE" vbProcedure="false">"c5575"</definedName>
    <definedName function="false" hidden="true" name="IQ_ECS_START_DATE_ABS" vbProcedure="false">"c5589"</definedName>
    <definedName function="false" hidden="true" name="IQ_ECS_TYPE" vbProcedure="false">"c5574"</definedName>
    <definedName function="false" hidden="true" name="IQ_ECS_TYPE_ABS" vbProcedure="false">"c5588"</definedName>
    <definedName function="false" hidden="true" name="IQ_ECS_VOTING" vbProcedure="false">"c5582"</definedName>
    <definedName function="false" hidden="true" name="IQ_ECS_VOTING_ABS" vbProcedure="false">"c5596"</definedName>
    <definedName function="false" hidden="true" name="IQ_EFFECT_SPECIAL_CHARGE" vbProcedure="false">"c1595"</definedName>
    <definedName function="false" hidden="true" name="IQ_EFFECT_TAX_RATE" vbProcedure="false">"c1899"</definedName>
    <definedName function="false" hidden="true" name="IQ_EFFICIENCY_RATIO" vbProcedure="false">"c391"</definedName>
    <definedName function="false" hidden="true" name="IQ_EMPLOYEES" vbProcedure="false">"c392"</definedName>
    <definedName function="false" hidden="true" name="IQ_ENTERPRISE_VALUE" vbProcedure="false">"c1348"</definedName>
    <definedName function="false" hidden="true" name="IQ_EPS_10YR_ANN_CAGR" vbProcedure="false">"c6085"</definedName>
    <definedName function="false" hidden="true" name="IQ_EPS_10YR_ANN_GROWTH" vbProcedure="false">"c393"</definedName>
    <definedName function="false" hidden="true" name="IQ_EPS_1YR_ANN_GROWTH" vbProcedure="false">"c394"</definedName>
    <definedName function="false" hidden="true" name="IQ_EPS_2YR_ANN_CAGR" vbProcedure="false">"c6086"</definedName>
    <definedName function="false" hidden="true" name="IQ_EPS_2YR_ANN_GROWTH" vbProcedure="false">"c395"</definedName>
    <definedName function="false" hidden="true" name="IQ_EPS_3YR_ANN_CAGR" vbProcedure="false">"c6087"</definedName>
    <definedName function="false" hidden="true" name="IQ_EPS_3YR_ANN_GROWTH" vbProcedure="false">"c396"</definedName>
    <definedName function="false" hidden="true" name="IQ_EPS_5YR_ANN_CAGR" vbProcedure="false">"c6088"</definedName>
    <definedName function="false" hidden="true" name="IQ_EPS_5YR_ANN_GROWTH" vbProcedure="false">"c397"</definedName>
    <definedName function="false" hidden="true" name="IQ_EPS_7YR_ANN_CAGR" vbProcedure="false">"c6089"</definedName>
    <definedName function="false" hidden="true" name="IQ_EPS_7YR_ANN_GROWTH" vbProcedure="false">"c398"</definedName>
    <definedName function="false" hidden="true" name="IQ_EPS_ACT_OR_EST" vbProcedure="false">"c2213"</definedName>
    <definedName function="false" hidden="true" name="IQ_EPS_ACT_OR_EST_REUT" vbProcedure="false">"c5460"</definedName>
    <definedName function="false" hidden="true" name="IQ_EPS_EST" vbProcedure="false">"c399"</definedName>
    <definedName function="false" hidden="true" name="IQ_EPS_EST_BOTTOM_UP" vbProcedure="false">"c5489"</definedName>
    <definedName function="false" hidden="true" name="IQ_EPS_EST_BOTTOM_UP_REUT" vbProcedure="false">"c5497"</definedName>
    <definedName function="false" hidden="true" name="IQ_EPS_EST_REUT" vbProcedure="false">"c5453"</definedName>
    <definedName function="false" hidden="true" name="IQ_EPS_EXCL_GUIDANCE" vbProcedure="false">"c4368"</definedName>
    <definedName function="false" hidden="true" name="IQ_EPS_EXCL_HIGH_GUIDANCE" vbProcedure="false">"c4369"</definedName>
    <definedName function="false" hidden="true" name="IQ_EPS_EXCL_LOW_GUIDANCE" vbProcedure="false">"c4204"</definedName>
    <definedName function="false" hidden="true" name="IQ_EPS_GAAP_GUIDANCE" vbProcedure="false">"c4370"</definedName>
    <definedName function="false" hidden="true" name="IQ_EPS_GAAP_HIGH_GUIDANCE" vbProcedure="false">"c4371"</definedName>
    <definedName function="false" hidden="true" name="IQ_EPS_GAAP_LOW_GUIDANCE" vbProcedure="false">"c4205"</definedName>
    <definedName function="false" hidden="true" name="IQ_EPS_GW_ACT_OR_EST" vbProcedure="false">"c2223"</definedName>
    <definedName function="false" hidden="true" name="IQ_EPS_GW_ACT_OR_EST_REUT" vbProcedure="false">"c5469"</definedName>
    <definedName function="false" hidden="true" name="IQ_EPS_GW_EST" vbProcedure="false">"c1737"</definedName>
    <definedName function="false" hidden="true" name="IQ_EPS_GW_EST_BOTTOM_UP" vbProcedure="false">"c5491"</definedName>
    <definedName function="false" hidden="true" name="IQ_EPS_GW_EST_BOTTOM_UP_REUT" vbProcedure="false">"c5499"</definedName>
    <definedName function="false" hidden="true" name="IQ_EPS_GW_EST_REUT" vbProcedure="false">"c5389"</definedName>
    <definedName function="false" hidden="true" name="IQ_EPS_GW_GUIDANCE" vbProcedure="false">"c4372"</definedName>
    <definedName function="false" hidden="true" name="IQ_EPS_GW_HIGH_EST" vbProcedure="false">"c1739"</definedName>
    <definedName function="false" hidden="true" name="IQ_EPS_GW_HIGH_EST_REUT" vbProcedure="false">"c5391"</definedName>
    <definedName function="false" hidden="true" name="IQ_EPS_GW_HIGH_GUIDANCE" vbProcedure="false">"c4373"</definedName>
    <definedName function="false" hidden="true" name="IQ_EPS_GW_LOW_EST" vbProcedure="false">"c1740"</definedName>
    <definedName function="false" hidden="true" name="IQ_EPS_GW_LOW_EST_REUT" vbProcedure="false">"c5392"</definedName>
    <definedName function="false" hidden="true" name="IQ_EPS_GW_LOW_GUIDANCE" vbProcedure="false">"c4206"</definedName>
    <definedName function="false" hidden="true" name="IQ_EPS_GW_MEDIAN_EST" vbProcedure="false">"c1738"</definedName>
    <definedName function="false" hidden="true" name="IQ_EPS_GW_MEDIAN_EST_REUT" vbProcedure="false">"c5390"</definedName>
    <definedName function="false" hidden="true" name="IQ_EPS_GW_NUM_EST" vbProcedure="false">"c1741"</definedName>
    <definedName function="false" hidden="true" name="IQ_EPS_GW_NUM_EST_REUT" vbProcedure="false">"c5393"</definedName>
    <definedName function="false" hidden="true" name="IQ_EPS_GW_STDDEV_EST" vbProcedure="false">"c1742"</definedName>
    <definedName function="false" hidden="true" name="IQ_EPS_GW_STDDEV_EST_REUT" vbProcedure="false">"c5394"</definedName>
    <definedName function="false" hidden="true" name="IQ_EPS_HIGH_EST" vbProcedure="false">"c400"</definedName>
    <definedName function="false" hidden="true" name="IQ_EPS_HIGH_EST_REUT" vbProcedure="false">"c5454"</definedName>
    <definedName function="false" hidden="true" name="IQ_EPS_LOW_EST" vbProcedure="false">"c401"</definedName>
    <definedName function="false" hidden="true" name="IQ_EPS_LOW_EST_REUT" vbProcedure="false">"c5455"</definedName>
    <definedName function="false" hidden="true" name="IQ_EPS_MEDIAN_EST" vbProcedure="false">"c1661"</definedName>
    <definedName function="false" hidden="true" name="IQ_EPS_MEDIAN_EST_REUT" vbProcedure="false">"c5456"</definedName>
    <definedName function="false" hidden="true" name="IQ_EPS_NORM" vbProcedure="false">"c1902"</definedName>
    <definedName function="false" hidden="true" name="IQ_EPS_NORM_EST" vbProcedure="false">"c2226"</definedName>
    <definedName function="false" hidden="true" name="IQ_EPS_NORM_EST_BOTTOM_UP" vbProcedure="false">"c5490"</definedName>
    <definedName function="false" hidden="true" name="IQ_EPS_NORM_EST_BOTTOM_UP_REUT" vbProcedure="false">"c5498"</definedName>
    <definedName function="false" hidden="true" name="IQ_EPS_NORM_EST_REUT" vbProcedure="false">"c5326"</definedName>
    <definedName function="false" hidden="true" name="IQ_EPS_NORM_HIGH_EST" vbProcedure="false">"c2228"</definedName>
    <definedName function="false" hidden="true" name="IQ_EPS_NORM_HIGH_EST_REUT" vbProcedure="false">"c5328"</definedName>
    <definedName function="false" hidden="true" name="IQ_EPS_NORM_LOW_EST" vbProcedure="false">"c2229"</definedName>
    <definedName function="false" hidden="true" name="IQ_EPS_NORM_LOW_EST_REUT" vbProcedure="false">"c5329"</definedName>
    <definedName function="false" hidden="true" name="IQ_EPS_NORM_MEDIAN_EST" vbProcedure="false">"c2227"</definedName>
    <definedName function="false" hidden="true" name="IQ_EPS_NORM_MEDIAN_EST_REUT" vbProcedure="false">"c5327"</definedName>
    <definedName function="false" hidden="true" name="IQ_EPS_NORM_NUM_EST" vbProcedure="false">"c2230"</definedName>
    <definedName function="false" hidden="true" name="IQ_EPS_NORM_NUM_EST_REUT" vbProcedure="false">"c5330"</definedName>
    <definedName function="false" hidden="true" name="IQ_EPS_NORM_STDDEV_EST" vbProcedure="false">"c2231"</definedName>
    <definedName function="false" hidden="true" name="IQ_EPS_NORM_STDDEV_EST_REUT" vbProcedure="false">"c5331"</definedName>
    <definedName function="false" hidden="true" name="IQ_EPS_NUM_EST" vbProcedure="false">"c402"</definedName>
    <definedName function="false" hidden="true" name="IQ_EPS_NUM_EST_REUT" vbProcedure="false">"c5451"</definedName>
    <definedName function="false" hidden="true" name="IQ_EPS_REPORTED_EST" vbProcedure="false">"c1744"</definedName>
    <definedName function="false" hidden="true" name="IQ_EPS_REPORTED_EST_BOTTOM_UP" vbProcedure="false">"c5492"</definedName>
    <definedName function="false" hidden="true" name="IQ_EPS_REPORTED_EST_BOTTOM_UP_REUT" vbProcedure="false">"c5500"</definedName>
    <definedName function="false" hidden="true" name="IQ_EPS_REPORTED_EST_REUT" vbProcedure="false">"c5396"</definedName>
    <definedName function="false" hidden="true" name="IQ_EPS_REPORTED_HIGH_EST" vbProcedure="false">"c1746"</definedName>
    <definedName function="false" hidden="true" name="IQ_EPS_REPORTED_HIGH_EST_REUT" vbProcedure="false">"c5398"</definedName>
    <definedName function="false" hidden="true" name="IQ_EPS_REPORTED_LOW_EST" vbProcedure="false">"c1747"</definedName>
    <definedName function="false" hidden="true" name="IQ_EPS_REPORTED_LOW_EST_REUT" vbProcedure="false">"c5399"</definedName>
    <definedName function="false" hidden="true" name="IQ_EPS_REPORTED_MEDIAN_EST" vbProcedure="false">"c1745"</definedName>
    <definedName function="false" hidden="true" name="IQ_EPS_REPORTED_MEDIAN_EST_REUT" vbProcedure="false">"c5397"</definedName>
    <definedName function="false" hidden="true" name="IQ_EPS_REPORTED_NUM_EST" vbProcedure="false">"c1748"</definedName>
    <definedName function="false" hidden="true" name="IQ_EPS_REPORTED_NUM_EST_REUT" vbProcedure="false">"c5400"</definedName>
    <definedName function="false" hidden="true" name="IQ_EPS_REPORTED_STDDEV_EST" vbProcedure="false">"c1749"</definedName>
    <definedName function="false" hidden="true" name="IQ_EPS_REPORTED_STDDEV_EST_REUT" vbProcedure="false">"c5401"</definedName>
    <definedName function="false" hidden="true" name="IQ_EPS_REPORT_ACT_OR_EST" vbProcedure="false">"c2224"</definedName>
    <definedName function="false" hidden="true" name="IQ_EPS_REPORT_ACT_OR_EST_REUT" vbProcedure="false">"c5470"</definedName>
    <definedName function="false" hidden="true" name="IQ_EPS_SBC_ACT_OR_EST" vbProcedure="false">"c4376"</definedName>
    <definedName function="false" hidden="true" name="IQ_EPS_SBC_EST" vbProcedure="false">"c4375"</definedName>
    <definedName function="false" hidden="true" name="IQ_EPS_SBC_GUIDANCE" vbProcedure="false">"c4377"</definedName>
    <definedName function="false" hidden="true" name="IQ_EPS_SBC_GW_ACT_OR_EST" vbProcedure="false">"c4380"</definedName>
    <definedName function="false" hidden="true" name="IQ_EPS_SBC_GW_EST" vbProcedure="false">"c4379"</definedName>
    <definedName function="false" hidden="true" name="IQ_EPS_SBC_GW_GUIDANCE" vbProcedure="false">"c4381"</definedName>
    <definedName function="false" hidden="true" name="IQ_EPS_SBC_GW_HIGH_EST" vbProcedure="false">"c4382"</definedName>
    <definedName function="false" hidden="true" name="IQ_EPS_SBC_GW_HIGH_GUIDANCE" vbProcedure="false">"c4189"</definedName>
    <definedName function="false" hidden="true" name="IQ_EPS_SBC_GW_LOW_EST" vbProcedure="false">"c4383"</definedName>
    <definedName function="false" hidden="true" name="IQ_EPS_SBC_GW_LOW_GUIDANCE" vbProcedure="false">"c4229"</definedName>
    <definedName function="false" hidden="true" name="IQ_EPS_SBC_GW_MEDIAN_EST" vbProcedure="false">"c4384"</definedName>
    <definedName function="false" hidden="true" name="IQ_EPS_SBC_GW_NUM_EST" vbProcedure="false">"c4385"</definedName>
    <definedName function="false" hidden="true" name="IQ_EPS_SBC_GW_STDDEV_EST" vbProcedure="false">"c4386"</definedName>
    <definedName function="false" hidden="true" name="IQ_EPS_SBC_HIGH_EST" vbProcedure="false">"c4388"</definedName>
    <definedName function="false" hidden="true" name="IQ_EPS_SBC_HIGH_GUIDANCE" vbProcedure="false">"c4188"</definedName>
    <definedName function="false" hidden="true" name="IQ_EPS_SBC_LOW_EST" vbProcedure="false">"c4389"</definedName>
    <definedName function="false" hidden="true" name="IQ_EPS_SBC_LOW_GUIDANCE" vbProcedure="false">"c4228"</definedName>
    <definedName function="false" hidden="true" name="IQ_EPS_SBC_MEDIAN_EST" vbProcedure="false">"c4390"</definedName>
    <definedName function="false" hidden="true" name="IQ_EPS_SBC_NUM_EST" vbProcedure="false">"c4391"</definedName>
    <definedName function="false" hidden="true" name="IQ_EPS_SBC_STDDEV_EST" vbProcedure="false">"c4392"</definedName>
    <definedName function="false" hidden="true" name="IQ_EPS_STDDEV_EST" vbProcedure="false">"c403"</definedName>
    <definedName function="false" hidden="true" name="IQ_EPS_STDDEV_EST_REUT" vbProcedure="false">"c5452"</definedName>
    <definedName function="false" hidden="true" name="IQ_EQUITY_AFFIL" vbProcedure="false">"c1451"</definedName>
    <definedName function="false" hidden="true" name="IQ_EQUITY_METHOD" vbProcedure="false">"c404"</definedName>
    <definedName function="false" hidden="true" name="IQ_EQV_OVER_BV" vbProcedure="false">"c1596"</definedName>
    <definedName function="false" hidden="true" name="IQ_EQV_OVER_LTM_PRETAX_INC" vbProcedure="false">"c1390"</definedName>
    <definedName function="false" hidden="true" name="IQ_ESOP_DEBT" vbProcedure="false">"c1597"</definedName>
    <definedName function="false" hidden="true" name="IQ_EST_ACT_BV_REUT" vbProcedure="false">"c5409"</definedName>
    <definedName function="false" hidden="true" name="IQ_EST_ACT_BV_SHARE" vbProcedure="false">"c3549"</definedName>
    <definedName function="false" hidden="true" name="IQ_EST_ACT_BV_SHARE_REUT" vbProcedure="false">"c5445"</definedName>
    <definedName function="false" hidden="true" name="IQ_EST_ACT_CAPEX" vbProcedure="false">"c3546"</definedName>
    <definedName function="false" hidden="true" name="IQ_EST_ACT_CAPEX_REUT" vbProcedure="false">"c3975"</definedName>
    <definedName function="false" hidden="true" name="IQ_EST_ACT_CASH_FLOW" vbProcedure="false">"c4394"</definedName>
    <definedName function="false" hidden="true" name="IQ_EST_ACT_CASH_OPER" vbProcedure="false">"c4395"</definedName>
    <definedName function="false" hidden="true" name="IQ_EST_ACT_CFPS" vbProcedure="false">"c1673"</definedName>
    <definedName function="false" hidden="true" name="IQ_EST_ACT_CFPS_REUT" vbProcedure="false">"c3850"</definedName>
    <definedName function="false" hidden="true" name="IQ_EST_ACT_DISTRIBUTABLE_CASH" vbProcedure="false">"c4396"</definedName>
    <definedName function="false" hidden="true" name="IQ_EST_ACT_DISTRIBUTABLE_CASH_SHARE" vbProcedure="false">"c4397"</definedName>
    <definedName function="false" hidden="true" name="IQ_EST_ACT_DPS" vbProcedure="false">"c1680"</definedName>
    <definedName function="false" hidden="true" name="IQ_EST_ACT_DPS_REUT" vbProcedure="false">"c3857"</definedName>
    <definedName function="false" hidden="true" name="IQ_EST_ACT_EBIT" vbProcedure="false">"c1687"</definedName>
    <definedName function="false" hidden="true" name="IQ_EST_ACT_EBITDA" vbProcedure="false">"c1664"</definedName>
    <definedName function="false" hidden="true" name="IQ_EST_ACT_EBITDA_REUT" vbProcedure="false">"c3836"</definedName>
    <definedName function="false" hidden="true" name="IQ_EST_ACT_EBITDA_SBC" vbProcedure="false">"c4401"</definedName>
    <definedName function="false" hidden="true" name="IQ_EST_ACT_EBIT_GW" vbProcedure="false">"c4398"</definedName>
    <definedName function="false" hidden="true" name="IQ_EST_ACT_EBIT_REUT" vbProcedure="false">"c5339"</definedName>
    <definedName function="false" hidden="true" name="IQ_EST_ACT_EBIT_SBC" vbProcedure="false">"c4399"</definedName>
    <definedName function="false" hidden="true" name="IQ_EST_ACT_EBIT_SBC_GW" vbProcedure="false">"c4400"</definedName>
    <definedName function="false" hidden="true" name="IQ_EST_ACT_EBT_SBC" vbProcedure="false">"c4402"</definedName>
    <definedName function="false" hidden="true" name="IQ_EST_ACT_EBT_SBC_GW" vbProcedure="false">"c4403"</definedName>
    <definedName function="false" hidden="true" name="IQ_EST_ACT_EPS" vbProcedure="false">"c1648"</definedName>
    <definedName function="false" hidden="true" name="IQ_EST_ACT_EPS_GW" vbProcedure="false">"c1743"</definedName>
    <definedName function="false" hidden="true" name="IQ_EST_ACT_EPS_GW_REUT" vbProcedure="false">"c5395"</definedName>
    <definedName function="false" hidden="true" name="IQ_EST_ACT_EPS_NORM" vbProcedure="false">"c2232"</definedName>
    <definedName function="false" hidden="true" name="IQ_EST_ACT_EPS_NORM_REUT" vbProcedure="false">"c5332"</definedName>
    <definedName function="false" hidden="true" name="IQ_EST_ACT_EPS_REPORTED" vbProcedure="false">"c1750"</definedName>
    <definedName function="false" hidden="true" name="IQ_EST_ACT_EPS_REPORTED_REUT" vbProcedure="false">"c5402"</definedName>
    <definedName function="false" hidden="true" name="IQ_EST_ACT_EPS_REUT" vbProcedure="false">"c5457"</definedName>
    <definedName function="false" hidden="true" name="IQ_EST_ACT_EPS_SBC" vbProcedure="false">"c4404"</definedName>
    <definedName function="false" hidden="true" name="IQ_EST_ACT_EPS_SBC_GW" vbProcedure="false">"c4405"</definedName>
    <definedName function="false" hidden="true" name="IQ_EST_ACT_FFO" vbProcedure="false">"c1666"</definedName>
    <definedName function="false" hidden="true" name="IQ_EST_ACT_FFO_ADJ" vbProcedure="false">"c4406"</definedName>
    <definedName function="false" hidden="true" name="IQ_EST_ACT_FFO_REUT" vbProcedure="false">"c3843"</definedName>
    <definedName function="false" hidden="true" name="IQ_EST_ACT_FFO_SHARE" vbProcedure="false">"c4407"</definedName>
    <definedName function="false" hidden="true" name="IQ_EST_ACT_GROSS_MARGIN" vbProcedure="false">"c5553"</definedName>
    <definedName function="false" hidden="true" name="IQ_EST_ACT_MAINT_CAPEX" vbProcedure="false">"c4408"</definedName>
    <definedName function="false" hidden="true" name="IQ_EST_ACT_NAV" vbProcedure="false">"c1757"</definedName>
    <definedName function="false" hidden="true" name="IQ_EST_ACT_NET_DEBT" vbProcedure="false">"c3545"</definedName>
    <definedName function="false" hidden="true" name="IQ_EST_ACT_NET_DEBT_REUT" vbProcedure="false">"c5446"</definedName>
    <definedName function="false" hidden="true" name="IQ_EST_ACT_NI" vbProcedure="false">"c1722"</definedName>
    <definedName function="false" hidden="true" name="IQ_EST_ACT_NI_GW" vbProcedure="false">"c1729"</definedName>
    <definedName function="false" hidden="true" name="IQ_EST_ACT_NI_GW_REUT" vbProcedure="false">"c5381"</definedName>
    <definedName function="false" hidden="true" name="IQ_EST_ACT_NI_REPORTED" vbProcedure="false">"c1736"</definedName>
    <definedName function="false" hidden="true" name="IQ_EST_ACT_NI_REPORTED_REUT" vbProcedure="false">"c5388"</definedName>
    <definedName function="false" hidden="true" name="IQ_EST_ACT_NI_REUT" vbProcedure="false">"c5374"</definedName>
    <definedName function="false" hidden="true" name="IQ_EST_ACT_NI_SBC" vbProcedure="false">"c4409"</definedName>
    <definedName function="false" hidden="true" name="IQ_EST_ACT_NI_SBC_GW" vbProcedure="false">"c4410"</definedName>
    <definedName function="false" hidden="true" name="IQ_EST_ACT_OPER_INC" vbProcedure="false">"c1694"</definedName>
    <definedName function="false" hidden="true" name="IQ_EST_ACT_OPER_INC_REUT" vbProcedure="false">"c5346"</definedName>
    <definedName function="false" hidden="true" name="IQ_EST_ACT_PRETAX_GW_INC" vbProcedure="false">"c1708"</definedName>
    <definedName function="false" hidden="true" name="IQ_EST_ACT_PRETAX_GW_INC_REUT" vbProcedure="false">"c5360"</definedName>
    <definedName function="false" hidden="true" name="IQ_EST_ACT_PRETAX_INC" vbProcedure="false">"c1701"</definedName>
    <definedName function="false" hidden="true" name="IQ_EST_ACT_PRETAX_INC_REUT" vbProcedure="false">"c5353"</definedName>
    <definedName function="false" hidden="true" name="IQ_EST_ACT_PRETAX_REPORT_INC" vbProcedure="false">"c1715"</definedName>
    <definedName function="false" hidden="true" name="IQ_EST_ACT_PRETAX_REPORT_INC_REUT" vbProcedure="false">"c5367"</definedName>
    <definedName function="false" hidden="true" name="IQ_EST_ACT_RECURRING_PROFIT" vbProcedure="false">"c4411"</definedName>
    <definedName function="false" hidden="true" name="IQ_EST_ACT_RECURRING_PROFIT_SHARE" vbProcedure="false">"c4412"</definedName>
    <definedName function="false" hidden="true" name="IQ_EST_ACT_RETURN_ASSETS" vbProcedure="false">"c3547"</definedName>
    <definedName function="false" hidden="true" name="IQ_EST_ACT_RETURN_ASSETS_REUT" vbProcedure="false">"c3996"</definedName>
    <definedName function="false" hidden="true" name="IQ_EST_ACT_RETURN_EQUITY" vbProcedure="false">"c3548"</definedName>
    <definedName function="false" hidden="true" name="IQ_EST_ACT_RETURN_EQUITY_REUT" vbProcedure="false">"c3989"</definedName>
    <definedName function="false" hidden="true" name="IQ_EST_ACT_REV" vbProcedure="false">"c2113"</definedName>
    <definedName function="false" hidden="true" name="IQ_EST_ACT_REV_REUT" vbProcedure="false">"c3835"</definedName>
    <definedName function="false" hidden="true" name="IQ_EST_BV_DIFF_REUT" vbProcedure="false">"c5433"</definedName>
    <definedName function="false" hidden="true" name="IQ_EST_BV_SHARE_DIFF" vbProcedure="false">"c4147"</definedName>
    <definedName function="false" hidden="true" name="IQ_EST_BV_SHARE_SURPRISE_PERCENT" vbProcedure="false">"c4148"</definedName>
    <definedName function="false" hidden="true" name="IQ_EST_BV_SURPRISE_PERCENT_REUT" vbProcedure="false">"c5434"</definedName>
    <definedName function="false" hidden="true" name="IQ_EST_CAPEX_DIFF" vbProcedure="false">"c4149"</definedName>
    <definedName function="false" hidden="true" name="IQ_EST_CAPEX_GROWTH_1YR" vbProcedure="false">"c3588"</definedName>
    <definedName function="false" hidden="true" name="IQ_EST_CAPEX_GROWTH_1YR_REUT" vbProcedure="false">"c5447"</definedName>
    <definedName function="false" hidden="true" name="IQ_EST_CAPEX_GROWTH_2YR" vbProcedure="false">"c3589"</definedName>
    <definedName function="false" hidden="true" name="IQ_EST_CAPEX_GROWTH_2YR_REUT" vbProcedure="false">"c5448"</definedName>
    <definedName function="false" hidden="true" name="IQ_EST_CAPEX_GROWTH_Q_1YR" vbProcedure="false">"c3590"</definedName>
    <definedName function="false" hidden="true" name="IQ_EST_CAPEX_GROWTH_Q_1YR_REUT" vbProcedure="false">"c5449"</definedName>
    <definedName function="false" hidden="true" name="IQ_EST_CAPEX_SEQ_GROWTH_Q" vbProcedure="false">"c3591"</definedName>
    <definedName function="false" hidden="true" name="IQ_EST_CAPEX_SEQ_GROWTH_Q_REUT" vbProcedure="false">"c5450"</definedName>
    <definedName function="false" hidden="true" name="IQ_EST_CAPEX_SURPRISE_PERCENT" vbProcedure="false">"c4151"</definedName>
    <definedName function="false" hidden="true" name="IQ_EST_CASH_FLOW_DIFF" vbProcedure="false">"c4152"</definedName>
    <definedName function="false" hidden="true" name="IQ_EST_CASH_FLOW_SURPRISE_PERCENT" vbProcedure="false">"c4161"</definedName>
    <definedName function="false" hidden="true" name="IQ_EST_CASH_OPER_DIFF" vbProcedure="false">"c4162"</definedName>
    <definedName function="false" hidden="true" name="IQ_EST_CASH_OPER_SURPRISE_PERCENT" vbProcedure="false">"c4248"</definedName>
    <definedName function="false" hidden="true" name="IQ_EST_CFPS_DIFF" vbProcedure="false">"c1871"</definedName>
    <definedName function="false" hidden="true" name="IQ_EST_CFPS_DIFF_REUT" vbProcedure="false">"c3892"</definedName>
    <definedName function="false" hidden="true" name="IQ_EST_CFPS_GROWTH_1YR" vbProcedure="false">"c1774"</definedName>
    <definedName function="false" hidden="true" name="IQ_EST_CFPS_GROWTH_1YR_REUT" vbProcedure="false">"c3878"</definedName>
    <definedName function="false" hidden="true" name="IQ_EST_CFPS_GROWTH_2YR" vbProcedure="false">"c1775"</definedName>
    <definedName function="false" hidden="true" name="IQ_EST_CFPS_GROWTH_2YR_REUT" vbProcedure="false">"c3879"</definedName>
    <definedName function="false" hidden="true" name="IQ_EST_CFPS_GROWTH_Q_1YR" vbProcedure="false">"c1776"</definedName>
    <definedName function="false" hidden="true" name="IQ_EST_CFPS_GROWTH_Q_1YR_REUT" vbProcedure="false">"c3880"</definedName>
    <definedName function="false" hidden="true" name="IQ_EST_CFPS_SEQ_GROWTH_Q" vbProcedure="false">"c1777"</definedName>
    <definedName function="false" hidden="true" name="IQ_EST_CFPS_SEQ_GROWTH_Q_REUT" vbProcedure="false">"c3881"</definedName>
    <definedName function="false" hidden="true" name="IQ_EST_CFPS_SURPRISE_PERCENT" vbProcedure="false">"c1872"</definedName>
    <definedName function="false" hidden="true" name="IQ_EST_CFPS_SURPRISE_PERCENT_REUT" vbProcedure="false">"c3893"</definedName>
    <definedName function="false" hidden="true" name="IQ_EST_CURRENCY" vbProcedure="false">"c2140"</definedName>
    <definedName function="false" hidden="true" name="IQ_EST_CURRENCY_REUT" vbProcedure="false">"c5437"</definedName>
    <definedName function="false" hidden="true" name="IQ_EST_DATE" vbProcedure="false">"c1634"</definedName>
    <definedName function="false" hidden="true" name="IQ_EST_DATE_REUT" vbProcedure="false">"c5438"</definedName>
    <definedName function="false" hidden="true" name="IQ_EST_DISTRIBUTABLE_CASH_DIFF" vbProcedure="false">"c4276"</definedName>
    <definedName function="false" hidden="true" name="IQ_EST_DISTRIBUTABLE_CASH_GROWTH_1YR" vbProcedure="false">"c4413"</definedName>
    <definedName function="false" hidden="true" name="IQ_EST_DISTRIBUTABLE_CASH_GROWTH_2YR" vbProcedure="false">"c4414"</definedName>
    <definedName function="false" hidden="true" name="IQ_EST_DISTRIBUTABLE_CASH_GROWTH_Q_1YR" vbProcedure="false">"c4415"</definedName>
    <definedName function="false" hidden="true" name="IQ_EST_DISTRIBUTABLE_CASH_SEQ_GROWTH_Q" vbProcedure="false">"c4416"</definedName>
    <definedName function="false" hidden="true" name="IQ_EST_DISTRIBUTABLE_CASH_SHARE_DIFF" vbProcedure="false">"c4284"</definedName>
    <definedName function="false" hidden="true" name="IQ_EST_DISTRIBUTABLE_CASH_SHARE_GROWTH_1YR" vbProcedure="false">"c4417"</definedName>
    <definedName function="false" hidden="true" name="IQ_EST_DISTRIBUTABLE_CASH_SHARE_GROWTH_2YR" vbProcedure="false">"c4418"</definedName>
    <definedName function="false" hidden="true" name="IQ_EST_DISTRIBUTABLE_CASH_SHARE_GROWTH_Q_1YR" vbProcedure="false">"c4419"</definedName>
    <definedName function="false" hidden="true" name="IQ_EST_DISTRIBUTABLE_CASH_SHARE_SEQ_GROWTH_Q" vbProcedure="false">"c4420"</definedName>
    <definedName function="false" hidden="true" name="IQ_EST_DISTRIBUTABLE_CASH_SHARE_SURPRISE_PERCENT" vbProcedure="false">"c4293"</definedName>
    <definedName function="false" hidden="true" name="IQ_EST_DISTRIBUTABLE_CASH_SURPRISE_PERCENT" vbProcedure="false">"c4295"</definedName>
    <definedName function="false" hidden="true" name="IQ_EST_DPS_DIFF" vbProcedure="false">"c1873"</definedName>
    <definedName function="false" hidden="true" name="IQ_EST_DPS_DIFF_REUT" vbProcedure="false">"c3894"</definedName>
    <definedName function="false" hidden="true" name="IQ_EST_DPS_GROWTH_1YR" vbProcedure="false">"c1778"</definedName>
    <definedName function="false" hidden="true" name="IQ_EST_DPS_GROWTH_1YR_REUT" vbProcedure="false">"c3882"</definedName>
    <definedName function="false" hidden="true" name="IQ_EST_DPS_GROWTH_2YR" vbProcedure="false">"c1779"</definedName>
    <definedName function="false" hidden="true" name="IQ_EST_DPS_GROWTH_2YR_REUT" vbProcedure="false">"c3883"</definedName>
    <definedName function="false" hidden="true" name="IQ_EST_DPS_GROWTH_Q_1YR" vbProcedure="false">"c1780"</definedName>
    <definedName function="false" hidden="true" name="IQ_EST_DPS_GROWTH_Q_1YR_REUT" vbProcedure="false">"c3884"</definedName>
    <definedName function="false" hidden="true" name="IQ_EST_DPS_SEQ_GROWTH_Q" vbProcedure="false">"c1781"</definedName>
    <definedName function="false" hidden="true" name="IQ_EST_DPS_SEQ_GROWTH_Q_REUT" vbProcedure="false">"c3885"</definedName>
    <definedName function="false" hidden="true" name="IQ_EST_DPS_SURPRISE_PERCENT" vbProcedure="false">"c1874"</definedName>
    <definedName function="false" hidden="true" name="IQ_EST_DPS_SURPRISE_PERCENT_REUT" vbProcedure="false">"c3895"</definedName>
    <definedName function="false" hidden="true" name="IQ_EST_EBITDA_DIFF" vbProcedure="false">"c1867"</definedName>
    <definedName function="false" hidden="true" name="IQ_EST_EBITDA_DIFF_REUT" vbProcedure="false">"c3888"</definedName>
    <definedName function="false" hidden="true" name="IQ_EST_EBITDA_GROWTH_1YR" vbProcedure="false">"c1766"</definedName>
    <definedName function="false" hidden="true" name="IQ_EST_EBITDA_GROWTH_1YR_REUT" vbProcedure="false">"c3864"</definedName>
    <definedName function="false" hidden="true" name="IQ_EST_EBITDA_GROWTH_2YR" vbProcedure="false">"c1767"</definedName>
    <definedName function="false" hidden="true" name="IQ_EST_EBITDA_GROWTH_2YR_REUT" vbProcedure="false">"c3865"</definedName>
    <definedName function="false" hidden="true" name="IQ_EST_EBITDA_GROWTH_Q_1YR" vbProcedure="false">"c1768"</definedName>
    <definedName function="false" hidden="true" name="IQ_EST_EBITDA_GROWTH_Q_1YR_REUT" vbProcedure="false">"c3866"</definedName>
    <definedName function="false" hidden="true" name="IQ_EST_EBITDA_SBC_DIFF" vbProcedure="false">"c4335"</definedName>
    <definedName function="false" hidden="true" name="IQ_EST_EBITDA_SBC_SURPRISE_PERCENT" vbProcedure="false">"c4344"</definedName>
    <definedName function="false" hidden="true" name="IQ_EST_EBITDA_SEQ_GROWTH_Q" vbProcedure="false">"c1769"</definedName>
    <definedName function="false" hidden="true" name="IQ_EST_EBITDA_SEQ_GROWTH_Q_REUT" vbProcedure="false">"c3867"</definedName>
    <definedName function="false" hidden="true" name="IQ_EST_EBITDA_SURPRISE_PERCENT" vbProcedure="false">"c1868"</definedName>
    <definedName function="false" hidden="true" name="IQ_EST_EBITDA_SURPRISE_PERCENT_REUT" vbProcedure="false">"c3889"</definedName>
    <definedName function="false" hidden="true" name="IQ_EST_EBIT_DIFF" vbProcedure="false">"c1875"</definedName>
    <definedName function="false" hidden="true" name="IQ_EST_EBIT_DIFF_REUT" vbProcedure="false">"c5413"</definedName>
    <definedName function="false" hidden="true" name="IQ_EST_EBIT_GW_DIFF" vbProcedure="false">"c4304"</definedName>
    <definedName function="false" hidden="true" name="IQ_EST_EBIT_GW_SURPRISE_PERCENT" vbProcedure="false">"c4313"</definedName>
    <definedName function="false" hidden="true" name="IQ_EST_EBIT_SBC_DIFF" vbProcedure="false">"c4314"</definedName>
    <definedName function="false" hidden="true" name="IQ_EST_EBIT_SBC_GW_DIFF" vbProcedure="false">"c4318"</definedName>
    <definedName function="false" hidden="true" name="IQ_EST_EBIT_SBC_GW_SURPRISE_PERCENT" vbProcedure="false">"c4327"</definedName>
    <definedName function="false" hidden="true" name="IQ_EST_EBIT_SBC_SURPRISE_PERCENT" vbProcedure="false">"c4333"</definedName>
    <definedName function="false" hidden="true" name="IQ_EST_EBIT_SURPRISE_PERCENT" vbProcedure="false">"c1876"</definedName>
    <definedName function="false" hidden="true" name="IQ_EST_EBIT_SURPRISE_PERCENT_REUT" vbProcedure="false">"c5414"</definedName>
    <definedName function="false" hidden="true" name="IQ_EST_EBT_SBC_DIFF" vbProcedure="false">"c4348"</definedName>
    <definedName function="false" hidden="true" name="IQ_EST_EBT_SBC_GW_DIFF" vbProcedure="false">"c4352"</definedName>
    <definedName function="false" hidden="true" name="IQ_EST_EBT_SBC_GW_SURPRISE_PERCENT" vbProcedure="false">"c4361"</definedName>
    <definedName function="false" hidden="true" name="IQ_EST_EBT_SBC_SURPRISE_PERCENT" vbProcedure="false">"c4367"</definedName>
    <definedName function="false" hidden="true" name="IQ_EST_EPS_DIFF" vbProcedure="false">"c1864"</definedName>
    <definedName function="false" hidden="true" name="IQ_EST_EPS_DIFF_REUT" vbProcedure="false">"c5458"</definedName>
    <definedName function="false" hidden="true" name="IQ_EST_EPS_GROWTH_1YR" vbProcedure="false">"c1636"</definedName>
    <definedName function="false" hidden="true" name="IQ_EST_EPS_GROWTH_1YR_REUT" vbProcedure="false">"c3646"</definedName>
    <definedName function="false" hidden="true" name="IQ_EST_EPS_GROWTH_2YR" vbProcedure="false">"c1637"</definedName>
    <definedName function="false" hidden="true" name="IQ_EST_EPS_GROWTH_2YR_REUT" vbProcedure="false">"c3858"</definedName>
    <definedName function="false" hidden="true" name="IQ_EST_EPS_GROWTH_5YR" vbProcedure="false">"c1655"</definedName>
    <definedName function="false" hidden="true" name="IQ_EST_EPS_GROWTH_5YR_BOTTOM_UP" vbProcedure="false">"c5487"</definedName>
    <definedName function="false" hidden="true" name="IQ_EST_EPS_GROWTH_5YR_BOTTOM_UP_REUT" vbProcedure="false">"c5495"</definedName>
    <definedName function="false" hidden="true" name="IQ_EST_EPS_GROWTH_5YR_HIGH" vbProcedure="false">"c1657"</definedName>
    <definedName function="false" hidden="true" name="IQ_EST_EPS_GROWTH_5YR_HIGH_REUT" vbProcedure="false">"c5322"</definedName>
    <definedName function="false" hidden="true" name="IQ_EST_EPS_GROWTH_5YR_LOW" vbProcedure="false">"c1658"</definedName>
    <definedName function="false" hidden="true" name="IQ_EST_EPS_GROWTH_5YR_LOW_REUT" vbProcedure="false">"c5323"</definedName>
    <definedName function="false" hidden="true" name="IQ_EST_EPS_GROWTH_5YR_MEDIAN" vbProcedure="false">"c1656"</definedName>
    <definedName function="false" hidden="true" name="IQ_EST_EPS_GROWTH_5YR_MEDIAN_REUT" vbProcedure="false">"c5321"</definedName>
    <definedName function="false" hidden="true" name="IQ_EST_EPS_GROWTH_5YR_NUM" vbProcedure="false">"c1659"</definedName>
    <definedName function="false" hidden="true" name="IQ_EST_EPS_GROWTH_5YR_NUM_REUT" vbProcedure="false">"c5324"</definedName>
    <definedName function="false" hidden="true" name="IQ_EST_EPS_GROWTH_5YR_REUT" vbProcedure="false">"c3633"</definedName>
    <definedName function="false" hidden="true" name="IQ_EST_EPS_GROWTH_5YR_STDDEV" vbProcedure="false">"c1660"</definedName>
    <definedName function="false" hidden="true" name="IQ_EST_EPS_GROWTH_5YR_STDDEV_REUT" vbProcedure="false">"c5325"</definedName>
    <definedName function="false" hidden="true" name="IQ_EST_EPS_GROWTH_Q_1YR" vbProcedure="false">"c1641"</definedName>
    <definedName function="false" hidden="true" name="IQ_EST_EPS_GROWTH_Q_1YR_REUT" vbProcedure="false">"c5410"</definedName>
    <definedName function="false" hidden="true" name="IQ_EST_EPS_GW_DIFF" vbProcedure="false">"c1891"</definedName>
    <definedName function="false" hidden="true" name="IQ_EST_EPS_GW_DIFF_REUT" vbProcedure="false">"c5429"</definedName>
    <definedName function="false" hidden="true" name="IQ_EST_EPS_GW_SURPRISE_PERCENT" vbProcedure="false">"c1892"</definedName>
    <definedName function="false" hidden="true" name="IQ_EST_EPS_GW_SURPRISE_PERCENT_REUT" vbProcedure="false">"c5430"</definedName>
    <definedName function="false" hidden="true" name="IQ_EST_EPS_NORM_DIFF" vbProcedure="false">"c2247"</definedName>
    <definedName function="false" hidden="true" name="IQ_EST_EPS_NORM_DIFF_REUT" vbProcedure="false">"c5411"</definedName>
    <definedName function="false" hidden="true" name="IQ_EST_EPS_NORM_SURPRISE_PERCENT" vbProcedure="false">"c2248"</definedName>
    <definedName function="false" hidden="true" name="IQ_EST_EPS_NORM_SURPRISE_PERCENT_REUT" vbProcedure="false">"c5412"</definedName>
    <definedName function="false" hidden="true" name="IQ_EST_EPS_REPORT_DIFF" vbProcedure="false">"c1893"</definedName>
    <definedName function="false" hidden="true" name="IQ_EST_EPS_REPORT_DIFF_REUT" vbProcedure="false">"c5431"</definedName>
    <definedName function="false" hidden="true" name="IQ_EST_EPS_REPORT_SURPRISE_PERCENT" vbProcedure="false">"c1894"</definedName>
    <definedName function="false" hidden="true" name="IQ_EST_EPS_REPORT_SURPRISE_PERCENT_REUT" vbProcedure="false">"c5432"</definedName>
    <definedName function="false" hidden="true" name="IQ_EST_EPS_SBC_DIFF" vbProcedure="false">"c4374"</definedName>
    <definedName function="false" hidden="true" name="IQ_EST_EPS_SBC_GW_DIFF" vbProcedure="false">"c4378"</definedName>
    <definedName function="false" hidden="true" name="IQ_EST_EPS_SBC_GW_SURPRISE_PERCENT" vbProcedure="false">"c4387"</definedName>
    <definedName function="false" hidden="true" name="IQ_EST_EPS_SBC_SURPRISE_PERCENT" vbProcedure="false">"c4393"</definedName>
    <definedName function="false" hidden="true" name="IQ_EST_EPS_SEQ_GROWTH_Q" vbProcedure="false">"c1764"</definedName>
    <definedName function="false" hidden="true" name="IQ_EST_EPS_SEQ_GROWTH_Q_REUT" vbProcedure="false">"c3859"</definedName>
    <definedName function="false" hidden="true" name="IQ_EST_EPS_SURPRISE_PERCENT" vbProcedure="false">"c1635"</definedName>
    <definedName function="false" hidden="true" name="IQ_EST_EPS_SURPRISE_PERCENT_REUT" vbProcedure="false">"c5459"</definedName>
    <definedName function="false" hidden="true" name="IQ_EST_FFO_ADJ_DIFF" vbProcedure="false">"c4433"</definedName>
    <definedName function="false" hidden="true" name="IQ_EST_FFO_ADJ_GROWTH_1YR" vbProcedure="false">"c4421"</definedName>
    <definedName function="false" hidden="true" name="IQ_EST_FFO_ADJ_GROWTH_2YR" vbProcedure="false">"c4422"</definedName>
    <definedName function="false" hidden="true" name="IQ_EST_FFO_ADJ_GROWTH_Q_1YR" vbProcedure="false">"c4423"</definedName>
    <definedName function="false" hidden="true" name="IQ_EST_FFO_ADJ_SEQ_GROWTH_Q" vbProcedure="false">"c4424"</definedName>
    <definedName function="false" hidden="true" name="IQ_EST_FFO_ADJ_SURPRISE_PERCENT" vbProcedure="false">"c4442"</definedName>
    <definedName function="false" hidden="true" name="IQ_EST_FFO_DIFF" vbProcedure="false">"c1869"</definedName>
    <definedName function="false" hidden="true" name="IQ_EST_FFO_DIFF_REUT" vbProcedure="false">"c3890"</definedName>
    <definedName function="false" hidden="true" name="IQ_EST_FFO_GROWTH_1YR" vbProcedure="false">"c1770"</definedName>
    <definedName function="false" hidden="true" name="IQ_EST_FFO_GROWTH_1YR_REUT" vbProcedure="false">"c3874"</definedName>
    <definedName function="false" hidden="true" name="IQ_EST_FFO_GROWTH_2YR" vbProcedure="false">"c1771"</definedName>
    <definedName function="false" hidden="true" name="IQ_EST_FFO_GROWTH_2YR_REUT" vbProcedure="false">"c3875"</definedName>
    <definedName function="false" hidden="true" name="IQ_EST_FFO_GROWTH_Q_1YR" vbProcedure="false">"c1772"</definedName>
    <definedName function="false" hidden="true" name="IQ_EST_FFO_GROWTH_Q_1YR_REUT" vbProcedure="false">"c3876"</definedName>
    <definedName function="false" hidden="true" name="IQ_EST_FFO_SEQ_GROWTH_Q" vbProcedure="false">"c1773"</definedName>
    <definedName function="false" hidden="true" name="IQ_EST_FFO_SEQ_GROWTH_Q_REUT" vbProcedure="false">"c3877"</definedName>
    <definedName function="false" hidden="true" name="IQ_EST_FFO_SHARE_DIFF" vbProcedure="false">"c4444"</definedName>
    <definedName function="false" hidden="true" name="IQ_EST_FFO_SHARE_GROWTH_1YR" vbProcedure="false">"c4425"</definedName>
    <definedName function="false" hidden="true" name="IQ_EST_FFO_SHARE_GROWTH_2YR" vbProcedure="false">"c4426"</definedName>
    <definedName function="false" hidden="true" name="IQ_EST_FFO_SHARE_GROWTH_Q_1YR" vbProcedure="false">"c4427"</definedName>
    <definedName function="false" hidden="true" name="IQ_EST_FFO_SHARE_SEQ_GROWTH_Q" vbProcedure="false">"c4428"</definedName>
    <definedName function="false" hidden="true" name="IQ_EST_FFO_SHARE_SURPRISE_PERCENT" vbProcedure="false">"c4453"</definedName>
    <definedName function="false" hidden="true" name="IQ_EST_FFO_SURPRISE_PERCENT" vbProcedure="false">"c1870"</definedName>
    <definedName function="false" hidden="true" name="IQ_EST_FFO_SURPRISE_PERCENT_REUT" vbProcedure="false">"c3891"</definedName>
    <definedName function="false" hidden="true" name="IQ_EST_FOOTNOTE" vbProcedure="false">"c4540"</definedName>
    <definedName function="false" hidden="true" name="IQ_EST_FOOTNOTE_REUT" vbProcedure="false">"c5478"</definedName>
    <definedName function="false" hidden="true" name="IQ_EST_MAINT_CAPEX_DIFF" vbProcedure="false">"c4456"</definedName>
    <definedName function="false" hidden="true" name="IQ_EST_MAINT_CAPEX_GROWTH_1YR" vbProcedure="false">"c4429"</definedName>
    <definedName function="false" hidden="true" name="IQ_EST_MAINT_CAPEX_GROWTH_2YR" vbProcedure="false">"c4430"</definedName>
    <definedName function="false" hidden="true" name="IQ_EST_MAINT_CAPEX_GROWTH_Q_1YR" vbProcedure="false">"c4431"</definedName>
    <definedName function="false" hidden="true" name="IQ_EST_MAINT_CAPEX_SEQ_GROWTH_Q" vbProcedure="false">"c4432"</definedName>
    <definedName function="false" hidden="true" name="IQ_EST_MAINT_CAPEX_SURPRISE_PERCENT" vbProcedure="false">"c4465"</definedName>
    <definedName function="false" hidden="true" name="IQ_EST_NAV_DIFF" vbProcedure="false">"c1895"</definedName>
    <definedName function="false" hidden="true" name="IQ_EST_NAV_SURPRISE_PERCENT" vbProcedure="false">"c1896"</definedName>
    <definedName function="false" hidden="true" name="IQ_EST_NET_DEBT_DIFF" vbProcedure="false">"c4466"</definedName>
    <definedName function="false" hidden="true" name="IQ_EST_NET_DEBT_SURPRISE_PERCENT" vbProcedure="false">"c4468"</definedName>
    <definedName function="false" hidden="true" name="IQ_EST_NI_DIFF" vbProcedure="false">"c1885"</definedName>
    <definedName function="false" hidden="true" name="IQ_EST_NI_DIFF_REUT" vbProcedure="false">"c5423"</definedName>
    <definedName function="false" hidden="true" name="IQ_EST_NI_GW_DIFF" vbProcedure="false">"c1887"</definedName>
    <definedName function="false" hidden="true" name="IQ_EST_NI_GW_DIFF_REUT" vbProcedure="false">"c5425"</definedName>
    <definedName function="false" hidden="true" name="IQ_EST_NI_GW_SURPRISE_PERCENT" vbProcedure="false">"c1888"</definedName>
    <definedName function="false" hidden="true" name="IQ_EST_NI_GW_SURPRISE_PERCENT_REUT" vbProcedure="false">"c5426"</definedName>
    <definedName function="false" hidden="true" name="IQ_EST_NI_REPORT_DIFF" vbProcedure="false">"c1889"</definedName>
    <definedName function="false" hidden="true" name="IQ_EST_NI_REPORT_DIFF_REUT" vbProcedure="false">"c5427"</definedName>
    <definedName function="false" hidden="true" name="IQ_EST_NI_REPORT_SURPRISE_PERCENT" vbProcedure="false">"c1890"</definedName>
    <definedName function="false" hidden="true" name="IQ_EST_NI_REPORT_SURPRISE_PERCENT_REUT" vbProcedure="false">"c5428"</definedName>
    <definedName function="false" hidden="true" name="IQ_EST_NI_SBC_DIFF" vbProcedure="false">"c4472"</definedName>
    <definedName function="false" hidden="true" name="IQ_EST_NI_SBC_GW_DIFF" vbProcedure="false">"c4476"</definedName>
    <definedName function="false" hidden="true" name="IQ_EST_NI_SBC_GW_SURPRISE_PERCENT" vbProcedure="false">"c4485"</definedName>
    <definedName function="false" hidden="true" name="IQ_EST_NI_SBC_SURPRISE_PERCENT" vbProcedure="false">"c4491"</definedName>
    <definedName function="false" hidden="true" name="IQ_EST_NI_SURPRISE_PERCENT" vbProcedure="false">"c1886"</definedName>
    <definedName function="false" hidden="true" name="IQ_EST_NI_SURPRISE_PERCENT_REUT" vbProcedure="false">"c5424"</definedName>
    <definedName function="false" hidden="true" name="IQ_EST_NUM_BUY" vbProcedure="false">"c1759"</definedName>
    <definedName function="false" hidden="true" name="IQ_EST_NUM_BUY_REUT" vbProcedure="false">"c3869"</definedName>
    <definedName function="false" hidden="true" name="IQ_EST_NUM_HOLD" vbProcedure="false">"c1761"</definedName>
    <definedName function="false" hidden="true" name="IQ_EST_NUM_HOLD_REUT" vbProcedure="false">"c3871"</definedName>
    <definedName function="false" hidden="true" name="IQ_EST_NUM_NO_OPINION" vbProcedure="false">"c1758"</definedName>
    <definedName function="false" hidden="true" name="IQ_EST_NUM_NO_OPINION_REUT" vbProcedure="false">"c3868"</definedName>
    <definedName function="false" hidden="true" name="IQ_EST_NUM_OUTPERFORM" vbProcedure="false">"c1760"</definedName>
    <definedName function="false" hidden="true" name="IQ_EST_NUM_OUTPERFORM_REUT" vbProcedure="false">"c3870"</definedName>
    <definedName function="false" hidden="true" name="IQ_EST_NUM_SELL" vbProcedure="false">"c1763"</definedName>
    <definedName function="false" hidden="true" name="IQ_EST_NUM_SELL_REUT" vbProcedure="false">"c3873"</definedName>
    <definedName function="false" hidden="true" name="IQ_EST_NUM_UNDERPERFORM" vbProcedure="false">"c1762"</definedName>
    <definedName function="false" hidden="true" name="IQ_EST_NUM_UNDERPERFORM_REUT" vbProcedure="false">"c3872"</definedName>
    <definedName function="false" hidden="true" name="IQ_EST_OPER_INC_DIFF" vbProcedure="false">"c1877"</definedName>
    <definedName function="false" hidden="true" name="IQ_EST_OPER_INC_DIFF_REUT" vbProcedure="false">"c5415"</definedName>
    <definedName function="false" hidden="true" name="IQ_EST_OPER_INC_SURPRISE_PERCENT" vbProcedure="false">"c1878"</definedName>
    <definedName function="false" hidden="true" name="IQ_EST_OPER_INC_SURPRISE_PERCENT_REUT" vbProcedure="false">"c5416"</definedName>
    <definedName function="false" hidden="true" name="IQ_EST_PRE_TAX_DIFF" vbProcedure="false">"c1879"</definedName>
    <definedName function="false" hidden="true" name="IQ_EST_PRE_TAX_DIFF_REUT" vbProcedure="false">"c5417"</definedName>
    <definedName function="false" hidden="true" name="IQ_EST_PRE_TAX_GW_DIFF" vbProcedure="false">"c1881"</definedName>
    <definedName function="false" hidden="true" name="IQ_EST_PRE_TAX_GW_DIFF_REUT" vbProcedure="false">"c5419"</definedName>
    <definedName function="false" hidden="true" name="IQ_EST_PRE_TAX_GW_SURPRISE_PERCENT" vbProcedure="false">"c1882"</definedName>
    <definedName function="false" hidden="true" name="IQ_EST_PRE_TAX_GW_SURPRISE_PERCENT_REUT" vbProcedure="false">"c5420"</definedName>
    <definedName function="false" hidden="true" name="IQ_EST_PRE_TAX_REPORT_DIFF" vbProcedure="false">"c1883"</definedName>
    <definedName function="false" hidden="true" name="IQ_EST_PRE_TAX_REPORT_DIFF_REUT" vbProcedure="false">"c5421"</definedName>
    <definedName function="false" hidden="true" name="IQ_EST_PRE_TAX_REPORT_SURPRISE_PERCENT" vbProcedure="false">"c1884"</definedName>
    <definedName function="false" hidden="true" name="IQ_EST_PRE_TAX_REPORT_SURPRISE_PERCENT_REUT" vbProcedure="false">"c5422"</definedName>
    <definedName function="false" hidden="true" name="IQ_EST_PRE_TAX_SURPRISE_PERCENT" vbProcedure="false">"c1880"</definedName>
    <definedName function="false" hidden="true" name="IQ_EST_PRE_TAX_SURPRISE_PERCENT_REUT" vbProcedure="false">"c5418"</definedName>
    <definedName function="false" hidden="true" name="IQ_EST_RECURRING_PROFIT_SHARE_DIFF" vbProcedure="false">"c4505"</definedName>
    <definedName function="false" hidden="true" name="IQ_EST_RECURRING_PROFIT_SHARE_SURPRISE_PERCENT" vbProcedure="false">"c4515"</definedName>
    <definedName function="false" hidden="true" name="IQ_EST_REV_DIFF" vbProcedure="false">"c1865"</definedName>
    <definedName function="false" hidden="true" name="IQ_EST_REV_DIFF_REUT" vbProcedure="false">"c3886"</definedName>
    <definedName function="false" hidden="true" name="IQ_EST_REV_GROWTH_1YR" vbProcedure="false">"c1638"</definedName>
    <definedName function="false" hidden="true" name="IQ_EST_REV_GROWTH_1YR_REUT" vbProcedure="false">"c3860"</definedName>
    <definedName function="false" hidden="true" name="IQ_EST_REV_GROWTH_2YR" vbProcedure="false">"c1639"</definedName>
    <definedName function="false" hidden="true" name="IQ_EST_REV_GROWTH_2YR_REUT" vbProcedure="false">"c3861"</definedName>
    <definedName function="false" hidden="true" name="IQ_EST_REV_GROWTH_Q_1YR" vbProcedure="false">"c1640"</definedName>
    <definedName function="false" hidden="true" name="IQ_EST_REV_GROWTH_Q_1YR_REUT" vbProcedure="false">"c3862"</definedName>
    <definedName function="false" hidden="true" name="IQ_EST_REV_SEQ_GROWTH_Q" vbProcedure="false">"c1765"</definedName>
    <definedName function="false" hidden="true" name="IQ_EST_REV_SEQ_GROWTH_Q_REUT" vbProcedure="false">"c3863"</definedName>
    <definedName function="false" hidden="true" name="IQ_EST_REV_SURPRISE_PERCENT" vbProcedure="false">"c1866"</definedName>
    <definedName function="false" hidden="true" name="IQ_EST_REV_SURPRISE_PERCENT_REUT" vbProcedure="false">"c3887"</definedName>
    <definedName function="false" hidden="true" name="IQ_EST_VENDOR" vbProcedure="false">"c5564"</definedName>
    <definedName function="false" hidden="true" name="IQ_EVAL_DATE" vbProcedure="false">"c2180"</definedName>
    <definedName function="false" hidden="true" name="IQ_EV_OVER_EMPLOYEE" vbProcedure="false">"c1428"</definedName>
    <definedName function="false" hidden="true" name="IQ_EV_OVER_LTM_EBIT" vbProcedure="false">"c1426"</definedName>
    <definedName function="false" hidden="true" name="IQ_EV_OVER_LTM_EBITDA" vbProcedure="false">"c1427"</definedName>
    <definedName function="false" hidden="true" name="IQ_EV_OVER_LTM_REVENUE" vbProcedure="false">"c1429"</definedName>
    <definedName function="false" hidden="true" name="IQ_EXCHANGE" vbProcedure="false">"c405"</definedName>
    <definedName function="false" hidden="true" name="IQ_EXCISE_TAXES_EXCL_SALES" vbProcedure="false">"c5515"</definedName>
    <definedName function="false" hidden="true" name="IQ_EXCISE_TAXES_INCL_SALES" vbProcedure="false">"c5514"</definedName>
    <definedName function="false" hidden="true" name="IQ_EXERCISED" vbProcedure="false">"c406"</definedName>
    <definedName function="false" hidden="true" name="IQ_EXERCISE_PRICE" vbProcedure="false">"c1897"</definedName>
    <definedName function="false" hidden="true" name="IQ_EXPLORE_DRILL" vbProcedure="false">"c409"</definedName>
    <definedName function="false" hidden="true" name="IQ_EXP_RETURN_PENSION_DOMESTIC" vbProcedure="false">"c407"</definedName>
    <definedName function="false" hidden="true" name="IQ_EXP_RETURN_PENSION_FOREIGN" vbProcedure="false">"c408"</definedName>
    <definedName function="false" hidden="true" name="IQ_EXTRA_ACC_ITEMS" vbProcedure="false">"c410"</definedName>
    <definedName function="false" hidden="true" name="IQ_EXTRA_ACC_ITEMS_BNK" vbProcedure="false">"c411"</definedName>
    <definedName function="false" hidden="true" name="IQ_EXTRA_ACC_ITEMS_BR" vbProcedure="false">"c412"</definedName>
    <definedName function="false" hidden="true" name="IQ_EXTRA_ACC_ITEMS_FIN" vbProcedure="false">"c413"</definedName>
    <definedName function="false" hidden="true" name="IQ_EXTRA_ACC_ITEMS_INS" vbProcedure="false">"c414"</definedName>
    <definedName function="false" hidden="true" name="IQ_EXTRA_ACC_ITEMS_RE" vbProcedure="false">"c6216"</definedName>
    <definedName function="false" hidden="true" name="IQ_EXTRA_ACC_ITEMS_REIT" vbProcedure="false">"c415"</definedName>
    <definedName function="false" hidden="true" name="IQ_EXTRA_ACC_ITEMS_UTI" vbProcedure="false">"c416"</definedName>
    <definedName function="false" hidden="true" name="IQ_EXTRA_ITEMS" vbProcedure="false">"c1459"</definedName>
    <definedName function="false" hidden="true" name="IQ_FDIC" vbProcedure="false">"c417"</definedName>
    <definedName function="false" hidden="true" name="IQ_FEDFUNDS_SOLD" vbProcedure="false">"c2256"</definedName>
    <definedName function="false" hidden="true" name="IQ_FFO" vbProcedure="false">"c1574"</definedName>
    <definedName function="false" hidden="true" name="IQ_FFO_ACT_OR_EST" vbProcedure="false">"c2216"</definedName>
    <definedName function="false" hidden="true" name="IQ_FFO_ADJ_ACT_OR_EST" vbProcedure="false">"c4435"</definedName>
    <definedName function="false" hidden="true" name="IQ_FFO_ADJ_EST" vbProcedure="false">"c4434"</definedName>
    <definedName function="false" hidden="true" name="IQ_FFO_ADJ_GUIDANCE" vbProcedure="false">"c4436"</definedName>
    <definedName function="false" hidden="true" name="IQ_FFO_ADJ_HIGH_EST" vbProcedure="false">"c4437"</definedName>
    <definedName function="false" hidden="true" name="IQ_FFO_ADJ_HIGH_GUIDANCE" vbProcedure="false">"c4202"</definedName>
    <definedName function="false" hidden="true" name="IQ_FFO_ADJ_LOW_EST" vbProcedure="false">"c4438"</definedName>
    <definedName function="false" hidden="true" name="IQ_FFO_ADJ_LOW_GUIDANCE" vbProcedure="false">"c4242"</definedName>
    <definedName function="false" hidden="true" name="IQ_FFO_ADJ_MEDIAN_EST" vbProcedure="false">"c4439"</definedName>
    <definedName function="false" hidden="true" name="IQ_FFO_ADJ_NUM_EST" vbProcedure="false">"c4440"</definedName>
    <definedName function="false" hidden="true" name="IQ_FFO_ADJ_STDDEV_EST" vbProcedure="false">"c4441"</definedName>
    <definedName function="false" hidden="true" name="IQ_FFO_EST" vbProcedure="false">"c418"</definedName>
    <definedName function="false" hidden="true" name="IQ_FFO_EST_REUT" vbProcedure="false">"c3837"</definedName>
    <definedName function="false" hidden="true" name="IQ_FFO_GUIDANCE" vbProcedure="false">"c4443"</definedName>
    <definedName function="false" hidden="true" name="IQ_FFO_HIGH_EST" vbProcedure="false">"c419"</definedName>
    <definedName function="false" hidden="true" name="IQ_FFO_HIGH_EST_REUT" vbProcedure="false">"c3839"</definedName>
    <definedName function="false" hidden="true" name="IQ_FFO_HIGH_GUIDANCE" vbProcedure="false">"c4184"</definedName>
    <definedName function="false" hidden="true" name="IQ_FFO_LOW_EST" vbProcedure="false">"c420"</definedName>
    <definedName function="false" hidden="true" name="IQ_FFO_LOW_EST_REUT" vbProcedure="false">"c3840"</definedName>
    <definedName function="false" hidden="true" name="IQ_FFO_LOW_GUIDANCE" vbProcedure="false">"c4224"</definedName>
    <definedName function="false" hidden="true" name="IQ_FFO_MEDIAN_EST" vbProcedure="false">"c1665"</definedName>
    <definedName function="false" hidden="true" name="IQ_FFO_MEDIAN_EST_REUT" vbProcedure="false">"c3838"</definedName>
    <definedName function="false" hidden="true" name="IQ_FFO_NUM_EST" vbProcedure="false">"c421"</definedName>
    <definedName function="false" hidden="true" name="IQ_FFO_NUM_EST_REUT" vbProcedure="false">"c3841"</definedName>
    <definedName function="false" hidden="true" name="IQ_FFO_PAYOUT_RATIO" vbProcedure="false">"c3492"</definedName>
    <definedName function="false" hidden="true" name="IQ_FFO_SHARE_ACT_OR_EST" vbProcedure="false">"c4446"</definedName>
    <definedName function="false" hidden="true" name="IQ_FFO_SHARE_EST" vbProcedure="false">"c4445"</definedName>
    <definedName function="false" hidden="true" name="IQ_FFO_SHARE_GUIDANCE" vbProcedure="false">"c4447"</definedName>
    <definedName function="false" hidden="true" name="IQ_FFO_SHARE_HIGH_EST" vbProcedure="false">"c4448"</definedName>
    <definedName function="false" hidden="true" name="IQ_FFO_SHARE_HIGH_GUIDANCE" vbProcedure="false">"c4203"</definedName>
    <definedName function="false" hidden="true" name="IQ_FFO_SHARE_LOW_EST" vbProcedure="false">"c4449"</definedName>
    <definedName function="false" hidden="true" name="IQ_FFO_SHARE_LOW_GUIDANCE" vbProcedure="false">"c4243"</definedName>
    <definedName function="false" hidden="true" name="IQ_FFO_SHARE_MEDIAN_EST" vbProcedure="false">"c4450"</definedName>
    <definedName function="false" hidden="true" name="IQ_FFO_SHARE_NUM_EST" vbProcedure="false">"c4451"</definedName>
    <definedName function="false" hidden="true" name="IQ_FFO_SHARE_STDDEV_EST" vbProcedure="false">"c4452"</definedName>
    <definedName function="false" hidden="true" name="IQ_FFO_STDDEV_EST" vbProcedure="false">"c422"</definedName>
    <definedName function="false" hidden="true" name="IQ_FFO_STDDEV_EST_REUT" vbProcedure="false">"c3842"</definedName>
    <definedName function="false" hidden="true" name="IQ_FH" vbProcedure="false">100000</definedName>
    <definedName function="false" hidden="true" name="IQ_FHLB_DEBT" vbProcedure="false">"c423"</definedName>
    <definedName function="false" hidden="true" name="IQ_FHLB_DUE_CY" vbProcedure="false">"c2080"</definedName>
    <definedName function="false" hidden="true" name="IQ_FHLB_DUE_CY1" vbProcedure="false">"c2081"</definedName>
    <definedName function="false" hidden="true" name="IQ_FHLB_DUE_CY2" vbProcedure="false">"c2082"</definedName>
    <definedName function="false" hidden="true" name="IQ_FHLB_DUE_CY3" vbProcedure="false">"c2083"</definedName>
    <definedName function="false" hidden="true" name="IQ_FHLB_DUE_CY4" vbProcedure="false">"c2084"</definedName>
    <definedName function="false" hidden="true" name="IQ_FHLB_DUE_NEXT_FIVE" vbProcedure="false">"c2085"</definedName>
    <definedName function="false" hidden="true" name="IQ_FILINGDATE_BS" vbProcedure="false">"c424"</definedName>
    <definedName function="false" hidden="true" name="IQ_FILINGDATE_CF" vbProcedure="false">"c425"</definedName>
    <definedName function="false" hidden="true" name="IQ_FILINGDATE_IS" vbProcedure="false">"c426"</definedName>
    <definedName function="false" hidden="true" name="IQ_FILING_CURRENCY" vbProcedure="false">"c2129"</definedName>
    <definedName function="false" hidden="true" name="IQ_FILM_RIGHTS" vbProcedure="false">"c2254"</definedName>
    <definedName function="false" hidden="true" name="IQ_FINANCING_CASH" vbProcedure="false">"c1405"</definedName>
    <definedName function="false" hidden="true" name="IQ_FINANCING_CASH_SUPPL" vbProcedure="false">"c1406"</definedName>
    <definedName function="false" hidden="true" name="IQ_FINANCING_OBLIG_CURRENT" vbProcedure="false">"c6190"</definedName>
    <definedName function="false" hidden="true" name="IQ_FINANCING_OBLIG_NON_CURRENT" vbProcedure="false">"c6191"</definedName>
    <definedName function="false" hidden="true" name="IQ_FINISHED_INV" vbProcedure="false">"c438"</definedName>
    <definedName function="false" hidden="true" name="IQ_FIN_DIV_ASSETS_CURRENT" vbProcedure="false">"c427"</definedName>
    <definedName function="false" hidden="true" name="IQ_FIN_DIV_ASSETS_LT" vbProcedure="false">"c428"</definedName>
    <definedName function="false" hidden="true" name="IQ_FIN_DIV_CURRENT_PORT_DEBT_TOTAL" vbProcedure="false">"c5524"</definedName>
    <definedName function="false" hidden="true" name="IQ_FIN_DIV_CURRENT_PORT_LEASES_TOTAL" vbProcedure="false">"c5523"</definedName>
    <definedName function="false" hidden="true" name="IQ_FIN_DIV_DEBT_CURRENT" vbProcedure="false">"c429"</definedName>
    <definedName function="false" hidden="true" name="IQ_FIN_DIV_DEBT_LT" vbProcedure="false">"c430"</definedName>
    <definedName function="false" hidden="true" name="IQ_FIN_DIV_DEBT_LT_TOTAL" vbProcedure="false">"c5526"</definedName>
    <definedName function="false" hidden="true" name="IQ_FIN_DIV_DEBT_TOTAL" vbProcedure="false">"c5656"</definedName>
    <definedName function="false" hidden="true" name="IQ_FIN_DIV_EXP" vbProcedure="false">"c431"</definedName>
    <definedName function="false" hidden="true" name="IQ_FIN_DIV_INT_EXP" vbProcedure="false">"c432"</definedName>
    <definedName function="false" hidden="true" name="IQ_FIN_DIV_LEASES_LT_TOTAL" vbProcedure="false">"c5525"</definedName>
    <definedName function="false" hidden="true" name="IQ_FIN_DIV_LIAB_CURRENT" vbProcedure="false">"c433"</definedName>
    <definedName function="false" hidden="true" name="IQ_FIN_DIV_LIAB_LT" vbProcedure="false">"c434"</definedName>
    <definedName function="false" hidden="true" name="IQ_FIN_DIV_LOANS_CURRENT" vbProcedure="false">"c435"</definedName>
    <definedName function="false" hidden="true" name="IQ_FIN_DIV_LOANS_LT" vbProcedure="false">"c436"</definedName>
    <definedName function="false" hidden="true" name="IQ_FIN_DIV_LT_DEBT_TOTAL" vbProcedure="false">"c5655"</definedName>
    <definedName function="false" hidden="true" name="IQ_FIN_DIV_NOTES_PAY_TOTAL" vbProcedure="false">"c5522"</definedName>
    <definedName function="false" hidden="true" name="IQ_FIN_DIV_REV" vbProcedure="false">"c437"</definedName>
    <definedName function="false" hidden="true" name="IQ_FIN_DIV_ST_DEBT_TOTAL" vbProcedure="false">"c5527"</definedName>
    <definedName function="false" hidden="true" name="IQ_FIRSTPRICINGDATE" vbProcedure="false">"c3050"</definedName>
    <definedName function="false" hidden="true" name="IQ_FIRST_INT_DATE" vbProcedure="false">"c2186"</definedName>
    <definedName function="false" hidden="true" name="IQ_FIRST_YEAR_LIFE" vbProcedure="false">"c439"</definedName>
    <definedName function="false" hidden="true" name="IQ_FIRST_YEAR_LIFE_PREM" vbProcedure="false">"c2787"</definedName>
    <definedName function="false" hidden="true" name="IQ_FIRST_YEAR_PREM" vbProcedure="false">"c2786"</definedName>
    <definedName function="false" hidden="true" name="IQ_FISCAL_Q" vbProcedure="false">"c440"</definedName>
    <definedName function="false" hidden="true" name="IQ_FISCAL_Y" vbProcedure="false">"c441"</definedName>
    <definedName function="false" hidden="true" name="IQ_FIVEPERCENT_PERCENT" vbProcedure="false">"c443"</definedName>
    <definedName function="false" hidden="true" name="IQ_FIVEPERCENT_SHARES" vbProcedure="false">"c444"</definedName>
    <definedName function="false" hidden="true" name="IQ_FIVE_PERCENT_OWNER" vbProcedure="false">"c442"</definedName>
    <definedName function="false" hidden="true" name="IQ_FIXED_ASSET_TURNS" vbProcedure="false">"c445"</definedName>
    <definedName function="false" hidden="true" name="IQ_FLOAT_PERCENT" vbProcedure="false">"c1575"</definedName>
    <definedName function="false" hidden="true" name="IQ_FOREIGN_DEP_IB" vbProcedure="false">"c446"</definedName>
    <definedName function="false" hidden="true" name="IQ_FOREIGN_DEP_NON_IB" vbProcedure="false">"c447"</definedName>
    <definedName function="false" hidden="true" name="IQ_FOREIGN_EXCHANGE" vbProcedure="false">"c1376"</definedName>
    <definedName function="false" hidden="true" name="IQ_FOREIGN_LOANS" vbProcedure="false">"c448"</definedName>
    <definedName function="false" hidden="true" name="IQ_FQ" vbProcedure="false">500</definedName>
    <definedName function="false" hidden="true" name="IQ_FUEL" vbProcedure="false">"c449"</definedName>
    <definedName function="false" hidden="true" name="IQ_FULL_TIME" vbProcedure="false">"c450"</definedName>
    <definedName function="false" hidden="true" name="IQ_FWD_CY" vbProcedure="false">10001</definedName>
    <definedName function="false" hidden="true" name="IQ_FWD_CY1" vbProcedure="false">10002</definedName>
    <definedName function="false" hidden="true" name="IQ_FWD_CY2" vbProcedure="false">10003</definedName>
    <definedName function="false" hidden="true" name="IQ_FWD_FY" vbProcedure="false">1001</definedName>
    <definedName function="false" hidden="true" name="IQ_FWD_FY1" vbProcedure="false">1002</definedName>
    <definedName function="false" hidden="true" name="IQ_FWD_FY2" vbProcedure="false">1003</definedName>
    <definedName function="false" hidden="true" name="IQ_FWD_Q" vbProcedure="false">501</definedName>
    <definedName function="false" hidden="true" name="IQ_FWD_Q1" vbProcedure="false">502</definedName>
    <definedName function="false" hidden="true" name="IQ_FWD_Q2" vbProcedure="false">503</definedName>
    <definedName function="false" hidden="true" name="IQ_FX" vbProcedure="false">"c451"</definedName>
    <definedName function="false" hidden="true" name="IQ_FY" vbProcedure="false">1000</definedName>
    <definedName function="false" hidden="true" name="IQ_GAAP_IS" vbProcedure="false">"c6194"</definedName>
    <definedName function="false" hidden="true" name="IQ_GAIN_ASSETS" vbProcedure="false">"c452"</definedName>
    <definedName function="false" hidden="true" name="IQ_GAIN_ASSETS_BNK" vbProcedure="false">"c453"</definedName>
    <definedName function="false" hidden="true" name="IQ_GAIN_ASSETS_BR" vbProcedure="false">"c454"</definedName>
    <definedName function="false" hidden="true" name="IQ_GAIN_ASSETS_CF" vbProcedure="false">"c455"</definedName>
    <definedName function="false" hidden="true" name="IQ_GAIN_ASSETS_CF_BNK" vbProcedure="false">"c456"</definedName>
    <definedName function="false" hidden="true" name="IQ_GAIN_ASSETS_CF_BR" vbProcedure="false">"c457"</definedName>
    <definedName function="false" hidden="true" name="IQ_GAIN_ASSETS_CF_FIN" vbProcedure="false">"c458"</definedName>
    <definedName function="false" hidden="true" name="IQ_GAIN_ASSETS_CF_INS" vbProcedure="false">"c459"</definedName>
    <definedName function="false" hidden="true" name="IQ_GAIN_ASSETS_CF_RE" vbProcedure="false">"c6217"</definedName>
    <definedName function="false" hidden="true" name="IQ_GAIN_ASSETS_CF_REIT" vbProcedure="false">"c460"</definedName>
    <definedName function="false" hidden="true" name="IQ_GAIN_ASSETS_CF_UTI" vbProcedure="false">"c461"</definedName>
    <definedName function="false" hidden="true" name="IQ_GAIN_ASSETS_FIN" vbProcedure="false">"c462"</definedName>
    <definedName function="false" hidden="true" name="IQ_GAIN_ASSETS_INS" vbProcedure="false">"c463"</definedName>
    <definedName function="false" hidden="true" name="IQ_GAIN_ASSETS_RE" vbProcedure="false">"c6218"</definedName>
    <definedName function="false" hidden="true" name="IQ_GAIN_ASSETS_REIT" vbProcedure="false">"c471"</definedName>
    <definedName function="false" hidden="true" name="IQ_GAIN_ASSETS_REV" vbProcedure="false">"c472"</definedName>
    <definedName function="false" hidden="true" name="IQ_GAIN_ASSETS_REV_BNK" vbProcedure="false">"c473"</definedName>
    <definedName function="false" hidden="true" name="IQ_GAIN_ASSETS_REV_BR" vbProcedure="false">"c474"</definedName>
    <definedName function="false" hidden="true" name="IQ_GAIN_ASSETS_REV_FIN" vbProcedure="false">"c475"</definedName>
    <definedName function="false" hidden="true" name="IQ_GAIN_ASSETS_REV_INS" vbProcedure="false">"c476"</definedName>
    <definedName function="false" hidden="true" name="IQ_GAIN_ASSETS_REV_RE" vbProcedure="false">"c6219"</definedName>
    <definedName function="false" hidden="true" name="IQ_GAIN_ASSETS_REV_REIT" vbProcedure="false">"c477"</definedName>
    <definedName function="false" hidden="true" name="IQ_GAIN_ASSETS_REV_UTI" vbProcedure="false">"c478"</definedName>
    <definedName function="false" hidden="true" name="IQ_GAIN_ASSETS_UTI" vbProcedure="false">"c479"</definedName>
    <definedName function="false" hidden="true" name="IQ_GAIN_INVEST" vbProcedure="false">"c1463"</definedName>
    <definedName function="false" hidden="true" name="IQ_GAIN_INVEST_BNK" vbProcedure="false">"c1582"</definedName>
    <definedName function="false" hidden="true" name="IQ_GAIN_INVEST_BR" vbProcedure="false">"c1464"</definedName>
    <definedName function="false" hidden="true" name="IQ_GAIN_INVEST_CF" vbProcedure="false">"c480"</definedName>
    <definedName function="false" hidden="true" name="IQ_GAIN_INVEST_CF_BNK" vbProcedure="false">"c481"</definedName>
    <definedName function="false" hidden="true" name="IQ_GAIN_INVEST_CF_BR" vbProcedure="false">"c482"</definedName>
    <definedName function="false" hidden="true" name="IQ_GAIN_INVEST_CF_FIN" vbProcedure="false">"c483"</definedName>
    <definedName function="false" hidden="true" name="IQ_GAIN_INVEST_CF_INS" vbProcedure="false">"c484"</definedName>
    <definedName function="false" hidden="true" name="IQ_GAIN_INVEST_CF_RE" vbProcedure="false">"c6220"</definedName>
    <definedName function="false" hidden="true" name="IQ_GAIN_INVEST_CF_REIT" vbProcedure="false">"c485"</definedName>
    <definedName function="false" hidden="true" name="IQ_GAIN_INVEST_CF_UTI" vbProcedure="false">"c486"</definedName>
    <definedName function="false" hidden="true" name="IQ_GAIN_INVEST_FIN" vbProcedure="false">"c1465"</definedName>
    <definedName function="false" hidden="true" name="IQ_GAIN_INVEST_INS" vbProcedure="false">"c1466"</definedName>
    <definedName function="false" hidden="true" name="IQ_GAIN_INVEST_RE" vbProcedure="false">"c6278"</definedName>
    <definedName function="false" hidden="true" name="IQ_GAIN_INVEST_REIT" vbProcedure="false">"c1467"</definedName>
    <definedName function="false" hidden="true" name="IQ_GAIN_INVEST_REV" vbProcedure="false">"c494"</definedName>
    <definedName function="false" hidden="true" name="IQ_GAIN_INVEST_REV_BNK" vbProcedure="false">"c495"</definedName>
    <definedName function="false" hidden="true" name="IQ_GAIN_INVEST_REV_BR" vbProcedure="false">"c496"</definedName>
    <definedName function="false" hidden="true" name="IQ_GAIN_INVEST_REV_FIN" vbProcedure="false">"c497"</definedName>
    <definedName function="false" hidden="true" name="IQ_GAIN_INVEST_REV_INS" vbProcedure="false">"c498"</definedName>
    <definedName function="false" hidden="true" name="IQ_GAIN_INVEST_REV_RE" vbProcedure="false">"c6221"</definedName>
    <definedName function="false" hidden="true" name="IQ_GAIN_INVEST_REV_REIT" vbProcedure="false">"c499"</definedName>
    <definedName function="false" hidden="true" name="IQ_GAIN_INVEST_REV_UTI" vbProcedure="false">"c500"</definedName>
    <definedName function="false" hidden="true" name="IQ_GAIN_INVEST_UTI" vbProcedure="false">"c1468"</definedName>
    <definedName function="false" hidden="true" name="IQ_GAIN_LOANS_REC" vbProcedure="false">"c501"</definedName>
    <definedName function="false" hidden="true" name="IQ_GAIN_LOANS_RECEIV" vbProcedure="false">"c502"</definedName>
    <definedName function="false" hidden="true" name="IQ_GAIN_LOANS_RECEIV_REV_FIN" vbProcedure="false">"c503"</definedName>
    <definedName function="false" hidden="true" name="IQ_GAIN_LOANS_REV" vbProcedure="false">"c504"</definedName>
    <definedName function="false" hidden="true" name="IQ_GAIN_SALE_ASSETS" vbProcedure="false">"c1377"</definedName>
    <definedName function="false" hidden="true" name="IQ_GA_EXP" vbProcedure="false">"c2241"</definedName>
    <definedName function="false" hidden="true" name="IQ_GEO_SEG_ASSETS" vbProcedure="false">"c4069"</definedName>
    <definedName function="false" hidden="true" name="IQ_GEO_SEG_ASSETS_ABS" vbProcedure="false">"c4091"</definedName>
    <definedName function="false" hidden="true" name="IQ_GEO_SEG_ASSETS_TOTAL" vbProcedure="false">"c4123"</definedName>
    <definedName function="false" hidden="true" name="IQ_GEO_SEG_CAPEX" vbProcedure="false">"c4083"</definedName>
    <definedName function="false" hidden="true" name="IQ_GEO_SEG_CAPEX_ABS" vbProcedure="false">"c4105"</definedName>
    <definedName function="false" hidden="true" name="IQ_GEO_SEG_CAPEX_TOTAL" vbProcedure="false">"c4127"</definedName>
    <definedName function="false" hidden="true" name="IQ_GEO_SEG_DA" vbProcedure="false">"c4082"</definedName>
    <definedName function="false" hidden="true" name="IQ_GEO_SEG_DA_ABS" vbProcedure="false">"c4104"</definedName>
    <definedName function="false" hidden="true" name="IQ_GEO_SEG_DA_TOTAL" vbProcedure="false">"c4126"</definedName>
    <definedName function="false" hidden="true" name="IQ_GEO_SEG_EARNINGS_OP" vbProcedure="false">"c4073"</definedName>
    <definedName function="false" hidden="true" name="IQ_GEO_SEG_EARNINGS_OP_ABS" vbProcedure="false">"c4095"</definedName>
    <definedName function="false" hidden="true" name="IQ_GEO_SEG_EARNINGS_OP_TOTAL" vbProcedure="false">"c4119"</definedName>
    <definedName function="false" hidden="true" name="IQ_GEO_SEG_EBT" vbProcedure="false">"c4072"</definedName>
    <definedName function="false" hidden="true" name="IQ_GEO_SEG_EBT_ABS" vbProcedure="false">"c4094"</definedName>
    <definedName function="false" hidden="true" name="IQ_GEO_SEG_EBT_TOTAL" vbProcedure="false">"c4121"</definedName>
    <definedName function="false" hidden="true" name="IQ_GEO_SEG_GP" vbProcedure="false">"c4070"</definedName>
    <definedName function="false" hidden="true" name="IQ_GEO_SEG_GP_ABS" vbProcedure="false">"c4092"</definedName>
    <definedName function="false" hidden="true" name="IQ_GEO_SEG_GP_TOTAL" vbProcedure="false">"c4120"</definedName>
    <definedName function="false" hidden="true" name="IQ_GEO_SEG_INC_TAX" vbProcedure="false">"c4081"</definedName>
    <definedName function="false" hidden="true" name="IQ_GEO_SEG_INC_TAX_ABS" vbProcedure="false">"c4103"</definedName>
    <definedName function="false" hidden="true" name="IQ_GEO_SEG_INC_TAX_TOTAL" vbProcedure="false">"c4125"</definedName>
    <definedName function="false" hidden="true" name="IQ_GEO_SEG_INTEREST_EXP" vbProcedure="false">"c4080"</definedName>
    <definedName function="false" hidden="true" name="IQ_GEO_SEG_INTEREST_EXP_ABS" vbProcedure="false">"c4102"</definedName>
    <definedName function="false" hidden="true" name="IQ_GEO_SEG_INTEREST_EXP_TOTAL" vbProcedure="false">"c4124"</definedName>
    <definedName function="false" hidden="true" name="IQ_GEO_SEG_NAME" vbProcedure="false">"c5484"</definedName>
    <definedName function="false" hidden="true" name="IQ_GEO_SEG_NAME_ABS" vbProcedure="false">"c5485"</definedName>
    <definedName function="false" hidden="true" name="IQ_GEO_SEG_NI" vbProcedure="false">"c4071"</definedName>
    <definedName function="false" hidden="true" name="IQ_GEO_SEG_NI_ABS" vbProcedure="false">"c4093"</definedName>
    <definedName function="false" hidden="true" name="IQ_GEO_SEG_NI_TOTAL" vbProcedure="false">"c4122"</definedName>
    <definedName function="false" hidden="true" name="IQ_GEO_SEG_OPER_INC" vbProcedure="false">"c4075"</definedName>
    <definedName function="false" hidden="true" name="IQ_GEO_SEG_OPER_INC_ABS" vbProcedure="false">"c4097"</definedName>
    <definedName function="false" hidden="true" name="IQ_GEO_SEG_OPER_INC_TOTAL" vbProcedure="false">"c4118"</definedName>
    <definedName function="false" hidden="true" name="IQ_GEO_SEG_REV" vbProcedure="false">"c4074"</definedName>
    <definedName function="false" hidden="true" name="IQ_GEO_SEG_REV_ABS" vbProcedure="false">"c4096"</definedName>
    <definedName function="false" hidden="true" name="IQ_GEO_SEG_REV_TOTAL" vbProcedure="false">"c4117"</definedName>
    <definedName function="false" hidden="true" name="IQ_GOODWILL_NET" vbProcedure="false">"c1380"</definedName>
    <definedName function="false" hidden="true" name="IQ_GP" vbProcedure="false">"c511"</definedName>
    <definedName function="false" hidden="true" name="IQ_GPPE" vbProcedure="false">"c518"</definedName>
    <definedName function="false" hidden="true" name="IQ_GP_10YR_ANN_CAGR" vbProcedure="false">"c6090"</definedName>
    <definedName function="false" hidden="true" name="IQ_GP_10YR_ANN_GROWTH" vbProcedure="false">"c512"</definedName>
    <definedName function="false" hidden="true" name="IQ_GP_1YR_ANN_GROWTH" vbProcedure="false">"c513"</definedName>
    <definedName function="false" hidden="true" name="IQ_GP_2YR_ANN_CAGR" vbProcedure="false">"c6091"</definedName>
    <definedName function="false" hidden="true" name="IQ_GP_2YR_ANN_GROWTH" vbProcedure="false">"c514"</definedName>
    <definedName function="false" hidden="true" name="IQ_GP_3YR_ANN_CAGR" vbProcedure="false">"c6092"</definedName>
    <definedName function="false" hidden="true" name="IQ_GP_3YR_ANN_GROWTH" vbProcedure="false">"c515"</definedName>
    <definedName function="false" hidden="true" name="IQ_GP_5YR_ANN_CAGR" vbProcedure="false">"c6093"</definedName>
    <definedName function="false" hidden="true" name="IQ_GP_5YR_ANN_GROWTH" vbProcedure="false">"c516"</definedName>
    <definedName function="false" hidden="true" name="IQ_GP_7YR_ANN_CAGR" vbProcedure="false">"c6094"</definedName>
    <definedName function="false" hidden="true" name="IQ_GP_7YR_ANN_GROWTH" vbProcedure="false">"c517"</definedName>
    <definedName function="false" hidden="true" name="IQ_GROSS_AH_EARNED" vbProcedure="false">"c2742"</definedName>
    <definedName function="false" hidden="true" name="IQ_GROSS_CLAIM_EXP_INCUR" vbProcedure="false">"c2755"</definedName>
    <definedName function="false" hidden="true" name="IQ_GROSS_CLAIM_EXP_PAID" vbProcedure="false">"c2758"</definedName>
    <definedName function="false" hidden="true" name="IQ_GROSS_CLAIM_EXP_RES" vbProcedure="false">"c2752"</definedName>
    <definedName function="false" hidden="true" name="IQ_GROSS_DIVID" vbProcedure="false">"c1446"</definedName>
    <definedName function="false" hidden="true" name="IQ_GROSS_EARNED" vbProcedure="false">"c2732"</definedName>
    <definedName function="false" hidden="true" name="IQ_GROSS_LIFE_EARNED" vbProcedure="false">"c2737"</definedName>
    <definedName function="false" hidden="true" name="IQ_GROSS_LIFE_IN_FORCE" vbProcedure="false">"c2767"</definedName>
    <definedName function="false" hidden="true" name="IQ_GROSS_LOANS" vbProcedure="false">"c521"</definedName>
    <definedName function="false" hidden="true" name="IQ_GROSS_LOANS_10YR_ANN_CAGR" vbProcedure="false">"c6095"</definedName>
    <definedName function="false" hidden="true" name="IQ_GROSS_LOANS_10YR_ANN_GROWTH" vbProcedure="false">"c522"</definedName>
    <definedName function="false" hidden="true" name="IQ_GROSS_LOANS_1YR_ANN_GROWTH" vbProcedure="false">"c523"</definedName>
    <definedName function="false" hidden="true" name="IQ_GROSS_LOANS_2YR_ANN_CAGR" vbProcedure="false">"c6096"</definedName>
    <definedName function="false" hidden="true" name="IQ_GROSS_LOANS_2YR_ANN_GROWTH" vbProcedure="false">"c524"</definedName>
    <definedName function="false" hidden="true" name="IQ_GROSS_LOANS_3YR_ANN_CAGR" vbProcedure="false">"c6097"</definedName>
    <definedName function="false" hidden="true" name="IQ_GROSS_LOANS_3YR_ANN_GROWTH" vbProcedure="false">"c525"</definedName>
    <definedName function="false" hidden="true" name="IQ_GROSS_LOANS_5YR_ANN_CAGR" vbProcedure="false">"c6098"</definedName>
    <definedName function="false" hidden="true" name="IQ_GROSS_LOANS_5YR_ANN_GROWTH" vbProcedure="false">"c526"</definedName>
    <definedName function="false" hidden="true" name="IQ_GROSS_LOANS_7YR_ANN_CAGR" vbProcedure="false">"c6099"</definedName>
    <definedName function="false" hidden="true" name="IQ_GROSS_LOANS_7YR_ANN_GROWTH" vbProcedure="false">"c527"</definedName>
    <definedName function="false" hidden="true" name="IQ_GROSS_LOANS_TOTAL_DEPOSITS" vbProcedure="false">"c528"</definedName>
    <definedName function="false" hidden="true" name="IQ_GROSS_MARGIN" vbProcedure="false">"c529"</definedName>
    <definedName function="false" hidden="true" name="IQ_GROSS_MARGIN_ACT_OR_EST" vbProcedure="false">"c5554"</definedName>
    <definedName function="false" hidden="true" name="IQ_GROSS_MARGIN_EST" vbProcedure="false">"c5547"</definedName>
    <definedName function="false" hidden="true" name="IQ_GROSS_MARGIN_HIGH_EST" vbProcedure="false">"c5549"</definedName>
    <definedName function="false" hidden="true" name="IQ_GROSS_MARGIN_LOW_EST" vbProcedure="false">"c5550"</definedName>
    <definedName function="false" hidden="true" name="IQ_GROSS_MARGIN_MEDIAN_EST" vbProcedure="false">"c5548"</definedName>
    <definedName function="false" hidden="true" name="IQ_GROSS_MARGIN_NUM_EST" vbProcedure="false">"c5551"</definedName>
    <definedName function="false" hidden="true" name="IQ_GROSS_MARGIN_STDDEV_EST" vbProcedure="false">"c5552"</definedName>
    <definedName function="false" hidden="true" name="IQ_GROSS_PC_EARNED" vbProcedure="false">"c2747"</definedName>
    <definedName function="false" hidden="true" name="IQ_GROSS_PROFIT" vbProcedure="false">"c1378"</definedName>
    <definedName function="false" hidden="true" name="IQ_GROSS_SPRD" vbProcedure="false">"c2155"</definedName>
    <definedName function="false" hidden="true" name="IQ_GROSS_WRITTEN" vbProcedure="false">"c2726"</definedName>
    <definedName function="false" hidden="true" name="IQ_GW" vbProcedure="false">"c530"</definedName>
    <definedName function="false" hidden="true" name="IQ_GW_AMORT_BR" vbProcedure="false">"c532"</definedName>
    <definedName function="false" hidden="true" name="IQ_GW_AMORT_FIN" vbProcedure="false">"c540"</definedName>
    <definedName function="false" hidden="true" name="IQ_GW_AMORT_INS" vbProcedure="false">"c541"</definedName>
    <definedName function="false" hidden="true" name="IQ_GW_AMORT_REIT" vbProcedure="false">"c542"</definedName>
    <definedName function="false" hidden="true" name="IQ_GW_AMORT_UTI" vbProcedure="false">"c543"</definedName>
    <definedName function="false" hidden="true" name="IQ_GW_INTAN_AMORT" vbProcedure="false">"c1469"</definedName>
    <definedName function="false" hidden="true" name="IQ_GW_INTAN_AMORT_BNK" vbProcedure="false">"c544"</definedName>
    <definedName function="false" hidden="true" name="IQ_GW_INTAN_AMORT_BR" vbProcedure="false">"c1470"</definedName>
    <definedName function="false" hidden="true" name="IQ_GW_INTAN_AMORT_CF" vbProcedure="false">"c1471"</definedName>
    <definedName function="false" hidden="true" name="IQ_GW_INTAN_AMORT_CF_BNK" vbProcedure="false">"c1472"</definedName>
    <definedName function="false" hidden="true" name="IQ_GW_INTAN_AMORT_CF_BR" vbProcedure="false">"c1473"</definedName>
    <definedName function="false" hidden="true" name="IQ_GW_INTAN_AMORT_CF_FIN" vbProcedure="false">"c1474"</definedName>
    <definedName function="false" hidden="true" name="IQ_GW_INTAN_AMORT_CF_INS" vbProcedure="false">"c1475"</definedName>
    <definedName function="false" hidden="true" name="IQ_GW_INTAN_AMORT_CF_RE" vbProcedure="false">"c6279"</definedName>
    <definedName function="false" hidden="true" name="IQ_GW_INTAN_AMORT_CF_REIT" vbProcedure="false">"c1476"</definedName>
    <definedName function="false" hidden="true" name="IQ_GW_INTAN_AMORT_CF_UTI" vbProcedure="false">"c1477"</definedName>
    <definedName function="false" hidden="true" name="IQ_GW_INTAN_AMORT_FIN" vbProcedure="false">"c1478"</definedName>
    <definedName function="false" hidden="true" name="IQ_GW_INTAN_AMORT_INS" vbProcedure="false">"c1479"</definedName>
    <definedName function="false" hidden="true" name="IQ_GW_INTAN_AMORT_RE" vbProcedure="false">"c6280"</definedName>
    <definedName function="false" hidden="true" name="IQ_GW_INTAN_AMORT_REIT" vbProcedure="false">"c1480"</definedName>
    <definedName function="false" hidden="true" name="IQ_GW_INTAN_AMORT_UTI" vbProcedure="false">"c1481"</definedName>
    <definedName function="false" hidden="true" name="IQ_HC_ADMISSIONS" vbProcedure="false">"c5953"</definedName>
    <definedName function="false" hidden="true" name="IQ_HC_ADMISSIONS_GROWTH" vbProcedure="false">"c5997"</definedName>
    <definedName function="false" hidden="true" name="IQ_HC_ADMISSIONS_MANAGED_CARE" vbProcedure="false">"c5956"</definedName>
    <definedName function="false" hidden="true" name="IQ_HC_ADMISSIONS_MEDICAID" vbProcedure="false">"c5955"</definedName>
    <definedName function="false" hidden="true" name="IQ_HC_ADMISSIONS_MEDICARE" vbProcedure="false">"c5954"</definedName>
    <definedName function="false" hidden="true" name="IQ_HC_ADMISSIONS_OTHER" vbProcedure="false">"c5957"</definedName>
    <definedName function="false" hidden="true" name="IQ_HC_ADMISSIONS_SF" vbProcedure="false">"c6006"</definedName>
    <definedName function="false" hidden="true" name="IQ_HC_ALFS" vbProcedure="false">"c5952"</definedName>
    <definedName function="false" hidden="true" name="IQ_HC_AVG_BEDS_SVC" vbProcedure="false">"c5951"</definedName>
    <definedName function="false" hidden="true" name="IQ_HC_AVG_DAILY_CENSUS" vbProcedure="false">"c5965"</definedName>
    <definedName function="false" hidden="true" name="IQ_HC_AVG_LICENSED_BEDS" vbProcedure="false">"c5949"</definedName>
    <definedName function="false" hidden="true" name="IQ_HC_AVG_LICENSED_BEDS_SF" vbProcedure="false">"c6004"</definedName>
    <definedName function="false" hidden="true" name="IQ_HC_AVG_STAY" vbProcedure="false">"c5966"</definedName>
    <definedName function="false" hidden="true" name="IQ_HC_AVG_STAY_SF" vbProcedure="false">"c6016"</definedName>
    <definedName function="false" hidden="true" name="IQ_HC_BEDS_SVC" vbProcedure="false">"c5950"</definedName>
    <definedName function="false" hidden="true" name="IQ_HC_DAYS_REV_OUT" vbProcedure="false">"c5993"</definedName>
    <definedName function="false" hidden="true" name="IQ_HC_EQUIVALENT_ADMISSIONS" vbProcedure="false">"c5958"</definedName>
    <definedName function="false" hidden="true" name="IQ_HC_EQUIVALENT_ADMISSIONS_SF" vbProcedure="false">"c6007"</definedName>
    <definedName function="false" hidden="true" name="IQ_HC_EQUIV_ADMISSIONS_GROWTH" vbProcedure="false">"c5998"</definedName>
    <definedName function="false" hidden="true" name="IQ_HC_ER_VISITS" vbProcedure="false">"c5964"</definedName>
    <definedName function="false" hidden="true" name="IQ_HC_ER_VISITS_SF" vbProcedure="false">"c6017"</definedName>
    <definedName function="false" hidden="true" name="IQ_HC_GROSS_INPATIENT_REV" vbProcedure="false">"c5987"</definedName>
    <definedName function="false" hidden="true" name="IQ_HC_GROSS_OUTPATIENT_REV" vbProcedure="false">"c5988"</definedName>
    <definedName function="false" hidden="true" name="IQ_HC_GROSS_PATIENT_REV" vbProcedure="false">"c5989"</definedName>
    <definedName function="false" hidden="true" name="IQ_HC_HOSP_FACILITIES_CONSOL" vbProcedure="false">"c5945"</definedName>
    <definedName function="false" hidden="true" name="IQ_HC_HOSP_FACILITIES_CONSOL_SF" vbProcedure="false">"c6000"</definedName>
    <definedName function="false" hidden="true" name="IQ_HC_HOSP_FACILITIES_NON_CONSOL" vbProcedure="false">"c5946"</definedName>
    <definedName function="false" hidden="true" name="IQ_HC_HOSP_FACILITIES_NON_CONSOL_SF" vbProcedure="false">"c6001"</definedName>
    <definedName function="false" hidden="true" name="IQ_HC_HOSP_FACILITIES_TOTAL" vbProcedure="false">"c5947"</definedName>
    <definedName function="false" hidden="true" name="IQ_HC_HOSP_FACILITIES_TOTAL_SF" vbProcedure="false">"c6002"</definedName>
    <definedName function="false" hidden="true" name="IQ_HC_INPATIENT_PROCEDURES" vbProcedure="false">"c5961"</definedName>
    <definedName function="false" hidden="true" name="IQ_HC_INPATIENT_PROCEDURES_SF" vbProcedure="false">"c6011"</definedName>
    <definedName function="false" hidden="true" name="IQ_HC_INPATIENT_REV_PER_ADMISSION" vbProcedure="false">"c5994"</definedName>
    <definedName function="false" hidden="true" name="IQ_HC_INTPATIENT_SVCS_PCT_REV" vbProcedure="false">"c5975"</definedName>
    <definedName function="false" hidden="true" name="IQ_HC_INTPATIENT_SVCS_PCT_REV_SF" vbProcedure="false">"c6015"</definedName>
    <definedName function="false" hidden="true" name="IQ_HC_LICENSED_BEDS" vbProcedure="false">"c5948"</definedName>
    <definedName function="false" hidden="true" name="IQ_HC_LICENSED_BEDS_SF" vbProcedure="false">"c6003"</definedName>
    <definedName function="false" hidden="true" name="IQ_HC_MANAGED_CARE_PCT_ADMISSIONS" vbProcedure="false">"c5982"</definedName>
    <definedName function="false" hidden="true" name="IQ_HC_MANAGED_CARE_PCT_REV" vbProcedure="false">"c5978"</definedName>
    <definedName function="false" hidden="true" name="IQ_HC_MEDICAID_PCT_ADMISSIONS" vbProcedure="false">"c5981"</definedName>
    <definedName function="false" hidden="true" name="IQ_HC_MEDICAID_PCT_REV" vbProcedure="false">"c5977"</definedName>
    <definedName function="false" hidden="true" name="IQ_HC_MEDICARE_PCT_ADMISSIONS" vbProcedure="false">"c5980"</definedName>
    <definedName function="false" hidden="true" name="IQ_HC_MEDICARE_PCT_REV" vbProcedure="false">"c5976"</definedName>
    <definedName function="false" hidden="true" name="IQ_HC_NET_INPATIENT_REV" vbProcedure="false">"c5984"</definedName>
    <definedName function="false" hidden="true" name="IQ_HC_NET_OUTPATIENT_REV" vbProcedure="false">"c5985"</definedName>
    <definedName function="false" hidden="true" name="IQ_HC_NET_PATIENT_REV" vbProcedure="false">"c5986"</definedName>
    <definedName function="false" hidden="true" name="IQ_HC_NET_PATIENT_REV_SF" vbProcedure="false">"c6005"</definedName>
    <definedName function="false" hidden="true" name="IQ_HC_OCC_RATE" vbProcedure="false">"c5967"</definedName>
    <definedName function="false" hidden="true" name="IQ_HC_OCC_RATE_LICENSED_BEDS" vbProcedure="false">"c5968"</definedName>
    <definedName function="false" hidden="true" name="IQ_HC_OCC_RATE_SF" vbProcedure="false">"c6009"</definedName>
    <definedName function="false" hidden="true" name="IQ_HC_OPEX_SUPPLIES" vbProcedure="false">"c5990"</definedName>
    <definedName function="false" hidden="true" name="IQ_HC_OTHER_OPEX_PCT_REV" vbProcedure="false">"c5973"</definedName>
    <definedName function="false" hidden="true" name="IQ_HC_OUTPATIENT_PROCEDURES" vbProcedure="false">"c5962"</definedName>
    <definedName function="false" hidden="true" name="IQ_HC_OUTPATIENT_PROCEDURES_SF" vbProcedure="false">"c6012"</definedName>
    <definedName function="false" hidden="true" name="IQ_HC_OUTPATIENT_REV_PER_ADMISSION" vbProcedure="false">"c5995"</definedName>
    <definedName function="false" hidden="true" name="IQ_HC_OUTPATIENT_SVCS_PCT_REV" vbProcedure="false">"c5974"</definedName>
    <definedName function="false" hidden="true" name="IQ_HC_OUTPATIENT_SVCS_PCT_REV_SF" vbProcedure="false">"c6014"</definedName>
    <definedName function="false" hidden="true" name="IQ_HC_PATIENT_DAYS" vbProcedure="false">"c5960"</definedName>
    <definedName function="false" hidden="true" name="IQ_HC_PATIENT_DAYS_SF" vbProcedure="false">"c6010"</definedName>
    <definedName function="false" hidden="true" name="IQ_HC_PROF_GEN_LIAB_CLAIM_PAID" vbProcedure="false">"c5991"</definedName>
    <definedName function="false" hidden="true" name="IQ_HC_PROF_GEN_LIAB_EXP_BENEFIT" vbProcedure="false">"c5992"</definedName>
    <definedName function="false" hidden="true" name="IQ_HC_PROVISION_DOUBTFUL_PCT_REV" vbProcedure="false">"c5972"</definedName>
    <definedName function="false" hidden="true" name="IQ_HC_REV_GROWTH" vbProcedure="false">"c5996"</definedName>
    <definedName function="false" hidden="true" name="IQ_HC_REV_PER_EQUIV_ADMISSION" vbProcedure="false">"c5959"</definedName>
    <definedName function="false" hidden="true" name="IQ_HC_REV_PER_EQUIV_ADMISSIONS_GROWTH" vbProcedure="false">"c5999"</definedName>
    <definedName function="false" hidden="true" name="IQ_HC_REV_PER_EQUIV_ADMISSION_SF" vbProcedure="false">"c6008"</definedName>
    <definedName function="false" hidden="true" name="IQ_HC_REV_PER_PATIENT_DAY" vbProcedure="false">"c5969"</definedName>
    <definedName function="false" hidden="true" name="IQ_HC_REV_PER_PATIENT_DAY_SF" vbProcedure="false">"c6018"</definedName>
    <definedName function="false" hidden="true" name="IQ_HC_SALARIES_PCT_REV" vbProcedure="false">"c5970"</definedName>
    <definedName function="false" hidden="true" name="IQ_HC_SUPPLIES_PCT_REV" vbProcedure="false">"c5971"</definedName>
    <definedName function="false" hidden="true" name="IQ_HC_TOTAL_PROCEDURES" vbProcedure="false">"c5963"</definedName>
    <definedName function="false" hidden="true" name="IQ_HC_TOTAL_PROCEDURES_SF" vbProcedure="false">"c6013"</definedName>
    <definedName function="false" hidden="true" name="IQ_HC_UNINSURED_PCT_ADMISSIONS" vbProcedure="false">"c5983"</definedName>
    <definedName function="false" hidden="true" name="IQ_HC_UNINSURED_PCT_REV" vbProcedure="false">"c5979"</definedName>
    <definedName function="false" hidden="true" name="IQ_HIGHPRICE" vbProcedure="false">"c545"</definedName>
    <definedName function="false" hidden="true" name="IQ_HIGH_TARGET_PRICE" vbProcedure="false">"c1651"</definedName>
    <definedName function="false" hidden="true" name="IQ_HIGH_TARGET_PRICE_REUT" vbProcedure="false">"c5317"</definedName>
    <definedName function="false" hidden="true" name="IQ_HOMEOWNERS_WRITTEN" vbProcedure="false">"c546"</definedName>
    <definedName function="false" hidden="true" name="IQ_HOME_AVG_LOAN_SIZE" vbProcedure="false">"c5911"</definedName>
    <definedName function="false" hidden="true" name="IQ_HOME_BACKLOG" vbProcedure="false">"c5844"</definedName>
    <definedName function="false" hidden="true" name="IQ_HOME_BACKLOG_AVG_JV" vbProcedure="false">"c5848"</definedName>
    <definedName function="false" hidden="true" name="IQ_HOME_BACKLOG_AVG_JV_GROWTH" vbProcedure="false">"c5928"</definedName>
    <definedName function="false" hidden="true" name="IQ_HOME_BACKLOG_AVG_JV_INC" vbProcedure="false">"c5851"</definedName>
    <definedName function="false" hidden="true" name="IQ_HOME_BACKLOG_AVG_JV_INC_GROWTH" vbProcedure="false">"c5931"</definedName>
    <definedName function="false" hidden="true" name="IQ_HOME_BACKLOG_AVG_PRICE" vbProcedure="false">"c5845"</definedName>
    <definedName function="false" hidden="true" name="IQ_HOME_BACKLOG_AVG_PRICE_GROWTH" vbProcedure="false">"c5925"</definedName>
    <definedName function="false" hidden="true" name="IQ_HOME_BACKLOG_GROWTH" vbProcedure="false">"c5924"</definedName>
    <definedName function="false" hidden="true" name="IQ_HOME_BACKLOG_JV" vbProcedure="false">"c5847"</definedName>
    <definedName function="false" hidden="true" name="IQ_HOME_BACKLOG_JV_GROWTH" vbProcedure="false">"c5927"</definedName>
    <definedName function="false" hidden="true" name="IQ_HOME_BACKLOG_JV_INC" vbProcedure="false">"c5850"</definedName>
    <definedName function="false" hidden="true" name="IQ_HOME_BACKLOG_JV_INC_GROWTH" vbProcedure="false">"c5930"</definedName>
    <definedName function="false" hidden="true" name="IQ_HOME_BACKLOG_VALUE" vbProcedure="false">"c5846"</definedName>
    <definedName function="false" hidden="true" name="IQ_HOME_BACKLOG_VALUE_GROWTH" vbProcedure="false">"c5926"</definedName>
    <definedName function="false" hidden="true" name="IQ_HOME_BACKLOG_VALUE_JV" vbProcedure="false">"c5849"</definedName>
    <definedName function="false" hidden="true" name="IQ_HOME_BACKLOG_VALUE_JV_GROWTH" vbProcedure="false">"c5929"</definedName>
    <definedName function="false" hidden="true" name="IQ_HOME_BACKLOG_VALUE_JV_INC" vbProcedure="false">"c5852"</definedName>
    <definedName function="false" hidden="true" name="IQ_HOME_BACKLOG_VALUE_JV_INC_GROWTH" vbProcedure="false">"c5932"</definedName>
    <definedName function="false" hidden="true" name="IQ_HOME_COMMUNITIES_ACTIVE" vbProcedure="false">"c5862"</definedName>
    <definedName function="false" hidden="true" name="IQ_HOME_COMMUNITIES_ACTIVE_GROWTH" vbProcedure="false">"c5942"</definedName>
    <definedName function="false" hidden="true" name="IQ_HOME_COMMUNITIES_ACTIVE_JV" vbProcedure="false">"c5863"</definedName>
    <definedName function="false" hidden="true" name="IQ_HOME_COMMUNITIES_ACTIVE_JV_GROWTH" vbProcedure="false">"c5943"</definedName>
    <definedName function="false" hidden="true" name="IQ_HOME_COMMUNITIES_ACTIVE_JV_INC" vbProcedure="false">"c5864"</definedName>
    <definedName function="false" hidden="true" name="IQ_HOME_COMMUNITIES_ACTIVE_JV_INC_GROWTH" vbProcedure="false">"c5944"</definedName>
    <definedName function="false" hidden="true" name="IQ_HOME_COST_CONSTRUCTION_SVCS" vbProcedure="false">"c5882"</definedName>
    <definedName function="false" hidden="true" name="IQ_HOME_COST_ELIMINATIONS_OTHER" vbProcedure="false">"c5883"</definedName>
    <definedName function="false" hidden="true" name="IQ_HOME_COST_FINANCIAL_SVCS" vbProcedure="false">"c5881"</definedName>
    <definedName function="false" hidden="true" name="IQ_HOME_COST_HOUSING" vbProcedure="false">"c5877"</definedName>
    <definedName function="false" hidden="true" name="IQ_HOME_COST_LAND_LOT" vbProcedure="false">"c5878"</definedName>
    <definedName function="false" hidden="true" name="IQ_HOME_COST_OTHER_HOMEBUILDING" vbProcedure="false">"c5879"</definedName>
    <definedName function="false" hidden="true" name="IQ_HOME_COST_TOTAL" vbProcedure="false">"c5884"</definedName>
    <definedName function="false" hidden="true" name="IQ_HOME_COST_TOTAL_HOMEBUILDING" vbProcedure="false">"c5880"</definedName>
    <definedName function="false" hidden="true" name="IQ_HOME_DELIVERED" vbProcedure="false">"c5835"</definedName>
    <definedName function="false" hidden="true" name="IQ_HOME_DELIVERED_AVG_PRICE" vbProcedure="false">"c5836"</definedName>
    <definedName function="false" hidden="true" name="IQ_HOME_DELIVERED_AVG_PRICE_GROWTH" vbProcedure="false">"c5916"</definedName>
    <definedName function="false" hidden="true" name="IQ_HOME_DELIVERED_AVG_PRICE_JV" vbProcedure="false">"c5839"</definedName>
    <definedName function="false" hidden="true" name="IQ_HOME_DELIVERED_AVG_PRICE_JV_GROWTH" vbProcedure="false">"c5919"</definedName>
    <definedName function="false" hidden="true" name="IQ_HOME_DELIVERED_AVG_PRICE_JV_INC" vbProcedure="false">"c5842"</definedName>
    <definedName function="false" hidden="true" name="IQ_HOME_DELIVERED_AVG_PRICE_JV_INC_GROWTH" vbProcedure="false">"c5922"</definedName>
    <definedName function="false" hidden="true" name="IQ_HOME_DELIVERED_GROWTH" vbProcedure="false">"c5915"</definedName>
    <definedName function="false" hidden="true" name="IQ_HOME_DELIVERED_JV" vbProcedure="false">"c5838"</definedName>
    <definedName function="false" hidden="true" name="IQ_HOME_DELIVERED_JV_GROWTH" vbProcedure="false">"c5918"</definedName>
    <definedName function="false" hidden="true" name="IQ_HOME_DELIVERED_JV_INC" vbProcedure="false">"c5841"</definedName>
    <definedName function="false" hidden="true" name="IQ_HOME_DELIVERED_JV_INC_GROWTH" vbProcedure="false">"c5921"</definedName>
    <definedName function="false" hidden="true" name="IQ_HOME_DELIVERED_VALUE" vbProcedure="false">"c5837"</definedName>
    <definedName function="false" hidden="true" name="IQ_HOME_DELIVERED_VALUE_GROWTH" vbProcedure="false">"c5917"</definedName>
    <definedName function="false" hidden="true" name="IQ_HOME_DELIVERED_VALUE_JV" vbProcedure="false">"c5840"</definedName>
    <definedName function="false" hidden="true" name="IQ_HOME_DELIVERED_VALUE_JV_GROWTH" vbProcedure="false">"c5920"</definedName>
    <definedName function="false" hidden="true" name="IQ_HOME_DELIVERED_VALUE_JV_INC" vbProcedure="false">"c5843"</definedName>
    <definedName function="false" hidden="true" name="IQ_HOME_DELIVERED_VALUE_JV_INC_GROWTH" vbProcedure="false">"c5923"</definedName>
    <definedName function="false" hidden="true" name="IQ_HOME_FINISHED_HOMES_CIP" vbProcedure="false">"c5865"</definedName>
    <definedName function="false" hidden="true" name="IQ_HOME_FIRSTLIEN_MORT_ORIGINATED" vbProcedure="false">"c5905"</definedName>
    <definedName function="false" hidden="true" name="IQ_HOME_FIRSTLIEN_MORT_ORIGINATED_VOL" vbProcedure="false">"c5908"</definedName>
    <definedName function="false" hidden="true" name="IQ_HOME_HUC" vbProcedure="false">"c5822"</definedName>
    <definedName function="false" hidden="true" name="IQ_HOME_HUC_JV" vbProcedure="false">"c5823"</definedName>
    <definedName function="false" hidden="true" name="IQ_HOME_HUC_JV_INC" vbProcedure="false">"c5824"</definedName>
    <definedName function="false" hidden="true" name="IQ_HOME_INV_NOT_OWNED" vbProcedure="false">"c5868"</definedName>
    <definedName function="false" hidden="true" name="IQ_HOME_LAND_DEVELOPMENT" vbProcedure="false">"c5866"</definedName>
    <definedName function="false" hidden="true" name="IQ_HOME_LAND_FUTURE_DEVELOPMENT" vbProcedure="false">"c5867"</definedName>
    <definedName function="false" hidden="true" name="IQ_HOME_LOANS_SOLD_COUNT" vbProcedure="false">"c5912"</definedName>
    <definedName function="false" hidden="true" name="IQ_HOME_LOANS_SOLD_VALUE" vbProcedure="false">"c5913"</definedName>
    <definedName function="false" hidden="true" name="IQ_HOME_LOAN_APPLICATIONS" vbProcedure="false">"c5910"</definedName>
    <definedName function="false" hidden="true" name="IQ_HOME_LOTS_CONTROLLED" vbProcedure="false">"c5831"</definedName>
    <definedName function="false" hidden="true" name="IQ_HOME_LOTS_FINISHED" vbProcedure="false">"c5827"</definedName>
    <definedName function="false" hidden="true" name="IQ_HOME_LOTS_HELD_SALE" vbProcedure="false">"c5830"</definedName>
    <definedName function="false" hidden="true" name="IQ_HOME_LOTS_JV" vbProcedure="false">"c5833"</definedName>
    <definedName function="false" hidden="true" name="IQ_HOME_LOTS_JV_INC" vbProcedure="false">"c5834"</definedName>
    <definedName function="false" hidden="true" name="IQ_HOME_LOTS_OTHER" vbProcedure="false">"c5832"</definedName>
    <definedName function="false" hidden="true" name="IQ_HOME_LOTS_OWNED" vbProcedure="false">"c5828"</definedName>
    <definedName function="false" hidden="true" name="IQ_HOME_LOTS_UNDER_DEVELOPMENT" vbProcedure="false">"c5826"</definedName>
    <definedName function="false" hidden="true" name="IQ_HOME_LOTS_UNDER_OPTION" vbProcedure="false">"c5829"</definedName>
    <definedName function="false" hidden="true" name="IQ_HOME_LOTS_UNDEVELOPED" vbProcedure="false">"c5825"</definedName>
    <definedName function="false" hidden="true" name="IQ_HOME_MORT_CAPTURE_RATE" vbProcedure="false">"c5906"</definedName>
    <definedName function="false" hidden="true" name="IQ_HOME_MORT_ORIGINATED" vbProcedure="false">"c5907"</definedName>
    <definedName function="false" hidden="true" name="IQ_HOME_OBLIGATIONS_INV_NOT_OWNED" vbProcedure="false">"c5914"</definedName>
    <definedName function="false" hidden="true" name="IQ_HOME_ORDERS" vbProcedure="false">"c5853"</definedName>
    <definedName function="false" hidden="true" name="IQ_HOME_ORDERS_AVG_PRICE" vbProcedure="false">"c5854"</definedName>
    <definedName function="false" hidden="true" name="IQ_HOME_ORDERS_AVG_PRICE_GROWTH" vbProcedure="false">"c5934"</definedName>
    <definedName function="false" hidden="true" name="IQ_HOME_ORDERS_AVG_PRICE_JV" vbProcedure="false">"c5857"</definedName>
    <definedName function="false" hidden="true" name="IQ_HOME_ORDERS_AVG_PRICE_JV_GROWTH" vbProcedure="false">"c5937"</definedName>
    <definedName function="false" hidden="true" name="IQ_HOME_ORDERS_AVG_PRICE_JV_INC" vbProcedure="false">"c5860"</definedName>
    <definedName function="false" hidden="true" name="IQ_HOME_ORDERS_AVG_PRICE_JV_INC_GROWTH" vbProcedure="false">"c5940"</definedName>
    <definedName function="false" hidden="true" name="IQ_HOME_ORDERS_GROWTH" vbProcedure="false">"c5933"</definedName>
    <definedName function="false" hidden="true" name="IQ_HOME_ORDERS_JV" vbProcedure="false">"c5856"</definedName>
    <definedName function="false" hidden="true" name="IQ_HOME_ORDERS_JV_GROWTH" vbProcedure="false">"c5936"</definedName>
    <definedName function="false" hidden="true" name="IQ_HOME_ORDERS_JV_INC" vbProcedure="false">"c5859"</definedName>
    <definedName function="false" hidden="true" name="IQ_HOME_ORDERS_JV_INC_GROWTH" vbProcedure="false">"c5939"</definedName>
    <definedName function="false" hidden="true" name="IQ_HOME_ORDERS_VALUE" vbProcedure="false">"c5855"</definedName>
    <definedName function="false" hidden="true" name="IQ_HOME_ORDERS_VALUE_GROWTH" vbProcedure="false">"c5935"</definedName>
    <definedName function="false" hidden="true" name="IQ_HOME_ORDERS_VALUE_JV" vbProcedure="false">"c5858"</definedName>
    <definedName function="false" hidden="true" name="IQ_HOME_ORDERS_VALUE_JV_GROWTH" vbProcedure="false">"c5938"</definedName>
    <definedName function="false" hidden="true" name="IQ_HOME_ORDERS_VALUE_JV_INC" vbProcedure="false">"c5861"</definedName>
    <definedName function="false" hidden="true" name="IQ_HOME_ORDERS_VALUE_JV_INC_GROWTH" vbProcedure="false">"c5941"</definedName>
    <definedName function="false" hidden="true" name="IQ_HOME_ORIGINATION_TOTAL" vbProcedure="false">"c5909"</definedName>
    <definedName function="false" hidden="true" name="IQ_HOME_PRETAX_INC_CONSTRUCTION_SVCS" vbProcedure="false">"c5890"</definedName>
    <definedName function="false" hidden="true" name="IQ_HOME_PRETAX_INC_ELIMINATIONS_OTHER" vbProcedure="false">"c5891"</definedName>
    <definedName function="false" hidden="true" name="IQ_HOME_PRETAX_INC_FINANCIAL_SVCS" vbProcedure="false">"c5889"</definedName>
    <definedName function="false" hidden="true" name="IQ_HOME_PRETAX_INC_HOUSING" vbProcedure="false">"c5885"</definedName>
    <definedName function="false" hidden="true" name="IQ_HOME_PRETAX_INC_LAND_LOT" vbProcedure="false">"c5886"</definedName>
    <definedName function="false" hidden="true" name="IQ_HOME_PRETAX_INC_OTHER_HOMEBUILDING" vbProcedure="false">"c5887"</definedName>
    <definedName function="false" hidden="true" name="IQ_HOME_PRETAX_INC_TOTAL" vbProcedure="false">"c5892"</definedName>
    <definedName function="false" hidden="true" name="IQ_HOME_PRETAX_INC_TOTAL_HOMEBUILDING" vbProcedure="false">"c5888"</definedName>
    <definedName function="false" hidden="true" name="IQ_HOME_PURCH_OBLIGATION_1YR" vbProcedure="false">"c5898"</definedName>
    <definedName function="false" hidden="true" name="IQ_HOME_PURCH_OBLIGATION_2YR" vbProcedure="false">"c5899"</definedName>
    <definedName function="false" hidden="true" name="IQ_HOME_PURCH_OBLIGATION_3YR" vbProcedure="false">"c5900"</definedName>
    <definedName function="false" hidden="true" name="IQ_HOME_PURCH_OBLIGATION_4YR" vbProcedure="false">"c5901"</definedName>
    <definedName function="false" hidden="true" name="IQ_HOME_PURCH_OBLIGATION_5YR" vbProcedure="false">"c5902"</definedName>
    <definedName function="false" hidden="true" name="IQ_HOME_PURCH_OBLIGATION_AFTER5" vbProcedure="false">"c5903"</definedName>
    <definedName function="false" hidden="true" name="IQ_HOME_PURCH_OBLIGATION_TOTAL" vbProcedure="false">"c5904"</definedName>
    <definedName function="false" hidden="true" name="IQ_HOME_REV_CONSTRUCTION_SERVICES" vbProcedure="false">"c5874"</definedName>
    <definedName function="false" hidden="true" name="IQ_HOME_REV_ELIMINATIONS_OTHER" vbProcedure="false">"c5875"</definedName>
    <definedName function="false" hidden="true" name="IQ_HOME_REV_FINANCIAL_SERVICES" vbProcedure="false">"c5873"</definedName>
    <definedName function="false" hidden="true" name="IQ_HOME_REV_HOUSING" vbProcedure="false">"c5872"</definedName>
    <definedName function="false" hidden="true" name="IQ_HOME_REV_LAND_LOT" vbProcedure="false">"c5870"</definedName>
    <definedName function="false" hidden="true" name="IQ_HOME_REV_OTHER_HOMEBUILDING" vbProcedure="false">"c5871"</definedName>
    <definedName function="false" hidden="true" name="IQ_HOME_REV_TOTAL" vbProcedure="false">"c5876"</definedName>
    <definedName function="false" hidden="true" name="IQ_HOME_TOTAL_INV" vbProcedure="false">"c5869"</definedName>
    <definedName function="false" hidden="true" name="IQ_HOME_WARRANTY_RES_BEG" vbProcedure="false">"c5893"</definedName>
    <definedName function="false" hidden="true" name="IQ_HOME_WARRANTY_RES_END" vbProcedure="false">"c5897"</definedName>
    <definedName function="false" hidden="true" name="IQ_HOME_WARRANTY_RES_ISS" vbProcedure="false">"c5894"</definedName>
    <definedName function="false" hidden="true" name="IQ_HOME_WARRANTY_RES_OTHER" vbProcedure="false">"c5896"</definedName>
    <definedName function="false" hidden="true" name="IQ_HOME_WARRANTY_RES_PAY" vbProcedure="false">"c5895"</definedName>
    <definedName function="false" hidden="true" name="IQ_IMPAIRMENT_GW" vbProcedure="false">"c548"</definedName>
    <definedName function="false" hidden="true" name="IQ_IMPAIR_OIL" vbProcedure="false">"c547"</definedName>
    <definedName function="false" hidden="true" name="IQ_IMPUT_OPER_LEASE_DEPR" vbProcedure="false">"c2987"</definedName>
    <definedName function="false" hidden="true" name="IQ_IMPUT_OPER_LEASE_INT_EXP" vbProcedure="false">"c2986"</definedName>
    <definedName function="false" hidden="true" name="IQ_INC_AFTER_TAX" vbProcedure="false">"c1598"</definedName>
    <definedName function="false" hidden="true" name="IQ_INC_AVAIL_EXCL" vbProcedure="false">"c1395"</definedName>
    <definedName function="false" hidden="true" name="IQ_INC_AVAIL_INCL" vbProcedure="false">"c1396"</definedName>
    <definedName function="false" hidden="true" name="IQ_INC_BEFORE_TAX" vbProcedure="false">"c1375"</definedName>
    <definedName function="false" hidden="true" name="IQ_INC_EQUITY" vbProcedure="false">"c549"</definedName>
    <definedName function="false" hidden="true" name="IQ_INC_EQUITY_BR" vbProcedure="false">"c550"</definedName>
    <definedName function="false" hidden="true" name="IQ_INC_EQUITY_CF" vbProcedure="false">"c551"</definedName>
    <definedName function="false" hidden="true" name="IQ_INC_EQUITY_FIN" vbProcedure="false">"c552"</definedName>
    <definedName function="false" hidden="true" name="IQ_INC_EQUITY_INS" vbProcedure="false">"c553"</definedName>
    <definedName function="false" hidden="true" name="IQ_INC_EQUITY_RE" vbProcedure="false">"c6222"</definedName>
    <definedName function="false" hidden="true" name="IQ_INC_EQUITY_REC_BNK" vbProcedure="false">"c554"</definedName>
    <definedName function="false" hidden="true" name="IQ_INC_EQUITY_REIT" vbProcedure="false">"c555"</definedName>
    <definedName function="false" hidden="true" name="IQ_INC_EQUITY_REV_BNK" vbProcedure="false">"c556"</definedName>
    <definedName function="false" hidden="true" name="IQ_INC_EQUITY_UTI" vbProcedure="false">"c557"</definedName>
    <definedName function="false" hidden="true" name="IQ_INC_REAL_ESTATE_REC" vbProcedure="false">"c558"</definedName>
    <definedName function="false" hidden="true" name="IQ_INC_REAL_ESTATE_REV" vbProcedure="false">"c559"</definedName>
    <definedName function="false" hidden="true" name="IQ_INC_TAX" vbProcedure="false">"c560"</definedName>
    <definedName function="false" hidden="true" name="IQ_INC_TAX_EXCL" vbProcedure="false">"c1599"</definedName>
    <definedName function="false" hidden="true" name="IQ_INC_TAX_PAY_CURRENT" vbProcedure="false">"c561"</definedName>
    <definedName function="false" hidden="true" name="IQ_INC_TRADE_ACT" vbProcedure="false">"c562"</definedName>
    <definedName function="false" hidden="true" name="IQ_INDUSTRY" vbProcedure="false">"c3601"</definedName>
    <definedName function="false" hidden="true" name="IQ_INDUSTRY_GROUP" vbProcedure="false">"c3602"</definedName>
    <definedName function="false" hidden="true" name="IQ_INDUSTRY_SECTOR" vbProcedure="false">"c3603"</definedName>
    <definedName function="false" hidden="true" name="IQ_INSIDER_3MTH_BOUGHT_PCT" vbProcedure="false">"c1534"</definedName>
    <definedName function="false" hidden="true" name="IQ_INSIDER_3MTH_NET_PCT" vbProcedure="false">"c1535"</definedName>
    <definedName function="false" hidden="true" name="IQ_INSIDER_3MTH_SOLD_PCT" vbProcedure="false">"c1533"</definedName>
    <definedName function="false" hidden="true" name="IQ_INSIDER_6MTH_BOUGHT_PCT" vbProcedure="false">"c1537"</definedName>
    <definedName function="false" hidden="true" name="IQ_INSIDER_6MTH_NET_PCT" vbProcedure="false">"c1538"</definedName>
    <definedName function="false" hidden="true" name="IQ_INSIDER_6MTH_SOLD_PCT" vbProcedure="false">"c1536"</definedName>
    <definedName function="false" hidden="true" name="IQ_INSIDER_OVER_TOTAL" vbProcedure="false">"c1581"</definedName>
    <definedName function="false" hidden="true" name="IQ_INSIDER_OWNER" vbProcedure="false">"c577"</definedName>
    <definedName function="false" hidden="true" name="IQ_INSIDER_PERCENT" vbProcedure="false">"c578"</definedName>
    <definedName function="false" hidden="true" name="IQ_INSIDER_SHARES" vbProcedure="false">"c579"</definedName>
    <definedName function="false" hidden="true" name="IQ_INSTITUTIONAL_OVER_TOTAL" vbProcedure="false">"c1580"</definedName>
    <definedName function="false" hidden="true" name="IQ_INSTITUTIONAL_OWNER" vbProcedure="false">"c580"</definedName>
    <definedName function="false" hidden="true" name="IQ_INSTITUTIONAL_PERCENT" vbProcedure="false">"c581"</definedName>
    <definedName function="false" hidden="true" name="IQ_INSTITUTIONAL_SHARES" vbProcedure="false">"c582"</definedName>
    <definedName function="false" hidden="true" name="IQ_INSUR_RECEIV" vbProcedure="false">"c1600"</definedName>
    <definedName function="false" hidden="true" name="IQ_INS_ANNUITY_LIAB" vbProcedure="false">"c563"</definedName>
    <definedName function="false" hidden="true" name="IQ_INS_ANNUITY_REV" vbProcedure="false">"c2788"</definedName>
    <definedName function="false" hidden="true" name="IQ_INS_DIV_EXP" vbProcedure="false">"c564"</definedName>
    <definedName function="false" hidden="true" name="IQ_INS_DIV_REV" vbProcedure="false">"c565"</definedName>
    <definedName function="false" hidden="true" name="IQ_INS_IN_FORCE" vbProcedure="false">"c566"</definedName>
    <definedName function="false" hidden="true" name="IQ_INS_LIAB" vbProcedure="false">"c567"</definedName>
    <definedName function="false" hidden="true" name="IQ_INS_POLICY_EXP" vbProcedure="false">"c568"</definedName>
    <definedName function="false" hidden="true" name="IQ_INS_REV" vbProcedure="false">"c569"</definedName>
    <definedName function="false" hidden="true" name="IQ_INS_SETTLE" vbProcedure="false">"c570"</definedName>
    <definedName function="false" hidden="true" name="IQ_INS_SETTLE_BNK" vbProcedure="false">"c571"</definedName>
    <definedName function="false" hidden="true" name="IQ_INS_SETTLE_BR" vbProcedure="false">"c572"</definedName>
    <definedName function="false" hidden="true" name="IQ_INS_SETTLE_FIN" vbProcedure="false">"c573"</definedName>
    <definedName function="false" hidden="true" name="IQ_INS_SETTLE_INS" vbProcedure="false">"c574"</definedName>
    <definedName function="false" hidden="true" name="IQ_INS_SETTLE_RE" vbProcedure="false">"c6223"</definedName>
    <definedName function="false" hidden="true" name="IQ_INS_SETTLE_REIT" vbProcedure="false">"c575"</definedName>
    <definedName function="false" hidden="true" name="IQ_INS_SETTLE_UTI" vbProcedure="false">"c576"</definedName>
    <definedName function="false" hidden="true" name="IQ_INTANGIBLES_NET" vbProcedure="false">"c1407"</definedName>
    <definedName function="false" hidden="true" name="IQ_INTEREST_CASH_DEPOSITS" vbProcedure="false">"c2255"</definedName>
    <definedName function="false" hidden="true" name="IQ_INTEREST_EXP" vbProcedure="false">"c618"</definedName>
    <definedName function="false" hidden="true" name="IQ_INTEREST_EXP_NET" vbProcedure="false">"c1450"</definedName>
    <definedName function="false" hidden="true" name="IQ_INTEREST_EXP_NON" vbProcedure="false">"c1383"</definedName>
    <definedName function="false" hidden="true" name="IQ_INTEREST_EXP_SUPPL" vbProcedure="false">"c1460"</definedName>
    <definedName function="false" hidden="true" name="IQ_INTEREST_INC" vbProcedure="false">"c1393"</definedName>
    <definedName function="false" hidden="true" name="IQ_INTEREST_INC_NON" vbProcedure="false">"c1384"</definedName>
    <definedName function="false" hidden="true" name="IQ_INTEREST_INVEST_INC" vbProcedure="false">"c619"</definedName>
    <definedName function="false" hidden="true" name="IQ_INT_BORROW" vbProcedure="false">"c583"</definedName>
    <definedName function="false" hidden="true" name="IQ_INT_DEPOSITS" vbProcedure="false">"c584"</definedName>
    <definedName function="false" hidden="true" name="IQ_INT_DIV_INC" vbProcedure="false">"c585"</definedName>
    <definedName function="false" hidden="true" name="IQ_INT_EXP_BR" vbProcedure="false">"c586"</definedName>
    <definedName function="false" hidden="true" name="IQ_INT_EXP_COVERAGE" vbProcedure="false">"c587"</definedName>
    <definedName function="false" hidden="true" name="IQ_INT_EXP_FIN" vbProcedure="false">"c588"</definedName>
    <definedName function="false" hidden="true" name="IQ_INT_EXP_INCL_CAP" vbProcedure="false">"c2988"</definedName>
    <definedName function="false" hidden="true" name="IQ_INT_EXP_INS" vbProcedure="false">"c589"</definedName>
    <definedName function="false" hidden="true" name="IQ_INT_EXP_LTD" vbProcedure="false">"c2086"</definedName>
    <definedName function="false" hidden="true" name="IQ_INT_EXP_RE" vbProcedure="false">"c6224"</definedName>
    <definedName function="false" hidden="true" name="IQ_INT_EXP_REIT" vbProcedure="false">"c590"</definedName>
    <definedName function="false" hidden="true" name="IQ_INT_EXP_TOTAL" vbProcedure="false">"c591"</definedName>
    <definedName function="false" hidden="true" name="IQ_INT_EXP_UTI" vbProcedure="false">"c592"</definedName>
    <definedName function="false" hidden="true" name="IQ_INT_INC_BR" vbProcedure="false">"c593"</definedName>
    <definedName function="false" hidden="true" name="IQ_INT_INC_FIN" vbProcedure="false">"c594"</definedName>
    <definedName function="false" hidden="true" name="IQ_INT_INC_INVEST" vbProcedure="false">"c595"</definedName>
    <definedName function="false" hidden="true" name="IQ_INT_INC_LOANS" vbProcedure="false">"c596"</definedName>
    <definedName function="false" hidden="true" name="IQ_INT_INC_RE" vbProcedure="false">"c6225"</definedName>
    <definedName function="false" hidden="true" name="IQ_INT_INC_REIT" vbProcedure="false">"c597"</definedName>
    <definedName function="false" hidden="true" name="IQ_INT_INC_TOTAL" vbProcedure="false">"c598"</definedName>
    <definedName function="false" hidden="true" name="IQ_INT_INC_UTI" vbProcedure="false">"c599"</definedName>
    <definedName function="false" hidden="true" name="IQ_INT_INV_INC" vbProcedure="false">"c600"</definedName>
    <definedName function="false" hidden="true" name="IQ_INT_INV_INC_RE" vbProcedure="false">"c6226"</definedName>
    <definedName function="false" hidden="true" name="IQ_INT_INV_INC_REIT" vbProcedure="false">"c601"</definedName>
    <definedName function="false" hidden="true" name="IQ_INT_INV_INC_UTI" vbProcedure="false">"c602"</definedName>
    <definedName function="false" hidden="true" name="IQ_INT_ON_BORROWING_COVERAGE" vbProcedure="false">"c603"</definedName>
    <definedName function="false" hidden="true" name="IQ_INT_RATE_SPREAD" vbProcedure="false">"c604"</definedName>
    <definedName function="false" hidden="true" name="IQ_INVENTORY" vbProcedure="false">"c622"</definedName>
    <definedName function="false" hidden="true" name="IQ_INVENTORY_TURNS" vbProcedure="false">"c623"</definedName>
    <definedName function="false" hidden="true" name="IQ_INVENTORY_UTI" vbProcedure="false">"c624"</definedName>
    <definedName function="false" hidden="true" name="IQ_INVEST_DEBT" vbProcedure="false">"c625"</definedName>
    <definedName function="false" hidden="true" name="IQ_INVEST_EQUITY_PREF" vbProcedure="false">"c626"</definedName>
    <definedName function="false" hidden="true" name="IQ_INVEST_FHLB" vbProcedure="false">"c627"</definedName>
    <definedName function="false" hidden="true" name="IQ_INVEST_GOV_SECURITY" vbProcedure="false">"c5510"</definedName>
    <definedName function="false" hidden="true" name="IQ_INVEST_LOANS_CF" vbProcedure="false">"c628"</definedName>
    <definedName function="false" hidden="true" name="IQ_INVEST_LOANS_CF_BNK" vbProcedure="false">"c629"</definedName>
    <definedName function="false" hidden="true" name="IQ_INVEST_LOANS_CF_BR" vbProcedure="false">"c630"</definedName>
    <definedName function="false" hidden="true" name="IQ_INVEST_LOANS_CF_FIN" vbProcedure="false">"c631"</definedName>
    <definedName function="false" hidden="true" name="IQ_INVEST_LOANS_CF_INS" vbProcedure="false">"c632"</definedName>
    <definedName function="false" hidden="true" name="IQ_INVEST_LOANS_CF_RE" vbProcedure="false">"c6227"</definedName>
    <definedName function="false" hidden="true" name="IQ_INVEST_LOANS_CF_REIT" vbProcedure="false">"c633"</definedName>
    <definedName function="false" hidden="true" name="IQ_INVEST_LOANS_CF_UTI" vbProcedure="false">"c634"</definedName>
    <definedName function="false" hidden="true" name="IQ_INVEST_MUNI_SECURITY" vbProcedure="false">"c5512"</definedName>
    <definedName function="false" hidden="true" name="IQ_INVEST_REAL_ESTATE" vbProcedure="false">"c635"</definedName>
    <definedName function="false" hidden="true" name="IQ_INVEST_SECURITY" vbProcedure="false">"c636"</definedName>
    <definedName function="false" hidden="true" name="IQ_INVEST_SECURITY_CF" vbProcedure="false">"c637"</definedName>
    <definedName function="false" hidden="true" name="IQ_INVEST_SECURITY_CF_BNK" vbProcedure="false">"c638"</definedName>
    <definedName function="false" hidden="true" name="IQ_INVEST_SECURITY_CF_BR" vbProcedure="false">"c639"</definedName>
    <definedName function="false" hidden="true" name="IQ_INVEST_SECURITY_CF_FIN" vbProcedure="false">"c640"</definedName>
    <definedName function="false" hidden="true" name="IQ_INVEST_SECURITY_CF_INS" vbProcedure="false">"c641"</definedName>
    <definedName function="false" hidden="true" name="IQ_INVEST_SECURITY_CF_RE" vbProcedure="false">"c6228"</definedName>
    <definedName function="false" hidden="true" name="IQ_INVEST_SECURITY_CF_REIT" vbProcedure="false">"c642"</definedName>
    <definedName function="false" hidden="true" name="IQ_INVEST_SECURITY_CF_UTI" vbProcedure="false">"c643"</definedName>
    <definedName function="false" hidden="true" name="IQ_INVEST_SECURITY_SUPPL" vbProcedure="false">"c5511"</definedName>
    <definedName function="false" hidden="true" name="IQ_INV_10YR_ANN_CAGR" vbProcedure="false">"c6164"</definedName>
    <definedName function="false" hidden="true" name="IQ_INV_10YR_ANN_GROWTH" vbProcedure="false">"c1930"</definedName>
    <definedName function="false" hidden="true" name="IQ_INV_1YR_ANN_GROWTH" vbProcedure="false">"c1925"</definedName>
    <definedName function="false" hidden="true" name="IQ_INV_2YR_ANN_CAGR" vbProcedure="false">"c6160"</definedName>
    <definedName function="false" hidden="true" name="IQ_INV_2YR_ANN_GROWTH" vbProcedure="false">"c1926"</definedName>
    <definedName function="false" hidden="true" name="IQ_INV_3YR_ANN_CAGR" vbProcedure="false">"c6161"</definedName>
    <definedName function="false" hidden="true" name="IQ_INV_3YR_ANN_GROWTH" vbProcedure="false">"c1927"</definedName>
    <definedName function="false" hidden="true" name="IQ_INV_5YR_ANN_CAGR" vbProcedure="false">"c6162"</definedName>
    <definedName function="false" hidden="true" name="IQ_INV_5YR_ANN_GROWTH" vbProcedure="false">"c1928"</definedName>
    <definedName function="false" hidden="true" name="IQ_INV_7YR_ANN_CAGR" vbProcedure="false">"c6163"</definedName>
    <definedName function="false" hidden="true" name="IQ_INV_7YR_ANN_GROWTH" vbProcedure="false">"c1929"</definedName>
    <definedName function="false" hidden="true" name="IQ_INV_BANKING_FEE" vbProcedure="false">"c620"</definedName>
    <definedName function="false" hidden="true" name="IQ_INV_METHOD" vbProcedure="false">"c621"</definedName>
    <definedName function="false" hidden="true" name="IQ_IPRD" vbProcedure="false">"c644"</definedName>
    <definedName function="false" hidden="true" name="IQ_ISSUER" vbProcedure="false">"c2143"</definedName>
    <definedName function="false" hidden="true" name="IQ_ISSUER_CIQID" vbProcedure="false">"c2258"</definedName>
    <definedName function="false" hidden="true" name="IQ_ISSUER_PARENT" vbProcedure="false">"c2144"</definedName>
    <definedName function="false" hidden="true" name="IQ_ISSUER_PARENT_CIQID" vbProcedure="false">"c2260"</definedName>
    <definedName function="false" hidden="true" name="IQ_ISSUER_PARENT_TICKER" vbProcedure="false">"c2259"</definedName>
    <definedName function="false" hidden="true" name="IQ_ISSUER_TICKER" vbProcedure="false">"c2252"</definedName>
    <definedName function="false" hidden="true" name="IQ_ISSUE_CURRENCY" vbProcedure="false">"c2156"</definedName>
    <definedName function="false" hidden="true" name="IQ_ISSUE_NAME" vbProcedure="false">"c2142"</definedName>
    <definedName function="false" hidden="true" name="IQ_ISS_DEBT_NET" vbProcedure="false">"c1391"</definedName>
    <definedName function="false" hidden="true" name="IQ_ISS_STOCK_NET" vbProcedure="false">"c1601"</definedName>
    <definedName function="false" hidden="true" name="IQ_JR_SUB_DEBT" vbProcedure="false">"c2534"</definedName>
    <definedName function="false" hidden="true" name="IQ_JR_SUB_DEBT_EBITDA" vbProcedure="false">"c2560"</definedName>
    <definedName function="false" hidden="true" name="IQ_JR_SUB_DEBT_EBITDA_CAPEX" vbProcedure="false">"c2561"</definedName>
    <definedName function="false" hidden="true" name="IQ_JR_SUB_DEBT_PCT" vbProcedure="false">"c2535"</definedName>
    <definedName function="false" hidden="true" name="IQ_LAND" vbProcedure="false">"c645"</definedName>
    <definedName function="false" hidden="true" name="IQ_LASTPRICINGDATE" vbProcedure="false">"c3051"</definedName>
    <definedName function="false" hidden="true" name="IQ_LASTSALEPRICE" vbProcedure="false">"c646"</definedName>
    <definedName function="false" hidden="true" name="IQ_LASTSALEPRICE_DATE" vbProcedure="false">"c2109"</definedName>
    <definedName function="false" hidden="true" name="IQ_LAST_PMT_DATE" vbProcedure="false">"c2188"</definedName>
    <definedName function="false" hidden="true" name="IQ_LAST_SPLIT_DATE" vbProcedure="false">"c2095"</definedName>
    <definedName function="false" hidden="true" name="IQ_LAST_SPLIT_FACTOR" vbProcedure="false">"c2093"</definedName>
    <definedName function="false" hidden="true" name="IQ_LATESTK" vbProcedure="false">1000</definedName>
    <definedName function="false" hidden="true" name="IQ_LATESTQ" vbProcedure="false">500</definedName>
    <definedName function="false" hidden="true" name="IQ_LEGAL_SETTLE" vbProcedure="false">"c647"</definedName>
    <definedName function="false" hidden="true" name="IQ_LEGAL_SETTLE_BNK" vbProcedure="false">"c648"</definedName>
    <definedName function="false" hidden="true" name="IQ_LEGAL_SETTLE_BR" vbProcedure="false">"c649"</definedName>
    <definedName function="false" hidden="true" name="IQ_LEGAL_SETTLE_FIN" vbProcedure="false">"c650"</definedName>
    <definedName function="false" hidden="true" name="IQ_LEGAL_SETTLE_INS" vbProcedure="false">"c651"</definedName>
    <definedName function="false" hidden="true" name="IQ_LEGAL_SETTLE_RE" vbProcedure="false">"c6229"</definedName>
    <definedName function="false" hidden="true" name="IQ_LEGAL_SETTLE_REIT" vbProcedure="false">"c652"</definedName>
    <definedName function="false" hidden="true" name="IQ_LEGAL_SETTLE_UTI" vbProcedure="false">"c653"</definedName>
    <definedName function="false" hidden="true" name="IQ_LEVERAGE_RATIO" vbProcedure="false">"c654"</definedName>
    <definedName function="false" hidden="true" name="IQ_LEVERED_FCF" vbProcedure="false">"c1907"</definedName>
    <definedName function="false" hidden="true" name="IQ_LFCF_10YR_ANN_CAGR" vbProcedure="false">"c6174"</definedName>
    <definedName function="false" hidden="true" name="IQ_LFCF_10YR_ANN_GROWTH" vbProcedure="false">"c1942"</definedName>
    <definedName function="false" hidden="true" name="IQ_LFCF_1YR_ANN_GROWTH" vbProcedure="false">"c1937"</definedName>
    <definedName function="false" hidden="true" name="IQ_LFCF_2YR_ANN_CAGR" vbProcedure="false">"c6170"</definedName>
    <definedName function="false" hidden="true" name="IQ_LFCF_2YR_ANN_GROWTH" vbProcedure="false">"c1938"</definedName>
    <definedName function="false" hidden="true" name="IQ_LFCF_3YR_ANN_CAGR" vbProcedure="false">"c6171"</definedName>
    <definedName function="false" hidden="true" name="IQ_LFCF_3YR_ANN_GROWTH" vbProcedure="false">"c1939"</definedName>
    <definedName function="false" hidden="true" name="IQ_LFCF_5YR_ANN_CAGR" vbProcedure="false">"c6172"</definedName>
    <definedName function="false" hidden="true" name="IQ_LFCF_5YR_ANN_GROWTH" vbProcedure="false">"c1940"</definedName>
    <definedName function="false" hidden="true" name="IQ_LFCF_7YR_ANN_CAGR" vbProcedure="false">"c6173"</definedName>
    <definedName function="false" hidden="true" name="IQ_LFCF_7YR_ANN_GROWTH" vbProcedure="false">"c1941"</definedName>
    <definedName function="false" hidden="true" name="IQ_LFCF_MARGIN" vbProcedure="false">"c1961"</definedName>
    <definedName function="false" hidden="true" name="IQ_LH_STATUTORY_SURPLUS" vbProcedure="false">"c2771"</definedName>
    <definedName function="false" hidden="true" name="IQ_LICENSED_POPS" vbProcedure="false">"c2123"</definedName>
    <definedName function="false" hidden="true" name="IQ_LIFE_EARNED" vbProcedure="false">"c2739"</definedName>
    <definedName function="false" hidden="true" name="IQ_LIFOR" vbProcedure="false">"c655"</definedName>
    <definedName function="false" hidden="true" name="IQ_LL" vbProcedure="false">"c656"</definedName>
    <definedName function="false" hidden="true" name="IQ_LOANS_CF" vbProcedure="false">"c659"</definedName>
    <definedName function="false" hidden="true" name="IQ_LOANS_CF_BNK" vbProcedure="false">"c660"</definedName>
    <definedName function="false" hidden="true" name="IQ_LOANS_CF_BR" vbProcedure="false">"c661"</definedName>
    <definedName function="false" hidden="true" name="IQ_LOANS_CF_FIN" vbProcedure="false">"c662"</definedName>
    <definedName function="false" hidden="true" name="IQ_LOANS_CF_INS" vbProcedure="false">"c663"</definedName>
    <definedName function="false" hidden="true" name="IQ_LOANS_CF_RE" vbProcedure="false">"c6230"</definedName>
    <definedName function="false" hidden="true" name="IQ_LOANS_CF_REIT" vbProcedure="false">"c664"</definedName>
    <definedName function="false" hidden="true" name="IQ_LOANS_CF_UTI" vbProcedure="false">"c665"</definedName>
    <definedName function="false" hidden="true" name="IQ_LOANS_FOR_SALE" vbProcedure="false">"c666"</definedName>
    <definedName function="false" hidden="true" name="IQ_LOANS_PAST_DUE" vbProcedure="false">"c667"</definedName>
    <definedName function="false" hidden="true" name="IQ_LOANS_RECEIV_CURRENT" vbProcedure="false">"c668"</definedName>
    <definedName function="false" hidden="true" name="IQ_LOANS_RECEIV_LT" vbProcedure="false">"c669"</definedName>
    <definedName function="false" hidden="true" name="IQ_LOANS_RECEIV_LT_UTI" vbProcedure="false">"c670"</definedName>
    <definedName function="false" hidden="true" name="IQ_LOAN_LEASE_RECEIV" vbProcedure="false">"c657"</definedName>
    <definedName function="false" hidden="true" name="IQ_LOAN_LOSS" vbProcedure="false">"c1386"</definedName>
    <definedName function="false" hidden="true" name="IQ_LOAN_SERVICE_REV" vbProcedure="false">"c658"</definedName>
    <definedName function="false" hidden="true" name="IQ_LONG_TERM_DEBT" vbProcedure="false">"c1387"</definedName>
    <definedName function="false" hidden="true" name="IQ_LONG_TERM_DEBT_OVER_TOTAL_CAP" vbProcedure="false">"c1388"</definedName>
    <definedName function="false" hidden="true" name="IQ_LONG_TERM_GROWTH" vbProcedure="false">"c671"</definedName>
    <definedName function="false" hidden="true" name="IQ_LONG_TERM_INV" vbProcedure="false">"c1389"</definedName>
    <definedName function="false" hidden="true" name="IQ_LOSS_LOSS_EXP" vbProcedure="false">"c672"</definedName>
    <definedName function="false" hidden="true" name="IQ_LOSS_TO_NET_EARNED" vbProcedure="false">"c2751"</definedName>
    <definedName function="false" hidden="true" name="IQ_LOWPRICE" vbProcedure="false">"c673"</definedName>
    <definedName function="false" hidden="true" name="IQ_LOW_TARGET_PRICE" vbProcedure="false">"c1652"</definedName>
    <definedName function="false" hidden="true" name="IQ_LOW_TARGET_PRICE_REUT" vbProcedure="false">"c5318"</definedName>
    <definedName function="false" hidden="true" name="IQ_LTD_DUE_AFTER_FIVE" vbProcedure="false">"c704"</definedName>
    <definedName function="false" hidden="true" name="IQ_LTD_DUE_CY" vbProcedure="false">"c705"</definedName>
    <definedName function="false" hidden="true" name="IQ_LTD_DUE_CY1" vbProcedure="false">"c706"</definedName>
    <definedName function="false" hidden="true" name="IQ_LTD_DUE_CY2" vbProcedure="false">"c707"</definedName>
    <definedName function="false" hidden="true" name="IQ_LTD_DUE_CY3" vbProcedure="false">"c708"</definedName>
    <definedName function="false" hidden="true" name="IQ_LTD_DUE_CY4" vbProcedure="false">"c709"</definedName>
    <definedName function="false" hidden="true" name="IQ_LTD_DUE_NEXT_FIVE" vbProcedure="false">"c710"</definedName>
    <definedName function="false" hidden="true" name="IQ_LTM" vbProcedure="false">2000</definedName>
    <definedName function="false" hidden="true" name="IQ_LTMMONTH" vbProcedure="false">120000</definedName>
    <definedName function="false" hidden="true" name="IQ_LTM_REVENUE_OVER_EMPLOYEES" vbProcedure="false">"c1437"</definedName>
    <definedName function="false" hidden="true" name="IQ_LT_DEBT" vbProcedure="false">"c674"</definedName>
    <definedName function="false" hidden="true" name="IQ_LT_DEBT_BNK" vbProcedure="false">"c675"</definedName>
    <definedName function="false" hidden="true" name="IQ_LT_DEBT_BR" vbProcedure="false">"c676"</definedName>
    <definedName function="false" hidden="true" name="IQ_LT_DEBT_CAPITAL" vbProcedure="false">"c677"</definedName>
    <definedName function="false" hidden="true" name="IQ_LT_DEBT_CAPITAL_LEASES" vbProcedure="false">"c2542"</definedName>
    <definedName function="false" hidden="true" name="IQ_LT_DEBT_CAPITAL_LEASES_PCT" vbProcedure="false">"c2543"</definedName>
    <definedName function="false" hidden="true" name="IQ_LT_DEBT_EQUITY" vbProcedure="false">"c678"</definedName>
    <definedName function="false" hidden="true" name="IQ_LT_DEBT_FIN" vbProcedure="false">"c679"</definedName>
    <definedName function="false" hidden="true" name="IQ_LT_DEBT_INS" vbProcedure="false">"c680"</definedName>
    <definedName function="false" hidden="true" name="IQ_LT_DEBT_ISSUED" vbProcedure="false">"c681"</definedName>
    <definedName function="false" hidden="true" name="IQ_LT_DEBT_ISSUED_BNK" vbProcedure="false">"c682"</definedName>
    <definedName function="false" hidden="true" name="IQ_LT_DEBT_ISSUED_BR" vbProcedure="false">"c683"</definedName>
    <definedName function="false" hidden="true" name="IQ_LT_DEBT_ISSUED_FIN" vbProcedure="false">"c684"</definedName>
    <definedName function="false" hidden="true" name="IQ_LT_DEBT_ISSUED_INS" vbProcedure="false">"c685"</definedName>
    <definedName function="false" hidden="true" name="IQ_LT_DEBT_ISSUED_RE" vbProcedure="false">"c6231"</definedName>
    <definedName function="false" hidden="true" name="IQ_LT_DEBT_ISSUED_REIT" vbProcedure="false">"c686"</definedName>
    <definedName function="false" hidden="true" name="IQ_LT_DEBT_ISSUED_UTI" vbProcedure="false">"c687"</definedName>
    <definedName function="false" hidden="true" name="IQ_LT_DEBT_RE" vbProcedure="false">"c6232"</definedName>
    <definedName function="false" hidden="true" name="IQ_LT_DEBT_REIT" vbProcedure="false">"c688"</definedName>
    <definedName function="false" hidden="true" name="IQ_LT_DEBT_REPAID" vbProcedure="false">"c689"</definedName>
    <definedName function="false" hidden="true" name="IQ_LT_DEBT_REPAID_BNK" vbProcedure="false">"c690"</definedName>
    <definedName function="false" hidden="true" name="IQ_LT_DEBT_REPAID_BR" vbProcedure="false">"c691"</definedName>
    <definedName function="false" hidden="true" name="IQ_LT_DEBT_REPAID_FIN" vbProcedure="false">"c692"</definedName>
    <definedName function="false" hidden="true" name="IQ_LT_DEBT_REPAID_INS" vbProcedure="false">"c693"</definedName>
    <definedName function="false" hidden="true" name="IQ_LT_DEBT_REPAID_RE" vbProcedure="false">"c6233"</definedName>
    <definedName function="false" hidden="true" name="IQ_LT_DEBT_REPAID_REIT" vbProcedure="false">"c694"</definedName>
    <definedName function="false" hidden="true" name="IQ_LT_DEBT_REPAID_UTI" vbProcedure="false">"c695"</definedName>
    <definedName function="false" hidden="true" name="IQ_LT_DEBT_UTI" vbProcedure="false">"c696"</definedName>
    <definedName function="false" hidden="true" name="IQ_LT_INVEST" vbProcedure="false">"c697"</definedName>
    <definedName function="false" hidden="true" name="IQ_LT_INVEST_BR" vbProcedure="false">"c698"</definedName>
    <definedName function="false" hidden="true" name="IQ_LT_INVEST_FIN" vbProcedure="false">"c699"</definedName>
    <definedName function="false" hidden="true" name="IQ_LT_INVEST_RE" vbProcedure="false">"c6234"</definedName>
    <definedName function="false" hidden="true" name="IQ_LT_INVEST_REIT" vbProcedure="false">"c700"</definedName>
    <definedName function="false" hidden="true" name="IQ_LT_INVEST_UTI" vbProcedure="false">"c701"</definedName>
    <definedName function="false" hidden="true" name="IQ_LT_NOTE_RECEIV" vbProcedure="false">"c1602"</definedName>
    <definedName function="false" hidden="true" name="IQ_MACHINERY" vbProcedure="false">"c711"</definedName>
    <definedName function="false" hidden="true" name="IQ_MAINT_CAPEX" vbProcedure="false">"c2947"</definedName>
    <definedName function="false" hidden="true" name="IQ_MAINT_CAPEX_ACT_OR_EST" vbProcedure="false">"c4458"</definedName>
    <definedName function="false" hidden="true" name="IQ_MAINT_CAPEX_EST" vbProcedure="false">"c4457"</definedName>
    <definedName function="false" hidden="true" name="IQ_MAINT_CAPEX_GUIDANCE" vbProcedure="false">"c4459"</definedName>
    <definedName function="false" hidden="true" name="IQ_MAINT_CAPEX_HIGH_EST" vbProcedure="false">"c4460"</definedName>
    <definedName function="false" hidden="true" name="IQ_MAINT_CAPEX_HIGH_GUIDANCE" vbProcedure="false">"c4197"</definedName>
    <definedName function="false" hidden="true" name="IQ_MAINT_CAPEX_LOW_EST" vbProcedure="false">"c4461"</definedName>
    <definedName function="false" hidden="true" name="IQ_MAINT_CAPEX_LOW_GUIDANCE" vbProcedure="false">"c4237"</definedName>
    <definedName function="false" hidden="true" name="IQ_MAINT_CAPEX_MEDIAN_EST" vbProcedure="false">"c4462"</definedName>
    <definedName function="false" hidden="true" name="IQ_MAINT_CAPEX_NUM_EST" vbProcedure="false">"c4463"</definedName>
    <definedName function="false" hidden="true" name="IQ_MAINT_CAPEX_STDDEV_EST" vbProcedure="false">"c4464"</definedName>
    <definedName function="false" hidden="true" name="IQ_MAINT_REPAIR" vbProcedure="false">"c2087"</definedName>
    <definedName function="false" hidden="true" name="IQ_MAKE_WHOLE_END_DATE" vbProcedure="false">"c2493"</definedName>
    <definedName function="false" hidden="true" name="IQ_MAKE_WHOLE_SPREAD" vbProcedure="false">"c2494"</definedName>
    <definedName function="false" hidden="true" name="IQ_MAKE_WHOLE_START_DATE" vbProcedure="false">"c2492"</definedName>
    <definedName function="false" hidden="true" name="IQ_MARKETCAP" vbProcedure="false">"c712"</definedName>
    <definedName function="false" hidden="true" name="IQ_MARKETING" vbProcedure="false">"c2239"</definedName>
    <definedName function="false" hidden="true" name="IQ_MARKET_CAP_LFCF" vbProcedure="false">"c2209"</definedName>
    <definedName function="false" hidden="true" name="IQ_MATURITY_DATE" vbProcedure="false">"c2146"</definedName>
    <definedName function="false" hidden="true" name="IQ_MC_RATIO" vbProcedure="false">"c2783"</definedName>
    <definedName function="false" hidden="true" name="IQ_MC_STATUTORY_SURPLUS" vbProcedure="false">"c2772"</definedName>
    <definedName function="false" hidden="true" name="IQ_MEDIAN_TARGET_PRICE" vbProcedure="false">"c1650"</definedName>
    <definedName function="false" hidden="true" name="IQ_MEDIAN_TARGET_PRICE_REUT" vbProcedure="false">"c5316"</definedName>
    <definedName function="false" hidden="true" name="IQ_MERGER" vbProcedure="false">"c713"</definedName>
    <definedName function="false" hidden="true" name="IQ_MERGER_BNK" vbProcedure="false">"c714"</definedName>
    <definedName function="false" hidden="true" name="IQ_MERGER_BR" vbProcedure="false">"c715"</definedName>
    <definedName function="false" hidden="true" name="IQ_MERGER_FIN" vbProcedure="false">"c716"</definedName>
    <definedName function="false" hidden="true" name="IQ_MERGER_INS" vbProcedure="false">"c717"</definedName>
    <definedName function="false" hidden="true" name="IQ_MERGER_RE" vbProcedure="false">"c6235"</definedName>
    <definedName function="false" hidden="true" name="IQ_MERGER_REIT" vbProcedure="false">"c718"</definedName>
    <definedName function="false" hidden="true" name="IQ_MERGER_RESTRUCTURE" vbProcedure="false">"c719"</definedName>
    <definedName function="false" hidden="true" name="IQ_MERGER_RESTRUCTURE_BNK" vbProcedure="false">"c720"</definedName>
    <definedName function="false" hidden="true" name="IQ_MERGER_RESTRUCTURE_BR" vbProcedure="false">"c721"</definedName>
    <definedName function="false" hidden="true" name="IQ_MERGER_RESTRUCTURE_FIN" vbProcedure="false">"c722"</definedName>
    <definedName function="false" hidden="true" name="IQ_MERGER_RESTRUCTURE_INS" vbProcedure="false">"c723"</definedName>
    <definedName function="false" hidden="true" name="IQ_MERGER_RESTRUCTURE_RE" vbProcedure="false">"c6236"</definedName>
    <definedName function="false" hidden="true" name="IQ_MERGER_RESTRUCTURE_REIT" vbProcedure="false">"c724"</definedName>
    <definedName function="false" hidden="true" name="IQ_MERGER_RESTRUCTURE_UTI" vbProcedure="false">"c725"</definedName>
    <definedName function="false" hidden="true" name="IQ_MERGER_UTI" vbProcedure="false">"c726"</definedName>
    <definedName function="false" hidden="true" name="IQ_MINORITY_INTEREST" vbProcedure="false">"c727"</definedName>
    <definedName function="false" hidden="true" name="IQ_MINORITY_INTEREST_BNK" vbProcedure="false">"c728"</definedName>
    <definedName function="false" hidden="true" name="IQ_MINORITY_INTEREST_BR" vbProcedure="false">"c729"</definedName>
    <definedName function="false" hidden="true" name="IQ_MINORITY_INTEREST_CF" vbProcedure="false">"c730"</definedName>
    <definedName function="false" hidden="true" name="IQ_MINORITY_INTEREST_FIN" vbProcedure="false">"c731"</definedName>
    <definedName function="false" hidden="true" name="IQ_MINORITY_INTEREST_INS" vbProcedure="false">"c732"</definedName>
    <definedName function="false" hidden="true" name="IQ_MINORITY_INTEREST_IS" vbProcedure="false">"c733"</definedName>
    <definedName function="false" hidden="true" name="IQ_MINORITY_INTEREST_RE" vbProcedure="false">"c6237"</definedName>
    <definedName function="false" hidden="true" name="IQ_MINORITY_INTEREST_REIT" vbProcedure="false">"c734"</definedName>
    <definedName function="false" hidden="true" name="IQ_MINORITY_INTEREST_TOTAL" vbProcedure="false">"c1905"</definedName>
    <definedName function="false" hidden="true" name="IQ_MINORITY_INTEREST_UTI" vbProcedure="false">"c735"</definedName>
    <definedName function="false" hidden="true" name="IQ_MISC_ADJUST_CF" vbProcedure="false">"c736"</definedName>
    <definedName function="false" hidden="true" name="IQ_MISC_EARN_ADJ" vbProcedure="false">"c1603"</definedName>
    <definedName function="false" hidden="true" name="IQ_MKTCAP_EBT_EXCL" vbProcedure="false">"c737"</definedName>
    <definedName function="false" hidden="true" name="IQ_MKTCAP_EBT_EXCL_AVG" vbProcedure="false">"c738"</definedName>
    <definedName function="false" hidden="true" name="IQ_MKTCAP_EBT_INCL_AVG" vbProcedure="false">"c739"</definedName>
    <definedName function="false" hidden="true" name="IQ_MKTCAP_TOTAL_REV" vbProcedure="false">"c740"</definedName>
    <definedName function="false" hidden="true" name="IQ_MKTCAP_TOTAL_REV_AVG" vbProcedure="false">"c741"</definedName>
    <definedName function="false" hidden="true" name="IQ_MKTCAP_TOTAL_REV_FWD" vbProcedure="false">"c742"</definedName>
    <definedName function="false" hidden="true" name="IQ_MKTCAP_TOTAL_REV_FWD_REUT" vbProcedure="false">"c4048"</definedName>
    <definedName function="false" hidden="true" name="IQ_MM_ACCOUNT" vbProcedure="false">"c743"</definedName>
    <definedName function="false" hidden="true" name="IQ_MONTH" vbProcedure="false">15000</definedName>
    <definedName function="false" hidden="true" name="IQ_MORTGAGE_SERV_RIGHTS" vbProcedure="false">"c2242"</definedName>
    <definedName function="false" hidden="true" name="IQ_MORT_BANKING_FEE" vbProcedure="false">"c745"</definedName>
    <definedName function="false" hidden="true" name="IQ_MORT_BANK_ACT" vbProcedure="false">"c744"</definedName>
    <definedName function="false" hidden="true" name="IQ_MORT_INT_INC" vbProcedure="false">"c746"</definedName>
    <definedName function="false" hidden="true" name="IQ_MORT_LOANS" vbProcedure="false">"c747"</definedName>
    <definedName function="false" hidden="true" name="IQ_MORT_SECURITY" vbProcedure="false">"c748"</definedName>
    <definedName function="false" hidden="true" name="IQ_MTD" vbProcedure="false">800000</definedName>
    <definedName function="false" hidden="true" name="IQ_NAMES_REVISION_DATE_" vbProcedure="false">41189.833900463</definedName>
    <definedName function="false" hidden="true" name="IQ_NAV_ACT_OR_EST" vbProcedure="false">"c2225"</definedName>
    <definedName function="false" hidden="true" name="IQ_NAV_EST" vbProcedure="false">"c1751"</definedName>
    <definedName function="false" hidden="true" name="IQ_NAV_HIGH_EST" vbProcedure="false">"c1753"</definedName>
    <definedName function="false" hidden="true" name="IQ_NAV_LOW_EST" vbProcedure="false">"c1754"</definedName>
    <definedName function="false" hidden="true" name="IQ_NAV_MEDIAN_EST" vbProcedure="false">"c1752"</definedName>
    <definedName function="false" hidden="true" name="IQ_NAV_NUM_EST" vbProcedure="false">"c1755"</definedName>
    <definedName function="false" hidden="true" name="IQ_NAV_STDDEV_EST" vbProcedure="false">"c1756"</definedName>
    <definedName function="false" hidden="true" name="IQ_NET_CHANGE" vbProcedure="false">"c749"</definedName>
    <definedName function="false" hidden="true" name="IQ_NET_CLAIM_EXP_INCUR" vbProcedure="false">"c2757"</definedName>
    <definedName function="false" hidden="true" name="IQ_NET_CLAIM_EXP_INCUR_CY" vbProcedure="false">"c2761"</definedName>
    <definedName function="false" hidden="true" name="IQ_NET_CLAIM_EXP_INCUR_PY" vbProcedure="false">"c2762"</definedName>
    <definedName function="false" hidden="true" name="IQ_NET_CLAIM_EXP_PAID" vbProcedure="false">"c2760"</definedName>
    <definedName function="false" hidden="true" name="IQ_NET_CLAIM_EXP_PAID_CY" vbProcedure="false">"c2763"</definedName>
    <definedName function="false" hidden="true" name="IQ_NET_CLAIM_EXP_PAID_PY" vbProcedure="false">"c2764"</definedName>
    <definedName function="false" hidden="true" name="IQ_NET_CLAIM_EXP_RES" vbProcedure="false">"c2754"</definedName>
    <definedName function="false" hidden="true" name="IQ_NET_DEBT" vbProcedure="false">"c1584"</definedName>
    <definedName function="false" hidden="true" name="IQ_NET_DEBT_ACT_OR_EST" vbProcedure="false">"c3583"</definedName>
    <definedName function="false" hidden="true" name="IQ_NET_DEBT_ACT_OR_EST_REUT" vbProcedure="false">"c5473"</definedName>
    <definedName function="false" hidden="true" name="IQ_NET_DEBT_EBITDA" vbProcedure="false">"c750"</definedName>
    <definedName function="false" hidden="true" name="IQ_NET_DEBT_EBITDA_CAPEX" vbProcedure="false">"c2949"</definedName>
    <definedName function="false" hidden="true" name="IQ_NET_DEBT_EST" vbProcedure="false">"c3517"</definedName>
    <definedName function="false" hidden="true" name="IQ_NET_DEBT_EST_REUT" vbProcedure="false">"c3976"</definedName>
    <definedName function="false" hidden="true" name="IQ_NET_DEBT_GUIDANCE" vbProcedure="false">"c4467"</definedName>
    <definedName function="false" hidden="true" name="IQ_NET_DEBT_HIGH_EST" vbProcedure="false">"c3518"</definedName>
    <definedName function="false" hidden="true" name="IQ_NET_DEBT_HIGH_EST_REUT" vbProcedure="false">"c3978"</definedName>
    <definedName function="false" hidden="true" name="IQ_NET_DEBT_HIGH_GUIDANCE" vbProcedure="false">"c4181"</definedName>
    <definedName function="false" hidden="true" name="IQ_NET_DEBT_ISSUED" vbProcedure="false">"c751"</definedName>
    <definedName function="false" hidden="true" name="IQ_NET_DEBT_ISSUED_BNK" vbProcedure="false">"c752"</definedName>
    <definedName function="false" hidden="true" name="IQ_NET_DEBT_ISSUED_BR" vbProcedure="false">"c753"</definedName>
    <definedName function="false" hidden="true" name="IQ_NET_DEBT_ISSUED_FIN" vbProcedure="false">"c754"</definedName>
    <definedName function="false" hidden="true" name="IQ_NET_DEBT_ISSUED_INS" vbProcedure="false">"c755"</definedName>
    <definedName function="false" hidden="true" name="IQ_NET_DEBT_ISSUED_RE" vbProcedure="false">"c6238"</definedName>
    <definedName function="false" hidden="true" name="IQ_NET_DEBT_ISSUED_REIT" vbProcedure="false">"c756"</definedName>
    <definedName function="false" hidden="true" name="IQ_NET_DEBT_ISSUED_UTI" vbProcedure="false">"c757"</definedName>
    <definedName function="false" hidden="true" name="IQ_NET_DEBT_LOW_EST" vbProcedure="false">"c3519"</definedName>
    <definedName function="false" hidden="true" name="IQ_NET_DEBT_LOW_EST_REUT" vbProcedure="false">"c3979"</definedName>
    <definedName function="false" hidden="true" name="IQ_NET_DEBT_LOW_GUIDANCE" vbProcedure="false">"c4221"</definedName>
    <definedName function="false" hidden="true" name="IQ_NET_DEBT_MEDIAN_EST" vbProcedure="false">"c3520"</definedName>
    <definedName function="false" hidden="true" name="IQ_NET_DEBT_MEDIAN_EST_REUT" vbProcedure="false">"c3977"</definedName>
    <definedName function="false" hidden="true" name="IQ_NET_DEBT_NUM_EST" vbProcedure="false">"c3515"</definedName>
    <definedName function="false" hidden="true" name="IQ_NET_DEBT_NUM_EST_REUT" vbProcedure="false">"c3980"</definedName>
    <definedName function="false" hidden="true" name="IQ_NET_DEBT_STDDEV_EST" vbProcedure="false">"c3516"</definedName>
    <definedName function="false" hidden="true" name="IQ_NET_DEBT_STDDEV_EST_REUT" vbProcedure="false">"c3981"</definedName>
    <definedName function="false" hidden="true" name="IQ_NET_EARNED" vbProcedure="false">"c2734"</definedName>
    <definedName function="false" hidden="true" name="IQ_NET_INC" vbProcedure="false">"c1394"</definedName>
    <definedName function="false" hidden="true" name="IQ_NET_INC_BEFORE" vbProcedure="false">"c1368"</definedName>
    <definedName function="false" hidden="true" name="IQ_NET_INC_CF" vbProcedure="false">"c1397"</definedName>
    <definedName function="false" hidden="true" name="IQ_NET_INC_MARGIN" vbProcedure="false">"c1398"</definedName>
    <definedName function="false" hidden="true" name="IQ_NET_INTEREST_EXP" vbProcedure="false">"c769"</definedName>
    <definedName function="false" hidden="true" name="IQ_NET_INTEREST_EXP_RE" vbProcedure="false">"c6239"</definedName>
    <definedName function="false" hidden="true" name="IQ_NET_INTEREST_EXP_REIT" vbProcedure="false">"c770"</definedName>
    <definedName function="false" hidden="true" name="IQ_NET_INTEREST_EXP_UTI" vbProcedure="false">"c771"</definedName>
    <definedName function="false" hidden="true" name="IQ_NET_INTEREST_INC" vbProcedure="false">"c1392"</definedName>
    <definedName function="false" hidden="true" name="IQ_NET_INTEREST_INC_AFTER_LL" vbProcedure="false">"c1604"</definedName>
    <definedName function="false" hidden="true" name="IQ_NET_INT_INC_10YR_ANN_CAGR" vbProcedure="false">"c6100"</definedName>
    <definedName function="false" hidden="true" name="IQ_NET_INT_INC_10YR_ANN_GROWTH" vbProcedure="false">"c758"</definedName>
    <definedName function="false" hidden="true" name="IQ_NET_INT_INC_1YR_ANN_GROWTH" vbProcedure="false">"c759"</definedName>
    <definedName function="false" hidden="true" name="IQ_NET_INT_INC_2YR_ANN_CAGR" vbProcedure="false">"c6101"</definedName>
    <definedName function="false" hidden="true" name="IQ_NET_INT_INC_2YR_ANN_GROWTH" vbProcedure="false">"c760"</definedName>
    <definedName function="false" hidden="true" name="IQ_NET_INT_INC_3YR_ANN_CAGR" vbProcedure="false">"c6102"</definedName>
    <definedName function="false" hidden="true" name="IQ_NET_INT_INC_3YR_ANN_GROWTH" vbProcedure="false">"c761"</definedName>
    <definedName function="false" hidden="true" name="IQ_NET_INT_INC_5YR_ANN_CAGR" vbProcedure="false">"c6103"</definedName>
    <definedName function="false" hidden="true" name="IQ_NET_INT_INC_5YR_ANN_GROWTH" vbProcedure="false">"c762"</definedName>
    <definedName function="false" hidden="true" name="IQ_NET_INT_INC_7YR_ANN_CAGR" vbProcedure="false">"c6104"</definedName>
    <definedName function="false" hidden="true" name="IQ_NET_INT_INC_7YR_ANN_GROWTH" vbProcedure="false">"c763"</definedName>
    <definedName function="false" hidden="true" name="IQ_NET_INT_INC_BNK" vbProcedure="false">"c764"</definedName>
    <definedName function="false" hidden="true" name="IQ_NET_INT_INC_BR" vbProcedure="false">"c765"</definedName>
    <definedName function="false" hidden="true" name="IQ_NET_INT_INC_FIN" vbProcedure="false">"c766"</definedName>
    <definedName function="false" hidden="true" name="IQ_NET_INT_INC_TOTAL_REV" vbProcedure="false">"c767"</definedName>
    <definedName function="false" hidden="true" name="IQ_NET_INT_MARGIN" vbProcedure="false">"c768"</definedName>
    <definedName function="false" hidden="true" name="IQ_NET_LIFE_INS_IN_FORCE" vbProcedure="false">"c2769"</definedName>
    <definedName function="false" hidden="true" name="IQ_NET_LOANS" vbProcedure="false">"c772"</definedName>
    <definedName function="false" hidden="true" name="IQ_NET_LOANS_10YR_ANN_CAGR" vbProcedure="false">"c6105"</definedName>
    <definedName function="false" hidden="true" name="IQ_NET_LOANS_10YR_ANN_GROWTH" vbProcedure="false">"c773"</definedName>
    <definedName function="false" hidden="true" name="IQ_NET_LOANS_1YR_ANN_GROWTH" vbProcedure="false">"c774"</definedName>
    <definedName function="false" hidden="true" name="IQ_NET_LOANS_2YR_ANN_CAGR" vbProcedure="false">"c6106"</definedName>
    <definedName function="false" hidden="true" name="IQ_NET_LOANS_2YR_ANN_GROWTH" vbProcedure="false">"c775"</definedName>
    <definedName function="false" hidden="true" name="IQ_NET_LOANS_3YR_ANN_CAGR" vbProcedure="false">"c6107"</definedName>
    <definedName function="false" hidden="true" name="IQ_NET_LOANS_3YR_ANN_GROWTH" vbProcedure="false">"c776"</definedName>
    <definedName function="false" hidden="true" name="IQ_NET_LOANS_5YR_ANN_CAGR" vbProcedure="false">"c6108"</definedName>
    <definedName function="false" hidden="true" name="IQ_NET_LOANS_5YR_ANN_GROWTH" vbProcedure="false">"c777"</definedName>
    <definedName function="false" hidden="true" name="IQ_NET_LOANS_7YR_ANN_CAGR" vbProcedure="false">"c6109"</definedName>
    <definedName function="false" hidden="true" name="IQ_NET_LOANS_7YR_ANN_GROWTH" vbProcedure="false">"c778"</definedName>
    <definedName function="false" hidden="true" name="IQ_NET_LOANS_TOTAL_DEPOSITS" vbProcedure="false">"c779"</definedName>
    <definedName function="false" hidden="true" name="IQ_NET_RENTAL_EXP_FN" vbProcedure="false">"c780"</definedName>
    <definedName function="false" hidden="true" name="IQ_NET_TO_GROSS_EARNED" vbProcedure="false">"c2750"</definedName>
    <definedName function="false" hidden="true" name="IQ_NET_TO_GROSS_WRITTEN" vbProcedure="false">"c2729"</definedName>
    <definedName function="false" hidden="true" name="IQ_NET_WORKING_CAP" vbProcedure="false">"c3493"</definedName>
    <definedName function="false" hidden="true" name="IQ_NET_WRITTEN" vbProcedure="false">"c2728"</definedName>
    <definedName function="false" hidden="true" name="IQ_NEW_PREM" vbProcedure="false">"c2785"</definedName>
    <definedName function="false" hidden="true" name="IQ_NEXT_CALL_DATE" vbProcedure="false">"c2198"</definedName>
    <definedName function="false" hidden="true" name="IQ_NEXT_CALL_PRICE" vbProcedure="false">"c2199"</definedName>
    <definedName function="false" hidden="true" name="IQ_NEXT_INT_DATE" vbProcedure="false">"c2187"</definedName>
    <definedName function="false" hidden="true" name="IQ_NEXT_PUT_DATE" vbProcedure="false">"c2200"</definedName>
    <definedName function="false" hidden="true" name="IQ_NEXT_PUT_PRICE" vbProcedure="false">"c2201"</definedName>
    <definedName function="false" hidden="true" name="IQ_NEXT_SINK_FUND_AMOUNT" vbProcedure="false">"c2490"</definedName>
    <definedName function="false" hidden="true" name="IQ_NEXT_SINK_FUND_DATE" vbProcedure="false">"c2489"</definedName>
    <definedName function="false" hidden="true" name="IQ_NEXT_SINK_FUND_PRICE" vbProcedure="false">"c2491"</definedName>
    <definedName function="false" hidden="true" name="IQ_NI" vbProcedure="false">"c781"</definedName>
    <definedName function="false" hidden="true" name="IQ_NI_10YR_ANN_CAGR" vbProcedure="false">"c6110"</definedName>
    <definedName function="false" hidden="true" name="IQ_NI_10YR_ANN_GROWTH" vbProcedure="false">"c782"</definedName>
    <definedName function="false" hidden="true" name="IQ_NI_1YR_ANN_GROWTH" vbProcedure="false">"c783"</definedName>
    <definedName function="false" hidden="true" name="IQ_NI_2YR_ANN_CAGR" vbProcedure="false">"c6111"</definedName>
    <definedName function="false" hidden="true" name="IQ_NI_2YR_ANN_GROWTH" vbProcedure="false">"c784"</definedName>
    <definedName function="false" hidden="true" name="IQ_NI_3YR_ANN_CAGR" vbProcedure="false">"c6112"</definedName>
    <definedName function="false" hidden="true" name="IQ_NI_3YR_ANN_GROWTH" vbProcedure="false">"c785"</definedName>
    <definedName function="false" hidden="true" name="IQ_NI_5YR_ANN_CAGR" vbProcedure="false">"c6113"</definedName>
    <definedName function="false" hidden="true" name="IQ_NI_5YR_ANN_GROWTH" vbProcedure="false">"c786"</definedName>
    <definedName function="false" hidden="true" name="IQ_NI_7YR_ANN_CAGR" vbProcedure="false">"c6114"</definedName>
    <definedName function="false" hidden="true" name="IQ_NI_7YR_ANN_GROWTH" vbProcedure="false">"c787"</definedName>
    <definedName function="false" hidden="true" name="IQ_NI_ACT_OR_EST" vbProcedure="false">"c2222"</definedName>
    <definedName function="false" hidden="true" name="IQ_NI_ACT_OR_EST_REUT" vbProcedure="false">"c5468"</definedName>
    <definedName function="false" hidden="true" name="IQ_NI_AFTER_CAPITALIZED" vbProcedure="false">"c788"</definedName>
    <definedName function="false" hidden="true" name="IQ_NI_AVAIL_EXCL" vbProcedure="false">"c789"</definedName>
    <definedName function="false" hidden="true" name="IQ_NI_AVAIL_EXCL_MARGIN" vbProcedure="false">"c790"</definedName>
    <definedName function="false" hidden="true" name="IQ_NI_AVAIL_INCL" vbProcedure="false">"c791"</definedName>
    <definedName function="false" hidden="true" name="IQ_NI_BEFORE_CAPITALIZED" vbProcedure="false">"c792"</definedName>
    <definedName function="false" hidden="true" name="IQ_NI_CF" vbProcedure="false">"c793"</definedName>
    <definedName function="false" hidden="true" name="IQ_NI_EST" vbProcedure="false">"c1716"</definedName>
    <definedName function="false" hidden="true" name="IQ_NI_EST_REUT" vbProcedure="false">"c5368"</definedName>
    <definedName function="false" hidden="true" name="IQ_NI_GAAP_GUIDANCE" vbProcedure="false">"c4470"</definedName>
    <definedName function="false" hidden="true" name="IQ_NI_GAAP_HIGH_GUIDANCE" vbProcedure="false">"c4177"</definedName>
    <definedName function="false" hidden="true" name="IQ_NI_GAAP_LOW_GUIDANCE" vbProcedure="false">"c4217"</definedName>
    <definedName function="false" hidden="true" name="IQ_NI_GUIDANCE" vbProcedure="false">"c4469"</definedName>
    <definedName function="false" hidden="true" name="IQ_NI_GW_EST" vbProcedure="false">"c1723"</definedName>
    <definedName function="false" hidden="true" name="IQ_NI_GW_EST_REUT" vbProcedure="false">"c5375"</definedName>
    <definedName function="false" hidden="true" name="IQ_NI_GW_GUIDANCE" vbProcedure="false">"c4471"</definedName>
    <definedName function="false" hidden="true" name="IQ_NI_GW_HIGH_EST" vbProcedure="false">"c1725"</definedName>
    <definedName function="false" hidden="true" name="IQ_NI_GW_HIGH_EST_REUT" vbProcedure="false">"c5377"</definedName>
    <definedName function="false" hidden="true" name="IQ_NI_GW_HIGH_GUIDANCE" vbProcedure="false">"c4178"</definedName>
    <definedName function="false" hidden="true" name="IQ_NI_GW_LOW_EST" vbProcedure="false">"c1726"</definedName>
    <definedName function="false" hidden="true" name="IQ_NI_GW_LOW_EST_REUT" vbProcedure="false">"c5378"</definedName>
    <definedName function="false" hidden="true" name="IQ_NI_GW_LOW_GUIDANCE" vbProcedure="false">"c4218"</definedName>
    <definedName function="false" hidden="true" name="IQ_NI_GW_MEDIAN_EST" vbProcedure="false">"c1724"</definedName>
    <definedName function="false" hidden="true" name="IQ_NI_GW_MEDIAN_EST_REUT" vbProcedure="false">"c5376"</definedName>
    <definedName function="false" hidden="true" name="IQ_NI_GW_NUM_EST" vbProcedure="false">"c1727"</definedName>
    <definedName function="false" hidden="true" name="IQ_NI_GW_NUM_EST_REUT" vbProcedure="false">"c5379"</definedName>
    <definedName function="false" hidden="true" name="IQ_NI_GW_STDDEV_EST" vbProcedure="false">"c1728"</definedName>
    <definedName function="false" hidden="true" name="IQ_NI_GW_STDDEV_EST_REUT" vbProcedure="false">"c5380"</definedName>
    <definedName function="false" hidden="true" name="IQ_NI_HIGH_EST" vbProcedure="false">"c1718"</definedName>
    <definedName function="false" hidden="true" name="IQ_NI_HIGH_EST_REUT" vbProcedure="false">"c5370"</definedName>
    <definedName function="false" hidden="true" name="IQ_NI_HIGH_GUIDANCE" vbProcedure="false">"c4176"</definedName>
    <definedName function="false" hidden="true" name="IQ_NI_LOW_EST" vbProcedure="false">"c1719"</definedName>
    <definedName function="false" hidden="true" name="IQ_NI_LOW_EST_REUT" vbProcedure="false">"c5371"</definedName>
    <definedName function="false" hidden="true" name="IQ_NI_LOW_GUIDANCE" vbProcedure="false">"c4216"</definedName>
    <definedName function="false" hidden="true" name="IQ_NI_MARGIN" vbProcedure="false">"c794"</definedName>
    <definedName function="false" hidden="true" name="IQ_NI_MEDIAN_EST" vbProcedure="false">"c1717"</definedName>
    <definedName function="false" hidden="true" name="IQ_NI_MEDIAN_EST_REUT" vbProcedure="false">"c5369"</definedName>
    <definedName function="false" hidden="true" name="IQ_NI_NORM" vbProcedure="false">"c1901"</definedName>
    <definedName function="false" hidden="true" name="IQ_NI_NORM_10YR_ANN_CAGR" vbProcedure="false">"c6189"</definedName>
    <definedName function="false" hidden="true" name="IQ_NI_NORM_10YR_ANN_GROWTH" vbProcedure="false">"c1960"</definedName>
    <definedName function="false" hidden="true" name="IQ_NI_NORM_1YR_ANN_GROWTH" vbProcedure="false">"c1955"</definedName>
    <definedName function="false" hidden="true" name="IQ_NI_NORM_2YR_ANN_CAGR" vbProcedure="false">"c6185"</definedName>
    <definedName function="false" hidden="true" name="IQ_NI_NORM_2YR_ANN_GROWTH" vbProcedure="false">"c1956"</definedName>
    <definedName function="false" hidden="true" name="IQ_NI_NORM_3YR_ANN_CAGR" vbProcedure="false">"c6186"</definedName>
    <definedName function="false" hidden="true" name="IQ_NI_NORM_3YR_ANN_GROWTH" vbProcedure="false">"c1957"</definedName>
    <definedName function="false" hidden="true" name="IQ_NI_NORM_5YR_ANN_CAGR" vbProcedure="false">"c6187"</definedName>
    <definedName function="false" hidden="true" name="IQ_NI_NORM_5YR_ANN_GROWTH" vbProcedure="false">"c1958"</definedName>
    <definedName function="false" hidden="true" name="IQ_NI_NORM_7YR_ANN_CAGR" vbProcedure="false">"c6188"</definedName>
    <definedName function="false" hidden="true" name="IQ_NI_NORM_7YR_ANN_GROWTH" vbProcedure="false">"c1959"</definedName>
    <definedName function="false" hidden="true" name="IQ_NI_NORM_MARGIN" vbProcedure="false">"c1964"</definedName>
    <definedName function="false" hidden="true" name="IQ_NI_NUM_EST" vbProcedure="false">"c1720"</definedName>
    <definedName function="false" hidden="true" name="IQ_NI_NUM_EST_REUT" vbProcedure="false">"c5372"</definedName>
    <definedName function="false" hidden="true" name="IQ_NI_REPORTED_EST" vbProcedure="false">"c1730"</definedName>
    <definedName function="false" hidden="true" name="IQ_NI_REPORTED_EST_REUT" vbProcedure="false">"c5382"</definedName>
    <definedName function="false" hidden="true" name="IQ_NI_REPORTED_HIGH_EST" vbProcedure="false">"c1732"</definedName>
    <definedName function="false" hidden="true" name="IQ_NI_REPORTED_HIGH_EST_REUT" vbProcedure="false">"c5384"</definedName>
    <definedName function="false" hidden="true" name="IQ_NI_REPORTED_LOW_EST" vbProcedure="false">"c1733"</definedName>
    <definedName function="false" hidden="true" name="IQ_NI_REPORTED_LOW_EST_REUT" vbProcedure="false">"c5385"</definedName>
    <definedName function="false" hidden="true" name="IQ_NI_REPORTED_MEDIAN_EST" vbProcedure="false">"c1731"</definedName>
    <definedName function="false" hidden="true" name="IQ_NI_REPORTED_MEDIAN_EST_REUT" vbProcedure="false">"c5383"</definedName>
    <definedName function="false" hidden="true" name="IQ_NI_REPORTED_NUM_EST" vbProcedure="false">"c1734"</definedName>
    <definedName function="false" hidden="true" name="IQ_NI_REPORTED_NUM_EST_REUT" vbProcedure="false">"c5386"</definedName>
    <definedName function="false" hidden="true" name="IQ_NI_REPORTED_STDDEV_EST" vbProcedure="false">"c1735"</definedName>
    <definedName function="false" hidden="true" name="IQ_NI_REPORTED_STDDEV_EST_REUT" vbProcedure="false">"c5387"</definedName>
    <definedName function="false" hidden="true" name="IQ_NI_SBC_ACT_OR_EST" vbProcedure="false">"c4474"</definedName>
    <definedName function="false" hidden="true" name="IQ_NI_SBC_EST" vbProcedure="false">"c4473"</definedName>
    <definedName function="false" hidden="true" name="IQ_NI_SBC_GUIDANCE" vbProcedure="false">"c4475"</definedName>
    <definedName function="false" hidden="true" name="IQ_NI_SBC_GW_ACT_OR_EST" vbProcedure="false">"c4478"</definedName>
    <definedName function="false" hidden="true" name="IQ_NI_SBC_GW_EST" vbProcedure="false">"c4477"</definedName>
    <definedName function="false" hidden="true" name="IQ_NI_SBC_GW_GUIDANCE" vbProcedure="false">"c4479"</definedName>
    <definedName function="false" hidden="true" name="IQ_NI_SBC_GW_HIGH_EST" vbProcedure="false">"c4480"</definedName>
    <definedName function="false" hidden="true" name="IQ_NI_SBC_GW_HIGH_GUIDANCE" vbProcedure="false">"c4187"</definedName>
    <definedName function="false" hidden="true" name="IQ_NI_SBC_GW_LOW_EST" vbProcedure="false">"c4481"</definedName>
    <definedName function="false" hidden="true" name="IQ_NI_SBC_GW_LOW_GUIDANCE" vbProcedure="false">"c4227"</definedName>
    <definedName function="false" hidden="true" name="IQ_NI_SBC_GW_MEDIAN_EST" vbProcedure="false">"c4482"</definedName>
    <definedName function="false" hidden="true" name="IQ_NI_SBC_GW_NUM_EST" vbProcedure="false">"c4483"</definedName>
    <definedName function="false" hidden="true" name="IQ_NI_SBC_GW_STDDEV_EST" vbProcedure="false">"c4484"</definedName>
    <definedName function="false" hidden="true" name="IQ_NI_SBC_HIGH_EST" vbProcedure="false">"c4486"</definedName>
    <definedName function="false" hidden="true" name="IQ_NI_SBC_HIGH_GUIDANCE" vbProcedure="false">"c4186"</definedName>
    <definedName function="false" hidden="true" name="IQ_NI_SBC_LOW_EST" vbProcedure="false">"c4487"</definedName>
    <definedName function="false" hidden="true" name="IQ_NI_SBC_LOW_GUIDANCE" vbProcedure="false">"c4226"</definedName>
    <definedName function="false" hidden="true" name="IQ_NI_SBC_MEDIAN_EST" vbProcedure="false">"c4488"</definedName>
    <definedName function="false" hidden="true" name="IQ_NI_SBC_NUM_EST" vbProcedure="false">"c4489"</definedName>
    <definedName function="false" hidden="true" name="IQ_NI_SBC_STDDEV_EST" vbProcedure="false">"c4490"</definedName>
    <definedName function="false" hidden="true" name="IQ_NI_SFAS" vbProcedure="false">"c795"</definedName>
    <definedName function="false" hidden="true" name="IQ_NI_STDDEV_EST" vbProcedure="false">"c1721"</definedName>
    <definedName function="false" hidden="true" name="IQ_NI_STDDEV_EST_REUT" vbProcedure="false">"c5373"</definedName>
    <definedName function="false" hidden="true" name="IQ_NOL_CF_1YR" vbProcedure="false">"c3465"</definedName>
    <definedName function="false" hidden="true" name="IQ_NOL_CF_2YR" vbProcedure="false">"c3466"</definedName>
    <definedName function="false" hidden="true" name="IQ_NOL_CF_3YR" vbProcedure="false">"c3467"</definedName>
    <definedName function="false" hidden="true" name="IQ_NOL_CF_4YR" vbProcedure="false">"c3468"</definedName>
    <definedName function="false" hidden="true" name="IQ_NOL_CF_5YR" vbProcedure="false">"c3469"</definedName>
    <definedName function="false" hidden="true" name="IQ_NOL_CF_AFTER_FIVE" vbProcedure="false">"c3470"</definedName>
    <definedName function="false" hidden="true" name="IQ_NOL_CF_MAX_YEAR" vbProcedure="false">"c3473"</definedName>
    <definedName function="false" hidden="true" name="IQ_NOL_CF_NO_EXP" vbProcedure="false">"c3471"</definedName>
    <definedName function="false" hidden="true" name="IQ_NOL_CF_TOTAL" vbProcedure="false">"c3472"</definedName>
    <definedName function="false" hidden="true" name="IQ_NONCASH_PENSION_EXP" vbProcedure="false">"c3000"</definedName>
    <definedName function="false" hidden="true" name="IQ_NONRECOURSE_DEBT" vbProcedure="false">"c2550"</definedName>
    <definedName function="false" hidden="true" name="IQ_NONRECOURSE_DEBT_PCT" vbProcedure="false">"c2551"</definedName>
    <definedName function="false" hidden="true" name="IQ_NONUTIL_REV" vbProcedure="false">"c2089"</definedName>
    <definedName function="false" hidden="true" name="IQ_NON_ACCRUAL_LOANS" vbProcedure="false">"c796"</definedName>
    <definedName function="false" hidden="true" name="IQ_NON_CASH" vbProcedure="false">"c1399"</definedName>
    <definedName function="false" hidden="true" name="IQ_NON_CASH_ITEMS" vbProcedure="false">"c797"</definedName>
    <definedName function="false" hidden="true" name="IQ_NON_INS_EXP" vbProcedure="false">"c798"</definedName>
    <definedName function="false" hidden="true" name="IQ_NON_INS_REV" vbProcedure="false">"c799"</definedName>
    <definedName function="false" hidden="true" name="IQ_NON_INTEREST_EXP" vbProcedure="false">"c1400"</definedName>
    <definedName function="false" hidden="true" name="IQ_NON_INTEREST_INC" vbProcedure="false">"c1401"</definedName>
    <definedName function="false" hidden="true" name="IQ_NON_INT_BEAR_CD" vbProcedure="false">"c800"</definedName>
    <definedName function="false" hidden="true" name="IQ_NON_INT_EXP" vbProcedure="false">"c801"</definedName>
    <definedName function="false" hidden="true" name="IQ_NON_INT_INC" vbProcedure="false">"c802"</definedName>
    <definedName function="false" hidden="true" name="IQ_NON_INT_INC_10YR_ANN_CAGR" vbProcedure="false">"c6115"</definedName>
    <definedName function="false" hidden="true" name="IQ_NON_INT_INC_10YR_ANN_GROWTH" vbProcedure="false">"c803"</definedName>
    <definedName function="false" hidden="true" name="IQ_NON_INT_INC_1YR_ANN_GROWTH" vbProcedure="false">"c804"</definedName>
    <definedName function="false" hidden="true" name="IQ_NON_INT_INC_2YR_ANN_CAGR" vbProcedure="false">"c6116"</definedName>
    <definedName function="false" hidden="true" name="IQ_NON_INT_INC_2YR_ANN_GROWTH" vbProcedure="false">"c805"</definedName>
    <definedName function="false" hidden="true" name="IQ_NON_INT_INC_3YR_ANN_CAGR" vbProcedure="false">"c6117"</definedName>
    <definedName function="false" hidden="true" name="IQ_NON_INT_INC_3YR_ANN_GROWTH" vbProcedure="false">"c806"</definedName>
    <definedName function="false" hidden="true" name="IQ_NON_INT_INC_5YR_ANN_CAGR" vbProcedure="false">"c6118"</definedName>
    <definedName function="false" hidden="true" name="IQ_NON_INT_INC_5YR_ANN_GROWTH" vbProcedure="false">"c807"</definedName>
    <definedName function="false" hidden="true" name="IQ_NON_INT_INC_7YR_ANN_CAGR" vbProcedure="false">"c6119"</definedName>
    <definedName function="false" hidden="true" name="IQ_NON_INT_INC_7YR_ANN_GROWTH" vbProcedure="false">"c808"</definedName>
    <definedName function="false" hidden="true" name="IQ_NON_OPER_EXP" vbProcedure="false">"c809"</definedName>
    <definedName function="false" hidden="true" name="IQ_NON_OPER_INC" vbProcedure="false">"c810"</definedName>
    <definedName function="false" hidden="true" name="IQ_NON_PERFORMING_ASSETS" vbProcedure="false">"c826"</definedName>
    <definedName function="false" hidden="true" name="IQ_NON_PERFORMING_LOANS" vbProcedure="false">"c827"</definedName>
    <definedName function="false" hidden="true" name="IQ_NON_PERF_ASSETS_10YR_ANN_CAGR" vbProcedure="false">"c6120"</definedName>
    <definedName function="false" hidden="true" name="IQ_NON_PERF_ASSETS_10YR_ANN_GROWTH" vbProcedure="false">"c811"</definedName>
    <definedName function="false" hidden="true" name="IQ_NON_PERF_ASSETS_1YR_ANN_GROWTH" vbProcedure="false">"c812"</definedName>
    <definedName function="false" hidden="true" name="IQ_NON_PERF_ASSETS_2YR_ANN_CAGR" vbProcedure="false">"c6121"</definedName>
    <definedName function="false" hidden="true" name="IQ_NON_PERF_ASSETS_2YR_ANN_GROWTH" vbProcedure="false">"c813"</definedName>
    <definedName function="false" hidden="true" name="IQ_NON_PERF_ASSETS_3YR_ANN_CAGR" vbProcedure="false">"c6122"</definedName>
    <definedName function="false" hidden="true" name="IQ_NON_PERF_ASSETS_3YR_ANN_GROWTH" vbProcedure="false">"c814"</definedName>
    <definedName function="false" hidden="true" name="IQ_NON_PERF_ASSETS_5YR_ANN_CAGR" vbProcedure="false">"c6123"</definedName>
    <definedName function="false" hidden="true" name="IQ_NON_PERF_ASSETS_5YR_ANN_GROWTH" vbProcedure="false">"c815"</definedName>
    <definedName function="false" hidden="true" name="IQ_NON_PERF_ASSETS_7YR_ANN_CAGR" vbProcedure="false">"c6124"</definedName>
    <definedName function="false" hidden="true" name="IQ_NON_PERF_ASSETS_7YR_ANN_GROWTH" vbProcedure="false">"c816"</definedName>
    <definedName function="false" hidden="true" name="IQ_NON_PERF_ASSETS_TOTAL_ASSETS" vbProcedure="false">"c817"</definedName>
    <definedName function="false" hidden="true" name="IQ_NON_PERF_LOANS_10YR_ANN_CAGR" vbProcedure="false">"c6125"</definedName>
    <definedName function="false" hidden="true" name="IQ_NON_PERF_LOANS_10YR_ANN_GROWTH" vbProcedure="false">"c818"</definedName>
    <definedName function="false" hidden="true" name="IQ_NON_PERF_LOANS_1YR_ANN_GROWTH" vbProcedure="false">"c819"</definedName>
    <definedName function="false" hidden="true" name="IQ_NON_PERF_LOANS_2YR_ANN_CAGR" vbProcedure="false">"c6126"</definedName>
    <definedName function="false" hidden="true" name="IQ_NON_PERF_LOANS_2YR_ANN_GROWTH" vbProcedure="false">"c820"</definedName>
    <definedName function="false" hidden="true" name="IQ_NON_PERF_LOANS_3YR_ANN_CAGR" vbProcedure="false">"c6127"</definedName>
    <definedName function="false" hidden="true" name="IQ_NON_PERF_LOANS_3YR_ANN_GROWTH" vbProcedure="false">"c821"</definedName>
    <definedName function="false" hidden="true" name="IQ_NON_PERF_LOANS_5YR_ANN_CAGR" vbProcedure="false">"c6128"</definedName>
    <definedName function="false" hidden="true" name="IQ_NON_PERF_LOANS_5YR_ANN_GROWTH" vbProcedure="false">"c822"</definedName>
    <definedName function="false" hidden="true" name="IQ_NON_PERF_LOANS_7YR_ANN_CAGR" vbProcedure="false">"c6129"</definedName>
    <definedName function="false" hidden="true" name="IQ_NON_PERF_LOANS_7YR_ANN_GROWTH" vbProcedure="false">"c823"</definedName>
    <definedName function="false" hidden="true" name="IQ_NON_PERF_LOANS_TOTAL_ASSETS" vbProcedure="false">"c824"</definedName>
    <definedName function="false" hidden="true" name="IQ_NON_PERF_LOANS_TOTAL_LOANS" vbProcedure="false">"c825"</definedName>
    <definedName function="false" hidden="true" name="IQ_NORMAL_INC_AFTER" vbProcedure="false">"c1605"</definedName>
    <definedName function="false" hidden="true" name="IQ_NORMAL_INC_AVAIL" vbProcedure="false">"c1606"</definedName>
    <definedName function="false" hidden="true" name="IQ_NORMAL_INC_BEFORE" vbProcedure="false">"c1607"</definedName>
    <definedName function="false" hidden="true" name="IQ_NORM_EPS_ACT_OR_EST" vbProcedure="false">"c2249"</definedName>
    <definedName function="false" hidden="true" name="IQ_NORM_EPS_ACT_OR_EST_REUT" vbProcedure="false">"c5472"</definedName>
    <definedName function="false" hidden="true" name="IQ_NOTES_PAY" vbProcedure="false">"c1423"</definedName>
    <definedName function="false" hidden="true" name="IQ_NOW_ACCOUNT" vbProcedure="false">"c828"</definedName>
    <definedName function="false" hidden="true" name="IQ_NPPE" vbProcedure="false">"c829"</definedName>
    <definedName function="false" hidden="true" name="IQ_NPPE_10YR_ANN_CAGR" vbProcedure="false">"c6130"</definedName>
    <definedName function="false" hidden="true" name="IQ_NPPE_10YR_ANN_GROWTH" vbProcedure="false">"c830"</definedName>
    <definedName function="false" hidden="true" name="IQ_NPPE_1YR_ANN_GROWTH" vbProcedure="false">"c831"</definedName>
    <definedName function="false" hidden="true" name="IQ_NPPE_2YR_ANN_CAGR" vbProcedure="false">"c6131"</definedName>
    <definedName function="false" hidden="true" name="IQ_NPPE_2YR_ANN_GROWTH" vbProcedure="false">"c832"</definedName>
    <definedName function="false" hidden="true" name="IQ_NPPE_3YR_ANN_CAGR" vbProcedure="false">"c6132"</definedName>
    <definedName function="false" hidden="true" name="IQ_NPPE_3YR_ANN_GROWTH" vbProcedure="false">"c833"</definedName>
    <definedName function="false" hidden="true" name="IQ_NPPE_5YR_ANN_CAGR" vbProcedure="false">"c6133"</definedName>
    <definedName function="false" hidden="true" name="IQ_NPPE_5YR_ANN_GROWTH" vbProcedure="false">"c834"</definedName>
    <definedName function="false" hidden="true" name="IQ_NPPE_7YR_ANN_CAGR" vbProcedure="false">"c6134"</definedName>
    <definedName function="false" hidden="true" name="IQ_NPPE_7YR_ANN_GROWTH" vbProcedure="false">"c835"</definedName>
    <definedName function="false" hidden="true" name="IQ_NTM" vbProcedure="false">6000</definedName>
    <definedName function="false" hidden="true" name="IQ_NUKE" vbProcedure="false">"c836"</definedName>
    <definedName function="false" hidden="true" name="IQ_NUKE_CF" vbProcedure="false">"c837"</definedName>
    <definedName function="false" hidden="true" name="IQ_NUKE_CONTR" vbProcedure="false">"c838"</definedName>
    <definedName function="false" hidden="true" name="IQ_NUMBER_ADRHOLDERS" vbProcedure="false">"c1970"</definedName>
    <definedName function="false" hidden="true" name="IQ_NUMBER_DAYS" vbProcedure="false">"c1904"</definedName>
    <definedName function="false" hidden="true" name="IQ_NUMBER_SHAREHOLDERS" vbProcedure="false">"c1967"</definedName>
    <definedName function="false" hidden="true" name="IQ_NUMBER_SHAREHOLDERS_CLASSA" vbProcedure="false">"c1968"</definedName>
    <definedName function="false" hidden="true" name="IQ_NUMBER_SHAREHOLDERS_OTHER" vbProcedure="false">"c1969"</definedName>
    <definedName function="false" hidden="true" name="IQ_NUM_BRANCHES" vbProcedure="false">"c2088"</definedName>
    <definedName function="false" hidden="true" name="IQ_OCCUPY_EXP" vbProcedure="false">"c839"</definedName>
    <definedName function="false" hidden="true" name="IQ_OFFER_AMOUNT" vbProcedure="false">"c2152"</definedName>
    <definedName function="false" hidden="true" name="IQ_OFFER_COUPON" vbProcedure="false">"c2147"</definedName>
    <definedName function="false" hidden="true" name="IQ_OFFER_COUPON_TYPE" vbProcedure="false">"c2148"</definedName>
    <definedName function="false" hidden="true" name="IQ_OFFER_DATE" vbProcedure="false">"c2149"</definedName>
    <definedName function="false" hidden="true" name="IQ_OFFER_PRICE" vbProcedure="false">"c2150"</definedName>
    <definedName function="false" hidden="true" name="IQ_OFFER_YIELD" vbProcedure="false">"c2151"</definedName>
    <definedName function="false" hidden="true" name="IQ_OG_10DISC" vbProcedure="false">"c1998"</definedName>
    <definedName function="false" hidden="true" name="IQ_OG_10DISC_GAS" vbProcedure="false">"c2018"</definedName>
    <definedName function="false" hidden="true" name="IQ_OG_10DISC_OIL" vbProcedure="false">"c2008"</definedName>
    <definedName function="false" hidden="true" name="IQ_OG_ACQ_COST_PROVED" vbProcedure="false">"c1975"</definedName>
    <definedName function="false" hidden="true" name="IQ_OG_ACQ_COST_PROVED_GAS" vbProcedure="false">"c1987"</definedName>
    <definedName function="false" hidden="true" name="IQ_OG_ACQ_COST_PROVED_OIL" vbProcedure="false">"c1981"</definedName>
    <definedName function="false" hidden="true" name="IQ_OG_ACQ_COST_UNPROVED" vbProcedure="false">"c1976"</definedName>
    <definedName function="false" hidden="true" name="IQ_OG_ACQ_COST_UNPROVED_GAS" vbProcedure="false">"c1988"</definedName>
    <definedName function="false" hidden="true" name="IQ_OG_ACQ_COST_UNPROVED_OIL" vbProcedure="false">"c1982"</definedName>
    <definedName function="false" hidden="true" name="IQ_OG_AVG_DAILY_PROD_GAS" vbProcedure="false">"c2910"</definedName>
    <definedName function="false" hidden="true" name="IQ_OG_AVG_DAILY_PROD_NGL" vbProcedure="false">"c2911"</definedName>
    <definedName function="false" hidden="true" name="IQ_OG_AVG_DAILY_PROD_OIL" vbProcedure="false">"c2909"</definedName>
    <definedName function="false" hidden="true" name="IQ_OG_AVG_DAILY_SALES_VOL_EQ_INC_GAS" vbProcedure="false">"c5797"</definedName>
    <definedName function="false" hidden="true" name="IQ_OG_AVG_DAILY_SALES_VOL_EQ_INC_NGL" vbProcedure="false">"c5798"</definedName>
    <definedName function="false" hidden="true" name="IQ_OG_AVG_DAILY_SALES_VOL_EQ_INC_OIL" vbProcedure="false">"c5796"</definedName>
    <definedName function="false" hidden="true" name="IQ_OG_CLOSE_BALANCE_GAS" vbProcedure="false">"c2049"</definedName>
    <definedName function="false" hidden="true" name="IQ_OG_CLOSE_BALANCE_NGL" vbProcedure="false">"c2920"</definedName>
    <definedName function="false" hidden="true" name="IQ_OG_CLOSE_BALANCE_OIL" vbProcedure="false">"c2037"</definedName>
    <definedName function="false" hidden="true" name="IQ_OG_DCF_BEFORE_TAXES" vbProcedure="false">"c2023"</definedName>
    <definedName function="false" hidden="true" name="IQ_OG_DCF_BEFORE_TAXES_GAS" vbProcedure="false">"c2025"</definedName>
    <definedName function="false" hidden="true" name="IQ_OG_DCF_BEFORE_TAXES_OIL" vbProcedure="false">"c2024"</definedName>
    <definedName function="false" hidden="true" name="IQ_OG_DEVELOPED_ACRE_GROSS_EQ_INC" vbProcedure="false">"c5802"</definedName>
    <definedName function="false" hidden="true" name="IQ_OG_DEVELOPED_ACRE_NET_EQ_INC" vbProcedure="false">"c5803"</definedName>
    <definedName function="false" hidden="true" name="IQ_OG_DEVELOPED_RESERVES_GAS" vbProcedure="false">"c2053"</definedName>
    <definedName function="false" hidden="true" name="IQ_OG_DEVELOPED_RESERVES_NGL" vbProcedure="false">"c2922"</definedName>
    <definedName function="false" hidden="true" name="IQ_OG_DEVELOPED_RESERVES_OIL" vbProcedure="false">"c2054"</definedName>
    <definedName function="false" hidden="true" name="IQ_OG_DEVELOPMENT_COSTS" vbProcedure="false">"c1978"</definedName>
    <definedName function="false" hidden="true" name="IQ_OG_DEVELOPMENT_COSTS_GAS" vbProcedure="false">"c1990"</definedName>
    <definedName function="false" hidden="true" name="IQ_OG_DEVELOPMENT_COSTS_OIL" vbProcedure="false">"c1984"</definedName>
    <definedName function="false" hidden="true" name="IQ_OG_EQUITY_DCF" vbProcedure="false">"c2002"</definedName>
    <definedName function="false" hidden="true" name="IQ_OG_EQUITY_DCF_GAS" vbProcedure="false">"c2022"</definedName>
    <definedName function="false" hidden="true" name="IQ_OG_EQUITY_DCF_OIL" vbProcedure="false">"c2012"</definedName>
    <definedName function="false" hidden="true" name="IQ_OG_EQUTY_RESERVES_GAS" vbProcedure="false">"c2050"</definedName>
    <definedName function="false" hidden="true" name="IQ_OG_EQUTY_RESERVES_NGL" vbProcedure="false">"c2921"</definedName>
    <definedName function="false" hidden="true" name="IQ_OG_EQUTY_RESERVES_OIL" vbProcedure="false">"c2038"</definedName>
    <definedName function="false" hidden="true" name="IQ_OG_EXPLORATION_COSTS" vbProcedure="false">"c1977"</definedName>
    <definedName function="false" hidden="true" name="IQ_OG_EXPLORATION_COSTS_GAS" vbProcedure="false">"c1989"</definedName>
    <definedName function="false" hidden="true" name="IQ_OG_EXPLORATION_COSTS_OIL" vbProcedure="false">"c1983"</definedName>
    <definedName function="false" hidden="true" name="IQ_OG_EXT_DISC_GAS" vbProcedure="false">"c2043"</definedName>
    <definedName function="false" hidden="true" name="IQ_OG_EXT_DISC_NGL" vbProcedure="false">"c2914"</definedName>
    <definedName function="false" hidden="true" name="IQ_OG_EXT_DISC_OIL" vbProcedure="false">"c2031"</definedName>
    <definedName function="false" hidden="true" name="IQ_OG_FUTURE_CASH_INFLOWS" vbProcedure="false">"c1993"</definedName>
    <definedName function="false" hidden="true" name="IQ_OG_FUTURE_CASH_INFLOWS_GAS" vbProcedure="false">"c2013"</definedName>
    <definedName function="false" hidden="true" name="IQ_OG_FUTURE_CASH_INFLOWS_OIL" vbProcedure="false">"c2003"</definedName>
    <definedName function="false" hidden="true" name="IQ_OG_FUTURE_DEVELOPMENT_COSTS" vbProcedure="false">"c1995"</definedName>
    <definedName function="false" hidden="true" name="IQ_OG_FUTURE_DEVELOPMENT_COSTS_GAS" vbProcedure="false">"c2015"</definedName>
    <definedName function="false" hidden="true" name="IQ_OG_FUTURE_DEVELOPMENT_COSTS_OIL" vbProcedure="false">"c2005"</definedName>
    <definedName function="false" hidden="true" name="IQ_OG_FUTURE_INC_TAXES" vbProcedure="false">"c1997"</definedName>
    <definedName function="false" hidden="true" name="IQ_OG_FUTURE_INC_TAXES_GAS" vbProcedure="false">"c2017"</definedName>
    <definedName function="false" hidden="true" name="IQ_OG_FUTURE_INC_TAXES_OIL" vbProcedure="false">"c2007"</definedName>
    <definedName function="false" hidden="true" name="IQ_OG_FUTURE_PRODUCTION_COSTS" vbProcedure="false">"c1994"</definedName>
    <definedName function="false" hidden="true" name="IQ_OG_FUTURE_PRODUCTION_COSTS_GAS" vbProcedure="false">"c2014"</definedName>
    <definedName function="false" hidden="true" name="IQ_OG_FUTURE_PRODUCTION_COSTS_OIL" vbProcedure="false">"c2004"</definedName>
    <definedName function="false" hidden="true" name="IQ_OG_GAS_PRICE_HEDGED" vbProcedure="false">"c2056"</definedName>
    <definedName function="false" hidden="true" name="IQ_OG_GAS_PRICE_UNHEDGED" vbProcedure="false">"c2058"</definedName>
    <definedName function="false" hidden="true" name="IQ_OG_IMPROVED_RECOVERY_GAS" vbProcedure="false">"c2044"</definedName>
    <definedName function="false" hidden="true" name="IQ_OG_IMPROVED_RECOVERY_NGL" vbProcedure="false">"c2915"</definedName>
    <definedName function="false" hidden="true" name="IQ_OG_IMPROVED_RECOVERY_OIL" vbProcedure="false">"c2032"</definedName>
    <definedName function="false" hidden="true" name="IQ_OG_LIQUID_GAS_PRICE_HEDGED" vbProcedure="false">"c2233"</definedName>
    <definedName function="false" hidden="true" name="IQ_OG_LIQUID_GAS_PRICE_UNHEDGED" vbProcedure="false">"c2234"</definedName>
    <definedName function="false" hidden="true" name="IQ_OG_NET_FUTURE_CASH_FLOWS" vbProcedure="false">"c1996"</definedName>
    <definedName function="false" hidden="true" name="IQ_OG_NET_FUTURE_CASH_FLOWS_GAS" vbProcedure="false">"c2016"</definedName>
    <definedName function="false" hidden="true" name="IQ_OG_NET_FUTURE_CASH_FLOWS_OIL" vbProcedure="false">"c2006"</definedName>
    <definedName function="false" hidden="true" name="IQ_OG_OIL_PRICE_HEDGED" vbProcedure="false">"c2055"</definedName>
    <definedName function="false" hidden="true" name="IQ_OG_OIL_PRICE_UNHEDGED" vbProcedure="false">"c2057"</definedName>
    <definedName function="false" hidden="true" name="IQ_OG_OPEN_BALANCE_GAS" vbProcedure="false">"c2041"</definedName>
    <definedName function="false" hidden="true" name="IQ_OG_OPEN_BALANCE_NGL" vbProcedure="false">"c2912"</definedName>
    <definedName function="false" hidden="true" name="IQ_OG_OPEN_BALANCE_OIL" vbProcedure="false">"c2029"</definedName>
    <definedName function="false" hidden="true" name="IQ_OG_OTHER_ADJ_FCF" vbProcedure="false">"c1999"</definedName>
    <definedName function="false" hidden="true" name="IQ_OG_OTHER_ADJ_FCF_GAS" vbProcedure="false">"c2019"</definedName>
    <definedName function="false" hidden="true" name="IQ_OG_OTHER_ADJ_FCF_OIL" vbProcedure="false">"c2009"</definedName>
    <definedName function="false" hidden="true" name="IQ_OG_OTHER_ADJ_GAS" vbProcedure="false">"c2048"</definedName>
    <definedName function="false" hidden="true" name="IQ_OG_OTHER_ADJ_NGL" vbProcedure="false">"c2919"</definedName>
    <definedName function="false" hidden="true" name="IQ_OG_OTHER_ADJ_OIL" vbProcedure="false">"c2036"</definedName>
    <definedName function="false" hidden="true" name="IQ_OG_OTHER_COSTS" vbProcedure="false">"c1979"</definedName>
    <definedName function="false" hidden="true" name="IQ_OG_OTHER_COSTS_GAS" vbProcedure="false">"c1991"</definedName>
    <definedName function="false" hidden="true" name="IQ_OG_OTHER_COSTS_OIL" vbProcedure="false">"c1985"</definedName>
    <definedName function="false" hidden="true" name="IQ_OG_PRODUCTION_GAS" vbProcedure="false">"c2047"</definedName>
    <definedName function="false" hidden="true" name="IQ_OG_PRODUCTION_NGL" vbProcedure="false">"c2918"</definedName>
    <definedName function="false" hidden="true" name="IQ_OG_PRODUCTION_OIL" vbProcedure="false">"c2035"</definedName>
    <definedName function="false" hidden="true" name="IQ_OG_PURCHASES_GAS" vbProcedure="false">"c2045"</definedName>
    <definedName function="false" hidden="true" name="IQ_OG_PURCHASES_NGL" vbProcedure="false">"c2916"</definedName>
    <definedName function="false" hidden="true" name="IQ_OG_PURCHASES_OIL" vbProcedure="false">"c2033"</definedName>
    <definedName function="false" hidden="true" name="IQ_OG_RESERVE_REPLACEMENT_RATIO" vbProcedure="false">"c5799"</definedName>
    <definedName function="false" hidden="true" name="IQ_OG_REVISIONS_GAS" vbProcedure="false">"c2042"</definedName>
    <definedName function="false" hidden="true" name="IQ_OG_REVISIONS_NGL" vbProcedure="false">"c2913"</definedName>
    <definedName function="false" hidden="true" name="IQ_OG_REVISIONS_OIL" vbProcedure="false">"c2030"</definedName>
    <definedName function="false" hidden="true" name="IQ_OG_SALES_IN_PLACE_GAS" vbProcedure="false">"c2046"</definedName>
    <definedName function="false" hidden="true" name="IQ_OG_SALES_IN_PLACE_NGL" vbProcedure="false">"c2917"</definedName>
    <definedName function="false" hidden="true" name="IQ_OG_SALES_IN_PLACE_OIL" vbProcedure="false">"c2034"</definedName>
    <definedName function="false" hidden="true" name="IQ_OG_SALES_VOL_EQ_INC_GAS" vbProcedure="false">"c5794"</definedName>
    <definedName function="false" hidden="true" name="IQ_OG_SALES_VOL_EQ_INC_NGL" vbProcedure="false">"c5795"</definedName>
    <definedName function="false" hidden="true" name="IQ_OG_SALES_VOL_EQ_INC_OIL" vbProcedure="false">"c5793"</definedName>
    <definedName function="false" hidden="true" name="IQ_OG_STANDARDIZED_DCF" vbProcedure="false">"c2000"</definedName>
    <definedName function="false" hidden="true" name="IQ_OG_STANDARDIZED_DCF_GAS" vbProcedure="false">"c2020"</definedName>
    <definedName function="false" hidden="true" name="IQ_OG_STANDARDIZED_DCF_HEDGED" vbProcedure="false">"c2001"</definedName>
    <definedName function="false" hidden="true" name="IQ_OG_STANDARDIZED_DCF_HEDGED_GAS" vbProcedure="false">"c2021"</definedName>
    <definedName function="false" hidden="true" name="IQ_OG_STANDARDIZED_DCF_HEDGED_OIL" vbProcedure="false">"c2011"</definedName>
    <definedName function="false" hidden="true" name="IQ_OG_STANDARDIZED_DCF_OIL" vbProcedure="false">"c2010"</definedName>
    <definedName function="false" hidden="true" name="IQ_OG_TAXES" vbProcedure="false">"c2026"</definedName>
    <definedName function="false" hidden="true" name="IQ_OG_TAXES_GAS" vbProcedure="false">"c2028"</definedName>
    <definedName function="false" hidden="true" name="IQ_OG_TAXES_OIL" vbProcedure="false">"c2027"</definedName>
    <definedName function="false" hidden="true" name="IQ_OG_TOTAL_COSTS" vbProcedure="false">"c1980"</definedName>
    <definedName function="false" hidden="true" name="IQ_OG_TOTAL_COSTS_GAS" vbProcedure="false">"c1992"</definedName>
    <definedName function="false" hidden="true" name="IQ_OG_TOTAL_COSTS_OIL" vbProcedure="false">"c1986"</definedName>
    <definedName function="false" hidden="true" name="IQ_OG_TOTAL_EST_PROVED_RESERVES_GAS" vbProcedure="false">"c2052"</definedName>
    <definedName function="false" hidden="true" name="IQ_OG_TOTAL_GAS_PRODUCTION" vbProcedure="false">"c2060"</definedName>
    <definedName function="false" hidden="true" name="IQ_OG_TOTAL_LIQUID_GAS_PRODUCTION" vbProcedure="false">"c2235"</definedName>
    <definedName function="false" hidden="true" name="IQ_OG_TOTAL_OIL_PRODUCTION" vbProcedure="false">"c2059"</definedName>
    <definedName function="false" hidden="true" name="IQ_OG_TOTAL_OIL_PRODUCTON" vbProcedure="false">"c2059"</definedName>
    <definedName function="false" hidden="true" name="IQ_OG_UNDEVELOPED_ACRE_GROSS_EQ_INC" vbProcedure="false">"c5800"</definedName>
    <definedName function="false" hidden="true" name="IQ_OG_UNDEVELOPED_ACRE_NET_EQ_INC" vbProcedure="false">"c5801"</definedName>
    <definedName function="false" hidden="true" name="IQ_OG_UNDEVELOPED_RESERVES_GAS" vbProcedure="false">"c2051"</definedName>
    <definedName function="false" hidden="true" name="IQ_OG_UNDEVELOPED_RESERVES_NGL" vbProcedure="false">"c2923"</definedName>
    <definedName function="false" hidden="true" name="IQ_OG_UNDEVELOPED_RESERVES_OIL" vbProcedure="false">"c2039"</definedName>
    <definedName function="false" hidden="true" name="IQ_OIL_IMPAIR" vbProcedure="false">"c840"</definedName>
    <definedName function="false" hidden="true" name="IQ_OL_COMM_AFTER_FIVE" vbProcedure="false">"c841"</definedName>
    <definedName function="false" hidden="true" name="IQ_OL_COMM_CY" vbProcedure="false">"c842"</definedName>
    <definedName function="false" hidden="true" name="IQ_OL_COMM_CY1" vbProcedure="false">"c843"</definedName>
    <definedName function="false" hidden="true" name="IQ_OL_COMM_CY2" vbProcedure="false">"c844"</definedName>
    <definedName function="false" hidden="true" name="IQ_OL_COMM_CY3" vbProcedure="false">"c845"</definedName>
    <definedName function="false" hidden="true" name="IQ_OL_COMM_CY4" vbProcedure="false">"c846"</definedName>
    <definedName function="false" hidden="true" name="IQ_OL_COMM_NEXT_FIVE" vbProcedure="false">"c847"</definedName>
    <definedName function="false" hidden="true" name="IQ_OPEB_ACCRUED_LIAB" vbProcedure="false">"c3308"</definedName>
    <definedName function="false" hidden="true" name="IQ_OPEB_ACCRUED_LIAB_DOM" vbProcedure="false">"c3306"</definedName>
    <definedName function="false" hidden="true" name="IQ_OPEB_ACCRUED_LIAB_FOREIGN" vbProcedure="false">"c3307"</definedName>
    <definedName function="false" hidden="true" name="IQ_OPEB_ACCUM_OTHER_CI" vbProcedure="false">"c3314"</definedName>
    <definedName function="false" hidden="true" name="IQ_OPEB_ACCUM_OTHER_CI_DOM" vbProcedure="false">"c3312"</definedName>
    <definedName function="false" hidden="true" name="IQ_OPEB_ACCUM_OTHER_CI_FOREIGN" vbProcedure="false">"c3313"</definedName>
    <definedName function="false" hidden="true" name="IQ_OPEB_ACT_NEXT" vbProcedure="false">"c5774"</definedName>
    <definedName function="false" hidden="true" name="IQ_OPEB_ACT_NEXT_DOM" vbProcedure="false">"c5772"</definedName>
    <definedName function="false" hidden="true" name="IQ_OPEB_ACT_NEXT_FOREIGN" vbProcedure="false">"c5773"</definedName>
    <definedName function="false" hidden="true" name="IQ_OPEB_AMT_RECOG_NEXT" vbProcedure="false">"c5783"</definedName>
    <definedName function="false" hidden="true" name="IQ_OPEB_AMT_RECOG_NEXT_DOM" vbProcedure="false">"c5781"</definedName>
    <definedName function="false" hidden="true" name="IQ_OPEB_AMT_RECOG_NEXT_FOREIGN" vbProcedure="false">"c5782"</definedName>
    <definedName function="false" hidden="true" name="IQ_OPEB_ASSETS" vbProcedure="false">"c3356"</definedName>
    <definedName function="false" hidden="true" name="IQ_OPEB_ASSETS_ACQ" vbProcedure="false">"c3347"</definedName>
    <definedName function="false" hidden="true" name="IQ_OPEB_ASSETS_ACQ_DOM" vbProcedure="false">"c3345"</definedName>
    <definedName function="false" hidden="true" name="IQ_OPEB_ASSETS_ACQ_FOREIGN" vbProcedure="false">"c3346"</definedName>
    <definedName function="false" hidden="true" name="IQ_OPEB_ASSETS_ACTUAL_RETURN" vbProcedure="false">"c3332"</definedName>
    <definedName function="false" hidden="true" name="IQ_OPEB_ASSETS_ACTUAL_RETURN_DOM" vbProcedure="false">"c3330"</definedName>
    <definedName function="false" hidden="true" name="IQ_OPEB_ASSETS_ACTUAL_RETURN_FOREIGN" vbProcedure="false">"c3331"</definedName>
    <definedName function="false" hidden="true" name="IQ_OPEB_ASSETS_BEG" vbProcedure="false">"c3329"</definedName>
    <definedName function="false" hidden="true" name="IQ_OPEB_ASSETS_BEG_DOM" vbProcedure="false">"c3327"</definedName>
    <definedName function="false" hidden="true" name="IQ_OPEB_ASSETS_BEG_FOREIGN" vbProcedure="false">"c3328"</definedName>
    <definedName function="false" hidden="true" name="IQ_OPEB_ASSETS_BENEFITS_PAID" vbProcedure="false">"c3341"</definedName>
    <definedName function="false" hidden="true" name="IQ_OPEB_ASSETS_BENEFITS_PAID_DOM" vbProcedure="false">"c3339"</definedName>
    <definedName function="false" hidden="true" name="IQ_OPEB_ASSETS_BENEFITS_PAID_FOREIGN" vbProcedure="false">"c3340"</definedName>
    <definedName function="false" hidden="true" name="IQ_OPEB_ASSETS_CURTAIL" vbProcedure="false">"c3350"</definedName>
    <definedName function="false" hidden="true" name="IQ_OPEB_ASSETS_CURTAIL_DOM" vbProcedure="false">"c3348"</definedName>
    <definedName function="false" hidden="true" name="IQ_OPEB_ASSETS_CURTAIL_FOREIGN" vbProcedure="false">"c3349"</definedName>
    <definedName function="false" hidden="true" name="IQ_OPEB_ASSETS_DOM" vbProcedure="false">"c3354"</definedName>
    <definedName function="false" hidden="true" name="IQ_OPEB_ASSETS_EMPLOYER_CONTRIBUTIONS" vbProcedure="false">"c3335"</definedName>
    <definedName function="false" hidden="true" name="IQ_OPEB_ASSETS_EMPLOYER_CONTRIBUTIONS_DOM" vbProcedure="false">"c3333"</definedName>
    <definedName function="false" hidden="true" name="IQ_OPEB_ASSETS_EMPLOYER_CONTRIBUTIONS_FOREIGN" vbProcedure="false">"c3334"</definedName>
    <definedName function="false" hidden="true" name="IQ_OPEB_ASSETS_FOREIGN" vbProcedure="false">"c3355"</definedName>
    <definedName function="false" hidden="true" name="IQ_OPEB_ASSETS_FX_ADJ" vbProcedure="false">"c3344"</definedName>
    <definedName function="false" hidden="true" name="IQ_OPEB_ASSETS_FX_ADJ_DOM" vbProcedure="false">"c3342"</definedName>
    <definedName function="false" hidden="true" name="IQ_OPEB_ASSETS_FX_ADJ_FOREIGN" vbProcedure="false">"c3343"</definedName>
    <definedName function="false" hidden="true" name="IQ_OPEB_ASSETS_OTHER_PLAN_ADJ" vbProcedure="false">"c3353"</definedName>
    <definedName function="false" hidden="true" name="IQ_OPEB_ASSETS_OTHER_PLAN_ADJ_DOM" vbProcedure="false">"c3351"</definedName>
    <definedName function="false" hidden="true" name="IQ_OPEB_ASSETS_OTHER_PLAN_ADJ_FOREIGN" vbProcedure="false">"c3352"</definedName>
    <definedName function="false" hidden="true" name="IQ_OPEB_ASSETS_PARTICIP_CONTRIBUTIONS" vbProcedure="false">"c3338"</definedName>
    <definedName function="false" hidden="true" name="IQ_OPEB_ASSETS_PARTICIP_CONTRIBUTIONS_DOM" vbProcedure="false">"c3336"</definedName>
    <definedName function="false" hidden="true" name="IQ_OPEB_ASSETS_PARTICIP_CONTRIBUTIONS_FOREIGN" vbProcedure="false">"c3337"</definedName>
    <definedName function="false" hidden="true" name="IQ_OPEB_BENEFIT_INFO_DATE" vbProcedure="false">"c3410"</definedName>
    <definedName function="false" hidden="true" name="IQ_OPEB_BENEFIT_INFO_DATE_DOM" vbProcedure="false">"c3408"</definedName>
    <definedName function="false" hidden="true" name="IQ_OPEB_BENEFIT_INFO_DATE_FOREIGN" vbProcedure="false">"c3409"</definedName>
    <definedName function="false" hidden="true" name="IQ_OPEB_BREAKDOWN_EQ" vbProcedure="false">"c3275"</definedName>
    <definedName function="false" hidden="true" name="IQ_OPEB_BREAKDOWN_EQ_DOM" vbProcedure="false">"c3273"</definedName>
    <definedName function="false" hidden="true" name="IQ_OPEB_BREAKDOWN_EQ_FOREIGN" vbProcedure="false">"c3274"</definedName>
    <definedName function="false" hidden="true" name="IQ_OPEB_BREAKDOWN_FI" vbProcedure="false">"c3278"</definedName>
    <definedName function="false" hidden="true" name="IQ_OPEB_BREAKDOWN_FI_DOM" vbProcedure="false">"c3276"</definedName>
    <definedName function="false" hidden="true" name="IQ_OPEB_BREAKDOWN_FI_FOREIGN" vbProcedure="false">"c3277"</definedName>
    <definedName function="false" hidden="true" name="IQ_OPEB_BREAKDOWN_OTHER" vbProcedure="false">"c3284"</definedName>
    <definedName function="false" hidden="true" name="IQ_OPEB_BREAKDOWN_OTHER_DOM" vbProcedure="false">"c3282"</definedName>
    <definedName function="false" hidden="true" name="IQ_OPEB_BREAKDOWN_OTHER_FOREIGN" vbProcedure="false">"c3283"</definedName>
    <definedName function="false" hidden="true" name="IQ_OPEB_BREAKDOWN_PCT_EQ" vbProcedure="false">"c3263"</definedName>
    <definedName function="false" hidden="true" name="IQ_OPEB_BREAKDOWN_PCT_EQ_DOM" vbProcedure="false">"c3261"</definedName>
    <definedName function="false" hidden="true" name="IQ_OPEB_BREAKDOWN_PCT_EQ_FOREIGN" vbProcedure="false">"c3262"</definedName>
    <definedName function="false" hidden="true" name="IQ_OPEB_BREAKDOWN_PCT_FI" vbProcedure="false">"c3266"</definedName>
    <definedName function="false" hidden="true" name="IQ_OPEB_BREAKDOWN_PCT_FI_DOM" vbProcedure="false">"c3264"</definedName>
    <definedName function="false" hidden="true" name="IQ_OPEB_BREAKDOWN_PCT_FI_FOREIGN" vbProcedure="false">"c3265"</definedName>
    <definedName function="false" hidden="true" name="IQ_OPEB_BREAKDOWN_PCT_OTHER" vbProcedure="false">"c3272"</definedName>
    <definedName function="false" hidden="true" name="IQ_OPEB_BREAKDOWN_PCT_OTHER_DOM" vbProcedure="false">"c3270"</definedName>
    <definedName function="false" hidden="true" name="IQ_OPEB_BREAKDOWN_PCT_OTHER_FOREIGN" vbProcedure="false">"c3271"</definedName>
    <definedName function="false" hidden="true" name="IQ_OPEB_BREAKDOWN_PCT_RE" vbProcedure="false">"c3269"</definedName>
    <definedName function="false" hidden="true" name="IQ_OPEB_BREAKDOWN_PCT_RE_DOM" vbProcedure="false">"c3267"</definedName>
    <definedName function="false" hidden="true" name="IQ_OPEB_BREAKDOWN_PCT_RE_FOREIGN" vbProcedure="false">"c3268"</definedName>
    <definedName function="false" hidden="true" name="IQ_OPEB_BREAKDOWN_RE" vbProcedure="false">"c3281"</definedName>
    <definedName function="false" hidden="true" name="IQ_OPEB_BREAKDOWN_RE_DOM" vbProcedure="false">"c3279"</definedName>
    <definedName function="false" hidden="true" name="IQ_OPEB_BREAKDOWN_RE_FOREIGN" vbProcedure="false">"c3280"</definedName>
    <definedName function="false" hidden="true" name="IQ_OPEB_CI_ACT" vbProcedure="false">"c5759"</definedName>
    <definedName function="false" hidden="true" name="IQ_OPEB_CI_ACT_DOM" vbProcedure="false">"c5757"</definedName>
    <definedName function="false" hidden="true" name="IQ_OPEB_CI_ACT_FOREIGN" vbProcedure="false">"c5758"</definedName>
    <definedName function="false" hidden="true" name="IQ_OPEB_CI_NET_AMT_RECOG" vbProcedure="false">"c5771"</definedName>
    <definedName function="false" hidden="true" name="IQ_OPEB_CI_NET_AMT_RECOG_DOM" vbProcedure="false">"c5769"</definedName>
    <definedName function="false" hidden="true" name="IQ_OPEB_CI_NET_AMT_RECOG_FOREIGN" vbProcedure="false">"c5770"</definedName>
    <definedName function="false" hidden="true" name="IQ_OPEB_CI_OTHER_MISC_ADJ" vbProcedure="false">"c5768"</definedName>
    <definedName function="false" hidden="true" name="IQ_OPEB_CI_OTHER_MISC_ADJ_DOM" vbProcedure="false">"c5766"</definedName>
    <definedName function="false" hidden="true" name="IQ_OPEB_CI_OTHER_MISC_ADJ_FOREIGN" vbProcedure="false">"c5767"</definedName>
    <definedName function="false" hidden="true" name="IQ_OPEB_CI_PRIOR_SERVICE" vbProcedure="false">"c5762"</definedName>
    <definedName function="false" hidden="true" name="IQ_OPEB_CI_PRIOR_SERVICE_DOM" vbProcedure="false">"c5760"</definedName>
    <definedName function="false" hidden="true" name="IQ_OPEB_CI_PRIOR_SERVICE_FOREIGN" vbProcedure="false">"c5761"</definedName>
    <definedName function="false" hidden="true" name="IQ_OPEB_CI_TRANSITION" vbProcedure="false">"c5765"</definedName>
    <definedName function="false" hidden="true" name="IQ_OPEB_CI_TRANSITION_DOM" vbProcedure="false">"c5763"</definedName>
    <definedName function="false" hidden="true" name="IQ_OPEB_CI_TRANSITION_FOREIGN" vbProcedure="false">"c5764"</definedName>
    <definedName function="false" hidden="true" name="IQ_OPEB_CL" vbProcedure="false">"c5789"</definedName>
    <definedName function="false" hidden="true" name="IQ_OPEB_CL_DOM" vbProcedure="false">"c5787"</definedName>
    <definedName function="false" hidden="true" name="IQ_OPEB_CL_FOREIGN" vbProcedure="false">"c5788"</definedName>
    <definedName function="false" hidden="true" name="IQ_OPEB_DECREASE_EFFECT_PBO" vbProcedure="false">"c3458"</definedName>
    <definedName function="false" hidden="true" name="IQ_OPEB_DECREASE_EFFECT_PBO_DOM" vbProcedure="false">"c3456"</definedName>
    <definedName function="false" hidden="true" name="IQ_OPEB_DECREASE_EFFECT_PBO_FOREIGN" vbProcedure="false">"c3457"</definedName>
    <definedName function="false" hidden="true" name="IQ_OPEB_DECREASE_EFFECT_SERVICE_INT_COST" vbProcedure="false">"c3455"</definedName>
    <definedName function="false" hidden="true" name="IQ_OPEB_DECREASE_EFFECT_SERVICE_INT_COST_DOM" vbProcedure="false">"c3453"</definedName>
    <definedName function="false" hidden="true" name="IQ_OPEB_DECREASE_EFFECT_SERVICE_INT_COST_FOREIGN" vbProcedure="false">"c3454"</definedName>
    <definedName function="false" hidden="true" name="IQ_OPEB_DISC_RATE_MAX" vbProcedure="false">"c3422"</definedName>
    <definedName function="false" hidden="true" name="IQ_OPEB_DISC_RATE_MAX_DOM" vbProcedure="false">"c3420"</definedName>
    <definedName function="false" hidden="true" name="IQ_OPEB_DISC_RATE_MAX_FOREIGN" vbProcedure="false">"c3421"</definedName>
    <definedName function="false" hidden="true" name="IQ_OPEB_DISC_RATE_MIN" vbProcedure="false">"c3419"</definedName>
    <definedName function="false" hidden="true" name="IQ_OPEB_DISC_RATE_MIN_DOM" vbProcedure="false">"c3417"</definedName>
    <definedName function="false" hidden="true" name="IQ_OPEB_DISC_RATE_MIN_FOREIGN" vbProcedure="false">"c3418"</definedName>
    <definedName function="false" hidden="true" name="IQ_OPEB_EST_BENEFIT_1YR" vbProcedure="false">"c3287"</definedName>
    <definedName function="false" hidden="true" name="IQ_OPEB_EST_BENEFIT_1YR_DOM" vbProcedure="false">"c3285"</definedName>
    <definedName function="false" hidden="true" name="IQ_OPEB_EST_BENEFIT_1YR_FOREIGN" vbProcedure="false">"c3286"</definedName>
    <definedName function="false" hidden="true" name="IQ_OPEB_EST_BENEFIT_2YR" vbProcedure="false">"c3290"</definedName>
    <definedName function="false" hidden="true" name="IQ_OPEB_EST_BENEFIT_2YR_DOM" vbProcedure="false">"c3288"</definedName>
    <definedName function="false" hidden="true" name="IQ_OPEB_EST_BENEFIT_2YR_FOREIGN" vbProcedure="false">"c3289"</definedName>
    <definedName function="false" hidden="true" name="IQ_OPEB_EST_BENEFIT_3YR" vbProcedure="false">"c3293"</definedName>
    <definedName function="false" hidden="true" name="IQ_OPEB_EST_BENEFIT_3YR_DOM" vbProcedure="false">"c3291"</definedName>
    <definedName function="false" hidden="true" name="IQ_OPEB_EST_BENEFIT_3YR_FOREIGN" vbProcedure="false">"c3292"</definedName>
    <definedName function="false" hidden="true" name="IQ_OPEB_EST_BENEFIT_4YR" vbProcedure="false">"c3296"</definedName>
    <definedName function="false" hidden="true" name="IQ_OPEB_EST_BENEFIT_4YR_DOM" vbProcedure="false">"c3294"</definedName>
    <definedName function="false" hidden="true" name="IQ_OPEB_EST_BENEFIT_4YR_FOREIGN" vbProcedure="false">"c3295"</definedName>
    <definedName function="false" hidden="true" name="IQ_OPEB_EST_BENEFIT_5YR" vbProcedure="false">"c3299"</definedName>
    <definedName function="false" hidden="true" name="IQ_OPEB_EST_BENEFIT_5YR_DOM" vbProcedure="false">"c3297"</definedName>
    <definedName function="false" hidden="true" name="IQ_OPEB_EST_BENEFIT_5YR_FOREIGN" vbProcedure="false">"c3298"</definedName>
    <definedName function="false" hidden="true" name="IQ_OPEB_EST_BENEFIT_AFTER5" vbProcedure="false">"c3302"</definedName>
    <definedName function="false" hidden="true" name="IQ_OPEB_EST_BENEFIT_AFTER5_DOM" vbProcedure="false">"c3300"</definedName>
    <definedName function="false" hidden="true" name="IQ_OPEB_EST_BENEFIT_AFTER5_FOREIGN" vbProcedure="false">"c3301"</definedName>
    <definedName function="false" hidden="true" name="IQ_OPEB_EXP_RATE_RETURN_MAX" vbProcedure="false">"c3434"</definedName>
    <definedName function="false" hidden="true" name="IQ_OPEB_EXP_RATE_RETURN_MAX_DOM" vbProcedure="false">"c3432"</definedName>
    <definedName function="false" hidden="true" name="IQ_OPEB_EXP_RATE_RETURN_MAX_FOREIGN" vbProcedure="false">"c3433"</definedName>
    <definedName function="false" hidden="true" name="IQ_OPEB_EXP_RATE_RETURN_MIN" vbProcedure="false">"c3431"</definedName>
    <definedName function="false" hidden="true" name="IQ_OPEB_EXP_RATE_RETURN_MIN_DOM" vbProcedure="false">"c3429"</definedName>
    <definedName function="false" hidden="true" name="IQ_OPEB_EXP_RATE_RETURN_MIN_FOREIGN" vbProcedure="false">"c3430"</definedName>
    <definedName function="false" hidden="true" name="IQ_OPEB_EXP_RETURN" vbProcedure="false">"c3398"</definedName>
    <definedName function="false" hidden="true" name="IQ_OPEB_EXP_RETURN_DOM" vbProcedure="false">"c3396"</definedName>
    <definedName function="false" hidden="true" name="IQ_OPEB_EXP_RETURN_FOREIGN" vbProcedure="false">"c3397"</definedName>
    <definedName function="false" hidden="true" name="IQ_OPEB_HEALTH_COST_TREND_INITIAL" vbProcedure="false">"c3413"</definedName>
    <definedName function="false" hidden="true" name="IQ_OPEB_HEALTH_COST_TREND_INITIAL_DOM" vbProcedure="false">"c3411"</definedName>
    <definedName function="false" hidden="true" name="IQ_OPEB_HEALTH_COST_TREND_INITIAL_FOREIGN" vbProcedure="false">"c3412"</definedName>
    <definedName function="false" hidden="true" name="IQ_OPEB_HEALTH_COST_TREND_ULTIMATE" vbProcedure="false">"c3416"</definedName>
    <definedName function="false" hidden="true" name="IQ_OPEB_HEALTH_COST_TREND_ULTIMATE_DOM" vbProcedure="false">"c3414"</definedName>
    <definedName function="false" hidden="true" name="IQ_OPEB_HEALTH_COST_TREND_ULTIMATE_FOREIGN" vbProcedure="false">"c3415"</definedName>
    <definedName function="false" hidden="true" name="IQ_OPEB_INCREASE_EFFECT_PBO" vbProcedure="false">"c3452"</definedName>
    <definedName function="false" hidden="true" name="IQ_OPEB_INCREASE_EFFECT_PBO_DOM" vbProcedure="false">"c3450"</definedName>
    <definedName function="false" hidden="true" name="IQ_OPEB_INCREASE_EFFECT_PBO_FOREIGN" vbProcedure="false">"c3451"</definedName>
    <definedName function="false" hidden="true" name="IQ_OPEB_INCREASE_EFFECT_SERVICE_INT_COST" vbProcedure="false">"c3449"</definedName>
    <definedName function="false" hidden="true" name="IQ_OPEB_INCREASE_EFFECT_SERVICE_INT_COST_DOM" vbProcedure="false">"c3447"</definedName>
    <definedName function="false" hidden="true" name="IQ_OPEB_INCREASE_EFFECT_SERVICE_INT_COST_FOREIGN" vbProcedure="false">"c3448"</definedName>
    <definedName function="false" hidden="true" name="IQ_OPEB_INTAN_ASSETS" vbProcedure="false">"c3311"</definedName>
    <definedName function="false" hidden="true" name="IQ_OPEB_INTAN_ASSETS_DOM" vbProcedure="false">"c3309"</definedName>
    <definedName function="false" hidden="true" name="IQ_OPEB_INTAN_ASSETS_FOREIGN" vbProcedure="false">"c3310"</definedName>
    <definedName function="false" hidden="true" name="IQ_OPEB_INTEREST_COST" vbProcedure="false">"c3395"</definedName>
    <definedName function="false" hidden="true" name="IQ_OPEB_INTEREST_COST_DOM" vbProcedure="false">"c3393"</definedName>
    <definedName function="false" hidden="true" name="IQ_OPEB_INTEREST_COST_FOREIGN" vbProcedure="false">"c3394"</definedName>
    <definedName function="false" hidden="true" name="IQ_OPEB_LT_ASSETS" vbProcedure="false">"c5786"</definedName>
    <definedName function="false" hidden="true" name="IQ_OPEB_LT_ASSETS_DOM" vbProcedure="false">"c5784"</definedName>
    <definedName function="false" hidden="true" name="IQ_OPEB_LT_ASSETS_FOREIGN" vbProcedure="false">"c5785"</definedName>
    <definedName function="false" hidden="true" name="IQ_OPEB_LT_LIAB" vbProcedure="false">"c5792"</definedName>
    <definedName function="false" hidden="true" name="IQ_OPEB_LT_LIAB_DOM" vbProcedure="false">"c5790"</definedName>
    <definedName function="false" hidden="true" name="IQ_OPEB_LT_LIAB_FOREIGN" vbProcedure="false">"c5791"</definedName>
    <definedName function="false" hidden="true" name="IQ_OPEB_NET_ASSET_RECOG" vbProcedure="false">"c3326"</definedName>
    <definedName function="false" hidden="true" name="IQ_OPEB_NET_ASSET_RECOG_DOM" vbProcedure="false">"c3324"</definedName>
    <definedName function="false" hidden="true" name="IQ_OPEB_NET_ASSET_RECOG_FOREIGN" vbProcedure="false">"c3325"</definedName>
    <definedName function="false" hidden="true" name="IQ_OPEB_OBLIGATION_ACCUMULATED" vbProcedure="false">"c3407"</definedName>
    <definedName function="false" hidden="true" name="IQ_OPEB_OBLIGATION_ACCUMULATED_DOM" vbProcedure="false">"c3405"</definedName>
    <definedName function="false" hidden="true" name="IQ_OPEB_OBLIGATION_ACCUMULATED_FOREIGN" vbProcedure="false">"c3406"</definedName>
    <definedName function="false" hidden="true" name="IQ_OPEB_OBLIGATION_ACQ" vbProcedure="false">"c3380"</definedName>
    <definedName function="false" hidden="true" name="IQ_OPEB_OBLIGATION_ACQ_DOM" vbProcedure="false">"c3378"</definedName>
    <definedName function="false" hidden="true" name="IQ_OPEB_OBLIGATION_ACQ_FOREIGN" vbProcedure="false">"c3379"</definedName>
    <definedName function="false" hidden="true" name="IQ_OPEB_OBLIGATION_ACTUARIAL_GAIN_LOSS" vbProcedure="false">"c3371"</definedName>
    <definedName function="false" hidden="true" name="IQ_OPEB_OBLIGATION_ACTUARIAL_GAIN_LOSS_DOM" vbProcedure="false">"c3369"</definedName>
    <definedName function="false" hidden="true" name="IQ_OPEB_OBLIGATION_ACTUARIAL_GAIN_LOSS_FOREIGN" vbProcedure="false">"c3370"</definedName>
    <definedName function="false" hidden="true" name="IQ_OPEB_OBLIGATION_BEG" vbProcedure="false">"c3359"</definedName>
    <definedName function="false" hidden="true" name="IQ_OPEB_OBLIGATION_BEG_DOM" vbProcedure="false">"c3357"</definedName>
    <definedName function="false" hidden="true" name="IQ_OPEB_OBLIGATION_BEG_FOREIGN" vbProcedure="false">"c3358"</definedName>
    <definedName function="false" hidden="true" name="IQ_OPEB_OBLIGATION_CURTAIL" vbProcedure="false">"c3383"</definedName>
    <definedName function="false" hidden="true" name="IQ_OPEB_OBLIGATION_CURTAIL_DOM" vbProcedure="false">"c3381"</definedName>
    <definedName function="false" hidden="true" name="IQ_OPEB_OBLIGATION_CURTAIL_FOREIGN" vbProcedure="false">"c3382"</definedName>
    <definedName function="false" hidden="true" name="IQ_OPEB_OBLIGATION_EMPLOYEE_CONTRIBUTIONS" vbProcedure="false">"c3368"</definedName>
    <definedName function="false" hidden="true" name="IQ_OPEB_OBLIGATION_EMPLOYEE_CONTRIBUTIONS_DOM" vbProcedure="false">"c3366"</definedName>
    <definedName function="false" hidden="true" name="IQ_OPEB_OBLIGATION_EMPLOYEE_CONTRIBUTIONS_FOREIGN" vbProcedure="false">"c3367"</definedName>
    <definedName function="false" hidden="true" name="IQ_OPEB_OBLIGATION_FX_ADJ" vbProcedure="false">"c3377"</definedName>
    <definedName function="false" hidden="true" name="IQ_OPEB_OBLIGATION_FX_ADJ_DOM" vbProcedure="false">"c3375"</definedName>
    <definedName function="false" hidden="true" name="IQ_OPEB_OBLIGATION_FX_ADJ_FOREIGN" vbProcedure="false">"c3376"</definedName>
    <definedName function="false" hidden="true" name="IQ_OPEB_OBLIGATION_INTEREST_COST" vbProcedure="false">"c3365"</definedName>
    <definedName function="false" hidden="true" name="IQ_OPEB_OBLIGATION_INTEREST_COST_DOM" vbProcedure="false">"c3363"</definedName>
    <definedName function="false" hidden="true" name="IQ_OPEB_OBLIGATION_INTEREST_COST_FOREIGN" vbProcedure="false">"c3364"</definedName>
    <definedName function="false" hidden="true" name="IQ_OPEB_OBLIGATION_OTHER_PLAN_ADJ" vbProcedure="false">"c3386"</definedName>
    <definedName function="false" hidden="true" name="IQ_OPEB_OBLIGATION_OTHER_PLAN_ADJ_DOM" vbProcedure="false">"c3384"</definedName>
    <definedName function="false" hidden="true" name="IQ_OPEB_OBLIGATION_OTHER_PLAN_ADJ_FOREIGN" vbProcedure="false">"c3385"</definedName>
    <definedName function="false" hidden="true" name="IQ_OPEB_OBLIGATION_PAID" vbProcedure="false">"c3374"</definedName>
    <definedName function="false" hidden="true" name="IQ_OPEB_OBLIGATION_PAID_DOM" vbProcedure="false">"c3372"</definedName>
    <definedName function="false" hidden="true" name="IQ_OPEB_OBLIGATION_PAID_FOREIGN" vbProcedure="false">"c3373"</definedName>
    <definedName function="false" hidden="true" name="IQ_OPEB_OBLIGATION_PROJECTED" vbProcedure="false">"c3389"</definedName>
    <definedName function="false" hidden="true" name="IQ_OPEB_OBLIGATION_PROJECTED_DOM" vbProcedure="false">"c3387"</definedName>
    <definedName function="false" hidden="true" name="IQ_OPEB_OBLIGATION_PROJECTED_FOREIGN" vbProcedure="false">"c3388"</definedName>
    <definedName function="false" hidden="true" name="IQ_OPEB_OBLIGATION_SERVICE_COST" vbProcedure="false">"c3362"</definedName>
    <definedName function="false" hidden="true" name="IQ_OPEB_OBLIGATION_SERVICE_COST_DOM" vbProcedure="false">"c3360"</definedName>
    <definedName function="false" hidden="true" name="IQ_OPEB_OBLIGATION_SERVICE_COST_FOREIGN" vbProcedure="false">"c3361"</definedName>
    <definedName function="false" hidden="true" name="IQ_OPEB_OTHER" vbProcedure="false">"c3317"</definedName>
    <definedName function="false" hidden="true" name="IQ_OPEB_OTHER_ADJ" vbProcedure="false">"c3323"</definedName>
    <definedName function="false" hidden="true" name="IQ_OPEB_OTHER_ADJ_DOM" vbProcedure="false">"c3321"</definedName>
    <definedName function="false" hidden="true" name="IQ_OPEB_OTHER_ADJ_FOREIGN" vbProcedure="false">"c3322"</definedName>
    <definedName function="false" hidden="true" name="IQ_OPEB_OTHER_COST" vbProcedure="false">"c3401"</definedName>
    <definedName function="false" hidden="true" name="IQ_OPEB_OTHER_COST_DOM" vbProcedure="false">"c3399"</definedName>
    <definedName function="false" hidden="true" name="IQ_OPEB_OTHER_COST_FOREIGN" vbProcedure="false">"c3400"</definedName>
    <definedName function="false" hidden="true" name="IQ_OPEB_OTHER_DOM" vbProcedure="false">"c3315"</definedName>
    <definedName function="false" hidden="true" name="IQ_OPEB_OTHER_FOREIGN" vbProcedure="false">"c3316"</definedName>
    <definedName function="false" hidden="true" name="IQ_OPEB_PBO_ASSUMED_RATE_RET_MAX" vbProcedure="false">"c3440"</definedName>
    <definedName function="false" hidden="true" name="IQ_OPEB_PBO_ASSUMED_RATE_RET_MAX_DOM" vbProcedure="false">"c3438"</definedName>
    <definedName function="false" hidden="true" name="IQ_OPEB_PBO_ASSUMED_RATE_RET_MAX_FOREIGN" vbProcedure="false">"c3439"</definedName>
    <definedName function="false" hidden="true" name="IQ_OPEB_PBO_ASSUMED_RATE_RET_MIN" vbProcedure="false">"c3437"</definedName>
    <definedName function="false" hidden="true" name="IQ_OPEB_PBO_ASSUMED_RATE_RET_MIN_DOM" vbProcedure="false">"c3435"</definedName>
    <definedName function="false" hidden="true" name="IQ_OPEB_PBO_ASSUMED_RATE_RET_MIN_FOREIGN" vbProcedure="false">"c3436"</definedName>
    <definedName function="false" hidden="true" name="IQ_OPEB_PBO_RATE_COMP_INCREASE_MAX" vbProcedure="false">"c3446"</definedName>
    <definedName function="false" hidden="true" name="IQ_OPEB_PBO_RATE_COMP_INCREASE_MAX_DOM" vbProcedure="false">"c3444"</definedName>
    <definedName function="false" hidden="true" name="IQ_OPEB_PBO_RATE_COMP_INCREASE_MAX_FOREIGN" vbProcedure="false">"c3445"</definedName>
    <definedName function="false" hidden="true" name="IQ_OPEB_PBO_RATE_COMP_INCREASE_MIN" vbProcedure="false">"c3443"</definedName>
    <definedName function="false" hidden="true" name="IQ_OPEB_PBO_RATE_COMP_INCREASE_MIN_DOM" vbProcedure="false">"c3441"</definedName>
    <definedName function="false" hidden="true" name="IQ_OPEB_PBO_RATE_COMP_INCREASE_MIN_FOREIGN" vbProcedure="false">"c3442"</definedName>
    <definedName function="false" hidden="true" name="IQ_OPEB_PREPAID_COST" vbProcedure="false">"c3305"</definedName>
    <definedName function="false" hidden="true" name="IQ_OPEB_PREPAID_COST_DOM" vbProcedure="false">"c3303"</definedName>
    <definedName function="false" hidden="true" name="IQ_OPEB_PREPAID_COST_FOREIGN" vbProcedure="false">"c3304"</definedName>
    <definedName function="false" hidden="true" name="IQ_OPEB_PRIOR_SERVICE_NEXT" vbProcedure="false">"c5777"</definedName>
    <definedName function="false" hidden="true" name="IQ_OPEB_PRIOR_SERVICE_NEXT_DOM" vbProcedure="false">"c5775"</definedName>
    <definedName function="false" hidden="true" name="IQ_OPEB_PRIOR_SERVICE_NEXT_FOREIGN" vbProcedure="false">"c5776"</definedName>
    <definedName function="false" hidden="true" name="IQ_OPEB_RATE_COMP_INCREASE_MAX" vbProcedure="false">"c3428"</definedName>
    <definedName function="false" hidden="true" name="IQ_OPEB_RATE_COMP_INCREASE_MAX_DOM" vbProcedure="false">"c3426"</definedName>
    <definedName function="false" hidden="true" name="IQ_OPEB_RATE_COMP_INCREASE_MAX_FOREIGN" vbProcedure="false">"c3427"</definedName>
    <definedName function="false" hidden="true" name="IQ_OPEB_RATE_COMP_INCREASE_MIN" vbProcedure="false">"c3425"</definedName>
    <definedName function="false" hidden="true" name="IQ_OPEB_RATE_COMP_INCREASE_MIN_DOM" vbProcedure="false">"c3423"</definedName>
    <definedName function="false" hidden="true" name="IQ_OPEB_RATE_COMP_INCREASE_MIN_FOREIGN" vbProcedure="false">"c3424"</definedName>
    <definedName function="false" hidden="true" name="IQ_OPEB_SERVICE_COST" vbProcedure="false">"c3392"</definedName>
    <definedName function="false" hidden="true" name="IQ_OPEB_SERVICE_COST_DOM" vbProcedure="false">"c3390"</definedName>
    <definedName function="false" hidden="true" name="IQ_OPEB_SERVICE_COST_FOREIGN" vbProcedure="false">"c3391"</definedName>
    <definedName function="false" hidden="true" name="IQ_OPEB_TOTAL_COST" vbProcedure="false">"c3404"</definedName>
    <definedName function="false" hidden="true" name="IQ_OPEB_TOTAL_COST_DOM" vbProcedure="false">"c3402"</definedName>
    <definedName function="false" hidden="true" name="IQ_OPEB_TOTAL_COST_FOREIGN" vbProcedure="false">"c3403"</definedName>
    <definedName function="false" hidden="true" name="IQ_OPEB_TRANSITION_NEXT" vbProcedure="false">"c5780"</definedName>
    <definedName function="false" hidden="true" name="IQ_OPEB_TRANSITION_NEXT_DOM" vbProcedure="false">"c5778"</definedName>
    <definedName function="false" hidden="true" name="IQ_OPEB_TRANSITION_NEXT_FOREIGN" vbProcedure="false">"c5779"</definedName>
    <definedName function="false" hidden="true" name="IQ_OPEB_UNRECOG_PRIOR" vbProcedure="false">"c3320"</definedName>
    <definedName function="false" hidden="true" name="IQ_OPEB_UNRECOG_PRIOR_DOM" vbProcedure="false">"c3318"</definedName>
    <definedName function="false" hidden="true" name="IQ_OPEB_UNRECOG_PRIOR_FOREIGN" vbProcedure="false">"c3319"</definedName>
    <definedName function="false" hidden="true" name="IQ_OPENED55" vbProcedure="false">1</definedName>
    <definedName function="false" hidden="true" name="IQ_OPENPRICE" vbProcedure="false">"c848"</definedName>
    <definedName function="false" hidden="true" name="IQ_OPERATIONS_EXP" vbProcedure="false">"c855"</definedName>
    <definedName function="false" hidden="true" name="IQ_OPER_INC" vbProcedure="false">"c849"</definedName>
    <definedName function="false" hidden="true" name="IQ_OPER_INC_ACT_OR_EST" vbProcedure="false">"c2220"</definedName>
    <definedName function="false" hidden="true" name="IQ_OPER_INC_ACT_OR_EST_REUT" vbProcedure="false">"c5466"</definedName>
    <definedName function="false" hidden="true" name="IQ_OPER_INC_BR" vbProcedure="false">"c850"</definedName>
    <definedName function="false" hidden="true" name="IQ_OPER_INC_EST" vbProcedure="false">"c1688"</definedName>
    <definedName function="false" hidden="true" name="IQ_OPER_INC_EST_REUT" vbProcedure="false">"c5340"</definedName>
    <definedName function="false" hidden="true" name="IQ_OPER_INC_FIN" vbProcedure="false">"c851"</definedName>
    <definedName function="false" hidden="true" name="IQ_OPER_INC_HIGH_EST" vbProcedure="false">"c1690"</definedName>
    <definedName function="false" hidden="true" name="IQ_OPER_INC_HIGH_EST_REUT" vbProcedure="false">"c5342"</definedName>
    <definedName function="false" hidden="true" name="IQ_OPER_INC_INS" vbProcedure="false">"c852"</definedName>
    <definedName function="false" hidden="true" name="IQ_OPER_INC_LOW_EST" vbProcedure="false">"c1691"</definedName>
    <definedName function="false" hidden="true" name="IQ_OPER_INC_LOW_EST_REUT" vbProcedure="false">"c5343"</definedName>
    <definedName function="false" hidden="true" name="IQ_OPER_INC_MARGIN" vbProcedure="false">"c1448"</definedName>
    <definedName function="false" hidden="true" name="IQ_OPER_INC_MEDIAN_EST" vbProcedure="false">"c1689"</definedName>
    <definedName function="false" hidden="true" name="IQ_OPER_INC_MEDIAN_EST_REUT" vbProcedure="false">"c5341"</definedName>
    <definedName function="false" hidden="true" name="IQ_OPER_INC_NUM_EST" vbProcedure="false">"c1692"</definedName>
    <definedName function="false" hidden="true" name="IQ_OPER_INC_NUM_EST_REUT" vbProcedure="false">"c5344"</definedName>
    <definedName function="false" hidden="true" name="IQ_OPER_INC_RE" vbProcedure="false">"c6240"</definedName>
    <definedName function="false" hidden="true" name="IQ_OPER_INC_REIT" vbProcedure="false">"c853"</definedName>
    <definedName function="false" hidden="true" name="IQ_OPER_INC_STDDEV_EST" vbProcedure="false">"c1693"</definedName>
    <definedName function="false" hidden="true" name="IQ_OPER_INC_STDDEV_EST_REUT" vbProcedure="false">"c5345"</definedName>
    <definedName function="false" hidden="true" name="IQ_OPER_INC_UTI" vbProcedure="false">"c854"</definedName>
    <definedName function="false" hidden="true" name="IQ_OPTIONS_BEG_OS" vbProcedure="false">"c1572"</definedName>
    <definedName function="false" hidden="true" name="IQ_OPTIONS_CANCELLED" vbProcedure="false">"c856"</definedName>
    <definedName function="false" hidden="true" name="IQ_OPTIONS_END_OS" vbProcedure="false">"c1573"</definedName>
    <definedName function="false" hidden="true" name="IQ_OPTIONS_EXERCISABLE_END_OS" vbProcedure="false">"c5804"</definedName>
    <definedName function="false" hidden="true" name="IQ_OPTIONS_EXERCISED" vbProcedure="false">"c2116"</definedName>
    <definedName function="false" hidden="true" name="IQ_OPTIONS_GRANTED" vbProcedure="false">"c2673"</definedName>
    <definedName function="false" hidden="true" name="IQ_OPTIONS_ISSUED" vbProcedure="false">"c857"</definedName>
    <definedName function="false" hidden="true" name="IQ_OPTIONS_STRIKE_PRICE_BEG_OS" vbProcedure="false">"c5805"</definedName>
    <definedName function="false" hidden="true" name="IQ_OPTIONS_STRIKE_PRICE_CANCELLED" vbProcedure="false">"c5807"</definedName>
    <definedName function="false" hidden="true" name="IQ_OPTIONS_STRIKE_PRICE_EXERCISABLE" vbProcedure="false">"c5808"</definedName>
    <definedName function="false" hidden="true" name="IQ_OPTIONS_STRIKE_PRICE_EXERCISED" vbProcedure="false">"c5806"</definedName>
    <definedName function="false" hidden="true" name="IQ_OPTIONS_STRIKE_PRICE_GRANTED" vbProcedure="false">"c2678"</definedName>
    <definedName function="false" hidden="true" name="IQ_OPTIONS_STRIKE_PRICE_OS" vbProcedure="false">"c2677"</definedName>
    <definedName function="false" hidden="true" name="IQ_ORDER_BACKLOG" vbProcedure="false">"c2090"</definedName>
    <definedName function="false" hidden="true" name="IQ_OTHER_ADJUST_GROSS_LOANS" vbProcedure="false">"c859"</definedName>
    <definedName function="false" hidden="true" name="IQ_OTHER_AMORT" vbProcedure="false">"c5563"</definedName>
    <definedName function="false" hidden="true" name="IQ_OTHER_AMORT_BNK" vbProcedure="false">"c5565"</definedName>
    <definedName function="false" hidden="true" name="IQ_OTHER_AMORT_BR" vbProcedure="false">"c5566"</definedName>
    <definedName function="false" hidden="true" name="IQ_OTHER_AMORT_FIN" vbProcedure="false">"c5567"</definedName>
    <definedName function="false" hidden="true" name="IQ_OTHER_AMORT_INS" vbProcedure="false">"c5568"</definedName>
    <definedName function="false" hidden="true" name="IQ_OTHER_AMORT_RE" vbProcedure="false">"c6287"</definedName>
    <definedName function="false" hidden="true" name="IQ_OTHER_AMORT_REIT" vbProcedure="false">"c5569"</definedName>
    <definedName function="false" hidden="true" name="IQ_OTHER_AMORT_UTI" vbProcedure="false">"c5570"</definedName>
    <definedName function="false" hidden="true" name="IQ_OTHER_ASSETS" vbProcedure="false">"c860"</definedName>
    <definedName function="false" hidden="true" name="IQ_OTHER_ASSETS_BNK" vbProcedure="false">"c861"</definedName>
    <definedName function="false" hidden="true" name="IQ_OTHER_ASSETS_BR" vbProcedure="false">"c862"</definedName>
    <definedName function="false" hidden="true" name="IQ_OTHER_ASSETS_FIN" vbProcedure="false">"c863"</definedName>
    <definedName function="false" hidden="true" name="IQ_OTHER_ASSETS_INS" vbProcedure="false">"c864"</definedName>
    <definedName function="false" hidden="true" name="IQ_OTHER_ASSETS_RE" vbProcedure="false">"c6241"</definedName>
    <definedName function="false" hidden="true" name="IQ_OTHER_ASSETS_REIT" vbProcedure="false">"c865"</definedName>
    <definedName function="false" hidden="true" name="IQ_OTHER_ASSETS_SERV_RIGHTS" vbProcedure="false">"c2243"</definedName>
    <definedName function="false" hidden="true" name="IQ_OTHER_ASSETS_UTI" vbProcedure="false">"c866"</definedName>
    <definedName function="false" hidden="true" name="IQ_OTHER_BEARING_LIAB" vbProcedure="false">"c1608"</definedName>
    <definedName function="false" hidden="true" name="IQ_OTHER_BENEFITS_OBLIGATION" vbProcedure="false">"c867"</definedName>
    <definedName function="false" hidden="true" name="IQ_OTHER_CA" vbProcedure="false">"c868"</definedName>
    <definedName function="false" hidden="true" name="IQ_OTHER_CA_SUPPL" vbProcedure="false">"c869"</definedName>
    <definedName function="false" hidden="true" name="IQ_OTHER_CA_SUPPL_BNK" vbProcedure="false">"c870"</definedName>
    <definedName function="false" hidden="true" name="IQ_OTHER_CA_SUPPL_BR" vbProcedure="false">"c871"</definedName>
    <definedName function="false" hidden="true" name="IQ_OTHER_CA_SUPPL_FIN" vbProcedure="false">"c872"</definedName>
    <definedName function="false" hidden="true" name="IQ_OTHER_CA_SUPPL_INS" vbProcedure="false">"c873"</definedName>
    <definedName function="false" hidden="true" name="IQ_OTHER_CA_SUPPL_RE" vbProcedure="false">"c6242"</definedName>
    <definedName function="false" hidden="true" name="IQ_OTHER_CA_SUPPL_REIT" vbProcedure="false">"c874"</definedName>
    <definedName function="false" hidden="true" name="IQ_OTHER_CA_SUPPL_UTI" vbProcedure="false">"c875"</definedName>
    <definedName function="false" hidden="true" name="IQ_OTHER_CA_UTI" vbProcedure="false">"c876"</definedName>
    <definedName function="false" hidden="true" name="IQ_OTHER_CL" vbProcedure="false">"c877"</definedName>
    <definedName function="false" hidden="true" name="IQ_OTHER_CL_SUPPL" vbProcedure="false">"c878"</definedName>
    <definedName function="false" hidden="true" name="IQ_OTHER_CL_SUPPL_BNK" vbProcedure="false">"c879"</definedName>
    <definedName function="false" hidden="true" name="IQ_OTHER_CL_SUPPL_BR" vbProcedure="false">"c880"</definedName>
    <definedName function="false" hidden="true" name="IQ_OTHER_CL_SUPPL_FIN" vbProcedure="false">"c881"</definedName>
    <definedName function="false" hidden="true" name="IQ_OTHER_CL_SUPPL_INS" vbProcedure="false">"C6021"</definedName>
    <definedName function="false" hidden="true" name="IQ_OTHER_CL_SUPPL_RE" vbProcedure="false">"c6243"</definedName>
    <definedName function="false" hidden="true" name="IQ_OTHER_CL_SUPPL_REIT" vbProcedure="false">"c882"</definedName>
    <definedName function="false" hidden="true" name="IQ_OTHER_CL_SUPPL_UTI" vbProcedure="false">"c883"</definedName>
    <definedName function="false" hidden="true" name="IQ_OTHER_CL_UTI" vbProcedure="false">"c884"</definedName>
    <definedName function="false" hidden="true" name="IQ_OTHER_CURRENT_ASSETS" vbProcedure="false">"c1403"</definedName>
    <definedName function="false" hidden="true" name="IQ_OTHER_CURRENT_LIAB" vbProcedure="false">"c1404"</definedName>
    <definedName function="false" hidden="true" name="IQ_OTHER_DEBT" vbProcedure="false">"c2507"</definedName>
    <definedName function="false" hidden="true" name="IQ_OTHER_DEBT_PCT" vbProcedure="false">"c2508"</definedName>
    <definedName function="false" hidden="true" name="IQ_OTHER_DEP" vbProcedure="false">"c885"</definedName>
    <definedName function="false" hidden="true" name="IQ_OTHER_EARNING" vbProcedure="false">"c1609"</definedName>
    <definedName function="false" hidden="true" name="IQ_OTHER_EQUITY" vbProcedure="false">"c886"</definedName>
    <definedName function="false" hidden="true" name="IQ_OTHER_EQUITY_BNK" vbProcedure="false">"c887"</definedName>
    <definedName function="false" hidden="true" name="IQ_OTHER_EQUITY_BR" vbProcedure="false">"c888"</definedName>
    <definedName function="false" hidden="true" name="IQ_OTHER_EQUITY_FIN" vbProcedure="false">"c889"</definedName>
    <definedName function="false" hidden="true" name="IQ_OTHER_EQUITY_INS" vbProcedure="false">"c890"</definedName>
    <definedName function="false" hidden="true" name="IQ_OTHER_EQUITY_RE" vbProcedure="false">"c6244"</definedName>
    <definedName function="false" hidden="true" name="IQ_OTHER_EQUITY_REIT" vbProcedure="false">"c891"</definedName>
    <definedName function="false" hidden="true" name="IQ_OTHER_EQUITY_UTI" vbProcedure="false">"c892"</definedName>
    <definedName function="false" hidden="true" name="IQ_OTHER_FINANCE_ACT" vbProcedure="false">"c893"</definedName>
    <definedName function="false" hidden="true" name="IQ_OTHER_FINANCE_ACT_BNK" vbProcedure="false">"c894"</definedName>
    <definedName function="false" hidden="true" name="IQ_OTHER_FINANCE_ACT_BR" vbProcedure="false">"c895"</definedName>
    <definedName function="false" hidden="true" name="IQ_OTHER_FINANCE_ACT_FIN" vbProcedure="false">"c896"</definedName>
    <definedName function="false" hidden="true" name="IQ_OTHER_FINANCE_ACT_INS" vbProcedure="false">"c897"</definedName>
    <definedName function="false" hidden="true" name="IQ_OTHER_FINANCE_ACT_RE" vbProcedure="false">"c6245"</definedName>
    <definedName function="false" hidden="true" name="IQ_OTHER_FINANCE_ACT_REIT" vbProcedure="false">"c898"</definedName>
    <definedName function="false" hidden="true" name="IQ_OTHER_FINANCE_ACT_SUPPL" vbProcedure="false">"c899"</definedName>
    <definedName function="false" hidden="true" name="IQ_OTHER_FINANCE_ACT_SUPPL_BNK" vbProcedure="false">"c900"</definedName>
    <definedName function="false" hidden="true" name="IQ_OTHER_FINANCE_ACT_SUPPL_BR" vbProcedure="false">"c901"</definedName>
    <definedName function="false" hidden="true" name="IQ_OTHER_FINANCE_ACT_SUPPL_FIN" vbProcedure="false">"c902"</definedName>
    <definedName function="false" hidden="true" name="IQ_OTHER_FINANCE_ACT_SUPPL_INS" vbProcedure="false">"c903"</definedName>
    <definedName function="false" hidden="true" name="IQ_OTHER_FINANCE_ACT_SUPPL_RE" vbProcedure="false">"c6246"</definedName>
    <definedName function="false" hidden="true" name="IQ_OTHER_FINANCE_ACT_SUPPL_REIT" vbProcedure="false">"c904"</definedName>
    <definedName function="false" hidden="true" name="IQ_OTHER_FINANCE_ACT_SUPPL_UTI" vbProcedure="false">"c905"</definedName>
    <definedName function="false" hidden="true" name="IQ_OTHER_FINANCE_ACT_UTI" vbProcedure="false">"c906"</definedName>
    <definedName function="false" hidden="true" name="IQ_OTHER_INTAN" vbProcedure="false">"c907"</definedName>
    <definedName function="false" hidden="true" name="IQ_OTHER_INTAN_BNK" vbProcedure="false">"c908"</definedName>
    <definedName function="false" hidden="true" name="IQ_OTHER_INTAN_BR" vbProcedure="false">"c909"</definedName>
    <definedName function="false" hidden="true" name="IQ_OTHER_INTAN_FIN" vbProcedure="false">"c910"</definedName>
    <definedName function="false" hidden="true" name="IQ_OTHER_INTAN_INS" vbProcedure="false">"c911"</definedName>
    <definedName function="false" hidden="true" name="IQ_OTHER_INTAN_RE" vbProcedure="false">"c6247"</definedName>
    <definedName function="false" hidden="true" name="IQ_OTHER_INTAN_REIT" vbProcedure="false">"c912"</definedName>
    <definedName function="false" hidden="true" name="IQ_OTHER_INTAN_UTI" vbProcedure="false">"c913"</definedName>
    <definedName function="false" hidden="true" name="IQ_OTHER_INV" vbProcedure="false">"c914"</definedName>
    <definedName function="false" hidden="true" name="IQ_OTHER_INVEST" vbProcedure="false">"c915"</definedName>
    <definedName function="false" hidden="true" name="IQ_OTHER_INVESTING" vbProcedure="false">"c1408"</definedName>
    <definedName function="false" hidden="true" name="IQ_OTHER_INVEST_ACT" vbProcedure="false">"c916"</definedName>
    <definedName function="false" hidden="true" name="IQ_OTHER_INVEST_ACT_BNK" vbProcedure="false">"c917"</definedName>
    <definedName function="false" hidden="true" name="IQ_OTHER_INVEST_ACT_BR" vbProcedure="false">"c918"</definedName>
    <definedName function="false" hidden="true" name="IQ_OTHER_INVEST_ACT_FIN" vbProcedure="false">"c919"</definedName>
    <definedName function="false" hidden="true" name="IQ_OTHER_INVEST_ACT_INS" vbProcedure="false">"c920"</definedName>
    <definedName function="false" hidden="true" name="IQ_OTHER_INVEST_ACT_RE" vbProcedure="false">"c6248"</definedName>
    <definedName function="false" hidden="true" name="IQ_OTHER_INVEST_ACT_REIT" vbProcedure="false">"c921"</definedName>
    <definedName function="false" hidden="true" name="IQ_OTHER_INVEST_ACT_SUPPL" vbProcedure="false">"c922"</definedName>
    <definedName function="false" hidden="true" name="IQ_OTHER_INVEST_ACT_SUPPL_BNK" vbProcedure="false">"c923"</definedName>
    <definedName function="false" hidden="true" name="IQ_OTHER_INVEST_ACT_SUPPL_BR" vbProcedure="false">"c924"</definedName>
    <definedName function="false" hidden="true" name="IQ_OTHER_INVEST_ACT_SUPPL_FIN" vbProcedure="false">"c925"</definedName>
    <definedName function="false" hidden="true" name="IQ_OTHER_INVEST_ACT_SUPPL_INS" vbProcedure="false">"c926"</definedName>
    <definedName function="false" hidden="true" name="IQ_OTHER_INVEST_ACT_SUPPL_RE" vbProcedure="false">"c6249"</definedName>
    <definedName function="false" hidden="true" name="IQ_OTHER_INVEST_ACT_SUPPL_REIT" vbProcedure="false">"c927"</definedName>
    <definedName function="false" hidden="true" name="IQ_OTHER_INVEST_ACT_SUPPL_UTI" vbProcedure="false">"c928"</definedName>
    <definedName function="false" hidden="true" name="IQ_OTHER_INVEST_ACT_UTI" vbProcedure="false">"c929"</definedName>
    <definedName function="false" hidden="true" name="IQ_OTHER_LIAB" vbProcedure="false">"c930"</definedName>
    <definedName function="false" hidden="true" name="IQ_OTHER_LIAB_BNK" vbProcedure="false">"c931"</definedName>
    <definedName function="false" hidden="true" name="IQ_OTHER_LIAB_BR" vbProcedure="false">"c932"</definedName>
    <definedName function="false" hidden="true" name="IQ_OTHER_LIAB_FIN" vbProcedure="false">"c933"</definedName>
    <definedName function="false" hidden="true" name="IQ_OTHER_LIAB_INS" vbProcedure="false">"c934"</definedName>
    <definedName function="false" hidden="true" name="IQ_OTHER_LIAB_LT" vbProcedure="false">"c935"</definedName>
    <definedName function="false" hidden="true" name="IQ_OTHER_LIAB_LT_BNK" vbProcedure="false">"c936"</definedName>
    <definedName function="false" hidden="true" name="IQ_OTHER_LIAB_LT_BR" vbProcedure="false">"c937"</definedName>
    <definedName function="false" hidden="true" name="IQ_OTHER_LIAB_LT_FIN" vbProcedure="false">"c938"</definedName>
    <definedName function="false" hidden="true" name="IQ_OTHER_LIAB_LT_INS" vbProcedure="false">"c939"</definedName>
    <definedName function="false" hidden="true" name="IQ_OTHER_LIAB_LT_RE" vbProcedure="false">"c6250"</definedName>
    <definedName function="false" hidden="true" name="IQ_OTHER_LIAB_LT_REIT" vbProcedure="false">"c940"</definedName>
    <definedName function="false" hidden="true" name="IQ_OTHER_LIAB_LT_UTI" vbProcedure="false">"c941"</definedName>
    <definedName function="false" hidden="true" name="IQ_OTHER_LIAB_RE" vbProcedure="false">"c6251"</definedName>
    <definedName function="false" hidden="true" name="IQ_OTHER_LIAB_REIT" vbProcedure="false">"c942"</definedName>
    <definedName function="false" hidden="true" name="IQ_OTHER_LIAB_UTI" vbProcedure="false">"c943"</definedName>
    <definedName function="false" hidden="true" name="IQ_OTHER_LIAB_WRITTEN" vbProcedure="false">"c944"</definedName>
    <definedName function="false" hidden="true" name="IQ_OTHER_LOANS" vbProcedure="false">"c945"</definedName>
    <definedName function="false" hidden="true" name="IQ_OTHER_LONG_TERM" vbProcedure="false">"c1409"</definedName>
    <definedName function="false" hidden="true" name="IQ_OTHER_LT_ASSETS" vbProcedure="false">"c946"</definedName>
    <definedName function="false" hidden="true" name="IQ_OTHER_LT_ASSETS_BNK" vbProcedure="false">"c947"</definedName>
    <definedName function="false" hidden="true" name="IQ_OTHER_LT_ASSETS_BR" vbProcedure="false">"c948"</definedName>
    <definedName function="false" hidden="true" name="IQ_OTHER_LT_ASSETS_FIN" vbProcedure="false">"c949"</definedName>
    <definedName function="false" hidden="true" name="IQ_OTHER_LT_ASSETS_INS" vbProcedure="false">"c950"</definedName>
    <definedName function="false" hidden="true" name="IQ_OTHER_LT_ASSETS_RE" vbProcedure="false">"c6252"</definedName>
    <definedName function="false" hidden="true" name="IQ_OTHER_LT_ASSETS_REIT" vbProcedure="false">"c951"</definedName>
    <definedName function="false" hidden="true" name="IQ_OTHER_LT_ASSETS_UTI" vbProcedure="false">"c952"</definedName>
    <definedName function="false" hidden="true" name="IQ_OTHER_NET" vbProcedure="false">"c1453"</definedName>
    <definedName function="false" hidden="true" name="IQ_OTHER_NON_INT_EXP" vbProcedure="false">"c953"</definedName>
    <definedName function="false" hidden="true" name="IQ_OTHER_NON_INT_EXP_TOTAL" vbProcedure="false">"c954"</definedName>
    <definedName function="false" hidden="true" name="IQ_OTHER_NON_INT_INC" vbProcedure="false">"c955"</definedName>
    <definedName function="false" hidden="true" name="IQ_OTHER_NON_OPER_EXP" vbProcedure="false">"c956"</definedName>
    <definedName function="false" hidden="true" name="IQ_OTHER_NON_OPER_EXP_BR" vbProcedure="false">"c957"</definedName>
    <definedName function="false" hidden="true" name="IQ_OTHER_NON_OPER_EXP_FIN" vbProcedure="false">"c958"</definedName>
    <definedName function="false" hidden="true" name="IQ_OTHER_NON_OPER_EXP_INS" vbProcedure="false">"c959"</definedName>
    <definedName function="false" hidden="true" name="IQ_OTHER_NON_OPER_EXP_RE" vbProcedure="false">"c6253"</definedName>
    <definedName function="false" hidden="true" name="IQ_OTHER_NON_OPER_EXP_REIT" vbProcedure="false">"c960"</definedName>
    <definedName function="false" hidden="true" name="IQ_OTHER_NON_OPER_EXP_SUPPL" vbProcedure="false">"c961"</definedName>
    <definedName function="false" hidden="true" name="IQ_OTHER_NON_OPER_EXP_SUPPL_BR" vbProcedure="false">"c962"</definedName>
    <definedName function="false" hidden="true" name="IQ_OTHER_NON_OPER_EXP_SUPPL_FIN" vbProcedure="false">"c963"</definedName>
    <definedName function="false" hidden="true" name="IQ_OTHER_NON_OPER_EXP_SUPPL_INS" vbProcedure="false">"c964"</definedName>
    <definedName function="false" hidden="true" name="IQ_OTHER_NON_OPER_EXP_SUPPL_RE" vbProcedure="false">"c6254"</definedName>
    <definedName function="false" hidden="true" name="IQ_OTHER_NON_OPER_EXP_SUPPL_REIT" vbProcedure="false">"c965"</definedName>
    <definedName function="false" hidden="true" name="IQ_OTHER_NON_OPER_EXP_SUPPL_UTI" vbProcedure="false">"c966"</definedName>
    <definedName function="false" hidden="true" name="IQ_OTHER_NON_OPER_EXP_UTI" vbProcedure="false">"c967"</definedName>
    <definedName function="false" hidden="true" name="IQ_OTHER_OPER" vbProcedure="false">"c982"</definedName>
    <definedName function="false" hidden="true" name="IQ_OTHER_OPER_ACT" vbProcedure="false">"c983"</definedName>
    <definedName function="false" hidden="true" name="IQ_OTHER_OPER_ACT_BNK" vbProcedure="false">"c984"</definedName>
    <definedName function="false" hidden="true" name="IQ_OTHER_OPER_ACT_BR" vbProcedure="false">"c985"</definedName>
    <definedName function="false" hidden="true" name="IQ_OTHER_OPER_ACT_FIN" vbProcedure="false">"c986"</definedName>
    <definedName function="false" hidden="true" name="IQ_OTHER_OPER_ACT_INS" vbProcedure="false">"c987"</definedName>
    <definedName function="false" hidden="true" name="IQ_OTHER_OPER_ACT_RE" vbProcedure="false">"c6255"</definedName>
    <definedName function="false" hidden="true" name="IQ_OTHER_OPER_ACT_REIT" vbProcedure="false">"c988"</definedName>
    <definedName function="false" hidden="true" name="IQ_OTHER_OPER_ACT_UTI" vbProcedure="false">"c989"</definedName>
    <definedName function="false" hidden="true" name="IQ_OTHER_OPER_BR" vbProcedure="false">"c990"</definedName>
    <definedName function="false" hidden="true" name="IQ_OTHER_OPER_FIN" vbProcedure="false">"c991"</definedName>
    <definedName function="false" hidden="true" name="IQ_OTHER_OPER_INS" vbProcedure="false">"c992"</definedName>
    <definedName function="false" hidden="true" name="IQ_OTHER_OPER_RE" vbProcedure="false">"c6256"</definedName>
    <definedName function="false" hidden="true" name="IQ_OTHER_OPER_REIT" vbProcedure="false">"c993"</definedName>
    <definedName function="false" hidden="true" name="IQ_OTHER_OPER_SUPPL_BR" vbProcedure="false">"c994"</definedName>
    <definedName function="false" hidden="true" name="IQ_OTHER_OPER_SUPPL_FIN" vbProcedure="false">"c995"</definedName>
    <definedName function="false" hidden="true" name="IQ_OTHER_OPER_SUPPL_INS" vbProcedure="false">"c996"</definedName>
    <definedName function="false" hidden="true" name="IQ_OTHER_OPER_SUPPL_RE" vbProcedure="false">"c6257"</definedName>
    <definedName function="false" hidden="true" name="IQ_OTHER_OPER_SUPPL_REIT" vbProcedure="false">"c997"</definedName>
    <definedName function="false" hidden="true" name="IQ_OTHER_OPER_SUPPL_UTI" vbProcedure="false">"c998"</definedName>
    <definedName function="false" hidden="true" name="IQ_OTHER_OPER_TOT_BNK" vbProcedure="false">"c999"</definedName>
    <definedName function="false" hidden="true" name="IQ_OTHER_OPER_TOT_BR" vbProcedure="false">"c1000"</definedName>
    <definedName function="false" hidden="true" name="IQ_OTHER_OPER_TOT_FIN" vbProcedure="false">"c1001"</definedName>
    <definedName function="false" hidden="true" name="IQ_OTHER_OPER_TOT_INS" vbProcedure="false">"c1002"</definedName>
    <definedName function="false" hidden="true" name="IQ_OTHER_OPER_TOT_RE" vbProcedure="false">"c6258"</definedName>
    <definedName function="false" hidden="true" name="IQ_OTHER_OPER_TOT_REIT" vbProcedure="false">"c1003"</definedName>
    <definedName function="false" hidden="true" name="IQ_OTHER_OPER_TOT_UTI" vbProcedure="false">"c1004"</definedName>
    <definedName function="false" hidden="true" name="IQ_OTHER_OPER_UTI" vbProcedure="false">"c1005"</definedName>
    <definedName function="false" hidden="true" name="IQ_OTHER_OPTIONS_BEG_OS" vbProcedure="false">"c2686"</definedName>
    <definedName function="false" hidden="true" name="IQ_OTHER_OPTIONS_CANCELLED" vbProcedure="false">"c2689"</definedName>
    <definedName function="false" hidden="true" name="IQ_OTHER_OPTIONS_END_OS" vbProcedure="false">"c2690"</definedName>
    <definedName function="false" hidden="true" name="IQ_OTHER_OPTIONS_EXERCISABLE_END_OS" vbProcedure="false">"c5814"</definedName>
    <definedName function="false" hidden="true" name="IQ_OTHER_OPTIONS_EXERCISED" vbProcedure="false">"c2688"</definedName>
    <definedName function="false" hidden="true" name="IQ_OTHER_OPTIONS_GRANTED" vbProcedure="false">"c2687"</definedName>
    <definedName function="false" hidden="true" name="IQ_OTHER_OPTIONS_STRIKE_PRICE_BEG_OS" vbProcedure="false">"c5815"</definedName>
    <definedName function="false" hidden="true" name="IQ_OTHER_OPTIONS_STRIKE_PRICE_CANCELLED" vbProcedure="false">"c5817"</definedName>
    <definedName function="false" hidden="true" name="IQ_OTHER_OPTIONS_STRIKE_PRICE_EXERCISABLE" vbProcedure="false">"c5818"</definedName>
    <definedName function="false" hidden="true" name="IQ_OTHER_OPTIONS_STRIKE_PRICE_EXERCISED" vbProcedure="false">"c5816"</definedName>
    <definedName function="false" hidden="true" name="IQ_OTHER_OPTIONS_STRIKE_PRICE_OS" vbProcedure="false">"c2691"</definedName>
    <definedName function="false" hidden="true" name="IQ_OTHER_OUTSTANDING_BS_DATE" vbProcedure="false">"c1972"</definedName>
    <definedName function="false" hidden="true" name="IQ_OTHER_OUTSTANDING_FILING_DATE" vbProcedure="false">"c1974"</definedName>
    <definedName function="false" hidden="true" name="IQ_OTHER_PC_WRITTEN" vbProcedure="false">"c1006"</definedName>
    <definedName function="false" hidden="true" name="IQ_OTHER_REAL_ESTATE" vbProcedure="false">"c1007"</definedName>
    <definedName function="false" hidden="true" name="IQ_OTHER_RECEIV" vbProcedure="false">"c1008"</definedName>
    <definedName function="false" hidden="true" name="IQ_OTHER_RECEIV_INS" vbProcedure="false">"c1009"</definedName>
    <definedName function="false" hidden="true" name="IQ_OTHER_REV" vbProcedure="false">"c1010"</definedName>
    <definedName function="false" hidden="true" name="IQ_OTHER_REVENUE" vbProcedure="false">"c1410"</definedName>
    <definedName function="false" hidden="true" name="IQ_OTHER_REV_BR" vbProcedure="false">"c1011"</definedName>
    <definedName function="false" hidden="true" name="IQ_OTHER_REV_FIN" vbProcedure="false">"c1012"</definedName>
    <definedName function="false" hidden="true" name="IQ_OTHER_REV_INS" vbProcedure="false">"c1013"</definedName>
    <definedName function="false" hidden="true" name="IQ_OTHER_REV_RE" vbProcedure="false">"c6259"</definedName>
    <definedName function="false" hidden="true" name="IQ_OTHER_REV_REIT" vbProcedure="false">"c1014"</definedName>
    <definedName function="false" hidden="true" name="IQ_OTHER_REV_SUPPL" vbProcedure="false">"c1015"</definedName>
    <definedName function="false" hidden="true" name="IQ_OTHER_REV_SUPPL_BR" vbProcedure="false">"c1016"</definedName>
    <definedName function="false" hidden="true" name="IQ_OTHER_REV_SUPPL_FIN" vbProcedure="false">"c1017"</definedName>
    <definedName function="false" hidden="true" name="IQ_OTHER_REV_SUPPL_INS" vbProcedure="false">"c1018"</definedName>
    <definedName function="false" hidden="true" name="IQ_OTHER_REV_SUPPL_RE" vbProcedure="false">"c6260"</definedName>
    <definedName function="false" hidden="true" name="IQ_OTHER_REV_SUPPL_REIT" vbProcedure="false">"c1019"</definedName>
    <definedName function="false" hidden="true" name="IQ_OTHER_REV_SUPPL_UTI" vbProcedure="false">"c1020"</definedName>
    <definedName function="false" hidden="true" name="IQ_OTHER_REV_UTI" vbProcedure="false">"c1021"</definedName>
    <definedName function="false" hidden="true" name="IQ_OTHER_STRIKE_PRICE_GRANTED" vbProcedure="false">"c2692"</definedName>
    <definedName function="false" hidden="true" name="IQ_OTHER_UNDRAWN" vbProcedure="false">"c2522"</definedName>
    <definedName function="false" hidden="true" name="IQ_OTHER_UNUSUAL" vbProcedure="false">"c1488"</definedName>
    <definedName function="false" hidden="true" name="IQ_OTHER_UNUSUAL_BNK" vbProcedure="false">"c1560"</definedName>
    <definedName function="false" hidden="true" name="IQ_OTHER_UNUSUAL_BR" vbProcedure="false">"c1561"</definedName>
    <definedName function="false" hidden="true" name="IQ_OTHER_UNUSUAL_FIN" vbProcedure="false">"c1562"</definedName>
    <definedName function="false" hidden="true" name="IQ_OTHER_UNUSUAL_INS" vbProcedure="false">"c1563"</definedName>
    <definedName function="false" hidden="true" name="IQ_OTHER_UNUSUAL_RE" vbProcedure="false">"c6282"</definedName>
    <definedName function="false" hidden="true" name="IQ_OTHER_UNUSUAL_REIT" vbProcedure="false">"c1564"</definedName>
    <definedName function="false" hidden="true" name="IQ_OTHER_UNUSUAL_SUPPL" vbProcedure="false">"c1494"</definedName>
    <definedName function="false" hidden="true" name="IQ_OTHER_UNUSUAL_SUPPL_BNK" vbProcedure="false">"c1495"</definedName>
    <definedName function="false" hidden="true" name="IQ_OTHER_UNUSUAL_SUPPL_BR" vbProcedure="false">"c1496"</definedName>
    <definedName function="false" hidden="true" name="IQ_OTHER_UNUSUAL_SUPPL_FIN" vbProcedure="false">"c1497"</definedName>
    <definedName function="false" hidden="true" name="IQ_OTHER_UNUSUAL_SUPPL_INS" vbProcedure="false">"c1498"</definedName>
    <definedName function="false" hidden="true" name="IQ_OTHER_UNUSUAL_SUPPL_RE" vbProcedure="false">"c6281"</definedName>
    <definedName function="false" hidden="true" name="IQ_OTHER_UNUSUAL_SUPPL_REIT" vbProcedure="false">"c1499"</definedName>
    <definedName function="false" hidden="true" name="IQ_OTHER_UNUSUAL_SUPPL_UTI" vbProcedure="false">"c1500"</definedName>
    <definedName function="false" hidden="true" name="IQ_OTHER_UNUSUAL_UTI" vbProcedure="false">"c1565"</definedName>
    <definedName function="false" hidden="true" name="IQ_OTHER_WARRANTS_BEG_OS" vbProcedure="false">"c2712"</definedName>
    <definedName function="false" hidden="true" name="IQ_OTHER_WARRANTS_CANCELLED" vbProcedure="false">"c2715"</definedName>
    <definedName function="false" hidden="true" name="IQ_OTHER_WARRANTS_END_OS" vbProcedure="false">"c2716"</definedName>
    <definedName function="false" hidden="true" name="IQ_OTHER_WARRANTS_EXERCISED" vbProcedure="false">"c2714"</definedName>
    <definedName function="false" hidden="true" name="IQ_OTHER_WARRANTS_ISSUED" vbProcedure="false">"c2713"</definedName>
    <definedName function="false" hidden="true" name="IQ_OTHER_WARRANTS_STRIKE_PRICE_ISSUED" vbProcedure="false">"c2718"</definedName>
    <definedName function="false" hidden="true" name="IQ_OTHER_WARRANTS_STRIKE_PRICE_OS" vbProcedure="false">"c2717"</definedName>
    <definedName function="false" hidden="true" name="IQ_OUTSTANDING_BS_DATE" vbProcedure="false">"c2128"</definedName>
    <definedName function="false" hidden="true" name="IQ_OUTSTANDING_FILING_DATE" vbProcedure="false">"c2127"</definedName>
    <definedName function="false" hidden="true" name="IQ_OWNERSHIP" vbProcedure="false">"c2160"</definedName>
    <definedName function="false" hidden="true" name="IQ_PART_TIME" vbProcedure="false">"c1024"</definedName>
    <definedName function="false" hidden="true" name="IQ_PAYOUT_RATIO" vbProcedure="false">"c1900"</definedName>
    <definedName function="false" hidden="true" name="IQ_PAY_ACCRUED" vbProcedure="false">"c1457"</definedName>
    <definedName function="false" hidden="true" name="IQ_PBV" vbProcedure="false">"c1025"</definedName>
    <definedName function="false" hidden="true" name="IQ_PBV_AVG" vbProcedure="false">"c1026"</definedName>
    <definedName function="false" hidden="true" name="IQ_PC_EARNED" vbProcedure="false">"c2749"</definedName>
    <definedName function="false" hidden="true" name="IQ_PC_GAAP_COMBINED_RATIO" vbProcedure="false">"c2781"</definedName>
    <definedName function="false" hidden="true" name="IQ_PC_GAAP_COMBINED_RATIO_EXCL_CL" vbProcedure="false">"c2782"</definedName>
    <definedName function="false" hidden="true" name="IQ_PC_GAAP_EXPENSE_RATIO" vbProcedure="false">"c2780"</definedName>
    <definedName function="false" hidden="true" name="IQ_PC_GAAP_LOSS" vbProcedure="false">"c2779"</definedName>
    <definedName function="false" hidden="true" name="IQ_PC_POLICY_BENEFITS_EXP" vbProcedure="false">"c2790"</definedName>
    <definedName function="false" hidden="true" name="IQ_PC_STATUTORY_SURPLUS" vbProcedure="false">"c2770"</definedName>
    <definedName function="false" hidden="true" name="IQ_PC_STAT_COMBINED_RATIO" vbProcedure="false">"c2778"</definedName>
    <definedName function="false" hidden="true" name="IQ_PC_STAT_COMBINED_RATIO_EXCL_DIV" vbProcedure="false">"c2777"</definedName>
    <definedName function="false" hidden="true" name="IQ_PC_STAT_DIVIDEND_RATIO" vbProcedure="false">"c2776"</definedName>
    <definedName function="false" hidden="true" name="IQ_PC_STAT_EXPENSE_RATIO" vbProcedure="false">"c2775"</definedName>
    <definedName function="false" hidden="true" name="IQ_PC_STAT_LOSS_RATIO" vbProcedure="false">"c2774"</definedName>
    <definedName function="false" hidden="true" name="IQ_PC_WRITTEN" vbProcedure="false">"c1027"</definedName>
    <definedName function="false" hidden="true" name="IQ_PEG_FWD" vbProcedure="false">"c1863"</definedName>
    <definedName function="false" hidden="true" name="IQ_PEG_FWD_REUT" vbProcedure="false">"c4052"</definedName>
    <definedName function="false" hidden="true" name="IQ_PENSION" vbProcedure="false">"c1031"</definedName>
    <definedName function="false" hidden="true" name="IQ_PENSION_ACCRUED_LIAB" vbProcedure="false">"c3134"</definedName>
    <definedName function="false" hidden="true" name="IQ_PENSION_ACCRUED_LIAB_DOM" vbProcedure="false">"c3132"</definedName>
    <definedName function="false" hidden="true" name="IQ_PENSION_ACCRUED_LIAB_FOREIGN" vbProcedure="false">"c3133"</definedName>
    <definedName function="false" hidden="true" name="IQ_PENSION_ACCUMULATED_OBLIGATION" vbProcedure="false">"c3570"</definedName>
    <definedName function="false" hidden="true" name="IQ_PENSION_ACCUMULATED_OBLIGATION_DOMESTIC" vbProcedure="false">"c3568"</definedName>
    <definedName function="false" hidden="true" name="IQ_PENSION_ACCUMULATED_OBLIGATION_FOREIGN" vbProcedure="false">"c3569"</definedName>
    <definedName function="false" hidden="true" name="IQ_PENSION_ACCUM_OTHER_CI" vbProcedure="false">"c3140"</definedName>
    <definedName function="false" hidden="true" name="IQ_PENSION_ACCUM_OTHER_CI_DOM" vbProcedure="false">"c3138"</definedName>
    <definedName function="false" hidden="true" name="IQ_PENSION_ACCUM_OTHER_CI_FOREIGN" vbProcedure="false">"c3139"</definedName>
    <definedName function="false" hidden="true" name="IQ_PENSION_ACT_NEXT" vbProcedure="false">"c5738"</definedName>
    <definedName function="false" hidden="true" name="IQ_PENSION_ACT_NEXT_DOM" vbProcedure="false">"c5736"</definedName>
    <definedName function="false" hidden="true" name="IQ_PENSION_ACT_NEXT_FOREIGN" vbProcedure="false">"c5737"</definedName>
    <definedName function="false" hidden="true" name="IQ_PENSION_AMT_RECOG_NEXT_DOM" vbProcedure="false">"c5745"</definedName>
    <definedName function="false" hidden="true" name="IQ_PENSION_AMT_RECOG_NEXT_FOREIGN" vbProcedure="false">"c5746"</definedName>
    <definedName function="false" hidden="true" name="IQ_PENSION_AMT_RECOG_PERIOD" vbProcedure="false">"c5747"</definedName>
    <definedName function="false" hidden="true" name="IQ_PENSION_ASSETS" vbProcedure="false">"c3182"</definedName>
    <definedName function="false" hidden="true" name="IQ_PENSION_ASSETS_ACQ" vbProcedure="false">"c3173"</definedName>
    <definedName function="false" hidden="true" name="IQ_PENSION_ASSETS_ACQ_DOM" vbProcedure="false">"c3171"</definedName>
    <definedName function="false" hidden="true" name="IQ_PENSION_ASSETS_ACQ_FOREIGN" vbProcedure="false">"c3172"</definedName>
    <definedName function="false" hidden="true" name="IQ_PENSION_ASSETS_ACTUAL_RETURN" vbProcedure="false">"c3158"</definedName>
    <definedName function="false" hidden="true" name="IQ_PENSION_ASSETS_ACTUAL_RETURN_DOM" vbProcedure="false">"c3156"</definedName>
    <definedName function="false" hidden="true" name="IQ_PENSION_ASSETS_ACTUAL_RETURN_FOREIGN" vbProcedure="false">"c3157"</definedName>
    <definedName function="false" hidden="true" name="IQ_PENSION_ASSETS_BEG" vbProcedure="false">"c3155"</definedName>
    <definedName function="false" hidden="true" name="IQ_PENSION_ASSETS_BEG_DOM" vbProcedure="false">"c3153"</definedName>
    <definedName function="false" hidden="true" name="IQ_PENSION_ASSETS_BEG_FOREIGN" vbProcedure="false">"c3154"</definedName>
    <definedName function="false" hidden="true" name="IQ_PENSION_ASSETS_BENEFITS_PAID" vbProcedure="false">"c3167"</definedName>
    <definedName function="false" hidden="true" name="IQ_PENSION_ASSETS_BENEFITS_PAID_DOM" vbProcedure="false">"c3165"</definedName>
    <definedName function="false" hidden="true" name="IQ_PENSION_ASSETS_BENEFITS_PAID_FOREIGN" vbProcedure="false">"c3166"</definedName>
    <definedName function="false" hidden="true" name="IQ_PENSION_ASSETS_CURTAIL" vbProcedure="false">"c3176"</definedName>
    <definedName function="false" hidden="true" name="IQ_PENSION_ASSETS_CURTAIL_DOM" vbProcedure="false">"c3174"</definedName>
    <definedName function="false" hidden="true" name="IQ_PENSION_ASSETS_CURTAIL_FOREIGN" vbProcedure="false">"c3175"</definedName>
    <definedName function="false" hidden="true" name="IQ_PENSION_ASSETS_DOM" vbProcedure="false">"c3180"</definedName>
    <definedName function="false" hidden="true" name="IQ_PENSION_ASSETS_EMPLOYER_CONTRIBUTIONS" vbProcedure="false">"c3161"</definedName>
    <definedName function="false" hidden="true" name="IQ_PENSION_ASSETS_EMPLOYER_CONTRIBUTIONS_DOM" vbProcedure="false">"c3159"</definedName>
    <definedName function="false" hidden="true" name="IQ_PENSION_ASSETS_EMPLOYER_CONTRIBUTIONS_FOREIGN" vbProcedure="false">"c3160"</definedName>
    <definedName function="false" hidden="true" name="IQ_PENSION_ASSETS_FOREIGN" vbProcedure="false">"c3181"</definedName>
    <definedName function="false" hidden="true" name="IQ_PENSION_ASSETS_FX_ADJ" vbProcedure="false">"c3170"</definedName>
    <definedName function="false" hidden="true" name="IQ_PENSION_ASSETS_FX_ADJ_DOM" vbProcedure="false">"c3168"</definedName>
    <definedName function="false" hidden="true" name="IQ_PENSION_ASSETS_FX_ADJ_FOREIGN" vbProcedure="false">"c3169"</definedName>
    <definedName function="false" hidden="true" name="IQ_PENSION_ASSETS_OTHER_PLAN_ADJ" vbProcedure="false">"c3179"</definedName>
    <definedName function="false" hidden="true" name="IQ_PENSION_ASSETS_OTHER_PLAN_ADJ_DOM" vbProcedure="false">"c3177"</definedName>
    <definedName function="false" hidden="true" name="IQ_PENSION_ASSETS_OTHER_PLAN_ADJ_FOREIGN" vbProcedure="false">"c3178"</definedName>
    <definedName function="false" hidden="true" name="IQ_PENSION_ASSETS_PARTICIP_CONTRIBUTIONS" vbProcedure="false">"c3164"</definedName>
    <definedName function="false" hidden="true" name="IQ_PENSION_ASSETS_PARTICIP_CONTRIBUTIONS_DOM" vbProcedure="false">"c3162"</definedName>
    <definedName function="false" hidden="true" name="IQ_PENSION_ASSETS_PARTICIP_CONTRIBUTIONS_FOREIGN" vbProcedure="false">"c3163"</definedName>
    <definedName function="false" hidden="true" name="IQ_PENSION_BENEFIT_INFO_DATE" vbProcedure="false">"c3230"</definedName>
    <definedName function="false" hidden="true" name="IQ_PENSION_BENEFIT_INFO_DATE_DOM" vbProcedure="false">"c3228"</definedName>
    <definedName function="false" hidden="true" name="IQ_PENSION_BENEFIT_INFO_DATE_FOREIGN" vbProcedure="false">"c3229"</definedName>
    <definedName function="false" hidden="true" name="IQ_PENSION_BREAKDOWN_EQ" vbProcedure="false">"c3101"</definedName>
    <definedName function="false" hidden="true" name="IQ_PENSION_BREAKDOWN_EQ_DOM" vbProcedure="false">"c3099"</definedName>
    <definedName function="false" hidden="true" name="IQ_PENSION_BREAKDOWN_EQ_FOREIGN" vbProcedure="false">"c3100"</definedName>
    <definedName function="false" hidden="true" name="IQ_PENSION_BREAKDOWN_FI" vbProcedure="false">"c3104"</definedName>
    <definedName function="false" hidden="true" name="IQ_PENSION_BREAKDOWN_FI_DOM" vbProcedure="false">"c3102"</definedName>
    <definedName function="false" hidden="true" name="IQ_PENSION_BREAKDOWN_FI_FOREIGN" vbProcedure="false">"c3103"</definedName>
    <definedName function="false" hidden="true" name="IQ_PENSION_BREAKDOWN_OTHER" vbProcedure="false">"c3110"</definedName>
    <definedName function="false" hidden="true" name="IQ_PENSION_BREAKDOWN_OTHER_DOM" vbProcedure="false">"c3108"</definedName>
    <definedName function="false" hidden="true" name="IQ_PENSION_BREAKDOWN_OTHER_FOREIGN" vbProcedure="false">"c3109"</definedName>
    <definedName function="false" hidden="true" name="IQ_PENSION_BREAKDOWN_PCT_EQ" vbProcedure="false">"c3089"</definedName>
    <definedName function="false" hidden="true" name="IQ_PENSION_BREAKDOWN_PCT_EQ_DOM" vbProcedure="false">"c3087"</definedName>
    <definedName function="false" hidden="true" name="IQ_PENSION_BREAKDOWN_PCT_EQ_FOREIGN" vbProcedure="false">"c3088"</definedName>
    <definedName function="false" hidden="true" name="IQ_PENSION_BREAKDOWN_PCT_FI" vbProcedure="false">"c3092"</definedName>
    <definedName function="false" hidden="true" name="IQ_PENSION_BREAKDOWN_PCT_FI_DOM" vbProcedure="false">"c3090"</definedName>
    <definedName function="false" hidden="true" name="IQ_PENSION_BREAKDOWN_PCT_FI_FOREIGN" vbProcedure="false">"c3091"</definedName>
    <definedName function="false" hidden="true" name="IQ_PENSION_BREAKDOWN_PCT_OTHER" vbProcedure="false">"c3098"</definedName>
    <definedName function="false" hidden="true" name="IQ_PENSION_BREAKDOWN_PCT_OTHER_DOM" vbProcedure="false">"c3096"</definedName>
    <definedName function="false" hidden="true" name="IQ_PENSION_BREAKDOWN_PCT_OTHER_FOREIGN" vbProcedure="false">"c3097"</definedName>
    <definedName function="false" hidden="true" name="IQ_PENSION_BREAKDOWN_PCT_RE" vbProcedure="false">"c3095"</definedName>
    <definedName function="false" hidden="true" name="IQ_PENSION_BREAKDOWN_PCT_RE_DOM" vbProcedure="false">"c3093"</definedName>
    <definedName function="false" hidden="true" name="IQ_PENSION_BREAKDOWN_PCT_RE_FOREIGN" vbProcedure="false">"c3094"</definedName>
    <definedName function="false" hidden="true" name="IQ_PENSION_BREAKDOWN_RE" vbProcedure="false">"c3107"</definedName>
    <definedName function="false" hidden="true" name="IQ_PENSION_BREAKDOWN_RE_DOM" vbProcedure="false">"c3105"</definedName>
    <definedName function="false" hidden="true" name="IQ_PENSION_BREAKDOWN_RE_FOREIGN" vbProcedure="false">"c3106"</definedName>
    <definedName function="false" hidden="true" name="IQ_PENSION_CI_ACT" vbProcedure="false">"c5723"</definedName>
    <definedName function="false" hidden="true" name="IQ_PENSION_CI_ACT_DOM" vbProcedure="false">"c5721"</definedName>
    <definedName function="false" hidden="true" name="IQ_PENSION_CI_ACT_FOREIGN" vbProcedure="false">"c5722"</definedName>
    <definedName function="false" hidden="true" name="IQ_PENSION_CI_NET_AMT_RECOG" vbProcedure="false">"c5735"</definedName>
    <definedName function="false" hidden="true" name="IQ_PENSION_CI_NET_AMT_RECOG_DOM" vbProcedure="false">"c5733"</definedName>
    <definedName function="false" hidden="true" name="IQ_PENSION_CI_NET_AMT_RECOG_FOREIGN" vbProcedure="false">"c5734"</definedName>
    <definedName function="false" hidden="true" name="IQ_PENSION_CI_OTHER_MISC_ADJ" vbProcedure="false">"c5732"</definedName>
    <definedName function="false" hidden="true" name="IQ_PENSION_CI_OTHER_MISC_ADJ_DOM" vbProcedure="false">"c5730"</definedName>
    <definedName function="false" hidden="true" name="IQ_PENSION_CI_OTHER_MISC_ADJ_FOREIGN" vbProcedure="false">"c5731"</definedName>
    <definedName function="false" hidden="true" name="IQ_PENSION_CI_PRIOR_SERVICE" vbProcedure="false">"c5726"</definedName>
    <definedName function="false" hidden="true" name="IQ_PENSION_CI_PRIOR_SERVICE_DOM" vbProcedure="false">"c5724"</definedName>
    <definedName function="false" hidden="true" name="IQ_PENSION_CI_PRIOR_SERVICE_FOREIGN" vbProcedure="false">"c5725"</definedName>
    <definedName function="false" hidden="true" name="IQ_PENSION_CI_TRANSITION" vbProcedure="false">"c5729"</definedName>
    <definedName function="false" hidden="true" name="IQ_PENSION_CI_TRANSITION_DOM" vbProcedure="false">"c5727"</definedName>
    <definedName function="false" hidden="true" name="IQ_PENSION_CI_TRANSITION_FOREIGN" vbProcedure="false">"c5728"</definedName>
    <definedName function="false" hidden="true" name="IQ_PENSION_CL" vbProcedure="false">"c5753"</definedName>
    <definedName function="false" hidden="true" name="IQ_PENSION_CL_DOM" vbProcedure="false">"c5751"</definedName>
    <definedName function="false" hidden="true" name="IQ_PENSION_CL_FOREIGN" vbProcedure="false">"c5752"</definedName>
    <definedName function="false" hidden="true" name="IQ_PENSION_CONTRIBUTION_TOTAL_COST" vbProcedure="false">"c3559"</definedName>
    <definedName function="false" hidden="true" name="IQ_PENSION_DISCOUNT_RATE_DOMESTIC" vbProcedure="false">"c3573"</definedName>
    <definedName function="false" hidden="true" name="IQ_PENSION_DISCOUNT_RATE_FOREIGN" vbProcedure="false">"c3574"</definedName>
    <definedName function="false" hidden="true" name="IQ_PENSION_DISC_RATE_MAX" vbProcedure="false">"c3236"</definedName>
    <definedName function="false" hidden="true" name="IQ_PENSION_DISC_RATE_MAX_DOM" vbProcedure="false">"c3234"</definedName>
    <definedName function="false" hidden="true" name="IQ_PENSION_DISC_RATE_MAX_FOREIGN" vbProcedure="false">"c3235"</definedName>
    <definedName function="false" hidden="true" name="IQ_PENSION_DISC_RATE_MIN" vbProcedure="false">"c3233"</definedName>
    <definedName function="false" hidden="true" name="IQ_PENSION_DISC_RATE_MIN_DOM" vbProcedure="false">"c3231"</definedName>
    <definedName function="false" hidden="true" name="IQ_PENSION_DISC_RATE_MIN_FOREIGN" vbProcedure="false">"c3232"</definedName>
    <definedName function="false" hidden="true" name="IQ_PENSION_EST_BENEFIT_1YR" vbProcedure="false">"c3113"</definedName>
    <definedName function="false" hidden="true" name="IQ_PENSION_EST_BENEFIT_1YR_DOM" vbProcedure="false">"c3111"</definedName>
    <definedName function="false" hidden="true" name="IQ_PENSION_EST_BENEFIT_1YR_FOREIGN" vbProcedure="false">"c3112"</definedName>
    <definedName function="false" hidden="true" name="IQ_PENSION_EST_BENEFIT_2YR" vbProcedure="false">"c3116"</definedName>
    <definedName function="false" hidden="true" name="IQ_PENSION_EST_BENEFIT_2YR_DOM" vbProcedure="false">"c3114"</definedName>
    <definedName function="false" hidden="true" name="IQ_PENSION_EST_BENEFIT_2YR_FOREIGN" vbProcedure="false">"c3115"</definedName>
    <definedName function="false" hidden="true" name="IQ_PENSION_EST_BENEFIT_3YR" vbProcedure="false">"c3119"</definedName>
    <definedName function="false" hidden="true" name="IQ_PENSION_EST_BENEFIT_3YR_DOM" vbProcedure="false">"c3117"</definedName>
    <definedName function="false" hidden="true" name="IQ_PENSION_EST_BENEFIT_3YR_FOREIGN" vbProcedure="false">"c3118"</definedName>
    <definedName function="false" hidden="true" name="IQ_PENSION_EST_BENEFIT_4YR" vbProcedure="false">"c3122"</definedName>
    <definedName function="false" hidden="true" name="IQ_PENSION_EST_BENEFIT_4YR_DOM" vbProcedure="false">"c3120"</definedName>
    <definedName function="false" hidden="true" name="IQ_PENSION_EST_BENEFIT_4YR_FOREIGN" vbProcedure="false">"c3121"</definedName>
    <definedName function="false" hidden="true" name="IQ_PENSION_EST_BENEFIT_5YR" vbProcedure="false">"c3125"</definedName>
    <definedName function="false" hidden="true" name="IQ_PENSION_EST_BENEFIT_5YR_DOM" vbProcedure="false">"c3123"</definedName>
    <definedName function="false" hidden="true" name="IQ_PENSION_EST_BENEFIT_5YR_FOREIGN" vbProcedure="false">"c3124"</definedName>
    <definedName function="false" hidden="true" name="IQ_PENSION_EST_BENEFIT_AFTER5" vbProcedure="false">"c3128"</definedName>
    <definedName function="false" hidden="true" name="IQ_PENSION_EST_BENEFIT_AFTER5_DOM" vbProcedure="false">"c3126"</definedName>
    <definedName function="false" hidden="true" name="IQ_PENSION_EST_BENEFIT_AFTER5_FOREIGN" vbProcedure="false">"c3127"</definedName>
    <definedName function="false" hidden="true" name="IQ_PENSION_EST_CONTRIBUTIONS_NEXTYR" vbProcedure="false">"c3218"</definedName>
    <definedName function="false" hidden="true" name="IQ_PENSION_EST_CONTRIBUTIONS_NEXTYR_DOM" vbProcedure="false">"c3216"</definedName>
    <definedName function="false" hidden="true" name="IQ_PENSION_EST_CONTRIBUTIONS_NEXTYR_FOREIGN" vbProcedure="false">"c3217"</definedName>
    <definedName function="false" hidden="true" name="IQ_PENSION_EXP_RATE_RETURN_MAX" vbProcedure="false">"c3248"</definedName>
    <definedName function="false" hidden="true" name="IQ_PENSION_EXP_RATE_RETURN_MAX_DOM" vbProcedure="false">"c3246"</definedName>
    <definedName function="false" hidden="true" name="IQ_PENSION_EXP_RATE_RETURN_MAX_FOREIGN" vbProcedure="false">"c3247"</definedName>
    <definedName function="false" hidden="true" name="IQ_PENSION_EXP_RATE_RETURN_MIN" vbProcedure="false">"c3245"</definedName>
    <definedName function="false" hidden="true" name="IQ_PENSION_EXP_RATE_RETURN_MIN_DOM" vbProcedure="false">"c3243"</definedName>
    <definedName function="false" hidden="true" name="IQ_PENSION_EXP_RATE_RETURN_MIN_FOREIGN" vbProcedure="false">"c3244"</definedName>
    <definedName function="false" hidden="true" name="IQ_PENSION_EXP_RETURN_DOMESTIC" vbProcedure="false">"c3571"</definedName>
    <definedName function="false" hidden="true" name="IQ_PENSION_EXP_RETURN_FOREIGN" vbProcedure="false">"c3572"</definedName>
    <definedName function="false" hidden="true" name="IQ_PENSION_INTAN_ASSETS" vbProcedure="false">"c3137"</definedName>
    <definedName function="false" hidden="true" name="IQ_PENSION_INTAN_ASSETS_DOM" vbProcedure="false">"c3135"</definedName>
    <definedName function="false" hidden="true" name="IQ_PENSION_INTAN_ASSETS_FOREIGN" vbProcedure="false">"c3136"</definedName>
    <definedName function="false" hidden="true" name="IQ_PENSION_INTEREST_COST" vbProcedure="false">"c3582"</definedName>
    <definedName function="false" hidden="true" name="IQ_PENSION_INTEREST_COST_DOM" vbProcedure="false">"c3580"</definedName>
    <definedName function="false" hidden="true" name="IQ_PENSION_INTEREST_COST_FOREIGN" vbProcedure="false">"c3581"</definedName>
    <definedName function="false" hidden="true" name="IQ_PENSION_LT_ASSETS" vbProcedure="false">"c5750"</definedName>
    <definedName function="false" hidden="true" name="IQ_PENSION_LT_ASSETS_DOM" vbProcedure="false">"c5748"</definedName>
    <definedName function="false" hidden="true" name="IQ_PENSION_LT_ASSETS_FOREIGN" vbProcedure="false">"c5749"</definedName>
    <definedName function="false" hidden="true" name="IQ_PENSION_LT_LIAB" vbProcedure="false">"c5756"</definedName>
    <definedName function="false" hidden="true" name="IQ_PENSION_LT_LIAB_DOM" vbProcedure="false">"c5754"</definedName>
    <definedName function="false" hidden="true" name="IQ_PENSION_LT_LIAB_FOREIGN" vbProcedure="false">"c5755"</definedName>
    <definedName function="false" hidden="true" name="IQ_PENSION_NET_ASSET_RECOG" vbProcedure="false">"c3152"</definedName>
    <definedName function="false" hidden="true" name="IQ_PENSION_NET_ASSET_RECOG_DOM" vbProcedure="false">"c3150"</definedName>
    <definedName function="false" hidden="true" name="IQ_PENSION_NET_ASSET_RECOG_FOREIGN" vbProcedure="false">"c3151"</definedName>
    <definedName function="false" hidden="true" name="IQ_PENSION_OBLIGATION_ACQ" vbProcedure="false">"c3206"</definedName>
    <definedName function="false" hidden="true" name="IQ_PENSION_OBLIGATION_ACQ_DOM" vbProcedure="false">"c3204"</definedName>
    <definedName function="false" hidden="true" name="IQ_PENSION_OBLIGATION_ACQ_FOREIGN" vbProcedure="false">"c3205"</definedName>
    <definedName function="false" hidden="true" name="IQ_PENSION_OBLIGATION_ACTUARIAL_GAIN_LOSS" vbProcedure="false">"c3197"</definedName>
    <definedName function="false" hidden="true" name="IQ_PENSION_OBLIGATION_ACTUARIAL_GAIN_LOSS_DOM" vbProcedure="false">"c3195"</definedName>
    <definedName function="false" hidden="true" name="IQ_PENSION_OBLIGATION_ACTUARIAL_GAIN_LOSS_FOREIGN" vbProcedure="false">"c3196"</definedName>
    <definedName function="false" hidden="true" name="IQ_PENSION_OBLIGATION_BEG" vbProcedure="false">"c3185"</definedName>
    <definedName function="false" hidden="true" name="IQ_PENSION_OBLIGATION_BEG_DOM" vbProcedure="false">"c3183"</definedName>
    <definedName function="false" hidden="true" name="IQ_PENSION_OBLIGATION_BEG_FOREIGN" vbProcedure="false">"c3184"</definedName>
    <definedName function="false" hidden="true" name="IQ_PENSION_OBLIGATION_CURTAIL" vbProcedure="false">"c3209"</definedName>
    <definedName function="false" hidden="true" name="IQ_PENSION_OBLIGATION_CURTAIL_DOM" vbProcedure="false">"c3207"</definedName>
    <definedName function="false" hidden="true" name="IQ_PENSION_OBLIGATION_CURTAIL_FOREIGN" vbProcedure="false">"c3208"</definedName>
    <definedName function="false" hidden="true" name="IQ_PENSION_OBLIGATION_EMPLOYEE_CONTRIBUTIONS" vbProcedure="false">"c3194"</definedName>
    <definedName function="false" hidden="true" name="IQ_PENSION_OBLIGATION_EMPLOYEE_CONTRIBUTIONS_DOM" vbProcedure="false">"c3192"</definedName>
    <definedName function="false" hidden="true" name="IQ_PENSION_OBLIGATION_EMPLOYEE_CONTRIBUTIONS_FOREIGN" vbProcedure="false">"c3193"</definedName>
    <definedName function="false" hidden="true" name="IQ_PENSION_OBLIGATION_FX_ADJ" vbProcedure="false">"c3203"</definedName>
    <definedName function="false" hidden="true" name="IQ_PENSION_OBLIGATION_FX_ADJ_DOM" vbProcedure="false">"c3201"</definedName>
    <definedName function="false" hidden="true" name="IQ_PENSION_OBLIGATION_FX_ADJ_FOREIGN" vbProcedure="false">"c3202"</definedName>
    <definedName function="false" hidden="true" name="IQ_PENSION_OBLIGATION_INTEREST_COST" vbProcedure="false">"c3191"</definedName>
    <definedName function="false" hidden="true" name="IQ_PENSION_OBLIGATION_INTEREST_COST_DOM" vbProcedure="false">"c3189"</definedName>
    <definedName function="false" hidden="true" name="IQ_PENSION_OBLIGATION_INTEREST_COST_FOREIGN" vbProcedure="false">"c3190"</definedName>
    <definedName function="false" hidden="true" name="IQ_PENSION_OBLIGATION_OTHER_COST" vbProcedure="false">"c3555"</definedName>
    <definedName function="false" hidden="true" name="IQ_PENSION_OBLIGATION_OTHER_COST_DOM" vbProcedure="false">"c3553"</definedName>
    <definedName function="false" hidden="true" name="IQ_PENSION_OBLIGATION_OTHER_COST_FOREIGN" vbProcedure="false">"c3554"</definedName>
    <definedName function="false" hidden="true" name="IQ_PENSION_OBLIGATION_OTHER_PLAN_ADJ" vbProcedure="false">"c3212"</definedName>
    <definedName function="false" hidden="true" name="IQ_PENSION_OBLIGATION_OTHER_PLAN_ADJ_DOM" vbProcedure="false">"c3210"</definedName>
    <definedName function="false" hidden="true" name="IQ_PENSION_OBLIGATION_OTHER_PLAN_ADJ_FOREIGN" vbProcedure="false">"c3211"</definedName>
    <definedName function="false" hidden="true" name="IQ_PENSION_OBLIGATION_PAID" vbProcedure="false">"c3200"</definedName>
    <definedName function="false" hidden="true" name="IQ_PENSION_OBLIGATION_PAID_DOM" vbProcedure="false">"c3198"</definedName>
    <definedName function="false" hidden="true" name="IQ_PENSION_OBLIGATION_PAID_FOREIGN" vbProcedure="false">"c3199"</definedName>
    <definedName function="false" hidden="true" name="IQ_PENSION_OBLIGATION_PROJECTED" vbProcedure="false">"c3215"</definedName>
    <definedName function="false" hidden="true" name="IQ_PENSION_OBLIGATION_PROJECTED_DOM" vbProcedure="false">"c3213"</definedName>
    <definedName function="false" hidden="true" name="IQ_PENSION_OBLIGATION_PROJECTED_FOREIGN" vbProcedure="false">"c3214"</definedName>
    <definedName function="false" hidden="true" name="IQ_PENSION_OBLIGATION_ROA" vbProcedure="false">"c3552"</definedName>
    <definedName function="false" hidden="true" name="IQ_PENSION_OBLIGATION_ROA_DOM" vbProcedure="false">"c3550"</definedName>
    <definedName function="false" hidden="true" name="IQ_PENSION_OBLIGATION_ROA_FOREIGN" vbProcedure="false">"c3551"</definedName>
    <definedName function="false" hidden="true" name="IQ_PENSION_OBLIGATION_SERVICE_COST" vbProcedure="false">"c3188"</definedName>
    <definedName function="false" hidden="true" name="IQ_PENSION_OBLIGATION_SERVICE_COST_DOM" vbProcedure="false">"c3186"</definedName>
    <definedName function="false" hidden="true" name="IQ_PENSION_OBLIGATION_SERVICE_COST_FOREIGN" vbProcedure="false">"c3187"</definedName>
    <definedName function="false" hidden="true" name="IQ_PENSION_OBLIGATION_TOTAL_COST" vbProcedure="false">"c3558"</definedName>
    <definedName function="false" hidden="true" name="IQ_PENSION_OBLIGATION_TOTAL_COST_DOM" vbProcedure="false">"c3556"</definedName>
    <definedName function="false" hidden="true" name="IQ_PENSION_OBLIGATION_TOTAL_COST_FOREIGN" vbProcedure="false">"c3557"</definedName>
    <definedName function="false" hidden="true" name="IQ_PENSION_OTHER" vbProcedure="false">"c3143"</definedName>
    <definedName function="false" hidden="true" name="IQ_PENSION_OTHER_ADJ" vbProcedure="false">"c3149"</definedName>
    <definedName function="false" hidden="true" name="IQ_PENSION_OTHER_ADJ_DOM" vbProcedure="false">"c3147"</definedName>
    <definedName function="false" hidden="true" name="IQ_PENSION_OTHER_ADJ_FOREIGN" vbProcedure="false">"c3148"</definedName>
    <definedName function="false" hidden="true" name="IQ_PENSION_OTHER_DOM" vbProcedure="false">"c3141"</definedName>
    <definedName function="false" hidden="true" name="IQ_PENSION_OTHER_FOREIGN" vbProcedure="false">"c3142"</definedName>
    <definedName function="false" hidden="true" name="IQ_PENSION_PBO_ASSUMED_RATE_RET_MAX" vbProcedure="false">"c3254"</definedName>
    <definedName function="false" hidden="true" name="IQ_PENSION_PBO_ASSUMED_RATE_RET_MAX_DOM" vbProcedure="false">"c3252"</definedName>
    <definedName function="false" hidden="true" name="IQ_PENSION_PBO_ASSUMED_RATE_RET_MAX_FOREIGN" vbProcedure="false">"c3253"</definedName>
    <definedName function="false" hidden="true" name="IQ_PENSION_PBO_ASSUMED_RATE_RET_MIN" vbProcedure="false">"c3251"</definedName>
    <definedName function="false" hidden="true" name="IQ_PENSION_PBO_ASSUMED_RATE_RET_MIN_DOM" vbProcedure="false">"c3249"</definedName>
    <definedName function="false" hidden="true" name="IQ_PENSION_PBO_ASSUMED_RATE_RET_MIN_FOREIGN" vbProcedure="false">"c3250"</definedName>
    <definedName function="false" hidden="true" name="IQ_PENSION_PBO_RATE_COMP_INCREASE_MAX" vbProcedure="false">"c3260"</definedName>
    <definedName function="false" hidden="true" name="IQ_PENSION_PBO_RATE_COMP_INCREASE_MAX_DOM" vbProcedure="false">"c3258"</definedName>
    <definedName function="false" hidden="true" name="IQ_PENSION_PBO_RATE_COMP_INCREASE_MAX_FOREIGN" vbProcedure="false">"c3259"</definedName>
    <definedName function="false" hidden="true" name="IQ_PENSION_PBO_RATE_COMP_INCREASE_MIN" vbProcedure="false">"c3257"</definedName>
    <definedName function="false" hidden="true" name="IQ_PENSION_PBO_RATE_COMP_INCREASE_MIN_DOM" vbProcedure="false">"c3255"</definedName>
    <definedName function="false" hidden="true" name="IQ_PENSION_PBO_RATE_COMP_INCREASE_MIN_FOREIGN" vbProcedure="false">"c3256"</definedName>
    <definedName function="false" hidden="true" name="IQ_PENSION_PREPAID_COST" vbProcedure="false">"c3131"</definedName>
    <definedName function="false" hidden="true" name="IQ_PENSION_PREPAID_COST_DOM" vbProcedure="false">"c3129"</definedName>
    <definedName function="false" hidden="true" name="IQ_PENSION_PREPAID_COST_FOREIGN" vbProcedure="false">"c3130"</definedName>
    <definedName function="false" hidden="true" name="IQ_PENSION_PRIOR_SERVICE_NEXT" vbProcedure="false">"c5741"</definedName>
    <definedName function="false" hidden="true" name="IQ_PENSION_PRIOR_SERVICE_NEXT_DOM" vbProcedure="false">"c5739"</definedName>
    <definedName function="false" hidden="true" name="IQ_PENSION_PRIOR_SERVICE_NEXT_FOREIGN" vbProcedure="false">"c5740"</definedName>
    <definedName function="false" hidden="true" name="IQ_PENSION_PROJECTED_OBLIGATION" vbProcedure="false">"c3566"</definedName>
    <definedName function="false" hidden="true" name="IQ_PENSION_PROJECTED_OBLIGATION_DOMESTIC" vbProcedure="false">"c3564"</definedName>
    <definedName function="false" hidden="true" name="IQ_PENSION_PROJECTED_OBLIGATION_FOREIGN" vbProcedure="false">"c3565"</definedName>
    <definedName function="false" hidden="true" name="IQ_PENSION_QUART_ADDL_CONTRIBUTIONS_EXP" vbProcedure="false">"c3224"</definedName>
    <definedName function="false" hidden="true" name="IQ_PENSION_QUART_ADDL_CONTRIBUTIONS_EXP_DOM" vbProcedure="false">"c3222"</definedName>
    <definedName function="false" hidden="true" name="IQ_PENSION_QUART_ADDL_CONTRIBUTIONS_EXP_FOREIGN" vbProcedure="false">"c3223"</definedName>
    <definedName function="false" hidden="true" name="IQ_PENSION_QUART_EMPLOYER_CONTRIBUTIONS" vbProcedure="false">"c3221"</definedName>
    <definedName function="false" hidden="true" name="IQ_PENSION_QUART_EMPLOYER_CONTRIBUTIONS_DOM" vbProcedure="false">"c3219"</definedName>
    <definedName function="false" hidden="true" name="IQ_PENSION_QUART_EMPLOYER_CONTRIBUTIONS_FOREIGN" vbProcedure="false">"c3220"</definedName>
    <definedName function="false" hidden="true" name="IQ_PENSION_RATE_COMP_GROWTH_DOMESTIC" vbProcedure="false">"c3575"</definedName>
    <definedName function="false" hidden="true" name="IQ_PENSION_RATE_COMP_GROWTH_FOREIGN" vbProcedure="false">"c3576"</definedName>
    <definedName function="false" hidden="true" name="IQ_PENSION_RATE_COMP_INCREASE_MAX" vbProcedure="false">"c3242"</definedName>
    <definedName function="false" hidden="true" name="IQ_PENSION_RATE_COMP_INCREASE_MAX_DOM" vbProcedure="false">"c3240"</definedName>
    <definedName function="false" hidden="true" name="IQ_PENSION_RATE_COMP_INCREASE_MAX_FOREIGN" vbProcedure="false">"c3241"</definedName>
    <definedName function="false" hidden="true" name="IQ_PENSION_RATE_COMP_INCREASE_MIN" vbProcedure="false">"c3239"</definedName>
    <definedName function="false" hidden="true" name="IQ_PENSION_RATE_COMP_INCREASE_MIN_DOM" vbProcedure="false">"c3237"</definedName>
    <definedName function="false" hidden="true" name="IQ_PENSION_RATE_COMP_INCREASE_MIN_FOREIGN" vbProcedure="false">"c3238"</definedName>
    <definedName function="false" hidden="true" name="IQ_PENSION_SERVICE_COST" vbProcedure="false">"c3579"</definedName>
    <definedName function="false" hidden="true" name="IQ_PENSION_SERVICE_COST_DOM" vbProcedure="false">"c3577"</definedName>
    <definedName function="false" hidden="true" name="IQ_PENSION_SERVICE_COST_FOREIGN" vbProcedure="false">"c3578"</definedName>
    <definedName function="false" hidden="true" name="IQ_PENSION_TOTAL_ASSETS" vbProcedure="false">"c3563"</definedName>
    <definedName function="false" hidden="true" name="IQ_PENSION_TOTAL_ASSETS_DOMESTIC" vbProcedure="false">"c3561"</definedName>
    <definedName function="false" hidden="true" name="IQ_PENSION_TOTAL_ASSETS_FOREIGN" vbProcedure="false">"c3562"</definedName>
    <definedName function="false" hidden="true" name="IQ_PENSION_TOTAL_EXP" vbProcedure="false">"c3560"</definedName>
    <definedName function="false" hidden="true" name="IQ_PENSION_TRANSITION_NEXT" vbProcedure="false">"c5744"</definedName>
    <definedName function="false" hidden="true" name="IQ_PENSION_TRANSITION_NEXT_DOM" vbProcedure="false">"c5742"</definedName>
    <definedName function="false" hidden="true" name="IQ_PENSION_TRANSITION_NEXT_FOREIGN" vbProcedure="false">"c5743"</definedName>
    <definedName function="false" hidden="true" name="IQ_PENSION_UNFUNDED_ADDL_MIN_LIAB" vbProcedure="false">"c3227"</definedName>
    <definedName function="false" hidden="true" name="IQ_PENSION_UNFUNDED_ADDL_MIN_LIAB_DOM" vbProcedure="false">"c3225"</definedName>
    <definedName function="false" hidden="true" name="IQ_PENSION_UNFUNDED_ADDL_MIN_LIAB_FOREIGN" vbProcedure="false">"c3226"</definedName>
    <definedName function="false" hidden="true" name="IQ_PENSION_UNRECOG_PRIOR" vbProcedure="false">"c3146"</definedName>
    <definedName function="false" hidden="true" name="IQ_PENSION_UNRECOG_PRIOR_DOM" vbProcedure="false">"c3144"</definedName>
    <definedName function="false" hidden="true" name="IQ_PENSION_UNRECOG_PRIOR_FOREIGN" vbProcedure="false">"c3145"</definedName>
    <definedName function="false" hidden="true" name="IQ_PENSION_UV_LIAB" vbProcedure="false">"c3567"</definedName>
    <definedName function="false" hidden="true" name="IQ_PERCENT_CHANGE_EST_5YR_GROWTH_RATE_12MONTHS" vbProcedure="false">"c1852"</definedName>
    <definedName function="false" hidden="true" name="IQ_PERCENT_CHANGE_EST_5YR_GROWTH_RATE_12MONTHS_REUT" vbProcedure="false">"c3959"</definedName>
    <definedName function="false" hidden="true" name="IQ_PERCENT_CHANGE_EST_5YR_GROWTH_RATE_18MONTHS" vbProcedure="false">"c1853"</definedName>
    <definedName function="false" hidden="true" name="IQ_PERCENT_CHANGE_EST_5YR_GROWTH_RATE_18MONTHS_REUT" vbProcedure="false">"c3960"</definedName>
    <definedName function="false" hidden="true" name="IQ_PERCENT_CHANGE_EST_5YR_GROWTH_RATE_3MONTHS" vbProcedure="false">"c1849"</definedName>
    <definedName function="false" hidden="true" name="IQ_PERCENT_CHANGE_EST_5YR_GROWTH_RATE_3MONTHS_REUT" vbProcedure="false">"c3956"</definedName>
    <definedName function="false" hidden="true" name="IQ_PERCENT_CHANGE_EST_5YR_GROWTH_RATE_6MONTHS" vbProcedure="false">"c1850"</definedName>
    <definedName function="false" hidden="true" name="IQ_PERCENT_CHANGE_EST_5YR_GROWTH_RATE_6MONTHS_REUT" vbProcedure="false">"c3957"</definedName>
    <definedName function="false" hidden="true" name="IQ_PERCENT_CHANGE_EST_5YR_GROWTH_RATE_9MONTHS" vbProcedure="false">"c1851"</definedName>
    <definedName function="false" hidden="true" name="IQ_PERCENT_CHANGE_EST_5YR_GROWTH_RATE_9MONTHS_REUT" vbProcedure="false">"c3958"</definedName>
    <definedName function="false" hidden="true" name="IQ_PERCENT_CHANGE_EST_5YR_GROWTH_RATE_DAY" vbProcedure="false">"c1846"</definedName>
    <definedName function="false" hidden="true" name="IQ_PERCENT_CHANGE_EST_5YR_GROWTH_RATE_DAY_REUT" vbProcedure="false">"c3954"</definedName>
    <definedName function="false" hidden="true" name="IQ_PERCENT_CHANGE_EST_5YR_GROWTH_RATE_MONTH" vbProcedure="false">"c1848"</definedName>
    <definedName function="false" hidden="true" name="IQ_PERCENT_CHANGE_EST_5YR_GROWTH_RATE_MONTH_REUT" vbProcedure="false">"c3955"</definedName>
    <definedName function="false" hidden="true" name="IQ_PERCENT_CHANGE_EST_5YR_GROWTH_RATE_WEEK" vbProcedure="false">"c1847"</definedName>
    <definedName function="false" hidden="true" name="IQ_PERCENT_CHANGE_EST_5YR_GROWTH_RATE_WEEK_REUT" vbProcedure="false">"c5435"</definedName>
    <definedName function="false" hidden="true" name="IQ_PERCENT_CHANGE_EST_CFPS_12MONTHS" vbProcedure="false">"c1812"</definedName>
    <definedName function="false" hidden="true" name="IQ_PERCENT_CHANGE_EST_CFPS_12MONTHS_REUT" vbProcedure="false">"c3924"</definedName>
    <definedName function="false" hidden="true" name="IQ_PERCENT_CHANGE_EST_CFPS_18MONTHS" vbProcedure="false">"c1813"</definedName>
    <definedName function="false" hidden="true" name="IQ_PERCENT_CHANGE_EST_CFPS_18MONTHS_REUT" vbProcedure="false">"c3925"</definedName>
    <definedName function="false" hidden="true" name="IQ_PERCENT_CHANGE_EST_CFPS_3MONTHS" vbProcedure="false">"c1809"</definedName>
    <definedName function="false" hidden="true" name="IQ_PERCENT_CHANGE_EST_CFPS_3MONTHS_REUT" vbProcedure="false">"c3921"</definedName>
    <definedName function="false" hidden="true" name="IQ_PERCENT_CHANGE_EST_CFPS_6MONTHS" vbProcedure="false">"c1810"</definedName>
    <definedName function="false" hidden="true" name="IQ_PERCENT_CHANGE_EST_CFPS_6MONTHS_REUT" vbProcedure="false">"c3922"</definedName>
    <definedName function="false" hidden="true" name="IQ_PERCENT_CHANGE_EST_CFPS_9MONTHS" vbProcedure="false">"c1811"</definedName>
    <definedName function="false" hidden="true" name="IQ_PERCENT_CHANGE_EST_CFPS_9MONTHS_REUT" vbProcedure="false">"c3923"</definedName>
    <definedName function="false" hidden="true" name="IQ_PERCENT_CHANGE_EST_CFPS_DAY" vbProcedure="false">"c1806"</definedName>
    <definedName function="false" hidden="true" name="IQ_PERCENT_CHANGE_EST_CFPS_DAY_REUT" vbProcedure="false">"c3919"</definedName>
    <definedName function="false" hidden="true" name="IQ_PERCENT_CHANGE_EST_CFPS_MONTH" vbProcedure="false">"c1808"</definedName>
    <definedName function="false" hidden="true" name="IQ_PERCENT_CHANGE_EST_CFPS_MONTH_REUT" vbProcedure="false">"c3920"</definedName>
    <definedName function="false" hidden="true" name="IQ_PERCENT_CHANGE_EST_CFPS_WEEK" vbProcedure="false">"c1807"</definedName>
    <definedName function="false" hidden="true" name="IQ_PERCENT_CHANGE_EST_CFPS_WEEK_REUT" vbProcedure="false">"c3962"</definedName>
    <definedName function="false" hidden="true" name="IQ_PERCENT_CHANGE_EST_DPS_12MONTHS" vbProcedure="false">"c1820"</definedName>
    <definedName function="false" hidden="true" name="IQ_PERCENT_CHANGE_EST_DPS_12MONTHS_REUT" vbProcedure="false">"c3931"</definedName>
    <definedName function="false" hidden="true" name="IQ_PERCENT_CHANGE_EST_DPS_18MONTHS" vbProcedure="false">"c1821"</definedName>
    <definedName function="false" hidden="true" name="IQ_PERCENT_CHANGE_EST_DPS_18MONTHS_REUT" vbProcedure="false">"c3932"</definedName>
    <definedName function="false" hidden="true" name="IQ_PERCENT_CHANGE_EST_DPS_3MONTHS" vbProcedure="false">"c1817"</definedName>
    <definedName function="false" hidden="true" name="IQ_PERCENT_CHANGE_EST_DPS_3MONTHS_REUT" vbProcedure="false">"c3928"</definedName>
    <definedName function="false" hidden="true" name="IQ_PERCENT_CHANGE_EST_DPS_6MONTHS" vbProcedure="false">"c1818"</definedName>
    <definedName function="false" hidden="true" name="IQ_PERCENT_CHANGE_EST_DPS_6MONTHS_REUT" vbProcedure="false">"c3929"</definedName>
    <definedName function="false" hidden="true" name="IQ_PERCENT_CHANGE_EST_DPS_9MONTHS" vbProcedure="false">"c1819"</definedName>
    <definedName function="false" hidden="true" name="IQ_PERCENT_CHANGE_EST_DPS_9MONTHS_REUT" vbProcedure="false">"c3930"</definedName>
    <definedName function="false" hidden="true" name="IQ_PERCENT_CHANGE_EST_DPS_DAY" vbProcedure="false">"c1814"</definedName>
    <definedName function="false" hidden="true" name="IQ_PERCENT_CHANGE_EST_DPS_DAY_REUT" vbProcedure="false">"c3926"</definedName>
    <definedName function="false" hidden="true" name="IQ_PERCENT_CHANGE_EST_DPS_MONTH" vbProcedure="false">"c1816"</definedName>
    <definedName function="false" hidden="true" name="IQ_PERCENT_CHANGE_EST_DPS_MONTH_REUT" vbProcedure="false">"c3927"</definedName>
    <definedName function="false" hidden="true" name="IQ_PERCENT_CHANGE_EST_DPS_WEEK" vbProcedure="false">"c1815"</definedName>
    <definedName function="false" hidden="true" name="IQ_PERCENT_CHANGE_EST_DPS_WEEK_REUT" vbProcedure="false">"c3963"</definedName>
    <definedName function="false" hidden="true" name="IQ_PERCENT_CHANGE_EST_EBITDA_12MONTHS" vbProcedure="false">"c1804"</definedName>
    <definedName function="false" hidden="true" name="IQ_PERCENT_CHANGE_EST_EBITDA_12MONTHS_REUT" vbProcedure="false">"c3917"</definedName>
    <definedName function="false" hidden="true" name="IQ_PERCENT_CHANGE_EST_EBITDA_18MONTHS" vbProcedure="false">"c1805"</definedName>
    <definedName function="false" hidden="true" name="IQ_PERCENT_CHANGE_EST_EBITDA_18MONTHS_REUT" vbProcedure="false">"c3918"</definedName>
    <definedName function="false" hidden="true" name="IQ_PERCENT_CHANGE_EST_EBITDA_3MONTHS" vbProcedure="false">"c1801"</definedName>
    <definedName function="false" hidden="true" name="IQ_PERCENT_CHANGE_EST_EBITDA_3MONTHS_REUT" vbProcedure="false">"c3914"</definedName>
    <definedName function="false" hidden="true" name="IQ_PERCENT_CHANGE_EST_EBITDA_6MONTHS" vbProcedure="false">"c1802"</definedName>
    <definedName function="false" hidden="true" name="IQ_PERCENT_CHANGE_EST_EBITDA_6MONTHS_REUT" vbProcedure="false">"c3915"</definedName>
    <definedName function="false" hidden="true" name="IQ_PERCENT_CHANGE_EST_EBITDA_9MONTHS" vbProcedure="false">"c1803"</definedName>
    <definedName function="false" hidden="true" name="IQ_PERCENT_CHANGE_EST_EBITDA_9MONTHS_REUT" vbProcedure="false">"c3916"</definedName>
    <definedName function="false" hidden="true" name="IQ_PERCENT_CHANGE_EST_EBITDA_DAY" vbProcedure="false">"c1798"</definedName>
    <definedName function="false" hidden="true" name="IQ_PERCENT_CHANGE_EST_EBITDA_DAY_REUT" vbProcedure="false">"c3912"</definedName>
    <definedName function="false" hidden="true" name="IQ_PERCENT_CHANGE_EST_EBITDA_MONTH" vbProcedure="false">"c1800"</definedName>
    <definedName function="false" hidden="true" name="IQ_PERCENT_CHANGE_EST_EBITDA_MONTH_REUT" vbProcedure="false">"c3913"</definedName>
    <definedName function="false" hidden="true" name="IQ_PERCENT_CHANGE_EST_EBITDA_WEEK" vbProcedure="false">"c1799"</definedName>
    <definedName function="false" hidden="true" name="IQ_PERCENT_CHANGE_EST_EBITDA_WEEK_REUT" vbProcedure="false">"c3961"</definedName>
    <definedName function="false" hidden="true" name="IQ_PERCENT_CHANGE_EST_EPS_12MONTHS" vbProcedure="false">"c1788"</definedName>
    <definedName function="false" hidden="true" name="IQ_PERCENT_CHANGE_EST_EPS_12MONTHS_REUT" vbProcedure="false">"c3902"</definedName>
    <definedName function="false" hidden="true" name="IQ_PERCENT_CHANGE_EST_EPS_18MONTHS" vbProcedure="false">"c1789"</definedName>
    <definedName function="false" hidden="true" name="IQ_PERCENT_CHANGE_EST_EPS_18MONTHS_REUT" vbProcedure="false">"c3903"</definedName>
    <definedName function="false" hidden="true" name="IQ_PERCENT_CHANGE_EST_EPS_3MONTHS" vbProcedure="false">"c1785"</definedName>
    <definedName function="false" hidden="true" name="IQ_PERCENT_CHANGE_EST_EPS_3MONTHS_REUT" vbProcedure="false">"c3899"</definedName>
    <definedName function="false" hidden="true" name="IQ_PERCENT_CHANGE_EST_EPS_6MONTHS" vbProcedure="false">"c1786"</definedName>
    <definedName function="false" hidden="true" name="IQ_PERCENT_CHANGE_EST_EPS_6MONTHS_REUT" vbProcedure="false">"c3900"</definedName>
    <definedName function="false" hidden="true" name="IQ_PERCENT_CHANGE_EST_EPS_9MONTHS" vbProcedure="false">"c1787"</definedName>
    <definedName function="false" hidden="true" name="IQ_PERCENT_CHANGE_EST_EPS_9MONTHS_REUT" vbProcedure="false">"c3901"</definedName>
    <definedName function="false" hidden="true" name="IQ_PERCENT_CHANGE_EST_EPS_DAY" vbProcedure="false">"c1782"</definedName>
    <definedName function="false" hidden="true" name="IQ_PERCENT_CHANGE_EST_EPS_DAY_REUT" vbProcedure="false">"c3896"</definedName>
    <definedName function="false" hidden="true" name="IQ_PERCENT_CHANGE_EST_EPS_MONTH" vbProcedure="false">"c1784"</definedName>
    <definedName function="false" hidden="true" name="IQ_PERCENT_CHANGE_EST_EPS_MONTH_REUT" vbProcedure="false">"c3898"</definedName>
    <definedName function="false" hidden="true" name="IQ_PERCENT_CHANGE_EST_EPS_WEEK" vbProcedure="false">"c1783"</definedName>
    <definedName function="false" hidden="true" name="IQ_PERCENT_CHANGE_EST_EPS_WEEK_REUT" vbProcedure="false">"c3897"</definedName>
    <definedName function="false" hidden="true" name="IQ_PERCENT_CHANGE_EST_FFO_12MONTHS" vbProcedure="false">"c1828"</definedName>
    <definedName function="false" hidden="true" name="IQ_PERCENT_CHANGE_EST_FFO_12MONTHS_REUT" vbProcedure="false">"c3938"</definedName>
    <definedName function="false" hidden="true" name="IQ_PERCENT_CHANGE_EST_FFO_18MONTHS" vbProcedure="false">"c1829"</definedName>
    <definedName function="false" hidden="true" name="IQ_PERCENT_CHANGE_EST_FFO_18MONTHS_REUT" vbProcedure="false">"c3939"</definedName>
    <definedName function="false" hidden="true" name="IQ_PERCENT_CHANGE_EST_FFO_3MONTHS" vbProcedure="false">"c1825"</definedName>
    <definedName function="false" hidden="true" name="IQ_PERCENT_CHANGE_EST_FFO_3MONTHS_REUT" vbProcedure="false">"c3935"</definedName>
    <definedName function="false" hidden="true" name="IQ_PERCENT_CHANGE_EST_FFO_6MONTHS" vbProcedure="false">"c1826"</definedName>
    <definedName function="false" hidden="true" name="IQ_PERCENT_CHANGE_EST_FFO_6MONTHS_REUT" vbProcedure="false">"c3936"</definedName>
    <definedName function="false" hidden="true" name="IQ_PERCENT_CHANGE_EST_FFO_9MONTHS" vbProcedure="false">"c1827"</definedName>
    <definedName function="false" hidden="true" name="IQ_PERCENT_CHANGE_EST_FFO_9MONTHS_REUT" vbProcedure="false">"c3937"</definedName>
    <definedName function="false" hidden="true" name="IQ_PERCENT_CHANGE_EST_FFO_DAY" vbProcedure="false">"c1822"</definedName>
    <definedName function="false" hidden="true" name="IQ_PERCENT_CHANGE_EST_FFO_DAY_REUT" vbProcedure="false">"c3933"</definedName>
    <definedName function="false" hidden="true" name="IQ_PERCENT_CHANGE_EST_FFO_MONTH" vbProcedure="false">"c1824"</definedName>
    <definedName function="false" hidden="true" name="IQ_PERCENT_CHANGE_EST_FFO_MONTH_REUT" vbProcedure="false">"c3934"</definedName>
    <definedName function="false" hidden="true" name="IQ_PERCENT_CHANGE_EST_FFO_WEEK" vbProcedure="false">"c1823"</definedName>
    <definedName function="false" hidden="true" name="IQ_PERCENT_CHANGE_EST_FFO_WEEK_REUT" vbProcedure="false">"c3964"</definedName>
    <definedName function="false" hidden="true" name="IQ_PERCENT_CHANGE_EST_PRICE_TARGET_12MONTHS" vbProcedure="false">"c1844"</definedName>
    <definedName function="false" hidden="true" name="IQ_PERCENT_CHANGE_EST_PRICE_TARGET_12MONTHS_REUT" vbProcedure="false">"c3952"</definedName>
    <definedName function="false" hidden="true" name="IQ_PERCENT_CHANGE_EST_PRICE_TARGET_18MONTHS" vbProcedure="false">"c1845"</definedName>
    <definedName function="false" hidden="true" name="IQ_PERCENT_CHANGE_EST_PRICE_TARGET_18MONTHS_REUT" vbProcedure="false">"c3953"</definedName>
    <definedName function="false" hidden="true" name="IQ_PERCENT_CHANGE_EST_PRICE_TARGET_3MONTHS" vbProcedure="false">"c1841"</definedName>
    <definedName function="false" hidden="true" name="IQ_PERCENT_CHANGE_EST_PRICE_TARGET_3MONTHS_REUT" vbProcedure="false">"c3949"</definedName>
    <definedName function="false" hidden="true" name="IQ_PERCENT_CHANGE_EST_PRICE_TARGET_6MONTHS" vbProcedure="false">"c1842"</definedName>
    <definedName function="false" hidden="true" name="IQ_PERCENT_CHANGE_EST_PRICE_TARGET_6MONTHS_REUT" vbProcedure="false">"c3950"</definedName>
    <definedName function="false" hidden="true" name="IQ_PERCENT_CHANGE_EST_PRICE_TARGET_9MONTHS" vbProcedure="false">"c1843"</definedName>
    <definedName function="false" hidden="true" name="IQ_PERCENT_CHANGE_EST_PRICE_TARGET_9MONTHS_REUT" vbProcedure="false">"c3951"</definedName>
    <definedName function="false" hidden="true" name="IQ_PERCENT_CHANGE_EST_PRICE_TARGET_DAY" vbProcedure="false">"c1838"</definedName>
    <definedName function="false" hidden="true" name="IQ_PERCENT_CHANGE_EST_PRICE_TARGET_DAY_REUT" vbProcedure="false">"c3947"</definedName>
    <definedName function="false" hidden="true" name="IQ_PERCENT_CHANGE_EST_PRICE_TARGET_MONTH" vbProcedure="false">"c1840"</definedName>
    <definedName function="false" hidden="true" name="IQ_PERCENT_CHANGE_EST_PRICE_TARGET_MONTH_REUT" vbProcedure="false">"c3948"</definedName>
    <definedName function="false" hidden="true" name="IQ_PERCENT_CHANGE_EST_PRICE_TARGET_WEEK" vbProcedure="false">"c1839"</definedName>
    <definedName function="false" hidden="true" name="IQ_PERCENT_CHANGE_EST_PRICE_TARGET_WEEK_REUT" vbProcedure="false">"c3967"</definedName>
    <definedName function="false" hidden="true" name="IQ_PERCENT_CHANGE_EST_RECO_12MONTHS" vbProcedure="false">"c1836"</definedName>
    <definedName function="false" hidden="true" name="IQ_PERCENT_CHANGE_EST_RECO_12MONTHS_REUT" vbProcedure="false">"c3945"</definedName>
    <definedName function="false" hidden="true" name="IQ_PERCENT_CHANGE_EST_RECO_18MONTHS" vbProcedure="false">"c1837"</definedName>
    <definedName function="false" hidden="true" name="IQ_PERCENT_CHANGE_EST_RECO_18MONTHS_REUT" vbProcedure="false">"c3946"</definedName>
    <definedName function="false" hidden="true" name="IQ_PERCENT_CHANGE_EST_RECO_3MONTHS" vbProcedure="false">"c1833"</definedName>
    <definedName function="false" hidden="true" name="IQ_PERCENT_CHANGE_EST_RECO_3MONTHS_REUT" vbProcedure="false">"c3942"</definedName>
    <definedName function="false" hidden="true" name="IQ_PERCENT_CHANGE_EST_RECO_6MONTHS" vbProcedure="false">"c1834"</definedName>
    <definedName function="false" hidden="true" name="IQ_PERCENT_CHANGE_EST_RECO_6MONTHS_REUT" vbProcedure="false">"c3943"</definedName>
    <definedName function="false" hidden="true" name="IQ_PERCENT_CHANGE_EST_RECO_9MONTHS" vbProcedure="false">"c1835"</definedName>
    <definedName function="false" hidden="true" name="IQ_PERCENT_CHANGE_EST_RECO_9MONTHS_REUT" vbProcedure="false">"c3944"</definedName>
    <definedName function="false" hidden="true" name="IQ_PERCENT_CHANGE_EST_RECO_DAY" vbProcedure="false">"c1830"</definedName>
    <definedName function="false" hidden="true" name="IQ_PERCENT_CHANGE_EST_RECO_DAY_REUT" vbProcedure="false">"c3940"</definedName>
    <definedName function="false" hidden="true" name="IQ_PERCENT_CHANGE_EST_RECO_MONTH" vbProcedure="false">"c1832"</definedName>
    <definedName function="false" hidden="true" name="IQ_PERCENT_CHANGE_EST_RECO_MONTH_REUT" vbProcedure="false">"c3941"</definedName>
    <definedName function="false" hidden="true" name="IQ_PERCENT_CHANGE_EST_RECO_WEEK" vbProcedure="false">"c1831"</definedName>
    <definedName function="false" hidden="true" name="IQ_PERCENT_CHANGE_EST_RECO_WEEK_REUT" vbProcedure="false">"c3965"</definedName>
    <definedName function="false" hidden="true" name="IQ_PERCENT_CHANGE_EST_REV_12MONTHS" vbProcedure="false">"c1796"</definedName>
    <definedName function="false" hidden="true" name="IQ_PERCENT_CHANGE_EST_REV_12MONTHS_REUT" vbProcedure="false">"c3910"</definedName>
    <definedName function="false" hidden="true" name="IQ_PERCENT_CHANGE_EST_REV_18MONTHS" vbProcedure="false">"c1797"</definedName>
    <definedName function="false" hidden="true" name="IQ_PERCENT_CHANGE_EST_REV_18MONTHS_REUT" vbProcedure="false">"c3911"</definedName>
    <definedName function="false" hidden="true" name="IQ_PERCENT_CHANGE_EST_REV_3MONTHS" vbProcedure="false">"c1793"</definedName>
    <definedName function="false" hidden="true" name="IQ_PERCENT_CHANGE_EST_REV_3MONTHS_REUT" vbProcedure="false">"c3907"</definedName>
    <definedName function="false" hidden="true" name="IQ_PERCENT_CHANGE_EST_REV_6MONTHS" vbProcedure="false">"c1794"</definedName>
    <definedName function="false" hidden="true" name="IQ_PERCENT_CHANGE_EST_REV_6MONTHS_REUT" vbProcedure="false">"c3908"</definedName>
    <definedName function="false" hidden="true" name="IQ_PERCENT_CHANGE_EST_REV_9MONTHS" vbProcedure="false">"c1795"</definedName>
    <definedName function="false" hidden="true" name="IQ_PERCENT_CHANGE_EST_REV_9MONTHS_REUT" vbProcedure="false">"c3909"</definedName>
    <definedName function="false" hidden="true" name="IQ_PERCENT_CHANGE_EST_REV_DAY" vbProcedure="false">"c1790"</definedName>
    <definedName function="false" hidden="true" name="IQ_PERCENT_CHANGE_EST_REV_DAY_REUT" vbProcedure="false">"c3904"</definedName>
    <definedName function="false" hidden="true" name="IQ_PERCENT_CHANGE_EST_REV_MONTH" vbProcedure="false">"c1792"</definedName>
    <definedName function="false" hidden="true" name="IQ_PERCENT_CHANGE_EST_REV_MONTH_REUT" vbProcedure="false">"c3906"</definedName>
    <definedName function="false" hidden="true" name="IQ_PERCENT_CHANGE_EST_REV_WEEK" vbProcedure="false">"c1791"</definedName>
    <definedName function="false" hidden="true" name="IQ_PERCENT_CHANGE_EST_REV_WEEK_REUT" vbProcedure="false">"c3905"</definedName>
    <definedName function="false" hidden="true" name="IQ_PERIODDATE" vbProcedure="false">"c1414"</definedName>
    <definedName function="false" hidden="true" name="IQ_PERIODDATE_BS" vbProcedure="false">"c1032"</definedName>
    <definedName function="false" hidden="true" name="IQ_PERIODDATE_CF" vbProcedure="false">"c1033"</definedName>
    <definedName function="false" hidden="true" name="IQ_PERIODDATE_IS" vbProcedure="false">"c1034"</definedName>
    <definedName function="false" hidden="true" name="IQ_PERIODLENGTH_CF" vbProcedure="false">"c1502"</definedName>
    <definedName function="false" hidden="true" name="IQ_PERIODLENGTH_IS" vbProcedure="false">"c1503"</definedName>
    <definedName function="false" hidden="true" name="IQ_PERTYPE" vbProcedure="false">"c1611"</definedName>
    <definedName function="false" hidden="true" name="IQ_PE_EXCL" vbProcedure="false">"c1028"</definedName>
    <definedName function="false" hidden="true" name="IQ_PE_EXCL_AVG" vbProcedure="false">"c1029"</definedName>
    <definedName function="false" hidden="true" name="IQ_PE_EXCL_FWD" vbProcedure="false">"c1030"</definedName>
    <definedName function="false" hidden="true" name="IQ_PE_EXCL_FWD_REUT" vbProcedure="false">"c4049"</definedName>
    <definedName function="false" hidden="true" name="IQ_PE_NORMALIZED" vbProcedure="false">"c2207"</definedName>
    <definedName function="false" hidden="true" name="IQ_PE_RATIO" vbProcedure="false">"c1610"</definedName>
    <definedName function="false" hidden="true" name="IQ_PLL" vbProcedure="false">"c2114"</definedName>
    <definedName function="false" hidden="true" name="IQ_PMT_FREQ" vbProcedure="false">"c2236"</definedName>
    <definedName function="false" hidden="true" name="IQ_POISON_PUT_EFFECT_DATE" vbProcedure="false">"c2486"</definedName>
    <definedName function="false" hidden="true" name="IQ_POISON_PUT_EXPIRATION_DATE" vbProcedure="false">"c2487"</definedName>
    <definedName function="false" hidden="true" name="IQ_POISON_PUT_PRICE" vbProcedure="false">"c2488"</definedName>
    <definedName function="false" hidden="true" name="IQ_POLICY_BENEFITS" vbProcedure="false">"c1036"</definedName>
    <definedName function="false" hidden="true" name="IQ_POLICY_COST" vbProcedure="false">"c1037"</definedName>
    <definedName function="false" hidden="true" name="IQ_POLICY_LIAB" vbProcedure="false">"c1612"</definedName>
    <definedName function="false" hidden="true" name="IQ_POLICY_LOANS" vbProcedure="false">"c1038"</definedName>
    <definedName function="false" hidden="true" name="IQ_POSTPAID_CHURN" vbProcedure="false">"c2121"</definedName>
    <definedName function="false" hidden="true" name="IQ_POSTPAID_SUBS" vbProcedure="false">"c2118"</definedName>
    <definedName function="false" hidden="true" name="IQ_POST_RETIRE_EXP" vbProcedure="false">"c1039"</definedName>
    <definedName function="false" hidden="true" name="IQ_POTENTIAL_UPSIDE" vbProcedure="false">"c1855"</definedName>
    <definedName function="false" hidden="true" name="IQ_POTENTIAL_UPSIDE_REUT" vbProcedure="false">"c3968"</definedName>
    <definedName function="false" hidden="true" name="IQ_PREF_CONVERT" vbProcedure="false">"c1041"</definedName>
    <definedName function="false" hidden="true" name="IQ_PREF_DIVID" vbProcedure="false">"c1461"</definedName>
    <definedName function="false" hidden="true" name="IQ_PREF_DIV_CF" vbProcedure="false">"c1042"</definedName>
    <definedName function="false" hidden="true" name="IQ_PREF_DIV_OTHER" vbProcedure="false">"c1043"</definedName>
    <definedName function="false" hidden="true" name="IQ_PREF_EQUITY" vbProcedure="false">"c1044"</definedName>
    <definedName function="false" hidden="true" name="IQ_PREF_ISSUED" vbProcedure="false">"c1045"</definedName>
    <definedName function="false" hidden="true" name="IQ_PREF_ISSUED_BNK" vbProcedure="false">"c1046"</definedName>
    <definedName function="false" hidden="true" name="IQ_PREF_ISSUED_BR" vbProcedure="false">"c1047"</definedName>
    <definedName function="false" hidden="true" name="IQ_PREF_ISSUED_FIN" vbProcedure="false">"c1048"</definedName>
    <definedName function="false" hidden="true" name="IQ_PREF_ISSUED_INS" vbProcedure="false">"c1049"</definedName>
    <definedName function="false" hidden="true" name="IQ_PREF_ISSUED_RE" vbProcedure="false">"c6261"</definedName>
    <definedName function="false" hidden="true" name="IQ_PREF_ISSUED_REIT" vbProcedure="false">"c1050"</definedName>
    <definedName function="false" hidden="true" name="IQ_PREF_ISSUED_UTI" vbProcedure="false">"c1051"</definedName>
    <definedName function="false" hidden="true" name="IQ_PREF_NON_REDEEM" vbProcedure="false">"c1052"</definedName>
    <definedName function="false" hidden="true" name="IQ_PREF_OTHER" vbProcedure="false">"c1053"</definedName>
    <definedName function="false" hidden="true" name="IQ_PREF_OTHER_BNK" vbProcedure="false">"c1054"</definedName>
    <definedName function="false" hidden="true" name="IQ_PREF_OTHER_BR" vbProcedure="false">"c1055"</definedName>
    <definedName function="false" hidden="true" name="IQ_PREF_OTHER_FIN" vbProcedure="false">"c1056"</definedName>
    <definedName function="false" hidden="true" name="IQ_PREF_OTHER_INS" vbProcedure="false">"c1057"</definedName>
    <definedName function="false" hidden="true" name="IQ_PREF_OTHER_RE" vbProcedure="false">"c6262"</definedName>
    <definedName function="false" hidden="true" name="IQ_PREF_OTHER_REIT" vbProcedure="false">"c1058"</definedName>
    <definedName function="false" hidden="true" name="IQ_PREF_OTHER_UTI" vbProcedure="false">"C6022"</definedName>
    <definedName function="false" hidden="true" name="IQ_PREF_REDEEM" vbProcedure="false">"c1059"</definedName>
    <definedName function="false" hidden="true" name="IQ_PREF_REP" vbProcedure="false">"c1060"</definedName>
    <definedName function="false" hidden="true" name="IQ_PREF_REP_BNK" vbProcedure="false">"c1061"</definedName>
    <definedName function="false" hidden="true" name="IQ_PREF_REP_BR" vbProcedure="false">"c1062"</definedName>
    <definedName function="false" hidden="true" name="IQ_PREF_REP_FIN" vbProcedure="false">"c1063"</definedName>
    <definedName function="false" hidden="true" name="IQ_PREF_REP_INS" vbProcedure="false">"c1064"</definedName>
    <definedName function="false" hidden="true" name="IQ_PREF_REP_RE" vbProcedure="false">"c6263"</definedName>
    <definedName function="false" hidden="true" name="IQ_PREF_REP_REIT" vbProcedure="false">"c1065"</definedName>
    <definedName function="false" hidden="true" name="IQ_PREF_REP_UTI" vbProcedure="false">"c1066"</definedName>
    <definedName function="false" hidden="true" name="IQ_PREF_STOCK" vbProcedure="false">"c1416"</definedName>
    <definedName function="false" hidden="true" name="IQ_PREF_TOT" vbProcedure="false">"c1415"</definedName>
    <definedName function="false" hidden="true" name="IQ_PREMIUMS_ANNUITY_REV" vbProcedure="false">"c1067"</definedName>
    <definedName function="false" hidden="true" name="IQ_PREPAID_CHURN" vbProcedure="false">"c2120"</definedName>
    <definedName function="false" hidden="true" name="IQ_PREPAID_EXP" vbProcedure="false">"c1068"</definedName>
    <definedName function="false" hidden="true" name="IQ_PREPAID_EXPEN" vbProcedure="false">"c1418"</definedName>
    <definedName function="false" hidden="true" name="IQ_PREPAID_SUBS" vbProcedure="false">"c2117"</definedName>
    <definedName function="false" hidden="true" name="IQ_PRETAX_GW_INC_EST" vbProcedure="false">"c1702"</definedName>
    <definedName function="false" hidden="true" name="IQ_PRETAX_GW_INC_EST_REUT" vbProcedure="false">"c5354"</definedName>
    <definedName function="false" hidden="true" name="IQ_PRETAX_GW_INC_HIGH_EST" vbProcedure="false">"c1704"</definedName>
    <definedName function="false" hidden="true" name="IQ_PRETAX_GW_INC_HIGH_EST_REUT" vbProcedure="false">"c5356"</definedName>
    <definedName function="false" hidden="true" name="IQ_PRETAX_GW_INC_LOW_EST" vbProcedure="false">"c1705"</definedName>
    <definedName function="false" hidden="true" name="IQ_PRETAX_GW_INC_LOW_EST_REUT" vbProcedure="false">"c5357"</definedName>
    <definedName function="false" hidden="true" name="IQ_PRETAX_GW_INC_MEDIAN_EST" vbProcedure="false">"c1703"</definedName>
    <definedName function="false" hidden="true" name="IQ_PRETAX_GW_INC_MEDIAN_EST_REUT" vbProcedure="false">"c5355"</definedName>
    <definedName function="false" hidden="true" name="IQ_PRETAX_GW_INC_NUM_EST" vbProcedure="false">"c1706"</definedName>
    <definedName function="false" hidden="true" name="IQ_PRETAX_GW_INC_NUM_EST_REUT" vbProcedure="false">"c5358"</definedName>
    <definedName function="false" hidden="true" name="IQ_PRETAX_GW_INC_STDDEV_EST" vbProcedure="false">"c1707"</definedName>
    <definedName function="false" hidden="true" name="IQ_PRETAX_GW_INC_STDDEV_EST_REUT" vbProcedure="false">"c5359"</definedName>
    <definedName function="false" hidden="true" name="IQ_PRETAX_INC_EST" vbProcedure="false">"c1695"</definedName>
    <definedName function="false" hidden="true" name="IQ_PRETAX_INC_EST_REUT" vbProcedure="false">"c5347"</definedName>
    <definedName function="false" hidden="true" name="IQ_PRETAX_INC_HIGH_EST" vbProcedure="false">"c1697"</definedName>
    <definedName function="false" hidden="true" name="IQ_PRETAX_INC_HIGH_EST_REUT" vbProcedure="false">"c5349"</definedName>
    <definedName function="false" hidden="true" name="IQ_PRETAX_INC_LOW_EST" vbProcedure="false">"c1698"</definedName>
    <definedName function="false" hidden="true" name="IQ_PRETAX_INC_LOW_EST_REUT" vbProcedure="false">"c5350"</definedName>
    <definedName function="false" hidden="true" name="IQ_PRETAX_INC_MEDIAN_EST" vbProcedure="false">"c1696"</definedName>
    <definedName function="false" hidden="true" name="IQ_PRETAX_INC_MEDIAN_EST_REUT" vbProcedure="false">"c5348"</definedName>
    <definedName function="false" hidden="true" name="IQ_PRETAX_INC_NUM_EST" vbProcedure="false">"c1699"</definedName>
    <definedName function="false" hidden="true" name="IQ_PRETAX_INC_NUM_EST_REUT" vbProcedure="false">"c5351"</definedName>
    <definedName function="false" hidden="true" name="IQ_PRETAX_INC_STDDEV_EST" vbProcedure="false">"c1700"</definedName>
    <definedName function="false" hidden="true" name="IQ_PRETAX_INC_STDDEV_EST_REUT" vbProcedure="false">"c5352"</definedName>
    <definedName function="false" hidden="true" name="IQ_PRETAX_REPORT_INC_EST" vbProcedure="false">"c1709"</definedName>
    <definedName function="false" hidden="true" name="IQ_PRETAX_REPORT_INC_EST_REUT" vbProcedure="false">"c5361"</definedName>
    <definedName function="false" hidden="true" name="IQ_PRETAX_REPORT_INC_HIGH_EST" vbProcedure="false">"c1711"</definedName>
    <definedName function="false" hidden="true" name="IQ_PRETAX_REPORT_INC_HIGH_EST_REUT" vbProcedure="false">"c5363"</definedName>
    <definedName function="false" hidden="true" name="IQ_PRETAX_REPORT_INC_LOW_EST" vbProcedure="false">"c1712"</definedName>
    <definedName function="false" hidden="true" name="IQ_PRETAX_REPORT_INC_LOW_EST_REUT" vbProcedure="false">"c5364"</definedName>
    <definedName function="false" hidden="true" name="IQ_PRETAX_REPORT_INC_MEDIAN_EST" vbProcedure="false">"c1710"</definedName>
    <definedName function="false" hidden="true" name="IQ_PRETAX_REPORT_INC_MEDIAN_EST_REUT" vbProcedure="false">"c5362"</definedName>
    <definedName function="false" hidden="true" name="IQ_PRETAX_REPORT_INC_NUM_EST" vbProcedure="false">"c1713"</definedName>
    <definedName function="false" hidden="true" name="IQ_PRETAX_REPORT_INC_NUM_EST_REUT" vbProcedure="false">"c5365"</definedName>
    <definedName function="false" hidden="true" name="IQ_PRETAX_REPORT_INC_STDDEV_EST" vbProcedure="false">"c1714"</definedName>
    <definedName function="false" hidden="true" name="IQ_PRETAX_REPORT_INC_STDDEV_EST_REUT" vbProcedure="false">"c5366"</definedName>
    <definedName function="false" hidden="true" name="IQ_PRE_OPEN_COST" vbProcedure="false">"c1040"</definedName>
    <definedName function="false" hidden="true" name="IQ_PRE_TAX_ACT_OR_EST" vbProcedure="false">"c2221"</definedName>
    <definedName function="false" hidden="true" name="IQ_PRE_TAX_ACT_OR_EST_REUT" vbProcedure="false">"c5467"</definedName>
    <definedName function="false" hidden="true" name="IQ_PRICEDATE" vbProcedure="false">"c1069"</definedName>
    <definedName function="false" hidden="true" name="IQ_PRICE_CFPS_FWD" vbProcedure="false">"c2237"</definedName>
    <definedName function="false" hidden="true" name="IQ_PRICE_CFPS_FWD_REUT" vbProcedure="false">"c4053"</definedName>
    <definedName function="false" hidden="true" name="IQ_PRICE_OVER_BVPS" vbProcedure="false">"c1412"</definedName>
    <definedName function="false" hidden="true" name="IQ_PRICE_OVER_LTM_EPS" vbProcedure="false">"c1413"</definedName>
    <definedName function="false" hidden="true" name="IQ_PRICE_TARGET" vbProcedure="false">"c82"</definedName>
    <definedName function="false" hidden="true" name="IQ_PRICE_TARGET_BOTTOM_UP" vbProcedure="false">"c5486"</definedName>
    <definedName function="false" hidden="true" name="IQ_PRICE_TARGET_BOTTOM_UP_REUT" vbProcedure="false">"c5494"</definedName>
    <definedName function="false" hidden="true" name="IQ_PRICE_TARGET_REUT" vbProcedure="false">"c3631"</definedName>
    <definedName function="false" hidden="true" name="IQ_PRICE_VOLATILITY_EST" vbProcedure="false">"c4492"</definedName>
    <definedName function="false" hidden="true" name="IQ_PRICE_VOLATILITY_HIGH" vbProcedure="false">"c4493"</definedName>
    <definedName function="false" hidden="true" name="IQ_PRICE_VOLATILITY_LOW" vbProcedure="false">"c4494"</definedName>
    <definedName function="false" hidden="true" name="IQ_PRICE_VOLATILITY_MEDIAN" vbProcedure="false">"c4495"</definedName>
    <definedName function="false" hidden="true" name="IQ_PRICE_VOLATILITY_NUM" vbProcedure="false">"c4496"</definedName>
    <definedName function="false" hidden="true" name="IQ_PRICE_VOLATILITY_STDDEV" vbProcedure="false">"c4497"</definedName>
    <definedName function="false" hidden="true" name="IQ_PRICING_DATE" vbProcedure="false">"c1613"</definedName>
    <definedName function="false" hidden="true" name="IQ_PRIMARY_EPS_TYPE" vbProcedure="false">"c4498"</definedName>
    <definedName function="false" hidden="true" name="IQ_PRIMARY_EPS_TYPE_REUT" vbProcedure="false">"c5481"</definedName>
    <definedName function="false" hidden="true" name="IQ_PRIMARY_INDUSTRY" vbProcedure="false">"c1070"</definedName>
    <definedName function="false" hidden="true" name="IQ_PRINCIPAL_AMT" vbProcedure="false">"c2157"</definedName>
    <definedName function="false" hidden="true" name="IQ_PROFESSIONAL" vbProcedure="false">"c1071"</definedName>
    <definedName function="false" hidden="true" name="IQ_PROFESSIONAL_TITLE" vbProcedure="false">"c1072"</definedName>
    <definedName function="false" hidden="true" name="IQ_PROJECTED_PENSION_OBLIGATION" vbProcedure="false">"c1292"</definedName>
    <definedName function="false" hidden="true" name="IQ_PROJECTED_PENSION_OBLIGATION_DOMESTIC" vbProcedure="false">"c2656"</definedName>
    <definedName function="false" hidden="true" name="IQ_PROJECTED_PENSION_OBLIGATION_FOREIGN" vbProcedure="false">"c2664"</definedName>
    <definedName function="false" hidden="true" name="IQ_PROPERTY_EXP" vbProcedure="false">"c1073"</definedName>
    <definedName function="false" hidden="true" name="IQ_PROPERTY_GROSS" vbProcedure="false">"c1379"</definedName>
    <definedName function="false" hidden="true" name="IQ_PROPERTY_MGMT_FEE" vbProcedure="false">"c1074"</definedName>
    <definedName function="false" hidden="true" name="IQ_PROPERTY_NET" vbProcedure="false">"c1402"</definedName>
    <definedName function="false" hidden="true" name="IQ_PROVISION_10YR_ANN_CAGR" vbProcedure="false">"c6135"</definedName>
    <definedName function="false" hidden="true" name="IQ_PROVISION_10YR_ANN_GROWTH" vbProcedure="false">"c1077"</definedName>
    <definedName function="false" hidden="true" name="IQ_PROVISION_1YR_ANN_GROWTH" vbProcedure="false">"c1078"</definedName>
    <definedName function="false" hidden="true" name="IQ_PROVISION_2YR_ANN_CAGR" vbProcedure="false">"c6136"</definedName>
    <definedName function="false" hidden="true" name="IQ_PROVISION_2YR_ANN_GROWTH" vbProcedure="false">"c1079"</definedName>
    <definedName function="false" hidden="true" name="IQ_PROVISION_3YR_ANN_CAGR" vbProcedure="false">"c6137"</definedName>
    <definedName function="false" hidden="true" name="IQ_PROVISION_3YR_ANN_GROWTH" vbProcedure="false">"c1080"</definedName>
    <definedName function="false" hidden="true" name="IQ_PROVISION_5YR_ANN_CAGR" vbProcedure="false">"c6138"</definedName>
    <definedName function="false" hidden="true" name="IQ_PROVISION_5YR_ANN_GROWTH" vbProcedure="false">"c1081"</definedName>
    <definedName function="false" hidden="true" name="IQ_PROVISION_7YR_ANN_CAGR" vbProcedure="false">"c6139"</definedName>
    <definedName function="false" hidden="true" name="IQ_PROVISION_7YR_ANN_GROWTH" vbProcedure="false">"c1082"</definedName>
    <definedName function="false" hidden="true" name="IQ_PROVISION_CHARGE_OFFS" vbProcedure="false">"c1083"</definedName>
    <definedName function="false" hidden="true" name="IQ_PROV_BAD_DEBTS" vbProcedure="false">"c1075"</definedName>
    <definedName function="false" hidden="true" name="IQ_PROV_BAD_DEBTS_CF" vbProcedure="false">"c1076"</definedName>
    <definedName function="false" hidden="true" name="IQ_PRO_FORMA_BASIC_EPS" vbProcedure="false">"c1614"</definedName>
    <definedName function="false" hidden="true" name="IQ_PRO_FORMA_DILUT_EPS" vbProcedure="false">"c1615"</definedName>
    <definedName function="false" hidden="true" name="IQ_PRO_FORMA_NET_INC" vbProcedure="false">"c1452"</definedName>
    <definedName function="false" hidden="true" name="IQ_PTBV" vbProcedure="false">"c1084"</definedName>
    <definedName function="false" hidden="true" name="IQ_PTBV_AVG" vbProcedure="false">"c1085"</definedName>
    <definedName function="false" hidden="true" name="IQ_PUT_DATE_SCHEDULE" vbProcedure="false">"c2483"</definedName>
    <definedName function="false" hidden="true" name="IQ_PUT_NOTIFICATION" vbProcedure="false">"c2485"</definedName>
    <definedName function="false" hidden="true" name="IQ_PUT_PRICE_SCHEDULE" vbProcedure="false">"c2484"</definedName>
    <definedName function="false" hidden="true" name="IQ_QTD" vbProcedure="false">750000</definedName>
    <definedName function="false" hidden="true" name="IQ_QUICK_RATIO" vbProcedure="false">"c1086"</definedName>
    <definedName function="false" hidden="true" name="IQ_RATE_COMP_GROWTH_DOMESTIC" vbProcedure="false">"c1087"</definedName>
    <definedName function="false" hidden="true" name="IQ_RATE_COMP_GROWTH_FOREIGN" vbProcedure="false">"c1088"</definedName>
    <definedName function="false" hidden="true" name="IQ_RAW_INV" vbProcedure="false">"c1089"</definedName>
    <definedName function="false" hidden="true" name="IQ_RC" vbProcedure="false">"c2497"</definedName>
    <definedName function="false" hidden="true" name="IQ_RC_PCT" vbProcedure="false">"c2498"</definedName>
    <definedName function="false" hidden="true" name="IQ_RD_EXP" vbProcedure="false">"c1090"</definedName>
    <definedName function="false" hidden="true" name="IQ_RD_EXP_FN" vbProcedure="false">"c1091"</definedName>
    <definedName function="false" hidden="true" name="IQ_RE" vbProcedure="false">"c1092"</definedName>
    <definedName function="false" hidden="true" name="IQ_REAL_ESTATE" vbProcedure="false">"c1093"</definedName>
    <definedName function="false" hidden="true" name="IQ_REAL_ESTATE_ASSETS" vbProcedure="false">"c1094"</definedName>
    <definedName function="false" hidden="true" name="IQ_RECURRING_PROFIT_ACT_OR_EST" vbProcedure="false">"c4507"</definedName>
    <definedName function="false" hidden="true" name="IQ_RECURRING_PROFIT_EST" vbProcedure="false">"c4499"</definedName>
    <definedName function="false" hidden="true" name="IQ_RECURRING_PROFIT_GUIDANCE" vbProcedure="false">"c4500"</definedName>
    <definedName function="false" hidden="true" name="IQ_RECURRING_PROFIT_HIGH_EST" vbProcedure="false">"c4501"</definedName>
    <definedName function="false" hidden="true" name="IQ_RECURRING_PROFIT_HIGH_GUIDANCE" vbProcedure="false">"c4179"</definedName>
    <definedName function="false" hidden="true" name="IQ_RECURRING_PROFIT_LOW_EST" vbProcedure="false">"c4502"</definedName>
    <definedName function="false" hidden="true" name="IQ_RECURRING_PROFIT_LOW_GUIDANCE" vbProcedure="false">"c4219"</definedName>
    <definedName function="false" hidden="true" name="IQ_RECURRING_PROFIT_MEDIAN_EST" vbProcedure="false">"c4503"</definedName>
    <definedName function="false" hidden="true" name="IQ_RECURRING_PROFIT_NUM_EST" vbProcedure="false">"c4504"</definedName>
    <definedName function="false" hidden="true" name="IQ_RECURRING_PROFIT_SHARE_ACT_OR_EST" vbProcedure="false">"c4508"</definedName>
    <definedName function="false" hidden="true" name="IQ_RECURRING_PROFIT_SHARE_EST" vbProcedure="false">"c4506"</definedName>
    <definedName function="false" hidden="true" name="IQ_RECURRING_PROFIT_SHARE_GUIDANCE" vbProcedure="false">"c4509"</definedName>
    <definedName function="false" hidden="true" name="IQ_RECURRING_PROFIT_SHARE_HIGH_EST" vbProcedure="false">"c4510"</definedName>
    <definedName function="false" hidden="true" name="IQ_RECURRING_PROFIT_SHARE_HIGH_GUIDANCE" vbProcedure="false">"c4200"</definedName>
    <definedName function="false" hidden="true" name="IQ_RECURRING_PROFIT_SHARE_LOW_EST" vbProcedure="false">"c4511"</definedName>
    <definedName function="false" hidden="true" name="IQ_RECURRING_PROFIT_SHARE_LOW_GUIDANCE" vbProcedure="false">"c4240"</definedName>
    <definedName function="false" hidden="true" name="IQ_RECURRING_PROFIT_SHARE_MEDIAN_EST" vbProcedure="false">"c4512"</definedName>
    <definedName function="false" hidden="true" name="IQ_RECURRING_PROFIT_SHARE_NUM_EST" vbProcedure="false">"c4513"</definedName>
    <definedName function="false" hidden="true" name="IQ_RECURRING_PROFIT_SHARE_STDDEV_EST" vbProcedure="false">"c4514"</definedName>
    <definedName function="false" hidden="true" name="IQ_RECURRING_PROFIT_STDDEV_EST" vbProcedure="false">"c4516"</definedName>
    <definedName function="false" hidden="true" name="IQ_REDEEM_PREF_STOCK" vbProcedure="false">"c1417"</definedName>
    <definedName function="false" hidden="true" name="IQ_REF_ENTITY" vbProcedure="false">"c6033"</definedName>
    <definedName function="false" hidden="true" name="IQ_REF_ENTITY_CIQID" vbProcedure="false">"c6024"</definedName>
    <definedName function="false" hidden="true" name="IQ_REF_ENTITY_TICKER" vbProcedure="false">"c6023"</definedName>
    <definedName function="false" hidden="true" name="IQ_REG_ASSETS" vbProcedure="false">"c1095"</definedName>
    <definedName function="false" hidden="true" name="IQ_REINSURANCE" vbProcedure="false">"c1100"</definedName>
    <definedName function="false" hidden="true" name="IQ_REINSUR_PAY" vbProcedure="false">"c1096"</definedName>
    <definedName function="false" hidden="true" name="IQ_REINSUR_PAY_CF" vbProcedure="false">"c1097"</definedName>
    <definedName function="false" hidden="true" name="IQ_REINSUR_RECOVER" vbProcedure="false">"c1098"</definedName>
    <definedName function="false" hidden="true" name="IQ_REINSUR_RECOVER_CF" vbProcedure="false">"c1099"</definedName>
    <definedName function="false" hidden="true" name="IQ_RENTAL_REV" vbProcedure="false">"c1101"</definedName>
    <definedName function="false" hidden="true" name="IQ_RESEARCH_DEV" vbProcedure="false">"c1419"</definedName>
    <definedName function="false" hidden="true" name="IQ_RESIDENTIAL_LOANS" vbProcedure="false">"c1102"</definedName>
    <definedName function="false" hidden="true" name="IQ_RESTATEMENT_BS" vbProcedure="false">"c1643"</definedName>
    <definedName function="false" hidden="true" name="IQ_RESTATEMENT_CF" vbProcedure="false">"c1644"</definedName>
    <definedName function="false" hidden="true" name="IQ_RESTATEMENT_IS" vbProcedure="false">"c1642"</definedName>
    <definedName function="false" hidden="true" name="IQ_RESTRICTED_CASH" vbProcedure="false">"c1103"</definedName>
    <definedName function="false" hidden="true" name="IQ_RESTRICTED_CASH_NON_CURRENT" vbProcedure="false">"c6192"</definedName>
    <definedName function="false" hidden="true" name="IQ_RESTRICTED_CASH_TOTAL" vbProcedure="false">"c6193"</definedName>
    <definedName function="false" hidden="true" name="IQ_RESTRUCTURE" vbProcedure="false">"c1104"</definedName>
    <definedName function="false" hidden="true" name="IQ_RESTRUCTURED_LOANS" vbProcedure="false">"c1112"</definedName>
    <definedName function="false" hidden="true" name="IQ_RESTRUCTURE_BNK" vbProcedure="false">"c1105"</definedName>
    <definedName function="false" hidden="true" name="IQ_RESTRUCTURE_BR" vbProcedure="false">"c1106"</definedName>
    <definedName function="false" hidden="true" name="IQ_RESTRUCTURE_CF" vbProcedure="false">"c1107"</definedName>
    <definedName function="false" hidden="true" name="IQ_RESTRUCTURE_FIN" vbProcedure="false">"c1108"</definedName>
    <definedName function="false" hidden="true" name="IQ_RESTRUCTURE_INS" vbProcedure="false">"c1109"</definedName>
    <definedName function="false" hidden="true" name="IQ_RESTRUCTURE_RE" vbProcedure="false">"c6264"</definedName>
    <definedName function="false" hidden="true" name="IQ_RESTRUCTURE_REIT" vbProcedure="false">"c1110"</definedName>
    <definedName function="false" hidden="true" name="IQ_RESTRUCTURE_UTI" vbProcedure="false">"c1111"</definedName>
    <definedName function="false" hidden="true" name="IQ_RESTR_STOCK_COMP" vbProcedure="false">"c3506"</definedName>
    <definedName function="false" hidden="true" name="IQ_RESTR_STOCK_COMP_PRETAX" vbProcedure="false">"c3504"</definedName>
    <definedName function="false" hidden="true" name="IQ_RESTR_STOCK_COMP_TAX" vbProcedure="false">"c3505"</definedName>
    <definedName function="false" hidden="true" name="IQ_RETAIL_ACQUIRED_FRANCHISE_STORES" vbProcedure="false">"c2895"</definedName>
    <definedName function="false" hidden="true" name="IQ_RETAIL_ACQUIRED_OWNED_STORES" vbProcedure="false">"c2903"</definedName>
    <definedName function="false" hidden="true" name="IQ_RETAIL_ACQUIRED_STORES" vbProcedure="false">"c2887"</definedName>
    <definedName function="false" hidden="true" name="IQ_RETAIL_AVG_STORE_SIZE_GROSS" vbProcedure="false">"c2066"</definedName>
    <definedName function="false" hidden="true" name="IQ_RETAIL_AVG_STORE_SIZE_NET" vbProcedure="false">"c2067"</definedName>
    <definedName function="false" hidden="true" name="IQ_RETAIL_AVG_WK_SALES" vbProcedure="false">"c2891"</definedName>
    <definedName function="false" hidden="true" name="IQ_RETAIL_AVG_WK_SALES_FRANCHISE" vbProcedure="false">"c2899"</definedName>
    <definedName function="false" hidden="true" name="IQ_RETAIL_AVG_WK_SALES_OWNED" vbProcedure="false">"c2907"</definedName>
    <definedName function="false" hidden="true" name="IQ_RETAIL_CLOSED_FRANCHISE_STORES" vbProcedure="false">"c2896"</definedName>
    <definedName function="false" hidden="true" name="IQ_RETAIL_CLOSED_OWNED_STORES" vbProcedure="false">"c2904"</definedName>
    <definedName function="false" hidden="true" name="IQ_RETAIL_CLOSED_STORES" vbProcedure="false">"c2063"</definedName>
    <definedName function="false" hidden="true" name="IQ_RETAIL_FRANCHISE_STORES_BEG" vbProcedure="false">"c2893"</definedName>
    <definedName function="false" hidden="true" name="IQ_RETAIL_OPENED_FRANCHISE_STORES" vbProcedure="false">"c2894"</definedName>
    <definedName function="false" hidden="true" name="IQ_RETAIL_OPENED_OWNED_STORES" vbProcedure="false">"c2902"</definedName>
    <definedName function="false" hidden="true" name="IQ_RETAIL_OPENED_STORES" vbProcedure="false">"c2062"</definedName>
    <definedName function="false" hidden="true" name="IQ_RETAIL_OWNED_STORES_BEG" vbProcedure="false">"c2901"</definedName>
    <definedName function="false" hidden="true" name="IQ_RETAIL_SALES_SQFT_ALL_GROSS" vbProcedure="false">"c2138"</definedName>
    <definedName function="false" hidden="true" name="IQ_RETAIL_SALES_SQFT_ALL_NET" vbProcedure="false">"c2139"</definedName>
    <definedName function="false" hidden="true" name="IQ_RETAIL_SALES_SQFT_COMPARABLE_GROSS" vbProcedure="false">"c2136"</definedName>
    <definedName function="false" hidden="true" name="IQ_RETAIL_SALES_SQFT_COMPARABLE_NET" vbProcedure="false">"c2137"</definedName>
    <definedName function="false" hidden="true" name="IQ_RETAIL_SALES_SQFT_OWNED_GROSS" vbProcedure="false">"c2134"</definedName>
    <definedName function="false" hidden="true" name="IQ_RETAIL_SALES_SQFT_OWNED_NET" vbProcedure="false">"c2135"</definedName>
    <definedName function="false" hidden="true" name="IQ_RETAIL_SOLD_FRANCHISE_STORES" vbProcedure="false">"c2897"</definedName>
    <definedName function="false" hidden="true" name="IQ_RETAIL_SOLD_OWNED_STORES" vbProcedure="false">"c2905"</definedName>
    <definedName function="false" hidden="true" name="IQ_RETAIL_SOLD_STORES" vbProcedure="false">"c2889"</definedName>
    <definedName function="false" hidden="true" name="IQ_RETAIL_SQ_FOOTAGE" vbProcedure="false">"c2064"</definedName>
    <definedName function="false" hidden="true" name="IQ_RETAIL_STORES_BEG" vbProcedure="false">"c2885"</definedName>
    <definedName function="false" hidden="true" name="IQ_RETAIL_STORE_SELLING_AREA" vbProcedure="false">"c2065"</definedName>
    <definedName function="false" hidden="true" name="IQ_RETAIL_TOTAL_FRANCHISE_STORES" vbProcedure="false">"c2898"</definedName>
    <definedName function="false" hidden="true" name="IQ_RETAIL_TOTAL_OWNED_STORES" vbProcedure="false">"c2906"</definedName>
    <definedName function="false" hidden="true" name="IQ_RETAIL_TOTAL_STORES" vbProcedure="false">"c2061"</definedName>
    <definedName function="false" hidden="true" name="IQ_RETAINED_EARN" vbProcedure="false">"c1420"</definedName>
    <definedName function="false" hidden="true" name="IQ_RETURN_ASSETS" vbProcedure="false">"c1113"</definedName>
    <definedName function="false" hidden="true" name="IQ_RETURN_ASSETS_ACT_OR_EST" vbProcedure="false">"c3585"</definedName>
    <definedName function="false" hidden="true" name="IQ_RETURN_ASSETS_ACT_OR_EST_REUT" vbProcedure="false">"c5475"</definedName>
    <definedName function="false" hidden="true" name="IQ_RETURN_ASSETS_BANK" vbProcedure="false">"c1114"</definedName>
    <definedName function="false" hidden="true" name="IQ_RETURN_ASSETS_BROK" vbProcedure="false">"c1115"</definedName>
    <definedName function="false" hidden="true" name="IQ_RETURN_ASSETS_EST" vbProcedure="false">"c3529"</definedName>
    <definedName function="false" hidden="true" name="IQ_RETURN_ASSETS_EST_REUT" vbProcedure="false">"c3990"</definedName>
    <definedName function="false" hidden="true" name="IQ_RETURN_ASSETS_FS" vbProcedure="false">"c1116"</definedName>
    <definedName function="false" hidden="true" name="IQ_RETURN_ASSETS_GUIDANCE" vbProcedure="false">"c4517"</definedName>
    <definedName function="false" hidden="true" name="IQ_RETURN_ASSETS_HIGH_EST" vbProcedure="false">"c3530"</definedName>
    <definedName function="false" hidden="true" name="IQ_RETURN_ASSETS_HIGH_EST_REUT" vbProcedure="false">"c3992"</definedName>
    <definedName function="false" hidden="true" name="IQ_RETURN_ASSETS_HIGH_GUIDANCE" vbProcedure="false">"c4183"</definedName>
    <definedName function="false" hidden="true" name="IQ_RETURN_ASSETS_LOW_EST" vbProcedure="false">"c3531"</definedName>
    <definedName function="false" hidden="true" name="IQ_RETURN_ASSETS_LOW_EST_REUT" vbProcedure="false">"c3993"</definedName>
    <definedName function="false" hidden="true" name="IQ_RETURN_ASSETS_LOW_GUIDANCE" vbProcedure="false">"c4223"</definedName>
    <definedName function="false" hidden="true" name="IQ_RETURN_ASSETS_MEDIAN_EST" vbProcedure="false">"c3532"</definedName>
    <definedName function="false" hidden="true" name="IQ_RETURN_ASSETS_MEDIAN_EST_REUT" vbProcedure="false">"c3991"</definedName>
    <definedName function="false" hidden="true" name="IQ_RETURN_ASSETS_NUM_EST" vbProcedure="false">"c3527"</definedName>
    <definedName function="false" hidden="true" name="IQ_RETURN_ASSETS_NUM_EST_REUT" vbProcedure="false">"c3994"</definedName>
    <definedName function="false" hidden="true" name="IQ_RETURN_ASSETS_STDDEV_EST" vbProcedure="false">"c3528"</definedName>
    <definedName function="false" hidden="true" name="IQ_RETURN_ASSETS_STDDEV_EST_REUT" vbProcedure="false">"c3995"</definedName>
    <definedName function="false" hidden="true" name="IQ_RETURN_CAPITAL" vbProcedure="false">"c1117"</definedName>
    <definedName function="false" hidden="true" name="IQ_RETURN_EQUITY" vbProcedure="false">"c1118"</definedName>
    <definedName function="false" hidden="true" name="IQ_RETURN_EQUITY_ACT_OR_EST" vbProcedure="false">"c3586"</definedName>
    <definedName function="false" hidden="true" name="IQ_RETURN_EQUITY_ACT_OR_EST_REUT" vbProcedure="false">"c5476"</definedName>
    <definedName function="false" hidden="true" name="IQ_RETURN_EQUITY_BANK" vbProcedure="false">"c1119"</definedName>
    <definedName function="false" hidden="true" name="IQ_RETURN_EQUITY_BROK" vbProcedure="false">"c1120"</definedName>
    <definedName function="false" hidden="true" name="IQ_RETURN_EQUITY_EST" vbProcedure="false">"c3535"</definedName>
    <definedName function="false" hidden="true" name="IQ_RETURN_EQUITY_EST_REUT" vbProcedure="false">"c3983"</definedName>
    <definedName function="false" hidden="true" name="IQ_RETURN_EQUITY_FS" vbProcedure="false">"c1121"</definedName>
    <definedName function="false" hidden="true" name="IQ_RETURN_EQUITY_GUIDANCE" vbProcedure="false">"c4518"</definedName>
    <definedName function="false" hidden="true" name="IQ_RETURN_EQUITY_HIGH_EST" vbProcedure="false">"c3536"</definedName>
    <definedName function="false" hidden="true" name="IQ_RETURN_EQUITY_HIGH_EST_REUT" vbProcedure="false">"c3985"</definedName>
    <definedName function="false" hidden="true" name="IQ_RETURN_EQUITY_HIGH_GUIDANCE" vbProcedure="false">"c4182"</definedName>
    <definedName function="false" hidden="true" name="IQ_RETURN_EQUITY_LOW_EST" vbProcedure="false">"c3537"</definedName>
    <definedName function="false" hidden="true" name="IQ_RETURN_EQUITY_LOW_EST_REUT" vbProcedure="false">"c3986"</definedName>
    <definedName function="false" hidden="true" name="IQ_RETURN_EQUITY_LOW_GUIDANCE" vbProcedure="false">"c4222"</definedName>
    <definedName function="false" hidden="true" name="IQ_RETURN_EQUITY_MEDIAN_EST" vbProcedure="false">"c3538"</definedName>
    <definedName function="false" hidden="true" name="IQ_RETURN_EQUITY_MEDIAN_EST_REUT" vbProcedure="false">"c3984"</definedName>
    <definedName function="false" hidden="true" name="IQ_RETURN_EQUITY_NUM_EST" vbProcedure="false">"c3533"</definedName>
    <definedName function="false" hidden="true" name="IQ_RETURN_EQUITY_NUM_EST_REUT" vbProcedure="false">"c3987"</definedName>
    <definedName function="false" hidden="true" name="IQ_RETURN_EQUITY_STDDEV_EST" vbProcedure="false">"c3534"</definedName>
    <definedName function="false" hidden="true" name="IQ_RETURN_EQUITY_STDDEV_EST_REUT" vbProcedure="false">"c3988"</definedName>
    <definedName function="false" hidden="true" name="IQ_RETURN_INVESTMENT" vbProcedure="false">"c1421"</definedName>
    <definedName function="false" hidden="true" name="IQ_REV" vbProcedure="false">"c1122"</definedName>
    <definedName function="false" hidden="true" name="IQ_REVENUE" vbProcedure="false">"c1422"</definedName>
    <definedName function="false" hidden="true" name="IQ_REVENUE_ACT_OR_EST" vbProcedure="false">"c2214"</definedName>
    <definedName function="false" hidden="true" name="IQ_REVENUE_ACT_OR_EST_REUT" vbProcedure="false">"c5461"</definedName>
    <definedName function="false" hidden="true" name="IQ_REVENUE_EST" vbProcedure="false">"c1126"</definedName>
    <definedName function="false" hidden="true" name="IQ_REVENUE_EST_BOTTOM_UP" vbProcedure="false">"c5488"</definedName>
    <definedName function="false" hidden="true" name="IQ_REVENUE_EST_BOTTOM_UP_REUT" vbProcedure="false">"c5496"</definedName>
    <definedName function="false" hidden="true" name="IQ_REVENUE_EST_REUT" vbProcedure="false">"c3634"</definedName>
    <definedName function="false" hidden="true" name="IQ_REVENUE_GUIDANCE" vbProcedure="false">"c4519"</definedName>
    <definedName function="false" hidden="true" name="IQ_REVENUE_HIGH_EST" vbProcedure="false">"c1127"</definedName>
    <definedName function="false" hidden="true" name="IQ_REVENUE_HIGH_EST_REUT" vbProcedure="false">"c3636"</definedName>
    <definedName function="false" hidden="true" name="IQ_REVENUE_HIGH_GUIDANCE" vbProcedure="false">"c4169"</definedName>
    <definedName function="false" hidden="true" name="IQ_REVENUE_LOW_EST" vbProcedure="false">"c1128"</definedName>
    <definedName function="false" hidden="true" name="IQ_REVENUE_LOW_EST_REUT" vbProcedure="false">"c3637"</definedName>
    <definedName function="false" hidden="true" name="IQ_REVENUE_LOW_GUIDANCE" vbProcedure="false">"c4209"</definedName>
    <definedName function="false" hidden="true" name="IQ_REVENUE_MEDIAN_EST" vbProcedure="false">"c1662"</definedName>
    <definedName function="false" hidden="true" name="IQ_REVENUE_MEDIAN_EST_REUT" vbProcedure="false">"c3635"</definedName>
    <definedName function="false" hidden="true" name="IQ_REVENUE_NUM_EST" vbProcedure="false">"c1129"</definedName>
    <definedName function="false" hidden="true" name="IQ_REVENUE_NUM_EST_REUT" vbProcedure="false">"c3638"</definedName>
    <definedName function="false" hidden="true" name="IQ_REV_BEFORE_LL" vbProcedure="false">"c1123"</definedName>
    <definedName function="false" hidden="true" name="IQ_REV_STDDEV_EST" vbProcedure="false">"c1124"</definedName>
    <definedName function="false" hidden="true" name="IQ_REV_STDDEV_EST_REUT" vbProcedure="false">"c3639"</definedName>
    <definedName function="false" hidden="true" name="IQ_REV_UTI" vbProcedure="false">"c1125"</definedName>
    <definedName function="false" hidden="true" name="IQ_RISK_ADJ_BANK_ASSETS" vbProcedure="false">"c2670"</definedName>
    <definedName function="false" hidden="true" name="IQ_SALARY" vbProcedure="false">"c1130"</definedName>
    <definedName function="false" hidden="true" name="IQ_SALES_MARKETING" vbProcedure="false">"c2240"</definedName>
    <definedName function="false" hidden="true" name="IQ_SALE_INTAN_CF" vbProcedure="false">"c1131"</definedName>
    <definedName function="false" hidden="true" name="IQ_SALE_INTAN_CF_BNK" vbProcedure="false">"c1132"</definedName>
    <definedName function="false" hidden="true" name="IQ_SALE_INTAN_CF_BR" vbProcedure="false">"c1133"</definedName>
    <definedName function="false" hidden="true" name="IQ_SALE_INTAN_CF_FIN" vbProcedure="false">"c1134"</definedName>
    <definedName function="false" hidden="true" name="IQ_SALE_INTAN_CF_INS" vbProcedure="false">"c1135"</definedName>
    <definedName function="false" hidden="true" name="IQ_SALE_INTAN_CF_RE" vbProcedure="false">"c6284"</definedName>
    <definedName function="false" hidden="true" name="IQ_SALE_INTAN_CF_REIT" vbProcedure="false">"c1627"</definedName>
    <definedName function="false" hidden="true" name="IQ_SALE_INTAN_CF_UTI" vbProcedure="false">"c1136"</definedName>
    <definedName function="false" hidden="true" name="IQ_SALE_PPE_CF" vbProcedure="false">"c1137"</definedName>
    <definedName function="false" hidden="true" name="IQ_SALE_PPE_CF_BNK" vbProcedure="false">"c1138"</definedName>
    <definedName function="false" hidden="true" name="IQ_SALE_PPE_CF_BR" vbProcedure="false">"c1139"</definedName>
    <definedName function="false" hidden="true" name="IQ_SALE_PPE_CF_FIN" vbProcedure="false">"c1140"</definedName>
    <definedName function="false" hidden="true" name="IQ_SALE_PPE_CF_INS" vbProcedure="false">"c1141"</definedName>
    <definedName function="false" hidden="true" name="IQ_SALE_PPE_CF_UTI" vbProcedure="false">"c1142"</definedName>
    <definedName function="false" hidden="true" name="IQ_SALE_REAL_ESTATE_CF" vbProcedure="false">"c1143"</definedName>
    <definedName function="false" hidden="true" name="IQ_SALE_REAL_ESTATE_CF_BNK" vbProcedure="false">"c1144"</definedName>
    <definedName function="false" hidden="true" name="IQ_SALE_REAL_ESTATE_CF_BR" vbProcedure="false">"c1145"</definedName>
    <definedName function="false" hidden="true" name="IQ_SALE_REAL_ESTATE_CF_FIN" vbProcedure="false">"c1146"</definedName>
    <definedName function="false" hidden="true" name="IQ_SALE_REAL_ESTATE_CF_INS" vbProcedure="false">"c1147"</definedName>
    <definedName function="false" hidden="true" name="IQ_SALE_REAL_ESTATE_CF_UTI" vbProcedure="false">"c1148"</definedName>
    <definedName function="false" hidden="true" name="IQ_SALE_RE_ASSETS" vbProcedure="false">"c1629"</definedName>
    <definedName function="false" hidden="true" name="IQ_SAME_STORE" vbProcedure="false">"c1149"</definedName>
    <definedName function="false" hidden="true" name="IQ_SAME_STORE_FRANCHISE" vbProcedure="false">"c2900"</definedName>
    <definedName function="false" hidden="true" name="IQ_SAME_STORE_OWNED" vbProcedure="false">"c2908"</definedName>
    <definedName function="false" hidden="true" name="IQ_SAME_STORE_TOTAL" vbProcedure="false">"c2892"</definedName>
    <definedName function="false" hidden="true" name="IQ_SAVING_DEP" vbProcedure="false">"c1150"</definedName>
    <definedName function="false" hidden="true" name="IQ_SECURED_DEBT" vbProcedure="false">"c2546"</definedName>
    <definedName function="false" hidden="true" name="IQ_SECURED_DEBT_PCT" vbProcedure="false">"c2547"</definedName>
    <definedName function="false" hidden="true" name="IQ_SECURITY_BORROW" vbProcedure="false">"c1152"</definedName>
    <definedName function="false" hidden="true" name="IQ_SECURITY_LEVEL" vbProcedure="false">"c2159"</definedName>
    <definedName function="false" hidden="true" name="IQ_SECURITY_NOTES" vbProcedure="false">"c2202"</definedName>
    <definedName function="false" hidden="true" name="IQ_SECURITY_OWN" vbProcedure="false">"c1153"</definedName>
    <definedName function="false" hidden="true" name="IQ_SECURITY_RESELL" vbProcedure="false">"c1154"</definedName>
    <definedName function="false" hidden="true" name="IQ_SECURITY_TYPE" vbProcedure="false">"c2158"</definedName>
    <definedName function="false" hidden="true" name="IQ_SECUR_RECEIV" vbProcedure="false">"c1151"</definedName>
    <definedName function="false" hidden="true" name="IQ_SEC_PURCHASED_RESELL" vbProcedure="false">"c5513"</definedName>
    <definedName function="false" hidden="true" name="IQ_SEPARATE_ACCT_ASSETS" vbProcedure="false">"c1155"</definedName>
    <definedName function="false" hidden="true" name="IQ_SEPARATE_ACCT_LIAB" vbProcedure="false">"c1156"</definedName>
    <definedName function="false" hidden="true" name="IQ_SERV_CHARGE_DEPOSITS" vbProcedure="false">"c1157"</definedName>
    <definedName function="false" hidden="true" name="IQ_SGA" vbProcedure="false">"c1158"</definedName>
    <definedName function="false" hidden="true" name="IQ_SGA_BNK" vbProcedure="false">"c1159"</definedName>
    <definedName function="false" hidden="true" name="IQ_SGA_INS" vbProcedure="false">"c1160"</definedName>
    <definedName function="false" hidden="true" name="IQ_SGA_MARGIN" vbProcedure="false">"c1898"</definedName>
    <definedName function="false" hidden="true" name="IQ_SGA_RE" vbProcedure="false">"c6265"</definedName>
    <definedName function="false" hidden="true" name="IQ_SGA_REIT" vbProcedure="false">"c1161"</definedName>
    <definedName function="false" hidden="true" name="IQ_SGA_SUPPL" vbProcedure="false">"c1162"</definedName>
    <definedName function="false" hidden="true" name="IQ_SGA_UTI" vbProcedure="false">"c1163"</definedName>
    <definedName function="false" hidden="true" name="IQ_SHAREOUTSTANDING" vbProcedure="false">"c1347"</definedName>
    <definedName function="false" hidden="true" name="IQ_SHARESOUTSTANDING" vbProcedure="false">"c1164"</definedName>
    <definedName function="false" hidden="true" name="IQ_SHARES_PURCHASED_AVERAGE_PRICE" vbProcedure="false">"c5821"</definedName>
    <definedName function="false" hidden="true" name="IQ_SHARES_PURCHASED_QUARTER" vbProcedure="false">"c5820"</definedName>
    <definedName function="false" hidden="true" name="IQ_SHORT_INTEREST" vbProcedure="false">"c1165"</definedName>
    <definedName function="false" hidden="true" name="IQ_SHORT_INTEREST_OVER_FLOAT" vbProcedure="false">"c1577"</definedName>
    <definedName function="false" hidden="true" name="IQ_SHORT_INTEREST_PERCENT" vbProcedure="false">"c1576"</definedName>
    <definedName function="false" hidden="true" name="IQ_SHORT_TERM_INVEST" vbProcedure="false">"c1425"</definedName>
    <definedName function="false" hidden="true" name="IQ_SMALL_INT_BEAR_CD" vbProcedure="false">"c1166"</definedName>
    <definedName function="false" hidden="true" name="IQ_SOFTWARE" vbProcedure="false">"c1167"</definedName>
    <definedName function="false" hidden="true" name="IQ_SOURCE" vbProcedure="false">"c1168"</definedName>
    <definedName function="false" hidden="true" name="IQ_SPECIAL_DIV_CF" vbProcedure="false">"c1169"</definedName>
    <definedName function="false" hidden="true" name="IQ_SPECIAL_DIV_CF_BNK" vbProcedure="false">"c1170"</definedName>
    <definedName function="false" hidden="true" name="IQ_SPECIAL_DIV_CF_BR" vbProcedure="false">"c1171"</definedName>
    <definedName function="false" hidden="true" name="IQ_SPECIAL_DIV_CF_FIN" vbProcedure="false">"c1172"</definedName>
    <definedName function="false" hidden="true" name="IQ_SPECIAL_DIV_CF_INS" vbProcedure="false">"c1173"</definedName>
    <definedName function="false" hidden="true" name="IQ_SPECIAL_DIV_CF_RE" vbProcedure="false">"c6266"</definedName>
    <definedName function="false" hidden="true" name="IQ_SPECIAL_DIV_CF_REIT" vbProcedure="false">"c1174"</definedName>
    <definedName function="false" hidden="true" name="IQ_SPECIAL_DIV_CF_UTI" vbProcedure="false">"c1175"</definedName>
    <definedName function="false" hidden="true" name="IQ_SPECIAL_DIV_SHARE" vbProcedure="false">"c3007"</definedName>
    <definedName function="false" hidden="true" name="IQ_SP_BANK" vbProcedure="false">"c2637"</definedName>
    <definedName function="false" hidden="true" name="IQ_SP_BANK_ACTION" vbProcedure="false">"c2636"</definedName>
    <definedName function="false" hidden="true" name="IQ_SP_BANK_DATE" vbProcedure="false">"c2635"</definedName>
    <definedName function="false" hidden="true" name="IQ_SP_FIN_ENHANCE_FX" vbProcedure="false">"c2631"</definedName>
    <definedName function="false" hidden="true" name="IQ_SP_FIN_ENHANCE_FX_ACTION" vbProcedure="false">"c2630"</definedName>
    <definedName function="false" hidden="true" name="IQ_SP_FIN_ENHANCE_FX_DATE" vbProcedure="false">"c2629"</definedName>
    <definedName function="false" hidden="true" name="IQ_SP_FIN_ENHANCE_LC" vbProcedure="false">"c2634"</definedName>
    <definedName function="false" hidden="true" name="IQ_SP_FIN_ENHANCE_LC_ACTION" vbProcedure="false">"c2633"</definedName>
    <definedName function="false" hidden="true" name="IQ_SP_FIN_ENHANCE_LC_DATE" vbProcedure="false">"c2632"</definedName>
    <definedName function="false" hidden="true" name="IQ_SP_FIN_STRENGTH_LC_ACTION_LT" vbProcedure="false">"c2625"</definedName>
    <definedName function="false" hidden="true" name="IQ_SP_FIN_STRENGTH_LC_ACTION_ST" vbProcedure="false">"c2626"</definedName>
    <definedName function="false" hidden="true" name="IQ_SP_FIN_STRENGTH_LC_DATE_LT" vbProcedure="false">"c2623"</definedName>
    <definedName function="false" hidden="true" name="IQ_SP_FIN_STRENGTH_LC_DATE_ST" vbProcedure="false">"c2624"</definedName>
    <definedName function="false" hidden="true" name="IQ_SP_FIN_STRENGTH_LC_LT" vbProcedure="false">"c2627"</definedName>
    <definedName function="false" hidden="true" name="IQ_SP_FIN_STRENGTH_LC_ST" vbProcedure="false">"c2628"</definedName>
    <definedName function="false" hidden="true" name="IQ_SP_FX_ACTION_LT" vbProcedure="false">"c2613"</definedName>
    <definedName function="false" hidden="true" name="IQ_SP_FX_ACTION_ST" vbProcedure="false">"c2614"</definedName>
    <definedName function="false" hidden="true" name="IQ_SP_FX_DATE_LT" vbProcedure="false">"c2611"</definedName>
    <definedName function="false" hidden="true" name="IQ_SP_FX_DATE_ST" vbProcedure="false">"c2612"</definedName>
    <definedName function="false" hidden="true" name="IQ_SP_FX_LT" vbProcedure="false">"c2615"</definedName>
    <definedName function="false" hidden="true" name="IQ_SP_FX_ST" vbProcedure="false">"c2616"</definedName>
    <definedName function="false" hidden="true" name="IQ_SP_ISSUE_ACTION" vbProcedure="false">"c2644"</definedName>
    <definedName function="false" hidden="true" name="IQ_SP_ISSUE_DATE" vbProcedure="false">"c2643"</definedName>
    <definedName function="false" hidden="true" name="IQ_SP_ISSUE_LT" vbProcedure="false">"c2645"</definedName>
    <definedName function="false" hidden="true" name="IQ_SP_ISSUE_OUTLOOK_WATCH" vbProcedure="false">"c2650"</definedName>
    <definedName function="false" hidden="true" name="IQ_SP_ISSUE_OUTLOOK_WATCH_DATE" vbProcedure="false">"c2649"</definedName>
    <definedName function="false" hidden="true" name="IQ_SP_ISSUE_RECOVER" vbProcedure="false">"c2648"</definedName>
    <definedName function="false" hidden="true" name="IQ_SP_ISSUE_RECOVER_ACTION" vbProcedure="false">"c2647"</definedName>
    <definedName function="false" hidden="true" name="IQ_SP_ISSUE_RECOVER_DATE" vbProcedure="false">"c2646"</definedName>
    <definedName function="false" hidden="true" name="IQ_SP_LC_ACTION_LT" vbProcedure="false">"c2619"</definedName>
    <definedName function="false" hidden="true" name="IQ_SP_LC_ACTION_ST" vbProcedure="false">"c2620"</definedName>
    <definedName function="false" hidden="true" name="IQ_SP_LC_DATE_LT" vbProcedure="false">"c2617"</definedName>
    <definedName function="false" hidden="true" name="IQ_SP_LC_DATE_ST" vbProcedure="false">"c2618"</definedName>
    <definedName function="false" hidden="true" name="IQ_SP_LC_LT" vbProcedure="false">"c2621"</definedName>
    <definedName function="false" hidden="true" name="IQ_SP_LC_ST" vbProcedure="false">"c2622"</definedName>
    <definedName function="false" hidden="true" name="IQ_SP_OUTLOOK_WATCH" vbProcedure="false">"c2639"</definedName>
    <definedName function="false" hidden="true" name="IQ_SP_OUTLOOK_WATCH_DATE" vbProcedure="false">"c2638"</definedName>
    <definedName function="false" hidden="true" name="IQ_SR_BONDS_NOTES" vbProcedure="false">"c2501"</definedName>
    <definedName function="false" hidden="true" name="IQ_SR_BONDS_NOTES_PCT" vbProcedure="false">"c2502"</definedName>
    <definedName function="false" hidden="true" name="IQ_SR_DEBT" vbProcedure="false">"c2526"</definedName>
    <definedName function="false" hidden="true" name="IQ_SR_DEBT_EBITDA" vbProcedure="false">"c2552"</definedName>
    <definedName function="false" hidden="true" name="IQ_SR_DEBT_EBITDA_CAPEX" vbProcedure="false">"c2553"</definedName>
    <definedName function="false" hidden="true" name="IQ_SR_DEBT_PCT" vbProcedure="false">"c2527"</definedName>
    <definedName function="false" hidden="true" name="IQ_SR_SUB_DEBT" vbProcedure="false">"c2530"</definedName>
    <definedName function="false" hidden="true" name="IQ_SR_SUB_DEBT_EBITDA" vbProcedure="false">"c2556"</definedName>
    <definedName function="false" hidden="true" name="IQ_SR_SUB_DEBT_EBITDA_CAPEX" vbProcedure="false">"c2557"</definedName>
    <definedName function="false" hidden="true" name="IQ_SR_SUB_DEBT_PCT" vbProcedure="false">"c2531"</definedName>
    <definedName function="false" hidden="true" name="IQ_STATE" vbProcedure="false">"c1200"</definedName>
    <definedName function="false" hidden="true" name="IQ_STATUTORY_SURPLUS" vbProcedure="false">"c1201"</definedName>
    <definedName function="false" hidden="true" name="IQ_STOCK_BASED" vbProcedure="false">"c1202"</definedName>
    <definedName function="false" hidden="true" name="IQ_STOCK_BASED_AT" vbProcedure="false">"c2999"</definedName>
    <definedName function="false" hidden="true" name="IQ_STOCK_BASED_CF" vbProcedure="false">"c1203"</definedName>
    <definedName function="false" hidden="true" name="IQ_STOCK_BASED_COGS" vbProcedure="false">"c2990"</definedName>
    <definedName function="false" hidden="true" name="IQ_STOCK_BASED_COMP" vbProcedure="false">"c3512"</definedName>
    <definedName function="false" hidden="true" name="IQ_STOCK_BASED_COMP_PRETAX" vbProcedure="false">"c3510"</definedName>
    <definedName function="false" hidden="true" name="IQ_STOCK_BASED_COMP_TAX" vbProcedure="false">"c3511"</definedName>
    <definedName function="false" hidden="true" name="IQ_STOCK_BASED_EST" vbProcedure="false">"c4520"</definedName>
    <definedName function="false" hidden="true" name="IQ_STOCK_BASED_GA" vbProcedure="false">"c2993"</definedName>
    <definedName function="false" hidden="true" name="IQ_STOCK_BASED_HIGH_EST" vbProcedure="false">"c4521"</definedName>
    <definedName function="false" hidden="true" name="IQ_STOCK_BASED_LOW_EST" vbProcedure="false">"c4522"</definedName>
    <definedName function="false" hidden="true" name="IQ_STOCK_BASED_MEDIAN_EST" vbProcedure="false">"c4523"</definedName>
    <definedName function="false" hidden="true" name="IQ_STOCK_BASED_NUM_EST" vbProcedure="false">"c4524"</definedName>
    <definedName function="false" hidden="true" name="IQ_STOCK_BASED_OTHER" vbProcedure="false">"c2995"</definedName>
    <definedName function="false" hidden="true" name="IQ_STOCK_BASED_RD" vbProcedure="false">"c2991"</definedName>
    <definedName function="false" hidden="true" name="IQ_STOCK_BASED_SGA" vbProcedure="false">"c2994"</definedName>
    <definedName function="false" hidden="true" name="IQ_STOCK_BASED_SM" vbProcedure="false">"c2992"</definedName>
    <definedName function="false" hidden="true" name="IQ_STOCK_BASED_STDDEV_EST" vbProcedure="false">"c4525"</definedName>
    <definedName function="false" hidden="true" name="IQ_STOCK_BASED_TOTAL" vbProcedure="false">"c3040"</definedName>
    <definedName function="false" hidden="true" name="IQ_STOCK_OPTIONS_COMP" vbProcedure="false">"c3509"</definedName>
    <definedName function="false" hidden="true" name="IQ_STOCK_OPTIONS_COMP_PRETAX" vbProcedure="false">"c3507"</definedName>
    <definedName function="false" hidden="true" name="IQ_STOCK_OPTIONS_COMP_TAX" vbProcedure="false">"c3508"</definedName>
    <definedName function="false" hidden="true" name="IQ_STRIKE_PRICE_ISSUED" vbProcedure="false">"c1645"</definedName>
    <definedName function="false" hidden="true" name="IQ_STRIKE_PRICE_OS" vbProcedure="false">"c1646"</definedName>
    <definedName function="false" hidden="true" name="IQ_STW" vbProcedure="false">"c2166"</definedName>
    <definedName function="false" hidden="true" name="IQ_ST_DEBT" vbProcedure="false">"c1176"</definedName>
    <definedName function="false" hidden="true" name="IQ_ST_DEBT_BNK" vbProcedure="false">"c1177"</definedName>
    <definedName function="false" hidden="true" name="IQ_ST_DEBT_BR" vbProcedure="false">"c1178"</definedName>
    <definedName function="false" hidden="true" name="IQ_ST_DEBT_FIN" vbProcedure="false">"c1179"</definedName>
    <definedName function="false" hidden="true" name="IQ_ST_DEBT_INS" vbProcedure="false">"c1180"</definedName>
    <definedName function="false" hidden="true" name="IQ_ST_DEBT_ISSUED" vbProcedure="false">"c1181"</definedName>
    <definedName function="false" hidden="true" name="IQ_ST_DEBT_ISSUED_BNK" vbProcedure="false">"c1182"</definedName>
    <definedName function="false" hidden="true" name="IQ_ST_DEBT_ISSUED_BR" vbProcedure="false">"c1183"</definedName>
    <definedName function="false" hidden="true" name="IQ_ST_DEBT_ISSUED_FIN" vbProcedure="false">"c1184"</definedName>
    <definedName function="false" hidden="true" name="IQ_ST_DEBT_ISSUED_INS" vbProcedure="false">"c1185"</definedName>
    <definedName function="false" hidden="true" name="IQ_ST_DEBT_ISSUED_RE" vbProcedure="false">"c6267"</definedName>
    <definedName function="false" hidden="true" name="IQ_ST_DEBT_ISSUED_REIT" vbProcedure="false">"c1186"</definedName>
    <definedName function="false" hidden="true" name="IQ_ST_DEBT_ISSUED_UTI" vbProcedure="false">"c1187"</definedName>
    <definedName function="false" hidden="true" name="IQ_ST_DEBT_PCT" vbProcedure="false">"c2539"</definedName>
    <definedName function="false" hidden="true" name="IQ_ST_DEBT_RE" vbProcedure="false">"c6268"</definedName>
    <definedName function="false" hidden="true" name="IQ_ST_DEBT_REIT" vbProcedure="false">"c1188"</definedName>
    <definedName function="false" hidden="true" name="IQ_ST_DEBT_REPAID" vbProcedure="false">"c1189"</definedName>
    <definedName function="false" hidden="true" name="IQ_ST_DEBT_REPAID_BNK" vbProcedure="false">"c1190"</definedName>
    <definedName function="false" hidden="true" name="IQ_ST_DEBT_REPAID_BR" vbProcedure="false">"c1191"</definedName>
    <definedName function="false" hidden="true" name="IQ_ST_DEBT_REPAID_FIN" vbProcedure="false">"c1192"</definedName>
    <definedName function="false" hidden="true" name="IQ_ST_DEBT_REPAID_INS" vbProcedure="false">"c1193"</definedName>
    <definedName function="false" hidden="true" name="IQ_ST_DEBT_REPAID_RE" vbProcedure="false">"c6269"</definedName>
    <definedName function="false" hidden="true" name="IQ_ST_DEBT_REPAID_REIT" vbProcedure="false">"c1194"</definedName>
    <definedName function="false" hidden="true" name="IQ_ST_DEBT_REPAID_UTI" vbProcedure="false">"c1195"</definedName>
    <definedName function="false" hidden="true" name="IQ_ST_DEBT_UTI" vbProcedure="false">"c1196"</definedName>
    <definedName function="false" hidden="true" name="IQ_ST_FHLB_DEBT" vbProcedure="false">"c5658"</definedName>
    <definedName function="false" hidden="true" name="IQ_ST_INVEST" vbProcedure="false">"c1197"</definedName>
    <definedName function="false" hidden="true" name="IQ_ST_INVEST_UTI" vbProcedure="false">"c1198"</definedName>
    <definedName function="false" hidden="true" name="IQ_ST_NOTE_RECEIV" vbProcedure="false">"c1199"</definedName>
    <definedName function="false" hidden="true" name="IQ_SUB_BONDS_NOTES" vbProcedure="false">"c2503"</definedName>
    <definedName function="false" hidden="true" name="IQ_SUB_BONDS_NOTES_PCT" vbProcedure="false">"c2504"</definedName>
    <definedName function="false" hidden="true" name="IQ_SUB_DEBT" vbProcedure="false">"c2532"</definedName>
    <definedName function="false" hidden="true" name="IQ_SUB_DEBT_EBITDA" vbProcedure="false">"c2558"</definedName>
    <definedName function="false" hidden="true" name="IQ_SUB_DEBT_EBITDA_CAPEX" vbProcedure="false">"c2559"</definedName>
    <definedName function="false" hidden="true" name="IQ_SUB_DEBT_PCT" vbProcedure="false">"c2533"</definedName>
    <definedName function="false" hidden="true" name="IQ_SUB_LEASE_AFTER_FIVE" vbProcedure="false">"c1207"</definedName>
    <definedName function="false" hidden="true" name="IQ_SUB_LEASE_INC_CY" vbProcedure="false">"c1208"</definedName>
    <definedName function="false" hidden="true" name="IQ_SUB_LEASE_INC_CY1" vbProcedure="false">"c1209"</definedName>
    <definedName function="false" hidden="true" name="IQ_SUB_LEASE_INC_CY2" vbProcedure="false">"c1210"</definedName>
    <definedName function="false" hidden="true" name="IQ_SUB_LEASE_INC_CY3" vbProcedure="false">"c1211"</definedName>
    <definedName function="false" hidden="true" name="IQ_SUB_LEASE_INC_CY4" vbProcedure="false">"c1212"</definedName>
    <definedName function="false" hidden="true" name="IQ_SUB_LEASE_NEXT_FIVE" vbProcedure="false">"c1213"</definedName>
    <definedName function="false" hidden="true" name="IQ_SVA" vbProcedure="false">"c1214"</definedName>
    <definedName function="false" hidden="true" name="IQ_TARGET_PRICE_NUM" vbProcedure="false">"c1653"</definedName>
    <definedName function="false" hidden="true" name="IQ_TARGET_PRICE_NUM_REUT" vbProcedure="false">"c5319"</definedName>
    <definedName function="false" hidden="true" name="IQ_TARGET_PRICE_STDDEV" vbProcedure="false">"c1654"</definedName>
    <definedName function="false" hidden="true" name="IQ_TARGET_PRICE_STDDEV_REUT" vbProcedure="false">"c5320"</definedName>
    <definedName function="false" hidden="true" name="IQ_TAX_BENEFIT_CF_1YR" vbProcedure="false">"c3483"</definedName>
    <definedName function="false" hidden="true" name="IQ_TAX_BENEFIT_CF_2YR" vbProcedure="false">"c3484"</definedName>
    <definedName function="false" hidden="true" name="IQ_TAX_BENEFIT_CF_3YR" vbProcedure="false">"c3485"</definedName>
    <definedName function="false" hidden="true" name="IQ_TAX_BENEFIT_CF_4YR" vbProcedure="false">"c3486"</definedName>
    <definedName function="false" hidden="true" name="IQ_TAX_BENEFIT_CF_5YR" vbProcedure="false">"c3487"</definedName>
    <definedName function="false" hidden="true" name="IQ_TAX_BENEFIT_CF_AFTER_FIVE" vbProcedure="false">"c3488"</definedName>
    <definedName function="false" hidden="true" name="IQ_TAX_BENEFIT_CF_MAX_YEAR" vbProcedure="false">"c3491"</definedName>
    <definedName function="false" hidden="true" name="IQ_TAX_BENEFIT_CF_NO_EXP" vbProcedure="false">"c3489"</definedName>
    <definedName function="false" hidden="true" name="IQ_TAX_BENEFIT_CF_TOTAL" vbProcedure="false">"c3490"</definedName>
    <definedName function="false" hidden="true" name="IQ_TAX_BENEFIT_OPTIONS" vbProcedure="false">"c1215"</definedName>
    <definedName function="false" hidden="true" name="IQ_TAX_EQUIV_NET_INT_INC" vbProcedure="false">"c1216"</definedName>
    <definedName function="false" hidden="true" name="IQ_TBV" vbProcedure="false">"c1906"</definedName>
    <definedName function="false" hidden="true" name="IQ_TBV_10YR_ANN_CAGR" vbProcedure="false">"c6169"</definedName>
    <definedName function="false" hidden="true" name="IQ_TBV_10YR_ANN_GROWTH" vbProcedure="false">"c1936"</definedName>
    <definedName function="false" hidden="true" name="IQ_TBV_1YR_ANN_GROWTH" vbProcedure="false">"c1931"</definedName>
    <definedName function="false" hidden="true" name="IQ_TBV_2YR_ANN_CAGR" vbProcedure="false">"c6165"</definedName>
    <definedName function="false" hidden="true" name="IQ_TBV_2YR_ANN_GROWTH" vbProcedure="false">"c1932"</definedName>
    <definedName function="false" hidden="true" name="IQ_TBV_3YR_ANN_CAGR" vbProcedure="false">"c6166"</definedName>
    <definedName function="false" hidden="true" name="IQ_TBV_3YR_ANN_GROWTH" vbProcedure="false">"c1933"</definedName>
    <definedName function="false" hidden="true" name="IQ_TBV_5YR_ANN_CAGR" vbProcedure="false">"c6167"</definedName>
    <definedName function="false" hidden="true" name="IQ_TBV_5YR_ANN_GROWTH" vbProcedure="false">"c1934"</definedName>
    <definedName function="false" hidden="true" name="IQ_TBV_7YR_ANN_CAGR" vbProcedure="false">"c6168"</definedName>
    <definedName function="false" hidden="true" name="IQ_TBV_7YR_ANN_GROWTH" vbProcedure="false">"c1935"</definedName>
    <definedName function="false" hidden="true" name="IQ_TBV_SHARE" vbProcedure="false">"c1217"</definedName>
    <definedName function="false" hidden="true" name="IQ_TEMPLATE" vbProcedure="false">"c1521"</definedName>
    <definedName function="false" hidden="true" name="IQ_TENANT" vbProcedure="false">"c1218"</definedName>
    <definedName function="false" hidden="true" name="IQ_TERM_LOANS" vbProcedure="false">"c2499"</definedName>
    <definedName function="false" hidden="true" name="IQ_TERM_LOANS_PCT" vbProcedure="false">"c2500"</definedName>
    <definedName function="false" hidden="true" name="IQ_TEV" vbProcedure="false">"c1219"</definedName>
    <definedName function="false" hidden="true" name="IQ_TEV_EBIT" vbProcedure="false">"c1220"</definedName>
    <definedName function="false" hidden="true" name="IQ_TEV_EBITDA" vbProcedure="false">"c1222"</definedName>
    <definedName function="false" hidden="true" name="IQ_TEV_EBITDA_AVG" vbProcedure="false">"c1223"</definedName>
    <definedName function="false" hidden="true" name="IQ_TEV_EBITDA_FWD" vbProcedure="false">"c1224"</definedName>
    <definedName function="false" hidden="true" name="IQ_TEV_EBITDA_FWD_REUT" vbProcedure="false">"c4050"</definedName>
    <definedName function="false" hidden="true" name="IQ_TEV_EBIT_AVG" vbProcedure="false">"c1221"</definedName>
    <definedName function="false" hidden="true" name="IQ_TEV_EBIT_FWD" vbProcedure="false">"c2238"</definedName>
    <definedName function="false" hidden="true" name="IQ_TEV_EBIT_FWD_REUT" vbProcedure="false">"c4054"</definedName>
    <definedName function="false" hidden="true" name="IQ_TEV_EMPLOYEE_AVG" vbProcedure="false">"c1225"</definedName>
    <definedName function="false" hidden="true" name="IQ_TEV_EST" vbProcedure="false">"c4526"</definedName>
    <definedName function="false" hidden="true" name="IQ_TEV_HIGH_EST" vbProcedure="false">"c4527"</definedName>
    <definedName function="false" hidden="true" name="IQ_TEV_LOW_EST" vbProcedure="false">"c4528"</definedName>
    <definedName function="false" hidden="true" name="IQ_TEV_MEDIAN_EST" vbProcedure="false">"c4529"</definedName>
    <definedName function="false" hidden="true" name="IQ_TEV_NUM_EST" vbProcedure="false">"c4530"</definedName>
    <definedName function="false" hidden="true" name="IQ_TEV_STDDEV_EST" vbProcedure="false">"c4531"</definedName>
    <definedName function="false" hidden="true" name="IQ_TEV_TOTAL_REV" vbProcedure="false">"c1226"</definedName>
    <definedName function="false" hidden="true" name="IQ_TEV_TOTAL_REV_AVG" vbProcedure="false">"c1227"</definedName>
    <definedName function="false" hidden="true" name="IQ_TEV_TOTAL_REV_FWD" vbProcedure="false">"c1228"</definedName>
    <definedName function="false" hidden="true" name="IQ_TEV_TOTAL_REV_FWD_REUT" vbProcedure="false">"c4051"</definedName>
    <definedName function="false" hidden="true" name="IQ_TEV_UFCF" vbProcedure="false">"c2208"</definedName>
    <definedName function="false" hidden="true" name="IQ_TIER_ONE_CAPITAL" vbProcedure="false">"c2667"</definedName>
    <definedName function="false" hidden="true" name="IQ_TIER_ONE_RATIO" vbProcedure="false">"c1229"</definedName>
    <definedName function="false" hidden="true" name="IQ_TIER_TWO_CAPITAL" vbProcedure="false">"c2669"</definedName>
    <definedName function="false" hidden="true" name="IQ_TIME_DEP" vbProcedure="false">"c1230"</definedName>
    <definedName function="false" hidden="true" name="IQ_TODAY" vbProcedure="false">0</definedName>
    <definedName function="false" hidden="true" name="IQ_TOTAL_AR_BR" vbProcedure="false">"c1231"</definedName>
    <definedName function="false" hidden="true" name="IQ_TOTAL_AR_RE" vbProcedure="false">"c6270"</definedName>
    <definedName function="false" hidden="true" name="IQ_TOTAL_AR_REIT" vbProcedure="false">"c1232"</definedName>
    <definedName function="false" hidden="true" name="IQ_TOTAL_AR_UTI" vbProcedure="false">"c1233"</definedName>
    <definedName function="false" hidden="true" name="IQ_TOTAL_ASSETS" vbProcedure="false">"c1234"</definedName>
    <definedName function="false" hidden="true" name="IQ_TOTAL_ASSETS_10YR_ANN_CAGR" vbProcedure="false">"c6140"</definedName>
    <definedName function="false" hidden="true" name="IQ_TOTAL_ASSETS_10YR_ANN_GROWTH" vbProcedure="false">"c1235"</definedName>
    <definedName function="false" hidden="true" name="IQ_TOTAL_ASSETS_1YR_ANN_GROWTH" vbProcedure="false">"c1236"</definedName>
    <definedName function="false" hidden="true" name="IQ_TOTAL_ASSETS_2YR_ANN_CAGR" vbProcedure="false">"c6141"</definedName>
    <definedName function="false" hidden="true" name="IQ_TOTAL_ASSETS_2YR_ANN_GROWTH" vbProcedure="false">"c1237"</definedName>
    <definedName function="false" hidden="true" name="IQ_TOTAL_ASSETS_3YR_ANN_CAGR" vbProcedure="false">"c6142"</definedName>
    <definedName function="false" hidden="true" name="IQ_TOTAL_ASSETS_3YR_ANN_GROWTH" vbProcedure="false">"c1238"</definedName>
    <definedName function="false" hidden="true" name="IQ_TOTAL_ASSETS_5YR_ANN_CAGR" vbProcedure="false">"c6143"</definedName>
    <definedName function="false" hidden="true" name="IQ_TOTAL_ASSETS_5YR_ANN_GROWTH" vbProcedure="false">"c1239"</definedName>
    <definedName function="false" hidden="true" name="IQ_TOTAL_ASSETS_7YR_ANN_CAGR" vbProcedure="false">"c6144"</definedName>
    <definedName function="false" hidden="true" name="IQ_TOTAL_ASSETS_7YR_ANN_GROWTH" vbProcedure="false">"c1240"</definedName>
    <definedName function="false" hidden="true" name="IQ_TOTAL_AVG_CE_TOTAL_AVG_ASSETS" vbProcedure="false">"c1241"</definedName>
    <definedName function="false" hidden="true" name="IQ_TOTAL_AVG_EQUITY_TOTAL_AVG_ASSETS" vbProcedure="false">"c1242"</definedName>
    <definedName function="false" hidden="true" name="IQ_TOTAL_BANK_CAPITAL" vbProcedure="false">"c2668"</definedName>
    <definedName function="false" hidden="true" name="IQ_TOTAL_CA" vbProcedure="false">"c1243"</definedName>
    <definedName function="false" hidden="true" name="IQ_TOTAL_CAP" vbProcedure="false">"c1507"</definedName>
    <definedName function="false" hidden="true" name="IQ_TOTAL_CAPITAL_RATIO" vbProcedure="false">"c1244"</definedName>
    <definedName function="false" hidden="true" name="IQ_TOTAL_CASH_DIVID" vbProcedure="false">"c1455"</definedName>
    <definedName function="false" hidden="true" name="IQ_TOTAL_CASH_FINAN" vbProcedure="false">"c1352"</definedName>
    <definedName function="false" hidden="true" name="IQ_TOTAL_CASH_INVEST" vbProcedure="false">"c1353"</definedName>
    <definedName function="false" hidden="true" name="IQ_TOTAL_CASH_OPER" vbProcedure="false">"c1354"</definedName>
    <definedName function="false" hidden="true" name="IQ_TOTAL_CHURN" vbProcedure="false">"c2122"</definedName>
    <definedName function="false" hidden="true" name="IQ_TOTAL_CL" vbProcedure="false">"c1245"</definedName>
    <definedName function="false" hidden="true" name="IQ_TOTAL_COMMON" vbProcedure="false">"c1411"</definedName>
    <definedName function="false" hidden="true" name="IQ_TOTAL_COMMON_EQUITY" vbProcedure="false">"c1246"</definedName>
    <definedName function="false" hidden="true" name="IQ_TOTAL_CURRENT_ASSETS" vbProcedure="false">"c1430"</definedName>
    <definedName function="false" hidden="true" name="IQ_TOTAL_CURRENT_LIAB" vbProcedure="false">"c1431"</definedName>
    <definedName function="false" hidden="true" name="IQ_TOTAL_DEBT" vbProcedure="false">"c1247"</definedName>
    <definedName function="false" hidden="true" name="IQ_TOTAL_DEBT_CAPITAL" vbProcedure="false">"c1248"</definedName>
    <definedName function="false" hidden="true" name="IQ_TOTAL_DEBT_EBITDA" vbProcedure="false">"c1249"</definedName>
    <definedName function="false" hidden="true" name="IQ_TOTAL_DEBT_EBITDA_CAPEX" vbProcedure="false">"c2948"</definedName>
    <definedName function="false" hidden="true" name="IQ_TOTAL_DEBT_EQUITY" vbProcedure="false">"c1250"</definedName>
    <definedName function="false" hidden="true" name="IQ_TOTAL_DEBT_EST" vbProcedure="false">"c4532"</definedName>
    <definedName function="false" hidden="true" name="IQ_TOTAL_DEBT_EXCL_FIN" vbProcedure="false">"c2937"</definedName>
    <definedName function="false" hidden="true" name="IQ_TOTAL_DEBT_GUIDANCE" vbProcedure="false">"c4533"</definedName>
    <definedName function="false" hidden="true" name="IQ_TOTAL_DEBT_HIGH_EST" vbProcedure="false">"c4534"</definedName>
    <definedName function="false" hidden="true" name="IQ_TOTAL_DEBT_HIGH_GUIDANCE" vbProcedure="false">"c4196"</definedName>
    <definedName function="false" hidden="true" name="IQ_TOTAL_DEBT_ISSUED" vbProcedure="false">"c1251"</definedName>
    <definedName function="false" hidden="true" name="IQ_TOTAL_DEBT_ISSUED_BNK" vbProcedure="false">"c1252"</definedName>
    <definedName function="false" hidden="true" name="IQ_TOTAL_DEBT_ISSUED_BR" vbProcedure="false">"c1253"</definedName>
    <definedName function="false" hidden="true" name="IQ_TOTAL_DEBT_ISSUED_FIN" vbProcedure="false">"c1254"</definedName>
    <definedName function="false" hidden="true" name="IQ_TOTAL_DEBT_ISSUED_RE" vbProcedure="false">"c6271"</definedName>
    <definedName function="false" hidden="true" name="IQ_TOTAL_DEBT_ISSUED_REIT" vbProcedure="false">"c1255"</definedName>
    <definedName function="false" hidden="true" name="IQ_TOTAL_DEBT_ISSUED_UTI" vbProcedure="false">"c1256"</definedName>
    <definedName function="false" hidden="true" name="IQ_TOTAL_DEBT_ISSUES_INS" vbProcedure="false">"c1257"</definedName>
    <definedName function="false" hidden="true" name="IQ_TOTAL_DEBT_LOW_EST" vbProcedure="false">"c4535"</definedName>
    <definedName function="false" hidden="true" name="IQ_TOTAL_DEBT_LOW_GUIDANCE" vbProcedure="false">"c4236"</definedName>
    <definedName function="false" hidden="true" name="IQ_TOTAL_DEBT_MEDIAN_EST" vbProcedure="false">"c4536"</definedName>
    <definedName function="false" hidden="true" name="IQ_TOTAL_DEBT_NUM_EST" vbProcedure="false">"c4537"</definedName>
    <definedName function="false" hidden="true" name="IQ_TOTAL_DEBT_OVER_EBITDA" vbProcedure="false">"c1433"</definedName>
    <definedName function="false" hidden="true" name="IQ_TOTAL_DEBT_OVER_TOTAL_BV" vbProcedure="false">"c1434"</definedName>
    <definedName function="false" hidden="true" name="IQ_TOTAL_DEBT_OVER_TOTAL_CAP" vbProcedure="false">"c1432"</definedName>
    <definedName function="false" hidden="true" name="IQ_TOTAL_DEBT_REPAID" vbProcedure="false">"c1258"</definedName>
    <definedName function="false" hidden="true" name="IQ_TOTAL_DEBT_REPAID_BNK" vbProcedure="false">"c1259"</definedName>
    <definedName function="false" hidden="true" name="IQ_TOTAL_DEBT_REPAID_BR" vbProcedure="false">"c1260"</definedName>
    <definedName function="false" hidden="true" name="IQ_TOTAL_DEBT_REPAID_FIN" vbProcedure="false">"c1261"</definedName>
    <definedName function="false" hidden="true" name="IQ_TOTAL_DEBT_REPAID_INS" vbProcedure="false">"c1262"</definedName>
    <definedName function="false" hidden="true" name="IQ_TOTAL_DEBT_REPAID_RE" vbProcedure="false">"c6272"</definedName>
    <definedName function="false" hidden="true" name="IQ_TOTAL_DEBT_REPAID_REIT" vbProcedure="false">"c1263"</definedName>
    <definedName function="false" hidden="true" name="IQ_TOTAL_DEBT_REPAID_UTI" vbProcedure="false">"c1264"</definedName>
    <definedName function="false" hidden="true" name="IQ_TOTAL_DEBT_STDDEV_EST" vbProcedure="false">"c4538"</definedName>
    <definedName function="false" hidden="true" name="IQ_TOTAL_DEPOSITS" vbProcedure="false">"c1265"</definedName>
    <definedName function="false" hidden="true" name="IQ_TOTAL_DIV_PAID_CF" vbProcedure="false">"c1266"</definedName>
    <definedName function="false" hidden="true" name="IQ_TOTAL_EMPLOYEE" vbProcedure="false">"c2141"</definedName>
    <definedName function="false" hidden="true" name="IQ_TOTAL_EMPLOYEES" vbProcedure="false">"c1522"</definedName>
    <definedName function="false" hidden="true" name="IQ_TOTAL_EQUITY" vbProcedure="false">"c1267"</definedName>
    <definedName function="false" hidden="true" name="IQ_TOTAL_EQUITY_10YR_ANN_CAGR" vbProcedure="false">"c6145"</definedName>
    <definedName function="false" hidden="true" name="IQ_TOTAL_EQUITY_10YR_ANN_GROWTH" vbProcedure="false">"c1268"</definedName>
    <definedName function="false" hidden="true" name="IQ_TOTAL_EQUITY_1YR_ANN_GROWTH" vbProcedure="false">"c1269"</definedName>
    <definedName function="false" hidden="true" name="IQ_TOTAL_EQUITY_2YR_ANN_CAGR" vbProcedure="false">"c6146"</definedName>
    <definedName function="false" hidden="true" name="IQ_TOTAL_EQUITY_2YR_ANN_GROWTH" vbProcedure="false">"c1270"</definedName>
    <definedName function="false" hidden="true" name="IQ_TOTAL_EQUITY_3YR_ANN_CAGR" vbProcedure="false">"c6147"</definedName>
    <definedName function="false" hidden="true" name="IQ_TOTAL_EQUITY_3YR_ANN_GROWTH" vbProcedure="false">"c1271"</definedName>
    <definedName function="false" hidden="true" name="IQ_TOTAL_EQUITY_5YR_ANN_CAGR" vbProcedure="false">"c6148"</definedName>
    <definedName function="false" hidden="true" name="IQ_TOTAL_EQUITY_5YR_ANN_GROWTH" vbProcedure="false">"c1272"</definedName>
    <definedName function="false" hidden="true" name="IQ_TOTAL_EQUITY_7YR_ANN_CAGR" vbProcedure="false">"c6149"</definedName>
    <definedName function="false" hidden="true" name="IQ_TOTAL_EQUITY_7YR_ANN_GROWTH" vbProcedure="false">"c1273"</definedName>
    <definedName function="false" hidden="true" name="IQ_TOTAL_EQUITY_ALLOWANCE_TOTAL_LOANS" vbProcedure="false">"c1274"</definedName>
    <definedName function="false" hidden="true" name="IQ_TOTAL_INTEREST_EXP" vbProcedure="false">"c1382"</definedName>
    <definedName function="false" hidden="true" name="IQ_TOTAL_INVENTORY" vbProcedure="false">"c1385"</definedName>
    <definedName function="false" hidden="true" name="IQ_TOTAL_INVEST" vbProcedure="false">"c1275"</definedName>
    <definedName function="false" hidden="true" name="IQ_TOTAL_LIAB" vbProcedure="false">"c1276"</definedName>
    <definedName function="false" hidden="true" name="IQ_TOTAL_LIAB_BNK" vbProcedure="false">"c1277"</definedName>
    <definedName function="false" hidden="true" name="IQ_TOTAL_LIAB_BR" vbProcedure="false">"c1278"</definedName>
    <definedName function="false" hidden="true" name="IQ_TOTAL_LIAB_EQUITY" vbProcedure="false">"c1279"</definedName>
    <definedName function="false" hidden="true" name="IQ_TOTAL_LIAB_FIN" vbProcedure="false">"c1280"</definedName>
    <definedName function="false" hidden="true" name="IQ_TOTAL_LIAB_INS" vbProcedure="false">"c1281"</definedName>
    <definedName function="false" hidden="true" name="IQ_TOTAL_LIAB_RE" vbProcedure="false">"c6273"</definedName>
    <definedName function="false" hidden="true" name="IQ_TOTAL_LIAB_REIT" vbProcedure="false">"c1282"</definedName>
    <definedName function="false" hidden="true" name="IQ_TOTAL_LIAB_SHAREHOLD" vbProcedure="false">"c1435"</definedName>
    <definedName function="false" hidden="true" name="IQ_TOTAL_LIAB_TOTAL_ASSETS" vbProcedure="false">"c1283"</definedName>
    <definedName function="false" hidden="true" name="IQ_TOTAL_LOANS" vbProcedure="false">"c5653"</definedName>
    <definedName function="false" hidden="true" name="IQ_TOTAL_LONG_DEBT" vbProcedure="false">"c1617"</definedName>
    <definedName function="false" hidden="true" name="IQ_TOTAL_NON_REC" vbProcedure="false">"c1444"</definedName>
    <definedName function="false" hidden="true" name="IQ_TOTAL_OPER_EXPEN" vbProcedure="false">"c1445"</definedName>
    <definedName function="false" hidden="true" name="IQ_TOTAL_OPER_EXP_BR" vbProcedure="false">"c1284"</definedName>
    <definedName function="false" hidden="true" name="IQ_TOTAL_OPER_EXP_FIN" vbProcedure="false">"c1285"</definedName>
    <definedName function="false" hidden="true" name="IQ_TOTAL_OPER_EXP_INS" vbProcedure="false">"c1286"</definedName>
    <definedName function="false" hidden="true" name="IQ_TOTAL_OPER_EXP_RE" vbProcedure="false">"c6274"</definedName>
    <definedName function="false" hidden="true" name="IQ_TOTAL_OPER_EXP_REIT" vbProcedure="false">"c1287"</definedName>
    <definedName function="false" hidden="true" name="IQ_TOTAL_OPER_EXP_UTI" vbProcedure="false">"c1288"</definedName>
    <definedName function="false" hidden="true" name="IQ_TOTAL_OPTIONS_BEG_OS" vbProcedure="false">"c2693"</definedName>
    <definedName function="false" hidden="true" name="IQ_TOTAL_OPTIONS_CANCELLED" vbProcedure="false">"c2696"</definedName>
    <definedName function="false" hidden="true" name="IQ_TOTAL_OPTIONS_END_OS" vbProcedure="false">"c2697"</definedName>
    <definedName function="false" hidden="true" name="IQ_TOTAL_OPTIONS_EXERCISABLE_END_OS" vbProcedure="false">"c5819"</definedName>
    <definedName function="false" hidden="true" name="IQ_TOTAL_OPTIONS_EXERCISED" vbProcedure="false">"c2695"</definedName>
    <definedName function="false" hidden="true" name="IQ_TOTAL_OPTIONS_GRANTED" vbProcedure="false">"c2694"</definedName>
    <definedName function="false" hidden="true" name="IQ_TOTAL_OTHER_OPER" vbProcedure="false">"c1289"</definedName>
    <definedName function="false" hidden="true" name="IQ_TOTAL_OUTSTANDING_BS_DATE" vbProcedure="false">"c1022"</definedName>
    <definedName function="false" hidden="true" name="IQ_TOTAL_OUTSTANDING_FILING_DATE" vbProcedure="false">"c2107"</definedName>
    <definedName function="false" hidden="true" name="IQ_TOTAL_PENSION_ASSETS" vbProcedure="false">"c1290"</definedName>
    <definedName function="false" hidden="true" name="IQ_TOTAL_PENSION_ASSETS_DOMESTIC" vbProcedure="false">"c2658"</definedName>
    <definedName function="false" hidden="true" name="IQ_TOTAL_PENSION_ASSETS_FOREIGN" vbProcedure="false">"c2666"</definedName>
    <definedName function="false" hidden="true" name="IQ_TOTAL_PENSION_EXP" vbProcedure="false">"c1291"</definedName>
    <definedName function="false" hidden="true" name="IQ_TOTAL_PENSION_OBLIGATION" vbProcedure="false">"c1292"</definedName>
    <definedName function="false" hidden="true" name="IQ_TOTAL_PRINCIPAL" vbProcedure="false">"c2509"</definedName>
    <definedName function="false" hidden="true" name="IQ_TOTAL_PRINCIPAL_PCT" vbProcedure="false">"c2510"</definedName>
    <definedName function="false" hidden="true" name="IQ_TOTAL_PROVED_RESERVES_NGL" vbProcedure="false">"c2924"</definedName>
    <definedName function="false" hidden="true" name="IQ_TOTAL_PROVED_RESERVES_OIL" vbProcedure="false">"c2040"</definedName>
    <definedName function="false" hidden="true" name="IQ_TOTAL_RECEIV" vbProcedure="false">"c1293"</definedName>
    <definedName function="false" hidden="true" name="IQ_TOTAL_REV" vbProcedure="false">"c1294"</definedName>
    <definedName function="false" hidden="true" name="IQ_TOTAL_REVENUE" vbProcedure="false">"c1436"</definedName>
    <definedName function="false" hidden="true" name="IQ_TOTAL_REV_10YR_ANN_CAGR" vbProcedure="false">"c6150"</definedName>
    <definedName function="false" hidden="true" name="IQ_TOTAL_REV_10YR_ANN_GROWTH" vbProcedure="false">"c1295"</definedName>
    <definedName function="false" hidden="true" name="IQ_TOTAL_REV_1YR_ANN_GROWTH" vbProcedure="false">"c1296"</definedName>
    <definedName function="false" hidden="true" name="IQ_TOTAL_REV_2YR_ANN_CAGR" vbProcedure="false">"c6151"</definedName>
    <definedName function="false" hidden="true" name="IQ_TOTAL_REV_2YR_ANN_GROWTH" vbProcedure="false">"c1297"</definedName>
    <definedName function="false" hidden="true" name="IQ_TOTAL_REV_3YR_ANN_CAGR" vbProcedure="false">"c6152"</definedName>
    <definedName function="false" hidden="true" name="IQ_TOTAL_REV_3YR_ANN_GROWTH" vbProcedure="false">"c1298"</definedName>
    <definedName function="false" hidden="true" name="IQ_TOTAL_REV_5YR_ANN_CAGR" vbProcedure="false">"c6153"</definedName>
    <definedName function="false" hidden="true" name="IQ_TOTAL_REV_5YR_ANN_GROWTH" vbProcedure="false">"c1299"</definedName>
    <definedName function="false" hidden="true" name="IQ_TOTAL_REV_7YR_ANN_CAGR" vbProcedure="false">"c6154"</definedName>
    <definedName function="false" hidden="true" name="IQ_TOTAL_REV_7YR_ANN_GROWTH" vbProcedure="false">"c1300"</definedName>
    <definedName function="false" hidden="true" name="IQ_TOTAL_REV_AS_REPORTED" vbProcedure="false">"c1301"</definedName>
    <definedName function="false" hidden="true" name="IQ_TOTAL_REV_BNK" vbProcedure="false">"c1302"</definedName>
    <definedName function="false" hidden="true" name="IQ_TOTAL_REV_BR" vbProcedure="false">"c1303"</definedName>
    <definedName function="false" hidden="true" name="IQ_TOTAL_REV_EMPLOYEE" vbProcedure="false">"c1304"</definedName>
    <definedName function="false" hidden="true" name="IQ_TOTAL_REV_FIN" vbProcedure="false">"c1305"</definedName>
    <definedName function="false" hidden="true" name="IQ_TOTAL_REV_INS" vbProcedure="false">"c1306"</definedName>
    <definedName function="false" hidden="true" name="IQ_TOTAL_REV_RE" vbProcedure="false">"c6275"</definedName>
    <definedName function="false" hidden="true" name="IQ_TOTAL_REV_REIT" vbProcedure="false">"c1307"</definedName>
    <definedName function="false" hidden="true" name="IQ_TOTAL_REV_SHARE" vbProcedure="false">"c1912"</definedName>
    <definedName function="false" hidden="true" name="IQ_TOTAL_REV_UTI" vbProcedure="false">"c1308"</definedName>
    <definedName function="false" hidden="true" name="IQ_TOTAL_SPECIAL" vbProcedure="false">"c1618"</definedName>
    <definedName function="false" hidden="true" name="IQ_TOTAL_ST_BORROW" vbProcedure="false">"c1424"</definedName>
    <definedName function="false" hidden="true" name="IQ_TOTAL_SUBS" vbProcedure="false">"c2119"</definedName>
    <definedName function="false" hidden="true" name="IQ_TOTAL_SUB_DEBT" vbProcedure="false">"c2528"</definedName>
    <definedName function="false" hidden="true" name="IQ_TOTAL_SUB_DEBT_EBITDA" vbProcedure="false">"c2554"</definedName>
    <definedName function="false" hidden="true" name="IQ_TOTAL_SUB_DEBT_EBITDA_CAPEX" vbProcedure="false">"c2555"</definedName>
    <definedName function="false" hidden="true" name="IQ_TOTAL_SUB_DEBT_PCT" vbProcedure="false">"c2529"</definedName>
    <definedName function="false" hidden="true" name="IQ_TOTAL_UNUSUAL" vbProcedure="false">"c1508"</definedName>
    <definedName function="false" hidden="true" name="IQ_TOTAL_UNUSUAL_BNK" vbProcedure="false">"c5516"</definedName>
    <definedName function="false" hidden="true" name="IQ_TOTAL_UNUSUAL_BR" vbProcedure="false">"c5517"</definedName>
    <definedName function="false" hidden="true" name="IQ_TOTAL_UNUSUAL_FIN" vbProcedure="false">"c5518"</definedName>
    <definedName function="false" hidden="true" name="IQ_TOTAL_UNUSUAL_INS" vbProcedure="false">"c5519"</definedName>
    <definedName function="false" hidden="true" name="IQ_TOTAL_UNUSUAL_RE" vbProcedure="false">"c6286"</definedName>
    <definedName function="false" hidden="true" name="IQ_TOTAL_UNUSUAL_REIT" vbProcedure="false">"c5520"</definedName>
    <definedName function="false" hidden="true" name="IQ_TOTAL_UNUSUAL_UTI" vbProcedure="false">"c5521"</definedName>
    <definedName function="false" hidden="true" name="IQ_TOTAL_WARRANTS_BEG_OS" vbProcedure="false">"c2719"</definedName>
    <definedName function="false" hidden="true" name="IQ_TOTAL_WARRANTS_CANCELLED" vbProcedure="false">"c2722"</definedName>
    <definedName function="false" hidden="true" name="IQ_TOTAL_WARRANTS_END_OS" vbProcedure="false">"c2723"</definedName>
    <definedName function="false" hidden="true" name="IQ_TOTAL_WARRANTS_EXERCISED" vbProcedure="false">"c2721"</definedName>
    <definedName function="false" hidden="true" name="IQ_TOTAL_WARRANTS_ISSUED" vbProcedure="false">"c2720"</definedName>
    <definedName function="false" hidden="true" name="IQ_TOT_ADJ_INC" vbProcedure="false">"c1616"</definedName>
    <definedName function="false" hidden="true" name="IQ_TRADE_AR" vbProcedure="false">"c1345"</definedName>
    <definedName function="false" hidden="true" name="IQ_TRADE_PRINCIPAL" vbProcedure="false">"c1309"</definedName>
    <definedName function="false" hidden="true" name="IQ_TRADING_ASSETS" vbProcedure="false">"c1310"</definedName>
    <definedName function="false" hidden="true" name="IQ_TRADING_CURRENCY" vbProcedure="false">"c2212"</definedName>
    <definedName function="false" hidden="true" name="IQ_TREASURY" vbProcedure="false">"c1311"</definedName>
    <definedName function="false" hidden="true" name="IQ_TREASURY_OTHER_EQUITY" vbProcedure="false">"c1312"</definedName>
    <definedName function="false" hidden="true" name="IQ_TREASURY_OTHER_EQUITY_BNK" vbProcedure="false">"c1313"</definedName>
    <definedName function="false" hidden="true" name="IQ_TREASURY_OTHER_EQUITY_BR" vbProcedure="false">"c1314"</definedName>
    <definedName function="false" hidden="true" name="IQ_TREASURY_OTHER_EQUITY_FIN" vbProcedure="false">"c1315"</definedName>
    <definedName function="false" hidden="true" name="IQ_TREASURY_OTHER_EQUITY_INS" vbProcedure="false">"c1316"</definedName>
    <definedName function="false" hidden="true" name="IQ_TREASURY_OTHER_EQUITY_RE" vbProcedure="false">"c6276"</definedName>
    <definedName function="false" hidden="true" name="IQ_TREASURY_OTHER_EQUITY_REIT" vbProcedure="false">"c1317"</definedName>
    <definedName function="false" hidden="true" name="IQ_TREASURY_OTHER_EQUITY_UTI" vbProcedure="false">"c1318"</definedName>
    <definedName function="false" hidden="true" name="IQ_TREASURY_STOCK" vbProcedure="false">"c1438"</definedName>
    <definedName function="false" hidden="true" name="IQ_TRUST_INC" vbProcedure="false">"c1319"</definedName>
    <definedName function="false" hidden="true" name="IQ_TRUST_PREF" vbProcedure="false">"c1320"</definedName>
    <definedName function="false" hidden="true" name="IQ_TRUST_PREFERRED" vbProcedure="false">"c3029"</definedName>
    <definedName function="false" hidden="true" name="IQ_TRUST_PREFERRED_PCT" vbProcedure="false">"c3030"</definedName>
    <definedName function="false" hidden="true" name="IQ_TR_ACCT_METHOD" vbProcedure="false">"c2363"</definedName>
    <definedName function="false" hidden="true" name="IQ_TR_ACQ_52_WK_HI_PCT" vbProcedure="false">"c2348"</definedName>
    <definedName function="false" hidden="true" name="IQ_TR_ACQ_52_WK_LOW_PCT" vbProcedure="false">"c2347"</definedName>
    <definedName function="false" hidden="true" name="IQ_TR_ACQ_CASH_ST_INVEST" vbProcedure="false">"c2372"</definedName>
    <definedName function="false" hidden="true" name="IQ_TR_ACQ_CLOSEPRICE_1D" vbProcedure="false">"c3027"</definedName>
    <definedName function="false" hidden="true" name="IQ_TR_ACQ_DILUT_EPS_EXCL" vbProcedure="false">"c3028"</definedName>
    <definedName function="false" hidden="true" name="IQ_TR_ACQ_EARNING_CO" vbProcedure="false">"c2379"</definedName>
    <definedName function="false" hidden="true" name="IQ_TR_ACQ_EBIT" vbProcedure="false">"c2380"</definedName>
    <definedName function="false" hidden="true" name="IQ_TR_ACQ_EBITDA" vbProcedure="false">"c2381"</definedName>
    <definedName function="false" hidden="true" name="IQ_TR_ACQ_EBITDA_EQ_INC" vbProcedure="false">"c3610"</definedName>
    <definedName function="false" hidden="true" name="IQ_TR_ACQ_EBIT_EQ_INC" vbProcedure="false">"c3611"</definedName>
    <definedName function="false" hidden="true" name="IQ_TR_ACQ_FILINGDATE" vbProcedure="false">"c3607"</definedName>
    <definedName function="false" hidden="true" name="IQ_TR_ACQ_FILING_CURRENCY" vbProcedure="false">"c3033"</definedName>
    <definedName function="false" hidden="true" name="IQ_TR_ACQ_MCAP_1DAY" vbProcedure="false">"c2345"</definedName>
    <definedName function="false" hidden="true" name="IQ_TR_ACQ_MIN_INT" vbProcedure="false">"c2374"</definedName>
    <definedName function="false" hidden="true" name="IQ_TR_ACQ_NET_DEBT" vbProcedure="false">"c2373"</definedName>
    <definedName function="false" hidden="true" name="IQ_TR_ACQ_NI" vbProcedure="false">"c2378"</definedName>
    <definedName function="false" hidden="true" name="IQ_TR_ACQ_PERIODDATE" vbProcedure="false">"c3606"</definedName>
    <definedName function="false" hidden="true" name="IQ_TR_ACQ_PRICEDATE_1D" vbProcedure="false">"c2346"</definedName>
    <definedName function="false" hidden="true" name="IQ_TR_ACQ_RETURN" vbProcedure="false">"c2349"</definedName>
    <definedName function="false" hidden="true" name="IQ_TR_ACQ_STOCKYEARHIGH_1D" vbProcedure="false">"c2343"</definedName>
    <definedName function="false" hidden="true" name="IQ_TR_ACQ_STOCKYEARLOW_1D" vbProcedure="false">"c2344"</definedName>
    <definedName function="false" hidden="true" name="IQ_TR_ACQ_TOTAL_ASSETS" vbProcedure="false">"c2371"</definedName>
    <definedName function="false" hidden="true" name="IQ_TR_ACQ_TOTAL_COMMON_EQ" vbProcedure="false">"c2377"</definedName>
    <definedName function="false" hidden="true" name="IQ_TR_ACQ_TOTAL_DEBT" vbProcedure="false">"c2376"</definedName>
    <definedName function="false" hidden="true" name="IQ_TR_ACQ_TOTAL_PREF" vbProcedure="false">"c2375"</definedName>
    <definedName function="false" hidden="true" name="IQ_TR_ACQ_TOTAL_REV" vbProcedure="false">"c2382"</definedName>
    <definedName function="false" hidden="true" name="IQ_TR_ADJ_SIZE" vbProcedure="false">"c3024"</definedName>
    <definedName function="false" hidden="true" name="IQ_TR_ANN_DATE" vbProcedure="false">"c2395"</definedName>
    <definedName function="false" hidden="true" name="IQ_TR_ANN_DATE_BL" vbProcedure="false">"c2394"</definedName>
    <definedName function="false" hidden="true" name="IQ_TR_BID_DATE" vbProcedure="false">"c2357"</definedName>
    <definedName function="false" hidden="true" name="IQ_TR_BLUESKY_FEES" vbProcedure="false">"c2277"</definedName>
    <definedName function="false" hidden="true" name="IQ_TR_BUYERNAME" vbProcedure="false">"c2401"</definedName>
    <definedName function="false" hidden="true" name="IQ_TR_BUYER_ID" vbProcedure="false">"c2404"</definedName>
    <definedName function="false" hidden="true" name="IQ_TR_BUY_ACC_ADVISORS" vbProcedure="false">"c3048"</definedName>
    <definedName function="false" hidden="true" name="IQ_TR_BUY_FIN_ADVISORS" vbProcedure="false">"c3045"</definedName>
    <definedName function="false" hidden="true" name="IQ_TR_BUY_LEG_ADVISORS" vbProcedure="false">"c2387"</definedName>
    <definedName function="false" hidden="true" name="IQ_TR_CANCELLED_DATE" vbProcedure="false">"c2284"</definedName>
    <definedName function="false" hidden="true" name="IQ_TR_CASH_CONSID_PCT" vbProcedure="false">"c2296"</definedName>
    <definedName function="false" hidden="true" name="IQ_TR_CASH_ST_INVEST" vbProcedure="false">"c3025"</definedName>
    <definedName function="false" hidden="true" name="IQ_TR_CHANGE_CONTROL" vbProcedure="false">"c2365"</definedName>
    <definedName function="false" hidden="true" name="IQ_TR_CLOSED_DATE" vbProcedure="false">"c2283"</definedName>
    <definedName function="false" hidden="true" name="IQ_TR_COMMENTS" vbProcedure="false">"c2383"</definedName>
    <definedName function="false" hidden="true" name="IQ_TR_CO_NET_PROCEEDS" vbProcedure="false">"c2268"</definedName>
    <definedName function="false" hidden="true" name="IQ_TR_CO_NET_PROCEEDS_PCT" vbProcedure="false">"c2270"</definedName>
    <definedName function="false" hidden="true" name="IQ_TR_CURRENCY" vbProcedure="false">"c3016"</definedName>
    <definedName function="false" hidden="true" name="IQ_TR_DEAL_ATTITUDE" vbProcedure="false">"c2364"</definedName>
    <definedName function="false" hidden="true" name="IQ_TR_DEAL_CONDITIONS" vbProcedure="false">"c2367"</definedName>
    <definedName function="false" hidden="true" name="IQ_TR_DEAL_RESOLUTION" vbProcedure="false">"c2391"</definedName>
    <definedName function="false" hidden="true" name="IQ_TR_DEAL_RESPONSES" vbProcedure="false">"c2366"</definedName>
    <definedName function="false" hidden="true" name="IQ_TR_DEBT_CONSID_PCT" vbProcedure="false">"c2299"</definedName>
    <definedName function="false" hidden="true" name="IQ_TR_DEF_AGRMT_DATE" vbProcedure="false">"c2285"</definedName>
    <definedName function="false" hidden="true" name="IQ_TR_DISCLOSED_FEES_EXP" vbProcedure="false">"c2288"</definedName>
    <definedName function="false" hidden="true" name="IQ_TR_EARNOUTS" vbProcedure="false">"c3023"</definedName>
    <definedName function="false" hidden="true" name="IQ_TR_EXPIRED_DATE" vbProcedure="false">"c2412"</definedName>
    <definedName function="false" hidden="true" name="IQ_TR_GROSS_OFFERING_AMT" vbProcedure="false">"c2262"</definedName>
    <definedName function="false" hidden="true" name="IQ_TR_HYBRID_CONSID_PCT" vbProcedure="false">"c2300"</definedName>
    <definedName function="false" hidden="true" name="IQ_TR_IMPLIED_EQ" vbProcedure="false">"c3018"</definedName>
    <definedName function="false" hidden="true" name="IQ_TR_IMPLIED_EQ_BV" vbProcedure="false">"c3019"</definedName>
    <definedName function="false" hidden="true" name="IQ_TR_IMPLIED_EQ_NI_LTM" vbProcedure="false">"c3020"</definedName>
    <definedName function="false" hidden="true" name="IQ_TR_IMPLIED_EV" vbProcedure="false">"c2301"</definedName>
    <definedName function="false" hidden="true" name="IQ_TR_IMPLIED_EV_BV" vbProcedure="false">"c2306"</definedName>
    <definedName function="false" hidden="true" name="IQ_TR_IMPLIED_EV_EBIT" vbProcedure="false">"c2302"</definedName>
    <definedName function="false" hidden="true" name="IQ_TR_IMPLIED_EV_EBITDA" vbProcedure="false">"c2303"</definedName>
    <definedName function="false" hidden="true" name="IQ_TR_IMPLIED_EV_NI_LTM" vbProcedure="false">"c2307"</definedName>
    <definedName function="false" hidden="true" name="IQ_TR_IMPLIED_EV_REV" vbProcedure="false">"c2304"</definedName>
    <definedName function="false" hidden="true" name="IQ_TR_INIT_FILED_DATE" vbProcedure="false">"c3495"</definedName>
    <definedName function="false" hidden="true" name="IQ_TR_LOI_DATE" vbProcedure="false">"c2282"</definedName>
    <definedName function="false" hidden="true" name="IQ_TR_MAJ_MIN_STAKE" vbProcedure="false">"c2389"</definedName>
    <definedName function="false" hidden="true" name="IQ_TR_NEGOTIATED_BUYBACK_PRICE" vbProcedure="false">"c2414"</definedName>
    <definedName function="false" hidden="true" name="IQ_TR_NET_ASSUM_LIABILITIES" vbProcedure="false">"c2308"</definedName>
    <definedName function="false" hidden="true" name="IQ_TR_NET_PROCEEDS" vbProcedure="false">"c2267"</definedName>
    <definedName function="false" hidden="true" name="IQ_TR_OFFER_DATE" vbProcedure="false">"c2265"</definedName>
    <definedName function="false" hidden="true" name="IQ_TR_OFFER_DATE_MA" vbProcedure="false">"c3035"</definedName>
    <definedName function="false" hidden="true" name="IQ_TR_OFFER_PER_SHARE" vbProcedure="false">"c3017"</definedName>
    <definedName function="false" hidden="true" name="IQ_TR_OPTIONS_CONSID_PCT" vbProcedure="false">"c2311"</definedName>
    <definedName function="false" hidden="true" name="IQ_TR_OTHER_CONSID" vbProcedure="false">"c3022"</definedName>
    <definedName function="false" hidden="true" name="IQ_TR_PCT_SOUGHT" vbProcedure="false">"c2309"</definedName>
    <definedName function="false" hidden="true" name="IQ_TR_PFEATURES" vbProcedure="false">"c2384"</definedName>
    <definedName function="false" hidden="true" name="IQ_TR_PIPE_CONV_PRICE_SHARE" vbProcedure="false">"c2292"</definedName>
    <definedName function="false" hidden="true" name="IQ_TR_PIPE_CPN_PCT" vbProcedure="false">"c2291"</definedName>
    <definedName function="false" hidden="true" name="IQ_TR_PIPE_NUMBER_SHARES" vbProcedure="false">"c2293"</definedName>
    <definedName function="false" hidden="true" name="IQ_TR_PIPE_PPS" vbProcedure="false">"c2290"</definedName>
    <definedName function="false" hidden="true" name="IQ_TR_POSTMONEY_VAL" vbProcedure="false">"c2286"</definedName>
    <definedName function="false" hidden="true" name="IQ_TR_PREDEAL_SITUATION" vbProcedure="false">"c2390"</definedName>
    <definedName function="false" hidden="true" name="IQ_TR_PREF_CONSID_PCT" vbProcedure="false">"c2310"</definedName>
    <definedName function="false" hidden="true" name="IQ_TR_PREMONEY_VAL" vbProcedure="false">"c2287"</definedName>
    <definedName function="false" hidden="true" name="IQ_TR_PRINTING_FEES" vbProcedure="false">"c2276"</definedName>
    <definedName function="false" hidden="true" name="IQ_TR_PT_MONETARY_VALUES" vbProcedure="false">"c2415"</definedName>
    <definedName function="false" hidden="true" name="IQ_TR_PT_NUMBER_SHARES" vbProcedure="false">"c2417"</definedName>
    <definedName function="false" hidden="true" name="IQ_TR_PT_PCT_SHARES" vbProcedure="false">"c2416"</definedName>
    <definedName function="false" hidden="true" name="IQ_TR_RATING_FEES" vbProcedure="false">"c2275"</definedName>
    <definedName function="false" hidden="true" name="IQ_TR_REG_EFFECT_DATE" vbProcedure="false">"c2264"</definedName>
    <definedName function="false" hidden="true" name="IQ_TR_REG_FILED_DATE" vbProcedure="false">"c2263"</definedName>
    <definedName function="false" hidden="true" name="IQ_TR_RENEWAL_BUYBACK" vbProcedure="false">"c2413"</definedName>
    <definedName function="false" hidden="true" name="IQ_TR_ROUND_NUMBER" vbProcedure="false">"c2295"</definedName>
    <definedName function="false" hidden="true" name="IQ_TR_SECURITY_TYPE_REG" vbProcedure="false">"c2279"</definedName>
    <definedName function="false" hidden="true" name="IQ_TR_SEC_FEES" vbProcedure="false">"c2274"</definedName>
    <definedName function="false" hidden="true" name="IQ_TR_SELLERNAME" vbProcedure="false">"c2402"</definedName>
    <definedName function="false" hidden="true" name="IQ_TR_SELLER_ID" vbProcedure="false">"c2406"</definedName>
    <definedName function="false" hidden="true" name="IQ_TR_SELL_ACC_ADVISORS" vbProcedure="false">"c3049"</definedName>
    <definedName function="false" hidden="true" name="IQ_TR_SELL_FIN_ADVISORS" vbProcedure="false">"c3046"</definedName>
    <definedName function="false" hidden="true" name="IQ_TR_SELL_LEG_ADVISORS" vbProcedure="false">"c2388"</definedName>
    <definedName function="false" hidden="true" name="IQ_TR_SFEATURES" vbProcedure="false">"c2385"</definedName>
    <definedName function="false" hidden="true" name="IQ_TR_SH_NET_PROCEEDS" vbProcedure="false">"c2269"</definedName>
    <definedName function="false" hidden="true" name="IQ_TR_SH_NET_PROCEEDS_PCT" vbProcedure="false">"c2271"</definedName>
    <definedName function="false" hidden="true" name="IQ_TR_SPECIAL_COMMITTEE" vbProcedure="false">"c2362"</definedName>
    <definedName function="false" hidden="true" name="IQ_TR_STATUS" vbProcedure="false">"c2399"</definedName>
    <definedName function="false" hidden="true" name="IQ_TR_STOCK_CONSID_PCT" vbProcedure="false">"c2312"</definedName>
    <definedName function="false" hidden="true" name="IQ_TR_SUSPENDED_DATE" vbProcedure="false">"c2407"</definedName>
    <definedName function="false" hidden="true" name="IQ_TR_TARGETNAME" vbProcedure="false">"c2403"</definedName>
    <definedName function="false" hidden="true" name="IQ_TR_TARGET_52WKHI_PCT" vbProcedure="false">"c2351"</definedName>
    <definedName function="false" hidden="true" name="IQ_TR_TARGET_52WKLOW_PCT" vbProcedure="false">"c2350"</definedName>
    <definedName function="false" hidden="true" name="IQ_TR_TARGET_ACC_ADVISORS" vbProcedure="false">"c3047"</definedName>
    <definedName function="false" hidden="true" name="IQ_TR_TARGET_CASH_ST_INVEST" vbProcedure="false">"c2327"</definedName>
    <definedName function="false" hidden="true" name="IQ_TR_TARGET_CLOSEPRICE_1D" vbProcedure="false">"c2352"</definedName>
    <definedName function="false" hidden="true" name="IQ_TR_TARGET_CLOSEPRICE_1M" vbProcedure="false">"c2354"</definedName>
    <definedName function="false" hidden="true" name="IQ_TR_TARGET_CLOSEPRICE_1W" vbProcedure="false">"c2353"</definedName>
    <definedName function="false" hidden="true" name="IQ_TR_TARGET_DILUT_EPS_EXCL" vbProcedure="false">"c2324"</definedName>
    <definedName function="false" hidden="true" name="IQ_TR_TARGET_EARNING_CO" vbProcedure="false">"c2332"</definedName>
    <definedName function="false" hidden="true" name="IQ_TR_TARGET_EBIT" vbProcedure="false">"c2333"</definedName>
    <definedName function="false" hidden="true" name="IQ_TR_TARGET_EBITDA" vbProcedure="false">"c2334"</definedName>
    <definedName function="false" hidden="true" name="IQ_TR_TARGET_EBITDA_EQ_INC" vbProcedure="false">"c3608"</definedName>
    <definedName function="false" hidden="true" name="IQ_TR_TARGET_EBIT_EQ_INC" vbProcedure="false">"c3609"</definedName>
    <definedName function="false" hidden="true" name="IQ_TR_TARGET_FILINGDATE" vbProcedure="false">"c3605"</definedName>
    <definedName function="false" hidden="true" name="IQ_TR_TARGET_FILING_CURRENCY" vbProcedure="false">"c3034"</definedName>
    <definedName function="false" hidden="true" name="IQ_TR_TARGET_FIN_ADVISORS" vbProcedure="false">"c3044"</definedName>
    <definedName function="false" hidden="true" name="IQ_TR_TARGET_ID" vbProcedure="false">"c2405"</definedName>
    <definedName function="false" hidden="true" name="IQ_TR_TARGET_LEG_ADVISORS" vbProcedure="false">"c2386"</definedName>
    <definedName function="false" hidden="true" name="IQ_TR_TARGET_MARKETCAP" vbProcedure="false">"c2342"</definedName>
    <definedName function="false" hidden="true" name="IQ_TR_TARGET_MIN_INT" vbProcedure="false">"c2328"</definedName>
    <definedName function="false" hidden="true" name="IQ_TR_TARGET_NET_DEBT" vbProcedure="false">"c2326"</definedName>
    <definedName function="false" hidden="true" name="IQ_TR_TARGET_NI" vbProcedure="false">"c2331"</definedName>
    <definedName function="false" hidden="true" name="IQ_TR_TARGET_PERIODDATE" vbProcedure="false">"c3604"</definedName>
    <definedName function="false" hidden="true" name="IQ_TR_TARGET_PRICEDATE_1D" vbProcedure="false">"c2341"</definedName>
    <definedName function="false" hidden="true" name="IQ_TR_TARGET_RETURN" vbProcedure="false">"c2355"</definedName>
    <definedName function="false" hidden="true" name="IQ_TR_TARGET_SEC_DETAIL" vbProcedure="false">"c3021"</definedName>
    <definedName function="false" hidden="true" name="IQ_TR_TARGET_SEC_TI_ID" vbProcedure="false">"c2368"</definedName>
    <definedName function="false" hidden="true" name="IQ_TR_TARGET_SEC_TYPE" vbProcedure="false">"c2369"</definedName>
    <definedName function="false" hidden="true" name="IQ_TR_TARGET_SPD" vbProcedure="false">"c2313"</definedName>
    <definedName function="false" hidden="true" name="IQ_TR_TARGET_SPD_PCT" vbProcedure="false">"c2314"</definedName>
    <definedName function="false" hidden="true" name="IQ_TR_TARGET_STOCKPREMIUM_1D" vbProcedure="false">"c2336"</definedName>
    <definedName function="false" hidden="true" name="IQ_TR_TARGET_STOCKPREMIUM_1M" vbProcedure="false">"c2337"</definedName>
    <definedName function="false" hidden="true" name="IQ_TR_TARGET_STOCKPREMIUM_1W" vbProcedure="false">"c2338"</definedName>
    <definedName function="false" hidden="true" name="IQ_TR_TARGET_STOCKYEARHIGH_1D" vbProcedure="false">"c2339"</definedName>
    <definedName function="false" hidden="true" name="IQ_TR_TARGET_STOCKYEARLOW_1D" vbProcedure="false">"c2340"</definedName>
    <definedName function="false" hidden="true" name="IQ_TR_TARGET_TOTAL_ASSETS" vbProcedure="false">"c2325"</definedName>
    <definedName function="false" hidden="true" name="IQ_TR_TARGET_TOTAL_COMMON_EQ" vbProcedure="false">"c2421"</definedName>
    <definedName function="false" hidden="true" name="IQ_TR_TARGET_TOTAL_DEBT" vbProcedure="false">"c2330"</definedName>
    <definedName function="false" hidden="true" name="IQ_TR_TARGET_TOTAL_PREF" vbProcedure="false">"c2329"</definedName>
    <definedName function="false" hidden="true" name="IQ_TR_TARGET_TOTAL_REV" vbProcedure="false">"c2335"</definedName>
    <definedName function="false" hidden="true" name="IQ_TR_TERM_FEE" vbProcedure="false">"c2298"</definedName>
    <definedName function="false" hidden="true" name="IQ_TR_TERM_FEE_PCT" vbProcedure="false">"c2297"</definedName>
    <definedName function="false" hidden="true" name="IQ_TR_TODATE" vbProcedure="false">"c3036"</definedName>
    <definedName function="false" hidden="true" name="IQ_TR_TODATE_MONETARY_VALUE" vbProcedure="false">"c2418"</definedName>
    <definedName function="false" hidden="true" name="IQ_TR_TODATE_NUMBER_SHARES" vbProcedure="false">"c2420"</definedName>
    <definedName function="false" hidden="true" name="IQ_TR_TODATE_PCT_SHARES" vbProcedure="false">"c2419"</definedName>
    <definedName function="false" hidden="true" name="IQ_TR_TOTALVALUE" vbProcedure="false">"c2400"</definedName>
    <definedName function="false" hidden="true" name="IQ_TR_TOTAL_ACCT_FEES" vbProcedure="false">"c2273"</definedName>
    <definedName function="false" hidden="true" name="IQ_TR_TOTAL_CASH" vbProcedure="false">"c2315"</definedName>
    <definedName function="false" hidden="true" name="IQ_TR_TOTAL_CONSID_SH" vbProcedure="false">"c2316"</definedName>
    <definedName function="false" hidden="true" name="IQ_TR_TOTAL_DEBT" vbProcedure="false">"c2317"</definedName>
    <definedName function="false" hidden="true" name="IQ_TR_TOTAL_GROSS_TV" vbProcedure="false">"c2318"</definedName>
    <definedName function="false" hidden="true" name="IQ_TR_TOTAL_HYBRID" vbProcedure="false">"c2319"</definedName>
    <definedName function="false" hidden="true" name="IQ_TR_TOTAL_LEGAL_FEES" vbProcedure="false">"c2272"</definedName>
    <definedName function="false" hidden="true" name="IQ_TR_TOTAL_NET_TV" vbProcedure="false">"c2320"</definedName>
    <definedName function="false" hidden="true" name="IQ_TR_TOTAL_NEWMONEY" vbProcedure="false">"c2289"</definedName>
    <definedName function="false" hidden="true" name="IQ_TR_TOTAL_OPTIONS" vbProcedure="false">"c2322"</definedName>
    <definedName function="false" hidden="true" name="IQ_TR_TOTAL_OPTIONS_BUYER" vbProcedure="false">"c3026"</definedName>
    <definedName function="false" hidden="true" name="IQ_TR_TOTAL_PREFERRED" vbProcedure="false">"c2321"</definedName>
    <definedName function="false" hidden="true" name="IQ_TR_TOTAL_REG_AMT" vbProcedure="false">"c2261"</definedName>
    <definedName function="false" hidden="true" name="IQ_TR_TOTAL_STOCK" vbProcedure="false">"c2323"</definedName>
    <definedName function="false" hidden="true" name="IQ_TR_TOTAL_TAKEDOWNS" vbProcedure="false">"c2278"</definedName>
    <definedName function="false" hidden="true" name="IQ_TR_TOTAL_UW_COMP" vbProcedure="false">"c2280"</definedName>
    <definedName function="false" hidden="true" name="IQ_TR_TRANSACTION_TYPE" vbProcedure="false">"c2398"</definedName>
    <definedName function="false" hidden="true" name="IQ_TR_WITHDRAWN_DTE" vbProcedure="false">"c2266"</definedName>
    <definedName function="false" hidden="true" name="IQ_UFCF_10YR_ANN_CAGR" vbProcedure="false">"c6179"</definedName>
    <definedName function="false" hidden="true" name="IQ_UFCF_10YR_ANN_GROWTH" vbProcedure="false">"c1948"</definedName>
    <definedName function="false" hidden="true" name="IQ_UFCF_1YR_ANN_GROWTH" vbProcedure="false">"c1943"</definedName>
    <definedName function="false" hidden="true" name="IQ_UFCF_2YR_ANN_CAGR" vbProcedure="false">"c6175"</definedName>
    <definedName function="false" hidden="true" name="IQ_UFCF_2YR_ANN_GROWTH" vbProcedure="false">"c1944"</definedName>
    <definedName function="false" hidden="true" name="IQ_UFCF_3YR_ANN_CAGR" vbProcedure="false">"c6176"</definedName>
    <definedName function="false" hidden="true" name="IQ_UFCF_3YR_ANN_GROWTH" vbProcedure="false">"c1945"</definedName>
    <definedName function="false" hidden="true" name="IQ_UFCF_5YR_ANN_CAGR" vbProcedure="false">"c6177"</definedName>
    <definedName function="false" hidden="true" name="IQ_UFCF_5YR_ANN_GROWTH" vbProcedure="false">"c1946"</definedName>
    <definedName function="false" hidden="true" name="IQ_UFCF_7YR_ANN_CAGR" vbProcedure="false">"c6178"</definedName>
    <definedName function="false" hidden="true" name="IQ_UFCF_7YR_ANN_GROWTH" vbProcedure="false">"c1947"</definedName>
    <definedName function="false" hidden="true" name="IQ_UFCF_MARGIN" vbProcedure="false">"c1962"</definedName>
    <definedName function="false" hidden="true" name="IQ_ULT_PARENT" vbProcedure="false">"c3037"</definedName>
    <definedName function="false" hidden="true" name="IQ_ULT_PARENT_CIQID" vbProcedure="false">"c3039"</definedName>
    <definedName function="false" hidden="true" name="IQ_ULT_PARENT_TICKER" vbProcedure="false">"c3038"</definedName>
    <definedName function="false" hidden="true" name="IQ_UNAMORT_DISC" vbProcedure="false">"c2513"</definedName>
    <definedName function="false" hidden="true" name="IQ_UNAMORT_DISC_PCT" vbProcedure="false">"c2514"</definedName>
    <definedName function="false" hidden="true" name="IQ_UNAMORT_PREMIUM" vbProcedure="false">"c2511"</definedName>
    <definedName function="false" hidden="true" name="IQ_UNAMORT_PREMIUM_PCT" vbProcedure="false">"c2512"</definedName>
    <definedName function="false" hidden="true" name="IQ_UNDRAWN_CP" vbProcedure="false">"c2518"</definedName>
    <definedName function="false" hidden="true" name="IQ_UNDRAWN_CREDIT" vbProcedure="false">"c3032"</definedName>
    <definedName function="false" hidden="true" name="IQ_UNDRAWN_RC" vbProcedure="false">"c2517"</definedName>
    <definedName function="false" hidden="true" name="IQ_UNDRAWN_TL" vbProcedure="false">"c2519"</definedName>
    <definedName function="false" hidden="true" name="IQ_UNEARN_PREMIUM" vbProcedure="false">"c1321"</definedName>
    <definedName function="false" hidden="true" name="IQ_UNEARN_REV_CURRENT" vbProcedure="false">"c1322"</definedName>
    <definedName function="false" hidden="true" name="IQ_UNEARN_REV_CURRENT_BNK" vbProcedure="false">"c1323"</definedName>
    <definedName function="false" hidden="true" name="IQ_UNEARN_REV_CURRENT_BR" vbProcedure="false">"c1324"</definedName>
    <definedName function="false" hidden="true" name="IQ_UNEARN_REV_CURRENT_FIN" vbProcedure="false">"c1325"</definedName>
    <definedName function="false" hidden="true" name="IQ_UNEARN_REV_CURRENT_INS" vbProcedure="false">"c1326"</definedName>
    <definedName function="false" hidden="true" name="IQ_UNEARN_REV_CURRENT_RE" vbProcedure="false">"c6277"</definedName>
    <definedName function="false" hidden="true" name="IQ_UNEARN_REV_CURRENT_REIT" vbProcedure="false">"c1327"</definedName>
    <definedName function="false" hidden="true" name="IQ_UNEARN_REV_CURRENT_UTI" vbProcedure="false">"c1328"</definedName>
    <definedName function="false" hidden="true" name="IQ_UNEARN_REV_LT" vbProcedure="false">"c1329"</definedName>
    <definedName function="false" hidden="true" name="IQ_UNLEVERED_FCF" vbProcedure="false">"c1908"</definedName>
    <definedName function="false" hidden="true" name="IQ_UNPAID_CLAIMS" vbProcedure="false">"c1330"</definedName>
    <definedName function="false" hidden="true" name="IQ_UNREALIZED_GAIN" vbProcedure="false">"c1619"</definedName>
    <definedName function="false" hidden="true" name="IQ_UNSECURED_DEBT" vbProcedure="false">"c2548"</definedName>
    <definedName function="false" hidden="true" name="IQ_UNSECURED_DEBT_PCT" vbProcedure="false">"c2549"</definedName>
    <definedName function="false" hidden="true" name="IQ_UNUSUAL_EXP" vbProcedure="false">"c1456"</definedName>
    <definedName function="false" hidden="true" name="IQ_US_GAAP" vbProcedure="false">"c1331"</definedName>
    <definedName function="false" hidden="true" name="IQ_US_GAAP_BASIC_EPS_EXCL" vbProcedure="false">"c2984"</definedName>
    <definedName function="false" hidden="true" name="IQ_US_GAAP_BASIC_EPS_INCL" vbProcedure="false">"c2982"</definedName>
    <definedName function="false" hidden="true" name="IQ_US_GAAP_BASIC_WEIGHT" vbProcedure="false">"c2980"</definedName>
    <definedName function="false" hidden="true" name="IQ_US_GAAP_CASH_FINAN" vbProcedure="false">"c2945"</definedName>
    <definedName function="false" hidden="true" name="IQ_US_GAAP_CASH_FINAN_ADJ" vbProcedure="false">"c2941"</definedName>
    <definedName function="false" hidden="true" name="IQ_US_GAAP_CASH_INVEST" vbProcedure="false">"c2944"</definedName>
    <definedName function="false" hidden="true" name="IQ_US_GAAP_CASH_INVEST_ADJ" vbProcedure="false">"c2940"</definedName>
    <definedName function="false" hidden="true" name="IQ_US_GAAP_CASH_OPER" vbProcedure="false">"c2943"</definedName>
    <definedName function="false" hidden="true" name="IQ_US_GAAP_CASH_OPER_ADJ" vbProcedure="false">"c2939"</definedName>
    <definedName function="false" hidden="true" name="IQ_US_GAAP_CA_ADJ" vbProcedure="false">"c2925"</definedName>
    <definedName function="false" hidden="true" name="IQ_US_GAAP_CL_ADJ" vbProcedure="false">"c2927"</definedName>
    <definedName function="false" hidden="true" name="IQ_US_GAAP_COST_REV_ADJ" vbProcedure="false">"c2951"</definedName>
    <definedName function="false" hidden="true" name="IQ_US_GAAP_DILUT_EPS_EXCL" vbProcedure="false">"c2985"</definedName>
    <definedName function="false" hidden="true" name="IQ_US_GAAP_DILUT_EPS_INCL" vbProcedure="false">"c2983"</definedName>
    <definedName function="false" hidden="true" name="IQ_US_GAAP_DILUT_NI" vbProcedure="false">"c2979"</definedName>
    <definedName function="false" hidden="true" name="IQ_US_GAAP_DILUT_WEIGHT" vbProcedure="false">"c2981"</definedName>
    <definedName function="false" hidden="true" name="IQ_US_GAAP_DO_ADJ" vbProcedure="false">"c2959"</definedName>
    <definedName function="false" hidden="true" name="IQ_US_GAAP_EXTRA_ACC_ITEMS_ADJ" vbProcedure="false">"c2958"</definedName>
    <definedName function="false" hidden="true" name="IQ_US_GAAP_INC_TAX_ADJ" vbProcedure="false">"c2961"</definedName>
    <definedName function="false" hidden="true" name="IQ_US_GAAP_INTEREST_EXP_ADJ" vbProcedure="false">"c2957"</definedName>
    <definedName function="false" hidden="true" name="IQ_US_GAAP_LIAB_LT_ADJ" vbProcedure="false">"c2928"</definedName>
    <definedName function="false" hidden="true" name="IQ_US_GAAP_LIAB_TOTAL_LIAB" vbProcedure="false">"c2933"</definedName>
    <definedName function="false" hidden="true" name="IQ_US_GAAP_MINORITY_INTEREST_IS_ADJ" vbProcedure="false">"c2960"</definedName>
    <definedName function="false" hidden="true" name="IQ_US_GAAP_NCA_ADJ" vbProcedure="false">"c2926"</definedName>
    <definedName function="false" hidden="true" name="IQ_US_GAAP_NET_CHANGE" vbProcedure="false">"c2946"</definedName>
    <definedName function="false" hidden="true" name="IQ_US_GAAP_NET_CHANGE_ADJ" vbProcedure="false">"c2942"</definedName>
    <definedName function="false" hidden="true" name="IQ_US_GAAP_NI" vbProcedure="false">"c2976"</definedName>
    <definedName function="false" hidden="true" name="IQ_US_GAAP_NI_ADJ" vbProcedure="false">"c2963"</definedName>
    <definedName function="false" hidden="true" name="IQ_US_GAAP_NI_AVAIL_INCL" vbProcedure="false">"c2978"</definedName>
    <definedName function="false" hidden="true" name="IQ_US_GAAP_OTHER_ADJ_ADJ" vbProcedure="false">"c2962"</definedName>
    <definedName function="false" hidden="true" name="IQ_US_GAAP_OTHER_NON_OPER_ADJ" vbProcedure="false">"c2955"</definedName>
    <definedName function="false" hidden="true" name="IQ_US_GAAP_OTHER_OPER_ADJ" vbProcedure="false">"c2954"</definedName>
    <definedName function="false" hidden="true" name="IQ_US_GAAP_RD_ADJ" vbProcedure="false">"c2953"</definedName>
    <definedName function="false" hidden="true" name="IQ_US_GAAP_SGA_ADJ" vbProcedure="false">"c2952"</definedName>
    <definedName function="false" hidden="true" name="IQ_US_GAAP_TOTAL_ASSETS" vbProcedure="false">"c2931"</definedName>
    <definedName function="false" hidden="true" name="IQ_US_GAAP_TOTAL_EQUITY" vbProcedure="false">"c2934"</definedName>
    <definedName function="false" hidden="true" name="IQ_US_GAAP_TOTAL_EQUITY_ADJ" vbProcedure="false">"c2929"</definedName>
    <definedName function="false" hidden="true" name="IQ_US_GAAP_TOTAL_REV_ADJ" vbProcedure="false">"c2950"</definedName>
    <definedName function="false" hidden="true" name="IQ_US_GAAP_TOTAL_UNUSUAL_ADJ" vbProcedure="false">"c2956"</definedName>
    <definedName function="false" hidden="true" name="IQ_UTIL_PPE_NET" vbProcedure="false">"c1620"</definedName>
    <definedName function="false" hidden="true" name="IQ_UTIL_REV" vbProcedure="false">"c2091"</definedName>
    <definedName function="false" hidden="true" name="IQ_UV_PENSION_LIAB" vbProcedure="false">"c1332"</definedName>
    <definedName function="false" hidden="true" name="IQ_VALUE_TRADED_LAST_3MTH" vbProcedure="false">"c1530"</definedName>
    <definedName function="false" hidden="true" name="IQ_VALUE_TRADED_LAST_6MTH" vbProcedure="false">"c1531"</definedName>
    <definedName function="false" hidden="true" name="IQ_VALUE_TRADED_LAST_MTH" vbProcedure="false">"c1529"</definedName>
    <definedName function="false" hidden="true" name="IQ_VALUE_TRADED_LAST_WK" vbProcedure="false">"c1528"</definedName>
    <definedName function="false" hidden="true" name="IQ_VALUE_TRADED_LAST_YR" vbProcedure="false">"c1532"</definedName>
    <definedName function="false" hidden="true" name="IQ_VOLUME" vbProcedure="false">"c1333"</definedName>
    <definedName function="false" hidden="true" name="IQ_VOL_LAST_3MTH" vbProcedure="false">"c1525"</definedName>
    <definedName function="false" hidden="true" name="IQ_VOL_LAST_6MTH" vbProcedure="false">"c1526"</definedName>
    <definedName function="false" hidden="true" name="IQ_VOL_LAST_MTH" vbProcedure="false">"c1524"</definedName>
    <definedName function="false" hidden="true" name="IQ_VOL_LAST_WK" vbProcedure="false">"c1523"</definedName>
    <definedName function="false" hidden="true" name="IQ_VOL_LAST_YR" vbProcedure="false">"c1527"</definedName>
    <definedName function="false" hidden="true" name="IQ_WARRANTS_BEG_OS" vbProcedure="false">"c2698"</definedName>
    <definedName function="false" hidden="true" name="IQ_WARRANTS_CANCELLED" vbProcedure="false">"c2701"</definedName>
    <definedName function="false" hidden="true" name="IQ_WARRANTS_END_OS" vbProcedure="false">"c2702"</definedName>
    <definedName function="false" hidden="true" name="IQ_WARRANTS_EXERCISED" vbProcedure="false">"c2700"</definedName>
    <definedName function="false" hidden="true" name="IQ_WARRANTS_ISSUED" vbProcedure="false">"c2699"</definedName>
    <definedName function="false" hidden="true" name="IQ_WARRANTS_STRIKE_PRICE_ISSUED" vbProcedure="false">"c2704"</definedName>
    <definedName function="false" hidden="true" name="IQ_WARRANTS_STRIKE_PRICE_OS" vbProcedure="false">"c2703"</definedName>
    <definedName function="false" hidden="true" name="IQ_WEEK" vbProcedure="false">50000</definedName>
    <definedName function="false" hidden="true" name="IQ_WEIGHTED_AVG_PRICE" vbProcedure="false">"c1334"</definedName>
    <definedName function="false" hidden="true" name="IQ_WIP_INV" vbProcedure="false">"c1335"</definedName>
    <definedName function="false" hidden="true" name="IQ_WORKING_CAP" vbProcedure="false">"c3494"</definedName>
    <definedName function="false" hidden="true" name="IQ_WORKMEN_WRITTEN" vbProcedure="false">"c1336"</definedName>
    <definedName function="false" hidden="true" name="IQ_XDIV_DATE" vbProcedure="false">"c2104"</definedName>
    <definedName function="false" hidden="true" name="IQ_YEARHIGH" vbProcedure="false">"c1337"</definedName>
    <definedName function="false" hidden="true" name="IQ_YEARHIGH_DATE" vbProcedure="false">"c2250"</definedName>
    <definedName function="false" hidden="true" name="IQ_YEARLOW" vbProcedure="false">"c1338"</definedName>
    <definedName function="false" hidden="true" name="IQ_YEARLOW_DATE" vbProcedure="false">"c2251"</definedName>
    <definedName function="false" hidden="true" name="IQ_YTD" vbProcedure="false">3000</definedName>
    <definedName function="false" hidden="true" name="IQ_YTDMONTH" vbProcedure="false">130000</definedName>
    <definedName function="false" hidden="true" name="IQ_YTW" vbProcedure="false">"c2163"</definedName>
    <definedName function="false" hidden="true" name="IQ_YTW_DATE" vbProcedure="false">"c2164"</definedName>
    <definedName function="false" hidden="true" name="IQ_YTW_DATE_TYPE" vbProcedure="false">"c2165"</definedName>
    <definedName function="false" hidden="true" name="IQ_Z_SCORE" vbProcedure="false">"c1339"</definedName>
    <definedName function="false" hidden="true" name="IRPJ98" vbProcedure="false">{#N/A,#N/A,FALSE,"IR E CS 1997";#N/A,#N/A,FALSE,"PR ND";#N/A,#N/A,FALSE,"8191";#N/A,#N/A,FALSE,"8383";#N/A,#N/A,FALSE,"MP 1024";#N/A,#N/A,FALSE,"AD_EX_97";#N/A,#N/A,FALSE,"BD 97"}</definedName>
    <definedName function="false" hidden="true" name="IRPJ98_1" vbProcedure="false">{#N/A,#N/A,FALSE,"IR E CS 1997";#N/A,#N/A,FALSE,"PR ND";#N/A,#N/A,FALSE,"8191";#N/A,#N/A,FALSE,"8383";#N/A,#N/A,FALSE,"MP 1024";#N/A,#N/A,FALSE,"AD_EX_97";#N/A,#N/A,FALSE,"BD 97"}</definedName>
    <definedName function="false" hidden="false" name="IRPJ_CSLL" vbProcedure="false">IF(TRIBUTOS=1,34%,12%)</definedName>
    <definedName function="false" hidden="false" name="TRIBUTOS" vbProcedure="false">RESULTADO!$G$8</definedName>
    <definedName function="false" hidden="true" name="IS" vbProcedure="false">{#N/A,#N/A,TRUE,"forside";#N/A,#N/A,TRUE,"Res_AOGT";#N/A,#N/A,TRUE,"Bal_AOGT";#N/A,#N/A,TRUE,"Kont_AOGT";#N/A,#N/A,TRUE,"Note 1-5";#N/A,#N/A,TRUE,"Note 6-9";#N/A,#N/A,TRUE,"Bal_note10-14";#N/A,#N/A,TRUE,"Note 15-16";#N/A,#N/A,TRUE,"Note 17-19";#N/A,#N/A,TRUE,"Note 19 forts.";#N/A,#N/A,TRUE,"Note 20-23";#N/A,#N/A,TRUE,"Nøkkeltall"}</definedName>
    <definedName function="false" hidden="true" name="IsColHidden" vbProcedure="false">FALSE()</definedName>
    <definedName function="false" hidden="true" name="IsLTMColHidden" vbProcedure="false">FALSE()</definedName>
    <definedName function="false" hidden="true" name="ISUDFHISDUF" vbProcedure="false">'[27]Mapa Empréstimos {ppc}'!$P$42</definedName>
    <definedName function="false" hidden="true" name="IT"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false" name="ItemInvestimento" vbProcedure="false">OFFSET([28]DADOS!$G$1,0,0,COUNTIF([28]DADOS!XFA$1:XFA$65536,"")-COUNTIF([28]DADOS!D$1:D$65536,""),1)</definedName>
    <definedName function="false" hidden="true" name="Itens" vbProcedure="false">#REF!</definedName>
    <definedName function="false" hidden="true" name="it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it_1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it_1_1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it_1_2" vbProcedure="false">{"a_assump1",#N/A,FALSE,"BPlan 96-00 - Base";"a_assump2",#N/A,FALSE,"BPlan 96-00 - Base";"a_plus",#N/A,FALSE,"BPlan 96-00 - Base";"a_bs",#N/A,FALSE,"BPlan 96-00 - Base";"a_cf",#N/A,FALSE,"BPlan 96-00 - Base";"a_irrbase",#N/A,FALSE,"BPlan 96-00 - Base";"a_notes",#N/A,FALSE,"BPlan 96-00 - Base"}</definedName>
    <definedName function="false" hidden="true" name="it_2" vbProcedure="false">{"a_assump1",#N/A,FALSE,"BPlan 96-00 - Base";"a_assump2",#N/A,FALSE,"BPlan 96-00 - Base";"a_plus",#N/A,FALSE,"BPlan 96-00 - Base";"a_bs",#N/A,FALSE,"BPlan 96-00 - Base";"a_cf",#N/A,FALSE,"BPlan 96-00 - Base";"a_irrbase",#N/A,FALSE,"BPlan 96-00 - Base";"a_notes",#N/A,FALSE,"BPlan 96-00 - Base"}</definedName>
    <definedName function="false" hidden="true" name="IUO" vbProcedure="false">{"'Quadro'!$A$4:$BG$78"}</definedName>
    <definedName function="false" hidden="true" name="IUO_1" vbProcedure="false">{"'Quadro'!$A$4:$BG$78"}</definedName>
    <definedName function="false" hidden="true" name="IUO_1_1" vbProcedure="false">{"'Quadro'!$A$4:$BG$78"}</definedName>
    <definedName function="false" hidden="true" name="IUO_1_1_1" vbProcedure="false">{"'Quadro'!$A$4:$BG$78"}</definedName>
    <definedName function="false" hidden="true" name="IUO_1_2" vbProcedure="false">{"'Quadro'!$A$4:$BG$78"}</definedName>
    <definedName function="false" hidden="true" name="IUO_2" vbProcedure="false">{"'Quadro'!$A$4:$BG$78"}</definedName>
    <definedName function="false" hidden="true" name="ivan" vbProcedure="false">{"'gráf jan00'!$A$1:$AK$41"}</definedName>
    <definedName function="false" hidden="true" name="içuioç" vbProcedure="false">{"'gráf jan00'!$A$1:$AK$41"}</definedName>
    <definedName function="false" hidden="true" name="içuioç_1" vbProcedure="false">{"'gráf jan00'!$A$1:$AK$41"}</definedName>
    <definedName function="false" hidden="true" name="içuioç_1_1" vbProcedure="false">{"'gráf jan00'!$A$1:$AK$41"}</definedName>
    <definedName function="false" hidden="true" name="içuioç_1_1_1" vbProcedure="false">{"'gráf jan00'!$A$1:$AK$41"}</definedName>
    <definedName function="false" hidden="true" name="içuioç_1_2" vbProcedure="false">{"'gráf jan00'!$A$1:$AK$41"}</definedName>
    <definedName function="false" hidden="true" name="içuioç_2" vbProcedure="false">{"'gráf jan00'!$A$1:$AK$41"}</definedName>
    <definedName function="false" hidden="true" name="j" vbProcedure="false">#REF!</definedName>
    <definedName function="false" hidden="true" name="jaci" vbProcedure="false">{#N/A,#N/A,FALSE,"GERAL";#N/A,#N/A,FALSE,"012-96";#N/A,#N/A,FALSE,"018-96";#N/A,#N/A,FALSE,"027-96";#N/A,#N/A,FALSE,"059-96";#N/A,#N/A,FALSE,"076-96";#N/A,#N/A,FALSE,"019-97";#N/A,#N/A,FALSE,"021-97";#N/A,#N/A,FALSE,"022-97";#N/A,#N/A,FALSE,"028-97"}</definedName>
    <definedName function="false" hidden="true" name="JAIRO" vbProcedure="false">{#N/A,#N/A,FALSE,"GERAL";#N/A,#N/A,FALSE,"012-96";#N/A,#N/A,FALSE,"018-96";#N/A,#N/A,FALSE,"027-96";#N/A,#N/A,FALSE,"059-96";#N/A,#N/A,FALSE,"076-96";#N/A,#N/A,FALSE,"019-97";#N/A,#N/A,FALSE,"021-97";#N/A,#N/A,FALSE,"022-97";#N/A,#N/A,FALSE,"028-97"}</definedName>
    <definedName function="false" hidden="true" name="Jan"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Janeiro" vbProcedure="false">{#N/A,#N/A,FALSE,"Cronograma";#N/A,#N/A,FALSE,"Cronogr. 2"}</definedName>
    <definedName function="false" hidden="true" name="JANEIRO2003" vbProcedure="false">{#N/A,#N/A,TRUE,"Serviços"}</definedName>
    <definedName function="false" hidden="true" name="JANEIRO20033" vbProcedure="false">{#N/A,#N/A,TRUE,"Serviços"}</definedName>
    <definedName function="false" hidden="false" name="Janta" vbProcedure="false">[13]DADOS!$F$10</definedName>
    <definedName function="false" hidden="true" name="jcdc" vbProcedure="false">#REF!</definedName>
    <definedName function="false" hidden="true" name="jdfjewf" vbProcedure="false">{#N/A,#N/A,FALSE,"지침";#N/A,#N/A,FALSE,"환경분석";#N/A,#N/A,FALSE,"Sheet16"}</definedName>
    <definedName function="false" hidden="true" name="jdfjewf_1" vbProcedure="false">{#N/A,#N/A,FALSE,"지침";#N/A,#N/A,FALSE,"환경분석";#N/A,#N/A,FALSE,"Sheet16"}</definedName>
    <definedName function="false" hidden="true" name="jdfjewf_1_1" vbProcedure="false">{#N/A,#N/A,FALSE,"지침";#N/A,#N/A,FALSE,"환경분석";#N/A,#N/A,FALSE,"Sheet16"}</definedName>
    <definedName function="false" hidden="true" name="jdfjewf_1_1_1" vbProcedure="false">{#N/A,#N/A,FALSE,"지침";#N/A,#N/A,FALSE,"환경분석";#N/A,#N/A,FALSE,"Sheet16"}</definedName>
    <definedName function="false" hidden="true" name="jdfjewf_1_2" vbProcedure="false">{#N/A,#N/A,FALSE,"지침";#N/A,#N/A,FALSE,"환경분석";#N/A,#N/A,FALSE,"Sheet16"}</definedName>
    <definedName function="false" hidden="true" name="jdfjewf_2" vbProcedure="false">{#N/A,#N/A,FALSE,"지침";#N/A,#N/A,FALSE,"환경분석";#N/A,#N/A,FALSE,"Sheet16"}</definedName>
    <definedName function="false" hidden="true" name="JESUS" vbProcedure="false">{#N/A,#N/A,FALSE,"GERAL";#N/A,#N/A,FALSE,"012-96";#N/A,#N/A,FALSE,"018-96";#N/A,#N/A,FALSE,"027-96";#N/A,#N/A,FALSE,"059-96";#N/A,#N/A,FALSE,"076-96";#N/A,#N/A,FALSE,"019-97";#N/A,#N/A,FALSE,"021-97";#N/A,#N/A,FALSE,"022-97";#N/A,#N/A,FALSE,"028-97"}</definedName>
    <definedName function="false" hidden="true" name="jfghjghk" vbProcedure="false">{"'CptDifn'!$AA$32:$AG$32"}</definedName>
    <definedName function="false" hidden="true" name="jfghjghk_1" vbProcedure="false">{"'CptDifn'!$AA$32:$AG$32"}</definedName>
    <definedName function="false" hidden="true" name="jfghjghk_1_1" vbProcedure="false">{"'CptDifn'!$AA$32:$AG$32"}</definedName>
    <definedName function="false" hidden="true" name="jfghjghk_1_1_1" vbProcedure="false">{"'CptDifn'!$AA$32:$AG$32"}</definedName>
    <definedName function="false" hidden="true" name="jfghjghk_1_2" vbProcedure="false">{"'CptDifn'!$AA$32:$AG$32"}</definedName>
    <definedName function="false" hidden="true" name="jfghjghk_2" vbProcedure="false">{"'CptDifn'!$AA$32:$AG$32"}</definedName>
    <definedName function="false" hidden="true" name="jfgjfgj" vbProcedure="false">{"'CptDifn'!$AA$32:$AG$32"}</definedName>
    <definedName function="false" hidden="true" name="jfgjfgj_1" vbProcedure="false">{"'CptDifn'!$AA$32:$AG$32"}</definedName>
    <definedName function="false" hidden="true" name="jfgjfgj_1_1" vbProcedure="false">{"'CptDifn'!$AA$32:$AG$32"}</definedName>
    <definedName function="false" hidden="true" name="jfgjfgj_1_1_1" vbProcedure="false">{"'CptDifn'!$AA$32:$AG$32"}</definedName>
    <definedName function="false" hidden="true" name="jfgjfgj_1_2" vbProcedure="false">{"'CptDifn'!$AA$32:$AG$32"}</definedName>
    <definedName function="false" hidden="true" name="jfgjfgj_2" vbProcedure="false">{"'CptDifn'!$AA$32:$AG$32"}</definedName>
    <definedName function="false" hidden="true" name="jfjhfgh" vbProcedure="false">{"'CptDifn'!$AA$32:$AG$32"}</definedName>
    <definedName function="false" hidden="true" name="jfjhfgh_1" vbProcedure="false">{"'CptDifn'!$AA$32:$AG$32"}</definedName>
    <definedName function="false" hidden="true" name="jfjhfgh_1_1" vbProcedure="false">{"'CptDifn'!$AA$32:$AG$32"}</definedName>
    <definedName function="false" hidden="true" name="jfjhfgh_1_1_1" vbProcedure="false">{"'CptDifn'!$AA$32:$AG$32"}</definedName>
    <definedName function="false" hidden="true" name="jfjhfgh_1_2" vbProcedure="false">{"'CptDifn'!$AA$32:$AG$32"}</definedName>
    <definedName function="false" hidden="true" name="jfjhfgh_2" vbProcedure="false">{"'CptDifn'!$AA$32:$AG$32"}</definedName>
    <definedName function="false" hidden="true" name="JFSJFSJFLJSDÇFL" vbProcedure="false">{"'REL CUSTODIF'!$B$1:$H$72"}</definedName>
    <definedName function="false" hidden="true" name="JFSJFSJFLJSDÇFL_1" vbProcedure="false">{"'REL CUSTODIF'!$B$1:$H$72"}</definedName>
    <definedName function="false" hidden="true" name="JFSJFSJFLJSDÇFL_1_1" vbProcedure="false">{"'REL CUSTODIF'!$B$1:$H$72"}</definedName>
    <definedName function="false" hidden="true" name="JFSJFSJFLJSDÇFL_1_1_1" vbProcedure="false">{"'REL CUSTODIF'!$B$1:$H$72"}</definedName>
    <definedName function="false" hidden="true" name="JFSJFSJFLJSDÇFL_1_2" vbProcedure="false">{"'REL CUSTODIF'!$B$1:$H$72"}</definedName>
    <definedName function="false" hidden="true" name="JFSJFSJFLJSDÇFL_2" vbProcedure="false">{"'REL CUSTODIF'!$B$1:$H$72"}</definedName>
    <definedName function="false" hidden="true" name="jg" vbProcedure="false">{#N/A,#N/A,FALSE,"RESUMO-BB1";#N/A,#N/A,FALSE,"MOD-A01-R - BB1";#N/A,#N/A,FALSE,"URB-BB1"}</definedName>
    <definedName function="false" hidden="true" name="jgg" vbProcedure="false">{#N/A,#N/A,FALSE,"GRÁFICO";#N/A,#N/A,FALSE,"MED-URBANIZ";#N/A,#N/A,FALSE,"RES-URBANIZ";#N/A,#N/A,FALSE,"POS-FÍSICA-BLOCO2";#N/A,#N/A,FALSE,"MED-BLOCO2";#N/A,#N/A,FALSE,"RES-BLOCO2";#N/A,#N/A,FALSE,"POS-FÍSICA-BLOCO1";#N/A,#N/A,FALSE,"MED-BLOCO1";#N/A,#N/A,FALSE,"RES-BLOCO1";#N/A,#N/A,FALSE,"REAJUSTE";#N/A,#N/A,FALSE,"POS-FÍSICA-RESUMO";#N/A,#N/A,FALSE,"EXTCRO";#N/A,#N/A,FALSE,"RES-GERAL";#N/A,#N/A,FALSE,"MULTA"}</definedName>
    <definedName function="false" hidden="true" name="jh" vbProcedure="false">{"'CptDifn'!$AA$32:$AG$32"}</definedName>
    <definedName function="false" hidden="true" name="jhe" vbProcedure="false">#REF!</definedName>
    <definedName function="false" hidden="true" name="jhg" vbProcedure="false">#REF!</definedName>
    <definedName function="false" hidden="true" name="jhgf" vbProcedure="false">{"'CptDifn'!$AA$32:$AG$32"}</definedName>
    <definedName function="false" hidden="true" name="jhgf_1" vbProcedure="false">{"'CptDifn'!$AA$32:$AG$32"}</definedName>
    <definedName function="false" hidden="true" name="jhgf_1_1" vbProcedure="false">{"'CptDifn'!$AA$32:$AG$32"}</definedName>
    <definedName function="false" hidden="true" name="jhgf_1_1_1" vbProcedure="false">{"'CptDifn'!$AA$32:$AG$32"}</definedName>
    <definedName function="false" hidden="true" name="jhgf_1_2" vbProcedure="false">{"'CptDifn'!$AA$32:$AG$32"}</definedName>
    <definedName function="false" hidden="true" name="jhgf_2" vbProcedure="false">{"'CptDifn'!$AA$32:$AG$32"}</definedName>
    <definedName function="false" hidden="true" name="jh_1" vbProcedure="false">{"'CptDifn'!$AA$32:$AG$32"}</definedName>
    <definedName function="false" hidden="true" name="jh_1_1" vbProcedure="false">{"'CptDifn'!$AA$32:$AG$32"}</definedName>
    <definedName function="false" hidden="true" name="jh_1_1_1" vbProcedure="false">{"'CptDifn'!$AA$32:$AG$32"}</definedName>
    <definedName function="false" hidden="true" name="jh_1_2" vbProcedure="false">{"'CptDifn'!$AA$32:$AG$32"}</definedName>
    <definedName function="false" hidden="true" name="jh_2" vbProcedure="false">{"'CptDifn'!$AA$32:$AG$32"}</definedName>
    <definedName function="false" hidden="true" name="jjj" vbProcedure="false">{#N/A,#N/A,FALSE,"Cronograma";#N/A,#N/A,FALSE,"Cronogr. 2"}</definedName>
    <definedName function="false" hidden="true" name="JJJJ"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jjjj_1" vbProcedure="false">{"'CptDifn'!$AA$32:$AG$32"}</definedName>
    <definedName function="false" hidden="true" name="jjjj_1_1" vbProcedure="false">{"'CptDifn'!$AA$32:$AG$32"}</definedName>
    <definedName function="false" hidden="true" name="jjjj_1_1_1" vbProcedure="false">{"'CptDifn'!$AA$32:$AG$32"}</definedName>
    <definedName function="false" hidden="true" name="jjjj_1_2" vbProcedure="false">{"'CptDifn'!$AA$32:$AG$32"}</definedName>
    <definedName function="false" hidden="true" name="jjjj_2" vbProcedure="false">{"'CptDifn'!$AA$32:$AG$32"}</definedName>
    <definedName function="false" hidden="true" name="JJJY" vbProcedure="false">{#N/A,#N/A,FALSE,"Aging Summary";#N/A,#N/A,FALSE,"Ratio Analysis";#N/A,#N/A,FALSE,"Test 120 Day Accts";#N/A,#N/A,FALSE,"Tickmarks"}</definedName>
    <definedName function="false" hidden="true" name="JJJY_1" vbProcedure="false">{#N/A,#N/A,FALSE,"Aging Summary";#N/A,#N/A,FALSE,"Ratio Analysis";#N/A,#N/A,FALSE,"Test 120 Day Accts";#N/A,#N/A,FALSE,"Tickmarks"}</definedName>
    <definedName function="false" hidden="true" name="JKBGKIJNH" vbProcedure="false">{"'gráf jan00'!$A$1:$AK$41"}</definedName>
    <definedName function="false" hidden="true" name="JKBGKIJNH_1" vbProcedure="false">{"'gráf jan00'!$A$1:$AK$41"}</definedName>
    <definedName function="false" hidden="true" name="JKBGKIJNH_1_1" vbProcedure="false">{"'gráf jan00'!$A$1:$AK$41"}</definedName>
    <definedName function="false" hidden="true" name="JKBGKIJNH_1_1_1" vbProcedure="false">{"'gráf jan00'!$A$1:$AK$41"}</definedName>
    <definedName function="false" hidden="true" name="JKBGKIJNH_1_2" vbProcedure="false">{"'gráf jan00'!$A$1:$AK$41"}</definedName>
    <definedName function="false" hidden="true" name="JKBGKIJNH_2" vbProcedure="false">{"'gráf jan00'!$A$1:$AK$41"}</definedName>
    <definedName function="false" hidden="true" name="JKHYGKL" vbProcedure="false">{"'gráf jan00'!$A$1:$AK$41"}</definedName>
    <definedName function="false" hidden="true" name="JKHZDG" vbProcedure="false">[29]xref!#ref!</definedName>
    <definedName function="false" hidden="true" name="JKJ" vbProcedure="false">{#N/A,#N/A,FALSE,"Aging Summary";#N/A,#N/A,FALSE,"Ratio Analysis";#N/A,#N/A,FALSE,"Test 120 Day Accts";#N/A,#N/A,FALSE,"Tickmarks"}</definedName>
    <definedName function="false" hidden="true" name="jkjkk" vbProcedure="false">{"'CptDifn'!$AA$32:$AG$32"}</definedName>
    <definedName function="false" hidden="true" name="jkjkk_1" vbProcedure="false">{"'CptDifn'!$AA$32:$AG$32"}</definedName>
    <definedName function="false" hidden="true" name="jkjkk_1_1" vbProcedure="false">{"'CptDifn'!$AA$32:$AG$32"}</definedName>
    <definedName function="false" hidden="true" name="jkjkk_1_1_1" vbProcedure="false">{"'CptDifn'!$AA$32:$AG$32"}</definedName>
    <definedName function="false" hidden="true" name="jkjkk_1_2" vbProcedure="false">{"'CptDifn'!$AA$32:$AG$32"}</definedName>
    <definedName function="false" hidden="true" name="jkjkk_2" vbProcedure="false">{"'CptDifn'!$AA$32:$AG$32"}</definedName>
    <definedName function="false" hidden="true" name="JKJ_1" vbProcedure="false">{#N/A,#N/A,FALSE,"Aging Summary";#N/A,#N/A,FALSE,"Ratio Analysis";#N/A,#N/A,FALSE,"Test 120 Day Accts";#N/A,#N/A,FALSE,"Tickmarks"}</definedName>
    <definedName function="false" hidden="true" name="jljl" vbProcedure="false">{"det (May)",#N/A,FALSE,"June";"sum (MAY YTD)",#N/A,FALSE,"June YTD"}</definedName>
    <definedName function="false" hidden="true" name="jljlx" vbProcedure="false">{"det (May)",#N/A,FALSE,"June";"sum (MAY YTD)",#N/A,FALSE,"June YTD"}</definedName>
    <definedName function="false" hidden="true" name="jljlx_1" vbProcedure="false">{"det (May)",#N/A,FALSE,"June";"sum (MAY YTD)",#N/A,FALSE,"June YTD"}</definedName>
    <definedName function="false" hidden="true" name="jljlx_1_1" vbProcedure="false">{"det (May)",#N/A,FALSE,"June";"sum (MAY YTD)",#N/A,FALSE,"June YTD"}</definedName>
    <definedName function="false" hidden="true" name="jljlx_1_1_1" vbProcedure="false">{"det (May)",#N/A,FALSE,"June";"sum (MAY YTD)",#N/A,FALSE,"June YTD"}</definedName>
    <definedName function="false" hidden="true" name="jljlx_1_2" vbProcedure="false">{"det (May)",#N/A,FALSE,"June";"sum (MAY YTD)",#N/A,FALSE,"June YTD"}</definedName>
    <definedName function="false" hidden="true" name="jljlx_2" vbProcedure="false">{"det (May)",#N/A,FALSE,"June";"sum (MAY YTD)",#N/A,FALSE,"June YTD"}</definedName>
    <definedName function="false" hidden="true" name="jljl_1" vbProcedure="false">{"det (May)",#N/A,FALSE,"June";"sum (MAY YTD)",#N/A,FALSE,"June YTD"}</definedName>
    <definedName function="false" hidden="true" name="jljl_1_1" vbProcedure="false">{"det (May)",#N/A,FALSE,"June";"sum (MAY YTD)",#N/A,FALSE,"June YTD"}</definedName>
    <definedName function="false" hidden="true" name="jljl_1_1_1" vbProcedure="false">{"det (May)",#N/A,FALSE,"June";"sum (MAY YTD)",#N/A,FALSE,"June YTD"}</definedName>
    <definedName function="false" hidden="true" name="jljl_1_2" vbProcedure="false">{"det (May)",#N/A,FALSE,"June";"sum (MAY YTD)",#N/A,FALSE,"June YTD"}</definedName>
    <definedName function="false" hidden="true" name="jljl_2" vbProcedure="false">{"det (May)",#N/A,FALSE,"June";"sum (MAY YTD)",#N/A,FALSE,"June YTD"}</definedName>
    <definedName function="false" hidden="true" name="JOAO" vbProcedure="false">{#N/A,#N/A,FALSE,"SS 1";#N/A,#N/A,FALSE,"SS 2";#N/A,#N/A,FALSE,"TER 1 (1)";#N/A,#N/A,FALSE,"TER 1 (2)";#N/A,#N/A,FALSE,"TER 2 ";#N/A,#N/A,FALSE,"TP  (1)";#N/A,#N/A,FALSE,"TP  (2)";#N/A,#N/A,FALSE,"CM BAR"}</definedName>
    <definedName function="false" hidden="true" name="JOAO1" vbProcedure="false">{#N/A,#N/A,FALSE,"LEVFER V2 P";#N/A,#N/A,FALSE,"LEVFER V2 P10%"}</definedName>
    <definedName function="false" hidden="true" name="Jorge" vbProcedure="false">{#N/A,#N/A,FALSE,"GERAL";#N/A,#N/A,FALSE,"012-96";#N/A,#N/A,FALSE,"018-96";#N/A,#N/A,FALSE,"027-96";#N/A,#N/A,FALSE,"059-96";#N/A,#N/A,FALSE,"076-96";#N/A,#N/A,FALSE,"019-97";#N/A,#N/A,FALSE,"021-97";#N/A,#N/A,FALSE,"022-97";#N/A,#N/A,FALSE,"028-97"}</definedName>
    <definedName function="false" hidden="true" name="Jorge_1" vbProcedure="false">{#N/A,#N/A,FALSE,"GERAL";#N/A,#N/A,FALSE,"012-96";#N/A,#N/A,FALSE,"018-96";#N/A,#N/A,FALSE,"027-96";#N/A,#N/A,FALSE,"059-96";#N/A,#N/A,FALSE,"076-96";#N/A,#N/A,FALSE,"019-97";#N/A,#N/A,FALSE,"021-97";#N/A,#N/A,FALSE,"022-97";#N/A,#N/A,FALSE,"028-97"}</definedName>
    <definedName function="false" hidden="true" name="Jorge_1_1" vbProcedure="false">{#N/A,#N/A,FALSE,"GERAL";#N/A,#N/A,FALSE,"012-96";#N/A,#N/A,FALSE,"018-96";#N/A,#N/A,FALSE,"027-96";#N/A,#N/A,FALSE,"059-96";#N/A,#N/A,FALSE,"076-96";#N/A,#N/A,FALSE,"019-97";#N/A,#N/A,FALSE,"021-97";#N/A,#N/A,FALSE,"022-97";#N/A,#N/A,FALSE,"028-97"}</definedName>
    <definedName function="false" hidden="true" name="Jorge_1_1_1" vbProcedure="false">{#N/A,#N/A,FALSE,"GERAL";#N/A,#N/A,FALSE,"012-96";#N/A,#N/A,FALSE,"018-96";#N/A,#N/A,FALSE,"027-96";#N/A,#N/A,FALSE,"059-96";#N/A,#N/A,FALSE,"076-96";#N/A,#N/A,FALSE,"019-97";#N/A,#N/A,FALSE,"021-97";#N/A,#N/A,FALSE,"022-97";#N/A,#N/A,FALSE,"028-97"}</definedName>
    <definedName function="false" hidden="true" name="Jorge_1_2" vbProcedure="false">{#N/A,#N/A,FALSE,"GERAL";#N/A,#N/A,FALSE,"012-96";#N/A,#N/A,FALSE,"018-96";#N/A,#N/A,FALSE,"027-96";#N/A,#N/A,FALSE,"059-96";#N/A,#N/A,FALSE,"076-96";#N/A,#N/A,FALSE,"019-97";#N/A,#N/A,FALSE,"021-97";#N/A,#N/A,FALSE,"022-97";#N/A,#N/A,FALSE,"028-97"}</definedName>
    <definedName function="false" hidden="true" name="Jorge_2" vbProcedure="false">{#N/A,#N/A,FALSE,"GERAL";#N/A,#N/A,FALSE,"012-96";#N/A,#N/A,FALSE,"018-96";#N/A,#N/A,FALSE,"027-96";#N/A,#N/A,FALSE,"059-96";#N/A,#N/A,FALSE,"076-96";#N/A,#N/A,FALSE,"019-97";#N/A,#N/A,FALSE,"021-97";#N/A,#N/A,FALSE,"022-97";#N/A,#N/A,FALSE,"028-97"}</definedName>
    <definedName function="false" hidden="true" name="JOSE" vbProcedure="false">{#N/A,#N/A,FALSE,"LEVFER V2 P";#N/A,#N/A,FALSE,"LEVFER V2 P10%"}</definedName>
    <definedName function="false" hidden="true" name="JOVUEUIZPJ" vbProcedure="false">#REF!</definedName>
    <definedName function="false" hidden="true" name="JR" vbProcedure="false">{#N/A,#N/A,TRUE,"835";#N/A,#N/A,TRUE,"220";#N/A,#N/A,TRUE,"SAG";#N/A,#N/A,TRUE,"605";#N/A,#N/A,TRUE,"665";#N/A,#N/A,TRUE,"210";#N/A,#N/A,TRUE,"GERAL";#N/A,#N/A,TRUE,"DEPCONC";#N/A,#N/A,TRUE,"TRAV";#N/A,#N/A,TRUE,"310";#N/A,#N/A,TRUE,"315";#N/A,#N/A,TRUE,"305";#N/A,#N/A,TRUE,"BAL";#N/A,#N/A,TRUE,"301";#N/A,#N/A,TRUE,"520";#N/A,#N/A,TRUE,"830"}</definedName>
    <definedName function="false" hidden="true" name="jryhjtry"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jryhjtry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jryhjtry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jryhjtry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jryhjtry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jryhjtry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jryu" vbProcedure="false">{"'gráf jan00'!$A$1:$AK$41"}</definedName>
    <definedName function="false" hidden="true" name="jryu_1" vbProcedure="false">{"'gráf jan00'!$A$1:$AK$41"}</definedName>
    <definedName function="false" hidden="true" name="jryu_1_1" vbProcedure="false">{"'gráf jan00'!$A$1:$AK$41"}</definedName>
    <definedName function="false" hidden="true" name="jryu_1_1_1" vbProcedure="false">{"'gráf jan00'!$A$1:$AK$41"}</definedName>
    <definedName function="false" hidden="true" name="jryu_1_2" vbProcedure="false">{"'gráf jan00'!$A$1:$AK$41"}</definedName>
    <definedName function="false" hidden="true" name="jryu_2" vbProcedure="false">{"'gráf jan00'!$A$1:$AK$41"}</definedName>
    <definedName function="false" hidden="true" name="jtyutyjghjghhj" vbProcedure="false">{"'CptDifn'!$AA$32:$AG$32"}</definedName>
    <definedName function="false" hidden="true" name="ju" vbProcedure="false">{#N/A,#N/A,FALSE,"SITUAÇÃO DIÁRIA ";#N/A,#N/A,FALSE,"7 à 7"}</definedName>
    <definedName function="false" hidden="true" name="juca" vbProcedure="false">{#N/A,#N/A,FALSE,"SS 1";#N/A,#N/A,FALSE,"TER 1 (A)";#N/A,#N/A,FALSE,"SS 2";#N/A,#N/A,FALSE,"TER 1 (B)";#N/A,#N/A,FALSE,"TER 1 (C)";#N/A,#N/A,FALSE,"TER 1 (D)";#N/A,#N/A,FALSE,"TER 1 (E)";#N/A,#N/A,FALSE,"TER 2 "}</definedName>
    <definedName function="false" hidden="true" name="juhi" vbProcedure="false">{#N/A,#N/A,FALSE,"PCOL"}</definedName>
    <definedName function="false" hidden="true" name="juhi_1" vbProcedure="false">{#N/A,#N/A,FALSE,"PCOL"}</definedName>
    <definedName function="false" hidden="true" name="juhi_1_1" vbProcedure="false">{#N/A,#N/A,FALSE,"PCOL"}</definedName>
    <definedName function="false" hidden="true" name="juhi_1_1_1" vbProcedure="false">{#N/A,#N/A,FALSE,"PCOL"}</definedName>
    <definedName function="false" hidden="true" name="juhi_1_2" vbProcedure="false">{#N/A,#N/A,FALSE,"PCOL"}</definedName>
    <definedName function="false" hidden="true" name="juhi_2" vbProcedure="false">{#N/A,#N/A,FALSE,"PCOL"}</definedName>
    <definedName function="false" hidden="true" name="jujk" vbProcedure="false">{#N/A,#N/A,FALSE,"PCOL"}</definedName>
    <definedName function="false" hidden="true" name="jujk_1" vbProcedure="false">{#N/A,#N/A,FALSE,"PCOL"}</definedName>
    <definedName function="false" hidden="true" name="jujk_1_1" vbProcedure="false">{#N/A,#N/A,FALSE,"PCOL"}</definedName>
    <definedName function="false" hidden="true" name="jujk_1_1_1" vbProcedure="false">{#N/A,#N/A,FALSE,"PCOL"}</definedName>
    <definedName function="false" hidden="true" name="jujk_1_2" vbProcedure="false">{#N/A,#N/A,FALSE,"PCOL"}</definedName>
    <definedName function="false" hidden="true" name="jujk_2" vbProcedure="false">{#N/A,#N/A,FALSE,"PCOL"}</definedName>
    <definedName function="false" hidden="true" name="JUJU" vbProcedure="false">{#N/A,#N/A,TRUE,"forside";#N/A,#N/A,TRUE,"Res_AOGT";#N/A,#N/A,TRUE,"Bal_AOGT";#N/A,#N/A,TRUE,"Kont_AOGT";#N/A,#N/A,TRUE,"Note 1-5";#N/A,#N/A,TRUE,"Note 6-9";#N/A,#N/A,TRUE,"Bal_note10-14";#N/A,#N/A,TRUE,"Note 15-16";#N/A,#N/A,TRUE,"Note 17-19";#N/A,#N/A,TRUE,"Note 19 forts.";#N/A,#N/A,TRUE,"Note 20-23";#N/A,#N/A,TRUE,"Nøkkeltall"}</definedName>
    <definedName function="false" hidden="true" name="JUL" vbProcedure="false">{"'280700'!$A$7:$L$37"}</definedName>
    <definedName function="false" hidden="true" name="Juliano" vbProcedure="false">{"'Quadro'!$A$4:$BG$78"}</definedName>
    <definedName function="false" hidden="true" name="Julio" vbProcedure="false">{"'CptDifn'!$AA$32:$AG$32"}</definedName>
    <definedName function="false" hidden="true" name="Julio_1" vbProcedure="false">{"'CptDifn'!$AA$32:$AG$32"}</definedName>
    <definedName function="false" hidden="true" name="Julio_1_1" vbProcedure="false">{"'CptDifn'!$AA$32:$AG$32"}</definedName>
    <definedName function="false" hidden="true" name="Julio_1_1_1" vbProcedure="false">{"'CptDifn'!$AA$32:$AG$32"}</definedName>
    <definedName function="false" hidden="true" name="Julio_1_2" vbProcedure="false">{"'CptDifn'!$AA$32:$AG$32"}</definedName>
    <definedName function="false" hidden="true" name="Julio_2" vbProcedure="false">{"'CptDifn'!$AA$32:$AG$32"}</definedName>
    <definedName function="false" hidden="true" name="junho" vbProcedure="false">{"'gráf jan00'!$A$1:$AK$41"}</definedName>
    <definedName function="false" hidden="true" name="junho_1" vbProcedure="false">{"'gráf jan00'!$A$1:$AK$41"}</definedName>
    <definedName function="false" hidden="true" name="junho_1_1" vbProcedure="false">{"'gráf jan00'!$A$1:$AK$41"}</definedName>
    <definedName function="false" hidden="true" name="junho_1_1_1" vbProcedure="false">{"'gráf jan00'!$A$1:$AK$41"}</definedName>
    <definedName function="false" hidden="true" name="junho_1_2" vbProcedure="false">{"'gráf jan00'!$A$1:$AK$41"}</definedName>
    <definedName function="false" hidden="true" name="junho_2" vbProcedure="false">{"'gráf jan00'!$A$1:$AK$41"}</definedName>
    <definedName function="false" hidden="true" name="junior" vbProcedure="false">{#N/A,#N/A,TRUE,"835";#N/A,#N/A,TRUE,"220";#N/A,#N/A,TRUE,"SAG";#N/A,#N/A,TRUE,"605";#N/A,#N/A,TRUE,"665";#N/A,#N/A,TRUE,"210";#N/A,#N/A,TRUE,"GERAL";#N/A,#N/A,TRUE,"DEPCONC";#N/A,#N/A,TRUE,"TRAV";#N/A,#N/A,TRUE,"310";#N/A,#N/A,TRUE,"315";#N/A,#N/A,TRUE,"305";#N/A,#N/A,TRUE,"BAL";#N/A,#N/A,TRUE,"301";#N/A,#N/A,TRUE,"520";#N/A,#N/A,TRUE,"830"}</definedName>
    <definedName function="false" hidden="true" name="JUNIOR1" vbProcedure="false">{#N/A,#N/A,TRUE,"835";#N/A,#N/A,TRUE,"220";#N/A,#N/A,TRUE,"SAG";#N/A,#N/A,TRUE,"605";#N/A,#N/A,TRUE,"665";#N/A,#N/A,TRUE,"210";#N/A,#N/A,TRUE,"GERAL";#N/A,#N/A,TRUE,"DEPCONC";#N/A,#N/A,TRUE,"TRAV";#N/A,#N/A,TRUE,"310";#N/A,#N/A,TRUE,"315";#N/A,#N/A,TRUE,"305";#N/A,#N/A,TRUE,"BAL";#N/A,#N/A,TRUE,"301";#N/A,#N/A,TRUE,"520";#N/A,#N/A,TRUE,"830"}</definedName>
    <definedName function="false" hidden="true" name="ju_1" vbProcedure="false">{#N/A,#N/A,FALSE,"SITUAÇÃO DIÁRIA ";#N/A,#N/A,FALSE,"7 à 7"}</definedName>
    <definedName function="false" hidden="true" name="ju_1_1" vbProcedure="false">{#N/A,#N/A,FALSE,"SITUAÇÃO DIÁRIA ";#N/A,#N/A,FALSE,"7 à 7"}</definedName>
    <definedName function="false" hidden="true" name="ju_1_1_1" vbProcedure="false">{#N/A,#N/A,FALSE,"SITUAÇÃO DIÁRIA ";#N/A,#N/A,FALSE,"7 à 7"}</definedName>
    <definedName function="false" hidden="true" name="ju_1_2" vbProcedure="false">{#N/A,#N/A,FALSE,"SITUAÇÃO DIÁRIA ";#N/A,#N/A,FALSE,"7 à 7"}</definedName>
    <definedName function="false" hidden="true" name="ju_2" vbProcedure="false">{#N/A,#N/A,FALSE,"SITUAÇÃO DIÁRIA ";#N/A,#N/A,FALSE,"7 à 7"}</definedName>
    <definedName function="false" hidden="true" name="jxfhdfvd" vbProcedure="false">{#N/A,#N/A,TRUE,"MEMO";#N/A,#N/A,TRUE,"PARAMETROS";#N/A,#N/A,TRUE,"RLI ";#N/A,#N/A,TRUE,"IMPTO.DET.";#N/A,#N/A,TRUE,"FUT-FUNT";#N/A,#N/A,TRUE,"CPI-PATR.";#N/A,#N/A,TRUE,"CM CPI";#N/A,#N/A,TRUE,"PROV";#N/A,#N/A,TRUE,"A FIJO";#N/A,#N/A,TRUE,"LEASING";#N/A,#N/A,TRUE,"VPP";#N/A,#N/A,TRUE,"PPM";#N/A,#N/A,TRUE,"OTROS"}</definedName>
    <definedName function="false" hidden="true" name="jythjty"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jythjty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jythjty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jythjty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jythjty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jythjty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false" name="Já_apresentado__a_licitar" vbProcedure="false">#REF!</definedName>
    <definedName function="false" hidden="true" name="jçkj" vbProcedure="false">{"'CptDifn'!$AA$32:$AG$32"}</definedName>
    <definedName function="false" hidden="true" name="jçkj_1" vbProcedure="false">{"'CptDifn'!$AA$32:$AG$32"}</definedName>
    <definedName function="false" hidden="true" name="jçkj_1_1" vbProcedure="false">{"'CptDifn'!$AA$32:$AG$32"}</definedName>
    <definedName function="false" hidden="true" name="jçkj_1_1_1" vbProcedure="false">{"'CptDifn'!$AA$32:$AG$32"}</definedName>
    <definedName function="false" hidden="true" name="jçkj_1_2" vbProcedure="false">{"'CptDifn'!$AA$32:$AG$32"}</definedName>
    <definedName function="false" hidden="true" name="jçkj_2" vbProcedure="false">{"'CptDifn'!$AA$32:$AG$32"}</definedName>
    <definedName function="false" hidden="true" name="k" vbProcedure="false">#REF!</definedName>
    <definedName function="false" hidden="true" name="KARINE" vbProcedure="false">{"'gráf jan00'!$A$1:$AK$41"}</definedName>
    <definedName function="false" hidden="true" name="KDFJA" vbProcedure="false">{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function="false" hidden="true" name="kdjfkdi" vbProcedure="false">{"'gráf jan00'!$A$1:$AK$41"}</definedName>
    <definedName function="false" hidden="true" name="kdjfkdi_1" vbProcedure="false">{"'gráf jan00'!$A$1:$AK$41"}</definedName>
    <definedName function="false" hidden="true" name="kdjfkdi_1_1" vbProcedure="false">{"'gráf jan00'!$A$1:$AK$41"}</definedName>
    <definedName function="false" hidden="true" name="kdjfkdi_1_1_1" vbProcedure="false">{"'gráf jan00'!$A$1:$AK$41"}</definedName>
    <definedName function="false" hidden="true" name="kdjfkdi_1_2" vbProcedure="false">{"'gráf jan00'!$A$1:$AK$41"}</definedName>
    <definedName function="false" hidden="true" name="kdjfkdi_2" vbProcedure="false">{"'gráf jan00'!$A$1:$AK$41"}</definedName>
    <definedName function="false" hidden="true" name="kegs" vbProcedure="false">{"det (May)",#N/A,FALSE,"June";"sum (MAY YTD)",#N/A,FALSE,"June YTD"}</definedName>
    <definedName function="false" hidden="true" name="kegsx" vbProcedure="false">{"det (May)",#N/A,FALSE,"June";"sum (MAY YTD)",#N/A,FALSE,"June YTD"}</definedName>
    <definedName function="false" hidden="true" name="kegsx_1" vbProcedure="false">{"det (May)",#N/A,FALSE,"June";"sum (MAY YTD)",#N/A,FALSE,"June YTD"}</definedName>
    <definedName function="false" hidden="true" name="kegsx_1_1" vbProcedure="false">{"det (May)",#N/A,FALSE,"June";"sum (MAY YTD)",#N/A,FALSE,"June YTD"}</definedName>
    <definedName function="false" hidden="true" name="kegsx_1_1_1" vbProcedure="false">{"det (May)",#N/A,FALSE,"June";"sum (MAY YTD)",#N/A,FALSE,"June YTD"}</definedName>
    <definedName function="false" hidden="true" name="kegsx_1_2" vbProcedure="false">{"det (May)",#N/A,FALSE,"June";"sum (MAY YTD)",#N/A,FALSE,"June YTD"}</definedName>
    <definedName function="false" hidden="true" name="kegsx_2" vbProcedure="false">{"det (May)",#N/A,FALSE,"June";"sum (MAY YTD)",#N/A,FALSE,"June YTD"}</definedName>
    <definedName function="false" hidden="true" name="kegs_1" vbProcedure="false">{"det (May)",#N/A,FALSE,"June";"sum (MAY YTD)",#N/A,FALSE,"June YTD"}</definedName>
    <definedName function="false" hidden="true" name="kegs_1_1" vbProcedure="false">{"det (May)",#N/A,FALSE,"June";"sum (MAY YTD)",#N/A,FALSE,"June YTD"}</definedName>
    <definedName function="false" hidden="true" name="kegs_1_1_1" vbProcedure="false">{"det (May)",#N/A,FALSE,"June";"sum (MAY YTD)",#N/A,FALSE,"June YTD"}</definedName>
    <definedName function="false" hidden="true" name="kegs_1_2" vbProcedure="false">{"det (May)",#N/A,FALSE,"June";"sum (MAY YTD)",#N/A,FALSE,"June YTD"}</definedName>
    <definedName function="false" hidden="true" name="kegs_2" vbProcedure="false">{"det (May)",#N/A,FALSE,"June";"sum (MAY YTD)",#N/A,FALSE,"June YTD"}</definedName>
    <definedName function="false" hidden="true" name="kf" vbProcedure="false">{"VENTAS1",#N/A,FALSE,"VENTAS";"VENTAS2",#N/A,FALSE,"VENTAS";"VENTAS3",#N/A,FALSE,"VENTAS";"VENTAS4",#N/A,FALSE,"VENTAS";"VENTAS5",#N/A,FALSE,"VENTAS";"VENTAS6",#N/A,FALSE,"VENTAS";"VENTAS7",#N/A,FALSE,"VENTAS";"VENTAS8",#N/A,FALSE,"VENTAS"}</definedName>
    <definedName function="false" hidden="true" name="kflwdf" vbProcedure="false">{"Hourly cost",#N/A,FALSE,"Hours_cost";"Equipment_utilization",#N/A,FALSE,"Hours_cost"}</definedName>
    <definedName function="false" hidden="true" name="KGZFKJSZKJGD" vbProcedure="false">1</definedName>
    <definedName function="false" hidden="true" name="KHFSLFHGA" vbProcedure="false">#REF!</definedName>
    <definedName function="false" hidden="true" name="KHSKFASKLF" vbProcedure="false">[29]xref!#ref!</definedName>
    <definedName function="false" hidden="true" name="khtykfh"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htykfh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htykfh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htykfh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htykfh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htykfh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hugf" vbProcedure="false">{"'CptDifn'!$AA$32:$AG$32"}</definedName>
    <definedName function="false" hidden="true" name="khugf_1" vbProcedure="false">{"'CptDifn'!$AA$32:$AG$32"}</definedName>
    <definedName function="false" hidden="true" name="khugf_1_1" vbProcedure="false">{"'CptDifn'!$AA$32:$AG$32"}</definedName>
    <definedName function="false" hidden="true" name="khugf_1_1_1" vbProcedure="false">{"'CptDifn'!$AA$32:$AG$32"}</definedName>
    <definedName function="false" hidden="true" name="khugf_1_2" vbProcedure="false">{"'CptDifn'!$AA$32:$AG$32"}</definedName>
    <definedName function="false" hidden="true" name="khugf_2" vbProcedure="false">{"'CptDifn'!$AA$32:$AG$32"}</definedName>
    <definedName function="false" hidden="true" name="ki" vbProcedure="false">#REF!</definedName>
    <definedName function="false" hidden="true" name="kiuy"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iuy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iuy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iuy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iuy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iuy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KJ" vbProcedure="false">{#N/A,#N/A,FALSE,"지침";#N/A,#N/A,FALSE,"환경분석";#N/A,#N/A,FALSE,"Sheet16"}</definedName>
    <definedName function="false" hidden="true" name="KJFDGLS" vbProcedure="false">#REF!</definedName>
    <definedName function="false" hidden="true" name="kjhbghf" vbProcedure="false">{"'CptDifn'!$AA$32:$AG$32"}</definedName>
    <definedName function="false" hidden="true" name="kjhbghf_1" vbProcedure="false">{"'CptDifn'!$AA$32:$AG$32"}</definedName>
    <definedName function="false" hidden="true" name="kjhbghf_1_1" vbProcedure="false">{"'CptDifn'!$AA$32:$AG$32"}</definedName>
    <definedName function="false" hidden="true" name="kjhbghf_1_1_1" vbProcedure="false">{"'CptDifn'!$AA$32:$AG$32"}</definedName>
    <definedName function="false" hidden="true" name="kjhbghf_1_2" vbProcedure="false">{"'CptDifn'!$AA$32:$AG$32"}</definedName>
    <definedName function="false" hidden="true" name="kjhbghf_2" vbProcedure="false">{"'CptDifn'!$AA$32:$AG$32"}</definedName>
    <definedName function="false" hidden="true" name="kjhgjk" vbProcedure="false">{"'gráf jan00'!$A$1:$AK$41"}</definedName>
    <definedName function="false" hidden="true" name="kjhgjk_1" vbProcedure="false">{"'gráf jan00'!$A$1:$AK$41"}</definedName>
    <definedName function="false" hidden="true" name="kjhgjk_1_1" vbProcedure="false">{"'gráf jan00'!$A$1:$AK$41"}</definedName>
    <definedName function="false" hidden="true" name="kjhgjk_1_1_1" vbProcedure="false">{"'gráf jan00'!$A$1:$AK$41"}</definedName>
    <definedName function="false" hidden="true" name="kjhgjk_1_2" vbProcedure="false">{"'gráf jan00'!$A$1:$AK$41"}</definedName>
    <definedName function="false" hidden="true" name="kjhgjk_2" vbProcedure="false">{"'gráf jan00'!$A$1:$AK$41"}</definedName>
    <definedName function="false" hidden="true" name="kjhkhjk" vbProcedure="false">{#N/A,#N/A,FALSE,"PCOL"}</definedName>
    <definedName function="false" hidden="true" name="kjhlkjgljhg" vbProcedure="false">#REF!</definedName>
    <definedName function="false" hidden="true" name="kjkhjkh"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kjlkgj" vbProcedure="false">{"'CptDifn'!$AA$32:$AG$32"}</definedName>
    <definedName function="false" hidden="true" name="kjlkgj_1" vbProcedure="false">{"'CptDifn'!$AA$32:$AG$32"}</definedName>
    <definedName function="false" hidden="true" name="kjlkgj_1_1" vbProcedure="false">{"'CptDifn'!$AA$32:$AG$32"}</definedName>
    <definedName function="false" hidden="true" name="kjlkgj_1_1_1" vbProcedure="false">{"'CptDifn'!$AA$32:$AG$32"}</definedName>
    <definedName function="false" hidden="true" name="kjlkgj_1_2" vbProcedure="false">{"'CptDifn'!$AA$32:$AG$32"}</definedName>
    <definedName function="false" hidden="true" name="kjlkgj_2" vbProcedure="false">{"'CptDifn'!$AA$32:$AG$32"}</definedName>
    <definedName function="false" hidden="true" name="KJ_1" vbProcedure="false">{#N/A,#N/A,FALSE,"지침";#N/A,#N/A,FALSE,"환경분석";#N/A,#N/A,FALSE,"Sheet16"}</definedName>
    <definedName function="false" hidden="true" name="KJ_1_1" vbProcedure="false">{#N/A,#N/A,FALSE,"지침";#N/A,#N/A,FALSE,"환경분석";#N/A,#N/A,FALSE,"Sheet16"}</definedName>
    <definedName function="false" hidden="true" name="KJ_1_1_1" vbProcedure="false">{#N/A,#N/A,FALSE,"지침";#N/A,#N/A,FALSE,"환경분석";#N/A,#N/A,FALSE,"Sheet16"}</definedName>
    <definedName function="false" hidden="true" name="KJ_1_2" vbProcedure="false">{#N/A,#N/A,FALSE,"지침";#N/A,#N/A,FALSE,"환경분석";#N/A,#N/A,FALSE,"Sheet16"}</definedName>
    <definedName function="false" hidden="true" name="KJ_2" vbProcedure="false">{#N/A,#N/A,FALSE,"지침";#N/A,#N/A,FALSE,"환경분석";#N/A,#N/A,FALSE,"Sheet16"}</definedName>
    <definedName function="false" hidden="true" name="kk" vbProcedure="false">{"'CptDifn'!$AA$32:$AG$32"}</definedName>
    <definedName function="false" hidden="true" name="KKFGSDKJGFLKS" vbProcedure="false">#REF!</definedName>
    <definedName function="false" hidden="true" name="kkk" vbProcedure="false">{"'CptDifn'!$AA$32:$AG$32"}</definedName>
    <definedName function="false" hidden="true" name="kkkk" vbProcedure="false">{#N/A,#N/A,FALSE,"PCOL"}</definedName>
    <definedName function="false" hidden="true" name="kkkk_1" vbProcedure="false">{#N/A,#N/A,FALSE,"PCOL"}</definedName>
    <definedName function="false" hidden="true" name="kkkk_1_1" vbProcedure="false">{#N/A,#N/A,FALSE,"PCOL"}</definedName>
    <definedName function="false" hidden="true" name="kkkk_1_1_1" vbProcedure="false">{#N/A,#N/A,FALSE,"PCOL"}</definedName>
    <definedName function="false" hidden="true" name="kkkk_1_2" vbProcedure="false">{#N/A,#N/A,FALSE,"PCOL"}</definedName>
    <definedName function="false" hidden="true" name="kkkk_2" vbProcedure="false">{#N/A,#N/A,FALSE,"PCOL"}</definedName>
    <definedName function="false" hidden="true" name="kk_1" vbProcedure="false">{"'CptDifn'!$AA$32:$AG$32"}</definedName>
    <definedName function="false" hidden="true" name="kk_1_1" vbProcedure="false">{"'CptDifn'!$AA$32:$AG$32"}</definedName>
    <definedName function="false" hidden="true" name="kk_1_1_1" vbProcedure="false">{"'CptDifn'!$AA$32:$AG$32"}</definedName>
    <definedName function="false" hidden="true" name="kk_1_2" vbProcedure="false">{"'CptDifn'!$AA$32:$AG$32"}</definedName>
    <definedName function="false" hidden="true" name="kk_2" vbProcedure="false">{"'CptDifn'!$AA$32:$AG$32"}</definedName>
    <definedName function="false" hidden="true" name="kl" vbProcedure="false">#REF!</definedName>
    <definedName function="false" hidden="true" name="KLKZDLKSGF" vbProcedure="false">#REF!</definedName>
    <definedName function="false" hidden="true" name="klçlç" vbProcedure="false">{"'gráf jan00'!$A$1:$AK$41"}</definedName>
    <definedName function="false" hidden="true" name="klçlç_1" vbProcedure="false">{"'gráf jan00'!$A$1:$AK$41"}</definedName>
    <definedName function="false" hidden="true" name="klçlç_1_1" vbProcedure="false">{"'gráf jan00'!$A$1:$AK$41"}</definedName>
    <definedName function="false" hidden="true" name="klçlç_1_1_1" vbProcedure="false">{"'gráf jan00'!$A$1:$AK$41"}</definedName>
    <definedName function="false" hidden="true" name="klçlç_1_2" vbProcedure="false">{"'gráf jan00'!$A$1:$AK$41"}</definedName>
    <definedName function="false" hidden="true" name="klçlç_2" vbProcedure="false">{"'gráf jan00'!$A$1:$AK$41"}</definedName>
    <definedName function="false" hidden="true" name="kmh" vbProcedure="false">{#N/A,#N/A,TRUE,"Cover sheet";#N/A,#N/A,TRUE,"DCF analysis";#N/A,#N/A,TRUE,"WACC calculation"}</definedName>
    <definedName function="false" hidden="true" name="kmh_1" vbProcedure="false">{#N/A,#N/A,TRUE,"Cover sheet";#N/A,#N/A,TRUE,"DCF analysis";#N/A,#N/A,TRUE,"WACC calculation"}</definedName>
    <definedName function="false" hidden="true" name="kmh_1_1" vbProcedure="false">{#N/A,#N/A,TRUE,"Cover sheet";#N/A,#N/A,TRUE,"DCF analysis";#N/A,#N/A,TRUE,"WACC calculation"}</definedName>
    <definedName function="false" hidden="true" name="kmh_1_1_1" vbProcedure="false">{#N/A,#N/A,TRUE,"Cover sheet";#N/A,#N/A,TRUE,"DCF analysis";#N/A,#N/A,TRUE,"WACC calculation"}</definedName>
    <definedName function="false" hidden="true" name="kmh_1_2" vbProcedure="false">{#N/A,#N/A,TRUE,"Cover sheet";#N/A,#N/A,TRUE,"DCF analysis";#N/A,#N/A,TRUE,"WACC calculation"}</definedName>
    <definedName function="false" hidden="true" name="kmh_2" vbProcedure="false">{#N/A,#N/A,TRUE,"Cover sheet";#N/A,#N/A,TRUE,"DCF analysis";#N/A,#N/A,TRUE,"WACC calculation"}</definedName>
    <definedName function="false" hidden="true" name="ko" vbProcedure="false">{#N/A,#N/A,FALSE,"PCOL"}</definedName>
    <definedName function="false" hidden="true" name="ko_1" vbProcedure="false">{#N/A,#N/A,FALSE,"PCOL"}</definedName>
    <definedName function="false" hidden="true" name="ko_1_1" vbProcedure="false">{#N/A,#N/A,FALSE,"PCOL"}</definedName>
    <definedName function="false" hidden="true" name="ko_1_1_1" vbProcedure="false">{#N/A,#N/A,FALSE,"PCOL"}</definedName>
    <definedName function="false" hidden="true" name="ko_1_2" vbProcedure="false">{#N/A,#N/A,FALSE,"PCOL"}</definedName>
    <definedName function="false" hidden="true" name="ko_2" vbProcedure="false">{#N/A,#N/A,FALSE,"PCOL"}</definedName>
    <definedName function="false" hidden="true" name="KSFKASKF" vbProcedure="false">#REF!</definedName>
    <definedName function="false" hidden="true" name="KU" vbProcedure="false">{#N/A,#N/A,FALSE,"Aging Summary";#N/A,#N/A,FALSE,"Ratio Analysis";#N/A,#N/A,FALSE,"Test 120 Day Accts";#N/A,#N/A,FALSE,"Tickmarks"}</definedName>
    <definedName function="false" hidden="true" name="KUKR" vbProcedure="false">{#N/A,#N/A,FALSE,"Aging Summary";#N/A,#N/A,FALSE,"Ratio Analysis";#N/A,#N/A,FALSE,"Test 120 Day Accts";#N/A,#N/A,FALSE,"Tickmarks"}</definedName>
    <definedName function="false" hidden="true" name="KUKR_1" vbProcedure="false">{#N/A,#N/A,FALSE,"Aging Summary";#N/A,#N/A,FALSE,"Ratio Analysis";#N/A,#N/A,FALSE,"Test 120 Day Accts";#N/A,#N/A,FALSE,"Tickmarks"}</definedName>
    <definedName function="false" hidden="true" name="KU_1" vbProcedure="false">{#N/A,#N/A,FALSE,"Aging Summary";#N/A,#N/A,FALSE,"Ratio Analysis";#N/A,#N/A,FALSE,"Test 120 Day Accts";#N/A,#N/A,FALSE,"Tickmarks"}</definedName>
    <definedName function="false" hidden="true" name="kx" vbProcedure="false">{"det (May)",#N/A,FALSE,"June";"sum (MAY YTD)",#N/A,FALSE,"June YTD"}</definedName>
    <definedName function="false" hidden="true" name="kx_1" vbProcedure="false">{"det (May)",#N/A,FALSE,"June";"sum (MAY YTD)",#N/A,FALSE,"June YTD"}</definedName>
    <definedName function="false" hidden="true" name="kx_1_1" vbProcedure="false">{"det (May)",#N/A,FALSE,"June";"sum (MAY YTD)",#N/A,FALSE,"June YTD"}</definedName>
    <definedName function="false" hidden="true" name="kx_1_1_1" vbProcedure="false">{"det (May)",#N/A,FALSE,"June";"sum (MAY YTD)",#N/A,FALSE,"June YTD"}</definedName>
    <definedName function="false" hidden="true" name="kx_1_2" vbProcedure="false">{"det (May)",#N/A,FALSE,"June";"sum (MAY YTD)",#N/A,FALSE,"June YTD"}</definedName>
    <definedName function="false" hidden="true" name="kx_2" vbProcedure="false">{"det (May)",#N/A,FALSE,"June";"sum (MAY YTD)",#N/A,FALSE,"June YTD"}</definedName>
    <definedName function="false" hidden="true" name="kç"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kç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kç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kç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kç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kç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a" vbProcedure="false">{#N/A,#N/A,FALSE,"MO (2)"}</definedName>
    <definedName function="false" hidden="true" name="lab" vbProcedure="false">{#N/A,#N/A,TRUE,"Serviços"}</definedName>
    <definedName function="false" hidden="true" name="labb" vbProcedure="false">{#N/A,#N/A,TRUE,"Serviços"}</definedName>
    <definedName function="false" hidden="true" name="lab_1" vbProcedure="false">{"'gráf jan00'!$A$1:$AK$41"}</definedName>
    <definedName function="false" hidden="true" name="lab_1_1" vbProcedure="false">{"'gráf jan00'!$A$1:$AK$41"}</definedName>
    <definedName function="false" hidden="true" name="lab_1_1_1" vbProcedure="false">{"'gráf jan00'!$A$1:$AK$41"}</definedName>
    <definedName function="false" hidden="true" name="lab_1_2" vbProcedure="false">{"'gráf jan00'!$A$1:$AK$41"}</definedName>
    <definedName function="false" hidden="true" name="lab_2" vbProcedure="false">{"'gráf jan00'!$A$1:$AK$41"}</definedName>
    <definedName function="false" hidden="true" name="LAPEL" vbProcedure="false">{"'RR'!$A$2:$E$81"}</definedName>
    <definedName function="false" hidden="true" name="LAPEL_1" vbProcedure="false">{"'RR'!$A$2:$E$81"}</definedName>
    <definedName function="false" hidden="true" name="LAPEL_1_1" vbProcedure="false">{"'RR'!$A$2:$E$81"}</definedName>
    <definedName function="false" hidden="true" name="LAPEL_1_1_1" vbProcedure="false">{"'RR'!$A$2:$E$81"}</definedName>
    <definedName function="false" hidden="true" name="LAPEL_1_2" vbProcedure="false">{"'RR'!$A$2:$E$81"}</definedName>
    <definedName function="false" hidden="true" name="LAPEL_2" vbProcedure="false">{"'RR'!$A$2:$E$81"}</definedName>
    <definedName function="false" hidden="true" name="LAURA"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aurax"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aurax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aurax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aurax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aurax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aurax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AURA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AURA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AURA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AURA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AURA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lbla13" vbProcedure="false">#REF!</definedName>
    <definedName function="false" hidden="true" name="lbla14" vbProcedure="false">#REF!</definedName>
    <definedName function="false" hidden="true" name="lbla15" vbProcedure="false">#REF!</definedName>
    <definedName function="false" hidden="true" name="lbla16" vbProcedure="false">#REF!</definedName>
    <definedName function="false" hidden="true" name="lbla17" vbProcedure="false">#REF!</definedName>
    <definedName function="false" hidden="true" name="lbla18" vbProcedure="false">#REF!</definedName>
    <definedName function="false" hidden="true" name="lbla19" vbProcedure="false">#REF!</definedName>
    <definedName function="false" hidden="true" name="lbla2" vbProcedure="false">#REF!</definedName>
    <definedName function="false" hidden="true" name="lbla20" vbProcedure="false">#REF!</definedName>
    <definedName function="false" hidden="true" name="lbla21" vbProcedure="false">#REF!</definedName>
    <definedName function="false" hidden="true" name="lbla22" vbProcedure="false">#REF!</definedName>
    <definedName function="false" hidden="true" name="lbla23" vbProcedure="false">#REF!</definedName>
    <definedName function="false" hidden="true" name="lbla24" vbProcedure="false">#REF!</definedName>
    <definedName function="false" hidden="true" name="lbla25" vbProcedure="false">#REF!</definedName>
    <definedName function="false" hidden="true" name="lbla27" vbProcedure="false">#REF!</definedName>
    <definedName function="false" hidden="true" name="lbla28" vbProcedure="false">#REF!</definedName>
    <definedName function="false" hidden="true" name="LEANDRO" vbProcedure="false">{#N/A,#N/A,TRUE,"Serviços"}</definedName>
    <definedName function="false" hidden="true" name="LEE" vbProcedure="false">{"det (May)",#N/A,FALSE,"June";"sum (MAY YTD)",#N/A,FALSE,"June YTD"}</definedName>
    <definedName function="false" hidden="true" name="LEE_1" vbProcedure="false">{"det (May)",#N/A,FALSE,"June";"sum (MAY YTD)",#N/A,FALSE,"June YTD"}</definedName>
    <definedName function="false" hidden="true" name="LEE_1_1" vbProcedure="false">{"det (May)",#N/A,FALSE,"June";"sum (MAY YTD)",#N/A,FALSE,"June YTD"}</definedName>
    <definedName function="false" hidden="true" name="LEE_1_1_1" vbProcedure="false">{"det (May)",#N/A,FALSE,"June";"sum (MAY YTD)",#N/A,FALSE,"June YTD"}</definedName>
    <definedName function="false" hidden="true" name="LEE_1_2" vbProcedure="false">{"det (May)",#N/A,FALSE,"June";"sum (MAY YTD)",#N/A,FALSE,"June YTD"}</definedName>
    <definedName function="false" hidden="true" name="LEE_2" vbProcedure="false">{"det (May)",#N/A,FALSE,"June";"sum (MAY YTD)",#N/A,FALSE,"June YTD"}</definedName>
    <definedName function="false" hidden="true" name="Leg" vbProcedure="false">#REF!</definedName>
    <definedName function="false" hidden="true" name="legal"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egal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egal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egal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egal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egal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eo" vbProcedure="false">{"'CptDifn'!$AA$32:$AG$32"}</definedName>
    <definedName function="false" hidden="true" name="leonardo" vbProcedure="false">{"'gráf jan00'!$A$1:$AK$41"}</definedName>
    <definedName function="false" hidden="true" name="leonardo_1" vbProcedure="false">{"'gráf jan00'!$A$1:$AK$41"}</definedName>
    <definedName function="false" hidden="true" name="leonardo_1_1" vbProcedure="false">{"'gráf jan00'!$A$1:$AK$41"}</definedName>
    <definedName function="false" hidden="true" name="leonardo_1_1_1" vbProcedure="false">{"'gráf jan00'!$A$1:$AK$41"}</definedName>
    <definedName function="false" hidden="true" name="leonardo_1_2" vbProcedure="false">{"'gráf jan00'!$A$1:$AK$41"}</definedName>
    <definedName function="false" hidden="true" name="leonardo_2" vbProcedure="false">{"'gráf jan00'!$A$1:$AK$41"}</definedName>
    <definedName function="false" hidden="true" name="leo_1" vbProcedure="false">{"'CptDifn'!$AA$32:$AG$32"}</definedName>
    <definedName function="false" hidden="true" name="leo_1_1" vbProcedure="false">{"'CptDifn'!$AA$32:$AG$32"}</definedName>
    <definedName function="false" hidden="true" name="leo_1_1_1" vbProcedure="false">{"'CptDifn'!$AA$32:$AG$32"}</definedName>
    <definedName function="false" hidden="true" name="leo_1_2" vbProcedure="false">{"'CptDifn'!$AA$32:$AG$32"}</definedName>
    <definedName function="false" hidden="true" name="leo_2" vbProcedure="false">{"'CptDifn'!$AA$32:$AG$32"}</definedName>
    <definedName function="false" hidden="true" name="Leste"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let" vbProcedure="false">"Quadro Logistico Maio"</definedName>
    <definedName function="false" hidden="true" name="LG" vbProcedure="false">{#N/A,#N/A,FALSE,"Aging Summary";#N/A,#N/A,FALSE,"Ratio Analysis";#N/A,#N/A,FALSE,"Test 120 Day Accts";#N/A,#N/A,FALSE,"Tickmarks"}</definedName>
    <definedName function="false" hidden="true" name="LGE" vbProcedure="false">{#N/A,#N/A,FALSE,"IR E CS 1997";#N/A,#N/A,FALSE,"PR ND";#N/A,#N/A,FALSE,"8191";#N/A,#N/A,FALSE,"8383";#N/A,#N/A,FALSE,"MP 1024";#N/A,#N/A,FALSE,"AD_EX_97";#N/A,#N/A,FALSE,"BD 97"}</definedName>
    <definedName function="false" hidden="true" name="LGE_1" vbProcedure="false">{#N/A,#N/A,FALSE,"IR E CS 1997";#N/A,#N/A,FALSE,"PR ND";#N/A,#N/A,FALSE,"8191";#N/A,#N/A,FALSE,"8383";#N/A,#N/A,FALSE,"MP 1024";#N/A,#N/A,FALSE,"AD_EX_97";#N/A,#N/A,FALSE,"BD 97"}</definedName>
    <definedName function="false" hidden="true" name="LG_1" vbProcedure="false">{#N/A,#N/A,FALSE,"Aging Summary";#N/A,#N/A,FALSE,"Ratio Analysis";#N/A,#N/A,FALSE,"Test 120 Day Accts";#N/A,#N/A,FALSE,"Tickmarks"}</definedName>
    <definedName function="false" hidden="true" name="LG_1_1" vbProcedure="false">{"'Quadro'!$A$4:$BG$78"}</definedName>
    <definedName function="false" hidden="true" name="LG_1_1_1" vbProcedure="false">{"'Quadro'!$A$4:$BG$78"}</definedName>
    <definedName function="false" hidden="true" name="LG_1_2" vbProcedure="false">{"'Quadro'!$A$4:$BG$78"}</definedName>
    <definedName function="false" hidden="true" name="LG_2" vbProcedure="false">{"'Quadro'!$A$4:$BG$78"}</definedName>
    <definedName function="false" hidden="true" name="Liga"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gas"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gas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gas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gas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gas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gas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ga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ga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ga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ga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ga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imcount" vbProcedure="false">1</definedName>
    <definedName function="false" hidden="true" name="Linak_Fant2" vbProcedure="false">#REF!</definedName>
    <definedName function="false" hidden="true" name="Lincoln"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true" name="lincon"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true" name="Link_Fant4" vbProcedure="false">#REF!</definedName>
    <definedName function="false" hidden="true" name="Link_Fant5" vbProcedure="false">#REF!</definedName>
    <definedName function="false" hidden="true" name="Link_Fant6" vbProcedure="false">#REF!</definedName>
    <definedName function="false" hidden="true" name="LISTA" vbProcedure="false">{#N/A,#N/A,FALSE,"GERAL";#N/A,#N/A,FALSE,"012-96";#N/A,#N/A,FALSE,"018-96";#N/A,#N/A,FALSE,"027-96";#N/A,#N/A,FALSE,"059-96";#N/A,#N/A,FALSE,"076-96";#N/A,#N/A,FALSE,"019-97";#N/A,#N/A,FALSE,"021-97";#N/A,#N/A,FALSE,"022-97";#N/A,#N/A,FALSE,"028-97"}</definedName>
    <definedName function="false" hidden="false" name="ListaFim" vbProcedure="false">#REF!</definedName>
    <definedName function="false" hidden="false" name="listasit" vbProcedure="false">OFFSET(#REF!,0,IF(#REF!=#REF!,0,1),IF(#REF!=#REF!,1,6),1)</definedName>
    <definedName function="false" hidden="true" name="LISTA_1" vbProcedure="false">{#N/A,#N/A,FALSE,"GERAL";#N/A,#N/A,FALSE,"012-96";#N/A,#N/A,FALSE,"018-96";#N/A,#N/A,FALSE,"027-96";#N/A,#N/A,FALSE,"059-96";#N/A,#N/A,FALSE,"076-96";#N/A,#N/A,FALSE,"019-97";#N/A,#N/A,FALSE,"021-97";#N/A,#N/A,FALSE,"022-97";#N/A,#N/A,FALSE,"028-97"}</definedName>
    <definedName function="false" hidden="true" name="LISTA_1_1" vbProcedure="false">{#N/A,#N/A,FALSE,"GERAL";#N/A,#N/A,FALSE,"012-96";#N/A,#N/A,FALSE,"018-96";#N/A,#N/A,FALSE,"027-96";#N/A,#N/A,FALSE,"059-96";#N/A,#N/A,FALSE,"076-96";#N/A,#N/A,FALSE,"019-97";#N/A,#N/A,FALSE,"021-97";#N/A,#N/A,FALSE,"022-97";#N/A,#N/A,FALSE,"028-97"}</definedName>
    <definedName function="false" hidden="true" name="LISTA_1_1_1" vbProcedure="false">{#N/A,#N/A,FALSE,"GERAL";#N/A,#N/A,FALSE,"012-96";#N/A,#N/A,FALSE,"018-96";#N/A,#N/A,FALSE,"027-96";#N/A,#N/A,FALSE,"059-96";#N/A,#N/A,FALSE,"076-96";#N/A,#N/A,FALSE,"019-97";#N/A,#N/A,FALSE,"021-97";#N/A,#N/A,FALSE,"022-97";#N/A,#N/A,FALSE,"028-97"}</definedName>
    <definedName function="false" hidden="true" name="LISTA_1_2" vbProcedure="false">{#N/A,#N/A,FALSE,"GERAL";#N/A,#N/A,FALSE,"012-96";#N/A,#N/A,FALSE,"018-96";#N/A,#N/A,FALSE,"027-96";#N/A,#N/A,FALSE,"059-96";#N/A,#N/A,FALSE,"076-96";#N/A,#N/A,FALSE,"019-97";#N/A,#N/A,FALSE,"021-97";#N/A,#N/A,FALSE,"022-97";#N/A,#N/A,FALSE,"028-97"}</definedName>
    <definedName function="false" hidden="true" name="LISTA_2" vbProcedure="false">{#N/A,#N/A,FALSE,"GERAL";#N/A,#N/A,FALSE,"012-96";#N/A,#N/A,FALSE,"018-96";#N/A,#N/A,FALSE,"027-96";#N/A,#N/A,FALSE,"059-96";#N/A,#N/A,FALSE,"076-96";#N/A,#N/A,FALSE,"019-97";#N/A,#N/A,FALSE,"021-97";#N/A,#N/A,FALSE,"022-97";#N/A,#N/A,FALSE,"028-97"}</definedName>
    <definedName function="false" hidden="false" name="LISTA_NUM_CONTRATOS" vbProcedure="false">#REF!</definedName>
    <definedName function="false" hidden="true" name="LIUHSDFKJG" vbProcedure="false">1</definedName>
    <definedName function="false" hidden="true" name="lixo" vbProcedure="false">{#N/A,#N/A,FALSE,"GERAL";#N/A,#N/A,FALSE,"012-96";#N/A,#N/A,FALSE,"018-96";#N/A,#N/A,FALSE,"027-96";#N/A,#N/A,FALSE,"059-96";#N/A,#N/A,FALSE,"076-96";#N/A,#N/A,FALSE,"019-97";#N/A,#N/A,FALSE,"021-97";#N/A,#N/A,FALSE,"022-97";#N/A,#N/A,FALSE,"028-97"}</definedName>
    <definedName function="false" hidden="true" name="ljkhj" vbProcedure="false">{"'gráf jan00'!$A$1:$AK$41"}</definedName>
    <definedName function="false" hidden="true" name="ljkhj_1" vbProcedure="false">{"'gráf jan00'!$A$1:$AK$41"}</definedName>
    <definedName function="false" hidden="true" name="ljkhj_1_1" vbProcedure="false">{"'gráf jan00'!$A$1:$AK$41"}</definedName>
    <definedName function="false" hidden="true" name="ljkhj_1_1_1" vbProcedure="false">{"'gráf jan00'!$A$1:$AK$41"}</definedName>
    <definedName function="false" hidden="true" name="ljkhj_1_2" vbProcedure="false">{"'gráf jan00'!$A$1:$AK$41"}</definedName>
    <definedName function="false" hidden="true" name="ljkhj_2" vbProcedure="false">{"'gráf jan00'!$A$1:$AK$41"}</definedName>
    <definedName function="false" hidden="true" name="LK" vbProcedure="false">'[26]Aplic. Finac. - 30.09.02'!$N$1:$N$65536</definedName>
    <definedName function="false" hidden="true" name="LKJ" vbProcedure="false">{"'Quadro'!$A$4:$BG$78"}</definedName>
    <definedName function="false" hidden="true" name="lkjh" vbProcedure="false">{"'CptDifn'!$AA$32:$AG$32"}</definedName>
    <definedName function="false" hidden="true" name="lkjh_1" vbProcedure="false">{"'CptDifn'!$AA$32:$AG$32"}</definedName>
    <definedName function="false" hidden="true" name="lkjh_1_1" vbProcedure="false">{"'CptDifn'!$AA$32:$AG$32"}</definedName>
    <definedName function="false" hidden="true" name="lkjh_1_1_1" vbProcedure="false">{"'CptDifn'!$AA$32:$AG$32"}</definedName>
    <definedName function="false" hidden="true" name="lkjh_1_2" vbProcedure="false">{"'CptDifn'!$AA$32:$AG$32"}</definedName>
    <definedName function="false" hidden="true" name="lkjh_2" vbProcedure="false">{"'CptDifn'!$AA$32:$AG$32"}</definedName>
    <definedName function="false" hidden="true" name="LKJ_1" vbProcedure="false">{"'Quadro'!$A$4:$BG$78"}</definedName>
    <definedName function="false" hidden="true" name="LKJ_1_1" vbProcedure="false">{"'Quadro'!$A$4:$BG$78"}</definedName>
    <definedName function="false" hidden="true" name="LKJ_1_1_1" vbProcedure="false">{"'Quadro'!$A$4:$BG$78"}</definedName>
    <definedName function="false" hidden="true" name="LKJ_1_2" vbProcedure="false">{"'Quadro'!$A$4:$BG$78"}</definedName>
    <definedName function="false" hidden="true" name="LKJ_2" vbProcedure="false">{"'Quadro'!$A$4:$BG$78"}</definedName>
    <definedName function="false" hidden="true" name="LKTE" vbProcedure="false">[30]XREF!$A$4:$IV$4</definedName>
    <definedName function="false" hidden="true" name="lk_1" vbProcedure="false">{"'CptDifn'!$AA$32:$AG$32"}</definedName>
    <definedName function="false" hidden="true" name="lk_1_1" vbProcedure="false">{"'CptDifn'!$AA$32:$AG$32"}</definedName>
    <definedName function="false" hidden="true" name="lk_1_1_1" vbProcedure="false">{"'CptDifn'!$AA$32:$AG$32"}</definedName>
    <definedName function="false" hidden="true" name="lk_1_2" vbProcedure="false">{"'CptDifn'!$AA$32:$AG$32"}</definedName>
    <definedName function="false" hidden="true" name="lk_2" vbProcedure="false">{"'CptDifn'!$AA$32:$AG$32"}</definedName>
    <definedName function="false" hidden="true" name="ll"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LLLL"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lllll" vbProcedure="false">{"'gráf jan00'!$A$1:$AK$41"}</definedName>
    <definedName function="false" hidden="true" name="lllll_1" vbProcedure="false">{"'gráf jan00'!$A$1:$AK$41"}</definedName>
    <definedName function="false" hidden="true" name="lllll_1_1" vbProcedure="false">{"'gráf jan00'!$A$1:$AK$41"}</definedName>
    <definedName function="false" hidden="true" name="lllll_1_1_1" vbProcedure="false">{"'gráf jan00'!$A$1:$AK$41"}</definedName>
    <definedName function="false" hidden="true" name="lllll_1_2" vbProcedure="false">{"'gráf jan00'!$A$1:$AK$41"}</definedName>
    <definedName function="false" hidden="true" name="lllll_2" vbProcedure="false">{"'gráf jan00'!$A$1:$AK$41"}</definedName>
    <definedName function="false" hidden="true" name="llll_1" vbProcedure="false">{"'CptDifn'!$AA$32:$AG$32"}</definedName>
    <definedName function="false" hidden="true" name="llll_1_1" vbProcedure="false">{"'CptDifn'!$AA$32:$AG$32"}</definedName>
    <definedName function="false" hidden="true" name="llll_1_1_1" vbProcedure="false">{"'CptDifn'!$AA$32:$AG$32"}</definedName>
    <definedName function="false" hidden="true" name="llll_1_2" vbProcedure="false">{"'CptDifn'!$AA$32:$AG$32"}</definedName>
    <definedName function="false" hidden="true" name="llll_2" vbProcedure="false">{"'CptDifn'!$AA$32:$AG$32"}</definedName>
    <definedName function="false" hidden="true" name="loa" vbProcedure="false">{#N/A,#N/A,FALSE,"GERAL";#N/A,#N/A,FALSE,"012-96";#N/A,#N/A,FALSE,"018-96";#N/A,#N/A,FALSE,"027-96";#N/A,#N/A,FALSE,"059-96";#N/A,#N/A,FALSE,"076-96";#N/A,#N/A,FALSE,"019-97";#N/A,#N/A,FALSE,"021-97";#N/A,#N/A,FALSE,"022-97";#N/A,#N/A,FALSE,"028-97"}</definedName>
    <definedName function="false" hidden="true" name="loa_1" vbProcedure="false">{#N/A,#N/A,FALSE,"GERAL";#N/A,#N/A,FALSE,"012-96";#N/A,#N/A,FALSE,"018-96";#N/A,#N/A,FALSE,"027-96";#N/A,#N/A,FALSE,"059-96";#N/A,#N/A,FALSE,"076-96";#N/A,#N/A,FALSE,"019-97";#N/A,#N/A,FALSE,"021-97";#N/A,#N/A,FALSE,"022-97";#N/A,#N/A,FALSE,"028-97"}</definedName>
    <definedName function="false" hidden="true" name="loa_1_1" vbProcedure="false">{#N/A,#N/A,FALSE,"GERAL";#N/A,#N/A,FALSE,"012-96";#N/A,#N/A,FALSE,"018-96";#N/A,#N/A,FALSE,"027-96";#N/A,#N/A,FALSE,"059-96";#N/A,#N/A,FALSE,"076-96";#N/A,#N/A,FALSE,"019-97";#N/A,#N/A,FALSE,"021-97";#N/A,#N/A,FALSE,"022-97";#N/A,#N/A,FALSE,"028-97"}</definedName>
    <definedName function="false" hidden="true" name="loa_1_1_1" vbProcedure="false">{#N/A,#N/A,FALSE,"GERAL";#N/A,#N/A,FALSE,"012-96";#N/A,#N/A,FALSE,"018-96";#N/A,#N/A,FALSE,"027-96";#N/A,#N/A,FALSE,"059-96";#N/A,#N/A,FALSE,"076-96";#N/A,#N/A,FALSE,"019-97";#N/A,#N/A,FALSE,"021-97";#N/A,#N/A,FALSE,"022-97";#N/A,#N/A,FALSE,"028-97"}</definedName>
    <definedName function="false" hidden="true" name="loa_1_2" vbProcedure="false">{#N/A,#N/A,FALSE,"GERAL";#N/A,#N/A,FALSE,"012-96";#N/A,#N/A,FALSE,"018-96";#N/A,#N/A,FALSE,"027-96";#N/A,#N/A,FALSE,"059-96";#N/A,#N/A,FALSE,"076-96";#N/A,#N/A,FALSE,"019-97";#N/A,#N/A,FALSE,"021-97";#N/A,#N/A,FALSE,"022-97";#N/A,#N/A,FALSE,"028-97"}</definedName>
    <definedName function="false" hidden="true" name="loa_2" vbProcedure="false">{#N/A,#N/A,FALSE,"GERAL";#N/A,#N/A,FALSE,"012-96";#N/A,#N/A,FALSE,"018-96";#N/A,#N/A,FALSE,"027-96";#N/A,#N/A,FALSE,"059-96";#N/A,#N/A,FALSE,"076-96";#N/A,#N/A,FALSE,"019-97";#N/A,#N/A,FALSE,"021-97";#N/A,#N/A,FALSE,"022-97";#N/A,#N/A,FALSE,"028-97"}</definedName>
    <definedName function="false" hidden="true" name="Local" vbProcedure="false">""</definedName>
    <definedName function="false" hidden="true" name="loja" vbProcedure="false">{#N/A,#N/A,FALSE,"BETER -1";#N/A,#N/A,FALSE,"BETER -2";#N/A,#N/A,FALSE,"BETER -3";#N/A,#N/A,FALSE,"BETER -urb";#N/A,#N/A,FALSE,"BETER -RESUMO"}</definedName>
    <definedName function="false" hidden="true" name="lokar" vbProcedure="false">{#N/A,#N/A,FALSE,"GERAL";#N/A,#N/A,FALSE,"012-96";#N/A,#N/A,FALSE,"018-96";#N/A,#N/A,FALSE,"027-96";#N/A,#N/A,FALSE,"059-96";#N/A,#N/A,FALSE,"076-96";#N/A,#N/A,FALSE,"019-97";#N/A,#N/A,FALSE,"021-97";#N/A,#N/A,FALSE,"022-97";#N/A,#N/A,FALSE,"028-97"}</definedName>
    <definedName function="false" hidden="true" name="lokar_1" vbProcedure="false">{#N/A,#N/A,FALSE,"GERAL";#N/A,#N/A,FALSE,"012-96";#N/A,#N/A,FALSE,"018-96";#N/A,#N/A,FALSE,"027-96";#N/A,#N/A,FALSE,"059-96";#N/A,#N/A,FALSE,"076-96";#N/A,#N/A,FALSE,"019-97";#N/A,#N/A,FALSE,"021-97";#N/A,#N/A,FALSE,"022-97";#N/A,#N/A,FALSE,"028-97"}</definedName>
    <definedName function="false" hidden="true" name="lokar_1_1" vbProcedure="false">{#N/A,#N/A,FALSE,"GERAL";#N/A,#N/A,FALSE,"012-96";#N/A,#N/A,FALSE,"018-96";#N/A,#N/A,FALSE,"027-96";#N/A,#N/A,FALSE,"059-96";#N/A,#N/A,FALSE,"076-96";#N/A,#N/A,FALSE,"019-97";#N/A,#N/A,FALSE,"021-97";#N/A,#N/A,FALSE,"022-97";#N/A,#N/A,FALSE,"028-97"}</definedName>
    <definedName function="false" hidden="true" name="lokar_1_1_1" vbProcedure="false">{#N/A,#N/A,FALSE,"GERAL";#N/A,#N/A,FALSE,"012-96";#N/A,#N/A,FALSE,"018-96";#N/A,#N/A,FALSE,"027-96";#N/A,#N/A,FALSE,"059-96";#N/A,#N/A,FALSE,"076-96";#N/A,#N/A,FALSE,"019-97";#N/A,#N/A,FALSE,"021-97";#N/A,#N/A,FALSE,"022-97";#N/A,#N/A,FALSE,"028-97"}</definedName>
    <definedName function="false" hidden="true" name="lokar_1_2" vbProcedure="false">{#N/A,#N/A,FALSE,"GERAL";#N/A,#N/A,FALSE,"012-96";#N/A,#N/A,FALSE,"018-96";#N/A,#N/A,FALSE,"027-96";#N/A,#N/A,FALSE,"059-96";#N/A,#N/A,FALSE,"076-96";#N/A,#N/A,FALSE,"019-97";#N/A,#N/A,FALSE,"021-97";#N/A,#N/A,FALSE,"022-97";#N/A,#N/A,FALSE,"028-97"}</definedName>
    <definedName function="false" hidden="true" name="lokar_2" vbProcedure="false">{#N/A,#N/A,FALSE,"GERAL";#N/A,#N/A,FALSE,"012-96";#N/A,#N/A,FALSE,"018-96";#N/A,#N/A,FALSE,"027-96";#N/A,#N/A,FALSE,"059-96";#N/A,#N/A,FALSE,"076-96";#N/A,#N/A,FALSE,"019-97";#N/A,#N/A,FALSE,"021-97";#N/A,#N/A,FALSE,"022-97";#N/A,#N/A,FALSE,"028-97"}</definedName>
    <definedName function="false" hidden="true" name="LoteBonito2" vbProcedure="false">{"'Resumo2'!$B$2:$J$23"}</definedName>
    <definedName function="false" hidden="true" name="LoteBonito2_1" vbProcedure="false">{"'Resumo2'!$B$2:$J$23"}</definedName>
    <definedName function="false" hidden="true" name="LoteBonito2_1_1" vbProcedure="false">{"'Resumo2'!$B$2:$J$23"}</definedName>
    <definedName function="false" hidden="true" name="LoteBonito2_1_1_1" vbProcedure="false">{"'Resumo2'!$B$2:$J$23"}</definedName>
    <definedName function="false" hidden="true" name="LoteBonito2_1_2" vbProcedure="false">{"'Resumo2'!$B$2:$J$23"}</definedName>
    <definedName function="false" hidden="true" name="LoteBonito2_2" vbProcedure="false">{"'Resumo2'!$B$2:$J$23"}</definedName>
    <definedName function="false" hidden="true" name="LP" vbProcedure="false">#REF!</definedName>
    <definedName function="false" hidden="true" name="lpajoia" vbProcedure="false">{"'gráf jan00'!$A$1:$AK$41"}</definedName>
    <definedName function="false" hidden="true" name="LteSe" vbProcedure="false">{"'CptDifn'!$AA$32:$AG$32"}</definedName>
    <definedName function="false" hidden="true" name="LteSe_1" vbProcedure="false">{"'CptDifn'!$AA$32:$AG$32"}</definedName>
    <definedName function="false" hidden="true" name="LteSe_1_1" vbProcedure="false">{"'CptDifn'!$AA$32:$AG$32"}</definedName>
    <definedName function="false" hidden="true" name="LteSe_1_1_1" vbProcedure="false">{"'CptDifn'!$AA$32:$AG$32"}</definedName>
    <definedName function="false" hidden="true" name="LteSe_1_2" vbProcedure="false">{"'CptDifn'!$AA$32:$AG$32"}</definedName>
    <definedName function="false" hidden="true" name="LteSe_2" vbProcedure="false">{"'CptDifn'!$AA$32:$AG$32"}</definedName>
    <definedName function="false" hidden="true" name="LU" vbProcedure="false">{"'gráf jan00'!$A$1:$AK$41"}</definedName>
    <definedName function="false" hidden="true" name="luis" vbProcedure="false">{"'Plan1 (2)'!$A$5:$F$63"}</definedName>
    <definedName function="false" hidden="true" name="luis_1" vbProcedure="false">{"'Plan1 (2)'!$A$5:$F$63"}</definedName>
    <definedName function="false" hidden="true" name="luis_1_1" vbProcedure="false">{"'Plan1 (2)'!$A$5:$F$63"}</definedName>
    <definedName function="false" hidden="true" name="luis_1_1_1" vbProcedure="false">{"'Plan1 (2)'!$A$5:$F$63"}</definedName>
    <definedName function="false" hidden="true" name="luis_1_2" vbProcedure="false">{"'Plan1 (2)'!$A$5:$F$63"}</definedName>
    <definedName function="false" hidden="true" name="luis_2" vbProcedure="false">{"'Plan1 (2)'!$A$5:$F$63"}</definedName>
    <definedName function="false" hidden="true" name="LU_1" vbProcedure="false">{"'gráf jan00'!$A$1:$AK$41"}</definedName>
    <definedName function="false" hidden="true" name="LU_1_1" vbProcedure="false">{"'gráf jan00'!$A$1:$AK$41"}</definedName>
    <definedName function="false" hidden="true" name="LU_1_1_1" vbProcedure="false">{"'gráf jan00'!$A$1:$AK$41"}</definedName>
    <definedName function="false" hidden="true" name="LU_1_2" vbProcedure="false">{"'gráf jan00'!$A$1:$AK$41"}</definedName>
    <definedName function="false" hidden="true" name="LU_2" vbProcedure="false">{"'gráf jan00'!$A$1:$AK$41"}</definedName>
    <definedName function="false" hidden="true" name="m" vbProcedure="false">#REF!</definedName>
    <definedName function="false" hidden="true" name="Maio" vbProcedure="false">{"'Quadro'!$A$4:$BG$78"}</definedName>
    <definedName function="false" hidden="true" name="MAIO."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mal" vbProcedure="false">{"'Quadro'!$A$4:$BG$78"}</definedName>
    <definedName function="false" hidden="true" name="man" vbProcedure="false">{"'gráf jan00'!$A$1:$AK$41"}</definedName>
    <definedName function="false" hidden="true" name="mand" vbProcedure="false">{"'Quadro'!$A$4:$BG$78"}</definedName>
    <definedName function="false" hidden="true" name="Manoel" vbProcedure="false">{"'Quadro'!$A$4:$BG$78"}</definedName>
    <definedName function="false" hidden="true" name="Manoel_1" vbProcedure="false">{"'Quadro'!$A$4:$BG$78"}</definedName>
    <definedName function="false" hidden="true" name="Manoel_1_1" vbProcedure="false">{"'Quadro'!$A$4:$BG$78"}</definedName>
    <definedName function="false" hidden="true" name="Manoel_1_1_1" vbProcedure="false">{"'Quadro'!$A$4:$BG$78"}</definedName>
    <definedName function="false" hidden="true" name="Manoel_1_2" vbProcedure="false">{"'Quadro'!$A$4:$BG$78"}</definedName>
    <definedName function="false" hidden="true" name="Manoel_2" vbProcedure="false">{"'Quadro'!$A$4:$BG$78"}</definedName>
    <definedName function="false" hidden="true" name="MANTO" vbProcedure="false">{#N/A,#N/A,FALSE,"GERAL";#N/A,#N/A,FALSE,"012-96";#N/A,#N/A,FALSE,"018-96";#N/A,#N/A,FALSE,"027-96";#N/A,#N/A,FALSE,"059-96";#N/A,#N/A,FALSE,"076-96";#N/A,#N/A,FALSE,"019-97";#N/A,#N/A,FALSE,"021-97";#N/A,#N/A,FALSE,"022-97";#N/A,#N/A,FALSE,"028-97"}</definedName>
    <definedName function="false" hidden="true" name="MANTO_1" vbProcedure="false">{#N/A,#N/A,FALSE,"GERAL";#N/A,#N/A,FALSE,"012-96";#N/A,#N/A,FALSE,"018-96";#N/A,#N/A,FALSE,"027-96";#N/A,#N/A,FALSE,"059-96";#N/A,#N/A,FALSE,"076-96";#N/A,#N/A,FALSE,"019-97";#N/A,#N/A,FALSE,"021-97";#N/A,#N/A,FALSE,"022-97";#N/A,#N/A,FALSE,"028-97"}</definedName>
    <definedName function="false" hidden="true" name="MANTO_1_1" vbProcedure="false">{#N/A,#N/A,FALSE,"GERAL";#N/A,#N/A,FALSE,"012-96";#N/A,#N/A,FALSE,"018-96";#N/A,#N/A,FALSE,"027-96";#N/A,#N/A,FALSE,"059-96";#N/A,#N/A,FALSE,"076-96";#N/A,#N/A,FALSE,"019-97";#N/A,#N/A,FALSE,"021-97";#N/A,#N/A,FALSE,"022-97";#N/A,#N/A,FALSE,"028-97"}</definedName>
    <definedName function="false" hidden="true" name="MANTO_1_1_1" vbProcedure="false">{#N/A,#N/A,FALSE,"GERAL";#N/A,#N/A,FALSE,"012-96";#N/A,#N/A,FALSE,"018-96";#N/A,#N/A,FALSE,"027-96";#N/A,#N/A,FALSE,"059-96";#N/A,#N/A,FALSE,"076-96";#N/A,#N/A,FALSE,"019-97";#N/A,#N/A,FALSE,"021-97";#N/A,#N/A,FALSE,"022-97";#N/A,#N/A,FALSE,"028-97"}</definedName>
    <definedName function="false" hidden="true" name="MANTO_1_2" vbProcedure="false">{#N/A,#N/A,FALSE,"GERAL";#N/A,#N/A,FALSE,"012-96";#N/A,#N/A,FALSE,"018-96";#N/A,#N/A,FALSE,"027-96";#N/A,#N/A,FALSE,"059-96";#N/A,#N/A,FALSE,"076-96";#N/A,#N/A,FALSE,"019-97";#N/A,#N/A,FALSE,"021-97";#N/A,#N/A,FALSE,"022-97";#N/A,#N/A,FALSE,"028-97"}</definedName>
    <definedName function="false" hidden="true" name="MANTO_2" vbProcedure="false">{#N/A,#N/A,FALSE,"GERAL";#N/A,#N/A,FALSE,"012-96";#N/A,#N/A,FALSE,"018-96";#N/A,#N/A,FALSE,"027-96";#N/A,#N/A,FALSE,"059-96";#N/A,#N/A,FALSE,"076-96";#N/A,#N/A,FALSE,"019-97";#N/A,#N/A,FALSE,"021-97";#N/A,#N/A,FALSE,"022-97";#N/A,#N/A,FALSE,"028-97"}</definedName>
    <definedName function="false" hidden="true" name="MANU" vbProcedure="false">{"'Placar Intranet'!$A$2:$K$24"}</definedName>
    <definedName function="false" hidden="true" name="manut" vbProcedure="false">{"'gráf jan00'!$A$1:$AK$41"}</definedName>
    <definedName function="false" hidden="true" name="Manutenção" vbProcedure="false">{#N/A,#N/A,FALSE,"CONSOL. 5";#N/A,#N/A,FALSE,"CONSOL. ACUM. 6";#N/A,#N/A,FALSE,"CAP. EMPREG. 7";#N/A,#N/A,FALSE,"ORIGENS E APLICAÇÕES 9"}</definedName>
    <definedName function="false" hidden="true" name="Manutenção_1" vbProcedure="false">{#N/A,#N/A,FALSE,"CONSOL. 5";#N/A,#N/A,FALSE,"CONSOL. ACUM. 6";#N/A,#N/A,FALSE,"CAP. EMPREG. 7";#N/A,#N/A,FALSE,"ORIGENS E APLICAÇÕES 9"}</definedName>
    <definedName function="false" hidden="true" name="Manutenção_1_1" vbProcedure="false">{#N/A,#N/A,FALSE,"CONSOL. 5";#N/A,#N/A,FALSE,"CONSOL. ACUM. 6";#N/A,#N/A,FALSE,"CAP. EMPREG. 7";#N/A,#N/A,FALSE,"ORIGENS E APLICAÇÕES 9"}</definedName>
    <definedName function="false" hidden="true" name="Manutenção_1_1_1" vbProcedure="false">{#N/A,#N/A,FALSE,"CONSOL. 5";#N/A,#N/A,FALSE,"CONSOL. ACUM. 6";#N/A,#N/A,FALSE,"CAP. EMPREG. 7";#N/A,#N/A,FALSE,"ORIGENS E APLICAÇÕES 9"}</definedName>
    <definedName function="false" hidden="true" name="Manutenção_1_2" vbProcedure="false">{#N/A,#N/A,FALSE,"CONSOL. 5";#N/A,#N/A,FALSE,"CONSOL. ACUM. 6";#N/A,#N/A,FALSE,"CAP. EMPREG. 7";#N/A,#N/A,FALSE,"ORIGENS E APLICAÇÕES 9"}</definedName>
    <definedName function="false" hidden="true" name="Manutenção_2" vbProcedure="false">{#N/A,#N/A,FALSE,"CONSOL. 5";#N/A,#N/A,FALSE,"CONSOL. ACUM. 6";#N/A,#N/A,FALSE,"CAP. EMPREG. 7";#N/A,#N/A,FALSE,"ORIGENS E APLICAÇÕES 9"}</definedName>
    <definedName function="false" hidden="true" name="manut_1" vbProcedure="false">{"'gráf jan00'!$A$1:$AK$41"}</definedName>
    <definedName function="false" hidden="true" name="manut_1_1" vbProcedure="false">{"'gráf jan00'!$A$1:$AK$41"}</definedName>
    <definedName function="false" hidden="true" name="manut_1_1_1" vbProcedure="false">{"'gráf jan00'!$A$1:$AK$41"}</definedName>
    <definedName function="false" hidden="true" name="manut_1_2" vbProcedure="false">{"'gráf jan00'!$A$1:$AK$41"}</definedName>
    <definedName function="false" hidden="true" name="manut_2" vbProcedure="false">{"'gráf jan00'!$A$1:$AK$41"}</definedName>
    <definedName function="false" hidden="true" name="man_1" vbProcedure="false">{"'gráf jan00'!$A$1:$AK$41"}</definedName>
    <definedName function="false" hidden="true" name="man_1_1" vbProcedure="false">{"'gráf jan00'!$A$1:$AK$41"}</definedName>
    <definedName function="false" hidden="true" name="man_1_1_1" vbProcedure="false">{"'gráf jan00'!$A$1:$AK$41"}</definedName>
    <definedName function="false" hidden="true" name="man_1_2" vbProcedure="false">{"'gráf jan00'!$A$1:$AK$41"}</definedName>
    <definedName function="false" hidden="true" name="man_2" vbProcedure="false">{"'gráf jan00'!$A$1:$AK$41"}</definedName>
    <definedName function="false" hidden="false" name="mao" vbProcedure="false">#REF!</definedName>
    <definedName function="false" hidden="false" name="MAO_DE_OBRA" vbProcedure="false">'MÃO DE OBRA'!$B$3:$E$413</definedName>
    <definedName function="false" hidden="true" name="Mapoteca" vbProcedure="false">{"'RR'!$A$2:$E$81"}</definedName>
    <definedName function="false" hidden="true" name="mar" vbProcedure="false">{#N/A,#N/A,FALSE,"GERAL";#N/A,#N/A,FALSE,"012-96";#N/A,#N/A,FALSE,"018-96";#N/A,#N/A,FALSE,"027-96";#N/A,#N/A,FALSE,"059-96";#N/A,#N/A,FALSE,"076-96";#N/A,#N/A,FALSE,"019-97";#N/A,#N/A,FALSE,"021-97";#N/A,#N/A,FALSE,"022-97";#N/A,#N/A,FALSE,"028-97"}</definedName>
    <definedName function="false" hidden="true" name="marcelo" vbProcedure="false">{"'gráf jan00'!$A$1:$AK$41"}</definedName>
    <definedName function="false" hidden="true" name="marcelo_1" vbProcedure="false">{"'gráf jan00'!$A$1:$AK$41"}</definedName>
    <definedName function="false" hidden="true" name="marcelo_1_1" vbProcedure="false">{"'gráf jan00'!$A$1:$AK$41"}</definedName>
    <definedName function="false" hidden="true" name="marcelo_1_1_1" vbProcedure="false">{"'gráf jan00'!$A$1:$AK$41"}</definedName>
    <definedName function="false" hidden="true" name="marcelo_1_2" vbProcedure="false">{"'gráf jan00'!$A$1:$AK$41"}</definedName>
    <definedName function="false" hidden="true" name="marcelo_2" vbProcedure="false">{"'gráf jan00'!$A$1:$AK$41"}</definedName>
    <definedName function="false" hidden="true" name="Marcio_1" vbProcedure="false">#REF!-1 &amp; "." &amp; MAX(1,COUNTA(INDEX(#REF!,MATCH(#REF!-1,#REF!,FALSE())):#REF!))</definedName>
    <definedName function="false" hidden="true" name="Marcio_2" vbProcedure="false">#REF!-1 &amp; "." &amp; MAX(1,COUNTA(INDEX(#REF!,MATCH(#REF!-1,#REF!,FALSE())):#REF!))</definedName>
    <definedName function="false" hidden="true" name="Marcio_3" vbProcedure="false">#REF!-1 &amp; "." &amp; MAX(1,COUNTA(INDEX(#REF!,MATCH(#REF!-1,#REF!,FALSE())):#REF!))</definedName>
    <definedName function="false" hidden="true" name="Marcio_4" vbProcedure="false">#REF!-1 &amp; "." &amp; MAX(1,COUNTA(INDEX(#REF!,MATCH(#REF!-1,#REF!,FALSE())):#REF!))</definedName>
    <definedName function="false" hidden="true" name="Marcio_5" vbProcedure="false">#REF!-1 &amp; "." &amp; MAX(1,COUNTA(INDEX(#REF!,MATCH(#REF!-1,#REF!,FALSE())):#REF!))</definedName>
    <definedName function="false" hidden="true" name="MARIA" vbProcedure="false">{"'gráf jan00'!$A$1:$AK$41"}</definedName>
    <definedName function="false" hidden="true" name="MARIA_1" vbProcedure="false">{"'gráf jan00'!$A$1:$AK$41"}</definedName>
    <definedName function="false" hidden="true" name="MARIA_1_1" vbProcedure="false">{"'gráf jan00'!$A$1:$AK$41"}</definedName>
    <definedName function="false" hidden="true" name="MARIA_1_1_1" vbProcedure="false">{"'gráf jan00'!$A$1:$AK$41"}</definedName>
    <definedName function="false" hidden="true" name="MARIA_1_2" vbProcedure="false">{"'gráf jan00'!$A$1:$AK$41"}</definedName>
    <definedName function="false" hidden="true" name="MARIA_2" vbProcedure="false">{"'gráf jan00'!$A$1:$AK$41"}</definedName>
    <definedName function="false" hidden="true" name="Mario" vbProcedure="false">{#N/A,#N/A,FALSE,"SITUAÇÃO DIÁRIA ";#N/A,#N/A,FALSE,"7 à 7"}</definedName>
    <definedName function="false" hidden="true" name="Mario_1" vbProcedure="false">{#N/A,#N/A,FALSE,"SITUAÇÃO DIÁRIA ";#N/A,#N/A,FALSE,"7 à 7"}</definedName>
    <definedName function="false" hidden="true" name="Mario_1_1" vbProcedure="false">{#N/A,#N/A,FALSE,"SITUAÇÃO DIÁRIA ";#N/A,#N/A,FALSE,"7 à 7"}</definedName>
    <definedName function="false" hidden="true" name="Mario_1_1_1" vbProcedure="false">{#N/A,#N/A,FALSE,"SITUAÇÃO DIÁRIA ";#N/A,#N/A,FALSE,"7 à 7"}</definedName>
    <definedName function="false" hidden="true" name="Mario_1_2" vbProcedure="false">{#N/A,#N/A,FALSE,"SITUAÇÃO DIÁRIA ";#N/A,#N/A,FALSE,"7 à 7"}</definedName>
    <definedName function="false" hidden="true" name="Mario_2" vbProcedure="false">{#N/A,#N/A,FALSE,"SITUAÇÃO DIÁRIA ";#N/A,#N/A,FALSE,"7 à 7"}</definedName>
    <definedName function="false" hidden="true" name="Marlucio" vbProcedure="false">{#N/A,#N/A,FALSE,"GERAL";#N/A,#N/A,FALSE,"012-96";#N/A,#N/A,FALSE,"018-96";#N/A,#N/A,FALSE,"027-96";#N/A,#N/A,FALSE,"059-96";#N/A,#N/A,FALSE,"076-96";#N/A,#N/A,FALSE,"019-97";#N/A,#N/A,FALSE,"021-97";#N/A,#N/A,FALSE,"022-97";#N/A,#N/A,FALSE,"028-97"}</definedName>
    <definedName function="false" hidden="true" name="MARÇO." vbProcedure="false">{"'IndicadoresRH'!$AA$50:$AP$67"}</definedName>
    <definedName function="false" hidden="true" name="MASTER" vbProcedure="false">{#N/A,#N/A,FALSE,"GERAL";#N/A,#N/A,FALSE,"012-96";#N/A,#N/A,FALSE,"018-96";#N/A,#N/A,FALSE,"027-96";#N/A,#N/A,FALSE,"059-96";#N/A,#N/A,FALSE,"076-96";#N/A,#N/A,FALSE,"019-97";#N/A,#N/A,FALSE,"021-97";#N/A,#N/A,FALSE,"022-97";#N/A,#N/A,FALSE,"028-97"}</definedName>
    <definedName function="false" hidden="true" name="MASTER_1" vbProcedure="false">{#N/A,#N/A,FALSE,"GERAL";#N/A,#N/A,FALSE,"012-96";#N/A,#N/A,FALSE,"018-96";#N/A,#N/A,FALSE,"027-96";#N/A,#N/A,FALSE,"059-96";#N/A,#N/A,FALSE,"076-96";#N/A,#N/A,FALSE,"019-97";#N/A,#N/A,FALSE,"021-97";#N/A,#N/A,FALSE,"022-97";#N/A,#N/A,FALSE,"028-97"}</definedName>
    <definedName function="false" hidden="true" name="MASTER_1_1" vbProcedure="false">{#N/A,#N/A,FALSE,"GERAL";#N/A,#N/A,FALSE,"012-96";#N/A,#N/A,FALSE,"018-96";#N/A,#N/A,FALSE,"027-96";#N/A,#N/A,FALSE,"059-96";#N/A,#N/A,FALSE,"076-96";#N/A,#N/A,FALSE,"019-97";#N/A,#N/A,FALSE,"021-97";#N/A,#N/A,FALSE,"022-97";#N/A,#N/A,FALSE,"028-97"}</definedName>
    <definedName function="false" hidden="true" name="MASTER_1_1_1" vbProcedure="false">{#N/A,#N/A,FALSE,"GERAL";#N/A,#N/A,FALSE,"012-96";#N/A,#N/A,FALSE,"018-96";#N/A,#N/A,FALSE,"027-96";#N/A,#N/A,FALSE,"059-96";#N/A,#N/A,FALSE,"076-96";#N/A,#N/A,FALSE,"019-97";#N/A,#N/A,FALSE,"021-97";#N/A,#N/A,FALSE,"022-97";#N/A,#N/A,FALSE,"028-97"}</definedName>
    <definedName function="false" hidden="true" name="MASTER_1_2" vbProcedure="false">{#N/A,#N/A,FALSE,"GERAL";#N/A,#N/A,FALSE,"012-96";#N/A,#N/A,FALSE,"018-96";#N/A,#N/A,FALSE,"027-96";#N/A,#N/A,FALSE,"059-96";#N/A,#N/A,FALSE,"076-96";#N/A,#N/A,FALSE,"019-97";#N/A,#N/A,FALSE,"021-97";#N/A,#N/A,FALSE,"022-97";#N/A,#N/A,FALSE,"028-97"}</definedName>
    <definedName function="false" hidden="true" name="MASTER_2" vbProcedure="false">{#N/A,#N/A,FALSE,"GERAL";#N/A,#N/A,FALSE,"012-96";#N/A,#N/A,FALSE,"018-96";#N/A,#N/A,FALSE,"027-96";#N/A,#N/A,FALSE,"059-96";#N/A,#N/A,FALSE,"076-96";#N/A,#N/A,FALSE,"019-97";#N/A,#N/A,FALSE,"021-97";#N/A,#N/A,FALSE,"022-97";#N/A,#N/A,FALSE,"028-97"}</definedName>
    <definedName function="false" hidden="false" name="MAT" vbProcedure="false">[1]compos1!#ref!</definedName>
    <definedName function="false" hidden="false" name="mater" vbProcedure="false">#REF!</definedName>
    <definedName function="false" hidden="true" name="MATRIZ1" vbProcedure="false">{#N/A,#N/A,TRUE,"Serviços"}</definedName>
    <definedName function="false" hidden="true" name="mattubcust" vbProcedure="false">{#N/A,#N/A,FALSE,"GERAL";#N/A,#N/A,FALSE,"012-96";#N/A,#N/A,FALSE,"018-96";#N/A,#N/A,FALSE,"027-96";#N/A,#N/A,FALSE,"059-96";#N/A,#N/A,FALSE,"076-96";#N/A,#N/A,FALSE,"019-97";#N/A,#N/A,FALSE,"021-97";#N/A,#N/A,FALSE,"022-97";#N/A,#N/A,FALSE,"028-97"}</definedName>
    <definedName function="false" hidden="true" name="mattubcust_1" vbProcedure="false">{#N/A,#N/A,FALSE,"GERAL";#N/A,#N/A,FALSE,"012-96";#N/A,#N/A,FALSE,"018-96";#N/A,#N/A,FALSE,"027-96";#N/A,#N/A,FALSE,"059-96";#N/A,#N/A,FALSE,"076-96";#N/A,#N/A,FALSE,"019-97";#N/A,#N/A,FALSE,"021-97";#N/A,#N/A,FALSE,"022-97";#N/A,#N/A,FALSE,"028-97"}</definedName>
    <definedName function="false" hidden="true" name="mattubcust_1_1" vbProcedure="false">{#N/A,#N/A,FALSE,"GERAL";#N/A,#N/A,FALSE,"012-96";#N/A,#N/A,FALSE,"018-96";#N/A,#N/A,FALSE,"027-96";#N/A,#N/A,FALSE,"059-96";#N/A,#N/A,FALSE,"076-96";#N/A,#N/A,FALSE,"019-97";#N/A,#N/A,FALSE,"021-97";#N/A,#N/A,FALSE,"022-97";#N/A,#N/A,FALSE,"028-97"}</definedName>
    <definedName function="false" hidden="true" name="mattubcust_1_1_1" vbProcedure="false">{#N/A,#N/A,FALSE,"GERAL";#N/A,#N/A,FALSE,"012-96";#N/A,#N/A,FALSE,"018-96";#N/A,#N/A,FALSE,"027-96";#N/A,#N/A,FALSE,"059-96";#N/A,#N/A,FALSE,"076-96";#N/A,#N/A,FALSE,"019-97";#N/A,#N/A,FALSE,"021-97";#N/A,#N/A,FALSE,"022-97";#N/A,#N/A,FALSE,"028-97"}</definedName>
    <definedName function="false" hidden="true" name="mattubcust_1_2" vbProcedure="false">{#N/A,#N/A,FALSE,"GERAL";#N/A,#N/A,FALSE,"012-96";#N/A,#N/A,FALSE,"018-96";#N/A,#N/A,FALSE,"027-96";#N/A,#N/A,FALSE,"059-96";#N/A,#N/A,FALSE,"076-96";#N/A,#N/A,FALSE,"019-97";#N/A,#N/A,FALSE,"021-97";#N/A,#N/A,FALSE,"022-97";#N/A,#N/A,FALSE,"028-97"}</definedName>
    <definedName function="false" hidden="true" name="mattubcust_2" vbProcedure="false">{#N/A,#N/A,FALSE,"GERAL";#N/A,#N/A,FALSE,"012-96";#N/A,#N/A,FALSE,"018-96";#N/A,#N/A,FALSE,"027-96";#N/A,#N/A,FALSE,"059-96";#N/A,#N/A,FALSE,"076-96";#N/A,#N/A,FALSE,"019-97";#N/A,#N/A,FALSE,"021-97";#N/A,#N/A,FALSE,"022-97";#N/A,#N/A,FALSE,"028-97"}</definedName>
    <definedName function="false" hidden="true" name="Max" vbProcedure="false">COUNTIF(#REF!,"&lt;&gt;0")+3</definedName>
    <definedName function="false" hidden="true" name="maça" vbProcedure="false">{#N/A,#N/A,FALSE,"GERAL";#N/A,#N/A,FALSE,"012-96";#N/A,#N/A,FALSE,"018-96";#N/A,#N/A,FALSE,"027-96";#N/A,#N/A,FALSE,"059-96";#N/A,#N/A,FALSE,"076-96";#N/A,#N/A,FALSE,"019-97";#N/A,#N/A,FALSE,"021-97";#N/A,#N/A,FALSE,"022-97";#N/A,#N/A,FALSE,"028-97"}</definedName>
    <definedName function="false" hidden="true" name="MC" vbProcedure="false">{#N/A,#N/A,FALSE,"GERAL";#N/A,#N/A,FALSE,"012-96";#N/A,#N/A,FALSE,"018-96";#N/A,#N/A,FALSE,"027-96";#N/A,#N/A,FALSE,"059-96";#N/A,#N/A,FALSE,"076-96";#N/A,#N/A,FALSE,"019-97";#N/A,#N/A,FALSE,"021-97";#N/A,#N/A,FALSE,"022-97";#N/A,#N/A,FALSE,"028-97"}</definedName>
    <definedName function="false" hidden="true" name="mcm" vbProcedure="false">{"Pèrdues i Guanys analític.Català",#N/A,FALSE,"Català";"Pèrdues i G. analític.castellà",#N/A,FALSE,"Castellà"}</definedName>
    <definedName function="false" hidden="true" name="MCM_1" vbProcedure="false">{#N/A,#N/A,FALSE,"GERAL";#N/A,#N/A,FALSE,"012-96";#N/A,#N/A,FALSE,"018-96";#N/A,#N/A,FALSE,"027-96";#N/A,#N/A,FALSE,"059-96";#N/A,#N/A,FALSE,"076-96";#N/A,#N/A,FALSE,"019-97";#N/A,#N/A,FALSE,"021-97";#N/A,#N/A,FALSE,"022-97";#N/A,#N/A,FALSE,"028-97"}</definedName>
    <definedName function="false" hidden="true" name="MCM_1_1" vbProcedure="false">{#N/A,#N/A,FALSE,"GERAL";#N/A,#N/A,FALSE,"012-96";#N/A,#N/A,FALSE,"018-96";#N/A,#N/A,FALSE,"027-96";#N/A,#N/A,FALSE,"059-96";#N/A,#N/A,FALSE,"076-96";#N/A,#N/A,FALSE,"019-97";#N/A,#N/A,FALSE,"021-97";#N/A,#N/A,FALSE,"022-97";#N/A,#N/A,FALSE,"028-97"}</definedName>
    <definedName function="false" hidden="true" name="MCM_1_1_1" vbProcedure="false">{#N/A,#N/A,FALSE,"GERAL";#N/A,#N/A,FALSE,"012-96";#N/A,#N/A,FALSE,"018-96";#N/A,#N/A,FALSE,"027-96";#N/A,#N/A,FALSE,"059-96";#N/A,#N/A,FALSE,"076-96";#N/A,#N/A,FALSE,"019-97";#N/A,#N/A,FALSE,"021-97";#N/A,#N/A,FALSE,"022-97";#N/A,#N/A,FALSE,"028-97"}</definedName>
    <definedName function="false" hidden="true" name="MCM_1_2" vbProcedure="false">{#N/A,#N/A,FALSE,"GERAL";#N/A,#N/A,FALSE,"012-96";#N/A,#N/A,FALSE,"018-96";#N/A,#N/A,FALSE,"027-96";#N/A,#N/A,FALSE,"059-96";#N/A,#N/A,FALSE,"076-96";#N/A,#N/A,FALSE,"019-97";#N/A,#N/A,FALSE,"021-97";#N/A,#N/A,FALSE,"022-97";#N/A,#N/A,FALSE,"028-97"}</definedName>
    <definedName function="false" hidden="true" name="MCM_2" vbProcedure="false">{#N/A,#N/A,FALSE,"GERAL";#N/A,#N/A,FALSE,"012-96";#N/A,#N/A,FALSE,"018-96";#N/A,#N/A,FALSE,"027-96";#N/A,#N/A,FALSE,"059-96";#N/A,#N/A,FALSE,"076-96";#N/A,#N/A,FALSE,"019-97";#N/A,#N/A,FALSE,"021-97";#N/A,#N/A,FALSE,"022-97";#N/A,#N/A,FALSE,"028-97"}</definedName>
    <definedName function="false" hidden="true" name="MC_1" vbProcedure="false">{#N/A,#N/A,FALSE,"GERAL";#N/A,#N/A,FALSE,"012-96";#N/A,#N/A,FALSE,"018-96";#N/A,#N/A,FALSE,"027-96";#N/A,#N/A,FALSE,"059-96";#N/A,#N/A,FALSE,"076-96";#N/A,#N/A,FALSE,"019-97";#N/A,#N/A,FALSE,"021-97";#N/A,#N/A,FALSE,"022-97";#N/A,#N/A,FALSE,"028-97"}</definedName>
    <definedName function="false" hidden="true" name="MC_1_1" vbProcedure="false">{#N/A,#N/A,FALSE,"GERAL";#N/A,#N/A,FALSE,"012-96";#N/A,#N/A,FALSE,"018-96";#N/A,#N/A,FALSE,"027-96";#N/A,#N/A,FALSE,"059-96";#N/A,#N/A,FALSE,"076-96";#N/A,#N/A,FALSE,"019-97";#N/A,#N/A,FALSE,"021-97";#N/A,#N/A,FALSE,"022-97";#N/A,#N/A,FALSE,"028-97"}</definedName>
    <definedName function="false" hidden="true" name="MC_1_1_1" vbProcedure="false">{#N/A,#N/A,FALSE,"GERAL";#N/A,#N/A,FALSE,"012-96";#N/A,#N/A,FALSE,"018-96";#N/A,#N/A,FALSE,"027-96";#N/A,#N/A,FALSE,"059-96";#N/A,#N/A,FALSE,"076-96";#N/A,#N/A,FALSE,"019-97";#N/A,#N/A,FALSE,"021-97";#N/A,#N/A,FALSE,"022-97";#N/A,#N/A,FALSE,"028-97"}</definedName>
    <definedName function="false" hidden="true" name="MC_1_2" vbProcedure="false">{#N/A,#N/A,FALSE,"GERAL";#N/A,#N/A,FALSE,"012-96";#N/A,#N/A,FALSE,"018-96";#N/A,#N/A,FALSE,"027-96";#N/A,#N/A,FALSE,"059-96";#N/A,#N/A,FALSE,"076-96";#N/A,#N/A,FALSE,"019-97";#N/A,#N/A,FALSE,"021-97";#N/A,#N/A,FALSE,"022-97";#N/A,#N/A,FALSE,"028-97"}</definedName>
    <definedName function="false" hidden="true" name="MC_2" vbProcedure="false">{#N/A,#N/A,FALSE,"GERAL";#N/A,#N/A,FALSE,"012-96";#N/A,#N/A,FALSE,"018-96";#N/A,#N/A,FALSE,"027-96";#N/A,#N/A,FALSE,"059-96";#N/A,#N/A,FALSE,"076-96";#N/A,#N/A,FALSE,"019-97";#N/A,#N/A,FALSE,"021-97";#N/A,#N/A,FALSE,"022-97";#N/A,#N/A,FALSE,"028-97"}</definedName>
    <definedName function="false" hidden="true" name="md" vbProcedure="false">{#N/A,#N/A,TRUE,"835";#N/A,#N/A,TRUE,"220";#N/A,#N/A,TRUE,"SAG";#N/A,#N/A,TRUE,"605";#N/A,#N/A,TRUE,"665";#N/A,#N/A,TRUE,"210";#N/A,#N/A,TRUE,"GERAL";#N/A,#N/A,TRUE,"DEPCONC";#N/A,#N/A,TRUE,"TRAV";#N/A,#N/A,TRUE,"310";#N/A,#N/A,TRUE,"315";#N/A,#N/A,TRUE,"305";#N/A,#N/A,TRUE,"BAL";#N/A,#N/A,TRUE,"301";#N/A,#N/A,TRUE,"520";#N/A,#N/A,TRUE,"830"}</definedName>
    <definedName function="false" hidden="true" name="MDO" vbProcedure="false">{#N/A,#N/A,FALSE,"ET-CAPA";#N/A,#N/A,FALSE,"ET-PAG1";#N/A,#N/A,FALSE,"ET-PAG2";#N/A,#N/A,FALSE,"ET-PAG3";#N/A,#N/A,FALSE,"ET-PAG4";#N/A,#N/A,FALSE,"ET-PAG5"}</definedName>
    <definedName function="false" hidden="true" name="MDO_1" vbProcedure="false">{#N/A,#N/A,FALSE,"ET-CAPA";#N/A,#N/A,FALSE,"ET-PAG1";#N/A,#N/A,FALSE,"ET-PAG2";#N/A,#N/A,FALSE,"ET-PAG3";#N/A,#N/A,FALSE,"ET-PAG4";#N/A,#N/A,FALSE,"ET-PAG5"}</definedName>
    <definedName function="false" hidden="true" name="MDO_1_1" vbProcedure="false">{#N/A,#N/A,FALSE,"ET-CAPA";#N/A,#N/A,FALSE,"ET-PAG1";#N/A,#N/A,FALSE,"ET-PAG2";#N/A,#N/A,FALSE,"ET-PAG3";#N/A,#N/A,FALSE,"ET-PAG4";#N/A,#N/A,FALSE,"ET-PAG5"}</definedName>
    <definedName function="false" hidden="true" name="MDO_1_1_1" vbProcedure="false">{#N/A,#N/A,FALSE,"ET-CAPA";#N/A,#N/A,FALSE,"ET-PAG1";#N/A,#N/A,FALSE,"ET-PAG2";#N/A,#N/A,FALSE,"ET-PAG3";#N/A,#N/A,FALSE,"ET-PAG4";#N/A,#N/A,FALSE,"ET-PAG5"}</definedName>
    <definedName function="false" hidden="true" name="MDO_1_2" vbProcedure="false">{#N/A,#N/A,FALSE,"ET-CAPA";#N/A,#N/A,FALSE,"ET-PAG1";#N/A,#N/A,FALSE,"ET-PAG2";#N/A,#N/A,FALSE,"ET-PAG3";#N/A,#N/A,FALSE,"ET-PAG4";#N/A,#N/A,FALSE,"ET-PAG5"}</definedName>
    <definedName function="false" hidden="true" name="MDO_2" vbProcedure="false">{#N/A,#N/A,FALSE,"ET-CAPA";#N/A,#N/A,FALSE,"ET-PAG1";#N/A,#N/A,FALSE,"ET-PAG2";#N/A,#N/A,FALSE,"ET-PAG3";#N/A,#N/A,FALSE,"ET-PAG4";#N/A,#N/A,FALSE,"ET-PAG5"}</definedName>
    <definedName function="false" hidden="true" name="med" vbProcedure="false">{#N/A,#N/A,TRUE,"835";#N/A,#N/A,TRUE,"220";#N/A,#N/A,TRUE,"SAG";#N/A,#N/A,TRUE,"605";#N/A,#N/A,TRUE,"665";#N/A,#N/A,TRUE,"210";#N/A,#N/A,TRUE,"GERAL";#N/A,#N/A,TRUE,"DEPCONC";#N/A,#N/A,TRUE,"TRAV";#N/A,#N/A,TRUE,"310";#N/A,#N/A,TRUE,"315";#N/A,#N/A,TRUE,"305";#N/A,#N/A,TRUE,"BAL";#N/A,#N/A,TRUE,"301";#N/A,#N/A,TRUE,"520";#N/A,#N/A,TRUE,"830"}</definedName>
    <definedName function="false" hidden="true" name="MEDEXP4.1" vbProcedure="false">{#N/A,#N/A,FALSE,"ET-CAPA";#N/A,#N/A,FALSE,"ET-PAG1";#N/A,#N/A,FALSE,"ET-PAG2";#N/A,#N/A,FALSE,"ET-PAG3";#N/A,#N/A,FALSE,"ET-PAG4";#N/A,#N/A,FALSE,"ET-PAG5"}</definedName>
    <definedName function="false" hidden="true" name="MEDEXP4.1_1" vbProcedure="false">{#N/A,#N/A,FALSE,"ET-CAPA";#N/A,#N/A,FALSE,"ET-PAG1";#N/A,#N/A,FALSE,"ET-PAG2";#N/A,#N/A,FALSE,"ET-PAG3";#N/A,#N/A,FALSE,"ET-PAG4";#N/A,#N/A,FALSE,"ET-PAG5"}</definedName>
    <definedName function="false" hidden="true" name="MEDEXP4.1_1_1" vbProcedure="false">{#N/A,#N/A,FALSE,"ET-CAPA";#N/A,#N/A,FALSE,"ET-PAG1";#N/A,#N/A,FALSE,"ET-PAG2";#N/A,#N/A,FALSE,"ET-PAG3";#N/A,#N/A,FALSE,"ET-PAG4";#N/A,#N/A,FALSE,"ET-PAG5"}</definedName>
    <definedName function="false" hidden="true" name="MEDEXP4.1_1_1_1" vbProcedure="false">{#N/A,#N/A,FALSE,"ET-CAPA";#N/A,#N/A,FALSE,"ET-PAG1";#N/A,#N/A,FALSE,"ET-PAG2";#N/A,#N/A,FALSE,"ET-PAG3";#N/A,#N/A,FALSE,"ET-PAG4";#N/A,#N/A,FALSE,"ET-PAG5"}</definedName>
    <definedName function="false" hidden="true" name="MEDEXP4.1_1_2" vbProcedure="false">{#N/A,#N/A,FALSE,"ET-CAPA";#N/A,#N/A,FALSE,"ET-PAG1";#N/A,#N/A,FALSE,"ET-PAG2";#N/A,#N/A,FALSE,"ET-PAG3";#N/A,#N/A,FALSE,"ET-PAG4";#N/A,#N/A,FALSE,"ET-PAG5"}</definedName>
    <definedName function="false" hidden="true" name="MEDEXP4.1_2" vbProcedure="false">{#N/A,#N/A,FALSE,"ET-CAPA";#N/A,#N/A,FALSE,"ET-PAG1";#N/A,#N/A,FALSE,"ET-PAG2";#N/A,#N/A,FALSE,"ET-PAG3";#N/A,#N/A,FALSE,"ET-PAG4";#N/A,#N/A,FALSE,"ET-PAG5"}</definedName>
    <definedName function="false" hidden="true" name="MEDEXP44" vbProcedure="false">{#N/A,#N/A,FALSE,"ET-CAPA";#N/A,#N/A,FALSE,"ET-PAG1";#N/A,#N/A,FALSE,"ET-PAG2";#N/A,#N/A,FALSE,"ET-PAG3";#N/A,#N/A,FALSE,"ET-PAG4";#N/A,#N/A,FALSE,"ET-PAG5"}</definedName>
    <definedName function="false" hidden="true" name="MEDEXP44_1" vbProcedure="false">{#N/A,#N/A,FALSE,"ET-CAPA";#N/A,#N/A,FALSE,"ET-PAG1";#N/A,#N/A,FALSE,"ET-PAG2";#N/A,#N/A,FALSE,"ET-PAG3";#N/A,#N/A,FALSE,"ET-PAG4";#N/A,#N/A,FALSE,"ET-PAG5"}</definedName>
    <definedName function="false" hidden="true" name="MEDEXP44_1_1" vbProcedure="false">{#N/A,#N/A,FALSE,"ET-CAPA";#N/A,#N/A,FALSE,"ET-PAG1";#N/A,#N/A,FALSE,"ET-PAG2";#N/A,#N/A,FALSE,"ET-PAG3";#N/A,#N/A,FALSE,"ET-PAG4";#N/A,#N/A,FALSE,"ET-PAG5"}</definedName>
    <definedName function="false" hidden="true" name="MEDEXP44_1_1_1" vbProcedure="false">{#N/A,#N/A,FALSE,"ET-CAPA";#N/A,#N/A,FALSE,"ET-PAG1";#N/A,#N/A,FALSE,"ET-PAG2";#N/A,#N/A,FALSE,"ET-PAG3";#N/A,#N/A,FALSE,"ET-PAG4";#N/A,#N/A,FALSE,"ET-PAG5"}</definedName>
    <definedName function="false" hidden="true" name="MEDEXP44_1_2" vbProcedure="false">{#N/A,#N/A,FALSE,"ET-CAPA";#N/A,#N/A,FALSE,"ET-PAG1";#N/A,#N/A,FALSE,"ET-PAG2";#N/A,#N/A,FALSE,"ET-PAG3";#N/A,#N/A,FALSE,"ET-PAG4";#N/A,#N/A,FALSE,"ET-PAG5"}</definedName>
    <definedName function="false" hidden="true" name="MEDEXP44_2" vbProcedure="false">{#N/A,#N/A,FALSE,"ET-CAPA";#N/A,#N/A,FALSE,"ET-PAG1";#N/A,#N/A,FALSE,"ET-PAG2";#N/A,#N/A,FALSE,"ET-PAG3";#N/A,#N/A,FALSE,"ET-PAG4";#N/A,#N/A,FALSE,"ET-PAG5"}</definedName>
    <definedName function="false" hidden="false" name="MEDIA_SALARIOS" vbProcedure="false">INDIRECT(CONCATENATE("GERAL_TABELAS!DC",(2+MATCH(#REF!,#REF!,0))))</definedName>
    <definedName function="false" hidden="true" name="meisdfdlk" vbProcedure="false">{#N/A,#N/A,FALSE,"GERAL";#N/A,#N/A,FALSE,"012-96";#N/A,#N/A,FALSE,"018-96";#N/A,#N/A,FALSE,"027-96";#N/A,#N/A,FALSE,"059-96";#N/A,#N/A,FALSE,"076-96";#N/A,#N/A,FALSE,"019-97";#N/A,#N/A,FALSE,"021-97";#N/A,#N/A,FALSE,"022-97";#N/A,#N/A,FALSE,"028-97"}</definedName>
    <definedName function="false" hidden="true" name="MemoriaGACCG" vbProcedure="false">{"'Quadro'!$A$4:$BG$78"}</definedName>
    <definedName function="false" hidden="false" name="MENSALISTA" vbProcedure="false">ENCARGOS!$H$10</definedName>
    <definedName function="false" hidden="true" name="mer" vbProcedure="false">{#N/A,#N/A,TRUE,"835";#N/A,#N/A,TRUE,"220";#N/A,#N/A,TRUE,"SAG";#N/A,#N/A,TRUE,"605";#N/A,#N/A,TRUE,"665";#N/A,#N/A,TRUE,"210";#N/A,#N/A,TRUE,"GERAL";#N/A,#N/A,TRUE,"DEPCONC";#N/A,#N/A,TRUE,"TRAV";#N/A,#N/A,TRUE,"310";#N/A,#N/A,TRUE,"315";#N/A,#N/A,TRUE,"305";#N/A,#N/A,TRUE,"BAL";#N/A,#N/A,TRUE,"301";#N/A,#N/A,TRUE,"520";#N/A,#N/A,TRUE,"830"}</definedName>
    <definedName function="false" hidden="true" name="mercia" vbProcedure="false">{"'REL CUSTODIF'!$B$1:$H$72"}</definedName>
    <definedName function="false" hidden="true" name="mercia_1" vbProcedure="false">{"'REL CUSTODIF'!$B$1:$H$72"}</definedName>
    <definedName function="false" hidden="true" name="mercia_1_1" vbProcedure="false">{"'REL CUSTODIF'!$B$1:$H$72"}</definedName>
    <definedName function="false" hidden="true" name="mercia_1_1_1" vbProcedure="false">{"'REL CUSTODIF'!$B$1:$H$72"}</definedName>
    <definedName function="false" hidden="true" name="mercia_1_2" vbProcedure="false">{"'REL CUSTODIF'!$B$1:$H$72"}</definedName>
    <definedName function="false" hidden="true" name="mercia_2" vbProcedure="false">{"'REL CUSTODIF'!$B$1:$H$72"}</definedName>
    <definedName function="false" hidden="true" name="merito"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merito1" vbProcedure="false">#REF!</definedName>
    <definedName function="false" hidden="false" name="Meses" vbProcedure="false">[31]Anual!$A$35:$G$40,[31]Anual!$I$35:$O$40,[31]Anual!$Q$35:$W$40,[31]Anual!$A$26:$G$31,[31]Anual!$I$26:$O$31,[31]Anual!$Q$26:$W$31,[31]Anual!$A$17:$G$22,[31]Anual!$I$17:$O$22,[31]Anual!$Q$17:$W$22,[31]Anual!$Q$8:$W$13,[31]Anual!$I$8:$O$13,[31]Anual!$A$8:$G$13</definedName>
    <definedName function="false" hidden="true" name="MESTRE" vbProcedure="false">{#N/A,#N/A,FALSE,"GERAL";#N/A,#N/A,FALSE,"012-96";#N/A,#N/A,FALSE,"018-96";#N/A,#N/A,FALSE,"027-96";#N/A,#N/A,FALSE,"059-96";#N/A,#N/A,FALSE,"076-96";#N/A,#N/A,FALSE,"019-97";#N/A,#N/A,FALSE,"021-97";#N/A,#N/A,FALSE,"022-97";#N/A,#N/A,FALSE,"028-97"}</definedName>
    <definedName function="false" hidden="true" name="MESTRE_1" vbProcedure="false">{#N/A,#N/A,FALSE,"GERAL";#N/A,#N/A,FALSE,"012-96";#N/A,#N/A,FALSE,"018-96";#N/A,#N/A,FALSE,"027-96";#N/A,#N/A,FALSE,"059-96";#N/A,#N/A,FALSE,"076-96";#N/A,#N/A,FALSE,"019-97";#N/A,#N/A,FALSE,"021-97";#N/A,#N/A,FALSE,"022-97";#N/A,#N/A,FALSE,"028-97"}</definedName>
    <definedName function="false" hidden="true" name="MESTRE_1_1" vbProcedure="false">{#N/A,#N/A,FALSE,"GERAL";#N/A,#N/A,FALSE,"012-96";#N/A,#N/A,FALSE,"018-96";#N/A,#N/A,FALSE,"027-96";#N/A,#N/A,FALSE,"059-96";#N/A,#N/A,FALSE,"076-96";#N/A,#N/A,FALSE,"019-97";#N/A,#N/A,FALSE,"021-97";#N/A,#N/A,FALSE,"022-97";#N/A,#N/A,FALSE,"028-97"}</definedName>
    <definedName function="false" hidden="true" name="MESTRE_1_1_1" vbProcedure="false">{#N/A,#N/A,FALSE,"GERAL";#N/A,#N/A,FALSE,"012-96";#N/A,#N/A,FALSE,"018-96";#N/A,#N/A,FALSE,"027-96";#N/A,#N/A,FALSE,"059-96";#N/A,#N/A,FALSE,"076-96";#N/A,#N/A,FALSE,"019-97";#N/A,#N/A,FALSE,"021-97";#N/A,#N/A,FALSE,"022-97";#N/A,#N/A,FALSE,"028-97"}</definedName>
    <definedName function="false" hidden="true" name="MESTRE_1_2" vbProcedure="false">{#N/A,#N/A,FALSE,"GERAL";#N/A,#N/A,FALSE,"012-96";#N/A,#N/A,FALSE,"018-96";#N/A,#N/A,FALSE,"027-96";#N/A,#N/A,FALSE,"059-96";#N/A,#N/A,FALSE,"076-96";#N/A,#N/A,FALSE,"019-97";#N/A,#N/A,FALSE,"021-97";#N/A,#N/A,FALSE,"022-97";#N/A,#N/A,FALSE,"028-97"}</definedName>
    <definedName function="false" hidden="true" name="MESTRE_2" vbProcedure="false">{#N/A,#N/A,FALSE,"GERAL";#N/A,#N/A,FALSE,"012-96";#N/A,#N/A,FALSE,"018-96";#N/A,#N/A,FALSE,"027-96";#N/A,#N/A,FALSE,"059-96";#N/A,#N/A,FALSE,"076-96";#N/A,#N/A,FALSE,"019-97";#N/A,#N/A,FALSE,"021-97";#N/A,#N/A,FALSE,"022-97";#N/A,#N/A,FALSE,"028-97"}</definedName>
    <definedName function="false" hidden="true" name="metasantigas" vbProcedure="false">{"'gráf jan00'!$A$1:$AK$41"}</definedName>
    <definedName function="false" hidden="true" name="metasantigas_1" vbProcedure="false">{"'gráf jan00'!$A$1:$AK$41"}</definedName>
    <definedName function="false" hidden="true" name="metasantigas_1_1" vbProcedure="false">{"'gráf jan00'!$A$1:$AK$41"}</definedName>
    <definedName function="false" hidden="true" name="metasantigas_1_1_1" vbProcedure="false">{"'gráf jan00'!$A$1:$AK$41"}</definedName>
    <definedName function="false" hidden="true" name="metasantigas_1_2" vbProcedure="false">{"'gráf jan00'!$A$1:$AK$41"}</definedName>
    <definedName function="false" hidden="true" name="metasantigas_2" vbProcedure="false">{"'gráf jan00'!$A$1:$AK$41"}</definedName>
    <definedName function="false" hidden="true" name="MEWarning" vbProcedure="false">1</definedName>
    <definedName function="false" hidden="true" name="MIC" vbProcedure="false">{"'RR'!$A$2:$E$81"}</definedName>
    <definedName function="false" hidden="true" name="miguel" vbProcedure="false">{#N/A,#N/A,FALSE,"Cronograma";#N/A,#N/A,FALSE,"Cronogr. 2"}</definedName>
    <definedName function="false" hidden="true" name="MILTON" vbProcedure="false">{#N/A,#N/A,FALSE,"GERAL";#N/A,#N/A,FALSE,"012-96";#N/A,#N/A,FALSE,"018-96";#N/A,#N/A,FALSE,"027-96";#N/A,#N/A,FALSE,"059-96";#N/A,#N/A,FALSE,"076-96";#N/A,#N/A,FALSE,"019-97";#N/A,#N/A,FALSE,"021-97";#N/A,#N/A,FALSE,"022-97";#N/A,#N/A,FALSE,"028-97"}</definedName>
    <definedName function="false" hidden="false" name="MINAS" vbProcedure="false">#REF!</definedName>
    <definedName function="false" hidden="true" name="MINA_RELATÓRIO"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mktg" vbProcedure="false">{#N/A,#N/A,FALSE,"지침";#N/A,#N/A,FALSE,"환경분석";#N/A,#N/A,FALSE,"Sheet16"}</definedName>
    <definedName function="false" hidden="true" name="mktg_1" vbProcedure="false">{#N/A,#N/A,FALSE,"지침";#N/A,#N/A,FALSE,"환경분석";#N/A,#N/A,FALSE,"Sheet16"}</definedName>
    <definedName function="false" hidden="true" name="mktg_1_1" vbProcedure="false">{#N/A,#N/A,FALSE,"지침";#N/A,#N/A,FALSE,"환경분석";#N/A,#N/A,FALSE,"Sheet16"}</definedName>
    <definedName function="false" hidden="true" name="mktg_1_1_1" vbProcedure="false">{#N/A,#N/A,FALSE,"지침";#N/A,#N/A,FALSE,"환경분석";#N/A,#N/A,FALSE,"Sheet16"}</definedName>
    <definedName function="false" hidden="true" name="mktg_1_2" vbProcedure="false">{#N/A,#N/A,FALSE,"지침";#N/A,#N/A,FALSE,"환경분석";#N/A,#N/A,FALSE,"Sheet16"}</definedName>
    <definedName function="false" hidden="true" name="mktg_2" vbProcedure="false">{#N/A,#N/A,FALSE,"지침";#N/A,#N/A,FALSE,"환경분석";#N/A,#N/A,FALSE,"Sheet16"}</definedName>
    <definedName function="false" hidden="true" name="MLNK0b11bf7e2b1d40ad80e656475a84bc4f" vbProcedure="false">#REF!</definedName>
    <definedName function="false" hidden="true" name="MLNK0bb9e2c3441b428185b37803f44b025f" vbProcedure="false">#REF!</definedName>
    <definedName function="false" hidden="true" name="MLNK24de39fd0fde49088761ab6fab408c5a" vbProcedure="false">#REF!</definedName>
    <definedName function="false" hidden="true" name="MLNK913f4b439ed54185b797cc484391b3cc" vbProcedure="false">#REF!</definedName>
    <definedName function="false" hidden="true" name="MLNKca0dbfbe7eb340f89b403e0c7e9931f0" vbProcedure="false">#REF!</definedName>
    <definedName function="false" hidden="true" name="MLNKeb19893831ee4658ae38f0fccece34e7" vbProcedure="false">#REF!</definedName>
    <definedName function="false" hidden="true" name="MM" vbProcedure="false">{#N/A,#N/A,FALSE,"GERAL";#N/A,#N/A,FALSE,"012-96";#N/A,#N/A,FALSE,"018-96";#N/A,#N/A,FALSE,"027-96";#N/A,#N/A,FALSE,"059-96";#N/A,#N/A,FALSE,"076-96";#N/A,#N/A,FALSE,"019-97";#N/A,#N/A,FALSE,"021-97";#N/A,#N/A,FALSE,"022-97";#N/A,#N/A,FALSE,"028-97"}</definedName>
    <definedName function="false" hidden="true" name="MMM" vbProcedure="false">{"'gráf jan00'!$A$1:$AK$41"}</definedName>
    <definedName function="false" hidden="true" name="mmmm" vbProcedure="false">{"'CptDifn'!$AA$32:$AG$32"}</definedName>
    <definedName function="false" hidden="true" name="MMMMM"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MMMMMM" vbProcedure="false">{"CAPA",#N/A,FALSE,"CAPA"}</definedName>
    <definedName function="false" hidden="true" name="MMMMMM_1" vbProcedure="false">{"CAPA",#N/A,FALSE,"CAPA"}</definedName>
    <definedName function="false" hidden="true" name="MMMMMM_1_1" vbProcedure="false">{"CAPA",#N/A,FALSE,"CAPA"}</definedName>
    <definedName function="false" hidden="true" name="MMMMMM_1_1_1" vbProcedure="false">{"CAPA",#N/A,FALSE,"CAPA"}</definedName>
    <definedName function="false" hidden="true" name="MMMMMM_1_2" vbProcedure="false">{"CAPA",#N/A,FALSE,"CAPA"}</definedName>
    <definedName function="false" hidden="true" name="MMMMMM_2" vbProcedure="false">{"CAPA",#N/A,FALSE,"CAPA"}</definedName>
    <definedName function="false" hidden="true" name="MMMMM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MMMMM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MMMMM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MMMMM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MMMMM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MMM_1" vbProcedure="false">{"'gráf jan00'!$A$1:$AK$41"}</definedName>
    <definedName function="false" hidden="true" name="MMM_1_1" vbProcedure="false">{"'gráf jan00'!$A$1:$AK$41"}</definedName>
    <definedName function="false" hidden="true" name="MMM_1_1_1" vbProcedure="false">{"'gráf jan00'!$A$1:$AK$41"}</definedName>
    <definedName function="false" hidden="true" name="MMM_1_2" vbProcedure="false">{"'gráf jan00'!$A$1:$AK$41"}</definedName>
    <definedName function="false" hidden="true" name="MMM_2" vbProcedure="false">{"'gráf jan00'!$A$1:$AK$41"}</definedName>
    <definedName function="false" hidden="true" name="MM_1" vbProcedure="false">{#N/A,#N/A,FALSE,"GERAL";#N/A,#N/A,FALSE,"012-96";#N/A,#N/A,FALSE,"018-96";#N/A,#N/A,FALSE,"027-96";#N/A,#N/A,FALSE,"059-96";#N/A,#N/A,FALSE,"076-96";#N/A,#N/A,FALSE,"019-97";#N/A,#N/A,FALSE,"021-97";#N/A,#N/A,FALSE,"022-97";#N/A,#N/A,FALSE,"028-97"}</definedName>
    <definedName function="false" hidden="true" name="MM_1_1" vbProcedure="false">{#N/A,#N/A,FALSE,"GERAL";#N/A,#N/A,FALSE,"012-96";#N/A,#N/A,FALSE,"018-96";#N/A,#N/A,FALSE,"027-96";#N/A,#N/A,FALSE,"059-96";#N/A,#N/A,FALSE,"076-96";#N/A,#N/A,FALSE,"019-97";#N/A,#N/A,FALSE,"021-97";#N/A,#N/A,FALSE,"022-97";#N/A,#N/A,FALSE,"028-97"}</definedName>
    <definedName function="false" hidden="true" name="MM_1_1_1" vbProcedure="false">{#N/A,#N/A,FALSE,"GERAL";#N/A,#N/A,FALSE,"012-96";#N/A,#N/A,FALSE,"018-96";#N/A,#N/A,FALSE,"027-96";#N/A,#N/A,FALSE,"059-96";#N/A,#N/A,FALSE,"076-96";#N/A,#N/A,FALSE,"019-97";#N/A,#N/A,FALSE,"021-97";#N/A,#N/A,FALSE,"022-97";#N/A,#N/A,FALSE,"028-97"}</definedName>
    <definedName function="false" hidden="true" name="MM_1_2" vbProcedure="false">{#N/A,#N/A,FALSE,"GERAL";#N/A,#N/A,FALSE,"012-96";#N/A,#N/A,FALSE,"018-96";#N/A,#N/A,FALSE,"027-96";#N/A,#N/A,FALSE,"059-96";#N/A,#N/A,FALSE,"076-96";#N/A,#N/A,FALSE,"019-97";#N/A,#N/A,FALSE,"021-97";#N/A,#N/A,FALSE,"022-97";#N/A,#N/A,FALSE,"028-97"}</definedName>
    <definedName function="false" hidden="true" name="mm_2" vbProcedure="false">{"'CptDifn'!$AA$32:$AG$32"}</definedName>
    <definedName function="false" hidden="true" name="mm_2_1" vbProcedure="false">{"'CptDifn'!$AA$32:$AG$32"}</definedName>
    <definedName function="false" hidden="true" name="mm_3" vbProcedure="false">{"'CptDifn'!$AA$32:$AG$32"}</definedName>
    <definedName function="false" hidden="false" name="MNB" vbProcedure="false">#REF!</definedName>
    <definedName function="false" hidden="true" name="mnlm" vbProcedure="false">{#N/A,#N/A,FALSE,"RESUMO";#N/A,#N/A,FALSE,"EXTR-CRONO";#N/A,#N/A,FALSE,"REAJUSTE";#N/A,#N/A,FALSE,"ACOMP-OBRA";#N/A,#N/A,FALSE,"MEDIÇÃO";#N/A,#N/A,FALSE,"POSIÇÃO FÍSICA";#N/A,#N/A,FALSE,"GRÁFICO"}</definedName>
    <definedName function="false" hidden="true" name="mnlmm" vbProcedure="false">{#N/A,#N/A,FALSE,"RESUMO";#N/A,#N/A,FALSE,"EXTR-CRONO";#N/A,#N/A,FALSE,"REAJUSTE";#N/A,#N/A,FALSE,"ACOMP-OBRA";#N/A,#N/A,FALSE,"MEDIÇÃO";#N/A,#N/A,FALSE,"POSIÇÃO FÍSICA";#N/A,#N/A,FALSE,"GRÁFICO"}</definedName>
    <definedName function="false" hidden="true" name="MO" vbProcedure="false">#REF!</definedName>
    <definedName function="false" hidden="true" name="MOA" vbProcedure="false">{#N/A,#N/A,FALSE,"DEF1";#N/A,#N/A,FALSE,"DEF2";#N/A,#N/A,FALSE,"DEF3"}</definedName>
    <definedName function="false" hidden="true" name="Moagem" vbProcedure="false">{#N/A,#N/A,FALSE,"GERAL";#N/A,#N/A,FALSE,"012-96";#N/A,#N/A,FALSE,"018-96";#N/A,#N/A,FALSE,"027-96";#N/A,#N/A,FALSE,"059-96";#N/A,#N/A,FALSE,"076-96";#N/A,#N/A,FALSE,"019-97";#N/A,#N/A,FALSE,"021-97";#N/A,#N/A,FALSE,"022-97";#N/A,#N/A,FALSE,"028-97"}</definedName>
    <definedName function="false" hidden="true" name="MOA_1" vbProcedure="false">{#N/A,#N/A,FALSE,"DEF1";#N/A,#N/A,FALSE,"DEF2";#N/A,#N/A,FALSE,"DEF3"}</definedName>
    <definedName function="false" hidden="true" name="MOA_1_1" vbProcedure="false">{#N/A,#N/A,FALSE,"DEF1";#N/A,#N/A,FALSE,"DEF2";#N/A,#N/A,FALSE,"DEF3"}</definedName>
    <definedName function="false" hidden="true" name="MOA_1_1_1" vbProcedure="false">{#N/A,#N/A,FALSE,"DEF1";#N/A,#N/A,FALSE,"DEF2";#N/A,#N/A,FALSE,"DEF3"}</definedName>
    <definedName function="false" hidden="true" name="MOA_1_2" vbProcedure="false">{#N/A,#N/A,FALSE,"DEF1";#N/A,#N/A,FALSE,"DEF2";#N/A,#N/A,FALSE,"DEF3"}</definedName>
    <definedName function="false" hidden="true" name="MOA_2" vbProcedure="false">{#N/A,#N/A,FALSE,"DEF1";#N/A,#N/A,FALSE,"DEF2";#N/A,#N/A,FALSE,"DEF3"}</definedName>
    <definedName function="false" hidden="true" name="Mob" vbProcedure="false">#REF!</definedName>
    <definedName function="false" hidden="false" name="MOB._DESMOB._EQUIPAMENTOS" vbProcedure="false">#REF!,#REF!</definedName>
    <definedName function="false" hidden="false" name="MOB._DESMOB._PESSOAL" vbProcedure="false">#REF!,#REF!,#REF!,#REF!</definedName>
    <definedName function="false" hidden="true" name="MOBILIZAÇÃO" vbProcedure="false">{#N/A,#N/A,FALSE,"Cronograma";#N/A,#N/A,FALSE,"Cronogr. 2"}</definedName>
    <definedName function="false" hidden="true" name="Modelo" vbProcedure="false">#REF!</definedName>
    <definedName function="false" hidden="true" name="Modelo1" vbProcedure="false">{"'CptDifn'!$AA$32:$AG$32"}</definedName>
    <definedName function="false" hidden="true" name="Modelo1_1" vbProcedure="false">{"'CptDifn'!$AA$32:$AG$32"}</definedName>
    <definedName function="false" hidden="true" name="Modelo1_1_1" vbProcedure="false">{"'CptDifn'!$AA$32:$AG$32"}</definedName>
    <definedName function="false" hidden="true" name="Modelo1_1_1_1" vbProcedure="false">{"'CptDifn'!$AA$32:$AG$32"}</definedName>
    <definedName function="false" hidden="true" name="Modelo1_1_2" vbProcedure="false">{"'CptDifn'!$AA$32:$AG$32"}</definedName>
    <definedName function="false" hidden="true" name="Modelo1_2" vbProcedure="false">{"'CptDifn'!$AA$32:$AG$32"}</definedName>
    <definedName function="false" hidden="true" name="MODELO_1" vbProcedure="false">{#N/A,#N/A,FALSE,"SITUAÇÃO DIÁRIA ";#N/A,#N/A,FALSE,"7 à 7"}</definedName>
    <definedName function="false" hidden="true" name="MODELO_1_1" vbProcedure="false">{#N/A,#N/A,FALSE,"SITUAÇÃO DIÁRIA ";#N/A,#N/A,FALSE,"7 à 7"}</definedName>
    <definedName function="false" hidden="true" name="MODELO_1_1_1" vbProcedure="false">{#N/A,#N/A,FALSE,"SITUAÇÃO DIÁRIA ";#N/A,#N/A,FALSE,"7 à 7"}</definedName>
    <definedName function="false" hidden="true" name="MODELO_1_2" vbProcedure="false">{#N/A,#N/A,FALSE,"SITUAÇÃO DIÁRIA ";#N/A,#N/A,FALSE,"7 à 7"}</definedName>
    <definedName function="false" hidden="true" name="MODELO_2" vbProcedure="false">{#N/A,#N/A,FALSE,"SITUAÇÃO DIÁRIA ";#N/A,#N/A,FALSE,"7 à 7"}</definedName>
    <definedName function="false" hidden="true" name="Modificado" vbProcedure="false">{"'CptDifn'!$AA$32:$AG$32"}</definedName>
    <definedName function="false" hidden="false" name="Moedas" vbProcedure="false">#N/A</definedName>
    <definedName function="false" hidden="false" name="MOI" vbProcedure="false">#REF!</definedName>
    <definedName function="false" hidden="true" name="MP" vbProcedure="false">#REF!</definedName>
    <definedName function="false" hidden="true" name="mudança" vbProcedure="false">#REF!</definedName>
    <definedName function="false" hidden="true" name="MULHRT" vbProcedure="false">{"'gráf jan00'!$A$1:$AK$41"}</definedName>
    <definedName function="false" hidden="true" name="MULHRT_1" vbProcedure="false">{"'gráf jan00'!$A$1:$AK$41"}</definedName>
    <definedName function="false" hidden="true" name="MULHRT_1_1" vbProcedure="false">{"'gráf jan00'!$A$1:$AK$41"}</definedName>
    <definedName function="false" hidden="true" name="MULHRT_1_1_1" vbProcedure="false">{"'gráf jan00'!$A$1:$AK$41"}</definedName>
    <definedName function="false" hidden="true" name="MULHRT_1_2" vbProcedure="false">{"'gráf jan00'!$A$1:$AK$41"}</definedName>
    <definedName function="false" hidden="true" name="MULHRT_2" vbProcedure="false">{"'gráf jan00'!$A$1:$AK$41"}</definedName>
    <definedName function="false" hidden="true" name="multa1" vbProcedure="false">{#N/A,#N/A,FALSE,"RESUMO FINANC.";#N/A,#N/A,FALSE,"RESUMO POS.FÍS.";#N/A,#N/A,FALSE,"EXTRATO CRON.";#N/A,#N/A,FALSE,"REAJUSTE";#N/A,#N/A,FALSE,"MEDIÇÃO";#N/A,#N/A,FALSE,"POSIÇÃO FÍSICA";#N/A,#N/A,FALSE,"GRÁFICO"}</definedName>
    <definedName function="false" hidden="false" name="MUNICIPIOS" vbProcedure="false">#REF!</definedName>
    <definedName function="false" hidden="true" name="MUSICA" vbProcedure="false">{#N/A,#N/A,TRUE,"835";#N/A,#N/A,TRUE,"220";#N/A,#N/A,TRUE,"SAG";#N/A,#N/A,TRUE,"605";#N/A,#N/A,TRUE,"665";#N/A,#N/A,TRUE,"210";#N/A,#N/A,TRUE,"GERAL";#N/A,#N/A,TRUE,"DEPCONC";#N/A,#N/A,TRUE,"TRAV";#N/A,#N/A,TRUE,"310";#N/A,#N/A,TRUE,"315";#N/A,#N/A,TRUE,"305";#N/A,#N/A,TRUE,"BAL";#N/A,#N/A,TRUE,"301";#N/A,#N/A,TRUE,"520";#N/A,#N/A,TRUE,"830"}</definedName>
    <definedName function="false" hidden="true" name="MVDN" vbProcedure="false">{#N/A,#N/A,FALSE,"GERAL";#N/A,#N/A,FALSE,"012-96";#N/A,#N/A,FALSE,"018-96";#N/A,#N/A,FALSE,"027-96";#N/A,#N/A,FALSE,"059-96";#N/A,#N/A,FALSE,"076-96";#N/A,#N/A,FALSE,"019-97";#N/A,#N/A,FALSE,"021-97";#N/A,#N/A,FALSE,"022-97";#N/A,#N/A,FALSE,"028-97"}</definedName>
    <definedName function="false" hidden="true" name="MVDN10" vbProcedure="false">{#N/A,#N/A,FALSE,"GERAL";#N/A,#N/A,FALSE,"012-96";#N/A,#N/A,FALSE,"018-96";#N/A,#N/A,FALSE,"027-96";#N/A,#N/A,FALSE,"059-96";#N/A,#N/A,FALSE,"076-96";#N/A,#N/A,FALSE,"019-97";#N/A,#N/A,FALSE,"021-97";#N/A,#N/A,FALSE,"022-97";#N/A,#N/A,FALSE,"028-97"}</definedName>
    <definedName function="false" hidden="true" name="MVDN11" vbProcedure="false">{#N/A,#N/A,FALSE,"GERAL";#N/A,#N/A,FALSE,"012-96";#N/A,#N/A,FALSE,"018-96";#N/A,#N/A,FALSE,"027-96";#N/A,#N/A,FALSE,"059-96";#N/A,#N/A,FALSE,"076-96";#N/A,#N/A,FALSE,"019-97";#N/A,#N/A,FALSE,"021-97";#N/A,#N/A,FALSE,"022-97";#N/A,#N/A,FALSE,"028-97"}</definedName>
    <definedName function="false" hidden="true" name="MVDN2" vbProcedure="false">{#N/A,#N/A,FALSE,"GERAL";#N/A,#N/A,FALSE,"012-96";#N/A,#N/A,FALSE,"018-96";#N/A,#N/A,FALSE,"027-96";#N/A,#N/A,FALSE,"059-96";#N/A,#N/A,FALSE,"076-96";#N/A,#N/A,FALSE,"019-97";#N/A,#N/A,FALSE,"021-97";#N/A,#N/A,FALSE,"022-97";#N/A,#N/A,FALSE,"028-97"}</definedName>
    <definedName function="false" hidden="true" name="MVDN3" vbProcedure="false">{#N/A,#N/A,FALSE,"GERAL";#N/A,#N/A,FALSE,"012-96";#N/A,#N/A,FALSE,"018-96";#N/A,#N/A,FALSE,"027-96";#N/A,#N/A,FALSE,"059-96";#N/A,#N/A,FALSE,"076-96";#N/A,#N/A,FALSE,"019-97";#N/A,#N/A,FALSE,"021-97";#N/A,#N/A,FALSE,"022-97";#N/A,#N/A,FALSE,"028-97"}</definedName>
    <definedName function="false" hidden="true" name="MVDN4" vbProcedure="false">{#N/A,#N/A,FALSE,"GERAL";#N/A,#N/A,FALSE,"012-96";#N/A,#N/A,FALSE,"018-96";#N/A,#N/A,FALSE,"027-96";#N/A,#N/A,FALSE,"059-96";#N/A,#N/A,FALSE,"076-96";#N/A,#N/A,FALSE,"019-97";#N/A,#N/A,FALSE,"021-97";#N/A,#N/A,FALSE,"022-97";#N/A,#N/A,FALSE,"028-97"}</definedName>
    <definedName function="false" hidden="true" name="MVDN5" vbProcedure="false">{#N/A,#N/A,FALSE,"GERAL";#N/A,#N/A,FALSE,"012-96";#N/A,#N/A,FALSE,"018-96";#N/A,#N/A,FALSE,"027-96";#N/A,#N/A,FALSE,"059-96";#N/A,#N/A,FALSE,"076-96";#N/A,#N/A,FALSE,"019-97";#N/A,#N/A,FALSE,"021-97";#N/A,#N/A,FALSE,"022-97";#N/A,#N/A,FALSE,"028-97"}</definedName>
    <definedName function="false" hidden="true" name="MVDN6" vbProcedure="false">{#N/A,#N/A,FALSE,"GERAL";#N/A,#N/A,FALSE,"012-96";#N/A,#N/A,FALSE,"018-96";#N/A,#N/A,FALSE,"027-96";#N/A,#N/A,FALSE,"059-96";#N/A,#N/A,FALSE,"076-96";#N/A,#N/A,FALSE,"019-97";#N/A,#N/A,FALSE,"021-97";#N/A,#N/A,FALSE,"022-97";#N/A,#N/A,FALSE,"028-97"}</definedName>
    <definedName function="false" hidden="true" name="MVDN7" vbProcedure="false">{#N/A,#N/A,FALSE,"GERAL";#N/A,#N/A,FALSE,"012-96";#N/A,#N/A,FALSE,"018-96";#N/A,#N/A,FALSE,"027-96";#N/A,#N/A,FALSE,"059-96";#N/A,#N/A,FALSE,"076-96";#N/A,#N/A,FALSE,"019-97";#N/A,#N/A,FALSE,"021-97";#N/A,#N/A,FALSE,"022-97";#N/A,#N/A,FALSE,"028-97"}</definedName>
    <definedName function="false" hidden="true" name="MVDN8" vbProcedure="false">{#N/A,#N/A,FALSE,"GERAL";#N/A,#N/A,FALSE,"012-96";#N/A,#N/A,FALSE,"018-96";#N/A,#N/A,FALSE,"027-96";#N/A,#N/A,FALSE,"059-96";#N/A,#N/A,FALSE,"076-96";#N/A,#N/A,FALSE,"019-97";#N/A,#N/A,FALSE,"021-97";#N/A,#N/A,FALSE,"022-97";#N/A,#N/A,FALSE,"028-97"}</definedName>
    <definedName function="false" hidden="true" name="MVDN9" vbProcedure="false">{#N/A,#N/A,FALSE,"GERAL";#N/A,#N/A,FALSE,"012-96";#N/A,#N/A,FALSE,"018-96";#N/A,#N/A,FALSE,"027-96";#N/A,#N/A,FALSE,"059-96";#N/A,#N/A,FALSE,"076-96";#N/A,#N/A,FALSE,"019-97";#N/A,#N/A,FALSE,"021-97";#N/A,#N/A,FALSE,"022-97";#N/A,#N/A,FALSE,"028-97"}</definedName>
    <definedName function="false" hidden="true" name="MVHMNH" vbProcedure="false">{"'gráf jan00'!$A$1:$AK$41"}</definedName>
    <definedName function="false" hidden="true" name="Máximo" vbProcedure="false">{"'Índice'!$A$1:$K$49"}</definedName>
    <definedName function="false" hidden="true" name="Mão_de_obra"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 vbProcedure="false">#REF!</definedName>
    <definedName function="false" hidden="true" name="N.Ferrosos" vbProcedure="false">{"'CptDifn'!$AA$32:$AG$32"}</definedName>
    <definedName function="false" hidden="true" name="N.Ferrosos_1" vbProcedure="false">{"'CptDifn'!$AA$32:$AG$32"}</definedName>
    <definedName function="false" hidden="true" name="N.Ferrosos_1_1" vbProcedure="false">{"'CptDifn'!$AA$32:$AG$32"}</definedName>
    <definedName function="false" hidden="true" name="N.Ferrosos_1_1_1" vbProcedure="false">{"'CptDifn'!$AA$32:$AG$32"}</definedName>
    <definedName function="false" hidden="true" name="N.Ferrosos_1_2" vbProcedure="false">{"'CptDifn'!$AA$32:$AG$32"}</definedName>
    <definedName function="false" hidden="true" name="N.Ferrosos_2" vbProcedure="false">{"'CptDifn'!$AA$32:$AG$32"}</definedName>
    <definedName function="false" hidden="true" name="nada" vbProcedure="false">{"'Quadro'!$A$4:$BG$78"}</definedName>
    <definedName function="false" hidden="true" name="NB" vbProcedure="false">#REF!</definedName>
    <definedName function="false" hidden="false" name="NBV" vbProcedure="false">#REF!</definedName>
    <definedName function="false" hidden="true" name="negócio" vbProcedure="false">{"'gráf jan00'!$A$1:$AK$41"}</definedName>
    <definedName function="false" hidden="true" name="negócio_1" vbProcedure="false">{"'gráf jan00'!$A$1:$AK$41"}</definedName>
    <definedName function="false" hidden="true" name="negócio_1_1" vbProcedure="false">{"'gráf jan00'!$A$1:$AK$41"}</definedName>
    <definedName function="false" hidden="true" name="negócio_1_1_1" vbProcedure="false">{"'gráf jan00'!$A$1:$AK$41"}</definedName>
    <definedName function="false" hidden="true" name="negócio_1_2" vbProcedure="false">{"'gráf jan00'!$A$1:$AK$41"}</definedName>
    <definedName function="false" hidden="true" name="negócio_2" vbProcedure="false">{"'gráf jan00'!$A$1:$AK$41"}</definedName>
    <definedName function="false" hidden="true" name="NEW" vbProcedure="false">{#N/A,#N/A,FALSE,"Aging Summary";#N/A,#N/A,FALSE,"Ratio Analysis";#N/A,#N/A,FALSE,"Test 120 Day Accts";#N/A,#N/A,FALSE,"Tickmarks"}</definedName>
    <definedName function="false" hidden="true" name="newDC" vbProcedure="false">{#N/A,#N/A,TRUE,"Cover sheet";#N/A,#N/A,TRUE,"DCF analysis";#N/A,#N/A,TRUE,"WACC calculation"}</definedName>
    <definedName function="false" hidden="true" name="newDC_1" vbProcedure="false">{#N/A,#N/A,TRUE,"Cover sheet";#N/A,#N/A,TRUE,"DCF analysis";#N/A,#N/A,TRUE,"WACC calculation"}</definedName>
    <definedName function="false" hidden="true" name="newDC_1_1" vbProcedure="false">{#N/A,#N/A,TRUE,"Cover sheet";#N/A,#N/A,TRUE,"DCF analysis";#N/A,#N/A,TRUE,"WACC calculation"}</definedName>
    <definedName function="false" hidden="true" name="newDC_1_1_1" vbProcedure="false">{#N/A,#N/A,TRUE,"Cover sheet";#N/A,#N/A,TRUE,"DCF analysis";#N/A,#N/A,TRUE,"WACC calculation"}</definedName>
    <definedName function="false" hidden="true" name="newDC_1_2" vbProcedure="false">{#N/A,#N/A,TRUE,"Cover sheet";#N/A,#N/A,TRUE,"DCF analysis";#N/A,#N/A,TRUE,"WACC calculation"}</definedName>
    <definedName function="false" hidden="true" name="newDC_2" vbProcedure="false">{#N/A,#N/A,TRUE,"Cover sheet";#N/A,#N/A,TRUE,"DCF analysis";#N/A,#N/A,TRUE,"WACC calculation"}</definedName>
    <definedName function="false" hidden="true" name="NEW_1" vbProcedure="false">{#N/A,#N/A,FALSE,"Aging Summary";#N/A,#N/A,FALSE,"Ratio Analysis";#N/A,#N/A,FALSE,"Test 120 Day Accts";#N/A,#N/A,FALSE,"Tickmarks"}</definedName>
    <definedName function="false" hidden="true" name="ng" vbProcedure="false">{"'gráf jan00'!$A$1:$AK$41"}</definedName>
    <definedName function="false" hidden="true" name="ngf" vbProcedure="false">{"'gráf jan00'!$A$1:$AK$41"}</definedName>
    <definedName function="false" hidden="true" name="ngn" vbProcedure="false">{"'gráf jan00'!$A$1:$AK$41"}</definedName>
    <definedName function="false" hidden="true" name="NLEq" vbProcedure="false">4</definedName>
    <definedName function="false" hidden="true" name="NLMo" vbProcedure="false">6</definedName>
    <definedName function="false" hidden="true" name="NLMp" vbProcedure="false">5</definedName>
    <definedName function="false" hidden="true" name="NLTr" vbProcedure="false">3</definedName>
    <definedName function="false" hidden="true" name="nn" vbProcedure="false">{#N/A,#N/A,FALSE,"GERAL";#N/A,#N/A,FALSE,"012-96";#N/A,#N/A,FALSE,"018-96";#N/A,#N/A,FALSE,"027-96";#N/A,#N/A,FALSE,"059-96";#N/A,#N/A,FALSE,"076-96";#N/A,#N/A,FALSE,"019-97";#N/A,#N/A,FALSE,"021-97";#N/A,#N/A,FALSE,"022-97";#N/A,#N/A,FALSE,"028-97"}</definedName>
    <definedName function="false" hidden="true" name="NNN" vbProcedure="false">{#N/A,#N/A,FALSE,"Aging Summary";#N/A,#N/A,FALSE,"Ratio Analysis";#N/A,#N/A,FALSE,"Test 120 Day Accts";#N/A,#N/A,FALSE,"Tickmarks"}</definedName>
    <definedName function="false" hidden="true" name="nnnn" vbProcedure="false">{"'CptDifn'!$AA$32:$AG$32"}</definedName>
    <definedName function="false" hidden="true" name="NNNNN"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NNNN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NNNN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NNNN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NNNN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NNNN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nnn_1" vbProcedure="false">{"'CptDifn'!$AA$32:$AG$32"}</definedName>
    <definedName function="false" hidden="true" name="nnnn_1_1" vbProcedure="false">{"'CptDifn'!$AA$32:$AG$32"}</definedName>
    <definedName function="false" hidden="true" name="nnnn_1_1_1" vbProcedure="false">{"'CptDifn'!$AA$32:$AG$32"}</definedName>
    <definedName function="false" hidden="true" name="nnnn_1_2" vbProcedure="false">{"'CptDifn'!$AA$32:$AG$32"}</definedName>
    <definedName function="false" hidden="true" name="nnnn_2" vbProcedure="false">{"'CptDifn'!$AA$32:$AG$32"}</definedName>
    <definedName function="false" hidden="true" name="nn_1" vbProcedure="false">{"'CptDifn'!$AA$32:$AG$32"}</definedName>
    <definedName function="false" hidden="true" name="nn_1_1" vbProcedure="false">{"'CptDifn'!$AA$32:$AG$32"}</definedName>
    <definedName function="false" hidden="true" name="nn_1_1_1" vbProcedure="false">{"'CptDifn'!$AA$32:$AG$32"}</definedName>
    <definedName function="false" hidden="true" name="nn_1_2" vbProcedure="false">{"'CptDifn'!$AA$32:$AG$32"}</definedName>
    <definedName function="false" hidden="true" name="nn_2" vbProcedure="false">{"'CptDifn'!$AA$32:$AG$32"}</definedName>
    <definedName function="false" hidden="true" name="NOME"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2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2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2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2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2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3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3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3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3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3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4"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4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4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4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4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4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5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5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5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5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5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M" vbProcedure="false">{#N/A,#N/A,FALSE,"GERAL";#N/A,#N/A,FALSE,"012-96";#N/A,#N/A,FALSE,"018-96";#N/A,#N/A,FALSE,"027-96";#N/A,#N/A,FALSE,"059-96";#N/A,#N/A,FALSE,"076-96";#N/A,#N/A,FALSE,"019-97";#N/A,#N/A,FALSE,"021-97";#N/A,#N/A,FALSE,"022-97";#N/A,#N/A,FALSE,"028-97"}</definedName>
    <definedName function="false" hidden="true" name="NOME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ME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nova" vbProcedure="false">{#N/A,#N/A,FALSE,"GERAL";#N/A,#N/A,FALSE,"012-96";#N/A,#N/A,FALSE,"018-96";#N/A,#N/A,FALSE,"027-96";#N/A,#N/A,FALSE,"059-96";#N/A,#N/A,FALSE,"076-96";#N/A,#N/A,FALSE,"019-97";#N/A,#N/A,FALSE,"021-97";#N/A,#N/A,FALSE,"022-97";#N/A,#N/A,FALSE,"028-97"}</definedName>
    <definedName function="false" hidden="true" name="nova1" vbProcedure="false">{#N/A,#N/A,FALSE,"GERAL";#N/A,#N/A,FALSE,"012-96";#N/A,#N/A,FALSE,"018-96";#N/A,#N/A,FALSE,"027-96";#N/A,#N/A,FALSE,"059-96";#N/A,#N/A,FALSE,"076-96";#N/A,#N/A,FALSE,"019-97";#N/A,#N/A,FALSE,"021-97";#N/A,#N/A,FALSE,"022-97";#N/A,#N/A,FALSE,"028-97"}</definedName>
    <definedName function="false" hidden="true" name="Novembro" vbProcedure="false">{"'Quadro'!$A$4:$BG$78"}</definedName>
    <definedName function="false" hidden="true" name="nOVO" vbProcedure="false">{#N/A,#N/A,FALSE,"ResRegn.A-kons.";#N/A,#N/A,FALSE,"Bal3112.A-kons.";#N/A,#N/A,FALSE,"Kont.a.A-kons.";#N/A,#N/A,FALSE,"Note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function="false" hidden="true" name="Novo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Novo_1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Novo_1_1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Novo_1_2" vbProcedure="false">{"a_assump1",#N/A,FALSE,"BPlan 96-00 - Base";"a_assump2",#N/A,FALSE,"BPlan 96-00 - Base";"a_plus",#N/A,FALSE,"BPlan 96-00 - Base";"a_bs",#N/A,FALSE,"BPlan 96-00 - Base";"a_cf",#N/A,FALSE,"BPlan 96-00 - Base";"a_irrbase",#N/A,FALSE,"BPlan 96-00 - Base";"a_notes",#N/A,FALSE,"BPlan 96-00 - Base"}</definedName>
    <definedName function="false" hidden="true" name="Novo_2" vbProcedure="false">{"a_assump1",#N/A,FALSE,"BPlan 96-00 - Base";"a_assump2",#N/A,FALSE,"BPlan 96-00 - Base";"a_plus",#N/A,FALSE,"BPlan 96-00 - Base";"a_bs",#N/A,FALSE,"BPlan 96-00 - Base";"a_cf",#N/A,FALSE,"BPlan 96-00 - Base";"a_irrbase",#N/A,FALSE,"BPlan 96-00 - Base";"a_notes",#N/A,FALSE,"BPlan 96-00 - Base"}</definedName>
    <definedName function="false" hidden="true" name="novo_nome" vbProcedure="false">{#N/A,#N/A,FALSE,"31 - Balanço";#N/A,#N/A,FALSE,"41 - Resultado";#N/A,#N/A,FALSE,"51 - Fluxo de Caixa"}</definedName>
    <definedName function="false" hidden="true" name="NT" vbProcedure="false">{"'Quadro'!$A$4:$BG$78"}</definedName>
    <definedName function="false" hidden="true" name="NT_1" vbProcedure="false">{"'Quadro'!$A$4:$BG$78"}</definedName>
    <definedName function="false" hidden="true" name="NT_1_1" vbProcedure="false">{"'Quadro'!$A$4:$BG$78"}</definedName>
    <definedName function="false" hidden="true" name="NT_1_1_1" vbProcedure="false">{"'Quadro'!$A$4:$BG$78"}</definedName>
    <definedName function="false" hidden="true" name="NT_1_2" vbProcedure="false">{"'Quadro'!$A$4:$BG$78"}</definedName>
    <definedName function="false" hidden="true" name="NT_2" vbProcedure="false">{"'Quadro'!$A$4:$BG$78"}</definedName>
    <definedName function="false" hidden="true" name="NULA" vbProcedure="false">{#N/A,#N/A,TRUE,"835";#N/A,#N/A,TRUE,"220";#N/A,#N/A,TRUE,"SAG";#N/A,#N/A,TRUE,"605";#N/A,#N/A,TRUE,"665";#N/A,#N/A,TRUE,"210";#N/A,#N/A,TRUE,"GERAL";#N/A,#N/A,TRUE,"DEPCONC";#N/A,#N/A,TRUE,"TRAV";#N/A,#N/A,TRUE,"310";#N/A,#N/A,TRUE,"315";#N/A,#N/A,TRUE,"305";#N/A,#N/A,TRUE,"BAL";#N/A,#N/A,TRUE,"301";#N/A,#N/A,TRUE,"520";#N/A,#N/A,TRUE,"830"}</definedName>
    <definedName function="false" hidden="true" name="NumofGrpAccts" vbProcedure="false">2</definedName>
    <definedName function="false" hidden="true" name="nvnvnvnv" vbProcedure="false">{#N/A,#N/A,FALSE,"Aging Summary";#N/A,#N/A,FALSE,"Ratio Analysis";#N/A,#N/A,FALSE,"Test 120 Day Accts";#N/A,#N/A,FALSE,"Tickmarks"}</definedName>
    <definedName function="false" hidden="true" name="nvnvnvnv_1" vbProcedure="false">{#N/A,#N/A,FALSE,"Aging Summary";#N/A,#N/A,FALSE,"Ratio Analysis";#N/A,#N/A,FALSE,"Test 120 Day Accts";#N/A,#N/A,FALSE,"Tickmarks"}</definedName>
    <definedName function="false" hidden="true" name="nwr" vbProcedure="false">{#N/A,#N/A,FALSE,"GERAL";#N/A,#N/A,FALSE,"012-96";#N/A,#N/A,FALSE,"018-96";#N/A,#N/A,FALSE,"027-96";#N/A,#N/A,FALSE,"059-96";#N/A,#N/A,FALSE,"076-96";#N/A,#N/A,FALSE,"019-97";#N/A,#N/A,FALSE,"021-97";#N/A,#N/A,FALSE,"022-97";#N/A,#N/A,FALSE,"028-97"}</definedName>
    <definedName function="false" hidden="true" name="nwr_1" vbProcedure="false">{#N/A,#N/A,FALSE,"GERAL";#N/A,#N/A,FALSE,"012-96";#N/A,#N/A,FALSE,"018-96";#N/A,#N/A,FALSE,"027-96";#N/A,#N/A,FALSE,"059-96";#N/A,#N/A,FALSE,"076-96";#N/A,#N/A,FALSE,"019-97";#N/A,#N/A,FALSE,"021-97";#N/A,#N/A,FALSE,"022-97";#N/A,#N/A,FALSE,"028-97"}</definedName>
    <definedName function="false" hidden="true" name="nwr_1_1" vbProcedure="false">{#N/A,#N/A,FALSE,"GERAL";#N/A,#N/A,FALSE,"012-96";#N/A,#N/A,FALSE,"018-96";#N/A,#N/A,FALSE,"027-96";#N/A,#N/A,FALSE,"059-96";#N/A,#N/A,FALSE,"076-96";#N/A,#N/A,FALSE,"019-97";#N/A,#N/A,FALSE,"021-97";#N/A,#N/A,FALSE,"022-97";#N/A,#N/A,FALSE,"028-97"}</definedName>
    <definedName function="false" hidden="true" name="nwr_1_1_1" vbProcedure="false">{#N/A,#N/A,FALSE,"GERAL";#N/A,#N/A,FALSE,"012-96";#N/A,#N/A,FALSE,"018-96";#N/A,#N/A,FALSE,"027-96";#N/A,#N/A,FALSE,"059-96";#N/A,#N/A,FALSE,"076-96";#N/A,#N/A,FALSE,"019-97";#N/A,#N/A,FALSE,"021-97";#N/A,#N/A,FALSE,"022-97";#N/A,#N/A,FALSE,"028-97"}</definedName>
    <definedName function="false" hidden="true" name="nwr_1_2" vbProcedure="false">{#N/A,#N/A,FALSE,"GERAL";#N/A,#N/A,FALSE,"012-96";#N/A,#N/A,FALSE,"018-96";#N/A,#N/A,FALSE,"027-96";#N/A,#N/A,FALSE,"059-96";#N/A,#N/A,FALSE,"076-96";#N/A,#N/A,FALSE,"019-97";#N/A,#N/A,FALSE,"021-97";#N/A,#N/A,FALSE,"022-97";#N/A,#N/A,FALSE,"028-97"}</definedName>
    <definedName function="false" hidden="true" name="nwr_2" vbProcedure="false">{#N/A,#N/A,FALSE,"GERAL";#N/A,#N/A,FALSE,"012-96";#N/A,#N/A,FALSE,"018-96";#N/A,#N/A,FALSE,"027-96";#N/A,#N/A,FALSE,"059-96";#N/A,#N/A,FALSE,"076-96";#N/A,#N/A,FALSE,"019-97";#N/A,#N/A,FALSE,"021-97";#N/A,#N/A,FALSE,"022-97";#N/A,#N/A,FALSE,"028-97"}</definedName>
    <definedName function="false" hidden="true" name="o" vbProcedure="false">{"'CptDifn'!$AA$32:$AG$32"}</definedName>
    <definedName function="false" hidden="true" name="o1x" vbProcedure="false">{"det (May)",#N/A,FALSE,"June";"sum (MAY YTD)",#N/A,FALSE,"June YTD"}</definedName>
    <definedName function="false" hidden="true" name="o1x_1" vbProcedure="false">{"det (May)",#N/A,FALSE,"June";"sum (MAY YTD)",#N/A,FALSE,"June YTD"}</definedName>
    <definedName function="false" hidden="true" name="o1x_1_1" vbProcedure="false">{"det (May)",#N/A,FALSE,"June";"sum (MAY YTD)",#N/A,FALSE,"June YTD"}</definedName>
    <definedName function="false" hidden="true" name="o1x_1_1_1" vbProcedure="false">{"det (May)",#N/A,FALSE,"June";"sum (MAY YTD)",#N/A,FALSE,"June YTD"}</definedName>
    <definedName function="false" hidden="true" name="o1x_1_2" vbProcedure="false">{"det (May)",#N/A,FALSE,"June";"sum (MAY YTD)",#N/A,FALSE,"June YTD"}</definedName>
    <definedName function="false" hidden="true" name="o1x_2" vbProcedure="false">{"det (May)",#N/A,FALSE,"June";"sum (MAY YTD)",#N/A,FALSE,"June YTD"}</definedName>
    <definedName function="false" hidden="true" name="OA"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Obra" vbProcedure="false">""</definedName>
    <definedName function="false" hidden="true" name="Ocorrencias" vbProcedure="false">{"'gráf jan00'!$A$1:$AK$41"}</definedName>
    <definedName function="false" hidden="true" name="Ocorrencias_1" vbProcedure="false">{"'gráf jan00'!$A$1:$AK$41"}</definedName>
    <definedName function="false" hidden="true" name="Ocorrencias_1_1" vbProcedure="false">{"'gráf jan00'!$A$1:$AK$41"}</definedName>
    <definedName function="false" hidden="true" name="Ocorrencias_1_1_1" vbProcedure="false">{"'gráf jan00'!$A$1:$AK$41"}</definedName>
    <definedName function="false" hidden="true" name="Ocorrencias_1_2" vbProcedure="false">{"'gráf jan00'!$A$1:$AK$41"}</definedName>
    <definedName function="false" hidden="true" name="Ocorrencias_2" vbProcedure="false">{"'gráf jan00'!$A$1:$AK$41"}</definedName>
    <definedName function="false" hidden="true" name="ODICINA" vbProcedure="false">{#N/A,#N/A,TRUE,"835";#N/A,#N/A,TRUE,"220";#N/A,#N/A,TRUE,"SAG";#N/A,#N/A,TRUE,"605";#N/A,#N/A,TRUE,"665";#N/A,#N/A,TRUE,"210";#N/A,#N/A,TRUE,"GERAL";#N/A,#N/A,TRUE,"DEPCONC";#N/A,#N/A,TRUE,"TRAV";#N/A,#N/A,TRUE,"310";#N/A,#N/A,TRUE,"315";#N/A,#N/A,TRUE,"305";#N/A,#N/A,TRUE,"BAL";#N/A,#N/A,TRUE,"301";#N/A,#N/A,TRUE,"520";#N/A,#N/A,TRUE,"830"}</definedName>
    <definedName function="false" hidden="true" name="OF" vbProcedure="false">{"'gráf jan00'!$A$1:$AK$41"}</definedName>
    <definedName function="false" hidden="true" name="OFICINA" vbProcedure="false">{#N/A,#N/A,TRUE,"835";#N/A,#N/A,TRUE,"220";#N/A,#N/A,TRUE,"SAG";#N/A,#N/A,TRUE,"605";#N/A,#N/A,TRUE,"665";#N/A,#N/A,TRUE,"210";#N/A,#N/A,TRUE,"GERAL";#N/A,#N/A,TRUE,"DEPCONC";#N/A,#N/A,TRUE,"TRAV";#N/A,#N/A,TRUE,"310";#N/A,#N/A,TRUE,"315";#N/A,#N/A,TRUE,"305";#N/A,#N/A,TRUE,"BAL";#N/A,#N/A,TRUE,"301";#N/A,#N/A,TRUE,"520";#N/A,#N/A,TRUE,"830"}</definedName>
    <definedName function="false" hidden="true" name="oi" vbProcedure="false">{"'CptDifn'!$AA$32:$AG$32"}</definedName>
    <definedName function="false" hidden="true" name="oii" vbProcedure="false">{#N/A,#N/A,FALSE,"PCOL"}</definedName>
    <definedName function="false" hidden="true" name="oii_1" vbProcedure="false">{#N/A,#N/A,FALSE,"PCOL"}</definedName>
    <definedName function="false" hidden="true" name="oii_1_1" vbProcedure="false">{#N/A,#N/A,FALSE,"PCOL"}</definedName>
    <definedName function="false" hidden="true" name="oii_1_1_1" vbProcedure="false">{#N/A,#N/A,FALSE,"PCOL"}</definedName>
    <definedName function="false" hidden="true" name="oii_1_2" vbProcedure="false">{#N/A,#N/A,FALSE,"PCOL"}</definedName>
    <definedName function="false" hidden="true" name="oii_2" vbProcedure="false">{#N/A,#N/A,FALSE,"PCOL"}</definedName>
    <definedName function="false" hidden="true" name="OIJSDFI" vbProcedure="false">'[27]mapa empréstimos {ppc}'!#ref!</definedName>
    <definedName function="false" hidden="true" name="OIUNHGT" vbProcedure="false">{#N/A,#N/A,FALSE,"GERAL";#N/A,#N/A,FALSE,"012-96";#N/A,#N/A,FALSE,"018-96";#N/A,#N/A,FALSE,"027-96";#N/A,#N/A,FALSE,"059-96";#N/A,#N/A,FALSE,"076-96";#N/A,#N/A,FALSE,"019-97";#N/A,#N/A,FALSE,"021-97";#N/A,#N/A,FALSE,"022-97";#N/A,#N/A,FALSE,"028-97"}</definedName>
    <definedName function="false" hidden="true" name="oi_1" vbProcedure="false">{#N/A,#N/A,FALSE,"GERAL";#N/A,#N/A,FALSE,"012-96";#N/A,#N/A,FALSE,"018-96";#N/A,#N/A,FALSE,"027-96";#N/A,#N/A,FALSE,"059-96";#N/A,#N/A,FALSE,"076-96";#N/A,#N/A,FALSE,"019-97";#N/A,#N/A,FALSE,"021-97";#N/A,#N/A,FALSE,"022-97";#N/A,#N/A,FALSE,"028-97"}</definedName>
    <definedName function="false" hidden="true" name="oj" vbProcedure="false">{"'teste'!$B$2:$R$49"}</definedName>
    <definedName function="false" hidden="true" name="OK" vbProcedure="false">{#N/A,#N/A,FALSE,"GERAL";#N/A,#N/A,FALSE,"012-96";#N/A,#N/A,FALSE,"018-96";#N/A,#N/A,FALSE,"027-96";#N/A,#N/A,FALSE,"059-96";#N/A,#N/A,FALSE,"076-96";#N/A,#N/A,FALSE,"019-97";#N/A,#N/A,FALSE,"021-97";#N/A,#N/A,FALSE,"022-97";#N/A,#N/A,FALSE,"028-97"}</definedName>
    <definedName function="false" hidden="true" name="okbari" vbProcedure="false">{"det (May)",#N/A,FALSE,"June";"sum (MAY YTD)",#N/A,FALSE,"June YTD"}</definedName>
    <definedName function="false" hidden="true" name="okbaria" vbProcedure="false">{"det (May)",#N/A,FALSE,"June";"sum (MAY YTD)",#N/A,FALSE,"June YTD"}</definedName>
    <definedName function="false" hidden="true" name="okbaria_1" vbProcedure="false">{"det (May)",#N/A,FALSE,"June";"sum (MAY YTD)",#N/A,FALSE,"June YTD"}</definedName>
    <definedName function="false" hidden="true" name="okbaria_1_1" vbProcedure="false">{"det (May)",#N/A,FALSE,"June";"sum (MAY YTD)",#N/A,FALSE,"June YTD"}</definedName>
    <definedName function="false" hidden="true" name="okbaria_1_1_1" vbProcedure="false">{"det (May)",#N/A,FALSE,"June";"sum (MAY YTD)",#N/A,FALSE,"June YTD"}</definedName>
    <definedName function="false" hidden="true" name="okbaria_1_2" vbProcedure="false">{"det (May)",#N/A,FALSE,"June";"sum (MAY YTD)",#N/A,FALSE,"June YTD"}</definedName>
    <definedName function="false" hidden="true" name="okbaria_2" vbProcedure="false">{"det (May)",#N/A,FALSE,"June";"sum (MAY YTD)",#N/A,FALSE,"June YTD"}</definedName>
    <definedName function="false" hidden="true" name="okbaric" vbProcedure="false">{"det (May)",#N/A,FALSE,"June";"sum (MAY YTD)",#N/A,FALSE,"June YTD"}</definedName>
    <definedName function="false" hidden="true" name="okbaric_1" vbProcedure="false">{"det (May)",#N/A,FALSE,"June";"sum (MAY YTD)",#N/A,FALSE,"June YTD"}</definedName>
    <definedName function="false" hidden="true" name="okbaric_1_1" vbProcedure="false">{"det (May)",#N/A,FALSE,"June";"sum (MAY YTD)",#N/A,FALSE,"June YTD"}</definedName>
    <definedName function="false" hidden="true" name="okbaric_1_1_1" vbProcedure="false">{"det (May)",#N/A,FALSE,"June";"sum (MAY YTD)",#N/A,FALSE,"June YTD"}</definedName>
    <definedName function="false" hidden="true" name="okbaric_1_2" vbProcedure="false">{"det (May)",#N/A,FALSE,"June";"sum (MAY YTD)",#N/A,FALSE,"June YTD"}</definedName>
    <definedName function="false" hidden="true" name="okbaric_2" vbProcedure="false">{"det (May)",#N/A,FALSE,"June";"sum (MAY YTD)",#N/A,FALSE,"June YTD"}</definedName>
    <definedName function="false" hidden="true" name="okbari_1" vbProcedure="false">{"det (May)",#N/A,FALSE,"June";"sum (MAY YTD)",#N/A,FALSE,"June YTD"}</definedName>
    <definedName function="false" hidden="true" name="okbari_1_1" vbProcedure="false">{"det (May)",#N/A,FALSE,"June";"sum (MAY YTD)",#N/A,FALSE,"June YTD"}</definedName>
    <definedName function="false" hidden="true" name="okbari_1_1_1" vbProcedure="false">{"det (May)",#N/A,FALSE,"June";"sum (MAY YTD)",#N/A,FALSE,"June YTD"}</definedName>
    <definedName function="false" hidden="true" name="okbari_1_2" vbProcedure="false">{"det (May)",#N/A,FALSE,"June";"sum (MAY YTD)",#N/A,FALSE,"June YTD"}</definedName>
    <definedName function="false" hidden="true" name="okbari_2" vbProcedure="false">{"det (May)",#N/A,FALSE,"June";"sum (MAY YTD)",#N/A,FALSE,"June YTD"}</definedName>
    <definedName function="false" hidden="true" name="OL" vbProcedure="false">{#N/A,#N/A,FALSE,"GERAL";#N/A,#N/A,FALSE,"012-96";#N/A,#N/A,FALSE,"018-96";#N/A,#N/A,FALSE,"027-96";#N/A,#N/A,FALSE,"059-96";#N/A,#N/A,FALSE,"076-96";#N/A,#N/A,FALSE,"019-97";#N/A,#N/A,FALSE,"021-97";#N/A,#N/A,FALSE,"022-97";#N/A,#N/A,FALSE,"028-97"}</definedName>
    <definedName function="false" hidden="true" name="olnah" vbProcedure="false">{#N/A,#N/A,TRUE,"Summary";#N/A,#N/A,TRUE,"Worksheet";#N/A,#N/A,TRUE,"CashFlow"}</definedName>
    <definedName function="false" hidden="true" name="olnah_1" vbProcedure="false">{#N/A,#N/A,TRUE,"Summary";#N/A,#N/A,TRUE,"Worksheet";#N/A,#N/A,TRUE,"CashFlow"}</definedName>
    <definedName function="false" hidden="true" name="olnah_1_1" vbProcedure="false">{#N/A,#N/A,TRUE,"Summary";#N/A,#N/A,TRUE,"Worksheet";#N/A,#N/A,TRUE,"CashFlow"}</definedName>
    <definedName function="false" hidden="true" name="olnah_1_1_1" vbProcedure="false">{#N/A,#N/A,TRUE,"Summary";#N/A,#N/A,TRUE,"Worksheet";#N/A,#N/A,TRUE,"CashFlow"}</definedName>
    <definedName function="false" hidden="true" name="olnah_1_2" vbProcedure="false">{#N/A,#N/A,TRUE,"Summary";#N/A,#N/A,TRUE,"Worksheet";#N/A,#N/A,TRUE,"CashFlow"}</definedName>
    <definedName function="false" hidden="true" name="olnah_2" vbProcedure="false">{#N/A,#N/A,TRUE,"Summary";#N/A,#N/A,TRUE,"Worksheet";#N/A,#N/A,TRUE,"CashFlow"}</definedName>
    <definedName function="false" hidden="true" name="OMY" vbProcedure="false">{#N/A,#N/A,FALSE,"Ocorrência OOLA";#N/A,#N/A,FALSE,"Ocorrência OOLL";#N/A,#N/A,FALSE,"Extra OOLA";#N/A,#N/A,FALSE,"Extra OOLL"}</definedName>
    <definedName function="false" hidden="true" name="on" vbProcedure="false">{"a_assump1",#N/A,FALSE,"BPlan 96-00 - Base";"a_assump2",#N/A,FALSE,"BPlan 96-00 - Base";"a_plus",#N/A,FALSE,"BPlan 96-00 - Base";"a_bs",#N/A,FALSE,"BPlan 96-00 - Base";"a_cf",#N/A,FALSE,"BPlan 96-00 - Base";"a_irrbase",#N/A,FALSE,"BPlan 96-00 - Base";"a_notes",#N/A,FALSE,"BPlan 96-00 - Base"}</definedName>
    <definedName function="false" hidden="true" name="OnOff" vbProcedure="false">"ON"</definedName>
    <definedName function="false" hidden="true" name="on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on_1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on_1_1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on_1_2" vbProcedure="false">{"a_assump1",#N/A,FALSE,"BPlan 96-00 - Base";"a_assump2",#N/A,FALSE,"BPlan 96-00 - Base";"a_plus",#N/A,FALSE,"BPlan 96-00 - Base";"a_bs",#N/A,FALSE,"BPlan 96-00 - Base";"a_cf",#N/A,FALSE,"BPlan 96-00 - Base";"a_irrbase",#N/A,FALSE,"BPlan 96-00 - Base";"a_notes",#N/A,FALSE,"BPlan 96-00 - Base"}</definedName>
    <definedName function="false" hidden="true" name="on_2" vbProcedure="false">{"a_assump1",#N/A,FALSE,"BPlan 96-00 - Base";"a_assump2",#N/A,FALSE,"BPlan 96-00 - Base";"a_plus",#N/A,FALSE,"BPlan 96-00 - Base";"a_bs",#N/A,FALSE,"BPlan 96-00 - Base";"a_cf",#N/A,FALSE,"BPlan 96-00 - Base";"a_irrbase",#N/A,FALSE,"BPlan 96-00 - Base";"a_notes",#N/A,FALSE,"BPlan 96-00 - Base"}</definedName>
    <definedName function="false" hidden="true" name="oo" vbProcedure="false">#REF!</definedName>
    <definedName function="false" hidden="true" name="OOO" vbProcedure="false">{#N/A,#N/A,FALSE,"SITUAÇÃO DIÁRIA ";#N/A,#N/A,FALSE,"7 à 7"}</definedName>
    <definedName function="false" hidden="true" name="oooo" vbProcedure="false">{"'CptDifn'!$AA$32:$AG$32"}</definedName>
    <definedName function="false" hidden="true" name="OOOOO"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OOOOO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OOOOO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OOOOO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OOOOO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OOOOO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oooo_1" vbProcedure="false">{"'CptDifn'!$AA$32:$AG$32"}</definedName>
    <definedName function="false" hidden="true" name="oooo_1_1" vbProcedure="false">{"'CptDifn'!$AA$32:$AG$32"}</definedName>
    <definedName function="false" hidden="true" name="oooo_1_1_1" vbProcedure="false">{"'CptDifn'!$AA$32:$AG$32"}</definedName>
    <definedName function="false" hidden="true" name="oooo_1_2" vbProcedure="false">{"'CptDifn'!$AA$32:$AG$32"}</definedName>
    <definedName function="false" hidden="true" name="oooo_2" vbProcedure="false">{"'CptDifn'!$AA$32:$AG$32"}</definedName>
    <definedName function="false" hidden="true" name="opihjkgfgyufuyfuyf" vbProcedure="false">{#N/A,#N/A,FALSE,"GERAL";#N/A,#N/A,FALSE,"012-96";#N/A,#N/A,FALSE,"018-96";#N/A,#N/A,FALSE,"027-96";#N/A,#N/A,FALSE,"059-96";#N/A,#N/A,FALSE,"076-96";#N/A,#N/A,FALSE,"019-97";#N/A,#N/A,FALSE,"021-97";#N/A,#N/A,FALSE,"022-97";#N/A,#N/A,FALSE,"028-97"}</definedName>
    <definedName function="false" hidden="true" name="OPIOKKL" vbProcedure="false">{#N/A,#N/A,FALSE,"Suprimentos";#N/A,#N/A,FALSE,"Medicina e Segurança";#N/A,#N/A,FALSE,"Administração";#N/A,#N/A,FALSE,"Meio Ambiente";#N/A,#N/A,FALSE,"Operação (Mina)";#N/A,#N/A,FALSE,"Operação (Porto)"}</definedName>
    <definedName function="false" hidden="true" name="OPIOKKL_1" vbProcedure="false">{#N/A,#N/A,FALSE,"Suprimentos";#N/A,#N/A,FALSE,"Medicina e Segurança";#N/A,#N/A,FALSE,"Administração";#N/A,#N/A,FALSE,"Meio Ambiente";#N/A,#N/A,FALSE,"Operação (Mina)";#N/A,#N/A,FALSE,"Operação (Porto)"}</definedName>
    <definedName function="false" hidden="true" name="OPIOKKL_1_1" vbProcedure="false">{#N/A,#N/A,FALSE,"Suprimentos";#N/A,#N/A,FALSE,"Medicina e Segurança";#N/A,#N/A,FALSE,"Administração";#N/A,#N/A,FALSE,"Meio Ambiente";#N/A,#N/A,FALSE,"Operação (Mina)";#N/A,#N/A,FALSE,"Operação (Porto)"}</definedName>
    <definedName function="false" hidden="true" name="OPIOKKL_1_1_1" vbProcedure="false">{#N/A,#N/A,FALSE,"Suprimentos";#N/A,#N/A,FALSE,"Medicina e Segurança";#N/A,#N/A,FALSE,"Administração";#N/A,#N/A,FALSE,"Meio Ambiente";#N/A,#N/A,FALSE,"Operação (Mina)";#N/A,#N/A,FALSE,"Operação (Porto)"}</definedName>
    <definedName function="false" hidden="true" name="OPIOKKL_1_2" vbProcedure="false">{#N/A,#N/A,FALSE,"Suprimentos";#N/A,#N/A,FALSE,"Medicina e Segurança";#N/A,#N/A,FALSE,"Administração";#N/A,#N/A,FALSE,"Meio Ambiente";#N/A,#N/A,FALSE,"Operação (Mina)";#N/A,#N/A,FALSE,"Operação (Porto)"}</definedName>
    <definedName function="false" hidden="true" name="OPIOKKL_2" vbProcedure="false">{#N/A,#N/A,FALSE,"Suprimentos";#N/A,#N/A,FALSE,"Medicina e Segurança";#N/A,#N/A,FALSE,"Administração";#N/A,#N/A,FALSE,"Meio Ambiente";#N/A,#N/A,FALSE,"Operação (Mina)";#N/A,#N/A,FALSE,"Operação (Porto)"}</definedName>
    <definedName function="false" hidden="true" name="opklçlçkklk" vbProcedure="false">{"'Quadro'!$A$4:$BG$78"}</definedName>
    <definedName function="false" hidden="true" name="opklçlçkklk_1" vbProcedure="false">{"'Quadro'!$A$4:$BG$78"}</definedName>
    <definedName function="false" hidden="true" name="opklçlçkklk_1_1" vbProcedure="false">{"'Quadro'!$A$4:$BG$78"}</definedName>
    <definedName function="false" hidden="true" name="opklçlçkklk_1_1_1" vbProcedure="false">{"'Quadro'!$A$4:$BG$78"}</definedName>
    <definedName function="false" hidden="true" name="opklçlçkklk_1_2" vbProcedure="false">{"'Quadro'!$A$4:$BG$78"}</definedName>
    <definedName function="false" hidden="true" name="opklçlçkklk_2" vbProcedure="false">{"'Quadro'!$A$4:$BG$78"}</definedName>
    <definedName function="false" hidden="true" name="opo" vbProcedure="false">{#N/A,#N/A,FALSE,"지침";#N/A,#N/A,FALSE,"환경분석";#N/A,#N/A,FALSE,"Sheet16"}</definedName>
    <definedName function="false" hidden="true" name="opo_1" vbProcedure="false">{#N/A,#N/A,FALSE,"지침";#N/A,#N/A,FALSE,"환경분석";#N/A,#N/A,FALSE,"Sheet16"}</definedName>
    <definedName function="false" hidden="true" name="opo_1_1" vbProcedure="false">{#N/A,#N/A,FALSE,"지침";#N/A,#N/A,FALSE,"환경분석";#N/A,#N/A,FALSE,"Sheet16"}</definedName>
    <definedName function="false" hidden="true" name="opo_1_1_1" vbProcedure="false">{#N/A,#N/A,FALSE,"지침";#N/A,#N/A,FALSE,"환경분석";#N/A,#N/A,FALSE,"Sheet16"}</definedName>
    <definedName function="false" hidden="true" name="opo_1_2" vbProcedure="false">{#N/A,#N/A,FALSE,"지침";#N/A,#N/A,FALSE,"환경분석";#N/A,#N/A,FALSE,"Sheet16"}</definedName>
    <definedName function="false" hidden="true" name="opo_2" vbProcedure="false">{#N/A,#N/A,FALSE,"지침";#N/A,#N/A,FALSE,"환경분석";#N/A,#N/A,FALSE,"Sheet16"}</definedName>
    <definedName function="false" hidden="true" name="Ordem" vbProcedure="false">#REF!</definedName>
    <definedName function="false" hidden="true" name="ORGAN" vbProcedure="false">{#N/A,#N/A,FALSE,"Ocorrência OOLA";#N/A,#N/A,FALSE,"Ocorrência OOLL";#N/A,#N/A,FALSE,"Extra OOLA";#N/A,#N/A,FALSE,"Extra OOLL"}</definedName>
    <definedName function="false" hidden="true" name="ORGANO" vbProcedure="false">{#N/A,#N/A,FALSE,"Anexo I";#N/A,#N/A,FALSE,"Anexo II";#N/A,#N/A,FALSE,"Anexo III"}</definedName>
    <definedName function="false" hidden="true" name="Origem" vbProcedure="false">#REF!</definedName>
    <definedName function="false" hidden="true" name="origen"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Orçado_2011"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false" name="Orçamento" vbProcedure="false">[32]Orçamento!$A$13:$D$34</definedName>
    <definedName function="false" hidden="true" name="Orçamento_1" vbProcedure="false">{#N/A,#N/A,FALSE,"TOTAL"}</definedName>
    <definedName function="false" hidden="true" name="Orçamento_1_1" vbProcedure="false">{#N/A,#N/A,FALSE,"TOTAL"}</definedName>
    <definedName function="false" hidden="true" name="Orçamento_1_1_1" vbProcedure="false">{#N/A,#N/A,FALSE,"TOTAL"}</definedName>
    <definedName function="false" hidden="true" name="Orçamento_1_2" vbProcedure="false">{#N/A,#N/A,FALSE,"TOTAL"}</definedName>
    <definedName function="false" hidden="true" name="Orçamento_2" vbProcedure="false">{#N/A,#N/A,FALSE,"TOTAL"}</definedName>
    <definedName function="false" hidden="true" name="orçamrest" vbProcedure="false">{#N/A,#N/A,TRUE,"Serviços"}</definedName>
    <definedName function="false" hidden="true" name="orçamrestt" vbProcedure="false">{#N/A,#N/A,TRUE,"Serviços"}</definedName>
    <definedName function="false" hidden="true" name="OUT" vbProcedure="false">{"'280700'!$A$7:$L$37"}</definedName>
    <definedName function="false" hidden="true" name="OUTRA" vbProcedure="false">{#N/A,#N/A,FALSE,"GERAL";#N/A,#N/A,FALSE,"012-96";#N/A,#N/A,FALSE,"018-96";#N/A,#N/A,FALSE,"027-96";#N/A,#N/A,FALSE,"059-96";#N/A,#N/A,FALSE,"076-96";#N/A,#N/A,FALSE,"019-97";#N/A,#N/A,FALSE,"021-97";#N/A,#N/A,FALSE,"022-97";#N/A,#N/A,FALSE,"028-97"}</definedName>
    <definedName function="false" hidden="true" name="OUTRA_1" vbProcedure="false">{#N/A,#N/A,FALSE,"GERAL";#N/A,#N/A,FALSE,"012-96";#N/A,#N/A,FALSE,"018-96";#N/A,#N/A,FALSE,"027-96";#N/A,#N/A,FALSE,"059-96";#N/A,#N/A,FALSE,"076-96";#N/A,#N/A,FALSE,"019-97";#N/A,#N/A,FALSE,"021-97";#N/A,#N/A,FALSE,"022-97";#N/A,#N/A,FALSE,"028-97"}</definedName>
    <definedName function="false" hidden="true" name="OUTRA_1_1" vbProcedure="false">{#N/A,#N/A,FALSE,"GERAL";#N/A,#N/A,FALSE,"012-96";#N/A,#N/A,FALSE,"018-96";#N/A,#N/A,FALSE,"027-96";#N/A,#N/A,FALSE,"059-96";#N/A,#N/A,FALSE,"076-96";#N/A,#N/A,FALSE,"019-97";#N/A,#N/A,FALSE,"021-97";#N/A,#N/A,FALSE,"022-97";#N/A,#N/A,FALSE,"028-97"}</definedName>
    <definedName function="false" hidden="true" name="OUTRA_1_1_1" vbProcedure="false">{#N/A,#N/A,FALSE,"GERAL";#N/A,#N/A,FALSE,"012-96";#N/A,#N/A,FALSE,"018-96";#N/A,#N/A,FALSE,"027-96";#N/A,#N/A,FALSE,"059-96";#N/A,#N/A,FALSE,"076-96";#N/A,#N/A,FALSE,"019-97";#N/A,#N/A,FALSE,"021-97";#N/A,#N/A,FALSE,"022-97";#N/A,#N/A,FALSE,"028-97"}</definedName>
    <definedName function="false" hidden="true" name="OUTRA_1_2" vbProcedure="false">{#N/A,#N/A,FALSE,"GERAL";#N/A,#N/A,FALSE,"012-96";#N/A,#N/A,FALSE,"018-96";#N/A,#N/A,FALSE,"027-96";#N/A,#N/A,FALSE,"059-96";#N/A,#N/A,FALSE,"076-96";#N/A,#N/A,FALSE,"019-97";#N/A,#N/A,FALSE,"021-97";#N/A,#N/A,FALSE,"022-97";#N/A,#N/A,FALSE,"028-97"}</definedName>
    <definedName function="false" hidden="true" name="OUTRA_2" vbProcedure="false">{#N/A,#N/A,FALSE,"GERAL";#N/A,#N/A,FALSE,"012-96";#N/A,#N/A,FALSE,"018-96";#N/A,#N/A,FALSE,"027-96";#N/A,#N/A,FALSE,"059-96";#N/A,#N/A,FALSE,"076-96";#N/A,#N/A,FALSE,"019-97";#N/A,#N/A,FALSE,"021-97";#N/A,#N/A,FALSE,"022-97";#N/A,#N/A,FALSE,"028-97"}</definedName>
    <definedName function="false" hidden="true" name="Outros" vbProcedure="false">{"'Ocorrência_que_Impactaram'!$A$1:$Q$43"}</definedName>
    <definedName function="false" hidden="true" name="OUTUBRO" vbProcedure="false">{#N/A,#N/A,FALSE,"SITUAÇÃO DIÁRIA ";#N/A,#N/A,FALSE,"7 à 7"}</definedName>
    <definedName function="false" hidden="true" name="OUTUBRO_1" vbProcedure="false">{#N/A,#N/A,FALSE,"SITUAÇÃO DIÁRIA ";#N/A,#N/A,FALSE,"7 à 7"}</definedName>
    <definedName function="false" hidden="true" name="OUTUBRO_1_1" vbProcedure="false">{#N/A,#N/A,FALSE,"SITUAÇÃO DIÁRIA ";#N/A,#N/A,FALSE,"7 à 7"}</definedName>
    <definedName function="false" hidden="true" name="OUTUBRO_1_1_1" vbProcedure="false">{#N/A,#N/A,FALSE,"SITUAÇÃO DIÁRIA ";#N/A,#N/A,FALSE,"7 à 7"}</definedName>
    <definedName function="false" hidden="true" name="OUTUBRO_1_2" vbProcedure="false">{#N/A,#N/A,FALSE,"SITUAÇÃO DIÁRIA ";#N/A,#N/A,FALSE,"7 à 7"}</definedName>
    <definedName function="false" hidden="true" name="OUTUBRO_2" vbProcedure="false">{#N/A,#N/A,FALSE,"SITUAÇÃO DIÁRIA ";#N/A,#N/A,FALSE,"7 à 7"}</definedName>
    <definedName function="false" hidden="true" name="ouyo" vbProcedure="false">{"'CptDifn'!$AA$32:$AG$32"}</definedName>
    <definedName function="false" hidden="true" name="ouyo_1" vbProcedure="false">{"'CptDifn'!$AA$32:$AG$32"}</definedName>
    <definedName function="false" hidden="true" name="ouyo_1_1" vbProcedure="false">{"'CptDifn'!$AA$32:$AG$32"}</definedName>
    <definedName function="false" hidden="true" name="ouyo_1_1_1" vbProcedure="false">{"'CptDifn'!$AA$32:$AG$32"}</definedName>
    <definedName function="false" hidden="true" name="ouyo_1_2" vbProcedure="false">{"'CptDifn'!$AA$32:$AG$32"}</definedName>
    <definedName function="false" hidden="true" name="ouyo_2" vbProcedure="false">{"'CptDifn'!$AA$32:$AG$32"}</definedName>
    <definedName function="false" hidden="true" name="ox" vbProcedure="false">{"det (May)",#N/A,FALSE,"June";"sum (MAY YTD)",#N/A,FALSE,"June YTD"}</definedName>
    <definedName function="false" hidden="true" name="ox_1" vbProcedure="false">{"det (May)",#N/A,FALSE,"June";"sum (MAY YTD)",#N/A,FALSE,"June YTD"}</definedName>
    <definedName function="false" hidden="true" name="ox_1_1" vbProcedure="false">{"det (May)",#N/A,FALSE,"June";"sum (MAY YTD)",#N/A,FALSE,"June YTD"}</definedName>
    <definedName function="false" hidden="true" name="ox_1_1_1" vbProcedure="false">{"det (May)",#N/A,FALSE,"June";"sum (MAY YTD)",#N/A,FALSE,"June YTD"}</definedName>
    <definedName function="false" hidden="true" name="ox_1_2" vbProcedure="false">{"det (May)",#N/A,FALSE,"June";"sum (MAY YTD)",#N/A,FALSE,"June YTD"}</definedName>
    <definedName function="false" hidden="true" name="ox_2" vbProcedure="false">{"det (May)",#N/A,FALSE,"June";"sum (MAY YTD)",#N/A,FALSE,"June YTD"}</definedName>
    <definedName function="false" hidden="true" name="oyuoy" vbProcedure="false">{"'CptDifn'!$AA$32:$AG$32"}</definedName>
    <definedName function="false" hidden="true" name="oyuoyu" vbProcedure="false">{"'CptDifn'!$AA$32:$AG$32"}</definedName>
    <definedName function="false" hidden="true" name="oyuoyu_1" vbProcedure="false">{"'CptDifn'!$AA$32:$AG$32"}</definedName>
    <definedName function="false" hidden="true" name="oyuoyu_1_1" vbProcedure="false">{"'CptDifn'!$AA$32:$AG$32"}</definedName>
    <definedName function="false" hidden="true" name="oyuoyu_1_1_1" vbProcedure="false">{"'CptDifn'!$AA$32:$AG$32"}</definedName>
    <definedName function="false" hidden="true" name="oyuoyu_1_2" vbProcedure="false">{"'CptDifn'!$AA$32:$AG$32"}</definedName>
    <definedName function="false" hidden="true" name="oyuoyu_2" vbProcedure="false">{"'CptDifn'!$AA$32:$AG$32"}</definedName>
    <definedName function="false" hidden="true" name="oyuoy_1" vbProcedure="false">{"'CptDifn'!$AA$32:$AG$32"}</definedName>
    <definedName function="false" hidden="true" name="oyuoy_1_1" vbProcedure="false">{"'CptDifn'!$AA$32:$AG$32"}</definedName>
    <definedName function="false" hidden="true" name="oyuoy_1_1_1" vbProcedure="false">{"'CptDifn'!$AA$32:$AG$32"}</definedName>
    <definedName function="false" hidden="true" name="oyuoy_1_2" vbProcedure="false">{"'CptDifn'!$AA$32:$AG$32"}</definedName>
    <definedName function="false" hidden="true" name="oyuoy_2" vbProcedure="false">{"'CptDifn'!$AA$32:$AG$32"}</definedName>
    <definedName function="false" hidden="true" name="o_1" vbProcedure="false">{"'CptDifn'!$AA$32:$AG$32"}</definedName>
    <definedName function="false" hidden="true" name="o_1_1" vbProcedure="false">{"'CptDifn'!$AA$32:$AG$32"}</definedName>
    <definedName function="false" hidden="true" name="o_1_1_1" vbProcedure="false">{"'CptDifn'!$AA$32:$AG$32"}</definedName>
    <definedName function="false" hidden="true" name="o_1_2" vbProcedure="false">{"'CptDifn'!$AA$32:$AG$32"}</definedName>
    <definedName function="false" hidden="true" name="o_2" vbProcedure="false">{"'CptDifn'!$AA$32:$AG$32"}</definedName>
    <definedName function="false" hidden="true" name="P" vbProcedure="false">{"'gráf jan00'!$A$1:$AK$41"}</definedName>
    <definedName function="false" hidden="false" name="P.1" vbProcedure="false">#REF!</definedName>
    <definedName function="false" hidden="false" name="P.10" vbProcedure="false">#REF!</definedName>
    <definedName function="false" hidden="false" name="P.11" vbProcedure="false">#REF!</definedName>
    <definedName function="false" hidden="false" name="P.12" vbProcedure="false">#REF!</definedName>
    <definedName function="false" hidden="false" name="P.13" vbProcedure="false">#REF!</definedName>
    <definedName function="false" hidden="false" name="P.14" vbProcedure="false">#REF!</definedName>
    <definedName function="false" hidden="false" name="P.15" vbProcedure="false">#REF!</definedName>
    <definedName function="false" hidden="false" name="P.2" vbProcedure="false">#REF!</definedName>
    <definedName function="false" hidden="false" name="P.3" vbProcedure="false">#REF!</definedName>
    <definedName function="false" hidden="false" name="P.4" vbProcedure="false">#REF!</definedName>
    <definedName function="false" hidden="false" name="P.5" vbProcedure="false">#REF!</definedName>
    <definedName function="false" hidden="false" name="P.6" vbProcedure="false">#REF!</definedName>
    <definedName function="false" hidden="false" name="P.7" vbProcedure="false">#REF!</definedName>
    <definedName function="false" hidden="false" name="P.8" vbProcedure="false">#REF!</definedName>
    <definedName function="false" hidden="false" name="P.9" vbProcedure="false">#REF!</definedName>
    <definedName function="false" hidden="true" name="padr" vbProcedure="false">{#N/A,#N/A,FALSE,"GERAL";#N/A,#N/A,FALSE,"012-96";#N/A,#N/A,FALSE,"018-96";#N/A,#N/A,FALSE,"027-96";#N/A,#N/A,FALSE,"059-96";#N/A,#N/A,FALSE,"076-96";#N/A,#N/A,FALSE,"019-97";#N/A,#N/A,FALSE,"021-97";#N/A,#N/A,FALSE,"022-97";#N/A,#N/A,FALSE,"028-97"}</definedName>
    <definedName function="false" hidden="true" name="padrao" vbProcedure="false">{#N/A,#N/A,FALSE,"GERAL";#N/A,#N/A,FALSE,"012-96";#N/A,#N/A,FALSE,"018-96";#N/A,#N/A,FALSE,"027-96";#N/A,#N/A,FALSE,"059-96";#N/A,#N/A,FALSE,"076-96";#N/A,#N/A,FALSE,"019-97";#N/A,#N/A,FALSE,"021-97";#N/A,#N/A,FALSE,"022-97";#N/A,#N/A,FALSE,"028-97"}</definedName>
    <definedName function="false" hidden="true" name="padrao_1" vbProcedure="false">{#N/A,#N/A,FALSE,"GERAL";#N/A,#N/A,FALSE,"012-96";#N/A,#N/A,FALSE,"018-96";#N/A,#N/A,FALSE,"027-96";#N/A,#N/A,FALSE,"059-96";#N/A,#N/A,FALSE,"076-96";#N/A,#N/A,FALSE,"019-97";#N/A,#N/A,FALSE,"021-97";#N/A,#N/A,FALSE,"022-97";#N/A,#N/A,FALSE,"028-97"}</definedName>
    <definedName function="false" hidden="true" name="padrao_1_1" vbProcedure="false">{#N/A,#N/A,FALSE,"GERAL";#N/A,#N/A,FALSE,"012-96";#N/A,#N/A,FALSE,"018-96";#N/A,#N/A,FALSE,"027-96";#N/A,#N/A,FALSE,"059-96";#N/A,#N/A,FALSE,"076-96";#N/A,#N/A,FALSE,"019-97";#N/A,#N/A,FALSE,"021-97";#N/A,#N/A,FALSE,"022-97";#N/A,#N/A,FALSE,"028-97"}</definedName>
    <definedName function="false" hidden="true" name="padrao_1_1_1" vbProcedure="false">{#N/A,#N/A,FALSE,"GERAL";#N/A,#N/A,FALSE,"012-96";#N/A,#N/A,FALSE,"018-96";#N/A,#N/A,FALSE,"027-96";#N/A,#N/A,FALSE,"059-96";#N/A,#N/A,FALSE,"076-96";#N/A,#N/A,FALSE,"019-97";#N/A,#N/A,FALSE,"021-97";#N/A,#N/A,FALSE,"022-97";#N/A,#N/A,FALSE,"028-97"}</definedName>
    <definedName function="false" hidden="true" name="padrao_1_2" vbProcedure="false">{#N/A,#N/A,FALSE,"GERAL";#N/A,#N/A,FALSE,"012-96";#N/A,#N/A,FALSE,"018-96";#N/A,#N/A,FALSE,"027-96";#N/A,#N/A,FALSE,"059-96";#N/A,#N/A,FALSE,"076-96";#N/A,#N/A,FALSE,"019-97";#N/A,#N/A,FALSE,"021-97";#N/A,#N/A,FALSE,"022-97";#N/A,#N/A,FALSE,"028-97"}</definedName>
    <definedName function="false" hidden="true" name="padrao_2" vbProcedure="false">{#N/A,#N/A,FALSE,"GERAL";#N/A,#N/A,FALSE,"012-96";#N/A,#N/A,FALSE,"018-96";#N/A,#N/A,FALSE,"027-96";#N/A,#N/A,FALSE,"059-96";#N/A,#N/A,FALSE,"076-96";#N/A,#N/A,FALSE,"019-97";#N/A,#N/A,FALSE,"021-97";#N/A,#N/A,FALSE,"022-97";#N/A,#N/A,FALSE,"028-97"}</definedName>
    <definedName function="false" hidden="true" name="padr_1" vbProcedure="false">{#N/A,#N/A,FALSE,"GERAL";#N/A,#N/A,FALSE,"012-96";#N/A,#N/A,FALSE,"018-96";#N/A,#N/A,FALSE,"027-96";#N/A,#N/A,FALSE,"059-96";#N/A,#N/A,FALSE,"076-96";#N/A,#N/A,FALSE,"019-97";#N/A,#N/A,FALSE,"021-97";#N/A,#N/A,FALSE,"022-97";#N/A,#N/A,FALSE,"028-97"}</definedName>
    <definedName function="false" hidden="true" name="padr_1_1" vbProcedure="false">{#N/A,#N/A,FALSE,"GERAL";#N/A,#N/A,FALSE,"012-96";#N/A,#N/A,FALSE,"018-96";#N/A,#N/A,FALSE,"027-96";#N/A,#N/A,FALSE,"059-96";#N/A,#N/A,FALSE,"076-96";#N/A,#N/A,FALSE,"019-97";#N/A,#N/A,FALSE,"021-97";#N/A,#N/A,FALSE,"022-97";#N/A,#N/A,FALSE,"028-97"}</definedName>
    <definedName function="false" hidden="true" name="padr_1_1_1" vbProcedure="false">{#N/A,#N/A,FALSE,"GERAL";#N/A,#N/A,FALSE,"012-96";#N/A,#N/A,FALSE,"018-96";#N/A,#N/A,FALSE,"027-96";#N/A,#N/A,FALSE,"059-96";#N/A,#N/A,FALSE,"076-96";#N/A,#N/A,FALSE,"019-97";#N/A,#N/A,FALSE,"021-97";#N/A,#N/A,FALSE,"022-97";#N/A,#N/A,FALSE,"028-97"}</definedName>
    <definedName function="false" hidden="true" name="padr_1_2" vbProcedure="false">{#N/A,#N/A,FALSE,"GERAL";#N/A,#N/A,FALSE,"012-96";#N/A,#N/A,FALSE,"018-96";#N/A,#N/A,FALSE,"027-96";#N/A,#N/A,FALSE,"059-96";#N/A,#N/A,FALSE,"076-96";#N/A,#N/A,FALSE,"019-97";#N/A,#N/A,FALSE,"021-97";#N/A,#N/A,FALSE,"022-97";#N/A,#N/A,FALSE,"028-97"}</definedName>
    <definedName function="false" hidden="true" name="padr_2" vbProcedure="false">{#N/A,#N/A,FALSE,"GERAL";#N/A,#N/A,FALSE,"012-96";#N/A,#N/A,FALSE,"018-96";#N/A,#N/A,FALSE,"027-96";#N/A,#N/A,FALSE,"059-96";#N/A,#N/A,FALSE,"076-96";#N/A,#N/A,FALSE,"019-97";#N/A,#N/A,FALSE,"021-97";#N/A,#N/A,FALSE,"022-97";#N/A,#N/A,FALSE,"028-97"}</definedName>
    <definedName function="false" hidden="true" name="PALOMA" vbProcedure="false">{#N/A,#N/A,FALSE,"GERAL";#N/A,#N/A,FALSE,"012-96";#N/A,#N/A,FALSE,"018-96";#N/A,#N/A,FALSE,"027-96";#N/A,#N/A,FALSE,"059-96";#N/A,#N/A,FALSE,"076-96";#N/A,#N/A,FALSE,"019-97";#N/A,#N/A,FALSE,"021-97";#N/A,#N/A,FALSE,"022-97";#N/A,#N/A,FALSE,"028-97"}</definedName>
    <definedName function="false" hidden="true" name="PALOMA_1" vbProcedure="false">{#N/A,#N/A,FALSE,"GERAL";#N/A,#N/A,FALSE,"012-96";#N/A,#N/A,FALSE,"018-96";#N/A,#N/A,FALSE,"027-96";#N/A,#N/A,FALSE,"059-96";#N/A,#N/A,FALSE,"076-96";#N/A,#N/A,FALSE,"019-97";#N/A,#N/A,FALSE,"021-97";#N/A,#N/A,FALSE,"022-97";#N/A,#N/A,FALSE,"028-97"}</definedName>
    <definedName function="false" hidden="true" name="PALOMA_1_1" vbProcedure="false">{#N/A,#N/A,FALSE,"GERAL";#N/A,#N/A,FALSE,"012-96";#N/A,#N/A,FALSE,"018-96";#N/A,#N/A,FALSE,"027-96";#N/A,#N/A,FALSE,"059-96";#N/A,#N/A,FALSE,"076-96";#N/A,#N/A,FALSE,"019-97";#N/A,#N/A,FALSE,"021-97";#N/A,#N/A,FALSE,"022-97";#N/A,#N/A,FALSE,"028-97"}</definedName>
    <definedName function="false" hidden="true" name="PALOMA_1_1_1" vbProcedure="false">{#N/A,#N/A,FALSE,"GERAL";#N/A,#N/A,FALSE,"012-96";#N/A,#N/A,FALSE,"018-96";#N/A,#N/A,FALSE,"027-96";#N/A,#N/A,FALSE,"059-96";#N/A,#N/A,FALSE,"076-96";#N/A,#N/A,FALSE,"019-97";#N/A,#N/A,FALSE,"021-97";#N/A,#N/A,FALSE,"022-97";#N/A,#N/A,FALSE,"028-97"}</definedName>
    <definedName function="false" hidden="true" name="PALOMA_1_2" vbProcedure="false">{#N/A,#N/A,FALSE,"GERAL";#N/A,#N/A,FALSE,"012-96";#N/A,#N/A,FALSE,"018-96";#N/A,#N/A,FALSE,"027-96";#N/A,#N/A,FALSE,"059-96";#N/A,#N/A,FALSE,"076-96";#N/A,#N/A,FALSE,"019-97";#N/A,#N/A,FALSE,"021-97";#N/A,#N/A,FALSE,"022-97";#N/A,#N/A,FALSE,"028-97"}</definedName>
    <definedName function="false" hidden="true" name="PALOMA_2" vbProcedure="false">{#N/A,#N/A,FALSE,"GERAL";#N/A,#N/A,FALSE,"012-96";#N/A,#N/A,FALSE,"018-96";#N/A,#N/A,FALSE,"027-96";#N/A,#N/A,FALSE,"059-96";#N/A,#N/A,FALSE,"076-96";#N/A,#N/A,FALSE,"019-97";#N/A,#N/A,FALSE,"021-97";#N/A,#N/A,FALSE,"022-97";#N/A,#N/A,FALSE,"028-97"}</definedName>
    <definedName function="false" hidden="true" name="Pal_Workbook_GUID" vbProcedure="false">"ZJCEKNZZ6MSABE3E4DMF6R63"</definedName>
    <definedName function="false" hidden="true" name="parada" vbProcedure="false">{"'gráf jan00'!$A$1:$AK$41"}</definedName>
    <definedName function="false" hidden="true" name="parada_1" vbProcedure="false">{"'gráf jan00'!$A$1:$AK$41"}</definedName>
    <definedName function="false" hidden="true" name="parada_1_1" vbProcedure="false">{"'gráf jan00'!$A$1:$AK$41"}</definedName>
    <definedName function="false" hidden="true" name="parada_1_1_1" vbProcedure="false">{"'gráf jan00'!$A$1:$AK$41"}</definedName>
    <definedName function="false" hidden="true" name="parada_1_2" vbProcedure="false">{"'gráf jan00'!$A$1:$AK$41"}</definedName>
    <definedName function="false" hidden="true" name="parada_2" vbProcedure="false">{"'gráf jan00'!$A$1:$AK$41"}</definedName>
    <definedName function="false" hidden="true" name="parametro" vbProcedure="false">{#N/A,#N/A,FALSE,"IR E CS 1997";#N/A,#N/A,FALSE,"PR ND";#N/A,#N/A,FALSE,"8191";#N/A,#N/A,FALSE,"8383";#N/A,#N/A,FALSE,"MP 1024";#N/A,#N/A,FALSE,"AD_EX_97";#N/A,#N/A,FALSE,"BD 97"}</definedName>
    <definedName function="false" hidden="true" name="parametro_1" vbProcedure="false">{#N/A,#N/A,FALSE,"IR E CS 1997";#N/A,#N/A,FALSE,"PR ND";#N/A,#N/A,FALSE,"8191";#N/A,#N/A,FALSE,"8383";#N/A,#N/A,FALSE,"MP 1024";#N/A,#N/A,FALSE,"AD_EX_97";#N/A,#N/A,FALSE,"BD 97"}</definedName>
    <definedName function="false" hidden="true" name="paranetro" vbProcedure="false">{#N/A,#N/A,TRUE,"BD 97";#N/A,#N/A,TRUE,"IR E CS 1997";#N/A,#N/A,TRUE,"CONTINGÊNCIAS";#N/A,#N/A,TRUE,"AD_EX_97";#N/A,#N/A,TRUE,"PR ND";#N/A,#N/A,TRUE,"8191";#N/A,#N/A,TRUE,"8383";#N/A,#N/A,TRUE,"MP 1024"}</definedName>
    <definedName function="false" hidden="true" name="paranetro_1" vbProcedure="false">{#N/A,#N/A,TRUE,"BD 97";#N/A,#N/A,TRUE,"IR E CS 1997";#N/A,#N/A,TRUE,"CONTINGÊNCIAS";#N/A,#N/A,TRUE,"AD_EX_97";#N/A,#N/A,TRUE,"PR ND";#N/A,#N/A,TRUE,"8191";#N/A,#N/A,TRUE,"8383";#N/A,#N/A,TRUE,"MP 1024"}</definedName>
    <definedName function="false" hidden="true" name="PARETOATIV" vbProcedure="false">{#N/A,#N/A,FALSE,"CPV";#N/A,#N/A,FALSE,"Pareto";#N/A,#N/A,FALSE,"Gráficos"}</definedName>
    <definedName function="false" hidden="true" name="PARETOATIV2" vbProcedure="false">{#N/A,#N/A,FALSE,"CPV";#N/A,#N/A,FALSE,"Pareto";#N/A,#N/A,FALSE,"Gráficos"}</definedName>
    <definedName function="false" hidden="true" name="paretoativ3" vbProcedure="false">{#N/A,#N/A,FALSE,"CPV";#N/A,#N/A,FALSE,"Pareto";#N/A,#N/A,FALSE,"Gráficos"}</definedName>
    <definedName function="false" hidden="true" name="PARETOATIV_1" vbProcedure="false">{#N/A,#N/A,FALSE,"CPV";#N/A,#N/A,FALSE,"Pareto";#N/A,#N/A,FALSE,"Gráficos"}</definedName>
    <definedName function="false" hidden="true" name="Parte1a." vbProcedure="false">{"PARTE1",#N/A,FALSE,"Plan1"}</definedName>
    <definedName function="false" hidden="true" name="Parte1a._1" vbProcedure="false">{"PARTE1",#N/A,FALSE,"Plan1"}</definedName>
    <definedName function="false" hidden="true" name="Parte2" vbProcedure="false">{"PARTE1",#N/A,FALSE,"Plan1"}</definedName>
    <definedName function="false" hidden="true" name="Parte2_1" vbProcedure="false">{"PARTE1",#N/A,FALSE,"Plan1"}</definedName>
    <definedName function="false" hidden="true" name="PARTE3" vbProcedure="false">{"PARTE1",#N/A,FALSE,"Plan1"}</definedName>
    <definedName function="false" hidden="true" name="PARTE3_1" vbProcedure="false">{"PARTE1",#N/A,FALSE,"Plan1"}</definedName>
    <definedName function="false" hidden="false" name="PassaExtenso" vbProcedure="false">NA()</definedName>
    <definedName function="false" hidden="true" name="PASTA" vbProcedure="false">[33]xref!#ref!</definedName>
    <definedName function="false" hidden="true" name="Pasta_1" vbProcedure="false">{#N/A,#N/A,FALSE,"CONSOL. 5";#N/A,#N/A,FALSE,"CONSOL. ACUM. 6";#N/A,#N/A,FALSE,"CAP. EMPREG. 7";#N/A,#N/A,FALSE,"ORIGENS E APLICAÇÕES 9"}</definedName>
    <definedName function="false" hidden="true" name="Pasta_1_1" vbProcedure="false">{#N/A,#N/A,FALSE,"CONSOL. 5";#N/A,#N/A,FALSE,"CONSOL. ACUM. 6";#N/A,#N/A,FALSE,"CAP. EMPREG. 7";#N/A,#N/A,FALSE,"ORIGENS E APLICAÇÕES 9"}</definedName>
    <definedName function="false" hidden="true" name="Pasta_1_1_1" vbProcedure="false">{#N/A,#N/A,FALSE,"CONSOL. 5";#N/A,#N/A,FALSE,"CONSOL. ACUM. 6";#N/A,#N/A,FALSE,"CAP. EMPREG. 7";#N/A,#N/A,FALSE,"ORIGENS E APLICAÇÕES 9"}</definedName>
    <definedName function="false" hidden="true" name="Pasta_1_2" vbProcedure="false">{#N/A,#N/A,FALSE,"CONSOL. 5";#N/A,#N/A,FALSE,"CONSOL. ACUM. 6";#N/A,#N/A,FALSE,"CAP. EMPREG. 7";#N/A,#N/A,FALSE,"ORIGENS E APLICAÇÕES 9"}</definedName>
    <definedName function="false" hidden="true" name="Pasta_2" vbProcedure="false">{#N/A,#N/A,FALSE,"CONSOL. 5";#N/A,#N/A,FALSE,"CONSOL. ACUM. 6";#N/A,#N/A,FALSE,"CAP. EMPREG. 7";#N/A,#N/A,FALSE,"ORIGENS E APLICAÇÕES 9"}</definedName>
    <definedName function="false" hidden="true" name="pata" vbProcedure="false">{#N/A,#N/A,FALSE,"SITUAÇÃO DIÁRIA ";#N/A,#N/A,FALSE,"7 à 7"}</definedName>
    <definedName function="false" hidden="true" name="pata_1" vbProcedure="false">{#N/A,#N/A,FALSE,"SITUAÇÃO DIÁRIA ";#N/A,#N/A,FALSE,"7 à 7"}</definedName>
    <definedName function="false" hidden="true" name="pata_1_1" vbProcedure="false">{#N/A,#N/A,FALSE,"SITUAÇÃO DIÁRIA ";#N/A,#N/A,FALSE,"7 à 7"}</definedName>
    <definedName function="false" hidden="true" name="pata_1_1_1" vbProcedure="false">{#N/A,#N/A,FALSE,"SITUAÇÃO DIÁRIA ";#N/A,#N/A,FALSE,"7 à 7"}</definedName>
    <definedName function="false" hidden="true" name="pata_1_2" vbProcedure="false">{#N/A,#N/A,FALSE,"SITUAÇÃO DIÁRIA ";#N/A,#N/A,FALSE,"7 à 7"}</definedName>
    <definedName function="false" hidden="true" name="pata_2" vbProcedure="false">{#N/A,#N/A,FALSE,"SITUAÇÃO DIÁRIA ";#N/A,#N/A,FALSE,"7 à 7"}</definedName>
    <definedName function="false" hidden="true" name="Paula" vbProcedure="false">{"'Quadro'!$A$4:$BG$78"}</definedName>
    <definedName function="false" hidden="true" name="Paula_1" vbProcedure="false">{"'Quadro'!$A$4:$BG$78"}</definedName>
    <definedName function="false" hidden="true" name="Paula_1_1" vbProcedure="false">{"'Quadro'!$A$4:$BG$78"}</definedName>
    <definedName function="false" hidden="true" name="Paula_1_1_1" vbProcedure="false">{"'Quadro'!$A$4:$BG$78"}</definedName>
    <definedName function="false" hidden="true" name="Paula_1_2" vbProcedure="false">{"'Quadro'!$A$4:$BG$78"}</definedName>
    <definedName function="false" hidden="true" name="Paula_2" vbProcedure="false">{"'Quadro'!$A$4:$BG$78"}</definedName>
    <definedName function="false" hidden="true" name="Pautaextra" vbProcedure="false">{"'Quadro'!$A$4:$BG$78"}</definedName>
    <definedName function="false" hidden="true" name="Pavimentação" vbProcedure="false">{#N/A,#N/A,FALSE,"GERAL";#N/A,#N/A,FALSE,"012-96";#N/A,#N/A,FALSE,"018-96";#N/A,#N/A,FALSE,"027-96";#N/A,#N/A,FALSE,"059-96";#N/A,#N/A,FALSE,"076-96";#N/A,#N/A,FALSE,"019-97";#N/A,#N/A,FALSE,"021-97";#N/A,#N/A,FALSE,"022-97";#N/A,#N/A,FALSE,"028-97"}</definedName>
    <definedName function="false" hidden="true" name="Pavimentação_1" vbProcedure="false">{#N/A,#N/A,FALSE,"GERAL";#N/A,#N/A,FALSE,"012-96";#N/A,#N/A,FALSE,"018-96";#N/A,#N/A,FALSE,"027-96";#N/A,#N/A,FALSE,"059-96";#N/A,#N/A,FALSE,"076-96";#N/A,#N/A,FALSE,"019-97";#N/A,#N/A,FALSE,"021-97";#N/A,#N/A,FALSE,"022-97";#N/A,#N/A,FALSE,"028-97"}</definedName>
    <definedName function="false" hidden="true" name="Pavimentação_1_1" vbProcedure="false">{#N/A,#N/A,FALSE,"GERAL";#N/A,#N/A,FALSE,"012-96";#N/A,#N/A,FALSE,"018-96";#N/A,#N/A,FALSE,"027-96";#N/A,#N/A,FALSE,"059-96";#N/A,#N/A,FALSE,"076-96";#N/A,#N/A,FALSE,"019-97";#N/A,#N/A,FALSE,"021-97";#N/A,#N/A,FALSE,"022-97";#N/A,#N/A,FALSE,"028-97"}</definedName>
    <definedName function="false" hidden="true" name="Pavimentação_2" vbProcedure="false">{#N/A,#N/A,FALSE,"GERAL";#N/A,#N/A,FALSE,"012-96";#N/A,#N/A,FALSE,"018-96";#N/A,#N/A,FALSE,"027-96";#N/A,#N/A,FALSE,"059-96";#N/A,#N/A,FALSE,"076-96";#N/A,#N/A,FALSE,"019-97";#N/A,#N/A,FALSE,"021-97";#N/A,#N/A,FALSE,"022-97";#N/A,#N/A,FALSE,"028-97"}</definedName>
    <definedName function="false" hidden="true" name="PAZ" vbProcedure="false">{"'Quadro'!$A$4:$BG$78"}</definedName>
    <definedName function="false" hidden="true" name="PAZ.COM.N" vbProcedure="false">{"'TelRDAV'!$A$1:$T$20"}</definedName>
    <definedName function="false" hidden="true" name="PAZ.COM.N_1" vbProcedure="false">{"'TelRDAV'!$A$1:$T$20"}</definedName>
    <definedName function="false" hidden="true" name="PAZ.COM.N_1_1" vbProcedure="false">{"'TelRDAV'!$A$1:$T$20"}</definedName>
    <definedName function="false" hidden="true" name="PAZ.COM.N_1_1_1" vbProcedure="false">{"'TelRDAV'!$A$1:$T$20"}</definedName>
    <definedName function="false" hidden="true" name="PAZ.COM.N_1_2" vbProcedure="false">{"'TelRDAV'!$A$1:$T$20"}</definedName>
    <definedName function="false" hidden="true" name="PAZ.COM.N_2" vbProcedure="false">{"'TelRDAV'!$A$1:$T$20"}</definedName>
    <definedName function="false" hidden="true" name="PAZ_1" vbProcedure="false">{"'Quadro'!$A$4:$BG$78"}</definedName>
    <definedName function="false" hidden="true" name="PAZ_1_1" vbProcedure="false">{"'Quadro'!$A$4:$BG$78"}</definedName>
    <definedName function="false" hidden="true" name="PAZ_1_1_1" vbProcedure="false">{"'Quadro'!$A$4:$BG$78"}</definedName>
    <definedName function="false" hidden="true" name="PAZ_1_2" vbProcedure="false">{"'Quadro'!$A$4:$BG$78"}</definedName>
    <definedName function="false" hidden="true" name="PAZ_2" vbProcedure="false">{"'Quadro'!$A$4:$BG$78"}</definedName>
    <definedName function="false" hidden="true" name="pc" vbProcedure="false">{#N/A,#N/A,FALSE,"ET-CAPA";#N/A,#N/A,FALSE,"ET-PAG1";#N/A,#N/A,FALSE,"ET-PAG2";#N/A,#N/A,FALSE,"ET-PAG3";#N/A,#N/A,FALSE,"ET-PAG4";#N/A,#N/A,FALSE,"ET-PAG5"}</definedName>
    <definedName function="false" hidden="true" name="PDCA" vbProcedure="false">{"'RR'!$A$2:$E$81"}</definedName>
    <definedName function="false" hidden="true" name="PDCA_1" vbProcedure="false">{"'RR'!$A$2:$E$81"}</definedName>
    <definedName function="false" hidden="true" name="PDCA_1_1" vbProcedure="false">{"'RR'!$A$2:$E$81"}</definedName>
    <definedName function="false" hidden="true" name="PDCA_1_1_1" vbProcedure="false">{"'RR'!$A$2:$E$81"}</definedName>
    <definedName function="false" hidden="true" name="PDCA_1_2" vbProcedure="false">{"'RR'!$A$2:$E$81"}</definedName>
    <definedName function="false" hidden="true" name="PDCA_2" vbProcedure="false">{"'RR'!$A$2:$E$81"}</definedName>
    <definedName function="false" hidden="true" name="PDF" vbProcedure="false">[3]cmi!#ref!</definedName>
    <definedName function="false" hidden="true" name="PE05798REPLAN" vbProcedure="false">{#N/A,#N/A,FALSE,"Cronograma";#N/A,#N/A,FALSE,"Cronogr. 2"}</definedName>
    <definedName function="false" hidden="true" name="Pendencias" vbProcedure="false">{#N/A,#N/A,FALSE,"GERAL";#N/A,#N/A,FALSE,"012-96";#N/A,#N/A,FALSE,"018-96";#N/A,#N/A,FALSE,"027-96";#N/A,#N/A,FALSE,"059-96";#N/A,#N/A,FALSE,"076-96";#N/A,#N/A,FALSE,"019-97";#N/A,#N/A,FALSE,"021-97";#N/A,#N/A,FALSE,"022-97";#N/A,#N/A,FALSE,"028-97"}</definedName>
    <definedName function="false" hidden="true" name="pendencias2" vbProcedure="false">{#N/A,#N/A,FALSE,"GERAL";#N/A,#N/A,FALSE,"012-96";#N/A,#N/A,FALSE,"018-96";#N/A,#N/A,FALSE,"027-96";#N/A,#N/A,FALSE,"059-96";#N/A,#N/A,FALSE,"076-96";#N/A,#N/A,FALSE,"019-97";#N/A,#N/A,FALSE,"021-97";#N/A,#N/A,FALSE,"022-97";#N/A,#N/A,FALSE,"028-97"}</definedName>
    <definedName function="false" hidden="true" name="pendencias2_1" vbProcedure="false">{#N/A,#N/A,FALSE,"GERAL";#N/A,#N/A,FALSE,"012-96";#N/A,#N/A,FALSE,"018-96";#N/A,#N/A,FALSE,"027-96";#N/A,#N/A,FALSE,"059-96";#N/A,#N/A,FALSE,"076-96";#N/A,#N/A,FALSE,"019-97";#N/A,#N/A,FALSE,"021-97";#N/A,#N/A,FALSE,"022-97";#N/A,#N/A,FALSE,"028-97"}</definedName>
    <definedName function="false" hidden="true" name="pendencias2_1_1" vbProcedure="false">{#N/A,#N/A,FALSE,"GERAL";#N/A,#N/A,FALSE,"012-96";#N/A,#N/A,FALSE,"018-96";#N/A,#N/A,FALSE,"027-96";#N/A,#N/A,FALSE,"059-96";#N/A,#N/A,FALSE,"076-96";#N/A,#N/A,FALSE,"019-97";#N/A,#N/A,FALSE,"021-97";#N/A,#N/A,FALSE,"022-97";#N/A,#N/A,FALSE,"028-97"}</definedName>
    <definedName function="false" hidden="true" name="pendencias2_1_1_1" vbProcedure="false">{#N/A,#N/A,FALSE,"GERAL";#N/A,#N/A,FALSE,"012-96";#N/A,#N/A,FALSE,"018-96";#N/A,#N/A,FALSE,"027-96";#N/A,#N/A,FALSE,"059-96";#N/A,#N/A,FALSE,"076-96";#N/A,#N/A,FALSE,"019-97";#N/A,#N/A,FALSE,"021-97";#N/A,#N/A,FALSE,"022-97";#N/A,#N/A,FALSE,"028-97"}</definedName>
    <definedName function="false" hidden="true" name="pendencias2_1_2" vbProcedure="false">{#N/A,#N/A,FALSE,"GERAL";#N/A,#N/A,FALSE,"012-96";#N/A,#N/A,FALSE,"018-96";#N/A,#N/A,FALSE,"027-96";#N/A,#N/A,FALSE,"059-96";#N/A,#N/A,FALSE,"076-96";#N/A,#N/A,FALSE,"019-97";#N/A,#N/A,FALSE,"021-97";#N/A,#N/A,FALSE,"022-97";#N/A,#N/A,FALSE,"028-97"}</definedName>
    <definedName function="false" hidden="true" name="pendencias2_2" vbProcedure="false">{#N/A,#N/A,FALSE,"GERAL";#N/A,#N/A,FALSE,"012-96";#N/A,#N/A,FALSE,"018-96";#N/A,#N/A,FALSE,"027-96";#N/A,#N/A,FALSE,"059-96";#N/A,#N/A,FALSE,"076-96";#N/A,#N/A,FALSE,"019-97";#N/A,#N/A,FALSE,"021-97";#N/A,#N/A,FALSE,"022-97";#N/A,#N/A,FALSE,"028-97"}</definedName>
    <definedName function="false" hidden="true" name="pendencias3" vbProcedure="false">{#N/A,#N/A,FALSE,"GERAL";#N/A,#N/A,FALSE,"012-96";#N/A,#N/A,FALSE,"018-96";#N/A,#N/A,FALSE,"027-96";#N/A,#N/A,FALSE,"059-96";#N/A,#N/A,FALSE,"076-96";#N/A,#N/A,FALSE,"019-97";#N/A,#N/A,FALSE,"021-97";#N/A,#N/A,FALSE,"022-97";#N/A,#N/A,FALSE,"028-97"}</definedName>
    <definedName function="false" hidden="true" name="pendencias3_1" vbProcedure="false">{#N/A,#N/A,FALSE,"GERAL";#N/A,#N/A,FALSE,"012-96";#N/A,#N/A,FALSE,"018-96";#N/A,#N/A,FALSE,"027-96";#N/A,#N/A,FALSE,"059-96";#N/A,#N/A,FALSE,"076-96";#N/A,#N/A,FALSE,"019-97";#N/A,#N/A,FALSE,"021-97";#N/A,#N/A,FALSE,"022-97";#N/A,#N/A,FALSE,"028-97"}</definedName>
    <definedName function="false" hidden="true" name="pendencias3_1_1" vbProcedure="false">{#N/A,#N/A,FALSE,"GERAL";#N/A,#N/A,FALSE,"012-96";#N/A,#N/A,FALSE,"018-96";#N/A,#N/A,FALSE,"027-96";#N/A,#N/A,FALSE,"059-96";#N/A,#N/A,FALSE,"076-96";#N/A,#N/A,FALSE,"019-97";#N/A,#N/A,FALSE,"021-97";#N/A,#N/A,FALSE,"022-97";#N/A,#N/A,FALSE,"028-97"}</definedName>
    <definedName function="false" hidden="true" name="pendencias3_1_1_1" vbProcedure="false">{#N/A,#N/A,FALSE,"GERAL";#N/A,#N/A,FALSE,"012-96";#N/A,#N/A,FALSE,"018-96";#N/A,#N/A,FALSE,"027-96";#N/A,#N/A,FALSE,"059-96";#N/A,#N/A,FALSE,"076-96";#N/A,#N/A,FALSE,"019-97";#N/A,#N/A,FALSE,"021-97";#N/A,#N/A,FALSE,"022-97";#N/A,#N/A,FALSE,"028-97"}</definedName>
    <definedName function="false" hidden="true" name="pendencias3_1_2" vbProcedure="false">{#N/A,#N/A,FALSE,"GERAL";#N/A,#N/A,FALSE,"012-96";#N/A,#N/A,FALSE,"018-96";#N/A,#N/A,FALSE,"027-96";#N/A,#N/A,FALSE,"059-96";#N/A,#N/A,FALSE,"076-96";#N/A,#N/A,FALSE,"019-97";#N/A,#N/A,FALSE,"021-97";#N/A,#N/A,FALSE,"022-97";#N/A,#N/A,FALSE,"028-97"}</definedName>
    <definedName function="false" hidden="true" name="pendencias3_2" vbProcedure="false">{#N/A,#N/A,FALSE,"GERAL";#N/A,#N/A,FALSE,"012-96";#N/A,#N/A,FALSE,"018-96";#N/A,#N/A,FALSE,"027-96";#N/A,#N/A,FALSE,"059-96";#N/A,#N/A,FALSE,"076-96";#N/A,#N/A,FALSE,"019-97";#N/A,#N/A,FALSE,"021-97";#N/A,#N/A,FALSE,"022-97";#N/A,#N/A,FALSE,"028-97"}</definedName>
    <definedName function="false" hidden="true" name="Pendências2" vbProcedure="false">{#N/A,#N/A,FALSE,"GERAL";#N/A,#N/A,FALSE,"012-96";#N/A,#N/A,FALSE,"018-96";#N/A,#N/A,FALSE,"027-96";#N/A,#N/A,FALSE,"059-96";#N/A,#N/A,FALSE,"076-96";#N/A,#N/A,FALSE,"019-97";#N/A,#N/A,FALSE,"021-97";#N/A,#N/A,FALSE,"022-97";#N/A,#N/A,FALSE,"028-97"}</definedName>
    <definedName function="false" hidden="true" name="Pendências3" vbProcedure="false">{#N/A,#N/A,FALSE,"GERAL";#N/A,#N/A,FALSE,"012-96";#N/A,#N/A,FALSE,"018-96";#N/A,#N/A,FALSE,"027-96";#N/A,#N/A,FALSE,"059-96";#N/A,#N/A,FALSE,"076-96";#N/A,#N/A,FALSE,"019-97";#N/A,#N/A,FALSE,"021-97";#N/A,#N/A,FALSE,"022-97";#N/A,#N/A,FALSE,"028-97"}</definedName>
    <definedName function="false" hidden="true" name="PENEIRA" vbProcedure="false">{#N/A,#N/A,FALSE,"GERAL";#N/A,#N/A,FALSE,"012-96";#N/A,#N/A,FALSE,"018-96";#N/A,#N/A,FALSE,"027-96";#N/A,#N/A,FALSE,"059-96";#N/A,#N/A,FALSE,"076-96";#N/A,#N/A,FALSE,"019-97";#N/A,#N/A,FALSE,"021-97";#N/A,#N/A,FALSE,"022-97";#N/A,#N/A,FALSE,"028-97"}</definedName>
    <definedName function="false" hidden="true" name="PERSONAL" vbProcedure="false">{#N/A,#N/A,FALSE,"310.1";#N/A,#N/A,FALSE,"321.1";#N/A,#N/A,FALSE,"320.3";#N/A,#N/A,FALSE,"330.1"}</definedName>
    <definedName function="false" hidden="true" name="pervp" vbProcedure="false">#REF!</definedName>
    <definedName function="false" hidden="true" name="Pet" vbProcedure="false">{#N/A,#N/A,FALSE,"Volume production";#N/A,#N/A,FALSE,"EFFECTIFS";#N/A,#N/A,FALSE,"Combustibles";#N/A,#N/A,FALSE,"Entretien courant";"vue1",#N/A,FALSE,"Gros entretien";"Vue 2",#N/A,FALSE,"Gros entretien";#N/A,#N/A,FALSE,"Impact EBIT";#N/A,#N/A,FALSE,"GAP "}</definedName>
    <definedName function="false" hidden="true" name="PEV" vbProcedure="false">{"'Quadro'!$A$4:$BG$78"}</definedName>
    <definedName function="false" hidden="true" name="PEV_1" vbProcedure="false">{"'Quadro'!$A$4:$BG$78"}</definedName>
    <definedName function="false" hidden="true" name="PEV_1_1" vbProcedure="false">{"'Quadro'!$A$4:$BG$78"}</definedName>
    <definedName function="false" hidden="true" name="PEV_1_1_1" vbProcedure="false">{"'Quadro'!$A$4:$BG$78"}</definedName>
    <definedName function="false" hidden="true" name="PEV_1_2" vbProcedure="false">{"'Quadro'!$A$4:$BG$78"}</definedName>
    <definedName function="false" hidden="true" name="PEV_2" vbProcedure="false">{"'Quadro'!$A$4:$BG$78"}</definedName>
    <definedName function="false" hidden="true" name="pinco" vbProcedure="false">#REF!</definedName>
    <definedName function="false" hidden="true" name="pippo" vbProcedure="false">#REF!</definedName>
    <definedName function="false" hidden="true" name="PISTA" vbProcedure="false">{#N/A,#N/A,TRUE,"Serviços"}</definedName>
    <definedName function="false" hidden="true" name="pjoiohgib" vbProcedure="false">{#N/A,#N/A,FALSE,"GERAL";#N/A,#N/A,FALSE,"012-96";#N/A,#N/A,FALSE,"018-96";#N/A,#N/A,FALSE,"027-96";#N/A,#N/A,FALSE,"059-96";#N/A,#N/A,FALSE,"076-96";#N/A,#N/A,FALSE,"019-97";#N/A,#N/A,FALSE,"021-97";#N/A,#N/A,FALSE,"022-97";#N/A,#N/A,FALSE,"028-97"}</definedName>
    <definedName function="false" hidden="false" name="pl" vbProcedure="false">#REF!</definedName>
    <definedName function="false" hidden="true" name="plamnsj" vbProcedure="false">{#N/A,#N/A,TRUE,"Summary";#N/A,#N/A,TRUE,"Worksheet";#N/A,#N/A,TRUE,"CashFlow"}</definedName>
    <definedName function="false" hidden="true" name="plamnsj_1" vbProcedure="false">{#N/A,#N/A,TRUE,"Summary";#N/A,#N/A,TRUE,"Worksheet";#N/A,#N/A,TRUE,"CashFlow"}</definedName>
    <definedName function="false" hidden="true" name="plamnsj_1_1" vbProcedure="false">{#N/A,#N/A,TRUE,"Summary";#N/A,#N/A,TRUE,"Worksheet";#N/A,#N/A,TRUE,"CashFlow"}</definedName>
    <definedName function="false" hidden="true" name="plamnsj_1_1_1" vbProcedure="false">{#N/A,#N/A,TRUE,"Summary";#N/A,#N/A,TRUE,"Worksheet";#N/A,#N/A,TRUE,"CashFlow"}</definedName>
    <definedName function="false" hidden="true" name="plamnsj_1_2" vbProcedure="false">{#N/A,#N/A,TRUE,"Summary";#N/A,#N/A,TRUE,"Worksheet";#N/A,#N/A,TRUE,"CashFlow"}</definedName>
    <definedName function="false" hidden="true" name="plamnsj_2" vbProcedure="false">{#N/A,#N/A,TRUE,"Summary";#N/A,#N/A,TRUE,"Worksheet";#N/A,#N/A,TRUE,"CashFlow"}</definedName>
    <definedName function="false" hidden="true" name="Plan" vbProcedure="false">{#N/A,#N/A,FALSE,"GERAL";#N/A,#N/A,FALSE,"012-96";#N/A,#N/A,FALSE,"018-96";#N/A,#N/A,FALSE,"027-96";#N/A,#N/A,FALSE,"059-96";#N/A,#N/A,FALSE,"076-96";#N/A,#N/A,FALSE,"019-97";#N/A,#N/A,FALSE,"021-97";#N/A,#N/A,FALSE,"022-97";#N/A,#N/A,FALSE,"028-97"}</definedName>
    <definedName function="false" hidden="true" name="Plan1" vbProcedure="false">#REF!</definedName>
    <definedName function="false" hidden="true" name="Planejamento" vbProcedure="false">{"'RR'!$A$2:$E$81"}</definedName>
    <definedName function="false" hidden="true" name="Planejamento_1" vbProcedure="false">{"'RR'!$A$2:$E$81"}</definedName>
    <definedName function="false" hidden="true" name="Planejamento_1_1" vbProcedure="false">{"'RR'!$A$2:$E$81"}</definedName>
    <definedName function="false" hidden="true" name="Planejamento_1_1_1" vbProcedure="false">{"'RR'!$A$2:$E$81"}</definedName>
    <definedName function="false" hidden="true" name="Planejamento_1_2" vbProcedure="false">{"'RR'!$A$2:$E$81"}</definedName>
    <definedName function="false" hidden="true" name="Planejamento_2" vbProcedure="false">{"'RR'!$A$2:$E$81"}</definedName>
    <definedName function="false" hidden="true" name="plani" vbProcedure="false">{#N/A,#N/A,FALSE,"GERAL";#N/A,#N/A,FALSE,"012-96";#N/A,#N/A,FALSE,"018-96";#N/A,#N/A,FALSE,"027-96";#N/A,#N/A,FALSE,"059-96";#N/A,#N/A,FALSE,"076-96";#N/A,#N/A,FALSE,"019-97";#N/A,#N/A,FALSE,"021-97";#N/A,#N/A,FALSE,"022-97";#N/A,#N/A,FALSE,"028-97"}</definedName>
    <definedName function="false" hidden="true" name="PLANILAHA" vbProcedure="false">{"PARTE1",#N/A,FALSE,"Plan1"}</definedName>
    <definedName function="false" hidden="false" name="planilha" vbProcedure="false">#REF!</definedName>
    <definedName function="false" hidden="true" name="planilha25" vbProcedure="false">#REF!</definedName>
    <definedName function="false" hidden="true" name="plani_1" vbProcedure="false">{#N/A,#N/A,FALSE,"GERAL";#N/A,#N/A,FALSE,"012-96";#N/A,#N/A,FALSE,"018-96";#N/A,#N/A,FALSE,"027-96";#N/A,#N/A,FALSE,"059-96";#N/A,#N/A,FALSE,"076-96";#N/A,#N/A,FALSE,"019-97";#N/A,#N/A,FALSE,"021-97";#N/A,#N/A,FALSE,"022-97";#N/A,#N/A,FALSE,"028-97"}</definedName>
    <definedName function="false" hidden="true" name="plani_1_1" vbProcedure="false">{#N/A,#N/A,FALSE,"GERAL";#N/A,#N/A,FALSE,"012-96";#N/A,#N/A,FALSE,"018-96";#N/A,#N/A,FALSE,"027-96";#N/A,#N/A,FALSE,"059-96";#N/A,#N/A,FALSE,"076-96";#N/A,#N/A,FALSE,"019-97";#N/A,#N/A,FALSE,"021-97";#N/A,#N/A,FALSE,"022-97";#N/A,#N/A,FALSE,"028-97"}</definedName>
    <definedName function="false" hidden="true" name="plani_1_1_1" vbProcedure="false">{#N/A,#N/A,FALSE,"GERAL";#N/A,#N/A,FALSE,"012-96";#N/A,#N/A,FALSE,"018-96";#N/A,#N/A,FALSE,"027-96";#N/A,#N/A,FALSE,"059-96";#N/A,#N/A,FALSE,"076-96";#N/A,#N/A,FALSE,"019-97";#N/A,#N/A,FALSE,"021-97";#N/A,#N/A,FALSE,"022-97";#N/A,#N/A,FALSE,"028-97"}</definedName>
    <definedName function="false" hidden="true" name="plani_1_2" vbProcedure="false">{#N/A,#N/A,FALSE,"GERAL";#N/A,#N/A,FALSE,"012-96";#N/A,#N/A,FALSE,"018-96";#N/A,#N/A,FALSE,"027-96";#N/A,#N/A,FALSE,"059-96";#N/A,#N/A,FALSE,"076-96";#N/A,#N/A,FALSE,"019-97";#N/A,#N/A,FALSE,"021-97";#N/A,#N/A,FALSE,"022-97";#N/A,#N/A,FALSE,"028-97"}</definedName>
    <definedName function="false" hidden="true" name="plani_2" vbProcedure="false">{#N/A,#N/A,FALSE,"GERAL";#N/A,#N/A,FALSE,"012-96";#N/A,#N/A,FALSE,"018-96";#N/A,#N/A,FALSE,"027-96";#N/A,#N/A,FALSE,"059-96";#N/A,#N/A,FALSE,"076-96";#N/A,#N/A,FALSE,"019-97";#N/A,#N/A,FALSE,"021-97";#N/A,#N/A,FALSE,"022-97";#N/A,#N/A,FALSE,"028-97"}</definedName>
    <definedName function="false" hidden="true" name="Planta" vbProcedure="false">{#N/A,#N/A,FALSE,"GERAL";#N/A,#N/A,FALSE,"012-96";#N/A,#N/A,FALSE,"018-96";#N/A,#N/A,FALSE,"027-96";#N/A,#N/A,FALSE,"059-96";#N/A,#N/A,FALSE,"076-96";#N/A,#N/A,FALSE,"019-97";#N/A,#N/A,FALSE,"021-97";#N/A,#N/A,FALSE,"022-97";#N/A,#N/A,FALSE,"028-97"}</definedName>
    <definedName function="false" hidden="true" name="Plan_1" vbProcedure="false">{#N/A,#N/A,FALSE,"GERAL";#N/A,#N/A,FALSE,"012-96";#N/A,#N/A,FALSE,"018-96";#N/A,#N/A,FALSE,"027-96";#N/A,#N/A,FALSE,"059-96";#N/A,#N/A,FALSE,"076-96";#N/A,#N/A,FALSE,"019-97";#N/A,#N/A,FALSE,"021-97";#N/A,#N/A,FALSE,"022-97";#N/A,#N/A,FALSE,"028-97"}</definedName>
    <definedName function="false" hidden="true" name="Plan_1_1" vbProcedure="false">{#N/A,#N/A,FALSE,"GERAL";#N/A,#N/A,FALSE,"012-96";#N/A,#N/A,FALSE,"018-96";#N/A,#N/A,FALSE,"027-96";#N/A,#N/A,FALSE,"059-96";#N/A,#N/A,FALSE,"076-96";#N/A,#N/A,FALSE,"019-97";#N/A,#N/A,FALSE,"021-97";#N/A,#N/A,FALSE,"022-97";#N/A,#N/A,FALSE,"028-97"}</definedName>
    <definedName function="false" hidden="true" name="Plan_1_1_1" vbProcedure="false">{#N/A,#N/A,FALSE,"GERAL";#N/A,#N/A,FALSE,"012-96";#N/A,#N/A,FALSE,"018-96";#N/A,#N/A,FALSE,"027-96";#N/A,#N/A,FALSE,"059-96";#N/A,#N/A,FALSE,"076-96";#N/A,#N/A,FALSE,"019-97";#N/A,#N/A,FALSE,"021-97";#N/A,#N/A,FALSE,"022-97";#N/A,#N/A,FALSE,"028-97"}</definedName>
    <definedName function="false" hidden="true" name="Plan_1_2" vbProcedure="false">{#N/A,#N/A,FALSE,"GERAL";#N/A,#N/A,FALSE,"012-96";#N/A,#N/A,FALSE,"018-96";#N/A,#N/A,FALSE,"027-96";#N/A,#N/A,FALSE,"059-96";#N/A,#N/A,FALSE,"076-96";#N/A,#N/A,FALSE,"019-97";#N/A,#N/A,FALSE,"021-97";#N/A,#N/A,FALSE,"022-97";#N/A,#N/A,FALSE,"028-97"}</definedName>
    <definedName function="false" hidden="true" name="Plan_2" vbProcedure="false">{#N/A,#N/A,FALSE,"GERAL";#N/A,#N/A,FALSE,"012-96";#N/A,#N/A,FALSE,"018-96";#N/A,#N/A,FALSE,"027-96";#N/A,#N/A,FALSE,"059-96";#N/A,#N/A,FALSE,"076-96";#N/A,#N/A,FALSE,"019-97";#N/A,#N/A,FALSE,"021-97";#N/A,#N/A,FALSE,"022-97";#N/A,#N/A,FALSE,"028-97"}</definedName>
    <definedName function="false" hidden="true" name="pnow" vbProcedure="false">{"'gráf jan00'!$A$1:$AK$41"}</definedName>
    <definedName function="false" hidden="true" name="pnow_1" vbProcedure="false">{"'gráf jan00'!$A$1:$AK$41"}</definedName>
    <definedName function="false" hidden="true" name="pnow_1_1" vbProcedure="false">{"'gráf jan00'!$A$1:$AK$41"}</definedName>
    <definedName function="false" hidden="true" name="pnow_1_1_1" vbProcedure="false">{"'gráf jan00'!$A$1:$AK$41"}</definedName>
    <definedName function="false" hidden="true" name="pnow_1_2" vbProcedure="false">{"'gráf jan00'!$A$1:$AK$41"}</definedName>
    <definedName function="false" hidden="true" name="pnow_2" vbProcedure="false">{"'gráf jan00'!$A$1:$AK$41"}</definedName>
    <definedName function="false" hidden="true" name="PO" vbProcedure="false">4</definedName>
    <definedName function="false" hidden="true" name="POIUYT" vbProcedure="false">{"'REL CUSTODIF'!$B$1:$H$72"}</definedName>
    <definedName function="false" hidden="true" name="POIUYT_1" vbProcedure="false">{"'REL CUSTODIF'!$B$1:$H$72"}</definedName>
    <definedName function="false" hidden="true" name="POIUYT_1_1" vbProcedure="false">{"'REL CUSTODIF'!$B$1:$H$72"}</definedName>
    <definedName function="false" hidden="true" name="POIUYT_1_1_1" vbProcedure="false">{"'REL CUSTODIF'!$B$1:$H$72"}</definedName>
    <definedName function="false" hidden="true" name="POIUYT_1_2" vbProcedure="false">{"'REL CUSTODIF'!$B$1:$H$72"}</definedName>
    <definedName function="false" hidden="true" name="POIUYT_2" vbProcedure="false">{"'REL CUSTODIF'!$B$1:$H$72"}</definedName>
    <definedName function="false" hidden="true" name="pojnjhn" vbProcedure="false">{#N/A,#N/A,FALSE,"GERAL";#N/A,#N/A,FALSE,"012-96";#N/A,#N/A,FALSE,"018-96";#N/A,#N/A,FALSE,"027-96";#N/A,#N/A,FALSE,"059-96";#N/A,#N/A,FALSE,"076-96";#N/A,#N/A,FALSE,"019-97";#N/A,#N/A,FALSE,"021-97";#N/A,#N/A,FALSE,"022-97";#N/A,#N/A,FALSE,"028-97"}</definedName>
    <definedName function="false" hidden="true" name="pollyanna" vbProcedure="false">{"'gráf jan00'!$A$1:$AK$41"}</definedName>
    <definedName function="false" hidden="true" name="pollyanna_1" vbProcedure="false">{"'gráf jan00'!$A$1:$AK$41"}</definedName>
    <definedName function="false" hidden="true" name="pollyanna_1_1" vbProcedure="false">{"'gráf jan00'!$A$1:$AK$41"}</definedName>
    <definedName function="false" hidden="true" name="pollyanna_1_1_1" vbProcedure="false">{"'gráf jan00'!$A$1:$AK$41"}</definedName>
    <definedName function="false" hidden="true" name="pollyanna_1_2" vbProcedure="false">{"'gráf jan00'!$A$1:$AK$41"}</definedName>
    <definedName function="false" hidden="true" name="pollyanna_2" vbProcedure="false">{"'gráf jan00'!$A$1:$AK$41"}</definedName>
    <definedName function="false" hidden="true" name="Popular" vbProcedure="false">{#N/A,#N/A,FALSE,"Cronograma";#N/A,#N/A,FALSE,"Cronogr. 2"}</definedName>
    <definedName function="false" hidden="true" name="Popular_1" vbProcedure="false">{#N/A,#N/A,FALSE,"Cronograma";#N/A,#N/A,FALSE,"Cronogr. 2"}</definedName>
    <definedName function="false" hidden="true" name="Popular_1_1" vbProcedure="false">{#N/A,#N/A,FALSE,"Cronograma";#N/A,#N/A,FALSE,"Cronogr. 2"}</definedName>
    <definedName function="false" hidden="true" name="Popular_1_1_1" vbProcedure="false">{#N/A,#N/A,FALSE,"Cronograma";#N/A,#N/A,FALSE,"Cronogr. 2"}</definedName>
    <definedName function="false" hidden="true" name="Popular_1_2" vbProcedure="false">{#N/A,#N/A,FALSE,"Cronograma";#N/A,#N/A,FALSE,"Cronogr. 2"}</definedName>
    <definedName function="false" hidden="true" name="Popular_2" vbProcedure="false">{#N/A,#N/A,FALSE,"Cronograma";#N/A,#N/A,FALSE,"Cronogr. 2"}</definedName>
    <definedName function="false" hidden="true" name="portaria" vbProcedure="false">#REF!</definedName>
    <definedName function="false" hidden="true" name="Portos1" vbProcedure="false">{"'RR'!$A$2:$E$81"}</definedName>
    <definedName function="false" hidden="true" name="Portos1_1" vbProcedure="false">{"'RR'!$A$2:$E$81"}</definedName>
    <definedName function="false" hidden="true" name="Portos1_1_1" vbProcedure="false">{"'RR'!$A$2:$E$81"}</definedName>
    <definedName function="false" hidden="true" name="Portos1_1_1_1" vbProcedure="false">{"'RR'!$A$2:$E$81"}</definedName>
    <definedName function="false" hidden="true" name="Portos1_1_2" vbProcedure="false">{"'RR'!$A$2:$E$81"}</definedName>
    <definedName function="false" hidden="true" name="Portos1_2" vbProcedure="false">{"'RR'!$A$2:$E$81"}</definedName>
    <definedName function="false" hidden="true" name="PORTU" vbProcedure="false">{"'REL CUSTODIF'!$B$1:$H$72"}</definedName>
    <definedName function="false" hidden="true" name="PORTU_1" vbProcedure="false">{"'REL CUSTODIF'!$B$1:$H$72"}</definedName>
    <definedName function="false" hidden="true" name="PORTU_1_1" vbProcedure="false">{"'REL CUSTODIF'!$B$1:$H$72"}</definedName>
    <definedName function="false" hidden="true" name="PORTU_1_1_1" vbProcedure="false">{"'REL CUSTODIF'!$B$1:$H$72"}</definedName>
    <definedName function="false" hidden="true" name="PORTU_1_2" vbProcedure="false">{"'REL CUSTODIF'!$B$1:$H$72"}</definedName>
    <definedName function="false" hidden="true" name="PORTU_2" vbProcedure="false">{"'REL CUSTODIF'!$B$1:$H$72"}</definedName>
    <definedName function="false" hidden="true" name="pos" vbProcedure="false">{#N/A,#N/A,FALSE,"GERAL";#N/A,#N/A,FALSE,"012-96";#N/A,#N/A,FALSE,"018-96";#N/A,#N/A,FALSE,"027-96";#N/A,#N/A,FALSE,"059-96";#N/A,#N/A,FALSE,"076-96";#N/A,#N/A,FALSE,"019-97";#N/A,#N/A,FALSE,"021-97";#N/A,#N/A,FALSE,"022-97";#N/A,#N/A,FALSE,"028-97"}</definedName>
    <definedName function="false" hidden="true" name="Posição" vbProcedure="false">#REF!</definedName>
    <definedName function="false" hidden="true" name="pos_1" vbProcedure="false">{#N/A,#N/A,FALSE,"GERAL";#N/A,#N/A,FALSE,"012-96";#N/A,#N/A,FALSE,"018-96";#N/A,#N/A,FALSE,"027-96";#N/A,#N/A,FALSE,"059-96";#N/A,#N/A,FALSE,"076-96";#N/A,#N/A,FALSE,"019-97";#N/A,#N/A,FALSE,"021-97";#N/A,#N/A,FALSE,"022-97";#N/A,#N/A,FALSE,"028-97"}</definedName>
    <definedName function="false" hidden="true" name="pos_1_1" vbProcedure="false">{#N/A,#N/A,FALSE,"GERAL";#N/A,#N/A,FALSE,"012-96";#N/A,#N/A,FALSE,"018-96";#N/A,#N/A,FALSE,"027-96";#N/A,#N/A,FALSE,"059-96";#N/A,#N/A,FALSE,"076-96";#N/A,#N/A,FALSE,"019-97";#N/A,#N/A,FALSE,"021-97";#N/A,#N/A,FALSE,"022-97";#N/A,#N/A,FALSE,"028-97"}</definedName>
    <definedName function="false" hidden="true" name="pos_1_1_1" vbProcedure="false">{#N/A,#N/A,FALSE,"GERAL";#N/A,#N/A,FALSE,"012-96";#N/A,#N/A,FALSE,"018-96";#N/A,#N/A,FALSE,"027-96";#N/A,#N/A,FALSE,"059-96";#N/A,#N/A,FALSE,"076-96";#N/A,#N/A,FALSE,"019-97";#N/A,#N/A,FALSE,"021-97";#N/A,#N/A,FALSE,"022-97";#N/A,#N/A,FALSE,"028-97"}</definedName>
    <definedName function="false" hidden="true" name="pos_1_2" vbProcedure="false">{#N/A,#N/A,FALSE,"GERAL";#N/A,#N/A,FALSE,"012-96";#N/A,#N/A,FALSE,"018-96";#N/A,#N/A,FALSE,"027-96";#N/A,#N/A,FALSE,"059-96";#N/A,#N/A,FALSE,"076-96";#N/A,#N/A,FALSE,"019-97";#N/A,#N/A,FALSE,"021-97";#N/A,#N/A,FALSE,"022-97";#N/A,#N/A,FALSE,"028-97"}</definedName>
    <definedName function="false" hidden="true" name="pos_2" vbProcedure="false">{#N/A,#N/A,FALSE,"GERAL";#N/A,#N/A,FALSE,"012-96";#N/A,#N/A,FALSE,"018-96";#N/A,#N/A,FALSE,"027-96";#N/A,#N/A,FALSE,"059-96";#N/A,#N/A,FALSE,"076-96";#N/A,#N/A,FALSE,"019-97";#N/A,#N/A,FALSE,"021-97";#N/A,#N/A,FALSE,"022-97";#N/A,#N/A,FALSE,"028-97"}</definedName>
    <definedName function="false" hidden="true" name="pp" vbProcedure="false">#REF!</definedName>
    <definedName function="false" hidden="false" name="PP1.1" vbProcedure="false">#REF!</definedName>
    <definedName function="false" hidden="false" name="PP1.10" vbProcedure="false">#REF!</definedName>
    <definedName function="false" hidden="false" name="PP1.11" vbProcedure="false">#REF!</definedName>
    <definedName function="false" hidden="false" name="PP1.12" vbProcedure="false">#REF!</definedName>
    <definedName function="false" hidden="false" name="PP1.13" vbProcedure="false">#REF!</definedName>
    <definedName function="false" hidden="false" name="PP1.14" vbProcedure="false">#REF!</definedName>
    <definedName function="false" hidden="false" name="PP1.15" vbProcedure="false">#REF!</definedName>
    <definedName function="false" hidden="false" name="PP1.2" vbProcedure="false">#REF!</definedName>
    <definedName function="false" hidden="false" name="PP1.3" vbProcedure="false">#REF!</definedName>
    <definedName function="false" hidden="false" name="PP1.4" vbProcedure="false">#REF!</definedName>
    <definedName function="false" hidden="false" name="PP1.5" vbProcedure="false">#REF!</definedName>
    <definedName function="false" hidden="false" name="PP1.6" vbProcedure="false">#REF!</definedName>
    <definedName function="false" hidden="false" name="PP1.7" vbProcedure="false">#REF!</definedName>
    <definedName function="false" hidden="false" name="PP1.8" vbProcedure="false">#REF!</definedName>
    <definedName function="false" hidden="false" name="PP1.9" vbProcedure="false">#REF!</definedName>
    <definedName function="false" hidden="true" name="ppp"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pp"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PPPPP"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PPPPPPPPPPPPPPPPPPPPPP" vbProcedure="false">{TRUE,TRUE,-1.25,-15.5,484.5,276.75,FALSE,FALSE,TRUE,TRUE,0,2,3,6,469,1,1,4,TRUE,TRUE,3,TRUE,1,TRUE,100,"Swvu.Fabio.","ACwvu.Fabio.",#N/A,FALSE,FALSE,0,0,0.393700787401575,0.393700787401575,2,"","&amp;C&amp;""Times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function="false" hidden="true" name="PPPPP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PPP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PPP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PPP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PPP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pp_1" vbProcedure="false">{"'CptDifn'!$AA$32:$AG$32"}</definedName>
    <definedName function="false" hidden="true" name="pppp_1_1" vbProcedure="false">{"'CptDifn'!$AA$32:$AG$32"}</definedName>
    <definedName function="false" hidden="true" name="pppp_1_1_1" vbProcedure="false">{"'CptDifn'!$AA$32:$AG$32"}</definedName>
    <definedName function="false" hidden="true" name="pppp_1_2" vbProcedure="false">{"'CptDifn'!$AA$32:$AG$32"}</definedName>
    <definedName function="false" hidden="true" name="pppp_2" vbProcedure="false">{"'CptDifn'!$AA$32:$AG$32"}</definedName>
    <definedName function="false" hidden="true" name="ppp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p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p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p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p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PRA" vbProcedure="false">{"'CptDifn'!$AA$32:$AG$32"}</definedName>
    <definedName function="false" hidden="true" name="PPRA_1" vbProcedure="false">{"'CptDifn'!$AA$32:$AG$32"}</definedName>
    <definedName function="false" hidden="true" name="PPRA_1_1" vbProcedure="false">{"'CptDifn'!$AA$32:$AG$32"}</definedName>
    <definedName function="false" hidden="true" name="PPRA_1_1_1" vbProcedure="false">{"'CptDifn'!$AA$32:$AG$32"}</definedName>
    <definedName function="false" hidden="true" name="PPRA_1_2" vbProcedure="false">{"'CptDifn'!$AA$32:$AG$32"}</definedName>
    <definedName function="false" hidden="true" name="PPRA_2" vbProcedure="false">{"'CptDifn'!$AA$32:$AG$32"}</definedName>
    <definedName function="false" hidden="true" name="PPSA2" vbProcedure="false">{"'REL CUSTODIF'!$B$1:$H$72"}</definedName>
    <definedName function="false" hidden="true" name="PQ" vbProcedure="false">{#N/A,#N/A,FALSE,"GERAL";#N/A,#N/A,FALSE,"012-96";#N/A,#N/A,FALSE,"018-96";#N/A,#N/A,FALSE,"027-96";#N/A,#N/A,FALSE,"059-96";#N/A,#N/A,FALSE,"076-96";#N/A,#N/A,FALSE,"019-97";#N/A,#N/A,FALSE,"021-97";#N/A,#N/A,FALSE,"022-97";#N/A,#N/A,FALSE,"028-97"}</definedName>
    <definedName function="false" hidden="true" name="PQP" vbProcedure="false">{#N/A,#N/A,FALSE,"GERAL";#N/A,#N/A,FALSE,"012-96";#N/A,#N/A,FALSE,"018-96";#N/A,#N/A,FALSE,"027-96";#N/A,#N/A,FALSE,"059-96";#N/A,#N/A,FALSE,"076-96";#N/A,#N/A,FALSE,"019-97";#N/A,#N/A,FALSE,"021-97";#N/A,#N/A,FALSE,"022-97";#N/A,#N/A,FALSE,"028-97"}</definedName>
    <definedName function="false" hidden="true" name="PRAT" vbProcedure="false">{#N/A,#N/A,FALSE,"ET-CAPA";#N/A,#N/A,FALSE,"ET-PAG1";#N/A,#N/A,FALSE,"ET-PAG2";#N/A,#N/A,FALSE,"ET-PAG3";#N/A,#N/A,FALSE,"ET-PAG4";#N/A,#N/A,FALSE,"ET-PAG5"}</definedName>
    <definedName function="false" hidden="true" name="pratic" vbProcedure="false">{#N/A,#N/A,FALSE,"GERAL";#N/A,#N/A,FALSE,"012-96";#N/A,#N/A,FALSE,"018-96";#N/A,#N/A,FALSE,"027-96";#N/A,#N/A,FALSE,"059-96";#N/A,#N/A,FALSE,"076-96";#N/A,#N/A,FALSE,"019-97";#N/A,#N/A,FALSE,"021-97";#N/A,#N/A,FALSE,"022-97";#N/A,#N/A,FALSE,"028-97"}</definedName>
    <definedName function="false" hidden="true" name="PRATICAB" vbProcedure="false">{#N/A,#N/A,FALSE,"ET-CAPA";#N/A,#N/A,FALSE,"ET-PAG1";#N/A,#N/A,FALSE,"ET-PAG2";#N/A,#N/A,FALSE,"ET-PAG3";#N/A,#N/A,FALSE,"ET-PAG4";#N/A,#N/A,FALSE,"ET-PAG5"}</definedName>
    <definedName function="false" hidden="true" name="Prd" vbProcedure="false">#N/A</definedName>
    <definedName function="false" hidden="true" name="PrdAux" vbProcedure="false">#N/A</definedName>
    <definedName function="false" hidden="true" name="premissas" vbProcedure="false">#REF!</definedName>
    <definedName function="false" hidden="true" name="Pres" vbProcedure="false">{#N/A,#N/A,TRUE,"Cover sheet";#N/A,#N/A,TRUE,"Summary";#N/A,#N/A,TRUE,"Key Assumptions";#N/A,#N/A,TRUE,"Profit &amp; Loss";#N/A,#N/A,TRUE,"Balance Sheet";#N/A,#N/A,TRUE,"Cashflow";#N/A,#N/A,TRUE,"IRR";#N/A,#N/A,TRUE,"Ratios";#N/A,#N/A,TRUE,"Debt analysis"}</definedName>
    <definedName function="false" hidden="true" name="Presentes_Suple" vbProcedure="false">{"'teste'!$B$2:$R$49"}</definedName>
    <definedName function="false" hidden="true" name="Pres_1" vbProcedure="false">{#N/A,#N/A,TRUE,"Cover sheet";#N/A,#N/A,TRUE,"Summary";#N/A,#N/A,TRUE,"Key Assumptions";#N/A,#N/A,TRUE,"Profit &amp; Loss";#N/A,#N/A,TRUE,"Balance Sheet";#N/A,#N/A,TRUE,"Cashflow";#N/A,#N/A,TRUE,"IRR";#N/A,#N/A,TRUE,"Ratios";#N/A,#N/A,TRUE,"Debt analysis"}</definedName>
    <definedName function="false" hidden="true" name="Pres_1_1" vbProcedure="false">{#N/A,#N/A,TRUE,"Cover sheet";#N/A,#N/A,TRUE,"Summary";#N/A,#N/A,TRUE,"Key Assumptions";#N/A,#N/A,TRUE,"Profit &amp; Loss";#N/A,#N/A,TRUE,"Balance Sheet";#N/A,#N/A,TRUE,"Cashflow";#N/A,#N/A,TRUE,"IRR";#N/A,#N/A,TRUE,"Ratios";#N/A,#N/A,TRUE,"Debt analysis"}</definedName>
    <definedName function="false" hidden="true" name="Pres_1_1_1" vbProcedure="false">{#N/A,#N/A,TRUE,"Cover sheet";#N/A,#N/A,TRUE,"Summary";#N/A,#N/A,TRUE,"Key Assumptions";#N/A,#N/A,TRUE,"Profit &amp; Loss";#N/A,#N/A,TRUE,"Balance Sheet";#N/A,#N/A,TRUE,"Cashflow";#N/A,#N/A,TRUE,"IRR";#N/A,#N/A,TRUE,"Ratios";#N/A,#N/A,TRUE,"Debt analysis"}</definedName>
    <definedName function="false" hidden="true" name="Pres_1_2" vbProcedure="false">{#N/A,#N/A,TRUE,"Cover sheet";#N/A,#N/A,TRUE,"Summary";#N/A,#N/A,TRUE,"Key Assumptions";#N/A,#N/A,TRUE,"Profit &amp; Loss";#N/A,#N/A,TRUE,"Balance Sheet";#N/A,#N/A,TRUE,"Cashflow";#N/A,#N/A,TRUE,"IRR";#N/A,#N/A,TRUE,"Ratios";#N/A,#N/A,TRUE,"Debt analysis"}</definedName>
    <definedName function="false" hidden="true" name="Pres_2" vbProcedure="false">{#N/A,#N/A,TRUE,"Cover sheet";#N/A,#N/A,TRUE,"Summary";#N/A,#N/A,TRUE,"Key Assumptions";#N/A,#N/A,TRUE,"Profit &amp; Loss";#N/A,#N/A,TRUE,"Balance Sheet";#N/A,#N/A,TRUE,"Cashflow";#N/A,#N/A,TRUE,"IRR";#N/A,#N/A,TRUE,"Ratios";#N/A,#N/A,TRUE,"Debt analysis"}</definedName>
    <definedName function="false" hidden="true" name="Previsao" vbProcedure="false">{"'Índice'!$A$1:$K$49"}</definedName>
    <definedName function="false" hidden="true" name="Preço" vbProcedure="false">{#N/A,#N/A,FALSE,"Cronograma";#N/A,#N/A,FALSE,"Cronogr. 2"}</definedName>
    <definedName function="false" hidden="true" name="Preços" vbProcedure="false">#REF!</definedName>
    <definedName function="false" hidden="false" name="PREÇO_TOTAL_COMUM" vbProcedure="false">IFERROR(SUMIFS(#REF!,#REF!,TRUE(),#REF!,48)*(#REF!/SUM(#REF!)),0)</definedName>
    <definedName function="false" hidden="false" name="Print_Area_MI" vbProcedure="false">#REF!</definedName>
    <definedName function="false" hidden="false" name="PRINT_TITLES_MI" vbProcedure="false">#REF!</definedName>
    <definedName function="false" hidden="true" name="priordefinit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riordefinit2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riordefinit2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riordefinit2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riordefinit2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riordefinit2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priorização" vbProcedure="false">{"'gráf jan00'!$A$1:$AK$41"}</definedName>
    <definedName function="false" hidden="true" name="Prod" vbProcedure="false">{"'IndicadoresRH'!$AA$50:$AP$67"}</definedName>
    <definedName function="false" hidden="true" name="Produção" vbProcedure="false">{"'REL CUSTODIF'!$B$1:$H$72"}</definedName>
    <definedName function="false" hidden="true" name="PROD_1" vbProcedure="false">{#N/A,#N/A,TRUE,"Serviços"}</definedName>
    <definedName function="false" hidden="true" name="PROD_11" vbProcedure="false">{#N/A,#N/A,TRUE,"Serviços"}</definedName>
    <definedName function="false" hidden="true" name="Prog.Excel._Set" vbProcedure="false">{"'teste'!$B$2:$R$49"}</definedName>
    <definedName function="false" hidden="true" name="Prog.Excel._Set_1" vbProcedure="false">{"'teste'!$B$2:$R$49"}</definedName>
    <definedName function="false" hidden="true" name="Prog.Excel._Set_1_1" vbProcedure="false">{"'teste'!$B$2:$R$49"}</definedName>
    <definedName function="false" hidden="true" name="Prog.Excel._Set_1_1_1" vbProcedure="false">{"'teste'!$B$2:$R$49"}</definedName>
    <definedName function="false" hidden="true" name="Prog.Excel._Set_1_2" vbProcedure="false">{"'teste'!$B$2:$R$49"}</definedName>
    <definedName function="false" hidden="true" name="Prog.Excel._Set_2" vbProcedure="false">{"'teste'!$B$2:$R$49"}</definedName>
    <definedName function="false" hidden="true" name="Programado" vbProcedure="false">{"'teste'!$B$2:$R$49"}</definedName>
    <definedName function="false" hidden="true" name="Programado_1" vbProcedure="false">{"'teste'!$B$2:$R$49"}</definedName>
    <definedName function="false" hidden="true" name="Programado_1_1" vbProcedure="false">{"'teste'!$B$2:$R$49"}</definedName>
    <definedName function="false" hidden="true" name="Programado_1_1_1" vbProcedure="false">{"'teste'!$B$2:$R$49"}</definedName>
    <definedName function="false" hidden="true" name="Programado_1_2" vbProcedure="false">{"'teste'!$B$2:$R$49"}</definedName>
    <definedName function="false" hidden="true" name="Programado_2" vbProcedure="false">{"'teste'!$B$2:$R$49"}</definedName>
    <definedName function="false" hidden="true" name="PROP1" vbProcedure="false">{#N/A,#N/A,FALSE,"EXPORTAC";#N/A,#N/A,FALSE,"SUPEL94"}</definedName>
    <definedName function="false" hidden="true" name="PROP1_1" vbProcedure="false">{#N/A,#N/A,FALSE,"EXPORTAC";#N/A,#N/A,FALSE,"SUPEL94"}</definedName>
    <definedName function="false" hidden="true" name="PROP1_1_1" vbProcedure="false">{#N/A,#N/A,FALSE,"EXPORTAC";#N/A,#N/A,FALSE,"SUPEL94"}</definedName>
    <definedName function="false" hidden="true" name="PROP1_1_1_1" vbProcedure="false">{#N/A,#N/A,FALSE,"EXPORTAC";#N/A,#N/A,FALSE,"SUPEL94"}</definedName>
    <definedName function="false" hidden="true" name="PROP1_1_2" vbProcedure="false">{#N/A,#N/A,FALSE,"EXPORTAC";#N/A,#N/A,FALSE,"SUPEL94"}</definedName>
    <definedName function="false" hidden="true" name="PROP1_2" vbProcedure="false">{#N/A,#N/A,FALSE,"EXPORTAC";#N/A,#N/A,FALSE,"SUPEL94"}</definedName>
    <definedName function="false" hidden="true" name="PROP3" vbProcedure="false">{#N/A,#N/A,FALSE,"GQGEMPRE"}</definedName>
    <definedName function="false" hidden="true" name="PROP3_1" vbProcedure="false">{#N/A,#N/A,FALSE,"GQGEMPRE"}</definedName>
    <definedName function="false" hidden="true" name="PROP3_1_1" vbProcedure="false">{#N/A,#N/A,FALSE,"GQGEMPRE"}</definedName>
    <definedName function="false" hidden="true" name="PROP3_1_1_1" vbProcedure="false">{#N/A,#N/A,FALSE,"GQGEMPRE"}</definedName>
    <definedName function="false" hidden="true" name="PROP3_1_2" vbProcedure="false">{#N/A,#N/A,FALSE,"GQGEMPRE"}</definedName>
    <definedName function="false" hidden="true" name="PROP3_2" vbProcedure="false">{#N/A,#N/A,FALSE,"GQGEMPRE"}</definedName>
    <definedName function="false" hidden="true" name="PROP4" vbProcedure="false">{#N/A,#N/A,FALSE,"EXPORTAC";#N/A,#N/A,FALSE,"SUPEL94"}</definedName>
    <definedName function="false" hidden="true" name="PROP4_1" vbProcedure="false">{#N/A,#N/A,FALSE,"EXPORTAC";#N/A,#N/A,FALSE,"SUPEL94"}</definedName>
    <definedName function="false" hidden="true" name="PROP4_1_1" vbProcedure="false">{#N/A,#N/A,FALSE,"EXPORTAC";#N/A,#N/A,FALSE,"SUPEL94"}</definedName>
    <definedName function="false" hidden="true" name="PROP4_1_1_1" vbProcedure="false">{#N/A,#N/A,FALSE,"EXPORTAC";#N/A,#N/A,FALSE,"SUPEL94"}</definedName>
    <definedName function="false" hidden="true" name="PROP4_1_2" vbProcedure="false">{#N/A,#N/A,FALSE,"EXPORTAC";#N/A,#N/A,FALSE,"SUPEL94"}</definedName>
    <definedName function="false" hidden="true" name="PROP4_2" vbProcedure="false">{#N/A,#N/A,FALSE,"EXPORTAC";#N/A,#N/A,FALSE,"SUPEL94"}</definedName>
    <definedName function="false" hidden="true" name="proposta" vbProcedure="false">{"'Quadro'!$A$4:$BG$78"}</definedName>
    <definedName function="false" hidden="true" name="proposta_1" vbProcedure="false">{"'Quadro'!$A$4:$BG$78"}</definedName>
    <definedName function="false" hidden="true" name="proposta_1_1" vbProcedure="false">{"'Quadro'!$A$4:$BG$78"}</definedName>
    <definedName function="false" hidden="true" name="proposta_1_1_1" vbProcedure="false">{"'Quadro'!$A$4:$BG$78"}</definedName>
    <definedName function="false" hidden="true" name="proposta_1_2" vbProcedure="false">{"'Quadro'!$A$4:$BG$78"}</definedName>
    <definedName function="false" hidden="true" name="proposta_2" vbProcedure="false">{"'Quadro'!$A$4:$BG$78"}</definedName>
    <definedName function="false" hidden="false" name="ProvisaoFolha" vbProcedure="false">[13]DADOS!$E$5</definedName>
    <definedName function="false" hidden="true" name="PRRA" vbProcedure="false">{"'CptDifn'!$AA$32:$AG$32"}</definedName>
    <definedName function="false" hidden="true" name="PRRA_1" vbProcedure="false">{"'CptDifn'!$AA$32:$AG$32"}</definedName>
    <definedName function="false" hidden="true" name="PRRA_1_1" vbProcedure="false">{"'CptDifn'!$AA$32:$AG$32"}</definedName>
    <definedName function="false" hidden="true" name="PRRA_1_1_1" vbProcedure="false">{"'CptDifn'!$AA$32:$AG$32"}</definedName>
    <definedName function="false" hidden="true" name="PRRA_1_2" vbProcedure="false">{"'CptDifn'!$AA$32:$AG$32"}</definedName>
    <definedName function="false" hidden="true" name="PRRA_2" vbProcedure="false">{"'CptDifn'!$AA$32:$AG$32"}</definedName>
    <definedName function="false" hidden="true" name="prs" vbProcedure="false">{#N/A,#N/A,FALSE,"310.1";#N/A,#N/A,FALSE,"321.1";#N/A,#N/A,FALSE,"320.3";#N/A,#N/A,FALSE,"330.1"}</definedName>
    <definedName function="false" hidden="false" name="pt" vbProcedure="false">#REF!</definedName>
    <definedName function="false" hidden="true" name="pu" vbProcedure="false">{"'CptDifn'!$AA$32:$AG$32"}</definedName>
    <definedName function="false" hidden="true" name="pui" vbProcedure="false">{"'gráf jan00'!$A$1:$AK$41"}</definedName>
    <definedName function="false" hidden="true" name="pui_1" vbProcedure="false">{"'gráf jan00'!$A$1:$AK$41"}</definedName>
    <definedName function="false" hidden="true" name="pui_1_1" vbProcedure="false">{"'gráf jan00'!$A$1:$AK$41"}</definedName>
    <definedName function="false" hidden="true" name="pui_1_1_1" vbProcedure="false">{"'gráf jan00'!$A$1:$AK$41"}</definedName>
    <definedName function="false" hidden="true" name="pui_1_2" vbProcedure="false">{"'gráf jan00'!$A$1:$AK$41"}</definedName>
    <definedName function="false" hidden="true" name="pui_2" vbProcedure="false">{"'gráf jan00'!$A$1:$AK$41"}</definedName>
    <definedName function="false" hidden="true" name="Pun" vbProcedure="false">#N/A</definedName>
    <definedName function="false" hidden="true" name="pu_1" vbProcedure="false">{"'CptDifn'!$AA$32:$AG$32"}</definedName>
    <definedName function="false" hidden="true" name="pu_1_1" vbProcedure="false">{"'CptDifn'!$AA$32:$AG$32"}</definedName>
    <definedName function="false" hidden="true" name="pu_1_1_1" vbProcedure="false">{"'CptDifn'!$AA$32:$AG$32"}</definedName>
    <definedName function="false" hidden="true" name="pu_1_2" vbProcedure="false">{"'CptDifn'!$AA$32:$AG$32"}</definedName>
    <definedName function="false" hidden="true" name="pu_2" vbProcedure="false">{"'CptDifn'!$AA$32:$AG$32"}</definedName>
    <definedName function="false" hidden="true" name="PX" vbProcedure="false">{#N/A,#N/A,FALSE,"RELATÓRIO";#N/A,#N/A,FALSE,"RELATÓRIO"}</definedName>
    <definedName function="false" hidden="true" name="PX_1" vbProcedure="false">{#N/A,#N/A,FALSE,"RELATÓRIO";#N/A,#N/A,FALSE,"RELATÓRIO"}</definedName>
    <definedName function="false" hidden="true" name="PX_1_1" vbProcedure="false">{#N/A,#N/A,FALSE,"RELATÓRIO";#N/A,#N/A,FALSE,"RELATÓRIO"}</definedName>
    <definedName function="false" hidden="true" name="PX_1_1_1" vbProcedure="false">{#N/A,#N/A,FALSE,"RELATÓRIO";#N/A,#N/A,FALSE,"RELATÓRIO"}</definedName>
    <definedName function="false" hidden="true" name="PX_1_2" vbProcedure="false">{#N/A,#N/A,FALSE,"RELATÓRIO";#N/A,#N/A,FALSE,"RELATÓRIO"}</definedName>
    <definedName function="false" hidden="true" name="PX_2" vbProcedure="false">{#N/A,#N/A,FALSE,"RELATÓRIO";#N/A,#N/A,FALSE,"RELATÓRIO"}</definedName>
    <definedName function="false" hidden="true" name="P_1" vbProcedure="false">{"'gráf jan00'!$A$1:$AK$41"}</definedName>
    <definedName function="false" hidden="true" name="P_1_1" vbProcedure="false">{"'gráf jan00'!$A$1:$AK$41"}</definedName>
    <definedName function="false" hidden="true" name="Página5" vbProcedure="false">{#N/A,#N/A,FALSE,"O&amp;I Worksheet"}</definedName>
    <definedName function="false" hidden="true" name="Página5_1" vbProcedure="false">{#N/A,#N/A,FALSE,"O&amp;I Worksheet"}</definedName>
    <definedName function="false" hidden="true" name="Página5_1_1" vbProcedure="false">{#N/A,#N/A,FALSE,"O&amp;I Worksheet"}</definedName>
    <definedName function="false" hidden="true" name="Página5_1_1_1" vbProcedure="false">{#N/A,#N/A,FALSE,"O&amp;I Worksheet"}</definedName>
    <definedName function="false" hidden="true" name="Página5_1_2" vbProcedure="false">{#N/A,#N/A,FALSE,"O&amp;I Worksheet"}</definedName>
    <definedName function="false" hidden="true" name="Página5_2" vbProcedure="false">{#N/A,#N/A,FALSE,"O&amp;I Worksheet"}</definedName>
    <definedName function="false" hidden="true" name="q" vbProcedure="false">#REF!</definedName>
    <definedName function="false" hidden="true" name="QA" vbProcedure="false">#REF!</definedName>
    <definedName function="false" hidden="true" name="QAZ"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qaz_1" vbProcedure="false">{"'gráf jan00'!$A$1:$AK$41"}</definedName>
    <definedName function="false" hidden="true" name="qaz_1_1" vbProcedure="false">{"'gráf jan00'!$A$1:$AK$41"}</definedName>
    <definedName function="false" hidden="true" name="qaz_1_1_1" vbProcedure="false">{"'gráf jan00'!$A$1:$AK$41"}</definedName>
    <definedName function="false" hidden="true" name="qaz_1_2" vbProcedure="false">{"'gráf jan00'!$A$1:$AK$41"}</definedName>
    <definedName function="false" hidden="true" name="qaz_2" vbProcedure="false">{"'gráf jan00'!$A$1:$AK$41"}</definedName>
    <definedName function="false" hidden="true" name="qa_1" vbProcedure="false">{"'CptDifn'!$AA$32:$AG$32"}</definedName>
    <definedName function="false" hidden="true" name="qa_1_1" vbProcedure="false">{"'CptDifn'!$AA$32:$AG$32"}</definedName>
    <definedName function="false" hidden="true" name="qa_1_1_1" vbProcedure="false">{"'CptDifn'!$AA$32:$AG$32"}</definedName>
    <definedName function="false" hidden="true" name="qa_1_2" vbProcedure="false">{"'CptDifn'!$AA$32:$AG$32"}</definedName>
    <definedName function="false" hidden="true" name="qa_2" vbProcedure="false">{"'CptDifn'!$AA$32:$AG$32"}</definedName>
    <definedName function="false" hidden="true" name="qb" vbProcedure="false">{"'CptDifn'!$AA$32:$AG$32"}</definedName>
    <definedName function="false" hidden="true" name="qb_1" vbProcedure="false">{"'CptDifn'!$AA$32:$AG$32"}</definedName>
    <definedName function="false" hidden="true" name="qb_1_1" vbProcedure="false">{"'CptDifn'!$AA$32:$AG$32"}</definedName>
    <definedName function="false" hidden="true" name="qb_1_1_1" vbProcedure="false">{"'CptDifn'!$AA$32:$AG$32"}</definedName>
    <definedName function="false" hidden="true" name="qb_1_2" vbProcedure="false">{"'CptDifn'!$AA$32:$AG$32"}</definedName>
    <definedName function="false" hidden="true" name="qb_2" vbProcedure="false">{"'CptDifn'!$AA$32:$AG$32"}</definedName>
    <definedName function="false" hidden="true" name="qc" vbProcedure="false">{"'CptDifn'!$AA$32:$AG$32"}</definedName>
    <definedName function="false" hidden="true" name="qc_1" vbProcedure="false">{"'CptDifn'!$AA$32:$AG$32"}</definedName>
    <definedName function="false" hidden="true" name="qc_1_1" vbProcedure="false">{"'CptDifn'!$AA$32:$AG$32"}</definedName>
    <definedName function="false" hidden="true" name="qc_1_1_1" vbProcedure="false">{"'CptDifn'!$AA$32:$AG$32"}</definedName>
    <definedName function="false" hidden="true" name="qc_1_2" vbProcedure="false">{"'CptDifn'!$AA$32:$AG$32"}</definedName>
    <definedName function="false" hidden="true" name="qc_2" vbProcedure="false">{"'CptDifn'!$AA$32:$AG$32"}</definedName>
    <definedName function="false" hidden="true" name="QD" vbProcedure="false">#REF!</definedName>
    <definedName function="false" hidden="true" name="qd_1" vbProcedure="false">{"'CptDifn'!$AA$32:$AG$32"}</definedName>
    <definedName function="false" hidden="true" name="qd_1_1" vbProcedure="false">{"'CptDifn'!$AA$32:$AG$32"}</definedName>
    <definedName function="false" hidden="true" name="qd_1_1_1" vbProcedure="false">{"'CptDifn'!$AA$32:$AG$32"}</definedName>
    <definedName function="false" hidden="true" name="qd_1_2" vbProcedure="false">{"'CptDifn'!$AA$32:$AG$32"}</definedName>
    <definedName function="false" hidden="true" name="qd_2" vbProcedure="false">{"'CptDifn'!$AA$32:$AG$32"}</definedName>
    <definedName function="false" hidden="true" name="qe" vbProcedure="false">{"'CptDifn'!$AA$32:$AG$32"}</definedName>
    <definedName function="false" hidden="true" name="QEC" vbProcedure="false">{#N/A,#N/A,FALSE,"GERAL";#N/A,#N/A,FALSE,"012-96";#N/A,#N/A,FALSE,"018-96";#N/A,#N/A,FALSE,"027-96";#N/A,#N/A,FALSE,"059-96";#N/A,#N/A,FALSE,"076-96";#N/A,#N/A,FALSE,"019-97";#N/A,#N/A,FALSE,"021-97";#N/A,#N/A,FALSE,"022-97";#N/A,#N/A,FALSE,"028-97"}</definedName>
    <definedName function="false" hidden="true" name="QEC_1" vbProcedure="false">{#N/A,#N/A,FALSE,"GERAL";#N/A,#N/A,FALSE,"012-96";#N/A,#N/A,FALSE,"018-96";#N/A,#N/A,FALSE,"027-96";#N/A,#N/A,FALSE,"059-96";#N/A,#N/A,FALSE,"076-96";#N/A,#N/A,FALSE,"019-97";#N/A,#N/A,FALSE,"021-97";#N/A,#N/A,FALSE,"022-97";#N/A,#N/A,FALSE,"028-97"}</definedName>
    <definedName function="false" hidden="true" name="QEC_1_1" vbProcedure="false">{#N/A,#N/A,FALSE,"GERAL";#N/A,#N/A,FALSE,"012-96";#N/A,#N/A,FALSE,"018-96";#N/A,#N/A,FALSE,"027-96";#N/A,#N/A,FALSE,"059-96";#N/A,#N/A,FALSE,"076-96";#N/A,#N/A,FALSE,"019-97";#N/A,#N/A,FALSE,"021-97";#N/A,#N/A,FALSE,"022-97";#N/A,#N/A,FALSE,"028-97"}</definedName>
    <definedName function="false" hidden="true" name="QEC_1_1_1" vbProcedure="false">{#N/A,#N/A,FALSE,"GERAL";#N/A,#N/A,FALSE,"012-96";#N/A,#N/A,FALSE,"018-96";#N/A,#N/A,FALSE,"027-96";#N/A,#N/A,FALSE,"059-96";#N/A,#N/A,FALSE,"076-96";#N/A,#N/A,FALSE,"019-97";#N/A,#N/A,FALSE,"021-97";#N/A,#N/A,FALSE,"022-97";#N/A,#N/A,FALSE,"028-97"}</definedName>
    <definedName function="false" hidden="true" name="QEC_1_2" vbProcedure="false">{#N/A,#N/A,FALSE,"GERAL";#N/A,#N/A,FALSE,"012-96";#N/A,#N/A,FALSE,"018-96";#N/A,#N/A,FALSE,"027-96";#N/A,#N/A,FALSE,"059-96";#N/A,#N/A,FALSE,"076-96";#N/A,#N/A,FALSE,"019-97";#N/A,#N/A,FALSE,"021-97";#N/A,#N/A,FALSE,"022-97";#N/A,#N/A,FALSE,"028-97"}</definedName>
    <definedName function="false" hidden="true" name="QEC_2" vbProcedure="false">{#N/A,#N/A,FALSE,"GERAL";#N/A,#N/A,FALSE,"012-96";#N/A,#N/A,FALSE,"018-96";#N/A,#N/A,FALSE,"027-96";#N/A,#N/A,FALSE,"059-96";#N/A,#N/A,FALSE,"076-96";#N/A,#N/A,FALSE,"019-97";#N/A,#N/A,FALSE,"021-97";#N/A,#N/A,FALSE,"022-97";#N/A,#N/A,FALSE,"028-97"}</definedName>
    <definedName function="false" hidden="true" name="QERTT" vbProcedure="false">{#N/A,#N/A,FALSE,"ORC-ACKE";#N/A,#N/A,FALSE,"RESUMO"}</definedName>
    <definedName function="false" hidden="true" name="qewqewq" vbProcedure="false">{"'Ocorrência_que_Impactaram'!$A$1:$Q$43"}</definedName>
    <definedName function="false" hidden="true" name="qewqewq_1" vbProcedure="false">{"'Ocorrência_que_Impactaram'!$A$1:$Q$43"}</definedName>
    <definedName function="false" hidden="true" name="qewqewq_1_1" vbProcedure="false">{"'Ocorrência_que_Impactaram'!$A$1:$Q$43"}</definedName>
    <definedName function="false" hidden="true" name="qewqewq_1_1_1" vbProcedure="false">{"'Ocorrência_que_Impactaram'!$A$1:$Q$43"}</definedName>
    <definedName function="false" hidden="true" name="qewqewq_1_2" vbProcedure="false">{"'Ocorrência_que_Impactaram'!$A$1:$Q$43"}</definedName>
    <definedName function="false" hidden="true" name="qewqewq_2" vbProcedure="false">{"'Ocorrência_que_Impactaram'!$A$1:$Q$43"}</definedName>
    <definedName function="false" hidden="true" name="qewrqwerq" vbProcedure="false">'[27]Report 31.12.04'!$K$24</definedName>
    <definedName function="false" hidden="true" name="qf" vbProcedure="false">{"'CptDifn'!$AA$32:$AG$32"}</definedName>
    <definedName function="false" hidden="true" name="qf_1" vbProcedure="false">{"'CptDifn'!$AA$32:$AG$32"}</definedName>
    <definedName function="false" hidden="true" name="qf_1_1" vbProcedure="false">{"'CptDifn'!$AA$32:$AG$32"}</definedName>
    <definedName function="false" hidden="true" name="qf_1_1_1" vbProcedure="false">{"'CptDifn'!$AA$32:$AG$32"}</definedName>
    <definedName function="false" hidden="true" name="qf_1_2" vbProcedure="false">{"'CptDifn'!$AA$32:$AG$32"}</definedName>
    <definedName function="false" hidden="true" name="qf_2" vbProcedure="false">{"'CptDifn'!$AA$32:$AG$32"}</definedName>
    <definedName function="false" hidden="true" name="qg" vbProcedure="false">{"'CptDifn'!$AA$32:$AG$32"}</definedName>
    <definedName function="false" hidden="true" name="qg_1" vbProcedure="false">{"'CptDifn'!$AA$32:$AG$32"}</definedName>
    <definedName function="false" hidden="true" name="qg_1_1" vbProcedure="false">{"'CptDifn'!$AA$32:$AG$32"}</definedName>
    <definedName function="false" hidden="true" name="qg_1_1_1" vbProcedure="false">{"'CptDifn'!$AA$32:$AG$32"}</definedName>
    <definedName function="false" hidden="true" name="qg_1_2" vbProcedure="false">{"'CptDifn'!$AA$32:$AG$32"}</definedName>
    <definedName function="false" hidden="true" name="qg_2" vbProcedure="false">{"'CptDifn'!$AA$32:$AG$32"}</definedName>
    <definedName function="false" hidden="true" name="qh" vbProcedure="false">{"'CptDifn'!$AA$32:$AG$32"}</definedName>
    <definedName function="false" hidden="true" name="qh_1" vbProcedure="false">{"'CptDifn'!$AA$32:$AG$32"}</definedName>
    <definedName function="false" hidden="true" name="qh_1_1" vbProcedure="false">{"'CptDifn'!$AA$32:$AG$32"}</definedName>
    <definedName function="false" hidden="true" name="qh_1_1_1" vbProcedure="false">{"'CptDifn'!$AA$32:$AG$32"}</definedName>
    <definedName function="false" hidden="true" name="qh_1_2" vbProcedure="false">{"'CptDifn'!$AA$32:$AG$32"}</definedName>
    <definedName function="false" hidden="true" name="qh_2" vbProcedure="false">{"'CptDifn'!$AA$32:$AG$32"}</definedName>
    <definedName function="false" hidden="true" name="qj" vbProcedure="false">{"'CptDifn'!$AA$32:$AG$32"}</definedName>
    <definedName function="false" hidden="true" name="qj_1" vbProcedure="false">{"'CptDifn'!$AA$32:$AG$32"}</definedName>
    <definedName function="false" hidden="true" name="qj_1_1" vbProcedure="false">{"'CptDifn'!$AA$32:$AG$32"}</definedName>
    <definedName function="false" hidden="true" name="qj_1_1_1" vbProcedure="false">{"'CptDifn'!$AA$32:$AG$32"}</definedName>
    <definedName function="false" hidden="true" name="qj_1_2" vbProcedure="false">{"'CptDifn'!$AA$32:$AG$32"}</definedName>
    <definedName function="false" hidden="true" name="qj_2" vbProcedure="false">{"'CptDifn'!$AA$32:$AG$32"}</definedName>
    <definedName function="false" hidden="true" name="qk" vbProcedure="false">{"'CptDifn'!$AA$32:$AG$32"}</definedName>
    <definedName function="false" hidden="true" name="qk_1" vbProcedure="false">{"'CptDifn'!$AA$32:$AG$32"}</definedName>
    <definedName function="false" hidden="true" name="qk_1_1" vbProcedure="false">{"'CptDifn'!$AA$32:$AG$32"}</definedName>
    <definedName function="false" hidden="true" name="qk_1_1_1" vbProcedure="false">{"'CptDifn'!$AA$32:$AG$32"}</definedName>
    <definedName function="false" hidden="true" name="qk_1_2" vbProcedure="false">{"'CptDifn'!$AA$32:$AG$32"}</definedName>
    <definedName function="false" hidden="true" name="qk_2" vbProcedure="false">{"'CptDifn'!$AA$32:$AG$32"}</definedName>
    <definedName function="false" hidden="true" name="qn" vbProcedure="false">{"'CptDifn'!$AA$32:$AG$32"}</definedName>
    <definedName function="false" hidden="true" name="qn_1" vbProcedure="false">{"'CptDifn'!$AA$32:$AG$32"}</definedName>
    <definedName function="false" hidden="true" name="qn_1_1" vbProcedure="false">{"'CptDifn'!$AA$32:$AG$32"}</definedName>
    <definedName function="false" hidden="true" name="qn_1_1_1" vbProcedure="false">{"'CptDifn'!$AA$32:$AG$32"}</definedName>
    <definedName function="false" hidden="true" name="qn_1_2" vbProcedure="false">{"'CptDifn'!$AA$32:$AG$32"}</definedName>
    <definedName function="false" hidden="true" name="qn_2" vbProcedure="false">{"'CptDifn'!$AA$32:$AG$32"}</definedName>
    <definedName function="false" hidden="true" name="qp" vbProcedure="false">{#N/A,#N/A,FALSE,"GERAL";#N/A,#N/A,FALSE,"012-96";#N/A,#N/A,FALSE,"018-96";#N/A,#N/A,FALSE,"027-96";#N/A,#N/A,FALSE,"059-96";#N/A,#N/A,FALSE,"076-96";#N/A,#N/A,FALSE,"019-97";#N/A,#N/A,FALSE,"021-97";#N/A,#N/A,FALSE,"022-97";#N/A,#N/A,FALSE,"028-97"}</definedName>
    <definedName function="false" hidden="true" name="qq" vbProcedure="false">{"Pèrdues i Guanys analític.Català",#N/A,FALSE,"Català";"Pèrdues i G. analític.castellà",#N/A,FALSE,"Castellà"}</definedName>
    <definedName function="false" hidden="true" name="QQASW" vbProcedure="false">{"'Quadro'!$A$4:$BG$78"}</definedName>
    <definedName function="false" hidden="true" name="QQASW_1" vbProcedure="false">{"'Quadro'!$A$4:$BG$78"}</definedName>
    <definedName function="false" hidden="true" name="QQASW_1_1" vbProcedure="false">{"'Quadro'!$A$4:$BG$78"}</definedName>
    <definedName function="false" hidden="true" name="QQASW_1_1_1" vbProcedure="false">{"'Quadro'!$A$4:$BG$78"}</definedName>
    <definedName function="false" hidden="true" name="QQASW_1_2" vbProcedure="false">{"'Quadro'!$A$4:$BG$78"}</definedName>
    <definedName function="false" hidden="true" name="QQASW_2" vbProcedure="false">{"'Quadro'!$A$4:$BG$78"}</definedName>
    <definedName function="false" hidden="true" name="QQP" vbProcedure="false">{#N/A,#N/A,FALSE,"GERAL";#N/A,#N/A,FALSE,"012-96";#N/A,#N/A,FALSE,"018-96";#N/A,#N/A,FALSE,"027-96";#N/A,#N/A,FALSE,"059-96";#N/A,#N/A,FALSE,"076-96";#N/A,#N/A,FALSE,"019-97";#N/A,#N/A,FALSE,"021-97";#N/A,#N/A,FALSE,"022-97";#N/A,#N/A,FALSE,"028-97"}</definedName>
    <definedName function="false" hidden="true" name="QQP_1" vbProcedure="false">{#N/A,#N/A,FALSE,"GERAL";#N/A,#N/A,FALSE,"012-96";#N/A,#N/A,FALSE,"018-96";#N/A,#N/A,FALSE,"027-96";#N/A,#N/A,FALSE,"059-96";#N/A,#N/A,FALSE,"076-96";#N/A,#N/A,FALSE,"019-97";#N/A,#N/A,FALSE,"021-97";#N/A,#N/A,FALSE,"022-97";#N/A,#N/A,FALSE,"028-97"}</definedName>
    <definedName function="false" hidden="true" name="QQP_1_1" vbProcedure="false">{#N/A,#N/A,FALSE,"GERAL";#N/A,#N/A,FALSE,"012-96";#N/A,#N/A,FALSE,"018-96";#N/A,#N/A,FALSE,"027-96";#N/A,#N/A,FALSE,"059-96";#N/A,#N/A,FALSE,"076-96";#N/A,#N/A,FALSE,"019-97";#N/A,#N/A,FALSE,"021-97";#N/A,#N/A,FALSE,"022-97";#N/A,#N/A,FALSE,"028-97"}</definedName>
    <definedName function="false" hidden="true" name="QQP_1_1_1" vbProcedure="false">{#N/A,#N/A,FALSE,"GERAL";#N/A,#N/A,FALSE,"012-96";#N/A,#N/A,FALSE,"018-96";#N/A,#N/A,FALSE,"027-96";#N/A,#N/A,FALSE,"059-96";#N/A,#N/A,FALSE,"076-96";#N/A,#N/A,FALSE,"019-97";#N/A,#N/A,FALSE,"021-97";#N/A,#N/A,FALSE,"022-97";#N/A,#N/A,FALSE,"028-97"}</definedName>
    <definedName function="false" hidden="true" name="QQP_1_2" vbProcedure="false">{#N/A,#N/A,FALSE,"GERAL";#N/A,#N/A,FALSE,"012-96";#N/A,#N/A,FALSE,"018-96";#N/A,#N/A,FALSE,"027-96";#N/A,#N/A,FALSE,"059-96";#N/A,#N/A,FALSE,"076-96";#N/A,#N/A,FALSE,"019-97";#N/A,#N/A,FALSE,"021-97";#N/A,#N/A,FALSE,"022-97";#N/A,#N/A,FALSE,"028-97"}</definedName>
    <definedName function="false" hidden="true" name="QQP_2" vbProcedure="false">{#N/A,#N/A,FALSE,"GERAL";#N/A,#N/A,FALSE,"012-96";#N/A,#N/A,FALSE,"018-96";#N/A,#N/A,FALSE,"027-96";#N/A,#N/A,FALSE,"059-96";#N/A,#N/A,FALSE,"076-96";#N/A,#N/A,FALSE,"019-97";#N/A,#N/A,FALSE,"021-97";#N/A,#N/A,FALSE,"022-97";#N/A,#N/A,FALSE,"028-97"}</definedName>
    <definedName function="false" hidden="true" name="qqq" vbProcedure="false">'[25]movim. doar (31_12_03)'!#ref!</definedName>
    <definedName function="false" hidden="true" name="qqqq"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qqqqq"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qqqqqq" vbProcedure="false">{"VENTAS1",#N/A,FALSE,"VENTAS";"VENTAS2",#N/A,FALSE,"VENTAS";"VENTAS3",#N/A,FALSE,"VENTAS";"VENTAS4",#N/A,FALSE,"VENTAS";"VENTAS5",#N/A,FALSE,"VENTAS";"VENTAS6",#N/A,FALSE,"VENTAS";"VENTAS7",#N/A,FALSE,"VENTAS";"VENTAS8",#N/A,FALSE,"VENTAS"}</definedName>
    <definedName function="false" hidden="true" name="qqqqqqq" vbProcedure="false">{"VENTAS1",#N/A,FALSE,"VENTAS";"VENTAS2",#N/A,FALSE,"VENTAS";"VENTAS3",#N/A,FALSE,"VENTAS";"VENTAS4",#N/A,FALSE,"VENTAS";"VENTAS5",#N/A,FALSE,"VENTAS";"VENTAS6",#N/A,FALSE,"VENTAS";"VENTAS7",#N/A,FALSE,"VENTAS";"VENTAS8",#N/A,FALSE,"VENTAS"}</definedName>
    <definedName function="false" hidden="true" name="qqqqqqqq" vbProcedure="false">{TRUE,TRUE,-1.25,-15.5,484.5,276.75,FALSE,TRUE,TRUE,TRUE,0,1,1,300,1,1.96296296296296,1.15384615384615,4,TRUE,TRUE,3,TRUE,1,FALSE,75,"Swvu.Print_Todo.","ACwvu.Print_Todo.",#N/A,FALSE,FALSE,0,0,0,0,2,"","",FALSE,FALSE,TRUE,FALSE,1,#N/A,2,10,"=R1C1:R636C40",FALSE,#N/A,#N/A,FALSE,FALSE,FALSE,9,300,300,FALSE,TRUE,TRUE,TRUE,TRUE}</definedName>
    <definedName function="false" hidden="true" name="qqqqqqqqq" vbProcedure="false">{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function="false" hidden="true" name="qqqqqqqqqqqqq" vbProcedure="false">{"'gráf jan00'!$A$1:$AK$41"}</definedName>
    <definedName function="false" hidden="true" name="qqqqqqqqqqqqqqq" vbProcedure="false">{"'Quadro'!$A$4:$BG$78"}</definedName>
    <definedName function="false" hidden="true" name="qqqqqqqqqqqqqqqqqqqqqqqqq" vbProcedure="false">#REF!</definedName>
    <definedName function="false" hidden="true" name="qqqqqqqqqqqqqqq_1" vbProcedure="false">{"'Quadro'!$A$4:$BG$78"}</definedName>
    <definedName function="false" hidden="true" name="qqqqqqqqqqqqqqq_1_1" vbProcedure="false">{"'Quadro'!$A$4:$BG$78"}</definedName>
    <definedName function="false" hidden="true" name="qqqqqqqqqqqqqqq_1_1_1" vbProcedure="false">{"'Quadro'!$A$4:$BG$78"}</definedName>
    <definedName function="false" hidden="true" name="qqqqqqqqqqqqqqq_1_2" vbProcedure="false">{"'Quadro'!$A$4:$BG$78"}</definedName>
    <definedName function="false" hidden="true" name="qqqqqqqqqqqqqqq_2" vbProcedure="false">{"'Quadro'!$A$4:$BG$78"}</definedName>
    <definedName function="false" hidden="true" name="qqqqqqqqqqqqq_1" vbProcedure="false">{"'gráf jan00'!$A$1:$AK$41"}</definedName>
    <definedName function="false" hidden="true" name="qqqqqqqqqqqqq_1_1" vbProcedure="false">{"'gráf jan00'!$A$1:$AK$41"}</definedName>
    <definedName function="false" hidden="true" name="qqqqqqqqqqqqq_1_1_1" vbProcedure="false">{"'gráf jan00'!$A$1:$AK$41"}</definedName>
    <definedName function="false" hidden="true" name="qqqqqqqqqqqqq_1_2" vbProcedure="false">{"'gráf jan00'!$A$1:$AK$41"}</definedName>
    <definedName function="false" hidden="true" name="qqqqqqqqqqqqq_2" vbProcedure="false">{"'gráf jan00'!$A$1:$AK$41"}</definedName>
    <definedName function="false" hidden="true" name="qqqqqqq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qqqqqqq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qqqqqqq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qqqqqqq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qqqqqqq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qqqqqq_1" vbProcedure="false">{"'gráf jan00'!$A$1:$AK$41"}</definedName>
    <definedName function="false" hidden="true" name="qqqqqq_1_1" vbProcedure="false">{"'gráf jan00'!$A$1:$AK$41"}</definedName>
    <definedName function="false" hidden="true" name="qqqqqq_1_1_1" vbProcedure="false">{"'gráf jan00'!$A$1:$AK$41"}</definedName>
    <definedName function="false" hidden="true" name="qqqqqq_1_2" vbProcedure="false">{"'gráf jan00'!$A$1:$AK$41"}</definedName>
    <definedName function="false" hidden="true" name="qqqqqq_2" vbProcedure="false">{"'gráf jan00'!$A$1:$AK$41"}</definedName>
    <definedName function="false" hidden="true" name="QQQQQ_1" vbProcedure="false">{#N/A,#N/A,FALSE,"CUSCOL";#N/A,#N/A,FALSE,"CUSCOL1";#N/A,#N/A,FALSE,"CUSSIL";#N/A,#N/A,FALSE,"CUSSIL1";#N/A,#N/A,FALSE,"ACOMEN";#N/A,#N/A,FALSE,"ACOMEN1";#N/A,#N/A,FALSE,"FISILV";#N/A,#N/A,FALSE,"FISILVI1";#N/A,#N/A,FALSE,"RENSIL";#N/A,#N/A,FALSE,"RENSIL1";#N/A,#N/A,FALSE,"GASTOS";#N/A,#N/A,FALSE,"GASTOS1"}</definedName>
    <definedName function="false" hidden="true" name="QQQQQ_1_1" vbProcedure="false">{#N/A,#N/A,FALSE,"CUSCOL";#N/A,#N/A,FALSE,"CUSCOL1";#N/A,#N/A,FALSE,"CUSSIL";#N/A,#N/A,FALSE,"CUSSIL1";#N/A,#N/A,FALSE,"ACOMEN";#N/A,#N/A,FALSE,"ACOMEN1";#N/A,#N/A,FALSE,"FISILV";#N/A,#N/A,FALSE,"FISILVI1";#N/A,#N/A,FALSE,"RENSIL";#N/A,#N/A,FALSE,"RENSIL1";#N/A,#N/A,FALSE,"GASTOS";#N/A,#N/A,FALSE,"GASTOS1"}</definedName>
    <definedName function="false" hidden="true" name="QQQQQ_1_1_1" vbProcedure="false">{#N/A,#N/A,FALSE,"CUSCOL";#N/A,#N/A,FALSE,"CUSCOL1";#N/A,#N/A,FALSE,"CUSSIL";#N/A,#N/A,FALSE,"CUSSIL1";#N/A,#N/A,FALSE,"ACOMEN";#N/A,#N/A,FALSE,"ACOMEN1";#N/A,#N/A,FALSE,"FISILV";#N/A,#N/A,FALSE,"FISILVI1";#N/A,#N/A,FALSE,"RENSIL";#N/A,#N/A,FALSE,"RENSIL1";#N/A,#N/A,FALSE,"GASTOS";#N/A,#N/A,FALSE,"GASTOS1"}</definedName>
    <definedName function="false" hidden="true" name="QQQQQ_1_2" vbProcedure="false">{#N/A,#N/A,FALSE,"CUSCOL";#N/A,#N/A,FALSE,"CUSCOL1";#N/A,#N/A,FALSE,"CUSSIL";#N/A,#N/A,FALSE,"CUSSIL1";#N/A,#N/A,FALSE,"ACOMEN";#N/A,#N/A,FALSE,"ACOMEN1";#N/A,#N/A,FALSE,"FISILV";#N/A,#N/A,FALSE,"FISILVI1";#N/A,#N/A,FALSE,"RENSIL";#N/A,#N/A,FALSE,"RENSIL1";#N/A,#N/A,FALSE,"GASTOS";#N/A,#N/A,FALSE,"GASTOS1"}</definedName>
    <definedName function="false" hidden="true" name="QQQQQ_2" vbProcedure="false">{#N/A,#N/A,FALSE,"CUSCOL";#N/A,#N/A,FALSE,"CUSCOL1";#N/A,#N/A,FALSE,"CUSSIL";#N/A,#N/A,FALSE,"CUSSIL1";#N/A,#N/A,FALSE,"ACOMEN";#N/A,#N/A,FALSE,"ACOMEN1";#N/A,#N/A,FALSE,"FISILV";#N/A,#N/A,FALSE,"FISILVI1";#N/A,#N/A,FALSE,"RENSIL";#N/A,#N/A,FALSE,"RENSIL1";#N/A,#N/A,FALSE,"GASTOS";#N/A,#N/A,FALSE,"GASTOS1"}</definedName>
    <definedName function="false" hidden="true" name="qqqq_1" vbProcedure="false">{#N/A,#N/A,FALSE,"CUSCOL";#N/A,#N/A,FALSE,"CUSCOL1";#N/A,#N/A,FALSE,"CUSSIL";#N/A,#N/A,FALSE,"CUSSIL1";#N/A,#N/A,FALSE,"ACOMEN";#N/A,#N/A,FALSE,"ACOMEN1";#N/A,#N/A,FALSE,"FISILV";#N/A,#N/A,FALSE,"FISILVI1";#N/A,#N/A,FALSE,"RENSIL";#N/A,#N/A,FALSE,"RENSIL1";#N/A,#N/A,FALSE,"GASTOS";#N/A,#N/A,FALSE,"GASTOS1"}</definedName>
    <definedName function="false" hidden="true" name="qqqq_1_1" vbProcedure="false">{#N/A,#N/A,FALSE,"CUSCOL";#N/A,#N/A,FALSE,"CUSCOL1";#N/A,#N/A,FALSE,"CUSSIL";#N/A,#N/A,FALSE,"CUSSIL1";#N/A,#N/A,FALSE,"ACOMEN";#N/A,#N/A,FALSE,"ACOMEN1";#N/A,#N/A,FALSE,"FISILV";#N/A,#N/A,FALSE,"FISILVI1";#N/A,#N/A,FALSE,"RENSIL";#N/A,#N/A,FALSE,"RENSIL1";#N/A,#N/A,FALSE,"GASTOS";#N/A,#N/A,FALSE,"GASTOS1"}</definedName>
    <definedName function="false" hidden="true" name="qqqq_1_1_1" vbProcedure="false">{#N/A,#N/A,FALSE,"CUSCOL";#N/A,#N/A,FALSE,"CUSCOL1";#N/A,#N/A,FALSE,"CUSSIL";#N/A,#N/A,FALSE,"CUSSIL1";#N/A,#N/A,FALSE,"ACOMEN";#N/A,#N/A,FALSE,"ACOMEN1";#N/A,#N/A,FALSE,"FISILV";#N/A,#N/A,FALSE,"FISILVI1";#N/A,#N/A,FALSE,"RENSIL";#N/A,#N/A,FALSE,"RENSIL1";#N/A,#N/A,FALSE,"GASTOS";#N/A,#N/A,FALSE,"GASTOS1"}</definedName>
    <definedName function="false" hidden="true" name="qqqq_1_2" vbProcedure="false">{#N/A,#N/A,FALSE,"CUSCOL";#N/A,#N/A,FALSE,"CUSCOL1";#N/A,#N/A,FALSE,"CUSSIL";#N/A,#N/A,FALSE,"CUSSIL1";#N/A,#N/A,FALSE,"ACOMEN";#N/A,#N/A,FALSE,"ACOMEN1";#N/A,#N/A,FALSE,"FISILV";#N/A,#N/A,FALSE,"FISILVI1";#N/A,#N/A,FALSE,"RENSIL";#N/A,#N/A,FALSE,"RENSIL1";#N/A,#N/A,FALSE,"GASTOS";#N/A,#N/A,FALSE,"GASTOS1"}</definedName>
    <definedName function="false" hidden="true" name="qqqq_2" vbProcedure="false">{#N/A,#N/A,FALSE,"CUSCOL";#N/A,#N/A,FALSE,"CUSCOL1";#N/A,#N/A,FALSE,"CUSSIL";#N/A,#N/A,FALSE,"CUSSIL1";#N/A,#N/A,FALSE,"ACOMEN";#N/A,#N/A,FALSE,"ACOMEN1";#N/A,#N/A,FALSE,"FISILV";#N/A,#N/A,FALSE,"FISILVI1";#N/A,#N/A,FALSE,"RENSIL";#N/A,#N/A,FALSE,"RENSIL1";#N/A,#N/A,FALSE,"GASTOS";#N/A,#N/A,FALSE,"GASTOS1"}</definedName>
    <definedName function="false" hidden="true" name="QQQ_1" vbProcedure="false">{#N/A,#N/A,FALSE,"CUSCOL";#N/A,#N/A,FALSE,"CUSCOL1";#N/A,#N/A,FALSE,"CUSSIL";#N/A,#N/A,FALSE,"CUSSIL1";#N/A,#N/A,FALSE,"ACOMEN";#N/A,#N/A,FALSE,"ACOMEN1";#N/A,#N/A,FALSE,"FISILV";#N/A,#N/A,FALSE,"FISILVI1";#N/A,#N/A,FALSE,"RENSIL";#N/A,#N/A,FALSE,"RENSIL1";#N/A,#N/A,FALSE,"GASTOS";#N/A,#N/A,FALSE,"GASTOS1"}</definedName>
    <definedName function="false" hidden="true" name="QQQ_1_1" vbProcedure="false">{#N/A,#N/A,FALSE,"CUSCOL";#N/A,#N/A,FALSE,"CUSCOL1";#N/A,#N/A,FALSE,"CUSSIL";#N/A,#N/A,FALSE,"CUSSIL1";#N/A,#N/A,FALSE,"ACOMEN";#N/A,#N/A,FALSE,"ACOMEN1";#N/A,#N/A,FALSE,"FISILV";#N/A,#N/A,FALSE,"FISILVI1";#N/A,#N/A,FALSE,"RENSIL";#N/A,#N/A,FALSE,"RENSIL1";#N/A,#N/A,FALSE,"GASTOS";#N/A,#N/A,FALSE,"GASTOS1"}</definedName>
    <definedName function="false" hidden="true" name="QQQ_1_1_1" vbProcedure="false">{#N/A,#N/A,FALSE,"CUSCOL";#N/A,#N/A,FALSE,"CUSCOL1";#N/A,#N/A,FALSE,"CUSSIL";#N/A,#N/A,FALSE,"CUSSIL1";#N/A,#N/A,FALSE,"ACOMEN";#N/A,#N/A,FALSE,"ACOMEN1";#N/A,#N/A,FALSE,"FISILV";#N/A,#N/A,FALSE,"FISILVI1";#N/A,#N/A,FALSE,"RENSIL";#N/A,#N/A,FALSE,"RENSIL1";#N/A,#N/A,FALSE,"GASTOS";#N/A,#N/A,FALSE,"GASTOS1"}</definedName>
    <definedName function="false" hidden="true" name="QQQ_1_2" vbProcedure="false">{#N/A,#N/A,FALSE,"CUSCOL";#N/A,#N/A,FALSE,"CUSCOL1";#N/A,#N/A,FALSE,"CUSSIL";#N/A,#N/A,FALSE,"CUSSIL1";#N/A,#N/A,FALSE,"ACOMEN";#N/A,#N/A,FALSE,"ACOMEN1";#N/A,#N/A,FALSE,"FISILV";#N/A,#N/A,FALSE,"FISILVI1";#N/A,#N/A,FALSE,"RENSIL";#N/A,#N/A,FALSE,"RENSIL1";#N/A,#N/A,FALSE,"GASTOS";#N/A,#N/A,FALSE,"GASTOS1"}</definedName>
    <definedName function="false" hidden="true" name="QQQ_2" vbProcedure="false">{#N/A,#N/A,FALSE,"CUSCOL";#N/A,#N/A,FALSE,"CUSCOL1";#N/A,#N/A,FALSE,"CUSSIL";#N/A,#N/A,FALSE,"CUSSIL1";#N/A,#N/A,FALSE,"ACOMEN";#N/A,#N/A,FALSE,"ACOMEN1";#N/A,#N/A,FALSE,"FISILV";#N/A,#N/A,FALSE,"FISILVI1";#N/A,#N/A,FALSE,"RENSIL";#N/A,#N/A,FALSE,"RENSIL1";#N/A,#N/A,FALSE,"GASTOS";#N/A,#N/A,FALSE,"GASTOS1"}</definedName>
    <definedName function="false" hidden="true" name="qqwe" vbProcedure="false">{#N/A,#N/A,FALSE,"GERAL";#N/A,#N/A,FALSE,"012-96";#N/A,#N/A,FALSE,"018-96";#N/A,#N/A,FALSE,"027-96";#N/A,#N/A,FALSE,"059-96";#N/A,#N/A,FALSE,"076-96";#N/A,#N/A,FALSE,"019-97";#N/A,#N/A,FALSE,"021-97";#N/A,#N/A,FALSE,"022-97";#N/A,#N/A,FALSE,"028-97"}</definedName>
    <definedName function="false" hidden="true" name="QQ_1" vbProcedure="false">{"'gráf jan00'!$A$1:$AK$41"}</definedName>
    <definedName function="false" hidden="true" name="QQ_1_1" vbProcedure="false">{"'gráf jan00'!$A$1:$AK$41"}</definedName>
    <definedName function="false" hidden="true" name="QQ_1_1_1" vbProcedure="false">{"'gráf jan00'!$A$1:$AK$41"}</definedName>
    <definedName function="false" hidden="true" name="QQ_1_2" vbProcedure="false">{"'gráf jan00'!$A$1:$AK$41"}</definedName>
    <definedName function="false" hidden="true" name="QQ_2" vbProcedure="false">{"'gráf jan00'!$A$1:$AK$41"}</definedName>
    <definedName function="false" hidden="true" name="qs" vbProcedure="false">{#N/A,#N/A,TRUE,"BD 97";#N/A,#N/A,TRUE,"IR E CS 1997";#N/A,#N/A,TRUE,"CONTINGÊNCIAS";#N/A,#N/A,TRUE,"AD_EX_97";#N/A,#N/A,TRUE,"PR ND";#N/A,#N/A,TRUE,"8191";#N/A,#N/A,TRUE,"8383";#N/A,#N/A,TRUE,"MP 1024"}</definedName>
    <definedName function="false" hidden="true" name="qsfd" vbProcedure="false">{#N/A,#N/A,TRUE,"Cover sheet";#N/A,#N/A,TRUE,"INPUTS";#N/A,#N/A,TRUE,"OUTPUTS";#N/A,#N/A,TRUE,"VALUATION"}</definedName>
    <definedName function="false" hidden="true" name="qsfd_1" vbProcedure="false">{#N/A,#N/A,TRUE,"Cover sheet";#N/A,#N/A,TRUE,"INPUTS";#N/A,#N/A,TRUE,"OUTPUTS";#N/A,#N/A,TRUE,"VALUATION"}</definedName>
    <definedName function="false" hidden="true" name="qsfd_1_1" vbProcedure="false">{#N/A,#N/A,TRUE,"Cover sheet";#N/A,#N/A,TRUE,"INPUTS";#N/A,#N/A,TRUE,"OUTPUTS";#N/A,#N/A,TRUE,"VALUATION"}</definedName>
    <definedName function="false" hidden="true" name="qsfd_1_1_1" vbProcedure="false">{#N/A,#N/A,TRUE,"Cover sheet";#N/A,#N/A,TRUE,"INPUTS";#N/A,#N/A,TRUE,"OUTPUTS";#N/A,#N/A,TRUE,"VALUATION"}</definedName>
    <definedName function="false" hidden="true" name="qsfd_1_2" vbProcedure="false">{#N/A,#N/A,TRUE,"Cover sheet";#N/A,#N/A,TRUE,"INPUTS";#N/A,#N/A,TRUE,"OUTPUTS";#N/A,#N/A,TRUE,"VALUATION"}</definedName>
    <definedName function="false" hidden="true" name="qsfd_2" vbProcedure="false">{#N/A,#N/A,TRUE,"Cover sheet";#N/A,#N/A,TRUE,"INPUTS";#N/A,#N/A,TRUE,"OUTPUTS";#N/A,#N/A,TRUE,"VALUATION"}</definedName>
    <definedName function="false" hidden="true" name="qs_1" vbProcedure="false">{#N/A,#N/A,TRUE,"BD 97";#N/A,#N/A,TRUE,"IR E CS 1997";#N/A,#N/A,TRUE,"CONTINGÊNCIAS";#N/A,#N/A,TRUE,"AD_EX_97";#N/A,#N/A,TRUE,"PR ND";#N/A,#N/A,TRUE,"8191";#N/A,#N/A,TRUE,"8383";#N/A,#N/A,TRUE,"MP 1024"}</definedName>
    <definedName function="false" hidden="true" name="qs_1_1" vbProcedure="false">{"'CptDifn'!$AA$32:$AG$32"}</definedName>
    <definedName function="false" hidden="true" name="qs_1_1_1" vbProcedure="false">{"'CptDifn'!$AA$32:$AG$32"}</definedName>
    <definedName function="false" hidden="true" name="qs_1_2" vbProcedure="false">{"'CptDifn'!$AA$32:$AG$32"}</definedName>
    <definedName function="false" hidden="true" name="qs_2" vbProcedure="false">{"'CptDifn'!$AA$32:$AG$32"}</definedName>
    <definedName function="false" hidden="true" name="QTD" vbProcedure="false">#REF!</definedName>
    <definedName function="false" hidden="true" name="QtEq" vbProcedure="false">#REF!</definedName>
    <definedName function="false" hidden="true" name="QtMo" vbProcedure="false">#REF!</definedName>
    <definedName function="false" hidden="true" name="QtMp" vbProcedure="false">#REF!</definedName>
    <definedName function="false" hidden="true" name="QtTr" vbProcedure="false">#REF!</definedName>
    <definedName function="false" hidden="true" name="Qualidade_050106" vbProcedure="false">{#N/A,#N/A,FALSE,"RELATÓRIO";#N/A,#N/A,FALSE,"RELATÓRIO"}</definedName>
    <definedName function="false" hidden="true" name="Qualidade_050106_1" vbProcedure="false">{#N/A,#N/A,FALSE,"RELATÓRIO";#N/A,#N/A,FALSE,"RELATÓRIO"}</definedName>
    <definedName function="false" hidden="true" name="Qualidade_050106_1_1" vbProcedure="false">{#N/A,#N/A,FALSE,"RELATÓRIO";#N/A,#N/A,FALSE,"RELATÓRIO"}</definedName>
    <definedName function="false" hidden="true" name="Qualidade_050106_1_1_1" vbProcedure="false">{#N/A,#N/A,FALSE,"RELATÓRIO";#N/A,#N/A,FALSE,"RELATÓRIO"}</definedName>
    <definedName function="false" hidden="true" name="Qualidade_050106_1_2" vbProcedure="false">{#N/A,#N/A,FALSE,"RELATÓRIO";#N/A,#N/A,FALSE,"RELATÓRIO"}</definedName>
    <definedName function="false" hidden="true" name="Qualidade_050106_2" vbProcedure="false">{#N/A,#N/A,FALSE,"RELATÓRIO";#N/A,#N/A,FALSE,"RELATÓRIO"}</definedName>
    <definedName function="false" hidden="false" name="QUANT" vbProcedure="false">#REF!</definedName>
    <definedName function="false" hidden="true" name="que" vbProcedure="false">{#N/A,#N/A,FALSE,"PCOL"}</definedName>
    <definedName function="false" hidden="true" name="Quebras" vbProcedure="false">{"'RR'!$A$2:$E$81"}</definedName>
    <definedName function="false" hidden="true" name="que_1" vbProcedure="false">{#N/A,#N/A,FALSE,"PCOL"}</definedName>
    <definedName function="false" hidden="true" name="que_1_1" vbProcedure="false">{#N/A,#N/A,FALSE,"PCOL"}</definedName>
    <definedName function="false" hidden="true" name="que_1_1_1" vbProcedure="false">{#N/A,#N/A,FALSE,"PCOL"}</definedName>
    <definedName function="false" hidden="true" name="que_1_2" vbProcedure="false">{#N/A,#N/A,FALSE,"PCOL"}</definedName>
    <definedName function="false" hidden="true" name="que_2" vbProcedure="false">{#N/A,#N/A,FALSE,"PCOL"}</definedName>
    <definedName function="false" hidden="true" name="quim" vbProcedure="false">{#N/A,#N/A,FALSE,"ET-CAPA";#N/A,#N/A,FALSE,"ET-PAG1";#N/A,#N/A,FALSE,"ET-PAG2";#N/A,#N/A,FALSE,"ET-PAG3";#N/A,#N/A,FALSE,"ET-PAG4";#N/A,#N/A,FALSE,"ET-PAG5"}</definedName>
    <definedName function="false" hidden="true" name="QUQT" vbProcedure="false">{"'gráf jan00'!$A$1:$AK$41"}</definedName>
    <definedName function="false" hidden="true" name="QUQT_1" vbProcedure="false">{"'gráf jan00'!$A$1:$AK$41"}</definedName>
    <definedName function="false" hidden="true" name="QUQT_1_1" vbProcedure="false">{"'gráf jan00'!$A$1:$AK$41"}</definedName>
    <definedName function="false" hidden="true" name="QUQT_1_1_1" vbProcedure="false">{"'gráf jan00'!$A$1:$AK$41"}</definedName>
    <definedName function="false" hidden="true" name="QUQT_1_2" vbProcedure="false">{"'gráf jan00'!$A$1:$AK$41"}</definedName>
    <definedName function="false" hidden="true" name="QUQT_2" vbProcedure="false">{"'gráf jan00'!$A$1:$AK$41"}</definedName>
    <definedName function="false" hidden="true" name="qv" vbProcedure="false">{"'CptDifn'!$AA$32:$AG$32"}</definedName>
    <definedName function="false" hidden="true" name="qv_1" vbProcedure="false">{"'CptDifn'!$AA$32:$AG$32"}</definedName>
    <definedName function="false" hidden="true" name="qv_1_1" vbProcedure="false">{"'CptDifn'!$AA$32:$AG$32"}</definedName>
    <definedName function="false" hidden="true" name="qv_1_1_1" vbProcedure="false">{"'CptDifn'!$AA$32:$AG$32"}</definedName>
    <definedName function="false" hidden="true" name="qv_1_2" vbProcedure="false">{"'CptDifn'!$AA$32:$AG$32"}</definedName>
    <definedName function="false" hidden="true" name="qv_2" vbProcedure="false">{"'CptDifn'!$AA$32:$AG$32"}</definedName>
    <definedName function="false" hidden="true" name="QW" vbProcedure="false">{#N/A,#N/A,TRUE,"K2 e MEIA";#N/A,#N/A,TRUE,"K3";#N/A,#N/A,TRUE,"K4";#N/A,#N/A,TRUE,"PERFIL U";#N/A,#N/A,TRUE,"BCHA"}</definedName>
    <definedName function="false" hidden="true" name="QWE" vbProcedure="false">{"'gráf jan00'!$A$1:$AK$41"}</definedName>
    <definedName function="false" hidden="true" name="qwee" vbProcedure="false">'[27]Mapa Empréstimos {ppc}'!$P$59</definedName>
    <definedName function="false" hidden="true" name="qweeererr" vbProcedure="false">{"'RR'!$A$2:$E$81"}</definedName>
    <definedName function="false" hidden="true" name="qweeererr_1" vbProcedure="false">{"'RR'!$A$2:$E$81"}</definedName>
    <definedName function="false" hidden="true" name="qweeererr_1_1" vbProcedure="false">{"'RR'!$A$2:$E$81"}</definedName>
    <definedName function="false" hidden="true" name="qweeererr_1_1_1" vbProcedure="false">{"'RR'!$A$2:$E$81"}</definedName>
    <definedName function="false" hidden="true" name="qweeererr_1_2" vbProcedure="false">{"'RR'!$A$2:$E$81"}</definedName>
    <definedName function="false" hidden="true" name="qweeererr_2" vbProcedure="false">{"'RR'!$A$2:$E$81"}</definedName>
    <definedName function="false" hidden="true" name="QWEFR" vbProcedure="false">{#N/A,#N/A,FALSE,"RESUMO-BB1";#N/A,#N/A,FALSE,"MOD-A01-R - BB1";#N/A,#N/A,FALSE,"URB-BB1"}</definedName>
    <definedName function="false" hidden="true" name="qwerqerqwerqwer" vbProcedure="false">10</definedName>
    <definedName function="false" hidden="true" name="qwerqwe" vbProcedure="false">{"'gráf jan00'!$A$1:$AK$41"}</definedName>
    <definedName function="false" hidden="true" name="qwerqwe_1" vbProcedure="false">{"'gráf jan00'!$A$1:$AK$41"}</definedName>
    <definedName function="false" hidden="true" name="qwerqwe_1_1" vbProcedure="false">{"'gráf jan00'!$A$1:$AK$41"}</definedName>
    <definedName function="false" hidden="true" name="qwerqwe_1_1_1" vbProcedure="false">{"'gráf jan00'!$A$1:$AK$41"}</definedName>
    <definedName function="false" hidden="true" name="qwerqwe_1_2" vbProcedure="false">{"'gráf jan00'!$A$1:$AK$41"}</definedName>
    <definedName function="false" hidden="true" name="qwerqwe_2" vbProcedure="false">{"'gráf jan00'!$A$1:$AK$41"}</definedName>
    <definedName function="false" hidden="true" name="qwewqadasfdytwyytryryrrt6hyyuiuokp0"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qwqq" vbProcedure="false">{#N/A,#N/A,FALSE,"PCOL"}</definedName>
    <definedName function="false" hidden="true" name="qwqq_1" vbProcedure="false">{#N/A,#N/A,FALSE,"PCOL"}</definedName>
    <definedName function="false" hidden="true" name="qwqq_1_1" vbProcedure="false">{#N/A,#N/A,FALSE,"PCOL"}</definedName>
    <definedName function="false" hidden="true" name="qwqq_1_1_1" vbProcedure="false">{#N/A,#N/A,FALSE,"PCOL"}</definedName>
    <definedName function="false" hidden="true" name="qwqq_1_2" vbProcedure="false">{#N/A,#N/A,FALSE,"PCOL"}</definedName>
    <definedName function="false" hidden="true" name="qwqq_2" vbProcedure="false">{#N/A,#N/A,FALSE,"PCOL"}</definedName>
    <definedName function="false" hidden="true" name="qwqw" vbProcedure="false">{#N/A,#N/A,FALSE,"PCOL"}</definedName>
    <definedName function="false" hidden="true" name="qwqweq" vbProcedure="false">{#N/A,#N/A,FALSE,"PCOL"}</definedName>
    <definedName function="false" hidden="true" name="qwqweq_1" vbProcedure="false">{#N/A,#N/A,FALSE,"PCOL"}</definedName>
    <definedName function="false" hidden="true" name="qwqweq_1_1" vbProcedure="false">{#N/A,#N/A,FALSE,"PCOL"}</definedName>
    <definedName function="false" hidden="true" name="qwqweq_1_1_1" vbProcedure="false">{#N/A,#N/A,FALSE,"PCOL"}</definedName>
    <definedName function="false" hidden="true" name="qwqweq_1_2" vbProcedure="false">{#N/A,#N/A,FALSE,"PCOL"}</definedName>
    <definedName function="false" hidden="true" name="qwqweq_2" vbProcedure="false">{#N/A,#N/A,FALSE,"PCOL"}</definedName>
    <definedName function="false" hidden="true" name="qwqwq" vbProcedure="false">{#N/A,#N/A,FALSE,"PCOL"}</definedName>
    <definedName function="false" hidden="true" name="qwqwq_1" vbProcedure="false">{#N/A,#N/A,FALSE,"PCOL"}</definedName>
    <definedName function="false" hidden="true" name="qwqwq_1_1" vbProcedure="false">{#N/A,#N/A,FALSE,"PCOL"}</definedName>
    <definedName function="false" hidden="true" name="qwqwq_1_1_1" vbProcedure="false">{#N/A,#N/A,FALSE,"PCOL"}</definedName>
    <definedName function="false" hidden="true" name="qwqwq_1_2" vbProcedure="false">{#N/A,#N/A,FALSE,"PCOL"}</definedName>
    <definedName function="false" hidden="true" name="qwqwq_2" vbProcedure="false">{#N/A,#N/A,FALSE,"PCOL"}</definedName>
    <definedName function="false" hidden="true" name="qwqwsq" vbProcedure="false">{#N/A,#N/A,FALSE,"PCOL"}</definedName>
    <definedName function="false" hidden="true" name="qwqwsq_1" vbProcedure="false">{#N/A,#N/A,FALSE,"PCOL"}</definedName>
    <definedName function="false" hidden="true" name="qwqwsq_1_1" vbProcedure="false">{#N/A,#N/A,FALSE,"PCOL"}</definedName>
    <definedName function="false" hidden="true" name="qwqwsq_1_1_1" vbProcedure="false">{#N/A,#N/A,FALSE,"PCOL"}</definedName>
    <definedName function="false" hidden="true" name="qwqwsq_1_2" vbProcedure="false">{#N/A,#N/A,FALSE,"PCOL"}</definedName>
    <definedName function="false" hidden="true" name="qwqwsq_2" vbProcedure="false">{#N/A,#N/A,FALSE,"PCOL"}</definedName>
    <definedName function="false" hidden="true" name="qwqw_1" vbProcedure="false">{#N/A,#N/A,FALSE,"PCOL"}</definedName>
    <definedName function="false" hidden="true" name="qwqw_1_1" vbProcedure="false">{#N/A,#N/A,FALSE,"PCOL"}</definedName>
    <definedName function="false" hidden="true" name="qwqw_1_1_1" vbProcedure="false">{#N/A,#N/A,FALSE,"PCOL"}</definedName>
    <definedName function="false" hidden="true" name="qwqw_1_2" vbProcedure="false">{#N/A,#N/A,FALSE,"PCOL"}</definedName>
    <definedName function="false" hidden="true" name="qwqw_2" vbProcedure="false">{#N/A,#N/A,FALSE,"PCOL"}</definedName>
    <definedName function="false" hidden="true" name="QWR" vbProcedure="false">{#N/A,#N/A,FALSE,"Ocorrência OOLA";#N/A,#N/A,FALSE,"Ocorrência OOLL";#N/A,#N/A,FALSE,"Extra OOLA";#N/A,#N/A,FALSE,"Extra OOLL"}</definedName>
    <definedName function="false" hidden="true" name="qwwqeqwer" vbProcedure="false">{#N/A,#N/A,FALSE,"GERAL";#N/A,#N/A,FALSE,"012-96";#N/A,#N/A,FALSE,"018-96";#N/A,#N/A,FALSE,"027-96";#N/A,#N/A,FALSE,"059-96";#N/A,#N/A,FALSE,"076-96";#N/A,#N/A,FALSE,"019-97";#N/A,#N/A,FALSE,"021-97";#N/A,#N/A,FALSE,"022-97";#N/A,#N/A,FALSE,"028-97"}</definedName>
    <definedName function="false" hidden="true" name="QW_1" vbProcedure="false">{#N/A,#N/A,TRUE,"K2 e MEIA";#N/A,#N/A,TRUE,"K3";#N/A,#N/A,TRUE,"K4";#N/A,#N/A,TRUE,"PERFIL U";#N/A,#N/A,TRUE,"BCHA"}</definedName>
    <definedName function="false" hidden="true" name="QW_1_1" vbProcedure="false">{#N/A,#N/A,TRUE,"K2 e MEIA";#N/A,#N/A,TRUE,"K3";#N/A,#N/A,TRUE,"K4";#N/A,#N/A,TRUE,"PERFIL U";#N/A,#N/A,TRUE,"BCHA"}</definedName>
    <definedName function="false" hidden="true" name="QW_1_1_1" vbProcedure="false">{#N/A,#N/A,TRUE,"K2 e MEIA";#N/A,#N/A,TRUE,"K3";#N/A,#N/A,TRUE,"K4";#N/A,#N/A,TRUE,"PERFIL U";#N/A,#N/A,TRUE,"BCHA"}</definedName>
    <definedName function="false" hidden="true" name="QW_1_2" vbProcedure="false">{#N/A,#N/A,TRUE,"K2 e MEIA";#N/A,#N/A,TRUE,"K3";#N/A,#N/A,TRUE,"K4";#N/A,#N/A,TRUE,"PERFIL U";#N/A,#N/A,TRUE,"BCHA"}</definedName>
    <definedName function="false" hidden="true" name="QW_2" vbProcedure="false">{#N/A,#N/A,TRUE,"K2 e MEIA";#N/A,#N/A,TRUE,"K3";#N/A,#N/A,TRUE,"K4";#N/A,#N/A,TRUE,"PERFIL U";#N/A,#N/A,TRUE,"BCHA"}</definedName>
    <definedName function="false" hidden="true" name="qx" vbProcedure="false">{"'CptDifn'!$AA$32:$AG$32"}</definedName>
    <definedName function="false" hidden="true" name="qx_1" vbProcedure="false">{"'CptDifn'!$AA$32:$AG$32"}</definedName>
    <definedName function="false" hidden="true" name="qx_1_1" vbProcedure="false">{"'CptDifn'!$AA$32:$AG$32"}</definedName>
    <definedName function="false" hidden="true" name="qx_1_1_1" vbProcedure="false">{"'CptDifn'!$AA$32:$AG$32"}</definedName>
    <definedName function="false" hidden="true" name="qx_1_2" vbProcedure="false">{"'CptDifn'!$AA$32:$AG$32"}</definedName>
    <definedName function="false" hidden="true" name="qx_2" vbProcedure="false">{"'CptDifn'!$AA$32:$AG$32"}</definedName>
    <definedName function="false" hidden="true" name="qz" vbProcedure="false">{"'CptDifn'!$AA$32:$AG$32"}</definedName>
    <definedName function="false" hidden="true" name="qz_1" vbProcedure="false">{"'CptDifn'!$AA$32:$AG$32"}</definedName>
    <definedName function="false" hidden="true" name="qz_1_1" vbProcedure="false">{"'CptDifn'!$AA$32:$AG$32"}</definedName>
    <definedName function="false" hidden="true" name="qz_1_1_1" vbProcedure="false">{"'CptDifn'!$AA$32:$AG$32"}</definedName>
    <definedName function="false" hidden="true" name="qz_1_2" vbProcedure="false">{"'CptDifn'!$AA$32:$AG$32"}</definedName>
    <definedName function="false" hidden="true" name="qz_2" vbProcedure="false">{"'CptDifn'!$AA$32:$AG$32"}</definedName>
    <definedName function="false" hidden="false" name="Q_MOI_FIS" vbProcedure="false">'[34]MOI-FIS'!$A$6:$R$265</definedName>
    <definedName function="false" hidden="true" name="RA" vbProcedure="false">{"'Quadro'!$A$4:$BG$78"}</definedName>
    <definedName function="false" hidden="true" name="RangeChange" vbProcedure="false">#N/A</definedName>
    <definedName function="false" hidden="true" name="RA_1" vbProcedure="false">{"'Quadro'!$A$4:$BG$78"}</definedName>
    <definedName function="false" hidden="true" name="RA_1_1" vbProcedure="false">{"'Quadro'!$A$4:$BG$78"}</definedName>
    <definedName function="false" hidden="true" name="RA_1_1_1" vbProcedure="false">{"'Quadro'!$A$4:$BG$78"}</definedName>
    <definedName function="false" hidden="true" name="RA_1_2" vbProcedure="false">{"'Quadro'!$A$4:$BG$78"}</definedName>
    <definedName function="false" hidden="true" name="RA_2" vbProcedure="false">{"'Quadro'!$A$4:$BG$78"}</definedName>
    <definedName function="false" hidden="true" name="RA_Atula" vbProcedure="false">{"'Quadro'!$A$4:$BG$78"}</definedName>
    <definedName function="false" hidden="true" name="rct"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true" name="rd" vbProcedure="false">{"'CptDifn'!$AA$32:$AG$32"}</definedName>
    <definedName function="false" hidden="true" name="rdff" vbProcedure="false">{#N/A,#N/A,TRUE,"indice";#N/A,#N/A,TRUE,"indicadores";#N/A,#N/A,TRUE,"comentarios"}</definedName>
    <definedName function="false" hidden="true" name="rdff_1" vbProcedure="false">{#N/A,#N/A,TRUE,"indice";#N/A,#N/A,TRUE,"indicadores";#N/A,#N/A,TRUE,"comentarios"}</definedName>
    <definedName function="false" hidden="true" name="rdff_1_1" vbProcedure="false">{#N/A,#N/A,TRUE,"indice";#N/A,#N/A,TRUE,"indicadores";#N/A,#N/A,TRUE,"comentarios"}</definedName>
    <definedName function="false" hidden="true" name="rdff_1_1_1" vbProcedure="false">{#N/A,#N/A,TRUE,"indice";#N/A,#N/A,TRUE,"indicadores";#N/A,#N/A,TRUE,"comentarios"}</definedName>
    <definedName function="false" hidden="true" name="rdff_1_2" vbProcedure="false">{#N/A,#N/A,TRUE,"indice";#N/A,#N/A,TRUE,"indicadores";#N/A,#N/A,TRUE,"comentarios"}</definedName>
    <definedName function="false" hidden="true" name="rdff_2" vbProcedure="false">{#N/A,#N/A,TRUE,"indice";#N/A,#N/A,TRUE,"indicadores";#N/A,#N/A,TRUE,"comentarios"}</definedName>
    <definedName function="false" hidden="true" name="RDME"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RDME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RDME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RDME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RDME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RDME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RDTEA" vbProcedure="false">{"'Quadro'!$A$4:$BG$78"}</definedName>
    <definedName function="false" hidden="true" name="RDTEA_1" vbProcedure="false">{"'Quadro'!$A$4:$BG$78"}</definedName>
    <definedName function="false" hidden="true" name="RDTEA_1_1" vbProcedure="false">{"'Quadro'!$A$4:$BG$78"}</definedName>
    <definedName function="false" hidden="true" name="RDTEA_1_1_1" vbProcedure="false">{"'Quadro'!$A$4:$BG$78"}</definedName>
    <definedName function="false" hidden="true" name="RDTEA_1_2" vbProcedure="false">{"'Quadro'!$A$4:$BG$78"}</definedName>
    <definedName function="false" hidden="true" name="RDTEA_2" vbProcedure="false">{"'Quadro'!$A$4:$BG$78"}</definedName>
    <definedName function="false" hidden="true" name="rd_1" vbProcedure="false">{"'CptDifn'!$AA$32:$AG$32"}</definedName>
    <definedName function="false" hidden="true" name="rd_1_1" vbProcedure="false">{"'CptDifn'!$AA$32:$AG$32"}</definedName>
    <definedName function="false" hidden="true" name="rd_1_1_1" vbProcedure="false">{"'CptDifn'!$AA$32:$AG$32"}</definedName>
    <definedName function="false" hidden="true" name="rd_1_2" vbProcedure="false">{"'CptDifn'!$AA$32:$AG$32"}</definedName>
    <definedName function="false" hidden="true" name="rd_2" vbProcedure="false">{"'CptDifn'!$AA$32:$AG$32"}</definedName>
    <definedName function="false" hidden="true" name="re" vbProcedure="false">#REF!</definedName>
    <definedName function="false" hidden="true" name="reagentes" vbProcedure="false">{#N/A,#N/A,FALSE,"GERAL";#N/A,#N/A,FALSE,"012-96";#N/A,#N/A,FALSE,"018-96";#N/A,#N/A,FALSE,"027-96";#N/A,#N/A,FALSE,"059-96";#N/A,#N/A,FALSE,"076-96";#N/A,#N/A,FALSE,"019-97";#N/A,#N/A,FALSE,"021-97";#N/A,#N/A,FALSE,"022-97";#N/A,#N/A,FALSE,"028-97"}</definedName>
    <definedName function="false" hidden="false" name="REBAIXO" vbProcedure="false">#REF!</definedName>
    <definedName function="false" hidden="true" name="reducao" vbProcedure="false">{"'171'!$A$1:$Z$50"}</definedName>
    <definedName function="false" hidden="true" name="reee" vbProcedure="false">{"'gráf jan00'!$A$1:$AK$41"}</definedName>
    <definedName function="false" hidden="true" name="REF" vbProcedure="false">{#N/A,#N/A,FALSE,"GERAL";#N/A,#N/A,FALSE,"012-96";#N/A,#N/A,FALSE,"018-96";#N/A,#N/A,FALSE,"027-96";#N/A,#N/A,FALSE,"059-96";#N/A,#N/A,FALSE,"076-96";#N/A,#N/A,FALSE,"019-97";#N/A,#N/A,FALSE,"021-97";#N/A,#N/A,FALSE,"022-97";#N/A,#N/A,FALSE,"028-97"}</definedName>
    <definedName function="false" hidden="true" name="rei" vbProcedure="false">#REF!</definedName>
    <definedName function="false" hidden="true" name="REL" vbProcedure="false">{#N/A,#N/A,TRUE,"Serviços"}</definedName>
    <definedName function="false" hidden="false" name="RELACAO_SUBCONTRATADOS" vbProcedure="false">[35]Subcontratados_Formal!$A$1:$S$104</definedName>
    <definedName function="false" hidden="true" name="Relat" vbProcedure="false">#REF!</definedName>
    <definedName function="false" hidden="true" name="relação" vbProcedure="false">{#N/A,#N/A,FALSE,"GERAL";#N/A,#N/A,FALSE,"012-96";#N/A,#N/A,FALSE,"018-96";#N/A,#N/A,FALSE,"027-96";#N/A,#N/A,FALSE,"059-96";#N/A,#N/A,FALSE,"076-96";#N/A,#N/A,FALSE,"019-97";#N/A,#N/A,FALSE,"021-97";#N/A,#N/A,FALSE,"022-97";#N/A,#N/A,FALSE,"028-97"}</definedName>
    <definedName function="false" hidden="true" name="relação_1" vbProcedure="false">{#N/A,#N/A,FALSE,"GERAL";#N/A,#N/A,FALSE,"012-96";#N/A,#N/A,FALSE,"018-96";#N/A,#N/A,FALSE,"027-96";#N/A,#N/A,FALSE,"059-96";#N/A,#N/A,FALSE,"076-96";#N/A,#N/A,FALSE,"019-97";#N/A,#N/A,FALSE,"021-97";#N/A,#N/A,FALSE,"022-97";#N/A,#N/A,FALSE,"028-97"}</definedName>
    <definedName function="false" hidden="true" name="relação_1_1" vbProcedure="false">{#N/A,#N/A,FALSE,"GERAL";#N/A,#N/A,FALSE,"012-96";#N/A,#N/A,FALSE,"018-96";#N/A,#N/A,FALSE,"027-96";#N/A,#N/A,FALSE,"059-96";#N/A,#N/A,FALSE,"076-96";#N/A,#N/A,FALSE,"019-97";#N/A,#N/A,FALSE,"021-97";#N/A,#N/A,FALSE,"022-97";#N/A,#N/A,FALSE,"028-97"}</definedName>
    <definedName function="false" hidden="true" name="relação_2" vbProcedure="false">{#N/A,#N/A,FALSE,"GERAL";#N/A,#N/A,FALSE,"012-96";#N/A,#N/A,FALSE,"018-96";#N/A,#N/A,FALSE,"027-96";#N/A,#N/A,FALSE,"059-96";#N/A,#N/A,FALSE,"076-96";#N/A,#N/A,FALSE,"019-97";#N/A,#N/A,FALSE,"021-97";#N/A,#N/A,FALSE,"022-97";#N/A,#N/A,FALSE,"028-97"}</definedName>
    <definedName function="false" hidden="true" name="RELL" vbProcedure="false">{#N/A,#N/A,TRUE,"Serviços"}</definedName>
    <definedName function="false" hidden="true" name="RELMOBRA" vbProcedure="false">{#N/A,#N/A,FALSE,"SS";#N/A,#N/A,FALSE,"TER1";#N/A,#N/A,FALSE,"TER2";#N/A,#N/A,FALSE,"TER3";#N/A,#N/A,FALSE,"TP1";#N/A,#N/A,FALSE,"TP2";#N/A,#N/A,FALSE,"TP3";#N/A,#N/A,FALSE,"DI1";#N/A,#N/A,FALSE,"DI2";#N/A,#N/A,FALSE,"DI3";#N/A,#N/A,FALSE,"DS1";#N/A,#N/A,FALSE,"DS2";#N/A,#N/A,FALSE,"CM"}</definedName>
    <definedName function="false" hidden="true" name="Rel_1" vbProcedure="false">{"'CptDifn'!$AA$32:$AG$32"}</definedName>
    <definedName function="false" hidden="true" name="Rel_1_1" vbProcedure="false">{"'CptDifn'!$AA$32:$AG$32"}</definedName>
    <definedName function="false" hidden="true" name="Rel_1_1_1" vbProcedure="false">{"'CptDifn'!$AA$32:$AG$32"}</definedName>
    <definedName function="false" hidden="true" name="Rel_1_2" vbProcedure="false">{"'CptDifn'!$AA$32:$AG$32"}</definedName>
    <definedName function="false" hidden="true" name="Rel_2" vbProcedure="false">{"'CptDifn'!$AA$32:$AG$32"}</definedName>
    <definedName function="false" hidden="true" name="renata" vbProcedure="false">{#N/A,#N/A,FALSE,"GERAL";#N/A,#N/A,FALSE,"012-96";#N/A,#N/A,FALSE,"018-96";#N/A,#N/A,FALSE,"027-96";#N/A,#N/A,FALSE,"059-96";#N/A,#N/A,FALSE,"076-96";#N/A,#N/A,FALSE,"019-97";#N/A,#N/A,FALSE,"021-97";#N/A,#N/A,FALSE,"022-97";#N/A,#N/A,FALSE,"028-97"}</definedName>
    <definedName function="false" hidden="false" name="Renato" vbProcedure="false">#REF!</definedName>
    <definedName function="false" hidden="false" name="Renato1" vbProcedure="false">#REF!</definedName>
    <definedName function="false" hidden="true" name="RENATO3" vbProcedure="false">#REF!</definedName>
    <definedName function="false" hidden="true" name="RENATO4" vbProcedure="false">#REF!</definedName>
    <definedName function="false" hidden="true" name="RENATO5" vbProcedure="false">#REF!</definedName>
    <definedName function="false" hidden="true" name="RENATO7" vbProcedure="false">#REF!</definedName>
    <definedName function="false" hidden="true" name="RES" vbProcedure="false">{"'Quadro'!$A$4:$BG$78"}</definedName>
    <definedName function="false" hidden="true" name="resolução" vbProcedure="false">{#N/A,#N/A,FALSE,"CPV";#N/A,#N/A,FALSE,"Pareto";#N/A,#N/A,FALSE,"Gráficos"}</definedName>
    <definedName function="false" hidden="true" name="resolução_1" vbProcedure="false">{#N/A,#N/A,FALSE,"CPV";#N/A,#N/A,FALSE,"Pareto";#N/A,#N/A,FALSE,"Gráficos"}</definedName>
    <definedName function="false" hidden="true" name="Resp" vbProcedure="false">{"'Quadro'!$A$4:$BG$78"}</definedName>
    <definedName function="false" hidden="true" name="Restr" vbProcedure="false">{"'gráf jan00'!$A$1:$AK$41"}</definedName>
    <definedName function="false" hidden="true" name="Restrição" vbProcedure="false">{"'RR'!$A$2:$E$81"}</definedName>
    <definedName function="false" hidden="true" name="result" vbProcedure="false">{"'gráf jan00'!$A$1:$AK$41"}</definedName>
    <definedName function="false" hidden="true" name="Resultados" vbProcedure="false">{"'gráf jan00'!$A$1:$AK$41"}</definedName>
    <definedName function="false" hidden="true" name="Resumo1" vbProcedure="false">{"'teste'!$B$2:$R$49"}</definedName>
    <definedName function="false" hidden="true" name="Resumo1_1" vbProcedure="false">{"'teste'!$B$2:$R$49"}</definedName>
    <definedName function="false" hidden="true" name="Resumo1_1_1" vbProcedure="false">{"'teste'!$B$2:$R$49"}</definedName>
    <definedName function="false" hidden="true" name="Resumo1_1_1_1" vbProcedure="false">{"'teste'!$B$2:$R$49"}</definedName>
    <definedName function="false" hidden="true" name="Resumo1_1_2" vbProcedure="false">{"'teste'!$B$2:$R$49"}</definedName>
    <definedName function="false" hidden="true" name="Resumo1_2" vbProcedure="false">{"'teste'!$B$2:$R$49"}</definedName>
    <definedName function="false" hidden="true" name="resumou" vbProcedure="false">{#N/A,#N/A,TRUE,"Plan1"}</definedName>
    <definedName function="false" hidden="true" name="RES_1" vbProcedure="false">{"'Quadro'!$A$4:$BG$78"}</definedName>
    <definedName function="false" hidden="true" name="RES_1_1" vbProcedure="false">{"'Quadro'!$A$4:$BG$78"}</definedName>
    <definedName function="false" hidden="true" name="RES_1_1_1" vbProcedure="false">{"'Quadro'!$A$4:$BG$78"}</definedName>
    <definedName function="false" hidden="true" name="RES_1_2" vbProcedure="false">{"'Quadro'!$A$4:$BG$78"}</definedName>
    <definedName function="false" hidden="true" name="RES_2" vbProcedure="false">{"'Quadro'!$A$4:$BG$78"}</definedName>
    <definedName function="false" hidden="true" name="RET" vbProcedure="false">{"'Quadro'!$A$4:$BG$78"}</definedName>
    <definedName function="false" hidden="true" name="RET_1" vbProcedure="false">{"'Quadro'!$A$4:$BG$78"}</definedName>
    <definedName function="false" hidden="true" name="RET_1_1" vbProcedure="false">{"'Quadro'!$A$4:$BG$78"}</definedName>
    <definedName function="false" hidden="true" name="RET_1_1_1" vbProcedure="false">{"'Quadro'!$A$4:$BG$78"}</definedName>
    <definedName function="false" hidden="true" name="RET_1_2" vbProcedure="false">{"'Quadro'!$A$4:$BG$78"}</definedName>
    <definedName function="false" hidden="true" name="RET_2" vbProcedure="false">{"'Quadro'!$A$4:$BG$78"}</definedName>
    <definedName function="false" hidden="true" name="reuyre"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reuyre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reuyre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reuyre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reuyre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reuyre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RevBalSheet" vbProcedure="false">#REF!</definedName>
    <definedName function="false" hidden="true" name="rewqwr" vbProcedure="false">'[27]Mapa Empréstimos {ppc}'!$P$61</definedName>
    <definedName function="false" hidden="true" name="rewtry" vbProcedure="false">{"'gráf jan00'!$A$1:$AK$41"}</definedName>
    <definedName function="false" hidden="true" name="rewtry_1" vbProcedure="false">{"'gráf jan00'!$A$1:$AK$41"}</definedName>
    <definedName function="false" hidden="true" name="rewtry_1_1" vbProcedure="false">{"'gráf jan00'!$A$1:$AK$41"}</definedName>
    <definedName function="false" hidden="true" name="rewtry_1_1_1" vbProcedure="false">{"'gráf jan00'!$A$1:$AK$41"}</definedName>
    <definedName function="false" hidden="true" name="rewtry_1_2" vbProcedure="false">{"'gráf jan00'!$A$1:$AK$41"}</definedName>
    <definedName function="false" hidden="true" name="rewtry_2" vbProcedure="false">{"'gráf jan00'!$A$1:$AK$41"}</definedName>
    <definedName function="false" hidden="true" name="rf" vbProcedure="false">{"'CptDifn'!$AA$32:$AG$32"}</definedName>
    <definedName function="false" hidden="true" name="rfiuogft"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fiuogft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fiuogft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fiuogft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fiuogft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fiuogft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FTY" vbProcedure="false">{"'Quadro'!$A$4:$BG$78"}</definedName>
    <definedName function="false" hidden="true" name="RFTY_1" vbProcedure="false">{"'Quadro'!$A$4:$BG$78"}</definedName>
    <definedName function="false" hidden="true" name="RFTY_1_1" vbProcedure="false">{"'Quadro'!$A$4:$BG$78"}</definedName>
    <definedName function="false" hidden="true" name="RFTY_1_1_1" vbProcedure="false">{"'Quadro'!$A$4:$BG$78"}</definedName>
    <definedName function="false" hidden="true" name="RFTY_1_2" vbProcedure="false">{"'Quadro'!$A$4:$BG$78"}</definedName>
    <definedName function="false" hidden="true" name="RFTY_2" vbProcedure="false">{"'Quadro'!$A$4:$BG$78"}</definedName>
    <definedName function="false" hidden="true" name="RFV"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rfv_1" vbProcedure="false">{"'gráf jan00'!$A$1:$AK$41"}</definedName>
    <definedName function="false" hidden="true" name="rfv_1_1" vbProcedure="false">{"'gráf jan00'!$A$1:$AK$41"}</definedName>
    <definedName function="false" hidden="true" name="rfv_1_1_1" vbProcedure="false">{"'gráf jan00'!$A$1:$AK$41"}</definedName>
    <definedName function="false" hidden="true" name="rfv_1_2" vbProcedure="false">{"'gráf jan00'!$A$1:$AK$41"}</definedName>
    <definedName function="false" hidden="true" name="rfv_2" vbProcedure="false">{"'gráf jan00'!$A$1:$AK$41"}</definedName>
    <definedName function="false" hidden="true" name="rf_1" vbProcedure="false">{"'CptDifn'!$AA$32:$AG$32"}</definedName>
    <definedName function="false" hidden="true" name="rf_1_1" vbProcedure="false">{"'CptDifn'!$AA$32:$AG$32"}</definedName>
    <definedName function="false" hidden="true" name="rf_1_1_1" vbProcedure="false">{"'CptDifn'!$AA$32:$AG$32"}</definedName>
    <definedName function="false" hidden="true" name="rf_1_2" vbProcedure="false">{"'CptDifn'!$AA$32:$AG$32"}</definedName>
    <definedName function="false" hidden="true" name="rf_2" vbProcedure="false">{"'CptDifn'!$AA$32:$AG$32"}</definedName>
    <definedName function="false" hidden="true" name="rg" vbProcedure="false">{#N/A,#N/A,FALSE,"GERAL";#N/A,#N/A,FALSE,"012-96";#N/A,#N/A,FALSE,"018-96";#N/A,#N/A,FALSE,"027-96";#N/A,#N/A,FALSE,"059-96";#N/A,#N/A,FALSE,"076-96";#N/A,#N/A,FALSE,"019-97";#N/A,#N/A,FALSE,"021-97";#N/A,#N/A,FALSE,"022-97";#N/A,#N/A,FALSE,"028-97"}</definedName>
    <definedName function="false" hidden="true" name="rghwert" vbProcedure="false">{#N/A,#N/A,FALSE,"PCOL"}</definedName>
    <definedName function="false" hidden="true" name="rghwert_1" vbProcedure="false">{#N/A,#N/A,FALSE,"PCOL"}</definedName>
    <definedName function="false" hidden="true" name="rghwert_1_1" vbProcedure="false">{#N/A,#N/A,FALSE,"PCOL"}</definedName>
    <definedName function="false" hidden="true" name="rghwert_1_1_1" vbProcedure="false">{#N/A,#N/A,FALSE,"PCOL"}</definedName>
    <definedName function="false" hidden="true" name="rghwert_1_2" vbProcedure="false">{#N/A,#N/A,FALSE,"PCOL"}</definedName>
    <definedName function="false" hidden="true" name="rghwert_2" vbProcedure="false">{#N/A,#N/A,FALSE,"PCOL"}</definedName>
    <definedName function="false" hidden="true" name="rh" vbProcedure="false">{"'CptDifn'!$AA$32:$AG$32"}</definedName>
    <definedName function="false" hidden="true" name="RHTHNT" vbProcedure="false">[36]xref!#ref!</definedName>
    <definedName function="false" hidden="true" name="rh_1" vbProcedure="false">{"'CptDifn'!$AA$32:$AG$32"}</definedName>
    <definedName function="false" hidden="true" name="rh_1_1" vbProcedure="false">{"'CptDifn'!$AA$32:$AG$32"}</definedName>
    <definedName function="false" hidden="true" name="rh_1_1_1" vbProcedure="false">{"'CptDifn'!$AA$32:$AG$32"}</definedName>
    <definedName function="false" hidden="true" name="rh_1_2" vbProcedure="false">{"'CptDifn'!$AA$32:$AG$32"}</definedName>
    <definedName function="false" hidden="true" name="rh_2" vbProcedure="false">{"'CptDifn'!$AA$32:$AG$32"}</definedName>
    <definedName function="false" hidden="true" name="rieifr" vbProcedure="false">{"det (May)",#N/A,FALSE,"June";"sum (MAY YTD)",#N/A,FALSE,"June YTD"}</definedName>
    <definedName function="false" hidden="true" name="rieifr_1" vbProcedure="false">{"det (May)",#N/A,FALSE,"June";"sum (MAY YTD)",#N/A,FALSE,"June YTD"}</definedName>
    <definedName function="false" hidden="true" name="rieifr_1_1" vbProcedure="false">{"det (May)",#N/A,FALSE,"June";"sum (MAY YTD)",#N/A,FALSE,"June YTD"}</definedName>
    <definedName function="false" hidden="true" name="rieifr_1_1_1" vbProcedure="false">{"det (May)",#N/A,FALSE,"June";"sum (MAY YTD)",#N/A,FALSE,"June YTD"}</definedName>
    <definedName function="false" hidden="true" name="rieifr_1_2" vbProcedure="false">{"det (May)",#N/A,FALSE,"June";"sum (MAY YTD)",#N/A,FALSE,"June YTD"}</definedName>
    <definedName function="false" hidden="true" name="rieifr_2" vbProcedure="false">{"det (May)",#N/A,FALSE,"June";"sum (MAY YTD)",#N/A,FALSE,"June YTD"}</definedName>
    <definedName function="false" hidden="true" name="rieis" vbProcedure="false">{"det (May)",#N/A,FALSE,"June";"sum (MAY YTD)",#N/A,FALSE,"June YTD"}</definedName>
    <definedName function="false" hidden="true" name="rieis_1" vbProcedure="false">{"det (May)",#N/A,FALSE,"June";"sum (MAY YTD)",#N/A,FALSE,"June YTD"}</definedName>
    <definedName function="false" hidden="true" name="rieis_1_1" vbProcedure="false">{"det (May)",#N/A,FALSE,"June";"sum (MAY YTD)",#N/A,FALSE,"June YTD"}</definedName>
    <definedName function="false" hidden="true" name="rieis_1_1_1" vbProcedure="false">{"det (May)",#N/A,FALSE,"June";"sum (MAY YTD)",#N/A,FALSE,"June YTD"}</definedName>
    <definedName function="false" hidden="true" name="rieis_1_2" vbProcedure="false">{"det (May)",#N/A,FALSE,"June";"sum (MAY YTD)",#N/A,FALSE,"June YTD"}</definedName>
    <definedName function="false" hidden="true" name="rieis_2" vbProcedure="false">{"det (May)",#N/A,FALSE,"June";"sum (MAY YTD)",#N/A,FALSE,"June YTD"}</definedName>
    <definedName function="false" hidden="true" name="rio" vbProcedure="false">{#N/A,#N/A,FALSE,"Cronograma";#N/A,#N/A,FALSE,"Cronogr. 2"}</definedName>
    <definedName function="false" hidden="true" name="rio_1" vbProcedure="false">{#N/A,#N/A,FALSE,"Cronograma";#N/A,#N/A,FALSE,"Cronogr. 2"}</definedName>
    <definedName function="false" hidden="true" name="rio_1_1" vbProcedure="false">{#N/A,#N/A,FALSE,"Cronograma";#N/A,#N/A,FALSE,"Cronogr. 2"}</definedName>
    <definedName function="false" hidden="true" name="rio_1_1_1" vbProcedure="false">{#N/A,#N/A,FALSE,"Cronograma";#N/A,#N/A,FALSE,"Cronogr. 2"}</definedName>
    <definedName function="false" hidden="true" name="rio_1_2" vbProcedure="false">{#N/A,#N/A,FALSE,"Cronograma";#N/A,#N/A,FALSE,"Cronogr. 2"}</definedName>
    <definedName function="false" hidden="true" name="rio_2" vbProcedure="false">{#N/A,#N/A,FALSE,"Cronograma";#N/A,#N/A,FALSE,"Cronogr. 2"}</definedName>
    <definedName function="false" hidden="true" name="RiskAfterRecalcMacro" vbProcedure="false">""</definedName>
    <definedName function="false" hidden="true" name="RiskAfterSimMacro" vbProcedure="false">""</definedName>
    <definedName function="false" hidden="true" name="RiskBeforeRecalcMacro" vbProcedure="false">""</definedName>
    <definedName function="false" hidden="true" name="RiskBeforeSimMacro" vbProcedure="false">""</definedName>
    <definedName function="false" hidden="true" name="RiskCollectDistributionSamples" vbProcedure="false">2</definedName>
    <definedName function="false" hidden="true" name="RiskFixedSeed" vbProcedure="false">1</definedName>
    <definedName function="false" hidden="true" name="RiskHasSettings" vbProcedure="false">5</definedName>
    <definedName function="false" hidden="true" name="RiskIsInput" vbProcedure="false">FALSE()</definedName>
    <definedName function="false" hidden="true" name="RiskIsOptimization" vbProcedure="false">FALSE()</definedName>
    <definedName function="false" hidden="true" name="RiskIsOutput" vbProcedure="false">FALSE()</definedName>
    <definedName function="false" hidden="true" name="RiskIsStatistics" vbProcedure="false">FALSE()</definedName>
    <definedName function="false" hidden="true" name="RiskMinimizeOnStart" vbProcedure="false">FALSE()</definedName>
    <definedName function="false" hidden="true" name="RiskMonitorConvergence" vbProcedure="false">FALSE()</definedName>
    <definedName function="false" hidden="true" name="RiskMultipleCPUSupportEnabled" vbProcedure="false">TRUE()</definedName>
    <definedName function="false" hidden="true" name="RiskNumIterations" vbProcedure="false">10000</definedName>
    <definedName function="false" hidden="true" name="RiskNumSimulations" vbProcedure="false">1</definedName>
    <definedName function="false" hidden="true" name="RiskPauseOnError" vbProcedure="false">FALSE()</definedName>
    <definedName function="false" hidden="true" name="RiskRunAfterRecalcMacro" vbProcedure="false">FALSE()</definedName>
    <definedName function="false" hidden="true" name="RiskRunAfterSimMacro" vbProcedure="false">FALSE()</definedName>
    <definedName function="false" hidden="true" name="RiskRunBeforeRecalcMacro" vbProcedure="false">FALSE()</definedName>
    <definedName function="false" hidden="true" name="RiskRunBeforeSimMacro" vbProcedure="false">FALSE()</definedName>
    <definedName function="false" hidden="true" name="RiskSamplingType" vbProcedure="false">2</definedName>
    <definedName function="false" hidden="true" name="RiskStandardRecalc" vbProcedure="false">1</definedName>
    <definedName function="false" hidden="true" name="RiskUpdateDisplay" vbProcedure="false">FALSE()</definedName>
    <definedName function="false" hidden="true" name="RiskUseDifferentSeedForEachSim" vbProcedure="false">FALSE()</definedName>
    <definedName function="false" hidden="true" name="RiskUseFixedSeed" vbProcedure="false">FALSE()</definedName>
    <definedName function="false" hidden="true" name="RiskUseMultipleCPUs" vbProcedure="false">TRUE()</definedName>
    <definedName function="false" hidden="true" name="rj" vbProcedure="false">{"'CptDifn'!$AA$32:$AG$32"}</definedName>
    <definedName function="false" hidden="true" name="rj_1" vbProcedure="false">{"'CptDifn'!$AA$32:$AG$32"}</definedName>
    <definedName function="false" hidden="true" name="rj_1_1" vbProcedure="false">{"'CptDifn'!$AA$32:$AG$32"}</definedName>
    <definedName function="false" hidden="true" name="rj_1_1_1" vbProcedure="false">{"'CptDifn'!$AA$32:$AG$32"}</definedName>
    <definedName function="false" hidden="true" name="rj_1_2" vbProcedure="false">{"'CptDifn'!$AA$32:$AG$32"}</definedName>
    <definedName function="false" hidden="true" name="rj_2" vbProcedure="false">{"'CptDifn'!$AA$32:$AG$32"}</definedName>
    <definedName function="false" hidden="true" name="ROB" vbProcedure="false">{#N/A,#N/A,FALSE,"EXPORTAC";#N/A,#N/A,FALSE,"SUPEL94"}</definedName>
    <definedName function="false" hidden="true" name="ROB_1" vbProcedure="false">{#N/A,#N/A,FALSE,"EXPORTAC";#N/A,#N/A,FALSE,"SUPEL94"}</definedName>
    <definedName function="false" hidden="true" name="ROB_1_1" vbProcedure="false">{#N/A,#N/A,FALSE,"EXPORTAC";#N/A,#N/A,FALSE,"SUPEL94"}</definedName>
    <definedName function="false" hidden="true" name="ROB_1_1_1" vbProcedure="false">{#N/A,#N/A,FALSE,"EXPORTAC";#N/A,#N/A,FALSE,"SUPEL94"}</definedName>
    <definedName function="false" hidden="true" name="ROB_1_2" vbProcedure="false">{#N/A,#N/A,FALSE,"EXPORTAC";#N/A,#N/A,FALSE,"SUPEL94"}</definedName>
    <definedName function="false" hidden="true" name="ROB_2" vbProcedure="false">{#N/A,#N/A,FALSE,"EXPORTAC";#N/A,#N/A,FALSE,"SUPEL94"}</definedName>
    <definedName function="false" hidden="true" name="rodar" vbProcedure="false">{"'gráf jan00'!$A$1:$AK$41"}</definedName>
    <definedName function="false" hidden="true" name="RowLevel" vbProcedure="false">1</definedName>
    <definedName function="false" hidden="true" name="rp" vbProcedure="false">#REF!</definedName>
    <definedName function="false" hidden="true" name="rqweqewee" vbProcedure="false">'[27]Report 31.12.04'!$I$24</definedName>
    <definedName function="false" hidden="true" name="rqwerqwe" vbProcedure="false">1</definedName>
    <definedName function="false" hidden="true" name="rr" vbProcedure="false">#REF!</definedName>
    <definedName function="false" hidden="true" name="rrere" vbProcedure="false">{"'RR'!$A$2:$E$81"}</definedName>
    <definedName function="false" hidden="true" name="rrff" vbProcedure="false">{#N/A,#N/A,TRUE,"Serviços"}</definedName>
    <definedName function="false" hidden="true" name="rrfff" vbProcedure="false">{#N/A,#N/A,TRUE,"Serviços"}</definedName>
    <definedName function="false" hidden="true" name="rrr" vbProcedure="false">"AS2DocumentBrowse"</definedName>
    <definedName function="false" hidden="true" name="rrrr" vbProcedure="false">{"'CptDifn'!$AA$32:$AG$32"}</definedName>
    <definedName function="false" hidden="true" name="rrrrr" vbProcedure="false">{"'gráf jan00'!$A$1:$AK$41"}</definedName>
    <definedName function="false" hidden="true" name="rrrrrr" vbProcedure="false">{#N/A,#N/A,FALSE,"S-USGV";#N/A,#N/A,FALSE,"S-MDE";#N/A,#N/A,FALSE,"S-BELGO";#N/A,#N/A,FALSE,"CAPA"}</definedName>
    <definedName function="false" hidden="true" name="rrrrrrrrrrrrrrrrrrrrrrrr" vbProcedure="false">{"'Quadro'!$A$4:$BG$78"}</definedName>
    <definedName function="false" hidden="true" name="rrrrrr_1" vbProcedure="false">{#N/A,#N/A,FALSE,"S-USGV";#N/A,#N/A,FALSE,"S-MDE";#N/A,#N/A,FALSE,"S-BELGO";#N/A,#N/A,FALSE,"CAPA"}</definedName>
    <definedName function="false" hidden="true" name="rrrrrr_1_1" vbProcedure="false">{#N/A,#N/A,FALSE,"S-USGV";#N/A,#N/A,FALSE,"S-MDE";#N/A,#N/A,FALSE,"S-BELGO";#N/A,#N/A,FALSE,"CAPA"}</definedName>
    <definedName function="false" hidden="true" name="rrrrrr_1_1_1" vbProcedure="false">{#N/A,#N/A,FALSE,"S-USGV";#N/A,#N/A,FALSE,"S-MDE";#N/A,#N/A,FALSE,"S-BELGO";#N/A,#N/A,FALSE,"CAPA"}</definedName>
    <definedName function="false" hidden="true" name="rrrrrr_1_2" vbProcedure="false">{#N/A,#N/A,FALSE,"S-USGV";#N/A,#N/A,FALSE,"S-MDE";#N/A,#N/A,FALSE,"S-BELGO";#N/A,#N/A,FALSE,"CAPA"}</definedName>
    <definedName function="false" hidden="true" name="rrrrrr_2" vbProcedure="false">{#N/A,#N/A,FALSE,"S-USGV";#N/A,#N/A,FALSE,"S-MDE";#N/A,#N/A,FALSE,"S-BELGO";#N/A,#N/A,FALSE,"CAPA"}</definedName>
    <definedName function="false" hidden="true" name="rrrrr_1" vbProcedure="false">{"'gráf jan00'!$A$1:$AK$41"}</definedName>
    <definedName function="false" hidden="true" name="rrrrr_1_1" vbProcedure="false">{"'gráf jan00'!$A$1:$AK$41"}</definedName>
    <definedName function="false" hidden="true" name="rrrrr_1_1_1" vbProcedure="false">{"'gráf jan00'!$A$1:$AK$41"}</definedName>
    <definedName function="false" hidden="true" name="rrrrr_1_2" vbProcedure="false">{"'gráf jan00'!$A$1:$AK$41"}</definedName>
    <definedName function="false" hidden="true" name="rrrrr_2" vbProcedure="false">{"'gráf jan00'!$A$1:$AK$41"}</definedName>
    <definedName function="false" hidden="true" name="rrrr_1" vbProcedure="false">{"'CptDifn'!$AA$32:$AG$32"}</definedName>
    <definedName function="false" hidden="true" name="rrrr_1_1" vbProcedure="false">{"'CptDifn'!$AA$32:$AG$32"}</definedName>
    <definedName function="false" hidden="true" name="rrrr_1_1_1" vbProcedure="false">{"'CptDifn'!$AA$32:$AG$32"}</definedName>
    <definedName function="false" hidden="true" name="rrrr_1_2" vbProcedure="false">{"'CptDifn'!$AA$32:$AG$32"}</definedName>
    <definedName function="false" hidden="true" name="rrrr_2" vbProcedure="false">{"'CptDifn'!$AA$32:$AG$32"}</definedName>
    <definedName function="false" hidden="true" name="rr_1" vbProcedure="false">{"'CptDifn'!$AA$32:$AG$32"}</definedName>
    <definedName function="false" hidden="true" name="rr_1_1" vbProcedure="false">{"'CptDifn'!$AA$32:$AG$32"}</definedName>
    <definedName function="false" hidden="true" name="rr_1_1_1" vbProcedure="false">{"'CptDifn'!$AA$32:$AG$32"}</definedName>
    <definedName function="false" hidden="true" name="rr_1_2" vbProcedure="false">{"'CptDifn'!$AA$32:$AG$32"}</definedName>
    <definedName function="false" hidden="true" name="rr_2" vbProcedure="false">{"'CptDifn'!$AA$32:$AG$32"}</definedName>
    <definedName function="false" hidden="true" name="rs" vbProcedure="false">{"'CptDifn'!$AA$32:$AG$32"}</definedName>
    <definedName function="false" hidden="true" name="rs_1" vbProcedure="false">{"'CptDifn'!$AA$32:$AG$32"}</definedName>
    <definedName function="false" hidden="true" name="rs_1_1" vbProcedure="false">{"'CptDifn'!$AA$32:$AG$32"}</definedName>
    <definedName function="false" hidden="true" name="rs_1_1_1" vbProcedure="false">{"'CptDifn'!$AA$32:$AG$32"}</definedName>
    <definedName function="false" hidden="true" name="rs_1_2" vbProcedure="false">{"'CptDifn'!$AA$32:$AG$32"}</definedName>
    <definedName function="false" hidden="true" name="rs_2" vbProcedure="false">{"'CptDifn'!$AA$32:$AG$32"}</definedName>
    <definedName function="false" hidden="true" name="rt" vbProcedure="false">{#N/A,#N/A,FALSE,"ORC-ACKE";#N/A,#N/A,FALSE,"RESUMO"}</definedName>
    <definedName function="false" hidden="true" name="rtr" vbProcedure="false">#REF!</definedName>
    <definedName function="false" hidden="true" name="rtsderwe" vbProcedure="false">{"'ReceitaLiquidaME'!$AA$25:$AN$32"}</definedName>
    <definedName function="false" hidden="true" name="rtyrty" vbProcedure="false">{"'CptDifn'!$AA$32:$AG$32"}</definedName>
    <definedName function="false" hidden="true" name="rtyrty_1" vbProcedure="false">{"'CptDifn'!$AA$32:$AG$32"}</definedName>
    <definedName function="false" hidden="true" name="rtyrty_1_1" vbProcedure="false">{"'CptDifn'!$AA$32:$AG$32"}</definedName>
    <definedName function="false" hidden="true" name="rtyrty_1_1_1" vbProcedure="false">{"'CptDifn'!$AA$32:$AG$32"}</definedName>
    <definedName function="false" hidden="true" name="rtyrty_1_2" vbProcedure="false">{"'CptDifn'!$AA$32:$AG$32"}</definedName>
    <definedName function="false" hidden="true" name="rtyrty_2" vbProcedure="false">{"'CptDifn'!$AA$32:$AG$32"}</definedName>
    <definedName function="false" hidden="true" name="rtyu" vbProcedure="false">{"'CptDifn'!$AA$32:$AG$32"}</definedName>
    <definedName function="false" hidden="true" name="rtyu_1" vbProcedure="false">{"'CptDifn'!$AA$32:$AG$32"}</definedName>
    <definedName function="false" hidden="true" name="rtyu_1_1" vbProcedure="false">{"'CptDifn'!$AA$32:$AG$32"}</definedName>
    <definedName function="false" hidden="true" name="rtyu_1_1_1" vbProcedure="false">{"'CptDifn'!$AA$32:$AG$32"}</definedName>
    <definedName function="false" hidden="true" name="rtyu_1_2" vbProcedure="false">{"'CptDifn'!$AA$32:$AG$32"}</definedName>
    <definedName function="false" hidden="true" name="rtyu_2" vbProcedure="false">{"'CptDifn'!$AA$32:$AG$32"}</definedName>
    <definedName function="false" hidden="true" name="rt_1" vbProcedure="false">{"'CptDifn'!$AA$32:$AG$32"}</definedName>
    <definedName function="false" hidden="true" name="rt_1_1" vbProcedure="false">{"'CptDifn'!$AA$32:$AG$32"}</definedName>
    <definedName function="false" hidden="true" name="rt_1_1_1" vbProcedure="false">{"'CptDifn'!$AA$32:$AG$32"}</definedName>
    <definedName function="false" hidden="true" name="rt_1_2" vbProcedure="false">{"'CptDifn'!$AA$32:$AG$32"}</definedName>
    <definedName function="false" hidden="true" name="rt_2" vbProcedure="false">{"'CptDifn'!$AA$32:$AG$32"}</definedName>
    <definedName function="false" hidden="true" name="ruru" vbProcedure="false">{"'CptDifn'!$AA$32:$AG$32"}</definedName>
    <definedName function="false" hidden="true" name="ruru_1" vbProcedure="false">{"'CptDifn'!$AA$32:$AG$32"}</definedName>
    <definedName function="false" hidden="true" name="ruru_1_1" vbProcedure="false">{"'CptDifn'!$AA$32:$AG$32"}</definedName>
    <definedName function="false" hidden="true" name="ruru_1_1_1" vbProcedure="false">{"'CptDifn'!$AA$32:$AG$32"}</definedName>
    <definedName function="false" hidden="true" name="ruru_1_2" vbProcedure="false">{"'CptDifn'!$AA$32:$AG$32"}</definedName>
    <definedName function="false" hidden="true" name="ruru_2" vbProcedure="false">{"'CptDifn'!$AA$32:$AG$32"}</definedName>
    <definedName function="false" hidden="true" name="Ruy" vbProcedure="false">{#N/A,#N/A,FALSE,"Cronograma";#N/A,#N/A,FALSE,"Cronogr. 2"}</definedName>
    <definedName function="false" hidden="true" name="rwe" vbProcedure="false">{"'CptDifn'!$AA$32:$AG$32"}</definedName>
    <definedName function="false" hidden="true" name="rwe_1" vbProcedure="false">{"'CptDifn'!$AA$32:$AG$32"}</definedName>
    <definedName function="false" hidden="true" name="rwe_1_1" vbProcedure="false">{"'CptDifn'!$AA$32:$AG$32"}</definedName>
    <definedName function="false" hidden="true" name="rwe_1_1_1" vbProcedure="false">{"'CptDifn'!$AA$32:$AG$32"}</definedName>
    <definedName function="false" hidden="true" name="rwe_1_2" vbProcedure="false">{"'CptDifn'!$AA$32:$AG$32"}</definedName>
    <definedName function="false" hidden="true" name="rwe_2" vbProcedure="false">{"'CptDifn'!$AA$32:$AG$32"}</definedName>
    <definedName function="false" hidden="true" name="rwywy" vbProcedure="false">{"'gráf jan00'!$A$1:$AK$41"}</definedName>
    <definedName function="false" hidden="true" name="rwywy_1" vbProcedure="false">{"'gráf jan00'!$A$1:$AK$41"}</definedName>
    <definedName function="false" hidden="true" name="rwywy_1_1" vbProcedure="false">{"'gráf jan00'!$A$1:$AK$41"}</definedName>
    <definedName function="false" hidden="true" name="rwywy_1_1_1" vbProcedure="false">{"'gráf jan00'!$A$1:$AK$41"}</definedName>
    <definedName function="false" hidden="true" name="rwywy_1_2" vbProcedure="false">{"'gráf jan00'!$A$1:$AK$41"}</definedName>
    <definedName function="false" hidden="true" name="rwywy_2" vbProcedure="false">{"'gráf jan00'!$A$1:$AK$41"}</definedName>
    <definedName function="false" hidden="true" name="rx"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xi" vbProcedure="false">{"det (May)",#N/A,FALSE,"June";"sum (MAY YTD)",#N/A,FALSE,"June YTD"}</definedName>
    <definedName function="false" hidden="true" name="rxi_1" vbProcedure="false">{"det (May)",#N/A,FALSE,"June";"sum (MAY YTD)",#N/A,FALSE,"June YTD"}</definedName>
    <definedName function="false" hidden="true" name="rxi_1_1" vbProcedure="false">{"det (May)",#N/A,FALSE,"June";"sum (MAY YTD)",#N/A,FALSE,"June YTD"}</definedName>
    <definedName function="false" hidden="true" name="rxi_1_1_1" vbProcedure="false">{"det (May)",#N/A,FALSE,"June";"sum (MAY YTD)",#N/A,FALSE,"June YTD"}</definedName>
    <definedName function="false" hidden="true" name="rxi_1_2" vbProcedure="false">{"det (May)",#N/A,FALSE,"June";"sum (MAY YTD)",#N/A,FALSE,"June YTD"}</definedName>
    <definedName function="false" hidden="true" name="rxi_2" vbProcedure="false">{"det (May)",#N/A,FALSE,"June";"sum (MAY YTD)",#N/A,FALSE,"June YTD"}</definedName>
    <definedName function="false" hidden="true" name="rx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x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x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x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x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ryey" vbProcedure="false">{"'CptDifn'!$AA$32:$AG$32"}</definedName>
    <definedName function="false" hidden="true" name="ryey_1" vbProcedure="false">{"'CptDifn'!$AA$32:$AG$32"}</definedName>
    <definedName function="false" hidden="true" name="ryey_1_1" vbProcedure="false">{"'CptDifn'!$AA$32:$AG$32"}</definedName>
    <definedName function="false" hidden="true" name="ryey_1_1_1" vbProcedure="false">{"'CptDifn'!$AA$32:$AG$32"}</definedName>
    <definedName function="false" hidden="true" name="ryey_1_2" vbProcedure="false">{"'CptDifn'!$AA$32:$AG$32"}</definedName>
    <definedName function="false" hidden="true" name="ryey_2" vbProcedure="false">{"'CptDifn'!$AA$32:$AG$32"}</definedName>
    <definedName function="false" hidden="true" name="ryujyu"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rywrtyw" vbProcedure="false">{"'gráf jan00'!$A$1:$AK$41"}</definedName>
    <definedName function="false" hidden="true" name="rywrtyw_1" vbProcedure="false">{"'gráf jan00'!$A$1:$AK$41"}</definedName>
    <definedName function="false" hidden="true" name="rywrtyw_1_1" vbProcedure="false">{"'gráf jan00'!$A$1:$AK$41"}</definedName>
    <definedName function="false" hidden="true" name="rywrtyw_1_1_1" vbProcedure="false">{"'gráf jan00'!$A$1:$AK$41"}</definedName>
    <definedName function="false" hidden="true" name="rywrtyw_1_2" vbProcedure="false">{"'gráf jan00'!$A$1:$AK$41"}</definedName>
    <definedName function="false" hidden="true" name="rywrtyw_2" vbProcedure="false">{"'gráf jan00'!$A$1:$AK$41"}</definedName>
    <definedName function="false" hidden="false" name="S" vbProcedure="false">#REF!</definedName>
    <definedName function="false" hidden="true" name="sa" vbProcedure="false">#REF!</definedName>
    <definedName function="false" hidden="true" name="saa" vbProcedure="false">{#N/A,#N/A,FALSE,"GERAL";#N/A,#N/A,FALSE,"012-96";#N/A,#N/A,FALSE,"018-96";#N/A,#N/A,FALSE,"027-96";#N/A,#N/A,FALSE,"059-96";#N/A,#N/A,FALSE,"076-96";#N/A,#N/A,FALSE,"019-97";#N/A,#N/A,FALSE,"021-97";#N/A,#N/A,FALSE,"022-97";#N/A,#N/A,FALSE,"028-97"}</definedName>
    <definedName function="false" hidden="true" name="SAAF" vbProcedure="false">{"'Quadro'!$A$4:$BG$78"}</definedName>
    <definedName function="false" hidden="true" name="SAAF_1" vbProcedure="false">{"'Quadro'!$A$4:$BG$78"}</definedName>
    <definedName function="false" hidden="true" name="SAAF_1_1" vbProcedure="false">{"'Quadro'!$A$4:$BG$78"}</definedName>
    <definedName function="false" hidden="true" name="SAAF_1_1_1" vbProcedure="false">{"'Quadro'!$A$4:$BG$78"}</definedName>
    <definedName function="false" hidden="true" name="SAAF_1_2" vbProcedure="false">{"'Quadro'!$A$4:$BG$78"}</definedName>
    <definedName function="false" hidden="true" name="SAAF_2" vbProcedure="false">{"'Quadro'!$A$4:$BG$78"}</definedName>
    <definedName function="false" hidden="true" name="saa_1" vbProcedure="false">{#N/A,#N/A,FALSE,"GERAL";#N/A,#N/A,FALSE,"012-96";#N/A,#N/A,FALSE,"018-96";#N/A,#N/A,FALSE,"027-96";#N/A,#N/A,FALSE,"059-96";#N/A,#N/A,FALSE,"076-96";#N/A,#N/A,FALSE,"019-97";#N/A,#N/A,FALSE,"021-97";#N/A,#N/A,FALSE,"022-97";#N/A,#N/A,FALSE,"028-97"}</definedName>
    <definedName function="false" hidden="true" name="saa_1_1" vbProcedure="false">{#N/A,#N/A,FALSE,"GERAL";#N/A,#N/A,FALSE,"012-96";#N/A,#N/A,FALSE,"018-96";#N/A,#N/A,FALSE,"027-96";#N/A,#N/A,FALSE,"059-96";#N/A,#N/A,FALSE,"076-96";#N/A,#N/A,FALSE,"019-97";#N/A,#N/A,FALSE,"021-97";#N/A,#N/A,FALSE,"022-97";#N/A,#N/A,FALSE,"028-97"}</definedName>
    <definedName function="false" hidden="true" name="saa_1_1_1" vbProcedure="false">{#N/A,#N/A,FALSE,"GERAL";#N/A,#N/A,FALSE,"012-96";#N/A,#N/A,FALSE,"018-96";#N/A,#N/A,FALSE,"027-96";#N/A,#N/A,FALSE,"059-96";#N/A,#N/A,FALSE,"076-96";#N/A,#N/A,FALSE,"019-97";#N/A,#N/A,FALSE,"021-97";#N/A,#N/A,FALSE,"022-97";#N/A,#N/A,FALSE,"028-97"}</definedName>
    <definedName function="false" hidden="true" name="saa_1_2" vbProcedure="false">{#N/A,#N/A,FALSE,"GERAL";#N/A,#N/A,FALSE,"012-96";#N/A,#N/A,FALSE,"018-96";#N/A,#N/A,FALSE,"027-96";#N/A,#N/A,FALSE,"059-96";#N/A,#N/A,FALSE,"076-96";#N/A,#N/A,FALSE,"019-97";#N/A,#N/A,FALSE,"021-97";#N/A,#N/A,FALSE,"022-97";#N/A,#N/A,FALSE,"028-97"}</definedName>
    <definedName function="false" hidden="true" name="saa_2" vbProcedure="false">{#N/A,#N/A,FALSE,"GERAL";#N/A,#N/A,FALSE,"012-96";#N/A,#N/A,FALSE,"018-96";#N/A,#N/A,FALSE,"027-96";#N/A,#N/A,FALSE,"059-96";#N/A,#N/A,FALSE,"076-96";#N/A,#N/A,FALSE,"019-97";#N/A,#N/A,FALSE,"021-97";#N/A,#N/A,FALSE,"022-97";#N/A,#N/A,FALSE,"028-97"}</definedName>
    <definedName function="false" hidden="true" name="sac" vbProcedure="false">{#N/A,#N/A,FALSE,"PCOL"}</definedName>
    <definedName function="false" hidden="true" name="sacwe" vbProcedure="false">{#N/A,#N/A,FALSE,"Graficos";#N/A,#N/A,FALSE,"P.Ingresos";#N/A,#N/A,FALSE,"P.Gastos";#N/A,#N/A,FALSE,"I.Trafico";#N/A,#N/A,FALSE,"I.Peajes";#N/A,#N/A,FALSE,"G.Operativos";#N/A,#N/A,FALSE,"Cf Proyecto";#N/A,#N/A,FALSE,"C.PYG";#N/A,#N/A,FALSE,"Balance";#N/A,#N/A,FALSE,"TIR AC";#N/A,#N/A,FALSE,"TIR E"}</definedName>
    <definedName function="false" hidden="true" name="sac_1" vbProcedure="false">{#N/A,#N/A,FALSE,"PCOL"}</definedName>
    <definedName function="false" hidden="true" name="sac_1_1" vbProcedure="false">{#N/A,#N/A,FALSE,"PCOL"}</definedName>
    <definedName function="false" hidden="true" name="sac_1_1_1" vbProcedure="false">{#N/A,#N/A,FALSE,"PCOL"}</definedName>
    <definedName function="false" hidden="true" name="sac_1_2" vbProcedure="false">{#N/A,#N/A,FALSE,"PCOL"}</definedName>
    <definedName function="false" hidden="true" name="sac_2" vbProcedure="false">{#N/A,#N/A,FALSE,"PCOL"}</definedName>
    <definedName function="false" hidden="true" name="SAD" vbProcedure="false">{#N/A,#N/A,FALSE,"GERAL";#N/A,#N/A,FALSE,"012-96";#N/A,#N/A,FALSE,"018-96";#N/A,#N/A,FALSE,"027-96";#N/A,#N/A,FALSE,"059-96";#N/A,#N/A,FALSE,"076-96";#N/A,#N/A,FALSE,"019-97";#N/A,#N/A,FALSE,"021-97";#N/A,#N/A,FALSE,"022-97";#N/A,#N/A,FALSE,"028-97"}</definedName>
    <definedName function="false" hidden="true" name="sadasdasdasda" vbProcedure="false">#REF!</definedName>
    <definedName function="false" hidden="true" name="sadd" vbProcedure="false">{#N/A,#N/A,FALSE,"GERAL";#N/A,#N/A,FALSE,"012-96";#N/A,#N/A,FALSE,"018-96";#N/A,#N/A,FALSE,"027-96";#N/A,#N/A,FALSE,"059-96";#N/A,#N/A,FALSE,"076-96";#N/A,#N/A,FALSE,"019-97";#N/A,#N/A,FALSE,"021-97";#N/A,#N/A,FALSE,"022-97";#N/A,#N/A,FALSE,"028-97"}</definedName>
    <definedName function="false" hidden="true" name="sads" vbProcedure="false">{"'MAIO'!$A$6:$J$161"}</definedName>
    <definedName function="false" hidden="true" name="safa" vbProcedure="false">{"'CptDifn'!$AA$32:$AG$32"}</definedName>
    <definedName function="false" hidden="true" name="safa_1" vbProcedure="false">{"'CptDifn'!$AA$32:$AG$32"}</definedName>
    <definedName function="false" hidden="true" name="safa_1_1" vbProcedure="false">{"'CptDifn'!$AA$32:$AG$32"}</definedName>
    <definedName function="false" hidden="true" name="safa_1_1_1" vbProcedure="false">{"'CptDifn'!$AA$32:$AG$32"}</definedName>
    <definedName function="false" hidden="true" name="safa_1_2" vbProcedure="false">{"'CptDifn'!$AA$32:$AG$32"}</definedName>
    <definedName function="false" hidden="true" name="safa_2" vbProcedure="false">{"'CptDifn'!$AA$32:$AG$32"}</definedName>
    <definedName function="false" hidden="true" name="SAFDASFD" vbProcedure="false">{"'REL CUSTODIF'!$B$1:$H$72"}</definedName>
    <definedName function="false" hidden="true" name="sal" vbProcedure="false">{#N/A,#N/A,FALSE,"GERAL";#N/A,#N/A,FALSE,"012-96";#N/A,#N/A,FALSE,"018-96";#N/A,#N/A,FALSE,"027-96";#N/A,#N/A,FALSE,"059-96";#N/A,#N/A,FALSE,"076-96";#N/A,#N/A,FALSE,"019-97";#N/A,#N/A,FALSE,"021-97";#N/A,#N/A,FALSE,"022-97";#N/A,#N/A,FALSE,"028-97"}</definedName>
    <definedName function="false" hidden="true" name="Salaforno" vbProcedure="false">{"'Plan1'!$B$10","'Plan1'!$A$1","'Plan1'!$C$2:$N$28"}</definedName>
    <definedName function="false" hidden="true" name="Salaforno_1" vbProcedure="false">{"'Plan1'!$B$10","'Plan1'!$A$1","'Plan1'!$C$2:$N$28"}</definedName>
    <definedName function="false" hidden="true" name="Salaforno_1_1" vbProcedure="false">{"'Plan1'!$B$10","'Plan1'!$A$1","'Plan1'!$C$2:$N$28"}</definedName>
    <definedName function="false" hidden="true" name="Salaforno_1_1_1" vbProcedure="false">{"'Plan1'!$B$10","'Plan1'!$A$1","'Plan1'!$C$2:$N$28"}</definedName>
    <definedName function="false" hidden="true" name="Salaforno_1_2" vbProcedure="false">{"'Plan1'!$B$10","'Plan1'!$A$1","'Plan1'!$C$2:$N$28"}</definedName>
    <definedName function="false" hidden="true" name="Salaforno_2" vbProcedure="false">{"'Plan1'!$B$10","'Plan1'!$A$1","'Plan1'!$C$2:$N$28"}</definedName>
    <definedName function="false" hidden="false" name="SALARIO_MOD" vbProcedure="false">INDIRECT(CONCATENATE("GERAL_TABELAS!DD",(2+MATCH(#REF!,#REF!,0))))</definedName>
    <definedName function="false" hidden="true" name="salete" vbProcedure="false">{#N/A,#N/A,FALSE,"MO (2)"}</definedName>
    <definedName function="false" hidden="true" name="salete.com" vbProcedure="false">{#N/A,#N/A,FALSE,"MO (2)"}</definedName>
    <definedName function="false" hidden="true" name="sal_1" vbProcedure="false">{#N/A,#N/A,FALSE,"GERAL";#N/A,#N/A,FALSE,"012-96";#N/A,#N/A,FALSE,"018-96";#N/A,#N/A,FALSE,"027-96";#N/A,#N/A,FALSE,"059-96";#N/A,#N/A,FALSE,"076-96";#N/A,#N/A,FALSE,"019-97";#N/A,#N/A,FALSE,"021-97";#N/A,#N/A,FALSE,"022-97";#N/A,#N/A,FALSE,"028-97"}</definedName>
    <definedName function="false" hidden="true" name="sal_1_1" vbProcedure="false">{#N/A,#N/A,FALSE,"GERAL";#N/A,#N/A,FALSE,"012-96";#N/A,#N/A,FALSE,"018-96";#N/A,#N/A,FALSE,"027-96";#N/A,#N/A,FALSE,"059-96";#N/A,#N/A,FALSE,"076-96";#N/A,#N/A,FALSE,"019-97";#N/A,#N/A,FALSE,"021-97";#N/A,#N/A,FALSE,"022-97";#N/A,#N/A,FALSE,"028-97"}</definedName>
    <definedName function="false" hidden="true" name="sal_1_1_1" vbProcedure="false">{#N/A,#N/A,FALSE,"GERAL";#N/A,#N/A,FALSE,"012-96";#N/A,#N/A,FALSE,"018-96";#N/A,#N/A,FALSE,"027-96";#N/A,#N/A,FALSE,"059-96";#N/A,#N/A,FALSE,"076-96";#N/A,#N/A,FALSE,"019-97";#N/A,#N/A,FALSE,"021-97";#N/A,#N/A,FALSE,"022-97";#N/A,#N/A,FALSE,"028-97"}</definedName>
    <definedName function="false" hidden="true" name="sal_1_2" vbProcedure="false">{#N/A,#N/A,FALSE,"GERAL";#N/A,#N/A,FALSE,"012-96";#N/A,#N/A,FALSE,"018-96";#N/A,#N/A,FALSE,"027-96";#N/A,#N/A,FALSE,"059-96";#N/A,#N/A,FALSE,"076-96";#N/A,#N/A,FALSE,"019-97";#N/A,#N/A,FALSE,"021-97";#N/A,#N/A,FALSE,"022-97";#N/A,#N/A,FALSE,"028-97"}</definedName>
    <definedName function="false" hidden="true" name="sal_2" vbProcedure="false">{#N/A,#N/A,FALSE,"GERAL";#N/A,#N/A,FALSE,"012-96";#N/A,#N/A,FALSE,"018-96";#N/A,#N/A,FALSE,"027-96";#N/A,#N/A,FALSE,"059-96";#N/A,#N/A,FALSE,"076-96";#N/A,#N/A,FALSE,"019-97";#N/A,#N/A,FALSE,"021-97";#N/A,#N/A,FALSE,"022-97";#N/A,#N/A,FALSE,"028-97"}</definedName>
    <definedName function="false" hidden="true" name="sansara" vbProcedure="false">{"'Quadro'!$A$4:$BG$78"}</definedName>
    <definedName function="false" hidden="true" name="SAPBEXdnldView" vbProcedure="false">"45PQXFK1FNU8V8F6EX8BUJ292"</definedName>
    <definedName function="false" hidden="true" name="SAPBEXhrIndnt" vbProcedure="false">1</definedName>
    <definedName function="false" hidden="true" name="SAPBEXrevision" vbProcedure="false">3</definedName>
    <definedName function="false" hidden="true" name="SAPBEXsysID" vbProcedure="false">"BWP"</definedName>
    <definedName function="false" hidden="true" name="SAPBEXwbID" vbProcedure="false">"BBI79TXTC37FA83KVZYUD8LJY"</definedName>
    <definedName function="false" hidden="true" name="saquinho" vbProcedure="false">{#N/A,#N/A,FALSE,"PCOL"}</definedName>
    <definedName function="false" hidden="true" name="saquinho_1" vbProcedure="false">{#N/A,#N/A,FALSE,"PCOL"}</definedName>
    <definedName function="false" hidden="true" name="saquinho_1_1" vbProcedure="false">{#N/A,#N/A,FALSE,"PCOL"}</definedName>
    <definedName function="false" hidden="true" name="saquinho_1_1_1" vbProcedure="false">{#N/A,#N/A,FALSE,"PCOL"}</definedName>
    <definedName function="false" hidden="true" name="saquinho_1_2" vbProcedure="false">{#N/A,#N/A,FALSE,"PCOL"}</definedName>
    <definedName function="false" hidden="true" name="saquinho_2" vbProcedure="false">{#N/A,#N/A,FALSE,"PCOL"}</definedName>
    <definedName function="false" hidden="true" name="SAR" vbProcedure="false">{"'Quadro'!$A$4:$BG$78"}</definedName>
    <definedName function="false" hidden="true" name="sargtwregwer"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rgtwregwer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rgtwregwer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rgtwregwer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rgtwregwer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rgtwregwer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R_1" vbProcedure="false">{"'Quadro'!$A$4:$BG$78"}</definedName>
    <definedName function="false" hidden="true" name="SAR_1_1" vbProcedure="false">{"'Quadro'!$A$4:$BG$78"}</definedName>
    <definedName function="false" hidden="true" name="SAR_1_1_1" vbProcedure="false">{"'Quadro'!$A$4:$BG$78"}</definedName>
    <definedName function="false" hidden="true" name="SAR_1_2" vbProcedure="false">{"'Quadro'!$A$4:$BG$78"}</definedName>
    <definedName function="false" hidden="true" name="SAR_2" vbProcedure="false">{"'Quadro'!$A$4:$BG$78"}</definedName>
    <definedName function="false" hidden="true" name="sas" vbProcedure="false">{#N/A,#N/A,FALSE,"GERAL";#N/A,#N/A,FALSE,"012-96";#N/A,#N/A,FALSE,"018-96";#N/A,#N/A,FALSE,"027-96";#N/A,#N/A,FALSE,"059-96";#N/A,#N/A,FALSE,"076-96";#N/A,#N/A,FALSE,"019-97";#N/A,#N/A,FALSE,"021-97";#N/A,#N/A,FALSE,"022-97";#N/A,#N/A,FALSE,"028-97"}</definedName>
    <definedName function="false" hidden="true" name="sasa" vbProcedure="false">"AS2DocumentBrowse"</definedName>
    <definedName function="false" hidden="true" name="sasa.com" vbProcedure="false">{#N/A,#N/A,FALSE,"MO (2)"}</definedName>
    <definedName function="false" hidden="true" name="sasaasa" vbProcedure="false">{#N/A,#N/A,FALSE,"MO (2)"}</definedName>
    <definedName function="false" hidden="true" name="SASASA" vbProcedure="false">{#N/A,#N/A,FALSE,"MO (2)"}</definedName>
    <definedName function="false" hidden="true" name="sasasa_1" vbProcedure="false">{"'gráf jan00'!$A$1:$AK$41"}</definedName>
    <definedName function="false" hidden="true" name="sasasa_1_1" vbProcedure="false">{"'gráf jan00'!$A$1:$AK$41"}</definedName>
    <definedName function="false" hidden="true" name="sasasa_1_1_1" vbProcedure="false">{"'gráf jan00'!$A$1:$AK$41"}</definedName>
    <definedName function="false" hidden="true" name="sasasa_1_2" vbProcedure="false">{"'gráf jan00'!$A$1:$AK$41"}</definedName>
    <definedName function="false" hidden="true" name="sasasa_2" vbProcedure="false">{"'gráf jan00'!$A$1:$AK$41"}</definedName>
    <definedName function="false" hidden="true" name="sasassasa"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sassasa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sassasa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sassasa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sassasa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sassasa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asda" vbProcedure="false">{#N/A,#N/A,TRUE,"Serviços"}</definedName>
    <definedName function="false" hidden="true" name="sasdaa" vbProcedure="false">{#N/A,#N/A,TRUE,"Serviços"}</definedName>
    <definedName function="false" hidden="true" name="sas_1" vbProcedure="false">{"'Quadro'!$A$4:$BG$78"}</definedName>
    <definedName function="false" hidden="true" name="sas_1_1" vbProcedure="false">{"'Quadro'!$A$4:$BG$78"}</definedName>
    <definedName function="false" hidden="true" name="sas_1_1_1" vbProcedure="false">{"'Quadro'!$A$4:$BG$78"}</definedName>
    <definedName function="false" hidden="true" name="sas_1_2" vbProcedure="false">{"'Quadro'!$A$4:$BG$78"}</definedName>
    <definedName function="false" hidden="true" name="sas_2" vbProcedure="false">{"'Quadro'!$A$4:$BG$78"}</definedName>
    <definedName function="false" hidden="true" name="savings" vbProcedure="false">{#N/A,#N/A,FALSE,"지침";#N/A,#N/A,FALSE,"환경분석";#N/A,#N/A,FALSE,"Sheet16"}</definedName>
    <definedName function="false" hidden="true" name="savings_1" vbProcedure="false">{#N/A,#N/A,FALSE,"지침";#N/A,#N/A,FALSE,"환경분석";#N/A,#N/A,FALSE,"Sheet16"}</definedName>
    <definedName function="false" hidden="true" name="savings_1_1" vbProcedure="false">{#N/A,#N/A,FALSE,"지침";#N/A,#N/A,FALSE,"환경분석";#N/A,#N/A,FALSE,"Sheet16"}</definedName>
    <definedName function="false" hidden="true" name="savings_1_1_1" vbProcedure="false">{#N/A,#N/A,FALSE,"지침";#N/A,#N/A,FALSE,"환경분석";#N/A,#N/A,FALSE,"Sheet16"}</definedName>
    <definedName function="false" hidden="true" name="savings_1_2" vbProcedure="false">{#N/A,#N/A,FALSE,"지침";#N/A,#N/A,FALSE,"환경분석";#N/A,#N/A,FALSE,"Sheet16"}</definedName>
    <definedName function="false" hidden="true" name="savings_2" vbProcedure="false">{#N/A,#N/A,FALSE,"지침";#N/A,#N/A,FALSE,"환경분석";#N/A,#N/A,FALSE,"Sheet16"}</definedName>
    <definedName function="false" hidden="true" name="sa_1" vbProcedure="false">{"'Quadro'!$A$4:$BG$78"}</definedName>
    <definedName function="false" hidden="true" name="sa_1_1" vbProcedure="false">{"'Quadro'!$A$4:$BG$78"}</definedName>
    <definedName function="false" hidden="true" name="sa_1_1_1" vbProcedure="false">{"'Quadro'!$A$4:$BG$78"}</definedName>
    <definedName function="false" hidden="true" name="sa_1_2" vbProcedure="false">{"'Quadro'!$A$4:$BG$78"}</definedName>
    <definedName function="false" hidden="true" name="sa_2" vbProcedure="false">{"'Quadro'!$A$4:$BG$78"}</definedName>
    <definedName function="false" hidden="true" name="Scaba" vbProcedure="false">{#N/A,#N/A,FALSE,"지침";#N/A,#N/A,FALSE,"환경분석";#N/A,#N/A,FALSE,"Sheet16"}</definedName>
    <definedName function="false" hidden="true" name="Scaba_1" vbProcedure="false">{#N/A,#N/A,FALSE,"지침";#N/A,#N/A,FALSE,"환경분석";#N/A,#N/A,FALSE,"Sheet16"}</definedName>
    <definedName function="false" hidden="true" name="Scaba_1_1" vbProcedure="false">{#N/A,#N/A,FALSE,"지침";#N/A,#N/A,FALSE,"환경분석";#N/A,#N/A,FALSE,"Sheet16"}</definedName>
    <definedName function="false" hidden="true" name="Scaba_1_1_1" vbProcedure="false">{#N/A,#N/A,FALSE,"지침";#N/A,#N/A,FALSE,"환경분석";#N/A,#N/A,FALSE,"Sheet16"}</definedName>
    <definedName function="false" hidden="true" name="Scaba_1_2" vbProcedure="false">{#N/A,#N/A,FALSE,"지침";#N/A,#N/A,FALSE,"환경분석";#N/A,#N/A,FALSE,"Sheet16"}</definedName>
    <definedName function="false" hidden="true" name="Scaba_2" vbProcedure="false">{#N/A,#N/A,FALSE,"지침";#N/A,#N/A,FALSE,"환경분석";#N/A,#N/A,FALSE,"Sheet16"}</definedName>
    <definedName function="false" hidden="true" name="scdd" vbProcedure="false">#REF!</definedName>
    <definedName function="false" hidden="true" name="SCs" vbProcedure="false">{"'REL CUSTODIF'!$B$1:$H$72"}</definedName>
    <definedName function="false" hidden="true" name="SD" vbProcedure="false">{#N/A,#N/A,FALSE,"GERAL";#N/A,#N/A,FALSE,"012-96";#N/A,#N/A,FALSE,"018-96";#N/A,#N/A,FALSE,"027-96";#N/A,#N/A,FALSE,"059-96";#N/A,#N/A,FALSE,"076-96";#N/A,#N/A,FALSE,"019-97";#N/A,#N/A,FALSE,"021-97";#N/A,#N/A,FALSE,"022-97";#N/A,#N/A,FALSE,"028-97"}</definedName>
    <definedName function="false" hidden="true" name="SDadsd" vbProcedure="false">{"'REL CUSTODIF'!$B$1:$H$72"}</definedName>
    <definedName function="false" hidden="true" name="sdagdgfg" vbProcedure="false">{#N/A,#N/A,FALSE,"GERAL";#N/A,#N/A,FALSE,"012-96";#N/A,#N/A,FALSE,"018-96";#N/A,#N/A,FALSE,"027-96";#N/A,#N/A,FALSE,"059-96";#N/A,#N/A,FALSE,"076-96";#N/A,#N/A,FALSE,"019-97";#N/A,#N/A,FALSE,"021-97";#N/A,#N/A,FALSE,"022-97";#N/A,#N/A,FALSE,"028-97"}</definedName>
    <definedName function="false" hidden="true" name="sdasd" vbProcedure="false">{"'Quadro'!$A$4:$BG$78"}</definedName>
    <definedName function="false" hidden="true" name="sdasdfasf" vbProcedure="false">#REF!</definedName>
    <definedName function="false" hidden="true" name="sdasd_1" vbProcedure="false">{"'Quadro'!$A$4:$BG$78"}</definedName>
    <definedName function="false" hidden="true" name="sdasd_1_1" vbProcedure="false">{"'Quadro'!$A$4:$BG$78"}</definedName>
    <definedName function="false" hidden="true" name="sdasd_1_1_1" vbProcedure="false">{"'Quadro'!$A$4:$BG$78"}</definedName>
    <definedName function="false" hidden="true" name="sdasd_1_2" vbProcedure="false">{"'Quadro'!$A$4:$BG$78"}</definedName>
    <definedName function="false" hidden="true" name="sdasd_2" vbProcedure="false">{"'Quadro'!$A$4:$BG$78"}</definedName>
    <definedName function="false" hidden="true" name="sdb" vbProcedure="false">{"'Quadro'!$A$4:$BG$78"}</definedName>
    <definedName function="false" hidden="true" name="sdb_1" vbProcedure="false">{"'Quadro'!$A$4:$BG$78"}</definedName>
    <definedName function="false" hidden="true" name="sdb_1_1" vbProcedure="false">{"'Quadro'!$A$4:$BG$78"}</definedName>
    <definedName function="false" hidden="true" name="sdb_1_1_1" vbProcedure="false">{"'Quadro'!$A$4:$BG$78"}</definedName>
    <definedName function="false" hidden="true" name="sdb_1_2" vbProcedure="false">{"'Quadro'!$A$4:$BG$78"}</definedName>
    <definedName function="false" hidden="true" name="sdb_2" vbProcedure="false">{"'Quadro'!$A$4:$BG$78"}</definedName>
    <definedName function="false" hidden="true" name="sdcsadSD" vbProcedure="false">{"'REL CUSTODIF'!$B$1:$H$72"}</definedName>
    <definedName function="false" hidden="true" name="sddfgv" vbProcedure="false">#REF!</definedName>
    <definedName function="false" hidden="true" name="SDds" vbProcedure="false">{"'REL CUSTODIF'!$B$1:$H$72"}</definedName>
    <definedName function="false" hidden="true" name="SDF" vbProcedure="false">{#N/A,#N/A,FALSE,"Aging Summary";#N/A,#N/A,FALSE,"Ratio Analysis";#N/A,#N/A,FALSE,"Test 120 Day Accts";#N/A,#N/A,FALSE,"Tickmarks"}</definedName>
    <definedName function="false" hidden="true" name="SDFFDFDF" vbProcedure="false">{"'gráf jan00'!$A$1:$AK$41"}</definedName>
    <definedName function="false" hidden="true" name="SDFFDFDF_1" vbProcedure="false">{"'gráf jan00'!$A$1:$AK$41"}</definedName>
    <definedName function="false" hidden="true" name="SDFFDFDF_1_1" vbProcedure="false">{"'gráf jan00'!$A$1:$AK$41"}</definedName>
    <definedName function="false" hidden="true" name="SDFFDFDF_1_1_1" vbProcedure="false">{"'gráf jan00'!$A$1:$AK$41"}</definedName>
    <definedName function="false" hidden="true" name="SDFFDFDF_1_2" vbProcedure="false">{"'gráf jan00'!$A$1:$AK$41"}</definedName>
    <definedName function="false" hidden="true" name="SDFFDFDF_2" vbProcedure="false">{"'gráf jan00'!$A$1:$AK$41"}</definedName>
    <definedName function="false" hidden="true" name="sdfg" vbProcedure="false">{"'CptDifn'!$AA$32:$AG$32"}</definedName>
    <definedName function="false" hidden="true" name="sdfgs" vbProcedure="false">{#N/A,#N/A,FALSE,"PCOL"}</definedName>
    <definedName function="false" hidden="true" name="sdfg_1" vbProcedure="false">{"'CptDifn'!$AA$32:$AG$32"}</definedName>
    <definedName function="false" hidden="true" name="sdfg_1_1" vbProcedure="false">{"'CptDifn'!$AA$32:$AG$32"}</definedName>
    <definedName function="false" hidden="true" name="sdfg_1_1_1" vbProcedure="false">{"'CptDifn'!$AA$32:$AG$32"}</definedName>
    <definedName function="false" hidden="true" name="sdfg_1_2" vbProcedure="false">{"'CptDifn'!$AA$32:$AG$32"}</definedName>
    <definedName function="false" hidden="true" name="sdfg_2" vbProcedure="false">{"'CptDifn'!$AA$32:$AG$32"}</definedName>
    <definedName function="false" hidden="true" name="sdfhgdxfjnygf" vbProcedure="false">#REF!</definedName>
    <definedName function="false" hidden="true" name="sdfhgfdnhfgh" vbProcedure="false">#REF!</definedName>
    <definedName function="false" hidden="true" name="sdfhlksjdf" vbProcedure="false">{"'Quadro'!$A$4:$BG$78"}</definedName>
    <definedName function="false" hidden="true" name="sdfhlksjdf_1" vbProcedure="false">{"'Quadro'!$A$4:$BG$78"}</definedName>
    <definedName function="false" hidden="true" name="sdfhlksjdf_1_1" vbProcedure="false">{"'Quadro'!$A$4:$BG$78"}</definedName>
    <definedName function="false" hidden="true" name="sdfhlksjdf_1_1_1" vbProcedure="false">{"'Quadro'!$A$4:$BG$78"}</definedName>
    <definedName function="false" hidden="true" name="sdfhlksjdf_1_2" vbProcedure="false">{"'Quadro'!$A$4:$BG$78"}</definedName>
    <definedName function="false" hidden="true" name="sdfhlksjdf_2" vbProcedure="false">{"'Quadro'!$A$4:$BG$78"}</definedName>
    <definedName function="false" hidden="true" name="sdfhsdg" vbProcedure="false">{"'CptDifn'!$AA$32:$AG$32"}</definedName>
    <definedName function="false" hidden="true" name="sdfhsdg_1" vbProcedure="false">{"'CptDifn'!$AA$32:$AG$32"}</definedName>
    <definedName function="false" hidden="true" name="sdfhsdg_1_1" vbProcedure="false">{"'CptDifn'!$AA$32:$AG$32"}</definedName>
    <definedName function="false" hidden="true" name="sdfhsdg_1_1_1" vbProcedure="false">{"'CptDifn'!$AA$32:$AG$32"}</definedName>
    <definedName function="false" hidden="true" name="sdfhsdg_1_2" vbProcedure="false">{"'CptDifn'!$AA$32:$AG$32"}</definedName>
    <definedName function="false" hidden="true" name="sdfhsdg_2" vbProcedure="false">{"'CptDifn'!$AA$32:$AG$32"}</definedName>
    <definedName function="false" hidden="true" name="SDFIGUSDHGOIJ" vbProcedure="false">'[27]Cartas de Fiança'!$H$1:$H$65536</definedName>
    <definedName function="false" hidden="true" name="sdfsd" vbProcedure="false">{#N/A,#N/A,TRUE,"Serviços"}</definedName>
    <definedName function="false" hidden="true" name="SDFSF" vbProcedure="false">{#N/A,#N/A,FALSE,"GERAL";#N/A,#N/A,FALSE,"012-96";#N/A,#N/A,FALSE,"018-96";#N/A,#N/A,FALSE,"027-96";#N/A,#N/A,FALSE,"059-96";#N/A,#N/A,FALSE,"076-96";#N/A,#N/A,FALSE,"019-97";#N/A,#N/A,FALSE,"021-97";#N/A,#N/A,FALSE,"022-97";#N/A,#N/A,FALSE,"028-97"}</definedName>
    <definedName function="false" hidden="true" name="SDFSF_1" vbProcedure="false">{#N/A,#N/A,FALSE,"GERAL";#N/A,#N/A,FALSE,"012-96";#N/A,#N/A,FALSE,"018-96";#N/A,#N/A,FALSE,"027-96";#N/A,#N/A,FALSE,"059-96";#N/A,#N/A,FALSE,"076-96";#N/A,#N/A,FALSE,"019-97";#N/A,#N/A,FALSE,"021-97";#N/A,#N/A,FALSE,"022-97";#N/A,#N/A,FALSE,"028-97"}</definedName>
    <definedName function="false" hidden="true" name="SDFSF_1_1" vbProcedure="false">{#N/A,#N/A,FALSE,"GERAL";#N/A,#N/A,FALSE,"012-96";#N/A,#N/A,FALSE,"018-96";#N/A,#N/A,FALSE,"027-96";#N/A,#N/A,FALSE,"059-96";#N/A,#N/A,FALSE,"076-96";#N/A,#N/A,FALSE,"019-97";#N/A,#N/A,FALSE,"021-97";#N/A,#N/A,FALSE,"022-97";#N/A,#N/A,FALSE,"028-97"}</definedName>
    <definedName function="false" hidden="true" name="SDFSF_1_1_1" vbProcedure="false">{#N/A,#N/A,FALSE,"GERAL";#N/A,#N/A,FALSE,"012-96";#N/A,#N/A,FALSE,"018-96";#N/A,#N/A,FALSE,"027-96";#N/A,#N/A,FALSE,"059-96";#N/A,#N/A,FALSE,"076-96";#N/A,#N/A,FALSE,"019-97";#N/A,#N/A,FALSE,"021-97";#N/A,#N/A,FALSE,"022-97";#N/A,#N/A,FALSE,"028-97"}</definedName>
    <definedName function="false" hidden="true" name="SDFSF_1_2" vbProcedure="false">{#N/A,#N/A,FALSE,"GERAL";#N/A,#N/A,FALSE,"012-96";#N/A,#N/A,FALSE,"018-96";#N/A,#N/A,FALSE,"027-96";#N/A,#N/A,FALSE,"059-96";#N/A,#N/A,FALSE,"076-96";#N/A,#N/A,FALSE,"019-97";#N/A,#N/A,FALSE,"021-97";#N/A,#N/A,FALSE,"022-97";#N/A,#N/A,FALSE,"028-97"}</definedName>
    <definedName function="false" hidden="true" name="SDFSF_2" vbProcedure="false">{#N/A,#N/A,FALSE,"GERAL";#N/A,#N/A,FALSE,"012-96";#N/A,#N/A,FALSE,"018-96";#N/A,#N/A,FALSE,"027-96";#N/A,#N/A,FALSE,"059-96";#N/A,#N/A,FALSE,"076-96";#N/A,#N/A,FALSE,"019-97";#N/A,#N/A,FALSE,"021-97";#N/A,#N/A,FALSE,"022-97";#N/A,#N/A,FALSE,"028-97"}</definedName>
    <definedName function="false" hidden="true" name="sdfsg"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dfsg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dfsg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dfsg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dfsg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dfsg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df_1" vbProcedure="false">{"BELGO",#N/A,FALSE,"S-BELGO"}</definedName>
    <definedName function="false" hidden="true" name="sdf_1_1" vbProcedure="false">{"BELGO",#N/A,FALSE,"S-BELGO"}</definedName>
    <definedName function="false" hidden="true" name="sdf_1_1_1" vbProcedure="false">{"BELGO",#N/A,FALSE,"S-BELGO"}</definedName>
    <definedName function="false" hidden="true" name="sdf_1_2" vbProcedure="false">{"BELGO",#N/A,FALSE,"S-BELGO"}</definedName>
    <definedName function="false" hidden="true" name="sdf_2" vbProcedure="false">{"BELGO",#N/A,FALSE,"S-BELGO"}</definedName>
    <definedName function="false" hidden="true" name="sdgdg"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dgdg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dgdg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dgdg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dgdg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dgdg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dgfsdfd" vbProcedure="false">{"'ReceitaLiquidaME'!$AA$25:$AN$32"}</definedName>
    <definedName function="false" hidden="true" name="sdgsdg" vbProcedure="false">{"'CptDifn'!$AA$32:$AG$32"}</definedName>
    <definedName function="false" hidden="true" name="sdgsdg_1" vbProcedure="false">{"'CptDifn'!$AA$32:$AG$32"}</definedName>
    <definedName function="false" hidden="true" name="sdgsdg_1_1" vbProcedure="false">{"'CptDifn'!$AA$32:$AG$32"}</definedName>
    <definedName function="false" hidden="true" name="sdgsdg_1_1_1" vbProcedure="false">{"'CptDifn'!$AA$32:$AG$32"}</definedName>
    <definedName function="false" hidden="true" name="sdgsdg_1_2" vbProcedure="false">{"'CptDifn'!$AA$32:$AG$32"}</definedName>
    <definedName function="false" hidden="true" name="sdgsdg_2" vbProcedure="false">{"'CptDifn'!$AA$32:$AG$32"}</definedName>
    <definedName function="false" hidden="true" name="sdifu" vbProcedure="false">{"'gráf jan00'!$A$1:$AK$41"}</definedName>
    <definedName function="false" hidden="true" name="sdifu_1" vbProcedure="false">{"'gráf jan00'!$A$1:$AK$41"}</definedName>
    <definedName function="false" hidden="true" name="sdifu_1_1" vbProcedure="false">{"'gráf jan00'!$A$1:$AK$41"}</definedName>
    <definedName function="false" hidden="true" name="sdifu_1_1_1" vbProcedure="false">{"'gráf jan00'!$A$1:$AK$41"}</definedName>
    <definedName function="false" hidden="true" name="sdifu_1_2" vbProcedure="false">{"'gráf jan00'!$A$1:$AK$41"}</definedName>
    <definedName function="false" hidden="true" name="sdifu_2" vbProcedure="false">{"'gráf jan00'!$A$1:$AK$41"}</definedName>
    <definedName function="false" hidden="true" name="sdivd" vbProcedure="false">{"'gráf jan00'!$A$1:$AK$41"}</definedName>
    <definedName function="false" hidden="true" name="sdivd_1" vbProcedure="false">{"'gráf jan00'!$A$1:$AK$41"}</definedName>
    <definedName function="false" hidden="true" name="sdivd_1_1" vbProcedure="false">{"'gráf jan00'!$A$1:$AK$41"}</definedName>
    <definedName function="false" hidden="true" name="sdivd_1_1_1" vbProcedure="false">{"'gráf jan00'!$A$1:$AK$41"}</definedName>
    <definedName function="false" hidden="true" name="sdivd_1_2" vbProcedure="false">{"'gráf jan00'!$A$1:$AK$41"}</definedName>
    <definedName function="false" hidden="true" name="sdivd_2" vbProcedure="false">{"'gráf jan00'!$A$1:$AK$41"}</definedName>
    <definedName function="false" hidden="true" name="sdknv" vbProcedure="false">{"'gráf jan00'!$A$1:$AK$41"}</definedName>
    <definedName function="false" hidden="true" name="sdknv_1" vbProcedure="false">{"'gráf jan00'!$A$1:$AK$41"}</definedName>
    <definedName function="false" hidden="true" name="sdknv_1_1" vbProcedure="false">{"'gráf jan00'!$A$1:$AK$41"}</definedName>
    <definedName function="false" hidden="true" name="sdknv_1_1_1" vbProcedure="false">{"'gráf jan00'!$A$1:$AK$41"}</definedName>
    <definedName function="false" hidden="true" name="sdknv_1_2" vbProcedure="false">{"'gráf jan00'!$A$1:$AK$41"}</definedName>
    <definedName function="false" hidden="true" name="sdknv_2" vbProcedure="false">{"'gráf jan00'!$A$1:$AK$41"}</definedName>
    <definedName function="false" hidden="true" name="sdlkfj" vbProcedure="false">{"'gráf jan00'!$A$1:$AK$41"}</definedName>
    <definedName function="false" hidden="true" name="sdlkfj_1" vbProcedure="false">{"'gráf jan00'!$A$1:$AK$41"}</definedName>
    <definedName function="false" hidden="true" name="sdlkfj_1_1" vbProcedure="false">{"'gráf jan00'!$A$1:$AK$41"}</definedName>
    <definedName function="false" hidden="true" name="sdlkfj_1_1_1" vbProcedure="false">{"'gráf jan00'!$A$1:$AK$41"}</definedName>
    <definedName function="false" hidden="true" name="sdlkfj_1_2" vbProcedure="false">{"'gráf jan00'!$A$1:$AK$41"}</definedName>
    <definedName function="false" hidden="true" name="sdlkfj_2" vbProcedure="false">{"'gráf jan00'!$A$1:$AK$41"}</definedName>
    <definedName function="false" hidden="true" name="SDS" vbProcedure="false">{#N/A,#N/A,FALSE,"RESUMO-BB1";#N/A,#N/A,FALSE,"MOD-A01-R - BB1";#N/A,#N/A,FALSE,"URB-BB1"}</definedName>
    <definedName function="false" hidden="true" name="sdsdf" vbProcedure="false">{"'Quadro'!$A$4:$BG$78"}</definedName>
    <definedName function="false" hidden="true" name="sduvhdv" vbProcedure="false">{"'gráf jan00'!$A$1:$AK$41"}</definedName>
    <definedName function="false" hidden="true" name="sduvhdv_1" vbProcedure="false">{"'gráf jan00'!$A$1:$AK$41"}</definedName>
    <definedName function="false" hidden="true" name="sduvhdv_1_1" vbProcedure="false">{"'gráf jan00'!$A$1:$AK$41"}</definedName>
    <definedName function="false" hidden="true" name="sduvhdv_1_1_1" vbProcedure="false">{"'gráf jan00'!$A$1:$AK$41"}</definedName>
    <definedName function="false" hidden="true" name="sduvhdv_1_2" vbProcedure="false">{"'gráf jan00'!$A$1:$AK$41"}</definedName>
    <definedName function="false" hidden="true" name="sduvhdv_2" vbProcedure="false">{"'gráf jan00'!$A$1:$AK$41"}</definedName>
    <definedName function="false" hidden="true" name="SDXsad" vbProcedure="false">{"'REL CUSTODIF'!$B$1:$H$72"}</definedName>
    <definedName function="false" hidden="true" name="SE" vbProcedure="false">#REF!</definedName>
    <definedName function="false" hidden="true" name="SED" vbProcedure="false">{"'REL CUSTODIF'!$B$1:$H$72"}</definedName>
    <definedName function="false" hidden="true" name="seee" vbProcedure="false">{#N/A,#N/A,FALSE,"Cronograma";#N/A,#N/A,FALSE,"Cronogr. 2"}</definedName>
    <definedName function="false" hidden="true" name="segsdr" vbProcedure="false">{#N/A,#N/A,FALSE,"PCOL"}</definedName>
    <definedName function="false" hidden="false" name="Seguros" vbProcedure="false">#REF!</definedName>
    <definedName function="false" hidden="true" name="sencount" vbProcedure="false">1</definedName>
    <definedName function="false" hidden="true" name="separador" vbProcedure="false">{#N/A,#N/A,FALSE,"GERAL";#N/A,#N/A,FALSE,"012-96";#N/A,#N/A,FALSE,"018-96";#N/A,#N/A,FALSE,"027-96";#N/A,#N/A,FALSE,"059-96";#N/A,#N/A,FALSE,"076-96";#N/A,#N/A,FALSE,"019-97";#N/A,#N/A,FALSE,"021-97";#N/A,#N/A,FALSE,"022-97";#N/A,#N/A,FALSE,"028-97"}</definedName>
    <definedName function="false" hidden="true" name="SER" vbProcedure="false">{"'Quadro'!$A$4:$BG$78"}</definedName>
    <definedName function="false" hidden="true" name="serff" vbProcedure="false">{#N/A,#N/A,FALSE,"DEF1";#N/A,#N/A,FALSE,"DEF2";#N/A,#N/A,FALSE,"DEF3"}</definedName>
    <definedName function="false" hidden="false" name="SERV" vbProcedure="false">[1]compos1!#ref!</definedName>
    <definedName function="false" hidden="false" name="Serviços" vbProcedure="false">[37]Serviços!$A$3:$AF$1403</definedName>
    <definedName function="false" hidden="true" name="SER_1" vbProcedure="false">{"'Quadro'!$A$4:$BG$78"}</definedName>
    <definedName function="false" hidden="true" name="SER_1_1" vbProcedure="false">{"'Quadro'!$A$4:$BG$78"}</definedName>
    <definedName function="false" hidden="true" name="SER_1_1_1" vbProcedure="false">{"'Quadro'!$A$4:$BG$78"}</definedName>
    <definedName function="false" hidden="true" name="SER_1_2" vbProcedure="false">{"'Quadro'!$A$4:$BG$78"}</definedName>
    <definedName function="false" hidden="true" name="SER_2" vbProcedure="false">{"'Quadro'!$A$4:$BG$78"}</definedName>
    <definedName function="false" hidden="true" name="set" vbProcedure="false">{"'gráf jan00'!$A$1:$AK$41"}</definedName>
    <definedName function="false" hidden="true" name="SETEM"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ETEMBR" vbProcedure="false">{#N/A,#N/A,FALSE,"PCOL"}</definedName>
    <definedName function="false" hidden="true" name="SETEMBRO" vbProcedure="false">{#N/A,#N/A,TRUE,"Serviços"}</definedName>
    <definedName function="false" hidden="true" name="SETEMBRO.09" vbProcedure="false">{"'IndicadoresRH'!$AA$50:$AP$67"}</definedName>
    <definedName function="false" hidden="true" name="SETEMBROO" vbProcedure="false">{#N/A,#N/A,TRUE,"Serviços"}</definedName>
    <definedName function="false" hidden="true" name="setembro_1" vbProcedure="false">{"'gráf jan00'!$A$1:$AK$41"}</definedName>
    <definedName function="false" hidden="true" name="setembro_1_1" vbProcedure="false">{"'gráf jan00'!$A$1:$AK$41"}</definedName>
    <definedName function="false" hidden="true" name="setembro_1_1_1" vbProcedure="false">{"'gráf jan00'!$A$1:$AK$41"}</definedName>
    <definedName function="false" hidden="true" name="setembro_1_2" vbProcedure="false">{"'gráf jan00'!$A$1:$AK$41"}</definedName>
    <definedName function="false" hidden="true" name="setembro_2" vbProcedure="false">{"'gráf jan00'!$A$1:$AK$41"}</definedName>
    <definedName function="false" hidden="true" name="set_1" vbProcedure="false">{"'gráf jan00'!$A$1:$AK$41"}</definedName>
    <definedName function="false" hidden="true" name="set_1_1" vbProcedure="false">{"'gráf jan00'!$A$1:$AK$41"}</definedName>
    <definedName function="false" hidden="true" name="set_1_1_1" vbProcedure="false">{"'gráf jan00'!$A$1:$AK$41"}</definedName>
    <definedName function="false" hidden="true" name="set_1_2" vbProcedure="false">{"'gráf jan00'!$A$1:$AK$41"}</definedName>
    <definedName function="false" hidden="true" name="set_2" vbProcedure="false">{"'gráf jan00'!$A$1:$AK$41"}</definedName>
    <definedName function="false" hidden="true" name="SF" vbProcedure="false">{"'Quadro'!$A$4:$BG$78"}</definedName>
    <definedName function="false" hidden="true" name="SFD" vbProcedure="false">{"'Quadro'!$A$4:$BG$78"}</definedName>
    <definedName function="false" hidden="true" name="SFD_1" vbProcedure="false">{"'Quadro'!$A$4:$BG$78"}</definedName>
    <definedName function="false" hidden="true" name="SFD_1_1" vbProcedure="false">{"'Quadro'!$A$4:$BG$78"}</definedName>
    <definedName function="false" hidden="true" name="SFD_1_1_1" vbProcedure="false">{"'Quadro'!$A$4:$BG$78"}</definedName>
    <definedName function="false" hidden="true" name="SFD_1_2" vbProcedure="false">{"'Quadro'!$A$4:$BG$78"}</definedName>
    <definedName function="false" hidden="true" name="SFD_2" vbProcedure="false">{"'Quadro'!$A$4:$BG$78"}</definedName>
    <definedName function="false" hidden="true" name="sffghjjk" vbProcedure="false">{"'CptDifn'!$AA$32:$AG$32"}</definedName>
    <definedName function="false" hidden="true" name="sffghjjk_1" vbProcedure="false">{"'CptDifn'!$AA$32:$AG$32"}</definedName>
    <definedName function="false" hidden="true" name="sffghjjk_1_1" vbProcedure="false">{"'CptDifn'!$AA$32:$AG$32"}</definedName>
    <definedName function="false" hidden="true" name="sffghjjk_1_1_1" vbProcedure="false">{"'CptDifn'!$AA$32:$AG$32"}</definedName>
    <definedName function="false" hidden="true" name="sffghjjk_1_2" vbProcedure="false">{"'CptDifn'!$AA$32:$AG$32"}</definedName>
    <definedName function="false" hidden="true" name="sffghjjk_2" vbProcedure="false">{"'CptDifn'!$AA$32:$AG$32"}</definedName>
    <definedName function="false" hidden="true" name="sfghd" vbProcedure="false">{"det (May)",#N/A,FALSE,"June";"sum (MAY YTD)",#N/A,FALSE,"June YTD"}</definedName>
    <definedName function="false" hidden="true" name="sfghd_1" vbProcedure="false">{"det (May)",#N/A,FALSE,"June";"sum (MAY YTD)",#N/A,FALSE,"June YTD"}</definedName>
    <definedName function="false" hidden="true" name="sfghd_1_1" vbProcedure="false">{"det (May)",#N/A,FALSE,"June";"sum (MAY YTD)",#N/A,FALSE,"June YTD"}</definedName>
    <definedName function="false" hidden="true" name="sfghd_1_1_1" vbProcedure="false">{"det (May)",#N/A,FALSE,"June";"sum (MAY YTD)",#N/A,FALSE,"June YTD"}</definedName>
    <definedName function="false" hidden="true" name="sfghd_1_2" vbProcedure="false">{"det (May)",#N/A,FALSE,"June";"sum (MAY YTD)",#N/A,FALSE,"June YTD"}</definedName>
    <definedName function="false" hidden="true" name="sfghd_2" vbProcedure="false">{"det (May)",#N/A,FALSE,"June";"sum (MAY YTD)",#N/A,FALSE,"June YTD"}</definedName>
    <definedName function="false" hidden="true" name="sfh"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HJ" vbProcedure="false">{"'Quadro'!$A$4:$BG$78"}</definedName>
    <definedName function="false" hidden="true" name="SFHJ_1" vbProcedure="false">{"'Quadro'!$A$4:$BG$78"}</definedName>
    <definedName function="false" hidden="true" name="SFHJ_1_1" vbProcedure="false">{"'Quadro'!$A$4:$BG$78"}</definedName>
    <definedName function="false" hidden="true" name="SFHJ_1_1_1" vbProcedure="false">{"'Quadro'!$A$4:$BG$78"}</definedName>
    <definedName function="false" hidden="true" name="SFHJ_1_2" vbProcedure="false">{"'Quadro'!$A$4:$BG$78"}</definedName>
    <definedName function="false" hidden="true" name="SFHJ_2" vbProcedure="false">{"'Quadro'!$A$4:$BG$78"}</definedName>
    <definedName function="false" hidden="true" name="sfhs"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hs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hs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hs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hs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hs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h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h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h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h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h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fqefewfqeRW" vbProcedure="false">{"'REL CUSTODIF'!$B$1:$H$72"}</definedName>
    <definedName function="false" hidden="true" name="SFQET" vbProcedure="false">{"'REL CUSTODIF'!$B$1:$H$72"}</definedName>
    <definedName function="false" hidden="true" name="SFR" vbProcedure="false">{"'Quadro'!$A$4:$BG$78"}</definedName>
    <definedName function="false" hidden="true" name="SFR_1" vbProcedure="false">{"'Quadro'!$A$4:$BG$78"}</definedName>
    <definedName function="false" hidden="true" name="SFR_1_1" vbProcedure="false">{"'Quadro'!$A$4:$BG$78"}</definedName>
    <definedName function="false" hidden="true" name="SFR_1_1_1" vbProcedure="false">{"'Quadro'!$A$4:$BG$78"}</definedName>
    <definedName function="false" hidden="true" name="SFR_1_2" vbProcedure="false">{"'Quadro'!$A$4:$BG$78"}</definedName>
    <definedName function="false" hidden="true" name="SFR_2" vbProcedure="false">{"'Quadro'!$A$4:$BG$78"}</definedName>
    <definedName function="false" hidden="true" name="sfsdg" vbProcedure="false">{"'gráf jan00'!$A$1:$AK$41"}</definedName>
    <definedName function="false" hidden="true" name="SFSDGFDGFGGF" vbProcedure="false">{"'RR'!$A$2:$E$81"}</definedName>
    <definedName function="false" hidden="true" name="SFSDGFDGFGGF_1" vbProcedure="false">{"'RR'!$A$2:$E$81"}</definedName>
    <definedName function="false" hidden="true" name="SFSDGFDGFGGF_1_1" vbProcedure="false">{"'RR'!$A$2:$E$81"}</definedName>
    <definedName function="false" hidden="true" name="SFSDGFDGFGGF_1_1_1" vbProcedure="false">{"'RR'!$A$2:$E$81"}</definedName>
    <definedName function="false" hidden="true" name="SFSDGFDGFGGF_1_2" vbProcedure="false">{"'RR'!$A$2:$E$81"}</definedName>
    <definedName function="false" hidden="true" name="SFSDGFDGFGGF_2" vbProcedure="false">{"'RR'!$A$2:$E$81"}</definedName>
    <definedName function="false" hidden="true" name="SFSDGSDFGDFGFG.XLS" vbProcedure="false">{"'RR'!$A$2:$E$81"}</definedName>
    <definedName function="false" hidden="true" name="SFSDGSDFGDFGFG.XLS_1" vbProcedure="false">{"'RR'!$A$2:$E$81"}</definedName>
    <definedName function="false" hidden="true" name="SFSDGSDFGDFGFG.XLS_1_1" vbProcedure="false">{"'RR'!$A$2:$E$81"}</definedName>
    <definedName function="false" hidden="true" name="SFSDGSDFGDFGFG.XLS_1_1_1" vbProcedure="false">{"'RR'!$A$2:$E$81"}</definedName>
    <definedName function="false" hidden="true" name="SFSDGSDFGDFGFG.XLS_1_2" vbProcedure="false">{"'RR'!$A$2:$E$81"}</definedName>
    <definedName function="false" hidden="true" name="SFSDGSDFGDFGFG.XLS_2" vbProcedure="false">{"'RR'!$A$2:$E$81"}</definedName>
    <definedName function="false" hidden="true" name="sfu" vbProcedure="false">{0,0,0,0;0,0,0,0;0,0,0,0}</definedName>
    <definedName function="false" hidden="true" name="sg" vbProcedure="false">{"'RR'!$A$2:$E$81"}</definedName>
    <definedName function="false" hidden="true" name="SGAREHHUJ" vbProcedure="false">#REF!</definedName>
    <definedName function="false" hidden="true" name="sgdgs" vbProcedure="false">{"'CptDifn'!$AA$32:$AG$32"}</definedName>
    <definedName function="false" hidden="true" name="sgdgs_1" vbProcedure="false">{"'CptDifn'!$AA$32:$AG$32"}</definedName>
    <definedName function="false" hidden="true" name="sgdgs_1_1" vbProcedure="false">{"'CptDifn'!$AA$32:$AG$32"}</definedName>
    <definedName function="false" hidden="true" name="sgdgs_1_1_1" vbProcedure="false">{"'CptDifn'!$AA$32:$AG$32"}</definedName>
    <definedName function="false" hidden="true" name="sgdgs_1_2" vbProcedure="false">{"'CptDifn'!$AA$32:$AG$32"}</definedName>
    <definedName function="false" hidden="true" name="sgdgs_2" vbProcedure="false">{"'CptDifn'!$AA$32:$AG$32"}</definedName>
    <definedName function="false" hidden="true" name="sgsdfgsh" vbProcedure="false">{"'CptDifn'!$AA$32:$AG$32"}</definedName>
    <definedName function="false" hidden="true" name="sgsdfgsh_1" vbProcedure="false">{"'CptDifn'!$AA$32:$AG$32"}</definedName>
    <definedName function="false" hidden="true" name="sgsdfgsh_1_1" vbProcedure="false">{"'CptDifn'!$AA$32:$AG$32"}</definedName>
    <definedName function="false" hidden="true" name="sgsdfgsh_1_1_1" vbProcedure="false">{"'CptDifn'!$AA$32:$AG$32"}</definedName>
    <definedName function="false" hidden="true" name="sgsdfgsh_1_2" vbProcedure="false">{"'CptDifn'!$AA$32:$AG$32"}</definedName>
    <definedName function="false" hidden="true" name="sgsdfgsh_2" vbProcedure="false">{"'CptDifn'!$AA$32:$AG$32"}</definedName>
    <definedName function="false" hidden="true" name="sgsdgs" vbProcedure="false">{"'CptDifn'!$AA$32:$AG$32"}</definedName>
    <definedName function="false" hidden="true" name="sgsdgs_1" vbProcedure="false">{"'CptDifn'!$AA$32:$AG$32"}</definedName>
    <definedName function="false" hidden="true" name="sgsdgs_1_1" vbProcedure="false">{"'CptDifn'!$AA$32:$AG$32"}</definedName>
    <definedName function="false" hidden="true" name="sgsdgs_1_1_1" vbProcedure="false">{"'CptDifn'!$AA$32:$AG$32"}</definedName>
    <definedName function="false" hidden="true" name="sgsdgs_1_2" vbProcedure="false">{"'CptDifn'!$AA$32:$AG$32"}</definedName>
    <definedName function="false" hidden="true" name="sgsdgs_2" vbProcedure="false">{"'CptDifn'!$AA$32:$AG$32"}</definedName>
    <definedName function="false" hidden="true" name="sgsg" vbProcedure="false">{"'CptDifn'!$AA$32:$AG$32"}</definedName>
    <definedName function="false" hidden="true" name="sgsg_1" vbProcedure="false">{"'CptDifn'!$AA$32:$AG$32"}</definedName>
    <definedName function="false" hidden="true" name="sgsg_1_1" vbProcedure="false">{"'CptDifn'!$AA$32:$AG$32"}</definedName>
    <definedName function="false" hidden="true" name="sgsg_1_1_1" vbProcedure="false">{"'CptDifn'!$AA$32:$AG$32"}</definedName>
    <definedName function="false" hidden="true" name="sgsg_1_2" vbProcedure="false">{"'CptDifn'!$AA$32:$AG$32"}</definedName>
    <definedName function="false" hidden="true" name="sgsg_2" vbProcedure="false">{"'CptDifn'!$AA$32:$AG$32"}</definedName>
    <definedName function="false" hidden="true" name="sg_1" vbProcedure="false">{"'RR'!$A$2:$E$81"}</definedName>
    <definedName function="false" hidden="true" name="sg_1_1" vbProcedure="false">{"'RR'!$A$2:$E$81"}</definedName>
    <definedName function="false" hidden="true" name="sg_1_1_1" vbProcedure="false">{"'RR'!$A$2:$E$81"}</definedName>
    <definedName function="false" hidden="true" name="sg_1_2" vbProcedure="false">{"'RR'!$A$2:$E$81"}</definedName>
    <definedName function="false" hidden="true" name="sg_2" vbProcedure="false">{"'RR'!$A$2:$E$81"}</definedName>
    <definedName function="false" hidden="true" name="SH" vbProcedure="false">{#N/A,#N/A,FALSE,"GERAL";#N/A,#N/A,FALSE,"012-96";#N/A,#N/A,FALSE,"018-96";#N/A,#N/A,FALSE,"027-96";#N/A,#N/A,FALSE,"059-96";#N/A,#N/A,FALSE,"076-96";#N/A,#N/A,FALSE,"019-97";#N/A,#N/A,FALSE,"021-97";#N/A,#N/A,FALSE,"022-97";#N/A,#N/A,FALSE,"028-97"}</definedName>
    <definedName function="false" hidden="true" name="sheet1" vbProcedure="false">#REF!-1 &amp; "." &amp; MAX(1,COUNTA(INDEX(#REF!,MATCH(#REF!-1,#REF!,FALSE())):#REF!))</definedName>
    <definedName function="false" hidden="true" name="sheet1_1" vbProcedure="false">{#N/A,#N/A,FALSE,"지침";#N/A,#N/A,FALSE,"환경분석";#N/A,#N/A,FALSE,"Sheet16"}</definedName>
    <definedName function="false" hidden="true" name="sheet1_1_1" vbProcedure="false">{#N/A,#N/A,FALSE,"지침";#N/A,#N/A,FALSE,"환경분석";#N/A,#N/A,FALSE,"Sheet16"}</definedName>
    <definedName function="false" hidden="true" name="sheet1_1_1_1" vbProcedure="false">{#N/A,#N/A,FALSE,"지침";#N/A,#N/A,FALSE,"환경분석";#N/A,#N/A,FALSE,"Sheet16"}</definedName>
    <definedName function="false" hidden="true" name="sheet1_1_2" vbProcedure="false">{#N/A,#N/A,FALSE,"지침";#N/A,#N/A,FALSE,"환경분석";#N/A,#N/A,FALSE,"Sheet16"}</definedName>
    <definedName function="false" hidden="true" name="sheet1_2" vbProcedure="false">{#N/A,#N/A,FALSE,"지침";#N/A,#N/A,FALSE,"환경분석";#N/A,#N/A,FALSE,"Sheet16"}</definedName>
    <definedName function="false" hidden="true" name="Sheet5bvhjvgkghk" vbProcedure="false">{"det (May)",#N/A,FALSE,"June";"sum (MAY YTD)",#N/A,FALSE,"June YTD"}</definedName>
    <definedName function="false" hidden="true" name="Sheet5bvhjvgkghk_1" vbProcedure="false">{"det (May)",#N/A,FALSE,"June";"sum (MAY YTD)",#N/A,FALSE,"June YTD"}</definedName>
    <definedName function="false" hidden="true" name="Sheet5bvhjvgkghk_1_1" vbProcedure="false">{"det (May)",#N/A,FALSE,"June";"sum (MAY YTD)",#N/A,FALSE,"June YTD"}</definedName>
    <definedName function="false" hidden="true" name="Sheet5bvhjvgkghk_1_1_1" vbProcedure="false">{"det (May)",#N/A,FALSE,"June";"sum (MAY YTD)",#N/A,FALSE,"June YTD"}</definedName>
    <definedName function="false" hidden="true" name="Sheet5bvhjvgkghk_1_2" vbProcedure="false">{"det (May)",#N/A,FALSE,"June";"sum (MAY YTD)",#N/A,FALSE,"June YTD"}</definedName>
    <definedName function="false" hidden="true" name="Sheet5bvhjvgkghk_2" vbProcedure="false">{"det (May)",#N/A,FALSE,"June";"sum (MAY YTD)",#N/A,FALSE,"June YTD"}</definedName>
    <definedName function="false" hidden="true" name="SHHHHJ" vbProcedure="false">{"'RR'!$A$2:$E$81"}</definedName>
    <definedName function="false" hidden="true" name="SHHHHJ_1" vbProcedure="false">{"'RR'!$A$2:$E$81"}</definedName>
    <definedName function="false" hidden="true" name="SHHHHJ_1_1" vbProcedure="false">{"'RR'!$A$2:$E$81"}</definedName>
    <definedName function="false" hidden="true" name="SHHHHJ_1_1_1" vbProcedure="false">{"'RR'!$A$2:$E$81"}</definedName>
    <definedName function="false" hidden="true" name="SHHHHJ_1_2" vbProcedure="false">{"'RR'!$A$2:$E$81"}</definedName>
    <definedName function="false" hidden="true" name="SHHHHJ_2" vbProcedure="false">{"'RR'!$A$2:$E$81"}</definedName>
    <definedName function="false" hidden="true" name="SH_1" vbProcedure="false">{#N/A,#N/A,FALSE,"GERAL";#N/A,#N/A,FALSE,"012-96";#N/A,#N/A,FALSE,"018-96";#N/A,#N/A,FALSE,"027-96";#N/A,#N/A,FALSE,"059-96";#N/A,#N/A,FALSE,"076-96";#N/A,#N/A,FALSE,"019-97";#N/A,#N/A,FALSE,"021-97";#N/A,#N/A,FALSE,"022-97";#N/A,#N/A,FALSE,"028-97"}</definedName>
    <definedName function="false" hidden="true" name="SH_1_1" vbProcedure="false">{#N/A,#N/A,FALSE,"GERAL";#N/A,#N/A,FALSE,"012-96";#N/A,#N/A,FALSE,"018-96";#N/A,#N/A,FALSE,"027-96";#N/A,#N/A,FALSE,"059-96";#N/A,#N/A,FALSE,"076-96";#N/A,#N/A,FALSE,"019-97";#N/A,#N/A,FALSE,"021-97";#N/A,#N/A,FALSE,"022-97";#N/A,#N/A,FALSE,"028-97"}</definedName>
    <definedName function="false" hidden="true" name="SH_1_1_1" vbProcedure="false">{#N/A,#N/A,FALSE,"GERAL";#N/A,#N/A,FALSE,"012-96";#N/A,#N/A,FALSE,"018-96";#N/A,#N/A,FALSE,"027-96";#N/A,#N/A,FALSE,"059-96";#N/A,#N/A,FALSE,"076-96";#N/A,#N/A,FALSE,"019-97";#N/A,#N/A,FALSE,"021-97";#N/A,#N/A,FALSE,"022-97";#N/A,#N/A,FALSE,"028-97"}</definedName>
    <definedName function="false" hidden="true" name="SH_1_2" vbProcedure="false">{#N/A,#N/A,FALSE,"GERAL";#N/A,#N/A,FALSE,"012-96";#N/A,#N/A,FALSE,"018-96";#N/A,#N/A,FALSE,"027-96";#N/A,#N/A,FALSE,"059-96";#N/A,#N/A,FALSE,"076-96";#N/A,#N/A,FALSE,"019-97";#N/A,#N/A,FALSE,"021-97";#N/A,#N/A,FALSE,"022-97";#N/A,#N/A,FALSE,"028-97"}</definedName>
    <definedName function="false" hidden="true" name="SH_2" vbProcedure="false">{#N/A,#N/A,FALSE,"GERAL";#N/A,#N/A,FALSE,"012-96";#N/A,#N/A,FALSE,"018-96";#N/A,#N/A,FALSE,"027-96";#N/A,#N/A,FALSE,"059-96";#N/A,#N/A,FALSE,"076-96";#N/A,#N/A,FALSE,"019-97";#N/A,#N/A,FALSE,"021-97";#N/A,#N/A,FALSE,"022-97";#N/A,#N/A,FALSE,"028-97"}</definedName>
    <definedName function="false" hidden="true" name="Si" vbProcedure="false">{#N/A,#N/A,FALSE,"GERAL";#N/A,#N/A,FALSE,"012-96";#N/A,#N/A,FALSE,"018-96";#N/A,#N/A,FALSE,"027-96";#N/A,#N/A,FALSE,"059-96";#N/A,#N/A,FALSE,"076-96";#N/A,#N/A,FALSE,"019-97";#N/A,#N/A,FALSE,"021-97";#N/A,#N/A,FALSE,"022-97";#N/A,#N/A,FALSE,"028-97"}</definedName>
    <definedName function="false" hidden="true" name="sici" vbProcedure="false">{"det (May)",#N/A,FALSE,"June";"sum (MAY YTD)",#N/A,FALSE,"June YTD"}</definedName>
    <definedName function="false" hidden="true" name="sici_1" vbProcedure="false">{"det (May)",#N/A,FALSE,"June";"sum (MAY YTD)",#N/A,FALSE,"June YTD"}</definedName>
    <definedName function="false" hidden="true" name="sici_1_1" vbProcedure="false">{"det (May)",#N/A,FALSE,"June";"sum (MAY YTD)",#N/A,FALSE,"June YTD"}</definedName>
    <definedName function="false" hidden="true" name="sici_1_1_1" vbProcedure="false">{"det (May)",#N/A,FALSE,"June";"sum (MAY YTD)",#N/A,FALSE,"June YTD"}</definedName>
    <definedName function="false" hidden="true" name="sici_1_2" vbProcedure="false">{"det (May)",#N/A,FALSE,"June";"sum (MAY YTD)",#N/A,FALSE,"June YTD"}</definedName>
    <definedName function="false" hidden="true" name="sici_2" vbProcedure="false">{"det (May)",#N/A,FALSE,"June";"sum (MAY YTD)",#N/A,FALSE,"June YTD"}</definedName>
    <definedName function="false" hidden="false" name="sicro" vbProcedure="false">#REF!</definedName>
    <definedName function="false" hidden="true" name="sidhjvcvid" vbProcedure="false">{"'gráf jan00'!$A$1:$AK$41"}</definedName>
    <definedName function="false" hidden="true" name="sidhjvcvid_1" vbProcedure="false">{"'gráf jan00'!$A$1:$AK$41"}</definedName>
    <definedName function="false" hidden="true" name="sidhjvcvid_1_1" vbProcedure="false">{"'gráf jan00'!$A$1:$AK$41"}</definedName>
    <definedName function="false" hidden="true" name="sidhjvcvid_1_1_1" vbProcedure="false">{"'gráf jan00'!$A$1:$AK$41"}</definedName>
    <definedName function="false" hidden="true" name="sidhjvcvid_1_2" vbProcedure="false">{"'gráf jan00'!$A$1:$AK$41"}</definedName>
    <definedName function="false" hidden="true" name="sidhjvcvid_2" vbProcedure="false">{"'gráf jan00'!$A$1:$AK$41"}</definedName>
    <definedName function="false" hidden="true" name="SIDUFGHK" vbProcedure="false">'[27]Mapa Empréstimos {ppc}'!$M$43</definedName>
    <definedName function="false" hidden="true" name="sim" vbProcedure="false">{"'gráf jan00'!$A$1:$AK$41"}</definedName>
    <definedName function="false" hidden="true" name="sim_1" vbProcedure="false">{"'gráf jan00'!$A$1:$AK$41"}</definedName>
    <definedName function="false" hidden="true" name="sim_1_1" vbProcedure="false">{"'gráf jan00'!$A$1:$AK$41"}</definedName>
    <definedName function="false" hidden="true" name="sim_1_1_1" vbProcedure="false">{"'gráf jan00'!$A$1:$AK$41"}</definedName>
    <definedName function="false" hidden="true" name="sim_1_2" vbProcedure="false">{"'gráf jan00'!$A$1:$AK$41"}</definedName>
    <definedName function="false" hidden="true" name="sim_2" vbProcedure="false">{"'gráf jan00'!$A$1:$AK$41"}</definedName>
    <definedName function="false" hidden="true" name="SINTETICO" vbProcedure="false">{#N/A,#N/A,TRUE,"TER  EXT";#N/A,#N/A,TRUE,"TER  EXT";#N/A,#N/A,TRUE,"LAT  ESQ";#N/A,#N/A,TRUE,"FRONTAL";#N/A,#N/A,TRUE,"POST";#N/A,#N/A,TRUE,"LAT  DIR"}</definedName>
    <definedName function="false" hidden="true" name="SixSigma" vbProcedure="false">{"'RR'!$A$2:$E$81"}</definedName>
    <definedName function="false" hidden="true" name="SixSigma_1" vbProcedure="false">{"'RR'!$A$2:$E$81"}</definedName>
    <definedName function="false" hidden="true" name="SixSigma_1_1" vbProcedure="false">{"'RR'!$A$2:$E$81"}</definedName>
    <definedName function="false" hidden="true" name="SixSigma_1_1_1" vbProcedure="false">{"'RR'!$A$2:$E$81"}</definedName>
    <definedName function="false" hidden="true" name="SixSigma_1_2" vbProcedure="false">{"'RR'!$A$2:$E$81"}</definedName>
    <definedName function="false" hidden="true" name="SixSigma_2" vbProcedure="false">{"'RR'!$A$2:$E$81"}</definedName>
    <definedName function="false" hidden="true" name="Si_1" vbProcedure="false">{#N/A,#N/A,FALSE,"GERAL";#N/A,#N/A,FALSE,"012-96";#N/A,#N/A,FALSE,"018-96";#N/A,#N/A,FALSE,"027-96";#N/A,#N/A,FALSE,"059-96";#N/A,#N/A,FALSE,"076-96";#N/A,#N/A,FALSE,"019-97";#N/A,#N/A,FALSE,"021-97";#N/A,#N/A,FALSE,"022-97";#N/A,#N/A,FALSE,"028-97"}</definedName>
    <definedName function="false" hidden="true" name="Si_1_1" vbProcedure="false">{#N/A,#N/A,FALSE,"GERAL";#N/A,#N/A,FALSE,"012-96";#N/A,#N/A,FALSE,"018-96";#N/A,#N/A,FALSE,"027-96";#N/A,#N/A,FALSE,"059-96";#N/A,#N/A,FALSE,"076-96";#N/A,#N/A,FALSE,"019-97";#N/A,#N/A,FALSE,"021-97";#N/A,#N/A,FALSE,"022-97";#N/A,#N/A,FALSE,"028-97"}</definedName>
    <definedName function="false" hidden="true" name="Si_2" vbProcedure="false">{#N/A,#N/A,FALSE,"GERAL";#N/A,#N/A,FALSE,"012-96";#N/A,#N/A,FALSE,"018-96";#N/A,#N/A,FALSE,"027-96";#N/A,#N/A,FALSE,"059-96";#N/A,#N/A,FALSE,"076-96";#N/A,#N/A,FALSE,"019-97";#N/A,#N/A,FALSE,"021-97";#N/A,#N/A,FALSE,"022-97";#N/A,#N/A,FALSE,"028-97"}</definedName>
    <definedName function="false" hidden="false" name="sjp" vbProcedure="false">#REF!</definedName>
    <definedName function="false" hidden="true" name="SL" vbProcedure="false">{"'RR'!$A$2:$E$81"}</definedName>
    <definedName function="false" hidden="true" name="sladkfj" vbProcedure="false">{"'gráf jan00'!$A$1:$AK$41"}</definedName>
    <definedName function="false" hidden="true" name="sladkfj_1" vbProcedure="false">{"'gráf jan00'!$A$1:$AK$41"}</definedName>
    <definedName function="false" hidden="true" name="sladkfj_1_1" vbProcedure="false">{"'gráf jan00'!$A$1:$AK$41"}</definedName>
    <definedName function="false" hidden="true" name="sladkfj_1_1_1" vbProcedure="false">{"'gráf jan00'!$A$1:$AK$41"}</definedName>
    <definedName function="false" hidden="true" name="sladkfj_1_2" vbProcedure="false">{"'gráf jan00'!$A$1:$AK$41"}</definedName>
    <definedName function="false" hidden="true" name="sladkfj_2" vbProcedure="false">{"'gráf jan00'!$A$1:$AK$41"}</definedName>
    <definedName function="false" hidden="true" name="sldkfj" vbProcedure="false">{"'gráf jan00'!$A$1:$AK$41"}</definedName>
    <definedName function="false" hidden="true" name="sldkfj_1" vbProcedure="false">{"'gráf jan00'!$A$1:$AK$41"}</definedName>
    <definedName function="false" hidden="true" name="sldkfj_1_1" vbProcedure="false">{"'gráf jan00'!$A$1:$AK$41"}</definedName>
    <definedName function="false" hidden="true" name="sldkfj_1_1_1" vbProcedure="false">{"'gráf jan00'!$A$1:$AK$41"}</definedName>
    <definedName function="false" hidden="true" name="sldkfj_1_2" vbProcedure="false">{"'gráf jan00'!$A$1:$AK$41"}</definedName>
    <definedName function="false" hidden="true" name="sldkfj_2" vbProcedure="false">{"'gráf jan00'!$A$1:$AK$41"}</definedName>
    <definedName function="false" hidden="true" name="SLEVIN" vbProcedure="false">{"SUMMARY",#N/A,TRUE,"RIGGIN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function="false" hidden="true" name="slov"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ovx"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ovx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ovx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ovx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ovx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ovx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ov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ov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ov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ov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ov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SL_1" vbProcedure="false">{"'RR'!$A$2:$E$81"}</definedName>
    <definedName function="false" hidden="true" name="SL_1_1" vbProcedure="false">{"'RR'!$A$2:$E$81"}</definedName>
    <definedName function="false" hidden="true" name="SL_1_1_1" vbProcedure="false">{"'RR'!$A$2:$E$81"}</definedName>
    <definedName function="false" hidden="true" name="SL_1_2" vbProcedure="false">{"'RR'!$A$2:$E$81"}</definedName>
    <definedName function="false" hidden="true" name="SL_2" vbProcedure="false">{"'RR'!$A$2:$E$81"}</definedName>
    <definedName function="false" hidden="true" name="Socorro" vbProcedure="false">{"'gráf jan00'!$A$1:$AK$41"}</definedName>
    <definedName function="false" hidden="true" name="SODFIGHJ" vbProcedure="false">'[27]Mapa Empréstimos {ppc}'!$P$61</definedName>
    <definedName function="false" hidden="true" name="SODFIGUJSOL" vbProcedure="false">'[27]Mapa Empréstimos {ppc}'!$P$54</definedName>
    <definedName function="false" hidden="true" name="SODFIJGSLDFI" vbProcedure="false">1</definedName>
    <definedName function="false" hidden="true" name="SODIFGJ" vbProcedure="false">'[27]Mapa Empréstimos {ppc}'!$K$43</definedName>
    <definedName function="false" hidden="true" name="sof" vbProcedure="false">{#N/A,#N/A,FALSE,"PCOL"}</definedName>
    <definedName function="false" hidden="true" name="sofia" vbProcedure="false">{"'gráf jan00'!$A$1:$AK$41"}</definedName>
    <definedName function="false" hidden="true" name="Soft" vbProcedure="false">{"det (May)",#N/A,FALSE,"June";"sum (MAY YTD)",#N/A,FALSE,"June YTD"}</definedName>
    <definedName function="false" hidden="true" name="softx" vbProcedure="false">{"det (May)",#N/A,FALSE,"June";"sum (MAY YTD)",#N/A,FALSE,"June YTD"}</definedName>
    <definedName function="false" hidden="true" name="softx_1" vbProcedure="false">{"det (May)",#N/A,FALSE,"June";"sum (MAY YTD)",#N/A,FALSE,"June YTD"}</definedName>
    <definedName function="false" hidden="true" name="softx_1_1" vbProcedure="false">{"det (May)",#N/A,FALSE,"June";"sum (MAY YTD)",#N/A,FALSE,"June YTD"}</definedName>
    <definedName function="false" hidden="true" name="softx_1_1_1" vbProcedure="false">{"det (May)",#N/A,FALSE,"June";"sum (MAY YTD)",#N/A,FALSE,"June YTD"}</definedName>
    <definedName function="false" hidden="true" name="softx_1_2" vbProcedure="false">{"det (May)",#N/A,FALSE,"June";"sum (MAY YTD)",#N/A,FALSE,"June YTD"}</definedName>
    <definedName function="false" hidden="true" name="softx_2" vbProcedure="false">{"det (May)",#N/A,FALSE,"June";"sum (MAY YTD)",#N/A,FALSE,"June YTD"}</definedName>
    <definedName function="false" hidden="true" name="Soft_1" vbProcedure="false">{"det (May)",#N/A,FALSE,"June";"sum (MAY YTD)",#N/A,FALSE,"June YTD"}</definedName>
    <definedName function="false" hidden="true" name="Soft_1_1" vbProcedure="false">{"det (May)",#N/A,FALSE,"June";"sum (MAY YTD)",#N/A,FALSE,"June YTD"}</definedName>
    <definedName function="false" hidden="true" name="Soft_1_1_1" vbProcedure="false">{"det (May)",#N/A,FALSE,"June";"sum (MAY YTD)",#N/A,FALSE,"June YTD"}</definedName>
    <definedName function="false" hidden="true" name="Soft_1_2" vbProcedure="false">{"det (May)",#N/A,FALSE,"June";"sum (MAY YTD)",#N/A,FALSE,"June YTD"}</definedName>
    <definedName function="false" hidden="true" name="Soft_2" vbProcedure="false">{"det (May)",#N/A,FALSE,"June";"sum (MAY YTD)",#N/A,FALSE,"June YTD"}</definedName>
    <definedName function="false" hidden="true" name="sof_1" vbProcedure="false">{#N/A,#N/A,FALSE,"PCOL"}</definedName>
    <definedName function="false" hidden="true" name="sof_1_1" vbProcedure="false">{#N/A,#N/A,FALSE,"PCOL"}</definedName>
    <definedName function="false" hidden="true" name="sof_1_1_1" vbProcedure="false">{#N/A,#N/A,FALSE,"PCOL"}</definedName>
    <definedName function="false" hidden="true" name="sof_1_2" vbProcedure="false">{#N/A,#N/A,FALSE,"PCOL"}</definedName>
    <definedName function="false" hidden="true" name="sof_2" vbProcedure="false">{#N/A,#N/A,FALSE,"PCOL"}</definedName>
    <definedName function="false" hidden="true" name="sogsafra" vbProcedure="false">[38]icatu!#ref!</definedName>
    <definedName function="false" hidden="true" name="solver_adj" vbProcedure="false">#REF!,#REF!</definedName>
    <definedName function="false" hidden="true" name="solver_cvg" vbProcedure="false">0.001</definedName>
    <definedName function="false" hidden="true" name="solver_drv" vbProcedure="false">1</definedName>
    <definedName function="false" hidden="true" name="solver_est" vbProcedure="false">1</definedName>
    <definedName function="false" hidden="true" name="solver_itr" vbProcedure="false">100</definedName>
    <definedName function="false" hidden="true" name="solver_lin" vbProcedure="false">0</definedName>
    <definedName function="false" hidden="true" name="solver_neg" vbProcedure="false">2</definedName>
    <definedName function="false" hidden="true" name="solver_ntri" vbProcedure="false">1000</definedName>
    <definedName function="false" hidden="true" name="solver_num" vbProcedure="false">0</definedName>
    <definedName function="false" hidden="true" name="solver_nwt" vbProcedure="false">1</definedName>
    <definedName function="false" hidden="true" name="solver_opt" vbProcedure="false">#REF!</definedName>
    <definedName function="false" hidden="true" name="solver_pre" vbProcedure="false">0.000001</definedName>
    <definedName function="false" hidden="true" name="solver_rel1" vbProcedure="false">3</definedName>
    <definedName function="false" hidden="true" name="solver_rel2" vbProcedure="false">3</definedName>
    <definedName function="false" hidden="true" name="solver_rhs1" vbProcedure="false">0</definedName>
    <definedName function="false" hidden="true" name="solver_rhs2" vbProcedure="false">0</definedName>
    <definedName function="false" hidden="true" name="solver_rsmp" vbProcedure="false">2</definedName>
    <definedName function="false" hidden="true" name="solver_scl" vbProcedure="false">2</definedName>
    <definedName function="false" hidden="true" name="solver_seed" vbProcedure="false">0</definedName>
    <definedName function="false" hidden="true" name="solver_sho" vbProcedure="false">2</definedName>
    <definedName function="false" hidden="true" name="solver_tim" vbProcedure="false">100</definedName>
    <definedName function="false" hidden="true" name="solver_tmp" vbProcedure="false">0</definedName>
    <definedName function="false" hidden="true" name="solver_tol" vbProcedure="false">0.05</definedName>
    <definedName function="false" hidden="true" name="solver_typ" vbProcedure="false">1</definedName>
    <definedName function="false" hidden="true" name="solver_val" vbProcedure="false">0</definedName>
    <definedName function="false" hidden="true" name="sort3" vbProcedure="false">#REF!</definedName>
    <definedName function="false" hidden="true" name="SPO" vbProcedure="false">'[26]Aplic. Finac. - 30.09.02'!$D$46</definedName>
    <definedName function="false" hidden="true" name="SRH" vbProcedure="false">{#N/A,#N/A,FALSE,"GERAL";#N/A,#N/A,FALSE,"012-96";#N/A,#N/A,FALSE,"018-96";#N/A,#N/A,FALSE,"027-96";#N/A,#N/A,FALSE,"059-96";#N/A,#N/A,FALSE,"076-96";#N/A,#N/A,FALSE,"019-97";#N/A,#N/A,FALSE,"021-97";#N/A,#N/A,FALSE,"022-97";#N/A,#N/A,FALSE,"028-97"}</definedName>
    <definedName function="false" hidden="true" name="SRH_1" vbProcedure="false">{#N/A,#N/A,FALSE,"GERAL";#N/A,#N/A,FALSE,"012-96";#N/A,#N/A,FALSE,"018-96";#N/A,#N/A,FALSE,"027-96";#N/A,#N/A,FALSE,"059-96";#N/A,#N/A,FALSE,"076-96";#N/A,#N/A,FALSE,"019-97";#N/A,#N/A,FALSE,"021-97";#N/A,#N/A,FALSE,"022-97";#N/A,#N/A,FALSE,"028-97"}</definedName>
    <definedName function="false" hidden="true" name="SRH_1_1" vbProcedure="false">{#N/A,#N/A,FALSE,"GERAL";#N/A,#N/A,FALSE,"012-96";#N/A,#N/A,FALSE,"018-96";#N/A,#N/A,FALSE,"027-96";#N/A,#N/A,FALSE,"059-96";#N/A,#N/A,FALSE,"076-96";#N/A,#N/A,FALSE,"019-97";#N/A,#N/A,FALSE,"021-97";#N/A,#N/A,FALSE,"022-97";#N/A,#N/A,FALSE,"028-97"}</definedName>
    <definedName function="false" hidden="true" name="SRH_1_1_1" vbProcedure="false">{#N/A,#N/A,FALSE,"GERAL";#N/A,#N/A,FALSE,"012-96";#N/A,#N/A,FALSE,"018-96";#N/A,#N/A,FALSE,"027-96";#N/A,#N/A,FALSE,"059-96";#N/A,#N/A,FALSE,"076-96";#N/A,#N/A,FALSE,"019-97";#N/A,#N/A,FALSE,"021-97";#N/A,#N/A,FALSE,"022-97";#N/A,#N/A,FALSE,"028-97"}</definedName>
    <definedName function="false" hidden="true" name="SRH_1_2" vbProcedure="false">{#N/A,#N/A,FALSE,"GERAL";#N/A,#N/A,FALSE,"012-96";#N/A,#N/A,FALSE,"018-96";#N/A,#N/A,FALSE,"027-96";#N/A,#N/A,FALSE,"059-96";#N/A,#N/A,FALSE,"076-96";#N/A,#N/A,FALSE,"019-97";#N/A,#N/A,FALSE,"021-97";#N/A,#N/A,FALSE,"022-97";#N/A,#N/A,FALSE,"028-97"}</definedName>
    <definedName function="false" hidden="true" name="SRH_2" vbProcedure="false">{#N/A,#N/A,FALSE,"GERAL";#N/A,#N/A,FALSE,"012-96";#N/A,#N/A,FALSE,"018-96";#N/A,#N/A,FALSE,"027-96";#N/A,#N/A,FALSE,"059-96";#N/A,#N/A,FALSE,"076-96";#N/A,#N/A,FALSE,"019-97";#N/A,#N/A,FALSE,"021-97";#N/A,#N/A,FALSE,"022-97";#N/A,#N/A,FALSE,"028-97"}</definedName>
    <definedName function="false" hidden="true" name="SRTSRT" vbProcedure="false">{#N/A,#N/A,FALSE,"GERAL";#N/A,#N/A,FALSE,"012-96";#N/A,#N/A,FALSE,"018-96";#N/A,#N/A,FALSE,"027-96";#N/A,#N/A,FALSE,"059-96";#N/A,#N/A,FALSE,"076-96";#N/A,#N/A,FALSE,"019-97";#N/A,#N/A,FALSE,"021-97";#N/A,#N/A,FALSE,"022-97";#N/A,#N/A,FALSE,"028-97"}</definedName>
    <definedName function="false" hidden="true" name="SRTSRT_1" vbProcedure="false">{#N/A,#N/A,FALSE,"GERAL";#N/A,#N/A,FALSE,"012-96";#N/A,#N/A,FALSE,"018-96";#N/A,#N/A,FALSE,"027-96";#N/A,#N/A,FALSE,"059-96";#N/A,#N/A,FALSE,"076-96";#N/A,#N/A,FALSE,"019-97";#N/A,#N/A,FALSE,"021-97";#N/A,#N/A,FALSE,"022-97";#N/A,#N/A,FALSE,"028-97"}</definedName>
    <definedName function="false" hidden="true" name="SRTSRT_1_1" vbProcedure="false">{#N/A,#N/A,FALSE,"GERAL";#N/A,#N/A,FALSE,"012-96";#N/A,#N/A,FALSE,"018-96";#N/A,#N/A,FALSE,"027-96";#N/A,#N/A,FALSE,"059-96";#N/A,#N/A,FALSE,"076-96";#N/A,#N/A,FALSE,"019-97";#N/A,#N/A,FALSE,"021-97";#N/A,#N/A,FALSE,"022-97";#N/A,#N/A,FALSE,"028-97"}</definedName>
    <definedName function="false" hidden="true" name="SRTSRT_1_1_1" vbProcedure="false">{#N/A,#N/A,FALSE,"GERAL";#N/A,#N/A,FALSE,"012-96";#N/A,#N/A,FALSE,"018-96";#N/A,#N/A,FALSE,"027-96";#N/A,#N/A,FALSE,"059-96";#N/A,#N/A,FALSE,"076-96";#N/A,#N/A,FALSE,"019-97";#N/A,#N/A,FALSE,"021-97";#N/A,#N/A,FALSE,"022-97";#N/A,#N/A,FALSE,"028-97"}</definedName>
    <definedName function="false" hidden="true" name="SRTSRT_1_2" vbProcedure="false">{#N/A,#N/A,FALSE,"GERAL";#N/A,#N/A,FALSE,"012-96";#N/A,#N/A,FALSE,"018-96";#N/A,#N/A,FALSE,"027-96";#N/A,#N/A,FALSE,"059-96";#N/A,#N/A,FALSE,"076-96";#N/A,#N/A,FALSE,"019-97";#N/A,#N/A,FALSE,"021-97";#N/A,#N/A,FALSE,"022-97";#N/A,#N/A,FALSE,"028-97"}</definedName>
    <definedName function="false" hidden="true" name="SRTSRT_2" vbProcedure="false">{#N/A,#N/A,FALSE,"GERAL";#N/A,#N/A,FALSE,"012-96";#N/A,#N/A,FALSE,"018-96";#N/A,#N/A,FALSE,"027-96";#N/A,#N/A,FALSE,"059-96";#N/A,#N/A,FALSE,"076-96";#N/A,#N/A,FALSE,"019-97";#N/A,#N/A,FALSE,"021-97";#N/A,#N/A,FALSE,"022-97";#N/A,#N/A,FALSE,"028-97"}</definedName>
    <definedName function="false" hidden="true" name="SRTST" vbProcedure="false">{#N/A,#N/A,FALSE,"GERAL";#N/A,#N/A,FALSE,"012-96";#N/A,#N/A,FALSE,"018-96";#N/A,#N/A,FALSE,"027-96";#N/A,#N/A,FALSE,"059-96";#N/A,#N/A,FALSE,"076-96";#N/A,#N/A,FALSE,"019-97";#N/A,#N/A,FALSE,"021-97";#N/A,#N/A,FALSE,"022-97";#N/A,#N/A,FALSE,"028-97"}</definedName>
    <definedName function="false" hidden="true" name="SRTST_1" vbProcedure="false">{#N/A,#N/A,FALSE,"GERAL";#N/A,#N/A,FALSE,"012-96";#N/A,#N/A,FALSE,"018-96";#N/A,#N/A,FALSE,"027-96";#N/A,#N/A,FALSE,"059-96";#N/A,#N/A,FALSE,"076-96";#N/A,#N/A,FALSE,"019-97";#N/A,#N/A,FALSE,"021-97";#N/A,#N/A,FALSE,"022-97";#N/A,#N/A,FALSE,"028-97"}</definedName>
    <definedName function="false" hidden="true" name="SRTST_1_1" vbProcedure="false">{#N/A,#N/A,FALSE,"GERAL";#N/A,#N/A,FALSE,"012-96";#N/A,#N/A,FALSE,"018-96";#N/A,#N/A,FALSE,"027-96";#N/A,#N/A,FALSE,"059-96";#N/A,#N/A,FALSE,"076-96";#N/A,#N/A,FALSE,"019-97";#N/A,#N/A,FALSE,"021-97";#N/A,#N/A,FALSE,"022-97";#N/A,#N/A,FALSE,"028-97"}</definedName>
    <definedName function="false" hidden="true" name="SRTST_1_1_1" vbProcedure="false">{#N/A,#N/A,FALSE,"GERAL";#N/A,#N/A,FALSE,"012-96";#N/A,#N/A,FALSE,"018-96";#N/A,#N/A,FALSE,"027-96";#N/A,#N/A,FALSE,"059-96";#N/A,#N/A,FALSE,"076-96";#N/A,#N/A,FALSE,"019-97";#N/A,#N/A,FALSE,"021-97";#N/A,#N/A,FALSE,"022-97";#N/A,#N/A,FALSE,"028-97"}</definedName>
    <definedName function="false" hidden="true" name="SRTST_1_2" vbProcedure="false">{#N/A,#N/A,FALSE,"GERAL";#N/A,#N/A,FALSE,"012-96";#N/A,#N/A,FALSE,"018-96";#N/A,#N/A,FALSE,"027-96";#N/A,#N/A,FALSE,"059-96";#N/A,#N/A,FALSE,"076-96";#N/A,#N/A,FALSE,"019-97";#N/A,#N/A,FALSE,"021-97";#N/A,#N/A,FALSE,"022-97";#N/A,#N/A,FALSE,"028-97"}</definedName>
    <definedName function="false" hidden="true" name="SRTST_2" vbProcedure="false">{#N/A,#N/A,FALSE,"GERAL";#N/A,#N/A,FALSE,"012-96";#N/A,#N/A,FALSE,"018-96";#N/A,#N/A,FALSE,"027-96";#N/A,#N/A,FALSE,"059-96";#N/A,#N/A,FALSE,"076-96";#N/A,#N/A,FALSE,"019-97";#N/A,#N/A,FALSE,"021-97";#N/A,#N/A,FALSE,"022-97";#N/A,#N/A,FALSE,"028-97"}</definedName>
    <definedName function="false" hidden="true" name="SRV" vbProcedure="false">#REF!</definedName>
    <definedName function="false" hidden="true" name="SS" vbProcedure="false">#REF!</definedName>
    <definedName function="false" hidden="true" name="SSD" vbProcedure="false">{#N/A,#N/A,FALSE,"CONSOL. 5";#N/A,#N/A,FALSE,"CONSOL. ACUM. 6";#N/A,#N/A,FALSE,"CAP. EMPREG. 7";#N/A,#N/A,FALSE,"ORIGENS E APLICAÇÕES 9"}</definedName>
    <definedName function="false" hidden="true" name="SSDF" vbProcedure="false">{"'Quadro'!$A$4:$BG$78"}</definedName>
    <definedName function="false" hidden="true" name="SSDF_1" vbProcedure="false">{"'Quadro'!$A$4:$BG$78"}</definedName>
    <definedName function="false" hidden="true" name="SSDF_1_1" vbProcedure="false">{"'Quadro'!$A$4:$BG$78"}</definedName>
    <definedName function="false" hidden="true" name="SSDF_1_1_1" vbProcedure="false">{"'Quadro'!$A$4:$BG$78"}</definedName>
    <definedName function="false" hidden="true" name="SSDF_1_2" vbProcedure="false">{"'Quadro'!$A$4:$BG$78"}</definedName>
    <definedName function="false" hidden="true" name="SSDF_2" vbProcedure="false">{"'Quadro'!$A$4:$BG$78"}</definedName>
    <definedName function="false" hidden="true" name="SSD_1" vbProcedure="false">{#N/A,#N/A,FALSE,"CONSOL. 5";#N/A,#N/A,FALSE,"CONSOL. ACUM. 6";#N/A,#N/A,FALSE,"CAP. EMPREG. 7";#N/A,#N/A,FALSE,"ORIGENS E APLICAÇÕES 9"}</definedName>
    <definedName function="false" hidden="true" name="SSD_1_1" vbProcedure="false">{#N/A,#N/A,FALSE,"CONSOL. 5";#N/A,#N/A,FALSE,"CONSOL. ACUM. 6";#N/A,#N/A,FALSE,"CAP. EMPREG. 7";#N/A,#N/A,FALSE,"ORIGENS E APLICAÇÕES 9"}</definedName>
    <definedName function="false" hidden="true" name="SSD_1_1_1" vbProcedure="false">{#N/A,#N/A,FALSE,"CONSOL. 5";#N/A,#N/A,FALSE,"CONSOL. ACUM. 6";#N/A,#N/A,FALSE,"CAP. EMPREG. 7";#N/A,#N/A,FALSE,"ORIGENS E APLICAÇÕES 9"}</definedName>
    <definedName function="false" hidden="true" name="SSD_1_2" vbProcedure="false">{#N/A,#N/A,FALSE,"CONSOL. 5";#N/A,#N/A,FALSE,"CONSOL. ACUM. 6";#N/A,#N/A,FALSE,"CAP. EMPREG. 7";#N/A,#N/A,FALSE,"ORIGENS E APLICAÇÕES 9"}</definedName>
    <definedName function="false" hidden="true" name="SSD_2" vbProcedure="false">{#N/A,#N/A,FALSE,"CONSOL. 5";#N/A,#N/A,FALSE,"CONSOL. ACUM. 6";#N/A,#N/A,FALSE,"CAP. EMPREG. 7";#N/A,#N/A,FALSE,"ORIGENS E APLICAÇÕES 9"}</definedName>
    <definedName function="false" hidden="true" name="SSS" vbProcedure="false">{#N/A,#N/A,FALSE,"MO (2)"}</definedName>
    <definedName function="false" hidden="true" name="ssss" vbProcedure="false">{"'CptDifn'!$AA$32:$AG$32"}</definedName>
    <definedName function="false" hidden="true" name="sssss" vbProcedure="false">{"PARTE1",#N/A,FALSE,"Plan1"}</definedName>
    <definedName function="false" hidden="true" name="SSSSSS"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sssssss" vbProcedure="false">{"'RR'!$A$2:$E$81"}</definedName>
    <definedName function="false" hidden="true" name="SSSSSSSSS" vbProcedure="false">{"PARTE1",#N/A,FALSE,"Plan1"}</definedName>
    <definedName function="false" hidden="true" name="ssssssssss" vbProcedure="false">{#N/A,#N/A,FALSE,"GERAL";#N/A,#N/A,FALSE,"012-96";#N/A,#N/A,FALSE,"018-96";#N/A,#N/A,FALSE,"027-96";#N/A,#N/A,FALSE,"059-96";#N/A,#N/A,FALSE,"076-96";#N/A,#N/A,FALSE,"019-97";#N/A,#N/A,FALSE,"021-97";#N/A,#N/A,FALSE,"022-97";#N/A,#N/A,FALSE,"028-97"}</definedName>
    <definedName function="false" hidden="true" name="sssssssssssssssssssss" vbProcedure="false">{#N/A,#N/A,TRUE,"Plan1"}</definedName>
    <definedName function="false" hidden="true" name="SSSSSSSSS_1" vbProcedure="false">{"PARTE1",#N/A,FALSE,"Plan1"}</definedName>
    <definedName function="false" hidden="true" name="sssssssss_1_1" vbProcedure="false">{#N/A,#N/A,FALSE,"GERAL";#N/A,#N/A,FALSE,"012-96";#N/A,#N/A,FALSE,"018-96";#N/A,#N/A,FALSE,"027-96";#N/A,#N/A,FALSE,"059-96";#N/A,#N/A,FALSE,"076-96";#N/A,#N/A,FALSE,"019-97";#N/A,#N/A,FALSE,"021-97";#N/A,#N/A,FALSE,"022-97";#N/A,#N/A,FALSE,"028-97"}</definedName>
    <definedName function="false" hidden="true" name="sssssssss_1_1_1" vbProcedure="false">{#N/A,#N/A,FALSE,"GERAL";#N/A,#N/A,FALSE,"012-96";#N/A,#N/A,FALSE,"018-96";#N/A,#N/A,FALSE,"027-96";#N/A,#N/A,FALSE,"059-96";#N/A,#N/A,FALSE,"076-96";#N/A,#N/A,FALSE,"019-97";#N/A,#N/A,FALSE,"021-97";#N/A,#N/A,FALSE,"022-97";#N/A,#N/A,FALSE,"028-97"}</definedName>
    <definedName function="false" hidden="true" name="sssssssss_1_2" vbProcedure="false">{#N/A,#N/A,FALSE,"GERAL";#N/A,#N/A,FALSE,"012-96";#N/A,#N/A,FALSE,"018-96";#N/A,#N/A,FALSE,"027-96";#N/A,#N/A,FALSE,"059-96";#N/A,#N/A,FALSE,"076-96";#N/A,#N/A,FALSE,"019-97";#N/A,#N/A,FALSE,"021-97";#N/A,#N/A,FALSE,"022-97";#N/A,#N/A,FALSE,"028-97"}</definedName>
    <definedName function="false" hidden="true" name="sssssssss_2" vbProcedure="false">{#N/A,#N/A,FALSE,"GERAL";#N/A,#N/A,FALSE,"012-96";#N/A,#N/A,FALSE,"018-96";#N/A,#N/A,FALSE,"027-96";#N/A,#N/A,FALSE,"059-96";#N/A,#N/A,FALSE,"076-96";#N/A,#N/A,FALSE,"019-97";#N/A,#N/A,FALSE,"021-97";#N/A,#N/A,FALSE,"022-97";#N/A,#N/A,FALSE,"028-97"}</definedName>
    <definedName function="false" hidden="true" name="ssssssss_1" vbProcedure="false">{"'RR'!$A$2:$E$81"}</definedName>
    <definedName function="false" hidden="true" name="ssssssss_1_1" vbProcedure="false">{"'RR'!$A$2:$E$81"}</definedName>
    <definedName function="false" hidden="true" name="ssssssss_1_1_1" vbProcedure="false">{"'RR'!$A$2:$E$81"}</definedName>
    <definedName function="false" hidden="true" name="ssssssss_1_2" vbProcedure="false">{"'RR'!$A$2:$E$81"}</definedName>
    <definedName function="false" hidden="true" name="ssssssss_2" vbProcedure="false">{"'RR'!$A$2:$E$81"}</definedName>
    <definedName function="false" hidden="true" name="SSSSSS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SSSSS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SSSSS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sssss_1" vbProcedure="false">{"PARTE1",#N/A,FALSE,"Plan1"}</definedName>
    <definedName function="false" hidden="true" name="sssss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ssss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ssss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ssss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ssss_1" vbProcedure="false">{"'CptDifn'!$AA$32:$AG$32"}</definedName>
    <definedName function="false" hidden="true" name="ssss_1_1" vbProcedure="false">{"'CptDifn'!$AA$32:$AG$32"}</definedName>
    <definedName function="false" hidden="true" name="ssss_1_1_1" vbProcedure="false">{"'CptDifn'!$AA$32:$AG$32"}</definedName>
    <definedName function="false" hidden="true" name="ssss_1_2" vbProcedure="false">{"'CptDifn'!$AA$32:$AG$32"}</definedName>
    <definedName function="false" hidden="true" name="ssss_2" vbProcedure="false">{"'CptDifn'!$AA$32:$AG$32"}</definedName>
    <definedName function="false" hidden="true" name="SSS_1" vbProcedure="false">{#N/A,#N/A,FALSE,"GERAL";#N/A,#N/A,FALSE,"012-96";#N/A,#N/A,FALSE,"018-96";#N/A,#N/A,FALSE,"027-96";#N/A,#N/A,FALSE,"059-96";#N/A,#N/A,FALSE,"076-96";#N/A,#N/A,FALSE,"019-97";#N/A,#N/A,FALSE,"021-97";#N/A,#N/A,FALSE,"022-97";#N/A,#N/A,FALSE,"028-97"}</definedName>
    <definedName function="false" hidden="true" name="SSS_1_1" vbProcedure="false">{#N/A,#N/A,FALSE,"GERAL";#N/A,#N/A,FALSE,"012-96";#N/A,#N/A,FALSE,"018-96";#N/A,#N/A,FALSE,"027-96";#N/A,#N/A,FALSE,"059-96";#N/A,#N/A,FALSE,"076-96";#N/A,#N/A,FALSE,"019-97";#N/A,#N/A,FALSE,"021-97";#N/A,#N/A,FALSE,"022-97";#N/A,#N/A,FALSE,"028-97"}</definedName>
    <definedName function="false" hidden="true" name="SSS_1_1_1" vbProcedure="false">{#N/A,#N/A,FALSE,"GERAL";#N/A,#N/A,FALSE,"012-96";#N/A,#N/A,FALSE,"018-96";#N/A,#N/A,FALSE,"027-96";#N/A,#N/A,FALSE,"059-96";#N/A,#N/A,FALSE,"076-96";#N/A,#N/A,FALSE,"019-97";#N/A,#N/A,FALSE,"021-97";#N/A,#N/A,FALSE,"022-97";#N/A,#N/A,FALSE,"028-97"}</definedName>
    <definedName function="false" hidden="true" name="SSS_1_2" vbProcedure="false">{#N/A,#N/A,FALSE,"GERAL";#N/A,#N/A,FALSE,"012-96";#N/A,#N/A,FALSE,"018-96";#N/A,#N/A,FALSE,"027-96";#N/A,#N/A,FALSE,"059-96";#N/A,#N/A,FALSE,"076-96";#N/A,#N/A,FALSE,"019-97";#N/A,#N/A,FALSE,"021-97";#N/A,#N/A,FALSE,"022-97";#N/A,#N/A,FALSE,"028-97"}</definedName>
    <definedName function="false" hidden="true" name="SSS_2" vbProcedure="false">{#N/A,#N/A,FALSE,"GERAL";#N/A,#N/A,FALSE,"012-96";#N/A,#N/A,FALSE,"018-96";#N/A,#N/A,FALSE,"027-96";#N/A,#N/A,FALSE,"059-96";#N/A,#N/A,FALSE,"076-96";#N/A,#N/A,FALSE,"019-97";#N/A,#N/A,FALSE,"021-97";#N/A,#N/A,FALSE,"022-97";#N/A,#N/A,FALSE,"028-97"}</definedName>
    <definedName function="false" hidden="true" name="ss_1" vbProcedure="false">{#N/A,#N/A,FALSE,"ET-CAPA";#N/A,#N/A,FALSE,"ET-PAG1";#N/A,#N/A,FALSE,"ET-PAG2";#N/A,#N/A,FALSE,"ET-PAG3";#N/A,#N/A,FALSE,"ET-PAG4";#N/A,#N/A,FALSE,"ET-PAG5"}</definedName>
    <definedName function="false" hidden="true" name="ss_1_1" vbProcedure="false">{#N/A,#N/A,FALSE,"ET-CAPA";#N/A,#N/A,FALSE,"ET-PAG1";#N/A,#N/A,FALSE,"ET-PAG2";#N/A,#N/A,FALSE,"ET-PAG3";#N/A,#N/A,FALSE,"ET-PAG4";#N/A,#N/A,FALSE,"ET-PAG5"}</definedName>
    <definedName function="false" hidden="true" name="ss_1_1_1" vbProcedure="false">{#N/A,#N/A,FALSE,"ET-CAPA";#N/A,#N/A,FALSE,"ET-PAG1";#N/A,#N/A,FALSE,"ET-PAG2";#N/A,#N/A,FALSE,"ET-PAG3";#N/A,#N/A,FALSE,"ET-PAG4";#N/A,#N/A,FALSE,"ET-PAG5"}</definedName>
    <definedName function="false" hidden="true" name="ss_1_2" vbProcedure="false">{#N/A,#N/A,FALSE,"ET-CAPA";#N/A,#N/A,FALSE,"ET-PAG1";#N/A,#N/A,FALSE,"ET-PAG2";#N/A,#N/A,FALSE,"ET-PAG3";#N/A,#N/A,FALSE,"ET-PAG4";#N/A,#N/A,FALSE,"ET-PAG5"}</definedName>
    <definedName function="false" hidden="true" name="ss_2" vbProcedure="false">{#N/A,#N/A,FALSE,"ET-CAPA";#N/A,#N/A,FALSE,"ET-PAG1";#N/A,#N/A,FALSE,"ET-PAG2";#N/A,#N/A,FALSE,"ET-PAG3";#N/A,#N/A,FALSE,"ET-PAG4";#N/A,#N/A,FALSE,"ET-PAG5"}</definedName>
    <definedName function="false" hidden="true" name="star" vbProcedure="false">{#N/A,#N/A,FALSE,"GERAL";#N/A,#N/A,FALSE,"012-96";#N/A,#N/A,FALSE,"018-96";#N/A,#N/A,FALSE,"027-96";#N/A,#N/A,FALSE,"059-96";#N/A,#N/A,FALSE,"076-96";#N/A,#N/A,FALSE,"019-97";#N/A,#N/A,FALSE,"021-97";#N/A,#N/A,FALSE,"022-97";#N/A,#N/A,FALSE,"028-97"}</definedName>
    <definedName function="false" hidden="true" name="stella" vbProcedure="false">{"det (May)",#N/A,FALSE,"June";"sum (MAY YTD)",#N/A,FALSE,"June YTD"}</definedName>
    <definedName function="false" hidden="true" name="stellax" vbProcedure="false">{"det (May)",#N/A,FALSE,"June";"sum (MAY YTD)",#N/A,FALSE,"June YTD"}</definedName>
    <definedName function="false" hidden="true" name="stellax_1" vbProcedure="false">{"det (May)",#N/A,FALSE,"June";"sum (MAY YTD)",#N/A,FALSE,"June YTD"}</definedName>
    <definedName function="false" hidden="true" name="stellax_1_1" vbProcedure="false">{"det (May)",#N/A,FALSE,"June";"sum (MAY YTD)",#N/A,FALSE,"June YTD"}</definedName>
    <definedName function="false" hidden="true" name="stellax_1_1_1" vbProcedure="false">{"det (May)",#N/A,FALSE,"June";"sum (MAY YTD)",#N/A,FALSE,"June YTD"}</definedName>
    <definedName function="false" hidden="true" name="stellax_1_2" vbProcedure="false">{"det (May)",#N/A,FALSE,"June";"sum (MAY YTD)",#N/A,FALSE,"June YTD"}</definedName>
    <definedName function="false" hidden="true" name="stellax_2" vbProcedure="false">{"det (May)",#N/A,FALSE,"June";"sum (MAY YTD)",#N/A,FALSE,"June YTD"}</definedName>
    <definedName function="false" hidden="true" name="stella_1" vbProcedure="false">{"det (May)",#N/A,FALSE,"June";"sum (MAY YTD)",#N/A,FALSE,"June YTD"}</definedName>
    <definedName function="false" hidden="true" name="stella_1_1" vbProcedure="false">{"det (May)",#N/A,FALSE,"June";"sum (MAY YTD)",#N/A,FALSE,"June YTD"}</definedName>
    <definedName function="false" hidden="true" name="stella_1_1_1" vbProcedure="false">{"det (May)",#N/A,FALSE,"June";"sum (MAY YTD)",#N/A,FALSE,"June YTD"}</definedName>
    <definedName function="false" hidden="true" name="stella_1_2" vbProcedure="false">{"det (May)",#N/A,FALSE,"June";"sum (MAY YTD)",#N/A,FALSE,"June YTD"}</definedName>
    <definedName function="false" hidden="true" name="stella_2" vbProcedure="false">{"det (May)",#N/A,FALSE,"June";"sum (MAY YTD)",#N/A,FALSE,"June YTD"}</definedName>
    <definedName function="false" hidden="false" name="SubItemInvestimento" vbProcedure="false">OFFSET([28]DADOS!XEY$1,MATCH(#REF!,[28]DADOS!XFB$1:XFB$65536,0)-1,0,COUNTIF([28]DADOS!XEX$1:XEX$65536,#REF!),1)</definedName>
    <definedName function="false" hidden="true" name="SUGEST" vbProcedure="false">{#N/A,#N/A,FALSE,"GQGEMPRE"}</definedName>
    <definedName function="false" hidden="true" name="SUGEST_1" vbProcedure="false">{#N/A,#N/A,FALSE,"GQGEMPRE"}</definedName>
    <definedName function="false" hidden="true" name="SUGEST_1_1" vbProcedure="false">{#N/A,#N/A,FALSE,"GQGEMPRE"}</definedName>
    <definedName function="false" hidden="true" name="SUGEST_1_1_1" vbProcedure="false">{#N/A,#N/A,FALSE,"GQGEMPRE"}</definedName>
    <definedName function="false" hidden="true" name="SUGEST_1_2" vbProcedure="false">{#N/A,#N/A,FALSE,"GQGEMPRE"}</definedName>
    <definedName function="false" hidden="true" name="SUGEST_2" vbProcedure="false">{#N/A,#N/A,FALSE,"GQGEMPRE"}</definedName>
    <definedName function="false" hidden="true" name="Summary" vbProcedure="false">#REF!</definedName>
    <definedName function="false" hidden="true" name="Supervisores" vbProcedure="false">{"'Quadro'!$A$4:$BG$78"}</definedName>
    <definedName function="false" hidden="true" name="Supervisores_1" vbProcedure="false">{"'Quadro'!$A$4:$BG$78"}</definedName>
    <definedName function="false" hidden="true" name="Supervisores_1_1" vbProcedure="false">{"'Quadro'!$A$4:$BG$78"}</definedName>
    <definedName function="false" hidden="true" name="Supervisores_1_1_1" vbProcedure="false">{"'Quadro'!$A$4:$BG$78"}</definedName>
    <definedName function="false" hidden="true" name="Supervisores_1_2" vbProcedure="false">{"'Quadro'!$A$4:$BG$78"}</definedName>
    <definedName function="false" hidden="true" name="Supervisores_2" vbProcedure="false">{"'Quadro'!$A$4:$BG$78"}</definedName>
    <definedName function="false" hidden="true" name="sw" vbProcedure="false">{#N/A,#N/A,FALSE,"Aging Summary";#N/A,#N/A,FALSE,"Ratio Analysis";#N/A,#N/A,FALSE,"Test 120 Day Accts";#N/A,#N/A,FALSE,"Tickmarks"}</definedName>
    <definedName function="false" hidden="true" name="SWE" vbProcedure="false">{"'Quadro'!$A$4:$BG$78"}</definedName>
    <definedName function="false" hidden="true" name="swee" vbProcedure="false">{"'RR'!$A$2:$E$81"}</definedName>
    <definedName function="false" hidden="true" name="swee_1" vbProcedure="false">{"'RR'!$A$2:$E$81"}</definedName>
    <definedName function="false" hidden="true" name="swee_1_1" vbProcedure="false">{"'RR'!$A$2:$E$81"}</definedName>
    <definedName function="false" hidden="true" name="swee_1_1_1" vbProcedure="false">{"'RR'!$A$2:$E$81"}</definedName>
    <definedName function="false" hidden="true" name="swee_1_2" vbProcedure="false">{"'RR'!$A$2:$E$81"}</definedName>
    <definedName function="false" hidden="true" name="swee_2" vbProcedure="false">{"'RR'!$A$2:$E$81"}</definedName>
    <definedName function="false" hidden="true" name="SWE_1" vbProcedure="false">{"'Quadro'!$A$4:$BG$78"}</definedName>
    <definedName function="false" hidden="true" name="SWE_1_1" vbProcedure="false">{"'Quadro'!$A$4:$BG$78"}</definedName>
    <definedName function="false" hidden="true" name="SWE_1_1_1" vbProcedure="false">{"'Quadro'!$A$4:$BG$78"}</definedName>
    <definedName function="false" hidden="true" name="SWE_1_2" vbProcedure="false">{"'Quadro'!$A$4:$BG$78"}</definedName>
    <definedName function="false" hidden="true" name="SWE_2" vbProcedure="false">{"'Quadro'!$A$4:$BG$78"}</definedName>
    <definedName function="false" hidden="true" name="SWR" vbProcedure="false">{"'Quadro'!$A$4:$BG$78"}</definedName>
    <definedName function="false" hidden="true" name="SWR_1" vbProcedure="false">{"'Quadro'!$A$4:$BG$78"}</definedName>
    <definedName function="false" hidden="true" name="SWR_1_1" vbProcedure="false">{"'Quadro'!$A$4:$BG$78"}</definedName>
    <definedName function="false" hidden="true" name="SWR_1_1_1" vbProcedure="false">{"'Quadro'!$A$4:$BG$78"}</definedName>
    <definedName function="false" hidden="true" name="SWR_1_2" vbProcedure="false">{"'Quadro'!$A$4:$BG$78"}</definedName>
    <definedName function="false" hidden="true" name="SWR_2" vbProcedure="false">{"'Quadro'!$A$4:$BG$78"}</definedName>
    <definedName function="false" hidden="true" name="Swvu.ACC." vbProcedure="false">#REF!</definedName>
    <definedName function="false" hidden="true" name="Swvu.AFAC." vbProcedure="false">#REF!</definedName>
    <definedName function="false" hidden="true" name="Swvu.ELIMLUCRO." vbProcedure="false">#REF!</definedName>
    <definedName function="false" hidden="true" name="Swvu.ESTOQUES." vbProcedure="false">#REF!</definedName>
    <definedName function="false" hidden="true" name="Swvu.Fabio." vbProcedure="false">#REF!</definedName>
    <definedName function="false" hidden="true" name="Swvu.LPERDAS." vbProcedure="false">#REF!</definedName>
    <definedName function="false" hidden="true" name="Swvu.RES432." vbProcedure="false">#REF!</definedName>
    <definedName function="false" hidden="true" name="Swvu.VERLUCRO." vbProcedure="false">#REF!</definedName>
    <definedName function="false" hidden="true" name="SWW" vbProcedure="false">{#N/A,#N/A,FALSE,"Aging Summary";#N/A,#N/A,FALSE,"Ratio Analysis";#N/A,#N/A,FALSE,"Test 120 Day Accts";#N/A,#N/A,FALSE,"Tickmarks"}</definedName>
    <definedName function="false" hidden="true" name="SWW_1" vbProcedure="false">{#N/A,#N/A,FALSE,"Aging Summary";#N/A,#N/A,FALSE,"Ratio Analysis";#N/A,#N/A,FALSE,"Test 120 Day Accts";#N/A,#N/A,FALSE,"Tickmarks"}</definedName>
    <definedName function="false" hidden="true" name="sw_1" vbProcedure="false">{#N/A,#N/A,FALSE,"Aging Summary";#N/A,#N/A,FALSE,"Ratio Analysis";#N/A,#N/A,FALSE,"Test 120 Day Accts";#N/A,#N/A,FALSE,"Tickmarks"}</definedName>
    <definedName function="false" hidden="true" name="sxcc" vbProcedure="false">{#N/A,#N/A,FALSE,"SS";#N/A,#N/A,FALSE,"TER1";#N/A,#N/A,FALSE,"TER2";#N/A,#N/A,FALSE,"TER3";#N/A,#N/A,FALSE,"TP1";#N/A,#N/A,FALSE,"TP2";#N/A,#N/A,FALSE,"TP3";#N/A,#N/A,FALSE,"DI1";#N/A,#N/A,FALSE,"DI2";#N/A,#N/A,FALSE,"DI3";#N/A,#N/A,FALSE,"DS1";#N/A,#N/A,FALSE,"DS2";#N/A,#N/A,FALSE,"CM"}</definedName>
    <definedName function="false" hidden="true" name="sxxdff" vbProcedure="false">{"'CptDifn'!$AA$32:$AG$32"}</definedName>
    <definedName function="false" hidden="true" name="sxxdff_1" vbProcedure="false">{"'CptDifn'!$AA$32:$AG$32"}</definedName>
    <definedName function="false" hidden="true" name="sxxdff_1_1" vbProcedure="false">{"'CptDifn'!$AA$32:$AG$32"}</definedName>
    <definedName function="false" hidden="true" name="sxxdff_1_1_1" vbProcedure="false">{"'CptDifn'!$AA$32:$AG$32"}</definedName>
    <definedName function="false" hidden="true" name="sxxdff_1_2" vbProcedure="false">{"'CptDifn'!$AA$32:$AG$32"}</definedName>
    <definedName function="false" hidden="true" name="sxxdff_2" vbProcedure="false">{"'CptDifn'!$AA$32:$AG$32"}</definedName>
    <definedName function="false" hidden="true" name="synthese" vbProcedure="false">{"tbl1",#N/A,FALSE,"regul";"tbl2",#N/A,FALSE,"regul"}</definedName>
    <definedName function="false" hidden="true" name="s_1" vbProcedure="false">{#N/A,#N/A,FALSE,"GERAL";#N/A,#N/A,FALSE,"012-96";#N/A,#N/A,FALSE,"018-96";#N/A,#N/A,FALSE,"027-96";#N/A,#N/A,FALSE,"059-96";#N/A,#N/A,FALSE,"076-96";#N/A,#N/A,FALSE,"019-97";#N/A,#N/A,FALSE,"021-97";#N/A,#N/A,FALSE,"022-97";#N/A,#N/A,FALSE,"028-97"}</definedName>
    <definedName function="false" hidden="true" name="s_1_2" vbProcedure="false">{#N/A,#N/A,FALSE,"GERAL";#N/A,#N/A,FALSE,"012-96";#N/A,#N/A,FALSE,"018-96";#N/A,#N/A,FALSE,"027-96";#N/A,#N/A,FALSE,"059-96";#N/A,#N/A,FALSE,"076-96";#N/A,#N/A,FALSE,"019-97";#N/A,#N/A,FALSE,"021-97";#N/A,#N/A,FALSE,"022-97";#N/A,#N/A,FALSE,"028-97"}</definedName>
    <definedName function="false" hidden="false" name="T" vbProcedure="false">#REF!</definedName>
    <definedName function="false" hidden="false" name="T.1" vbProcedure="false">#REF!</definedName>
    <definedName function="false" hidden="false" name="T.10" vbProcedure="false">#REF!</definedName>
    <definedName function="false" hidden="false" name="T.11" vbProcedure="false">#REF!</definedName>
    <definedName function="false" hidden="false" name="T.12" vbProcedure="false">#REF!</definedName>
    <definedName function="false" hidden="false" name="T.13" vbProcedure="false">#REF!</definedName>
    <definedName function="false" hidden="false" name="T.14" vbProcedure="false">#REF!</definedName>
    <definedName function="false" hidden="false" name="T.15" vbProcedure="false">#REF!</definedName>
    <definedName function="false" hidden="false" name="T.2" vbProcedure="false">#REF!</definedName>
    <definedName function="false" hidden="false" name="T.3" vbProcedure="false">#REF!</definedName>
    <definedName function="false" hidden="false" name="T.4" vbProcedure="false">#REF!</definedName>
    <definedName function="false" hidden="false" name="T.5" vbProcedure="false">#REF!</definedName>
    <definedName function="false" hidden="false" name="T.6" vbProcedure="false">#REF!</definedName>
    <definedName function="false" hidden="false" name="T.7" vbProcedure="false">#REF!</definedName>
    <definedName function="false" hidden="false" name="T.8" vbProcedure="false">#REF!</definedName>
    <definedName function="false" hidden="false" name="T.9" vbProcedure="false">#REF!</definedName>
    <definedName function="false" hidden="true" name="ta" vbProcedure="false">{#N/A,#N/A,FALSE,"GERAL";#N/A,#N/A,FALSE,"012-96";#N/A,#N/A,FALSE,"018-96";#N/A,#N/A,FALSE,"027-96";#N/A,#N/A,FALSE,"059-96";#N/A,#N/A,FALSE,"076-96";#N/A,#N/A,FALSE,"019-97";#N/A,#N/A,FALSE,"021-97";#N/A,#N/A,FALSE,"022-97";#N/A,#N/A,FALSE,"028-97"}</definedName>
    <definedName function="false" hidden="true" name="tabta" vbProcedure="false">{#N/A,#N/A,FALSE,"Aging Summary";#N/A,#N/A,FALSE,"Ratio Analysis";#N/A,#N/A,FALSE,"Test 120 Day Accts";#N/A,#N/A,FALSE,"Tickmarks"}</definedName>
    <definedName function="false" hidden="true" name="tabta_1" vbProcedure="false">{#N/A,#N/A,FALSE,"Aging Summary";#N/A,#N/A,FALSE,"Ratio Analysis";#N/A,#N/A,FALSE,"Test 120 Day Accts";#N/A,#N/A,FALSE,"Tickmarks"}</definedName>
    <definedName function="false" hidden="true" name="Tachas" vbProcedure="false">{#N/A,#N/A,TRUE,"Plan1"}</definedName>
    <definedName function="false" hidden="false" name="TaxaManut" vbProcedure="false">[13]DADOS!$E$23</definedName>
    <definedName function="false" hidden="true" name="ta_1" vbProcedure="false">{#N/A,#N/A,FALSE,"GERAL";#N/A,#N/A,FALSE,"012-96";#N/A,#N/A,FALSE,"018-96";#N/A,#N/A,FALSE,"027-96";#N/A,#N/A,FALSE,"059-96";#N/A,#N/A,FALSE,"076-96";#N/A,#N/A,FALSE,"019-97";#N/A,#N/A,FALSE,"021-97";#N/A,#N/A,FALSE,"022-97";#N/A,#N/A,FALSE,"028-97"}</definedName>
    <definedName function="false" hidden="true" name="ta_1_1" vbProcedure="false">{#N/A,#N/A,FALSE,"GERAL";#N/A,#N/A,FALSE,"012-96";#N/A,#N/A,FALSE,"018-96";#N/A,#N/A,FALSE,"027-96";#N/A,#N/A,FALSE,"059-96";#N/A,#N/A,FALSE,"076-96";#N/A,#N/A,FALSE,"019-97";#N/A,#N/A,FALSE,"021-97";#N/A,#N/A,FALSE,"022-97";#N/A,#N/A,FALSE,"028-97"}</definedName>
    <definedName function="false" hidden="true" name="ta_1_1_1" vbProcedure="false">{#N/A,#N/A,FALSE,"GERAL";#N/A,#N/A,FALSE,"012-96";#N/A,#N/A,FALSE,"018-96";#N/A,#N/A,FALSE,"027-96";#N/A,#N/A,FALSE,"059-96";#N/A,#N/A,FALSE,"076-96";#N/A,#N/A,FALSE,"019-97";#N/A,#N/A,FALSE,"021-97";#N/A,#N/A,FALSE,"022-97";#N/A,#N/A,FALSE,"028-97"}</definedName>
    <definedName function="false" hidden="true" name="ta_1_2" vbProcedure="false">{#N/A,#N/A,FALSE,"GERAL";#N/A,#N/A,FALSE,"012-96";#N/A,#N/A,FALSE,"018-96";#N/A,#N/A,FALSE,"027-96";#N/A,#N/A,FALSE,"059-96";#N/A,#N/A,FALSE,"076-96";#N/A,#N/A,FALSE,"019-97";#N/A,#N/A,FALSE,"021-97";#N/A,#N/A,FALSE,"022-97";#N/A,#N/A,FALSE,"028-97"}</definedName>
    <definedName function="false" hidden="true" name="ta_2" vbProcedure="false">{#N/A,#N/A,FALSE,"GERAL";#N/A,#N/A,FALSE,"012-96";#N/A,#N/A,FALSE,"018-96";#N/A,#N/A,FALSE,"027-96";#N/A,#N/A,FALSE,"059-96";#N/A,#N/A,FALSE,"076-96";#N/A,#N/A,FALSE,"019-97";#N/A,#N/A,FALSE,"021-97";#N/A,#N/A,FALSE,"022-97";#N/A,#N/A,FALSE,"028-97"}</definedName>
    <definedName function="false" hidden="true" name="TBdbName" vbProcedure="false">"88D5BF544BE111D2B8C5006097494125.mdb"</definedName>
    <definedName function="false" hidden="true" name="teca" vbProcedure="false">#REF!</definedName>
    <definedName function="false" hidden="true" name="teca1" vbProcedure="false">#REF!</definedName>
    <definedName function="false" hidden="true" name="TEEE" vbProcedure="false">{#N/A,#N/A,FALSE,"GERAL";#N/A,#N/A,FALSE,"012-96";#N/A,#N/A,FALSE,"018-96";#N/A,#N/A,FALSE,"027-96";#N/A,#N/A,FALSE,"059-96";#N/A,#N/A,FALSE,"076-96";#N/A,#N/A,FALSE,"019-97";#N/A,#N/A,FALSE,"021-97";#N/A,#N/A,FALSE,"022-97";#N/A,#N/A,FALSE,"028-97"}</definedName>
    <definedName function="false" hidden="true" name="TEEE_1" vbProcedure="false">{#N/A,#N/A,FALSE,"GERAL";#N/A,#N/A,FALSE,"012-96";#N/A,#N/A,FALSE,"018-96";#N/A,#N/A,FALSE,"027-96";#N/A,#N/A,FALSE,"059-96";#N/A,#N/A,FALSE,"076-96";#N/A,#N/A,FALSE,"019-97";#N/A,#N/A,FALSE,"021-97";#N/A,#N/A,FALSE,"022-97";#N/A,#N/A,FALSE,"028-97"}</definedName>
    <definedName function="false" hidden="true" name="TEEE_1_1" vbProcedure="false">{#N/A,#N/A,FALSE,"GERAL";#N/A,#N/A,FALSE,"012-96";#N/A,#N/A,FALSE,"018-96";#N/A,#N/A,FALSE,"027-96";#N/A,#N/A,FALSE,"059-96";#N/A,#N/A,FALSE,"076-96";#N/A,#N/A,FALSE,"019-97";#N/A,#N/A,FALSE,"021-97";#N/A,#N/A,FALSE,"022-97";#N/A,#N/A,FALSE,"028-97"}</definedName>
    <definedName function="false" hidden="true" name="TEEE_2" vbProcedure="false">{#N/A,#N/A,FALSE,"GERAL";#N/A,#N/A,FALSE,"012-96";#N/A,#N/A,FALSE,"018-96";#N/A,#N/A,FALSE,"027-96";#N/A,#N/A,FALSE,"059-96";#N/A,#N/A,FALSE,"076-96";#N/A,#N/A,FALSE,"019-97";#N/A,#N/A,FALSE,"021-97";#N/A,#N/A,FALSE,"022-97";#N/A,#N/A,FALSE,"028-97"}</definedName>
    <definedName function="false" hidden="true" name="tem" vbProcedure="false">{"'gráf jan00'!$A$1:$AK$41"}</definedName>
    <definedName function="false" hidden="true" name="temp"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tempo" vbProcedure="false">{#N/A,#N/A,FALSE,"PCOL"}</definedName>
    <definedName function="false" hidden="true" name="TEMP_1" vbProcedure="false">{#N/A,#N/A,FALSE,"PCOL"}</definedName>
    <definedName function="false" hidden="true" name="TEMP_1_1" vbProcedure="false">{#N/A,#N/A,FALSE,"PCOL"}</definedName>
    <definedName function="false" hidden="true" name="TEMP_1_1_1" vbProcedure="false">{#N/A,#N/A,FALSE,"PCOL"}</definedName>
    <definedName function="false" hidden="true" name="TEMP_1_2" vbProcedure="false">{#N/A,#N/A,FALSE,"PCOL"}</definedName>
    <definedName function="false" hidden="true" name="TEMP_2" vbProcedure="false">{#N/A,#N/A,FALSE,"PCOL"}</definedName>
    <definedName function="false" hidden="true" name="Tend" vbProcedure="false">{"'Farol'!$A$1:$AC$49"}</definedName>
    <definedName function="false" hidden="true" name="ter" vbProcedure="false">#REF!</definedName>
    <definedName function="false" hidden="true" name="tesla" vbProcedure="false">{#N/A,#N/A,FALSE,"GERAL";#N/A,#N/A,FALSE,"012-96";#N/A,#N/A,FALSE,"018-96";#N/A,#N/A,FALSE,"027-96";#N/A,#N/A,FALSE,"059-96";#N/A,#N/A,FALSE,"076-96";#N/A,#N/A,FALSE,"019-97";#N/A,#N/A,FALSE,"021-97";#N/A,#N/A,FALSE,"022-97";#N/A,#N/A,FALSE,"028-97"}</definedName>
    <definedName function="false" hidden="true" name="TEST" vbProcedure="false">{#N/A,#N/A,FALSE,"GERAL";#N/A,#N/A,FALSE,"012-96";#N/A,#N/A,FALSE,"018-96";#N/A,#N/A,FALSE,"027-96";#N/A,#N/A,FALSE,"059-96";#N/A,#N/A,FALSE,"076-96";#N/A,#N/A,FALSE,"019-97";#N/A,#N/A,FALSE,"021-97";#N/A,#N/A,FALSE,"022-97";#N/A,#N/A,FALSE,"028-97"}</definedName>
    <definedName function="false" hidden="true" name="testa" vbProcedure="false">{#N/A,#N/A,FALSE,"ResRegn.A-kons.";#N/A,#N/A,FALSE,"Bal3112.A-kons.";#N/A,#N/A,FALSE,"Kont.a.A-kons.";#N/A,#N/A,FALSE,"Note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function="false" hidden="true" name="teste" vbProcedure="false">{#N/A,#N/A,FALSE,"RESUMO-BB1";#N/A,#N/A,FALSE,"MOD-A01-R - BB1";#N/A,#N/A,FALSE,"URB-BB1"}</definedName>
    <definedName function="false" hidden="true" name="teste1" vbProcedure="false">{#N/A,#N/A,FALSE,"GERAL";#N/A,#N/A,FALSE,"012-96";#N/A,#N/A,FALSE,"018-96";#N/A,#N/A,FALSE,"027-96";#N/A,#N/A,FALSE,"059-96";#N/A,#N/A,FALSE,"076-96";#N/A,#N/A,FALSE,"019-97";#N/A,#N/A,FALSE,"021-97";#N/A,#N/A,FALSE,"022-97";#N/A,#N/A,FALSE,"028-97"}</definedName>
    <definedName function="false" hidden="true" name="teste10" vbProcedure="false">{"'Quadro'!$A$4:$BG$78"}</definedName>
    <definedName function="false" hidden="true" name="teste1_1" vbProcedure="false">{#N/A,#N/A,FALSE,"GERAL";#N/A,#N/A,FALSE,"012-96";#N/A,#N/A,FALSE,"018-96";#N/A,#N/A,FALSE,"027-96";#N/A,#N/A,FALSE,"059-96";#N/A,#N/A,FALSE,"076-96";#N/A,#N/A,FALSE,"019-97";#N/A,#N/A,FALSE,"021-97";#N/A,#N/A,FALSE,"022-97";#N/A,#N/A,FALSE,"028-97"}</definedName>
    <definedName function="false" hidden="true" name="teste1_1_1" vbProcedure="false">{#N/A,#N/A,FALSE,"GERAL";#N/A,#N/A,FALSE,"012-96";#N/A,#N/A,FALSE,"018-96";#N/A,#N/A,FALSE,"027-96";#N/A,#N/A,FALSE,"059-96";#N/A,#N/A,FALSE,"076-96";#N/A,#N/A,FALSE,"019-97";#N/A,#N/A,FALSE,"021-97";#N/A,#N/A,FALSE,"022-97";#N/A,#N/A,FALSE,"028-97"}</definedName>
    <definedName function="false" hidden="true" name="teste1_1_1_1" vbProcedure="false">{#N/A,#N/A,FALSE,"GERAL";#N/A,#N/A,FALSE,"012-96";#N/A,#N/A,FALSE,"018-96";#N/A,#N/A,FALSE,"027-96";#N/A,#N/A,FALSE,"059-96";#N/A,#N/A,FALSE,"076-96";#N/A,#N/A,FALSE,"019-97";#N/A,#N/A,FALSE,"021-97";#N/A,#N/A,FALSE,"022-97";#N/A,#N/A,FALSE,"028-97"}</definedName>
    <definedName function="false" hidden="true" name="teste1_1_2" vbProcedure="false">{#N/A,#N/A,FALSE,"GERAL";#N/A,#N/A,FALSE,"012-96";#N/A,#N/A,FALSE,"018-96";#N/A,#N/A,FALSE,"027-96";#N/A,#N/A,FALSE,"059-96";#N/A,#N/A,FALSE,"076-96";#N/A,#N/A,FALSE,"019-97";#N/A,#N/A,FALSE,"021-97";#N/A,#N/A,FALSE,"022-97";#N/A,#N/A,FALSE,"028-97"}</definedName>
    <definedName function="false" hidden="true" name="teste1_2" vbProcedure="false">{#N/A,#N/A,FALSE,"GERAL";#N/A,#N/A,FALSE,"012-96";#N/A,#N/A,FALSE,"018-96";#N/A,#N/A,FALSE,"027-96";#N/A,#N/A,FALSE,"059-96";#N/A,#N/A,FALSE,"076-96";#N/A,#N/A,FALSE,"019-97";#N/A,#N/A,FALSE,"021-97";#N/A,#N/A,FALSE,"022-97";#N/A,#N/A,FALSE,"028-97"}</definedName>
    <definedName function="false" hidden="true" name="teste2" vbProcedure="false">{"'CptDifn'!$AA$32:$AG$32"}</definedName>
    <definedName function="false" hidden="true" name="teste20" vbProcedure="false">{"'Quadro'!$A$4:$BG$78"}</definedName>
    <definedName function="false" hidden="true" name="teste2_1" vbProcedure="false">{#N/A,#N/A,FALSE,"GERAL";#N/A,#N/A,FALSE,"012-96";#N/A,#N/A,FALSE,"018-96";#N/A,#N/A,FALSE,"027-96";#N/A,#N/A,FALSE,"059-96";#N/A,#N/A,FALSE,"076-96";#N/A,#N/A,FALSE,"019-97";#N/A,#N/A,FALSE,"021-97";#N/A,#N/A,FALSE,"022-97";#N/A,#N/A,FALSE,"028-97"}</definedName>
    <definedName function="false" hidden="true" name="teste3" vbProcedure="false">{"'gráf jan00'!$A$1:$AK$41"}</definedName>
    <definedName function="false" hidden="true" name="testeA" vbProcedure="false">{"'Quadro'!$A$4:$BG$78"}</definedName>
    <definedName function="false" hidden="true" name="tete" vbProcedure="false">#REF!</definedName>
    <definedName function="false" hidden="true" name="tete1" vbProcedure="false">#REF!</definedName>
    <definedName function="false" hidden="true" name="tete2" vbProcedure="false">#REF!</definedName>
    <definedName function="false" hidden="true" name="tete3" vbProcedure="false">#REF!</definedName>
    <definedName function="false" hidden="true" name="tete4" vbProcedure="false">#REF!</definedName>
    <definedName function="false" hidden="true" name="TextRefCopyRangeCount" vbProcedure="false">69</definedName>
    <definedName function="false" hidden="true" name="TFV"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FV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FV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FV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FV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FV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gb" vbProcedure="false">{"'gráf jan00'!$A$1:$AK$41"}</definedName>
    <definedName function="false" hidden="true" name="tgb_1" vbProcedure="false">{"'gráf jan00'!$A$1:$AK$41"}</definedName>
    <definedName function="false" hidden="true" name="tgb_1_1" vbProcedure="false">{"'gráf jan00'!$A$1:$AK$41"}</definedName>
    <definedName function="false" hidden="true" name="tgb_1_1_1" vbProcedure="false">{"'gráf jan00'!$A$1:$AK$41"}</definedName>
    <definedName function="false" hidden="true" name="tgb_1_2" vbProcedure="false">{"'gráf jan00'!$A$1:$AK$41"}</definedName>
    <definedName function="false" hidden="true" name="tgb_2" vbProcedure="false">{"'gráf jan00'!$A$1:$AK$41"}</definedName>
    <definedName function="false" hidden="true" name="thguyi" vbProcedure="false">{"'CptDifn'!$AA$32:$AG$32"}</definedName>
    <definedName function="false" hidden="true" name="thguyi_1" vbProcedure="false">{"'CptDifn'!$AA$32:$AG$32"}</definedName>
    <definedName function="false" hidden="true" name="thguyi_1_1" vbProcedure="false">{"'CptDifn'!$AA$32:$AG$32"}</definedName>
    <definedName function="false" hidden="true" name="thguyi_1_1_1" vbProcedure="false">{"'CptDifn'!$AA$32:$AG$32"}</definedName>
    <definedName function="false" hidden="true" name="thguyi_1_2" vbProcedure="false">{"'CptDifn'!$AA$32:$AG$32"}</definedName>
    <definedName function="false" hidden="true" name="thguyi_2" vbProcedure="false">{"'CptDifn'!$AA$32:$AG$32"}</definedName>
    <definedName function="false" hidden="true" name="thi" vbProcedure="false">{#N/A,#N/A,FALSE,"ROTINA";#N/A,#N/A,FALSE,"ITENS";#N/A,#N/A,FALSE,"ACOMP"}</definedName>
    <definedName function="false" hidden="true" name="thi_1" vbProcedure="false">{#N/A,#N/A,FALSE,"ROTINA";#N/A,#N/A,FALSE,"ITENS";#N/A,#N/A,FALSE,"ACOMP"}</definedName>
    <definedName function="false" hidden="true" name="thi_1_1" vbProcedure="false">{#N/A,#N/A,FALSE,"ROTINA";#N/A,#N/A,FALSE,"ITENS";#N/A,#N/A,FALSE,"ACOMP"}</definedName>
    <definedName function="false" hidden="true" name="thi_1_1_1" vbProcedure="false">{#N/A,#N/A,FALSE,"ROTINA";#N/A,#N/A,FALSE,"ITENS";#N/A,#N/A,FALSE,"ACOMP"}</definedName>
    <definedName function="false" hidden="true" name="thi_1_2" vbProcedure="false">{#N/A,#N/A,FALSE,"ROTINA";#N/A,#N/A,FALSE,"ITENS";#N/A,#N/A,FALSE,"ACOMP"}</definedName>
    <definedName function="false" hidden="true" name="thi_2" vbProcedure="false">{#N/A,#N/A,FALSE,"ROTINA";#N/A,#N/A,FALSE,"ITENS";#N/A,#N/A,FALSE,"ACOMP"}</definedName>
    <definedName function="false" hidden="true" name="THR" vbProcedure="false">{"'gráf jan00'!$A$1:$AK$41"}</definedName>
    <definedName function="false" hidden="true" name="THR_1" vbProcedure="false">{"'gráf jan00'!$A$1:$AK$41"}</definedName>
    <definedName function="false" hidden="true" name="THR_1_1" vbProcedure="false">{"'gráf jan00'!$A$1:$AK$41"}</definedName>
    <definedName function="false" hidden="true" name="THR_1_1_1" vbProcedure="false">{"'gráf jan00'!$A$1:$AK$41"}</definedName>
    <definedName function="false" hidden="true" name="THR_1_2" vbProcedure="false">{"'gráf jan00'!$A$1:$AK$41"}</definedName>
    <definedName function="false" hidden="true" name="THR_2" vbProcedure="false">{"'gráf jan00'!$A$1:$AK$41"}</definedName>
    <definedName function="false" hidden="true" name="THTRHT" vbProcedure="false">{"'gráf jan00'!$A$1:$AK$41"}</definedName>
    <definedName function="false" hidden="true" name="THTRHT_1" vbProcedure="false">{"'gráf jan00'!$A$1:$AK$41"}</definedName>
    <definedName function="false" hidden="true" name="THTRHT_1_1" vbProcedure="false">{"'gráf jan00'!$A$1:$AK$41"}</definedName>
    <definedName function="false" hidden="true" name="THTRHT_1_1_1" vbProcedure="false">{"'gráf jan00'!$A$1:$AK$41"}</definedName>
    <definedName function="false" hidden="true" name="THTRHT_1_2" vbProcedure="false">{"'gráf jan00'!$A$1:$AK$41"}</definedName>
    <definedName function="false" hidden="true" name="THTRHT_2" vbProcedure="false">{"'gráf jan00'!$A$1:$AK$41"}</definedName>
    <definedName function="false" hidden="true" name="tjtrj"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jtrj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jtrj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jtrj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jtrj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jtrj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M111S29S00E2C12C09EPM" vbProcedure="false">#REF!</definedName>
    <definedName function="false" hidden="true" name="TM12S27S02E3C01C30EPM" vbProcedure="false">#REF!</definedName>
    <definedName function="false" hidden="true" name="TM12S8S02E3C59C22EPM" vbProcedure="false">#REF!</definedName>
    <definedName function="false" hidden="true" name="TM17S29S2004E4C38C44EPM" vbProcedure="false">#REF!</definedName>
    <definedName function="false" hidden="true" name="TM19S27S01E1C06C19EPM" vbProcedure="false">#REF!</definedName>
    <definedName function="false" hidden="true" name="TM22S14S02E6C30C55EPM" vbProcedure="false">#REF!</definedName>
    <definedName function="false" hidden="true" name="TM22S8S02E3C58C40EPM" vbProcedure="false">#REF!</definedName>
    <definedName function="false" hidden="true" name="TM27S29S2004E4C28C12EPM" vbProcedure="false">#REF!</definedName>
    <definedName function="false" hidden="true" name="TN1CTurner" vbProcedure="false">#REF!</definedName>
    <definedName function="false" hidden="true" name="TN1DEales" vbProcedure="false">#REF!</definedName>
    <definedName function="false" hidden="true" name="TN1DTaylor" vbProcedure="false">#REF!</definedName>
    <definedName function="false" hidden="true" name="TN1PShen" vbProcedure="false">#REF!</definedName>
    <definedName function="false" hidden="true" name="TN1sbuffington" vbProcedure="false">#REF!</definedName>
    <definedName function="false" hidden="true" name="to" vbProcedure="false">{#N/A,#N/A,FALSE,"GERAL";#N/A,#N/A,FALSE,"012-96";#N/A,#N/A,FALSE,"018-96";#N/A,#N/A,FALSE,"027-96";#N/A,#N/A,FALSE,"059-96";#N/A,#N/A,FALSE,"076-96";#N/A,#N/A,FALSE,"019-97";#N/A,#N/A,FALSE,"021-97";#N/A,#N/A,FALSE,"022-97";#N/A,#N/A,FALSE,"028-97"}</definedName>
    <definedName function="false" hidden="true" name="TOT" vbProcedure="false">#REF!</definedName>
    <definedName function="false" hidden="false" name="TOT.P" vbProcedure="false">#REF!</definedName>
    <definedName function="false" hidden="false" name="TOT1.P" vbProcedure="false">#REF!</definedName>
    <definedName function="false" hidden="true" name="total"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false" name="Total1.1" vbProcedure="false">#REF!</definedName>
    <definedName function="false" hidden="false" name="Total1.10" vbProcedure="false">#REF!</definedName>
    <definedName function="false" hidden="false" name="Total1.11" vbProcedure="false">#REF!</definedName>
    <definedName function="false" hidden="false" name="Total1.12" vbProcedure="false">#REF!</definedName>
    <definedName function="false" hidden="false" name="Total1.2" vbProcedure="false">#REF!</definedName>
    <definedName function="false" hidden="false" name="Total1.3" vbProcedure="false">#REF!</definedName>
    <definedName function="false" hidden="false" name="Total1.4" vbProcedure="false">#REF!</definedName>
    <definedName function="false" hidden="false" name="Total1.5" vbProcedure="false">#REF!</definedName>
    <definedName function="false" hidden="false" name="Total1.6" vbProcedure="false">#REF!</definedName>
    <definedName function="false" hidden="false" name="Total1.7" vbProcedure="false">#REF!</definedName>
    <definedName function="false" hidden="false" name="Total1.8" vbProcedure="false">#REF!</definedName>
    <definedName function="false" hidden="false" name="Total1.9" vbProcedure="false">#REF!</definedName>
    <definedName function="false" hidden="false" name="Total2.1" vbProcedure="false">#REF!</definedName>
    <definedName function="false" hidden="false" name="Total2.10" vbProcedure="false">#REF!</definedName>
    <definedName function="false" hidden="false" name="Total2.11" vbProcedure="false">#REF!</definedName>
    <definedName function="false" hidden="false" name="Total2.12" vbProcedure="false">#REF!</definedName>
    <definedName function="false" hidden="false" name="Total2.13" vbProcedure="false">#REF!</definedName>
    <definedName function="false" hidden="false" name="Total2.14" vbProcedure="false">#REF!</definedName>
    <definedName function="false" hidden="false" name="Total2.15" vbProcedure="false">#REF!</definedName>
    <definedName function="false" hidden="false" name="Total2.16" vbProcedure="false">#REF!</definedName>
    <definedName function="false" hidden="false" name="Total2.17" vbProcedure="false">#REF!</definedName>
    <definedName function="false" hidden="false" name="Total2.18" vbProcedure="false">#REF!</definedName>
    <definedName function="false" hidden="false" name="Total2.2" vbProcedure="false">#REF!</definedName>
    <definedName function="false" hidden="false" name="Total2.3" vbProcedure="false">#REF!</definedName>
    <definedName function="false" hidden="false" name="Total2.4" vbProcedure="false">#REF!</definedName>
    <definedName function="false" hidden="false" name="Total2.5" vbProcedure="false">#REF!</definedName>
    <definedName function="false" hidden="false" name="Total2.6" vbProcedure="false">#REF!</definedName>
    <definedName function="false" hidden="false" name="Total2.7" vbProcedure="false">#REF!</definedName>
    <definedName function="false" hidden="false" name="Total2.8" vbProcedure="false">#REF!</definedName>
    <definedName function="false" hidden="false" name="Total2.9" vbProcedure="false">#REF!</definedName>
    <definedName function="false" hidden="false" name="Total3.1" vbProcedure="false">#REF!</definedName>
    <definedName function="false" hidden="false" name="Total3.2" vbProcedure="false">#REF!</definedName>
    <definedName function="false" hidden="false" name="Total3.3" vbProcedure="false">#REF!</definedName>
    <definedName function="false" hidden="false" name="Total3.4" vbProcedure="false">#REF!</definedName>
    <definedName function="false" hidden="false" name="Totalb1.1" vbProcedure="false">#REF!</definedName>
    <definedName function="false" hidden="false" name="Totalb1.2" vbProcedure="false">#REF!</definedName>
    <definedName function="false" hidden="false" name="Totalb1.3" vbProcedure="false">#REF!</definedName>
    <definedName function="false" hidden="false" name="Totalb1.4" vbProcedure="false">#REF!</definedName>
    <definedName function="false" hidden="false" name="Totalb1.5" vbProcedure="false">#REF!</definedName>
    <definedName function="false" hidden="false" name="Totalb1.6" vbProcedure="false">#REF!</definedName>
    <definedName function="false" hidden="false" name="Totalb2.1" vbProcedure="false">#REF!</definedName>
    <definedName function="false" hidden="false" name="Totalb2.2" vbProcedure="false">#REF!</definedName>
    <definedName function="false" hidden="false" name="Totalb2.3" vbProcedure="false">#REF!</definedName>
    <definedName function="false" hidden="false" name="Totalb2.4" vbProcedure="false">#REF!</definedName>
    <definedName function="false" hidden="false" name="Totalb2.5" vbProcedure="false">#REF!</definedName>
    <definedName function="false" hidden="false" name="Totalb2.6" vbProcedure="false">#REF!</definedName>
    <definedName function="false" hidden="false" name="Totalb2.7" vbProcedure="false">#REF!</definedName>
    <definedName function="false" hidden="false" name="Totalc1.1" vbProcedure="false">#REF!</definedName>
    <definedName function="false" hidden="false" name="Totalc1.2" vbProcedure="false">#REF!</definedName>
    <definedName function="false" hidden="false" name="Totalc2.1" vbProcedure="false">#REF!</definedName>
    <definedName function="false" hidden="false" name="Totald1.0" vbProcedure="false">#REF!</definedName>
    <definedName function="false" hidden="false" name="Totald2.1" vbProcedure="false">#REF!</definedName>
    <definedName function="false" hidden="false" name="Totale1.0" vbProcedure="false">#REF!</definedName>
    <definedName function="false" hidden="false" name="Totale2.0" vbProcedure="false">#REF!</definedName>
    <definedName function="false" hidden="false" name="Totalgeral1" vbProcedure="false">#REF!</definedName>
    <definedName function="false" hidden="false" name="Totalgeral1a12" vbProcedure="false">#REF!</definedName>
    <definedName function="false" hidden="false" name="Totalgeral2" vbProcedure="false">#REF!</definedName>
    <definedName function="false" hidden="false" name="Totalgeral3" vbProcedure="false">#REF!</definedName>
    <definedName function="false" hidden="false" name="TotalgeralA" vbProcedure="false">#REF!</definedName>
    <definedName function="false" hidden="false" name="TotalgeralB" vbProcedure="false">#REF!</definedName>
    <definedName function="false" hidden="false" name="Totalgeralb1" vbProcedure="false">#REF!</definedName>
    <definedName function="false" hidden="false" name="Totalgeralb2" vbProcedure="false">#REF!</definedName>
    <definedName function="false" hidden="false" name="TotalgeralC" vbProcedure="false">#REF!</definedName>
    <definedName function="false" hidden="false" name="Totalgeralc1" vbProcedure="false">#REF!</definedName>
    <definedName function="false" hidden="false" name="Totalgeralc2" vbProcedure="false">#REF!</definedName>
    <definedName function="false" hidden="false" name="TotalgeralD" vbProcedure="false">#REF!</definedName>
    <definedName function="false" hidden="false" name="Totalgerald1" vbProcedure="false">#REF!</definedName>
    <definedName function="false" hidden="false" name="Totalgerald2" vbProcedure="false">#REF!</definedName>
    <definedName function="false" hidden="false" name="TotalgeralE" vbProcedure="false">#REF!</definedName>
    <definedName function="false" hidden="false" name="Totalgerale1" vbProcedure="false">#REF!</definedName>
    <definedName function="false" hidden="false" name="Totalgerale2" vbProcedure="false">#REF!</definedName>
    <definedName function="false" hidden="true" name="toto" vbProcedure="false">{"'Database'!$A$1:$F$130"}</definedName>
    <definedName function="false" hidden="true" name="to_1" vbProcedure="false">{#N/A,#N/A,FALSE,"GERAL";#N/A,#N/A,FALSE,"012-96";#N/A,#N/A,FALSE,"018-96";#N/A,#N/A,FALSE,"027-96";#N/A,#N/A,FALSE,"059-96";#N/A,#N/A,FALSE,"076-96";#N/A,#N/A,FALSE,"019-97";#N/A,#N/A,FALSE,"021-97";#N/A,#N/A,FALSE,"022-97";#N/A,#N/A,FALSE,"028-97"}</definedName>
    <definedName function="false" hidden="true" name="to_1_1" vbProcedure="false">{#N/A,#N/A,FALSE,"GERAL";#N/A,#N/A,FALSE,"012-96";#N/A,#N/A,FALSE,"018-96";#N/A,#N/A,FALSE,"027-96";#N/A,#N/A,FALSE,"059-96";#N/A,#N/A,FALSE,"076-96";#N/A,#N/A,FALSE,"019-97";#N/A,#N/A,FALSE,"021-97";#N/A,#N/A,FALSE,"022-97";#N/A,#N/A,FALSE,"028-97"}</definedName>
    <definedName function="false" hidden="true" name="to_1_1_1" vbProcedure="false">{#N/A,#N/A,FALSE,"GERAL";#N/A,#N/A,FALSE,"012-96";#N/A,#N/A,FALSE,"018-96";#N/A,#N/A,FALSE,"027-96";#N/A,#N/A,FALSE,"059-96";#N/A,#N/A,FALSE,"076-96";#N/A,#N/A,FALSE,"019-97";#N/A,#N/A,FALSE,"021-97";#N/A,#N/A,FALSE,"022-97";#N/A,#N/A,FALSE,"028-97"}</definedName>
    <definedName function="false" hidden="true" name="to_1_2" vbProcedure="false">{#N/A,#N/A,FALSE,"GERAL";#N/A,#N/A,FALSE,"012-96";#N/A,#N/A,FALSE,"018-96";#N/A,#N/A,FALSE,"027-96";#N/A,#N/A,FALSE,"059-96";#N/A,#N/A,FALSE,"076-96";#N/A,#N/A,FALSE,"019-97";#N/A,#N/A,FALSE,"021-97";#N/A,#N/A,FALSE,"022-97";#N/A,#N/A,FALSE,"028-97"}</definedName>
    <definedName function="false" hidden="true" name="to_2" vbProcedure="false">{#N/A,#N/A,FALSE,"GERAL";#N/A,#N/A,FALSE,"012-96";#N/A,#N/A,FALSE,"018-96";#N/A,#N/A,FALSE,"027-96";#N/A,#N/A,FALSE,"059-96";#N/A,#N/A,FALSE,"076-96";#N/A,#N/A,FALSE,"019-97";#N/A,#N/A,FALSE,"021-97";#N/A,#N/A,FALSE,"022-97";#N/A,#N/A,FALSE,"028-97"}</definedName>
    <definedName function="false" hidden="true" name="TP" vbProcedure="false">#REF!</definedName>
    <definedName function="false" hidden="true" name="tran" vbProcedure="false">{"'Quadro'!$A$4:$BG$78"}</definedName>
    <definedName function="false" hidden="true" name="transp3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sp36a"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sp36a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sp36a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sp36a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sp36a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sp36a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sp36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sp36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sp36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sp36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sp36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tran_1" vbProcedure="false">{"'Quadro'!$A$4:$BG$78"}</definedName>
    <definedName function="false" hidden="true" name="tran_1_1" vbProcedure="false">{"'Quadro'!$A$4:$BG$78"}</definedName>
    <definedName function="false" hidden="true" name="tran_1_1_1" vbProcedure="false">{"'Quadro'!$A$4:$BG$78"}</definedName>
    <definedName function="false" hidden="true" name="tran_1_2" vbProcedure="false">{"'Quadro'!$A$4:$BG$78"}</definedName>
    <definedName function="false" hidden="true" name="tran_2" vbProcedure="false">{"'Quadro'!$A$4:$BG$78"}</definedName>
    <definedName function="false" hidden="true" name="tre" vbProcedure="false">{"'gráf jan00'!$A$1:$AK$41"}</definedName>
    <definedName function="false" hidden="true" name="TREINAMENTOS" vbProcedure="false">#REF!</definedName>
    <definedName function="false" hidden="false" name="TREINAMENTO_RAC" vbProcedure="false">#REF!</definedName>
    <definedName function="false" hidden="true" name="trem" vbProcedure="false">{"'gráf jan00'!$A$1:$AK$41"}</definedName>
    <definedName function="false" hidden="true" name="trem_1" vbProcedure="false">{"'gráf jan00'!$A$1:$AK$41"}</definedName>
    <definedName function="false" hidden="true" name="trem_1_1" vbProcedure="false">{"'gráf jan00'!$A$1:$AK$41"}</definedName>
    <definedName function="false" hidden="true" name="trem_1_1_1" vbProcedure="false">{"'gráf jan00'!$A$1:$AK$41"}</definedName>
    <definedName function="false" hidden="true" name="trem_1_2" vbProcedure="false">{"'gráf jan00'!$A$1:$AK$41"}</definedName>
    <definedName function="false" hidden="true" name="trem_2" vbProcedure="false">{"'gráf jan00'!$A$1:$AK$41"}</definedName>
    <definedName function="false" hidden="true" name="treu" vbProcedure="false">#REF!</definedName>
    <definedName function="false" hidden="true" name="trezeabril" vbProcedure="false">{"'gráf jan00'!$A$1:$AK$41"}</definedName>
    <definedName function="false" hidden="true" name="TREZEABRILL" vbProcedure="false">{"'gráf jan00'!$A$1:$AK$41"}</definedName>
    <definedName function="false" hidden="true" name="TREZEABRILL_1" vbProcedure="false">{"'gráf jan00'!$A$1:$AK$41"}</definedName>
    <definedName function="false" hidden="true" name="TREZEABRILL_1_1" vbProcedure="false">{"'gráf jan00'!$A$1:$AK$41"}</definedName>
    <definedName function="false" hidden="true" name="TREZEABRILL_1_1_1" vbProcedure="false">{"'gráf jan00'!$A$1:$AK$41"}</definedName>
    <definedName function="false" hidden="true" name="TREZEABRILL_1_2" vbProcedure="false">{"'gráf jan00'!$A$1:$AK$41"}</definedName>
    <definedName function="false" hidden="true" name="TREZEABRILL_2" vbProcedure="false">{"'gráf jan00'!$A$1:$AK$41"}</definedName>
    <definedName function="false" hidden="true" name="trezeabril_1" vbProcedure="false">{"'gráf jan00'!$A$1:$AK$41"}</definedName>
    <definedName function="false" hidden="true" name="trezeabril_1_1" vbProcedure="false">{"'gráf jan00'!$A$1:$AK$41"}</definedName>
    <definedName function="false" hidden="true" name="trezeabril_1_1_1" vbProcedure="false">{"'gráf jan00'!$A$1:$AK$41"}</definedName>
    <definedName function="false" hidden="true" name="trezeabril_1_2" vbProcedure="false">{"'gráf jan00'!$A$1:$AK$41"}</definedName>
    <definedName function="false" hidden="true" name="trezeabril_2" vbProcedure="false">{"'gráf jan00'!$A$1:$AK$41"}</definedName>
    <definedName function="false" hidden="true" name="trezeag" vbProcedure="false">{"'gráf jan00'!$A$1:$AK$41"}</definedName>
    <definedName function="false" hidden="true" name="trezeagosto" vbProcedure="false">{"'gráf jan00'!$A$1:$AK$41"}</definedName>
    <definedName function="false" hidden="true" name="trezeagosto2" vbProcedure="false">{"'gráf jan00'!$A$1:$AK$41"}</definedName>
    <definedName function="false" hidden="true" name="trezeagosto2_1" vbProcedure="false">{"'gráf jan00'!$A$1:$AK$41"}</definedName>
    <definedName function="false" hidden="true" name="trezeagosto2_1_1" vbProcedure="false">{"'gráf jan00'!$A$1:$AK$41"}</definedName>
    <definedName function="false" hidden="true" name="trezeagosto2_1_1_1" vbProcedure="false">{"'gráf jan00'!$A$1:$AK$41"}</definedName>
    <definedName function="false" hidden="true" name="trezeagosto2_1_2" vbProcedure="false">{"'gráf jan00'!$A$1:$AK$41"}</definedName>
    <definedName function="false" hidden="true" name="trezeagosto2_2" vbProcedure="false">{"'gráf jan00'!$A$1:$AK$41"}</definedName>
    <definedName function="false" hidden="true" name="trezeagosto3" vbProcedure="false">{"'gráf jan00'!$A$1:$AK$41"}</definedName>
    <definedName function="false" hidden="true" name="trezeagosto3_1" vbProcedure="false">{"'gráf jan00'!$A$1:$AK$41"}</definedName>
    <definedName function="false" hidden="true" name="trezeagosto3_1_1" vbProcedure="false">{"'gráf jan00'!$A$1:$AK$41"}</definedName>
    <definedName function="false" hidden="true" name="trezeagosto3_1_1_1" vbProcedure="false">{"'gráf jan00'!$A$1:$AK$41"}</definedName>
    <definedName function="false" hidden="true" name="trezeagosto3_1_2" vbProcedure="false">{"'gráf jan00'!$A$1:$AK$41"}</definedName>
    <definedName function="false" hidden="true" name="trezeagosto3_2" vbProcedure="false">{"'gráf jan00'!$A$1:$AK$41"}</definedName>
    <definedName function="false" hidden="true" name="trezeagosto4" vbProcedure="false">{"'gráf jan00'!$A$1:$AK$41"}</definedName>
    <definedName function="false" hidden="true" name="trezeagosto4_1" vbProcedure="false">{"'gráf jan00'!$A$1:$AK$41"}</definedName>
    <definedName function="false" hidden="true" name="trezeagosto4_1_1" vbProcedure="false">{"'gráf jan00'!$A$1:$AK$41"}</definedName>
    <definedName function="false" hidden="true" name="trezeagosto4_1_1_1" vbProcedure="false">{"'gráf jan00'!$A$1:$AK$41"}</definedName>
    <definedName function="false" hidden="true" name="trezeagosto4_1_2" vbProcedure="false">{"'gráf jan00'!$A$1:$AK$41"}</definedName>
    <definedName function="false" hidden="true" name="trezeagosto4_2" vbProcedure="false">{"'gráf jan00'!$A$1:$AK$41"}</definedName>
    <definedName function="false" hidden="true" name="trezeagosto5" vbProcedure="false">{"'gráf jan00'!$A$1:$AK$41"}</definedName>
    <definedName function="false" hidden="true" name="trezeagosto5_1" vbProcedure="false">{"'gráf jan00'!$A$1:$AK$41"}</definedName>
    <definedName function="false" hidden="true" name="trezeagosto5_1_1" vbProcedure="false">{"'gráf jan00'!$A$1:$AK$41"}</definedName>
    <definedName function="false" hidden="true" name="trezeagosto5_1_1_1" vbProcedure="false">{"'gráf jan00'!$A$1:$AK$41"}</definedName>
    <definedName function="false" hidden="true" name="trezeagosto5_1_2" vbProcedure="false">{"'gráf jan00'!$A$1:$AK$41"}</definedName>
    <definedName function="false" hidden="true" name="trezeagosto5_2" vbProcedure="false">{"'gráf jan00'!$A$1:$AK$41"}</definedName>
    <definedName function="false" hidden="true" name="trezeagosto6" vbProcedure="false">{"'gráf jan00'!$A$1:$AK$41"}</definedName>
    <definedName function="false" hidden="true" name="trezeagosto6_1" vbProcedure="false">{"'gráf jan00'!$A$1:$AK$41"}</definedName>
    <definedName function="false" hidden="true" name="trezeagosto6_1_1" vbProcedure="false">{"'gráf jan00'!$A$1:$AK$41"}</definedName>
    <definedName function="false" hidden="true" name="trezeagosto6_1_1_1" vbProcedure="false">{"'gráf jan00'!$A$1:$AK$41"}</definedName>
    <definedName function="false" hidden="true" name="trezeagosto6_1_2" vbProcedure="false">{"'gráf jan00'!$A$1:$AK$41"}</definedName>
    <definedName function="false" hidden="true" name="trezeagosto6_2" vbProcedure="false">{"'gráf jan00'!$A$1:$AK$41"}</definedName>
    <definedName function="false" hidden="true" name="trezeagosto7" vbProcedure="false">{"'gráf jan00'!$A$1:$AK$41"}</definedName>
    <definedName function="false" hidden="true" name="trezeagosto7_1" vbProcedure="false">{"'gráf jan00'!$A$1:$AK$41"}</definedName>
    <definedName function="false" hidden="true" name="trezeagosto7_1_1" vbProcedure="false">{"'gráf jan00'!$A$1:$AK$41"}</definedName>
    <definedName function="false" hidden="true" name="trezeagosto7_1_1_1" vbProcedure="false">{"'gráf jan00'!$A$1:$AK$41"}</definedName>
    <definedName function="false" hidden="true" name="trezeagosto7_1_2" vbProcedure="false">{"'gráf jan00'!$A$1:$AK$41"}</definedName>
    <definedName function="false" hidden="true" name="trezeagosto7_2" vbProcedure="false">{"'gráf jan00'!$A$1:$AK$41"}</definedName>
    <definedName function="false" hidden="true" name="trezeagosto8" vbProcedure="false">{"'gráf jan00'!$A$1:$AK$41"}</definedName>
    <definedName function="false" hidden="true" name="trezeagosto8_1" vbProcedure="false">{"'gráf jan00'!$A$1:$AK$41"}</definedName>
    <definedName function="false" hidden="true" name="trezeagosto8_1_1" vbProcedure="false">{"'gráf jan00'!$A$1:$AK$41"}</definedName>
    <definedName function="false" hidden="true" name="trezeagosto8_1_1_1" vbProcedure="false">{"'gráf jan00'!$A$1:$AK$41"}</definedName>
    <definedName function="false" hidden="true" name="trezeagosto8_1_2" vbProcedure="false">{"'gráf jan00'!$A$1:$AK$41"}</definedName>
    <definedName function="false" hidden="true" name="trezeagosto8_2" vbProcedure="false">{"'gráf jan00'!$A$1:$AK$41"}</definedName>
    <definedName function="false" hidden="true" name="trezeagosto_1" vbProcedure="false">{"'gráf jan00'!$A$1:$AK$41"}</definedName>
    <definedName function="false" hidden="true" name="trezeagosto_1_1" vbProcedure="false">{"'gráf jan00'!$A$1:$AK$41"}</definedName>
    <definedName function="false" hidden="true" name="trezeagosto_1_1_1" vbProcedure="false">{"'gráf jan00'!$A$1:$AK$41"}</definedName>
    <definedName function="false" hidden="true" name="trezeagosto_1_2" vbProcedure="false">{"'gráf jan00'!$A$1:$AK$41"}</definedName>
    <definedName function="false" hidden="true" name="trezeagosto_2" vbProcedure="false">{"'gráf jan00'!$A$1:$AK$41"}</definedName>
    <definedName function="false" hidden="true" name="trezejulho" vbProcedure="false">{"'gráf jan00'!$A$1:$AK$41"}</definedName>
    <definedName function="false" hidden="true" name="trezejulho2" vbProcedure="false">{"'gráf jan00'!$A$1:$AK$41"}</definedName>
    <definedName function="false" hidden="true" name="trezejulho2_1" vbProcedure="false">{"'gráf jan00'!$A$1:$AK$41"}</definedName>
    <definedName function="false" hidden="true" name="trezejulho2_1_1" vbProcedure="false">{"'gráf jan00'!$A$1:$AK$41"}</definedName>
    <definedName function="false" hidden="true" name="trezejulho2_1_1_1" vbProcedure="false">{"'gráf jan00'!$A$1:$AK$41"}</definedName>
    <definedName function="false" hidden="true" name="trezejulho2_1_2" vbProcedure="false">{"'gráf jan00'!$A$1:$AK$41"}</definedName>
    <definedName function="false" hidden="true" name="trezejulho2_2" vbProcedure="false">{"'gráf jan00'!$A$1:$AK$41"}</definedName>
    <definedName function="false" hidden="true" name="trezejulho3" vbProcedure="false">{"'gráf jan00'!$A$1:$AK$41"}</definedName>
    <definedName function="false" hidden="true" name="trezejulho3_1" vbProcedure="false">{"'gráf jan00'!$A$1:$AK$41"}</definedName>
    <definedName function="false" hidden="true" name="trezejulho3_1_1" vbProcedure="false">{"'gráf jan00'!$A$1:$AK$41"}</definedName>
    <definedName function="false" hidden="true" name="trezejulho3_1_1_1" vbProcedure="false">{"'gráf jan00'!$A$1:$AK$41"}</definedName>
    <definedName function="false" hidden="true" name="trezejulho3_1_2" vbProcedure="false">{"'gráf jan00'!$A$1:$AK$41"}</definedName>
    <definedName function="false" hidden="true" name="trezejulho3_2" vbProcedure="false">{"'gráf jan00'!$A$1:$AK$41"}</definedName>
    <definedName function="false" hidden="true" name="trezejulho_1" vbProcedure="false">{"'gráf jan00'!$A$1:$AK$41"}</definedName>
    <definedName function="false" hidden="true" name="trezejulho_1_1" vbProcedure="false">{"'gráf jan00'!$A$1:$AK$41"}</definedName>
    <definedName function="false" hidden="true" name="trezejulho_1_1_1" vbProcedure="false">{"'gráf jan00'!$A$1:$AK$41"}</definedName>
    <definedName function="false" hidden="true" name="trezejulho_1_2" vbProcedure="false">{"'gráf jan00'!$A$1:$AK$41"}</definedName>
    <definedName function="false" hidden="true" name="trezejulho_2" vbProcedure="false">{"'gráf jan00'!$A$1:$AK$41"}</definedName>
    <definedName function="false" hidden="true" name="trezejun" vbProcedure="false">{"'gráf jan00'!$A$1:$AK$41"}</definedName>
    <definedName function="false" hidden="true" name="trezejunho" vbProcedure="false">{"'gráf jan00'!$A$1:$AK$41"}</definedName>
    <definedName function="false" hidden="true" name="trezejunho_1" vbProcedure="false">{"'gráf jan00'!$A$1:$AK$41"}</definedName>
    <definedName function="false" hidden="true" name="trezejunho_1_1" vbProcedure="false">{"'gráf jan00'!$A$1:$AK$41"}</definedName>
    <definedName function="false" hidden="true" name="trezejunho_1_1_1" vbProcedure="false">{"'gráf jan00'!$A$1:$AK$41"}</definedName>
    <definedName function="false" hidden="true" name="trezejunho_1_2" vbProcedure="false">{"'gráf jan00'!$A$1:$AK$41"}</definedName>
    <definedName function="false" hidden="true" name="trezejunho_2" vbProcedure="false">{"'gráf jan00'!$A$1:$AK$41"}</definedName>
    <definedName function="false" hidden="true" name="trezejunnho" vbProcedure="false">{"'gráf jan00'!$A$1:$AK$41"}</definedName>
    <definedName function="false" hidden="true" name="trezejunnho_1" vbProcedure="false">{"'gráf jan00'!$A$1:$AK$41"}</definedName>
    <definedName function="false" hidden="true" name="trezejunnho_1_1" vbProcedure="false">{"'gráf jan00'!$A$1:$AK$41"}</definedName>
    <definedName function="false" hidden="true" name="trezejunnho_1_1_1" vbProcedure="false">{"'gráf jan00'!$A$1:$AK$41"}</definedName>
    <definedName function="false" hidden="true" name="trezejunnho_1_2" vbProcedure="false">{"'gráf jan00'!$A$1:$AK$41"}</definedName>
    <definedName function="false" hidden="true" name="trezejunnho_2" vbProcedure="false">{"'gráf jan00'!$A$1:$AK$41"}</definedName>
    <definedName function="false" hidden="true" name="trezejun_1" vbProcedure="false">{"'gráf jan00'!$A$1:$AK$41"}</definedName>
    <definedName function="false" hidden="true" name="trezejun_1_1" vbProcedure="false">{"'gráf jan00'!$A$1:$AK$41"}</definedName>
    <definedName function="false" hidden="true" name="trezejun_1_1_1" vbProcedure="false">{"'gráf jan00'!$A$1:$AK$41"}</definedName>
    <definedName function="false" hidden="true" name="trezejun_1_2" vbProcedure="false">{"'gráf jan00'!$A$1:$AK$41"}</definedName>
    <definedName function="false" hidden="true" name="trezejun_2" vbProcedure="false">{"'gráf jan00'!$A$1:$AK$41"}</definedName>
    <definedName function="false" hidden="true" name="trezemarço" vbProcedure="false">{"'gráf jan00'!$A$1:$AK$41"}</definedName>
    <definedName function="false" hidden="true" name="trezemarço_1" vbProcedure="false">{"'gráf jan00'!$A$1:$AK$41"}</definedName>
    <definedName function="false" hidden="true" name="trezemarço_1_1" vbProcedure="false">{"'gráf jan00'!$A$1:$AK$41"}</definedName>
    <definedName function="false" hidden="true" name="trezemarço_1_1_1" vbProcedure="false">{"'gráf jan00'!$A$1:$AK$41"}</definedName>
    <definedName function="false" hidden="true" name="trezemarço_1_2" vbProcedure="false">{"'gráf jan00'!$A$1:$AK$41"}</definedName>
    <definedName function="false" hidden="true" name="trezemarço_2" vbProcedure="false">{"'gráf jan00'!$A$1:$AK$41"}</definedName>
    <definedName function="false" hidden="true" name="trian" vbProcedure="false">{"'gráf jan00'!$A$1:$AK$41"}</definedName>
    <definedName function="false" hidden="true" name="trian_1" vbProcedure="false">{"'gráf jan00'!$A$1:$AK$41"}</definedName>
    <definedName function="false" hidden="true" name="trian_1_1" vbProcedure="false">{"'gráf jan00'!$A$1:$AK$41"}</definedName>
    <definedName function="false" hidden="true" name="trian_1_1_1" vbProcedure="false">{"'gráf jan00'!$A$1:$AK$41"}</definedName>
    <definedName function="false" hidden="true" name="trian_1_2" vbProcedure="false">{"'gráf jan00'!$A$1:$AK$41"}</definedName>
    <definedName function="false" hidden="true" name="trian_2" vbProcedure="false">{"'gráf jan00'!$A$1:$AK$41"}</definedName>
    <definedName function="false" hidden="true" name="trt" vbProcedure="false">{"'gráf jan00'!$A$1:$AK$41"}</definedName>
    <definedName function="false" hidden="true" name="trt_1" vbProcedure="false">{"'gráf jan00'!$A$1:$AK$41"}</definedName>
    <definedName function="false" hidden="true" name="trt_1_1" vbProcedure="false">{"'gráf jan00'!$A$1:$AK$41"}</definedName>
    <definedName function="false" hidden="true" name="trt_1_1_1" vbProcedure="false">{"'gráf jan00'!$A$1:$AK$41"}</definedName>
    <definedName function="false" hidden="true" name="trt_1_2" vbProcedure="false">{"'gráf jan00'!$A$1:$AK$41"}</definedName>
    <definedName function="false" hidden="true" name="trt_2" vbProcedure="false">{"'gráf jan00'!$A$1:$AK$41"}</definedName>
    <definedName function="false" hidden="true" name="TRYU" vbProcedure="false">{"'Quadro'!$A$4:$BG$78"}</definedName>
    <definedName function="false" hidden="true" name="TRYU_1" vbProcedure="false">{"'Quadro'!$A$4:$BG$78"}</definedName>
    <definedName function="false" hidden="true" name="TRYU_1_1" vbProcedure="false">{"'Quadro'!$A$4:$BG$78"}</definedName>
    <definedName function="false" hidden="true" name="TRYU_1_1_1" vbProcedure="false">{"'Quadro'!$A$4:$BG$78"}</definedName>
    <definedName function="false" hidden="true" name="TRYU_1_2" vbProcedure="false">{"'Quadro'!$A$4:$BG$78"}</definedName>
    <definedName function="false" hidden="true" name="TRYU_2" vbProcedure="false">{"'Quadro'!$A$4:$BG$78"}</definedName>
    <definedName function="false" hidden="true" name="TR\" vbProcedure="false">{#N/A,#N/A,FALSE,"Aging Summary";#N/A,#N/A,FALSE,"Ratio Analysis";#N/A,#N/A,FALSE,"Test 120 Day Accts";#N/A,#N/A,FALSE,"Tickmarks"}</definedName>
    <definedName function="false" hidden="true" name="TR\_1" vbProcedure="false">{#N/A,#N/A,FALSE,"Aging Summary";#N/A,#N/A,FALSE,"Ratio Analysis";#N/A,#N/A,FALSE,"Test 120 Day Accts";#N/A,#N/A,FALSE,"Tickmarks"}</definedName>
    <definedName function="false" hidden="false" name="tssd" vbProcedure="false">[1]compos1!#ref!</definedName>
    <definedName function="false" hidden="false" name="TT" vbProcedure="false">#REF!</definedName>
    <definedName function="false" hidden="false" name="TT.1" vbProcedure="false">#REF!</definedName>
    <definedName function="false" hidden="false" name="TT.10" vbProcedure="false">#REF!</definedName>
    <definedName function="false" hidden="false" name="TT.11" vbProcedure="false">#REF!</definedName>
    <definedName function="false" hidden="false" name="TT.12" vbProcedure="false">#REF!</definedName>
    <definedName function="false" hidden="false" name="TT.13" vbProcedure="false">#REF!</definedName>
    <definedName function="false" hidden="false" name="TT.14" vbProcedure="false">#REF!</definedName>
    <definedName function="false" hidden="false" name="TT.15" vbProcedure="false">#REF!</definedName>
    <definedName function="false" hidden="false" name="TT.2" vbProcedure="false">#REF!</definedName>
    <definedName function="false" hidden="false" name="TT.3" vbProcedure="false">#REF!</definedName>
    <definedName function="false" hidden="false" name="TT.4" vbProcedure="false">#REF!</definedName>
    <definedName function="false" hidden="false" name="TT.5" vbProcedure="false">#REF!</definedName>
    <definedName function="false" hidden="false" name="TT.6" vbProcedure="false">#REF!</definedName>
    <definedName function="false" hidden="false" name="TT.7" vbProcedure="false">#REF!</definedName>
    <definedName function="false" hidden="false" name="TT.8" vbProcedure="false">#REF!</definedName>
    <definedName function="false" hidden="false" name="TT.9" vbProcedure="false">#REF!</definedName>
    <definedName function="false" hidden="true" name="TTER" vbProcedure="false">{"'Quadro'!$A$4:$BG$78"}</definedName>
    <definedName function="false" hidden="true" name="TTER_1" vbProcedure="false">{"'Quadro'!$A$4:$BG$78"}</definedName>
    <definedName function="false" hidden="true" name="TTER_1_1" vbProcedure="false">{"'Quadro'!$A$4:$BG$78"}</definedName>
    <definedName function="false" hidden="true" name="TTER_1_1_1" vbProcedure="false">{"'Quadro'!$A$4:$BG$78"}</definedName>
    <definedName function="false" hidden="true" name="TTER_1_2" vbProcedure="false">{"'Quadro'!$A$4:$BG$78"}</definedName>
    <definedName function="false" hidden="true" name="TTER_2" vbProcedure="false">{"'Quadro'!$A$4:$BG$78"}</definedName>
    <definedName function="false" hidden="true" name="ttrete" vbProcedure="false">{"'CptDifn'!$AA$32:$AG$32"}</definedName>
    <definedName function="false" hidden="true" name="ttrete_1" vbProcedure="false">{"'CptDifn'!$AA$32:$AG$32"}</definedName>
    <definedName function="false" hidden="true" name="ttrete_1_1" vbProcedure="false">{"'CptDifn'!$AA$32:$AG$32"}</definedName>
    <definedName function="false" hidden="true" name="ttrete_1_1_1" vbProcedure="false">{"'CptDifn'!$AA$32:$AG$32"}</definedName>
    <definedName function="false" hidden="true" name="ttrete_1_2" vbProcedure="false">{"'CptDifn'!$AA$32:$AG$32"}</definedName>
    <definedName function="false" hidden="true" name="ttrete_2" vbProcedure="false">{"'CptDifn'!$AA$32:$AG$32"}</definedName>
    <definedName function="false" hidden="true" name="TTT" vbProcedure="false">{"'gráf jan00'!$A$1:$AK$41"}</definedName>
    <definedName function="false" hidden="true" name="TTTT" vbProcedure="false">{"'gráf jan00'!$A$1:$AK$41"}</definedName>
    <definedName function="false" hidden="true" name="ttttt" vbProcedure="false">{"'CptDifn'!$AA$32:$AG$32"}</definedName>
    <definedName function="false" hidden="true" name="tttttttttttt" vbProcedure="false">{"'CptDifn'!$AA$32:$AG$32"}</definedName>
    <definedName function="false" hidden="true" name="ttttttttttttttttt" vbProcedure="false">{"'Quadro'!$A$4:$BG$78"}</definedName>
    <definedName function="false" hidden="true" name="tttttttttttt_1" vbProcedure="false">{"'CptDifn'!$AA$32:$AG$32"}</definedName>
    <definedName function="false" hidden="true" name="tttttttttttt_1_1" vbProcedure="false">{"'CptDifn'!$AA$32:$AG$32"}</definedName>
    <definedName function="false" hidden="true" name="tttttttttttt_1_1_1" vbProcedure="false">{"'CptDifn'!$AA$32:$AG$32"}</definedName>
    <definedName function="false" hidden="true" name="tttttttttttt_1_2" vbProcedure="false">{"'CptDifn'!$AA$32:$AG$32"}</definedName>
    <definedName function="false" hidden="true" name="tttttttttttt_2" vbProcedure="false">{"'CptDifn'!$AA$32:$AG$32"}</definedName>
    <definedName function="false" hidden="true" name="TTTT_1" vbProcedure="false">{"'gráf jan00'!$A$1:$AK$41"}</definedName>
    <definedName function="false" hidden="true" name="TTTT_1_1" vbProcedure="false">{"'gráf jan00'!$A$1:$AK$41"}</definedName>
    <definedName function="false" hidden="true" name="TTTT_1_1_1" vbProcedure="false">{"'gráf jan00'!$A$1:$AK$41"}</definedName>
    <definedName function="false" hidden="true" name="TTTT_1_2" vbProcedure="false">{"'gráf jan00'!$A$1:$AK$41"}</definedName>
    <definedName function="false" hidden="true" name="TTTT_2" vbProcedure="false">{"'gráf jan00'!$A$1:$AK$41"}</definedName>
    <definedName function="false" hidden="true" name="TTY" vbProcedure="false">{"'CptDifn'!$AA$32:$AG$32"}</definedName>
    <definedName function="false" hidden="true" name="TTY_1" vbProcedure="false">{"'CptDifn'!$AA$32:$AG$32"}</definedName>
    <definedName function="false" hidden="true" name="TTY_1_1" vbProcedure="false">{"'CptDifn'!$AA$32:$AG$32"}</definedName>
    <definedName function="false" hidden="true" name="TTY_1_1_1" vbProcedure="false">{"'CptDifn'!$AA$32:$AG$32"}</definedName>
    <definedName function="false" hidden="true" name="TTY_1_2" vbProcedure="false">{"'CptDifn'!$AA$32:$AG$32"}</definedName>
    <definedName function="false" hidden="true" name="TTY_2" vbProcedure="false">{"'CptDifn'!$AA$32:$AG$32"}</definedName>
    <definedName function="false" hidden="true" name="TU" vbProcedure="false">{#N/A,#N/A,FALSE,"GERAL";#N/A,#N/A,FALSE,"012-96";#N/A,#N/A,FALSE,"018-96";#N/A,#N/A,FALSE,"027-96";#N/A,#N/A,FALSE,"059-96";#N/A,#N/A,FALSE,"076-96";#N/A,#N/A,FALSE,"019-97";#N/A,#N/A,FALSE,"021-97";#N/A,#N/A,FALSE,"022-97";#N/A,#N/A,FALSE,"028-97"}</definedName>
    <definedName function="false" hidden="true" name="tukui"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tuui" vbProcedure="false">{"'CptDifn'!$AA$32:$AG$32"}</definedName>
    <definedName function="false" hidden="true" name="tuui_1" vbProcedure="false">{"'CptDifn'!$AA$32:$AG$32"}</definedName>
    <definedName function="false" hidden="true" name="tuui_1_1" vbProcedure="false">{"'CptDifn'!$AA$32:$AG$32"}</definedName>
    <definedName function="false" hidden="true" name="tuui_1_1_1" vbProcedure="false">{"'CptDifn'!$AA$32:$AG$32"}</definedName>
    <definedName function="false" hidden="true" name="tuui_1_2" vbProcedure="false">{"'CptDifn'!$AA$32:$AG$32"}</definedName>
    <definedName function="false" hidden="true" name="tuui_2" vbProcedure="false">{"'CptDifn'!$AA$32:$AG$32"}</definedName>
    <definedName function="false" hidden="true" name="tuy" vbProcedure="false">{"'CptDifn'!$AA$32:$AG$32"}</definedName>
    <definedName function="false" hidden="true" name="tuy_1" vbProcedure="false">{"'CptDifn'!$AA$32:$AG$32"}</definedName>
    <definedName function="false" hidden="true" name="tuy_1_1" vbProcedure="false">{"'CptDifn'!$AA$32:$AG$32"}</definedName>
    <definedName function="false" hidden="true" name="tuy_1_1_1" vbProcedure="false">{"'CptDifn'!$AA$32:$AG$32"}</definedName>
    <definedName function="false" hidden="true" name="tuy_1_2" vbProcedure="false">{"'CptDifn'!$AA$32:$AG$32"}</definedName>
    <definedName function="false" hidden="true" name="tuy_2" vbProcedure="false">{"'CptDifn'!$AA$32:$AG$32"}</definedName>
    <definedName function="false" hidden="true" name="TU_1" vbProcedure="false">{#N/A,#N/A,FALSE,"GERAL";#N/A,#N/A,FALSE,"012-96";#N/A,#N/A,FALSE,"018-96";#N/A,#N/A,FALSE,"027-96";#N/A,#N/A,FALSE,"059-96";#N/A,#N/A,FALSE,"076-96";#N/A,#N/A,FALSE,"019-97";#N/A,#N/A,FALSE,"021-97";#N/A,#N/A,FALSE,"022-97";#N/A,#N/A,FALSE,"028-97"}</definedName>
    <definedName function="false" hidden="true" name="TU_1_1" vbProcedure="false">{#N/A,#N/A,FALSE,"GERAL";#N/A,#N/A,FALSE,"012-96";#N/A,#N/A,FALSE,"018-96";#N/A,#N/A,FALSE,"027-96";#N/A,#N/A,FALSE,"059-96";#N/A,#N/A,FALSE,"076-96";#N/A,#N/A,FALSE,"019-97";#N/A,#N/A,FALSE,"021-97";#N/A,#N/A,FALSE,"022-97";#N/A,#N/A,FALSE,"028-97"}</definedName>
    <definedName function="false" hidden="true" name="TU_1_1_1" vbProcedure="false">{#N/A,#N/A,FALSE,"GERAL";#N/A,#N/A,FALSE,"012-96";#N/A,#N/A,FALSE,"018-96";#N/A,#N/A,FALSE,"027-96";#N/A,#N/A,FALSE,"059-96";#N/A,#N/A,FALSE,"076-96";#N/A,#N/A,FALSE,"019-97";#N/A,#N/A,FALSE,"021-97";#N/A,#N/A,FALSE,"022-97";#N/A,#N/A,FALSE,"028-97"}</definedName>
    <definedName function="false" hidden="true" name="TU_1_2" vbProcedure="false">{#N/A,#N/A,FALSE,"GERAL";#N/A,#N/A,FALSE,"012-96";#N/A,#N/A,FALSE,"018-96";#N/A,#N/A,FALSE,"027-96";#N/A,#N/A,FALSE,"059-96";#N/A,#N/A,FALSE,"076-96";#N/A,#N/A,FALSE,"019-97";#N/A,#N/A,FALSE,"021-97";#N/A,#N/A,FALSE,"022-97";#N/A,#N/A,FALSE,"028-97"}</definedName>
    <definedName function="false" hidden="true" name="TU_2" vbProcedure="false">{#N/A,#N/A,FALSE,"GERAL";#N/A,#N/A,FALSE,"012-96";#N/A,#N/A,FALSE,"018-96";#N/A,#N/A,FALSE,"027-96";#N/A,#N/A,FALSE,"059-96";#N/A,#N/A,FALSE,"076-96";#N/A,#N/A,FALSE,"019-97";#N/A,#N/A,FALSE,"021-97";#N/A,#N/A,FALSE,"022-97";#N/A,#N/A,FALSE,"028-97"}</definedName>
    <definedName function="false" hidden="true" name="tvv" vbProcedure="false">{"'REL CUSTODIF'!$B$1:$H$72"}</definedName>
    <definedName function="false" hidden="true" name="twe" vbProcedure="false">{"'CptDifn'!$AA$32:$AG$32"}</definedName>
    <definedName function="false" hidden="true" name="twe_1" vbProcedure="false">{"'CptDifn'!$AA$32:$AG$32"}</definedName>
    <definedName function="false" hidden="true" name="twe_1_1" vbProcedure="false">{"'CptDifn'!$AA$32:$AG$32"}</definedName>
    <definedName function="false" hidden="true" name="twe_1_1_1" vbProcedure="false">{"'CptDifn'!$AA$32:$AG$32"}</definedName>
    <definedName function="false" hidden="true" name="twe_1_2" vbProcedure="false">{"'CptDifn'!$AA$32:$AG$32"}</definedName>
    <definedName function="false" hidden="true" name="twe_2" vbProcedure="false">{"'CptDifn'!$AA$32:$AG$32"}</definedName>
    <definedName function="false" hidden="true" name="ty" vbProcedure="false">#REF!</definedName>
    <definedName function="false" hidden="true" name="tyityuio" vbProcedure="false">{"'CptDifn'!$AA$32:$AG$32"}</definedName>
    <definedName function="false" hidden="true" name="tyityuio_1" vbProcedure="false">{"'CptDifn'!$AA$32:$AG$32"}</definedName>
    <definedName function="false" hidden="true" name="tyityuio_1_1" vbProcedure="false">{"'CptDifn'!$AA$32:$AG$32"}</definedName>
    <definedName function="false" hidden="true" name="tyityuio_1_1_1" vbProcedure="false">{"'CptDifn'!$AA$32:$AG$32"}</definedName>
    <definedName function="false" hidden="true" name="tyityuio_1_2" vbProcedure="false">{"'CptDifn'!$AA$32:$AG$32"}</definedName>
    <definedName function="false" hidden="true" name="tyityuio_2" vbProcedure="false">{"'CptDifn'!$AA$32:$AG$32"}</definedName>
    <definedName function="false" hidden="true" name="tyjtykj"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yjtykj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yjtykj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yjtykj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yjtykj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yjtykj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tyrt" vbProcedure="false">{"'CptDifn'!$AA$32:$AG$32"}</definedName>
    <definedName function="false" hidden="true" name="tyrtu" vbProcedure="false">{"'CptDifn'!$AA$32:$AG$32"}</definedName>
    <definedName function="false" hidden="true" name="tyrtu_1" vbProcedure="false">{"'CptDifn'!$AA$32:$AG$32"}</definedName>
    <definedName function="false" hidden="true" name="tyrtu_1_1" vbProcedure="false">{"'CptDifn'!$AA$32:$AG$32"}</definedName>
    <definedName function="false" hidden="true" name="tyrtu_1_1_1" vbProcedure="false">{"'CptDifn'!$AA$32:$AG$32"}</definedName>
    <definedName function="false" hidden="true" name="tyrtu_1_2" vbProcedure="false">{"'CptDifn'!$AA$32:$AG$32"}</definedName>
    <definedName function="false" hidden="true" name="tyrtu_2" vbProcedure="false">{"'CptDifn'!$AA$32:$AG$32"}</definedName>
    <definedName function="false" hidden="true" name="tyrt_1" vbProcedure="false">{"'CptDifn'!$AA$32:$AG$32"}</definedName>
    <definedName function="false" hidden="true" name="tyrt_1_1" vbProcedure="false">{"'CptDifn'!$AA$32:$AG$32"}</definedName>
    <definedName function="false" hidden="true" name="tyrt_1_1_1" vbProcedure="false">{"'CptDifn'!$AA$32:$AG$32"}</definedName>
    <definedName function="false" hidden="true" name="tyrt_1_2" vbProcedure="false">{"'CptDifn'!$AA$32:$AG$32"}</definedName>
    <definedName function="false" hidden="true" name="tyrt_2" vbProcedure="false">{"'CptDifn'!$AA$32:$AG$32"}</definedName>
    <definedName function="false" hidden="true" name="tystj" vbProcedure="false">{"'gráf jan00'!$A$1:$AK$41"}</definedName>
    <definedName function="false" hidden="true" name="TYU" vbProcedure="false">{"'Quadro'!$A$4:$BG$78"}</definedName>
    <definedName function="false" hidden="true" name="TYUIO" vbProcedure="false">{#N/A,#N/A,TRUE,"Serviços"}</definedName>
    <definedName function="false" hidden="true" name="TYUIOO" vbProcedure="false">{#N/A,#N/A,TRUE,"Serviços"}</definedName>
    <definedName function="false" hidden="true" name="TYUJ" vbProcedure="false">#REF!</definedName>
    <definedName function="false" hidden="true" name="tyuru" vbProcedure="false">{"'CptDifn'!$AA$32:$AG$32"}</definedName>
    <definedName function="false" hidden="true" name="tyuru_1" vbProcedure="false">{"'CptDifn'!$AA$32:$AG$32"}</definedName>
    <definedName function="false" hidden="true" name="tyuru_1_1" vbProcedure="false">{"'CptDifn'!$AA$32:$AG$32"}</definedName>
    <definedName function="false" hidden="true" name="tyuru_1_1_1" vbProcedure="false">{"'CptDifn'!$AA$32:$AG$32"}</definedName>
    <definedName function="false" hidden="true" name="tyuru_1_2" vbProcedure="false">{"'CptDifn'!$AA$32:$AG$32"}</definedName>
    <definedName function="false" hidden="true" name="tyuru_2" vbProcedure="false">{"'CptDifn'!$AA$32:$AG$32"}</definedName>
    <definedName function="false" hidden="true" name="tyutyui" vbProcedure="false">{"'CptDifn'!$AA$32:$AG$32"}</definedName>
    <definedName function="false" hidden="true" name="tyutyui_1" vbProcedure="false">{"'CptDifn'!$AA$32:$AG$32"}</definedName>
    <definedName function="false" hidden="true" name="tyutyui_1_1" vbProcedure="false">{"'CptDifn'!$AA$32:$AG$32"}</definedName>
    <definedName function="false" hidden="true" name="tyutyui_1_1_1" vbProcedure="false">{"'CptDifn'!$AA$32:$AG$32"}</definedName>
    <definedName function="false" hidden="true" name="tyutyui_1_2" vbProcedure="false">{"'CptDifn'!$AA$32:$AG$32"}</definedName>
    <definedName function="false" hidden="true" name="tyutyui_2" vbProcedure="false">{"'CptDifn'!$AA$32:$AG$32"}</definedName>
    <definedName function="false" hidden="true" name="TYU_1" vbProcedure="false">{"'Quadro'!$A$4:$BG$78"}</definedName>
    <definedName function="false" hidden="true" name="TYU_1_1" vbProcedure="false">{"'Quadro'!$A$4:$BG$78"}</definedName>
    <definedName function="false" hidden="true" name="TYU_1_1_1" vbProcedure="false">{"'Quadro'!$A$4:$BG$78"}</definedName>
    <definedName function="false" hidden="true" name="TYU_1_2" vbProcedure="false">{"'Quadro'!$A$4:$BG$78"}</definedName>
    <definedName function="false" hidden="true" name="TYU_2" vbProcedure="false">{"'Quadro'!$A$4:$BG$78"}</definedName>
    <definedName function="false" hidden="true" name="tøv" vbProcedure="false">{#N/A,#N/A,FALSE,"Skjema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function="false" hidden="true" name="u"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uai" vbProcedure="false">{#N/A,#N/A,FALSE,"GERAL";#N/A,#N/A,FALSE,"012-96";#N/A,#N/A,FALSE,"018-96";#N/A,#N/A,FALSE,"027-96";#N/A,#N/A,FALSE,"059-96";#N/A,#N/A,FALSE,"076-96";#N/A,#N/A,FALSE,"019-97";#N/A,#N/A,FALSE,"021-97";#N/A,#N/A,FALSE,"022-97";#N/A,#N/A,FALSE,"028-97"}</definedName>
    <definedName function="false" hidden="true" name="UBB_UTEJF" vbProcedure="false">{#N/A,#N/A,FALSE,"ANEXO3 99 ERA";#N/A,#N/A,FALSE,"ANEXO3 99 UBÁ2";#N/A,#N/A,FALSE,"ANEXO3 99 DTU";#N/A,#N/A,FALSE,"ANEXO3 99 RDR";#N/A,#N/A,FALSE,"ANEXO3 99 UBÁ4";#N/A,#N/A,FALSE,"ANEXO3 99 UBÁ6"}</definedName>
    <definedName function="false" hidden="true" name="UFGNVOTITV" vbProcedure="false">#REF!</definedName>
    <definedName function="false" hidden="true" name="UI" vbProcedure="false">{#N/A,#N/A,FALSE,"GERAL";#N/A,#N/A,FALSE,"012-96";#N/A,#N/A,FALSE,"018-96";#N/A,#N/A,FALSE,"027-96";#N/A,#N/A,FALSE,"059-96";#N/A,#N/A,FALSE,"076-96";#N/A,#N/A,FALSE,"019-97";#N/A,#N/A,FALSE,"021-97";#N/A,#N/A,FALSE,"022-97";#N/A,#N/A,FALSE,"028-97"}</definedName>
    <definedName function="false" hidden="true" name="uio" vbProcedure="false">{"'CptDifn'!$AA$32:$AG$32"}</definedName>
    <definedName function="false" hidden="true" name="uioo" vbProcedure="false">{"'CptDifn'!$AA$32:$AG$32"}</definedName>
    <definedName function="false" hidden="true" name="uioo_1" vbProcedure="false">{"'CptDifn'!$AA$32:$AG$32"}</definedName>
    <definedName function="false" hidden="true" name="uioo_1_1" vbProcedure="false">{"'CptDifn'!$AA$32:$AG$32"}</definedName>
    <definedName function="false" hidden="true" name="uioo_1_1_1" vbProcedure="false">{"'CptDifn'!$AA$32:$AG$32"}</definedName>
    <definedName function="false" hidden="true" name="uioo_1_2" vbProcedure="false">{"'CptDifn'!$AA$32:$AG$32"}</definedName>
    <definedName function="false" hidden="true" name="uioo_2" vbProcedure="false">{"'CptDifn'!$AA$32:$AG$32"}</definedName>
    <definedName function="false" hidden="true" name="uio_1" vbProcedure="false">{"'CptDifn'!$AA$32:$AG$32"}</definedName>
    <definedName function="false" hidden="true" name="uio_1_1" vbProcedure="false">{"'CptDifn'!$AA$32:$AG$32"}</definedName>
    <definedName function="false" hidden="true" name="uio_1_1_1" vbProcedure="false">{"'CptDifn'!$AA$32:$AG$32"}</definedName>
    <definedName function="false" hidden="true" name="uio_1_2" vbProcedure="false">{"'CptDifn'!$AA$32:$AG$32"}</definedName>
    <definedName function="false" hidden="true" name="uio_2" vbProcedure="false">{"'CptDifn'!$AA$32:$AG$32"}</definedName>
    <definedName function="false" hidden="true" name="UI_1" vbProcedure="false">{#N/A,#N/A,FALSE,"GERAL";#N/A,#N/A,FALSE,"012-96";#N/A,#N/A,FALSE,"018-96";#N/A,#N/A,FALSE,"027-96";#N/A,#N/A,FALSE,"059-96";#N/A,#N/A,FALSE,"076-96";#N/A,#N/A,FALSE,"019-97";#N/A,#N/A,FALSE,"021-97";#N/A,#N/A,FALSE,"022-97";#N/A,#N/A,FALSE,"028-97"}</definedName>
    <definedName function="false" hidden="true" name="UI_1_1" vbProcedure="false">{#N/A,#N/A,FALSE,"GERAL";#N/A,#N/A,FALSE,"012-96";#N/A,#N/A,FALSE,"018-96";#N/A,#N/A,FALSE,"027-96";#N/A,#N/A,FALSE,"059-96";#N/A,#N/A,FALSE,"076-96";#N/A,#N/A,FALSE,"019-97";#N/A,#N/A,FALSE,"021-97";#N/A,#N/A,FALSE,"022-97";#N/A,#N/A,FALSE,"028-97"}</definedName>
    <definedName function="false" hidden="true" name="UI_1_1_1" vbProcedure="false">{#N/A,#N/A,FALSE,"GERAL";#N/A,#N/A,FALSE,"012-96";#N/A,#N/A,FALSE,"018-96";#N/A,#N/A,FALSE,"027-96";#N/A,#N/A,FALSE,"059-96";#N/A,#N/A,FALSE,"076-96";#N/A,#N/A,FALSE,"019-97";#N/A,#N/A,FALSE,"021-97";#N/A,#N/A,FALSE,"022-97";#N/A,#N/A,FALSE,"028-97"}</definedName>
    <definedName function="false" hidden="true" name="UI_1_2" vbProcedure="false">{#N/A,#N/A,FALSE,"GERAL";#N/A,#N/A,FALSE,"012-96";#N/A,#N/A,FALSE,"018-96";#N/A,#N/A,FALSE,"027-96";#N/A,#N/A,FALSE,"059-96";#N/A,#N/A,FALSE,"076-96";#N/A,#N/A,FALSE,"019-97";#N/A,#N/A,FALSE,"021-97";#N/A,#N/A,FALSE,"022-97";#N/A,#N/A,FALSE,"028-97"}</definedName>
    <definedName function="false" hidden="true" name="UI_2" vbProcedure="false">{#N/A,#N/A,FALSE,"GERAL";#N/A,#N/A,FALSE,"012-96";#N/A,#N/A,FALSE,"018-96";#N/A,#N/A,FALSE,"027-96";#N/A,#N/A,FALSE,"059-96";#N/A,#N/A,FALSE,"076-96";#N/A,#N/A,FALSE,"019-97";#N/A,#N/A,FALSE,"021-97";#N/A,#N/A,FALSE,"022-97";#N/A,#N/A,FALSE,"028-97"}</definedName>
    <definedName function="false" hidden="true" name="ujm" vbProcedure="false">{"'gráf jan00'!$A$1:$AK$41"}</definedName>
    <definedName function="false" hidden="true" name="ujm_1" vbProcedure="false">{"'gráf jan00'!$A$1:$AK$41"}</definedName>
    <definedName function="false" hidden="true" name="ujm_1_1" vbProcedure="false">{"'gráf jan00'!$A$1:$AK$41"}</definedName>
    <definedName function="false" hidden="true" name="ujm_1_1_1" vbProcedure="false">{"'gráf jan00'!$A$1:$AK$41"}</definedName>
    <definedName function="false" hidden="true" name="ujm_1_2" vbProcedure="false">{"'gráf jan00'!$A$1:$AK$41"}</definedName>
    <definedName function="false" hidden="true" name="ujm_2" vbProcedure="false">{"'gráf jan00'!$A$1:$AK$41"}</definedName>
    <definedName function="false" hidden="true" name="UK" vbProcedure="false">{"PARTE1",#N/A,FALSE,"Plan1"}</definedName>
    <definedName function="false" hidden="true" name="UK_1" vbProcedure="false">{"PARTE1",#N/A,FALSE,"Plan1"}</definedName>
    <definedName function="false" hidden="true" name="um" vbProcedure="false">{#N/A,#N/A,FALSE,"GERAL";#N/A,#N/A,FALSE,"012-96";#N/A,#N/A,FALSE,"018-96";#N/A,#N/A,FALSE,"027-96";#N/A,#N/A,FALSE,"059-96";#N/A,#N/A,FALSE,"076-96";#N/A,#N/A,FALSE,"019-97";#N/A,#N/A,FALSE,"021-97";#N/A,#N/A,FALSE,"022-97";#N/A,#N/A,FALSE,"028-97"}</definedName>
    <definedName function="false" hidden="true" name="um_1" vbProcedure="false">{#N/A,#N/A,FALSE,"GERAL";#N/A,#N/A,FALSE,"012-96";#N/A,#N/A,FALSE,"018-96";#N/A,#N/A,FALSE,"027-96";#N/A,#N/A,FALSE,"059-96";#N/A,#N/A,FALSE,"076-96";#N/A,#N/A,FALSE,"019-97";#N/A,#N/A,FALSE,"021-97";#N/A,#N/A,FALSE,"022-97";#N/A,#N/A,FALSE,"028-97"}</definedName>
    <definedName function="false" hidden="true" name="um_1_1" vbProcedure="false">{#N/A,#N/A,FALSE,"GERAL";#N/A,#N/A,FALSE,"012-96";#N/A,#N/A,FALSE,"018-96";#N/A,#N/A,FALSE,"027-96";#N/A,#N/A,FALSE,"059-96";#N/A,#N/A,FALSE,"076-96";#N/A,#N/A,FALSE,"019-97";#N/A,#N/A,FALSE,"021-97";#N/A,#N/A,FALSE,"022-97";#N/A,#N/A,FALSE,"028-97"}</definedName>
    <definedName function="false" hidden="true" name="um_1_1_1" vbProcedure="false">{#N/A,#N/A,FALSE,"GERAL";#N/A,#N/A,FALSE,"012-96";#N/A,#N/A,FALSE,"018-96";#N/A,#N/A,FALSE,"027-96";#N/A,#N/A,FALSE,"059-96";#N/A,#N/A,FALSE,"076-96";#N/A,#N/A,FALSE,"019-97";#N/A,#N/A,FALSE,"021-97";#N/A,#N/A,FALSE,"022-97";#N/A,#N/A,FALSE,"028-97"}</definedName>
    <definedName function="false" hidden="true" name="um_1_2" vbProcedure="false">{#N/A,#N/A,FALSE,"GERAL";#N/A,#N/A,FALSE,"012-96";#N/A,#N/A,FALSE,"018-96";#N/A,#N/A,FALSE,"027-96";#N/A,#N/A,FALSE,"059-96";#N/A,#N/A,FALSE,"076-96";#N/A,#N/A,FALSE,"019-97";#N/A,#N/A,FALSE,"021-97";#N/A,#N/A,FALSE,"022-97";#N/A,#N/A,FALSE,"028-97"}</definedName>
    <definedName function="false" hidden="true" name="um_2" vbProcedure="false">{#N/A,#N/A,FALSE,"GERAL";#N/A,#N/A,FALSE,"012-96";#N/A,#N/A,FALSE,"018-96";#N/A,#N/A,FALSE,"027-96";#N/A,#N/A,FALSE,"059-96";#N/A,#N/A,FALSE,"076-96";#N/A,#N/A,FALSE,"019-97";#N/A,#N/A,FALSE,"021-97";#N/A,#N/A,FALSE,"022-97";#N/A,#N/A,FALSE,"028-97"}</definedName>
    <definedName function="false" hidden="true" name="un" vbProcedure="false">#N/A</definedName>
    <definedName function="false" hidden="true" name="Und" vbProcedure="false">#N/A</definedName>
    <definedName function="false" hidden="true" name="UnidAux" vbProcedure="false">#N/A</definedName>
    <definedName function="false" hidden="false" name="Unimed" vbProcedure="false">[13]DADOS!$F$3</definedName>
    <definedName function="false" hidden="false" name="Uniodonto" vbProcedure="false">[13]DADOS!$F$4</definedName>
    <definedName function="false" hidden="true" name="unit" vbProcedure="false">{#N/A,#N/A,FALSE,"GERAL";#N/A,#N/A,FALSE,"012-96";#N/A,#N/A,FALSE,"018-96";#N/A,#N/A,FALSE,"027-96";#N/A,#N/A,FALSE,"059-96";#N/A,#N/A,FALSE,"076-96";#N/A,#N/A,FALSE,"019-97";#N/A,#N/A,FALSE,"021-97";#N/A,#N/A,FALSE,"022-97";#N/A,#N/A,FALSE,"028-97"}</definedName>
    <definedName function="false" hidden="true" name="unit_1" vbProcedure="false">{#N/A,#N/A,FALSE,"GERAL";#N/A,#N/A,FALSE,"012-96";#N/A,#N/A,FALSE,"018-96";#N/A,#N/A,FALSE,"027-96";#N/A,#N/A,FALSE,"059-96";#N/A,#N/A,FALSE,"076-96";#N/A,#N/A,FALSE,"019-97";#N/A,#N/A,FALSE,"021-97";#N/A,#N/A,FALSE,"022-97";#N/A,#N/A,FALSE,"028-97"}</definedName>
    <definedName function="false" hidden="true" name="unit_1_1" vbProcedure="false">{#N/A,#N/A,FALSE,"GERAL";#N/A,#N/A,FALSE,"012-96";#N/A,#N/A,FALSE,"018-96";#N/A,#N/A,FALSE,"027-96";#N/A,#N/A,FALSE,"059-96";#N/A,#N/A,FALSE,"076-96";#N/A,#N/A,FALSE,"019-97";#N/A,#N/A,FALSE,"021-97";#N/A,#N/A,FALSE,"022-97";#N/A,#N/A,FALSE,"028-97"}</definedName>
    <definedName function="false" hidden="true" name="unit_1_1_1" vbProcedure="false">{#N/A,#N/A,FALSE,"GERAL";#N/A,#N/A,FALSE,"012-96";#N/A,#N/A,FALSE,"018-96";#N/A,#N/A,FALSE,"027-96";#N/A,#N/A,FALSE,"059-96";#N/A,#N/A,FALSE,"076-96";#N/A,#N/A,FALSE,"019-97";#N/A,#N/A,FALSE,"021-97";#N/A,#N/A,FALSE,"022-97";#N/A,#N/A,FALSE,"028-97"}</definedName>
    <definedName function="false" hidden="true" name="unit_1_2" vbProcedure="false">{#N/A,#N/A,FALSE,"GERAL";#N/A,#N/A,FALSE,"012-96";#N/A,#N/A,FALSE,"018-96";#N/A,#N/A,FALSE,"027-96";#N/A,#N/A,FALSE,"059-96";#N/A,#N/A,FALSE,"076-96";#N/A,#N/A,FALSE,"019-97";#N/A,#N/A,FALSE,"021-97";#N/A,#N/A,FALSE,"022-97";#N/A,#N/A,FALSE,"028-97"}</definedName>
    <definedName function="false" hidden="true" name="unit_2" vbProcedure="false">{#N/A,#N/A,FALSE,"GERAL";#N/A,#N/A,FALSE,"012-96";#N/A,#N/A,FALSE,"018-96";#N/A,#N/A,FALSE,"027-96";#N/A,#N/A,FALSE,"059-96";#N/A,#N/A,FALSE,"076-96";#N/A,#N/A,FALSE,"019-97";#N/A,#N/A,FALSE,"021-97";#N/A,#N/A,FALSE,"022-97";#N/A,#N/A,FALSE,"028-97"}</definedName>
    <definedName function="false" hidden="true" name="uo" vbProcedure="false">#REF!</definedName>
    <definedName function="false" hidden="true" name="uoluyk" vbProcedure="false">{#N/A,#N/A,TRUE,"indice";#N/A,#N/A,TRUE,"indicadores";#N/A,#N/A,TRUE,"comentarios"}</definedName>
    <definedName function="false" hidden="true" name="uoluyk_1" vbProcedure="false">{#N/A,#N/A,TRUE,"indice";#N/A,#N/A,TRUE,"indicadores";#N/A,#N/A,TRUE,"comentarios"}</definedName>
    <definedName function="false" hidden="true" name="uoluyk_1_1" vbProcedure="false">{#N/A,#N/A,TRUE,"indice";#N/A,#N/A,TRUE,"indicadores";#N/A,#N/A,TRUE,"comentarios"}</definedName>
    <definedName function="false" hidden="true" name="uoluyk_1_1_1" vbProcedure="false">{#N/A,#N/A,TRUE,"indice";#N/A,#N/A,TRUE,"indicadores";#N/A,#N/A,TRUE,"comentarios"}</definedName>
    <definedName function="false" hidden="true" name="uoluyk_1_2" vbProcedure="false">{#N/A,#N/A,TRUE,"indice";#N/A,#N/A,TRUE,"indicadores";#N/A,#N/A,TRUE,"comentarios"}</definedName>
    <definedName function="false" hidden="true" name="uoluyk_2" vbProcedure="false">{#N/A,#N/A,TRUE,"indice";#N/A,#N/A,TRUE,"indicadores";#N/A,#N/A,TRUE,"comentarios"}</definedName>
    <definedName function="false" hidden="true" name="uoya" vbProcedure="false">{"'RR'!$A$2:$E$81"}</definedName>
    <definedName function="false" hidden="true" name="uoya_1" vbProcedure="false">{"'RR'!$A$2:$E$81"}</definedName>
    <definedName function="false" hidden="true" name="uoya_1_1" vbProcedure="false">{"'RR'!$A$2:$E$81"}</definedName>
    <definedName function="false" hidden="true" name="uoya_1_1_1" vbProcedure="false">{"'RR'!$A$2:$E$81"}</definedName>
    <definedName function="false" hidden="true" name="uoya_1_2" vbProcedure="false">{"'RR'!$A$2:$E$81"}</definedName>
    <definedName function="false" hidden="true" name="uoya_2" vbProcedure="false">{"'RR'!$A$2:$E$81"}</definedName>
    <definedName function="false" hidden="true" name="up" vbProcedure="false">{"'CptDifn'!$AA$32:$AG$32"}</definedName>
    <definedName function="false" hidden="true" name="up_1" vbProcedure="false">{"'CptDifn'!$AA$32:$AG$32"}</definedName>
    <definedName function="false" hidden="true" name="up_1_1" vbProcedure="false">{"'CptDifn'!$AA$32:$AG$32"}</definedName>
    <definedName function="false" hidden="true" name="up_1_1_1" vbProcedure="false">{"'CptDifn'!$AA$32:$AG$32"}</definedName>
    <definedName function="false" hidden="true" name="up_1_2" vbProcedure="false">{"'CptDifn'!$AA$32:$AG$32"}</definedName>
    <definedName function="false" hidden="true" name="up_2" vbProcedure="false">{"'CptDifn'!$AA$32:$AG$32"}</definedName>
    <definedName function="false" hidden="true" name="usiminas" vbProcedure="false">{#N/A,#N/A,FALSE,"GERAL";#N/A,#N/A,FALSE,"012-96";#N/A,#N/A,FALSE,"018-96";#N/A,#N/A,FALSE,"027-96";#N/A,#N/A,FALSE,"059-96";#N/A,#N/A,FALSE,"076-96";#N/A,#N/A,FALSE,"019-97";#N/A,#N/A,FALSE,"021-97";#N/A,#N/A,FALSE,"022-97";#N/A,#N/A,FALSE,"028-97"}</definedName>
    <definedName function="false" hidden="true" name="usiminas_1" vbProcedure="false">{#N/A,#N/A,FALSE,"GERAL";#N/A,#N/A,FALSE,"012-96";#N/A,#N/A,FALSE,"018-96";#N/A,#N/A,FALSE,"027-96";#N/A,#N/A,FALSE,"059-96";#N/A,#N/A,FALSE,"076-96";#N/A,#N/A,FALSE,"019-97";#N/A,#N/A,FALSE,"021-97";#N/A,#N/A,FALSE,"022-97";#N/A,#N/A,FALSE,"028-97"}</definedName>
    <definedName function="false" hidden="true" name="usiminas_1_1" vbProcedure="false">{#N/A,#N/A,FALSE,"GERAL";#N/A,#N/A,FALSE,"012-96";#N/A,#N/A,FALSE,"018-96";#N/A,#N/A,FALSE,"027-96";#N/A,#N/A,FALSE,"059-96";#N/A,#N/A,FALSE,"076-96";#N/A,#N/A,FALSE,"019-97";#N/A,#N/A,FALSE,"021-97";#N/A,#N/A,FALSE,"022-97";#N/A,#N/A,FALSE,"028-97"}</definedName>
    <definedName function="false" hidden="true" name="usiminas_1_1_1" vbProcedure="false">{#N/A,#N/A,FALSE,"GERAL";#N/A,#N/A,FALSE,"012-96";#N/A,#N/A,FALSE,"018-96";#N/A,#N/A,FALSE,"027-96";#N/A,#N/A,FALSE,"059-96";#N/A,#N/A,FALSE,"076-96";#N/A,#N/A,FALSE,"019-97";#N/A,#N/A,FALSE,"021-97";#N/A,#N/A,FALSE,"022-97";#N/A,#N/A,FALSE,"028-97"}</definedName>
    <definedName function="false" hidden="true" name="usiminas_1_2" vbProcedure="false">{#N/A,#N/A,FALSE,"GERAL";#N/A,#N/A,FALSE,"012-96";#N/A,#N/A,FALSE,"018-96";#N/A,#N/A,FALSE,"027-96";#N/A,#N/A,FALSE,"059-96";#N/A,#N/A,FALSE,"076-96";#N/A,#N/A,FALSE,"019-97";#N/A,#N/A,FALSE,"021-97";#N/A,#N/A,FALSE,"022-97";#N/A,#N/A,FALSE,"028-97"}</definedName>
    <definedName function="false" hidden="true" name="usiminas_2" vbProcedure="false">{#N/A,#N/A,FALSE,"GERAL";#N/A,#N/A,FALSE,"012-96";#N/A,#N/A,FALSE,"018-96";#N/A,#N/A,FALSE,"027-96";#N/A,#N/A,FALSE,"059-96";#N/A,#N/A,FALSE,"076-96";#N/A,#N/A,FALSE,"019-97";#N/A,#N/A,FALSE,"021-97";#N/A,#N/A,FALSE,"022-97";#N/A,#N/A,FALSE,"028-97"}</definedName>
    <definedName function="false" hidden="true" name="USMTeste2" vbProcedure="false">{"'RATEIO RECEITA BRUTA'!$B$77:$C$106"}</definedName>
    <definedName function="false" hidden="true" name="USMTeste3" vbProcedure="false">{"'RATEIO RECEITA BRUTA'!$B$77:$C$106"}</definedName>
    <definedName function="false" hidden="true" name="uu" vbProcedure="false">#REF!</definedName>
    <definedName function="false" hidden="true" name="uuu" vbProcedure="false">{#N/A,#N/A,TRUE,"Serviços"}</definedName>
    <definedName function="false" hidden="true" name="uuuu" vbProcedure="false">{"'CptDifn'!$AA$32:$AG$32"}</definedName>
    <definedName function="false" hidden="true" name="UUUUU"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UUUUUUU" vbProcedure="false">{#N/A,#N/A,FALSE,"GERAL";#N/A,#N/A,FALSE,"012-96";#N/A,#N/A,FALSE,"018-96";#N/A,#N/A,FALSE,"027-96";#N/A,#N/A,FALSE,"059-96";#N/A,#N/A,FALSE,"076-96";#N/A,#N/A,FALSE,"019-97";#N/A,#N/A,FALSE,"021-97";#N/A,#N/A,FALSE,"022-97";#N/A,#N/A,FALSE,"028-97"}</definedName>
    <definedName function="false" hidden="true" name="uuuuu_1" vbProcedure="false">{"'CptDifn'!$AA$32:$AG$32"}</definedName>
    <definedName function="false" hidden="true" name="uuuuu_1_1" vbProcedure="false">{"'CptDifn'!$AA$32:$AG$32"}</definedName>
    <definedName function="false" hidden="true" name="uuuuu_1_1_1" vbProcedure="false">{"'CptDifn'!$AA$32:$AG$32"}</definedName>
    <definedName function="false" hidden="true" name="uuuuu_1_2" vbProcedure="false">{"'CptDifn'!$AA$32:$AG$32"}</definedName>
    <definedName function="false" hidden="true" name="uuuuu_2" vbProcedure="false">{"'CptDifn'!$AA$32:$AG$32"}</definedName>
    <definedName function="false" hidden="true" name="uuuu_1" vbProcedure="false">{"'CptDifn'!$AA$32:$AG$32"}</definedName>
    <definedName function="false" hidden="true" name="uuuu_1_1" vbProcedure="false">{"'CptDifn'!$AA$32:$AG$32"}</definedName>
    <definedName function="false" hidden="true" name="uuuu_1_1_1" vbProcedure="false">{"'CptDifn'!$AA$32:$AG$32"}</definedName>
    <definedName function="false" hidden="true" name="uuuu_1_2" vbProcedure="false">{"'CptDifn'!$AA$32:$AG$32"}</definedName>
    <definedName function="false" hidden="true" name="uuuu_2" vbProcedure="false">{"'CptDifn'!$AA$32:$AG$32"}</definedName>
    <definedName function="false" hidden="true" name="uu_1" vbProcedure="false">{"'REL CUSTODIF'!$B$1:$H$72"}</definedName>
    <definedName function="false" hidden="true" name="uu_1_1" vbProcedure="false">{"'REL CUSTODIF'!$B$1:$H$72"}</definedName>
    <definedName function="false" hidden="true" name="uu_1_1_1" vbProcedure="false">{"'REL CUSTODIF'!$B$1:$H$72"}</definedName>
    <definedName function="false" hidden="true" name="uu_1_2" vbProcedure="false">{"'REL CUSTODIF'!$B$1:$H$72"}</definedName>
    <definedName function="false" hidden="true" name="uu_2" vbProcedure="false">{"'REL CUSTODIF'!$B$1:$H$72"}</definedName>
    <definedName function="false" hidden="true" name="uy" vbProcedure="false">{"'CptDifn'!$AA$32:$AG$32"}</definedName>
    <definedName function="false" hidden="true" name="uyt" vbProcedure="false">#REF!</definedName>
    <definedName function="false" hidden="true" name="uyt_1" vbProcedure="false">{"'CptDifn'!$AA$32:$AG$32"}</definedName>
    <definedName function="false" hidden="true" name="uyt_1_1" vbProcedure="false">{"'CptDifn'!$AA$32:$AG$32"}</definedName>
    <definedName function="false" hidden="true" name="uyt_1_1_1" vbProcedure="false">{"'CptDifn'!$AA$32:$AG$32"}</definedName>
    <definedName function="false" hidden="true" name="uyt_1_2" vbProcedure="false">{"'CptDifn'!$AA$32:$AG$32"}</definedName>
    <definedName function="false" hidden="true" name="uyt_2" vbProcedure="false">{"'CptDifn'!$AA$32:$AG$32"}</definedName>
    <definedName function="false" hidden="true" name="uyuye" vbProcedure="false">{#N/A,#N/A,FALSE,"GERAL";#N/A,#N/A,FALSE,"012-96";#N/A,#N/A,FALSE,"018-96";#N/A,#N/A,FALSE,"027-96";#N/A,#N/A,FALSE,"059-96";#N/A,#N/A,FALSE,"076-96";#N/A,#N/A,FALSE,"019-97";#N/A,#N/A,FALSE,"021-97";#N/A,#N/A,FALSE,"022-97";#N/A,#N/A,FALSE,"028-97"}</definedName>
    <definedName function="false" hidden="true" name="uy_1" vbProcedure="false">{"'CptDifn'!$AA$32:$AG$32"}</definedName>
    <definedName function="false" hidden="true" name="uy_1_1" vbProcedure="false">{"'CptDifn'!$AA$32:$AG$32"}</definedName>
    <definedName function="false" hidden="true" name="uy_1_1_1" vbProcedure="false">{"'CptDifn'!$AA$32:$AG$32"}</definedName>
    <definedName function="false" hidden="true" name="uy_1_2" vbProcedure="false">{"'CptDifn'!$AA$32:$AG$32"}</definedName>
    <definedName function="false" hidden="true" name="uy_2" vbProcedure="false">{"'CptDifn'!$AA$32:$AG$32"}</definedName>
    <definedName function="false" hidden="true" name="v"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ADSV" vbProcedure="false">{"'REL CUSTODIF'!$B$1:$H$72"}</definedName>
    <definedName function="false" hidden="true" name="Vagner" vbProcedure="false">{#N/A,#N/A,FALSE,"ET-CAPA";#N/A,#N/A,FALSE,"ET-PAG1";#N/A,#N/A,FALSE,"ET-PAG2";#N/A,#N/A,FALSE,"ET-PAG3";#N/A,#N/A,FALSE,"ET-PAG4";#N/A,#N/A,FALSE,"ET-PAG5"}</definedName>
    <definedName function="false" hidden="true" name="Vagner_1" vbProcedure="false">{#N/A,#N/A,FALSE,"ET-CAPA";#N/A,#N/A,FALSE,"ET-PAG1";#N/A,#N/A,FALSE,"ET-PAG2";#N/A,#N/A,FALSE,"ET-PAG3";#N/A,#N/A,FALSE,"ET-PAG4";#N/A,#N/A,FALSE,"ET-PAG5"}</definedName>
    <definedName function="false" hidden="true" name="Vagner_1_1" vbProcedure="false">{#N/A,#N/A,FALSE,"ET-CAPA";#N/A,#N/A,FALSE,"ET-PAG1";#N/A,#N/A,FALSE,"ET-PAG2";#N/A,#N/A,FALSE,"ET-PAG3";#N/A,#N/A,FALSE,"ET-PAG4";#N/A,#N/A,FALSE,"ET-PAG5"}</definedName>
    <definedName function="false" hidden="true" name="Vagner_2" vbProcedure="false">{#N/A,#N/A,FALSE,"ET-CAPA";#N/A,#N/A,FALSE,"ET-PAG1";#N/A,#N/A,FALSE,"ET-PAG2";#N/A,#N/A,FALSE,"ET-PAG3";#N/A,#N/A,FALSE,"ET-PAG4";#N/A,#N/A,FALSE,"ET-PAG5"}</definedName>
    <definedName function="false" hidden="true" name="vagoes" vbProcedure="false">{"'gráf jan00'!$A$1:$AK$41"}</definedName>
    <definedName function="false" hidden="true" name="vagoes_1" vbProcedure="false">{"'gráf jan00'!$A$1:$AK$41"}</definedName>
    <definedName function="false" hidden="true" name="vagoes_1_1" vbProcedure="false">{"'gráf jan00'!$A$1:$AK$41"}</definedName>
    <definedName function="false" hidden="true" name="vagoes_1_1_1" vbProcedure="false">{"'gráf jan00'!$A$1:$AK$41"}</definedName>
    <definedName function="false" hidden="true" name="vagoes_1_2" vbProcedure="false">{"'gráf jan00'!$A$1:$AK$41"}</definedName>
    <definedName function="false" hidden="true" name="vagoes_2" vbProcedure="false">{"'gráf jan00'!$A$1:$AK$41"}</definedName>
    <definedName function="false" hidden="false" name="ValeAlim" vbProcedure="false">[13]DADOS!$F$11</definedName>
    <definedName function="false" hidden="true" name="valter" vbProcedure="false">{"'gráf jan00'!$A$1:$AK$41"}</definedName>
    <definedName function="false" hidden="true" name="valter_1" vbProcedure="false">{"'gráf jan00'!$A$1:$AK$41"}</definedName>
    <definedName function="false" hidden="true" name="valter_1_1" vbProcedure="false">{"'gráf jan00'!$A$1:$AK$41"}</definedName>
    <definedName function="false" hidden="true" name="valter_1_1_1" vbProcedure="false">{"'gráf jan00'!$A$1:$AK$41"}</definedName>
    <definedName function="false" hidden="true" name="valter_1_2" vbProcedure="false">{"'gráf jan00'!$A$1:$AK$41"}</definedName>
    <definedName function="false" hidden="true" name="valter_2" vbProcedure="false">{"'gráf jan00'!$A$1:$AK$41"}</definedName>
    <definedName function="false" hidden="true" name="VANIA" vbProcedure="false">{"'RR'!$A$2:$E$81"}</definedName>
    <definedName function="false" hidden="true" name="VARI" vbProcedure="false">{#N/A,#N/A,FALSE,"지침";#N/A,#N/A,FALSE,"환경분석";#N/A,#N/A,FALSE,"Sheet16"}</definedName>
    <definedName function="false" hidden="true" name="VARIA" vbProcedure="false">{#N/A,#N/A,FALSE,"지침";#N/A,#N/A,FALSE,"환경분석";#N/A,#N/A,FALSE,"Sheet16"}</definedName>
    <definedName function="false" hidden="true" name="VARIA_1" vbProcedure="false">{#N/A,#N/A,FALSE,"지침";#N/A,#N/A,FALSE,"환경분석";#N/A,#N/A,FALSE,"Sheet16"}</definedName>
    <definedName function="false" hidden="true" name="VARIA_1_1" vbProcedure="false">{#N/A,#N/A,FALSE,"지침";#N/A,#N/A,FALSE,"환경분석";#N/A,#N/A,FALSE,"Sheet16"}</definedName>
    <definedName function="false" hidden="true" name="VARIA_1_1_1" vbProcedure="false">{#N/A,#N/A,FALSE,"지침";#N/A,#N/A,FALSE,"환경분석";#N/A,#N/A,FALSE,"Sheet16"}</definedName>
    <definedName function="false" hidden="true" name="VARIA_1_2" vbProcedure="false">{#N/A,#N/A,FALSE,"지침";#N/A,#N/A,FALSE,"환경분석";#N/A,#N/A,FALSE,"Sheet16"}</definedName>
    <definedName function="false" hidden="true" name="VARIA_2" vbProcedure="false">{#N/A,#N/A,FALSE,"지침";#N/A,#N/A,FALSE,"환경분석";#N/A,#N/A,FALSE,"Sheet16"}</definedName>
    <definedName function="false" hidden="true" name="VARI_1" vbProcedure="false">{#N/A,#N/A,FALSE,"지침";#N/A,#N/A,FALSE,"환경분석";#N/A,#N/A,FALSE,"Sheet16"}</definedName>
    <definedName function="false" hidden="true" name="VARI_1_1" vbProcedure="false">{#N/A,#N/A,FALSE,"지침";#N/A,#N/A,FALSE,"환경분석";#N/A,#N/A,FALSE,"Sheet16"}</definedName>
    <definedName function="false" hidden="true" name="VARI_1_1_1" vbProcedure="false">{#N/A,#N/A,FALSE,"지침";#N/A,#N/A,FALSE,"환경분석";#N/A,#N/A,FALSE,"Sheet16"}</definedName>
    <definedName function="false" hidden="true" name="VARI_1_2" vbProcedure="false">{#N/A,#N/A,FALSE,"지침";#N/A,#N/A,FALSE,"환경분석";#N/A,#N/A,FALSE,"Sheet16"}</definedName>
    <definedName function="false" hidden="true" name="VARI_2" vbProcedure="false">{#N/A,#N/A,FALSE,"지침";#N/A,#N/A,FALSE,"환경분석";#N/A,#N/A,FALSE,"Sheet16"}</definedName>
    <definedName function="false" hidden="true" name="VD" vbProcedure="false">{"'Quadro'!$A$4:$BG$78"}</definedName>
    <definedName function="false" hidden="true" name="vdlkn" vbProcedure="false">{"'gráf jan00'!$A$1:$AK$41"}</definedName>
    <definedName function="false" hidden="true" name="vdlkn_1" vbProcedure="false">{"'gráf jan00'!$A$1:$AK$41"}</definedName>
    <definedName function="false" hidden="true" name="vdlkn_1_1" vbProcedure="false">{"'gráf jan00'!$A$1:$AK$41"}</definedName>
    <definedName function="false" hidden="true" name="vdlkn_1_1_1" vbProcedure="false">{"'gráf jan00'!$A$1:$AK$41"}</definedName>
    <definedName function="false" hidden="true" name="vdlkn_1_2" vbProcedure="false">{"'gráf jan00'!$A$1:$AK$41"}</definedName>
    <definedName function="false" hidden="true" name="vdlkn_2" vbProcedure="false">{"'gráf jan00'!$A$1:$AK$41"}</definedName>
    <definedName function="false" hidden="true" name="vdnkldv" vbProcedure="false">{"'gráf jan00'!$A$1:$AK$41"}</definedName>
    <definedName function="false" hidden="true" name="vdnkldv_1" vbProcedure="false">{"'gráf jan00'!$A$1:$AK$41"}</definedName>
    <definedName function="false" hidden="true" name="vdnkldv_1_1" vbProcedure="false">{"'gráf jan00'!$A$1:$AK$41"}</definedName>
    <definedName function="false" hidden="true" name="vdnkldv_1_1_1" vbProcedure="false">{"'gráf jan00'!$A$1:$AK$41"}</definedName>
    <definedName function="false" hidden="true" name="vdnkldv_1_2" vbProcedure="false">{"'gráf jan00'!$A$1:$AK$41"}</definedName>
    <definedName function="false" hidden="true" name="vdnkldv_2" vbProcedure="false">{"'gráf jan00'!$A$1:$AK$41"}</definedName>
    <definedName function="false" hidden="true" name="vdnlke" vbProcedure="false">{"'gráf jan00'!$A$1:$AK$41"}</definedName>
    <definedName function="false" hidden="true" name="vdnlke_1" vbProcedure="false">{"'gráf jan00'!$A$1:$AK$41"}</definedName>
    <definedName function="false" hidden="true" name="vdnlke_1_1" vbProcedure="false">{"'gráf jan00'!$A$1:$AK$41"}</definedName>
    <definedName function="false" hidden="true" name="vdnlke_1_1_1" vbProcedure="false">{"'gráf jan00'!$A$1:$AK$41"}</definedName>
    <definedName function="false" hidden="true" name="vdnlke_1_2" vbProcedure="false">{"'gráf jan00'!$A$1:$AK$41"}</definedName>
    <definedName function="false" hidden="true" name="vdnlke_2" vbProcedure="false">{"'gráf jan00'!$A$1:$AK$41"}</definedName>
    <definedName function="false" hidden="true" name="VD_1" vbProcedure="false">{"'Quadro'!$A$4:$BG$78"}</definedName>
    <definedName function="false" hidden="true" name="VD_1_1" vbProcedure="false">{"'Quadro'!$A$4:$BG$78"}</definedName>
    <definedName function="false" hidden="true" name="VD_1_1_1" vbProcedure="false">{"'Quadro'!$A$4:$BG$78"}</definedName>
    <definedName function="false" hidden="true" name="VD_1_2" vbProcedure="false">{"'Quadro'!$A$4:$BG$78"}</definedName>
    <definedName function="false" hidden="true" name="VD_2" vbProcedure="false">{"'Quadro'!$A$4:$BG$78"}</definedName>
    <definedName function="false" hidden="true" name="veiculo" vbProcedure="false">{"VENTAS1",#N/A,FALSE,"VENTAS";"VENTAS2",#N/A,FALSE,"VENTAS";"VENTAS3",#N/A,FALSE,"VENTAS";"VENTAS4",#N/A,FALSE,"VENTAS";"VENTAS5",#N/A,FALSE,"VENTAS";"VENTAS6",#N/A,FALSE,"VENTAS";"VENTAS7",#N/A,FALSE,"VENTAS";"VENTAS8",#N/A,FALSE,"VENTAS"}</definedName>
    <definedName function="false" hidden="true" name="VERLUCRO" vbProcedure="false">{FALSE,FALSE,-1.25,-15.5,484.5,278.25,FALSE,FALSE,TRUE,FALSE,0,1,#N/A,1106,#N/A,12.4059405940594,23.2666666666667,1,FALSE,FALSE,3,TRUE,1,FALSE,100,"Swvu.VERLUCRO.","ACwvu.VERLUCRO.",#N/A,FALSE,FALSE,0,0,0,0,1,"","",TRUE,FALSE,FALSE,FALSE,1,95,#N/A,#N/A,FALSE,FALSE,FALSE,FALSE,FALSE,FALSE,FALSE,1,65532,65532,FALSE,FALSE,TRUE,TRUE,TRUE}</definedName>
    <definedName function="false" hidden="true" name="VERLUCRO_1" vbProcedure="false">{FALSE,FALSE,-1.25,-15.5,484.5,278.25,FALSE,FALSE,TRUE,FALSE,0,1,#N/A,1106,#N/A,12.4059405940594,23.2666666666667,1,FALSE,FALSE,3,TRUE,1,FALSE,100,"Swvu.VERLUCRO.","ACwvu.VERLUCRO.",#N/A,FALSE,FALSE,0,0,0,0,1,"","",TRUE,FALSE,FALSE,FALSE,1,95,#N/A,#N/A,FALSE,FALSE,FALSE,FALSE,FALSE,FALSE,FALSE,1,65532,65532,FALSE,FALSE,TRUE,TRUE,TRUE}</definedName>
    <definedName function="false" hidden="true" name="vfdasf" vbProcedure="false">{"'gráf jan00'!$A$1:$AK$41"}</definedName>
    <definedName function="false" hidden="true" name="vfdasf_1" vbProcedure="false">{"'gráf jan00'!$A$1:$AK$41"}</definedName>
    <definedName function="false" hidden="true" name="vfdasf_1_1" vbProcedure="false">{"'gráf jan00'!$A$1:$AK$41"}</definedName>
    <definedName function="false" hidden="true" name="vfdasf_1_1_1" vbProcedure="false">{"'gráf jan00'!$A$1:$AK$41"}</definedName>
    <definedName function="false" hidden="true" name="vfdasf_1_2" vbProcedure="false">{"'gráf jan00'!$A$1:$AK$41"}</definedName>
    <definedName function="false" hidden="true" name="vfdasf_2" vbProcedure="false">{"'gráf jan00'!$A$1:$AK$41"}</definedName>
    <definedName function="false" hidden="true" name="VFVV" vbProcedure="false">{#N/A,#N/A,FALSE,"Aging Summary";#N/A,#N/A,FALSE,"Ratio Analysis";#N/A,#N/A,FALSE,"Test 120 Day Accts";#N/A,#N/A,FALSE,"Tickmarks"}</definedName>
    <definedName function="false" hidden="true" name="VFVV_1" vbProcedure="false">{#N/A,#N/A,FALSE,"Aging Summary";#N/A,#N/A,FALSE,"Ratio Analysis";#N/A,#N/A,FALSE,"Test 120 Day Accts";#N/A,#N/A,FALSE,"Tickmarks"}</definedName>
    <definedName function="false" hidden="true" name="VGT" vbProcedure="false">{#N/A,#N/A,FALSE,"Aging Summary";#N/A,#N/A,FALSE,"Ratio Analysis";#N/A,#N/A,FALSE,"Test 120 Day Accts";#N/A,#N/A,FALSE,"Tickmarks"}</definedName>
    <definedName function="false" hidden="true" name="VGTS" vbProcedure="false">{#N/A,#N/A,FALSE,"Aging Summary";#N/A,#N/A,FALSE,"Ratio Analysis";#N/A,#N/A,FALSE,"Test 120 Day Accts";#N/A,#N/A,FALSE,"Tickmarks"}</definedName>
    <definedName function="false" hidden="true" name="VGTS_1" vbProcedure="false">{#N/A,#N/A,FALSE,"Aging Summary";#N/A,#N/A,FALSE,"Ratio Analysis";#N/A,#N/A,FALSE,"Test 120 Day Accts";#N/A,#N/A,FALSE,"Tickmarks"}</definedName>
    <definedName function="false" hidden="true" name="VGT_1" vbProcedure="false">{#N/A,#N/A,FALSE,"Aging Summary";#N/A,#N/A,FALSE,"Ratio Analysis";#N/A,#N/A,FALSE,"Test 120 Day Accts";#N/A,#N/A,FALSE,"Tickmarks"}</definedName>
    <definedName function="false" hidden="true" name="vgvjh" vbProcedure="false">{"'gráf jan00'!$A$1:$AK$41"}</definedName>
    <definedName function="false" hidden="true" name="VI" vbProcedure="false">{#N/A,#N/A,FALSE,"GERAL";#N/A,#N/A,FALSE,"012-96";#N/A,#N/A,FALSE,"018-96";#N/A,#N/A,FALSE,"027-96";#N/A,#N/A,FALSE,"059-96";#N/A,#N/A,FALSE,"076-96";#N/A,#N/A,FALSE,"019-97";#N/A,#N/A,FALSE,"021-97";#N/A,#N/A,FALSE,"022-97";#N/A,#N/A,FALSE,"028-97"}</definedName>
    <definedName function="false" hidden="true" name="VICOTR" vbProcedure="false">{#N/A,#N/A,FALSE,"PCOL"}</definedName>
    <definedName function="false" hidden="true" name="vii" vbProcedure="false">{#N/A,#N/A,FALSE,"GERAL";#N/A,#N/A,FALSE,"012-96";#N/A,#N/A,FALSE,"018-96";#N/A,#N/A,FALSE,"027-96";#N/A,#N/A,FALSE,"059-96";#N/A,#N/A,FALSE,"076-96";#N/A,#N/A,FALSE,"019-97";#N/A,#N/A,FALSE,"021-97";#N/A,#N/A,FALSE,"022-97";#N/A,#N/A,FALSE,"028-97"}</definedName>
    <definedName function="false" hidden="true" name="VIT" vbProcedure="false">{"'gráf jan00'!$A$1:$AK$41"}</definedName>
    <definedName function="false" hidden="true" name="vitor"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VI_1" vbProcedure="false">{#N/A,#N/A,FALSE,"GERAL";#N/A,#N/A,FALSE,"012-96";#N/A,#N/A,FALSE,"018-96";#N/A,#N/A,FALSE,"027-96";#N/A,#N/A,FALSE,"059-96";#N/A,#N/A,FALSE,"076-96";#N/A,#N/A,FALSE,"019-97";#N/A,#N/A,FALSE,"021-97";#N/A,#N/A,FALSE,"022-97";#N/A,#N/A,FALSE,"028-97"}</definedName>
    <definedName function="false" hidden="true" name="VI_1_1" vbProcedure="false">{#N/A,#N/A,FALSE,"GERAL";#N/A,#N/A,FALSE,"012-96";#N/A,#N/A,FALSE,"018-96";#N/A,#N/A,FALSE,"027-96";#N/A,#N/A,FALSE,"059-96";#N/A,#N/A,FALSE,"076-96";#N/A,#N/A,FALSE,"019-97";#N/A,#N/A,FALSE,"021-97";#N/A,#N/A,FALSE,"022-97";#N/A,#N/A,FALSE,"028-97"}</definedName>
    <definedName function="false" hidden="true" name="VI_1_1_1" vbProcedure="false">{#N/A,#N/A,FALSE,"GERAL";#N/A,#N/A,FALSE,"012-96";#N/A,#N/A,FALSE,"018-96";#N/A,#N/A,FALSE,"027-96";#N/A,#N/A,FALSE,"059-96";#N/A,#N/A,FALSE,"076-96";#N/A,#N/A,FALSE,"019-97";#N/A,#N/A,FALSE,"021-97";#N/A,#N/A,FALSE,"022-97";#N/A,#N/A,FALSE,"028-97"}</definedName>
    <definedName function="false" hidden="true" name="VI_1_2" vbProcedure="false">{#N/A,#N/A,FALSE,"GERAL";#N/A,#N/A,FALSE,"012-96";#N/A,#N/A,FALSE,"018-96";#N/A,#N/A,FALSE,"027-96";#N/A,#N/A,FALSE,"059-96";#N/A,#N/A,FALSE,"076-96";#N/A,#N/A,FALSE,"019-97";#N/A,#N/A,FALSE,"021-97";#N/A,#N/A,FALSE,"022-97";#N/A,#N/A,FALSE,"028-97"}</definedName>
    <definedName function="false" hidden="true" name="VI_2" vbProcedure="false">{#N/A,#N/A,FALSE,"GERAL";#N/A,#N/A,FALSE,"012-96";#N/A,#N/A,FALSE,"018-96";#N/A,#N/A,FALSE,"027-96";#N/A,#N/A,FALSE,"059-96";#N/A,#N/A,FALSE,"076-96";#N/A,#N/A,FALSE,"019-97";#N/A,#N/A,FALSE,"021-97";#N/A,#N/A,FALSE,"022-97";#N/A,#N/A,FALSE,"028-97"}</definedName>
    <definedName function="false" hidden="true" name="VI_2_1" vbProcedure="false">{#N/A,#N/A,FALSE,"GERAL";#N/A,#N/A,FALSE,"012-96";#N/A,#N/A,FALSE,"018-96";#N/A,#N/A,FALSE,"027-96";#N/A,#N/A,FALSE,"059-96";#N/A,#N/A,FALSE,"076-96";#N/A,#N/A,FALSE,"019-97";#N/A,#N/A,FALSE,"021-97";#N/A,#N/A,FALSE,"022-97";#N/A,#N/A,FALSE,"028-97"}</definedName>
    <definedName function="false" hidden="true" name="VI_3" vbProcedure="false">{#N/A,#N/A,FALSE,"GERAL";#N/A,#N/A,FALSE,"012-96";#N/A,#N/A,FALSE,"018-96";#N/A,#N/A,FALSE,"027-96";#N/A,#N/A,FALSE,"059-96";#N/A,#N/A,FALSE,"076-96";#N/A,#N/A,FALSE,"019-97";#N/A,#N/A,FALSE,"021-97";#N/A,#N/A,FALSE,"022-97";#N/A,#N/A,FALSE,"028-97"}</definedName>
    <definedName function="false" hidden="true" name="vndkl" vbProcedure="false">{"'gráf jan00'!$A$1:$AK$41"}</definedName>
    <definedName function="false" hidden="true" name="vndkl_1" vbProcedure="false">{"'gráf jan00'!$A$1:$AK$41"}</definedName>
    <definedName function="false" hidden="true" name="vndkl_1_1" vbProcedure="false">{"'gráf jan00'!$A$1:$AK$41"}</definedName>
    <definedName function="false" hidden="true" name="vndkl_1_1_1" vbProcedure="false">{"'gráf jan00'!$A$1:$AK$41"}</definedName>
    <definedName function="false" hidden="true" name="vndkl_1_2" vbProcedure="false">{"'gráf jan00'!$A$1:$AK$41"}</definedName>
    <definedName function="false" hidden="true" name="vndkl_2" vbProcedure="false">{"'gráf jan00'!$A$1:$AK$41"}</definedName>
    <definedName function="false" hidden="true" name="vndlk" vbProcedure="false">{"'gráf jan00'!$A$1:$AK$41"}</definedName>
    <definedName function="false" hidden="true" name="vndlk_1" vbProcedure="false">{"'gráf jan00'!$A$1:$AK$41"}</definedName>
    <definedName function="false" hidden="true" name="vndlk_1_1" vbProcedure="false">{"'gráf jan00'!$A$1:$AK$41"}</definedName>
    <definedName function="false" hidden="true" name="vndlk_1_1_1" vbProcedure="false">{"'gráf jan00'!$A$1:$AK$41"}</definedName>
    <definedName function="false" hidden="true" name="vndlk_1_2" vbProcedure="false">{"'gráf jan00'!$A$1:$AK$41"}</definedName>
    <definedName function="false" hidden="true" name="vndlk_2" vbProcedure="false">{"'gráf jan00'!$A$1:$AK$41"}</definedName>
    <definedName function="false" hidden="true" name="vndnkl" vbProcedure="false">{"'gráf jan00'!$A$1:$AK$41"}</definedName>
    <definedName function="false" hidden="true" name="vndnkl_1" vbProcedure="false">{"'gráf jan00'!$A$1:$AK$41"}</definedName>
    <definedName function="false" hidden="true" name="vndnkl_1_1" vbProcedure="false">{"'gráf jan00'!$A$1:$AK$41"}</definedName>
    <definedName function="false" hidden="true" name="vndnkl_1_1_1" vbProcedure="false">{"'gráf jan00'!$A$1:$AK$41"}</definedName>
    <definedName function="false" hidden="true" name="vndnkl_1_2" vbProcedure="false">{"'gráf jan00'!$A$1:$AK$41"}</definedName>
    <definedName function="false" hidden="true" name="vndnkl_2" vbProcedure="false">{"'gráf jan00'!$A$1:$AK$41"}</definedName>
    <definedName function="false" hidden="true" name="vnmd" vbProcedure="false">{"'gráf jan00'!$A$1:$AK$41"}</definedName>
    <definedName function="false" hidden="true" name="vnmd_1" vbProcedure="false">{"'gráf jan00'!$A$1:$AK$41"}</definedName>
    <definedName function="false" hidden="true" name="vnmd_1_1" vbProcedure="false">{"'gráf jan00'!$A$1:$AK$41"}</definedName>
    <definedName function="false" hidden="true" name="vnmd_1_1_1" vbProcedure="false">{"'gráf jan00'!$A$1:$AK$41"}</definedName>
    <definedName function="false" hidden="true" name="vnmd_1_2" vbProcedure="false">{"'gráf jan00'!$A$1:$AK$41"}</definedName>
    <definedName function="false" hidden="true" name="vnmd_2" vbProcedure="false">{"'gráf jan00'!$A$1:$AK$41"}</definedName>
    <definedName function="false" hidden="true" name="Volume" vbProcedure="false">{"'CptDifn'!$AA$32:$AG$32"}</definedName>
    <definedName function="false" hidden="true" name="volume1" vbProcedure="false">{"'RR'!$A$2:$E$81"}</definedName>
    <definedName function="false" hidden="true" name="vp" vbProcedure="false">{"'Quadro'!$A$4:$BG$78"}</definedName>
    <definedName function="false" hidden="true" name="VPL"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p_1" vbProcedure="false">{"'Quadro'!$A$4:$BG$78"}</definedName>
    <definedName function="false" hidden="true" name="vp_1_1" vbProcedure="false">{"'Quadro'!$A$4:$BG$78"}</definedName>
    <definedName function="false" hidden="true" name="vp_1_1_1" vbProcedure="false">{"'Quadro'!$A$4:$BG$78"}</definedName>
    <definedName function="false" hidden="true" name="vp_1_2" vbProcedure="false">{"'Quadro'!$A$4:$BG$78"}</definedName>
    <definedName function="false" hidden="true" name="vp_2" vbProcedure="false">{"'Quadro'!$A$4:$BG$78"}</definedName>
    <definedName function="false" hidden="true" name="vv" vbProcedure="false">#REF!</definedName>
    <definedName function="false" hidden="true" name="vvv" vbProcedure="false">{#N/A,#N/A,FALSE,"MO (2)"}</definedName>
    <definedName function="false" hidden="true" name="VVVV"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vv"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vvvvvvvvvvvvvvvvvvvvvv" vbProcedure="false">{#N/A,#N/A,FALSE,"GERAL";#N/A,#N/A,FALSE,"012-96";#N/A,#N/A,FALSE,"018-96";#N/A,#N/A,FALSE,"027-96";#N/A,#N/A,FALSE,"059-96";#N/A,#N/A,FALSE,"076-96";#N/A,#N/A,FALSE,"019-97";#N/A,#N/A,FALSE,"021-97";#N/A,#N/A,FALSE,"022-97";#N/A,#N/A,FALSE,"028-97"}</definedName>
    <definedName function="false" hidden="true" name="vvvvv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vv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vv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vv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vv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V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V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V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V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V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vvv_1" vbProcedure="false">{"'teste'!$B$2:$R$49"}</definedName>
    <definedName function="false" hidden="true" name="vvv_1_1" vbProcedure="false">{"'teste'!$B$2:$R$49"}</definedName>
    <definedName function="false" hidden="true" name="vvv_1_1_1" vbProcedure="false">{"'teste'!$B$2:$R$49"}</definedName>
    <definedName function="false" hidden="true" name="vvv_1_2" vbProcedure="false">{"'teste'!$B$2:$R$49"}</definedName>
    <definedName function="false" hidden="true" name="vvv_2" vbProcedure="false">{"'teste'!$B$2:$R$49"}</definedName>
    <definedName function="false" hidden="true" name="vv_1" vbProcedure="false">{"'CptDifn'!$AA$32:$AG$32"}</definedName>
    <definedName function="false" hidden="true" name="vv_1_1" vbProcedure="false">{"'CptDifn'!$AA$32:$AG$32"}</definedName>
    <definedName function="false" hidden="true" name="vv_1_1_1" vbProcedure="false">{"'CptDifn'!$AA$32:$AG$32"}</definedName>
    <definedName function="false" hidden="true" name="vv_1_2" vbProcedure="false">{"'CptDifn'!$AA$32:$AG$32"}</definedName>
    <definedName function="false" hidden="true" name="vv_2" vbProcedure="false">{"'CptDifn'!$AA$32:$AG$32"}</definedName>
    <definedName function="false" hidden="true" name="vxs" vbProcedure="false">{"'RR'!$A$2:$E$81"}</definedName>
    <definedName function="false" hidden="true" name="vxs_1" vbProcedure="false">{"'RR'!$A$2:$E$81"}</definedName>
    <definedName function="false" hidden="true" name="vxs_1_1" vbProcedure="false">{"'RR'!$A$2:$E$81"}</definedName>
    <definedName function="false" hidden="true" name="vxs_1_1_1" vbProcedure="false">{"'RR'!$A$2:$E$81"}</definedName>
    <definedName function="false" hidden="true" name="vxs_1_2" vbProcedure="false">{"'RR'!$A$2:$E$81"}</definedName>
    <definedName function="false" hidden="true" name="vxs_2" vbProcedure="false">{"'RR'!$A$2:$E$81"}</definedName>
    <definedName function="false" hidden="true" name="w" vbProcedure="false">#REF!</definedName>
    <definedName function="false" hidden="true" name="wa" vbProcedure="false">{"'CptDifn'!$AA$32:$AG$32"}</definedName>
    <definedName function="false" hidden="true" name="waas" vbProcedure="false">{"'Quadro'!$A$4:$BG$78"}</definedName>
    <definedName function="false" hidden="true" name="waas_1" vbProcedure="false">{"'Quadro'!$A$4:$BG$78"}</definedName>
    <definedName function="false" hidden="true" name="waas_1_1" vbProcedure="false">{"'Quadro'!$A$4:$BG$78"}</definedName>
    <definedName function="false" hidden="true" name="waas_1_1_1" vbProcedure="false">{"'Quadro'!$A$4:$BG$78"}</definedName>
    <definedName function="false" hidden="true" name="waas_1_2" vbProcedure="false">{"'Quadro'!$A$4:$BG$78"}</definedName>
    <definedName function="false" hidden="true" name="waas_2" vbProcedure="false">{"'Quadro'!$A$4:$BG$78"}</definedName>
    <definedName function="false" hidden="true" name="wadfaw" vbProcedure="false">{#N/A,#N/A,TRUE,"indice";#N/A,#N/A,TRUE,"indicadores";#N/A,#N/A,TRUE,"comentarios"}</definedName>
    <definedName function="false" hidden="true" name="wadfaw_1" vbProcedure="false">{#N/A,#N/A,TRUE,"indice";#N/A,#N/A,TRUE,"indicadores";#N/A,#N/A,TRUE,"comentarios"}</definedName>
    <definedName function="false" hidden="true" name="wadfaw_1_1" vbProcedure="false">{#N/A,#N/A,TRUE,"indice";#N/A,#N/A,TRUE,"indicadores";#N/A,#N/A,TRUE,"comentarios"}</definedName>
    <definedName function="false" hidden="true" name="wadfaw_1_1_1" vbProcedure="false">{#N/A,#N/A,TRUE,"indice";#N/A,#N/A,TRUE,"indicadores";#N/A,#N/A,TRUE,"comentarios"}</definedName>
    <definedName function="false" hidden="true" name="wadfaw_1_2" vbProcedure="false">{#N/A,#N/A,TRUE,"indice";#N/A,#N/A,TRUE,"indicadores";#N/A,#N/A,TRUE,"comentarios"}</definedName>
    <definedName function="false" hidden="true" name="wadfaw_2" vbProcedure="false">{#N/A,#N/A,TRUE,"indice";#N/A,#N/A,TRUE,"indicadores";#N/A,#N/A,TRUE,"comentarios"}</definedName>
    <definedName function="false" hidden="true" name="was" vbProcedure="false">{#N/A,#N/A,FALSE,"Aging Summary";#N/A,#N/A,FALSE,"Ratio Analysis";#N/A,#N/A,FALSE,"Test 120 Day Accts";#N/A,#N/A,FALSE,"Tickmarks"}</definedName>
    <definedName function="false" hidden="true" name="was_1" vbProcedure="false">{#N/A,#N/A,FALSE,"Aging Summary";#N/A,#N/A,FALSE,"Ratio Analysis";#N/A,#N/A,FALSE,"Test 120 Day Accts";#N/A,#N/A,FALSE,"Tickmarks"}</definedName>
    <definedName function="false" hidden="true" name="was_1_1" vbProcedure="false">{#N/A,#N/A,FALSE,"Aging Summary";#N/A,#N/A,FALSE,"Ratio Analysis";#N/A,#N/A,FALSE,"Test 120 Day Accts";#N/A,#N/A,FALSE,"Tickmarks"}</definedName>
    <definedName function="false" hidden="true" name="was_1_1_1" vbProcedure="false">{#N/A,#N/A,FALSE,"Aging Summary";#N/A,#N/A,FALSE,"Ratio Analysis";#N/A,#N/A,FALSE,"Test 120 Day Accts";#N/A,#N/A,FALSE,"Tickmarks"}</definedName>
    <definedName function="false" hidden="true" name="was_1_2" vbProcedure="false">{#N/A,#N/A,FALSE,"Aging Summary";#N/A,#N/A,FALSE,"Ratio Analysis";#N/A,#N/A,FALSE,"Test 120 Day Accts";#N/A,#N/A,FALSE,"Tickmarks"}</definedName>
    <definedName function="false" hidden="true" name="was_2" vbProcedure="false">{#N/A,#N/A,FALSE,"Aging Summary";#N/A,#N/A,FALSE,"Ratio Analysis";#N/A,#N/A,FALSE,"Test 120 Day Accts";#N/A,#N/A,FALSE,"Tickmarks"}</definedName>
    <definedName function="false" hidden="true" name="wa_1" vbProcedure="false">{"'CptDifn'!$AA$32:$AG$32"}</definedName>
    <definedName function="false" hidden="true" name="wa_1_1" vbProcedure="false">{"'CptDifn'!$AA$32:$AG$32"}</definedName>
    <definedName function="false" hidden="true" name="wa_1_1_1" vbProcedure="false">{"'CptDifn'!$AA$32:$AG$32"}</definedName>
    <definedName function="false" hidden="true" name="wa_1_2" vbProcedure="false">{"'CptDifn'!$AA$32:$AG$32"}</definedName>
    <definedName function="false" hidden="true" name="wa_2" vbProcedure="false">{"'CptDifn'!$AA$32:$AG$32"}</definedName>
    <definedName function="false" hidden="true" name="wd" vbProcedure="false">{"'CptDifn'!$AA$32:$AG$32"}</definedName>
    <definedName function="false" hidden="true" name="wdewdwd" vbProcedure="false">{#N/A,#N/A,FALSE,"PCOL"}</definedName>
    <definedName function="false" hidden="true" name="wdewdwd_1" vbProcedure="false">{#N/A,#N/A,FALSE,"PCOL"}</definedName>
    <definedName function="false" hidden="true" name="wdewdwd_1_1" vbProcedure="false">{#N/A,#N/A,FALSE,"PCOL"}</definedName>
    <definedName function="false" hidden="true" name="wdewdwd_1_1_1" vbProcedure="false">{#N/A,#N/A,FALSE,"PCOL"}</definedName>
    <definedName function="false" hidden="true" name="wdewdwd_1_2" vbProcedure="false">{#N/A,#N/A,FALSE,"PCOL"}</definedName>
    <definedName function="false" hidden="true" name="wdewdwd_2" vbProcedure="false">{#N/A,#N/A,FALSE,"PCOL"}</definedName>
    <definedName function="false" hidden="true" name="wdfgrtr"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wdwd" vbProcedure="false">{#N/A,#N/A,FALSE,"PCOL"}</definedName>
    <definedName function="false" hidden="true" name="wdwd_1" vbProcedure="false">{#N/A,#N/A,FALSE,"PCOL"}</definedName>
    <definedName function="false" hidden="true" name="wdwd_1_1" vbProcedure="false">{#N/A,#N/A,FALSE,"PCOL"}</definedName>
    <definedName function="false" hidden="true" name="wdwd_1_1_1" vbProcedure="false">{#N/A,#N/A,FALSE,"PCOL"}</definedName>
    <definedName function="false" hidden="true" name="wdwd_1_2" vbProcedure="false">{#N/A,#N/A,FALSE,"PCOL"}</definedName>
    <definedName function="false" hidden="true" name="wdwd_2" vbProcedure="false">{#N/A,#N/A,FALSE,"PCOL"}</definedName>
    <definedName function="false" hidden="true" name="wdwqdq" vbProcedure="false">#REF!</definedName>
    <definedName function="false" hidden="true" name="wd_1" vbProcedure="false">{"'CptDifn'!$AA$32:$AG$32"}</definedName>
    <definedName function="false" hidden="true" name="wd_1_1" vbProcedure="false">{"'CptDifn'!$AA$32:$AG$32"}</definedName>
    <definedName function="false" hidden="true" name="wd_1_1_1" vbProcedure="false">{"'CptDifn'!$AA$32:$AG$32"}</definedName>
    <definedName function="false" hidden="true" name="wd_1_2" vbProcedure="false">{"'CptDifn'!$AA$32:$AG$32"}</definedName>
    <definedName function="false" hidden="true" name="wd_2" vbProcedure="false">{"'CptDifn'!$AA$32:$AG$32"}</definedName>
    <definedName function="false" hidden="true" name="we" vbProcedure="false">{#N/A,#N/A,FALSE,"RESUMO-BB1";#N/A,#N/A,FALSE,"MOD-A01-R - BB1";#N/A,#N/A,FALSE,"URB-BB1"}</definedName>
    <definedName function="false" hidden="true" name="wedfwe"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wedwedw" vbProcedure="false">{#N/A,#N/A,FALSE,"PCOL"}</definedName>
    <definedName function="false" hidden="true" name="wedwedw_1" vbProcedure="false">{#N/A,#N/A,FALSE,"PCOL"}</definedName>
    <definedName function="false" hidden="true" name="wedwedw_1_1" vbProcedure="false">{#N/A,#N/A,FALSE,"PCOL"}</definedName>
    <definedName function="false" hidden="true" name="wedwedw_1_1_1" vbProcedure="false">{#N/A,#N/A,FALSE,"PCOL"}</definedName>
    <definedName function="false" hidden="true" name="wedwedw_1_2" vbProcedure="false">{#N/A,#N/A,FALSE,"PCOL"}</definedName>
    <definedName function="false" hidden="true" name="wedwedw_2" vbProcedure="false">{#N/A,#N/A,FALSE,"PCOL"}</definedName>
    <definedName function="false" hidden="true" name="wedwew" vbProcedure="false">{#N/A,#N/A,FALSE,"PCOL"}</definedName>
    <definedName function="false" hidden="true" name="wedwew_1" vbProcedure="false">{#N/A,#N/A,FALSE,"PCOL"}</definedName>
    <definedName function="false" hidden="true" name="wedwew_1_1" vbProcedure="false">{#N/A,#N/A,FALSE,"PCOL"}</definedName>
    <definedName function="false" hidden="true" name="wedwew_1_1_1" vbProcedure="false">{#N/A,#N/A,FALSE,"PCOL"}</definedName>
    <definedName function="false" hidden="true" name="wedwew_1_2" vbProcedure="false">{#N/A,#N/A,FALSE,"PCOL"}</definedName>
    <definedName function="false" hidden="true" name="wedwew_2" vbProcedure="false">{#N/A,#N/A,FALSE,"PCOL"}</definedName>
    <definedName function="false" hidden="true" name="weet" vbProcedure="false">{"'CptDifn'!$AA$32:$AG$32"}</definedName>
    <definedName function="false" hidden="true" name="weet_1" vbProcedure="false">{"'CptDifn'!$AA$32:$AG$32"}</definedName>
    <definedName function="false" hidden="true" name="weet_1_1" vbProcedure="false">{"'CptDifn'!$AA$32:$AG$32"}</definedName>
    <definedName function="false" hidden="true" name="weet_1_1_1" vbProcedure="false">{"'CptDifn'!$AA$32:$AG$32"}</definedName>
    <definedName function="false" hidden="true" name="weet_1_2" vbProcedure="false">{"'CptDifn'!$AA$32:$AG$32"}</definedName>
    <definedName function="false" hidden="true" name="weet_2" vbProcedure="false">{"'CptDifn'!$AA$32:$AG$32"}</definedName>
    <definedName function="false" hidden="true" name="wef" vbProcedure="false">{"'gráf jan00'!$A$1:$AK$41"}</definedName>
    <definedName function="false" hidden="true" name="wef_1" vbProcedure="false">{"'gráf jan00'!$A$1:$AK$41"}</definedName>
    <definedName function="false" hidden="true" name="wef_1_1" vbProcedure="false">{"'gráf jan00'!$A$1:$AK$41"}</definedName>
    <definedName function="false" hidden="true" name="wef_1_1_1" vbProcedure="false">{"'gráf jan00'!$A$1:$AK$41"}</definedName>
    <definedName function="false" hidden="true" name="wef_1_2" vbProcedure="false">{"'gráf jan00'!$A$1:$AK$41"}</definedName>
    <definedName function="false" hidden="true" name="wef_2" vbProcedure="false">{"'gráf jan00'!$A$1:$AK$41"}</definedName>
    <definedName function="false" hidden="true" name="WEHAERHTUY7J" vbProcedure="false">#REF!</definedName>
    <definedName function="false" hidden="true" name="wer" vbProcedure="false">{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function="false" hidden="true" name="werd" vbProcedure="false">{"'Quadro'!$A$4:$BG$78"}</definedName>
    <definedName function="false" hidden="true" name="werd_1" vbProcedure="false">{"'Quadro'!$A$4:$BG$78"}</definedName>
    <definedName function="false" hidden="true" name="werd_1_1" vbProcedure="false">{"'Quadro'!$A$4:$BG$78"}</definedName>
    <definedName function="false" hidden="true" name="werd_1_1_1" vbProcedure="false">{"'Quadro'!$A$4:$BG$78"}</definedName>
    <definedName function="false" hidden="true" name="werd_1_2" vbProcedure="false">{"'Quadro'!$A$4:$BG$78"}</definedName>
    <definedName function="false" hidden="true" name="werd_2" vbProcedure="false">{"'Quadro'!$A$4:$BG$78"}</definedName>
    <definedName function="false" hidden="true" name="werftdsfgdfg" vbProcedure="false">{"det (May)",#N/A,FALSE,"June";"sum (MAY YTD)",#N/A,FALSE,"June YTD"}</definedName>
    <definedName function="false" hidden="true" name="werftdsfgdfg_1" vbProcedure="false">{"det (May)",#N/A,FALSE,"June";"sum (MAY YTD)",#N/A,FALSE,"June YTD"}</definedName>
    <definedName function="false" hidden="true" name="werftdsfgdfg_1_1" vbProcedure="false">{"det (May)",#N/A,FALSE,"June";"sum (MAY YTD)",#N/A,FALSE,"June YTD"}</definedName>
    <definedName function="false" hidden="true" name="werftdsfgdfg_1_1_1" vbProcedure="false">{"det (May)",#N/A,FALSE,"June";"sum (MAY YTD)",#N/A,FALSE,"June YTD"}</definedName>
    <definedName function="false" hidden="true" name="werftdsfgdfg_1_2" vbProcedure="false">{"det (May)",#N/A,FALSE,"June";"sum (MAY YTD)",#N/A,FALSE,"June YTD"}</definedName>
    <definedName function="false" hidden="true" name="werftdsfgdfg_2" vbProcedure="false">{"det (May)",#N/A,FALSE,"June";"sum (MAY YTD)",#N/A,FALSE,"June YTD"}</definedName>
    <definedName function="false" hidden="true" name="werqtwert" vbProcedure="false">{"'Quadro'!$A$4:$BG$78"}</definedName>
    <definedName function="false" hidden="true" name="werqtwert_1" vbProcedure="false">{"'Quadro'!$A$4:$BG$78"}</definedName>
    <definedName function="false" hidden="true" name="werqtwert_1_1" vbProcedure="false">{"'Quadro'!$A$4:$BG$78"}</definedName>
    <definedName function="false" hidden="true" name="werqtwert_1_1_1" vbProcedure="false">{"'Quadro'!$A$4:$BG$78"}</definedName>
    <definedName function="false" hidden="true" name="werqtwert_1_2" vbProcedure="false">{"'Quadro'!$A$4:$BG$78"}</definedName>
    <definedName function="false" hidden="true" name="werqtwert_2" vbProcedure="false">{"'Quadro'!$A$4:$BG$78"}</definedName>
    <definedName function="false" hidden="true" name="WERT" vbProcedure="false">{#N/A,#N/A,FALSE,"Aging Summary";#N/A,#N/A,FALSE,"Ratio Analysis";#N/A,#N/A,FALSE,"Test 120 Day Accts";#N/A,#N/A,FALSE,"Tickmarks"}</definedName>
    <definedName function="false" hidden="true" name="wer_1" vbProcedure="false">{#N/A,#N/A,FALSE,"지침";#N/A,#N/A,FALSE,"환경분석";#N/A,#N/A,FALSE,"Sheet16"}</definedName>
    <definedName function="false" hidden="true" name="wer_1_1" vbProcedure="false">{#N/A,#N/A,FALSE,"지침";#N/A,#N/A,FALSE,"환경분석";#N/A,#N/A,FALSE,"Sheet16"}</definedName>
    <definedName function="false" hidden="true" name="wer_1_1_1" vbProcedure="false">{#N/A,#N/A,FALSE,"지침";#N/A,#N/A,FALSE,"환경분석";#N/A,#N/A,FALSE,"Sheet16"}</definedName>
    <definedName function="false" hidden="true" name="wer_1_2" vbProcedure="false">{#N/A,#N/A,FALSE,"지침";#N/A,#N/A,FALSE,"환경분석";#N/A,#N/A,FALSE,"Sheet16"}</definedName>
    <definedName function="false" hidden="true" name="wer_2" vbProcedure="false">{#N/A,#N/A,FALSE,"지침";#N/A,#N/A,FALSE,"환경분석";#N/A,#N/A,FALSE,"Sheet16"}</definedName>
    <definedName function="false" hidden="true" name="wewe" vbProcedure="false">{#N/A,#N/A,FALSE,"PCOL"}</definedName>
    <definedName function="false" hidden="true" name="wewedwedw" vbProcedure="false">{#N/A,#N/A,FALSE,"PCOL"}</definedName>
    <definedName function="false" hidden="true" name="wewedwedw_1" vbProcedure="false">{#N/A,#N/A,FALSE,"PCOL"}</definedName>
    <definedName function="false" hidden="true" name="wewedwedw_1_1" vbProcedure="false">{#N/A,#N/A,FALSE,"PCOL"}</definedName>
    <definedName function="false" hidden="true" name="wewedwedw_1_1_1" vbProcedure="false">{#N/A,#N/A,FALSE,"PCOL"}</definedName>
    <definedName function="false" hidden="true" name="wewedwedw_1_2" vbProcedure="false">{#N/A,#N/A,FALSE,"PCOL"}</definedName>
    <definedName function="false" hidden="true" name="wewedwedw_2" vbProcedure="false">{#N/A,#N/A,FALSE,"PCOL"}</definedName>
    <definedName function="false" hidden="true" name="wewew" vbProcedure="false">{#N/A,#N/A,FALSE,"PCOL"}</definedName>
    <definedName function="false" hidden="true" name="wewew_1" vbProcedure="false">{#N/A,#N/A,FALSE,"PCOL"}</definedName>
    <definedName function="false" hidden="true" name="wewew_1_1" vbProcedure="false">{#N/A,#N/A,FALSE,"PCOL"}</definedName>
    <definedName function="false" hidden="true" name="wewew_1_1_1" vbProcedure="false">{#N/A,#N/A,FALSE,"PCOL"}</definedName>
    <definedName function="false" hidden="true" name="wewew_1_2" vbProcedure="false">{#N/A,#N/A,FALSE,"PCOL"}</definedName>
    <definedName function="false" hidden="true" name="wewew_2" vbProcedure="false">{#N/A,#N/A,FALSE,"PCOL"}</definedName>
    <definedName function="false" hidden="true" name="wewe_1" vbProcedure="false">{#N/A,#N/A,FALSE,"PCOL"}</definedName>
    <definedName function="false" hidden="true" name="wewe_1_1" vbProcedure="false">{#N/A,#N/A,FALSE,"PCOL"}</definedName>
    <definedName function="false" hidden="true" name="wewe_1_1_1" vbProcedure="false">{#N/A,#N/A,FALSE,"PCOL"}</definedName>
    <definedName function="false" hidden="true" name="wewe_1_2" vbProcedure="false">{#N/A,#N/A,FALSE,"PCOL"}</definedName>
    <definedName function="false" hidden="true" name="wewe_2" vbProcedure="false">{#N/A,#N/A,FALSE,"PCOL"}</definedName>
    <definedName function="false" hidden="true" name="wewwq" vbProcedure="false">{"'RR'!$A$2:$E$81"}</definedName>
    <definedName function="false" hidden="true" name="wewwq_1" vbProcedure="false">{"'RR'!$A$2:$E$81"}</definedName>
    <definedName function="false" hidden="true" name="wewwq_1_1" vbProcedure="false">{"'RR'!$A$2:$E$81"}</definedName>
    <definedName function="false" hidden="true" name="wewwq_1_1_1" vbProcedure="false">{"'RR'!$A$2:$E$81"}</definedName>
    <definedName function="false" hidden="true" name="wewwq_1_2" vbProcedure="false">{"'RR'!$A$2:$E$81"}</definedName>
    <definedName function="false" hidden="true" name="wewwq_2" vbProcedure="false">{"'RR'!$A$2:$E$81"}</definedName>
    <definedName function="false" hidden="true" name="weywrty" vbProcedure="false">{"'gráf jan00'!$A$1:$AK$41"}</definedName>
    <definedName function="false" hidden="true" name="weywrty_1" vbProcedure="false">{"'gráf jan00'!$A$1:$AK$41"}</definedName>
    <definedName function="false" hidden="true" name="weywrty_1_1" vbProcedure="false">{"'gráf jan00'!$A$1:$AK$41"}</definedName>
    <definedName function="false" hidden="true" name="weywrty_1_1_1" vbProcedure="false">{"'gráf jan00'!$A$1:$AK$41"}</definedName>
    <definedName function="false" hidden="true" name="weywrty_1_2" vbProcedure="false">{"'gráf jan00'!$A$1:$AK$41"}</definedName>
    <definedName function="false" hidden="true" name="weywrty_2" vbProcedure="false">{"'gráf jan00'!$A$1:$AK$41"}</definedName>
    <definedName function="false" hidden="true" name="wf" vbProcedure="false">{"'CptDifn'!$AA$32:$AG$32"}</definedName>
    <definedName function="false" hidden="true" name="wfdfw" vbProcedure="false">#REF!</definedName>
    <definedName function="false" hidden="true" name="wf_1" vbProcedure="false">{"'CptDifn'!$AA$32:$AG$32"}</definedName>
    <definedName function="false" hidden="true" name="wf_1_1" vbProcedure="false">{"'CptDifn'!$AA$32:$AG$32"}</definedName>
    <definedName function="false" hidden="true" name="wf_1_1_1" vbProcedure="false">{"'CptDifn'!$AA$32:$AG$32"}</definedName>
    <definedName function="false" hidden="true" name="wf_1_2" vbProcedure="false">{"'CptDifn'!$AA$32:$AG$32"}</definedName>
    <definedName function="false" hidden="true" name="wf_2" vbProcedure="false">{"'CptDifn'!$AA$32:$AG$32"}</definedName>
    <definedName function="false" hidden="true" name="wg" vbProcedure="false">{"'CptDifn'!$AA$32:$AG$32"}</definedName>
    <definedName function="false" hidden="true" name="wgyerhy" vbProcedure="false">{#N/A,#N/A,FALSE,"지침";#N/A,#N/A,FALSE,"환경분석";#N/A,#N/A,FALSE,"Sheet16"}</definedName>
    <definedName function="false" hidden="true" name="wgyerhy_1" vbProcedure="false">{#N/A,#N/A,FALSE,"지침";#N/A,#N/A,FALSE,"환경분석";#N/A,#N/A,FALSE,"Sheet16"}</definedName>
    <definedName function="false" hidden="true" name="wgyerhy_1_1" vbProcedure="false">{#N/A,#N/A,FALSE,"지침";#N/A,#N/A,FALSE,"환경분석";#N/A,#N/A,FALSE,"Sheet16"}</definedName>
    <definedName function="false" hidden="true" name="wgyerhy_1_1_1" vbProcedure="false">{#N/A,#N/A,FALSE,"지침";#N/A,#N/A,FALSE,"환경분석";#N/A,#N/A,FALSE,"Sheet16"}</definedName>
    <definedName function="false" hidden="true" name="wgyerhy_1_2" vbProcedure="false">{#N/A,#N/A,FALSE,"지침";#N/A,#N/A,FALSE,"환경분석";#N/A,#N/A,FALSE,"Sheet16"}</definedName>
    <definedName function="false" hidden="true" name="wgyerhy_2" vbProcedure="false">{#N/A,#N/A,FALSE,"지침";#N/A,#N/A,FALSE,"환경분석";#N/A,#N/A,FALSE,"Sheet16"}</definedName>
    <definedName function="false" hidden="true" name="wg_1" vbProcedure="false">{"'CptDifn'!$AA$32:$AG$32"}</definedName>
    <definedName function="false" hidden="true" name="wg_1_1" vbProcedure="false">{"'CptDifn'!$AA$32:$AG$32"}</definedName>
    <definedName function="false" hidden="true" name="wg_1_1_1" vbProcedure="false">{"'CptDifn'!$AA$32:$AG$32"}</definedName>
    <definedName function="false" hidden="true" name="wg_1_2" vbProcedure="false">{"'CptDifn'!$AA$32:$AG$32"}</definedName>
    <definedName function="false" hidden="true" name="wg_2" vbProcedure="false">{"'CptDifn'!$AA$32:$AG$32"}</definedName>
    <definedName function="false" hidden="true" name="wh" vbProcedure="false">{"'CptDifn'!$AA$32:$AG$32"}</definedName>
    <definedName function="false" hidden="true" name="wh_1" vbProcedure="false">{"'CptDifn'!$AA$32:$AG$32"}</definedName>
    <definedName function="false" hidden="true" name="wh_1_1" vbProcedure="false">{"'CptDifn'!$AA$32:$AG$32"}</definedName>
    <definedName function="false" hidden="true" name="wh_1_1_1" vbProcedure="false">{"'CptDifn'!$AA$32:$AG$32"}</definedName>
    <definedName function="false" hidden="true" name="wh_1_2" vbProcedure="false">{"'CptDifn'!$AA$32:$AG$32"}</definedName>
    <definedName function="false" hidden="true" name="wh_2" vbProcedure="false">{"'CptDifn'!$AA$32:$AG$32"}</definedName>
    <definedName function="false" hidden="true" name="wj" vbProcedure="false">{"'CptDifn'!$AA$32:$AG$32"}</definedName>
    <definedName function="false" hidden="true" name="wj_1" vbProcedure="false">{"'CptDifn'!$AA$32:$AG$32"}</definedName>
    <definedName function="false" hidden="true" name="wj_1_1" vbProcedure="false">{"'CptDifn'!$AA$32:$AG$32"}</definedName>
    <definedName function="false" hidden="true" name="wj_1_1_1" vbProcedure="false">{"'CptDifn'!$AA$32:$AG$32"}</definedName>
    <definedName function="false" hidden="true" name="wj_1_2" vbProcedure="false">{"'CptDifn'!$AA$32:$AG$32"}</definedName>
    <definedName function="false" hidden="true" name="wj_2" vbProcedure="false">{"'CptDifn'!$AA$32:$AG$32"}</definedName>
    <definedName function="false" hidden="true" name="WN" vbProcedure="false">{#N/A,#N/A,FALSE,"31 - Balanço";#N/A,#N/A,FALSE,"41 - Resultado";#N/A,#N/A,FALSE,"51 - Fluxo de Caixa"}</definedName>
    <definedName function="false" hidden="true" name="wnr" vbProcedure="false">{#N/A,#N/A,FALSE,"GERAL";#N/A,#N/A,FALSE,"012-96";#N/A,#N/A,FALSE,"018-96";#N/A,#N/A,FALSE,"027-96";#N/A,#N/A,FALSE,"059-96";#N/A,#N/A,FALSE,"076-96";#N/A,#N/A,FALSE,"019-97";#N/A,#N/A,FALSE,"021-97";#N/A,#N/A,FALSE,"022-97";#N/A,#N/A,FALSE,"028-97"}</definedName>
    <definedName function="false" hidden="true" name="wnr_1" vbProcedure="false">{#N/A,#N/A,FALSE,"GERAL";#N/A,#N/A,FALSE,"012-96";#N/A,#N/A,FALSE,"018-96";#N/A,#N/A,FALSE,"027-96";#N/A,#N/A,FALSE,"059-96";#N/A,#N/A,FALSE,"076-96";#N/A,#N/A,FALSE,"019-97";#N/A,#N/A,FALSE,"021-97";#N/A,#N/A,FALSE,"022-97";#N/A,#N/A,FALSE,"028-97"}</definedName>
    <definedName function="false" hidden="true" name="wnr_1_1" vbProcedure="false">{#N/A,#N/A,FALSE,"GERAL";#N/A,#N/A,FALSE,"012-96";#N/A,#N/A,FALSE,"018-96";#N/A,#N/A,FALSE,"027-96";#N/A,#N/A,FALSE,"059-96";#N/A,#N/A,FALSE,"076-96";#N/A,#N/A,FALSE,"019-97";#N/A,#N/A,FALSE,"021-97";#N/A,#N/A,FALSE,"022-97";#N/A,#N/A,FALSE,"028-97"}</definedName>
    <definedName function="false" hidden="true" name="wnr_1_1_1" vbProcedure="false">{#N/A,#N/A,FALSE,"GERAL";#N/A,#N/A,FALSE,"012-96";#N/A,#N/A,FALSE,"018-96";#N/A,#N/A,FALSE,"027-96";#N/A,#N/A,FALSE,"059-96";#N/A,#N/A,FALSE,"076-96";#N/A,#N/A,FALSE,"019-97";#N/A,#N/A,FALSE,"021-97";#N/A,#N/A,FALSE,"022-97";#N/A,#N/A,FALSE,"028-97"}</definedName>
    <definedName function="false" hidden="true" name="wnr_1_2" vbProcedure="false">{#N/A,#N/A,FALSE,"GERAL";#N/A,#N/A,FALSE,"012-96";#N/A,#N/A,FALSE,"018-96";#N/A,#N/A,FALSE,"027-96";#N/A,#N/A,FALSE,"059-96";#N/A,#N/A,FALSE,"076-96";#N/A,#N/A,FALSE,"019-97";#N/A,#N/A,FALSE,"021-97";#N/A,#N/A,FALSE,"022-97";#N/A,#N/A,FALSE,"028-97"}</definedName>
    <definedName function="false" hidden="true" name="wnr_2" vbProcedure="false">{#N/A,#N/A,FALSE,"GERAL";#N/A,#N/A,FALSE,"012-96";#N/A,#N/A,FALSE,"018-96";#N/A,#N/A,FALSE,"027-96";#N/A,#N/A,FALSE,"059-96";#N/A,#N/A,FALSE,"076-96";#N/A,#N/A,FALSE,"019-97";#N/A,#N/A,FALSE,"021-97";#N/A,#N/A,FALSE,"022-97";#N/A,#N/A,FALSE,"028-97"}</definedName>
    <definedName function="false" hidden="true" name="WQ" vbProcedure="false">{#N/A,#N/A,FALSE,"ET-CAPA";#N/A,#N/A,FALSE,"ET-PAG1";#N/A,#N/A,FALSE,"ET-PAG2";#N/A,#N/A,FALSE,"ET-PAG3";#N/A,#N/A,FALSE,"ET-PAG4";#N/A,#N/A,FALSE,"ET-PAG5"}</definedName>
    <definedName function="false" hidden="true" name="wqwqw" vbProcedure="false">{"'RR'!$A$2:$E$81"}</definedName>
    <definedName function="false" hidden="true" name="WQ_1" vbProcedure="false">{#N/A,#N/A,FALSE,"ET-CAPA";#N/A,#N/A,FALSE,"ET-PAG1";#N/A,#N/A,FALSE,"ET-PAG2";#N/A,#N/A,FALSE,"ET-PAG3";#N/A,#N/A,FALSE,"ET-PAG4";#N/A,#N/A,FALSE,"ET-PAG5"}</definedName>
    <definedName function="false" hidden="true" name="WQ_1_1" vbProcedure="false">{#N/A,#N/A,FALSE,"ET-CAPA";#N/A,#N/A,FALSE,"ET-PAG1";#N/A,#N/A,FALSE,"ET-PAG2";#N/A,#N/A,FALSE,"ET-PAG3";#N/A,#N/A,FALSE,"ET-PAG4";#N/A,#N/A,FALSE,"ET-PAG5"}</definedName>
    <definedName function="false" hidden="true" name="WQ_1_1_1" vbProcedure="false">{#N/A,#N/A,FALSE,"ET-CAPA";#N/A,#N/A,FALSE,"ET-PAG1";#N/A,#N/A,FALSE,"ET-PAG2";#N/A,#N/A,FALSE,"ET-PAG3";#N/A,#N/A,FALSE,"ET-PAG4";#N/A,#N/A,FALSE,"ET-PAG5"}</definedName>
    <definedName function="false" hidden="true" name="WQ_1_2" vbProcedure="false">{#N/A,#N/A,FALSE,"ET-CAPA";#N/A,#N/A,FALSE,"ET-PAG1";#N/A,#N/A,FALSE,"ET-PAG2";#N/A,#N/A,FALSE,"ET-PAG3";#N/A,#N/A,FALSE,"ET-PAG4";#N/A,#N/A,FALSE,"ET-PAG5"}</definedName>
    <definedName function="false" hidden="true" name="WQ_2" vbProcedure="false">{#N/A,#N/A,FALSE,"ET-CAPA";#N/A,#N/A,FALSE,"ET-PAG1";#N/A,#N/A,FALSE,"ET-PAG2";#N/A,#N/A,FALSE,"ET-PAG3";#N/A,#N/A,FALSE,"ET-PAG4";#N/A,#N/A,FALSE,"ET-PAG5"}</definedName>
    <definedName function="false" hidden="true" name="WR" vbProcedure="false">{"'Quadro'!$A$4:$BG$78"}</definedName>
    <definedName function="false" hidden="true" name="wrg.aug" vbProcedure="false">{"det (May)",#N/A,FALSE,"June";"sum (MAY YTD)",#N/A,FALSE,"June YTD"}</definedName>
    <definedName function="false" hidden="true" name="wrg.aug_1" vbProcedure="false">{"det (May)",#N/A,FALSE,"June";"sum (MAY YTD)",#N/A,FALSE,"June YTD"}</definedName>
    <definedName function="false" hidden="true" name="wrg.aug_1_1" vbProcedure="false">{"det (May)",#N/A,FALSE,"June";"sum (MAY YTD)",#N/A,FALSE,"June YTD"}</definedName>
    <definedName function="false" hidden="true" name="wrg.aug_1_1_1" vbProcedure="false">{"det (May)",#N/A,FALSE,"June";"sum (MAY YTD)",#N/A,FALSE,"June YTD"}</definedName>
    <definedName function="false" hidden="true" name="wrg.aug_1_2" vbProcedure="false">{"det (May)",#N/A,FALSE,"June";"sum (MAY YTD)",#N/A,FALSE,"June YTD"}</definedName>
    <definedName function="false" hidden="true" name="wrg.aug_2" vbProcedure="false">{"det (May)",#N/A,FALSE,"June";"sum (MAY YTD)",#N/A,FALSE,"June YTD"}</definedName>
    <definedName function="false" hidden="true" name="wrm.ORÇAMENTO" vbProcedure="false">{#N/A,#N/A,FALSE,"ORC-ACKE";#N/A,#N/A,FALSE,"RESUMO"}</definedName>
    <definedName function="false" hidden="true" name="wrn.1000" vbProcedure="false">{#N/A,#N/A,FALSE,"GERAL";#N/A,#N/A,FALSE,"012-96";#N/A,#N/A,FALSE,"018-96";#N/A,#N/A,FALSE,"027-96";#N/A,#N/A,FALSE,"059-96";#N/A,#N/A,FALSE,"076-96";#N/A,#N/A,FALSE,"019-97";#N/A,#N/A,FALSE,"021-97";#N/A,#N/A,FALSE,"022-97";#N/A,#N/A,FALSE,"028-97"}</definedName>
    <definedName function="false" hidden="true" name="wrn.1600" vbProcedure="false">{#N/A,#N/A,FALSE,"GERAL";#N/A,#N/A,FALSE,"012-96";#N/A,#N/A,FALSE,"018-96";#N/A,#N/A,FALSE,"027-96";#N/A,#N/A,FALSE,"059-96";#N/A,#N/A,FALSE,"076-96";#N/A,#N/A,FALSE,"019-97";#N/A,#N/A,FALSE,"021-97";#N/A,#N/A,FALSE,"022-97";#N/A,#N/A,FALSE,"028-97"}</definedName>
    <definedName function="false" hidden="true" name="wrn.2000Base." vbProcedure="false">{"a_assump1",#N/A,FALSE,"BPlan 96-00 - Base";"a_assump2",#N/A,FALSE,"BPlan 96-00 - Base";"a_plus",#N/A,FALSE,"BPlan 96-00 - Base";"a_bs",#N/A,FALSE,"BPlan 96-00 - Base";"a_cf",#N/A,FALSE,"BPlan 96-00 - Base";"a_irrbase",#N/A,FALSE,"BPlan 96-00 - Base";"a_notes",#N/A,FALSE,"BPlan 96-00 - Base"}</definedName>
    <definedName function="false" hidden="true" name="wrn.2000Base.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wrn.2000Base._1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wrn.2000Base._1_1_1" vbProcedure="false">{"a_assump1",#N/A,FALSE,"BPlan 96-00 - Base";"a_assump2",#N/A,FALSE,"BPlan 96-00 - Base";"a_plus",#N/A,FALSE,"BPlan 96-00 - Base";"a_bs",#N/A,FALSE,"BPlan 96-00 - Base";"a_cf",#N/A,FALSE,"BPlan 96-00 - Base";"a_irrbase",#N/A,FALSE,"BPlan 96-00 - Base";"a_notes",#N/A,FALSE,"BPlan 96-00 - Base"}</definedName>
    <definedName function="false" hidden="true" name="wrn.2000Base._1_2" vbProcedure="false">{"a_assump1",#N/A,FALSE,"BPlan 96-00 - Base";"a_assump2",#N/A,FALSE,"BPlan 96-00 - Base";"a_plus",#N/A,FALSE,"BPlan 96-00 - Base";"a_bs",#N/A,FALSE,"BPlan 96-00 - Base";"a_cf",#N/A,FALSE,"BPlan 96-00 - Base";"a_irrbase",#N/A,FALSE,"BPlan 96-00 - Base";"a_notes",#N/A,FALSE,"BPlan 96-00 - Base"}</definedName>
    <definedName function="false" hidden="true" name="wrn.2000Base._2" vbProcedure="false">{"a_assump1",#N/A,FALSE,"BPlan 96-00 - Base";"a_assump2",#N/A,FALSE,"BPlan 96-00 - Base";"a_plus",#N/A,FALSE,"BPlan 96-00 - Base";"a_bs",#N/A,FALSE,"BPlan 96-00 - Base";"a_cf",#N/A,FALSE,"BPlan 96-00 - Base";"a_irrbase",#N/A,FALSE,"BPlan 96-00 - Base";"a_notes",#N/A,FALSE,"BPlan 96-00 - Base"}</definedName>
    <definedName function="false" hidden="true" name="wrn.600" vbProcedure="false">{#N/A,#N/A,FALSE,"GERAL";#N/A,#N/A,FALSE,"012-96";#N/A,#N/A,FALSE,"018-96";#N/A,#N/A,FALSE,"027-96";#N/A,#N/A,FALSE,"059-96";#N/A,#N/A,FALSE,"076-96";#N/A,#N/A,FALSE,"019-97";#N/A,#N/A,FALSE,"021-97";#N/A,#N/A,FALSE,"022-97";#N/A,#N/A,FALSE,"028-97"}</definedName>
    <definedName function="false" hidden="true" name="wrn.97." vbProcedure="false">{#N/A,#N/A,FALSE,"지침";#N/A,#N/A,FALSE,"환경분석";#N/A,#N/A,FALSE,"Sheet16"}</definedName>
    <definedName function="false" hidden="true" name="wrn.97._1" vbProcedure="false">{#N/A,#N/A,FALSE,"지침";#N/A,#N/A,FALSE,"환경분석";#N/A,#N/A,FALSE,"Sheet16"}</definedName>
    <definedName function="false" hidden="true" name="wrn.97._1_1" vbProcedure="false">{#N/A,#N/A,FALSE,"지침";#N/A,#N/A,FALSE,"환경분석";#N/A,#N/A,FALSE,"Sheet16"}</definedName>
    <definedName function="false" hidden="true" name="wrn.97._1_1_1" vbProcedure="false">{#N/A,#N/A,FALSE,"지침";#N/A,#N/A,FALSE,"환경분석";#N/A,#N/A,FALSE,"Sheet16"}</definedName>
    <definedName function="false" hidden="true" name="wrn.97._1_2" vbProcedure="false">{#N/A,#N/A,FALSE,"지침";#N/A,#N/A,FALSE,"환경분석";#N/A,#N/A,FALSE,"Sheet16"}</definedName>
    <definedName function="false" hidden="true" name="wrn.97._2" vbProcedure="false">{#N/A,#N/A,FALSE,"지침";#N/A,#N/A,FALSE,"환경분석";#N/A,#N/A,FALSE,"Sheet16"}</definedName>
    <definedName function="false" hidden="true" name="wrn.ACABINT." vbProcedure="false">{#N/A,#N/A,FALSE,"SS";#N/A,#N/A,FALSE,"TER1";#N/A,#N/A,FALSE,"TER2";#N/A,#N/A,FALSE,"TER3";#N/A,#N/A,FALSE,"TP1";#N/A,#N/A,FALSE,"TP2";#N/A,#N/A,FALSE,"TP3";#N/A,#N/A,FALSE,"DI1";#N/A,#N/A,FALSE,"DI2";#N/A,#N/A,FALSE,"DI3";#N/A,#N/A,FALSE,"DS1";#N/A,#N/A,FALSE,"DS2";#N/A,#N/A,FALSE,"CM"}</definedName>
    <definedName function="false" hidden="true" name="wrn.ACABINT._.TOT." vbProcedure="false">{#N/A,#N/A,FALSE,"SS 1";#N/A,#N/A,FALSE,"TER 1 (A)";#N/A,#N/A,FALSE,"SS 2";#N/A,#N/A,FALSE,"TER 1 (B)";#N/A,#N/A,FALSE,"TER 1 (C)";#N/A,#N/A,FALSE,"TER 1 (D)";#N/A,#N/A,FALSE,"TER 1 (E)";#N/A,#N/A,FALSE,"TER 2 "}</definedName>
    <definedName function="false" hidden="true" name="wrn.Acquisition_matrix." vbProcedure="false">{"Acq_matrix",#N/A,FALSE,"Acquisition Matrix"}</definedName>
    <definedName function="false" hidden="true" name="wrn.Advanced._.Material." vbProcedure="false">{#N/A,#N/A,FALSE,"CAPA";#N/A,#N/A,FALSE,"CONSOL. 2";#N/A,#N/A,FALSE,"CONSOL. 5";#N/A,#N/A,FALSE,"CONSOL. ACUM. 6";#N/A,#N/A,FALSE,"CAP. EMPREG. 7"}</definedName>
    <definedName function="false" hidden="true" name="wrn.Advanced._.Material._1" vbProcedure="false">{#N/A,#N/A,FALSE,"CAPA";#N/A,#N/A,FALSE,"CONSOL. 2";#N/A,#N/A,FALSE,"CONSOL. 5";#N/A,#N/A,FALSE,"CONSOL. ACUM. 6";#N/A,#N/A,FALSE,"CAP. EMPREG. 7"}</definedName>
    <definedName function="false" hidden="true" name="wrn.Advanced._.Material._1_1" vbProcedure="false">{#N/A,#N/A,FALSE,"CAPA";#N/A,#N/A,FALSE,"CONSOL. 2";#N/A,#N/A,FALSE,"CONSOL. 5";#N/A,#N/A,FALSE,"CONSOL. ACUM. 6";#N/A,#N/A,FALSE,"CAP. EMPREG. 7"}</definedName>
    <definedName function="false" hidden="true" name="wrn.Advanced._.Material._1_1_1" vbProcedure="false">{#N/A,#N/A,FALSE,"CAPA";#N/A,#N/A,FALSE,"CONSOL. 2";#N/A,#N/A,FALSE,"CONSOL. 5";#N/A,#N/A,FALSE,"CONSOL. ACUM. 6";#N/A,#N/A,FALSE,"CAP. EMPREG. 7"}</definedName>
    <definedName function="false" hidden="true" name="wrn.Advanced._.Material._1_2" vbProcedure="false">{#N/A,#N/A,FALSE,"CAPA";#N/A,#N/A,FALSE,"CONSOL. 2";#N/A,#N/A,FALSE,"CONSOL. 5";#N/A,#N/A,FALSE,"CONSOL. ACUM. 6";#N/A,#N/A,FALSE,"CAP. EMPREG. 7"}</definedName>
    <definedName function="false" hidden="true" name="wrn.Advanced._.Material._2" vbProcedure="false">{#N/A,#N/A,FALSE,"CAPA";#N/A,#N/A,FALSE,"CONSOL. 2";#N/A,#N/A,FALSE,"CONSOL. 5";#N/A,#N/A,FALSE,"CONSOL. ACUM. 6";#N/A,#N/A,FALSE,"CAP. EMPREG. 7"}</definedName>
    <definedName function="false" hidden="true" name="wrn.Aging._.and._.Trend._.Analysis." vbProcedure="false">{#N/A,#N/A,FALSE,"Aging Summary";#N/A,#N/A,FALSE,"Ratio Analysis";#N/A,#N/A,FALSE,"Test 120 Day Accts";#N/A,#N/A,FALSE,"Tickmarks"}</definedName>
    <definedName function="false" hidden="true" name="wrn.Aging._.and._.Trend._.Analysis._1" vbProcedure="false">{#N/A,#N/A,FALSE,"Aging Summary";#N/A,#N/A,FALSE,"Ratio Analysis";#N/A,#N/A,FALSE,"Test 120 Day Accts";#N/A,#N/A,FALSE,"Tickmarks"}</definedName>
    <definedName function="false" hidden="true" name="wrn.Aging._.and._.Trend._.Analysis._1_1" vbProcedure="false">{#N/A,#N/A,FALSE,"Aging Summary";#N/A,#N/A,FALSE,"Ratio Analysis";#N/A,#N/A,FALSE,"Test 120 Day Accts";#N/A,#N/A,FALSE,"Tickmarks"}</definedName>
    <definedName function="false" hidden="true" name="wrn.Aging._.and._.Trend._.Analysis._1_1_1" vbProcedure="false">{#N/A,#N/A,FALSE,"Aging Summary";#N/A,#N/A,FALSE,"Ratio Analysis";#N/A,#N/A,FALSE,"Test 120 Day Accts";#N/A,#N/A,FALSE,"Tickmarks"}</definedName>
    <definedName function="false" hidden="true" name="wrn.Aging._.and._.Trend._.Analysis._1_2" vbProcedure="false">{#N/A,#N/A,FALSE,"Aging Summary";#N/A,#N/A,FALSE,"Ratio Analysis";#N/A,#N/A,FALSE,"Test 120 Day Accts";#N/A,#N/A,FALSE,"Tickmarks"}</definedName>
    <definedName function="false" hidden="true" name="wrn.Aging._.and._.Trend._.Analysis._2" vbProcedure="false">{#N/A,#N/A,FALSE,"Aging Summary";#N/A,#N/A,FALSE,"Ratio Analysis";#N/A,#N/A,FALSE,"Test 120 Day Accts";#N/A,#N/A,FALSE,"Tickmarks"}</definedName>
    <definedName function="false" hidden="true" name="wrn.AIJS._.Print._.Out." vbProcedure="false">{"Assumptions",#N/A,FALSE,"Assumptions";"Revenues",#N/A,FALSE,"Revenues";"Expenses",#N/A,FALSE,"Expenses";"Construction",#N/A,FALSE,"Construction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function="false" hidden="true" name="wrn.akerr" vbProcedure="false">{#N/A,#N/A,FALSE,"ResRegn.A-kons.";#N/A,#N/A,FALSE,"Bal3112.A-kons.";#N/A,#N/A,FALSE,"Kont.a.A-kons.";#N/A,#N/A,FALSE,"Note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function="false" hidden="true" name="wrn.AkerRGI96." vbProcedure="false">{#N/A,#N/A,FALSE,"ResRegn.A-kons.";#N/A,#N/A,FALSE,"Bal3112.A-kons.";#N/A,#N/A,FALSE,"Kont.a.A-kons.";#N/A,#N/A,FALSE,"Note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function="false" hidden="true" name="wrn.ALAN." vbProcedure="false">{"CREDIT STATISTICS",#N/A,FALSE,"STATS";"CF_AND_IS",#N/A,FALSE,"PLAN";"DEBT SCHEDULE",#N/A,FALSE,"PLAN";"SUBSCRIBERS",#N/A,FALSE,"PLAN";"DETAIL_REV",#N/A,FALSE,"PLAN";"DETAIL_EXPENSE",#N/A,FALSE,"PLAN";"SALES_AND EXP_DRIVERS",#N/A,FALSE,"PLAN";"FIXED ASSETS",#N/A,FALSE,"PLAN";"DEPRECIATION SCHEDULE",#N/A,FALSE,"PLAN"}</definedName>
    <definedName function="false" hidden="true" name="wrn.all." vbProcedure="false">{#N/A,#N/A,FALSE,"cpt"}</definedName>
    <definedName function="false" hidden="true" name="wrn.All._.Tabs._.for._.Ken." vbProcedure="false">{#N/A,#N/A,FALSE,"CW Summary";#N/A,#N/A,FALSE,"Weekly Tracking";#N/A,#N/A,FALSE,"MSA";#N/A,#N/A,FALSE,"Parts";#N/A,#N/A,FALSE,"RS";#N/A,#N/A,FALSE,"Mods";#N/A,#N/A,FALSE,"GEVISA";#N/A,#N/A,FALSE,"HQ"}</definedName>
    <definedName function="false" hidden="true" name="wrn.ALLE._.ÅRSKJEMAER." vbProcedure="false">{#N/A,#N/A,FALSE,"Skjema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function="false" hidden="true" name="wrn.ANEXO0300." vbProcedure="false">{#N/A,#N/A,FALSE,"ANEXO3 00 GDV";#N/A,#N/A,FALSE,"ANEXO3 00 GCM";#N/A,#N/A,FALSE,"ANEXO3 00  UBÁ6";#N/A,#N/A,FALSE,"ANEXO3 00 CJI";#N/A,#N/A,FALSE,"ANEXO3 00 UBÁ4";#N/A,#N/A,FALSE,"ANEXO3 00 UBÁ5";#N/A,#N/A,FALSE,"ANEXO3 00 UBÁ7";#N/A,#N/A,FALSE,"ANEXO3 00 VRB1"}</definedName>
    <definedName function="false" hidden="true" name="wrn.ANEXO0399." vbProcedure="false">{#N/A,#N/A,FALSE,"ANEXO3 99 ERA";#N/A,#N/A,FALSE,"ANEXO3 99 UBÁ2";#N/A,#N/A,FALSE,"ANEXO3 99 DTU";#N/A,#N/A,FALSE,"ANEXO3 99 RDR";#N/A,#N/A,FALSE,"ANEXO3 99 UBÁ4";#N/A,#N/A,FALSE,"ANEXO3 99 UBÁ6"}</definedName>
    <definedName function="false" hidden="true" name="wrn.ANNUAL._.ACCOUNTS._.FORM." vbProcedure="false">{#N/A,#N/A,FALSE,"FORM 6.1 ";#N/A,#N/A,FALSE,"FORM 6.2";#N/A,#N/A,FALSE,"FORM 6.3";#N/A,#N/A,FALSE,"FORM 6.4";#N/A,#N/A,FALSE,"FORM 6.5";#N/A,#N/A,FALSE,"FORM 6.6 ";#N/A,#N/A,FALSE,"FORM 6.7 ";#N/A,#N/A,FALSE,"FORM 6.8 ";#N/A,#N/A,FALSE,"FORM 6.9";#N/A,#N/A,FALSE,"FORM 6.10 ";#N/A,#N/A,FALSE,"FORM 6.11 ";#N/A,#N/A,FALSE,"FORM 6.12 ";#N/A,#N/A,FALSE,"FORM 6.13 ";#N/A,#N/A,FALSE,"FORM 6.14";#N/A,#N/A,FALSE,"FORM 6.15 ";#N/A,#N/A,FALSE,"FORM 6.16 ";#N/A,#N/A,FALSE,"FORM 6.17 ";#N/A,#N/A,FALSE,"FORM 6.18 ";#N/A,#N/A,FALSE,"FORM 6.19 ";#N/A,#N/A,FALSE,"FORM 6.20 ";#N/A,#N/A,FALSE,"FORM 6.21";#N/A,#N/A,FALSE,"FORM 6.22 ";#N/A,#N/A,FALSE,"FORM 6.23 ";#N/A,#N/A,FALSE,"FORM 6.24 ";#N/A,#N/A,FALSE,"FORM 6.25";#N/A,#N/A,FALSE,"FORM 6.26 ";#N/A,#N/A,FALSE,"FORM 6.27";#N/A,#N/A,FALSE,"FORM 6.28 ";#N/A,#N/A,FALSE,"FORM 6.29";#N/A,#N/A,FALSE,"FORM 6.30";#N/A,#N/A,FALSE,"FORM 6.31"}</definedName>
    <definedName function="false" hidden="true" name="wrn.aogt." vbProcedure="false">{#N/A,#N/A,FALSE,"Res_Albatross";#N/A,#N/A,FALSE,"Bal_Albatross";#N/A,#N/A,FALSE,"Kont_Albatross";#N/A,#N/A,FALSE,"Note 1-5";#N/A,#N/A,FALSE,"Note 6-9";#N/A,#N/A,FALSE,"Bal_note10-14";#N/A,#N/A,FALSE,"Note 15-16";#N/A,#N/A,FALSE,"Note 17-19";#N/A,#N/A,FALSE,"Note 20-23";#N/A,#N/A,FALSE,"Nøkkeltall"}</definedName>
    <definedName function="false" hidden="true" name="wrn.AQUIROR._.DCF." vbProcedure="false">{"AQUIRORDCF",#N/A,FALSE,"Merger consequences";"Acquirorassns",#N/A,FALSE,"Merger consequences"}</definedName>
    <definedName function="false" hidden="true" name="wrn.aug" vbProcedure="false">{"det (May)",#N/A,FALSE,"June";"sum (MAY YTD)",#N/A,FALSE,"June YTD"}</definedName>
    <definedName function="false" hidden="true" name="wrn.augyt" vbProcedure="false">{"det (May)",#N/A,FALSE,"June";"sum (MAY YTD)",#N/A,FALSE,"June YTD"}</definedName>
    <definedName function="false" hidden="true" name="wrn.augYTD" vbProcedure="false">{"det (May)",#N/A,FALSE,"June";"sum (MAY YTD)",#N/A,FALSE,"June YTD"}</definedName>
    <definedName function="false" hidden="true" name="wrn.augYTDx" vbProcedure="false">{"det (May)",#N/A,FALSE,"June";"sum (MAY YTD)",#N/A,FALSE,"June YTD"}</definedName>
    <definedName function="false" hidden="true" name="wrn.augYTDx_1" vbProcedure="false">{"det (May)",#N/A,FALSE,"June";"sum (MAY YTD)",#N/A,FALSE,"June YTD"}</definedName>
    <definedName function="false" hidden="true" name="wrn.augYTDx_1_1" vbProcedure="false">{"det (May)",#N/A,FALSE,"June";"sum (MAY YTD)",#N/A,FALSE,"June YTD"}</definedName>
    <definedName function="false" hidden="true" name="wrn.augYTDx_1_1_1" vbProcedure="false">{"det (May)",#N/A,FALSE,"June";"sum (MAY YTD)",#N/A,FALSE,"June YTD"}</definedName>
    <definedName function="false" hidden="true" name="wrn.augYTDx_1_2" vbProcedure="false">{"det (May)",#N/A,FALSE,"June";"sum (MAY YTD)",#N/A,FALSE,"June YTD"}</definedName>
    <definedName function="false" hidden="true" name="wrn.augYTDx_2" vbProcedure="false">{"det (May)",#N/A,FALSE,"June";"sum (MAY YTD)",#N/A,FALSE,"June YTD"}</definedName>
    <definedName function="false" hidden="true" name="wrn.augYTD_1" vbProcedure="false">{"det (May)",#N/A,FALSE,"June";"sum (MAY YTD)",#N/A,FALSE,"June YTD"}</definedName>
    <definedName function="false" hidden="true" name="wrn.augYTD_1_1" vbProcedure="false">{"det (May)",#N/A,FALSE,"June";"sum (MAY YTD)",#N/A,FALSE,"June YTD"}</definedName>
    <definedName function="false" hidden="true" name="wrn.augYTD_1_1_1" vbProcedure="false">{"det (May)",#N/A,FALSE,"June";"sum (MAY YTD)",#N/A,FALSE,"June YTD"}</definedName>
    <definedName function="false" hidden="true" name="wrn.augYTD_1_2" vbProcedure="false">{"det (May)",#N/A,FALSE,"June";"sum (MAY YTD)",#N/A,FALSE,"June YTD"}</definedName>
    <definedName function="false" hidden="true" name="wrn.augYTD_2" vbProcedure="false">{"det (May)",#N/A,FALSE,"June";"sum (MAY YTD)",#N/A,FALSE,"June YTD"}</definedName>
    <definedName function="false" hidden="true" name="wrn.augytx" vbProcedure="false">{"det (May)",#N/A,FALSE,"June";"sum (MAY YTD)",#N/A,FALSE,"June YTD"}</definedName>
    <definedName function="false" hidden="true" name="wrn.augytx_1" vbProcedure="false">{"det (May)",#N/A,FALSE,"June";"sum (MAY YTD)",#N/A,FALSE,"June YTD"}</definedName>
    <definedName function="false" hidden="true" name="wrn.augytx_1_1" vbProcedure="false">{"det (May)",#N/A,FALSE,"June";"sum (MAY YTD)",#N/A,FALSE,"June YTD"}</definedName>
    <definedName function="false" hidden="true" name="wrn.augytx_1_1_1" vbProcedure="false">{"det (May)",#N/A,FALSE,"June";"sum (MAY YTD)",#N/A,FALSE,"June YTD"}</definedName>
    <definedName function="false" hidden="true" name="wrn.augytx_1_2" vbProcedure="false">{"det (May)",#N/A,FALSE,"June";"sum (MAY YTD)",#N/A,FALSE,"June YTD"}</definedName>
    <definedName function="false" hidden="true" name="wrn.augytx_2" vbProcedure="false">{"det (May)",#N/A,FALSE,"June";"sum (MAY YTD)",#N/A,FALSE,"June YTD"}</definedName>
    <definedName function="false" hidden="true" name="wrn.augyt_1" vbProcedure="false">{"det (May)",#N/A,FALSE,"June";"sum (MAY YTD)",#N/A,FALSE,"June YTD"}</definedName>
    <definedName function="false" hidden="true" name="wrn.augyt_1_1" vbProcedure="false">{"det (May)",#N/A,FALSE,"June";"sum (MAY YTD)",#N/A,FALSE,"June YTD"}</definedName>
    <definedName function="false" hidden="true" name="wrn.augyt_1_1_1" vbProcedure="false">{"det (May)",#N/A,FALSE,"June";"sum (MAY YTD)",#N/A,FALSE,"June YTD"}</definedName>
    <definedName function="false" hidden="true" name="wrn.augyt_1_2" vbProcedure="false">{"det (May)",#N/A,FALSE,"June";"sum (MAY YTD)",#N/A,FALSE,"June YTD"}</definedName>
    <definedName function="false" hidden="true" name="wrn.augyt_2" vbProcedure="false">{"det (May)",#N/A,FALSE,"June";"sum (MAY YTD)",#N/A,FALSE,"June YTD"}</definedName>
    <definedName function="false" hidden="true" name="wrn.aug_1" vbProcedure="false">{"det (May)",#N/A,FALSE,"June";"sum (MAY YTD)",#N/A,FALSE,"June YTD"}</definedName>
    <definedName function="false" hidden="true" name="wrn.aug_1_1" vbProcedure="false">{"det (May)",#N/A,FALSE,"June";"sum (MAY YTD)",#N/A,FALSE,"June YTD"}</definedName>
    <definedName function="false" hidden="true" name="wrn.aug_1_1_1" vbProcedure="false">{"det (May)",#N/A,FALSE,"June";"sum (MAY YTD)",#N/A,FALSE,"June YTD"}</definedName>
    <definedName function="false" hidden="true" name="wrn.aug_1_2" vbProcedure="false">{"det (May)",#N/A,FALSE,"June";"sum (MAY YTD)",#N/A,FALSE,"June YTD"}</definedName>
    <definedName function="false" hidden="true" name="wrn.aug_2" vbProcedure="false">{"det (May)",#N/A,FALSE,"June";"sum (MAY YTD)",#N/A,FALSE,"June YTD"}</definedName>
    <definedName function="false" hidden="true" name="wrn.baseDEV." vbProcedure="false">{"cover",#N/A,TRUE,"Cover";"pnldet",#N/A,TRUE,"BaseCaseDEV";"pnl",#N/A,TRUE,"BaseCaseDEV";"bil",#N/A,TRUE,"BaseCaseDEV";"tabfi",#N/A,TRUE,"BaseCaseDEV";"ratios",#N/A,TRUE,"BaseCaseDEV";"variab",#N/A,TRUE,"BaseCaseDEV";"inv",#N/A,TRUE,"BaseCaseDEV"}</definedName>
    <definedName function="false" hidden="true" name="wrn.baseDEV._1" vbProcedure="false">{"cover",#N/A,TRUE,"Cover";"pnldet",#N/A,TRUE,"BaseCaseDEV";"pnl",#N/A,TRUE,"BaseCaseDEV";"bil",#N/A,TRUE,"BaseCaseDEV";"tabfi",#N/A,TRUE,"BaseCaseDEV";"ratios",#N/A,TRUE,"BaseCaseDEV";"variab",#N/A,TRUE,"BaseCaseDEV";"inv",#N/A,TRUE,"BaseCaseDEV"}</definedName>
    <definedName function="false" hidden="true" name="wrn.baseDEV._1_1" vbProcedure="false">{"cover",#N/A,TRUE,"Cover";"pnldet",#N/A,TRUE,"BaseCaseDEV";"pnl",#N/A,TRUE,"BaseCaseDEV";"bil",#N/A,TRUE,"BaseCaseDEV";"tabfi",#N/A,TRUE,"BaseCaseDEV";"ratios",#N/A,TRUE,"BaseCaseDEV";"variab",#N/A,TRUE,"BaseCaseDEV";"inv",#N/A,TRUE,"BaseCaseDEV"}</definedName>
    <definedName function="false" hidden="true" name="wrn.baseDEV._1_1_1" vbProcedure="false">{"cover",#N/A,TRUE,"Cover";"pnldet",#N/A,TRUE,"BaseCaseDEV";"pnl",#N/A,TRUE,"BaseCaseDEV";"bil",#N/A,TRUE,"BaseCaseDEV";"tabfi",#N/A,TRUE,"BaseCaseDEV";"ratios",#N/A,TRUE,"BaseCaseDEV";"variab",#N/A,TRUE,"BaseCaseDEV";"inv",#N/A,TRUE,"BaseCaseDEV"}</definedName>
    <definedName function="false" hidden="true" name="wrn.baseDEV._1_2" vbProcedure="false">{"cover",#N/A,TRUE,"Cover";"pnldet",#N/A,TRUE,"BaseCaseDEV";"pnl",#N/A,TRUE,"BaseCaseDEV";"bil",#N/A,TRUE,"BaseCaseDEV";"tabfi",#N/A,TRUE,"BaseCaseDEV";"ratios",#N/A,TRUE,"BaseCaseDEV";"variab",#N/A,TRUE,"BaseCaseDEV";"inv",#N/A,TRUE,"BaseCaseDEV"}</definedName>
    <definedName function="false" hidden="true" name="wrn.baseDEV._2" vbProcedure="false">{"cover",#N/A,TRUE,"Cover";"pnldet",#N/A,TRUE,"BaseCaseDEV";"pnl",#N/A,TRUE,"BaseCaseDEV";"bil",#N/A,TRUE,"BaseCaseDEV";"tabfi",#N/A,TRUE,"BaseCaseDEV";"ratios",#N/A,TRUE,"BaseCaseDEV";"variab",#N/A,TRUE,"BaseCaseDEV";"inv",#N/A,TRUE,"BaseCaseDEV"}</definedName>
    <definedName function="false" hidden="true" name="wrn.BB1." vbProcedure="false">{#N/A,#N/A,FALSE,"RESUMO-BB1";#N/A,#N/A,FALSE,"MOD-A01-R - BB1";#N/A,#N/A,FALSE,"URB-BB1"}</definedName>
    <definedName function="false" hidden="true" name="wrn.BB1._1" vbProcedure="false">{#N/A,#N/A,FALSE,"RESUMO-BB1";#N/A,#N/A,FALSE,"MOD-A01-R - BB1";#N/A,#N/A,FALSE,"URB-BB1"}</definedName>
    <definedName function="false" hidden="true" name="wrn.BELGO." vbProcedure="false">{"BELGO",#N/A,FALSE,"S-BELGO"}</definedName>
    <definedName function="false" hidden="true" name="wrn.BELGO._1" vbProcedure="false">{"BELGO",#N/A,FALSE,"S-BELGO"}</definedName>
    <definedName function="false" hidden="true" name="wrn.BELGO._1_1" vbProcedure="false">{"BELGO",#N/A,FALSE,"S-BELGO"}</definedName>
    <definedName function="false" hidden="true" name="wrn.BELGO._1_1_1" vbProcedure="false">{"BELGO",#N/A,FALSE,"S-BELGO"}</definedName>
    <definedName function="false" hidden="true" name="wrn.BELGO._1_2" vbProcedure="false">{"BELGO",#N/A,FALSE,"S-BELGO"}</definedName>
    <definedName function="false" hidden="true" name="wrn.BELGO._2" vbProcedure="false">{"BELGO",#N/A,FALSE,"S-BELGO"}</definedName>
    <definedName function="false" hidden="true" name="wrn.BETER." vbProcedure="false">{#N/A,#N/A,FALSE,"BETER -1";#N/A,#N/A,FALSE,"BETER -2";#N/A,#N/A,FALSE,"BETER -3";#N/A,#N/A,FALSE,"BETER -urb";#N/A,#N/A,FALSE,"BETER -RESUMO"}</definedName>
    <definedName function="false" hidden="true" name="wrn.BETER._1" vbProcedure="false">{#N/A,#N/A,FALSE,"BETER -1";#N/A,#N/A,FALSE,"BETER -2";#N/A,#N/A,FALSE,"BETER -3";#N/A,#N/A,FALSE,"BETER -urb";#N/A,#N/A,FALSE,"BETER -RESUMO"}</definedName>
    <definedName function="false" hidden="true" name="wrn.Book." vbProcedure="false">{"EVA",#N/A,FALSE,"SMT2";#N/A,#N/A,FALSE,"Summary";#N/A,#N/A,FALSE,"Graphs";#N/A,#N/A,FALSE,"4 Panel"}</definedName>
    <definedName function="false" hidden="true" name="wrn.Book._1" vbProcedure="false">{"EVA",#N/A,FALSE,"SMT2";#N/A,#N/A,FALSE,"Summary";#N/A,#N/A,FALSE,"Graphs";#N/A,#N/A,FALSE,"4 Panel"}</definedName>
    <definedName function="false" hidden="true" name="wrn.Book._1_1" vbProcedure="false">{"EVA",#N/A,FALSE,"SMT2";#N/A,#N/A,FALSE,"Summary";#N/A,#N/A,FALSE,"Graphs";#N/A,#N/A,FALSE,"4 Panel"}</definedName>
    <definedName function="false" hidden="true" name="wrn.Book._1_1_1" vbProcedure="false">{"EVA",#N/A,FALSE,"SMT2";#N/A,#N/A,FALSE,"Summary";#N/A,#N/A,FALSE,"Graphs";#N/A,#N/A,FALSE,"4 Panel"}</definedName>
    <definedName function="false" hidden="true" name="wrn.Book._1_2" vbProcedure="false">{"EVA",#N/A,FALSE,"SMT2";#N/A,#N/A,FALSE,"Summary";#N/A,#N/A,FALSE,"Graphs";#N/A,#N/A,FALSE,"4 Panel"}</definedName>
    <definedName function="false" hidden="true" name="wrn.Book._2" vbProcedure="false">{"EVA",#N/A,FALSE,"SMT2";#N/A,#N/A,FALSE,"Summary";#N/A,#N/A,FALSE,"Graphs";#N/A,#N/A,FALSE,"4 Panel"}</definedName>
    <definedName function="false" hidden="true" name="wrn.brol."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brol.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brol.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brol.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brol.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brol.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Buildups." vbProcedure="false">{"ACQ",#N/A,FALSE,"ACQUISITIONS";"ACQF",#N/A,FALSE,"ACQUISITIONS";"PF",#N/A,FALSE,"PROYECTOVILA";"PV",#N/A,FALSE,"PROYECTOVILA";"Fee Dev",#N/A,FALSE,"DEVELOPMENT GROWTH";"gd",#N/A,FALSE,"DEVELOPMENT GROWTH"}</definedName>
    <definedName function="false" hidden="true" name="wrn.Caderno._.Sem._.Radares."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wrn.Caderno._.Sem._.Radares._1"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wrn.Caderno._.Sem._.Radares._1_1"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wrn.Caderno._.Sem._.Radares._1_1_1"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wrn.Caderno._.Sem._.Radares._1_2"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wrn.Caderno._.Sem._.Radares._2" vbProcedure="false">{#N/A,#N/A,FALSE,"CAPA";#N/A,#N/A,FALSE,"ÍNDICE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function="false" hidden="true" name="wrn.Caixa._.de._.Ferramentas." vbProcedure="false">{#N/A,#N/A,FALSE,"Eletricista";#N/A,#N/A,FALSE,"Mec.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function="false" hidden="true" name="wrn.Caixa._.de._.Ferramentas._.Individuais." vbProcedure="false">{#N/A,#N/A,FALSE,"Eletricista";#N/A,#N/A,FALSE,"Mecânico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function="false" hidden="true" name="wrn.Caixa._.de._.Ferramentas._.Individuais._1" vbProcedure="false">{#N/A,#N/A,FALSE,"Eletricista";#N/A,#N/A,FALSE,"Mecânico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function="false" hidden="true" name="wrn.Caixa._.de._.Ferramentas._.Individuais._1_1" vbProcedure="false">{#N/A,#N/A,FALSE,"Eletricista";#N/A,#N/A,FALSE,"Mecânico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function="false" hidden="true" name="wrn.Caixa._.de._.Ferramentas._.Individuais._1_1_1" vbProcedure="false">{#N/A,#N/A,FALSE,"Eletricista";#N/A,#N/A,FALSE,"Mecânico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function="false" hidden="true" name="wrn.Caixa._.de._.Ferramentas._.Individuais._1_2" vbProcedure="false">{#N/A,#N/A,FALSE,"Eletricista";#N/A,#N/A,FALSE,"Mecânico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function="false" hidden="true" name="wrn.Caixa._.de._.Ferramentas._.Individuais._2" vbProcedure="false">{#N/A,#N/A,FALSE,"Eletricista";#N/A,#N/A,FALSE,"Mecânico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function="false" hidden="true" name="wrn.Caixa._.de._.Ferramentas._1" vbProcedure="false">{#N/A,#N/A,FALSE,"Eletricista";#N/A,#N/A,FALSE,"Mec.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function="false" hidden="true" name="wrn.Caixa._.de._.Ferramentas._1_1" vbProcedure="false">{#N/A,#N/A,FALSE,"Eletricista";#N/A,#N/A,FALSE,"Mec.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function="false" hidden="true" name="wrn.Caixa._.de._.Ferramentas._1_1_1" vbProcedure="false">{#N/A,#N/A,FALSE,"Eletricista";#N/A,#N/A,FALSE,"Mec.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function="false" hidden="true" name="wrn.Caixa._.de._.Ferramentas._1_2" vbProcedure="false">{#N/A,#N/A,FALSE,"Eletricista";#N/A,#N/A,FALSE,"Mec.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function="false" hidden="true" name="wrn.Caixa._.de._.Ferramentas._2" vbProcedure="false">{#N/A,#N/A,FALSE,"Eletricista";#N/A,#N/A,FALSE,"Mec.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function="false" hidden="true" name="wrn.CAPA." vbProcedure="false">{"CAPA",#N/A,FALSE,"CAPA"}</definedName>
    <definedName function="false" hidden="true" name="wrn.CAPA._1" vbProcedure="false">{"CAPA",#N/A,FALSE,"CAPA"}</definedName>
    <definedName function="false" hidden="true" name="wrn.CAPA._1_1" vbProcedure="false">{"CAPA",#N/A,FALSE,"CAPA"}</definedName>
    <definedName function="false" hidden="true" name="wrn.CAPA._1_1_1" vbProcedure="false">{"CAPA",#N/A,FALSE,"CAPA"}</definedName>
    <definedName function="false" hidden="true" name="wrn.CAPA._1_2" vbProcedure="false">{"CAPA",#N/A,FALSE,"CAPA"}</definedName>
    <definedName function="false" hidden="true" name="wrn.CAPA._2" vbProcedure="false">{"CAPA",#N/A,FALSE,"CAPA"}</definedName>
    <definedName function="false" hidden="true" name="wrn.CASO._.BASE." vbProcedure="false">{"SCENARIOS",#N/A,FALSE,"Resumen de escenario";"INFORHIPOT",#N/A,FALSE,"hipotesis";"INFORA8",#N/A,FALSE,"A-8";"INFORSS",#N/A,FALSE,"SSUR";"SCENARIOS",#N/A,FALSE,"consolidado"}</definedName>
    <definedName function="false" hidden="true" name="wrn.CLOVES." vbProcedure="false">{#N/A,#N/A,FALSE,"Plan1";#N/A,#N/A,FALSE,"Despesas Diversas por C.Custo"}</definedName>
    <definedName function="false" hidden="true" name="wrn.CLOVES._1" vbProcedure="false">{#N/A,#N/A,FALSE,"Plan1";#N/A,#N/A,FALSE,"Despesas Diversas por C.Custo"}</definedName>
    <definedName function="false" hidden="true" name="wrn.CLOVES._1_1" vbProcedure="false">{#N/A,#N/A,FALSE,"Plan1";#N/A,#N/A,FALSE,"Despesas Diversas por C.Custo"}</definedName>
    <definedName function="false" hidden="true" name="wrn.CLOVES._1_1_1" vbProcedure="false">{#N/A,#N/A,FALSE,"Plan1";#N/A,#N/A,FALSE,"Despesas Diversas por C.Custo"}</definedName>
    <definedName function="false" hidden="true" name="wrn.CLOVES._1_2" vbProcedure="false">{#N/A,#N/A,FALSE,"Plan1";#N/A,#N/A,FALSE,"Despesas Diversas por C.Custo"}</definedName>
    <definedName function="false" hidden="true" name="wrn.CLOVES._2" vbProcedure="false">{#N/A,#N/A,FALSE,"Plan1";#N/A,#N/A,FALSE,"Despesas Diversas por C.Custo"}</definedName>
    <definedName function="false" hidden="true" name="wrn.Coberturas." vbProcedure="false">{#N/A,#N/A,FALSE,"COBERTURAS 30";#N/A,#N/A,FALSE,"COBERTURAS Mês e Acum 31";#N/A,#N/A,FALSE,"COBERTURAS Acum 32"}</definedName>
    <definedName function="false" hidden="true" name="wrn.Coberturas._1" vbProcedure="false">{#N/A,#N/A,FALSE,"COBERTURAS 30";#N/A,#N/A,FALSE,"COBERTURAS Mês e Acum 31";#N/A,#N/A,FALSE,"COBERTURAS Acum 32"}</definedName>
    <definedName function="false" hidden="true" name="wrn.Coberturas._1_1" vbProcedure="false">{#N/A,#N/A,FALSE,"COBERTURAS 30";#N/A,#N/A,FALSE,"COBERTURAS Mês e Acum 31";#N/A,#N/A,FALSE,"COBERTURAS Acum 32"}</definedName>
    <definedName function="false" hidden="true" name="wrn.Coberturas._1_1_1" vbProcedure="false">{#N/A,#N/A,FALSE,"COBERTURAS 30";#N/A,#N/A,FALSE,"COBERTURAS Mês e Acum 31";#N/A,#N/A,FALSE,"COBERTURAS Acum 32"}</definedName>
    <definedName function="false" hidden="true" name="wrn.Coberturas._1_2" vbProcedure="false">{#N/A,#N/A,FALSE,"COBERTURAS 30";#N/A,#N/A,FALSE,"COBERTURAS Mês e Acum 31";#N/A,#N/A,FALSE,"COBERTURAS Acum 32"}</definedName>
    <definedName function="false" hidden="true" name="wrn.Coberturas._2" vbProcedure="false">{#N/A,#N/A,FALSE,"COBERTURAS 30";#N/A,#N/A,FALSE,"COBERTURAS Mês e Acum 31";#N/A,#N/A,FALSE,"COBERTURAS Acum 32"}</definedName>
    <definedName function="false" hidden="true" name="wrn.comentario." vbProcedure="false">{#N/A,#N/A,FALSE,"PCOL"}</definedName>
    <definedName function="false" hidden="true" name="wrn.comentario._1" vbProcedure="false">{#N/A,#N/A,FALSE,"PCOL"}</definedName>
    <definedName function="false" hidden="true" name="wrn.comentario._1_1" vbProcedure="false">{#N/A,#N/A,FALSE,"PCOL"}</definedName>
    <definedName function="false" hidden="true" name="wrn.comentario._1_1_1" vbProcedure="false">{#N/A,#N/A,FALSE,"PCOL"}</definedName>
    <definedName function="false" hidden="true" name="wrn.comentario._1_2" vbProcedure="false">{#N/A,#N/A,FALSE,"PCOL"}</definedName>
    <definedName function="false" hidden="true" name="wrn.comentario._2" vbProcedure="false">{#N/A,#N/A,FALSE,"PCOL"}</definedName>
    <definedName function="false" hidden="true" name="wrn.Comparaison._.DMU." vbProcedure="false">{#N/A,#N/A,FALSE,"General";#N/A,#N/A,FALSE,"DMU";#N/A,#N/A,FALSE,"Breakdown";#N/A,#N/A,FALSE,"Traction";#N/A,#N/A,FALSE,"Bogie &amp; Carbody";#N/A,#N/A,FALSE,"Auxiliaries";#N/A,#N/A,FALSE,"Braking";#N/A,#N/A,FALSE,"Electric";#N/A,#N/A,FALSE,"Comfort";#N/A,#N/A,FALSE,"Interiors";#N/A,#N/A,FALSE,"Exterior"}</definedName>
    <definedName function="false" hidden="true" name="wrn.COMPCO." vbProcedure="false">{"Page1",#N/A,FALSE,"CompCo";"Page2",#N/A,FALSE,"CompCo"}</definedName>
    <definedName function="false" hidden="true" name="wrn.COMPLETA." vbProcedure="false">{"IMD AUTOPISTAS",#N/A,FALSE,"IMD 00-01 e incrs por autop.";"CURVAS IMD CONCESION",#N/A,FALSE,"IMD 00-01 e incrs por autop.";"TAM",#N/A,FALSE,"Crecimiento IMD 99-01 mes-acum";"IMD ASETA",#N/A,FALSE,"IMD ASETA- crecs. mens-acums.";"INGRESOS",#N/A,FALSE,"GRÁFICO"}</definedName>
    <definedName function="false" hidden="true" name="wrn.Complete." vbProcedure="false">{#N/A,#N/A,FALSE,"SMT1";#N/A,#N/A,FALSE,"SMT2";#N/A,#N/A,FALSE,"Summary";#N/A,#N/A,FALSE,"Graphs";#N/A,#N/A,FALSE,"4 Panel"}</definedName>
    <definedName function="false" hidden="true" name="wrn.Complete._.Set." vbProcedure="false">{#N/A,#N/A,FALSE,"Full";#N/A,#N/A,FALSE,"Half";#N/A,#N/A,FALSE,"Op Expenses";#N/A,#N/A,FALSE,"Cap Charge";#N/A,#N/A,FALSE,"Cost C";#N/A,#N/A,FALSE,"PP&amp;E";#N/A,#N/A,FALSE,"R&amp;D"}</definedName>
    <definedName function="false" hidden="true" name="wrn.Complete._.Set._1" vbProcedure="false">{#N/A,#N/A,FALSE,"Full";#N/A,#N/A,FALSE,"Half";#N/A,#N/A,FALSE,"Op Expenses";#N/A,#N/A,FALSE,"Cap Charge";#N/A,#N/A,FALSE,"Cost C";#N/A,#N/A,FALSE,"PP&amp;E";#N/A,#N/A,FALSE,"R&amp;D"}</definedName>
    <definedName function="false" hidden="true" name="wrn.Complete._.Set._1_1" vbProcedure="false">{#N/A,#N/A,FALSE,"Full";#N/A,#N/A,FALSE,"Half";#N/A,#N/A,FALSE,"Op Expenses";#N/A,#N/A,FALSE,"Cap Charge";#N/A,#N/A,FALSE,"Cost C";#N/A,#N/A,FALSE,"PP&amp;E";#N/A,#N/A,FALSE,"R&amp;D"}</definedName>
    <definedName function="false" hidden="true" name="wrn.Complete._.Set._1_1_1" vbProcedure="false">{#N/A,#N/A,FALSE,"Full";#N/A,#N/A,FALSE,"Half";#N/A,#N/A,FALSE,"Op Expenses";#N/A,#N/A,FALSE,"Cap Charge";#N/A,#N/A,FALSE,"Cost C";#N/A,#N/A,FALSE,"PP&amp;E";#N/A,#N/A,FALSE,"R&amp;D"}</definedName>
    <definedName function="false" hidden="true" name="wrn.Complete._.Set._1_2" vbProcedure="false">{#N/A,#N/A,FALSE,"Full";#N/A,#N/A,FALSE,"Half";#N/A,#N/A,FALSE,"Op Expenses";#N/A,#N/A,FALSE,"Cap Charge";#N/A,#N/A,FALSE,"Cost C";#N/A,#N/A,FALSE,"PP&amp;E";#N/A,#N/A,FALSE,"R&amp;D"}</definedName>
    <definedName function="false" hidden="true" name="wrn.Complete._.Set._2" vbProcedure="false">{#N/A,#N/A,FALSE,"Full";#N/A,#N/A,FALSE,"Half";#N/A,#N/A,FALSE,"Op Expenses";#N/A,#N/A,FALSE,"Cap Charge";#N/A,#N/A,FALSE,"Cost C";#N/A,#N/A,FALSE,"PP&amp;E";#N/A,#N/A,FALSE,"R&amp;D"}</definedName>
    <definedName function="false" hidden="true" name="wrn.Complete._1" vbProcedure="false">{#N/A,#N/A,FALSE,"SMT1";#N/A,#N/A,FALSE,"SMT2";#N/A,#N/A,FALSE,"Summary";#N/A,#N/A,FALSE,"Graphs";#N/A,#N/A,FALSE,"4 Panel"}</definedName>
    <definedName function="false" hidden="true" name="wrn.Complete._1_1" vbProcedure="false">{#N/A,#N/A,FALSE,"SMT1";#N/A,#N/A,FALSE,"SMT2";#N/A,#N/A,FALSE,"Summary";#N/A,#N/A,FALSE,"Graphs";#N/A,#N/A,FALSE,"4 Panel"}</definedName>
    <definedName function="false" hidden="true" name="wrn.Complete._1_1_1" vbProcedure="false">{#N/A,#N/A,FALSE,"SMT1";#N/A,#N/A,FALSE,"SMT2";#N/A,#N/A,FALSE,"Summary";#N/A,#N/A,FALSE,"Graphs";#N/A,#N/A,FALSE,"4 Panel"}</definedName>
    <definedName function="false" hidden="true" name="wrn.Complete._1_2" vbProcedure="false">{#N/A,#N/A,FALSE,"SMT1";#N/A,#N/A,FALSE,"SMT2";#N/A,#N/A,FALSE,"Summary";#N/A,#N/A,FALSE,"Graphs";#N/A,#N/A,FALSE,"4 Panel"}</definedName>
    <definedName function="false" hidden="true" name="wrn.Complete._2" vbProcedure="false">{#N/A,#N/A,FALSE,"SMT1";#N/A,#N/A,FALSE,"SMT2";#N/A,#N/A,FALSE,"Summary";#N/A,#N/A,FALSE,"Graphs";#N/A,#N/A,FALSE,"4 Panel"}</definedName>
    <definedName function="false" hidden="true" name="wrn.COMPLETO." vbProcedure="false">{#N/A,#N/A,FALSE,"RES.FIN.";#N/A,#N/A,FALSE,"EXTR.CRON.";#N/A,#N/A,FALSE,"REAJUSTE";#N/A,#N/A,FALSE,"RES.FÍS.";#N/A,#N/A,FALSE,"MEDIÇÃO";#N/A,#N/A,FALSE,"GRÁFICO"}</definedName>
    <definedName function="false" hidden="true" name="wrn.CONSELL." vbProcedure="false">{#N/A,#N/A,FALSE,"trafmes PROPOSTA";#N/A,#N/A,FALSE,"trafacum PROPOSTA";#N/A,#N/A,FALSE,"grafimd";#N/A,#N/A,FALSE,"grafimdmes";#N/A,#N/A,FALSE,"grafimdperiodo";#N/A,#N/A,FALSE,"dtamgrafic (1)";#N/A,#N/A,FALSE,"dtamgrafic (2)";#N/A,#N/A,FALSE,"ingmes";#N/A,#N/A,FALSE,"ingacum";#N/A,#N/A,FALSE,"asetapantalla"}</definedName>
    <definedName function="false" hidden="true" name="wrn.Consolidado." vbProcedure="false">{#N/A,#N/A,FALSE,"CONSOL. 5";#N/A,#N/A,FALSE,"CONSOL. ACUM. 6";#N/A,#N/A,FALSE,"CAP. EMPREG. 7";#N/A,#N/A,FALSE,"ORIGENS E APLICAÇÕES 9"}</definedName>
    <definedName function="false" hidden="true" name="wrn.Consolidado._1" vbProcedure="false">{#N/A,#N/A,FALSE,"CONSOL. 5";#N/A,#N/A,FALSE,"CONSOL. ACUM. 6";#N/A,#N/A,FALSE,"CAP. EMPREG. 7";#N/A,#N/A,FALSE,"ORIGENS E APLICAÇÕES 9"}</definedName>
    <definedName function="false" hidden="true" name="wrn.Consolidado._1_1" vbProcedure="false">{#N/A,#N/A,FALSE,"CONSOL. 5";#N/A,#N/A,FALSE,"CONSOL. ACUM. 6";#N/A,#N/A,FALSE,"CAP. EMPREG. 7";#N/A,#N/A,FALSE,"ORIGENS E APLICAÇÕES 9"}</definedName>
    <definedName function="false" hidden="true" name="wrn.Consolidado._1_1_1" vbProcedure="false">{#N/A,#N/A,FALSE,"CONSOL. 5";#N/A,#N/A,FALSE,"CONSOL. ACUM. 6";#N/A,#N/A,FALSE,"CAP. EMPREG. 7";#N/A,#N/A,FALSE,"ORIGENS E APLICAÇÕES 9"}</definedName>
    <definedName function="false" hidden="true" name="wrn.Consolidado._1_2" vbProcedure="false">{#N/A,#N/A,FALSE,"CONSOL. 5";#N/A,#N/A,FALSE,"CONSOL. ACUM. 6";#N/A,#N/A,FALSE,"CAP. EMPREG. 7";#N/A,#N/A,FALSE,"ORIGENS E APLICAÇÕES 9"}</definedName>
    <definedName function="false" hidden="true" name="wrn.Consolidado._2" vbProcedure="false">{#N/A,#N/A,FALSE,"CONSOL. 5";#N/A,#N/A,FALSE,"CONSOL. ACUM. 6";#N/A,#N/A,FALSE,"CAP. EMPREG. 7";#N/A,#N/A,FALSE,"ORIGENS E APLICAÇÕES 9"}</definedName>
    <definedName function="false" hidden="true" name="wrn.Cost2." vbProcedure="false">{"Wages",#N/A,FALSE,"Personnel";#N/A,#N/A,FALSE,"Burden";#N/A,#N/A,FALSE,"Startup";#N/A,#N/A,FALSE,"Spares";#N/A,#N/A,FALSE,"Cost_Summary"}</definedName>
    <definedName function="false" hidden="true" name="wrn.COSTES." vbProcedure="false">{"COSTES",#N/A,FALSE,"costes"}</definedName>
    <definedName function="false" hidden="true" name="wrn.Cost_data." vbProcedure="false">{"Hourly cost",#N/A,FALSE,"Hours_cost";"Equipment_utilization",#N/A,FALSE,"Hours_cost"}</definedName>
    <definedName function="false" hidden="true" name="wrn.Cronograma." vbProcedure="false">{#N/A,#N/A,FALSE,"Cronograma";#N/A,#N/A,FALSE,"Cronogr. 2"}</definedName>
    <definedName function="false" hidden="true" name="wrn.Cronograma._1" vbProcedure="false">{#N/A,#N/A,FALSE,"Cronograma";#N/A,#N/A,FALSE,"Cronogr. 2"}</definedName>
    <definedName function="false" hidden="true" name="wrn.Cronograma._1_1" vbProcedure="false">{#N/A,#N/A,FALSE,"Cronograma";#N/A,#N/A,FALSE,"Cronogr. 2"}</definedName>
    <definedName function="false" hidden="true" name="wrn.Cronograma._1_1_1" vbProcedure="false">{#N/A,#N/A,FALSE,"Cronograma";#N/A,#N/A,FALSE,"Cronogr. 2"}</definedName>
    <definedName function="false" hidden="true" name="wrn.Cronograma._1_2" vbProcedure="false">{#N/A,#N/A,FALSE,"Cronograma";#N/A,#N/A,FALSE,"Cronogr. 2"}</definedName>
    <definedName function="false" hidden="true" name="wrn.Cronograma._2" vbProcedure="false">{#N/A,#N/A,FALSE,"Cronograma";#N/A,#N/A,FALSE,"Cronogr. 2"}</definedName>
    <definedName function="false" hidden="true" name="wrn.CUSTO._.DE._.PRODUÇÃO._.MINA._.DE._.MANGANES._.DO._.AZUL." vbProcedure="false">{#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function="false" hidden="true" name="wrn.CUSTO._.DE._.PRODUÇÃO._.MINA._.DE._.MANGANES._.DO._.AZUL._1" vbProcedure="false">{#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function="false" hidden="true" name="wrn.CUSTO._.DE._.PRODUÇÃO._.MINA._.DE._.MANGANES._.DO._.AZUL._1_1" vbProcedure="false">{#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function="false" hidden="true" name="wrn.CUSTO._.DE._.PRODUÇÃO._.MINA._.DE._.MANGANES._.DO._.AZUL._1_1_1" vbProcedure="false">{#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function="false" hidden="true" name="wrn.CUSTO._.DE._.PRODUÇÃO._.MINA._.DE._.MANGANES._.DO._.AZUL._1_2" vbProcedure="false">{#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function="false" hidden="true" name="wrn.CUSTO._.DE._.PRODUÇÃO._.MINA._.DE._.MANGANES._.DO._.AZUL._2" vbProcedure="false">{#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function="false" hidden="true" name="wrn.CUSTOS."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function="false" hidden="true" name="wrn.CUSTOS._1"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function="false" hidden="true" name="wrn.CUSTOS._1_1"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function="false" hidden="true" name="wrn.CUSTOS._1_1_1"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function="false" hidden="true" name="wrn.CUSTOS._1_2"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function="false" hidden="true" name="wrn.CUSTOS._2"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function="false" hidden="true" name="wrn.DCF_Terminal_Value_qchm." vbProcedure="false">{"qchm_dcf",#N/A,FALSE,"QCHMDCF2";"qchm_terminal",#N/A,FALSE,"QCHMDCF2"}</definedName>
    <definedName function="false" hidden="true" name="wrn.ddd" vbProcedure="false">{#N/A,#N/A,TRUE,"forside";#N/A,#N/A,TRUE,"Res_AOGT";#N/A,#N/A,TRUE,"Bal_AOGT";#N/A,#N/A,TRUE,"Kont_AOGT";#N/A,#N/A,TRUE,"Note 1-5";#N/A,#N/A,TRUE,"Note 6-9";#N/A,#N/A,TRUE,"Bal_note10-14";#N/A,#N/A,TRUE,"Note 15-16";#N/A,#N/A,TRUE,"Note 17-19";#N/A,#N/A,TRUE,"Note 19 forts.";#N/A,#N/A,TRUE,"Note 20-23";#N/A,#N/A,TRUE,"Nøkkeltall"}</definedName>
    <definedName function="false" hidden="true" name="wrn.def9806." vbProcedure="false">{#N/A,#N/A,FALSE,"DEF1";#N/A,#N/A,FALSE,"DEF2";#N/A,#N/A,FALSE,"DEF3"}</definedName>
    <definedName function="false" hidden="true" name="wrn.def9806._1" vbProcedure="false">{#N/A,#N/A,FALSE,"DEF1";#N/A,#N/A,FALSE,"DEF2";#N/A,#N/A,FALSE,"DEF3"}</definedName>
    <definedName function="false" hidden="true" name="wrn.def9806._1_1" vbProcedure="false">{#N/A,#N/A,FALSE,"DEF1";#N/A,#N/A,FALSE,"DEF2";#N/A,#N/A,FALSE,"DEF3"}</definedName>
    <definedName function="false" hidden="true" name="wrn.def9806._1_1_1" vbProcedure="false">{#N/A,#N/A,FALSE,"DEF1";#N/A,#N/A,FALSE,"DEF2";#N/A,#N/A,FALSE,"DEF3"}</definedName>
    <definedName function="false" hidden="true" name="wrn.def9806._1_2" vbProcedure="false">{#N/A,#N/A,FALSE,"DEF1";#N/A,#N/A,FALSE,"DEF2";#N/A,#N/A,FALSE,"DEF3"}</definedName>
    <definedName function="false" hidden="true" name="wrn.def9806._2" vbProcedure="false">{#N/A,#N/A,FALSE,"DEF1";#N/A,#N/A,FALSE,"DEF2";#N/A,#N/A,FALSE,"DEF3"}</definedName>
    <definedName function="false" hidden="true" name="wrn.Demonstrações._.Financeiras." vbProcedure="false">{#N/A,#N/A,FALSE,"31 - Balanço";#N/A,#N/A,FALSE,"41 - Resultado";#N/A,#N/A,FALSE,"51 - Fluxo de Caixa"}</definedName>
    <definedName function="false" hidden="true" name="wrn.DESDOBRE." vbProcedure="false">{#N/A,#N/A,FALSE,"CPV";#N/A,#N/A,FALSE,"Pareto";#N/A,#N/A,FALSE,"Gráficos"}</definedName>
    <definedName function="false" hidden="true" name="wrn.DESDOBRE._1" vbProcedure="false">{#N/A,#N/A,FALSE,"CPV";#N/A,#N/A,FALSE,"Pareto";#N/A,#N/A,FALSE,"Gráficos"}</definedName>
    <definedName function="false" hidden="true" name="wrn.DIRETRIZ." vbProcedure="false">{#N/A,#N/A,FALSE,"ROTINA";#N/A,#N/A,FALSE,"ITENS";#N/A,#N/A,FALSE,"ACOMP"}</definedName>
    <definedName function="false" hidden="true" name="wrn.DIRETRIZ._1" vbProcedure="false">{#N/A,#N/A,FALSE,"ROTINA";#N/A,#N/A,FALSE,"ITENS";#N/A,#N/A,FALSE,"ACOMP"}</definedName>
    <definedName function="false" hidden="true" name="wrn.DIRETRIZ._1_1" vbProcedure="false">{#N/A,#N/A,FALSE,"ROTINA";#N/A,#N/A,FALSE,"ITENS";#N/A,#N/A,FALSE,"ACOMP"}</definedName>
    <definedName function="false" hidden="true" name="wrn.DIRETRIZ._1_1_1" vbProcedure="false">{#N/A,#N/A,FALSE,"ROTINA";#N/A,#N/A,FALSE,"ITENS";#N/A,#N/A,FALSE,"ACOMP"}</definedName>
    <definedName function="false" hidden="true" name="wrn.DIRETRIZ._1_2" vbProcedure="false">{#N/A,#N/A,FALSE,"ROTINA";#N/A,#N/A,FALSE,"ITENS";#N/A,#N/A,FALSE,"ACOMP"}</definedName>
    <definedName function="false" hidden="true" name="wrn.DIRETRIZ._2" vbProcedure="false">{#N/A,#N/A,FALSE,"ROTINA";#N/A,#N/A,FALSE,"ITENS";#N/A,#N/A,FALSE,"ACOMP"}</definedName>
    <definedName function="false" hidden="true" name="wrn.DIVISÃO." vbProcedure="false">{"DIVISÃO-MÊS",#N/A,FALSE,"TOTAL";"DIVISÃO-ACUMULADO",#N/A,FALSE,"TOTAL"}</definedName>
    <definedName function="false" hidden="true" name="wrn.DIVISÃO._1" vbProcedure="false">{"DIVISÃO-MÊS",#N/A,FALSE,"TOTAL";"DIVISÃO-ACUMULADO",#N/A,FALSE,"TOTAL"}</definedName>
    <definedName function="false" hidden="true" name="wrn.DIVISÃO._1_1" vbProcedure="false">{"DIVISÃO-MÊS",#N/A,FALSE,"TOTAL";"DIVISÃO-ACUMULADO",#N/A,FALSE,"TOTAL"}</definedName>
    <definedName function="false" hidden="true" name="wrn.DIVISÃO._1_1_1" vbProcedure="false">{"DIVISÃO-MÊS",#N/A,FALSE,"TOTAL";"DIVISÃO-ACUMULADO",#N/A,FALSE,"TOTAL"}</definedName>
    <definedName function="false" hidden="true" name="wrn.DIVISÃO._1_2" vbProcedure="false">{"DIVISÃO-MÊS",#N/A,FALSE,"TOTAL";"DIVISÃO-ACUMULADO",#N/A,FALSE,"TOTAL"}</definedName>
    <definedName function="false" hidden="true" name="wrn.DIVISÃO._2" vbProcedure="false">{"DIVISÃO-MÊS",#N/A,FALSE,"TOTAL";"DIVISÃO-ACUMULADO",#N/A,FALSE,"TOTAL"}</definedName>
    <definedName function="false" hidden="true" name="wrn.DIVISÃO1" vbProcedure="false">{"DIVISÃO-MÊS",#N/A,FALSE,"TOTAL";"DIVISÃO-ACUMULADO",#N/A,FALSE,"TOTAL"}</definedName>
    <definedName function="false" hidden="true" name="wrn.DIVISÃO1_1" vbProcedure="false">{"DIVISÃO-MÊS",#N/A,FALSE,"TOTAL";"DIVISÃO-ACUMULADO",#N/A,FALSE,"TOTAL"}</definedName>
    <definedName function="false" hidden="true" name="wrn.DIVISÃO1_1_1" vbProcedure="false">{"DIVISÃO-MÊS",#N/A,FALSE,"TOTAL";"DIVISÃO-ACUMULADO",#N/A,FALSE,"TOTAL"}</definedName>
    <definedName function="false" hidden="true" name="wrn.DIVISÃO1_1_1_1" vbProcedure="false">{"DIVISÃO-MÊS",#N/A,FALSE,"TOTAL";"DIVISÃO-ACUMULADO",#N/A,FALSE,"TOTAL"}</definedName>
    <definedName function="false" hidden="true" name="wrn.DIVISÃO1_1_2" vbProcedure="false">{"DIVISÃO-MÊS",#N/A,FALSE,"TOTAL";"DIVISÃO-ACUMULADO",#N/A,FALSE,"TOTAL"}</definedName>
    <definedName function="false" hidden="true" name="wrn.DIVISÃO1_2" vbProcedure="false">{"DIVISÃO-MÊS",#N/A,FALSE,"TOTAL";"DIVISÃO-ACUMULADO",#N/A,FALSE,"TOTAL"}</definedName>
    <definedName function="false" hidden="true" name="wrn.EKSKL.._.PM._.FORM." vbProcedure="false">{#N/A,#N/A,TRUE,"Skjema 6.18 ";#N/A,#N/A,TRUE,"Skjema 6.19 ";#N/A,#N/A,TRUE,"Skjema 6.20 ";#N/A,#N/A,TRUE,"Skjema 6.21";#N/A,#N/A,TRUE,"Skjema 6.22 ";#N/A,#N/A,TRUE,"Skjema 6.23 ";#N/A,#N/A,TRUE,"Skjema 6.24 ";#N/A,#N/A,TRUE,"Skjema 6.25";#N/A,#N/A,TRUE,"Skjema 6.26 ";#N/A,#N/A,TRUE,"Skjema 6.27";#N/A,#N/A,TRUE,"Skjema 6.28 ";#N/A,#N/A,TRUE,"Skjema 6.29";#N/A,#N/A,TRUE,"Skjema 6.30"}</definedName>
    <definedName function="false" hidden="true" name="wrn.EKSKL.._.PM._.SKJEMAER." vbProcedure="false">{#N/A,#N/A,TRUE,"Skjema 6.5";#N/A,#N/A,TRUE,"Skjema 6.18 ";#N/A,#N/A,TRUE,"Skjema 6.19 ";#N/A,#N/A,TRUE,"Skjema 6.20 ";#N/A,#N/A,TRUE,"Skjema 6.21";#N/A,#N/A,TRUE,"Skjema 6.22 ";#N/A,#N/A,TRUE,"Skjema 6.23 ";#N/A,#N/A,TRUE,"Skjema 6.24 ";#N/A,#N/A,TRUE,"Skjema 6.25";#N/A,#N/A,TRUE,"Skjema 6.26 ";#N/A,#N/A,TRUE,"Skjema 6.27";#N/A,#N/A,TRUE,"Skjema 6.28 ";#N/A,#N/A,TRUE,"Skjema 6.29";#N/A,#N/A,TRUE,"Skjema 6.30";#N/A,#N/A,TRUE,"Skjema 6.31b"}</definedName>
    <definedName function="false" hidden="true" name="wrn.Entire._.Model." vbProcedure="false">{#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function="false" hidden="true" name="wrn.Estimation._.TP." vbProcedure="false">{#N/A,#N/A,TRUE,"Recap";#N/A,#N/A,TRUE,"Comp taux";#N/A,#N/A,TRUE,"Deplaf";#N/A,#N/A,TRUE,"Siége";#N/A,#N/A,TRUE,"Saint Ouen";#N/A,#N/A,TRUE,"Ivry";#N/A,#N/A,TRUE,"Issy";#N/A,#N/A,TRUE,"VA"}</definedName>
    <definedName function="false" hidden="true" name="wrn.estudo._.lamnv." vbProcedure="false">{#N/A,#N/A,TRUE,"K2 e MEIA";#N/A,#N/A,TRUE,"K3";#N/A,#N/A,TRUE,"K4";#N/A,#N/A,TRUE,"PERFIL U";#N/A,#N/A,TRUE,"BCHA"}</definedName>
    <definedName function="false" hidden="true" name="wrn.estudo._.lamnv._1" vbProcedure="false">{#N/A,#N/A,TRUE,"K2 e MEIA";#N/A,#N/A,TRUE,"K3";#N/A,#N/A,TRUE,"K4";#N/A,#N/A,TRUE,"PERFIL U";#N/A,#N/A,TRUE,"BCHA"}</definedName>
    <definedName function="false" hidden="true" name="wrn.estudo._.lamnv._1_1" vbProcedure="false">{#N/A,#N/A,TRUE,"K2 e MEIA";#N/A,#N/A,TRUE,"K3";#N/A,#N/A,TRUE,"K4";#N/A,#N/A,TRUE,"PERFIL U";#N/A,#N/A,TRUE,"BCHA"}</definedName>
    <definedName function="false" hidden="true" name="wrn.estudo._.lamnv._1_1_1" vbProcedure="false">{#N/A,#N/A,TRUE,"K2 e MEIA";#N/A,#N/A,TRUE,"K3";#N/A,#N/A,TRUE,"K4";#N/A,#N/A,TRUE,"PERFIL U";#N/A,#N/A,TRUE,"BCHA"}</definedName>
    <definedName function="false" hidden="true" name="wrn.estudo._.lamnv._1_2" vbProcedure="false">{#N/A,#N/A,TRUE,"K2 e MEIA";#N/A,#N/A,TRUE,"K3";#N/A,#N/A,TRUE,"K4";#N/A,#N/A,TRUE,"PERFIL U";#N/A,#N/A,TRUE,"BCHA"}</definedName>
    <definedName function="false" hidden="true" name="wrn.estudo._.lamnv._2" vbProcedure="false">{#N/A,#N/A,TRUE,"K2 e MEIA";#N/A,#N/A,TRUE,"K3";#N/A,#N/A,TRUE,"K4";#N/A,#N/A,TRUE,"PERFIL U";#N/A,#N/A,TRUE,"BCHA"}</definedName>
    <definedName function="false" hidden="true" name="wrn.EXPENSES._.98._.US." vbProcedure="false">{"Expenses 98 MKT",#N/A,TRUE,"MKT";"Expenses 98 BUSS",#N/A,TRUE,"BusOper";"Expenses 98 TECH",#N/A,TRUE,"Tech";"Expenses 98 LOCAL",#N/A,TRUE,"LocalProg";"Expenses 98 GA",#N/A,TRUE,"G&amp;A";"Expenses 98 CONSOL",#N/A,TRUE,"Consolidate"}</definedName>
    <definedName function="false" hidden="true" name="wrn.EXPENSES._.99._.REAL." vbProcedure="false">{"Reais 99 MKT",#N/A,TRUE,"MKT";"Reais 99 BUSS",#N/A,TRUE,"BusOper";"Reais 99 TECH",#N/A,TRUE,"Tech";"Reais 99 LOCAL",#N/A,TRUE,"LocalProg";"Reais 99 GA",#N/A,TRUE,"G&amp;A";"Reais 99 CONSOL",#N/A,TRUE,"Consolidate"}</definedName>
    <definedName function="false" hidden="true" name="wrn.FACHADA." vbProcedure="false">{#N/A,#N/A,TRUE,"TER  EXT";#N/A,#N/A,TRUE,"TER  EXT";#N/A,#N/A,TRUE,"LAT  ESQ";#N/A,#N/A,TRUE,"FRONTAL";#N/A,#N/A,TRUE,"POST";#N/A,#N/A,TRUE,"LAT  DIR"}</definedName>
    <definedName function="false" hidden="true" name="wrn.fff" vbProcedure="false">{#N/A,#N/A,FALSE,"Res.regn.Aker a.s";#N/A,#N/A,FALSE,"Balanse3112.Aker a.s";#N/A,#N/A,FALSE,"Kont.anal.Aker a.s ";#N/A,#N/A,FALSE,"Noter 1-2.Aker a.s";#N/A,#N/A,FALSE,"Noter 3-7.Aker a.s";#N/A,#N/A,FALSE,"Rev.beretning 95"}</definedName>
    <definedName function="false" hidden="true" name="wrn.ffg" vbProcedure="false">{#N/A,#N/A,FALSE,"REGNSKAPSUTDRAG DIVISJON";#N/A,#N/A,FALSE,"Nøkkeltall"}</definedName>
    <definedName function="false" hidden="true" name="wrn.FINANCIAL._.MONTH." vbProcedure="false">{"Expense Analysis MKT",#N/A,TRUE,"MKT";"Expense Analysis BUSS",#N/A,TRUE,"BusOper";"Expense Analysis TECH",#N/A,TRUE,"Tech";"Expense Analysis LOCAL",#N/A,TRUE,"LocalProg";"Expense Analysis GA",#N/A,TRUE,"G&amp;A";"Expense Analysis CONSOL",#N/A,TRUE,"Consolidate"}</definedName>
    <definedName function="false" hidden="true" name="wrn.FINANCIAL._.MONTHS." vbProcedure="false">{"Expenses Amalysis Months MKT",#N/A,TRUE,"MKT";"Expenses Analysis Months BUSS",#N/A,TRUE,"BusOper";"Expenses Analysis Months TECH",#N/A,TRUE,"Tech";"Expenses Analysis Months LOCAL",#N/A,TRUE,"LocalProg";"Expenses Analysis Months GA",#N/A,TRUE,"G&amp;A";"Expenses Analysis Months CONSOL",#N/A,TRUE,"Consolidate"}</definedName>
    <definedName function="false" hidden="true" name="wrn.FINANCIAL._.US._.MONTH." vbProcedure="false">{"Expenses us MKT",#N/A,TRUE,"MKT";"Expenses us BUSS",#N/A,TRUE,"BusOper";"Expenses us TECH",#N/A,TRUE,"Tech";"Expenses us LOCAL",#N/A,TRUE,"LocalProg";"Expenses us GA",#N/A,TRUE,"G&amp;A";"Expenses us CONSOL",#N/A,TRUE,"Consolidate"}</definedName>
    <definedName function="false" hidden="true" name="wrn.FINANCIAL._.US._.MONTHS." vbProcedure="false">{"Expenses Months us MKT",#N/A,TRUE,"MKT";"Expenses Months us BUSS",#N/A,TRUE,"BusOper";"Expenses Months us TECH",#N/A,TRUE,"Tech";"Expenses Months us LOCAL",#N/A,TRUE,"LocalProg";"Expenses Months us GA",#N/A,TRUE,"G&amp;A";"Expenses Months us CONSOL",#N/A,TRUE,"Consolidate"}</definedName>
    <definedName function="false" hidden="true" name="wrn.Financials_long." vbProcedure="false">{"IS",#N/A,FALSE,"Financials2 (Expanded)";"bsa",#N/A,FALSE,"Financials2 (Expanded)";"BS",#N/A,FALSE,"Financials2 (Expanded)";"CF",#N/A,FALSE,"Financials2 (Expanded)"}</definedName>
    <definedName function="false" hidden="true" name="wrn.FORM._.2." vbProcedure="false">{"FORM 2",#N/A,FALSE,"Plan3"}</definedName>
    <definedName function="false" hidden="true" name="wrn.FORM._.2._1" vbProcedure="false">{"FORM 2",#N/A,FALSE,"Plan3"}</definedName>
    <definedName function="false" hidden="true" name="wrn.FORM._.2._1_1" vbProcedure="false">{"FORM 2",#N/A,FALSE,"Plan3"}</definedName>
    <definedName function="false" hidden="true" name="wrn.FORM._.2._1_1_1" vbProcedure="false">{"FORM 2",#N/A,FALSE,"Plan3"}</definedName>
    <definedName function="false" hidden="true" name="wrn.FORM._.2._1_2" vbProcedure="false">{"FORM 2",#N/A,FALSE,"Plan3"}</definedName>
    <definedName function="false" hidden="true" name="wrn.FORM._.2._2" vbProcedure="false">{"FORM 2",#N/A,FALSE,"Plan3"}</definedName>
    <definedName function="false" hidden="true" name="wrn.FORM1." vbProcedure="false">{"FORM 1",#N/A,FALSE,"Plan3"}</definedName>
    <definedName function="false" hidden="true" name="wrn.FORM1._1" vbProcedure="false">{"FORM 1",#N/A,FALSE,"Plan3"}</definedName>
    <definedName function="false" hidden="true" name="wrn.FORM1._1_1" vbProcedure="false">{"FORM 1",#N/A,FALSE,"Plan3"}</definedName>
    <definedName function="false" hidden="true" name="wrn.FORM1._1_1_1" vbProcedure="false">{"FORM 1",#N/A,FALSE,"Plan3"}</definedName>
    <definedName function="false" hidden="true" name="wrn.FORM1._1_2" vbProcedure="false">{"FORM 1",#N/A,FALSE,"Plan3"}</definedName>
    <definedName function="false" hidden="true" name="wrn.FORM1._2" vbProcedure="false">{"FORM 1",#N/A,FALSE,"Plan3"}</definedName>
    <definedName function="false" hidden="true" name="wrn.fred." vbProcedure="false">{"cover",#N/A,TRUE,"BaseCase";"pnl",#N/A,TRUE,"BaseCase";"pnldet",#N/A,TRUE,"BaseCase";"bil",#N/A,TRUE,"BaseCase";"tabfi",#N/A,TRUE,"BaseCase";"ratios",#N/A,TRUE,"BaseCase";"variab",#N/A,TRUE,"BaseCase";"inv",#N/A,TRUE,"BaseCase"}</definedName>
    <definedName function="false" hidden="true" name="wrn.fred._1" vbProcedure="false">{"cover",#N/A,TRUE,"BaseCase";"pnl",#N/A,TRUE,"BaseCase";"pnldet",#N/A,TRUE,"BaseCase";"bil",#N/A,TRUE,"BaseCase";"tabfi",#N/A,TRUE,"BaseCase";"ratios",#N/A,TRUE,"BaseCase";"variab",#N/A,TRUE,"BaseCase";"inv",#N/A,TRUE,"BaseCase"}</definedName>
    <definedName function="false" hidden="true" name="wrn.fred._1_1" vbProcedure="false">{"cover",#N/A,TRUE,"BaseCase";"pnl",#N/A,TRUE,"BaseCase";"pnldet",#N/A,TRUE,"BaseCase";"bil",#N/A,TRUE,"BaseCase";"tabfi",#N/A,TRUE,"BaseCase";"ratios",#N/A,TRUE,"BaseCase";"variab",#N/A,TRUE,"BaseCase";"inv",#N/A,TRUE,"BaseCase"}</definedName>
    <definedName function="false" hidden="true" name="wrn.fred._1_1_1" vbProcedure="false">{"cover",#N/A,TRUE,"BaseCase";"pnl",#N/A,TRUE,"BaseCase";"pnldet",#N/A,TRUE,"BaseCase";"bil",#N/A,TRUE,"BaseCase";"tabfi",#N/A,TRUE,"BaseCase";"ratios",#N/A,TRUE,"BaseCase";"variab",#N/A,TRUE,"BaseCase";"inv",#N/A,TRUE,"BaseCase"}</definedName>
    <definedName function="false" hidden="true" name="wrn.fred._1_2" vbProcedure="false">{"cover",#N/A,TRUE,"BaseCase";"pnl",#N/A,TRUE,"BaseCase";"pnldet",#N/A,TRUE,"BaseCase";"bil",#N/A,TRUE,"BaseCase";"tabfi",#N/A,TRUE,"BaseCase";"ratios",#N/A,TRUE,"BaseCase";"variab",#N/A,TRUE,"BaseCase";"inv",#N/A,TRUE,"BaseCase"}</definedName>
    <definedName function="false" hidden="true" name="wrn.fred._2" vbProcedure="false">{"cover",#N/A,TRUE,"BaseCase";"pnl",#N/A,TRUE,"BaseCase";"pnldet",#N/A,TRUE,"BaseCase";"bil",#N/A,TRUE,"BaseCase";"tabfi",#N/A,TRUE,"BaseCase";"ratios",#N/A,TRUE,"BaseCase";"variab",#N/A,TRUE,"BaseCase";"inv",#N/A,TRUE,"BaseCase"}</definedName>
    <definedName function="false" hidden="true" name="wrn.Full._.model." vbProcedure="false">{#N/A,#N/A,TRUE,"Cover sheet";#N/A,#N/A,TRUE,"Summary";#N/A,#N/A,TRUE,"Key Assumptions";#N/A,#N/A,TRUE,"Profit &amp; Loss";#N/A,#N/A,TRUE,"Balance Sheet";#N/A,#N/A,TRUE,"Cashflow";#N/A,#N/A,TRUE,"IRR";#N/A,#N/A,TRUE,"Ratios";#N/A,#N/A,TRUE,"Debt analysis"}</definedName>
    <definedName function="false" hidden="true" name="wrn.Full._.model._1" vbProcedure="false">{#N/A,#N/A,TRUE,"Cover sheet";#N/A,#N/A,TRUE,"Summary";#N/A,#N/A,TRUE,"Key Assumptions";#N/A,#N/A,TRUE,"Profit &amp; Loss";#N/A,#N/A,TRUE,"Balance Sheet";#N/A,#N/A,TRUE,"Cashflow";#N/A,#N/A,TRUE,"IRR";#N/A,#N/A,TRUE,"Ratios";#N/A,#N/A,TRUE,"Debt analysis"}</definedName>
    <definedName function="false" hidden="true" name="wrn.Full._.model._1_1" vbProcedure="false">{#N/A,#N/A,TRUE,"Cover sheet";#N/A,#N/A,TRUE,"Summary";#N/A,#N/A,TRUE,"Key Assumptions";#N/A,#N/A,TRUE,"Profit &amp; Loss";#N/A,#N/A,TRUE,"Balance Sheet";#N/A,#N/A,TRUE,"Cashflow";#N/A,#N/A,TRUE,"IRR";#N/A,#N/A,TRUE,"Ratios";#N/A,#N/A,TRUE,"Debt analysis"}</definedName>
    <definedName function="false" hidden="true" name="wrn.Full._.model._1_1_1" vbProcedure="false">{#N/A,#N/A,TRUE,"Cover sheet";#N/A,#N/A,TRUE,"Summary";#N/A,#N/A,TRUE,"Key Assumptions";#N/A,#N/A,TRUE,"Profit &amp; Loss";#N/A,#N/A,TRUE,"Balance Sheet";#N/A,#N/A,TRUE,"Cashflow";#N/A,#N/A,TRUE,"IRR";#N/A,#N/A,TRUE,"Ratios";#N/A,#N/A,TRUE,"Debt analysis"}</definedName>
    <definedName function="false" hidden="true" name="wrn.Full._.model._1_2" vbProcedure="false">{#N/A,#N/A,TRUE,"Cover sheet";#N/A,#N/A,TRUE,"Summary";#N/A,#N/A,TRUE,"Key Assumptions";#N/A,#N/A,TRUE,"Profit &amp; Loss";#N/A,#N/A,TRUE,"Balance Sheet";#N/A,#N/A,TRUE,"Cashflow";#N/A,#N/A,TRUE,"IRR";#N/A,#N/A,TRUE,"Ratios";#N/A,#N/A,TRUE,"Debt analysis"}</definedName>
    <definedName function="false" hidden="true" name="wrn.Full._.model._2" vbProcedure="false">{#N/A,#N/A,TRUE,"Cover sheet";#N/A,#N/A,TRUE,"Summary";#N/A,#N/A,TRUE,"Key Assumptions";#N/A,#N/A,TRUE,"Profit &amp; Loss";#N/A,#N/A,TRUE,"Balance Sheet";#N/A,#N/A,TRUE,"Cashflow";#N/A,#N/A,TRUE,"IRR";#N/A,#N/A,TRUE,"Ratios";#N/A,#N/A,TRUE,"Debt analysis"}</definedName>
    <definedName function="false" hidden="true" name="wrn.Full._.Monty." vbProcedure="false">{"ROIC",#N/A,FALSE,"ROIC";"Graphs",#N/A,FALSE,"TY analysis";"fcf",#N/A,FALSE,"FCF";"Matrix_2004",#N/A,FALSE,"MATRIX(2004)";"matrix_2008",#N/A,FALSE,"MATRIX(2008)";"FS_Condensed",#N/A,FALSE,"Financial Statements2";"TAXES",#N/A,FALSE,"Taxes";"DEBT_INVEST",#N/A,FALSE,"Debt&amp;Investment Schedule";"Main_menu",#N/A,FALSE,"Main Menu"}</definedName>
    <definedName function="false" hidden="true" name="wrn.full._.report." vbProcedure="false">{"summary",#N/A,FALSE,"Summary";"transaction",#N/A,FALSE,"Transaction";"sales",#N/A,FALSE,"Sales";"sales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function="false" hidden="true" name="wrn.GERAL." vbProcedure="false">{#N/A,#N/A,FALSE,"ET-CAPA";#N/A,#N/A,FALSE,"ET-PAG1";#N/A,#N/A,FALSE,"ET-PAG2";#N/A,#N/A,FALSE,"ET-PAG3";#N/A,#N/A,FALSE,"ET-PAG4";#N/A,#N/A,FALSE,"ET-PAG5"}</definedName>
    <definedName function="false" hidden="true" name="wrn.GERAL._1" vbProcedure="false">{#N/A,#N/A,FALSE,"ET-CAPA";#N/A,#N/A,FALSE,"ET-PAG1";#N/A,#N/A,FALSE,"ET-PAG2";#N/A,#N/A,FALSE,"ET-PAG3";#N/A,#N/A,FALSE,"ET-PAG4";#N/A,#N/A,FALSE,"ET-PAG5"}</definedName>
    <definedName function="false" hidden="true" name="wrn.GERAL._1_1" vbProcedure="false">{#N/A,#N/A,FALSE,"ET-CAPA";#N/A,#N/A,FALSE,"ET-PAG1";#N/A,#N/A,FALSE,"ET-PAG2";#N/A,#N/A,FALSE,"ET-PAG3";#N/A,#N/A,FALSE,"ET-PAG4";#N/A,#N/A,FALSE,"ET-PAG5"}</definedName>
    <definedName function="false" hidden="true" name="wrn.GERAL._1_1_1" vbProcedure="false">{#N/A,#N/A,FALSE,"ET-CAPA";#N/A,#N/A,FALSE,"ET-PAG1";#N/A,#N/A,FALSE,"ET-PAG2";#N/A,#N/A,FALSE,"ET-PAG3";#N/A,#N/A,FALSE,"ET-PAG4";#N/A,#N/A,FALSE,"ET-PAG5"}</definedName>
    <definedName function="false" hidden="true" name="wrn.GERAL._1_2" vbProcedure="false">{#N/A,#N/A,FALSE,"ET-CAPA";#N/A,#N/A,FALSE,"ET-PAG1";#N/A,#N/A,FALSE,"ET-PAG2";#N/A,#N/A,FALSE,"ET-PAG3";#N/A,#N/A,FALSE,"ET-PAG4";#N/A,#N/A,FALSE,"ET-PAG5"}</definedName>
    <definedName function="false" hidden="true" name="wrn.GERAL._2" vbProcedure="false">{#N/A,#N/A,FALSE,"ET-CAPA";#N/A,#N/A,FALSE,"ET-PAG1";#N/A,#N/A,FALSE,"ET-PAG2";#N/A,#N/A,FALSE,"ET-PAG3";#N/A,#N/A,FALSE,"ET-PAG4";#N/A,#N/A,FALSE,"ET-PAG5"}</definedName>
    <definedName function="false" hidden="true" name="wrn.gere" vbProcedure="false">{#N/A,#N/A,FALSE,"GQGEMPRE"}</definedName>
    <definedName function="false" hidden="true" name="wrn.gere." vbProcedure="false">{#N/A,#N/A,FALSE,"GQGEMPRE"}</definedName>
    <definedName function="false" hidden="true" name="wrn.gere._1" vbProcedure="false">{#N/A,#N/A,FALSE,"GQGEMPRE"}</definedName>
    <definedName function="false" hidden="true" name="wrn.gere._1_1" vbProcedure="false">{#N/A,#N/A,FALSE,"GQGEMPRE"}</definedName>
    <definedName function="false" hidden="true" name="wrn.gere._1_1_1" vbProcedure="false">{#N/A,#N/A,FALSE,"GQGEMPRE"}</definedName>
    <definedName function="false" hidden="true" name="wrn.gere._1_2" vbProcedure="false">{#N/A,#N/A,FALSE,"GQGEMPRE"}</definedName>
    <definedName function="false" hidden="true" name="wrn.gere._2" vbProcedure="false">{#N/A,#N/A,FALSE,"GQGEMPRE"}</definedName>
    <definedName function="false" hidden="true" name="wrn.geren" vbProcedure="false">{#N/A,#N/A,FALSE,"EXPORTAC";#N/A,#N/A,FALSE,"SUPEL94"}</definedName>
    <definedName function="false" hidden="true" name="wrn.geren." vbProcedure="false">{#N/A,#N/A,FALSE,"EXPORTAC";#N/A,#N/A,FALSE,"SUPEL94"}</definedName>
    <definedName function="false" hidden="true" name="wrn.geren._1" vbProcedure="false">{#N/A,#N/A,FALSE,"EXPORTAC";#N/A,#N/A,FALSE,"SUPEL94"}</definedName>
    <definedName function="false" hidden="true" name="wrn.geren._1_1" vbProcedure="false">{#N/A,#N/A,FALSE,"EXPORTAC";#N/A,#N/A,FALSE,"SUPEL94"}</definedName>
    <definedName function="false" hidden="true" name="wrn.geren._1_1_1" vbProcedure="false">{#N/A,#N/A,FALSE,"EXPORTAC";#N/A,#N/A,FALSE,"SUPEL94"}</definedName>
    <definedName function="false" hidden="true" name="wrn.geren._1_2" vbProcedure="false">{#N/A,#N/A,FALSE,"EXPORTAC";#N/A,#N/A,FALSE,"SUPEL94"}</definedName>
    <definedName function="false" hidden="true" name="wrn.geren._2" vbProcedure="false">{#N/A,#N/A,FALSE,"EXPORTAC";#N/A,#N/A,FALSE,"SUPEL94"}</definedName>
    <definedName function="false" hidden="true" name="wrn.geren_1" vbProcedure="false">{#N/A,#N/A,FALSE,"EXPORTAC";#N/A,#N/A,FALSE,"SUPEL94"}</definedName>
    <definedName function="false" hidden="true" name="wrn.geren_1_1" vbProcedure="false">{#N/A,#N/A,FALSE,"EXPORTAC";#N/A,#N/A,FALSE,"SUPEL94"}</definedName>
    <definedName function="false" hidden="true" name="wrn.geren_1_1_1" vbProcedure="false">{#N/A,#N/A,FALSE,"EXPORTAC";#N/A,#N/A,FALSE,"SUPEL94"}</definedName>
    <definedName function="false" hidden="true" name="wrn.geren_1_2" vbProcedure="false">{#N/A,#N/A,FALSE,"EXPORTAC";#N/A,#N/A,FALSE,"SUPEL94"}</definedName>
    <definedName function="false" hidden="true" name="wrn.geren_2" vbProcedure="false">{#N/A,#N/A,FALSE,"EXPORTAC";#N/A,#N/A,FALSE,"SUPEL94"}</definedName>
    <definedName function="false" hidden="true" name="wrn.gere_1" vbProcedure="false">{#N/A,#N/A,FALSE,"GQGEMPRE"}</definedName>
    <definedName function="false" hidden="true" name="wrn.gere_1_1" vbProcedure="false">{#N/A,#N/A,FALSE,"GQGEMPRE"}</definedName>
    <definedName function="false" hidden="true" name="wrn.gere_1_1_1" vbProcedure="false">{#N/A,#N/A,FALSE,"GQGEMPRE"}</definedName>
    <definedName function="false" hidden="true" name="wrn.gere_1_2" vbProcedure="false">{#N/A,#N/A,FALSE,"GQGEMPRE"}</definedName>
    <definedName function="false" hidden="true" name="wrn.gere_2" vbProcedure="false">{#N/A,#N/A,FALSE,"GQGEMPRE"}</definedName>
    <definedName function="false" hidden="true" name="wrn.gleachår." vbProcedure="false">{#N/A,#N/A,TRUE,"forside";#N/A,#N/A,TRUE,"Res_AOGT";#N/A,#N/A,TRUE,"Bal_AOGT";#N/A,#N/A,TRUE,"Kont_AOGT";#N/A,#N/A,TRUE,"Note 1-5";#N/A,#N/A,TRUE,"Note 6-9";#N/A,#N/A,TRUE,"Bal_note10-14";#N/A,#N/A,TRUE,"Note 15-16";#N/A,#N/A,TRUE,"Note 17-19";#N/A,#N/A,TRUE,"Note 19 forts.";#N/A,#N/A,TRUE,"Note 20-23";#N/A,#N/A,TRUE,"Nøkkeltall"}</definedName>
    <definedName function="false" hidden="true" name="wrn.Havaianas._.e._.GDV." vbProcedure="false">{#N/A,#N/A,FALSE,"HAVAIANAS 24";#N/A,#N/A,FALSE,"Havaianas Mês e Acum 25";#N/A,#N/A,FALSE,"Havaianas Acum 26";#N/A,#N/A,FALSE,"GRANDES VOLUMES 27";#N/A,#N/A,FALSE,"GDV Mês e Acum 28";#N/A,#N/A,FALSE,"GDV Acum 29"}</definedName>
    <definedName function="false" hidden="true" name="wrn.Havaianas._.e._.GDV._1" vbProcedure="false">{#N/A,#N/A,FALSE,"HAVAIANAS 24";#N/A,#N/A,FALSE,"Havaianas Mês e Acum 25";#N/A,#N/A,FALSE,"Havaianas Acum 26";#N/A,#N/A,FALSE,"GRANDES VOLUMES 27";#N/A,#N/A,FALSE,"GDV Mês e Acum 28";#N/A,#N/A,FALSE,"GDV Acum 29"}</definedName>
    <definedName function="false" hidden="true" name="wrn.Havaianas._.e._.GDV._1_1" vbProcedure="false">{#N/A,#N/A,FALSE,"HAVAIANAS 24";#N/A,#N/A,FALSE,"Havaianas Mês e Acum 25";#N/A,#N/A,FALSE,"Havaianas Acum 26";#N/A,#N/A,FALSE,"GRANDES VOLUMES 27";#N/A,#N/A,FALSE,"GDV Mês e Acum 28";#N/A,#N/A,FALSE,"GDV Acum 29"}</definedName>
    <definedName function="false" hidden="true" name="wrn.Havaianas._.e._.GDV._1_1_1" vbProcedure="false">{#N/A,#N/A,FALSE,"HAVAIANAS 24";#N/A,#N/A,FALSE,"Havaianas Mês e Acum 25";#N/A,#N/A,FALSE,"Havaianas Acum 26";#N/A,#N/A,FALSE,"GRANDES VOLUMES 27";#N/A,#N/A,FALSE,"GDV Mês e Acum 28";#N/A,#N/A,FALSE,"GDV Acum 29"}</definedName>
    <definedName function="false" hidden="true" name="wrn.Havaianas._.e._.GDV._1_2" vbProcedure="false">{#N/A,#N/A,FALSE,"HAVAIANAS 24";#N/A,#N/A,FALSE,"Havaianas Mês e Acum 25";#N/A,#N/A,FALSE,"Havaianas Acum 26";#N/A,#N/A,FALSE,"GRANDES VOLUMES 27";#N/A,#N/A,FALSE,"GDV Mês e Acum 28";#N/A,#N/A,FALSE,"GDV Acum 29"}</definedName>
    <definedName function="false" hidden="true" name="wrn.Havaianas._.e._.GDV._2" vbProcedure="false">{#N/A,#N/A,FALSE,"HAVAIANAS 24";#N/A,#N/A,FALSE,"Havaianas Mês e Acum 25";#N/A,#N/A,FALSE,"Havaianas Acum 26";#N/A,#N/A,FALSE,"GRANDES VOLUMES 27";#N/A,#N/A,FALSE,"GDV Mês e Acum 28";#N/A,#N/A,FALSE,"GDV Acum 29"}</definedName>
    <definedName function="false" hidden="true" name="WRN.HGTR" vbProcedure="false">{#N/A,#N/A,FALSE,"Anexo I";#N/A,#N/A,FALSE,"Anexo II";#N/A,#N/A,FALSE,"Anexo III"}</definedName>
    <definedName function="false" hidden="true" name="wrn.holding." vbProcedure="false">{#N/A,#N/A,FALSE,"forside";#N/A,#N/A,FALSE,"ResRegn.A-kons.";#N/A,#N/A,FALSE,"Bal3112.A-kons.";#N/A,#N/A,FALSE,"Kont.a.A-kons.";#N/A,#N/A,FALSE,"Note 4-10";#N/A,#N/A,FALSE,"Noter Balanse.A-kons.";#N/A,#N/A,FALSE,"Note 17-18.A-kons. ";#N/A,#N/A,FALSE,"Note 20-22.A-kons.";#N/A,#N/A,FALSE,"Note 23 A-kons.";#N/A,#N/A,FALSE,"Note 24-31.A-kons.";#N/A,#N/A,FALSE,"Nøkkeltall"}</definedName>
    <definedName function="false" hidden="true" name="wrn.hors._.immo." vbProcedure="false">{#N/A,#N/A,FALSE,"Volume production";#N/A,#N/A,FALSE,"EFFECTIFS";#N/A,#N/A,FALSE,"Combustibles";#N/A,#N/A,FALSE,"Entretien courant";"vue1",#N/A,FALSE,"Gros entretien";"Vue 2",#N/A,FALSE,"Gros entretien";#N/A,#N/A,FALSE,"Impact EBIT";#N/A,#N/A,FALSE,"GAP "}</definedName>
    <definedName function="false" hidden="true" name="wrn.imp." vbProcedure="false">{"vue1",#N/A,FALSE,"synthese";"vue2",#N/A,FALSE,"synthese"}</definedName>
    <definedName function="false" hidden="true" name="wrn.imp._1" vbProcedure="false">{"vue1",#N/A,FALSE,"synthese";"vue2",#N/A,FALSE,"synthese"}</definedName>
    <definedName function="false" hidden="true" name="wrn.imp._1_1" vbProcedure="false">{"vue1",#N/A,FALSE,"synthese";"vue2",#N/A,FALSE,"synthese"}</definedName>
    <definedName function="false" hidden="true" name="wrn.imp._1_1_1" vbProcedure="false">{"vue1",#N/A,FALSE,"synthese";"vue2",#N/A,FALSE,"synthese"}</definedName>
    <definedName function="false" hidden="true" name="wrn.imp._1_2" vbProcedure="false">{"vue1",#N/A,FALSE,"synthese";"vue2",#N/A,FALSE,"synthese"}</definedName>
    <definedName function="false" hidden="true" name="wrn.imp._2" vbProcedure="false">{"vue1",#N/A,FALSE,"synthese";"vue2",#N/A,FALSE,"synthese"}</definedName>
    <definedName function="false" hidden="true" name="wrn.impresión."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wrn.impresión.1" vbProcedure="false">{"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function="false" hidden="true" name="wrn.impressao." vbProcedure="false">{#N/A,#N/A,FALSE,"FASE1";#N/A,#N/A,FALSE,"FASE2";#N/A,#N/A,FALSE,"FASE3";#N/A,#N/A,FALSE,"FASE4";#N/A,#N/A,FALSE,"FASE5";#N/A,#N/A,FALSE,"FASE6";#N/A,#N/A,FALSE,"FASE7";#N/A,#N/A,FALSE,"FASE8";#N/A,#N/A,FALSE,"FASE9";#N/A,#N/A,FALSE,"FASE10";#N/A,#N/A,FALSE,"EQUIPAMENTOS";#N/A,#N/A,FALSE,"MOI";#N/A,#N/A,FALSE,"CANTEIRO";#N/A,#N/A,FALSE,"TERCEIROS";#N/A,#N/A,FALSE,"DCO";#N/A,#N/A,FALSE,"RESUMO"}</definedName>
    <definedName function="false" hidden="true" name="wrn.impressao._1" vbProcedure="false">{#N/A,#N/A,FALSE,"FASE1";#N/A,#N/A,FALSE,"FASE2";#N/A,#N/A,FALSE,"FASE3";#N/A,#N/A,FALSE,"FASE4";#N/A,#N/A,FALSE,"FASE5";#N/A,#N/A,FALSE,"FASE6";#N/A,#N/A,FALSE,"FASE7";#N/A,#N/A,FALSE,"FASE8";#N/A,#N/A,FALSE,"FASE9";#N/A,#N/A,FALSE,"FASE10";#N/A,#N/A,FALSE,"EQUIPAMENTOS";#N/A,#N/A,FALSE,"MOI";#N/A,#N/A,FALSE,"CANTEIRO";#N/A,#N/A,FALSE,"TERCEIROS";#N/A,#N/A,FALSE,"DCO";#N/A,#N/A,FALSE,"RESUMO"}</definedName>
    <definedName function="false" hidden="true" name="wrn.impressao._1_1" vbProcedure="false">{#N/A,#N/A,FALSE,"FASE1";#N/A,#N/A,FALSE,"FASE2";#N/A,#N/A,FALSE,"FASE3";#N/A,#N/A,FALSE,"FASE4";#N/A,#N/A,FALSE,"FASE5";#N/A,#N/A,FALSE,"FASE6";#N/A,#N/A,FALSE,"FASE7";#N/A,#N/A,FALSE,"FASE8";#N/A,#N/A,FALSE,"FASE9";#N/A,#N/A,FALSE,"FASE10";#N/A,#N/A,FALSE,"EQUIPAMENTOS";#N/A,#N/A,FALSE,"MOI";#N/A,#N/A,FALSE,"CANTEIRO";#N/A,#N/A,FALSE,"TERCEIROS";#N/A,#N/A,FALSE,"DCO";#N/A,#N/A,FALSE,"RESUMO"}</definedName>
    <definedName function="false" hidden="true" name="wrn.impressao._1_1_1" vbProcedure="false">{#N/A,#N/A,FALSE,"FASE1";#N/A,#N/A,FALSE,"FASE2";#N/A,#N/A,FALSE,"FASE3";#N/A,#N/A,FALSE,"FASE4";#N/A,#N/A,FALSE,"FASE5";#N/A,#N/A,FALSE,"FASE6";#N/A,#N/A,FALSE,"FASE7";#N/A,#N/A,FALSE,"FASE8";#N/A,#N/A,FALSE,"FASE9";#N/A,#N/A,FALSE,"FASE10";#N/A,#N/A,FALSE,"EQUIPAMENTOS";#N/A,#N/A,FALSE,"MOI";#N/A,#N/A,FALSE,"CANTEIRO";#N/A,#N/A,FALSE,"TERCEIROS";#N/A,#N/A,FALSE,"DCO";#N/A,#N/A,FALSE,"RESUMO"}</definedName>
    <definedName function="false" hidden="true" name="wrn.impressao._1_2" vbProcedure="false">{#N/A,#N/A,FALSE,"FASE1";#N/A,#N/A,FALSE,"FASE2";#N/A,#N/A,FALSE,"FASE3";#N/A,#N/A,FALSE,"FASE4";#N/A,#N/A,FALSE,"FASE5";#N/A,#N/A,FALSE,"FASE6";#N/A,#N/A,FALSE,"FASE7";#N/A,#N/A,FALSE,"FASE8";#N/A,#N/A,FALSE,"FASE9";#N/A,#N/A,FALSE,"FASE10";#N/A,#N/A,FALSE,"EQUIPAMENTOS";#N/A,#N/A,FALSE,"MOI";#N/A,#N/A,FALSE,"CANTEIRO";#N/A,#N/A,FALSE,"TERCEIROS";#N/A,#N/A,FALSE,"DCO";#N/A,#N/A,FALSE,"RESUMO"}</definedName>
    <definedName function="false" hidden="true" name="wrn.impressao._2" vbProcedure="false">{#N/A,#N/A,FALSE,"FASE1";#N/A,#N/A,FALSE,"FASE2";#N/A,#N/A,FALSE,"FASE3";#N/A,#N/A,FALSE,"FASE4";#N/A,#N/A,FALSE,"FASE5";#N/A,#N/A,FALSE,"FASE6";#N/A,#N/A,FALSE,"FASE7";#N/A,#N/A,FALSE,"FASE8";#N/A,#N/A,FALSE,"FASE9";#N/A,#N/A,FALSE,"FASE10";#N/A,#N/A,FALSE,"EQUIPAMENTOS";#N/A,#N/A,FALSE,"MOI";#N/A,#N/A,FALSE,"CANTEIRO";#N/A,#N/A,FALSE,"TERCEIROS";#N/A,#N/A,FALSE,"DCO";#N/A,#N/A,FALSE,"RESUMO"}</definedName>
    <definedName function="false" hidden="true" name="wrn.Imprimir._.seções." vbProcedure="false">{#N/A,#N/A,FALSE,"OORS";#N/A,#N/A,FALSE,"OEOT Ferrovia";#N/A,#N/A,FALSE,"OEOT Manobreiro";#N/A,#N/A,FALSE,"OEOT Rodovia";#N/A,#N/A,FALSE,"OEOT Bota Fora";#N/A,#N/A,FALSE,"OORQ";#N/A,#N/A,FALSE,"OORF Apoio";#N/A,#N/A,FALSE,"OORF Canaleiro";#N/A,#N/A,FALSE,"OORC";#N/A,#N/A,FALSE,"OOLO";#N/A,#N/A,FALSE,"OOEA";#N/A,#N/A,FALSE,"OEOM";#N/A,#N/A,FALSE,"OOE";#N/A,#N/A,FALSE,"OOEE";#N/A,#N/A,FALSE,"OERM";#N/A,#N/A,FALSE,"POOL";#N/A,#N/A,FALSE,"Extra OORS";#N/A,#N/A,FALSE,"Extra OEOT Ferrovia";#N/A,#N/A,FALSE,"Extra OEOT Manobreiro";#N/A,#N/A,FALSE,"Extra OEOT Rodovia";#N/A,#N/A,FALSE,"Extra OEOT Bota Fora";#N/A,#N/A,FALSE,"Extra OORQ";#N/A,#N/A,FALSE,"Extra OORF Apoio";#N/A,#N/A,FALSE,"Extra OORF Canaleiro";#N/A,#N/A,FALSE,"Extra OORC";#N/A,#N/A,FALSE,"Extra OOLO";#N/A,#N/A,FALSE,"Extra OOEA";#N/A,#N/A,FALSE,"Extra OEOM";#N/A,#N/A,FALSE,"Extra OOE";#N/A,#N/A,FALSE,"Extra OOEE";#N/A,#N/A,FALSE,"Extra OERM";#N/A,#N/A,FALSE,"Extra POOL"}</definedName>
    <definedName function="false" hidden="true" name="wrn.INDICADORES." vbProcedure="false">{"PARTE1",#N/A,FALSE,"Plan1"}</definedName>
    <definedName function="false" hidden="true" name="wrn.INDICADORES._1" vbProcedure="false">{"PARTE1",#N/A,FALSE,"Plan1"}</definedName>
    <definedName function="false" hidden="true" name="wrn.Informe._.RLI." vbProcedure="false">{#N/A,#N/A,TRUE,"MEMO";#N/A,#N/A,TRUE,"PARAMETROS";#N/A,#N/A,TRUE,"RLI ";#N/A,#N/A,TRUE,"IMPTO.DET.";#N/A,#N/A,TRUE,"FUT-FUNT";#N/A,#N/A,TRUE,"CPI-PATR.";#N/A,#N/A,TRUE,"CM CPI";#N/A,#N/A,TRUE,"PROV";#N/A,#N/A,TRUE,"A FIJO";#N/A,#N/A,TRUE,"LEASING";#N/A,#N/A,TRUE,"VPP";#N/A,#N/A,TRUE,"PPM";#N/A,#N/A,TRUE,"OTROS"}</definedName>
    <definedName function="false" hidden="true" name="wrn.INT.._.MELLOMV." vbProcedure="false">{#N/A,#N/A,FALSE,"Skjema 6.5"}</definedName>
    <definedName function="false" hidden="true" name="wrn.INVESTIMENTOS._.CORRENTES." vbProcedure="false">{#N/A,#N/A,FALSE,"Suprimentos";#N/A,#N/A,FALSE,"Medicina e Segurança";#N/A,#N/A,FALSE,"Administração";#N/A,#N/A,FALSE,"Meio Ambiente";#N/A,#N/A,FALSE,"Operação (Mina)";#N/A,#N/A,FALSE,"Operação (Porto)"}</definedName>
    <definedName function="false" hidden="true" name="wrn.INVESTIMENTOS._.CORRENTES._1" vbProcedure="false">{#N/A,#N/A,FALSE,"Suprimentos";#N/A,#N/A,FALSE,"Medicina e Segurança";#N/A,#N/A,FALSE,"Administração";#N/A,#N/A,FALSE,"Meio Ambiente";#N/A,#N/A,FALSE,"Operação (Mina)";#N/A,#N/A,FALSE,"Operação (Porto)"}</definedName>
    <definedName function="false" hidden="true" name="wrn.INVESTIMENTOS._.CORRENTES._1_1" vbProcedure="false">{#N/A,#N/A,FALSE,"Suprimentos";#N/A,#N/A,FALSE,"Medicina e Segurança";#N/A,#N/A,FALSE,"Administração";#N/A,#N/A,FALSE,"Meio Ambiente";#N/A,#N/A,FALSE,"Operação (Mina)";#N/A,#N/A,FALSE,"Operação (Porto)"}</definedName>
    <definedName function="false" hidden="true" name="wrn.INVESTIMENTOS._.CORRENTES._1_1_1" vbProcedure="false">{#N/A,#N/A,FALSE,"Suprimentos";#N/A,#N/A,FALSE,"Medicina e Segurança";#N/A,#N/A,FALSE,"Administração";#N/A,#N/A,FALSE,"Meio Ambiente";#N/A,#N/A,FALSE,"Operação (Mina)";#N/A,#N/A,FALSE,"Operação (Porto)"}</definedName>
    <definedName function="false" hidden="true" name="wrn.INVESTIMENTOS._.CORRENTES._1_2" vbProcedure="false">{#N/A,#N/A,FALSE,"Suprimentos";#N/A,#N/A,FALSE,"Medicina e Segurança";#N/A,#N/A,FALSE,"Administração";#N/A,#N/A,FALSE,"Meio Ambiente";#N/A,#N/A,FALSE,"Operação (Mina)";#N/A,#N/A,FALSE,"Operação (Porto)"}</definedName>
    <definedName function="false" hidden="true" name="wrn.INVESTIMENTOS._.CORRENTES._2" vbProcedure="false">{#N/A,#N/A,FALSE,"Suprimentos";#N/A,#N/A,FALSE,"Medicina e Segurança";#N/A,#N/A,FALSE,"Administração";#N/A,#N/A,FALSE,"Meio Ambiente";#N/A,#N/A,FALSE,"Operação (Mina)";#N/A,#N/A,FALSE,"Operação (Porto)"}</definedName>
    <definedName function="false" hidden="true" name="wrn.julio24." vbProcedure="false">{#N/A,#N/A,FALSE,"310.1";#N/A,#N/A,FALSE,"321.1";#N/A,#N/A,FALSE,"320.3";#N/A,#N/A,FALSE,"330.1"}</definedName>
    <definedName function="false" hidden="true" name="wrn.June." vbProcedure="false">{"det (May)",#N/A,FALSE,"June";"sum (MAY YTD)",#N/A,FALSE,"June YTD"}</definedName>
    <definedName function="false" hidden="true" name="wrn.June._1" vbProcedure="false">{"det (May)",#N/A,FALSE,"June";"sum (MAY YTD)",#N/A,FALSE,"June YTD"}</definedName>
    <definedName function="false" hidden="true" name="wrn.June._1_1" vbProcedure="false">{"det (May)",#N/A,FALSE,"June";"sum (MAY YTD)",#N/A,FALSE,"June YTD"}</definedName>
    <definedName function="false" hidden="true" name="wrn.June._1_1_1" vbProcedure="false">{"det (May)",#N/A,FALSE,"June";"sum (MAY YTD)",#N/A,FALSE,"June YTD"}</definedName>
    <definedName function="false" hidden="true" name="wrn.June._1_2" vbProcedure="false">{"det (May)",#N/A,FALSE,"June";"sum (MAY YTD)",#N/A,FALSE,"June YTD"}</definedName>
    <definedName function="false" hidden="true" name="wrn.June._2" vbProcedure="false">{"det (May)",#N/A,FALSE,"June";"sum (MAY YTD)",#N/A,FALSE,"June YTD"}</definedName>
    <definedName function="false" hidden="true" name="wrn.LEVFER." vbProcedure="false">{#N/A,#N/A,FALSE,"LEVFER V2 P";#N/A,#N/A,FALSE,"LEVFER V2 P10%"}</definedName>
    <definedName function="false" hidden="true" name="wrn.lh97." vbProcedure="false">{"RETRO",#N/A,FALSE,"Ret";"retro",#N/A,FALSE,"Ret_RO";"retp",#N/A,FALSE,"Ret_P";"livro",#N/A,FALSE,"Livr_RO";"livp",#N/A,FALSE,"Livr_P";"puro",#N/A,FALSE,"Pu_RO";"pup",#N/A,FALSE,"Pu_P";"stocro",#N/A,FALSE,"Stock_RO";"stocp",#N/A,FALSE,"Stock_P";"vitro",#N/A,FALSE,"Vitr-RO";"vitp",#N/A,FALSE,"Vitr-P";"destro",#N/A,FALSE,"Dest_RO";"destp",#N/A,FALSE,"Dest_P"}</definedName>
    <definedName function="false" hidden="true" name="wrn.lh97._1" vbProcedure="false">{"RETRO",#N/A,FALSE,"Ret";"retro",#N/A,FALSE,"Ret_RO";"retp",#N/A,FALSE,"Ret_P";"livro",#N/A,FALSE,"Livr_RO";"livp",#N/A,FALSE,"Livr_P";"puro",#N/A,FALSE,"Pu_RO";"pup",#N/A,FALSE,"Pu_P";"stocro",#N/A,FALSE,"Stock_RO";"stocp",#N/A,FALSE,"Stock_P";"vitro",#N/A,FALSE,"Vitr-RO";"vitp",#N/A,FALSE,"Vitr-P";"destro",#N/A,FALSE,"Dest_RO";"destp",#N/A,FALSE,"Dest_P"}</definedName>
    <definedName function="false" hidden="true" name="wrn.lh97._1_1" vbProcedure="false">{"RETRO",#N/A,FALSE,"Ret";"retro",#N/A,FALSE,"Ret_RO";"retp",#N/A,FALSE,"Ret_P";"livro",#N/A,FALSE,"Livr_RO";"livp",#N/A,FALSE,"Livr_P";"puro",#N/A,FALSE,"Pu_RO";"pup",#N/A,FALSE,"Pu_P";"stocro",#N/A,FALSE,"Stock_RO";"stocp",#N/A,FALSE,"Stock_P";"vitro",#N/A,FALSE,"Vitr-RO";"vitp",#N/A,FALSE,"Vitr-P";"destro",#N/A,FALSE,"Dest_RO";"destp",#N/A,FALSE,"Dest_P"}</definedName>
    <definedName function="false" hidden="true" name="wrn.lh97._1_1_1" vbProcedure="false">{"RETRO",#N/A,FALSE,"Ret";"retro",#N/A,FALSE,"Ret_RO";"retp",#N/A,FALSE,"Ret_P";"livro",#N/A,FALSE,"Livr_RO";"livp",#N/A,FALSE,"Livr_P";"puro",#N/A,FALSE,"Pu_RO";"pup",#N/A,FALSE,"Pu_P";"stocro",#N/A,FALSE,"Stock_RO";"stocp",#N/A,FALSE,"Stock_P";"vitro",#N/A,FALSE,"Vitr-RO";"vitp",#N/A,FALSE,"Vitr-P";"destro",#N/A,FALSE,"Dest_RO";"destp",#N/A,FALSE,"Dest_P"}</definedName>
    <definedName function="false" hidden="true" name="wrn.lh97._1_2" vbProcedure="false">{"RETRO",#N/A,FALSE,"Ret";"retro",#N/A,FALSE,"Ret_RO";"retp",#N/A,FALSE,"Ret_P";"livro",#N/A,FALSE,"Livr_RO";"livp",#N/A,FALSE,"Livr_P";"puro",#N/A,FALSE,"Pu_RO";"pup",#N/A,FALSE,"Pu_P";"stocro",#N/A,FALSE,"Stock_RO";"stocp",#N/A,FALSE,"Stock_P";"vitro",#N/A,FALSE,"Vitr-RO";"vitp",#N/A,FALSE,"Vitr-P";"destro",#N/A,FALSE,"Dest_RO";"destp",#N/A,FALSE,"Dest_P"}</definedName>
    <definedName function="false" hidden="true" name="wrn.lh97._2" vbProcedure="false">{"RETRO",#N/A,FALSE,"Ret";"retro",#N/A,FALSE,"Ret_RO";"retp",#N/A,FALSE,"Ret_P";"livro",#N/A,FALSE,"Livr_RO";"livp",#N/A,FALSE,"Livr_P";"puro",#N/A,FALSE,"Pu_RO";"pup",#N/A,FALSE,"Pu_P";"stocro",#N/A,FALSE,"Stock_RO";"stocp",#N/A,FALSE,"Stock_P";"vitro",#N/A,FALSE,"Vitr-RO";"vitp",#N/A,FALSE,"Vitr-P";"destro",#N/A,FALSE,"Dest_RO";"destp",#N/A,FALSE,"Dest_P"}</definedName>
    <definedName function="false" hidden="true" name="wrn.m" vbProcedure="false">{#N/A,#N/A,FALSE,"GERAL";#N/A,#N/A,FALSE,"012-96";#N/A,#N/A,FALSE,"018-96";#N/A,#N/A,FALSE,"027-96";#N/A,#N/A,FALSE,"059-96";#N/A,#N/A,FALSE,"076-96";#N/A,#N/A,FALSE,"019-97";#N/A,#N/A,FALSE,"021-97";#N/A,#N/A,FALSE,"022-97";#N/A,#N/A,FALSE,"028-97"}</definedName>
    <definedName function="false" hidden="true" name="wrn.MDE." vbProcedure="false">{"MDE",#N/A,FALSE,"S-MDE"}</definedName>
    <definedName function="false" hidden="true" name="wrn.MDE._1" vbProcedure="false">{"MDE",#N/A,FALSE,"S-MDE"}</definedName>
    <definedName function="false" hidden="true" name="wrn.MDE._1_1" vbProcedure="false">{"MDE",#N/A,FALSE,"S-MDE"}</definedName>
    <definedName function="false" hidden="true" name="wrn.MDE._1_1_1" vbProcedure="false">{"MDE",#N/A,FALSE,"S-MDE"}</definedName>
    <definedName function="false" hidden="true" name="wrn.MDE._1_2" vbProcedure="false">{"MDE",#N/A,FALSE,"S-MDE"}</definedName>
    <definedName function="false" hidden="true" name="wrn.MDE._2" vbProcedure="false">{"MDE",#N/A,FALSE,"S-MDE"}</definedName>
    <definedName function="false" hidden="true" name="wrn.MEDICAO._.05." vbProcedure="false">{#N/A,#N/A,TRUE,"835";#N/A,#N/A,TRUE,"220";#N/A,#N/A,TRUE,"SAG";#N/A,#N/A,TRUE,"605";#N/A,#N/A,TRUE,"665";#N/A,#N/A,TRUE,"210";#N/A,#N/A,TRUE,"GERAL";#N/A,#N/A,TRUE,"DEPCONC";#N/A,#N/A,TRUE,"TRAV";#N/A,#N/A,TRUE,"310";#N/A,#N/A,TRUE,"315";#N/A,#N/A,TRUE,"305";#N/A,#N/A,TRUE,"BAL";#N/A,#N/A,TRUE,"301";#N/A,#N/A,TRUE,"520";#N/A,#N/A,TRUE,"830"}</definedName>
    <definedName function="false" hidden="true" name="wrn.Medição._.Aciaria." vbProcedure="false">{#N/A,#N/A,FALSE,"Cadastro";#N/A,#N/A,FALSE,"Diasmês";#N/A,#N/A,FALSE,"Refeição_3t";#N/A,#N/A,FALSE,"Refeição_Adm";#N/A,#N/A,FALSE,"Custo"}</definedName>
    <definedName function="false" hidden="true" name="wrn.Meggashop." vbProcedure="false">{#N/A,#N/A,FALSE,"MEGGASHOP 36";#N/A,#N/A,FALSE,"MEGGASHOP Mês e Acum 37";#N/A,#N/A,FALSE,"MEGGASHOP Acum 38"}</definedName>
    <definedName function="false" hidden="true" name="wrn.Meggashop._1" vbProcedure="false">{#N/A,#N/A,FALSE,"MEGGASHOP 36";#N/A,#N/A,FALSE,"MEGGASHOP Mês e Acum 37";#N/A,#N/A,FALSE,"MEGGASHOP Acum 38"}</definedName>
    <definedName function="false" hidden="true" name="wrn.Meggashop._1_1" vbProcedure="false">{#N/A,#N/A,FALSE,"MEGGASHOP 36";#N/A,#N/A,FALSE,"MEGGASHOP Mês e Acum 37";#N/A,#N/A,FALSE,"MEGGASHOP Acum 38"}</definedName>
    <definedName function="false" hidden="true" name="wrn.Meggashop._1_1_1" vbProcedure="false">{#N/A,#N/A,FALSE,"MEGGASHOP 36";#N/A,#N/A,FALSE,"MEGGASHOP Mês e Acum 37";#N/A,#N/A,FALSE,"MEGGASHOP Acum 38"}</definedName>
    <definedName function="false" hidden="true" name="wrn.Meggashop._1_2" vbProcedure="false">{#N/A,#N/A,FALSE,"MEGGASHOP 36";#N/A,#N/A,FALSE,"MEGGASHOP Mês e Acum 37";#N/A,#N/A,FALSE,"MEGGASHOP Acum 38"}</definedName>
    <definedName function="false" hidden="true" name="wrn.Meggashop._2" vbProcedure="false">{#N/A,#N/A,FALSE,"MEGGASHOP 36";#N/A,#N/A,FALSE,"MEGGASHOP Mês e Acum 37";#N/A,#N/A,FALSE,"MEGGASHOP Acum 38"}</definedName>
    <definedName function="false" hidden="true" name="wrn.Mizuno." vbProcedure="false">{#N/A,#N/A,FALSE,"MIZUNO 21";#N/A,#N/A,FALSE,"Mizuno Mês e Acum 22";#N/A,#N/A,FALSE,"Mizuno Acum 23"}</definedName>
    <definedName function="false" hidden="true" name="wrn.Mizuno._1" vbProcedure="false">{#N/A,#N/A,FALSE,"MIZUNO 21";#N/A,#N/A,FALSE,"Mizuno Mês e Acum 22";#N/A,#N/A,FALSE,"Mizuno Acum 23"}</definedName>
    <definedName function="false" hidden="true" name="wrn.Mizuno._1_1" vbProcedure="false">{#N/A,#N/A,FALSE,"MIZUNO 21";#N/A,#N/A,FALSE,"Mizuno Mês e Acum 22";#N/A,#N/A,FALSE,"Mizuno Acum 23"}</definedName>
    <definedName function="false" hidden="true" name="wrn.Mizuno._1_1_1" vbProcedure="false">{#N/A,#N/A,FALSE,"MIZUNO 21";#N/A,#N/A,FALSE,"Mizuno Mês e Acum 22";#N/A,#N/A,FALSE,"Mizuno Acum 23"}</definedName>
    <definedName function="false" hidden="true" name="wrn.Mizuno._1_2" vbProcedure="false">{#N/A,#N/A,FALSE,"MIZUNO 21";#N/A,#N/A,FALSE,"Mizuno Mês e Acum 22";#N/A,#N/A,FALSE,"Mizuno Acum 23"}</definedName>
    <definedName function="false" hidden="true" name="wrn.Mizuno._2" vbProcedure="false">{#N/A,#N/A,FALSE,"MIZUNO 21";#N/A,#N/A,FALSE,"Mizuno Mês e Acum 22";#N/A,#N/A,FALSE,"Mizuno Acum 23"}</definedName>
    <definedName function="false" hidden="true" name="wrn.mo2." vbProcedure="false">{#N/A,#N/A,FALSE,"MO (2)"}</definedName>
    <definedName function="false" hidden="true" name="wrn.Model." vbProcedure="false">{#N/A,#N/A,TRUE,"TOC";#N/A,#N/A,TRUE,"Inputs";#N/A,#N/A,TRUE,"Debt";#N/A,#N/A,TRUE,"CashFlo";#N/A,#N/A,TRUE,"Prices";#N/A,#N/A,TRUE,"Operations";#N/A,#N/A,TRUE,"GAAP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function="false" hidden="true" name="wrn.newDEV." vbProcedure="false">{"cover",#N/A,TRUE,"Cover";"pnl_NEWDEV",#N/A,TRUE,"NewCaseDEV";"bil_NEWDEV",#N/A,TRUE,"NewCaseDEV";"tabfi_NEWDEV",#N/A,TRUE,"NewCaseDEV";"ratios_NEWDEV",#N/A,TRUE,"NewCaseDEV";"variab_NEWDEV",#N/A,TRUE,"NewCaseDEV";"inv_NEWDEV",#N/A,TRUE,"NewCaseDEV"}</definedName>
    <definedName function="false" hidden="true" name="wrn.newDEV._1" vbProcedure="false">{"cover",#N/A,TRUE,"Cover";"pnl_NEWDEV",#N/A,TRUE,"NewCaseDEV";"bil_NEWDEV",#N/A,TRUE,"NewCaseDEV";"tabfi_NEWDEV",#N/A,TRUE,"NewCaseDEV";"ratios_NEWDEV",#N/A,TRUE,"NewCaseDEV";"variab_NEWDEV",#N/A,TRUE,"NewCaseDEV";"inv_NEWDEV",#N/A,TRUE,"NewCaseDEV"}</definedName>
    <definedName function="false" hidden="true" name="wrn.newDEV._1_1" vbProcedure="false">{"cover",#N/A,TRUE,"Cover";"pnl_NEWDEV",#N/A,TRUE,"NewCaseDEV";"bil_NEWDEV",#N/A,TRUE,"NewCaseDEV";"tabfi_NEWDEV",#N/A,TRUE,"NewCaseDEV";"ratios_NEWDEV",#N/A,TRUE,"NewCaseDEV";"variab_NEWDEV",#N/A,TRUE,"NewCaseDEV";"inv_NEWDEV",#N/A,TRUE,"NewCaseDEV"}</definedName>
    <definedName function="false" hidden="true" name="wrn.newDEV._1_1_1" vbProcedure="false">{"cover",#N/A,TRUE,"Cover";"pnl_NEWDEV",#N/A,TRUE,"NewCaseDEV";"bil_NEWDEV",#N/A,TRUE,"NewCaseDEV";"tabfi_NEWDEV",#N/A,TRUE,"NewCaseDEV";"ratios_NEWDEV",#N/A,TRUE,"NewCaseDEV";"variab_NEWDEV",#N/A,TRUE,"NewCaseDEV";"inv_NEWDEV",#N/A,TRUE,"NewCaseDEV"}</definedName>
    <definedName function="false" hidden="true" name="wrn.newDEV._1_2" vbProcedure="false">{"cover",#N/A,TRUE,"Cover";"pnl_NEWDEV",#N/A,TRUE,"NewCaseDEV";"bil_NEWDEV",#N/A,TRUE,"NewCaseDEV";"tabfi_NEWDEV",#N/A,TRUE,"NewCaseDEV";"ratios_NEWDEV",#N/A,TRUE,"NewCaseDEV";"variab_NEWDEV",#N/A,TRUE,"NewCaseDEV";"inv_NEWDEV",#N/A,TRUE,"NewCaseDEV"}</definedName>
    <definedName function="false" hidden="true" name="wrn.newDEV._2" vbProcedure="false">{"cover",#N/A,TRUE,"Cover";"pnl_NEWDEV",#N/A,TRUE,"NewCaseDEV";"bil_NEWDEV",#N/A,TRUE,"NewCaseDEV";"tabfi_NEWDEV",#N/A,TRUE,"NewCaseDEV";"ratios_NEWDEV",#N/A,TRUE,"NewCaseDEV";"variab_NEWDEV",#N/A,TRUE,"NewCaseDEV";"inv_NEWDEV",#N/A,TRUE,"NewCaseDEV"}</definedName>
    <definedName function="false" hidden="true" name="wrn.newEUR." vbProcedure="false">{"cover",#N/A,TRUE,"Cover";"pnl_NEWEUR",#N/A,TRUE,"NewCaseEUR";"bil_NEWEUR",#N/A,TRUE,"NewCaseEUR";"tabfi_NEWEUR",#N/A,TRUE,"NewCaseEUR";"ratios_NEWEUR",#N/A,TRUE,"NewCaseEUR";"variab_NEWEUR",#N/A,TRUE,"NewCaseEUR";"inv_NEWEUR",#N/A,TRUE,"NewCaseEUR"}</definedName>
    <definedName function="false" hidden="true" name="wrn.newEUR._1" vbProcedure="false">{"cover",#N/A,TRUE,"Cover";"pnl_NEWEUR",#N/A,TRUE,"NewCaseEUR";"bil_NEWEUR",#N/A,TRUE,"NewCaseEUR";"tabfi_NEWEUR",#N/A,TRUE,"NewCaseEUR";"ratios_NEWEUR",#N/A,TRUE,"NewCaseEUR";"variab_NEWEUR",#N/A,TRUE,"NewCaseEUR";"inv_NEWEUR",#N/A,TRUE,"NewCaseEUR"}</definedName>
    <definedName function="false" hidden="true" name="wrn.newEUR._1_1" vbProcedure="false">{"cover",#N/A,TRUE,"Cover";"pnl_NEWEUR",#N/A,TRUE,"NewCaseEUR";"bil_NEWEUR",#N/A,TRUE,"NewCaseEUR";"tabfi_NEWEUR",#N/A,TRUE,"NewCaseEUR";"ratios_NEWEUR",#N/A,TRUE,"NewCaseEUR";"variab_NEWEUR",#N/A,TRUE,"NewCaseEUR";"inv_NEWEUR",#N/A,TRUE,"NewCaseEUR"}</definedName>
    <definedName function="false" hidden="true" name="wrn.newEUR._1_1_1" vbProcedure="false">{"cover",#N/A,TRUE,"Cover";"pnl_NEWEUR",#N/A,TRUE,"NewCaseEUR";"bil_NEWEUR",#N/A,TRUE,"NewCaseEUR";"tabfi_NEWEUR",#N/A,TRUE,"NewCaseEUR";"ratios_NEWEUR",#N/A,TRUE,"NewCaseEUR";"variab_NEWEUR",#N/A,TRUE,"NewCaseEUR";"inv_NEWEUR",#N/A,TRUE,"NewCaseEUR"}</definedName>
    <definedName function="false" hidden="true" name="wrn.newEUR._1_2" vbProcedure="false">{"cover",#N/A,TRUE,"Cover";"pnl_NEWEUR",#N/A,TRUE,"NewCaseEUR";"bil_NEWEUR",#N/A,TRUE,"NewCaseEUR";"tabfi_NEWEUR",#N/A,TRUE,"NewCaseEUR";"ratios_NEWEUR",#N/A,TRUE,"NewCaseEUR";"variab_NEWEUR",#N/A,TRUE,"NewCaseEUR";"inv_NEWEUR",#N/A,TRUE,"NewCaseEUR"}</definedName>
    <definedName function="false" hidden="true" name="wrn.newEUR._2" vbProcedure="false">{"cover",#N/A,TRUE,"Cover";"pnl_NEWEUR",#N/A,TRUE,"NewCaseEUR";"bil_NEWEUR",#N/A,TRUE,"NewCaseEUR";"tabfi_NEWEUR",#N/A,TRUE,"NewCaseEUR";"ratios_NEWEUR",#N/A,TRUE,"NewCaseEUR";"variab_NEWEUR",#N/A,TRUE,"NewCaseEUR";"inv_NEWEUR",#N/A,TRUE,"NewCaseEUR"}</definedName>
    <definedName function="false" hidden="true" name="wrn.O._.and._.I._.Worksheet." vbProcedure="false">{#N/A,#N/A,FALSE,"O&amp;I Worksheet"}</definedName>
    <definedName function="false" hidden="true" name="wrn.O._.and._.I._.Worksheet._1" vbProcedure="false">{#N/A,#N/A,FALSE,"O&amp;I Worksheet"}</definedName>
    <definedName function="false" hidden="true" name="wrn.O._.and._.I._.Worksheet._1_1" vbProcedure="false">{#N/A,#N/A,FALSE,"O&amp;I Worksheet"}</definedName>
    <definedName function="false" hidden="true" name="wrn.O._.and._.I._.Worksheet._1_1_1" vbProcedure="false">{#N/A,#N/A,FALSE,"O&amp;I Worksheet"}</definedName>
    <definedName function="false" hidden="true" name="wrn.O._.and._.I._.Worksheet._1_2" vbProcedure="false">{#N/A,#N/A,FALSE,"O&amp;I Worksheet"}</definedName>
    <definedName function="false" hidden="true" name="wrn.O._.and._.I._.Worksheet._2" vbProcedure="false">{#N/A,#N/A,FALSE,"O&amp;I Worksheet"}</definedName>
    <definedName function="false" hidden="true" name="wrn.Ocorrencias._.Acabamento." vbProcedure="false">{#N/A,#N/A,FALSE,"Ocorrência OOLA";#N/A,#N/A,FALSE,"Ocorrência OOLL";#N/A,#N/A,FALSE,"Extra OOLA";#N/A,#N/A,FALSE,"Extra OOLL"}</definedName>
    <definedName function="false" hidden="true" name="wrn.OFERTA." vbProcedure="false">{"OFERTA",#N/A,FALSE,"costes"}</definedName>
    <definedName function="false" hidden="true" name="wrn.ORÇAMENTO." vbProcedure="false">{#N/A,#N/A,FALSE,"ORC-ACKE";#N/A,#N/A,FALSE,"RESUMO"}</definedName>
    <definedName function="false" hidden="true" name="wrn.OS." vbProcedure="false">{#N/A,#N/A,FALSE,"Anexo I";#N/A,#N/A,FALSE,"Anexo II";#N/A,#N/A,FALSE,"Anexo III OS01";#N/A,#N/A,FALSE,"Anexo III OS02"}</definedName>
    <definedName function="false" hidden="true" name="WRN.PEND" vbProcedure="false">{#N/A,#N/A,FALSE,"GERAL";#N/A,#N/A,FALSE,"012-96";#N/A,#N/A,FALSE,"018-96";#N/A,#N/A,FALSE,"027-96";#N/A,#N/A,FALSE,"059-96";#N/A,#N/A,FALSE,"076-96";#N/A,#N/A,FALSE,"019-97";#N/A,#N/A,FALSE,"021-97";#N/A,#N/A,FALSE,"022-97";#N/A,#N/A,FALSE,"028-97"}</definedName>
    <definedName function="false" hidden="true" name="WRN.PEND2" vbProcedure="false">{#N/A,#N/A,FALSE,"GERAL";#N/A,#N/A,FALSE,"012-96";#N/A,#N/A,FALSE,"018-96";#N/A,#N/A,FALSE,"027-96";#N/A,#N/A,FALSE,"059-96";#N/A,#N/A,FALSE,"076-96";#N/A,#N/A,FALSE,"019-97";#N/A,#N/A,FALSE,"021-97";#N/A,#N/A,FALSE,"022-97";#N/A,#N/A,FALSE,"028-97"}</definedName>
    <definedName function="false" hidden="true" name="WRN.PEND2_1" vbProcedure="false">{#N/A,#N/A,FALSE,"GERAL";#N/A,#N/A,FALSE,"012-96";#N/A,#N/A,FALSE,"018-96";#N/A,#N/A,FALSE,"027-96";#N/A,#N/A,FALSE,"059-96";#N/A,#N/A,FALSE,"076-96";#N/A,#N/A,FALSE,"019-97";#N/A,#N/A,FALSE,"021-97";#N/A,#N/A,FALSE,"022-97";#N/A,#N/A,FALSE,"028-97"}</definedName>
    <definedName function="false" hidden="true" name="WRN.PEND2_1_1" vbProcedure="false">{#N/A,#N/A,FALSE,"GERAL";#N/A,#N/A,FALSE,"012-96";#N/A,#N/A,FALSE,"018-96";#N/A,#N/A,FALSE,"027-96";#N/A,#N/A,FALSE,"059-96";#N/A,#N/A,FALSE,"076-96";#N/A,#N/A,FALSE,"019-97";#N/A,#N/A,FALSE,"021-97";#N/A,#N/A,FALSE,"022-97";#N/A,#N/A,FALSE,"028-97"}</definedName>
    <definedName function="false" hidden="true" name="WRN.PEND2_1_1_1" vbProcedure="false">{#N/A,#N/A,FALSE,"GERAL";#N/A,#N/A,FALSE,"012-96";#N/A,#N/A,FALSE,"018-96";#N/A,#N/A,FALSE,"027-96";#N/A,#N/A,FALSE,"059-96";#N/A,#N/A,FALSE,"076-96";#N/A,#N/A,FALSE,"019-97";#N/A,#N/A,FALSE,"021-97";#N/A,#N/A,FALSE,"022-97";#N/A,#N/A,FALSE,"028-97"}</definedName>
    <definedName function="false" hidden="true" name="WRN.PEND2_1_2" vbProcedure="false">{#N/A,#N/A,FALSE,"GERAL";#N/A,#N/A,FALSE,"012-96";#N/A,#N/A,FALSE,"018-96";#N/A,#N/A,FALSE,"027-96";#N/A,#N/A,FALSE,"059-96";#N/A,#N/A,FALSE,"076-96";#N/A,#N/A,FALSE,"019-97";#N/A,#N/A,FALSE,"021-97";#N/A,#N/A,FALSE,"022-97";#N/A,#N/A,FALSE,"028-97"}</definedName>
    <definedName function="false" hidden="true" name="WRN.PEND2_2" vbProcedure="false">{#N/A,#N/A,FALSE,"GERAL";#N/A,#N/A,FALSE,"012-96";#N/A,#N/A,FALSE,"018-96";#N/A,#N/A,FALSE,"027-96";#N/A,#N/A,FALSE,"059-96";#N/A,#N/A,FALSE,"076-96";#N/A,#N/A,FALSE,"019-97";#N/A,#N/A,FALSE,"021-97";#N/A,#N/A,FALSE,"022-97";#N/A,#N/A,FALSE,"028-97"}</definedName>
    <definedName function="false" hidden="true" name="WRN.PEND3" vbProcedure="false">{#N/A,#N/A,FALSE,"GERAL";#N/A,#N/A,FALSE,"012-96";#N/A,#N/A,FALSE,"018-96";#N/A,#N/A,FALSE,"027-96";#N/A,#N/A,FALSE,"059-96";#N/A,#N/A,FALSE,"076-96";#N/A,#N/A,FALSE,"019-97";#N/A,#N/A,FALSE,"021-97";#N/A,#N/A,FALSE,"022-97";#N/A,#N/A,FALSE,"028-97"}</definedName>
    <definedName function="false" hidden="true" name="WRN.PEND3_1" vbProcedure="false">{#N/A,#N/A,FALSE,"GERAL";#N/A,#N/A,FALSE,"012-96";#N/A,#N/A,FALSE,"018-96";#N/A,#N/A,FALSE,"027-96";#N/A,#N/A,FALSE,"059-96";#N/A,#N/A,FALSE,"076-96";#N/A,#N/A,FALSE,"019-97";#N/A,#N/A,FALSE,"021-97";#N/A,#N/A,FALSE,"022-97";#N/A,#N/A,FALSE,"028-97"}</definedName>
    <definedName function="false" hidden="true" name="WRN.PEND3_1_1" vbProcedure="false">{#N/A,#N/A,FALSE,"GERAL";#N/A,#N/A,FALSE,"012-96";#N/A,#N/A,FALSE,"018-96";#N/A,#N/A,FALSE,"027-96";#N/A,#N/A,FALSE,"059-96";#N/A,#N/A,FALSE,"076-96";#N/A,#N/A,FALSE,"019-97";#N/A,#N/A,FALSE,"021-97";#N/A,#N/A,FALSE,"022-97";#N/A,#N/A,FALSE,"028-97"}</definedName>
    <definedName function="false" hidden="true" name="WRN.PEND3_1_1_1" vbProcedure="false">{#N/A,#N/A,FALSE,"GERAL";#N/A,#N/A,FALSE,"012-96";#N/A,#N/A,FALSE,"018-96";#N/A,#N/A,FALSE,"027-96";#N/A,#N/A,FALSE,"059-96";#N/A,#N/A,FALSE,"076-96";#N/A,#N/A,FALSE,"019-97";#N/A,#N/A,FALSE,"021-97";#N/A,#N/A,FALSE,"022-97";#N/A,#N/A,FALSE,"028-97"}</definedName>
    <definedName function="false" hidden="true" name="WRN.PEND3_1_2" vbProcedure="false">{#N/A,#N/A,FALSE,"GERAL";#N/A,#N/A,FALSE,"012-96";#N/A,#N/A,FALSE,"018-96";#N/A,#N/A,FALSE,"027-96";#N/A,#N/A,FALSE,"059-96";#N/A,#N/A,FALSE,"076-96";#N/A,#N/A,FALSE,"019-97";#N/A,#N/A,FALSE,"021-97";#N/A,#N/A,FALSE,"022-97";#N/A,#N/A,FALSE,"028-97"}</definedName>
    <definedName function="false" hidden="true" name="WRN.PEND3_2" vbProcedure="false">{#N/A,#N/A,FALSE,"GERAL";#N/A,#N/A,FALSE,"012-96";#N/A,#N/A,FALSE,"018-96";#N/A,#N/A,FALSE,"027-96";#N/A,#N/A,FALSE,"059-96";#N/A,#N/A,FALSE,"076-96";#N/A,#N/A,FALSE,"019-97";#N/A,#N/A,FALSE,"021-97";#N/A,#N/A,FALSE,"022-97";#N/A,#N/A,FALSE,"028-97"}</definedName>
    <definedName function="false" hidden="true" name="WRN.PEND4" vbProcedure="false">{#N/A,#N/A,FALSE,"GERAL";#N/A,#N/A,FALSE,"012-96";#N/A,#N/A,FALSE,"018-96";#N/A,#N/A,FALSE,"027-96";#N/A,#N/A,FALSE,"059-96";#N/A,#N/A,FALSE,"076-96";#N/A,#N/A,FALSE,"019-97";#N/A,#N/A,FALSE,"021-97";#N/A,#N/A,FALSE,"022-97";#N/A,#N/A,FALSE,"028-97"}</definedName>
    <definedName function="false" hidden="true" name="WRN.PEND4_1" vbProcedure="false">{#N/A,#N/A,FALSE,"GERAL";#N/A,#N/A,FALSE,"012-96";#N/A,#N/A,FALSE,"018-96";#N/A,#N/A,FALSE,"027-96";#N/A,#N/A,FALSE,"059-96";#N/A,#N/A,FALSE,"076-96";#N/A,#N/A,FALSE,"019-97";#N/A,#N/A,FALSE,"021-97";#N/A,#N/A,FALSE,"022-97";#N/A,#N/A,FALSE,"028-97"}</definedName>
    <definedName function="false" hidden="true" name="WRN.PEND4_1_1" vbProcedure="false">{#N/A,#N/A,FALSE,"GERAL";#N/A,#N/A,FALSE,"012-96";#N/A,#N/A,FALSE,"018-96";#N/A,#N/A,FALSE,"027-96";#N/A,#N/A,FALSE,"059-96";#N/A,#N/A,FALSE,"076-96";#N/A,#N/A,FALSE,"019-97";#N/A,#N/A,FALSE,"021-97";#N/A,#N/A,FALSE,"022-97";#N/A,#N/A,FALSE,"028-97"}</definedName>
    <definedName function="false" hidden="true" name="WRN.PEND4_1_1_1" vbProcedure="false">{#N/A,#N/A,FALSE,"GERAL";#N/A,#N/A,FALSE,"012-96";#N/A,#N/A,FALSE,"018-96";#N/A,#N/A,FALSE,"027-96";#N/A,#N/A,FALSE,"059-96";#N/A,#N/A,FALSE,"076-96";#N/A,#N/A,FALSE,"019-97";#N/A,#N/A,FALSE,"021-97";#N/A,#N/A,FALSE,"022-97";#N/A,#N/A,FALSE,"028-97"}</definedName>
    <definedName function="false" hidden="true" name="WRN.PEND4_1_2" vbProcedure="false">{#N/A,#N/A,FALSE,"GERAL";#N/A,#N/A,FALSE,"012-96";#N/A,#N/A,FALSE,"018-96";#N/A,#N/A,FALSE,"027-96";#N/A,#N/A,FALSE,"059-96";#N/A,#N/A,FALSE,"076-96";#N/A,#N/A,FALSE,"019-97";#N/A,#N/A,FALSE,"021-97";#N/A,#N/A,FALSE,"022-97";#N/A,#N/A,FALSE,"028-97"}</definedName>
    <definedName function="false" hidden="true" name="WRN.PEND4_2" vbProcedure="false">{#N/A,#N/A,FALSE,"GERAL";#N/A,#N/A,FALSE,"012-96";#N/A,#N/A,FALSE,"018-96";#N/A,#N/A,FALSE,"027-96";#N/A,#N/A,FALSE,"059-96";#N/A,#N/A,FALSE,"076-96";#N/A,#N/A,FALSE,"019-97";#N/A,#N/A,FALSE,"021-97";#N/A,#N/A,FALSE,"022-97";#N/A,#N/A,FALSE,"028-97"}</definedName>
    <definedName function="false" hidden="true" name="wrn.PENDENC." vbProcedure="false">{#N/A,#N/A,FALSE,"GERAL";#N/A,#N/A,FALSE,"012-96";#N/A,#N/A,FALSE,"018-96";#N/A,#N/A,FALSE,"027-96";#N/A,#N/A,FALSE,"059-96";#N/A,#N/A,FALSE,"076-96";#N/A,#N/A,FALSE,"019-97";#N/A,#N/A,FALSE,"021-97";#N/A,#N/A,FALSE,"022-97";#N/A,#N/A,FALSE,"028-97"}</definedName>
    <definedName function="false" hidden="true" name="wrn.PENDENCIA" vbProcedure="false">{#N/A,#N/A,FALSE,"GERAL";#N/A,#N/A,FALSE,"012-96";#N/A,#N/A,FALSE,"018-96";#N/A,#N/A,FALSE,"027-96";#N/A,#N/A,FALSE,"059-96";#N/A,#N/A,FALSE,"076-96";#N/A,#N/A,FALSE,"019-97";#N/A,#N/A,FALSE,"021-97";#N/A,#N/A,FALSE,"022-97";#N/A,#N/A,FALSE,"028-97"}</definedName>
    <definedName function="false" hidden="true" name="wrn.PENDENCIAS" vbProcedure="false">{#N/A,#N/A,FALSE,"GERAL";#N/A,#N/A,FALSE,"012-96";#N/A,#N/A,FALSE,"018-96";#N/A,#N/A,FALSE,"027-96";#N/A,#N/A,FALSE,"059-96";#N/A,#N/A,FALSE,"076-96";#N/A,#N/A,FALSE,"019-97";#N/A,#N/A,FALSE,"021-97";#N/A,#N/A,FALSE,"022-97";#N/A,#N/A,FALSE,"028-97"}</definedName>
    <definedName function="false" hidden="true" name="wrn.PENDENCIAS." vbProcedure="false">{#N/A,#N/A,FALSE,"GERAL";#N/A,#N/A,FALSE,"012-96";#N/A,#N/A,FALSE,"018-96";#N/A,#N/A,FALSE,"027-96";#N/A,#N/A,FALSE,"059-96";#N/A,#N/A,FALSE,"076-96";#N/A,#N/A,FALSE,"019-97";#N/A,#N/A,FALSE,"021-97";#N/A,#N/A,FALSE,"022-97";#N/A,#N/A,FALSE,"028-97"}</definedName>
    <definedName function="false" hidden="true" name="wrn.PENDENCIAS._1" vbProcedure="false">{#N/A,#N/A,FALSE,"GERAL";#N/A,#N/A,FALSE,"012-96";#N/A,#N/A,FALSE,"018-96";#N/A,#N/A,FALSE,"027-96";#N/A,#N/A,FALSE,"059-96";#N/A,#N/A,FALSE,"076-96";#N/A,#N/A,FALSE,"019-97";#N/A,#N/A,FALSE,"021-97";#N/A,#N/A,FALSE,"022-97";#N/A,#N/A,FALSE,"028-97"}</definedName>
    <definedName function="false" hidden="true" name="wrn.PENDENCIAS._1_1" vbProcedure="false">{#N/A,#N/A,FALSE,"GERAL";#N/A,#N/A,FALSE,"012-96";#N/A,#N/A,FALSE,"018-96";#N/A,#N/A,FALSE,"027-96";#N/A,#N/A,FALSE,"059-96";#N/A,#N/A,FALSE,"076-96";#N/A,#N/A,FALSE,"019-97";#N/A,#N/A,FALSE,"021-97";#N/A,#N/A,FALSE,"022-97";#N/A,#N/A,FALSE,"028-97"}</definedName>
    <definedName function="false" hidden="true" name="wrn.PENDENCIAS._1_1_1" vbProcedure="false">{#N/A,#N/A,FALSE,"GERAL";#N/A,#N/A,FALSE,"012-96";#N/A,#N/A,FALSE,"018-96";#N/A,#N/A,FALSE,"027-96";#N/A,#N/A,FALSE,"059-96";#N/A,#N/A,FALSE,"076-96";#N/A,#N/A,FALSE,"019-97";#N/A,#N/A,FALSE,"021-97";#N/A,#N/A,FALSE,"022-97";#N/A,#N/A,FALSE,"028-97"}</definedName>
    <definedName function="false" hidden="true" name="wrn.PENDENCIAS._1_2" vbProcedure="false">{#N/A,#N/A,FALSE,"GERAL";#N/A,#N/A,FALSE,"012-96";#N/A,#N/A,FALSE,"018-96";#N/A,#N/A,FALSE,"027-96";#N/A,#N/A,FALSE,"059-96";#N/A,#N/A,FALSE,"076-96";#N/A,#N/A,FALSE,"019-97";#N/A,#N/A,FALSE,"021-97";#N/A,#N/A,FALSE,"022-97";#N/A,#N/A,FALSE,"028-97"}</definedName>
    <definedName function="false" hidden="true" name="wrn.PENDENCIAS._2" vbProcedure="false">{#N/A,#N/A,FALSE,"GERAL";#N/A,#N/A,FALSE,"012-96";#N/A,#N/A,FALSE,"018-96";#N/A,#N/A,FALSE,"027-96";#N/A,#N/A,FALSE,"059-96";#N/A,#N/A,FALSE,"076-96";#N/A,#N/A,FALSE,"019-97";#N/A,#N/A,FALSE,"021-97";#N/A,#N/A,FALSE,"022-97";#N/A,#N/A,FALSE,"028-97"}</definedName>
    <definedName function="false" hidden="true" name="wrn.PENDENCIAS._2_1" vbProcedure="false">{#N/A,#N/A,FALSE,"GERAL";#N/A,#N/A,FALSE,"012-96";#N/A,#N/A,FALSE,"018-96";#N/A,#N/A,FALSE,"027-96";#N/A,#N/A,FALSE,"059-96";#N/A,#N/A,FALSE,"076-96";#N/A,#N/A,FALSE,"019-97";#N/A,#N/A,FALSE,"021-97";#N/A,#N/A,FALSE,"022-97";#N/A,#N/A,FALSE,"028-97"}</definedName>
    <definedName function="false" hidden="true" name="wrn.PENDENCIAS._3" vbProcedure="false">{#N/A,#N/A,FALSE,"GERAL";#N/A,#N/A,FALSE,"012-96";#N/A,#N/A,FALSE,"018-96";#N/A,#N/A,FALSE,"027-96";#N/A,#N/A,FALSE,"059-96";#N/A,#N/A,FALSE,"076-96";#N/A,#N/A,FALSE,"019-97";#N/A,#N/A,FALSE,"021-97";#N/A,#N/A,FALSE,"022-97";#N/A,#N/A,FALSE,"028-97"}</definedName>
    <definedName function="false" hidden="true" name="wrn.PENDENCIAS1." vbProcedure="false">{#N/A,#N/A,FALSE,"GERAL";#N/A,#N/A,FALSE,"012-96";#N/A,#N/A,FALSE,"018-96";#N/A,#N/A,FALSE,"027-96";#N/A,#N/A,FALSE,"059-96";#N/A,#N/A,FALSE,"076-96";#N/A,#N/A,FALSE,"019-97";#N/A,#N/A,FALSE,"021-97";#N/A,#N/A,FALSE,"022-97";#N/A,#N/A,FALSE,"028-97"}</definedName>
    <definedName function="false" hidden="true" name="wrn.PENDENCIAS2" vbProcedure="false">{#N/A,#N/A,FALSE,"GERAL";#N/A,#N/A,FALSE,"012-96";#N/A,#N/A,FALSE,"018-96";#N/A,#N/A,FALSE,"027-96";#N/A,#N/A,FALSE,"059-96";#N/A,#N/A,FALSE,"076-96";#N/A,#N/A,FALSE,"019-97";#N/A,#N/A,FALSE,"021-97";#N/A,#N/A,FALSE,"022-97";#N/A,#N/A,FALSE,"028-97"}</definedName>
    <definedName function="false" hidden="true" name="wrn.PENDENCIAS_1" vbProcedure="false">{#N/A,#N/A,FALSE,"GERAL";#N/A,#N/A,FALSE,"012-96";#N/A,#N/A,FALSE,"018-96";#N/A,#N/A,FALSE,"027-96";#N/A,#N/A,FALSE,"059-96";#N/A,#N/A,FALSE,"076-96";#N/A,#N/A,FALSE,"019-97";#N/A,#N/A,FALSE,"021-97";#N/A,#N/A,FALSE,"022-97";#N/A,#N/A,FALSE,"028-97"}</definedName>
    <definedName function="false" hidden="true" name="wrn.PENDENCIAS_1_1" vbProcedure="false">{#N/A,#N/A,FALSE,"GERAL";#N/A,#N/A,FALSE,"012-96";#N/A,#N/A,FALSE,"018-96";#N/A,#N/A,FALSE,"027-96";#N/A,#N/A,FALSE,"059-96";#N/A,#N/A,FALSE,"076-96";#N/A,#N/A,FALSE,"019-97";#N/A,#N/A,FALSE,"021-97";#N/A,#N/A,FALSE,"022-97";#N/A,#N/A,FALSE,"028-97"}</definedName>
    <definedName function="false" hidden="true" name="wrn.PENDENCIAS_1_1_1" vbProcedure="false">{#N/A,#N/A,FALSE,"GERAL";#N/A,#N/A,FALSE,"012-96";#N/A,#N/A,FALSE,"018-96";#N/A,#N/A,FALSE,"027-96";#N/A,#N/A,FALSE,"059-96";#N/A,#N/A,FALSE,"076-96";#N/A,#N/A,FALSE,"019-97";#N/A,#N/A,FALSE,"021-97";#N/A,#N/A,FALSE,"022-97";#N/A,#N/A,FALSE,"028-97"}</definedName>
    <definedName function="false" hidden="true" name="wrn.PENDENCIAS_1_2" vbProcedure="false">{#N/A,#N/A,FALSE,"GERAL";#N/A,#N/A,FALSE,"012-96";#N/A,#N/A,FALSE,"018-96";#N/A,#N/A,FALSE,"027-96";#N/A,#N/A,FALSE,"059-96";#N/A,#N/A,FALSE,"076-96";#N/A,#N/A,FALSE,"019-97";#N/A,#N/A,FALSE,"021-97";#N/A,#N/A,FALSE,"022-97";#N/A,#N/A,FALSE,"028-97"}</definedName>
    <definedName function="false" hidden="true" name="wrn.PENDENCIAS_2" vbProcedure="false">{#N/A,#N/A,FALSE,"GERAL";#N/A,#N/A,FALSE,"012-96";#N/A,#N/A,FALSE,"018-96";#N/A,#N/A,FALSE,"027-96";#N/A,#N/A,FALSE,"059-96";#N/A,#N/A,FALSE,"076-96";#N/A,#N/A,FALSE,"019-97";#N/A,#N/A,FALSE,"021-97";#N/A,#N/A,FALSE,"022-97";#N/A,#N/A,FALSE,"028-97"}</definedName>
    <definedName function="false" hidden="true" name="wrn.PENDENCIA_1" vbProcedure="false">{#N/A,#N/A,FALSE,"GERAL";#N/A,#N/A,FALSE,"012-96";#N/A,#N/A,FALSE,"018-96";#N/A,#N/A,FALSE,"027-96";#N/A,#N/A,FALSE,"059-96";#N/A,#N/A,FALSE,"076-96";#N/A,#N/A,FALSE,"019-97";#N/A,#N/A,FALSE,"021-97";#N/A,#N/A,FALSE,"022-97";#N/A,#N/A,FALSE,"028-97"}</definedName>
    <definedName function="false" hidden="true" name="wrn.PENDENCIA_1_1" vbProcedure="false">{#N/A,#N/A,FALSE,"GERAL";#N/A,#N/A,FALSE,"012-96";#N/A,#N/A,FALSE,"018-96";#N/A,#N/A,FALSE,"027-96";#N/A,#N/A,FALSE,"059-96";#N/A,#N/A,FALSE,"076-96";#N/A,#N/A,FALSE,"019-97";#N/A,#N/A,FALSE,"021-97";#N/A,#N/A,FALSE,"022-97";#N/A,#N/A,FALSE,"028-97"}</definedName>
    <definedName function="false" hidden="true" name="wrn.PENDENCIA_1_1_1" vbProcedure="false">{#N/A,#N/A,FALSE,"GERAL";#N/A,#N/A,FALSE,"012-96";#N/A,#N/A,FALSE,"018-96";#N/A,#N/A,FALSE,"027-96";#N/A,#N/A,FALSE,"059-96";#N/A,#N/A,FALSE,"076-96";#N/A,#N/A,FALSE,"019-97";#N/A,#N/A,FALSE,"021-97";#N/A,#N/A,FALSE,"022-97";#N/A,#N/A,FALSE,"028-97"}</definedName>
    <definedName function="false" hidden="true" name="wrn.PENDENCIA_1_2" vbProcedure="false">{#N/A,#N/A,FALSE,"GERAL";#N/A,#N/A,FALSE,"012-96";#N/A,#N/A,FALSE,"018-96";#N/A,#N/A,FALSE,"027-96";#N/A,#N/A,FALSE,"059-96";#N/A,#N/A,FALSE,"076-96";#N/A,#N/A,FALSE,"019-97";#N/A,#N/A,FALSE,"021-97";#N/A,#N/A,FALSE,"022-97";#N/A,#N/A,FALSE,"028-97"}</definedName>
    <definedName function="false" hidden="true" name="wrn.PENDENCIA_2" vbProcedure="false">{#N/A,#N/A,FALSE,"GERAL";#N/A,#N/A,FALSE,"012-96";#N/A,#N/A,FALSE,"018-96";#N/A,#N/A,FALSE,"027-96";#N/A,#N/A,FALSE,"059-96";#N/A,#N/A,FALSE,"076-96";#N/A,#N/A,FALSE,"019-97";#N/A,#N/A,FALSE,"021-97";#N/A,#N/A,FALSE,"022-97";#N/A,#N/A,FALSE,"028-97"}</definedName>
    <definedName function="false" hidden="true" name="WRN.PEND_1" vbProcedure="false">{#N/A,#N/A,FALSE,"GERAL";#N/A,#N/A,FALSE,"012-96";#N/A,#N/A,FALSE,"018-96";#N/A,#N/A,FALSE,"027-96";#N/A,#N/A,FALSE,"059-96";#N/A,#N/A,FALSE,"076-96";#N/A,#N/A,FALSE,"019-97";#N/A,#N/A,FALSE,"021-97";#N/A,#N/A,FALSE,"022-97";#N/A,#N/A,FALSE,"028-97"}</definedName>
    <definedName function="false" hidden="true" name="WRN.PEND_1_1" vbProcedure="false">{#N/A,#N/A,FALSE,"GERAL";#N/A,#N/A,FALSE,"012-96";#N/A,#N/A,FALSE,"018-96";#N/A,#N/A,FALSE,"027-96";#N/A,#N/A,FALSE,"059-96";#N/A,#N/A,FALSE,"076-96";#N/A,#N/A,FALSE,"019-97";#N/A,#N/A,FALSE,"021-97";#N/A,#N/A,FALSE,"022-97";#N/A,#N/A,FALSE,"028-97"}</definedName>
    <definedName function="false" hidden="true" name="WRN.PEND_1_1_1" vbProcedure="false">{#N/A,#N/A,FALSE,"GERAL";#N/A,#N/A,FALSE,"012-96";#N/A,#N/A,FALSE,"018-96";#N/A,#N/A,FALSE,"027-96";#N/A,#N/A,FALSE,"059-96";#N/A,#N/A,FALSE,"076-96";#N/A,#N/A,FALSE,"019-97";#N/A,#N/A,FALSE,"021-97";#N/A,#N/A,FALSE,"022-97";#N/A,#N/A,FALSE,"028-97"}</definedName>
    <definedName function="false" hidden="true" name="WRN.PEND_1_2" vbProcedure="false">{#N/A,#N/A,FALSE,"GERAL";#N/A,#N/A,FALSE,"012-96";#N/A,#N/A,FALSE,"018-96";#N/A,#N/A,FALSE,"027-96";#N/A,#N/A,FALSE,"059-96";#N/A,#N/A,FALSE,"076-96";#N/A,#N/A,FALSE,"019-97";#N/A,#N/A,FALSE,"021-97";#N/A,#N/A,FALSE,"022-97";#N/A,#N/A,FALSE,"028-97"}</definedName>
    <definedName function="false" hidden="true" name="WRN.PEND_2" vbProcedure="false">{#N/A,#N/A,FALSE,"GERAL";#N/A,#N/A,FALSE,"012-96";#N/A,#N/A,FALSE,"018-96";#N/A,#N/A,FALSE,"027-96";#N/A,#N/A,FALSE,"059-96";#N/A,#N/A,FALSE,"076-96";#N/A,#N/A,FALSE,"019-97";#N/A,#N/A,FALSE,"021-97";#N/A,#N/A,FALSE,"022-97";#N/A,#N/A,FALSE,"028-97"}</definedName>
    <definedName function="false" hidden="true" name="wrn.Presentacion." vbProcedure="false">{#N/A,#N/A,FALSE,"Graficos";#N/A,#N/A,FALSE,"P.Ingresos";#N/A,#N/A,FALSE,"P.Gastos";#N/A,#N/A,FALSE,"I.Trafico";#N/A,#N/A,FALSE,"I.Peajes";#N/A,#N/A,FALSE,"G.Operativos";#N/A,#N/A,FALSE,"Cf Proyecto";#N/A,#N/A,FALSE,"C.PYG";#N/A,#N/A,FALSE,"Balance";#N/A,#N/A,FALSE,"TIR AC";#N/A,#N/A,FALSE,"TIR E"}</definedName>
    <definedName function="false" hidden="true" name="wrn.Print." vbProcedure="false">{"vi1",#N/A,FALSE,"Financial Statements";"vi2",#N/A,FALSE,"Financial Statements";#N/A,#N/A,FALSE,"DCF"}</definedName>
    <definedName function="false" hidden="true" name="wrn.Print._.All." vbProcedure="false">{#N/A,#N/A,TRUE,"Commercial Intro";#N/A,#N/A,TRUE,"Summary Intro";#N/A,#N/A,TRUE,"Summary";#N/A,#N/A,TRUE,"TY (formulas)";#N/A,#N/A,TRUE,"Q1 (ACT)";#N/A,#N/A,TRUE,"Q2 (Act)";#N/A,#N/A,TRUE,"Q3 (IOP)";#N/A,#N/A,TRUE,"Q4 (IOP)";#N/A,#N/A,TRUE,"P&amp;L Reports";#N/A,#N/A,TRUE,"Locomotives";#N/A,#N/A,TRUE,"Modernizations";#N/A,#N/A,TRUE,"Repair Services";#N/A,#N/A,TRUE,"Parts";#N/A,#N/A,TRUE,"Signaling Projects";#N/A,#N/A,TRUE,"Signaling Products";#N/A,#N/A,TRUE,"MSA";#N/A,#N/A,TRUE,"Gevisa";#N/A,#N/A,TRUE,"TST Reports";#N/A,#N/A,TRUE,"BNSF";#N/A,#N/A,TRUE,"NS";#N/A,#N/A,TRUE,"UP";#N/A,#N/A,TRUE,"CXS";#N/A,#N/A,TRUE,"CP";#N/A,#N/A,TRUE,"CN";#N/A,#N/A,TRUE,"Other US Shortlines";#N/A,#N/A,TRUE,"Latin America";#N/A,#N/A,TRUE,"NA Passenger";#N/A,#N/A,TRUE,"WE, Africa, ME";#N/A,#N/A,TRUE,"Eastern Europe, Russia";#N/A,#N/A,TRUE,"India &amp; W Asia";#N/A,#N/A,TRUE,"SE Asia"}</definedName>
    <definedName function="false" hidden="true" name="wrn.Print._.PL._.Reports." vbProcedure="false">{#N/A,#N/A,FALSE,"P&amp;L Reports";#N/A,#N/A,FALSE,"Locomotives";#N/A,#N/A,FALSE,"Modernizations";#N/A,#N/A,FALSE,"Repair Services";#N/A,#N/A,FALSE,"Parts";#N/A,#N/A,FALSE,"Signaling Projects";#N/A,#N/A,FALSE,"Signaling Products";#N/A,#N/A,FALSE,"MSA";#N/A,#N/A,FALSE,"Gevisa"}</definedName>
    <definedName function="false" hidden="true" name="wrn.Print._.Report." vbProcedure="false">{"MPODE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function="false" hidden="true" name="wrn.Print._.Summary." vbProcedure="false">{#N/A,#N/A,FALSE,"Summary Intro";#N/A,#N/A,FALSE,"Summary";#N/A,#N/A,FALSE,"TY (formulas)";#N/A,#N/A,FALSE,"Q1 (ACT)";#N/A,#N/A,FALSE,"Q2 (Act)";#N/A,#N/A,FALSE,"Q3 (IOP)";#N/A,#N/A,FALSE,"Q4 (IOP)"}</definedName>
    <definedName function="false" hidden="true" name="wrn.Print._.TST._.Reports." vbProcedure="false">{#N/A,#N/A,FALSE,"TST Reports";#N/A,#N/A,FALSE,"BNSF";#N/A,#N/A,FALSE,"NS";#N/A,#N/A,FALSE,"UP";#N/A,#N/A,FALSE,"CXS";#N/A,#N/A,FALSE,"CP";#N/A,#N/A,FALSE,"CN";#N/A,#N/A,FALSE,"Latin America";#N/A,#N/A,FALSE,"Other US Shortlines";#N/A,#N/A,FALSE,"NA Passenger";#N/A,#N/A,FALSE,"WE, Africa, ME";#N/A,#N/A,FALSE,"Eastern Europe, Russia";#N/A,#N/A,FALSE,"India &amp; W Asia";#N/A,#N/A,FALSE,"SE Asia"}</definedName>
    <definedName function="false" hidden="true" name="wrn.PrintAll." vbProcedure="false">{"PA1",#N/A,FALSE,"BORDMW";"pa2",#N/A,FALSE,"BORDMW";"PA3",#N/A,FALSE,"BORDMW";"PA4",#N/A,FALSE,"BORDMW"}</definedName>
    <definedName function="false" hidden="true" name="wrn.Proforma._.1." vbProcedure="false">{"side1",#N/A,FALSE,"ResRegn.A-kons.";"Side2",#N/A,FALSE,"Bal3112.A-kons."}</definedName>
    <definedName function="false" hidden="true" name="wrn.PROVIR97." vbProcedure="false">{#N/A,#N/A,FALSE,"IR E CS 1997";#N/A,#N/A,FALSE,"PR ND";#N/A,#N/A,FALSE,"8191";#N/A,#N/A,FALSE,"8383";#N/A,#N/A,FALSE,"MP 1024";#N/A,#N/A,FALSE,"AD_EX_97";#N/A,#N/A,FALSE,"BD 97"}</definedName>
    <definedName function="false" hidden="true" name="wrn.PROVIR97._1" vbProcedure="false">{#N/A,#N/A,FALSE,"IR E CS 1997";#N/A,#N/A,FALSE,"PR ND";#N/A,#N/A,FALSE,"8191";#N/A,#N/A,FALSE,"8383";#N/A,#N/A,FALSE,"MP 1024";#N/A,#N/A,FALSE,"AD_EX_97";#N/A,#N/A,FALSE,"BD 97"}</definedName>
    <definedName function="false" hidden="true" name="wrn.ptp." vbProcedure="false">{#N/A,#N/A,FALSE,"RELATÓRIO";#N/A,#N/A,FALSE,"RELATÓRIO"}</definedName>
    <definedName function="false" hidden="true" name="wrn.ptp._1" vbProcedure="false">{#N/A,#N/A,FALSE,"RELATÓRIO";#N/A,#N/A,FALSE,"RELATÓRIO"}</definedName>
    <definedName function="false" hidden="true" name="wrn.ptp._1_1" vbProcedure="false">{#N/A,#N/A,FALSE,"RELATÓRIO";#N/A,#N/A,FALSE,"RELATÓRIO"}</definedName>
    <definedName function="false" hidden="true" name="wrn.ptp._1_1_1" vbProcedure="false">{#N/A,#N/A,FALSE,"RELATÓRIO";#N/A,#N/A,FALSE,"RELATÓRIO"}</definedName>
    <definedName function="false" hidden="true" name="wrn.ptp._1_2" vbProcedure="false">{#N/A,#N/A,FALSE,"RELATÓRIO";#N/A,#N/A,FALSE,"RELATÓRIO"}</definedName>
    <definedName function="false" hidden="true" name="wrn.ptp._2" vbProcedure="false">{#N/A,#N/A,FALSE,"RELATÓRIO";#N/A,#N/A,FALSE,"RELATÓRIO"}</definedName>
    <definedName function="false" hidden="true" name="wrn.Pèrdues._.i._.G.._.analític." vbProcedure="false">{"Pèrdues i Guanys analític.Català",#N/A,FALSE,"Català";"Pèrdues i G. analític.castellà",#N/A,FALSE,"Castellà"}</definedName>
    <definedName function="false" hidden="true" name="wrn.Quadros._.relatório." vbProcedure="false">{#N/A,#N/A,FALSE,"QD_F1 Invest Detalhado";#N/A,#N/A,FALSE,"QD_F3 Invest_Comparado";#N/A,#N/A,FALSE,"QD_B Trafego";#N/A,#N/A,FALSE,"QD_D0 Custos Operacionais";#N/A,#N/A,FALSE,"QD_C Receita";#N/A,#N/A,FALSE,"QD_D Custos";#N/A,#N/A,FALSE,"QD_E Resultado";#N/A,#N/A,FALSE,"QD_G Fluxo Caixa"}</definedName>
    <definedName function="false" hidden="true" name="wrn.Radar._.Consolidado." vbProcedure="false">{#N/A,#N/A,FALSE,"Radar CONS Mês e Acum  3";#N/A,#N/A,FALSE,"Radar CONS Acum 4"}</definedName>
    <definedName function="false" hidden="true" name="wrn.Radar._.Consolidado._1" vbProcedure="false">{#N/A,#N/A,FALSE,"Radar CONS Mês e Acum  3";#N/A,#N/A,FALSE,"Radar CONS Acum 4"}</definedName>
    <definedName function="false" hidden="true" name="wrn.Radar._.Consolidado._1_1" vbProcedure="false">{#N/A,#N/A,FALSE,"Radar CONS Mês e Acum  3";#N/A,#N/A,FALSE,"Radar CONS Acum 4"}</definedName>
    <definedName function="false" hidden="true" name="wrn.Radar._.Consolidado._1_1_1" vbProcedure="false">{#N/A,#N/A,FALSE,"Radar CONS Mês e Acum  3";#N/A,#N/A,FALSE,"Radar CONS Acum 4"}</definedName>
    <definedName function="false" hidden="true" name="wrn.Radar._.Consolidado._1_2" vbProcedure="false">{#N/A,#N/A,FALSE,"Radar CONS Mês e Acum  3";#N/A,#N/A,FALSE,"Radar CONS Acum 4"}</definedName>
    <definedName function="false" hidden="true" name="wrn.Radar._.Consolidado._2" vbProcedure="false">{#N/A,#N/A,FALSE,"Radar CONS Mês e Acum  3";#N/A,#N/A,FALSE,"Radar CONS Acum 4"}</definedName>
    <definedName function="false" hidden="true" name="wrn.Radares._.Todos." vbProcedure="false">{#N/A,#N/A,FALSE,"Radar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function="false" hidden="true" name="wrn.Radares._.Todos._1" vbProcedure="false">{#N/A,#N/A,FALSE,"Radar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function="false" hidden="true" name="wrn.Radares._.Todos._1_1" vbProcedure="false">{#N/A,#N/A,FALSE,"Radar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function="false" hidden="true" name="wrn.Radares._.Todos._1_1_1" vbProcedure="false">{#N/A,#N/A,FALSE,"Radar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function="false" hidden="true" name="wrn.Radares._.Todos._1_2" vbProcedure="false">{#N/A,#N/A,FALSE,"Radar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function="false" hidden="true" name="wrn.Radares._.Todos._2" vbProcedure="false">{#N/A,#N/A,FALSE,"Radar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function="false" hidden="true" name="wrn.Rainha._.e._.Topper." vbProcedure="false">{#N/A,#N/A,FALSE,"RAINHA TOPPER CONSOL 16";#N/A,#N/A,FALSE,"BOLAS 17";#N/A,#N/A,FALSE,"VESTUÁRIO 18";#N/A,#N/A,FALSE,"Rainha Topper Mês e Acum 19";#N/A,#N/A,FALSE,"Rainha Topper Acum 20"}</definedName>
    <definedName function="false" hidden="true" name="wrn.Rainha._.e._.Topper._1" vbProcedure="false">{#N/A,#N/A,FALSE,"RAINHA TOPPER CONSOL 16";#N/A,#N/A,FALSE,"BOLAS 17";#N/A,#N/A,FALSE,"VESTUÁRIO 18";#N/A,#N/A,FALSE,"Rainha Topper Mês e Acum 19";#N/A,#N/A,FALSE,"Rainha Topper Acum 20"}</definedName>
    <definedName function="false" hidden="true" name="wrn.Rainha._.e._.Topper._1_1" vbProcedure="false">{#N/A,#N/A,FALSE,"RAINHA TOPPER CONSOL 16";#N/A,#N/A,FALSE,"BOLAS 17";#N/A,#N/A,FALSE,"VESTUÁRIO 18";#N/A,#N/A,FALSE,"Rainha Topper Mês e Acum 19";#N/A,#N/A,FALSE,"Rainha Topper Acum 20"}</definedName>
    <definedName function="false" hidden="true" name="wrn.Rainha._.e._.Topper._1_1_1" vbProcedure="false">{#N/A,#N/A,FALSE,"RAINHA TOPPER CONSOL 16";#N/A,#N/A,FALSE,"BOLAS 17";#N/A,#N/A,FALSE,"VESTUÁRIO 18";#N/A,#N/A,FALSE,"Rainha Topper Mês e Acum 19";#N/A,#N/A,FALSE,"Rainha Topper Acum 20"}</definedName>
    <definedName function="false" hidden="true" name="wrn.Rainha._.e._.Topper._1_2" vbProcedure="false">{#N/A,#N/A,FALSE,"RAINHA TOPPER CONSOL 16";#N/A,#N/A,FALSE,"BOLAS 17";#N/A,#N/A,FALSE,"VESTUÁRIO 18";#N/A,#N/A,FALSE,"Rainha Topper Mês e Acum 19";#N/A,#N/A,FALSE,"Rainha Topper Acum 20"}</definedName>
    <definedName function="false" hidden="true" name="wrn.Rainha._.e._.Topper._2" vbProcedure="false">{#N/A,#N/A,FALSE,"RAINHA TOPPER CONSOL 16";#N/A,#N/A,FALSE,"BOLAS 17";#N/A,#N/A,FALSE,"VESTUÁRIO 18";#N/A,#N/A,FALSE,"Rainha Topper Mês e Acum 19";#N/A,#N/A,FALSE,"Rainha Topper Acum 20"}</definedName>
    <definedName function="false" hidden="true" name="wrn.reg" vbProcedure="false">{#N/A,#N/A,FALSE,"ResRegn.A-kons.";#N/A,#N/A,FALSE,"Bal3112.A-kons.";#N/A,#N/A,FALSE,"Kont.a.A-kons.";#N/A,#N/A,FALSE,"Kont.a.A-kons.";#N/A,#N/A,FALSE,"Del av Note 9";#N/A,#N/A,FALSE,"Noter Balanse.A-kons.";#N/A,#N/A,FALSE,"Note 18-19.A-kons.";#N/A,#N/A,FALSE,"Note 20-1.A-kons.";#N/A,#N/A,FALSE,"Note 20-2.A-kons.";#N/A,#N/A,FALSE,"Note 21-22-23.A-kons.";#N/A,#N/A,FALSE,"Note 25-28.A-kons.";#N/A,#N/A,FALSE,"Note 23-24.A-kons.";#N/A,#N/A,FALSE,"Kont.a.A-kons.";#N/A,#N/A,FALSE,"Note11-12";#N/A,#N/A,FALSE,"Noter res.regn.A-kons. ";#N/A,#N/A,FALSE,"Note 29-30.A-kons.";#N/A,#N/A,FALSE,"Note 31-33.A-kons.";#N/A,#N/A,FALSE,"Note 34-35.A-kons."}</definedName>
    <definedName function="false" hidden="true" name="wrn.Regn95.xls." vbProcedure="false">{#N/A,#N/A,FALSE,"ResRegn.A-kons.";#N/A,#N/A,FALSE,"Bal3112.A-kons.";#N/A,#N/A,FALSE,"Kont.a.A-kons.";#N/A,#N/A,FALSE,"Kont.a.A-kons.";#N/A,#N/A,FALSE,"Del av Note 9";#N/A,#N/A,FALSE,"Noter Balanse.A-kons.";#N/A,#N/A,FALSE,"Note 18-19.A-kons.";#N/A,#N/A,FALSE,"Note 20-1.A-kons.";#N/A,#N/A,FALSE,"Note 20-2.A-kons.";#N/A,#N/A,FALSE,"Note 21-22-23.A-kons.";#N/A,#N/A,FALSE,"Note 25-28.A-kons.";#N/A,#N/A,FALSE,"Note 23-24.A-kons.";#N/A,#N/A,FALSE,"Kont.a.A-kons.";#N/A,#N/A,FALSE,"Note11-12";#N/A,#N/A,FALSE,"Noter res.regn.A-kons. ";#N/A,#N/A,FALSE,"Note 29-30.A-kons.";#N/A,#N/A,FALSE,"Note 31-33.A-kons.";#N/A,#N/A,FALSE,"Note 34-35.A-kons."}</definedName>
    <definedName function="false" hidden="true" name="wrn.RegnAker.xls." vbProcedure="false">{#N/A,#N/A,FALSE,"Res.regn.Aker a.s";#N/A,#N/A,FALSE,"Balanse3112.Aker a.s";#N/A,#N/A,FALSE,"Kont.anal.Aker a.s ";#N/A,#N/A,FALSE,"Noter 1-2.Aker a.s";#N/A,#N/A,FALSE,"Noter 3-7.Aker a.s";#N/A,#N/A,FALSE,"Rev.beretning 95"}</definedName>
    <definedName function="false" hidden="true" name="wrn.rel.custo._.xls."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custo._.xls._1"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custo._.xls._1_1"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custo._.xls._1_1_1"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custo._.xls._1_2"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custo._.xls._2"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AT_EAP." vbProcedure="false">{#N/A,#N/A,FALSE,"EAP";#N/A,#N/A,FALSE,"CURVA AV.FÍSICO";#N/A,#N/A,FALSE,"CURVA AV.FINANC."}</definedName>
    <definedName function="false" hidden="true" name="wrn.RELATÓRIO." vbProcedure="false">{#N/A,#N/A,FALSE,"BET-HEL";#N/A,#N/A,FALSE,"CCAMP-SI";#N/A,#N/A,FALSE,"DELL-ORQ";#N/A,#N/A,FALSE,"LOPES-IT";#N/A,#N/A,FALSE,"MAST-HN";#N/A,#N/A,FALSE,"MULT-CAM";#N/A,#N/A,FALSE,"PLIMA-ASHCAR";#N/A,#N/A,FALSE,"RCOSTA-IVC";#N/A,#N/A,FALSE,"SERG-ACAC";#N/A,#N/A,FALSE,"SERTRY-IPES";#N/A,#N/A,FALSE,"VENDRA-IM";#N/A,#N/A,FALSE,"VM-BBII";#N/A,#N/A,FALSE,"YAZ-CEDROS"}</definedName>
    <definedName function="false" hidden="true" name="wrn.Relatório._.01." vbProcedure="false">{#N/A,#N/A,TRUE,"Resumo de Preços"}</definedName>
    <definedName function="false" hidden="true" name="wrn.Relatório._.Porto."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wrn.Relatório._.Porto.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wrn.Relatório._.Porto.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wrn.Relatório._.Porto.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wrn.Relatório._.Porto.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wrn.Relatório._.Porto.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wrn.RELCUSTO." vbProcedure="false">{#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function="false" hidden="true" name="wrn.RELCUSTO._1" vbProcedure="false">{#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function="false" hidden="true" name="wrn.RELCUSTO._1_1" vbProcedure="false">{#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function="false" hidden="true" name="wrn.RELCUSTO._1_1_1" vbProcedure="false">{#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function="false" hidden="true" name="wrn.RELCUSTO._1_2" vbProcedure="false">{#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function="false" hidden="true" name="wrn.RELCUSTO._2" vbProcedure="false">{#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function="false" hidden="true" name="wrn.relcustoxls."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custoxls._1"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custoxls._1_1"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custoxls._1_1_1"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custoxls._1_2"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custoxls._2" vbProcedure="false">{#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function="false" hidden="true" name="wrn.relext." vbProcedure="false">{#N/A,#N/A,TRUE,"Plan1"}</definedName>
    <definedName function="false" hidden="true" name="wrn.RELMEN." vbProcedure="false">{#N/A,#N/A,FALSE,"CUSCOL";#N/A,#N/A,FALSE,"CUSCOL1";#N/A,#N/A,FALSE,"CUSSIL";#N/A,#N/A,FALSE,"CUSSIL1";#N/A,#N/A,FALSE,"ACOMEN";#N/A,#N/A,FALSE,"ACOMEN1";#N/A,#N/A,FALSE,"FISILV";#N/A,#N/A,FALSE,"FISILVI1";#N/A,#N/A,FALSE,"RENSIL";#N/A,#N/A,FALSE,"RENSIL1";#N/A,#N/A,FALSE,"GASTOS";#N/A,#N/A,FALSE,"GASTOS1"}</definedName>
    <definedName function="false" hidden="true" name="wrn.RELMEN._1" vbProcedure="false">{#N/A,#N/A,FALSE,"CUSCOL";#N/A,#N/A,FALSE,"CUSCOL1";#N/A,#N/A,FALSE,"CUSSIL";#N/A,#N/A,FALSE,"CUSSIL1";#N/A,#N/A,FALSE,"ACOMEN";#N/A,#N/A,FALSE,"ACOMEN1";#N/A,#N/A,FALSE,"FISILV";#N/A,#N/A,FALSE,"FISILVI1";#N/A,#N/A,FALSE,"RENSIL";#N/A,#N/A,FALSE,"RENSIL1";#N/A,#N/A,FALSE,"GASTOS";#N/A,#N/A,FALSE,"GASTOS1"}</definedName>
    <definedName function="false" hidden="true" name="wrn.RELMEN._1_1" vbProcedure="false">{#N/A,#N/A,FALSE,"CUSCOL";#N/A,#N/A,FALSE,"CUSCOL1";#N/A,#N/A,FALSE,"CUSSIL";#N/A,#N/A,FALSE,"CUSSIL1";#N/A,#N/A,FALSE,"ACOMEN";#N/A,#N/A,FALSE,"ACOMEN1";#N/A,#N/A,FALSE,"FISILV";#N/A,#N/A,FALSE,"FISILVI1";#N/A,#N/A,FALSE,"RENSIL";#N/A,#N/A,FALSE,"RENSIL1";#N/A,#N/A,FALSE,"GASTOS";#N/A,#N/A,FALSE,"GASTOS1"}</definedName>
    <definedName function="false" hidden="true" name="wrn.RELMEN._1_1_1" vbProcedure="false">{#N/A,#N/A,FALSE,"CUSCOL";#N/A,#N/A,FALSE,"CUSCOL1";#N/A,#N/A,FALSE,"CUSSIL";#N/A,#N/A,FALSE,"CUSSIL1";#N/A,#N/A,FALSE,"ACOMEN";#N/A,#N/A,FALSE,"ACOMEN1";#N/A,#N/A,FALSE,"FISILV";#N/A,#N/A,FALSE,"FISILVI1";#N/A,#N/A,FALSE,"RENSIL";#N/A,#N/A,FALSE,"RENSIL1";#N/A,#N/A,FALSE,"GASTOS";#N/A,#N/A,FALSE,"GASTOS1"}</definedName>
    <definedName function="false" hidden="true" name="wrn.RELMEN._1_2" vbProcedure="false">{#N/A,#N/A,FALSE,"CUSCOL";#N/A,#N/A,FALSE,"CUSCOL1";#N/A,#N/A,FALSE,"CUSSIL";#N/A,#N/A,FALSE,"CUSSIL1";#N/A,#N/A,FALSE,"ACOMEN";#N/A,#N/A,FALSE,"ACOMEN1";#N/A,#N/A,FALSE,"FISILV";#N/A,#N/A,FALSE,"FISILVI1";#N/A,#N/A,FALSE,"RENSIL";#N/A,#N/A,FALSE,"RENSIL1";#N/A,#N/A,FALSE,"GASTOS";#N/A,#N/A,FALSE,"GASTOS1"}</definedName>
    <definedName function="false" hidden="true" name="wrn.RELMEN._2" vbProcedure="false">{#N/A,#N/A,FALSE,"CUSCOL";#N/A,#N/A,FALSE,"CUSCOL1";#N/A,#N/A,FALSE,"CUSSIL";#N/A,#N/A,FALSE,"CUSSIL1";#N/A,#N/A,FALSE,"ACOMEN";#N/A,#N/A,FALSE,"ACOMEN1";#N/A,#N/A,FALSE,"FISILV";#N/A,#N/A,FALSE,"FISILVI1";#N/A,#N/A,FALSE,"RENSIL";#N/A,#N/A,FALSE,"RENSIL1";#N/A,#N/A,FALSE,"GASTOS";#N/A,#N/A,FALSE,"GASTOS1"}</definedName>
    <definedName function="false" hidden="true" name="wrn.RELPAC."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wrn.RELPAC.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wrn.RELPAC.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wrn.RELPAC.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wrn.RELPAC.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wrn.RELPAC.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wrn.REL_IR_97." vbProcedure="false">{#N/A,#N/A,TRUE,"BD 97";#N/A,#N/A,TRUE,"IR E CS 1997";#N/A,#N/A,TRUE,"CONTINGÊNCIAS";#N/A,#N/A,TRUE,"AD_EX_97";#N/A,#N/A,TRUE,"PR ND";#N/A,#N/A,TRUE,"8191";#N/A,#N/A,TRUE,"8383";#N/A,#N/A,TRUE,"MP 1024"}</definedName>
    <definedName function="false" hidden="true" name="wrn.REL_IR_97._1" vbProcedure="false">{#N/A,#N/A,TRUE,"BD 97";#N/A,#N/A,TRUE,"IR E CS 1997";#N/A,#N/A,TRUE,"CONTINGÊNCIAS";#N/A,#N/A,TRUE,"AD_EX_97";#N/A,#N/A,TRUE,"PR ND";#N/A,#N/A,TRUE,"8191";#N/A,#N/A,TRUE,"8383";#N/A,#N/A,TRUE,"MP 1024"}</definedName>
    <definedName function="false" hidden="true" name="wrn.REL_ORÇAMENTO." vbProcedure="false">{"orç_mes",#N/A,FALSE,"TOTAL";"ORÇ_MES",#N/A,FALSE,"760";"ORÇ_MES",#N/A,FALSE,"761"}</definedName>
    <definedName function="false" hidden="true" name="wrn.REL_ORÇAMENTO._1" vbProcedure="false">{"orç_mes",#N/A,FALSE,"TOTAL";"ORÇ_MES",#N/A,FALSE,"760";"ORÇ_MES",#N/A,FALSE,"761"}</definedName>
    <definedName function="false" hidden="true" name="wrn.REL_ORÇAMENTO._1_1" vbProcedure="false">{"orç_mes",#N/A,FALSE,"TOTAL";"ORÇ_MES",#N/A,FALSE,"760";"ORÇ_MES",#N/A,FALSE,"761"}</definedName>
    <definedName function="false" hidden="true" name="wrn.REL_ORÇAMENTO._1_1_1" vbProcedure="false">{"orç_mes",#N/A,FALSE,"TOTAL";"ORÇ_MES",#N/A,FALSE,"760";"ORÇ_MES",#N/A,FALSE,"761"}</definedName>
    <definedName function="false" hidden="true" name="wrn.REL_ORÇAMENTO._1_2" vbProcedure="false">{"orç_mes",#N/A,FALSE,"TOTAL";"ORÇ_MES",#N/A,FALSE,"760";"ORÇ_MES",#N/A,FALSE,"761"}</definedName>
    <definedName function="false" hidden="true" name="wrn.REL_ORÇAMENTO._2" vbProcedure="false">{"orç_mes",#N/A,FALSE,"TOTAL";"ORÇ_MES",#N/A,FALSE,"760";"ORÇ_MES",#N/A,FALSE,"761"}</definedName>
    <definedName function="false" hidden="true" name="wrn.REL_REAL." vbProcedure="false">{"real",#N/A,FALSE,"TOTAL";"REAL",#N/A,FALSE,"760";"REAL",#N/A,FALSE,"761"}</definedName>
    <definedName function="false" hidden="true" name="wrn.REL_REAL._1" vbProcedure="false">{"real",#N/A,FALSE,"TOTAL";"REAL",#N/A,FALSE,"760";"REAL",#N/A,FALSE,"761"}</definedName>
    <definedName function="false" hidden="true" name="wrn.REL_REAL._1_1" vbProcedure="false">{"real",#N/A,FALSE,"TOTAL";"REAL",#N/A,FALSE,"760";"REAL",#N/A,FALSE,"761"}</definedName>
    <definedName function="false" hidden="true" name="wrn.REL_REAL._1_1_1" vbProcedure="false">{"real",#N/A,FALSE,"TOTAL";"REAL",#N/A,FALSE,"760";"REAL",#N/A,FALSE,"761"}</definedName>
    <definedName function="false" hidden="true" name="wrn.REL_REAL._1_2" vbProcedure="false">{"real",#N/A,FALSE,"TOTAL";"REAL",#N/A,FALSE,"760";"REAL",#N/A,FALSE,"761"}</definedName>
    <definedName function="false" hidden="true" name="wrn.REL_REAL._2" vbProcedure="false">{"real",#N/A,FALSE,"TOTAL";"REAL",#N/A,FALSE,"760";"REAL",#N/A,FALSE,"761"}</definedName>
    <definedName function="false" hidden="true" name="wrn.REL_REPORTE." vbProcedure="false">{"reporte",#N/A,FALSE,"TOTAL";"REPORTE",#N/A,FALSE,"760";"REPORTE",#N/A,FALSE,"761"}</definedName>
    <definedName function="false" hidden="true" name="wrn.REL_REPORTE._1" vbProcedure="false">{"reporte",#N/A,FALSE,"TOTAL";"REPORTE",#N/A,FALSE,"760";"REPORTE",#N/A,FALSE,"761"}</definedName>
    <definedName function="false" hidden="true" name="wrn.REL_REPORTE._1_1" vbProcedure="false">{"reporte",#N/A,FALSE,"TOTAL";"REPORTE",#N/A,FALSE,"760";"REPORTE",#N/A,FALSE,"761"}</definedName>
    <definedName function="false" hidden="true" name="wrn.REL_REPORTE._1_1_1" vbProcedure="false">{"reporte",#N/A,FALSE,"TOTAL";"REPORTE",#N/A,FALSE,"760";"REPORTE",#N/A,FALSE,"761"}</definedName>
    <definedName function="false" hidden="true" name="wrn.REL_REPORTE._1_2" vbProcedure="false">{"reporte",#N/A,FALSE,"TOTAL";"REPORTE",#N/A,FALSE,"760";"REPORTE",#N/A,FALSE,"761"}</definedName>
    <definedName function="false" hidden="true" name="wrn.REL_REPORTE._2" vbProcedure="false">{"reporte",#N/A,FALSE,"TOTAL";"REPORTE",#N/A,FALSE,"760";"REPORTE",#N/A,FALSE,"761"}</definedName>
    <definedName function="false" hidden="true" name="wrn.rma." vbProcedure="false">{#N/A,#N/A,FALSE,"Plan1";#N/A,#N/A,FALSE,"Plan1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function="false" hidden="true" name="wrn.sales." vbProcedure="false">{"sales",#N/A,FALSE,"Sales";"sales existing",#N/A,FALSE,"Sales";"sales rd1",#N/A,FALSE,"Sales";"sales rd2",#N/A,FALSE,"Sales"}</definedName>
    <definedName function="false" hidden="true" name="wrn.SERV._.PAVTO." vbProcedure="false">{#N/A,#N/A,FALSE,"SS 1";#N/A,#N/A,FALSE,"SS 2";#N/A,#N/A,FALSE,"TER 1 (1)";#N/A,#N/A,FALSE,"TER 1 (2)";#N/A,#N/A,FALSE,"TER 2 ";#N/A,#N/A,FALSE,"TP  (1)";#N/A,#N/A,FALSE,"TP  (2)";#N/A,#N/A,FALSE,"CM BAR"}</definedName>
    <definedName function="false" hidden="true" name="wrn.SHORT." vbProcedure="false">{"CREDIT STATISTICS",#N/A,FALSE,"STATS";"CF_AND_IS",#N/A,FALSE,"PLAN";"BALSHEET",#N/A,FALSE,"BALANCE SHEET"}</definedName>
    <definedName function="false" hidden="true" name="wrn.SITUAÇÃO._.DIÁRIA." vbProcedure="false">{#N/A,#N/A,FALSE,"SITUAÇÃO DIÁRIA ";#N/A,#N/A,FALSE,"7 à 7"}</definedName>
    <definedName function="false" hidden="true" name="wrn.SITUAÇÃO._.DIÁRIA._1" vbProcedure="false">{#N/A,#N/A,FALSE,"SITUAÇÃO DIÁRIA ";#N/A,#N/A,FALSE,"7 à 7"}</definedName>
    <definedName function="false" hidden="true" name="wrn.SITUAÇÃO._.DIÁRIA._1_1" vbProcedure="false">{#N/A,#N/A,FALSE,"SITUAÇÃO DIÁRIA ";#N/A,#N/A,FALSE,"7 à 7"}</definedName>
    <definedName function="false" hidden="true" name="wrn.SITUAÇÃO._.DIÁRIA._1_1_1" vbProcedure="false">{#N/A,#N/A,FALSE,"SITUAÇÃO DIÁRIA ";#N/A,#N/A,FALSE,"7 à 7"}</definedName>
    <definedName function="false" hidden="true" name="wrn.SITUAÇÃO._.DIÁRIA._1_2" vbProcedure="false">{#N/A,#N/A,FALSE,"SITUAÇÃO DIÁRIA ";#N/A,#N/A,FALSE,"7 à 7"}</definedName>
    <definedName function="false" hidden="true" name="wrn.SITUAÇÃO._.DIÁRIA._2" vbProcedure="false">{#N/A,#N/A,FALSE,"SITUAÇÃO DIÁRIA ";#N/A,#N/A,FALSE,"7 à 7"}</definedName>
    <definedName function="false" hidden="true" name="wrn.Standard." vbProcedure="false">{#N/A,#N/A,TRUE,"Summary";#N/A,#N/A,TRUE,"Worksheet"}</definedName>
    <definedName function="false" hidden="true" name="wrn.Standard._1" vbProcedure="false">{#N/A,#N/A,TRUE,"Summary";#N/A,#N/A,TRUE,"Worksheet"}</definedName>
    <definedName function="false" hidden="true" name="wrn.Standard._1_1" vbProcedure="false">{#N/A,#N/A,TRUE,"Summary";#N/A,#N/A,TRUE,"Worksheet"}</definedName>
    <definedName function="false" hidden="true" name="wrn.Standard._1_1_1" vbProcedure="false">{#N/A,#N/A,TRUE,"Summary";#N/A,#N/A,TRUE,"Worksheet"}</definedName>
    <definedName function="false" hidden="true" name="wrn.Standard._1_2" vbProcedure="false">{#N/A,#N/A,TRUE,"Summary";#N/A,#N/A,TRUE,"Worksheet"}</definedName>
    <definedName function="false" hidden="true" name="wrn.Standard._2" vbProcedure="false">{#N/A,#N/A,TRUE,"Summary";#N/A,#N/A,TRUE,"Worksheet"}</definedName>
    <definedName function="false" hidden="true" name="wrn.suibud." vbProcedure="false">{"tbl1",#N/A,FALSE,"regul";"tbl2",#N/A,FALSE,"regul"}</definedName>
    <definedName function="false" hidden="true" name="wrn.suivi." vbProcedure="false">{"moy",#N/A,FALSE,"CAMBRAI";"paie",#N/A,FALSE,"CAMBRAI"}</definedName>
    <definedName function="false" hidden="true" name="wrn.SUMMARY." vbProcedure="false">{"SUMMARY",#N/A,TRUE,"RIGGIN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function="false" hidden="true" name="wrn.Tabs._.for._.Dave." vbProcedure="false">{#N/A,#N/A,FALSE,"CW Summary";#N/A,#N/A,FALSE,"Weekly Tracking";#N/A,#N/A,FALSE,"MSA";#N/A,#N/A,FALSE,"Parts";#N/A,#N/A,FALSE,"RS";#N/A,#N/A,FALSE,"Mods";#N/A,#N/A,FALSE,"GEVISA"}</definedName>
    <definedName function="false" hidden="true" name="wrn.TARGET._.DCF." vbProcedure="false">{"targetdcf",#N/A,FALSE,"Merger consequences";"TARGETASSU",#N/A,FALSE,"Merger consequences";"TERMINAL VALUE",#N/A,FALSE,"Merger consequences"}</definedName>
    <definedName function="false" hidden="true" name="wrn.test" vbProcedure="false">{"test",#N/A,FALSE,"ResRegn.A-kons.";"test",#N/A,FALSE,"Note11-12";"test1",#N/A,FALSE,"Note11-12"}</definedName>
    <definedName function="false" hidden="true" name="wrn.test2." vbProcedure="false">{"test",#N/A,FALSE,"ResRegn.A-kons.";"test",#N/A,FALSE,"Note11-12";"test1",#N/A,FALSE,"Note11-12"}</definedName>
    <definedName function="false" hidden="true" name="wrn.teste." vbProcedure="false">{#N/A,#N/A,TRUE,"indice";#N/A,#N/A,TRUE,"indicadores";#N/A,#N/A,TRUE,"comentarios"}</definedName>
    <definedName function="false" hidden="true" name="wrn.teste._1" vbProcedure="false">{#N/A,#N/A,TRUE,"indice";#N/A,#N/A,TRUE,"indicadores";#N/A,#N/A,TRUE,"comentarios"}</definedName>
    <definedName function="false" hidden="true" name="wrn.teste._1_1" vbProcedure="false">{#N/A,#N/A,TRUE,"indice";#N/A,#N/A,TRUE,"indicadores";#N/A,#N/A,TRUE,"comentarios"}</definedName>
    <definedName function="false" hidden="true" name="wrn.teste._1_1_1" vbProcedure="false">{#N/A,#N/A,TRUE,"indice";#N/A,#N/A,TRUE,"indicadores";#N/A,#N/A,TRUE,"comentarios"}</definedName>
    <definedName function="false" hidden="true" name="wrn.teste._1_2" vbProcedure="false">{#N/A,#N/A,TRUE,"indice";#N/A,#N/A,TRUE,"indicadores";#N/A,#N/A,TRUE,"comentarios"}</definedName>
    <definedName function="false" hidden="true" name="wrn.teste._2" vbProcedure="false">{#N/A,#N/A,TRUE,"indice";#N/A,#N/A,TRUE,"indicadores";#N/A,#N/A,TRUE,"comentarios"}</definedName>
    <definedName function="false" hidden="true" name="wrn.Timberland." vbProcedure="false">{#N/A,#N/A,FALSE,"TIMBERLAND 33";#N/A,#N/A,FALSE,"TIMBERLAND Mês e Acum 34";#N/A,#N/A,FALSE,"TIMBERLAND Acum 35"}</definedName>
    <definedName function="false" hidden="true" name="wrn.Timberland._1" vbProcedure="false">{#N/A,#N/A,FALSE,"TIMBERLAND 33";#N/A,#N/A,FALSE,"TIMBERLAND Mês e Acum 34";#N/A,#N/A,FALSE,"TIMBERLAND Acum 35"}</definedName>
    <definedName function="false" hidden="true" name="wrn.Timberland._1_1" vbProcedure="false">{#N/A,#N/A,FALSE,"TIMBERLAND 33";#N/A,#N/A,FALSE,"TIMBERLAND Mês e Acum 34";#N/A,#N/A,FALSE,"TIMBERLAND Acum 35"}</definedName>
    <definedName function="false" hidden="true" name="wrn.Timberland._1_1_1" vbProcedure="false">{#N/A,#N/A,FALSE,"TIMBERLAND 33";#N/A,#N/A,FALSE,"TIMBERLAND Mês e Acum 34";#N/A,#N/A,FALSE,"TIMBERLAND Acum 35"}</definedName>
    <definedName function="false" hidden="true" name="wrn.Timberland._1_2" vbProcedure="false">{#N/A,#N/A,FALSE,"TIMBERLAND 33";#N/A,#N/A,FALSE,"TIMBERLAND Mês e Acum 34";#N/A,#N/A,FALSE,"TIMBERLAND Acum 35"}</definedName>
    <definedName function="false" hidden="true" name="wrn.Timberland._2" vbProcedure="false">{#N/A,#N/A,FALSE,"TIMBERLAND 33";#N/A,#N/A,FALSE,"TIMBERLAND Mês e Acum 34";#N/A,#N/A,FALSE,"TIMBERLAND Acum 35"}</definedName>
    <definedName function="false" hidden="true" name="wrn.Tipo." vbProcedure="false">{#N/A,#N/A,TRUE,"Serviços"}</definedName>
    <definedName function="false" hidden="true" name="wrn.Tipo.." vbProcedure="false">{#N/A,#N/A,TRUE,"Serviços"}</definedName>
    <definedName function="false" hidden="true" name="wrn.Todas." vbProcedure="false">{#N/A,#N/A,FALSE,"22189";#N/A,#N/A,FALSE,"22188";#N/A,#N/A,FALSE,"22187";#N/A,#N/A,FALSE,"02184";#N/A,#N/A,FALSE,"02179";#N/A,#N/A,FALSE,"Resumo"}</definedName>
    <definedName function="false" hidden="true" name="wrn.Todo."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wrn.TODOS." vbProcedure="false">{#N/A,#N/A,FALSE,"GRAF.";"USGV",#N/A,FALSE,"S-USGV";"MDE",#N/A,FALSE,"S-MDE";"BELGO",#N/A,FALSE,"S-BELGO";#N/A,#N/A,FALSE,"CAPA"}</definedName>
    <definedName function="false" hidden="true" name="wrn.TODOS._.2." vbProcedure="false">{#N/A,#N/A,FALSE,"S-USGV";#N/A,#N/A,FALSE,"S-MDE";#N/A,#N/A,FALSE,"S-BELGO";#N/A,#N/A,FALSE,"CAPA"}</definedName>
    <definedName function="false" hidden="true" name="wrn.TODOS._.2._1" vbProcedure="false">{#N/A,#N/A,FALSE,"S-USGV";#N/A,#N/A,FALSE,"S-MDE";#N/A,#N/A,FALSE,"S-BELGO";#N/A,#N/A,FALSE,"CAPA"}</definedName>
    <definedName function="false" hidden="true" name="wrn.TODOS._.2._1_1" vbProcedure="false">{#N/A,#N/A,FALSE,"S-USGV";#N/A,#N/A,FALSE,"S-MDE";#N/A,#N/A,FALSE,"S-BELGO";#N/A,#N/A,FALSE,"CAPA"}</definedName>
    <definedName function="false" hidden="true" name="wrn.TODOS._.2._1_1_1" vbProcedure="false">{#N/A,#N/A,FALSE,"S-USGV";#N/A,#N/A,FALSE,"S-MDE";#N/A,#N/A,FALSE,"S-BELGO";#N/A,#N/A,FALSE,"CAPA"}</definedName>
    <definedName function="false" hidden="true" name="wrn.TODOS._.2._1_2" vbProcedure="false">{#N/A,#N/A,FALSE,"S-USGV";#N/A,#N/A,FALSE,"S-MDE";#N/A,#N/A,FALSE,"S-BELGO";#N/A,#N/A,FALSE,"CAPA"}</definedName>
    <definedName function="false" hidden="true" name="wrn.TODOS._.2._2" vbProcedure="false">{#N/A,#N/A,FALSE,"S-USGV";#N/A,#N/A,FALSE,"S-MDE";#N/A,#N/A,FALSE,"S-BELGO";#N/A,#N/A,FALSE,"CAPA"}</definedName>
    <definedName function="false" hidden="true" name="wrn.TODOS._1" vbProcedure="false">{#N/A,#N/A,FALSE,"GRAF.";"USGV",#N/A,FALSE,"S-USGV";"MDE",#N/A,FALSE,"S-MDE";"BELGO",#N/A,FALSE,"S-BELGO";#N/A,#N/A,FALSE,"CAPA"}</definedName>
    <definedName function="false" hidden="true" name="wrn.TODOS._1_1" vbProcedure="false">{#N/A,#N/A,FALSE,"GRAF.";"USGV",#N/A,FALSE,"S-USGV";"MDE",#N/A,FALSE,"S-MDE";"BELGO",#N/A,FALSE,"S-BELGO";#N/A,#N/A,FALSE,"CAPA"}</definedName>
    <definedName function="false" hidden="true" name="wrn.TODOS._1_1_1" vbProcedure="false">{#N/A,#N/A,FALSE,"GRAF.";"USGV",#N/A,FALSE,"S-USGV";"MDE",#N/A,FALSE,"S-MDE";"BELGO",#N/A,FALSE,"S-BELGO";#N/A,#N/A,FALSE,"CAPA"}</definedName>
    <definedName function="false" hidden="true" name="wrn.TODOS._1_2" vbProcedure="false">{#N/A,#N/A,FALSE,"GRAF.";"USGV",#N/A,FALSE,"S-USGV";"MDE",#N/A,FALSE,"S-MDE";"BELGO",#N/A,FALSE,"S-BELGO";#N/A,#N/A,FALSE,"CAPA"}</definedName>
    <definedName function="false" hidden="true" name="wrn.TODOS._2" vbProcedure="false">{#N/A,#N/A,FALSE,"GRAF.";"USGV",#N/A,FALSE,"S-USGV";"MDE",#N/A,FALSE,"S-MDE";"BELGO",#N/A,FALSE,"S-BELGO";#N/A,#N/A,FALSE,"CAPA"}</definedName>
    <definedName function="false" hidden="true" name="wrn.total." vbProcedure="false">{#N/A,#N/A,FALSE,"TOTAL"}</definedName>
    <definedName function="false" hidden="true" name="wrn.total._1" vbProcedure="false">{#N/A,#N/A,FALSE,"TOTAL"}</definedName>
    <definedName function="false" hidden="true" name="wrn.total._1_1" vbProcedure="false">{#N/A,#N/A,FALSE,"TOTAL"}</definedName>
    <definedName function="false" hidden="true" name="wrn.total._1_1_1" vbProcedure="false">{#N/A,#N/A,FALSE,"TOTAL"}</definedName>
    <definedName function="false" hidden="true" name="wrn.total._1_2" vbProcedure="false">{#N/A,#N/A,FALSE,"TOTAL"}</definedName>
    <definedName function="false" hidden="true" name="wrn.total._2" vbProcedure="false">{#N/A,#N/A,FALSE,"TOTAL"}</definedName>
    <definedName function="false" hidden="true" name="wrn.totsuivi." vbProcedure="false">{"TOTMOY",#N/A,FALSE,"TOTFDP";"TOTPAIE",#N/A,FALSE,"TOTFDP"}</definedName>
    <definedName function="false" hidden="true" name="wrn.USGV." vbProcedure="false">{"USGV",#N/A,FALSE,"S-USGV"}</definedName>
    <definedName function="false" hidden="true" name="wrn.USGV._1" vbProcedure="false">{"USGV",#N/A,FALSE,"S-USGV"}</definedName>
    <definedName function="false" hidden="true" name="wrn.USGV._1_1" vbProcedure="false">{"USGV",#N/A,FALSE,"S-USGV"}</definedName>
    <definedName function="false" hidden="true" name="wrn.USGV._1_1_1" vbProcedure="false">{"USGV",#N/A,FALSE,"S-USGV"}</definedName>
    <definedName function="false" hidden="true" name="wrn.USGV._1_2" vbProcedure="false">{"USGV",#N/A,FALSE,"S-USGV"}</definedName>
    <definedName function="false" hidden="true" name="wrn.USGV._2" vbProcedure="false">{"USGV",#N/A,FALSE,"S-USGV"}</definedName>
    <definedName function="false" hidden="true" name="wrn.Utdr_div.xls." vbProcedure="false">{#N/A,#N/A,FALSE,"REGNSKAPSUTDRAG DIVISJON";#N/A,#N/A,FALSE,"Nøkkeltall"}</definedName>
    <definedName function="false" hidden="true" name="wrn.uuu" vbProcedure="false">{"side1",#N/A,FALSE,"ResRegn.A-kons.";"Side2",#N/A,FALSE,"Bal3112.A-kons."}</definedName>
    <definedName function="false" hidden="true" name="wrn.VENTAS." vbProcedure="false">{"VENTAS1",#N/A,FALSE,"VENTAS";"VENTAS2",#N/A,FALSE,"VENTAS";"VENTAS3",#N/A,FALSE,"VENTAS";"VENTAS4",#N/A,FALSE,"VENTAS";"VENTAS5",#N/A,FALSE,"VENTAS";"VENTAS6",#N/A,FALSE,"VENTAS";"VENTAS7",#N/A,FALSE,"VENTAS";"VENTAS8",#N/A,FALSE,"VENTAS"}</definedName>
    <definedName function="false" hidden="true" name="wrn.ventas.1" vbProcedure="false">{"VENTAS1",#N/A,FALSE,"VENTAS";"VENTAS2",#N/A,FALSE,"VENTAS";"VENTAS3",#N/A,FALSE,"VENTAS";"VENTAS4",#N/A,FALSE,"VENTAS";"VENTAS5",#N/A,FALSE,"VENTAS";"VENTAS6",#N/A,FALSE,"VENTAS";"VENTAS7",#N/A,FALSE,"VENTAS";"VENTAS8",#N/A,FALSE,"VENTAS"}</definedName>
    <definedName function="false" hidden="true" name="wrn.Wacc." vbProcedure="false">{"Area1",#N/A,FALSE,"OREWACC";"Area2",#N/A,FALSE,"OREWACC"}</definedName>
    <definedName function="false" hidden="true" name="wrn.WORK._.PAPER." vbProcedure="false">{#N/A,#N/A,TRUE,"Consolidate";"Work Paper MKT",#N/A,TRUE,"MKT";"Work Paper BUSS",#N/A,TRUE,"BusOper";"Work Paper TECH",#N/A,TRUE,"Tech";"Work Paper LOCAL",#N/A,TRUE,"LocalProg";"Work Paper GA",#N/A,TRUE,"G&amp;A";"Work Paper CONSOL",#N/A,TRUE,"Consolidate"}</definedName>
    <definedName function="false" hidden="true" name="wrn.WORK._.PAPER._.99." vbProcedure="false">{"Work Paper99 MKT",#N/A,TRUE,"MKT";"Work Paper99 BUSS",#N/A,TRUE,"BusOper";"Work Paper99 TECH",#N/A,TRUE,"Tech";"Work Paper99 LOCAL",#N/A,TRUE,"LocalProg";"Work Paper99 GA",#N/A,TRUE,"G&amp;A";"Work Paper99 CONSOL",#N/A,TRUE,"Consolidate"}</definedName>
    <definedName function="false" hidden="true" name="wrn.Wright."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wrn.X_Print._.All." vbProcedure="false">{#N/A,#N/A,TRUE,"Summary";#N/A,#N/A,TRUE,"Worksheet";#N/A,#N/A,TRUE,"CashFlow"}</definedName>
    <definedName function="false" hidden="true" name="wrn.X_Print._.All._1" vbProcedure="false">{#N/A,#N/A,TRUE,"Summary";#N/A,#N/A,TRUE,"Worksheet";#N/A,#N/A,TRUE,"CashFlow"}</definedName>
    <definedName function="false" hidden="true" name="wrn.X_Print._.All._1_1" vbProcedure="false">{#N/A,#N/A,TRUE,"Summary";#N/A,#N/A,TRUE,"Worksheet";#N/A,#N/A,TRUE,"CashFlow"}</definedName>
    <definedName function="false" hidden="true" name="wrn.X_Print._.All._1_1_1" vbProcedure="false">{#N/A,#N/A,TRUE,"Summary";#N/A,#N/A,TRUE,"Worksheet";#N/A,#N/A,TRUE,"CashFlow"}</definedName>
    <definedName function="false" hidden="true" name="wrn.X_Print._.All._1_2" vbProcedure="false">{#N/A,#N/A,TRUE,"Summary";#N/A,#N/A,TRUE,"Worksheet";#N/A,#N/A,TRUE,"CashFlow"}</definedName>
    <definedName function="false" hidden="true" name="wrn.X_Print._.All._2" vbProcedure="false">{#N/A,#N/A,TRUE,"Summary";#N/A,#N/A,TRUE,"Worksheet";#N/A,#N/A,TRUE,"CashFlow"}</definedName>
    <definedName function="false" hidden="true" name="wrn1.aug" vbProcedure="false">{"det (May)",#N/A,FALSE,"June";"sum (MAY YTD)",#N/A,FALSE,"June YTD"}</definedName>
    <definedName function="false" hidden="true" name="wrn1.augtyd" vbProcedure="false">{"det (May)",#N/A,FALSE,"June";"sum (MAY YTD)",#N/A,FALSE,"June YTD"}</definedName>
    <definedName function="false" hidden="true" name="wrn1.augtyd_1" vbProcedure="false">{"det (May)",#N/A,FALSE,"June";"sum (MAY YTD)",#N/A,FALSE,"June YTD"}</definedName>
    <definedName function="false" hidden="true" name="wrn1.augtyd_1_1" vbProcedure="false">{"det (May)",#N/A,FALSE,"June";"sum (MAY YTD)",#N/A,FALSE,"June YTD"}</definedName>
    <definedName function="false" hidden="true" name="wrn1.augtyd_1_1_1" vbProcedure="false">{"det (May)",#N/A,FALSE,"June";"sum (MAY YTD)",#N/A,FALSE,"June YTD"}</definedName>
    <definedName function="false" hidden="true" name="wrn1.augtyd_1_2" vbProcedure="false">{"det (May)",#N/A,FALSE,"June";"sum (MAY YTD)",#N/A,FALSE,"June YTD"}</definedName>
    <definedName function="false" hidden="true" name="wrn1.augtyd_2" vbProcedure="false">{"det (May)",#N/A,FALSE,"June";"sum (MAY YTD)",#N/A,FALSE,"June YTD"}</definedName>
    <definedName function="false" hidden="true" name="wrn1.augyt" vbProcedure="false">{"det (May)",#N/A,FALSE,"June";"sum (MAY YTD)",#N/A,FALSE,"June YTD"}</definedName>
    <definedName function="false" hidden="true" name="wrn1.augyt_1" vbProcedure="false">{"det (May)",#N/A,FALSE,"June";"sum (MAY YTD)",#N/A,FALSE,"June YTD"}</definedName>
    <definedName function="false" hidden="true" name="wrn1.augyt_1_1" vbProcedure="false">{"det (May)",#N/A,FALSE,"June";"sum (MAY YTD)",#N/A,FALSE,"June YTD"}</definedName>
    <definedName function="false" hidden="true" name="wrn1.augyt_1_1_1" vbProcedure="false">{"det (May)",#N/A,FALSE,"June";"sum (MAY YTD)",#N/A,FALSE,"June YTD"}</definedName>
    <definedName function="false" hidden="true" name="wrn1.augyt_1_2" vbProcedure="false">{"det (May)",#N/A,FALSE,"June";"sum (MAY YTD)",#N/A,FALSE,"June YTD"}</definedName>
    <definedName function="false" hidden="true" name="wrn1.augyt_2" vbProcedure="false">{"det (May)",#N/A,FALSE,"June";"sum (MAY YTD)",#N/A,FALSE,"June YTD"}</definedName>
    <definedName function="false" hidden="true" name="wrn1.aug_1" vbProcedure="false">{"det (May)",#N/A,FALSE,"June";"sum (MAY YTD)",#N/A,FALSE,"June YTD"}</definedName>
    <definedName function="false" hidden="true" name="wrn1.aug_1_1" vbProcedure="false">{"det (May)",#N/A,FALSE,"June";"sum (MAY YTD)",#N/A,FALSE,"June YTD"}</definedName>
    <definedName function="false" hidden="true" name="wrn1.aug_1_1_1" vbProcedure="false">{"det (May)",#N/A,FALSE,"June";"sum (MAY YTD)",#N/A,FALSE,"June YTD"}</definedName>
    <definedName function="false" hidden="true" name="wrn1.aug_1_2" vbProcedure="false">{"det (May)",#N/A,FALSE,"June";"sum (MAY YTD)",#N/A,FALSE,"June YTD"}</definedName>
    <definedName function="false" hidden="true" name="wrn1.aug_2" vbProcedure="false">{"det (May)",#N/A,FALSE,"June";"sum (MAY YTD)",#N/A,FALSE,"June YTD"}</definedName>
    <definedName function="false" hidden="true" name="wrn1.brol"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1.brol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1.brol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1.brol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1.brol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1.brol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1.june" vbProcedure="false">{"det (May)",#N/A,FALSE,"June";"sum (MAY YTD)",#N/A,FALSE,"June YTD"}</definedName>
    <definedName function="false" hidden="true" name="wrn1.june_1" vbProcedure="false">{"det (May)",#N/A,FALSE,"June";"sum (MAY YTD)",#N/A,FALSE,"June YTD"}</definedName>
    <definedName function="false" hidden="true" name="wrn1.june_1_1" vbProcedure="false">{"det (May)",#N/A,FALSE,"June";"sum (MAY YTD)",#N/A,FALSE,"June YTD"}</definedName>
    <definedName function="false" hidden="true" name="wrn1.june_1_1_1" vbProcedure="false">{"det (May)",#N/A,FALSE,"June";"sum (MAY YTD)",#N/A,FALSE,"June YTD"}</definedName>
    <definedName function="false" hidden="true" name="wrn1.june_1_2" vbProcedure="false">{"det (May)",#N/A,FALSE,"June";"sum (MAY YTD)",#N/A,FALSE,"June YTD"}</definedName>
    <definedName function="false" hidden="true" name="wrn1.june_2" vbProcedure="false">{"det (May)",#N/A,FALSE,"June";"sum (MAY YTD)",#N/A,FALSE,"June YTD"}</definedName>
    <definedName function="false" hidden="true" name="wrn2.brol"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2.brol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2.brol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2.brol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2.brol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2.brol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wrn2.june" vbProcedure="false">{"det (May)",#N/A,FALSE,"June";"sum (MAY YTD)",#N/A,FALSE,"June YTD"}</definedName>
    <definedName function="false" hidden="true" name="wrn2.june_1" vbProcedure="false">{"det (May)",#N/A,FALSE,"June";"sum (MAY YTD)",#N/A,FALSE,"June YTD"}</definedName>
    <definedName function="false" hidden="true" name="wrn2.june_1_1" vbProcedure="false">{"det (May)",#N/A,FALSE,"June";"sum (MAY YTD)",#N/A,FALSE,"June YTD"}</definedName>
    <definedName function="false" hidden="true" name="wrn2.june_1_1_1" vbProcedure="false">{"det (May)",#N/A,FALSE,"June";"sum (MAY YTD)",#N/A,FALSE,"June YTD"}</definedName>
    <definedName function="false" hidden="true" name="wrn2.june_1_2" vbProcedure="false">{"det (May)",#N/A,FALSE,"June";"sum (MAY YTD)",#N/A,FALSE,"June YTD"}</definedName>
    <definedName function="false" hidden="true" name="wrn2.june_2" vbProcedure="false">{"det (May)",#N/A,FALSE,"June";"sum (MAY YTD)",#N/A,FALSE,"June YTD"}</definedName>
    <definedName function="false" hidden="true" name="wrwew" vbProcedure="false">{#N/A,#N/A,FALSE,"CUSCOL";#N/A,#N/A,FALSE,"CUSCOL1";#N/A,#N/A,FALSE,"CUSSIL";#N/A,#N/A,FALSE,"CUSSIL1";#N/A,#N/A,FALSE,"ACOMEN";#N/A,#N/A,FALSE,"ACOMEN1";#N/A,#N/A,FALSE,"FISILV";#N/A,#N/A,FALSE,"FISILVI1";#N/A,#N/A,FALSE,"RENSIL";#N/A,#N/A,FALSE,"RENSIL1";#N/A,#N/A,FALSE,"GASTOS";#N/A,#N/A,FALSE,"GASTOS1"}</definedName>
    <definedName function="false" hidden="true" name="wrwew_1" vbProcedure="false">{#N/A,#N/A,FALSE,"CUSCOL";#N/A,#N/A,FALSE,"CUSCOL1";#N/A,#N/A,FALSE,"CUSSIL";#N/A,#N/A,FALSE,"CUSSIL1";#N/A,#N/A,FALSE,"ACOMEN";#N/A,#N/A,FALSE,"ACOMEN1";#N/A,#N/A,FALSE,"FISILV";#N/A,#N/A,FALSE,"FISILVI1";#N/A,#N/A,FALSE,"RENSIL";#N/A,#N/A,FALSE,"RENSIL1";#N/A,#N/A,FALSE,"GASTOS";#N/A,#N/A,FALSE,"GASTOS1"}</definedName>
    <definedName function="false" hidden="true" name="wrwew_1_1" vbProcedure="false">{#N/A,#N/A,FALSE,"CUSCOL";#N/A,#N/A,FALSE,"CUSCOL1";#N/A,#N/A,FALSE,"CUSSIL";#N/A,#N/A,FALSE,"CUSSIL1";#N/A,#N/A,FALSE,"ACOMEN";#N/A,#N/A,FALSE,"ACOMEN1";#N/A,#N/A,FALSE,"FISILV";#N/A,#N/A,FALSE,"FISILVI1";#N/A,#N/A,FALSE,"RENSIL";#N/A,#N/A,FALSE,"RENSIL1";#N/A,#N/A,FALSE,"GASTOS";#N/A,#N/A,FALSE,"GASTOS1"}</definedName>
    <definedName function="false" hidden="true" name="wrwew_1_1_1" vbProcedure="false">{#N/A,#N/A,FALSE,"CUSCOL";#N/A,#N/A,FALSE,"CUSCOL1";#N/A,#N/A,FALSE,"CUSSIL";#N/A,#N/A,FALSE,"CUSSIL1";#N/A,#N/A,FALSE,"ACOMEN";#N/A,#N/A,FALSE,"ACOMEN1";#N/A,#N/A,FALSE,"FISILV";#N/A,#N/A,FALSE,"FISILVI1";#N/A,#N/A,FALSE,"RENSIL";#N/A,#N/A,FALSE,"RENSIL1";#N/A,#N/A,FALSE,"GASTOS";#N/A,#N/A,FALSE,"GASTOS1"}</definedName>
    <definedName function="false" hidden="true" name="wrwew_1_2" vbProcedure="false">{#N/A,#N/A,FALSE,"CUSCOL";#N/A,#N/A,FALSE,"CUSCOL1";#N/A,#N/A,FALSE,"CUSSIL";#N/A,#N/A,FALSE,"CUSSIL1";#N/A,#N/A,FALSE,"ACOMEN";#N/A,#N/A,FALSE,"ACOMEN1";#N/A,#N/A,FALSE,"FISILV";#N/A,#N/A,FALSE,"FISILVI1";#N/A,#N/A,FALSE,"RENSIL";#N/A,#N/A,FALSE,"RENSIL1";#N/A,#N/A,FALSE,"GASTOS";#N/A,#N/A,FALSE,"GASTOS1"}</definedName>
    <definedName function="false" hidden="true" name="wrwew_2" vbProcedure="false">{#N/A,#N/A,FALSE,"CUSCOL";#N/A,#N/A,FALSE,"CUSCOL1";#N/A,#N/A,FALSE,"CUSSIL";#N/A,#N/A,FALSE,"CUSSIL1";#N/A,#N/A,FALSE,"ACOMEN";#N/A,#N/A,FALSE,"ACOMEN1";#N/A,#N/A,FALSE,"FISILV";#N/A,#N/A,FALSE,"FISILVI1";#N/A,#N/A,FALSE,"RENSIL";#N/A,#N/A,FALSE,"RENSIL1";#N/A,#N/A,FALSE,"GASTOS";#N/A,#N/A,FALSE,"GASTOS1"}</definedName>
    <definedName function="false" hidden="true" name="wrx.geral" vbProcedure="false">{#N/A,#N/A,FALSE,"GRÁFICO";#N/A,#N/A,FALSE,"MED-URBANIZ";#N/A,#N/A,FALSE,"RES-URBANIZ";#N/A,#N/A,FALSE,"POS-FÍSICA-BLOCO2";#N/A,#N/A,FALSE,"MED-BLOCO2";#N/A,#N/A,FALSE,"RES-BLOCO2";#N/A,#N/A,FALSE,"POS-FÍSICA-BLOCO1";#N/A,#N/A,FALSE,"MED-BLOCO1";#N/A,#N/A,FALSE,"RES-BLOCO1";#N/A,#N/A,FALSE,"REAJUSTE";#N/A,#N/A,FALSE,"POS-FÍSICA-RESUMO";#N/A,#N/A,FALSE,"EXTCRO";#N/A,#N/A,FALSE,"RES-GERAL";#N/A,#N/A,FALSE,"MULTA"}</definedName>
    <definedName function="false" hidden="true" name="wrywtyr" vbProcedure="false">{"'gráf jan00'!$A$1:$AK$41"}</definedName>
    <definedName function="false" hidden="true" name="wrywtyr_1" vbProcedure="false">{"'gráf jan00'!$A$1:$AK$41"}</definedName>
    <definedName function="false" hidden="true" name="wrywtyr_1_1" vbProcedure="false">{"'gráf jan00'!$A$1:$AK$41"}</definedName>
    <definedName function="false" hidden="true" name="wrywtyr_1_1_1" vbProcedure="false">{"'gráf jan00'!$A$1:$AK$41"}</definedName>
    <definedName function="false" hidden="true" name="wrywtyr_1_2" vbProcedure="false">{"'gráf jan00'!$A$1:$AK$41"}</definedName>
    <definedName function="false" hidden="true" name="wrywtyr_2" vbProcedure="false">{"'gráf jan00'!$A$1:$AK$41"}</definedName>
    <definedName function="false" hidden="true" name="WR_1" vbProcedure="false">{"'Quadro'!$A$4:$BG$78"}</definedName>
    <definedName function="false" hidden="true" name="WR_1_1" vbProcedure="false">{"'Quadro'!$A$4:$BG$78"}</definedName>
    <definedName function="false" hidden="true" name="WR_1_1_1" vbProcedure="false">{"'Quadro'!$A$4:$BG$78"}</definedName>
    <definedName function="false" hidden="true" name="WR_1_2" vbProcedure="false">{"'Quadro'!$A$4:$BG$78"}</definedName>
    <definedName function="false" hidden="true" name="WR_2" vbProcedure="false">{"'Quadro'!$A$4:$BG$78"}</definedName>
    <definedName function="false" hidden="true" name="WS" vbProcedure="false">{#N/A,#N/A,FALSE,"IR E CS 1997";#N/A,#N/A,FALSE,"PR ND";#N/A,#N/A,FALSE,"8191";#N/A,#N/A,FALSE,"8383";#N/A,#N/A,FALSE,"MP 1024";#N/A,#N/A,FALSE,"AD_EX_97";#N/A,#N/A,FALSE,"BD 97"}</definedName>
    <definedName function="false" hidden="true" name="wsewew" vbProcedure="false">{#N/A,#N/A,FALSE,"PCOL"}</definedName>
    <definedName function="false" hidden="true" name="wsewew_1" vbProcedure="false">{#N/A,#N/A,FALSE,"PCOL"}</definedName>
    <definedName function="false" hidden="true" name="wsewew_1_1" vbProcedure="false">{#N/A,#N/A,FALSE,"PCOL"}</definedName>
    <definedName function="false" hidden="true" name="wsewew_1_1_1" vbProcedure="false">{#N/A,#N/A,FALSE,"PCOL"}</definedName>
    <definedName function="false" hidden="true" name="wsewew_1_2" vbProcedure="false">{#N/A,#N/A,FALSE,"PCOL"}</definedName>
    <definedName function="false" hidden="true" name="wsewew_2" vbProcedure="false">{#N/A,#N/A,FALSE,"PCOL"}</definedName>
    <definedName function="false" hidden="true" name="WSX"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wsx_1" vbProcedure="false">{"'gráf jan00'!$A$1:$AK$41"}</definedName>
    <definedName function="false" hidden="true" name="wsx_1_1" vbProcedure="false">{"'gráf jan00'!$A$1:$AK$41"}</definedName>
    <definedName function="false" hidden="true" name="wsx_1_1_1" vbProcedure="false">{"'gráf jan00'!$A$1:$AK$41"}</definedName>
    <definedName function="false" hidden="true" name="wsx_1_2" vbProcedure="false">{"'gráf jan00'!$A$1:$AK$41"}</definedName>
    <definedName function="false" hidden="true" name="wsx_2" vbProcedure="false">{"'gráf jan00'!$A$1:$AK$41"}</definedName>
    <definedName function="false" hidden="true" name="WS_1" vbProcedure="false">{#N/A,#N/A,FALSE,"IR E CS 1997";#N/A,#N/A,FALSE,"PR ND";#N/A,#N/A,FALSE,"8191";#N/A,#N/A,FALSE,"8383";#N/A,#N/A,FALSE,"MP 1024";#N/A,#N/A,FALSE,"AD_EX_97";#N/A,#N/A,FALSE,"BD 97"}</definedName>
    <definedName function="false" hidden="true" name="ws_1_1" vbProcedure="false">{"'CptDifn'!$AA$32:$AG$32"}</definedName>
    <definedName function="false" hidden="true" name="ws_1_1_1" vbProcedure="false">{"'CptDifn'!$AA$32:$AG$32"}</definedName>
    <definedName function="false" hidden="true" name="ws_1_2" vbProcedure="false">{"'CptDifn'!$AA$32:$AG$32"}</definedName>
    <definedName function="false" hidden="true" name="ws_2" vbProcedure="false">{"'CptDifn'!$AA$32:$AG$32"}</definedName>
    <definedName function="false" hidden="true" name="wt5ye65y" vbProcedure="false">{"'gráf jan00'!$A$1:$AK$41"}</definedName>
    <definedName function="false" hidden="true" name="wty" vbProcedure="false">{"'gráf jan00'!$A$1:$AK$41"}</definedName>
    <definedName function="false" hidden="true" name="wty_1" vbProcedure="false">{"'gráf jan00'!$A$1:$AK$41"}</definedName>
    <definedName function="false" hidden="true" name="wty_1_1" vbProcedure="false">{"'gráf jan00'!$A$1:$AK$41"}</definedName>
    <definedName function="false" hidden="true" name="wty_1_1_1" vbProcedure="false">{"'gráf jan00'!$A$1:$AK$41"}</definedName>
    <definedName function="false" hidden="true" name="wty_1_2" vbProcedure="false">{"'gráf jan00'!$A$1:$AK$41"}</definedName>
    <definedName function="false" hidden="true" name="wty_2" vbProcedure="false">{"'gráf jan00'!$A$1:$AK$41"}</definedName>
    <definedName function="false" hidden="true" name="wvu.ACC." vbProcedure="false">{TRUE,TRUE,-1.25,-15.5,484.5,278.25,FALSE,FALSE,TRUE,FALSE,0,1,#N/A,452,#N/A,5.92592592592593,22.5714285714286,1,FALSE,FALSE,3,TRUE,1,FALSE,100,"Swvu.ACC.","ACwvu.ACC.",#N/A,FALSE,FALSE,0,0,0,0,2,"","",FALSE,FALSE,FALSE,FALSE,1,90,#N/A,#N/A,"=R1C1:R650C11",FALSE,#N/A,#N/A,FALSE,FALSE,FALSE,1,65532,65532,FALSE,FALSE,TRUE,TRUE,TRUE}</definedName>
    <definedName function="false" hidden="true" name="wvu.ACC._1" vbProcedure="false">{TRUE,TRUE,-1.25,-15.5,484.5,278.25,FALSE,FALSE,TRUE,FALSE,0,1,#N/A,452,#N/A,5.92592592592593,22.5714285714286,1,FALSE,FALSE,3,TRUE,1,FALSE,100,"Swvu.ACC.","ACwvu.ACC.",#N/A,FALSE,FALSE,0,0,0,0,2,"","",FALSE,FALSE,FALSE,FALSE,1,90,#N/A,#N/A,"=R1C1:R650C11",FALSE,#N/A,#N/A,FALSE,FALSE,FALSE,1,65532,65532,FALSE,FALSE,TRUE,TRUE,TRUE}</definedName>
    <definedName function="false" hidden="true" name="wvu.AFAC." vbProcedure="false">{TRUE,TRUE,-1.25,-15.5,484.5,278.25,FALSE,FALSE,TRUE,FALSE,0,1,#N/A,551,#N/A,5.92592592592593,22.5714285714286,1,FALSE,FALSE,3,TRUE,1,FALSE,100,"Swvu.AFAC.","ACwvu.AFAC.",#N/A,FALSE,FALSE,0,0,0,0,2,"","",FALSE,FALSE,FALSE,FALSE,1,90,#N/A,#N/A,"=R1C1:R650C11",FALSE,#N/A,#N/A,FALSE,FALSE,FALSE,1,65532,65532,FALSE,FALSE,TRUE,TRUE,TRUE}</definedName>
    <definedName function="false" hidden="true" name="wvu.AFAC._1" vbProcedure="false">{TRUE,TRUE,-1.25,-15.5,484.5,278.25,FALSE,FALSE,TRUE,FALSE,0,1,#N/A,551,#N/A,5.92592592592593,22.5714285714286,1,FALSE,FALSE,3,TRUE,1,FALSE,100,"Swvu.AFAC.","ACwvu.AFAC.",#N/A,FALSE,FALSE,0,0,0,0,2,"","",FALSE,FALSE,FALSE,FALSE,1,90,#N/A,#N/A,"=R1C1:R650C11",FALSE,#N/A,#N/A,FALSE,FALSE,FALSE,1,65532,65532,FALSE,FALSE,TRUE,TRUE,TRUE}</definedName>
    <definedName function="false" hidden="true" name="wvu.ELIMLUCRO." vbProcedure="false">{TRUE,TRUE,-1.25,-15.5,484.5,278.25,FALSE,FALSE,TRUE,FALSE,0,3,#N/A,574,#N/A,6.75,22.5714285714286,1,FALSE,FALSE,3,TRUE,1,FALSE,100,"Swvu.ELIMLUCRO.","ACwvu.ELIMLUCRO.",#N/A,FALSE,FALSE,0,0,0,0,2,"","",FALSE,FALSE,FALSE,FALSE,1,90,#N/A,#N/A,"=R1C1:R650C11",FALSE,#N/A,#N/A,FALSE,FALSE,FALSE,1,65532,65532,FALSE,FALSE,TRUE,TRUE,TRUE}</definedName>
    <definedName function="false" hidden="true" name="wvu.ELIMLUCRO._1" vbProcedure="false">{TRUE,TRUE,-1.25,-15.5,484.5,278.25,FALSE,FALSE,TRUE,FALSE,0,3,#N/A,574,#N/A,6.75,22.5714285714286,1,FALSE,FALSE,3,TRUE,1,FALSE,100,"Swvu.ELIMLUCRO.","ACwvu.ELIMLUCRO.",#N/A,FALSE,FALSE,0,0,0,0,2,"","",FALSE,FALSE,FALSE,FALSE,1,90,#N/A,#N/A,"=R1C1:R650C11",FALSE,#N/A,#N/A,FALSE,FALSE,FALSE,1,65532,65532,FALSE,FALSE,TRUE,TRUE,TRUE}</definedName>
    <definedName function="false" hidden="true" name="wvu.ESTOQUES." vbProcedure="false">{TRUE,TRUE,-1.25,-15.5,484.5,278.25,FALSE,FALSE,TRUE,FALSE,0,1,#N/A,183,#N/A,5.92592592592593,22.5714285714286,1,FALSE,FALSE,3,TRUE,1,FALSE,100,"Swvu.ESTOQUES.","ACwvu.ESTOQUES.",#N/A,FALSE,FALSE,0,0,0,0,2,"","",FALSE,FALSE,FALSE,FALSE,1,90,#N/A,#N/A,"=R1C1:R650C11",FALSE,#N/A,#N/A,FALSE,FALSE,FALSE,1,65532,65532,FALSE,FALSE,TRUE,TRUE,TRUE}</definedName>
    <definedName function="false" hidden="true" name="wvu.ESTOQUES._1" vbProcedure="false">{TRUE,TRUE,-1.25,-15.5,484.5,278.25,FALSE,FALSE,TRUE,FALSE,0,1,#N/A,183,#N/A,5.92592592592593,22.5714285714286,1,FALSE,FALSE,3,TRUE,1,FALSE,100,"Swvu.ESTOQUES.","ACwvu.ESTOQUES.",#N/A,FALSE,FALSE,0,0,0,0,2,"","",FALSE,FALSE,FALSE,FALSE,1,90,#N/A,#N/A,"=R1C1:R650C11",FALSE,#N/A,#N/A,FALSE,FALSE,FALSE,1,65532,65532,FALSE,FALSE,TRUE,TRUE,TRUE}</definedName>
    <definedName function="false" hidden="true" name="wvu.Fabio." vbProcedure="false">{TRUE,TRUE,-1.25,-15.5,484.5,276.75,FALSE,FALSE,TRUE,TRUE,0,2,3,6,469,1,1,4,TRUE,TRUE,3,TRUE,1,TRUE,100,"Swvu.Fabio.","ACwvu.Fabio.",#N/A,FALSE,FALSE,0,0,0.393700787401575,0.393700787401575,2,"","&amp;C&amp;""Times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function="false" hidden="true" name="wvu.Fabio._1" vbProcedure="false">{TRUE,TRUE,-1.25,-15.5,484.5,276.75,FALSE,FALSE,TRUE,TRUE,0,2,3,6,469,1,1,4,TRUE,TRUE,3,TRUE,1,TRUE,100,"Swvu.Fabio.","ACwvu.Fabio.",#N/A,FALSE,FALSE,0,0,0.393700787401575,0.393700787401575,2,"","&amp;C&amp;""Times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function="false" hidden="true" name="wvu.LPERDAS." vbProcedure="false">{TRUE,TRUE,-1.25,-15.5,484.5,278.25,FALSE,FALSE,TRUE,FALSE,0,5,#N/A,63,#N/A,7.47457627118644,22.5714285714286,1,FALSE,FALSE,3,TRUE,1,FALSE,100,"Swvu.LPERDAS.","ACwvu.LPERDAS.",#N/A,FALSE,FALSE,0,0,0,0,2,"","",FALSE,FALSE,FALSE,FALSE,1,90,#N/A,#N/A,"=R1C1:R650C11",FALSE,#N/A,#N/A,FALSE,FALSE,FALSE,1,65532,65532,FALSE,FALSE,TRUE,TRUE,TRUE}</definedName>
    <definedName function="false" hidden="true" name="wvu.LPERDAS._1" vbProcedure="false">{TRUE,TRUE,-1.25,-15.5,484.5,278.25,FALSE,FALSE,TRUE,FALSE,0,5,#N/A,63,#N/A,7.47457627118644,22.5714285714286,1,FALSE,FALSE,3,TRUE,1,FALSE,100,"Swvu.LPERDAS.","ACwvu.LPERDAS.",#N/A,FALSE,FALSE,0,0,0,0,2,"","",FALSE,FALSE,FALSE,FALSE,1,90,#N/A,#N/A,"=R1C1:R650C11",FALSE,#N/A,#N/A,FALSE,FALSE,FALSE,1,65532,65532,FALSE,FALSE,TRUE,TRUE,TRUE}</definedName>
    <definedName function="false" hidden="true" name="wvu.Print_Todo." vbProcedure="false">{TRUE,TRUE,-1.25,-15.5,484.5,276.75,FALSE,TRUE,TRUE,TRUE,0,1,1,300,1,1.96296296296296,1.15384615384615,4,TRUE,TRUE,3,TRUE,1,FALSE,75,"Swvu.Print_Todo.","ACwvu.Print_Todo.",#N/A,FALSE,FALSE,0,0,0,0,2,"","",FALSE,FALSE,TRUE,FALSE,1,#N/A,2,10,"=R1C1:R636C40",FALSE,#N/A,#N/A,FALSE,FALSE,FALSE,9,300,300,FALSE,TRUE,TRUE,TRUE,TRUE}</definedName>
    <definedName function="false" hidden="true" name="wvu.RES432." vbProcedure="false">{TRUE,TRUE,-1.25,-15.5,484.5,278.25,FALSE,FALSE,TRUE,FALSE,0,5,#N/A,593,#N/A,7.47457627118644,22.5714285714286,1,FALSE,FALSE,3,TRUE,1,FALSE,100,"Swvu.RES432.","ACwvu.RES432.",#N/A,FALSE,FALSE,0,0,0,0,2,"","",FALSE,FALSE,FALSE,FALSE,1,90,#N/A,#N/A,"=R1C1:R650C11",FALSE,#N/A,#N/A,FALSE,FALSE,FALSE,1,65532,65532,FALSE,FALSE,TRUE,TRUE,TRUE}</definedName>
    <definedName function="false" hidden="true" name="wvu.RES432._1" vbProcedure="false">{TRUE,TRUE,-1.25,-15.5,484.5,278.25,FALSE,FALSE,TRUE,FALSE,0,5,#N/A,593,#N/A,7.47457627118644,22.5714285714286,1,FALSE,FALSE,3,TRUE,1,FALSE,100,"Swvu.RES432.","ACwvu.RES432.",#N/A,FALSE,FALSE,0,0,0,0,2,"","",FALSE,FALSE,FALSE,FALSE,1,90,#N/A,#N/A,"=R1C1:R650C11",FALSE,#N/A,#N/A,FALSE,FALSE,FALSE,1,65532,65532,FALSE,FALSE,TRUE,TRUE,TRUE}</definedName>
    <definedName function="false" hidden="true" name="wvu.Socios._.95." vbProcedure="false">{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function="false" hidden="true" name="wvu.VERLUCRO." vbProcedure="false">{FALSE,FALSE,-1.25,-15.5,484.5,278.25,FALSE,FALSE,TRUE,FALSE,0,1,#N/A,1106,#N/A,12.4059405940594,23.2666666666667,1,FALSE,FALSE,3,TRUE,1,FALSE,100,"Swvu.VERLUCRO.","ACwvu.VERLUCRO.",#N/A,FALSE,FALSE,0,0,0,0,1,"","",TRUE,FALSE,FALSE,FALSE,1,95,#N/A,#N/A,FALSE,FALSE,FALSE,FALSE,FALSE,FALSE,FALSE,1,65532,65532,FALSE,FALSE,TRUE,TRUE,TRUE}</definedName>
    <definedName function="false" hidden="true" name="wvu.VERLUCRO._1" vbProcedure="false">{FALSE,FALSE,-1.25,-15.5,484.5,278.25,FALSE,FALSE,TRUE,FALSE,0,1,#N/A,1106,#N/A,12.4059405940594,23.2666666666667,1,FALSE,FALSE,3,TRUE,1,FALSE,100,"Swvu.VERLUCRO.","ACwvu.VERLUCRO.",#N/A,FALSE,FALSE,0,0,0,0,1,"","",TRUE,FALSE,FALSE,FALSE,1,95,#N/A,#N/A,FALSE,FALSE,FALSE,FALSE,FALSE,FALSE,FALSE,1,65532,65532,FALSE,FALSE,TRUE,TRUE,TRUE}</definedName>
    <definedName function="false" hidden="true" name="ww" vbProcedure="false">#REF!</definedName>
    <definedName function="false" hidden="true" name="www" vbProcedure="false">{#N/A,#N/A,FALSE,"Aging Summary";#N/A,#N/A,FALSE,"Ratio Analysis";#N/A,#N/A,FALSE,"Test 120 Day Accts";#N/A,#N/A,FALSE,"Tickmarks"}</definedName>
    <definedName function="false" hidden="true" name="WWWW" vbProcedure="false">{#N/A,#N/A,FALSE,"GERAL";#N/A,#N/A,FALSE,"012-96";#N/A,#N/A,FALSE,"018-96";#N/A,#N/A,FALSE,"027-96";#N/A,#N/A,FALSE,"059-96";#N/A,#N/A,FALSE,"076-96";#N/A,#N/A,FALSE,"019-97";#N/A,#N/A,FALSE,"021-97";#N/A,#N/A,FALSE,"022-97";#N/A,#N/A,FALSE,"028-97"}</definedName>
    <definedName function="false" hidden="true" name="WWWWWWWWWW" vbProcedure="false">{"'gráf jan00'!$A$1:$AK$41"}</definedName>
    <definedName function="false" hidden="true" name="WWWWWWWWWW_1" vbProcedure="false">{"'gráf jan00'!$A$1:$AK$41"}</definedName>
    <definedName function="false" hidden="true" name="WWWWWWWWWW_1_1" vbProcedure="false">{"'gráf jan00'!$A$1:$AK$41"}</definedName>
    <definedName function="false" hidden="true" name="WWWWWWWWWW_1_1_1" vbProcedure="false">{"'gráf jan00'!$A$1:$AK$41"}</definedName>
    <definedName function="false" hidden="true" name="WWWWWWWWWW_1_2" vbProcedure="false">{"'gráf jan00'!$A$1:$AK$41"}</definedName>
    <definedName function="false" hidden="true" name="WWWWWWWWWW_2" vbProcedure="false">{"'gráf jan00'!$A$1:$AK$41"}</definedName>
    <definedName function="false" hidden="true" name="www_1" vbProcedure="false">{"'teste'!$B$2:$R$49"}</definedName>
    <definedName function="false" hidden="true" name="www_1_1" vbProcedure="false">{"'teste'!$B$2:$R$49"}</definedName>
    <definedName function="false" hidden="true" name="www_1_1_1" vbProcedure="false">{"'teste'!$B$2:$R$49"}</definedName>
    <definedName function="false" hidden="true" name="www_1_2" vbProcedure="false">{"'teste'!$B$2:$R$49"}</definedName>
    <definedName function="false" hidden="true" name="www_2" vbProcedure="false">{"'teste'!$B$2:$R$49"}</definedName>
    <definedName function="false" hidden="true" name="WX" vbProcedure="false">{#N/A,#N/A,FALSE,"GQGEMPRE"}</definedName>
    <definedName function="false" hidden="true" name="WX_1" vbProcedure="false">{#N/A,#N/A,FALSE,"GQGEMPRE"}</definedName>
    <definedName function="false" hidden="true" name="WX_1_1" vbProcedure="false">{#N/A,#N/A,FALSE,"GQGEMPRE"}</definedName>
    <definedName function="false" hidden="true" name="WX_1_1_1" vbProcedure="false">{#N/A,#N/A,FALSE,"GQGEMPRE"}</definedName>
    <definedName function="false" hidden="true" name="WX_1_2" vbProcedure="false">{#N/A,#N/A,FALSE,"GQGEMPRE"}</definedName>
    <definedName function="false" hidden="true" name="WX_2" vbProcedure="false">{#N/A,#N/A,FALSE,"GQGEMPRE"}</definedName>
    <definedName function="false" hidden="true" name="w_1" vbProcedure="false">{#N/A,#N/A,FALSE,"GERAL";#N/A,#N/A,FALSE,"012-96";#N/A,#N/A,FALSE,"018-96";#N/A,#N/A,FALSE,"027-96";#N/A,#N/A,FALSE,"059-96";#N/A,#N/A,FALSE,"076-96";#N/A,#N/A,FALSE,"019-97";#N/A,#N/A,FALSE,"021-97";#N/A,#N/A,FALSE,"022-97";#N/A,#N/A,FALSE,"028-97"}</definedName>
    <definedName function="false" hidden="true" name="w_1_1" vbProcedure="false">{#N/A,#N/A,FALSE,"GERAL";#N/A,#N/A,FALSE,"012-96";#N/A,#N/A,FALSE,"018-96";#N/A,#N/A,FALSE,"027-96";#N/A,#N/A,FALSE,"059-96";#N/A,#N/A,FALSE,"076-96";#N/A,#N/A,FALSE,"019-97";#N/A,#N/A,FALSE,"021-97";#N/A,#N/A,FALSE,"022-97";#N/A,#N/A,FALSE,"028-97"}</definedName>
    <definedName function="false" hidden="true" name="w_1_1_1" vbProcedure="false">{#N/A,#N/A,FALSE,"GERAL";#N/A,#N/A,FALSE,"012-96";#N/A,#N/A,FALSE,"018-96";#N/A,#N/A,FALSE,"027-96";#N/A,#N/A,FALSE,"059-96";#N/A,#N/A,FALSE,"076-96";#N/A,#N/A,FALSE,"019-97";#N/A,#N/A,FALSE,"021-97";#N/A,#N/A,FALSE,"022-97";#N/A,#N/A,FALSE,"028-97"}</definedName>
    <definedName function="false" hidden="true" name="w_1_2" vbProcedure="false">{#N/A,#N/A,FALSE,"GERAL";#N/A,#N/A,FALSE,"012-96";#N/A,#N/A,FALSE,"018-96";#N/A,#N/A,FALSE,"027-96";#N/A,#N/A,FALSE,"059-96";#N/A,#N/A,FALSE,"076-96";#N/A,#N/A,FALSE,"019-97";#N/A,#N/A,FALSE,"021-97";#N/A,#N/A,FALSE,"022-97";#N/A,#N/A,FALSE,"028-97"}</definedName>
    <definedName function="false" hidden="true" name="x" vbProcedure="false">{#N/A,#N/A,FALSE,"GERAL";#N/A,#N/A,FALSE,"012-96";#N/A,#N/A,FALSE,"018-96";#N/A,#N/A,FALSE,"027-96";#N/A,#N/A,FALSE,"059-96";#N/A,#N/A,FALSE,"076-96";#N/A,#N/A,FALSE,"019-97";#N/A,#N/A,FALSE,"021-97";#N/A,#N/A,FALSE,"022-97";#N/A,#N/A,FALSE,"028-97"}</definedName>
    <definedName function="false" hidden="true" name="xaaxx"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aaxx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aaxx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aaxx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aaxx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aaxx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c" vbProcedure="false">{"'gráf jan00'!$A$1:$AK$41"}</definedName>
    <definedName function="false" hidden="true" name="XCC" vbProcedure="false">{"'gráf jan00'!$A$1:$AK$41"}</definedName>
    <definedName function="false" hidden="true" name="xcxcx" vbProcedure="false">{"'gráf jan00'!$A$1:$AK$41"}</definedName>
    <definedName function="false" hidden="true" name="xcxcx_1" vbProcedure="false">{"'gráf jan00'!$A$1:$AK$41"}</definedName>
    <definedName function="false" hidden="true" name="xcxcx_1_1" vbProcedure="false">{"'gráf jan00'!$A$1:$AK$41"}</definedName>
    <definedName function="false" hidden="true" name="xcxcx_1_1_1" vbProcedure="false">{"'gráf jan00'!$A$1:$AK$41"}</definedName>
    <definedName function="false" hidden="true" name="xcxcx_1_2" vbProcedure="false">{"'gráf jan00'!$A$1:$AK$41"}</definedName>
    <definedName function="false" hidden="true" name="xcxcx_2" vbProcedure="false">{"'gráf jan00'!$A$1:$AK$41"}</definedName>
    <definedName function="false" hidden="true" name="xc_1" vbProcedure="false">{"'gráf jan00'!$A$1:$AK$41"}</definedName>
    <definedName function="false" hidden="true" name="xc_1_1" vbProcedure="false">{"'gráf jan00'!$A$1:$AK$41"}</definedName>
    <definedName function="false" hidden="true" name="xc_1_1_1" vbProcedure="false">{"'gráf jan00'!$A$1:$AK$41"}</definedName>
    <definedName function="false" hidden="true" name="xc_1_2" vbProcedure="false">{"'gráf jan00'!$A$1:$AK$41"}</definedName>
    <definedName function="false" hidden="true" name="xc_2" vbProcedure="false">{"'gráf jan00'!$A$1:$AK$41"}</definedName>
    <definedName function="false" hidden="true" name="xd" vbProcedure="false">{"'gráf jan00'!$A$1:$AK$41"}</definedName>
    <definedName function="false" hidden="true" name="xdet"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det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det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det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det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det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DF" vbProcedure="false">{"'Quadro'!$A$4:$BG$78"}</definedName>
    <definedName function="false" hidden="true" name="XDF_1" vbProcedure="false">{"'Quadro'!$A$4:$BG$78"}</definedName>
    <definedName function="false" hidden="true" name="XDF_1_1" vbProcedure="false">{"'Quadro'!$A$4:$BG$78"}</definedName>
    <definedName function="false" hidden="true" name="XDF_1_1_1" vbProcedure="false">{"'Quadro'!$A$4:$BG$78"}</definedName>
    <definedName function="false" hidden="true" name="XDF_1_2" vbProcedure="false">{"'Quadro'!$A$4:$BG$78"}</definedName>
    <definedName function="false" hidden="true" name="XDF_2" vbProcedure="false">{"'Quadro'!$A$4:$BG$78"}</definedName>
    <definedName function="false" hidden="true" name="XDSAD" vbProcedure="false">{"'REL CUSTODIF'!$B$1:$H$72"}</definedName>
    <definedName function="false" hidden="true" name="xfc" vbProcedure="false">{"'REL CUSTODIF'!$B$1:$H$72"}</definedName>
    <definedName function="false" hidden="true" name="xfreg" vbProcedure="false">{"'CptDifn'!$AA$32:$AG$32"}</definedName>
    <definedName function="false" hidden="true" name="xfreg_1" vbProcedure="false">{"'CptDifn'!$AA$32:$AG$32"}</definedName>
    <definedName function="false" hidden="true" name="xfreg_1_1" vbProcedure="false">{"'CptDifn'!$AA$32:$AG$32"}</definedName>
    <definedName function="false" hidden="true" name="xfreg_1_1_1" vbProcedure="false">{"'CptDifn'!$AA$32:$AG$32"}</definedName>
    <definedName function="false" hidden="true" name="xfreg_1_2" vbProcedure="false">{"'CptDifn'!$AA$32:$AG$32"}</definedName>
    <definedName function="false" hidden="true" name="xfreg_2" vbProcedure="false">{"'CptDifn'!$AA$32:$AG$32"}</definedName>
    <definedName function="false" hidden="true" name="xieir"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ieir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ieir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ieir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ieir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ieir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ir" vbProcedure="false">{"det (May)",#N/A,FALSE,"June";"sum (MAY YTD)",#N/A,FALSE,"June YTD"}</definedName>
    <definedName function="false" hidden="true" name="xir_1" vbProcedure="false">{"det (May)",#N/A,FALSE,"June";"sum (MAY YTD)",#N/A,FALSE,"June YTD"}</definedName>
    <definedName function="false" hidden="true" name="xir_1_1" vbProcedure="false">{"det (May)",#N/A,FALSE,"June";"sum (MAY YTD)",#N/A,FALSE,"June YTD"}</definedName>
    <definedName function="false" hidden="true" name="xir_1_1_1" vbProcedure="false">{"det (May)",#N/A,FALSE,"June";"sum (MAY YTD)",#N/A,FALSE,"June YTD"}</definedName>
    <definedName function="false" hidden="true" name="xir_1_2" vbProcedure="false">{"det (May)",#N/A,FALSE,"June";"sum (MAY YTD)",#N/A,FALSE,"June YTD"}</definedName>
    <definedName function="false" hidden="true" name="xir_2" vbProcedure="false">{"det (May)",#N/A,FALSE,"June";"sum (MAY YTD)",#N/A,FALSE,"June YTD"}</definedName>
    <definedName function="false" hidden="true" name="xkdirhj" vbProcedure="false">{"det (May)",#N/A,FALSE,"June";"sum (MAY YTD)",#N/A,FALSE,"June YTD"}</definedName>
    <definedName function="false" hidden="true" name="xkdirhj_1" vbProcedure="false">{"det (May)",#N/A,FALSE,"June";"sum (MAY YTD)",#N/A,FALSE,"June YTD"}</definedName>
    <definedName function="false" hidden="true" name="xkdirhj_1_1" vbProcedure="false">{"det (May)",#N/A,FALSE,"June";"sum (MAY YTD)",#N/A,FALSE,"June YTD"}</definedName>
    <definedName function="false" hidden="true" name="xkdirhj_1_1_1" vbProcedure="false">{"det (May)",#N/A,FALSE,"June";"sum (MAY YTD)",#N/A,FALSE,"June YTD"}</definedName>
    <definedName function="false" hidden="true" name="xkdirhj_1_2" vbProcedure="false">{"det (May)",#N/A,FALSE,"June";"sum (MAY YTD)",#N/A,FALSE,"June YTD"}</definedName>
    <definedName function="false" hidden="true" name="xkdirhj_2" vbProcedure="false">{"det (May)",#N/A,FALSE,"June";"sum (MAY YTD)",#N/A,FALSE,"June YTD"}</definedName>
    <definedName function="false" hidden="true" name="xkei0ori"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kei0ori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kei0ori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kei0ori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kei0ori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kei0ori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XRefActiveRow" vbProcedure="false">#REF!</definedName>
    <definedName function="false" hidden="true" name="XRefColumnsCount" vbProcedure="false">2</definedName>
    <definedName function="false" hidden="true" name="XRefCopy1" vbProcedure="false">#REF!</definedName>
    <definedName function="false" hidden="true" name="XRefCopy10" vbProcedure="false">#REF!</definedName>
    <definedName function="false" hidden="true" name="XRefCopy10Row" vbProcedure="false">#REF!</definedName>
    <definedName function="false" hidden="true" name="XRefCopy11" vbProcedure="false">#REF!</definedName>
    <definedName function="false" hidden="true" name="XRefCopy11Row" vbProcedure="false">#REF!</definedName>
    <definedName function="false" hidden="true" name="XRefCopy12" vbProcedure="false">#REF!</definedName>
    <definedName function="false" hidden="true" name="XRefCopy120" vbProcedure="false">'[45]mútuos não realizáveis'!#ref!</definedName>
    <definedName function="false" hidden="true" name="XRefCopy123" vbProcedure="false">'[45]mútuos não realizáveis'!#ref!</definedName>
    <definedName function="false" hidden="true" name="XRefCopy124" vbProcedure="false">#REF!</definedName>
    <definedName function="false" hidden="true" name="XRefCopy125" vbProcedure="false">#REF!</definedName>
    <definedName function="false" hidden="true" name="XRefCopy12Row" vbProcedure="false">#REF!</definedName>
    <definedName function="false" hidden="true" name="XRefCopy13" vbProcedure="false">#REF!</definedName>
    <definedName function="false" hidden="true" name="XRefCopy13Row" vbProcedure="false">#REF!</definedName>
    <definedName function="false" hidden="true" name="XRefCopy14" vbProcedure="false">#REF!</definedName>
    <definedName function="false" hidden="true" name="XRefCopy14Row" vbProcedure="false">#REF!</definedName>
    <definedName function="false" hidden="true" name="XRefCopy15" vbProcedure="false">[42]bp!#ref!</definedName>
    <definedName function="false" hidden="true" name="XRefCopy15Row" vbProcedure="false">#REF!</definedName>
    <definedName function="false" hidden="true" name="XRefCopy16" vbProcedure="false">#REF!</definedName>
    <definedName function="false" hidden="true" name="XRefCopy16Row" vbProcedure="false">#REF!</definedName>
    <definedName function="false" hidden="true" name="XRefCopy17" vbProcedure="false">[42]bp!#ref!</definedName>
    <definedName function="false" hidden="true" name="XRefCopy17Row" vbProcedure="false">#REF!</definedName>
    <definedName function="false" hidden="true" name="XRefCopy18" vbProcedure="false">#REF!</definedName>
    <definedName function="false" hidden="true" name="XRefCopy18Row" vbProcedure="false">#REF!</definedName>
    <definedName function="false" hidden="true" name="XRefCopy19" vbProcedure="false">#REF!</definedName>
    <definedName function="false" hidden="true" name="XRefCopy19Row" vbProcedure="false">#REF!</definedName>
    <definedName function="false" hidden="true" name="XRefCopy1Row" vbProcedure="false">#REF!</definedName>
    <definedName function="false" hidden="true" name="XRefCopy2" vbProcedure="false">#REF!</definedName>
    <definedName function="false" hidden="true" name="XRefCopy20" vbProcedure="false">#REF!</definedName>
    <definedName function="false" hidden="true" name="XRefCopy20Row" vbProcedure="false">#REF!</definedName>
    <definedName function="false" hidden="true" name="XRefCopy21" vbProcedure="false">#REF!</definedName>
    <definedName function="false" hidden="true" name="XRefCopy21Row" vbProcedure="false">#REF!</definedName>
    <definedName function="false" hidden="true" name="XRefCopy22" vbProcedure="false">#REF!</definedName>
    <definedName function="false" hidden="true" name="XRefCopy22Row" vbProcedure="false">#REF!</definedName>
    <definedName function="false" hidden="true" name="XRefCopy23" vbProcedure="false">#REF!</definedName>
    <definedName function="false" hidden="true" name="XRefCopy23Row" vbProcedure="false">#REF!</definedName>
    <definedName function="false" hidden="true" name="XRefCopy24" vbProcedure="false">#REF!</definedName>
    <definedName function="false" hidden="true" name="XRefCopy24Row" vbProcedure="false">#REF!</definedName>
    <definedName function="false" hidden="true" name="XRefCopy25" vbProcedure="false">#REF!</definedName>
    <definedName function="false" hidden="true" name="XRefCopy25Row" vbProcedure="false">#REF!</definedName>
    <definedName function="false" hidden="true" name="XRefCopy26" vbProcedure="false">#REF!</definedName>
    <definedName function="false" hidden="true" name="XRefCopy26Row" vbProcedure="false">[50]XREF!$A$14:$IV$14</definedName>
    <definedName function="false" hidden="true" name="XRefCopy27" vbProcedure="false">#REF!</definedName>
    <definedName function="false" hidden="true" name="XRefCopy27Row" vbProcedure="false">#REF!</definedName>
    <definedName function="false" hidden="true" name="XRefCopy28" vbProcedure="false">#REF!</definedName>
    <definedName function="false" hidden="true" name="XRefCopy28Row" vbProcedure="false">#REF!</definedName>
    <definedName function="false" hidden="true" name="XRefCopy29" vbProcedure="false">#REF!</definedName>
    <definedName function="false" hidden="true" name="XRefCopy29Row" vbProcedure="false">#REF!</definedName>
    <definedName function="false" hidden="true" name="XRefCopy2Row" vbProcedure="false">#REF!</definedName>
    <definedName function="false" hidden="true" name="XRefCopy3" vbProcedure="false">#REF!</definedName>
    <definedName function="false" hidden="true" name="XRefCopy30" vbProcedure="false">#REF!</definedName>
    <definedName function="false" hidden="true" name="XRefCopy30Row" vbProcedure="false">#REF!</definedName>
    <definedName function="false" hidden="true" name="XRefCopy31" vbProcedure="false">#REF!</definedName>
    <definedName function="false" hidden="true" name="XRefCopy31Row" vbProcedure="false">#REF!</definedName>
    <definedName function="false" hidden="true" name="XRefCopy32" vbProcedure="false">#REF!</definedName>
    <definedName function="false" hidden="true" name="XRefCopy32Row" vbProcedure="false">#REF!</definedName>
    <definedName function="false" hidden="true" name="XRefCopy33" vbProcedure="false">[47]dre!#ref!</definedName>
    <definedName function="false" hidden="true" name="XRefCopy33Row" vbProcedure="false">#REF!</definedName>
    <definedName function="false" hidden="true" name="XRefCopy34" vbProcedure="false">#REF!</definedName>
    <definedName function="false" hidden="true" name="XRefCopy34Row" vbProcedure="false">#REF!</definedName>
    <definedName function="false" hidden="true" name="XRefCopy35" vbProcedure="false">#REF!</definedName>
    <definedName function="false" hidden="true" name="XRefCopy35Row" vbProcedure="false">#REF!</definedName>
    <definedName function="false" hidden="true" name="XRefCopy36" vbProcedure="false">#REF!</definedName>
    <definedName function="false" hidden="true" name="XRefCopy36Row" vbProcedure="false">#REF!</definedName>
    <definedName function="false" hidden="true" name="XRefCopy37" vbProcedure="false">#REF!</definedName>
    <definedName function="false" hidden="true" name="XRefCopy37Row" vbProcedure="false">#REF!</definedName>
    <definedName function="false" hidden="true" name="XRefCopy38" vbProcedure="false">#REF!</definedName>
    <definedName function="false" hidden="true" name="XRefCopy38Row" vbProcedure="false">#REF!</definedName>
    <definedName function="false" hidden="true" name="XRefCopy39" vbProcedure="false">#REF!</definedName>
    <definedName function="false" hidden="true" name="XRefCopy39Row" vbProcedure="false">#REF!</definedName>
    <definedName function="false" hidden="true" name="XRefCopy3Row" vbProcedure="false">#REF!</definedName>
    <definedName function="false" hidden="true" name="XRefCopy4" vbProcedure="false">#REF!</definedName>
    <definedName function="false" hidden="true" name="XRefCopy40" vbProcedure="false">#REF!</definedName>
    <definedName function="false" hidden="true" name="XRefCopy40Row" vbProcedure="false">#REF!</definedName>
    <definedName function="false" hidden="true" name="XRefCopy41" vbProcedure="false">#REF!</definedName>
    <definedName function="false" hidden="true" name="XRefCopy41Row" vbProcedure="false">#REF!</definedName>
    <definedName function="false" hidden="true" name="XRefCopy42" vbProcedure="false">#REF!</definedName>
    <definedName function="false" hidden="true" name="XRefCopy42Row" vbProcedure="false">#REF!</definedName>
    <definedName function="false" hidden="true" name="XRefCopy43" vbProcedure="false">#REF!</definedName>
    <definedName function="false" hidden="true" name="XRefCopy43Row" vbProcedure="false">#REF!</definedName>
    <definedName function="false" hidden="true" name="XRefCopy44" vbProcedure="false">#REF!</definedName>
    <definedName function="false" hidden="true" name="XRefCopy44Row" vbProcedure="false">#REF!</definedName>
    <definedName function="false" hidden="true" name="XRefCopy45" vbProcedure="false">'[51]paes inss'!#ref!</definedName>
    <definedName function="false" hidden="true" name="XRefCopy45Row" vbProcedure="false">#REF!</definedName>
    <definedName function="false" hidden="true" name="XRefCopy46" vbProcedure="false">'[51]paes inss'!#ref!</definedName>
    <definedName function="false" hidden="true" name="XRefCopy46Row" vbProcedure="false">#REF!</definedName>
    <definedName function="false" hidden="true" name="XRefCopy47" vbProcedure="false">#REF!</definedName>
    <definedName function="false" hidden="true" name="XRefCopy47Row" vbProcedure="false">#REF!</definedName>
    <definedName function="false" hidden="true" name="XRefCopy48" vbProcedure="false">'[52]PIS, Cofins e Out Variav. 31.03'!$C$33</definedName>
    <definedName function="false" hidden="true" name="XRefCopy48Row" vbProcedure="false">#REF!</definedName>
    <definedName function="false" hidden="true" name="XRefCopy49" vbProcedure="false">'[52]PIS, Cofins e Out Variav. 31.03'!$G$18</definedName>
    <definedName function="false" hidden="true" name="XRefCopy49Row" vbProcedure="false">#REF!</definedName>
    <definedName function="false" hidden="true" name="XRefCopy4Row" vbProcedure="false">#REF!</definedName>
    <definedName function="false" hidden="true" name="XRefCopy5" vbProcedure="false">#REF!</definedName>
    <definedName function="false" hidden="true" name="XRefCopy50" vbProcedure="false">#REF!</definedName>
    <definedName function="false" hidden="true" name="XRefCopy50Row" vbProcedure="false">#REF!</definedName>
    <definedName function="false" hidden="true" name="XRefCopy51" vbProcedure="false">#REF!</definedName>
    <definedName function="false" hidden="true" name="XRefCopy51Row" vbProcedure="false">#REF!</definedName>
    <definedName function="false" hidden="true" name="XRefCopy52" vbProcedure="false">'[53]paes tributos federais'!#ref!</definedName>
    <definedName function="false" hidden="true" name="XRefCopy52Row" vbProcedure="false">#REF!</definedName>
    <definedName function="false" hidden="true" name="XRefCopy53" vbProcedure="false">#REF!</definedName>
    <definedName function="false" hidden="true" name="XRefCopy53Row" vbProcedure="false">#REF!</definedName>
    <definedName function="false" hidden="true" name="XRefCopy54" vbProcedure="false">#REF!</definedName>
    <definedName function="false" hidden="true" name="XRefCopy54Row" vbProcedure="false">#REF!</definedName>
    <definedName function="false" hidden="true" name="XRefCopy55" vbProcedure="false">#REF!</definedName>
    <definedName function="false" hidden="true" name="XRefCopy55Row" vbProcedure="false">#REF!</definedName>
    <definedName function="false" hidden="true" name="XRefCopy56" vbProcedure="false">#REF!</definedName>
    <definedName function="false" hidden="true" name="XRefCopy56Row" vbProcedure="false">#REF!</definedName>
    <definedName function="false" hidden="true" name="XRefCopy57" vbProcedure="false">#REF!</definedName>
    <definedName function="false" hidden="true" name="XRefCopy57Row" vbProcedure="false">#REF!</definedName>
    <definedName function="false" hidden="true" name="XRefCopy58" vbProcedure="false">#REF!</definedName>
    <definedName function="false" hidden="true" name="XRefCopy58Row" vbProcedure="false">#REF!</definedName>
    <definedName function="false" hidden="true" name="XRefCopy59" vbProcedure="false">#REF!</definedName>
    <definedName function="false" hidden="true" name="XRefCopy59Row" vbProcedure="false">#REF!</definedName>
    <definedName function="false" hidden="true" name="XRefCopy5Row" vbProcedure="false">#REF!</definedName>
    <definedName function="false" hidden="true" name="XRefCopy6" vbProcedure="false">#REF!</definedName>
    <definedName function="false" hidden="true" name="XRefCopy60" vbProcedure="false">'[41]fluxo consolidado holding'!#ref!</definedName>
    <definedName function="false" hidden="true" name="XRefCopy60Row" vbProcedure="false">#REF!</definedName>
    <definedName function="false" hidden="true" name="XRefCopy61" vbProcedure="false">'[54]mapa de resultado'!#ref!</definedName>
    <definedName function="false" hidden="true" name="XRefCopy61Row" vbProcedure="false">#REF!</definedName>
    <definedName function="false" hidden="true" name="XRefCopy62" vbProcedure="false">'[41]fluxo consolidado holding'!#ref!</definedName>
    <definedName function="false" hidden="true" name="XRefCopy62Row" vbProcedure="false">#REF!</definedName>
    <definedName function="false" hidden="true" name="XRefCopy63" vbProcedure="false">'[41]fluxo consolidado holding'!#ref!</definedName>
    <definedName function="false" hidden="true" name="XRefCopy63Row" vbProcedure="false">#REF!</definedName>
    <definedName function="false" hidden="true" name="XRefCopy64" vbProcedure="false">'[41]fluxo consolidado holding'!#ref!</definedName>
    <definedName function="false" hidden="true" name="XRefCopy64Row" vbProcedure="false">#REF!</definedName>
    <definedName function="false" hidden="true" name="XRefCopy65" vbProcedure="false">'[41]fluxo consolidado holding'!#ref!</definedName>
    <definedName function="false" hidden="true" name="XRefCopy65Row" vbProcedure="false">#REF!</definedName>
    <definedName function="false" hidden="true" name="XRefCopy66" vbProcedure="false">#REF!</definedName>
    <definedName function="false" hidden="true" name="XRefCopy66Row" vbProcedure="false">#REF!</definedName>
    <definedName function="false" hidden="true" name="XRefCopy67" vbProcedure="false">'[44]receitas vendas inpacel'!#ref!</definedName>
    <definedName function="false" hidden="true" name="XRefCopy67Row" vbProcedure="false">#REF!</definedName>
    <definedName function="false" hidden="true" name="XRefCopy68" vbProcedure="false">#REF!</definedName>
    <definedName function="false" hidden="true" name="XRefCopy68Row" vbProcedure="false">#REF!</definedName>
    <definedName function="false" hidden="true" name="XRefCopy69Row" vbProcedure="false">#REF!</definedName>
    <definedName function="false" hidden="true" name="XRefCopy6Row" vbProcedure="false">#REF!</definedName>
    <definedName function="false" hidden="true" name="XRefCopy7" vbProcedure="false">'[55]2002'!$F$159</definedName>
    <definedName function="false" hidden="true" name="XRefCopy70" vbProcedure="false">'[56]pas vendas'!#ref!</definedName>
    <definedName function="false" hidden="true" name="XRefCopy70Row" vbProcedure="false">#REF!</definedName>
    <definedName function="false" hidden="true" name="XRefCopy71" vbProcedure="false">'[56]pas vendas'!#ref!</definedName>
    <definedName function="false" hidden="true" name="XRefCopy71Row" vbProcedure="false">#REF!</definedName>
    <definedName function="false" hidden="true" name="XRefCopy72" vbProcedure="false">#REF!</definedName>
    <definedName function="false" hidden="true" name="XRefCopy72Row" vbProcedure="false">#REF!</definedName>
    <definedName function="false" hidden="true" name="XRefCopy73" vbProcedure="false">'[56]pas vendas'!#ref!</definedName>
    <definedName function="false" hidden="true" name="XRefCopy73Row" vbProcedure="false">#REF!</definedName>
    <definedName function="false" hidden="true" name="XRefCopy74" vbProcedure="false">#REF!</definedName>
    <definedName function="false" hidden="true" name="XRefCopy74Row" vbProcedure="false">#REF!</definedName>
    <definedName function="false" hidden="true" name="XRefCopy75" vbProcedure="false">#REF!</definedName>
    <definedName function="false" hidden="true" name="XRefCopy75Row" vbProcedure="false">#REF!</definedName>
    <definedName function="false" hidden="true" name="XRefCopy76" vbProcedure="false">'[44]receitas vendas inpacel'!#ref!</definedName>
    <definedName function="false" hidden="true" name="XRefCopy76Row" vbProcedure="false">#REF!</definedName>
    <definedName function="false" hidden="true" name="XRefCopy77" vbProcedure="false">'[44]pas deduções venda inpacel'!#ref!</definedName>
    <definedName function="false" hidden="true" name="XRefCopy77Row" vbProcedure="false">#REF!</definedName>
    <definedName function="false" hidden="true" name="XRefCopy78" vbProcedure="false">#REF!</definedName>
    <definedName function="false" hidden="true" name="XRefCopy78Row" vbProcedure="false">#REF!</definedName>
    <definedName function="false" hidden="true" name="XRefCopy79" vbProcedure="false">#REF!</definedName>
    <definedName function="false" hidden="true" name="XRefCopy79Row" vbProcedure="false">#REF!</definedName>
    <definedName function="false" hidden="true" name="XRefCopy7Row" vbProcedure="false">[57]xref!#ref!</definedName>
    <definedName function="false" hidden="true" name="XRefCopy8" vbProcedure="false">#REF!</definedName>
    <definedName function="false" hidden="true" name="XRefCopy80" vbProcedure="false">#REF!</definedName>
    <definedName function="false" hidden="true" name="XRefCopy80Row" vbProcedure="false">#REF!</definedName>
    <definedName function="false" hidden="true" name="XRefCopy81" vbProcedure="false">'[54]mapa de resultado'!#ref!</definedName>
    <definedName function="false" hidden="true" name="XRefCopy81Row" vbProcedure="false">#REF!</definedName>
    <definedName function="false" hidden="true" name="XRefCopy82" vbProcedure="false">'[47]pas vendas'!#ref!</definedName>
    <definedName function="false" hidden="true" name="XRefCopy82Row" vbProcedure="false">#REF!</definedName>
    <definedName function="false" hidden="true" name="XRefCopy83" vbProcedure="false">#REF!</definedName>
    <definedName function="false" hidden="true" name="XRefCopy83Row" vbProcedure="false">[49]xref!#ref!</definedName>
    <definedName function="false" hidden="true" name="XRefCopy84" vbProcedure="false">'[44]deducoes venda ip'!#ref!</definedName>
    <definedName function="false" hidden="true" name="XRefCopy85" vbProcedure="false">'[44]deducoes venda ip'!#ref!</definedName>
    <definedName function="false" hidden="true" name="XRefCopy85Row" vbProcedure="false">[49]xref!#ref!</definedName>
    <definedName function="false" hidden="true" name="XRefCopy86" vbProcedure="false">'[44]deducoes venda ip'!#ref!</definedName>
    <definedName function="false" hidden="true" name="XRefCopy86Row" vbProcedure="false">[49]xref!#ref!</definedName>
    <definedName function="false" hidden="true" name="XRefCopy87" vbProcedure="false">'[47]pas vendas'!#ref!</definedName>
    <definedName function="false" hidden="true" name="XRefCopy87Row" vbProcedure="false">[58]xref!#ref!</definedName>
    <definedName function="false" hidden="true" name="XRefCopy8Row" vbProcedure="false">#REF!</definedName>
    <definedName function="false" hidden="true" name="XRefCopy9" vbProcedure="false">#REF!</definedName>
    <definedName function="false" hidden="true" name="XRefCopy95" vbProcedure="false">#REF!</definedName>
    <definedName function="false" hidden="true" name="XRefCopy96" vbProcedure="false">#REF!</definedName>
    <definedName function="false" hidden="true" name="XRefCopy97" vbProcedure="false">#REF!</definedName>
    <definedName function="false" hidden="true" name="XRefCopy9Row" vbProcedure="false">[59]xref!#ref!</definedName>
    <definedName function="false" hidden="true" name="XRefCopyRangeCount" vbProcedure="false">35</definedName>
    <definedName function="false" hidden="true" name="XRefPaste1" vbProcedure="false">#REF!</definedName>
    <definedName function="false" hidden="true" name="XRefPaste10" vbProcedure="false">#REF!</definedName>
    <definedName function="false" hidden="true" name="XRefPaste100Row" vbProcedure="false">#REF!</definedName>
    <definedName function="false" hidden="true" name="XRefPaste101" vbProcedure="false">[60]balanço!#REF!</definedName>
    <definedName function="false" hidden="true" name="XRefPaste101Row" vbProcedure="false">#REF!</definedName>
    <definedName function="false" hidden="true" name="XRefPaste102" vbProcedure="false">#REF!</definedName>
    <definedName function="false" hidden="true" name="XRefPaste102Row" vbProcedure="false">#REF!</definedName>
    <definedName function="false" hidden="true" name="XRefPaste103" vbProcedure="false">#REF!</definedName>
    <definedName function="false" hidden="true" name="XRefPaste103Row" vbProcedure="false">#REF!</definedName>
    <definedName function="false" hidden="true" name="XRefPaste104Row" vbProcedure="false">#REF!</definedName>
    <definedName function="false" hidden="true" name="XRefPaste105Row" vbProcedure="false">#REF!</definedName>
    <definedName function="false" hidden="true" name="XRefPaste106" vbProcedure="false">#REF!</definedName>
    <definedName function="false" hidden="true" name="XRefPaste106Row" vbProcedure="false">#REF!</definedName>
    <definedName function="false" hidden="true" name="XRefPaste107Row" vbProcedure="false">#REF!</definedName>
    <definedName function="false" hidden="true" name="XRefPaste108Row" vbProcedure="false">#REF!</definedName>
    <definedName function="false" hidden="true" name="XRefPaste10Row" vbProcedure="false">#REF!</definedName>
    <definedName function="false" hidden="true" name="XRefPaste11" vbProcedure="false">#REF!</definedName>
    <definedName function="false" hidden="true" name="XRefPaste111Row" vbProcedure="false">#REF!</definedName>
    <definedName function="false" hidden="true" name="XRefPaste112Row" vbProcedure="false">#REF!</definedName>
    <definedName function="false" hidden="true" name="XRefPaste117" vbProcedure="false">'[54]mapa de resultado'!#ref!</definedName>
    <definedName function="false" hidden="true" name="XRefPaste117Row" vbProcedure="false">#REF!</definedName>
    <definedName function="false" hidden="true" name="XRefPaste118" vbProcedure="false">'[54]mapa de resultado'!#ref!</definedName>
    <definedName function="false" hidden="true" name="XRefPaste118Row" vbProcedure="false">#REF!</definedName>
    <definedName function="false" hidden="true" name="XRefPaste119" vbProcedure="false">'[54]mapa de resultado'!#ref!</definedName>
    <definedName function="false" hidden="true" name="XRefPaste119Row" vbProcedure="false">#REF!</definedName>
    <definedName function="false" hidden="true" name="XRefPaste11Row" vbProcedure="false">#REF!</definedName>
    <definedName function="false" hidden="true" name="XRefPaste12" vbProcedure="false">#REF!</definedName>
    <definedName function="false" hidden="true" name="XRefPaste120" vbProcedure="false">#REF!</definedName>
    <definedName function="false" hidden="true" name="XRefPaste120Row" vbProcedure="false">#REF!</definedName>
    <definedName function="false" hidden="true" name="XRefPaste121Row" vbProcedure="false">#REF!</definedName>
    <definedName function="false" hidden="true" name="XRefPaste122Row" vbProcedure="false">#REF!</definedName>
    <definedName function="false" hidden="true" name="XRefPaste123Row" vbProcedure="false">#REF!</definedName>
    <definedName function="false" hidden="true" name="XRefPaste124Row" vbProcedure="false">#REF!</definedName>
    <definedName function="false" hidden="true" name="XRefPaste126Row" vbProcedure="false">#REF!</definedName>
    <definedName function="false" hidden="true" name="XRefPaste127Row" vbProcedure="false">#REF!</definedName>
    <definedName function="false" hidden="true" name="XRefPaste128Row" vbProcedure="false">#REF!</definedName>
    <definedName function="false" hidden="true" name="XRefPaste129Row" vbProcedure="false">#REF!</definedName>
    <definedName function="false" hidden="true" name="XRefPaste12Row" vbProcedure="false">#REF!</definedName>
    <definedName function="false" hidden="true" name="XRefPaste13" vbProcedure="false">#REF!</definedName>
    <definedName function="false" hidden="true" name="XRefPaste130Row" vbProcedure="false">#REF!</definedName>
    <definedName function="false" hidden="true" name="XRefPaste131Row" vbProcedure="false">#REF!</definedName>
    <definedName function="false" hidden="true" name="XRefPaste132Row" vbProcedure="false">#REF!</definedName>
    <definedName function="false" hidden="true" name="XRefPaste133Row" vbProcedure="false">#REF!</definedName>
    <definedName function="false" hidden="true" name="XRefPaste134Row" vbProcedure="false">#REF!</definedName>
    <definedName function="false" hidden="true" name="XRefPaste135Row" vbProcedure="false">#REF!</definedName>
    <definedName function="false" hidden="true" name="XRefPaste136Row" vbProcedure="false">#REF!</definedName>
    <definedName function="false" hidden="true" name="XRefPaste137Row" vbProcedure="false">#REF!</definedName>
    <definedName function="false" hidden="true" name="XRefPaste138Row" vbProcedure="false">#REF!</definedName>
    <definedName function="false" hidden="true" name="XRefPaste139" vbProcedure="false">'[54]mapa de resultado'!#ref!</definedName>
    <definedName function="false" hidden="true" name="XRefPaste139Row" vbProcedure="false">#REF!</definedName>
    <definedName function="false" hidden="true" name="XRefPaste13Row" vbProcedure="false">#REF!</definedName>
    <definedName function="false" hidden="true" name="XRefPaste14" vbProcedure="false">#REF!</definedName>
    <definedName function="false" hidden="true" name="XRefPaste14Row" vbProcedure="false">#REF!</definedName>
    <definedName function="false" hidden="true" name="XRefPaste15" vbProcedure="false">#REF!</definedName>
    <definedName function="false" hidden="true" name="XRefPaste15Row" vbProcedure="false">#REF!</definedName>
    <definedName function="false" hidden="true" name="XRefPaste16" vbProcedure="false">#REF!</definedName>
    <definedName function="false" hidden="true" name="XRefPaste16Row" vbProcedure="false">#REF!</definedName>
    <definedName function="false" hidden="true" name="XRefPaste17" vbProcedure="false">[42]bp!#ref!</definedName>
    <definedName function="false" hidden="true" name="XRefPaste17Row" vbProcedure="false">#REF!</definedName>
    <definedName function="false" hidden="true" name="XRefPaste18" vbProcedure="false">#REF!</definedName>
    <definedName function="false" hidden="true" name="XRefPaste18Row" vbProcedure="false">#REF!</definedName>
    <definedName function="false" hidden="true" name="XRefPaste19" vbProcedure="false">#REF!</definedName>
    <definedName function="false" hidden="true" name="XRefPaste19Row" vbProcedure="false">#REF!</definedName>
    <definedName function="false" hidden="true" name="XRefPaste1Row" vbProcedure="false">#REF!</definedName>
    <definedName function="false" hidden="true" name="XRefPaste2" vbProcedure="false">#REF!</definedName>
    <definedName function="false" hidden="true" name="XRefPaste20" vbProcedure="false">#REF!</definedName>
    <definedName function="false" hidden="true" name="XRefPaste20Row" vbProcedure="false">#REF!</definedName>
    <definedName function="false" hidden="true" name="XRefPaste21" vbProcedure="false">#REF!</definedName>
    <definedName function="false" hidden="true" name="XRefPaste21Row" vbProcedure="false">#REF!</definedName>
    <definedName function="false" hidden="true" name="XRefPaste22" vbProcedure="false">#REF!</definedName>
    <definedName function="false" hidden="true" name="XRefPaste22Row" vbProcedure="false">#REF!</definedName>
    <definedName function="false" hidden="true" name="XRefPaste23" vbProcedure="false">#REF!</definedName>
    <definedName function="false" hidden="true" name="XRefPaste23Row" vbProcedure="false">#REF!</definedName>
    <definedName function="false" hidden="true" name="XRefPaste24" vbProcedure="false">'[61]Analise das Baixas'!$C$7</definedName>
    <definedName function="false" hidden="true" name="XRefPaste24Row" vbProcedure="false">#REF!</definedName>
    <definedName function="false" hidden="true" name="XRefPaste25" vbProcedure="false">'[61]analise das baixas'!#ref!</definedName>
    <definedName function="false" hidden="true" name="XRefPaste25Row" vbProcedure="false">#REF!</definedName>
    <definedName function="false" hidden="true" name="XRefPaste26" vbProcedure="false">#REF!</definedName>
    <definedName function="false" hidden="true" name="XRefPaste26Row" vbProcedure="false">#REF!</definedName>
    <definedName function="false" hidden="true" name="XRefPaste27" vbProcedure="false">'[61]analise das baixas'!#ref!</definedName>
    <definedName function="false" hidden="true" name="XRefPaste27Row" vbProcedure="false">#REF!</definedName>
    <definedName function="false" hidden="true" name="XRefPaste28" vbProcedure="false">'[51]paes inss'!#ref!</definedName>
    <definedName function="false" hidden="true" name="XRefPaste28Row" vbProcedure="false">#REF!</definedName>
    <definedName function="false" hidden="true" name="XRefPaste29" vbProcedure="false">#REF!</definedName>
    <definedName function="false" hidden="true" name="XRefPaste29Row" vbProcedure="false">#REF!</definedName>
    <definedName function="false" hidden="true" name="XRefPaste2Row" vbProcedure="false">#REF!</definedName>
    <definedName function="false" hidden="true" name="XRefPaste3" vbProcedure="false">#REF!</definedName>
    <definedName function="false" hidden="true" name="XRefPaste30" vbProcedure="false">#REF!</definedName>
    <definedName function="false" hidden="true" name="XRefPaste30Row" vbProcedure="false">[62]XREF!$A$4:$IV$4</definedName>
    <definedName function="false" hidden="true" name="XRefPaste31" vbProcedure="false">'[51]paes inss'!#ref!</definedName>
    <definedName function="false" hidden="true" name="XRefPaste31Row" vbProcedure="false">#REF!</definedName>
    <definedName function="false" hidden="true" name="XRefPaste32" vbProcedure="false">#REF!</definedName>
    <definedName function="false" hidden="true" name="XRefPaste32Row" vbProcedure="false">#REF!</definedName>
    <definedName function="false" hidden="true" name="XRefPaste33" vbProcedure="false">[57]lead!#ref!</definedName>
    <definedName function="false" hidden="true" name="XRefPaste33Row" vbProcedure="false">#REF!</definedName>
    <definedName function="false" hidden="true" name="XRefPaste34" vbProcedure="false">'[53]paes tributos federais'!#ref!</definedName>
    <definedName function="false" hidden="true" name="XRefPaste34Row" vbProcedure="false">#REF!</definedName>
    <definedName function="false" hidden="true" name="XRefPaste35" vbProcedure="false">#REF!</definedName>
    <definedName function="false" hidden="true" name="XRefPaste35Row" vbProcedure="false">#REF!</definedName>
    <definedName function="false" hidden="true" name="XRefPaste36" vbProcedure="false">[57]lead!#ref!</definedName>
    <definedName function="false" hidden="true" name="XRefPaste36Row" vbProcedure="false">#REF!</definedName>
    <definedName function="false" hidden="true" name="XRefPaste37" vbProcedure="false">#REF!</definedName>
    <definedName function="false" hidden="true" name="XRefPaste37Row" vbProcedure="false">#REF!</definedName>
    <definedName function="false" hidden="true" name="XRefPaste38" vbProcedure="false">#REF!</definedName>
    <definedName function="false" hidden="true" name="XRefPaste38Row" vbProcedure="false">#REF!</definedName>
    <definedName function="false" hidden="true" name="XRefPaste39" vbProcedure="false">#REF!</definedName>
    <definedName function="false" hidden="true" name="XRefPaste39Row" vbProcedure="false">#REF!</definedName>
    <definedName function="false" hidden="true" name="XRefPaste3Row" vbProcedure="false">#REF!</definedName>
    <definedName function="false" hidden="true" name="XRefPaste4" vbProcedure="false">#REF!</definedName>
    <definedName function="false" hidden="true" name="XRefPaste40" vbProcedure="false">[63]dre!#ref!</definedName>
    <definedName function="false" hidden="true" name="XRefPaste40Row" vbProcedure="false">#REF!</definedName>
    <definedName function="false" hidden="true" name="XRefPaste41" vbProcedure="false">[63]dre!#ref!</definedName>
    <definedName function="false" hidden="true" name="XRefPaste41Row" vbProcedure="false">#REF!</definedName>
    <definedName function="false" hidden="true" name="XRefPaste42" vbProcedure="false">[63]dre!#ref!</definedName>
    <definedName function="false" hidden="true" name="XRefPaste42Row" vbProcedure="false">#REF!</definedName>
    <definedName function="false" hidden="true" name="XRefPaste43" vbProcedure="false">[41]dre!#ref!</definedName>
    <definedName function="false" hidden="true" name="XRefPaste43Row" vbProcedure="false">#REF!</definedName>
    <definedName function="false" hidden="true" name="XRefPaste44" vbProcedure="false">'[54]deposito judicial'!#ref!</definedName>
    <definedName function="false" hidden="true" name="XRefPaste44Row" vbProcedure="false">#REF!</definedName>
    <definedName function="false" hidden="true" name="XRefPaste45" vbProcedure="false">#REF!</definedName>
    <definedName function="false" hidden="true" name="XRefPaste45Row" vbProcedure="false">#REF!</definedName>
    <definedName function="false" hidden="true" name="XRefPaste46" vbProcedure="false">#REF!</definedName>
    <definedName function="false" hidden="true" name="XRefPaste46Row" vbProcedure="false">#REF!</definedName>
    <definedName function="false" hidden="true" name="XRefPaste47" vbProcedure="false">[64]Lead!$F$653</definedName>
    <definedName function="false" hidden="true" name="XRefPaste47Row" vbProcedure="false">#REF!</definedName>
    <definedName function="false" hidden="true" name="XRefPaste48" vbProcedure="false">'[41]fluxo consolidado holding'!#ref!</definedName>
    <definedName function="false" hidden="true" name="XRefPaste48Row" vbProcedure="false">#REF!</definedName>
    <definedName function="false" hidden="true" name="XRefPaste49" vbProcedure="false">[64]Lead!$F$634</definedName>
    <definedName function="false" hidden="true" name="XRefPaste49Row" vbProcedure="false">#REF!</definedName>
    <definedName function="false" hidden="true" name="XRefPaste4Row" vbProcedure="false">#REF!</definedName>
    <definedName function="false" hidden="true" name="XRefPaste5" vbProcedure="false">#REF!</definedName>
    <definedName function="false" hidden="true" name="XRefPaste50Row" vbProcedure="false">#REF!</definedName>
    <definedName function="false" hidden="true" name="XRefPaste51Row" vbProcedure="false">#REF!</definedName>
    <definedName function="false" hidden="true" name="XRefPaste52Row" vbProcedure="false">#REF!</definedName>
    <definedName function="false" hidden="true" name="XRefPaste53" vbProcedure="false">#REF!</definedName>
    <definedName function="false" hidden="true" name="XRefPaste53Row" vbProcedure="false">#REF!</definedName>
    <definedName function="false" hidden="true" name="XRefPaste55Row" vbProcedure="false">#REF!</definedName>
    <definedName function="false" hidden="true" name="XRefPaste56" vbProcedure="false">#REF!</definedName>
    <definedName function="false" hidden="true" name="XRefPaste56Row" vbProcedure="false">#REF!</definedName>
    <definedName function="false" hidden="true" name="XRefPaste57Row" vbProcedure="false">#REF!</definedName>
    <definedName function="false" hidden="true" name="XRefPaste58Row" vbProcedure="false">#REF!</definedName>
    <definedName function="false" hidden="true" name="XRefPaste59Row" vbProcedure="false">#REF!</definedName>
    <definedName function="false" hidden="true" name="XRefPaste5Row" vbProcedure="false">#REF!</definedName>
    <definedName function="false" hidden="true" name="XRefPaste6" vbProcedure="false">[42]bp!#ref!</definedName>
    <definedName function="false" hidden="true" name="XRefPaste60Row" vbProcedure="false">#REF!</definedName>
    <definedName function="false" hidden="true" name="XRefPaste61" vbProcedure="false">'[45]mútuos não realizáveis'!#ref!</definedName>
    <definedName function="false" hidden="true" name="XRefPaste61Row" vbProcedure="false">#REF!</definedName>
    <definedName function="false" hidden="true" name="XRefPaste62Row" vbProcedure="false">#REF!</definedName>
    <definedName function="false" hidden="true" name="XRefPaste63Row" vbProcedure="false">#REF!</definedName>
    <definedName function="false" hidden="true" name="XRefPaste64Row" vbProcedure="false">#REF!</definedName>
    <definedName function="false" hidden="true" name="XRefPaste65Row" vbProcedure="false">#REF!</definedName>
    <definedName function="false" hidden="true" name="XRefPaste66" vbProcedure="false">'[41]fluxo consolidado holding'!#ref!</definedName>
    <definedName function="false" hidden="true" name="XRefPaste66Row" vbProcedure="false">#REF!</definedName>
    <definedName function="false" hidden="true" name="XRefPaste67" vbProcedure="false">'[45]mútuos não realizáveis'!#ref!</definedName>
    <definedName function="false" hidden="true" name="XRefPaste67Row" vbProcedure="false">#REF!</definedName>
    <definedName function="false" hidden="true" name="XRefPaste68" vbProcedure="false">'[41]fluxo consolidado holding'!#ref!</definedName>
    <definedName function="false" hidden="true" name="XRefPaste68Row" vbProcedure="false">#REF!</definedName>
    <definedName function="false" hidden="true" name="XRefPaste69" vbProcedure="false">'[41]fluxo consolidado holding'!#ref!</definedName>
    <definedName function="false" hidden="true" name="XRefPaste69Row" vbProcedure="false">#REF!</definedName>
    <definedName function="false" hidden="true" name="XRefPaste6Row" vbProcedure="false">#REF!</definedName>
    <definedName function="false" hidden="true" name="XRefPaste7" vbProcedure="false">[42]bp!#ref!</definedName>
    <definedName function="false" hidden="true" name="XRefPaste70" vbProcedure="false">#REF!</definedName>
    <definedName function="false" hidden="true" name="XRefPaste70Row" vbProcedure="false">#REF!</definedName>
    <definedName function="false" hidden="true" name="XRefPaste71" vbProcedure="false">#REF!</definedName>
    <definedName function="false" hidden="true" name="XRefPaste71Row" vbProcedure="false">#REF!</definedName>
    <definedName function="false" hidden="true" name="XRefPaste72" vbProcedure="false">#REF!</definedName>
    <definedName function="false" hidden="true" name="XRefPaste75Row" vbProcedure="false">#REF!</definedName>
    <definedName function="false" hidden="true" name="XRefPaste7Row" vbProcedure="false">#REF!</definedName>
    <definedName function="false" hidden="true" name="XRefPaste8" vbProcedure="false">#REF!</definedName>
    <definedName function="false" hidden="true" name="XRefPaste85Row" vbProcedure="false">#REF!</definedName>
    <definedName function="false" hidden="true" name="XRefPaste88" vbProcedure="false">#REF!</definedName>
    <definedName function="false" hidden="true" name="XRefPaste89" vbProcedure="false">#REF!</definedName>
    <definedName function="false" hidden="true" name="XRefPaste89Row" vbProcedure="false">#REF!</definedName>
    <definedName function="false" hidden="true" name="XRefPaste8Row" vbProcedure="false">[65]xref!#ref!</definedName>
    <definedName function="false" hidden="true" name="XRefPaste9" vbProcedure="false">#REF!</definedName>
    <definedName function="false" hidden="true" name="XRefPaste90" vbProcedure="false">'[66]balanço patrimonial'!#ref!</definedName>
    <definedName function="false" hidden="true" name="XRefPaste90Row" vbProcedure="false">#REF!</definedName>
    <definedName function="false" hidden="true" name="XRefPaste91" vbProcedure="false">'[66]balanço patrimonial'!#ref!</definedName>
    <definedName function="false" hidden="true" name="XRefPaste91Row" vbProcedure="false">#REF!</definedName>
    <definedName function="false" hidden="true" name="XRefPaste92" vbProcedure="false">'[66]balanço patrimonial'!#ref!</definedName>
    <definedName function="false" hidden="true" name="XRefPaste92Row" vbProcedure="false">#REF!</definedName>
    <definedName function="false" hidden="true" name="XRefPaste93" vbProcedure="false">'[66]balanço patrimonial'!#ref!</definedName>
    <definedName function="false" hidden="true" name="XRefPaste93Row" vbProcedure="false">#REF!</definedName>
    <definedName function="false" hidden="true" name="XRefPaste94" vbProcedure="false">'[66]balanço patrimonial'!#ref!</definedName>
    <definedName function="false" hidden="true" name="XRefPaste94Row" vbProcedure="false">#REF!</definedName>
    <definedName function="false" hidden="true" name="XRefPaste95" vbProcedure="false">'[66]balanço patrimonial'!#ref!</definedName>
    <definedName function="false" hidden="true" name="XRefPaste95Row" vbProcedure="false">#REF!</definedName>
    <definedName function="false" hidden="true" name="XRefPaste98" vbProcedure="false">'[66]balanço patrimonial'!#ref!</definedName>
    <definedName function="false" hidden="true" name="XRefPaste98Row" vbProcedure="false">#REF!</definedName>
    <definedName function="false" hidden="true" name="XRefPaste99" vbProcedure="false">#REF!</definedName>
    <definedName function="false" hidden="true" name="XRefPaste99Row" vbProcedure="false">#REF!</definedName>
    <definedName function="false" hidden="true" name="XRefPaste9Row" vbProcedure="false">#REF!</definedName>
    <definedName function="false" hidden="true" name="XRefPasteRangeCount" vbProcedure="false">3</definedName>
    <definedName function="false" hidden="true" name="XREF_COL" vbProcedure="false">'[39]Intercompany BP'!$E$1:$E$65536</definedName>
    <definedName function="false" hidden="true" name="XREF_COLUMN_1" vbProcedure="false">#REF!</definedName>
    <definedName function="false" hidden="true" name="XREF_COLUMN_10" vbProcedure="false">'[40]cpmf a rec'!#ref!</definedName>
    <definedName function="false" hidden="true" name="XREF_COLUMN_11" vbProcedure="false">#REF!</definedName>
    <definedName function="false" hidden="true" name="XREF_COLUMN_12" vbProcedure="false">'[41]fluxo consolidado holding'!#ref!</definedName>
    <definedName function="false" hidden="true" name="XREF_COLUMN_13" vbProcedure="false">#REF!</definedName>
    <definedName function="false" hidden="true" name="XREF_COLUMN_14" vbProcedure="false">#REF!</definedName>
    <definedName function="false" hidden="true" name="XREF_COLUMN_15" vbProcedure="false">#REF!</definedName>
    <definedName function="false" hidden="true" name="XREF_COLUMN_16" vbProcedure="false">#REF!</definedName>
    <definedName function="false" hidden="true" name="XREF_COLUMN_17" vbProcedure="false">#REF!</definedName>
    <definedName function="false" hidden="true" name="XREF_COLUMN_18" vbProcedure="false">#REF!</definedName>
    <definedName function="false" hidden="true" name="XREF_COLUMN_19" vbProcedure="false">#REF!</definedName>
    <definedName function="false" hidden="true" name="XREF_COLUMN_2" vbProcedure="false">[42]bp!#ref!</definedName>
    <definedName function="false" hidden="true" name="XREF_COLUMN_20" vbProcedure="false">#REF!</definedName>
    <definedName function="false" hidden="true" name="XREF_COLUMN_21" vbProcedure="false">#REF!</definedName>
    <definedName function="false" hidden="true" name="XREF_COLUMN_22" vbProcedure="false">'[43]Debêntures Reperfilamento'!$D$1:$D$65536</definedName>
    <definedName function="false" hidden="true" name="XREF_COLUMN_23" vbProcedure="false">#REF!</definedName>
    <definedName function="false" hidden="true" name="XREF_COLUMN_24" vbProcedure="false">#REF!</definedName>
    <definedName function="false" hidden="true" name="XREF_COLUMN_25" vbProcedure="false">#REF!</definedName>
    <definedName function="false" hidden="true" name="XREF_COLUMN_26" vbProcedure="false">#REF!</definedName>
    <definedName function="false" hidden="true" name="XREF_COLUMN_27" vbProcedure="false">'[44]receitas vendas inpacel'!#ref!</definedName>
    <definedName function="false" hidden="true" name="XREF_COLUMN_28" vbProcedure="false">'[45]mútuos não realizáveis'!#ref!</definedName>
    <definedName function="false" hidden="true" name="XREF_COLUMN_29" vbProcedure="false">#REF!</definedName>
    <definedName function="false" hidden="true" name="XREF_COLUMN_3" vbProcedure="false">[42]bp!#ref!</definedName>
    <definedName function="false" hidden="true" name="XREF_COLUMN_30" vbProcedure="false">#REF!</definedName>
    <definedName function="false" hidden="true" name="XREF_COLUMN_31" vbProcedure="false">[46]mapa!#ref!</definedName>
    <definedName function="false" hidden="true" name="XREF_COLUMN_32" vbProcedure="false">#REF!</definedName>
    <definedName function="false" hidden="true" name="XREF_COLUMN_33" vbProcedure="false">#REF!</definedName>
    <definedName function="false" hidden="true" name="XREF_COLUMN_34" vbProcedure="false">#REF!</definedName>
    <definedName function="false" hidden="true" name="XREF_COLUMN_35" vbProcedure="false">#REF!</definedName>
    <definedName function="false" hidden="true" name="XREF_COLUMN_36" vbProcedure="false">#REF!</definedName>
    <definedName function="false" hidden="true" name="XREF_COLUMN_37" vbProcedure="false">#REF!</definedName>
    <definedName function="false" hidden="true" name="XREF_COLUMN_38" vbProcedure="false">'[47]pas vendas'!#ref!</definedName>
    <definedName function="false" hidden="true" name="XREF_COLUMN_39" vbProcedure="false">'[47]pas vendas'!#ref!</definedName>
    <definedName function="false" hidden="true" name="XREF_COLUMN_4" vbProcedure="false">[47]dre!#ref!</definedName>
    <definedName function="false" hidden="true" name="XREF_COLUMN_40" vbProcedure="false">#REF!</definedName>
    <definedName function="false" hidden="true" name="XREF_COLUMN_41" vbProcedure="false">'[47]pas vendas'!#ref!</definedName>
    <definedName function="false" hidden="true" name="XREF_COLUMN_42" vbProcedure="false">'[44]deducoes venda ip'!#ref!</definedName>
    <definedName function="false" hidden="true" name="XREF_COLUMN_43" vbProcedure="false">#REF!</definedName>
    <definedName function="false" hidden="true" name="XREF_COLUMN_44" vbProcedure="false">#REF!</definedName>
    <definedName function="false" hidden="true" name="XREF_COLUMN_45" vbProcedure="false">'[44]pas deduções venda inpacel'!#ref!</definedName>
    <definedName function="false" hidden="true" name="XREF_COLUMN_5" vbProcedure="false">[48]fgts!#ref!</definedName>
    <definedName function="false" hidden="true" name="XREF_COLUMN_6" vbProcedure="false">[49]lead!#ref!</definedName>
    <definedName function="false" hidden="true" name="XREF_COLUMN_7" vbProcedure="false">#REF!</definedName>
    <definedName function="false" hidden="true" name="XREF_COLUMN_8" vbProcedure="false">#REF!</definedName>
    <definedName function="false" hidden="true" name="XREF_COLUMN_9" vbProcedure="false">#REF!</definedName>
    <definedName function="false" hidden="true" name="xuxa" vbProcedure="false">{"'REL CUSTODIF'!$B$1:$H$72"}</definedName>
    <definedName function="false" hidden="true" name="xuxa1" vbProcedure="false">{"'REL CUSTODIF'!$B$1:$H$72"}</definedName>
    <definedName function="false" hidden="true" name="xvc" vbProcedure="false">{#N/A,#N/A,FALSE,"Graficos";#N/A,#N/A,FALSE,"P.Ingresos";#N/A,#N/A,FALSE,"P.Gastos";#N/A,#N/A,FALSE,"I.Trafico";#N/A,#N/A,FALSE,"I.Peajes";#N/A,#N/A,FALSE,"G.Operativos";#N/A,#N/A,FALSE,"Cf Proyecto";#N/A,#N/A,FALSE,"C.PYG";#N/A,#N/A,FALSE,"Balance";#N/A,#N/A,FALSE,"TIR AC";#N/A,#N/A,FALSE,"TIR E"}</definedName>
    <definedName function="false" hidden="true" name="XVXV" vbProcedure="false">{"'gráf jan00'!$A$1:$AK$41"}</definedName>
    <definedName function="false" hidden="true" name="XWERF" vbProcedure="false">{"'REL CUSTODIF'!$B$1:$H$72"}</definedName>
    <definedName function="false" hidden="true" name="XX" vbProcedure="false">{"'gráf jan00'!$A$1:$AK$41"}</definedName>
    <definedName function="false" hidden="true" name="xxbb" vbProcedure="false">{"'gráf jan00'!$A$1:$AK$41"}</definedName>
    <definedName function="false" hidden="true" name="xxx" vbProcedure="false">{#N/A,#N/A,FALSE,"Graficos";#N/A,#N/A,FALSE,"P.Ingresos";#N/A,#N/A,FALSE,"P.Gastos";#N/A,#N/A,FALSE,"I.Trafico";#N/A,#N/A,FALSE,"I.Peajes";#N/A,#N/A,FALSE,"G.Operativos";#N/A,#N/A,FALSE,"Cf Proyecto";#N/A,#N/A,FALSE,"C.PYG";#N/A,#N/A,FALSE,"Balance";#N/A,#N/A,FALSE,"TIR AC";#N/A,#N/A,FALSE,"TIR E"}</definedName>
    <definedName function="false" hidden="true" name="XXX7"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7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7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7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7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7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8"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8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8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8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8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8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 vbProcedure="false">#REF!</definedName>
    <definedName function="false" hidden="true" name="xxxxx" vbProcedure="false">{#N/A,#N/A,FALSE,"GERAL";#N/A,#N/A,FALSE,"012-96";#N/A,#N/A,FALSE,"018-96";#N/A,#N/A,FALSE,"027-96";#N/A,#N/A,FALSE,"059-96";#N/A,#N/A,FALSE,"076-96";#N/A,#N/A,FALSE,"019-97";#N/A,#N/A,FALSE,"021-97";#N/A,#N/A,FALSE,"022-97";#N/A,#N/A,FALSE,"028-97"}</definedName>
    <definedName function="false" hidden="true" name="xxxxxx" vbProcedure="false">#REF!</definedName>
    <definedName function="false" hidden="true" name="xxxxxxx" vbProcedure="false">{"'Gráfico Prod Km Realizado'!$A$1"}</definedName>
    <definedName function="false" hidden="true" name="xxxxxxxx" vbProcedure="false">{"'Quadro'!$A$4:$BG$78"}</definedName>
    <definedName function="false" hidden="true" name="xxxxxxxxxx" vbProcedure="false">{"'gráf jan00'!$A$1:$AK$41"}</definedName>
    <definedName function="false" hidden="true" name="xxxxxxxxxxx"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xxxxxxxxxxx"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xxxxxxxxxxx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xxxxxxxxxxx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xxxxxxxxxxx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xxxxxxxxxxx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xxxxxxxxxxx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xxxx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xxxx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xxxx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xxxx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xxxx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xxxxxxx_1" vbProcedure="false">{"'Gráfico Prod Km Realizado'!$A$1"}</definedName>
    <definedName function="false" hidden="true" name="xxxxxxx_1_1" vbProcedure="false">{"'Gráfico Prod Km Realizado'!$A$1"}</definedName>
    <definedName function="false" hidden="true" name="xxxxxxx_1_1_1" vbProcedure="false">{"'Gráfico Prod Km Realizado'!$A$1"}</definedName>
    <definedName function="false" hidden="true" name="xxxxxxx_1_2" vbProcedure="false">{"'Gráfico Prod Km Realizado'!$A$1"}</definedName>
    <definedName function="false" hidden="true" name="xxxxxxx_2" vbProcedure="false">{"'Gráfico Prod Km Realizado'!$A$1"}</definedName>
    <definedName function="false" hidden="true" name="xxxxxx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xxxxx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xxxxx_1_1_1"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xxxxx_1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xxxxx_2" vbProcedure="false">{#N/A,#N/A,TRUE,"indice";#N/A,#N/A,TRUE,"indicadores";#N/A,#N/A,TRUE,"comentarios";#N/A,#N/A,TRUE,"Receita";#N/A,#N/A,TRUE,"preço";#N/A,#N/A,TRUE,"Custo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function="false" hidden="true" name="xxxxx_1" vbProcedure="false">{#N/A,#N/A,FALSE,"GERAL";#N/A,#N/A,FALSE,"012-96";#N/A,#N/A,FALSE,"018-96";#N/A,#N/A,FALSE,"027-96";#N/A,#N/A,FALSE,"059-96";#N/A,#N/A,FALSE,"076-96";#N/A,#N/A,FALSE,"019-97";#N/A,#N/A,FALSE,"021-97";#N/A,#N/A,FALSE,"022-97";#N/A,#N/A,FALSE,"028-97"}</definedName>
    <definedName function="false" hidden="true" name="xxxxx_1_1" vbProcedure="false">{#N/A,#N/A,FALSE,"GERAL";#N/A,#N/A,FALSE,"012-96";#N/A,#N/A,FALSE,"018-96";#N/A,#N/A,FALSE,"027-96";#N/A,#N/A,FALSE,"059-96";#N/A,#N/A,FALSE,"076-96";#N/A,#N/A,FALSE,"019-97";#N/A,#N/A,FALSE,"021-97";#N/A,#N/A,FALSE,"022-97";#N/A,#N/A,FALSE,"028-97"}</definedName>
    <definedName function="false" hidden="true" name="xxxxx_1_1_1" vbProcedure="false">{#N/A,#N/A,FALSE,"GERAL";#N/A,#N/A,FALSE,"012-96";#N/A,#N/A,FALSE,"018-96";#N/A,#N/A,FALSE,"027-96";#N/A,#N/A,FALSE,"059-96";#N/A,#N/A,FALSE,"076-96";#N/A,#N/A,FALSE,"019-97";#N/A,#N/A,FALSE,"021-97";#N/A,#N/A,FALSE,"022-97";#N/A,#N/A,FALSE,"028-97"}</definedName>
    <definedName function="false" hidden="true" name="xxxxx_1_2" vbProcedure="false">{#N/A,#N/A,FALSE,"GERAL";#N/A,#N/A,FALSE,"012-96";#N/A,#N/A,FALSE,"018-96";#N/A,#N/A,FALSE,"027-96";#N/A,#N/A,FALSE,"059-96";#N/A,#N/A,FALSE,"076-96";#N/A,#N/A,FALSE,"019-97";#N/A,#N/A,FALSE,"021-97";#N/A,#N/A,FALSE,"022-97";#N/A,#N/A,FALSE,"028-97"}</definedName>
    <definedName function="false" hidden="true" name="xxxxx_2" vbProcedure="false">{#N/A,#N/A,FALSE,"GERAL";#N/A,#N/A,FALSE,"012-96";#N/A,#N/A,FALSE,"018-96";#N/A,#N/A,FALSE,"027-96";#N/A,#N/A,FALSE,"059-96";#N/A,#N/A,FALSE,"076-96";#N/A,#N/A,FALSE,"019-97";#N/A,#N/A,FALSE,"021-97";#N/A,#N/A,FALSE,"022-97";#N/A,#N/A,FALSE,"028-97"}</definedName>
    <definedName function="false" hidden="true" name="xxxxz"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xxxyyy" vbProcedure="false">{"'Quadro'!$A$4:$BG$78"}</definedName>
    <definedName function="false" hidden="true" name="xxxyyy_1" vbProcedure="false">{"'Quadro'!$A$4:$BG$78"}</definedName>
    <definedName function="false" hidden="true" name="xxxyyy_1_1" vbProcedure="false">{"'Quadro'!$A$4:$BG$78"}</definedName>
    <definedName function="false" hidden="true" name="xxxyyy_1_1_1" vbProcedure="false">{"'Quadro'!$A$4:$BG$78"}</definedName>
    <definedName function="false" hidden="true" name="xxxyyy_1_2" vbProcedure="false">{"'Quadro'!$A$4:$BG$78"}</definedName>
    <definedName function="false" hidden="true" name="xxxyyy_2" vbProcedure="false">{"'Quadro'!$A$4:$BG$78"}</definedName>
    <definedName function="false" hidden="true" name="xxx_1" vbProcedure="false">{#N/A,#N/A,FALSE,"GERAL";#N/A,#N/A,FALSE,"012-96";#N/A,#N/A,FALSE,"018-96";#N/A,#N/A,FALSE,"027-96";#N/A,#N/A,FALSE,"059-96";#N/A,#N/A,FALSE,"076-96";#N/A,#N/A,FALSE,"019-97";#N/A,#N/A,FALSE,"021-97";#N/A,#N/A,FALSE,"022-97";#N/A,#N/A,FALSE,"028-97"}</definedName>
    <definedName function="false" hidden="true" name="xxx_1_1" vbProcedure="false">{#N/A,#N/A,FALSE,"GERAL";#N/A,#N/A,FALSE,"012-96";#N/A,#N/A,FALSE,"018-96";#N/A,#N/A,FALSE,"027-96";#N/A,#N/A,FALSE,"059-96";#N/A,#N/A,FALSE,"076-96";#N/A,#N/A,FALSE,"019-97";#N/A,#N/A,FALSE,"021-97";#N/A,#N/A,FALSE,"022-97";#N/A,#N/A,FALSE,"028-97"}</definedName>
    <definedName function="false" hidden="true" name="xxx_1_1_1" vbProcedure="false">{#N/A,#N/A,FALSE,"GERAL";#N/A,#N/A,FALSE,"012-96";#N/A,#N/A,FALSE,"018-96";#N/A,#N/A,FALSE,"027-96";#N/A,#N/A,FALSE,"059-96";#N/A,#N/A,FALSE,"076-96";#N/A,#N/A,FALSE,"019-97";#N/A,#N/A,FALSE,"021-97";#N/A,#N/A,FALSE,"022-97";#N/A,#N/A,FALSE,"028-97"}</definedName>
    <definedName function="false" hidden="true" name="xxx_1_2" vbProcedure="false">{#N/A,#N/A,FALSE,"GERAL";#N/A,#N/A,FALSE,"012-96";#N/A,#N/A,FALSE,"018-96";#N/A,#N/A,FALSE,"027-96";#N/A,#N/A,FALSE,"059-96";#N/A,#N/A,FALSE,"076-96";#N/A,#N/A,FALSE,"019-97";#N/A,#N/A,FALSE,"021-97";#N/A,#N/A,FALSE,"022-97";#N/A,#N/A,FALSE,"028-97"}</definedName>
    <definedName function="false" hidden="true" name="xxx_2" vbProcedure="false">{#N/A,#N/A,FALSE,"GERAL";#N/A,#N/A,FALSE,"012-96";#N/A,#N/A,FALSE,"018-96";#N/A,#N/A,FALSE,"027-96";#N/A,#N/A,FALSE,"059-96";#N/A,#N/A,FALSE,"076-96";#N/A,#N/A,FALSE,"019-97";#N/A,#N/A,FALSE,"021-97";#N/A,#N/A,FALSE,"022-97";#N/A,#N/A,FALSE,"028-97"}</definedName>
    <definedName function="false" hidden="true" name="xz" vbProcedure="false">{#N/A,#N/A,FALSE,"GERAL";#N/A,#N/A,FALSE,"012-96";#N/A,#N/A,FALSE,"018-96";#N/A,#N/A,FALSE,"027-96";#N/A,#N/A,FALSE,"059-96";#N/A,#N/A,FALSE,"076-96";#N/A,#N/A,FALSE,"019-97";#N/A,#N/A,FALSE,"021-97";#N/A,#N/A,FALSE,"022-97";#N/A,#N/A,FALSE,"028-97"}</definedName>
    <definedName function="false" hidden="true" name="x_1" vbProcedure="false">{"'REL CUSTODIF'!$B$1:$H$72"}</definedName>
    <definedName function="false" hidden="true" name="x_1_1" vbProcedure="false">{"'REL CUSTODIF'!$B$1:$H$72"}</definedName>
    <definedName function="false" hidden="true" name="y"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ye" vbProcedure="false">{"'CptDifn'!$AA$32:$AG$32"}</definedName>
    <definedName function="false" hidden="true" name="yery" vbProcedure="false">{"'CptDifn'!$AA$32:$AG$32"}</definedName>
    <definedName function="false" hidden="true" name="yery_1" vbProcedure="false">{"'CptDifn'!$AA$32:$AG$32"}</definedName>
    <definedName function="false" hidden="true" name="yery_1_1" vbProcedure="false">{"'CptDifn'!$AA$32:$AG$32"}</definedName>
    <definedName function="false" hidden="true" name="yery_1_1_1" vbProcedure="false">{"'CptDifn'!$AA$32:$AG$32"}</definedName>
    <definedName function="false" hidden="true" name="yery_1_2" vbProcedure="false">{"'CptDifn'!$AA$32:$AG$32"}</definedName>
    <definedName function="false" hidden="true" name="yery_2" vbProcedure="false">{"'CptDifn'!$AA$32:$AG$32"}</definedName>
    <definedName function="false" hidden="true" name="ye_1" vbProcedure="false">{"'CptDifn'!$AA$32:$AG$32"}</definedName>
    <definedName function="false" hidden="true" name="ye_1_1" vbProcedure="false">{"'CptDifn'!$AA$32:$AG$32"}</definedName>
    <definedName function="false" hidden="true" name="ye_1_1_1" vbProcedure="false">{"'CptDifn'!$AA$32:$AG$32"}</definedName>
    <definedName function="false" hidden="true" name="ye_1_2" vbProcedure="false">{"'CptDifn'!$AA$32:$AG$32"}</definedName>
    <definedName function="false" hidden="true" name="ye_2" vbProcedure="false">{"'CptDifn'!$AA$32:$AG$32"}</definedName>
    <definedName function="false" hidden="true" name="ygv" vbProcedure="false">{#N/A,#N/A,FALSE,"PCOL"}</definedName>
    <definedName function="false" hidden="true" name="ygv_1" vbProcedure="false">{#N/A,#N/A,FALSE,"PCOL"}</definedName>
    <definedName function="false" hidden="true" name="ygv_1_1" vbProcedure="false">{#N/A,#N/A,FALSE,"PCOL"}</definedName>
    <definedName function="false" hidden="true" name="ygv_1_1_1" vbProcedure="false">{#N/A,#N/A,FALSE,"PCOL"}</definedName>
    <definedName function="false" hidden="true" name="ygv_1_2" vbProcedure="false">{#N/A,#N/A,FALSE,"PCOL"}</definedName>
    <definedName function="false" hidden="true" name="ygv_2" vbProcedure="false">{#N/A,#N/A,FALSE,"PCOL"}</definedName>
    <definedName function="false" hidden="true" name="yhn" vbProcedure="false">{"'gráf jan00'!$A$1:$AK$41"}</definedName>
    <definedName function="false" hidden="true" name="yhn_1" vbProcedure="false">{"'gráf jan00'!$A$1:$AK$41"}</definedName>
    <definedName function="false" hidden="true" name="yhn_1_1" vbProcedure="false">{"'gráf jan00'!$A$1:$AK$41"}</definedName>
    <definedName function="false" hidden="true" name="yhn_1_1_1" vbProcedure="false">{"'gráf jan00'!$A$1:$AK$41"}</definedName>
    <definedName function="false" hidden="true" name="yhn_1_2" vbProcedure="false">{"'gráf jan00'!$A$1:$AK$41"}</definedName>
    <definedName function="false" hidden="true" name="yhn_2" vbProcedure="false">{"'gráf jan00'!$A$1:$AK$41"}</definedName>
    <definedName function="false" hidden="true" name="yio" vbProcedure="false">{"'CptDifn'!$AA$32:$AG$32"}</definedName>
    <definedName function="false" hidden="true" name="yioy" vbProcedure="false">{"'gráf jan00'!$A$1:$AK$41"}</definedName>
    <definedName function="false" hidden="true" name="yioy_1" vbProcedure="false">{"'gráf jan00'!$A$1:$AK$41"}</definedName>
    <definedName function="false" hidden="true" name="yioy_1_1" vbProcedure="false">{"'gráf jan00'!$A$1:$AK$41"}</definedName>
    <definedName function="false" hidden="true" name="yioy_1_1_1" vbProcedure="false">{"'gráf jan00'!$A$1:$AK$41"}</definedName>
    <definedName function="false" hidden="true" name="yioy_1_2" vbProcedure="false">{"'gráf jan00'!$A$1:$AK$41"}</definedName>
    <definedName function="false" hidden="true" name="yioy_2" vbProcedure="false">{"'gráf jan00'!$A$1:$AK$41"}</definedName>
    <definedName function="false" hidden="true" name="yio_1" vbProcedure="false">{"'CptDifn'!$AA$32:$AG$32"}</definedName>
    <definedName function="false" hidden="true" name="yio_1_1" vbProcedure="false">{"'CptDifn'!$AA$32:$AG$32"}</definedName>
    <definedName function="false" hidden="true" name="yio_1_1_1" vbProcedure="false">{"'CptDifn'!$AA$32:$AG$32"}</definedName>
    <definedName function="false" hidden="true" name="yio_1_2" vbProcedure="false">{"'CptDifn'!$AA$32:$AG$32"}</definedName>
    <definedName function="false" hidden="true" name="yio_2" vbProcedure="false">{"'CptDifn'!$AA$32:$AG$32"}</definedName>
    <definedName function="false" hidden="true" name="yiuti" vbProcedure="false">{"'CptDifn'!$AA$32:$AG$32"}</definedName>
    <definedName function="false" hidden="true" name="yiuti_1" vbProcedure="false">{"'CptDifn'!$AA$32:$AG$32"}</definedName>
    <definedName function="false" hidden="true" name="yiuti_1_1" vbProcedure="false">{"'CptDifn'!$AA$32:$AG$32"}</definedName>
    <definedName function="false" hidden="true" name="yiuti_1_1_1" vbProcedure="false">{"'CptDifn'!$AA$32:$AG$32"}</definedName>
    <definedName function="false" hidden="true" name="yiuti_1_2" vbProcedure="false">{"'CptDifn'!$AA$32:$AG$32"}</definedName>
    <definedName function="false" hidden="true" name="yiuti_2" vbProcedure="false">{"'CptDifn'!$AA$32:$AG$32"}</definedName>
    <definedName function="false" hidden="true" name="YJJYJ" vbProcedure="false">{#N/A,#N/A,TRUE,"BD 97";#N/A,#N/A,TRUE,"IR E CS 1997";#N/A,#N/A,TRUE,"CONTINGÊNCIAS";#N/A,#N/A,TRUE,"AD_EX_97";#N/A,#N/A,TRUE,"PR ND";#N/A,#N/A,TRUE,"8191";#N/A,#N/A,TRUE,"8383";#N/A,#N/A,TRUE,"MP 1024"}</definedName>
    <definedName function="false" hidden="true" name="YJJYJ_1" vbProcedure="false">{#N/A,#N/A,TRUE,"BD 97";#N/A,#N/A,TRUE,"IR E CS 1997";#N/A,#N/A,TRUE,"CONTINGÊNCIAS";#N/A,#N/A,TRUE,"AD_EX_97";#N/A,#N/A,TRUE,"PR ND";#N/A,#N/A,TRUE,"8191";#N/A,#N/A,TRUE,"8383";#N/A,#N/A,TRUE,"MP 1024"}</definedName>
    <definedName function="false" hidden="true" name="YO" vbProcedure="false">{"'Quadro'!$A$4:$BG$78"}</definedName>
    <definedName function="false" hidden="true" name="YO_1" vbProcedure="false">{"'Quadro'!$A$4:$BG$78"}</definedName>
    <definedName function="false" hidden="true" name="YO_1_1" vbProcedure="false">{"'Quadro'!$A$4:$BG$78"}</definedName>
    <definedName function="false" hidden="true" name="YO_1_1_1" vbProcedure="false">{"'Quadro'!$A$4:$BG$78"}</definedName>
    <definedName function="false" hidden="true" name="YO_1_2" vbProcedure="false">{"'Quadro'!$A$4:$BG$78"}</definedName>
    <definedName function="false" hidden="true" name="YO_2" vbProcedure="false">{"'Quadro'!$A$4:$BG$78"}</definedName>
    <definedName function="false" hidden="true" name="YT" vbProcedure="false">{#N/A,#N/A,FALSE,"RESUMO-BB1";#N/A,#N/A,FALSE,"MOD-A01-R - BB1";#N/A,#N/A,FALSE,"URB-BB1"}</definedName>
    <definedName function="false" hidden="true" name="ytr" vbProcedure="false">{"'CptDifn'!$AA$32:$AG$32"}</definedName>
    <definedName function="false" hidden="true" name="ytr_1" vbProcedure="false">{"'CptDifn'!$AA$32:$AG$32"}</definedName>
    <definedName function="false" hidden="true" name="ytr_1_1" vbProcedure="false">{"'CptDifn'!$AA$32:$AG$32"}</definedName>
    <definedName function="false" hidden="true" name="ytr_1_1_1" vbProcedure="false">{"'CptDifn'!$AA$32:$AG$32"}</definedName>
    <definedName function="false" hidden="true" name="ytr_1_2" vbProcedure="false">{"'CptDifn'!$AA$32:$AG$32"}</definedName>
    <definedName function="false" hidden="true" name="ytr_2" vbProcedure="false">{"'CptDifn'!$AA$32:$AG$32"}</definedName>
    <definedName function="false" hidden="true" name="ytukyu" vbProcedure="false">{#N/A,#N/A,FALSE,"Graficos";#N/A,#N/A,FALSE,"P.Ingresos";#N/A,#N/A,FALSE,"P.Gastos";#N/A,#N/A,FALSE,"I.Trafico";#N/A,#N/A,FALSE,"I.Peajes";#N/A,#N/A,FALSE,"G.Operativos";#N/A,#N/A,FALSE,"Cf Proyecto";#N/A,#N/A,FALSE,"C.PYG";#N/A,#N/A,FALSE,"Balance";#N/A,#N/A,FALSE,"TIR AC";#N/A,#N/A,FALSE,"TIR E"}</definedName>
    <definedName function="false" hidden="true" name="ytyt" vbProcedure="false">{"CAPA",#N/A,FALSE,"CAPA"}</definedName>
    <definedName function="false" hidden="true" name="ytytyre" vbProcedure="false">{"CAPA",#N/A,FALSE,"CAPA"}</definedName>
    <definedName function="false" hidden="true" name="yu" vbProcedure="false">{"'CptDifn'!$AA$32:$AG$32"}</definedName>
    <definedName function="false" hidden="true" name="yujryuj" vbProcedure="false">{#N/A,#N/A,FALSE,"Graficos";#N/A,#N/A,FALSE,"P.Ingresos";#N/A,#N/A,FALSE,"P.Gastos";#N/A,#N/A,FALSE,"I.Trafico";#N/A,#N/A,FALSE,"I.Peajes";#N/A,#N/A,FALSE,"G.Operativos";#N/A,#N/A,FALSE,"Cf Proyecto";#N/A,#N/A,FALSE,"C.PYG";#N/A,#N/A,FALSE,"Balance";#N/A,#N/A,FALSE,"TIR AC";#N/A,#N/A,FALSE,"TIR E"}</definedName>
    <definedName function="false" hidden="true" name="yukyuk8" vbProcedure="false">{"'CptDifn'!$AA$32:$AG$32"}</definedName>
    <definedName function="false" hidden="true" name="yurtyutr" vbProcedure="false">{"'gráf jan00'!$A$1:$AK$41"}</definedName>
    <definedName function="false" hidden="true" name="yurtyutr_1" vbProcedure="false">{"'gráf jan00'!$A$1:$AK$41"}</definedName>
    <definedName function="false" hidden="true" name="yurtyutr_1_1" vbProcedure="false">{"'gráf jan00'!$A$1:$AK$41"}</definedName>
    <definedName function="false" hidden="true" name="yurtyutr_1_1_1" vbProcedure="false">{"'gráf jan00'!$A$1:$AK$41"}</definedName>
    <definedName function="false" hidden="true" name="yurtyutr_1_2" vbProcedure="false">{"'gráf jan00'!$A$1:$AK$41"}</definedName>
    <definedName function="false" hidden="true" name="yurtyutr_2" vbProcedure="false">{"'gráf jan00'!$A$1:$AK$41"}</definedName>
    <definedName function="false" hidden="true" name="yutyui" vbProcedure="false">{"'CptDifn'!$AA$32:$AG$32"}</definedName>
    <definedName function="false" hidden="true" name="yutyui_1" vbProcedure="false">{"'CptDifn'!$AA$32:$AG$32"}</definedName>
    <definedName function="false" hidden="true" name="yutyui_1_1" vbProcedure="false">{"'CptDifn'!$AA$32:$AG$32"}</definedName>
    <definedName function="false" hidden="true" name="yutyui_1_1_1" vbProcedure="false">{"'CptDifn'!$AA$32:$AG$32"}</definedName>
    <definedName function="false" hidden="true" name="yutyui_1_2" vbProcedure="false">{"'CptDifn'!$AA$32:$AG$32"}</definedName>
    <definedName function="false" hidden="true" name="yutyui_2" vbProcedure="false">{"'CptDifn'!$AA$32:$AG$32"}</definedName>
    <definedName function="false" hidden="true" name="yuyuo" vbProcedure="false">{"'CptDifn'!$AA$32:$AG$32"}</definedName>
    <definedName function="false" hidden="true" name="yuyuo_1" vbProcedure="false">{"'CptDifn'!$AA$32:$AG$32"}</definedName>
    <definedName function="false" hidden="true" name="yuyuo_1_1" vbProcedure="false">{"'CptDifn'!$AA$32:$AG$32"}</definedName>
    <definedName function="false" hidden="true" name="yuyuo_1_1_1" vbProcedure="false">{"'CptDifn'!$AA$32:$AG$32"}</definedName>
    <definedName function="false" hidden="true" name="yuyuo_1_2" vbProcedure="false">{"'CptDifn'!$AA$32:$AG$32"}</definedName>
    <definedName function="false" hidden="true" name="yuyuo_2" vbProcedure="false">{"'CptDifn'!$AA$32:$AG$32"}</definedName>
    <definedName function="false" hidden="true" name="yu_1" vbProcedure="false">{"'CptDifn'!$AA$32:$AG$32"}</definedName>
    <definedName function="false" hidden="true" name="yu_1_1" vbProcedure="false">{"'CptDifn'!$AA$32:$AG$32"}</definedName>
    <definedName function="false" hidden="true" name="yu_1_1_1" vbProcedure="false">{"'CptDifn'!$AA$32:$AG$32"}</definedName>
    <definedName function="false" hidden="true" name="yu_1_2" vbProcedure="false">{"'CptDifn'!$AA$32:$AG$32"}</definedName>
    <definedName function="false" hidden="true" name="yu_2" vbProcedure="false">{"'CptDifn'!$AA$32:$AG$32"}</definedName>
    <definedName function="false" hidden="true" name="yy" vbProcedure="false">#REF!</definedName>
    <definedName function="false" hidden="true" name="yywweer" vbProcedure="false">{#N/A,#N/A,FALSE,"GERAL";#N/A,#N/A,FALSE,"012-96";#N/A,#N/A,FALSE,"018-96";#N/A,#N/A,FALSE,"027-96";#N/A,#N/A,FALSE,"059-96";#N/A,#N/A,FALSE,"076-96";#N/A,#N/A,FALSE,"019-97";#N/A,#N/A,FALSE,"021-97";#N/A,#N/A,FALSE,"022-97";#N/A,#N/A,FALSE,"028-97"}</definedName>
    <definedName function="false" hidden="true" name="yyy" vbProcedure="false">{"'CptDifn'!$AA$32:$AG$32"}</definedName>
    <definedName function="false" hidden="true" name="yyyy" vbProcedure="false">{"'CptDifn'!$AA$32:$AG$32"}</definedName>
    <definedName function="false" hidden="true" name="yyyyyy" vbProcedure="false">{"'CptDifn'!$AA$32:$AG$32"}</definedName>
    <definedName function="false" hidden="true" name="yyyyyy_1" vbProcedure="false">{"'CptDifn'!$AA$32:$AG$32"}</definedName>
    <definedName function="false" hidden="true" name="yyyyyy_1_1" vbProcedure="false">{"'CptDifn'!$AA$32:$AG$32"}</definedName>
    <definedName function="false" hidden="true" name="yyyyyy_1_1_1" vbProcedure="false">{"'CptDifn'!$AA$32:$AG$32"}</definedName>
    <definedName function="false" hidden="true" name="yyyyyy_1_2" vbProcedure="false">{"'CptDifn'!$AA$32:$AG$32"}</definedName>
    <definedName function="false" hidden="true" name="yyyyyy_2" vbProcedure="false">{"'CptDifn'!$AA$32:$AG$32"}</definedName>
    <definedName function="false" hidden="true" name="yyyy_1" vbProcedure="false">{"'CptDifn'!$AA$32:$AG$32"}</definedName>
    <definedName function="false" hidden="true" name="yyyy_1_1" vbProcedure="false">{"'CptDifn'!$AA$32:$AG$32"}</definedName>
    <definedName function="false" hidden="true" name="yyyy_1_1_1" vbProcedure="false">{"'CptDifn'!$AA$32:$AG$32"}</definedName>
    <definedName function="false" hidden="true" name="yyyy_1_2" vbProcedure="false">{"'CptDifn'!$AA$32:$AG$32"}</definedName>
    <definedName function="false" hidden="true" name="yyyy_2" vbProcedure="false">{"'CptDifn'!$AA$32:$AG$32"}</definedName>
    <definedName function="false" hidden="true" name="y_1" vbProcedure="false">{#N/A,#N/A,FALSE,"PCOL"}</definedName>
    <definedName function="false" hidden="true" name="y_1_1" vbProcedure="false">{#N/A,#N/A,FALSE,"PCOL"}</definedName>
    <definedName function="false" hidden="true" name="y_1_1_1" vbProcedure="false">{#N/A,#N/A,FALSE,"PCOL"}</definedName>
    <definedName function="false" hidden="true" name="y_1_2" vbProcedure="false">{#N/A,#N/A,FALSE,"PCOL"}</definedName>
    <definedName function="false" hidden="true" name="y_2" vbProcedure="false">{#N/A,#N/A,FALSE,"PCOL"}</definedName>
    <definedName function="false" hidden="true" name="Z" vbProcedure="false">#REF!</definedName>
    <definedName function="false" hidden="true" name="zaza" vbProcedure="false">{#N/A,#N/A,FALSE,"MO (2)"}</definedName>
    <definedName function="false" hidden="true" name="zb" vbProcedure="false">{"'CptDifn'!$AA$32:$AG$32"}</definedName>
    <definedName function="false" hidden="true" name="zb_1" vbProcedure="false">{"'CptDifn'!$AA$32:$AG$32"}</definedName>
    <definedName function="false" hidden="true" name="zb_1_1" vbProcedure="false">{"'CptDifn'!$AA$32:$AG$32"}</definedName>
    <definedName function="false" hidden="true" name="zb_1_1_1" vbProcedure="false">{"'CptDifn'!$AA$32:$AG$32"}</definedName>
    <definedName function="false" hidden="true" name="zb_1_2" vbProcedure="false">{"'CptDifn'!$AA$32:$AG$32"}</definedName>
    <definedName function="false" hidden="true" name="zb_2" vbProcedure="false">{"'CptDifn'!$AA$32:$AG$32"}</definedName>
    <definedName function="false" hidden="true" name="ZC" vbProcedure="false">{#N/A,#N/A,TRUE,"Graficos";#N/A,#N/A,TRUE,"P.Ingresos";#N/A,#N/A,TRUE,"P.Gastos";#N/A,#N/A,TRUE,"I.Trafico";#N/A,#N/A,TRUE,"I.Peajes";#N/A,#N/A,TRUE,"G.Operativos";#N/A,#N/A,TRUE,"Cf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function="false" hidden="true" name="ZDA\DS" vbProcedure="false">{"'gráf jan00'!$A$1:$AK$41"}</definedName>
    <definedName function="false" hidden="true" name="ZDA\DS_1" vbProcedure="false">{"'gráf jan00'!$A$1:$AK$41"}</definedName>
    <definedName function="false" hidden="true" name="ZDA\DS_1_1" vbProcedure="false">{"'gráf jan00'!$A$1:$AK$41"}</definedName>
    <definedName function="false" hidden="true" name="ZDA\DS_1_1_1" vbProcedure="false">{"'gráf jan00'!$A$1:$AK$41"}</definedName>
    <definedName function="false" hidden="true" name="ZDA\DS_1_2" vbProcedure="false">{"'gráf jan00'!$A$1:$AK$41"}</definedName>
    <definedName function="false" hidden="true" name="ZDA\DS_2" vbProcedure="false">{"'gráf jan00'!$A$1:$AK$41"}</definedName>
    <definedName function="false" hidden="true" name="zeljka" vbProcedure="false">{"det (May)",#N/A,FALSE,"June";"sum (MAY YTD)",#N/A,FALSE,"June YTD"}</definedName>
    <definedName function="false" hidden="true" name="zeljka1" vbProcedure="false">{"det (May)",#N/A,FALSE,"June";"sum (MAY YTD)",#N/A,FALSE,"June YTD"}</definedName>
    <definedName function="false" hidden="true" name="zeljka1_1" vbProcedure="false">{"det (May)",#N/A,FALSE,"June";"sum (MAY YTD)",#N/A,FALSE,"June YTD"}</definedName>
    <definedName function="false" hidden="true" name="zeljka1_1_1" vbProcedure="false">{"det (May)",#N/A,FALSE,"June";"sum (MAY YTD)",#N/A,FALSE,"June YTD"}</definedName>
    <definedName function="false" hidden="true" name="zeljka1_1_1_1" vbProcedure="false">{"det (May)",#N/A,FALSE,"June";"sum (MAY YTD)",#N/A,FALSE,"June YTD"}</definedName>
    <definedName function="false" hidden="true" name="zeljka1_1_2" vbProcedure="false">{"det (May)",#N/A,FALSE,"June";"sum (MAY YTD)",#N/A,FALSE,"June YTD"}</definedName>
    <definedName function="false" hidden="true" name="zeljka1_2" vbProcedure="false">{"det (May)",#N/A,FALSE,"June";"sum (MAY YTD)",#N/A,FALSE,"June YTD"}</definedName>
    <definedName function="false" hidden="true" name="zeljka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zeljka2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zeljka2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zeljka2_1_1_1"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zeljka2_1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zeljka2_2" vbProcedure="false">{"04-12brpr",#N/A,FALSE,"Total jan-dec";"05brpr",#N/A,FALSE,"Total jan-dec";"07brpr",#N/A,FALSE,"Total jan-dec";"01-12absdet",#N/A,FALSE,"Total jan-dec";"01-12abs",#N/A,FALSE,"Total jan-dec";"04-12abs",#N/A,FALSE,"Total jan-dec";"04-12absdet",#N/A,FALSE,"Total jan-dec";"01-12hl",#N/A,FALSE,"Total jan-dec";"04-12HL",#N/A,FALSE,"Total jan-dec"}</definedName>
    <definedName function="false" hidden="true" name="zeljka3" vbProcedure="false">{"det (May)",#N/A,FALSE,"June";"sum (MAY YTD)",#N/A,FALSE,"June YTD"}</definedName>
    <definedName function="false" hidden="true" name="zeljka3_1" vbProcedure="false">{"det (May)",#N/A,FALSE,"June";"sum (MAY YTD)",#N/A,FALSE,"June YTD"}</definedName>
    <definedName function="false" hidden="true" name="zeljka3_1_1" vbProcedure="false">{"det (May)",#N/A,FALSE,"June";"sum (MAY YTD)",#N/A,FALSE,"June YTD"}</definedName>
    <definedName function="false" hidden="true" name="zeljka3_1_1_1" vbProcedure="false">{"det (May)",#N/A,FALSE,"June";"sum (MAY YTD)",#N/A,FALSE,"June YTD"}</definedName>
    <definedName function="false" hidden="true" name="zeljka3_1_2" vbProcedure="false">{"det (May)",#N/A,FALSE,"June";"sum (MAY YTD)",#N/A,FALSE,"June YTD"}</definedName>
    <definedName function="false" hidden="true" name="zeljka3_2" vbProcedure="false">{"det (May)",#N/A,FALSE,"June";"sum (MAY YTD)",#N/A,FALSE,"June YTD"}</definedName>
    <definedName function="false" hidden="true" name="zeljka_1" vbProcedure="false">{"det (May)",#N/A,FALSE,"June";"sum (MAY YTD)",#N/A,FALSE,"June YTD"}</definedName>
    <definedName function="false" hidden="true" name="zeljka_1_1" vbProcedure="false">{"det (May)",#N/A,FALSE,"June";"sum (MAY YTD)",#N/A,FALSE,"June YTD"}</definedName>
    <definedName function="false" hidden="true" name="zeljka_1_1_1" vbProcedure="false">{"det (May)",#N/A,FALSE,"June";"sum (MAY YTD)",#N/A,FALSE,"June YTD"}</definedName>
    <definedName function="false" hidden="true" name="zeljka_1_2" vbProcedure="false">{"det (May)",#N/A,FALSE,"June";"sum (MAY YTD)",#N/A,FALSE,"June YTD"}</definedName>
    <definedName function="false" hidden="true" name="zeljka_2" vbProcedure="false">{"det (May)",#N/A,FALSE,"June";"sum (MAY YTD)",#N/A,FALSE,"June YTD"}</definedName>
    <definedName function="false" hidden="true" name="ZERF" vbProcedure="false">{#N/A,#N/A,FALSE,"BETER -1";#N/A,#N/A,FALSE,"BETER -2";#N/A,#N/A,FALSE,"BETER -3";#N/A,#N/A,FALSE,"BETER -urb";#N/A,#N/A,FALSE,"BETER -RESUMO"}</definedName>
    <definedName function="false" hidden="true" name="ZEZE" vbProcedure="false">{"'RR'!$A$2:$E$81"}</definedName>
    <definedName function="false" hidden="true" name="ZFLHDSZLGKJ" vbProcedure="false">[29]xref!#ref!</definedName>
    <definedName function="false" hidden="true" name="zfr" vbProcedure="false">{0,0,0,0;0,0,0,0}</definedName>
    <definedName function="false" hidden="true" name="zg" vbProcedure="false">'[67]Conciliação Custos - Guarani'!$C$16</definedName>
    <definedName function="false" hidden="true" name="zgfd" vbProcedure="false">{"'gráf jan00'!$A$1:$AK$41"}</definedName>
    <definedName function="false" hidden="true" name="zgfd_1" vbProcedure="false">{"'gráf jan00'!$A$1:$AK$41"}</definedName>
    <definedName function="false" hidden="true" name="zgfd_1_1" vbProcedure="false">{"'gráf jan00'!$A$1:$AK$41"}</definedName>
    <definedName function="false" hidden="true" name="zgfd_1_1_1" vbProcedure="false">{"'gráf jan00'!$A$1:$AK$41"}</definedName>
    <definedName function="false" hidden="true" name="zgfd_1_2" vbProcedure="false">{"'gráf jan00'!$A$1:$AK$41"}</definedName>
    <definedName function="false" hidden="true" name="zgfd_2" vbProcedure="false">{"'gráf jan00'!$A$1:$AK$41"}</definedName>
    <definedName function="false" hidden="true" name="zk" vbProcedure="false">[67]XREF!$A$6:$IV$6</definedName>
    <definedName function="false" hidden="true" name="zo" vbProcedure="false">[67]XREF!$A$3:$IV$3</definedName>
    <definedName function="false" hidden="true" name="ZS" vbProcedure="false">'[68]população res.'!#ref!</definedName>
    <definedName function="false" hidden="true" name="ZVZ" vbProcedure="false">{#N/A,#N/A,FALSE,"GERAL";#N/A,#N/A,FALSE,"012-96";#N/A,#N/A,FALSE,"018-96";#N/A,#N/A,FALSE,"027-96";#N/A,#N/A,FALSE,"059-96";#N/A,#N/A,FALSE,"076-96";#N/A,#N/A,FALSE,"019-97";#N/A,#N/A,FALSE,"021-97";#N/A,#N/A,FALSE,"022-97";#N/A,#N/A,FALSE,"028-97"}</definedName>
    <definedName function="false" hidden="true" name="zx" vbProcedure="false">{"Pèrdues i Guanys analític.Català",#N/A,FALSE,"Català";"Pèrdues i G. analític.castellà",#N/A,FALSE,"Castellà"}</definedName>
    <definedName function="false" hidden="true" name="zxcxz" vbProcedure="false">{"'RR'!$A$2:$E$81"}</definedName>
    <definedName function="false" hidden="true" name="zxfvdkasg" vbProcedure="false">#N/A</definedName>
    <definedName function="false" hidden="true" name="zx_1" vbProcedure="false">{"'CptDifn'!$AA$32:$AG$32"}</definedName>
    <definedName function="false" hidden="true" name="zx_1_1" vbProcedure="false">{"'CptDifn'!$AA$32:$AG$32"}</definedName>
    <definedName function="false" hidden="true" name="zx_1_1_1" vbProcedure="false">{"'CptDifn'!$AA$32:$AG$32"}</definedName>
    <definedName function="false" hidden="true" name="zx_1_2" vbProcedure="false">{"'CptDifn'!$AA$32:$AG$32"}</definedName>
    <definedName function="false" hidden="true" name="zx_2" vbProcedure="false">{"'CptDifn'!$AA$32:$AG$32"}</definedName>
    <definedName function="false" hidden="true" name="zz" vbProcedure="false">{"Pèrdues i Guanys analític.Català",#N/A,FALSE,"Català";"Pèrdues i G. analític.castellà",#N/A,FALSE,"Castellà"}</definedName>
    <definedName function="false" hidden="true" name="zzv" vbProcedure="false">{"'CptDifn'!$AA$32:$AG$32"}</definedName>
    <definedName function="false" hidden="true" name="zzv_1" vbProcedure="false">{"'CptDifn'!$AA$32:$AG$32"}</definedName>
    <definedName function="false" hidden="true" name="zzv_1_1" vbProcedure="false">{"'CptDifn'!$AA$32:$AG$32"}</definedName>
    <definedName function="false" hidden="true" name="zzv_1_1_1" vbProcedure="false">{"'CptDifn'!$AA$32:$AG$32"}</definedName>
    <definedName function="false" hidden="true" name="zzv_1_2" vbProcedure="false">{"'CptDifn'!$AA$32:$AG$32"}</definedName>
    <definedName function="false" hidden="true" name="zzv_2" vbProcedure="false">{"'CptDifn'!$AA$32:$AG$32"}</definedName>
    <definedName function="false" hidden="true" name="zzz" vbProcedure="false">'[69]Seguros 2001-2002 {ppc}'!$Z$37</definedName>
    <definedName function="false" hidden="true" name="ZZZ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ZZZ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ZZZ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ZZZ1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ZZZ1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ZZZ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ZZZZ"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ZZZZZ"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zzzzzzzc" vbProcedure="false">{"'CptDifn'!$AA$32:$AG$32"}</definedName>
    <definedName function="false" hidden="true" name="zzzzzzzc_1" vbProcedure="false">{"'CptDifn'!$AA$32:$AG$32"}</definedName>
    <definedName function="false" hidden="true" name="zzzzzzzc_1_1" vbProcedure="false">{"'CptDifn'!$AA$32:$AG$32"}</definedName>
    <definedName function="false" hidden="true" name="zzzzzzzc_1_1_1" vbProcedure="false">{"'CptDifn'!$AA$32:$AG$32"}</definedName>
    <definedName function="false" hidden="true" name="zzzzzzzc_1_2" vbProcedure="false">{"'CptDifn'!$AA$32:$AG$32"}</definedName>
    <definedName function="false" hidden="true" name="zzzzzzzc_2" vbProcedure="false">{"'CptDifn'!$AA$32:$AG$32"}</definedName>
    <definedName function="false" hidden="true" name="zzzzzzzzzzz" vbProcedure="false">{"'Quadro'!$A$4:$BG$78"}</definedName>
    <definedName function="false" hidden="true" name="zzzzzzzzzzz_1" vbProcedure="false">{"'Quadro'!$A$4:$BG$78"}</definedName>
    <definedName function="false" hidden="true" name="zzzzzzzzzzz_1_1" vbProcedure="false">{"'Quadro'!$A$4:$BG$78"}</definedName>
    <definedName function="false" hidden="true" name="zzzzzzzzzzz_1_1_1" vbProcedure="false">{"'Quadro'!$A$4:$BG$78"}</definedName>
    <definedName function="false" hidden="true" name="zzzzzzzzzzz_1_2" vbProcedure="false">{"'Quadro'!$A$4:$BG$78"}</definedName>
    <definedName function="false" hidden="true" name="zzzzzzzzzzz_2" vbProcedure="false">{"'Quadro'!$A$4:$BG$78"}</definedName>
    <definedName function="false" hidden="true" name="z\" vbProcedure="false">#REF!</definedName>
    <definedName function="false" hidden="true" name="Z_00522606_ED06_11D8_93C6_00A0248BD7D0_.wvu.Cols" vbProcedure="false">#REF!</definedName>
    <definedName function="false" hidden="true" name="Z_00522606_ED06_11D8_93C6_00A0248BD7D0_.wvu.PrintArea" vbProcedure="false">#REF!</definedName>
    <definedName function="false" hidden="true" name="Z_00522606_ED06_11D8_93C6_00A0248BD7D0_.wvu.Rows" vbProcedure="false">#REF!,#REF!,#REF!,#REF!,#REF!,#REF!,#REF!,#REF!,#REF!,#REF!,#REF!,#REF!,#REF!,#REF!,#REF!,#REF!</definedName>
    <definedName function="false" hidden="true" name="Z_022B7420_7F94_427F_B370_84030F9B3342_.wvu.FilterData" vbProcedure="false">#REF!</definedName>
    <definedName function="false" hidden="true" name="Z_04BC043C_175B_412D_8093_6F29CD74FBAE_.wvu.FilterData" vbProcedure="false">#REF!</definedName>
    <definedName function="false" hidden="true" name="Z_058B9256_CB4D_4C39_834D_D693FEEB491F_.wvu.FilterData" vbProcedure="false">#REF!</definedName>
    <definedName function="false" hidden="true" name="Z_05D1A71D_3B7B_4FB7_8DF3_B8E29CA3927A_.wvu.FilterData" vbProcedure="false">#REF!</definedName>
    <definedName function="false" hidden="true" name="Z_07C2CF55_E6DF_411A_AB00_7E155615468C_.wvu.FilterData" vbProcedure="false">#REF!</definedName>
    <definedName function="false" hidden="true" name="Z_07E722EC_7B1C_4F83_A259_4832779D6419_.wvu.Cols" vbProcedure="false">#N/A</definedName>
    <definedName function="false" hidden="true" name="Z_07E722EC_7B1C_4F83_A259_4832779D6419_.wvu.FilterData" vbProcedure="false">#N/A</definedName>
    <definedName function="false" hidden="true" name="Z_07E722EC_7B1C_4F83_A259_4832779D6419_.wvu.PrintArea" vbProcedure="false">#N/A</definedName>
    <definedName function="false" hidden="true" name="Z_07E722EC_7B1C_4F83_A259_4832779D6419_.wvu.PrintTitles" vbProcedure="false">#N/A</definedName>
    <definedName function="false" hidden="true" name="Z_09F1F36E_B8A3_491C_89C9_D00232BEB8F7_.wvu.FilterData" vbProcedure="false">#REF!</definedName>
    <definedName function="false" hidden="true" name="Z_0B1003A7_69DB_4D5B_966D_57B9E8AF76FB_.wvu.FilterData" vbProcedure="false">#REF!</definedName>
    <definedName function="false" hidden="true" name="Z_0C3EE359_64F6_4049_9576_8EACA8563EA4_.wvu.FilterData" vbProcedure="false">#REF!</definedName>
    <definedName function="false" hidden="true" name="Z_0D05AC4E_32D3_4985_8208_9776E00AC749_.wvu.FilterData" vbProcedure="false">#REF!</definedName>
    <definedName function="false" hidden="true" name="Z_0D6582A3_B7B5_477E_ADE0_78783771D17C_.wvu.Cols" vbProcedure="false">#N/A</definedName>
    <definedName function="false" hidden="true" name="Z_0DC459DE_F68C_4E33_8D1E_F1663ABAC944_.wvu.FilterData" vbProcedure="false">#REF!</definedName>
    <definedName function="false" hidden="true" name="Z_0FACBA89_1203_4ED8_87E5_EC1D45B051B7_.wvu.FilterData" vbProcedure="false">#REF!</definedName>
    <definedName function="false" hidden="true" name="Z_0FEA3536_5108_4591_BECF_C3181387F85F_.wvu.FilterData" vbProcedure="false">#REF!</definedName>
    <definedName function="false" hidden="true" name="Z_0FEFDB42_ECBC_4500_A6C8_FEE3D368790B_.wvu.FilterData" vbProcedure="false">#REF!</definedName>
    <definedName function="false" hidden="true" name="Z_110A0651_47C7_408E_B3BF_0C80D30B95FC_.wvu.FilterData" vbProcedure="false">#REF!</definedName>
    <definedName function="false" hidden="true" name="Z_128E64DD_BE84_40EE_A6D2_C9B0EB25CBBD_.wvu.FilterData" vbProcedure="false">#REF!</definedName>
    <definedName function="false" hidden="true" name="Z_12F2973E_0018_407B_98AD_CD9C5D1F65FA_.wvu.FilterData" vbProcedure="false">#REF!</definedName>
    <definedName function="false" hidden="true" name="Z_137DAE61_8A8D_4219_A4CC_0EEC18A94882_.wvu.FilterData" vbProcedure="false">#REF!</definedName>
    <definedName function="false" hidden="true" name="Z_13E06FB5_D019_406D_B278_1B53AD2F6386_.wvu.FilterData" vbProcedure="false">#REF!</definedName>
    <definedName function="false" hidden="true" name="Z_146D92FF_DFCA_47DC_9CF6_0D07F916365B_.wvu.Cols" vbProcedure="false">#REF!,#REF!,#REF!,#REF!</definedName>
    <definedName function="false" hidden="true" name="Z_146D92FF_DFCA_47DC_9CF6_0D07F916365B_.wvu.FilterData" vbProcedure="false">#REF!</definedName>
    <definedName function="false" hidden="true" name="Z_14D375AC_5615_46DE_8EE3_95915B2A8B54_.wvu.FilterData" vbProcedure="false">#REF!</definedName>
    <definedName function="false" hidden="true" name="Z_15B5DC78_B02F_4AC6_8572_015040A55619_.wvu.FilterData" vbProcedure="false">#REF!</definedName>
    <definedName function="false" hidden="true" name="Z_166D6F0F_4D44_46E7_8C36_48FD4848B5AA_.wvu.FilterData" vbProcedure="false">#REF!</definedName>
    <definedName function="false" hidden="true" name="Z_16FAB836_2255_4D4C_90E4_6B46255F3759_.wvu.FilterData" vbProcedure="false">#REF!</definedName>
    <definedName function="false" hidden="true" name="Z_198D391C_95CB_49F5_8924_5FEA3CE5C98A_.wvu.FilterData" vbProcedure="false">#REF!</definedName>
    <definedName function="false" hidden="true" name="Z_1D9C37CC_3E33_4D4D_B7CD_819F75C83D65_.wvu.FilterData" vbProcedure="false">#REF!</definedName>
    <definedName function="false" hidden="true" name="Z_1DF9838C_880D_4C4E_BFFE_89B5894EC40F_.wvu.FilterData" vbProcedure="false">#REF!</definedName>
    <definedName function="false" hidden="true" name="Z_1EF42BFC_874B_4E01_B67D_1607E823ACD0_.wvu.FilterData" vbProcedure="false">#REF!</definedName>
    <definedName function="false" hidden="true" name="Z_1F94C6E7_3CCA_4599_AF6F_4D6291B2AD93_.wvu.FilterData" vbProcedure="false">#REF!</definedName>
    <definedName function="false" hidden="true" name="Z_204280AB_6F29_4C38_B953_40E78BD846F8_.wvu.Cols" vbProcedure="false">#REF!,#REF!,#REF!</definedName>
    <definedName function="false" hidden="true" name="Z_204280AB_6F29_4C38_B953_40E78BD846F8_.wvu.FilterData" vbProcedure="false">#REF!</definedName>
    <definedName function="false" hidden="true" name="Z_204280AB_6F29_4C38_B953_40E78BD846F8_.wvu.PrintArea" vbProcedure="false">#REF!</definedName>
    <definedName function="false" hidden="true" name="Z_204280AB_6F29_4C38_B953_40E78BD846F8_.wvu.PrintTitles" vbProcedure="false">#REF!</definedName>
    <definedName function="false" hidden="true" name="Z_20A9AA17_0DEB_4190_8DAD_FC60D0D33A52_.wvu.FilterData" vbProcedure="false">#REF!</definedName>
    <definedName function="false" hidden="true" name="Z_2103F656_ECB2_4F99_BE9B_56F4D7A5CEE2_.wvu.FilterData" vbProcedure="false">#REF!</definedName>
    <definedName function="false" hidden="true" name="Z_210DF800_4D59_11D6_9DF9_0004AC9599ED_.wvu.Cols" vbProcedure="false">#N/A</definedName>
    <definedName function="false" hidden="true" name="Z_2158A2BC_8DB5_455D_AFDE_914B22949288_.wvu.FilterData" vbProcedure="false">#REF!</definedName>
    <definedName function="false" hidden="true" name="Z_21A967FF_561E_495F_AEB9_4DD3BEDA53BC_.wvu.FilterData" vbProcedure="false">#REF!</definedName>
    <definedName function="false" hidden="true" name="Z_227E7522_DC52_4EA7_A11A_0741FF23CC42_.wvu.FilterData" vbProcedure="false">#REF!</definedName>
    <definedName function="false" hidden="true" name="Z_23BA0C23_280B_4568_A53C_1C6D2E85772A_.wvu.FilterData" vbProcedure="false">#REF!</definedName>
    <definedName function="false" hidden="true" name="Z_244346C6_3866_4160_9E2E_C77913F25398_.wvu.FilterData" vbProcedure="false">#REF!</definedName>
    <definedName function="false" hidden="true" name="Z_2464B443_23DF_40AE_98FE_9730BFE3F231_.wvu.FilterData" vbProcedure="false">#N/A</definedName>
    <definedName function="false" hidden="true" name="Z_25117F67_F0EE_43EF_8FF9_79F533CE10B0_.wvu.FilterData" vbProcedure="false">#REF!</definedName>
    <definedName function="false" hidden="true" name="Z_259E2DDE_5459_4510_B7A2_66F49964C56E_.wvu.FilterData" vbProcedure="false">#REF!</definedName>
    <definedName function="false" hidden="true" name="Z_25C7DFCF_BE54_4A41_B957_DE39B9B2A5B5_.wvu.FilterData" vbProcedure="false">#REF!</definedName>
    <definedName function="false" hidden="true" name="Z_272E0E4D_901D_11D7_B59C_0050DAB35C7B_.wvu.FilterData" vbProcedure="false">#REF!</definedName>
    <definedName function="false" hidden="true" name="Z_27D9353E_5A5F_49BF_8724_FA312A4073FF_.wvu.FilterData" vbProcedure="false">#REF!</definedName>
    <definedName function="false" hidden="true" name="Z_299BE965_B904_49FA_A79D_B9538F94936F_.wvu.FilterData" vbProcedure="false">#REF!</definedName>
    <definedName function="false" hidden="true" name="Z_29D37CE9_76D1_4D09_99A0_55ABA6929929_.wvu.FilterData" vbProcedure="false">#REF!</definedName>
    <definedName function="false" hidden="true" name="Z_2B5320B8_08D6_11D6_961F_004033E113A7_.wvu.Cols" vbProcedure="false">#REF!</definedName>
    <definedName function="false" hidden="true" name="Z_2C05BC27_731C_41F4_980F_CD81E4A7A662_.wvu.FilterData" vbProcedure="false">#REF!</definedName>
    <definedName function="false" hidden="true" name="Z_2C0BDCBF_705B_4E5A_9659_05D99EC56641_.wvu.FilterData" vbProcedure="false">#REF!</definedName>
    <definedName function="false" hidden="true" name="Z_2CD580B5_D99D_45ED_AC1E_45F8CBBBB9F1_.wvu.FilterData" vbProcedure="false">#REF!</definedName>
    <definedName function="false" hidden="true" name="Z_2D98D706_A306_4353_8B3D_DA92F9EAEC9A_.wvu.FilterData" vbProcedure="false">#REF!</definedName>
    <definedName function="false" hidden="true" name="Z_2F8736FC_F07E_49E8_9C13_8E0A0F5EFE5F_.wvu.FilterData" vbProcedure="false">#REF!</definedName>
    <definedName function="false" hidden="true" name="Z_304C2F7A_D3A6_4DBA_A568_C3E56D7C6E2F_.wvu.FilterData" vbProcedure="false">#REF!</definedName>
    <definedName function="false" hidden="true" name="Z_30E0ACE8_B29A_44E9_B542_E8C1CA3FD802_.wvu.FilterData" vbProcedure="false">#REF!</definedName>
    <definedName function="false" hidden="true" name="Z_31A27EA2_D574_43B8_A671_7419A12151C9_.wvu.FilterData" vbProcedure="false">#REF!</definedName>
    <definedName function="false" hidden="true" name="Z_32D1B352_62AB_4105_8DFC_EAA2DF743365_.wvu.FilterData" vbProcedure="false">#REF!</definedName>
    <definedName function="false" hidden="true" name="Z_330DF436_5BED_40AF_AC51_73D268BD9DF4_.wvu.FilterData" vbProcedure="false">#REF!</definedName>
    <definedName function="false" hidden="true" name="Z_33B8EF57_2FB1_4600_9590_B0A2F2FE409B_.wvu.FilterData" vbProcedure="false">#REF!</definedName>
    <definedName function="false" hidden="true" name="Z_3404588C_6CE7_4C97_A62C_D19D9EE290D3_.wvu.FilterData" vbProcedure="false">#REF!</definedName>
    <definedName function="false" hidden="true" name="Z_34E71878_8D1A_4343_91A1_3FE085136D2B_.wvu.FilterData" vbProcedure="false">#REF!</definedName>
    <definedName function="false" hidden="true" name="Z_37611AA0_E86A_42C8_8705_108B25E060A1_.wvu.FilterData" vbProcedure="false">#REF!</definedName>
    <definedName function="false" hidden="true" name="Z_38FE6CED_4C19_4332_9788_ACC902B20A46_.wvu.FilterData" vbProcedure="false">#REF!</definedName>
    <definedName function="false" hidden="true" name="Z_394E75CB_4F7F_4C88_A08F_29E48E587341_.wvu.FilterData" vbProcedure="false">#REF!</definedName>
    <definedName function="false" hidden="true" name="Z_3C200595_20A3_4A0C_B071_705F4AD5DAD3_.wvu.FilterData" vbProcedure="false">#REF!</definedName>
    <definedName function="false" hidden="true" name="Z_3DBF11C1_AF68_11D6_A998_000629AADC70_.wvu.FilterData" vbProcedure="false">#N/A</definedName>
    <definedName function="false" hidden="true" name="Z_3E93FF4A_0B7F_475C_A63C_54FBDB9DB4C5_.wvu.FilterData" vbProcedure="false">#REF!</definedName>
    <definedName function="false" hidden="true" name="Z_3FF05DC4_CA9E_470D_A193_91785ACE00EF_.wvu.FilterData" vbProcedure="false">#REF!</definedName>
    <definedName function="false" hidden="true" name="Z_43791B95_57D7_42F4_8815_D1B7E488543E_.wvu.FilterData" vbProcedure="false">#REF!</definedName>
    <definedName function="false" hidden="true" name="Z_445AA90F_6D9B_40F5_8E1D_CE1EF57CF450_.wvu.FilterData" vbProcedure="false">#REF!</definedName>
    <definedName function="false" hidden="true" name="Z_44931E07_568C_11D5_BDEA_0004AC32B916_.wvu.Cols" vbProcedure="false">#N/A</definedName>
    <definedName function="false" hidden="true" name="Z_454E0C40_F84F_42A3_A371_6F23C1F38595_.wvu.FilterData" vbProcedure="false">#REF!</definedName>
    <definedName function="false" hidden="true" name="Z_4608FCB3_3552_4D58_B6CE_B8F34D78221E_.wvu.FilterData" vbProcedure="false">#REF!</definedName>
    <definedName function="false" hidden="true" name="Z_46E47F7C_9185_4E39_BED5_B4A69FF64CC1_.wvu.FilterData" vbProcedure="false">#REF!</definedName>
    <definedName function="false" hidden="true" name="Z_48202D5D_77CB_41DE_8C59_9325C98D7C97_.wvu.FilterData" vbProcedure="false">#REF!</definedName>
    <definedName function="false" hidden="true" name="Z_48824DFE_B714_4D0B_9E95_F01C5BAD5D1F_.wvu.FilterData" vbProcedure="false">#REF!</definedName>
    <definedName function="false" hidden="true" name="Z_4C45D885_33EE_4DA9_BF96_6B10CFBA5596_.wvu.FilterData" vbProcedure="false">#REF!</definedName>
    <definedName function="false" hidden="true" name="Z_4D344757_9064_4D2F_A3A5_69132D23B7B9_.wvu.FilterData" vbProcedure="false">#REF!</definedName>
    <definedName function="false" hidden="true" name="Z_4E773EE1_0A5B_43A9_9C28_FFB0A27D19C3_.wvu.FilterData" vbProcedure="false">#REF!</definedName>
    <definedName function="false" hidden="true" name="Z_5122F04C_91B2_4031_BAE2_43203D520992_.wvu.FilterData" vbProcedure="false">#REF!</definedName>
    <definedName function="false" hidden="true" name="Z_52B8D0B0_5872_4367_8D38_9AA5A4B975B3_.wvu.FilterData" vbProcedure="false">#REF!</definedName>
    <definedName function="false" hidden="true" name="Z_532423B2_94C7_44C1_9A2A_9712DAE92CE9_.wvu.FilterData" vbProcedure="false">#REF!</definedName>
    <definedName function="false" hidden="true" name="Z_53F31130_5EA7_42BA_93EB_88A7CB743782_.wvu.FilterData" vbProcedure="false">#REF!</definedName>
    <definedName function="false" hidden="true" name="Z_55213581_1831_4A94_AB4D_23E4F8BC8085_.wvu.FilterData" vbProcedure="false">#REF!</definedName>
    <definedName function="false" hidden="true" name="Z_552B9204_1C85_45BC_B148_AF3E206BDAA2_.wvu.FilterData" vbProcedure="false">#REF!</definedName>
    <definedName function="false" hidden="true" name="Z_566671FC_5910_47FD_B961_1065A17D262D_.wvu.FilterData" vbProcedure="false">#REF!</definedName>
    <definedName function="false" hidden="true" name="Z_569D17FA_30FE_42CA_8D65_E126C1C01EC2_.wvu.FilterData" vbProcedure="false">#REF!</definedName>
    <definedName function="false" hidden="true" name="Z_573E904E_5C2F_4CA2_AFCF_918B916322E4_.wvu.FilterData" vbProcedure="false">#REF!</definedName>
    <definedName function="false" hidden="true" name="Z_58DA6172_DC47_4A5F_B420_207BB6987764_.wvu.FilterData" vbProcedure="false">#REF!</definedName>
    <definedName function="false" hidden="true" name="Z_58FCB891_F6F4_46F2_BF6B_861E585C9231_.wvu.FilterData" vbProcedure="false">#REF!</definedName>
    <definedName function="false" hidden="true" name="Z_59A87EBA_E018_40E8_A580_AB2176E95D7E_.wvu.FilterData" vbProcedure="false">#REF!</definedName>
    <definedName function="false" hidden="true" name="Z_5A3E740D_87C0_4F85_AB6D_B402AD860D04_.wvu.FilterData" vbProcedure="false">#REF!</definedName>
    <definedName function="false" hidden="true" name="Z_5B42E6B5_40AA_4D3F_B932_EF1583491CDE_.wvu.FilterData" vbProcedure="false">#REF!</definedName>
    <definedName function="false" hidden="true" name="Z_5B7B4951_7310_4C66_B906_4D046076272E_.wvu.FilterData" vbProcedure="false">#REF!</definedName>
    <definedName function="false" hidden="true" name="Z_5D41F4B9_83DF_4509_9C07_453BA5A62846_.wvu.FilterData" vbProcedure="false">#REF!</definedName>
    <definedName function="false" hidden="true" name="Z_5DB05E9F_8F3B_4886_A6CB_2CC53331BA7A_.wvu.FilterData" vbProcedure="false">#REF!</definedName>
    <definedName function="false" hidden="true" name="Z_5F096896_2CB8_4B96_A0FE_9AB50EEEEFAB_.wvu.FilterData" vbProcedure="false">#REF!</definedName>
    <definedName function="false" hidden="true" name="Z_60DF8B29_1C1F_4B50_BDA8_B8E0C7DD04C3_.wvu.Cols" vbProcedure="false">#REF!,#REF!</definedName>
    <definedName function="false" hidden="true" name="Z_60DF8B29_1C1F_4B50_BDA8_B8E0C7DD04C3_.wvu.FilterData" vbProcedure="false">#REF!</definedName>
    <definedName function="false" hidden="true" name="Z_615F4A4D_D5AB_4A04_81F5_F436484247A5_.wvu.FilterData" vbProcedure="false">#REF!</definedName>
    <definedName function="false" hidden="true" name="Z_616443B5_6F0D_4082_9223_F71B54305366_.wvu.FilterData" vbProcedure="false">#REF!</definedName>
    <definedName function="false" hidden="true" name="Z_631F0312_B404_409F_AF2B_39FB2D25040B_.wvu.FilterData" vbProcedure="false">#REF!</definedName>
    <definedName function="false" hidden="true" name="Z_632CF316_8294_4588_87E1_2B69E184A62B_.wvu.FilterData" vbProcedure="false">#REF!</definedName>
    <definedName function="false" hidden="true" name="Z_66D1BA5F_F4AE_443C_8583_CE89D6674A73_.wvu.FilterData" vbProcedure="false">#REF!</definedName>
    <definedName function="false" hidden="true" name="Z_66DD4806_8039_438A_B1CE_46CC5B464050_.wvu.FilterData" vbProcedure="false">#REF!</definedName>
    <definedName function="false" hidden="true" name="Z_67B65FDF_FF67_490E_B8E5_92DC66C9FC9D_.wvu.FilterData" vbProcedure="false">#REF!</definedName>
    <definedName function="false" hidden="true" name="Z_68B709DF_9429_4090_9106_386C5F16C4D7_.wvu.FilterData" vbProcedure="false">#REF!</definedName>
    <definedName function="false" hidden="true" name="Z_690BC25F_5AA3_4B4B_9507_8C197E768E98_.wvu.FilterData" vbProcedure="false">#REF!</definedName>
    <definedName function="false" hidden="true" name="Z_6A66B8A7_491B_4A29_94A1_39F4FDA32C48_.wvu.FilterData" vbProcedure="false">#REF!</definedName>
    <definedName function="false" hidden="true" name="Z_6A6F36C8_24A1_4147_9C63_27B7978935DD_.wvu.FilterData" vbProcedure="false">#REF!</definedName>
    <definedName function="false" hidden="true" name="Z_6B671CCF_B5F8_456F_823D_93A4F9AC33F5_.wvu.PrintArea" vbProcedure="false">#N/A</definedName>
    <definedName function="false" hidden="true" name="Z_6BE23C86_20C2_4B56_815E_773138022A98_.wvu.Cols" vbProcedure="false">#N/A</definedName>
    <definedName function="false" hidden="true" name="Z_6C2050D3_ABE5_4B48_B2A7_DDDD21669987_.wvu.FilterData" vbProcedure="false">#REF!</definedName>
    <definedName function="false" hidden="true" name="Z_6CD84A0B_C00D_4BC8_A655_6383CCA4B296_.wvu.FilterData" vbProcedure="false">#REF!</definedName>
    <definedName function="false" hidden="true" name="Z_6D5E5F42_E924_48A0_A50F_5BB481AFD1D5_.wvu.FilterData" vbProcedure="false">#REF!</definedName>
    <definedName function="false" hidden="true" name="Z_6D789842_F56B_40C4_8907_F36C02855F76_.wvu.FilterData" vbProcedure="false">#REF!</definedName>
    <definedName function="false" hidden="true" name="Z_6E345713_0818_471C_B54B_D890B987A0BC_.wvu.FilterData" vbProcedure="false">#REF!</definedName>
    <definedName function="false" hidden="true" name="Z_701DEAE4_9CF1_491A_A54B_A6AE3235639D_.wvu.FilterData" vbProcedure="false">#REF!</definedName>
    <definedName function="false" hidden="true" name="Z_70ACAE61_1F25_11D3_B062_00104BC637D4_.wvu.Cols" vbProcedure="false">#REF!</definedName>
    <definedName function="false" hidden="true" name="Z_70ACAE61_1F25_11D3_B062_00104BC637D4_.wvu.PrintArea" vbProcedure="false">#REF!</definedName>
    <definedName function="false" hidden="true" name="Z_70ACAE61_1F25_11D3_B062_00104BC637D4_.wvu.PrintTitles" vbProcedure="false">#REF!</definedName>
    <definedName function="false" hidden="true" name="Z_7319B1DA_C8AE_4D1D_AB4C_B14141921483_.wvu.FilterData" vbProcedure="false">#REF!</definedName>
    <definedName function="false" hidden="true" name="Z_75A1B66F_9EE1_4406_8264_C9BF12113183_.wvu.FilterData" vbProcedure="false">#REF!</definedName>
    <definedName function="false" hidden="true" name="Z_7651BD63_D75B_41A5_B133_06AE6A84AE8F_.wvu.FilterData" vbProcedure="false">#REF!</definedName>
    <definedName function="false" hidden="true" name="Z_767B7DB4_B657_4E6E_831B_84CA933FFCBE_.wvu.FilterData" vbProcedure="false">#REF!</definedName>
    <definedName function="false" hidden="true" name="Z_76FA93EF_40A9_4929_9B4A_2213742C1620_.wvu.FilterData" vbProcedure="false">#REF!</definedName>
    <definedName function="false" hidden="true" name="Z_78A33412_D032_45F7_9C2D_D4A31DB937D9_.wvu.FilterData" vbProcedure="false">#REF!</definedName>
    <definedName function="false" hidden="true" name="Z_796E4E5E_16C3_474D_B1D5_F6D39CD34051_.wvu.FilterData" vbProcedure="false">#REF!</definedName>
    <definedName function="false" hidden="true" name="Z_799FF90A_59EC_11D7_9495_0002B31BFBD5_.wvu.Cols" vbProcedure="false">#REF!,#REF!</definedName>
    <definedName function="false" hidden="true" name="Z_799FF90A_59EC_11D7_9495_0002B31BFBD5_.wvu.Rows" vbProcedure="false">#REF!,#REF!,#REF!,#REF!,#REF!,#REF!,#REF!,#REF!,#REF!,#REF!,#REF!,#REF!</definedName>
    <definedName function="false" hidden="true" name="Z_7AE3F8A6_7282_4640_BAE6_7D5F8B45608B_.wvu.Cols" vbProcedure="false">#REF!</definedName>
    <definedName function="false" hidden="true" name="Z_7BFA9C41_C881_48A8_90C2_F93F8E16E599_.wvu.FilterData" vbProcedure="false">#REF!</definedName>
    <definedName function="false" hidden="true" name="Z_7BFBCE1E_B6C5_4BAC_AD95_2B50D2ED28AB_.wvu.FilterData" vbProcedure="false">#REF!</definedName>
    <definedName function="false" hidden="true" name="Z_7C6FEBF3_4382_4282_BBB0_E0269BEE42DE_.wvu.FilterData" vbProcedure="false">#REF!</definedName>
    <definedName function="false" hidden="true" name="Z_7D057642_92FA_4DD6_84C5_B10B17893E1F_.wvu.FilterData" vbProcedure="false">#REF!</definedName>
    <definedName function="false" hidden="true" name="Z_7ED5F3D1_B838_492E_9467_7E7CE6B348ED_.wvu.FilterData" vbProcedure="false">#REF!</definedName>
    <definedName function="false" hidden="true" name="Z_8090FD3B_94DF_4ACF_9708_D5B9ADEFD29C_.wvu.FilterData" vbProcedure="false">#REF!</definedName>
    <definedName function="false" hidden="true" name="Z_8149A5A7_8307_4FA6_B457_A66B8A6DFABD_.wvu.FilterData" vbProcedure="false">#REF!</definedName>
    <definedName function="false" hidden="true" name="Z_819A0FD3_B678_47E8_9DFB_641B3990B590_.wvu.FilterData" vbProcedure="false">#REF!</definedName>
    <definedName function="false" hidden="true" name="Z_82999604_BD48_4054_BDCB_CB8B074A34A3_.wvu.FilterData" vbProcedure="false">#REF!</definedName>
    <definedName function="false" hidden="true" name="Z_8473B3F0_0740_4E9F_9BAE_9113E5077DE8_.wvu.FilterData" vbProcedure="false">#REF!</definedName>
    <definedName function="false" hidden="true" name="Z_853A3630_011B_4DBA_8B0D_6A4078E80D4A_.wvu.Cols" vbProcedure="false">#N/A</definedName>
    <definedName function="false" hidden="true" name="Z_85A83A94_71B4_44C8_8B5A_68CAA2461241_.wvu.FilterData" vbProcedure="false">#REF!</definedName>
    <definedName function="false" hidden="true" name="Z_86E0C273_91AF_11D7_9C1E_0004231B06E7_.wvu.FilterData" vbProcedure="false">#REF!</definedName>
    <definedName function="false" hidden="true" name="Z_87F04A72_68BF_497D_8569_47D1A3B89590_.wvu.FilterData" vbProcedure="false">#REF!</definedName>
    <definedName function="false" hidden="true" name="Z_88D3A902_531D_4066_BF26_4A3240753164_.wvu.Cols" vbProcedure="false">#N/A</definedName>
    <definedName function="false" hidden="true" name="Z_88D3A902_531D_4066_BF26_4A3240753164_.wvu.FilterData" vbProcedure="false">#N/A</definedName>
    <definedName function="false" hidden="true" name="Z_88D3A902_531D_4066_BF26_4A3240753164_.wvu.PrintArea" vbProcedure="false">#N/A</definedName>
    <definedName function="false" hidden="true" name="Z_88D3A902_531D_4066_BF26_4A3240753164_.wvu.PrintTitles" vbProcedure="false">#N/A</definedName>
    <definedName function="false" hidden="true" name="Z_893CBEFD_F317_41F0_BA87_CC1860E1F73B_.wvu.FilterData" vbProcedure="false">#REF!</definedName>
    <definedName function="false" hidden="true" name="Z_89B24FFA_B8EE_11D6_9DF9_0004AC9599ED_.wvu.PrintArea" vbProcedure="false">#REF!</definedName>
    <definedName function="false" hidden="true" name="Z_89D83FA2_2F4F_4275_9074_3A6247C2CDA6_.wvu.FilterData" vbProcedure="false">#REF!</definedName>
    <definedName function="false" hidden="true" name="Z_8B2E8E84_1A68_4B75_A867_04E8EAC8E685_.wvu.FilterData" vbProcedure="false">#REF!</definedName>
    <definedName function="false" hidden="true" name="Z_8B5FADF8_BAFC_44E0_9D1D_DE21657D83CA_.wvu.FilterData" vbProcedure="false">#REF!</definedName>
    <definedName function="false" hidden="true" name="Z_8BA4715C_EC6D_472D_8E7D_6B55C8A2D072_.wvu.Rows" vbProcedure="false">#N/A</definedName>
    <definedName function="false" hidden="true" name="Z_8CBA7976_3F45_4926_8F5C_251343B1DCDB_.wvu.FilterData" vbProcedure="false">#REF!</definedName>
    <definedName function="false" hidden="true" name="Z_8D213052_8AFD_4E06_B410_DCB431062572_.wvu.FilterData" vbProcedure="false">#REF!</definedName>
    <definedName function="false" hidden="true" name="Z_8DD835B5_A9EB_4AAA_B94F_A44AC86A69C0_.wvu.PrintArea" vbProcedure="false">#REF!</definedName>
    <definedName function="false" hidden="true" name="Z_8DD835B5_A9EB_4AAA_B94F_A44AC86A69C0_.wvu.PrintTitles" vbProcedure="false">#REF!</definedName>
    <definedName function="false" hidden="true" name="Z_8DD835B5_A9EB_4AAA_B94F_A44AC86A69C0_.wvu.Rows" vbProcedure="false">#REF!</definedName>
    <definedName function="false" hidden="true" name="Z_8EA755F4_0515_4AA0_970C_55F473C7FD9B_.wvu.FilterData" vbProcedure="false">#REF!</definedName>
    <definedName function="false" hidden="true" name="Z_8F33F4E3_A14E_4DD4_ADD4_B19023A45B10_.wvu.FilterData" vbProcedure="false">#REF!</definedName>
    <definedName function="false" hidden="true" name="Z_901BF8EA_CA8A_411C_8FD3_BCB793FCF48A_.wvu.FilterData" vbProcedure="false">#REF!</definedName>
    <definedName function="false" hidden="true" name="Z_91488B6D_F045_4050_BA1B_41C2E3B3B10A_.wvu.FilterData" vbProcedure="false">#REF!</definedName>
    <definedName function="false" hidden="true" name="Z_92919032_3A1D_4E0A_A8D8_FD23494D13A8_.wvu.FilterData" vbProcedure="false">#REF!</definedName>
    <definedName function="false" hidden="true" name="Z_9587B38A_B060_410B_8598_4B23623A371C_.wvu.FilterData" vbProcedure="false">#REF!</definedName>
    <definedName function="false" hidden="true" name="Z_95A043EC_C681_49A9_97C9_1B2D7FE9A56C_.wvu.FilterData" vbProcedure="false">#REF!</definedName>
    <definedName function="false" hidden="true" name="Z_96EB0306_BB94_45E8_9D0D_4C07A6623010_.wvu.FilterData" vbProcedure="false">#REF!</definedName>
    <definedName function="false" hidden="true" name="Z_97666733_8666_4F9D_9588_AF9B6CF9224C_.wvu.FilterData" vbProcedure="false">#REF!</definedName>
    <definedName function="false" hidden="true" name="Z_98599B4F_1D05_4040_9183_E1D7A1DDEB9C_.wvu.FilterData" vbProcedure="false">#REF!</definedName>
    <definedName function="false" hidden="true" name="Z_98C8BF36_C172_45C3_8EFB_521E6ACCA0D3_.wvu.FilterData" vbProcedure="false">#REF!</definedName>
    <definedName function="false" hidden="true" name="Z_9A372634_7C2D_4502_BF44_0C63FD1FB6D2_.wvu.FilterData" vbProcedure="false">#REF!</definedName>
    <definedName function="false" hidden="true" name="Z_9A5CC0D4_28E7_4461_BE2E_802002496535_.wvu.FilterData" vbProcedure="false">#REF!</definedName>
    <definedName function="false" hidden="true" name="Z_9C86BF25_210A_4B5C_9F2A_856CA801294A_.wvu.FilterData" vbProcedure="false">#REF!</definedName>
    <definedName function="false" hidden="true" name="Z_9C8AF864_7E20_415C_848E_C2849E8CBF0C_.wvu.FilterData" vbProcedure="false">#REF!</definedName>
    <definedName function="false" hidden="true" name="Z_9E7B61E2_2701_4257_A261_86548A6D7D7C_.wvu.FilterData" vbProcedure="false">#REF!</definedName>
    <definedName function="false" hidden="true" name="Z_A0276843_5A14_4A7A_AD1C_583475FE9ED2_.wvu.FilterData" vbProcedure="false">#REF!</definedName>
    <definedName function="false" hidden="true" name="Z_A2CB926C_E33A_4E38_9626_682814771DB1_.wvu.FilterData" vbProcedure="false">#REF!</definedName>
    <definedName function="false" hidden="true" name="Z_A320C8A7_8D87_4204_85D4_AE25493D1363_.wvu.FilterData" vbProcedure="false">#REF!</definedName>
    <definedName function="false" hidden="true" name="Z_A5F4C2AC_640B_40D9_88C9_69B3215DBE96_.wvu.FilterData" vbProcedure="false">#REF!</definedName>
    <definedName function="false" hidden="true" name="Z_A686C168_1672_48B1_ADFD_481A1276CC81_.wvu.FilterData" vbProcedure="false">#REF!</definedName>
    <definedName function="false" hidden="true" name="Z_A933351F_4BD3_4901_98D5_53D192BD61DC_.wvu.FilterData" vbProcedure="false">#REF!</definedName>
    <definedName function="false" hidden="true" name="Z_AA0BD2F5_1513_40DB_B224_CC27CA57E181_.wvu.FilterData" vbProcedure="false">#REF!</definedName>
    <definedName function="false" hidden="true" name="Z_AA329A38_94E6_4014_8D54_EFB48C7FA433_.wvu.FilterData" vbProcedure="false">#REF!</definedName>
    <definedName function="false" hidden="true" name="Z_AC5679A6_5A24_441C_BBA3_F0C9D8E8E441_.wvu.FilterData" vbProcedure="false">#REF!</definedName>
    <definedName function="false" hidden="true" name="Z_ACE528A7_3516_429C_8E77_FA07F86ED2D8_.wvu.Cols" vbProcedure="false">#REF!</definedName>
    <definedName function="false" hidden="true" name="Z_AE302359_F16A_4874_8921_3865B0ECD878_.wvu.FilterData" vbProcedure="false">#REF!</definedName>
    <definedName function="false" hidden="true" name="Z_AF0BF736_181F_4A59_8FB9_D3BCA8E591F7_.wvu.FilterData" vbProcedure="false">#REF!</definedName>
    <definedName function="false" hidden="true" name="Z_AF12B415_1D2E_4088_9C86_BB0173951217_.wvu.FilterData" vbProcedure="false">#REF!</definedName>
    <definedName function="false" hidden="true" name="Z_AF537E87_E5DE_4792_8C82_FFA1FC35463A_.wvu.FilterData" vbProcedure="false">#REF!</definedName>
    <definedName function="false" hidden="true" name="Z_AF7625A3_E279_490C_86E2_6D0723D57A1E_.wvu.FilterData" vbProcedure="false">#N/A</definedName>
    <definedName function="false" hidden="true" name="Z_B1269BAB_A618_45E5_8379_9ECE98405A14_.wvu.FilterData" vbProcedure="false">#REF!</definedName>
    <definedName function="false" hidden="true" name="Z_B20EEB3D_E9E6_496E_8678_B417DDC74718_.wvu.FilterData" vbProcedure="false">#REF!</definedName>
    <definedName function="false" hidden="true" name="Z_B4864B96_AD18_4114_8AFA_A8BAA8915737_.wvu.FilterData" vbProcedure="false">#REF!</definedName>
    <definedName function="false" hidden="true" name="Z_B645C4A8_1830_42C7_9DBF_0F519499A6CE_.wvu.FilterData" vbProcedure="false">#REF!</definedName>
    <definedName function="false" hidden="true" name="Z_B7475313_60A1_440E_A07B_6B97978B34F2_.wvu.FilterData" vbProcedure="false">#REF!</definedName>
    <definedName function="false" hidden="true" name="Z_B891B51F_1CA2_435F_A819_8A494B08D3EE_.wvu.FilterData" vbProcedure="false">#REF!</definedName>
    <definedName function="false" hidden="true" name="Z_B8CE2FA5_D3F2_48A0_8603_A3FBA2808CB4_.wvu.FilterData" vbProcedure="false">#REF!</definedName>
    <definedName function="false" hidden="true" name="Z_B9837360_94DA_11D7_9C1E_0004231B06E7_.wvu.FilterData" vbProcedure="false">#REF!</definedName>
    <definedName function="false" hidden="true" name="Z_BBE1AFA0_C6F6_4019_9D53_075DA4654337_.wvu.FilterData" vbProcedure="false">#REF!</definedName>
    <definedName function="false" hidden="true" name="Z_BC0EED6A_3F15_49FF_A48F_B40AC74B528A_.wvu.FilterData" vbProcedure="false">#REF!</definedName>
    <definedName function="false" hidden="true" name="Z_BC4212E8_2D54_48E9_A2B4_66875F86EBEF_.wvu.FilterData" vbProcedure="false">#REF!</definedName>
    <definedName function="false" hidden="true" name="Z_BDB4B167_E3AA_11D7_8D7A_00B0D08F20DC_.wvu.PrintArea" vbProcedure="false">#REF!</definedName>
    <definedName function="false" hidden="true" name="Z_BE48B5BF_102F_4FB8_8807_DA126440E01B_.wvu.FilterData" vbProcedure="false">#REF!</definedName>
    <definedName function="false" hidden="true" name="Z_BE949522_4A35_4352_9A91_0CE0E28D3461_.wvu.FilterData" vbProcedure="false">#REF!</definedName>
    <definedName function="false" hidden="true" name="Z_C1310828_8567_4952_A9D3_7183F1221321_.wvu.FilterData" vbProcedure="false">#REF!</definedName>
    <definedName function="false" hidden="true" name="Z_C581774C_2FCD_4906_B930_CCB3F9F9A50B_.wvu.FilterData" vbProcedure="false">#REF!</definedName>
    <definedName function="false" hidden="true" name="Z_C67C9A44_7556_4756_AC39_E00F137116ED_.wvu.FilterData" vbProcedure="false">#REF!</definedName>
    <definedName function="false" hidden="true" name="Z_C908089F_9A5A_11D7_9C1E_0004231B06E7_.wvu.FilterData" vbProcedure="false">#REF!</definedName>
    <definedName function="false" hidden="true" name="Z_C942EE3A_8DBF_41D7_ADAF_F43C01F31E23_.wvu.FilterData" vbProcedure="false">#REF!</definedName>
    <definedName function="false" hidden="true" name="Z_CB8FB7EE_B771_11D7_9C1E_0004231B06E7_.wvu.FilterData" vbProcedure="false">#REF!</definedName>
    <definedName function="false" hidden="true" name="Z_CB8FB7F1_B771_11D7_9C1E_0004231B06E7_.wvu.FilterData" vbProcedure="false">#REF!</definedName>
    <definedName function="false" hidden="true" name="Z_CD48E0DF_E307_492A_9CFD_ADF6DE6ECCFB_.wvu.FilterData" vbProcedure="false">#REF!</definedName>
    <definedName function="false" hidden="true" name="Z_CDAD3BC7_95B1_4949_91B3_EAB234D2A550_.wvu.FilterData" vbProcedure="false">#REF!</definedName>
    <definedName function="false" hidden="true" name="Z_CE1A6073_4007_44EE_88D3_3C79CF746C78_.wvu.FilterData" vbProcedure="false">#REF!</definedName>
    <definedName function="false" hidden="true" name="Z_D0500033_B90B_46E5_BD62_60D0DA033A55_.wvu.FilterData" vbProcedure="false">#REF!</definedName>
    <definedName function="false" hidden="true" name="Z_D11C04A2_606C_4EF4_9AD3_4865E5EFAE70_.wvu.FilterData" vbProcedure="false">#REF!</definedName>
    <definedName function="false" hidden="true" name="Z_D1371C66_ADFD_11D7_9C1E_0004231B06E7_.wvu.FilterData" vbProcedure="false">#REF!</definedName>
    <definedName function="false" hidden="true" name="Z_D1371C82_ADFD_11D7_9C1E_0004231B06E7_.wvu.FilterData" vbProcedure="false">#REF!</definedName>
    <definedName function="false" hidden="true" name="Z_D1371C98_ADFD_11D7_9C1E_0004231B06E7_.wvu.FilterData" vbProcedure="false">#REF!</definedName>
    <definedName function="false" hidden="true" name="Z_D15727E9_9BC2_420E_AC98_E8E9B60BD754_.wvu.FilterData" vbProcedure="false">#REF!</definedName>
    <definedName function="false" hidden="true" name="Z_D371D622_5497_46A4_826D_01F2F492E39D_.wvu.FilterData" vbProcedure="false">#REF!</definedName>
    <definedName function="false" hidden="true" name="Z_D3FF2053_BD11_4CA8_9648_A06F387C0C79_.wvu.FilterData" vbProcedure="false">#REF!</definedName>
    <definedName function="false" hidden="true" name="Z_D4D6DC3A_302F_4BF4_8221_EFB7EA05B30F_.wvu.FilterData" vbProcedure="false">#REF!</definedName>
    <definedName function="false" hidden="true" name="Z_D4FF4BA0_F9BE_4CEE_B334_FBD19DA86BF4_.wvu.FilterData" vbProcedure="false">#REF!</definedName>
    <definedName function="false" hidden="true" name="Z_D5810466_54E3_455B_B341_3E7B86FB72D3_.wvu.FilterData" vbProcedure="false">#REF!</definedName>
    <definedName function="false" hidden="true" name="Z_D60B1DF7_D653_4F01_B5AD_6A66E578C24F_.wvu.FilterData" vbProcedure="false">#REF!</definedName>
    <definedName function="false" hidden="true" name="Z_D684BA0E_B94B_4BF7_8F27_4E3A1924425C_.wvu.FilterData" vbProcedure="false">#REF!</definedName>
    <definedName function="false" hidden="true" name="Z_D9443332_B48E_4E65_8F23_AC96FB75A5A9_.wvu.FilterData" vbProcedure="false">#REF!</definedName>
    <definedName function="false" hidden="true" name="Z_DAA35AF8_874B_4671_A195_994D9700CFB0_.wvu.FilterData" vbProcedure="false">#REF!</definedName>
    <definedName function="false" hidden="true" name="Z_DB31579F_8662_40C5_BB19_660F0F7B70E5_.wvu.FilterData" vbProcedure="false">#REF!</definedName>
    <definedName function="false" hidden="true" name="Z_DB349C77_BBCF_4BF0_8906_770DC9CEB279_.wvu.FilterData" vbProcedure="false">#REF!</definedName>
    <definedName function="false" hidden="true" name="Z_DBA9A16F_C863_43D6_BEF6_4907AD7FF11A_.wvu.FilterData" vbProcedure="false">#REF!</definedName>
    <definedName function="false" hidden="true" name="Z_DC39DC03_5BF1_41DE_A26D_8DA774859990_.wvu.FilterData" vbProcedure="false">#REF!</definedName>
    <definedName function="false" hidden="true" name="Z_DC4BE57B_E9B6_4823_AAB5_0B4AD0A1C9F8_.wvu.FilterData" vbProcedure="false">#REF!</definedName>
    <definedName function="false" hidden="true" name="Z_DD40B456_B833_4D7B_A3C9_47AA2D6A0830_.wvu.FilterData" vbProcedure="false">#REF!</definedName>
    <definedName function="false" hidden="true" name="Z_DDC9046D_2716_4CA3_9471_7091058B3C12_.wvu.FilterData" vbProcedure="false">#REF!</definedName>
    <definedName function="false" hidden="true" name="Z_DF3B204A_F509_4DA0_BCB7_F89536B5FEBF_.wvu.FilterData" vbProcedure="false">#REF!</definedName>
    <definedName function="false" hidden="true" name="Z_E24C1EE5_98CF_11D6_A72B_08005AA614B9_.wvu.PrintArea" vbProcedure="false">#REF!</definedName>
    <definedName function="false" hidden="true" name="Z_E3FFE9E0_6C4F_4FB4_A56E_FBE96871B5C8_.wvu.Cols" vbProcedure="false">#REF!,#REF!</definedName>
    <definedName function="false" hidden="true" name="Z_E3FFE9E0_6C4F_4FB4_A56E_FBE96871B5C8_.wvu.FilterData" vbProcedure="false">#REF!</definedName>
    <definedName function="false" hidden="true" name="Z_E42D429F_E4E8_41D2_9176_83C726BAF8E3_.wvu.FilterData" vbProcedure="false">#REF!</definedName>
    <definedName function="false" hidden="true" name="Z_E491B72F_902A_11D7_9C1E_0004231B06E7_.wvu.FilterData" vbProcedure="false">#REF!</definedName>
    <definedName function="false" hidden="true" name="Z_E491B77E_902A_11D7_9C1E_0004231B06E7_.wvu.FilterData" vbProcedure="false">#REF!</definedName>
    <definedName function="false" hidden="true" name="Z_E4A534A8_CD89_4423_9F3F_8134353F3CAC_.wvu.FilterData" vbProcedure="false">#REF!</definedName>
    <definedName function="false" hidden="true" name="Z_E4E1532E_DC25_47E7_8CAC_8E70342889F1_.wvu.FilterData" vbProcedure="false">#REF!</definedName>
    <definedName function="false" hidden="true" name="Z_E74731A0_5CEF_4B97_AFDD_B1DCA3953478_.wvu.FilterData" vbProcedure="false">#REF!</definedName>
    <definedName function="false" hidden="true" name="Z_E7582842_0D7F_4174_A223_2AB1DD8C9047_.wvu.FilterData" vbProcedure="false">#REF!</definedName>
    <definedName function="false" hidden="true" name="Z_E7E3B215_0D2B_424B_B9A9_091ABF42A9B2_.wvu.FilterData" vbProcedure="false">#REF!</definedName>
    <definedName function="false" hidden="true" name="Z_E833D806_B408_4951_8EA0_84873DD98CC6_.wvu.FilterData" vbProcedure="false">#REF!</definedName>
    <definedName function="false" hidden="true" name="Z_E84FA520_D8B7_472A_9913_1B62E15D532D_.wvu.FilterData" vbProcedure="false">#REF!</definedName>
    <definedName function="false" hidden="true" name="Z_E856A7FB_F0DE_4CE8_85BE_FBD78193AF0B_.wvu.FilterData" vbProcedure="false">#REF!</definedName>
    <definedName function="false" hidden="true" name="Z_E8B81FC8_C17A_451A_B505_641DE5886245_.wvu.FilterData" vbProcedure="false">#REF!</definedName>
    <definedName function="false" hidden="true" name="Z_EA900FC6_5EC3_4E18_9ED9_37FAC8862A4C_.wvu.FilterData" vbProcedure="false">#REF!</definedName>
    <definedName function="false" hidden="true" name="Z_EBD0BCDC_5691_49B5_9AC5_EBB6DC83D35A_.wvu.Cols" vbProcedure="false">#REF!,#REF!</definedName>
    <definedName function="false" hidden="true" name="Z_EBD0BCDC_5691_49B5_9AC5_EBB6DC83D35A_.wvu.FilterData" vbProcedure="false">#REF!</definedName>
    <definedName function="false" hidden="true" name="Z_EBD0BCDC_5691_49B5_9AC5_EBB6DC83D35A_.wvu.PrintTitles" vbProcedure="false">#REF!</definedName>
    <definedName function="false" hidden="true" name="Z_EC12F0CE_807C_4CF2_B52D_1E5945238C05_.wvu.FilterData" vbProcedure="false">#REF!</definedName>
    <definedName function="false" hidden="true" name="Z_EC74CDC8_4C91_4C55_BE9F_24DF0A9793FF_.wvu.FilterData" vbProcedure="false">#REF!</definedName>
    <definedName function="false" hidden="true" name="Z_ED3E33DB_FBFA_4FDE_929F_AD12074101A3_.wvu.FilterData" vbProcedure="false">#REF!</definedName>
    <definedName function="false" hidden="true" name="Z_EE21DFC7_81AA_40DA_B313_9BC83DA41DD6_.wvu.FilterData" vbProcedure="false">#REF!</definedName>
    <definedName function="false" hidden="true" name="Z_EE5311D7_3149_40F1_82F5_7EEC6ACB6C85_.wvu.FilterData" vbProcedure="false">#REF!</definedName>
    <definedName function="false" hidden="true" name="Z_EEE8CD21_C3A5_4786_B8BE_B9E68F0A5347_.wvu.FilterData" vbProcedure="false">#REF!</definedName>
    <definedName function="false" hidden="true" name="Z_EF7ECF05_99AF_11D6_8A55_0004AC55CD8B_.wvu.PrintArea" vbProcedure="false">#REF!</definedName>
    <definedName function="false" hidden="true" name="Z_F0522591_4E2E_4AD6_B99B_B69551272A68_.wvu.FilterData" vbProcedure="false">#REF!</definedName>
    <definedName function="false" hidden="true" name="Z_F1326E0B_5376_4D6E_9BC8_214AA525DE83_.wvu.FilterData" vbProcedure="false">#REF!</definedName>
    <definedName function="false" hidden="true" name="Z_F300E2D5_C458_4E4B_AB71_FF06367EF684_.wvu.FilterData" vbProcedure="false">#REF!</definedName>
    <definedName function="false" hidden="true" name="Z_F3F443DB_8EE1_48F9_9BF4_EAF21EDD719F_.wvu.FilterData" vbProcedure="false">#REF!</definedName>
    <definedName function="false" hidden="true" name="Z_F6923408_DB58_4A59_8717_D0133A922204_.wvu.FilterData" vbProcedure="false">#REF!</definedName>
    <definedName function="false" hidden="true" name="Z_F9CB3A99_6D24_412C_93C4_575819594890_.wvu.FilterData" vbProcedure="false">#REF!</definedName>
    <definedName function="false" hidden="true" name="Z_FA40CB26_17FE_4901_96A4_2176E8FA5EEE_.wvu.FilterData" vbProcedure="false">#REF!</definedName>
    <definedName function="false" hidden="true" name="Z_FC4D1412_4B52_4393_A184_1BAD70B9C231_.wvu.FilterData" vbProcedure="false">#REF!</definedName>
    <definedName function="false" hidden="true" name="Z_FD259A29_AD61_4284_9BC7_5C3B20DD002B_.wvu.FilterData" vbProcedure="false">#REF!</definedName>
    <definedName function="false" hidden="true" name="Z_FDFF93A6_D487_497C_8FA1_B8636451E74C_.wvu.FilterData" vbProcedure="false">#REF!</definedName>
    <definedName function="false" hidden="true" name="Z_FE37516D_56E4_424C_8DE6_6B2719F76EF4_.wvu.FilterData" vbProcedure="false">#REF!</definedName>
    <definedName function="false" hidden="true" name="Z_FEBB3479_FB57_4CDC_BCCD_5D8B83257FC7_.wvu.FilterData" vbProcedure="false">#REF!</definedName>
    <definedName function="false" hidden="false" name="\I" vbProcedure="false">#REF!</definedName>
    <definedName function="false" hidden="false" name="\S" vbProcedure="false">[1]compos1!#ref!</definedName>
    <definedName function="false" hidden="true" name="\\\" vbProcedure="false">{#N/A,#N/A,FALSE,"RESUMO-BB1";#N/A,#N/A,FALSE,"MOD-A01-R - BB1";#N/A,#N/A,FALSE,"URB-BB1"}</definedName>
    <definedName function="false" hidden="true" name="_100__FDSAUDITLINK__" vbProcedure="false">{"fdsup://directions/FAT Viewer?action=UPDATE&amp;creator=factset&amp;DYN_ARGS=TRUE&amp;DOC_NAME=FAT:FQL_AUDITING_CLIENT_TEMPLATE.FAT&amp;display_string=Audit&amp;VAR:KEY=LUTYBGPKXA&amp;VAR:QUERY=RkZfREVCVChBTk4sMCwwLEFZLCxVU0Qp&amp;WINDOW=FIRST_POPUP&amp;HEIGHT=450&amp;WIDTH=450&amp;START_MAXIMI","ZED=FALSE&amp;VAR:CALENDAR=US&amp;VAR:SYMBOL=450270&amp;VAR:INDEX=0"}</definedName>
    <definedName function="false" hidden="true" name="_100___123Graph_ACHART_3" vbProcedure="false">#N/A</definedName>
    <definedName function="false" hidden="true" name="_101__123Graph_FCHART_1" vbProcedure="false">#REF!</definedName>
    <definedName function="false" hidden="true" name="_101__FDSAUDITLINK__" vbProcedure="false">{"fdsup://directions/FAT Viewer?action=UPDATE&amp;creator=factset&amp;DYN_ARGS=TRUE&amp;DOC_NAME=FAT:FQL_AUDITING_CLIENT_TEMPLATE.FAT&amp;display_string=Audit&amp;VAR:KEY=HONQXAZSRM&amp;VAR:QUERY=RkZfREVCVChBTk4sMCwwLEFZLCxVU0Qp&amp;WINDOW=FIRST_POPUP&amp;HEIGHT=450&amp;WIDTH=450&amp;START_MAXIMI","ZED=FALSE&amp;VAR:CALENDAR=US&amp;VAR:SYMBOL=597593&amp;VAR:INDEX=0"}</definedName>
    <definedName function="false" hidden="true" name="_102__FDSAUDITLINK__" vbProcedure="false">{"fdsup://directions/FAT Viewer?action=UPDATE&amp;creator=factset&amp;DYN_ARGS=TRUE&amp;DOC_NAME=FAT:FQL_AUDITING_CLIENT_TEMPLATE.FAT&amp;display_string=Audit&amp;VAR:KEY=FSNGJUZGBG&amp;VAR:QUERY=RkZfREVCVChBTk4sMCwwLEFZLCxVU0Qp&amp;WINDOW=FIRST_POPUP&amp;HEIGHT=450&amp;WIDTH=450&amp;START_MAXIMI","ZED=FALSE&amp;VAR:CALENDAR=US&amp;VAR:SYMBOL=711075&amp;VAR:INDEX=0"}</definedName>
    <definedName function="false" hidden="true" name="_102_____123Graph_CCHART_1" vbProcedure="false">#REF!</definedName>
    <definedName function="false" hidden="true" name="_103__FDSAUDITLINK__" vbProcedure="false">{"fdsup://directions/FAT Viewer?action=UPDATE&amp;creator=factset&amp;DYN_ARGS=TRUE&amp;DOC_NAME=FAT:FQL_AUDITING_CLIENT_TEMPLATE.FAT&amp;display_string=Audit&amp;VAR:KEY=BUFQRWTMNE&amp;VAR:QUERY=RkZfREVCVChBTk4sMCwwLEFZLCxVU0Qp&amp;WINDOW=FIRST_POPUP&amp;HEIGHT=450&amp;WIDTH=450&amp;START_MAXIMI","ZED=FALSE&amp;VAR:CALENDAR=US&amp;VAR:SYMBOL=512067&amp;VAR:INDEX=0"}</definedName>
    <definedName function="false" hidden="true" name="_104__FDSAUDITLINK__" vbProcedure="false">{"fdsup://directions/FAT Viewer?action=UPDATE&amp;creator=factset&amp;DYN_ARGS=TRUE&amp;DOC_NAME=FAT:FQL_AUDITING_CLIENT_TEMPLATE.FAT&amp;display_string=Audit&amp;VAR:KEY=FMTMNEHCFI&amp;VAR:QUERY=RkZfREVCVChBTk4sMCwwLEFZLCxVU0Qp&amp;WINDOW=FIRST_POPUP&amp;HEIGHT=450&amp;WIDTH=450&amp;START_MAXIMI","ZED=FALSE&amp;VAR:CALENDAR=US&amp;VAR:SYMBOL=418224&amp;VAR:INDEX=0"}</definedName>
    <definedName function="false" hidden="true" name="_105__FDSAUDITLINK__" vbProcedure="false">{"fdsup://directions/FAT Viewer?action=UPDATE&amp;creator=factset&amp;DYN_ARGS=TRUE&amp;DOC_NAME=FAT:FQL_AUDITING_CLIENT_TEMPLATE.FAT&amp;display_string=Audit&amp;VAR:KEY=PWDAVAVWLC&amp;VAR:QUERY=RkZfREVCVChBTk4sMCwwLEFZLCxVU0Qp&amp;WINDOW=FIRST_POPUP&amp;HEIGHT=450&amp;WIDTH=450&amp;START_MAXIMI","ZED=FALSE&amp;VAR:CALENDAR=US&amp;VAR:SYMBOL=15129088&amp;VAR:INDEX=0"}</definedName>
    <definedName function="false" hidden="true" name="_106__FDSAUDITLINK__" vbProcedure="false">{"fdsup://directions/FAT Viewer?action=UPDATE&amp;creator=factset&amp;DYN_ARGS=TRUE&amp;DOC_NAME=FAT:FQL_AUDITING_CLIENT_TEMPLATE.FAT&amp;display_string=Audit&amp;VAR:KEY=NALIHQZUJE&amp;VAR:QUERY=RkZfREVCVChBTk4sMCwwLEFZLCxVU0Qp&amp;WINDOW=FIRST_POPUP&amp;HEIGHT=450&amp;WIDTH=450&amp;START_MAXIMI","ZED=FALSE&amp;VAR:CALENDAR=US&amp;VAR:SYMBOL=666020&amp;VAR:INDEX=0"}</definedName>
    <definedName function="false" hidden="true" name="_107__FDSAUDITLINK__" vbProcedure="false">{"fdsup://directions/FAT Viewer?action=UPDATE&amp;creator=factset&amp;DYN_ARGS=TRUE&amp;DOC_NAME=FAT:FQL_AUDITING_CLIENT_TEMPLATE.FAT&amp;display_string=Audit&amp;VAR:KEY=FKFOZQBKXW&amp;VAR:QUERY=RkZfREVCVChBTk4sMCwwLEFZLCxVU0Qp&amp;WINDOW=FIRST_POPUP&amp;HEIGHT=450&amp;WIDTH=450&amp;START_MAXIMI","ZED=FALSE&amp;VAR:CALENDAR=US&amp;VAR:SYMBOL=685854&amp;VAR:INDEX=0"}</definedName>
    <definedName function="false" hidden="true" name="_107_____123Graph_DCHART_1" vbProcedure="false">#REF!</definedName>
    <definedName function="false" hidden="true" name="_108__FDSAUDITLINK__" vbProcedure="false">{"fdsup://directions/FAT Viewer?action=UPDATE&amp;creator=factset&amp;DYN_ARGS=TRUE&amp;DOC_NAME=FAT:FQL_AUDITING_CLIENT_TEMPLATE.FAT&amp;display_string=Audit&amp;VAR:KEY=CHQXAZKPOR&amp;VAR:QUERY=RkZfREVCVChBTk4sMCwwLEFZLCxVU0Qp&amp;WINDOW=FIRST_POPUP&amp;HEIGHT=450&amp;WIDTH=450&amp;START_MAXIMI","ZED=FALSE&amp;VAR:CALENDAR=US&amp;VAR:SYMBOL=B01471&amp;VAR:INDEX=0"}</definedName>
    <definedName function="false" hidden="true" name="_109__FDSAUDITLINK__" vbProcedure="false">{"fdsup://directions/FAT Viewer?action=UPDATE&amp;creator=factset&amp;DYN_ARGS=TRUE&amp;DOC_NAME=FAT:FQL_AUDITING_CLIENT_TEMPLATE.FAT&amp;display_string=Audit&amp;VAR:KEY=PYRITKBWHO&amp;VAR:QUERY=RkZfREVCVChBTk4sMCwwLEFZLCxVU0Qp&amp;WINDOW=FIRST_POPUP&amp;HEIGHT=450&amp;WIDTH=450&amp;START_MAXIMI","ZED=FALSE&amp;VAR:CALENDAR=US&amp;VAR:SYMBOL=B1GBXT&amp;VAR:INDEX=0"}</definedName>
    <definedName function="false" hidden="true" name="_109___123Graph_BCHART_1" vbProcedure="false">#N/A</definedName>
    <definedName function="false" hidden="true" name="_10__123Graph_BCHART_1" vbProcedure="false">#REF!</definedName>
    <definedName function="false" hidden="true" name="_10__123Graph_BCHART_2" vbProcedure="false">#REF!</definedName>
    <definedName function="false" hidden="true" name="_10__123Graph_CCHART_1" vbProcedure="false">#REF!</definedName>
    <definedName function="false" hidden="true" name="_10__123Graph_DCHART_1" vbProcedure="false">#N/A</definedName>
    <definedName function="false" hidden="true" name="_10__123Graph_ECHART_1" vbProcedure="false">#REF!</definedName>
    <definedName function="false" hidden="true" name="_10__123Graph_FCHART_1" vbProcedure="false">#REF!</definedName>
    <definedName function="false" hidden="true" name="_10__123Graph_XCHART_3" vbProcedure="false">#REF!</definedName>
    <definedName function="false" hidden="true" name="_10__FDSAUDITLINK__" vbProcedure="false">{"fdsup://directions/FAT Viewer?action=UPDATE&amp;creator=factset&amp;DYN_ARGS=TRUE&amp;DOC_NAME=FAT:FQL_AUDITING_CLIENT_TEMPLATE.FAT&amp;display_string=Audit&amp;VAR:KEY=NUTUTUVQFU&amp;VAR:QUERY=RkZfREVCVChBTk4sMCwwKQ==&amp;WINDOW=FIRST_POPUP&amp;HEIGHT=450&amp;WIDTH=450&amp;START_MAXIMIZED=FALS","E&amp;VAR:CALENDAR=US&amp;VAR:SYMBOL=24802N10&amp;VAR:INDEX=0"}</definedName>
    <definedName function="false" hidden="true" name="_110__FDSAUDITLINK__" vbProcedure="false">{"fdsup://directions/FAT Viewer?action=UPDATE&amp;creator=factset&amp;DYN_ARGS=TRUE&amp;DOC_NAME=FAT:FQL_AUDITING_CLIENT_TEMPLATE.FAT&amp;display_string=Audit&amp;VAR:KEY=NQHQDUZKFC&amp;VAR:QUERY=RkZfREVCVChBTk4sMCwwLEFZLCxVU0Qp&amp;WINDOW=FIRST_POPUP&amp;HEIGHT=450&amp;WIDTH=450&amp;START_MAXIMI","ZED=FALSE&amp;VAR:CALENDAR=US&amp;VAR:SYMBOL=416343&amp;VAR:INDEX=0"}</definedName>
    <definedName function="false" hidden="true" name="_111__FDSAUDITLINK__" vbProcedure="false">{"fdsup://directions/FAT Viewer?action=UPDATE&amp;creator=factset&amp;DYN_ARGS=TRUE&amp;DOC_NAME=FAT:FQL_AUDITING_CLIENT_TEMPLATE.FAT&amp;display_string=Audit&amp;VAR:KEY=MZIRGRQDQT&amp;VAR:QUERY=RkZfREVCVChBTk4sMCwwLEFZLCxVU0Qp&amp;WINDOW=FIRST_POPUP&amp;HEIGHT=450&amp;WIDTH=450&amp;START_MAXIMI","ZED=FALSE&amp;VAR:CALENDAR=US&amp;VAR:SYMBOL=B01NPJ&amp;VAR:INDEX=0"}</definedName>
    <definedName function="false" hidden="true" name="_112__FDSAUDITLINK__" vbProcedure="false">{"fdsup://directions/FAT Viewer?action=UPDATE&amp;creator=factset&amp;DYN_ARGS=TRUE&amp;DOC_NAME=FAT:FQL_AUDITING_CLIENT_TEMPLATE.FAT&amp;display_string=Audit&amp;VAR:KEY=WNEPKPEBAB&amp;VAR:QUERY=RkZfREVCVChBTk4sMCwwLEFZLCxVU0Qp&amp;WINDOW=FIRST_POPUP&amp;HEIGHT=450&amp;WIDTH=450&amp;START_MAXIMI","ZED=FALSE&amp;VAR:CALENDAR=US&amp;VAR:SYMBOL=G1151C10&amp;VAR:INDEX=0"}</definedName>
    <definedName function="false" hidden="true" name="_112_____123Graph_ECHART_1" vbProcedure="false">#REF!</definedName>
    <definedName function="false" hidden="true" name="_113__FDSAUDITLINK__" vbProcedure="false">{"fdsup://directions/FAT Viewer?action=UPDATE&amp;creator=factset&amp;DYN_ARGS=TRUE&amp;DOC_NAME=FAT:FQL_AUDITING_CLIENT_TEMPLATE.FAT&amp;display_string=Audit&amp;VAR:KEY=BYLCVWFIZG&amp;VAR:QUERY=RkZfREVCVChBTk4sMCwwLEFZLCxVU0Qp&amp;WINDOW=FIRST_POPUP&amp;HEIGHT=450&amp;WIDTH=450&amp;START_MAXIMI","ZED=FALSE&amp;VAR:CALENDAR=US&amp;VAR:SYMBOL=45920010&amp;VAR:INDEX=0"}</definedName>
    <definedName function="false" hidden="true" name="_114__FDSAUDITLINK__" vbProcedure="false">{"fdsup://directions/FAT Viewer?action=UPDATE&amp;creator=factset&amp;DYN_ARGS=TRUE&amp;DOC_NAME=FAT:FQL_AUDITING_CLIENT_TEMPLATE.FAT&amp;display_string=Audit&amp;VAR:KEY=ZIRGRQDQTW&amp;VAR:QUERY=RkZfREVCVChBTk4sMCwwLEFZLCxVU0Qp&amp;WINDOW=FIRST_POPUP&amp;HEIGHT=450&amp;WIDTH=450&amp;START_MAXIMI","ZED=FALSE&amp;VAR:CALENDAR=US&amp;VAR:SYMBOL=24702R10&amp;VAR:INDEX=0"}</definedName>
    <definedName function="false" hidden="true" name="_115__FDSAUDITLINK__" vbProcedure="false">{"fdsup://directions/FAT Viewer?action=UPDATE&amp;creator=factset&amp;DYN_ARGS=TRUE&amp;DOC_NAME=FAT:FQL_AUDITING_CLIENT_TEMPLATE.FAT&amp;display_string=Audit&amp;VAR:KEY=NEPKPEBABG&amp;VAR:QUERY=RkZfREVCVChBTk4sMCwwLEFZLCxVU0Qp&amp;WINDOW=FIRST_POPUP&amp;HEIGHT=450&amp;WIDTH=450&amp;START_MAXIMI","ZED=FALSE&amp;VAR:CALENDAR=US&amp;VAR:SYMBOL=19244610&amp;VAR:INDEX=0"}</definedName>
    <definedName function="false" hidden="true" name="_116__FDSAUDITLINK__" vbProcedure="false">{"fdsup://directions/FAT Viewer?action=UPDATE&amp;creator=factset&amp;DYN_ARGS=TRUE&amp;DOC_NAME=FAT:FQL_AUDITING_CLIENT_TEMPLATE.FAT&amp;display_string=Audit&amp;VAR:KEY=KDCPCRGJOX&amp;VAR:QUERY=RkZfREVCVChBTk4sMCwwLEFZLCxVU0Qp&amp;WINDOW=FIRST_POPUP&amp;HEIGHT=450&amp;WIDTH=450&amp;START_MAXIMI","ZED=FALSE&amp;VAR:CALENDAR=US&amp;VAR:SYMBOL=620605&amp;VAR:INDEX=0"}</definedName>
    <definedName function="false" hidden="true" name="_117__FDSAUDITLINK__" vbProcedure="false">{"fdsup://directions/FAT Viewer?action=UPDATE&amp;creator=factset&amp;DYN_ARGS=TRUE&amp;DOC_NAME=FAT:FQL_AUDITING_CLIENT_TEMPLATE.FAT&amp;display_string=Audit&amp;VAR:KEY=AZYZAZOHSN&amp;VAR:QUERY=RkZfREVCVChBTk4sMCwwLEFZLCxVU0Qp&amp;WINDOW=FIRST_POPUP&amp;HEIGHT=450&amp;WIDTH=450&amp;START_MAXIMI","ZED=FALSE&amp;VAR:CALENDAR=US&amp;VAR:SYMBOL=620512&amp;VAR:INDEX=0"}</definedName>
    <definedName function="false" hidden="true" name="_117___123Graph_BCHART_5" vbProcedure="false">#N/A</definedName>
    <definedName function="false" hidden="true" name="_117_____123Graph_FCHART_1" vbProcedure="false">#REF!</definedName>
    <definedName function="false" hidden="true" name="_11_123Grap" vbProcedure="false">[8]icatu!#ref!</definedName>
    <definedName function="false" hidden="true" name="_11__123Graph_ACHART_3" vbProcedure="false">#REF!</definedName>
    <definedName function="false" hidden="true" name="_11__123Graph_ECHART_1" vbProcedure="false">#REF!</definedName>
    <definedName function="false" hidden="true" name="_11__123Graph_XCHART_3" vbProcedure="false">#REF!</definedName>
    <definedName function="false" hidden="true" name="_11__FDSAUDITLINK__" vbProcedure="false">{"fdsup://directions/FAT Viewer?action=UPDATE&amp;creator=factset&amp;DYN_ARGS=TRUE&amp;DOC_NAME=FAT:FQL_AUDITING_CLIENT_TEMPLATE.FAT&amp;display_string=Audit&amp;VAR:KEY=UJQDWLUJEJ&amp;VAR:QUERY=RkZfREVCVChBTk4sMCwwLEFZLCxVU0Qp&amp;WINDOW=FIRST_POPUP&amp;HEIGHT=450&amp;WIDTH=450&amp;START_MAXIMI","ZED=FALSE&amp;VAR:CALENDAR=US&amp;VAR:SYMBOL=EFX&amp;VAR:INDEX=0"}</definedName>
    <definedName function="false" hidden="true" name="_120__123Graph_XCHART_3" vbProcedure="false">#REF!</definedName>
    <definedName function="false" hidden="true" name="_122_____123Graph_XCHART_3" vbProcedure="false">#REF!</definedName>
    <definedName function="false" hidden="true" name="_123____123Graph_ACHART_1" vbProcedure="false">#REF!</definedName>
    <definedName function="false" hidden="true" name="_124____123Graph_ACHART_3" vbProcedure="false">#REF!</definedName>
    <definedName function="false" hidden="true" name="_126___123Graph_CCHART_1" vbProcedure="false">#N/A</definedName>
    <definedName function="false" hidden="true" name="_12__123Graph_ACHART_3" vbProcedure="false">#REF!</definedName>
    <definedName function="false" hidden="true" name="_12__123Graph_ECHART_1" vbProcedure="false">#REF!</definedName>
    <definedName function="false" hidden="true" name="_12__123Graph_FCHART_1" vbProcedure="false">#REF!</definedName>
    <definedName function="false" hidden="true" name="_12__123Graph_XLTQ_SEM" vbProcedure="false">#REF!</definedName>
    <definedName function="false" hidden="true" name="_12__FDSAUDITLINK__" vbProcedure="false">{"fdsup://directions/FAT Viewer?action=UPDATE&amp;creator=factset&amp;DYN_ARGS=TRUE&amp;DOC_NAME=FAT:FQL_AUDITING_CLIENT_TEMPLATE.FAT&amp;display_string=Audit&amp;VAR:KEY=GRYNQNSTOB&amp;VAR:QUERY=KEZGX05FVF9ERUJUKFFUUiwwKUBGRl9ORVRfREVCVChTRU1JLDApKQ==&amp;WINDOW=FIRST_POPUP&amp;HEIGHT=45","0&amp;WIDTH=450&amp;START_MAXIMIZED=FALSE&amp;VAR:CALENDAR=US&amp;VAR:INDEX=0"}</definedName>
    <definedName function="false" hidden="true" name="_135___123Graph_DCHART_1" vbProcedure="false">#N/A</definedName>
    <definedName function="false" hidden="true" name="_13__123Graph_BCHART_1" vbProcedure="false">#REF!</definedName>
    <definedName function="false" hidden="true" name="_13__123Graph_CCHART_1" vbProcedure="false">#REF!</definedName>
    <definedName function="false" hidden="true" name="_13__123Graph_FCHART_1" vbProcedure="false">#REF!</definedName>
    <definedName function="false" hidden="true" name="_13__FDSAUDITLINK__" vbProcedure="false">{"fdsup://directions/FAT Viewer?action=UPDATE&amp;creator=factset&amp;DYN_ARGS=TRUE&amp;DOC_NAME=FAT:FQL_AUDITING_CLIENT_TEMPLATE.FAT&amp;display_string=Audit&amp;VAR:KEY=GRYNQNSTOB&amp;VAR:QUERY=KEZGX05FVF9ERUJUKFFUUiwwKUBGRl9ORVRfREVCVChTRU1JLDApKQ==&amp;WINDOW=FIRST_POPUP&amp;HEIGHT=45","0&amp;WIDTH=450&amp;START_MAXIMIZED=FALSE&amp;VAR:CALENDAR=US&amp;VAR:INDEX=0"}</definedName>
    <definedName function="false" hidden="true" name="_144___123Graph_ECHART_1" vbProcedure="false">#N/A</definedName>
    <definedName function="false" hidden="true" name="_14__123Graph_BCHART_1" vbProcedure="false">#REF!</definedName>
    <definedName function="false" hidden="true" name="_14__123Graph_CCHART_1" vbProcedure="false">#REF!</definedName>
    <definedName function="false" hidden="true" name="_14__123Graph_DCHART_1" vbProcedure="false">#REF!</definedName>
    <definedName function="false" hidden="true" name="_14__123Graph_FCHART_1" vbProcedure="false">#N/A</definedName>
    <definedName function="false" hidden="true" name="_14__123Graph_XCHART_3" vbProcedure="false">#REF!</definedName>
    <definedName function="false" hidden="true" name="_14__FDSAUDITLINK__" vbProcedure="false">{"fdsup://directions/FAT Viewer?action=UPDATE&amp;creator=factset&amp;DYN_ARGS=TRUE&amp;DOC_NAME=FAT:FQL_AUDITING_CLIENT_TEMPLATE.FAT&amp;display_string=Audit&amp;VAR:KEY=GJKXEZKXAT&amp;VAR:QUERY=KEZGX05FVF9ERUJUKFFUUiwwKUBGRl9ORVRfREVCVChTRU1JLDApKQ==&amp;WINDOW=FIRST_POPUP&amp;HEIGHT=45","0&amp;WIDTH=450&amp;START_MAXIMIZED=FALSE&amp;VAR:CALENDAR=US&amp;VAR:SYMBOL=710889&amp;VAR:INDEX=0"}</definedName>
    <definedName function="false" hidden="true" name="_14______123Graph_CCHART_1" vbProcedure="false">#N/A</definedName>
    <definedName function="false" hidden="true" name="_153___123Graph_FCHART_1" vbProcedure="false">#N/A</definedName>
    <definedName function="false" hidden="true" name="_15__123Graph_ACHART_1" vbProcedure="false">#REF!</definedName>
    <definedName function="false" hidden="true" name="_15__123Graph_BCHART_1" vbProcedure="false">#REF!</definedName>
    <definedName function="false" hidden="true" name="_15__123Graph_CCHART_2" vbProcedure="false">#REF!</definedName>
    <definedName function="false" hidden="true" name="_15__123Graph_XCHART_3" vbProcedure="false">#REF!</definedName>
    <definedName function="false" hidden="true" name="_15__FDSAUDITLINK__" vbProcedure="false">{"fdsup://directions/FAT Viewer?action=UPDATE&amp;creator=factset&amp;DYN_ARGS=TRUE&amp;DOC_NAME=FAT:FQL_AUDITING_CLIENT_TEMPLATE.FAT&amp;display_string=Audit&amp;VAR:KEY=ZOZIBSTYDM&amp;VAR:QUERY=RkZfREVCVChBTk4sMCwwLEFZLCwp&amp;WINDOW=FIRST_POPUP&amp;HEIGHT=450&amp;WIDTH=450&amp;START_MAXIMIZED=","FALSE&amp;VAR:CALENDAR=US&amp;VAR:SYMBOL=88642310&amp;VAR:INDEX=0"}</definedName>
    <definedName function="false" hidden="true" name="_162___123Graph_XCHART_3" vbProcedure="false">#N/A</definedName>
    <definedName function="false" hidden="true" name="_163__123Graph_ACHART_1" vbProcedure="false">#N/A</definedName>
    <definedName function="false" hidden="true" name="_164__123Graph_ACHART_3" vbProcedure="false">#N/A</definedName>
    <definedName function="false" hidden="true" name="_165____123Graph_BCHART_1" vbProcedure="false">#REF!</definedName>
    <definedName function="false" hidden="true" name="_16__123Graph_ACHART_3" vbProcedure="false">#REF!</definedName>
    <definedName function="false" hidden="true" name="_16__123Graph_XCHART_3" vbProcedure="false">#N/A</definedName>
    <definedName function="false" hidden="true" name="_16__FDSAUDITLINK__" vbProcedure="false">{"fdsup://directions/FAT Viewer?action=UPDATE&amp;creator=factset&amp;DYN_ARGS=TRUE&amp;DOC_NAME=FAT:FQL_AUDITING_CLIENT_TEMPLATE.FAT&amp;display_string=Audit&amp;VAR:KEY=KZAXEJQXEL&amp;VAR:QUERY=RkZfTkVUX0RFQlQoQU5OLDAsMCk=&amp;WINDOW=FIRST_POPUP&amp;HEIGHT=450&amp;WIDTH=450&amp;START_MAXIMIZED=","FALSE&amp;VAR:CALENDAR=US&amp;VAR:INDEX=0"}</definedName>
    <definedName function="false" hidden="true" name="_172__123Graph_BCHART_1" vbProcedure="false">#N/A</definedName>
    <definedName function="false" hidden="true" name="_17__123Graph_DCHART_1" vbProcedure="false">#REF!</definedName>
    <definedName function="false" hidden="true" name="_17__FDSAUDITLINK__" vbProcedure="false">{"fdsup://directions/FAT Viewer?action=UPDATE&amp;creator=factset&amp;DYN_ARGS=TRUE&amp;DOC_NAME=FAT:FQL_AUDITING_CLIENT_TEMPLATE.FAT&amp;display_string=Audit&amp;VAR:KEY=KVMDMLKLMR&amp;VAR:QUERY=RkZfREVCVChBTk4sMCwwLEFZLCxVU0Qp&amp;WINDOW=FIRST_POPUP&amp;HEIGHT=450&amp;WIDTH=450&amp;START_MAXIMI","ZED=FALSE&amp;VAR:CALENDAR=US&amp;VAR:INDEX=0"}</definedName>
    <definedName function="false" hidden="true" name="_180__123Graph_BCHART_5" vbProcedure="false">#N/A</definedName>
    <definedName function="false" hidden="true" name="_1830201" vbProcedure="false">#N/A</definedName>
    <definedName function="false" hidden="true" name="_188__123Graph_CCHART_1" vbProcedure="false">#N/A</definedName>
    <definedName function="false" hidden="true" name="_18__123Graph_ACHART_3" vbProcedure="false">#REF!</definedName>
    <definedName function="false" hidden="true" name="_18__123Graph_BCHART_1" vbProcedure="false">#REF!</definedName>
    <definedName function="false" hidden="true" name="_18__123Graph_DCHART_1" vbProcedure="false">#REF!</definedName>
    <definedName function="false" hidden="true" name="_18__123Graph_ECHART_1" vbProcedure="false">#REF!</definedName>
    <definedName function="false" hidden="true" name="_18__FDSAUDITLINK__" vbProcedure="false">{"fdsup://directions/FAT Viewer?action=UPDATE&amp;creator=factset&amp;DYN_ARGS=TRUE&amp;DOC_NAME=FAT:FQL_AUDITING_CLIENT_TEMPLATE.FAT&amp;display_string=Audit&amp;VAR:KEY=IDCBWZIHIV&amp;VAR:QUERY=KEZGX05FVF9ERUJUKFFUUiwwKUBGRl9ORVRfREVCVChTRU1JLDApKQ==&amp;WINDOW=FIRST_POPUP&amp;HEIGHT=45","0&amp;WIDTH=450&amp;START_MAXIMIZED=FALSE&amp;VAR:CALENDAR=US&amp;VAR:SYMBOL=294542&amp;VAR:INDEX=0"}</definedName>
    <definedName function="false" hidden="true" name="_196__123Graph_DCHART_1" vbProcedure="false">#N/A</definedName>
    <definedName function="false" hidden="true" name="_19__123Graph_CCHART_1" vbProcedure="false">#REF!</definedName>
    <definedName function="false" hidden="true" name="_19__FDSAUDITLINK__" vbProcedure="false">{"fdsup://directions/FAT Viewer?action=UPDATE&amp;creator=factset&amp;DYN_ARGS=TRUE&amp;DOC_NAME=FAT:FQL_AUDITING_CLIENT_TEMPLATE.FAT&amp;display_string=Audit&amp;VAR:KEY=MLKJADKDMV&amp;VAR:QUERY=KEZGX05FVF9ERUJUKFFUUiwwKUBGRl9ORVRfREVCVChTRU1JLDApKQ==&amp;WINDOW=FIRST_POPUP&amp;HEIGHT=45","0&amp;WIDTH=450&amp;START_MAXIMIZED=FALSE&amp;VAR:CALENDAR=US&amp;VAR:SYMBOL=710889&amp;VAR:INDEX=0"}</definedName>
    <definedName function="false" hidden="false" name="_1Excel_BuiltIn_Print_Area_7_1" vbProcedure="false">#REF!</definedName>
    <definedName function="false" hidden="true" name="_1_0__123Grap" vbProcedure="false">[7]icatu!#ref!</definedName>
    <definedName function="false" hidden="true" name="_1_123Grap" vbProcedure="false">[7]icatu!#ref!</definedName>
    <definedName function="false" hidden="true" name="_1__123Graph_ACHART_1" vbProcedure="false">#REF!</definedName>
    <definedName function="false" hidden="true" name="_1__123Graph_BGrßfico_10C" vbProcedure="false">#REF!</definedName>
    <definedName function="false" hidden="true" name="_1__123Graph_ECHART_1" vbProcedure="false">#REF!</definedName>
    <definedName function="false" hidden="true" name="_1__FDSAUDITLINK__" vbProcedure="false">{"fdsup://directions/FAT Viewer?action=UPDATE&amp;creator=factset&amp;DYN_ARGS=TRUE&amp;DOC_NAME=FAT:FQL_AUDITING_CLIENT_TEMPLATE.FAT&amp;display_string=Audit&amp;VAR:KEY=WDQPOLERMZ&amp;VAR:QUERY=RkZfREVCVChBTk4sMCwwLEFZLCxVU0Qp&amp;WINDOW=FIRST_POPUP&amp;HEIGHT=450&amp;WIDTH=450&amp;START_MAXIMI","ZED=FALSE&amp;VAR:CALENDAR=US&amp;VAR:SYMBOL=MCO&amp;VAR:INDEX=0"}</definedName>
    <definedName function="false" hidden="true" name="_1___123Graph_ACHART_1" vbProcedure="false">#REF!</definedName>
    <definedName function="false" hidden="true" name="_1____123Graph_BCHART_1" vbProcedure="false">#REF!</definedName>
    <definedName function="false" hidden="true" name="_204__123Graph_ECHART_1" vbProcedure="false">#N/A</definedName>
    <definedName function="false" hidden="true" name="_206____123Graph_CCHART_1" vbProcedure="false">#REF!</definedName>
    <definedName function="false" hidden="true" name="_20__123Graph_BCHART_1" vbProcedure="false">#REF!</definedName>
    <definedName function="false" hidden="true" name="_20__123Graph_DCHART_2" vbProcedure="false">#REF!</definedName>
    <definedName function="false" hidden="true" name="_20__FDSAUDITLINK__" vbProcedure="false">{"fdsup://directions/FAT Viewer?action=UPDATE&amp;creator=factset&amp;DYN_ARGS=TRUE&amp;DOC_NAME=FAT:FQL_AUDITING_CLIENT_TEMPLATE.FAT&amp;display_string=Audit&amp;VAR:KEY=SBWBGFKRYL&amp;VAR:QUERY=KEZGX05FVF9ERUJUKFFUUiwwKUBGRl9ORVRfREVCVChTRU1JLDApKQ==&amp;WINDOW=FIRST_POPUP&amp;HEIGHT=45","0&amp;WIDTH=450&amp;START_MAXIMIZED=FALSE&amp;VAR:CALENDAR=US&amp;VAR:SYMBOL=B010V4&amp;VAR:INDEX=0"}</definedName>
    <definedName function="false" hidden="true" name="_212__123Graph_FCHART_1" vbProcedure="false">#N/A</definedName>
    <definedName function="false" hidden="true" name="_21__123Graph_ACHART_3" vbProcedure="false">#REF!</definedName>
    <definedName function="false" hidden="true" name="_21__123Graph_ECHART_1" vbProcedure="false">#REF!</definedName>
    <definedName function="false" hidden="true" name="_21__FDSAUDITLINK__" vbProcedure="false">{"fdsup://directions/FAT Viewer?action=UPDATE&amp;creator=factset&amp;DYN_ARGS=TRUE&amp;DOC_NAME=FAT:FQL_AUDITING_CLIENT_TEMPLATE.FAT&amp;display_string=Audit&amp;VAR:KEY=KTKNUBSFYF&amp;VAR:QUERY=KEZGX05FVF9ERUJUKFFUUiwwKUBGRl9ORVRfREVCVChTRU1JLDApKQ==&amp;WINDOW=FIRST_POPUP&amp;HEIGHT=45","0&amp;WIDTH=450&amp;START_MAXIMIZED=FALSE&amp;VAR:CALENDAR=US&amp;VAR:SYMBOL=294542&amp;VAR:INDEX=0"}</definedName>
    <definedName function="false" hidden="true" name="_21______123Graph_DCHART_1" vbProcedure="false">#N/A</definedName>
    <definedName function="false" hidden="true" name="_220__123Graph_XCHART_3" vbProcedure="false">#N/A</definedName>
    <definedName function="false" hidden="true" name="_22_0__123Grap" vbProcedure="false">[8]icatu!#ref!</definedName>
    <definedName function="false" hidden="true" name="_22__123Graph_CCHART_1" vbProcedure="false">#REF!</definedName>
    <definedName function="false" hidden="true" name="_22__123Graph_ECHART_1" vbProcedure="false">#REF!</definedName>
    <definedName function="false" hidden="true" name="_22__123Graph_FCHART_1" vbProcedure="false">#REF!</definedName>
    <definedName function="false" hidden="true" name="_22__FDSAUDITLINK__" vbProcedure="false">{"fdsup://directions/FAT Viewer?action=UPDATE&amp;creator=factset&amp;DYN_ARGS=TRUE&amp;DOC_NAME=FAT:FQL_AUDITING_CLIENT_TEMPLATE.FAT&amp;display_string=Audit&amp;VAR:KEY=DCVGZALMZS&amp;VAR:QUERY=RkZfTkVUX0RFQlQoQU5OLDAsMCk=&amp;WINDOW=FIRST_POPUP&amp;HEIGHT=450&amp;WIDTH=450&amp;START_MAXIMIZED=","FALSE&amp;VAR:CALENDAR=US&amp;VAR:SYMBOL=88731730&amp;VAR:INDEX=0"}</definedName>
    <definedName function="false" hidden="true" name="_23__FDSAUDITLINK__" vbProcedure="false">{"fdsup://directions/FAT Viewer?action=UPDATE&amp;creator=factset&amp;DYN_ARGS=TRUE&amp;DOC_NAME=FAT:FQL_AUDITING_CLIENT_TEMPLATE.FAT&amp;display_string=Audit&amp;VAR:KEY=ZMZIRGRQDQ&amp;VAR:QUERY=RkZfREVCVChBTk4sMCwwKQ==&amp;WINDOW=FIRST_POPUP&amp;HEIGHT=450&amp;WIDTH=450&amp;START_MAXIMIZED=FALS","E&amp;VAR:CALENDAR=US&amp;VAR:SYMBOL=B4WXN8&amp;VAR:INDEX=0"}</definedName>
    <definedName function="false" hidden="true" name="_247____123Graph_DCHART_1" vbProcedure="false">#REF!</definedName>
    <definedName function="false" hidden="true" name="_24__123Graph_CCHART_1" vbProcedure="false">#REF!</definedName>
    <definedName function="false" hidden="true" name="_24__123Graph_DCHART_1" vbProcedure="false">#REF!</definedName>
    <definedName function="false" hidden="true" name="_24__FDSAUDITLINK__" vbProcedure="false">{"fdsup://directions/FAT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function="false" hidden="true" name="_25__123Graph_BCHART_1" vbProcedure="false">#REF!</definedName>
    <definedName function="false" hidden="true" name="_25__123Graph_DCHART_1" vbProcedure="false">#REF!</definedName>
    <definedName function="false" hidden="true" name="_25__123Graph_FCHART_1" vbProcedure="false">#REF!</definedName>
    <definedName function="false" hidden="true" name="_25__FDSAUDITLINK__" vbProcedure="false">{"fdsup://directions/FAT Viewer?action=UPDATE&amp;creator=factset&amp;DYN_ARGS=TRUE&amp;DOC_NAME=FAT:FQL_AUDITING_CLIENT_TEMPLATE.FAT&amp;display_string=Audit&amp;VAR:KEY=HWDOVCXWTK&amp;VAR:QUERY=RkZfREVCVChBTk4sMCwwKQ==&amp;WINDOW=FIRST_POPUP&amp;HEIGHT=450&amp;WIDTH=450&amp;START_MAXIMIZED=FALS","E&amp;VAR:CALENDAR=US&amp;VAR:SYMBOL=58943310&amp;VAR:INDEX=0"}</definedName>
    <definedName function="false" hidden="true" name="_26__123Graph_FCHART_1" vbProcedure="false">#REF!</definedName>
    <definedName function="false" hidden="true" name="_26__123Graph_XCHART_3" vbProcedure="false">#REF!</definedName>
    <definedName function="false" hidden="true" name="_26__FDSAUDITLINK__" vbProcedure="false">{"fdsup://directions/FAT Viewer?action=UPDATE&amp;creator=factset&amp;DYN_ARGS=TRUE&amp;DOC_NAME=FAT:FQL_AUDITING_CLIENT_TEMPLATE.FAT&amp;display_string=Audit&amp;VAR:KEY=UZINYXYJIP&amp;VAR:QUERY=RkZfREVCVChBTk4sMCwwKQ==&amp;WINDOW=FIRST_POPUP&amp;HEIGHT=450&amp;WIDTH=450&amp;START_MAXIMIZED=FALS","E&amp;VAR:CALENDAR=US&amp;VAR:SYMBOL=209691&amp;VAR:INDEX=0"}</definedName>
    <definedName function="false" hidden="true" name="_27__FDSAUDITLINK__" vbProcedure="false">{"fdsup://directions/FAT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function="false" hidden="true" name="_288____123Graph_ECHART_1" vbProcedure="false">#REF!</definedName>
    <definedName function="false" hidden="true" name="_28__123Graph_DCHART_1" vbProcedure="false">#REF!</definedName>
    <definedName function="false" hidden="true" name="_28__123Graph_XCHART_3" vbProcedure="false">#REF!</definedName>
    <definedName function="false" hidden="true" name="_28__FDSAUDITLINK__" vbProcedure="false">{"fdsup://directions/FAT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function="false" hidden="true" name="_28______123Graph_ECHART_1" vbProcedure="false">#N/A</definedName>
    <definedName function="false" hidden="true" name="_29__123Graph_DCHART_1" vbProcedure="false">#REF!</definedName>
    <definedName function="false" hidden="true" name="_29__123Graph_ECHART_1" vbProcedure="false">#REF!</definedName>
    <definedName function="false" hidden="true" name="_29__123Graph_XCHART_3" vbProcedure="false">#REF!</definedName>
    <definedName function="false" hidden="true" name="_29__FDSAUDITLINK__" vbProcedure="false">{"fdsup://directions/FAT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function="false" hidden="false" name="_2Excel_BuiltIn_Print_Area_8_1" vbProcedure="false">#REF!</definedName>
    <definedName function="false" hidden="true" name="_2_0__123Grap" vbProcedure="false">[9]icatu!#ref!</definedName>
    <definedName function="false" hidden="true" name="_2__123Graph_ACHART_1" vbProcedure="false">#REF!</definedName>
    <definedName function="false" hidden="true" name="_2__123Graph_AChart_1C" vbProcedure="false">#REF!</definedName>
    <definedName function="false" hidden="true" name="_2__123Graph_ACHART_3" vbProcedure="false">#REF!</definedName>
    <definedName function="false" hidden="true" name="_2__123Graph_BCHART_1" vbProcedure="false">#REF!</definedName>
    <definedName function="false" hidden="true" name="_2__123Graph_FCHART_1" vbProcedure="false">#REF!</definedName>
    <definedName function="false" hidden="true" name="_2__123Graph_XCHART_1" vbProcedure="false">#REF!</definedName>
    <definedName function="false" hidden="true" name="_2__123Graph_XDEC_SEM" vbProcedure="false">#REF!</definedName>
    <definedName function="false" hidden="true" name="_2__FDSAUDITLINK__" vbProcedure="false">{"fdsup://directions/FAT Viewer?action=UPDATE&amp;creator=factset&amp;DYN_ARGS=TRUE&amp;DOC_NAME=FAT:FQL_AUDITING_CLIENT_TEMPLATE.FAT&amp;display_string=Audit&amp;VAR:KEY=KVMDMLKLMR&amp;VAR:QUERY=RkZfREVCVChBTk4sMCwwLEFZLCxVU0Qp&amp;WINDOW=FIRST_POPUP&amp;HEIGHT=450&amp;WIDTH=450&amp;START_MAXIMI","ZED=FALSE&amp;VAR:CALENDAR=US&amp;VAR:INDEX=0"}</definedName>
    <definedName function="false" hidden="true" name="_2___123Graph_BCHART_1" vbProcedure="false">#REF!</definedName>
    <definedName function="false" hidden="true" name="_2____123Graph_CCHART_1" vbProcedure="false">#REF!</definedName>
    <definedName function="false" hidden="true" name="_30__123Graph_DCHART_1" vbProcedure="false">#REF!</definedName>
    <definedName function="false" hidden="true" name="_30__123Graph_XCHART_3" vbProcedure="false">#REF!</definedName>
    <definedName function="false" hidden="true" name="_30__FDSAUDITLINK__" vbProcedure="false">{"fdsup://directions/FAT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function="false" hidden="true" name="_31__123Graph_ECHART_1" vbProcedure="false">#REF!</definedName>
    <definedName function="false" hidden="true" name="_31__FDSAUDITLINK__" vbProcedure="false">{"fdsup://directions/FAT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function="false" hidden="true" name="_329____123Graph_FCHART_1" vbProcedure="false">#REF!</definedName>
    <definedName function="false" hidden="true" name="_32__123Graph_DCHART_1" vbProcedure="false">#REF!</definedName>
    <definedName function="false" hidden="true" name="_32__123Graph_ECHART_1" vbProcedure="false">#REF!</definedName>
    <definedName function="false" hidden="true" name="_32__FDSAUDITLINK__" vbProcedure="false">{"fdsup://directions/FAT Viewer?action=UPDATE&amp;creator=factset&amp;DYN_ARGS=TRUE&amp;DOC_NAME=FAT:FQL_AUDITING_CLIENT_TEMPLATE.FAT&amp;display_string=Audit&amp;VAR:KEY=QJQTWZCTOP&amp;VAR:QUERY=RkZfREVCVChBTk4sMCwwKQ==&amp;WINDOW=FIRST_POPUP&amp;HEIGHT=450&amp;WIDTH=450&amp;START_MAXIMIZED=FALS","E&amp;VAR:CALENDAR=US&amp;VAR:SYMBOL=B06YX2&amp;VAR:INDEX=0"}</definedName>
    <definedName function="false" hidden="true" name="_33__FDSAUDITLINK__" vbProcedure="false">{"fdsup://directions/FAT Viewer?action=UPDATE&amp;creator=factset&amp;DYN_ARGS=TRUE&amp;DOC_NAME=FAT:FQL_AUDITING_CLIENT_TEMPLATE.FAT&amp;display_string=Audit&amp;VAR:KEY=WJALYXQDMR&amp;VAR:QUERY=RkZfREVCVChBTk4sMCwwKQ==&amp;WINDOW=FIRST_POPUP&amp;HEIGHT=450&amp;WIDTH=450&amp;START_MAXIMIZED=FALS","E&amp;VAR:CALENDAR=US&amp;VAR:SYMBOL=B010V4&amp;VAR:INDEX=0"}</definedName>
    <definedName function="false" hidden="true" name="_34__123Graph_FCHART_1" vbProcedure="false">#REF!</definedName>
    <definedName function="false" hidden="true" name="_34__FDSAUDITLINK__" vbProcedure="false">{"fdsup://directions/FAT Viewer?action=UPDATE&amp;creator=factset&amp;DYN_ARGS=TRUE&amp;DOC_NAME=FAT:FQL_AUDITING_CLIENT_TEMPLATE.FAT&amp;display_string=Audit&amp;VAR:KEY=WDUXANKJCL&amp;VAR:QUERY=RkZfREVCVChBTk4sMCwwKQ==&amp;WINDOW=FIRST_POPUP&amp;HEIGHT=450&amp;WIDTH=450&amp;START_MAXIMIZED=FALS","E&amp;VAR:CALENDAR=US&amp;VAR:SYMBOL=710889&amp;VAR:INDEX=0"}</definedName>
    <definedName function="false" hidden="true" name="_35__123Graph_DCHART_1" vbProcedure="false">#REF!</definedName>
    <definedName function="false" hidden="true" name="_35__123Graph_XCHART_3" vbProcedure="false">#REF!</definedName>
    <definedName function="false" hidden="true" name="_35__FDSAUDITLINK__" vbProcedure="false">{"fdsup://directions/FAT Viewer?action=UPDATE&amp;creator=factset&amp;DYN_ARGS=TRUE&amp;DOC_NAME=FAT:FQL_AUDITING_CLIENT_TEMPLATE.FAT&amp;display_string=Audit&amp;VAR:KEY=YLYDATYBUH&amp;VAR:QUERY=RkZfREVCVChBTk4sMCwwKQ==&amp;WINDOW=FIRST_POPUP&amp;HEIGHT=450&amp;WIDTH=450&amp;START_MAXIMIZED=FALS","E&amp;VAR:CALENDAR=US&amp;VAR:SYMBOL=B06YX2&amp;VAR:INDEX=0"}</definedName>
    <definedName function="false" hidden="true" name="_35______123Graph_FCHART_1" vbProcedure="false">#N/A</definedName>
    <definedName function="false" hidden="true" name="_35_______123Graph_BCHART_1" vbProcedure="false">#REF!</definedName>
    <definedName function="false" hidden="true" name="_36__123Graph_ECHART_1" vbProcedure="false">#REF!</definedName>
    <definedName function="false" hidden="true" name="_36__123Graph_FCHART_1" vbProcedure="false">#REF!</definedName>
    <definedName function="false" hidden="true" name="_36__FDSAUDITLINK__" vbProcedure="false">{"fdsup://directions/FAT Viewer?action=UPDATE&amp;creator=factset&amp;DYN_ARGS=TRUE&amp;DOC_NAME=FAT:FQL_AUDITING_CLIENT_TEMPLATE.FAT&amp;display_string=Audit&amp;VAR:KEY=FGLALKLCNO&amp;VAR:QUERY=RkZfTkVUX0RFQlQoQU5OLDAsMCk=&amp;WINDOW=FIRST_POPUP&amp;HEIGHT=450&amp;WIDTH=450&amp;START_MAXIMIZED=","FALSE&amp;VAR:CALENDAR=US&amp;VAR:SYMBOL=92553P20&amp;VAR:INDEX=0"}</definedName>
    <definedName function="false" hidden="true" name="_370____123Graph_XCHART_3" vbProcedure="false">#REF!</definedName>
    <definedName function="false" hidden="true" name="_371___123Graph_ACHART_1" vbProcedure="false">#REF!</definedName>
    <definedName function="false" hidden="true" name="_372___123Graph_ACHART_3" vbProcedure="false">#REF!</definedName>
    <definedName function="false" hidden="true" name="_376__123Graph_ACHART_1" vbProcedure="false">#REF!</definedName>
    <definedName function="false" hidden="true" name="_37__123Graph_FCHART_1" vbProcedure="false">#REF!</definedName>
    <definedName function="false" hidden="true" name="_380__123Graph_ACHART_3" vbProcedure="false">#REF!</definedName>
    <definedName function="false" hidden="false" name="_3Excel_BuiltIn_Print_Titles_1_1" vbProcedure="false">#REF!</definedName>
    <definedName function="false" hidden="true" name="_3_0__123Grap" vbProcedure="false">[6]icatu!#ref!</definedName>
    <definedName function="false" hidden="true" name="_3__123Graph_ACHART_1" vbProcedure="false">#REF!</definedName>
    <definedName function="false" hidden="true" name="_3__123Graph_ACHART_3" vbProcedure="false">#REF!</definedName>
    <definedName function="false" hidden="true" name="_3__123Graph_BCHART_1" vbProcedure="false">#REF!</definedName>
    <definedName function="false" hidden="true" name="_3__123Graph_XCHART_1" vbProcedure="false">#REF!</definedName>
    <definedName function="false" hidden="true" name="_3__123Graph_XCHART_3" vbProcedure="false">#REF!</definedName>
    <definedName function="false" hidden="true" name="_3__FDSAUDITLINK__" vbProcedure="false">{"fdsup://directions/FAT Viewer?action=UPDATE&amp;creator=factset&amp;DYN_ARGS=TRUE&amp;DOC_NAME=FAT:FQL_AUDITING_CLIENT_TEMPLATE.FAT&amp;display_string=Audit&amp;VAR:KEY=UJUFCVSXID&amp;VAR:QUERY=RkZfREVCVChBTk4sMCwwLEFZLCxVU0Qp&amp;WINDOW=FIRST_POPUP&amp;HEIGHT=450&amp;WIDTH=450&amp;START_MAXIMI","ZED=FALSE&amp;VAR:CALENDAR=US&amp;VAR:SYMBOL=HHS&amp;VAR:INDEX=0"}</definedName>
    <definedName function="false" hidden="true" name="_3___123Graph_ACHART_3" vbProcedure="false">#REF!</definedName>
    <definedName function="false" hidden="true" name="_3___123Graph_XCHART_1" vbProcedure="false">#REF!</definedName>
    <definedName function="false" hidden="true" name="_3____123Graph_DCHART_1" vbProcedure="false">#REF!</definedName>
    <definedName function="false" hidden="true" name="_40__123Graph_XCHART_3" vbProcedure="false">#REF!</definedName>
    <definedName function="false" hidden="true" name="_40_______123Graph_CCHART_1" vbProcedure="false">#REF!</definedName>
    <definedName function="false" hidden="true" name="_425__123Graph_BCHART_1" vbProcedure="false">#REF!</definedName>
    <definedName function="false" hidden="true" name="_42______123Graph_XCHART_3" vbProcedure="false">#N/A</definedName>
    <definedName function="false" hidden="true" name="_43__123Graph_FCHART_1" vbProcedure="false">#REF!</definedName>
    <definedName function="false" hidden="true" name="_43__123Graph_XCHART_3" vbProcedure="false">#REF!</definedName>
    <definedName function="false" hidden="true" name="_44__123Graph_CCHART_1" vbProcedure="false">#REF!</definedName>
    <definedName function="false" hidden="true" name="_45_______123Graph_DCHART_1" vbProcedure="false">#REF!</definedName>
    <definedName function="false" hidden="true" name="_46__123Graph_ECHART_1" vbProcedure="false">#REF!</definedName>
    <definedName function="false" hidden="true" name="_470__123Graph_CCHART_1" vbProcedure="false">#REF!</definedName>
    <definedName function="false" hidden="true" name="_49__FDSAUDITLINK__" vbProcedure="false">{"fdsup://directions/FAT Viewer?action=UPDATE&amp;creator=factset&amp;DYN_ARGS=TRUE&amp;DOC_NAME=FAT:FQL_AUDITING_CLIENT_TEMPLATE.FAT&amp;display_string=Audit&amp;VAR:KEY=CXORKHYXUX&amp;VAR:QUERY=RkZfREVCVChBTk4sMCwwKQ==&amp;WINDOW=FIRST_POPUP&amp;HEIGHT=450&amp;WIDTH=450&amp;START_MAXIMIZED=FALS","E&amp;VAR:CALENDAR=US&amp;VAR:SYMBOL=294542&amp;VAR:INDEX=0"}</definedName>
    <definedName function="false" hidden="true" name="_4__123Graph_ACHART_1" vbProcedure="false">#REF!</definedName>
    <definedName function="false" hidden="true" name="_4__123Graph_ACHART_3" vbProcedure="false">#REF!</definedName>
    <definedName function="false" hidden="true" name="_4__123Graph_BCHART_1" vbProcedure="false">#REF!</definedName>
    <definedName function="false" hidden="true" name="_4__123Graph_BCHART_5" vbProcedure="false">#N/A</definedName>
    <definedName function="false" hidden="true" name="_4__123Graph_CCHART_1" vbProcedure="false">#REF!</definedName>
    <definedName function="false" hidden="true" name="_4__123Graph_XDEC_SEM" vbProcedure="false">#REF!</definedName>
    <definedName function="false" hidden="true" name="_4__123Graph_XLTQ_SEM" vbProcedure="false">#REF!</definedName>
    <definedName function="false" hidden="true" name="_4__FDSAUDITLINK__" vbProcedure="false">{"fdsup://directions/FAT Viewer?action=UPDATE&amp;creator=factset&amp;DYN_ARGS=TRUE&amp;DOC_NAME=FAT:FQL_AUDITING_CLIENT_TEMPLATE.FAT&amp;display_string=Audit&amp;VAR:KEY=SFMZGRCNWD&amp;VAR:QUERY=RkZfREVCVChBTk4sMCwwLEFZLCxVU0Qp&amp;WINDOW=FIRST_POPUP&amp;HEIGHT=450&amp;WIDTH=450&amp;START_MAXIMI","ZED=FALSE&amp;VAR:CALENDAR=US&amp;VAR:SYMBOL=DNB&amp;VAR:INDEX=0"}</definedName>
    <definedName function="false" hidden="true" name="_4____123Graph_ECHART_1" vbProcedure="false">#REF!</definedName>
    <definedName function="false" hidden="true" name="_50__123Graph_XCHART_3" vbProcedure="false">#REF!</definedName>
    <definedName function="false" hidden="true" name="_50__FDSAUDITLINK__" vbProcedure="false">{"fdsup://directions/FAT Viewer?action=UPDATE&amp;creator=factset&amp;DYN_ARGS=TRUE&amp;DOC_NAME=FAT:FQL_AUDITING_CLIENT_TEMPLATE.FAT&amp;display_string=Audit&amp;VAR:KEY=QJQTWZCTOP&amp;VAR:QUERY=RkZfREVCVChBTk4sMCwwKQ==&amp;WINDOW=FIRST_POPUP&amp;HEIGHT=450&amp;WIDTH=450&amp;START_MAXIMIZED=FALS","E&amp;VAR:CALENDAR=US&amp;VAR:SYMBOL=B06YX2&amp;VAR:INDEX=0"}</definedName>
    <definedName function="false" hidden="true" name="_50_____123Graph_BCHART_1" vbProcedure="false">#N/A</definedName>
    <definedName function="false" hidden="true" name="_50_______123Graph_ECHART_1" vbProcedure="false">#REF!</definedName>
    <definedName function="false" hidden="true" name="_515__123Graph_DCHART_1" vbProcedure="false">#REF!</definedName>
    <definedName function="false" hidden="true" name="_51__FDSAUDITLINK__" vbProcedure="false">{"fdsup://directions/FAT Viewer?action=UPDATE&amp;creator=factset&amp;DYN_ARGS=TRUE&amp;DOC_NAME=FAT:FQL_AUDITING_CLIENT_TEMPLATE.FAT&amp;display_string=Audit&amp;VAR:KEY=LWNEPKPEBA&amp;VAR:QUERY=RkZfREVCVChBTk4sMCwwKQ==&amp;WINDOW=FIRST_POPUP&amp;HEIGHT=450&amp;WIDTH=450&amp;START_MAXIMIZED=FALS","E&amp;VAR:CALENDAR=US&amp;VAR:SYMBOL=555299&amp;VAR:INDEX=0"}</definedName>
    <definedName function="false" hidden="true" name="_52__FDSAUDITLINK__" vbProcedure="false">{"fdsup://directions/FAT Viewer?action=UPDATE&amp;creator=factset&amp;DYN_ARGS=TRUE&amp;DOC_NAME=FAT:FQL_AUDITING_CLIENT_TEMPLATE.FAT&amp;display_string=Audit&amp;VAR:KEY=CDSBKPQDIN&amp;VAR:QUERY=RkZfREVCVChBTk4sMCwwKQ==&amp;WINDOW=FIRST_POPUP&amp;HEIGHT=450&amp;WIDTH=450&amp;START_MAXIMIZED=FALS","E&amp;VAR:CALENDAR=US&amp;VAR:INDEX=0"}</definedName>
    <definedName function="false" hidden="true" name="_53__FDSAUDITLINK__" vbProcedure="false">{"fdsup://directions/FAT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function="false" hidden="true" name="_54__FDSAUDITLINK__" vbProcedure="false">{"fdsup://directions/FAT Viewer?action=UPDATE&amp;creator=factset&amp;DYN_ARGS=TRUE&amp;DOC_NAME=FAT:FQL_AUDITING_CLIENT_TEMPLATE.FAT&amp;display_string=Audit&amp;VAR:KEY=ELMJYFGHOH&amp;VAR:QUERY=RkZfREVCVChBTk4sMCwwKQ==&amp;WINDOW=FIRST_POPUP&amp;HEIGHT=450&amp;WIDTH=450&amp;START_MAXIMIZED=FALS","E&amp;VAR:CALENDAR=US&amp;VAR:SYMBOL=664068&amp;VAR:INDEX=0"}</definedName>
    <definedName function="false" hidden="true" name="_55__FDSAUDITLINK__" vbProcedure="false">{"fdsup://directions/FAT Viewer?action=UPDATE&amp;creator=factset&amp;DYN_ARGS=TRUE&amp;DOC_NAME=FAT:FQL_AUDITING_CLIENT_TEMPLATE.FAT&amp;display_string=Audit&amp;VAR:KEY=BULMFERCLK&amp;VAR:QUERY=RkZfTkVUX0RFQlQoQU5OLDAsMCk=&amp;WINDOW=FIRST_POPUP&amp;HEIGHT=450&amp;WIDTH=450&amp;START_MAXIMIZED=","FALSE&amp;VAR:CALENDAR=US&amp;VAR:SYMBOL=209691&amp;VAR:INDEX=0"}</definedName>
    <definedName function="false" hidden="true" name="_55_______123Graph_FCHART_1" vbProcedure="false">#REF!</definedName>
    <definedName function="false" hidden="true" name="_560__123Graph_ECHART_1" vbProcedure="false">#REF!</definedName>
    <definedName function="false" hidden="true" name="_56__FDSAUDITLINK__" vbProcedure="false">{"fdsup://directions/FAT Viewer?action=UPDATE&amp;creator=factset&amp;DYN_ARGS=TRUE&amp;DOC_NAME=FAT:FQL_AUDITING_CLIENT_TEMPLATE.FAT&amp;display_string=Audit&amp;VAR:KEY=PCBYLCVWFI&amp;VAR:QUERY=RkZfREVCVChBTk4sMCwwKQ==&amp;WINDOW=FIRST_POPUP&amp;HEIGHT=450&amp;WIDTH=450&amp;START_MAXIMIZED=FALS","E&amp;VAR:CALENDAR=US&amp;VAR:SYMBOL=48815220&amp;VAR:INDEX=0"}</definedName>
    <definedName function="false" hidden="true" name="_57__123Graph_FCHART_1" vbProcedure="false">#REF!</definedName>
    <definedName function="false" hidden="true" name="_57__FDSAUDITLINK__" vbProcedure="false">{"fdsup://directions/FAT Viewer?action=UPDATE&amp;creator=factset&amp;DYN_ARGS=TRUE&amp;DOC_NAME=FAT:FQL_AUDITING_CLIENT_TEMPLATE.FAT&amp;display_string=Audit&amp;VAR:KEY=CDSBKPQDIN&amp;VAR:QUERY=RkZfREVCVChBTk4sMCwwKQ==&amp;WINDOW=FIRST_POPUP&amp;HEIGHT=450&amp;WIDTH=450&amp;START_MAXIMIZED=FALS","E&amp;VAR:CALENDAR=US&amp;VAR:INDEX=0"}</definedName>
    <definedName function="false" hidden="true" name="_58_____123Graph_CCHART_1" vbProcedure="false">#N/A</definedName>
    <definedName function="false" hidden="true" name="_5__123Graph_ACHART_2" vbProcedure="false">#REF!</definedName>
    <definedName function="false" hidden="true" name="_5__123Graph_ACHART_3" vbProcedure="false">#REF!</definedName>
    <definedName function="false" hidden="true" name="_5__123Graph_BCHART_1" vbProcedure="false">#REF!</definedName>
    <definedName function="false" hidden="true" name="_5__123Graph_BChart_1C" vbProcedure="false">#REF!</definedName>
    <definedName function="false" hidden="true" name="_5__123Graph_CCHART_1" vbProcedure="false">#N/A</definedName>
    <definedName function="false" hidden="true" name="_5__123Graph_DCHART_1" vbProcedure="false">#REF!</definedName>
    <definedName function="false" hidden="true" name="_5__FDSAUDITLINK__" vbProcedure="false">{"fdsup://directions/FAT Viewer?action=UPDATE&amp;creator=factset&amp;DYN_ARGS=TRUE&amp;DOC_NAME=FAT:FQL_AUDITING_CLIENT_TEMPLATE.FAT&amp;display_string=Audit&amp;VAR:KEY=ZYFMRSNYHG&amp;VAR:QUERY=RkZfVEFYX1JBVEUoQU5OLDApLzEwMA==&amp;WINDOW=FIRST_POPUP&amp;HEIGHT=450&amp;WIDTH=450&amp;START_MAXIMI","ZED=FALSE&amp;VAR:CALENDAR=US&amp;VAR:INDEX=0"}</definedName>
    <definedName function="false" hidden="true" name="_5____123Graph_FCHART_1" vbProcedure="false">#REF!</definedName>
    <definedName function="false" hidden="true" name="_605__123Graph_FCHART_1" vbProcedure="false">#REF!</definedName>
    <definedName function="false" hidden="true" name="_60_______123Graph_XCHART_3" vbProcedure="false">#REF!</definedName>
    <definedName function="false" hidden="true" name="_62__FDSAUDITLINK__" vbProcedure="false">{"fdsup://directions/FAT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function="false" hidden="true" name="_63__123Graph_DCHART_1" vbProcedure="false">#REF!</definedName>
    <definedName function="false" hidden="true" name="_63__FDSAUDITLINK__" vbProcedure="false">{"fdsup://directions/FAT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function="false" hidden="true" name="_64__FDSAUDITLINK__" vbProcedure="false">{"fdsup://directions/FAT Viewer?action=UPDATE&amp;creator=factset&amp;DYN_ARGS=TRUE&amp;DOC_NAME=FAT:FQL_AUDITING_CLIENT_TEMPLATE.FAT&amp;display_string=Audit&amp;VAR:KEY=QHIFYXYXUH&amp;VAR:QUERY=RkZfREVCVChBTk4sMCwwKQ==&amp;WINDOW=FIRST_POPUP&amp;HEIGHT=450&amp;WIDTH=450&amp;START_MAXIMIZED=FALS","E&amp;VAR:CALENDAR=US&amp;VAR:SYMBOL=HRBN-CH&amp;VAR:INDEX=0"}</definedName>
    <definedName function="false" hidden="true" name="_650__123Graph_XCHART_3" vbProcedure="false">#REF!</definedName>
    <definedName function="false" hidden="true" name="_65__FDSAUDITLINK__" vbProcedure="false">{"fdsup://directions/FAT Viewer?action=UPDATE&amp;creator=factset&amp;DYN_ARGS=TRUE&amp;DOC_NAME=FAT:FQL_AUDITING_CLIENT_TEMPLATE.FAT&amp;display_string=Audit&amp;VAR:KEY=VMLQFWTODQ&amp;VAR:QUERY=RkZfTkVUX0RFQlQoQU5OLDAsMCk=&amp;WINDOW=FIRST_POPUP&amp;HEIGHT=450&amp;WIDTH=450&amp;START_MAXIMIZED=","FALSE&amp;VAR:CALENDAR=US&amp;VAR:SYMBOL=12485720&amp;VAR:INDEX=0"}</definedName>
    <definedName function="false" hidden="true" name="_65______123Graph_BCHART_1" vbProcedure="false">#REF!</definedName>
    <definedName function="false" hidden="true" name="_66__FDSAUDITLINK__" vbProcedure="false">{"fdsup://directions/FAT Viewer?action=UPDATE&amp;creator=factset&amp;DYN_ARGS=TRUE&amp;DOC_NAME=FAT:FQL_AUDITING_CLIENT_TEMPLATE.FAT&amp;display_string=Audit&amp;VAR:KEY=SVCFMTMNEH&amp;VAR:QUERY=RkZfREVCVChBTk4sMCwwKQ==&amp;WINDOW=FIRST_POPUP&amp;HEIGHT=450&amp;WIDTH=450&amp;START_MAXIMIZED=FALS","E&amp;VAR:CALENDAR=US&amp;VAR:SYMBOL=74157K84&amp;VAR:INDEX=0"}</definedName>
    <definedName function="false" hidden="true" name="_66_____123Graph_DCHART_1" vbProcedure="false">#N/A</definedName>
    <definedName function="false" hidden="true" name="_68__123Graph_XCHART_3" vbProcedure="false">#REF!</definedName>
    <definedName function="false" hidden="true" name="_68__FDSAUDITLINK__" vbProcedure="false">{"fdsup://directions/FAT Viewer?action=UPDATE&amp;creator=factset&amp;DYN_ARGS=TRUE&amp;DOC_NAME=FAT:FQL_AUDITING_CLIENT_TEMPLATE.FAT&amp;display_string=Audit&amp;VAR:KEY=FAZYZAZOHS&amp;VAR:QUERY=RkZfREVCVChBTk4sMCwwKQ==&amp;WINDOW=FIRST_POPUP&amp;HEIGHT=450&amp;WIDTH=450&amp;START_MAXIMIZED=FALS","E&amp;VAR:CALENDAR=US&amp;VAR:SYMBOL=B0MLBC&amp;VAR:INDEX=0"}</definedName>
    <definedName function="false" hidden="true" name="_69__FDSAUDITLINK__" vbProcedure="false">{"fdsup://directions/FAT Viewer?action=UPDATE&amp;creator=factset&amp;DYN_ARGS=TRUE&amp;DOC_NAME=FAT:FQL_AUDITING_CLIENT_TEMPLATE.FAT&amp;display_string=Audit&amp;VAR:KEY=FEZCLCRSDA&amp;VAR:QUERY=RkZfREVCVChBTk4sMCwwKQ==&amp;WINDOW=FIRST_POPUP&amp;HEIGHT=450&amp;WIDTH=450&amp;START_MAXIMIZED=FALS","E&amp;VAR:CALENDAR=US&amp;VAR:SYMBOL=617449&amp;VAR:INDEX=0"}</definedName>
    <definedName function="false" hidden="true" name="_6__123Graph_ACHART_1" vbProcedure="false">#REF!</definedName>
    <definedName function="false" hidden="true" name="_6__123Graph_ACHART_3" vbProcedure="false">#REF!</definedName>
    <definedName function="false" hidden="true" name="_6__123Graph_BCHART_1" vbProcedure="false">#REF!</definedName>
    <definedName function="false" hidden="true" name="_6__123Graph_CCHART_1" vbProcedure="false">#REF!</definedName>
    <definedName function="false" hidden="true" name="_6__123Graph_DCHART_1" vbProcedure="false">#N/A</definedName>
    <definedName function="false" hidden="true" name="_6__123Graph_ECHART_1" vbProcedure="false">#REF!</definedName>
    <definedName function="false" hidden="true" name="_6__123Graph_XDEC_SEM" vbProcedure="false">#REF!</definedName>
    <definedName function="false" hidden="true" name="_6__FDSAUDITLINK__" vbProcedure="false">{"fdsup://directions/FAT Viewer?action=UPDATE&amp;creator=factset&amp;DYN_ARGS=TRUE&amp;DOC_NAME=FAT:FQL_AUDITING_CLIENT_TEMPLATE.FAT&amp;display_string=Audit&amp;VAR:KEY=ZYFMRSNYHG&amp;VAR:QUERY=RkZfVEFYX1JBVEUoQU5OLDApLzEwMA==&amp;WINDOW=FIRST_POPUP&amp;HEIGHT=450&amp;WIDTH=450&amp;START_MAXIMI","ZED=FALSE&amp;VAR:CALENDAR=US&amp;VAR:INDEX=0"}</definedName>
    <definedName function="false" hidden="true" name="_6____123Graph_XCHART_3" vbProcedure="false">#REF!</definedName>
    <definedName function="false" hidden="true" name="_70__FDSAUDITLINK__" vbProcedure="false">{"fdsup://directions/FAT Viewer?action=UPDATE&amp;creator=factset&amp;DYN_ARGS=TRUE&amp;DOC_NAME=FAT:FQL_AUDITING_CLIENT_TEMPLATE.FAT&amp;display_string=Audit&amp;VAR:KEY=TKDCPCRGJO&amp;VAR:QUERY=RkZfREVCVChBTk4sMCwwKQ==&amp;WINDOW=FIRST_POPUP&amp;HEIGHT=450&amp;WIDTH=450&amp;START_MAXIMIZED=FALS","E&amp;VAR:CALENDAR=US&amp;VAR:SYMBOL=88642310&amp;VAR:INDEX=0"}</definedName>
    <definedName function="false" hidden="true" name="_70______123Graph_CCHART_1" vbProcedure="false">#REF!</definedName>
    <definedName function="false" hidden="true" name="_71__FDSAUDITLINK__" vbProcedure="false">{"fdsup://directions/FAT Viewer?action=UPDATE&amp;creator=factset&amp;DYN_ARGS=TRUE&amp;DOC_NAME=FAT:FQL_AUDITING_CLIENT_TEMPLATE.FAT&amp;display_string=Audit&amp;VAR:KEY=FUXUVUJWNO&amp;VAR:QUERY=RkZfREVCVChBTk4sMCwwKQ==&amp;WINDOW=FIRST_POPUP&amp;HEIGHT=450&amp;WIDTH=450&amp;START_MAXIMIZED=FALS","E&amp;VAR:CALENDAR=US&amp;VAR:SYMBOL=B4WXN8&amp;VAR:INDEX=0"}</definedName>
    <definedName function="false" hidden="true" name="_72__FDSAUDITLINK__" vbProcedure="false">{"fdsup://directions/FAT Viewer?action=UPDATE&amp;creator=factset&amp;DYN_ARGS=TRUE&amp;DOC_NAME=FAT:FQL_AUDITING_CLIENT_TEMPLATE.FAT&amp;display_string=Audit&amp;VAR:KEY=RGPYRITKBW&amp;VAR:QUERY=RkZfREVCVChBTk4sMCwwKQ==&amp;WINDOW=FIRST_POPUP&amp;HEIGHT=450&amp;WIDTH=450&amp;START_MAXIMIZED=FALS","E&amp;VAR:CALENDAR=US&amp;VAR:SYMBOL=555299&amp;VAR:INDEX=0"}</definedName>
    <definedName function="false" hidden="true" name="_73__FDSAUDITLINK__" vbProcedure="false">{"fdsup://directions/FAT Viewer?action=UPDATE&amp;creator=factset&amp;DYN_ARGS=TRUE&amp;DOC_NAME=FAT:FQL_AUDITING_CLIENT_TEMPLATE.FAT&amp;display_string=Audit&amp;VAR:KEY=GTSVUJGXMT&amp;VAR:QUERY=RkZfREVCVChBTk4sMCwwKQ==&amp;WINDOW=FIRST_POPUP&amp;HEIGHT=450&amp;WIDTH=450&amp;START_MAXIMIZED=FALS","E&amp;VAR:CALENDAR=US&amp;VAR:SYMBOL=B1QH83&amp;VAR:INDEX=0"}</definedName>
    <definedName function="false" hidden="true" name="_74__FDSAUDITLINK__" vbProcedure="false">{"fdsup://directions/FAT Viewer?action=UPDATE&amp;creator=factset&amp;DYN_ARGS=TRUE&amp;DOC_NAME=FAT:FQL_AUDITING_CLIENT_TEMPLATE.FAT&amp;display_string=Audit&amp;VAR:KEY=JOLOPGHWHA&amp;VAR:QUERY=RkZfREVCVChBTk4sMCwwKQ==&amp;WINDOW=FIRST_POPUP&amp;HEIGHT=450&amp;WIDTH=450&amp;START_MAXIMIZED=FALS","E&amp;VAR:CALENDAR=US&amp;VAR:SYMBOL=B0MLBC&amp;VAR:INDEX=0"}</definedName>
    <definedName function="false" hidden="true" name="_74_____123Graph_ECHART_1" vbProcedure="false">#N/A</definedName>
    <definedName function="false" hidden="true" name="_75__FDSAUDITLINK__" vbProcedure="false">{"fdsup://directions/FAT Viewer?action=UPDATE&amp;creator=factset&amp;DYN_ARGS=TRUE&amp;DOC_NAME=FAT:FQL_AUDITING_CLIENT_TEMPLATE.FAT&amp;display_string=Audit&amp;VAR:KEY=IDGLCVOJAV&amp;VAR:QUERY=RkZfREVCVChBTk4sMCwwKQ==&amp;WINDOW=FIRST_POPUP&amp;HEIGHT=450&amp;WIDTH=450&amp;START_MAXIMIZED=FALS","E&amp;VAR:CALENDAR=US&amp;VAR:INDEX=0"}</definedName>
    <definedName function="false" hidden="true" name="_75______123Graph_DCHART_1" vbProcedure="false">#REF!</definedName>
    <definedName function="false" hidden="true" name="_76__FDSAUDITLINK__" vbProcedure="false">{"fdsup://directions/FAT Viewer?action=UPDATE&amp;creator=factset&amp;DYN_ARGS=TRUE&amp;DOC_NAME=FAT:FQL_AUDITING_CLIENT_TEMPLATE.FAT&amp;display_string=Audit&amp;VAR:KEY=IDGLCVOJAV&amp;VAR:QUERY=RkZfREVCVChBTk4sMCwwKQ==&amp;WINDOW=FIRST_POPUP&amp;HEIGHT=450&amp;WIDTH=450&amp;START_MAXIMIZED=FALS","E&amp;VAR:CALENDAR=US&amp;VAR:INDEX=0"}</definedName>
    <definedName function="false" hidden="true" name="_77__FDSAUDITLINK__" vbProcedure="false">{"fdsup://directions/FAT Viewer?action=UPDATE&amp;creator=factset&amp;DYN_ARGS=TRUE&amp;DOC_NAME=FAT:FQL_AUDITING_CLIENT_TEMPLATE.FAT&amp;display_string=Audit&amp;VAR:KEY=IDGLCVOJAV&amp;VAR:QUERY=RkZfREVCVChBTk4sMCwwKQ==&amp;WINDOW=FIRST_POPUP&amp;HEIGHT=450&amp;WIDTH=450&amp;START_MAXIMIZED=FALS","E&amp;VAR:CALENDAR=US&amp;VAR:INDEX=0"}</definedName>
    <definedName function="false" hidden="true" name="_78__FDSAUDITLINK__" vbProcedure="false">{"fdsup://directions/FAT Viewer?action=UPDATE&amp;creator=factset&amp;DYN_ARGS=TRUE&amp;DOC_NAME=FAT:FQL_AUDITING_CLIENT_TEMPLATE.FAT&amp;display_string=Audit&amp;VAR:KEY=KVMDMLKLMR&amp;VAR:QUERY=RkZfREVCVChBTk4sMCwwLEFZLCxVU0Qp&amp;WINDOW=FIRST_POPUP&amp;HEIGHT=450&amp;WIDTH=450&amp;START_MAXIMI","ZED=FALSE&amp;VAR:CALENDAR=US&amp;VAR:INDEX=0"}</definedName>
    <definedName function="false" hidden="true" name="_79__FDSAUDITLINK__" vbProcedure="false">{"fdsup://directions/FAT Viewer?action=UPDATE&amp;creator=factset&amp;DYN_ARGS=TRUE&amp;DOC_NAME=FAT:FQL_AUDITING_CLIENT_TEMPLATE.FAT&amp;display_string=Audit&amp;VAR:KEY=EBOFODUNIJ&amp;VAR:QUERY=RkZfREVCVChBTk4sMCwwKQ==&amp;WINDOW=FIRST_POPUP&amp;HEIGHT=450&amp;WIDTH=450&amp;START_MAXIMIZED=FALS","E&amp;VAR:CALENDAR=US&amp;VAR:SYMBOL=DE&amp;VAR:INDEX=0"}</definedName>
    <definedName function="false" hidden="true" name="_7__123Graph_ACHART_1" vbProcedure="false">#REF!</definedName>
    <definedName function="false" hidden="true" name="_7__123Graph_ACHART_3" vbProcedure="false">#REF!</definedName>
    <definedName function="false" hidden="true" name="_7__123Graph_CCHART_1" vbProcedure="false">#REF!</definedName>
    <definedName function="false" hidden="true" name="_7__123Graph_DCHART_1" vbProcedure="false">#REF!</definedName>
    <definedName function="false" hidden="true" name="_7__123Graph_ECHART_1" vbProcedure="false">#N/A</definedName>
    <definedName function="false" hidden="true" name="_7__123Graph_FCHART_1" vbProcedure="false">#REF!</definedName>
    <definedName function="false" hidden="true" name="_7__FDSAUDITLINK__" vbProcedure="false">{"fdsup://directions/FAT Viewer?action=UPDATE&amp;creator=factset&amp;DYN_ARGS=TRUE&amp;DOC_NAME=FAT:FQL_AUDITING_CLIENT_TEMPLATE.FAT&amp;display_string=Audit&amp;VAR:KEY=ZYFMRSNYHG&amp;VAR:QUERY=RkZfVEFYX1JBVEUoQU5OLDApLzEwMA==&amp;WINDOW=FIRST_POPUP&amp;HEIGHT=450&amp;WIDTH=450&amp;START_MAXIMI","ZED=FALSE&amp;VAR:CALENDAR=US&amp;VAR:INDEX=0"}</definedName>
    <definedName function="false" hidden="true" name="_7___123Graph_ACHART_1" vbProcedure="false">#REF!</definedName>
    <definedName function="false" hidden="true" name="_7______123Graph_BCHART_1" vbProcedure="false">#N/A</definedName>
    <definedName function="false" hidden="true" name="_7œ_0__123Grap" vbProcedure="false">#REF!</definedName>
    <definedName function="false" hidden="true" name="_80__FDSAUDITLINK__" vbProcedure="false">{"fdsup://directions/FAT Viewer?action=UPDATE&amp;creator=factset&amp;DYN_ARGS=TRUE&amp;DOC_NAME=FAT:FQL_AUDITING_CLIENT_TEMPLATE.FAT&amp;display_string=Audit&amp;VAR:KEY=CXSXCFIDMR&amp;VAR:QUERY=RkZfREVCVChBTk4sMCwwKQ==&amp;WINDOW=FIRST_POPUP&amp;HEIGHT=450&amp;WIDTH=450&amp;START_MAXIMIZED=FALS","E&amp;VAR:CALENDAR=US&amp;VAR:SYMBOL=659706&amp;VAR:INDEX=0"}</definedName>
    <definedName function="false" hidden="true" name="_80______123Graph_ECHART_1" vbProcedure="false">#REF!</definedName>
    <definedName function="false" hidden="true" name="_81__FDSAUDITLINK__" vbProcedure="false">{"fdsup://directions/FAT Viewer?action=UPDATE&amp;creator=factset&amp;DYN_ARGS=TRUE&amp;DOC_NAME=FAT:FQL_AUDITING_CLIENT_TEMPLATE.FAT&amp;display_string=Audit&amp;VAR:KEY=EXOFARARCV&amp;VAR:QUERY=RkZfREVCVChBTk4sMCwwKQ==&amp;WINDOW=FIRST_POPUP&amp;HEIGHT=450&amp;WIDTH=450&amp;START_MAXIMIZED=FALS","E&amp;VAR:CALENDAR=US&amp;VAR:SYMBOL=649658&amp;VAR:INDEX=0"}</definedName>
    <definedName function="false" hidden="true" name="_82__123Graph_ECHART_1" vbProcedure="false">#REF!</definedName>
    <definedName function="false" hidden="true" name="_82__FDSAUDITLINK__" vbProcedure="false">{"fdsup://directions/FAT Viewer?action=UPDATE&amp;creator=factset&amp;DYN_ARGS=TRUE&amp;DOC_NAME=FAT:FQL_AUDITING_CLIENT_TEMPLATE.FAT&amp;display_string=Audit&amp;VAR:KEY=OPAXMFYFQV&amp;VAR:QUERY=RkZfREVCVChBTk4sMCwwKQ==&amp;WINDOW=FIRST_POPUP&amp;HEIGHT=450&amp;WIDTH=450&amp;START_MAXIMIZED=FALS","E&amp;VAR:CALENDAR=US&amp;VAR:SYMBOL=CNH&amp;VAR:INDEX=0"}</definedName>
    <definedName function="false" hidden="true" name="_82_____123Graph_FCHART_1" vbProcedure="false">#N/A</definedName>
    <definedName function="false" hidden="true" name="_83__FDSAUDITLINK__" vbProcedure="false">{"fdsup://directions/FAT Viewer?action=UPDATE&amp;creator=factset&amp;DYN_ARGS=TRUE&amp;DOC_NAME=FAT:FQL_AUDITING_CLIENT_TEMPLATE.FAT&amp;display_string=Audit&amp;VAR:KEY=QPSNQXGHMJ&amp;VAR:QUERY=RkZfREVCVChBTk4sMCwwLEFZLCxVU0Qp&amp;WINDOW=FIRST_POPUP&amp;HEIGHT=450&amp;WIDTH=450&amp;START_MAXIMI","ZED=FALSE&amp;VAR:CALENDAR=US&amp;VAR:SYMBOL=ACXM&amp;VAR:INDEX=0"}</definedName>
    <definedName function="false" hidden="true" name="_84__FDSAUDITLINK__" vbProcedure="false">{"fdsup://directions/FAT Viewer?action=UPDATE&amp;creator=factset&amp;DYN_ARGS=TRUE&amp;DOC_NAME=FAT:FQL_AUDITING_CLIENT_TEMPLATE.FAT&amp;display_string=Audit&amp;VAR:KEY=YLERWRSRUJ&amp;VAR:QUERY=RkZfTUtUX1ZBTF9QVUJMSUMoMCwwLEFZLFVTRCk=&amp;WINDOW=FIRST_POPUP&amp;HEIGHT=450&amp;WIDTH=450&amp;STAR","T_MAXIMIZED=FALSE&amp;VAR:CALENDAR=US&amp;VAR:SYMBOL=DE&amp;VAR:INDEX=0"}</definedName>
    <definedName function="false" hidden="true" name="_85__FDSAUDITLINK__" vbProcedure="false">{"fdsup://directions/FAT Viewer?action=UPDATE&amp;creator=factset&amp;DYN_ARGS=TRUE&amp;DOC_NAME=FAT:FQL_AUDITING_CLIENT_TEMPLATE.FAT&amp;display_string=Audit&amp;VAR:KEY=CZUFCBEZCJ&amp;VAR:QUERY=RkZfTUtUX1ZBTF9QVUJMSUMoMCwwLEFZLFVTRCk=&amp;WINDOW=FIRST_POPUP&amp;HEIGHT=450&amp;WIDTH=450&amp;STAR","T_MAXIMIZED=FALSE&amp;VAR:CALENDAR=US&amp;VAR:SYMBOL=659706&amp;VAR:INDEX=0"}</definedName>
    <definedName function="false" hidden="true" name="_85______123Graph_FCHART_1" vbProcedure="false">#REF!</definedName>
    <definedName function="false" hidden="true" name="_86__FDSAUDITLINK__" vbProcedure="false">{"fdsup://directions/FAT Viewer?action=UPDATE&amp;creator=factset&amp;DYN_ARGS=TRUE&amp;DOC_NAME=FAT:FQL_AUDITING_CLIENT_TEMPLATE.FAT&amp;display_string=Audit&amp;VAR:KEY=CFWLQJOZYF&amp;VAR:QUERY=RkZfTUtUX1ZBTF9QVUJMSUMoMCwwLEFZLFVTRCk=&amp;WINDOW=FIRST_POPUP&amp;HEIGHT=450&amp;WIDTH=450&amp;STAR","T_MAXIMIZED=FALSE&amp;VAR:CALENDAR=US&amp;VAR:SYMBOL=B1QH83&amp;VAR:INDEX=0"}</definedName>
    <definedName function="false" hidden="true" name="_87__FDSAUDITLINK__" vbProcedure="false">{"fdsup://directions/FAT Viewer?action=UPDATE&amp;creator=factset&amp;DYN_ARGS=TRUE&amp;DOC_NAME=FAT:FQL_AUDITING_CLIENT_TEMPLATE.FAT&amp;display_string=Audit&amp;VAR:KEY=GLAREJANUR&amp;VAR:QUERY=RkZfTUtUX1ZBTF9QVUJMSUMoMCwwLEFZLFVTRCk=&amp;WINDOW=FIRST_POPUP&amp;HEIGHT=450&amp;WIDTH=450&amp;STAR","T_MAXIMIZED=FALSE&amp;VAR:CALENDAR=US&amp;VAR:SYMBOL=649658&amp;VAR:INDEX=0"}</definedName>
    <definedName function="false" hidden="true" name="_88__FDSAUDITLINK__" vbProcedure="false">{"fdsup://directions/FAT Viewer?action=UPDATE&amp;creator=factset&amp;DYN_ARGS=TRUE&amp;DOC_NAME=FAT:FQL_AUDITING_CLIENT_TEMPLATE.FAT&amp;display_string=Audit&amp;VAR:KEY=IBAFUZUDMX&amp;VAR:QUERY=RkZfTUtUX1ZBTF9QVUJMSUMoMCwwLEFZLFVTRCk=&amp;WINDOW=FIRST_POPUP&amp;HEIGHT=450&amp;WIDTH=450&amp;STAR","T_MAXIMIZED=FALSE&amp;VAR:CALENDAR=US&amp;VAR:SYMBOL=CNH&amp;VAR:INDEX=0"}</definedName>
    <definedName function="false" hidden="true" name="_899" vbProcedure="false">#REF!</definedName>
    <definedName function="false" hidden="true" name="_89__FDSAUDITLINK__" vbProcedure="false">{"fdsup://directions/FAT Viewer?action=UPDATE&amp;creator=factset&amp;DYN_ARGS=TRUE&amp;DOC_NAME=FAT:FQL_AUDITING_CLIENT_TEMPLATE.FAT&amp;display_string=Audit&amp;VAR:KEY=CZURUJOTUB&amp;VAR:QUERY=RkZfTUtUX1ZBTF9QVUJMSUMoQU5OLDAsMCxBWSwsVVNEKQ==&amp;WINDOW=FIRST_POPUP&amp;HEIGHT=450&amp;WIDTH=","450&amp;START_MAXIMIZED=FALSE&amp;VAR:CALENDAR=US&amp;VAR:SYMBOL=B1QH83&amp;VAR:INDEX=0"}</definedName>
    <definedName function="false" hidden="true" name="_8__123Graph_ACHART_1" vbProcedure="false">#REF!</definedName>
    <definedName function="false" hidden="true" name="_8__123Graph_ACHART_3" vbProcedure="false">#REF!</definedName>
    <definedName function="false" hidden="true" name="_8__123Graph_CCHART_1" vbProcedure="false">#REF!</definedName>
    <definedName function="false" hidden="true" name="_8__123Graph_DCHART_1" vbProcedure="false">#REF!</definedName>
    <definedName function="false" hidden="true" name="_8__123Graph_ECHART_1" vbProcedure="false">#REF!</definedName>
    <definedName function="false" hidden="true" name="_8__123Graph_FCHART_1" vbProcedure="false">#N/A</definedName>
    <definedName function="false" hidden="true" name="_8__123Graph_XCHART_3" vbProcedure="false">#REF!</definedName>
    <definedName function="false" hidden="true" name="_8__123Graph_XLTQ_SEM" vbProcedure="false">#REF!</definedName>
    <definedName function="false" hidden="true" name="_8__FDSAUDITLINK__" vbProcedure="false">{"fdsup://directions/FAT Viewer?action=UPDATE&amp;creator=factset&amp;DYN_ARGS=TRUE&amp;DOC_NAME=FAT:FQL_AUDITING_CLIENT_TEMPLATE.FAT&amp;display_string=Audit&amp;VAR:KEY=LAROLQVATY&amp;VAR:QUERY=RkZfVEFYX1JBVEUoQU5OLDApLzEwMA==&amp;WINDOW=FIRST_POPUP&amp;HEIGHT=450&amp;WIDTH=450&amp;START_MAXIMI","ZED=FALSE&amp;VAR:CALENDAR=US&amp;VAR:SYMBOL=B16GWD&amp;VAR:INDEX=0"}</definedName>
    <definedName function="false" hidden="true" name="_8___123Graph_ACHART_3" vbProcedure="false">#REF!</definedName>
    <definedName function="false" hidden="true" name="_90__FDSAUDITLINK__" vbProcedure="false">{"fdsup://directions/FAT Viewer?action=UPDATE&amp;creator=factset&amp;DYN_ARGS=TRUE&amp;DOC_NAME=FAT:FQL_AUDITING_CLIENT_TEMPLATE.FAT&amp;display_string=Audit&amp;VAR:KEY=TCLSBADEBM&amp;VAR:QUERY=RkZfREVCVChBTk4sMCwwLEFZLCxVU0Qp&amp;WINDOW=FIRST_POPUP&amp;HEIGHT=450&amp;WIDTH=450&amp;START_MAXIMI","ZED=FALSE&amp;VAR:CALENDAR=US&amp;VAR:SYMBOL=218564&amp;VAR:INDEX=0"}</definedName>
    <definedName function="false" hidden="true" name="_90_____123Graph_XCHART_3" vbProcedure="false">#N/A</definedName>
    <definedName function="false" hidden="true" name="_90______123Graph_XCHART_3" vbProcedure="false">#REF!</definedName>
    <definedName function="false" hidden="true" name="_91__FDSAUDITLINK__" vbProcedure="false">{"fdsup://directions/FAT Viewer?action=UPDATE&amp;creator=factset&amp;DYN_ARGS=TRUE&amp;DOC_NAME=FAT:FQL_AUDITING_CLIENT_TEMPLATE.FAT&amp;display_string=Audit&amp;VAR:KEY=TCVWVCXSPG&amp;VAR:QUERY=RkZfREVCVChBTk4sMCwwLEFZLCxVU0Qp&amp;WINDOW=FIRST_POPUP&amp;HEIGHT=450&amp;WIDTH=450&amp;START_MAXIMI","ZED=FALSE&amp;VAR:CALENDAR=US&amp;VAR:SYMBOL=230817&amp;VAR:INDEX=0"}</definedName>
    <definedName function="false" hidden="true" name="_91____123Graph_ACHART_1" vbProcedure="false">#N/A</definedName>
    <definedName function="false" hidden="true" name="_91_____123Graph_ACHART_1" vbProcedure="false">#REF!</definedName>
    <definedName function="false" hidden="true" name="_92__FDSAUDITLINK__" vbProcedure="false">{"fdsup://directions/FAT Viewer?action=UPDATE&amp;creator=factset&amp;DYN_ARGS=TRUE&amp;DOC_NAME=FAT:FQL_AUDITING_CLIENT_TEMPLATE.FAT&amp;display_string=Audit&amp;VAR:KEY=FKRWBWPYJQ&amp;VAR:QUERY=RkZfREVCVChBTk4sMCwwLEFZLCxVU0Qp&amp;WINDOW=FIRST_POPUP&amp;HEIGHT=450&amp;WIDTH=450&amp;START_MAXIMI","ZED=FALSE&amp;VAR:CALENDAR=US&amp;VAR:SYMBOL=244167&amp;VAR:INDEX=0"}</definedName>
    <definedName function="false" hidden="true" name="_92____123Graph_ACHART_3" vbProcedure="false">#N/A</definedName>
    <definedName function="false" hidden="true" name="_92_____123Graph_ACHART_3" vbProcedure="false">#REF!</definedName>
    <definedName function="false" hidden="true" name="_93__FDSAUDITLINK__" vbProcedure="false">{"fdsup://directions/FAT Viewer?action=UPDATE&amp;creator=factset&amp;DYN_ARGS=TRUE&amp;DOC_NAME=FAT:FQL_AUDITING_CLIENT_TEMPLATE.FAT&amp;display_string=Audit&amp;VAR:KEY=BWBYDQBYRG&amp;VAR:QUERY=RkZfREVCVChBTk4sMCwwLEFZLCxVU0Qp&amp;WINDOW=FIRST_POPUP&amp;HEIGHT=450&amp;WIDTH=450&amp;START_MAXIMI","ZED=FALSE&amp;VAR:CALENDAR=US&amp;VAR:SYMBOL=B01NXT&amp;VAR:INDEX=0"}</definedName>
    <definedName function="false" hidden="true" name="_94__FDSAUDITLINK__" vbProcedure="false">{"fdsup://directions/FAT Viewer?action=UPDATE&amp;creator=factset&amp;DYN_ARGS=TRUE&amp;DOC_NAME=FAT:FQL_AUDITING_CLIENT_TEMPLATE.FAT&amp;display_string=Audit&amp;VAR:KEY=LINIDUNITC&amp;VAR:QUERY=RkZfREVCVChBTk4sMCwwLEFZLCxVU0Qp&amp;WINDOW=FIRST_POPUP&amp;HEIGHT=450&amp;WIDTH=450&amp;START_MAXIMI","ZED=FALSE&amp;VAR:CALENDAR=US&amp;VAR:SYMBOL=B142YT&amp;VAR:INDEX=0"}</definedName>
    <definedName function="false" hidden="true" name="_95__FDSAUDITLINK__" vbProcedure="false">{"fdsup://directions/FAT Viewer?action=UPDATE&amp;creator=factset&amp;DYN_ARGS=TRUE&amp;DOC_NAME=FAT:FQL_AUDITING_CLIENT_TEMPLATE.FAT&amp;display_string=Audit&amp;VAR:KEY=DUDADIPCVA&amp;VAR:QUERY=RkZfREVCVChBTk4sMCwwLEFZLCxVU0Qp&amp;WINDOW=FIRST_POPUP&amp;HEIGHT=450&amp;WIDTH=450&amp;START_MAXIMI","ZED=FALSE&amp;VAR:CALENDAR=US&amp;VAR:SYMBOL=578220&amp;VAR:INDEX=0"}</definedName>
    <definedName function="false" hidden="true" name="_96__FDSAUDITLINK__" vbProcedure="false">{"fdsup://directions/FAT Viewer?action=UPDATE&amp;creator=factset&amp;DYN_ARGS=TRUE&amp;DOC_NAME=FAT:FQL_AUDITING_CLIENT_TEMPLATE.FAT&amp;display_string=Audit&amp;VAR:KEY=HOZMZUDYTG&amp;VAR:QUERY=RkZfREVCVChBTk4sMCwwLEFZLCxVU0Qp&amp;WINDOW=FIRST_POPUP&amp;HEIGHT=450&amp;WIDTH=450&amp;START_MAXIMI","ZED=FALSE&amp;VAR:CALENDAR=US&amp;VAR:SYMBOL=714862&amp;VAR:INDEX=0"}</definedName>
    <definedName function="false" hidden="true" name="_97__FDSAUDITLINK__" vbProcedure="false">{"fdsup://directions/FAT Viewer?action=UPDATE&amp;creator=factset&amp;DYN_ARGS=TRUE&amp;DOC_NAME=FAT:FQL_AUDITING_CLIENT_TEMPLATE.FAT&amp;display_string=Audit&amp;VAR:KEY=ZOZGRKXKLQ&amp;VAR:QUERY=RkZfREVCVChBTk4sMCwwLEFZLCxVU0Qp&amp;WINDOW=FIRST_POPUP&amp;HEIGHT=450&amp;WIDTH=450&amp;START_MAXIMI","ZED=FALSE&amp;VAR:CALENDAR=US&amp;VAR:SYMBOL=548970&amp;VAR:INDEX=0"}</definedName>
    <definedName function="false" hidden="true" name="_97_____123Graph_BCHART_1" vbProcedure="false">#REF!</definedName>
    <definedName function="false" hidden="true" name="_98__FDSAUDITLINK__" vbProcedure="false">{"fdsup://directions/FAT Viewer?action=UPDATE&amp;creator=factset&amp;DYN_ARGS=TRUE&amp;DOC_NAME=FAT:FQL_AUDITING_CLIENT_TEMPLATE.FAT&amp;display_string=Audit&amp;VAR:KEY=TSVONSRIPQ&amp;VAR:QUERY=RkZfREVCVChBTk4sMCwwLEFZLCxVU0Qp&amp;WINDOW=FIRST_POPUP&amp;HEIGHT=450&amp;WIDTH=450&amp;START_MAXIMI","ZED=FALSE&amp;VAR:CALENDAR=US&amp;VAR:SYMBOL=576320&amp;VAR:INDEX=0"}</definedName>
    <definedName function="false" hidden="true" name="_99__FDSAUDITLINK__" vbProcedure="false">{"fdsup://directions/FAT Viewer?action=UPDATE&amp;creator=factset&amp;DYN_ARGS=TRUE&amp;DOC_NAME=FAT:FQL_AUDITING_CLIENT_TEMPLATE.FAT&amp;display_string=Audit&amp;VAR:KEY=ZKFETWBYZU&amp;VAR:QUERY=RkZfREVCVChBTk4sMCwwLEFZLCxVU0Qp&amp;WINDOW=FIRST_POPUP&amp;HEIGHT=450&amp;WIDTH=450&amp;START_MAXIMI","ZED=FALSE&amp;VAR:CALENDAR=US&amp;VAR:SYMBOL=757416&amp;VAR:INDEX=0"}</definedName>
    <definedName function="false" hidden="true" name="_99___123Graph_ACHART_1" vbProcedure="false">#N/A</definedName>
    <definedName function="false" hidden="true" name="_9__123Graph_ACHART_3" vbProcedure="false">#REF!</definedName>
    <definedName function="false" hidden="true" name="_9__123Graph_BCHART_1" vbProcedure="false">#REF!</definedName>
    <definedName function="false" hidden="true" name="_9__123Graph_DCHART_1" vbProcedure="false">#REF!</definedName>
    <definedName function="false" hidden="true" name="_9__123Graph_ECHART_1" vbProcedure="false">#REF!</definedName>
    <definedName function="false" hidden="true" name="_9__123Graph_FCHART_1" vbProcedure="false">#REF!</definedName>
    <definedName function="false" hidden="true" name="_9__123Graph_XCHART_3" vbProcedure="false">#N/A</definedName>
    <definedName function="false" hidden="true" name="_9__FDSAUDITLINK__" vbProcedure="false">{"fdsup://directions/FAT Viewer?action=UPDATE&amp;creator=factset&amp;DYN_ARGS=TRUE&amp;DOC_NAME=FAT:FQL_AUDITING_CLIENT_TEMPLATE.FAT&amp;display_string=Audit&amp;VAR:KEY=BMLATSZSFC&amp;VAR:QUERY=RkZfVEFYX1JBVEUoQU5OLDApLzEwMA==&amp;WINDOW=FIRST_POPUP&amp;HEIGHT=450&amp;WIDTH=450&amp;START_MAXIMI","ZED=FALSE&amp;VAR:CALENDAR=US&amp;VAR:SYMBOL=294542&amp;VAR:INDEX=0"}</definedName>
    <definedName function="false" hidden="true" name="_a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a999" vbProcedure="false">{#N/A,#N/A,FALSE,"ANEXO3 99 ERA";#N/A,#N/A,FALSE,"ANEXO3 99 UBÁ2";#N/A,#N/A,FALSE,"ANEXO3 99 DTU";#N/A,#N/A,FALSE,"ANEXO3 99 RDR";#N/A,#N/A,FALSE,"ANEXO3 99 UBÁ4";#N/A,#N/A,FALSE,"ANEXO3 99 UBÁ6"}</definedName>
    <definedName function="false" hidden="true" name="_AA" vbProcedure="false">#REF!</definedName>
    <definedName function="false" hidden="true" name="_ACC2" vbProcedure="false">#REF!</definedName>
    <definedName function="false" hidden="true" name="_adm1" vbProcedure="false">{"'Índice'!$A$1:$K$49"}</definedName>
    <definedName function="false" hidden="true" name="_adm2" vbProcedure="false">{"VENTAS1",#N/A,FALSE,"VENTAS";"VENTAS2",#N/A,FALSE,"VENTAS";"VENTAS3",#N/A,FALSE,"VENTAS";"VENTAS4",#N/A,FALSE,"VENTAS";"VENTAS5",#N/A,FALSE,"VENTAS";"VENTAS6",#N/A,FALSE,"VENTAS";"VENTAS7",#N/A,FALSE,"VENTAS";"VENTAS8",#N/A,FALSE,"VENTAS"}</definedName>
    <definedName function="false" hidden="true" name="_ago07" vbProcedure="false">{"'gráf jan00'!$A$1:$AK$41"}</definedName>
    <definedName function="false" hidden="true" name="_ago1" vbProcedure="false">{"'gráf jan00'!$A$1:$AK$41"}</definedName>
    <definedName function="false" hidden="true" name="_ago10" vbProcedure="false">{"'gráf jan00'!$A$1:$AK$41"}</definedName>
    <definedName function="false" hidden="true" name="_ago10_1" vbProcedure="false">{"'gráf jan00'!$A$1:$AK$41"}</definedName>
    <definedName function="false" hidden="true" name="_ago10_1_1" vbProcedure="false">{"'gráf jan00'!$A$1:$AK$41"}</definedName>
    <definedName function="false" hidden="true" name="_ago10_1_1_1" vbProcedure="false">{"'gráf jan00'!$A$1:$AK$41"}</definedName>
    <definedName function="false" hidden="true" name="_ago10_1_2" vbProcedure="false">{"'gráf jan00'!$A$1:$AK$41"}</definedName>
    <definedName function="false" hidden="true" name="_ago10_2" vbProcedure="false">{"'gráf jan00'!$A$1:$AK$41"}</definedName>
    <definedName function="false" hidden="true" name="_ago1_1" vbProcedure="false">{"'gráf jan00'!$A$1:$AK$41"}</definedName>
    <definedName function="false" hidden="true" name="_ago1_1_1" vbProcedure="false">{"'gráf jan00'!$A$1:$AK$41"}</definedName>
    <definedName function="false" hidden="true" name="_ago1_1_1_1" vbProcedure="false">{"'gráf jan00'!$A$1:$AK$41"}</definedName>
    <definedName function="false" hidden="true" name="_ago1_1_2" vbProcedure="false">{"'gráf jan00'!$A$1:$AK$41"}</definedName>
    <definedName function="false" hidden="true" name="_ago1_2" vbProcedure="false">{"'gráf jan00'!$A$1:$AK$41"}</definedName>
    <definedName function="false" hidden="true" name="_ago2" vbProcedure="false">{"'gráf jan00'!$A$1:$AK$41"}</definedName>
    <definedName function="false" hidden="true" name="_ago2004" vbProcedure="false">{"'gráf jan00'!$A$1:$AK$41"}</definedName>
    <definedName function="false" hidden="true" name="_AGO21" vbProcedure="false">{"'gráf jan00'!$A$1:$AK$41"}</definedName>
    <definedName function="false" hidden="true" name="_ago2_1" vbProcedure="false">{"'gráf jan00'!$A$1:$AK$41"}</definedName>
    <definedName function="false" hidden="true" name="_ago2_1_1" vbProcedure="false">{"'gráf jan00'!$A$1:$AK$41"}</definedName>
    <definedName function="false" hidden="true" name="_ago2_1_1_1" vbProcedure="false">{"'gráf jan00'!$A$1:$AK$41"}</definedName>
    <definedName function="false" hidden="true" name="_ago2_1_2" vbProcedure="false">{"'gráf jan00'!$A$1:$AK$41"}</definedName>
    <definedName function="false" hidden="true" name="_ago2_2" vbProcedure="false">{"'gráf jan00'!$A$1:$AK$41"}</definedName>
    <definedName function="false" hidden="true" name="_ago3" vbProcedure="false">{"'gráf jan00'!$A$1:$AK$41"}</definedName>
    <definedName function="false" hidden="true" name="_AGO30" vbProcedure="false">{"'gráf jan00'!$A$1:$AK$41"}</definedName>
    <definedName function="false" hidden="true" name="_ago3_1" vbProcedure="false">{"'gráf jan00'!$A$1:$AK$41"}</definedName>
    <definedName function="false" hidden="true" name="_ago3_1_1" vbProcedure="false">{"'gráf jan00'!$A$1:$AK$41"}</definedName>
    <definedName function="false" hidden="true" name="_ago3_1_1_1" vbProcedure="false">{"'gráf jan00'!$A$1:$AK$41"}</definedName>
    <definedName function="false" hidden="true" name="_ago3_1_2" vbProcedure="false">{"'gráf jan00'!$A$1:$AK$41"}</definedName>
    <definedName function="false" hidden="true" name="_ago3_2" vbProcedure="false">{"'gráf jan00'!$A$1:$AK$41"}</definedName>
    <definedName function="false" hidden="true" name="_ago4" vbProcedure="false">{"'gráf jan00'!$A$1:$AK$41"}</definedName>
    <definedName function="false" hidden="true" name="_ago4_1" vbProcedure="false">{"'gráf jan00'!$A$1:$AK$41"}</definedName>
    <definedName function="false" hidden="true" name="_ago4_1_1" vbProcedure="false">{"'gráf jan00'!$A$1:$AK$41"}</definedName>
    <definedName function="false" hidden="true" name="_ago4_1_1_1" vbProcedure="false">{"'gráf jan00'!$A$1:$AK$41"}</definedName>
    <definedName function="false" hidden="true" name="_ago4_1_2" vbProcedure="false">{"'gráf jan00'!$A$1:$AK$41"}</definedName>
    <definedName function="false" hidden="true" name="_ago4_2" vbProcedure="false">{"'gráf jan00'!$A$1:$AK$41"}</definedName>
    <definedName function="false" hidden="true" name="_ago5" vbProcedure="false">{"'gráf jan00'!$A$1:$AK$41"}</definedName>
    <definedName function="false" hidden="true" name="_ago5_1" vbProcedure="false">{"'gráf jan00'!$A$1:$AK$41"}</definedName>
    <definedName function="false" hidden="true" name="_ago5_1_1" vbProcedure="false">{"'gráf jan00'!$A$1:$AK$41"}</definedName>
    <definedName function="false" hidden="true" name="_ago5_1_1_1" vbProcedure="false">{"'gráf jan00'!$A$1:$AK$41"}</definedName>
    <definedName function="false" hidden="true" name="_ago5_1_2" vbProcedure="false">{"'gráf jan00'!$A$1:$AK$41"}</definedName>
    <definedName function="false" hidden="true" name="_ago5_2" vbProcedure="false">{"'gráf jan00'!$A$1:$AK$41"}</definedName>
    <definedName function="false" hidden="true" name="_ago6" vbProcedure="false">{"'gráf jan00'!$A$1:$AK$41"}</definedName>
    <definedName function="false" hidden="true" name="_ago6_1" vbProcedure="false">{"'gráf jan00'!$A$1:$AK$41"}</definedName>
    <definedName function="false" hidden="true" name="_ago6_1_1" vbProcedure="false">{"'gráf jan00'!$A$1:$AK$41"}</definedName>
    <definedName function="false" hidden="true" name="_ago6_1_1_1" vbProcedure="false">{"'gráf jan00'!$A$1:$AK$41"}</definedName>
    <definedName function="false" hidden="true" name="_ago6_1_2" vbProcedure="false">{"'gráf jan00'!$A$1:$AK$41"}</definedName>
    <definedName function="false" hidden="true" name="_ago6_2" vbProcedure="false">{"'gráf jan00'!$A$1:$AK$41"}</definedName>
    <definedName function="false" hidden="true" name="_ago7" vbProcedure="false">{"'gráf jan00'!$A$1:$AK$41"}</definedName>
    <definedName function="false" hidden="true" name="_ago7_1" vbProcedure="false">{"'gráf jan00'!$A$1:$AK$41"}</definedName>
    <definedName function="false" hidden="true" name="_ago7_1_1" vbProcedure="false">{"'gráf jan00'!$A$1:$AK$41"}</definedName>
    <definedName function="false" hidden="true" name="_ago7_1_1_1" vbProcedure="false">{"'gráf jan00'!$A$1:$AK$41"}</definedName>
    <definedName function="false" hidden="true" name="_ago7_1_2" vbProcedure="false">{"'gráf jan00'!$A$1:$AK$41"}</definedName>
    <definedName function="false" hidden="true" name="_ago7_2" vbProcedure="false">{"'gráf jan00'!$A$1:$AK$41"}</definedName>
    <definedName function="false" hidden="true" name="_ago8" vbProcedure="false">{"'gráf jan00'!$A$1:$AK$41"}</definedName>
    <definedName function="false" hidden="true" name="_ago8_1" vbProcedure="false">{"'gráf jan00'!$A$1:$AK$41"}</definedName>
    <definedName function="false" hidden="true" name="_ago8_1_1" vbProcedure="false">{"'gráf jan00'!$A$1:$AK$41"}</definedName>
    <definedName function="false" hidden="true" name="_ago8_1_1_1" vbProcedure="false">{"'gráf jan00'!$A$1:$AK$41"}</definedName>
    <definedName function="false" hidden="true" name="_ago8_1_2" vbProcedure="false">{"'gráf jan00'!$A$1:$AK$41"}</definedName>
    <definedName function="false" hidden="true" name="_ago8_2" vbProcedure="false">{"'gráf jan00'!$A$1:$AK$41"}</definedName>
    <definedName function="false" hidden="true" name="_ago9" vbProcedure="false">{"'gráf jan00'!$A$1:$AK$41"}</definedName>
    <definedName function="false" hidden="true" name="_ago99999" vbProcedure="false">{"'gráf jan00'!$A$1:$AK$41"}</definedName>
    <definedName function="false" hidden="true" name="_ago99999_1" vbProcedure="false">{"'gráf jan00'!$A$1:$AK$41"}</definedName>
    <definedName function="false" hidden="true" name="_ago99999_1_1" vbProcedure="false">{"'gráf jan00'!$A$1:$AK$41"}</definedName>
    <definedName function="false" hidden="true" name="_ago99999_1_1_1" vbProcedure="false">{"'gráf jan00'!$A$1:$AK$41"}</definedName>
    <definedName function="false" hidden="true" name="_ago99999_1_2" vbProcedure="false">{"'gráf jan00'!$A$1:$AK$41"}</definedName>
    <definedName function="false" hidden="true" name="_ago99999_2" vbProcedure="false">{"'gráf jan00'!$A$1:$AK$41"}</definedName>
    <definedName function="false" hidden="true" name="_ago9_1" vbProcedure="false">{"'gráf jan00'!$A$1:$AK$41"}</definedName>
    <definedName function="false" hidden="true" name="_ago9_1_1" vbProcedure="false">{"'gráf jan00'!$A$1:$AK$41"}</definedName>
    <definedName function="false" hidden="true" name="_ago9_1_1_1" vbProcedure="false">{"'gráf jan00'!$A$1:$AK$41"}</definedName>
    <definedName function="false" hidden="true" name="_ago9_1_2" vbProcedure="false">{"'gráf jan00'!$A$1:$AK$41"}</definedName>
    <definedName function="false" hidden="true" name="_ago9_2" vbProcedure="false">{"'gráf jan00'!$A$1:$AK$41"}</definedName>
    <definedName function="false" hidden="true" name="_arq1" vbProcedure="false">{"'REL CUSTODIF'!$B$1:$H$72"}</definedName>
    <definedName function="false" hidden="true" name="_AtRisk_SimSetting_AutomaticallyGenerateReports" vbProcedure="false">FALSE()</definedName>
    <definedName function="false" hidden="true" name="_AtRisk_SimSetting_AutomaticResultsDisplayMode" vbProcedure="false">0</definedName>
    <definedName function="false" hidden="true" name="_AtRisk_SimSetting_ConvergenceConfidenceLevel" vbProcedure="false">0.95</definedName>
    <definedName function="false" hidden="true" name="_AtRisk_SimSetting_ConvergencePercentileToTest" vbProcedure="false">0.9</definedName>
    <definedName function="false" hidden="true" name="_AtRisk_SimSetting_ConvergencePerformMeanTest" vbProcedure="false">TRUE()</definedName>
    <definedName function="false" hidden="true" name="_AtRisk_SimSetting_ConvergencePerformPercentileTest" vbProcedure="false">FALSE()</definedName>
    <definedName function="false" hidden="true" name="_AtRisk_SimSetting_ConvergencePerformStdDeviationTest" vbProcedure="false">FALSE()</definedName>
    <definedName function="false" hidden="true" name="_AtRisk_SimSetting_ConvergenceTestAllOutputs" vbProcedure="false">TRUE()</definedName>
    <definedName function="false" hidden="true" name="_AtRisk_SimSetting_ConvergenceTestingPeriod" vbProcedure="false">100</definedName>
    <definedName function="false" hidden="true" name="_AtRisk_SimSetting_ConvergenceTolerance" vbProcedure="false">0.03</definedName>
    <definedName function="false" hidden="true" name="_AtRisk_SimSetting_LiveUpdate" vbProcedure="false">TRUE()</definedName>
    <definedName function="false" hidden="true" name="_AtRisk_SimSetting_LiveUpdatePeriod" vbProcedure="false">-1</definedName>
    <definedName function="false" hidden="true" name="_AtRisk_SimSetting_MacroRecalculationBehavior" vbProcedure="false">0</definedName>
    <definedName function="false" hidden="true" name="_AtRisk_SimSetting_RandomNumberGenerator" vbProcedure="false">0</definedName>
    <definedName function="false" hidden="true" name="_AtRisk_SimSetting_ReportsList" vbProcedure="false">0</definedName>
    <definedName function="false" hidden="true" name="_AtRisk_SimSetting_ShowSimulationProgressWindow" vbProcedure="false">TRUE()</definedName>
    <definedName function="false" hidden="true" name="_AtRisk_SimSetting_SimNameCount" vbProcedure="false">0</definedName>
    <definedName function="false" hidden="true" name="_AtRisk_SimSetting_SmartSensitivityAnalysisEnabled" vbProcedure="false">TRUE()</definedName>
    <definedName function="false" hidden="true" name="_AtRisk_SimSetting_StatisticFunctionUpdating" vbProcedure="false">1</definedName>
    <definedName function="false" hidden="true" name="_AtRisk_SimSetting_StdRecalcActiveSimulationNumber" vbProcedure="false">1</definedName>
    <definedName function="false" hidden="true" name="_AtRisk_SimSetting_StdRecalcBehavior" vbProcedure="false">1</definedName>
    <definedName function="false" hidden="true" name="_AtRisk_SimSetting_StdRecalcWithoutRiskStatic" vbProcedure="false">0</definedName>
    <definedName function="false" hidden="true" name="_AtRisk_SimSetting_StdRecalcWithoutRiskStaticPercentile" vbProcedure="false">0.5</definedName>
    <definedName function="false" hidden="true" name="_B" vbProcedure="false">#REF!</definedName>
    <definedName function="false" hidden="true" name="_ba2" vbProcedure="false">{#N/A,#N/A,FALSE,"GERAL";#N/A,#N/A,FALSE,"012-96";#N/A,#N/A,FALSE,"018-96";#N/A,#N/A,FALSE,"027-96";#N/A,#N/A,FALSE,"059-96";#N/A,#N/A,FALSE,"076-96";#N/A,#N/A,FALSE,"019-97";#N/A,#N/A,FALSE,"021-97";#N/A,#N/A,FALSE,"022-97";#N/A,#N/A,FALSE,"028-97"}</definedName>
    <definedName function="false" hidden="true" name="_bar1" vbProcedure="false">{#N/A,#N/A,FALSE,"GERAL";#N/A,#N/A,FALSE,"012-96";#N/A,#N/A,FALSE,"018-96";#N/A,#N/A,FALSE,"027-96";#N/A,#N/A,FALSE,"059-96";#N/A,#N/A,FALSE,"076-96";#N/A,#N/A,FALSE,"019-97";#N/A,#N/A,FALSE,"021-97";#N/A,#N/A,FALSE,"022-97";#N/A,#N/A,FALSE,"028-97"}</definedName>
    <definedName function="false" hidden="true" name="_BBB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BBB8"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BBB9"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bdm.13db686f49944eed83e4e26b9d6244a5.edm" vbProcedure="false">#REF!</definedName>
    <definedName function="false" hidden="true" name="_bdm.243630a58f8d42d5baed0411cce52152.edm" vbProcedure="false">#REF!</definedName>
    <definedName function="false" hidden="true" name="_bdm.26a21ca3795645b8b4b7717baabb7100.edm" vbProcedure="false">#REF!</definedName>
    <definedName function="false" hidden="true" name="_bdm.30388d15cb29485793c1045a6a5741b9.edm" vbProcedure="false">#REF!</definedName>
    <definedName function="false" hidden="true" name="_bdm.3c30372f6a0044a0ac1c06f1b1e5479c.edm" vbProcedure="false">#REF!</definedName>
    <definedName function="false" hidden="true" name="_bdm.3F011716051B4FEEAD434DAF7429A66C.edm" vbProcedure="false">#REF!</definedName>
    <definedName function="false" hidden="true" name="_bdm.3fe9025a5c3f4c4eb28e61d2ef6102ba.edm" vbProcedure="false">#REF!</definedName>
    <definedName function="false" hidden="true" name="_bdm.4A70150E215C4850A8FBB38B2235F21E.edm" vbProcedure="false">#REF!</definedName>
    <definedName function="false" hidden="true" name="_bdm.4fa0d941281443beaaf56d913365c8c4.edm" vbProcedure="false">#REF!</definedName>
    <definedName function="false" hidden="true" name="_bdm.5065555D6A084AF9B2D43665657C1C3C.edm" vbProcedure="false">#REF!</definedName>
    <definedName function="false" hidden="true" name="_bdm.546bc9368b794ab1bf975729fcf2502b.edm" vbProcedure="false">#REF!</definedName>
    <definedName function="false" hidden="true" name="_bdm.5d9cb892c85842d9be3cc58855728851.edm" vbProcedure="false">#REF!</definedName>
    <definedName function="false" hidden="true" name="_bdm.60327640B9A743BE8838451BF84228A3.edm" vbProcedure="false">#REF!</definedName>
    <definedName function="false" hidden="true" name="_bdm.7b13300508904d36b06c100c44a3b701.edm" vbProcedure="false">#REF!</definedName>
    <definedName function="false" hidden="true" name="_bdm.8832A301CB8449429B83E6D6BB245FC9.edm" vbProcedure="false">#REF!</definedName>
    <definedName function="false" hidden="true" name="_bdm.8b1fb9fb33c543349bdaa5451b9cbdf7.edm" vbProcedure="false">#REF!</definedName>
    <definedName function="false" hidden="true" name="_bdm.957118e6f4bd4c73a34005a445445c8f.edm" vbProcedure="false">#REF!</definedName>
    <definedName function="false" hidden="true" name="_bdm.95f404ddd73f493a804aee3b862bc75f.edm" vbProcedure="false">#REF!</definedName>
    <definedName function="false" hidden="true" name="_bdm.a713bdbf9ea840f2b6cd75cf46dd02b6.edm" vbProcedure="false">#REF!</definedName>
    <definedName function="false" hidden="true" name="_bdm.beccadd3ee5549ab8939dd91ce9f56bf.edm" vbProcedure="false">#REF!</definedName>
    <definedName function="false" hidden="true" name="_bdm.c0fe7e80121f425c93322c9107718e57.edm" vbProcedure="false">#REF!</definedName>
    <definedName function="false" hidden="true" name="_bdm.dfa73c448a844a14acb7e7ac49a2bde9.edm" vbProcedure="false">#REF!</definedName>
    <definedName function="false" hidden="true" name="_bdm.ee261b57058f47458fa2826d0a753ce0.edm" vbProcedure="false">#REF!</definedName>
    <definedName function="false" hidden="true" name="_bdm.f2462c992a1c433b94479ce5c2ac2217.edm" vbProcedure="false">#REF!</definedName>
    <definedName function="false" hidden="true" name="_bdm.f2bfcc3e12db4579a7d9ec4621575f66.edm" vbProcedure="false">#REF!</definedName>
    <definedName function="false" hidden="true" name="_bdm.f8093a8dfeba419cb3376af2af1e2916.edm" vbProcedure="false">#REF!</definedName>
    <definedName function="false" hidden="true" name="_bm03" vbProcedure="false">{#N/A,#N/A,FALSE,"CPV";#N/A,#N/A,FALSE,"Pareto";#N/A,#N/A,FALSE,"Gráficos"}</definedName>
    <definedName function="false" hidden="true" name="_bm03_1" vbProcedure="false">{#N/A,#N/A,FALSE,"CPV";#N/A,#N/A,FALSE,"Pareto";#N/A,#N/A,FALSE,"Gráficos"}</definedName>
    <definedName function="false" hidden="false" name="_br4" vbProcedure="false">#REF!</definedName>
    <definedName function="false" hidden="true" name="_cc1" vbProcedure="false">{#N/A,#N/A,FALSE,"Skjema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function="false" hidden="true" name="_CCC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CCC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CCC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CCC7"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d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d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d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d4"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d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d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db2" vbProcedure="false">{"'Quadro'!$A$4:$BG$78"}</definedName>
    <definedName function="false" hidden="true" name="_dd" vbProcedure="false">#REF!</definedName>
    <definedName function="false" hidden="true" name="_DEF2" vbProcedure="false">{#N/A,#N/A,FALSE,"DEF1";#N/A,#N/A,FALSE,"DEF2";#N/A,#N/A,FALSE,"DEF3"}</definedName>
    <definedName function="false" hidden="true" name="_DEF2_1" vbProcedure="false">{#N/A,#N/A,FALSE,"DEF1";#N/A,#N/A,FALSE,"DEF2";#N/A,#N/A,FALSE,"DEF3"}</definedName>
    <definedName function="false" hidden="true" name="_DEF2_1_1" vbProcedure="false">{#N/A,#N/A,FALSE,"DEF1";#N/A,#N/A,FALSE,"DEF2";#N/A,#N/A,FALSE,"DEF3"}</definedName>
    <definedName function="false" hidden="true" name="_DEF2_1_1_1" vbProcedure="false">{#N/A,#N/A,FALSE,"DEF1";#N/A,#N/A,FALSE,"DEF2";#N/A,#N/A,FALSE,"DEF3"}</definedName>
    <definedName function="false" hidden="true" name="_DEF2_1_2" vbProcedure="false">{#N/A,#N/A,FALSE,"DEF1";#N/A,#N/A,FALSE,"DEF2";#N/A,#N/A,FALSE,"DEF3"}</definedName>
    <definedName function="false" hidden="true" name="_DEF2_2" vbProcedure="false">{#N/A,#N/A,FALSE,"DEF1";#N/A,#N/A,FALSE,"DEF2";#N/A,#N/A,FALSE,"DEF3"}</definedName>
    <definedName function="false" hidden="true" name="_DEF3" vbProcedure="false">{#N/A,#N/A,FALSE,"DEF1";#N/A,#N/A,FALSE,"DEF2";#N/A,#N/A,FALSE,"DEF3"}</definedName>
    <definedName function="false" hidden="true" name="_DEF3_1" vbProcedure="false">{#N/A,#N/A,FALSE,"DEF1";#N/A,#N/A,FALSE,"DEF2";#N/A,#N/A,FALSE,"DEF3"}</definedName>
    <definedName function="false" hidden="true" name="_DEF3_1_1" vbProcedure="false">{#N/A,#N/A,FALSE,"DEF1";#N/A,#N/A,FALSE,"DEF2";#N/A,#N/A,FALSE,"DEF3"}</definedName>
    <definedName function="false" hidden="true" name="_DEF3_1_1_1" vbProcedure="false">{#N/A,#N/A,FALSE,"DEF1";#N/A,#N/A,FALSE,"DEF2";#N/A,#N/A,FALSE,"DEF3"}</definedName>
    <definedName function="false" hidden="true" name="_DEF3_1_2" vbProcedure="false">{#N/A,#N/A,FALSE,"DEF1";#N/A,#N/A,FALSE,"DEF2";#N/A,#N/A,FALSE,"DEF3"}</definedName>
    <definedName function="false" hidden="true" name="_DEF3_2" vbProcedure="false">{#N/A,#N/A,FALSE,"DEF1";#N/A,#N/A,FALSE,"DEF2";#N/A,#N/A,FALSE,"DEF3"}</definedName>
    <definedName function="false" hidden="true" name="_DFG4"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Dist_Bin" vbProcedure="false">#REF!</definedName>
    <definedName function="false" hidden="true" name="_Dist_Values" vbProcedure="false">#REF!</definedName>
    <definedName function="false" hidden="true" name="_EB1" vbProcedure="false">{#N/A,#N/A,FALSE,"GERAL";#N/A,#N/A,FALSE,"012-96";#N/A,#N/A,FALSE,"018-96";#N/A,#N/A,FALSE,"027-96";#N/A,#N/A,FALSE,"059-96";#N/A,#N/A,FALSE,"076-96";#N/A,#N/A,FALSE,"019-97";#N/A,#N/A,FALSE,"021-97";#N/A,#N/A,FALSE,"022-97";#N/A,#N/A,FALSE,"028-97"}</definedName>
    <definedName function="false" hidden="true" name="_ee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ee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ee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ee4"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ee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efc10" vbProcedure="false">{"'RR'!$A$2:$E$81"}</definedName>
    <definedName function="false" hidden="true" name="_efc10_1" vbProcedure="false">{"'RR'!$A$2:$E$81"}</definedName>
    <definedName function="false" hidden="true" name="_efc10_1_1" vbProcedure="false">{"'RR'!$A$2:$E$81"}</definedName>
    <definedName function="false" hidden="true" name="_efc10_1_1_1" vbProcedure="false">{"'RR'!$A$2:$E$81"}</definedName>
    <definedName function="false" hidden="true" name="_efc10_1_2" vbProcedure="false">{"'RR'!$A$2:$E$81"}</definedName>
    <definedName function="false" hidden="true" name="_efc10_2" vbProcedure="false">{"'RR'!$A$2:$E$81"}</definedName>
    <definedName function="false" hidden="true" name="_EFC2" vbProcedure="false">{"'RR'!$A$2:$E$81"}</definedName>
    <definedName function="false" hidden="true" name="_efc23" vbProcedure="false">{"'RR'!$A$2:$E$81"}</definedName>
    <definedName function="false" hidden="true" name="_EFC2_1" vbProcedure="false">{"'RR'!$A$2:$E$81"}</definedName>
    <definedName function="false" hidden="true" name="_EFC2_1_1" vbProcedure="false">{"'RR'!$A$2:$E$81"}</definedName>
    <definedName function="false" hidden="true" name="_EFC2_1_1_1" vbProcedure="false">{"'RR'!$A$2:$E$81"}</definedName>
    <definedName function="false" hidden="true" name="_EFC2_1_2" vbProcedure="false">{"'RR'!$A$2:$E$81"}</definedName>
    <definedName function="false" hidden="true" name="_EFC2_2" vbProcedure="false">{"'RR'!$A$2:$E$81"}</definedName>
    <definedName function="false" hidden="true" name="_EFC3" vbProcedure="false">{"'RR'!$A$2:$E$81"}</definedName>
    <definedName function="false" hidden="true" name="_EFC3_1" vbProcedure="false">{"'RR'!$A$2:$E$81"}</definedName>
    <definedName function="false" hidden="true" name="_EFC3_1_1" vbProcedure="false">{"'RR'!$A$2:$E$81"}</definedName>
    <definedName function="false" hidden="true" name="_EFC3_1_1_1" vbProcedure="false">{"'RR'!$A$2:$E$81"}</definedName>
    <definedName function="false" hidden="true" name="_EFC3_1_2" vbProcedure="false">{"'RR'!$A$2:$E$81"}</definedName>
    <definedName function="false" hidden="true" name="_EFC3_2" vbProcedure="false">{"'RR'!$A$2:$E$81"}</definedName>
    <definedName function="false" hidden="true" name="_EFC4" vbProcedure="false">{"'RR'!$A$2:$E$81"}</definedName>
    <definedName function="false" hidden="true" name="_EFC4_1" vbProcedure="false">{"'RR'!$A$2:$E$81"}</definedName>
    <definedName function="false" hidden="true" name="_EFC4_1_1" vbProcedure="false">{"'RR'!$A$2:$E$81"}</definedName>
    <definedName function="false" hidden="true" name="_EFC4_1_1_1" vbProcedure="false">{"'RR'!$A$2:$E$81"}</definedName>
    <definedName function="false" hidden="true" name="_EFC4_1_2" vbProcedure="false">{"'RR'!$A$2:$E$81"}</definedName>
    <definedName function="false" hidden="true" name="_EFC4_2" vbProcedure="false">{"'RR'!$A$2:$E$81"}</definedName>
    <definedName function="false" hidden="true" name="_ESP1" vbProcedure="false">{#N/A,#N/A,FALSE,"GERAL";#N/A,#N/A,FALSE,"012-96";#N/A,#N/A,FALSE,"018-96";#N/A,#N/A,FALSE,"027-96";#N/A,#N/A,FALSE,"059-96";#N/A,#N/A,FALSE,"076-96";#N/A,#N/A,FALSE,"019-97";#N/A,#N/A,FALSE,"021-97";#N/A,#N/A,FALSE,"022-97";#N/A,#N/A,FALSE,"028-97"}</definedName>
    <definedName function="false" hidden="true" name="_EXE2" vbProcedure="false">{"'gráf jan00'!$A$1:$AK$41"}</definedName>
    <definedName function="false" hidden="true" name="_F12" vbProcedure="false">{#N/A,#N/A,FALSE,"ET-CAPA";#N/A,#N/A,FALSE,"ET-PAG1";#N/A,#N/A,FALSE,"ET-PAG2";#N/A,#N/A,FALSE,"ET-PAG3";#N/A,#N/A,FALSE,"ET-PAG4";#N/A,#N/A,FALSE,"ET-PAG5"}</definedName>
    <definedName function="false" hidden="true" name="_F12_1" vbProcedure="false">{#N/A,#N/A,FALSE,"ET-CAPA";#N/A,#N/A,FALSE,"ET-PAG1";#N/A,#N/A,FALSE,"ET-PAG2";#N/A,#N/A,FALSE,"ET-PAG3";#N/A,#N/A,FALSE,"ET-PAG4";#N/A,#N/A,FALSE,"ET-PAG5"}</definedName>
    <definedName function="false" hidden="true" name="_F15" vbProcedure="false">{#N/A,#N/A,FALSE,"ET-CAPA";#N/A,#N/A,FALSE,"ET-PAG1";#N/A,#N/A,FALSE,"ET-PAG2";#N/A,#N/A,FALSE,"ET-PAG3";#N/A,#N/A,FALSE,"ET-PAG4";#N/A,#N/A,FALSE,"ET-PAG5"}</definedName>
    <definedName function="false" hidden="true" name="_F15_1" vbProcedure="false">{#N/A,#N/A,FALSE,"ET-CAPA";#N/A,#N/A,FALSE,"ET-PAG1";#N/A,#N/A,FALSE,"ET-PAG2";#N/A,#N/A,FALSE,"ET-PAG3";#N/A,#N/A,FALSE,"ET-PAG4";#N/A,#N/A,FALSE,"ET-PAG5"}</definedName>
    <definedName function="false" hidden="true" name="_f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f8"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f9"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fca2" vbProcedure="false">{"'Quadro'!$A$4:$BG$78"}</definedName>
    <definedName function="false" hidden="true" name="_ffp16" vbProcedure="false">{"'gráf jan00'!$A$1:$AK$41"}</definedName>
    <definedName function="false" hidden="true" name="_ffp16_1" vbProcedure="false">{"'gráf jan00'!$A$1:$AK$41"}</definedName>
    <definedName function="false" hidden="true" name="_ffp16_1_1" vbProcedure="false">{"'gráf jan00'!$A$1:$AK$41"}</definedName>
    <definedName function="false" hidden="true" name="_ffp16_1_1_1" vbProcedure="false">{"'gráf jan00'!$A$1:$AK$41"}</definedName>
    <definedName function="false" hidden="true" name="_ffp16_1_2" vbProcedure="false">{"'gráf jan00'!$A$1:$AK$41"}</definedName>
    <definedName function="false" hidden="true" name="_ffp16_2" vbProcedure="false">{"'gráf jan00'!$A$1:$AK$41"}</definedName>
    <definedName function="false" hidden="true" name="_ffp4589" vbProcedure="false">{"'gráf jan00'!$A$1:$AK$41"}</definedName>
    <definedName function="false" hidden="true" name="_ffp4589_1" vbProcedure="false">{"'gráf jan00'!$A$1:$AK$41"}</definedName>
    <definedName function="false" hidden="true" name="_ffp4589_1_1" vbProcedure="false">{"'gráf jan00'!$A$1:$AK$41"}</definedName>
    <definedName function="false" hidden="true" name="_ffp4589_1_1_1" vbProcedure="false">{"'gráf jan00'!$A$1:$AK$41"}</definedName>
    <definedName function="false" hidden="true" name="_ffp4589_1_2" vbProcedure="false">{"'gráf jan00'!$A$1:$AK$41"}</definedName>
    <definedName function="false" hidden="true" name="_ffp4589_2" vbProcedure="false">{"'gráf jan00'!$A$1:$AK$41"}</definedName>
    <definedName function="false" hidden="true" name="_fii" vbProcedure="false">#REF!</definedName>
    <definedName function="false" hidden="true" name="_Fill" vbProcedure="false">[10]OP079907!$K$39:$K$155</definedName>
    <definedName function="false" hidden="true" name="_Fill1" vbProcedure="false">#REF!</definedName>
    <definedName function="false" hidden="true" name="_fill2" vbProcedure="false">#REF!</definedName>
    <definedName function="false" hidden="true" name="_Filll" vbProcedure="false">[11]elétrica!#REF!</definedName>
    <definedName function="false" hidden="true" name="_FiltrarBancoDadosLUS" vbProcedure="false">#REF!</definedName>
    <definedName function="false" hidden="true" name="_FR2" vbProcedure="false">{#N/A,#N/A,FALSE,"GERAL";#N/A,#N/A,FALSE,"012-96";#N/A,#N/A,FALSE,"018-96";#N/A,#N/A,FALSE,"027-96";#N/A,#N/A,FALSE,"059-96";#N/A,#N/A,FALSE,"076-96";#N/A,#N/A,FALSE,"019-97";#N/A,#N/A,FALSE,"021-97";#N/A,#N/A,FALSE,"022-97";#N/A,#N/A,FALSE,"028-97"}</definedName>
    <definedName function="false" hidden="true" name="_FR2_1" vbProcedure="false">{#N/A,#N/A,FALSE,"GERAL";#N/A,#N/A,FALSE,"012-96";#N/A,#N/A,FALSE,"018-96";#N/A,#N/A,FALSE,"027-96";#N/A,#N/A,FALSE,"059-96";#N/A,#N/A,FALSE,"076-96";#N/A,#N/A,FALSE,"019-97";#N/A,#N/A,FALSE,"021-97";#N/A,#N/A,FALSE,"022-97";#N/A,#N/A,FALSE,"028-97"}</definedName>
    <definedName function="false" hidden="true" name="_FR2_1_1" vbProcedure="false">{#N/A,#N/A,FALSE,"GERAL";#N/A,#N/A,FALSE,"012-96";#N/A,#N/A,FALSE,"018-96";#N/A,#N/A,FALSE,"027-96";#N/A,#N/A,FALSE,"059-96";#N/A,#N/A,FALSE,"076-96";#N/A,#N/A,FALSE,"019-97";#N/A,#N/A,FALSE,"021-97";#N/A,#N/A,FALSE,"022-97";#N/A,#N/A,FALSE,"028-97"}</definedName>
    <definedName function="false" hidden="true" name="_FR2_1_1_1" vbProcedure="false">{#N/A,#N/A,FALSE,"GERAL";#N/A,#N/A,FALSE,"012-96";#N/A,#N/A,FALSE,"018-96";#N/A,#N/A,FALSE,"027-96";#N/A,#N/A,FALSE,"059-96";#N/A,#N/A,FALSE,"076-96";#N/A,#N/A,FALSE,"019-97";#N/A,#N/A,FALSE,"021-97";#N/A,#N/A,FALSE,"022-97";#N/A,#N/A,FALSE,"028-97"}</definedName>
    <definedName function="false" hidden="true" name="_FR2_1_2" vbProcedure="false">{#N/A,#N/A,FALSE,"GERAL";#N/A,#N/A,FALSE,"012-96";#N/A,#N/A,FALSE,"018-96";#N/A,#N/A,FALSE,"027-96";#N/A,#N/A,FALSE,"059-96";#N/A,#N/A,FALSE,"076-96";#N/A,#N/A,FALSE,"019-97";#N/A,#N/A,FALSE,"021-97";#N/A,#N/A,FALSE,"022-97";#N/A,#N/A,FALSE,"028-97"}</definedName>
    <definedName function="false" hidden="true" name="_FR2_2" vbProcedure="false">{#N/A,#N/A,FALSE,"GERAL";#N/A,#N/A,FALSE,"012-96";#N/A,#N/A,FALSE,"018-96";#N/A,#N/A,FALSE,"027-96";#N/A,#N/A,FALSE,"059-96";#N/A,#N/A,FALSE,"076-96";#N/A,#N/A,FALSE,"019-97";#N/A,#N/A,FALSE,"021-97";#N/A,#N/A,FALSE,"022-97";#N/A,#N/A,FALSE,"028-97"}</definedName>
    <definedName function="false" hidden="true" name="_h" vbProcedure="false">#REF!</definedName>
    <definedName function="false" hidden="false" name="_I" vbProcedure="false">#REF!</definedName>
    <definedName function="false" hidden="true" name="_I027611" vbProcedure="false">{#N/A,#N/A,FALSE,"지침";#N/A,#N/A,FALSE,"환경분석";#N/A,#N/A,FALSE,"Sheet16"}</definedName>
    <definedName function="false" hidden="true" name="_I027611_1" vbProcedure="false">{#N/A,#N/A,FALSE,"지침";#N/A,#N/A,FALSE,"환경분석";#N/A,#N/A,FALSE,"Sheet16"}</definedName>
    <definedName function="false" hidden="true" name="_I027611_1_1" vbProcedure="false">{#N/A,#N/A,FALSE,"지침";#N/A,#N/A,FALSE,"환경분석";#N/A,#N/A,FALSE,"Sheet16"}</definedName>
    <definedName function="false" hidden="true" name="_I027611_1_1_1" vbProcedure="false">{#N/A,#N/A,FALSE,"지침";#N/A,#N/A,FALSE,"환경분석";#N/A,#N/A,FALSE,"Sheet16"}</definedName>
    <definedName function="false" hidden="true" name="_I027611_1_2" vbProcedure="false">{#N/A,#N/A,FALSE,"지침";#N/A,#N/A,FALSE,"환경분석";#N/A,#N/A,FALSE,"Sheet16"}</definedName>
    <definedName function="false" hidden="true" name="_I027611_2" vbProcedure="false">{#N/A,#N/A,FALSE,"지침";#N/A,#N/A,FALSE,"환경분석";#N/A,#N/A,FALSE,"Sheet16"}</definedName>
    <definedName function="false" hidden="true" name="_JAN02" vbProcedure="false">{"VENTAS1",#N/A,FALSE,"VENTAS";"VENTAS2",#N/A,FALSE,"VENTAS";"VENTAS3",#N/A,FALSE,"VENTAS";"VENTAS4",#N/A,FALSE,"VENTAS";"VENTAS5",#N/A,FALSE,"VENTAS";"VENTAS6",#N/A,FALSE,"VENTAS";"VENTAS7",#N/A,FALSE,"VENTAS";"VENTAS8",#N/A,FALSE,"VENTAS"}</definedName>
    <definedName function="false" hidden="true" name="_JJ5" vbProcedure="false">{"'gráf jan00'!$A$1:$AK$41"}</definedName>
    <definedName function="false" hidden="true" name="_JJ6" vbProcedure="false">{"'gráf jan00'!$A$1:$AK$41"}</definedName>
    <definedName function="false" hidden="true" name="_JJ7" vbProcedure="false">{"'gráf jan00'!$A$1:$AK$41"}</definedName>
    <definedName function="false" hidden="true" name="_JJ8" vbProcedure="false">{"'gráf jan00'!$A$1:$AK$41"}</definedName>
    <definedName function="false" hidden="true" name="_JU7"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jun04" vbProcedure="false">{"'gráf jan00'!$A$1:$AK$41"}</definedName>
    <definedName function="false" hidden="true" name="_jun04_1" vbProcedure="false">{"'gráf jan00'!$A$1:$AK$41"}</definedName>
    <definedName function="false" hidden="true" name="_jun04_1_1" vbProcedure="false">{"'gráf jan00'!$A$1:$AK$41"}</definedName>
    <definedName function="false" hidden="true" name="_jun04_1_1_1" vbProcedure="false">{"'gráf jan00'!$A$1:$AK$41"}</definedName>
    <definedName function="false" hidden="true" name="_jun04_1_2" vbProcedure="false">{"'gráf jan00'!$A$1:$AK$41"}</definedName>
    <definedName function="false" hidden="true" name="_jun04_2" vbProcedure="false">{"'gráf jan00'!$A$1:$AK$41"}</definedName>
    <definedName function="false" hidden="true" name="_k3" vbProcedure="false">{"'gráf jan00'!$A$1:$AK$41"}</definedName>
    <definedName function="false" hidden="true" name="_Kay1" vbProcedure="false">#REF!</definedName>
    <definedName function="false" hidden="true" name="_Key1" vbProcedure="false">#REF!</definedName>
    <definedName function="false" hidden="true" name="_key11" vbProcedure="false">#REF!</definedName>
    <definedName function="false" hidden="true" name="_Key2" vbProcedure="false">#REF!</definedName>
    <definedName function="false" hidden="true" name="_ki2" vbProcedure="false">{#N/A,#N/A,FALSE,"PCOL"}</definedName>
    <definedName function="false" hidden="true" name="_kj14"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kj16"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kj4"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kj8"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la4" vbProcedure="false">#REF!</definedName>
    <definedName function="false" hidden="true" name="_la5" vbProcedure="false">#REF!</definedName>
    <definedName function="false" hidden="true" name="_la6" vbProcedure="false">#REF!</definedName>
    <definedName function="false" hidden="true" name="_la7" vbProcedure="false">#REF!</definedName>
    <definedName function="false" hidden="true" name="_la8" vbProcedure="false">#REF!</definedName>
    <definedName function="false" hidden="true" name="_la9" vbProcedure="false">#REF!</definedName>
    <definedName function="false" hidden="true" name="_lb1" vbProcedure="false">#REF!</definedName>
    <definedName function="false" hidden="true" name="_lb10" vbProcedure="false">#REF!</definedName>
    <definedName function="false" hidden="true" name="_lb11" vbProcedure="false">#REF!</definedName>
    <definedName function="false" hidden="true" name="_lb12" vbProcedure="false">#REF!</definedName>
    <definedName function="false" hidden="true" name="_lb13" vbProcedure="false">#REF!</definedName>
    <definedName function="false" hidden="true" name="_lb14" vbProcedure="false">#REF!</definedName>
    <definedName function="false" hidden="true" name="_lb15" vbProcedure="false">#REF!</definedName>
    <definedName function="false" hidden="true" name="_lb16" vbProcedure="false">#REF!</definedName>
    <definedName function="false" hidden="true" name="_lb17" vbProcedure="false">#REF!</definedName>
    <definedName function="false" hidden="true" name="_lb18" vbProcedure="false">#REF!</definedName>
    <definedName function="false" hidden="true" name="_lb19" vbProcedure="false">#REF!</definedName>
    <definedName function="false" hidden="true" name="_lb2" vbProcedure="false">#REF!</definedName>
    <definedName function="false" hidden="true" name="_lb20" vbProcedure="false">#REF!</definedName>
    <definedName function="false" hidden="true" name="_lb21" vbProcedure="false">#REF!</definedName>
    <definedName function="false" hidden="true" name="_lb22" vbProcedure="false">#REF!</definedName>
    <definedName function="false" hidden="true" name="_lb23" vbProcedure="false">#REF!</definedName>
    <definedName function="false" hidden="true" name="_lb24" vbProcedure="false">#REF!</definedName>
    <definedName function="false" hidden="true" name="_lb25" vbProcedure="false">#REF!</definedName>
    <definedName function="false" hidden="true" name="_lb27" vbProcedure="false">#REF!</definedName>
    <definedName function="false" hidden="true" name="_lb28" vbProcedure="false">#REF!</definedName>
    <definedName function="false" hidden="true" name="_lb29" vbProcedure="false">#REF!</definedName>
    <definedName function="false" hidden="true" name="_lb3" vbProcedure="false">#REF!</definedName>
    <definedName function="false" hidden="true" name="_lb30" vbProcedure="false">#REF!</definedName>
    <definedName function="false" hidden="true" name="_lb31" vbProcedure="false">#REF!</definedName>
    <definedName function="false" hidden="true" name="_lb32" vbProcedure="false">#REF!</definedName>
    <definedName function="false" hidden="true" name="_lb4" vbProcedure="false">#REF!</definedName>
    <definedName function="false" hidden="true" name="_lb5" vbProcedure="false">#REF!</definedName>
    <definedName function="false" hidden="true" name="_lb6" vbProcedure="false">#REF!</definedName>
    <definedName function="false" hidden="true" name="_lb7" vbProcedure="false">#REF!</definedName>
    <definedName function="false" hidden="true" name="_lb8" vbProcedure="false">#REF!</definedName>
    <definedName function="false" hidden="true" name="_lb9" vbProcedure="false">#REF!</definedName>
    <definedName function="false" hidden="true" name="_lbc1" vbProcedure="false">#REF!</definedName>
    <definedName function="false" hidden="true" name="_lbc10" vbProcedure="false">#REF!</definedName>
    <definedName function="false" hidden="true" name="_lbc11" vbProcedure="false">#REF!</definedName>
    <definedName function="false" hidden="true" name="_lbc12" vbProcedure="false">#REF!</definedName>
    <definedName function="false" hidden="true" name="_lbc13" vbProcedure="false">#REF!</definedName>
    <definedName function="false" hidden="true" name="_lbc14" vbProcedure="false">#REF!</definedName>
    <definedName function="false" hidden="true" name="_lbc15" vbProcedure="false">#REF!</definedName>
    <definedName function="false" hidden="true" name="_lbc16" vbProcedure="false">#REF!</definedName>
    <definedName function="false" hidden="true" name="_lbc17" vbProcedure="false">#REF!</definedName>
    <definedName function="false" hidden="true" name="_lbc18" vbProcedure="false">#REF!</definedName>
    <definedName function="false" hidden="true" name="_lbc19" vbProcedure="false">#REF!</definedName>
    <definedName function="false" hidden="true" name="_lbc2" vbProcedure="false">#REF!</definedName>
    <definedName function="false" hidden="true" name="_lbc20" vbProcedure="false">#REF!</definedName>
    <definedName function="false" hidden="true" name="_lbc21" vbProcedure="false">#REF!</definedName>
    <definedName function="false" hidden="true" name="_lbc22" vbProcedure="false">#REF!</definedName>
    <definedName function="false" hidden="true" name="_lbc23" vbProcedure="false">#REF!</definedName>
    <definedName function="false" hidden="true" name="_lbc24" vbProcedure="false">#REF!</definedName>
    <definedName function="false" hidden="true" name="_lbc25" vbProcedure="false">#REF!</definedName>
    <definedName function="false" hidden="true" name="_lbc26" vbProcedure="false">#REF!</definedName>
    <definedName function="false" hidden="true" name="_lbc27" vbProcedure="false">#REF!</definedName>
    <definedName function="false" hidden="true" name="_lbc28" vbProcedure="false">#REF!</definedName>
    <definedName function="false" hidden="true" name="_lbc29" vbProcedure="false">#REF!</definedName>
    <definedName function="false" hidden="true" name="_lbc3" vbProcedure="false">#REF!</definedName>
    <definedName function="false" hidden="true" name="_lbc31" vbProcedure="false">#REF!</definedName>
    <definedName function="false" hidden="true" name="_lbc32" vbProcedure="false">#REF!</definedName>
    <definedName function="false" hidden="true" name="_lbc4" vbProcedure="false">#REF!</definedName>
    <definedName function="false" hidden="true" name="_lbc5" vbProcedure="false">#REF!</definedName>
    <definedName function="false" hidden="true" name="_lbc6" vbProcedure="false">#REF!</definedName>
    <definedName function="false" hidden="true" name="_lbc7" vbProcedure="false">#REF!</definedName>
    <definedName function="false" hidden="true" name="_lbc8" vbProcedure="false">#REF!</definedName>
    <definedName function="false" hidden="true" name="_lbc9" vbProcedure="false">#REF!</definedName>
    <definedName function="false" hidden="true" name="_ld26" vbProcedure="false">#REF!</definedName>
    <definedName function="false" hidden="true" name="_ld31" vbProcedure="false">#REF!</definedName>
    <definedName function="false" hidden="true" name="_le31" vbProcedure="false">#REF!</definedName>
    <definedName function="false" hidden="true" name="_lf31" vbProcedure="false">#REF!</definedName>
    <definedName function="false" hidden="true" name="_ltf2" vbProcedure="false">#REF!</definedName>
    <definedName function="false" hidden="true" name="_MA2" vbProcedure="false">{"'REL CUSTODIF'!$B$1:$H$72"}</definedName>
    <definedName function="false" hidden="true" name="_MA2_1" vbProcedure="false">{"'REL CUSTODIF'!$B$1:$H$72"}</definedName>
    <definedName function="false" hidden="true" name="_MA2_1_1" vbProcedure="false">{"'REL CUSTODIF'!$B$1:$H$72"}</definedName>
    <definedName function="false" hidden="true" name="_MA2_1_1_1" vbProcedure="false">{"'REL CUSTODIF'!$B$1:$H$72"}</definedName>
    <definedName function="false" hidden="true" name="_MA2_1_2" vbProcedure="false">{"'REL CUSTODIF'!$B$1:$H$72"}</definedName>
    <definedName function="false" hidden="true" name="_MA2_2" vbProcedure="false">{"'REL CUSTODIF'!$B$1:$H$72"}</definedName>
    <definedName function="false" hidden="true" name="_MatInverse_In" vbProcedure="false">#REF!</definedName>
    <definedName function="false" hidden="true" name="_MatMult_A" vbProcedure="false">#REF!</definedName>
    <definedName function="false" hidden="true" name="_MatMult_B" vbProcedure="false">#REF!</definedName>
    <definedName function="false" hidden="true" name="_MOA1" vbProcedure="false">{#N/A,#N/A,FALSE,"DEF1";#N/A,#N/A,FALSE,"DEF2";#N/A,#N/A,FALSE,"DEF3"}</definedName>
    <definedName function="false" hidden="true" name="_MOA1_1" vbProcedure="false">{#N/A,#N/A,FALSE,"DEF1";#N/A,#N/A,FALSE,"DEF2";#N/A,#N/A,FALSE,"DEF3"}</definedName>
    <definedName function="false" hidden="true" name="_MOA1_1_1" vbProcedure="false">{#N/A,#N/A,FALSE,"DEF1";#N/A,#N/A,FALSE,"DEF2";#N/A,#N/A,FALSE,"DEF3"}</definedName>
    <definedName function="false" hidden="true" name="_MOA1_1_1_1" vbProcedure="false">{#N/A,#N/A,FALSE,"DEF1";#N/A,#N/A,FALSE,"DEF2";#N/A,#N/A,FALSE,"DEF3"}</definedName>
    <definedName function="false" hidden="true" name="_MOA1_1_2" vbProcedure="false">{#N/A,#N/A,FALSE,"DEF1";#N/A,#N/A,FALSE,"DEF2";#N/A,#N/A,FALSE,"DEF3"}</definedName>
    <definedName function="false" hidden="true" name="_MOA1_2" vbProcedure="false">{#N/A,#N/A,FALSE,"DEF1";#N/A,#N/A,FALSE,"DEF2";#N/A,#N/A,FALSE,"DEF3"}</definedName>
    <definedName function="false" hidden="true" name="_MOA2" vbProcedure="false">{#N/A,#N/A,FALSE,"DEF1";#N/A,#N/A,FALSE,"DEF2";#N/A,#N/A,FALSE,"DEF3"}</definedName>
    <definedName function="false" hidden="true" name="_MOA2_1" vbProcedure="false">{#N/A,#N/A,FALSE,"DEF1";#N/A,#N/A,FALSE,"DEF2";#N/A,#N/A,FALSE,"DEF3"}</definedName>
    <definedName function="false" hidden="true" name="_MOA2_1_1" vbProcedure="false">{#N/A,#N/A,FALSE,"DEF1";#N/A,#N/A,FALSE,"DEF2";#N/A,#N/A,FALSE,"DEF3"}</definedName>
    <definedName function="false" hidden="true" name="_MOA2_1_1_1" vbProcedure="false">{#N/A,#N/A,FALSE,"DEF1";#N/A,#N/A,FALSE,"DEF2";#N/A,#N/A,FALSE,"DEF3"}</definedName>
    <definedName function="false" hidden="true" name="_MOA2_1_2" vbProcedure="false">{#N/A,#N/A,FALSE,"DEF1";#N/A,#N/A,FALSE,"DEF2";#N/A,#N/A,FALSE,"DEF3"}</definedName>
    <definedName function="false" hidden="true" name="_MOA2_2" vbProcedure="false">{#N/A,#N/A,FALSE,"DEF1";#N/A,#N/A,FALSE,"DEF2";#N/A,#N/A,FALSE,"DEF3"}</definedName>
    <definedName function="false" hidden="true" name="_MOD1" vbProcedure="false">{#N/A,#N/A,FALSE,"GERAL";#N/A,#N/A,FALSE,"012-96";#N/A,#N/A,FALSE,"018-96";#N/A,#N/A,FALSE,"027-96";#N/A,#N/A,FALSE,"059-96";#N/A,#N/A,FALSE,"076-96";#N/A,#N/A,FALSE,"019-97";#N/A,#N/A,FALSE,"021-97";#N/A,#N/A,FALSE,"022-97";#N/A,#N/A,FALSE,"028-97"}</definedName>
    <definedName function="false" hidden="true" name="_n2" vbProcedure="false">{#N/A,#N/A,FALSE,"PCOL"}</definedName>
    <definedName function="false" hidden="true" name="_n2_1" vbProcedure="false">{#N/A,#N/A,FALSE,"PCOL"}</definedName>
    <definedName function="false" hidden="true" name="_n2_1_1" vbProcedure="false">{#N/A,#N/A,FALSE,"PCOL"}</definedName>
    <definedName function="false" hidden="true" name="_n2_1_1_1" vbProcedure="false">{#N/A,#N/A,FALSE,"PCOL"}</definedName>
    <definedName function="false" hidden="true" name="_n2_1_2" vbProcedure="false">{#N/A,#N/A,FALSE,"PCOL"}</definedName>
    <definedName function="false" hidden="true" name="_n2_2" vbProcedure="false">{#N/A,#N/A,FALSE,"PCOL"}</definedName>
    <definedName function="false" hidden="true" name="_NEW08" vbProcedure="false">{#N/A,#N/A,TRUE,"835";#N/A,#N/A,TRUE,"220";#N/A,#N/A,TRUE,"SAG";#N/A,#N/A,TRUE,"605";#N/A,#N/A,TRUE,"665";#N/A,#N/A,TRUE,"210";#N/A,#N/A,TRUE,"GERAL";#N/A,#N/A,TRUE,"DEPCONC";#N/A,#N/A,TRUE,"TRAV";#N/A,#N/A,TRUE,"310";#N/A,#N/A,TRUE,"315";#N/A,#N/A,TRUE,"305";#N/A,#N/A,TRUE,"BAL";#N/A,#N/A,TRUE,"301";#N/A,#N/A,TRUE,"520";#N/A,#N/A,TRUE,"830"}</definedName>
    <definedName function="false" hidden="true" name="_NEW2" vbProcedure="false">{"'RATEIO RECEITA BRUTA'!$B$77:$C$106"}</definedName>
    <definedName function="false" hidden="true" name="_NNN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NNN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NNN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NNN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NNN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o1" vbProcedure="false">{"det (May)",#N/A,FALSE,"June";"sum (MAY YTD)",#N/A,FALSE,"June YTD"}</definedName>
    <definedName function="false" hidden="true" name="_o1_1" vbProcedure="false">{"det (May)",#N/A,FALSE,"June";"sum (MAY YTD)",#N/A,FALSE,"June YTD"}</definedName>
    <definedName function="false" hidden="true" name="_o1_1_1" vbProcedure="false">{"det (May)",#N/A,FALSE,"June";"sum (MAY YTD)",#N/A,FALSE,"June YTD"}</definedName>
    <definedName function="false" hidden="true" name="_o1_1_1_1" vbProcedure="false">{"det (May)",#N/A,FALSE,"June";"sum (MAY YTD)",#N/A,FALSE,"June YTD"}</definedName>
    <definedName function="false" hidden="true" name="_o1_1_2" vbProcedure="false">{"det (May)",#N/A,FALSE,"June";"sum (MAY YTD)",#N/A,FALSE,"June YTD"}</definedName>
    <definedName function="false" hidden="true" name="_o1_2" vbProcedure="false">{"det (May)",#N/A,FALSE,"June";"sum (MAY YTD)",#N/A,FALSE,"June YTD"}</definedName>
    <definedName function="false" hidden="true" name="_Order1" vbProcedure="false">255</definedName>
    <definedName function="false" hidden="true" name="_Order2" vbProcedure="false">255</definedName>
    <definedName function="false" hidden="true" name="_Order2_1" vbProcedure="false">0</definedName>
    <definedName function="false" hidden="true" name="_Order2_1_1" vbProcedure="false">0</definedName>
    <definedName function="false" hidden="true" name="_Order2_2" vbProcedure="false">0</definedName>
    <definedName function="false" hidden="true" name="_out2008" vbProcedure="false">{#N/A,#N/A,TRUE,"Serviços"}</definedName>
    <definedName function="false" hidden="true" name="_OUT98" vbProcedure="false">{#N/A,#N/A,TRUE,"Serviços"}</definedName>
    <definedName function="false" hidden="true" name="_OUT98_" vbProcedure="false">{#N/A,#N/A,TRUE,"Serviços"}</definedName>
    <definedName function="false" hidden="true" name="_OUTTTT9888" vbProcedure="false">{#N/A,#N/A,TRUE,"Serviços"}</definedName>
    <definedName function="false" hidden="true" name="_P0376001" vbProcedure="false">{#N/A,#N/A,FALSE,"지침";#N/A,#N/A,FALSE,"환경분석";#N/A,#N/A,FALSE,"Sheet16"}</definedName>
    <definedName function="false" hidden="true" name="_P0376001_1" vbProcedure="false">{#N/A,#N/A,FALSE,"지침";#N/A,#N/A,FALSE,"환경분석";#N/A,#N/A,FALSE,"Sheet16"}</definedName>
    <definedName function="false" hidden="true" name="_P0376001_1_1" vbProcedure="false">{#N/A,#N/A,FALSE,"지침";#N/A,#N/A,FALSE,"환경분석";#N/A,#N/A,FALSE,"Sheet16"}</definedName>
    <definedName function="false" hidden="true" name="_P0376001_1_1_1" vbProcedure="false">{#N/A,#N/A,FALSE,"지침";#N/A,#N/A,FALSE,"환경분석";#N/A,#N/A,FALSE,"Sheet16"}</definedName>
    <definedName function="false" hidden="true" name="_P0376001_1_2" vbProcedure="false">{#N/A,#N/A,FALSE,"지침";#N/A,#N/A,FALSE,"환경분석";#N/A,#N/A,FALSE,"Sheet16"}</definedName>
    <definedName function="false" hidden="true" name="_P0376001_2" vbProcedure="false">{#N/A,#N/A,FALSE,"지침";#N/A,#N/A,FALSE,"환경분석";#N/A,#N/A,FALSE,"Sheet16"}</definedName>
    <definedName function="false" hidden="true" name="_PA01" vbProcedure="false">{"'teste'!$B$2:$R$49"}</definedName>
    <definedName function="false" hidden="true" name="_PA01_1" vbProcedure="false">{"'teste'!$B$2:$R$49"}</definedName>
    <definedName function="false" hidden="true" name="_PA01_1_1" vbProcedure="false">{"'teste'!$B$2:$R$49"}</definedName>
    <definedName function="false" hidden="true" name="_PA01_1_1_1" vbProcedure="false">{"'teste'!$B$2:$R$49"}</definedName>
    <definedName function="false" hidden="true" name="_PA01_1_2" vbProcedure="false">{"'teste'!$B$2:$R$49"}</definedName>
    <definedName function="false" hidden="true" name="_PA01_2" vbProcedure="false">{"'teste'!$B$2:$R$49"}</definedName>
    <definedName function="false" hidden="true" name="_Parse_In" vbProcedure="false">#REF!</definedName>
    <definedName function="false" hidden="true" name="_Parse_On" vbProcedure="false">#REF!</definedName>
    <definedName function="false" hidden="true" name="_Parse_Out" vbProcedure="false">#REF!</definedName>
    <definedName function="false" hidden="true" name="_PN10" vbProcedure="false">{"'gráf jan00'!$A$1:$AK$41"}</definedName>
    <definedName function="false" hidden="true" name="_PN10_1" vbProcedure="false">{"'gráf jan00'!$A$1:$AK$41"}</definedName>
    <definedName function="false" hidden="true" name="_PN10_1_1" vbProcedure="false">{"'gráf jan00'!$A$1:$AK$41"}</definedName>
    <definedName function="false" hidden="true" name="_PN10_1_1_1" vbProcedure="false">{"'gráf jan00'!$A$1:$AK$41"}</definedName>
    <definedName function="false" hidden="true" name="_PN10_1_2" vbProcedure="false">{"'gráf jan00'!$A$1:$AK$41"}</definedName>
    <definedName function="false" hidden="true" name="_PN10_2" vbProcedure="false">{"'gráf jan00'!$A$1:$AK$41"}</definedName>
    <definedName function="false" hidden="true" name="_PPU1" vbProcedure="false">{#N/A,#N/A,FALSE,"Cronograma";#N/A,#N/A,FALSE,"Cronogr. 2"}</definedName>
    <definedName function="false" hidden="true" name="_PPU1_1" vbProcedure="false">{#N/A,#N/A,FALSE,"Cronograma";#N/A,#N/A,FALSE,"Cronogr. 2"}</definedName>
    <definedName function="false" hidden="true" name="_PPU1_1_1" vbProcedure="false">{#N/A,#N/A,FALSE,"Cronograma";#N/A,#N/A,FALSE,"Cronogr. 2"}</definedName>
    <definedName function="false" hidden="true" name="_PPU1_1_1_1" vbProcedure="false">{#N/A,#N/A,FALSE,"Cronograma";#N/A,#N/A,FALSE,"Cronogr. 2"}</definedName>
    <definedName function="false" hidden="true" name="_PPU1_1_2" vbProcedure="false">{#N/A,#N/A,FALSE,"Cronograma";#N/A,#N/A,FALSE,"Cronogr. 2"}</definedName>
    <definedName function="false" hidden="true" name="_PPU1_2" vbProcedure="false">{#N/A,#N/A,FALSE,"Cronograma";#N/A,#N/A,FALSE,"Cronogr. 2"}</definedName>
    <definedName function="false" hidden="true" name="_QEC2" vbProcedure="false">{#N/A,#N/A,FALSE,"GERAL";#N/A,#N/A,FALSE,"012-96";#N/A,#N/A,FALSE,"018-96";#N/A,#N/A,FALSE,"027-96";#N/A,#N/A,FALSE,"059-96";#N/A,#N/A,FALSE,"076-96";#N/A,#N/A,FALSE,"019-97";#N/A,#N/A,FALSE,"021-97";#N/A,#N/A,FALSE,"022-97";#N/A,#N/A,FALSE,"028-97"}</definedName>
    <definedName function="false" hidden="true" name="_QPP2" vbProcedure="false">{#N/A,#N/A,FALSE,"Cronograma";#N/A,#N/A,FALSE,"Cronogr. 2"}</definedName>
    <definedName function="false" hidden="true" name="_qq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qq7"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R" vbProcedure="false">{#N/A,#N/A,FALSE,"ORC-ACKE";#N/A,#N/A,FALSE,"RESUMO"}</definedName>
    <definedName function="false" hidden="true" name="_r1" vbProcedure="false">{#N/A,#N/A,FALSE,"GERAL";#N/A,#N/A,FALSE,"012-96";#N/A,#N/A,FALSE,"018-96";#N/A,#N/A,FALSE,"027-96";#N/A,#N/A,FALSE,"059-96";#N/A,#N/A,FALSE,"076-96";#N/A,#N/A,FALSE,"019-97";#N/A,#N/A,FALSE,"021-97";#N/A,#N/A,FALSE,"022-97";#N/A,#N/A,FALSE,"028-97"}</definedName>
    <definedName function="false" hidden="true" name="_Regression_Int" vbProcedure="false">1</definedName>
    <definedName function="false" hidden="true" name="_Regression_Out" vbProcedure="false">#REF!</definedName>
    <definedName function="false" hidden="true" name="_Regression_X" vbProcedure="false">#REF!</definedName>
    <definedName function="false" hidden="true" name="_Regression_Y" vbProcedure="false">#REF!</definedName>
    <definedName function="false" hidden="true" name="_rr4"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rr7"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rr8"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rr9"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RRG14" vbProcedure="false">{"'RR'!$A$2:$E$81"}</definedName>
    <definedName function="false" hidden="false" name="_S" vbProcedure="false">[1]compos1!#ref!</definedName>
    <definedName function="false" hidden="true" name="_s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s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s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s7"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SET01" vbProcedure="false">{"'gráf jan00'!$A$1:$AK$41"}</definedName>
    <definedName function="false" hidden="true" name="_set1" vbProcedure="false">{"'gráf jan00'!$A$1:$AK$41"}</definedName>
    <definedName function="false" hidden="true" name="_SET2008" vbProcedure="false">{"'gráf jan00'!$A$1:$AK$41"}</definedName>
    <definedName function="false" hidden="false" name="_sjp4" vbProcedure="false">#REF!</definedName>
    <definedName function="false" hidden="true" name="_sL2" vbProcedure="false">{#N/A,#N/A,FALSE,"GERAL";#N/A,#N/A,FALSE,"012-96";#N/A,#N/A,FALSE,"018-96";#N/A,#N/A,FALSE,"027-96";#N/A,#N/A,FALSE,"059-96";#N/A,#N/A,FALSE,"076-96";#N/A,#N/A,FALSE,"019-97";#N/A,#N/A,FALSE,"021-97";#N/A,#N/A,FALSE,"022-97";#N/A,#N/A,FALSE,"028-97"}</definedName>
    <definedName function="false" hidden="true" name="_Sort" vbProcedure="false">#REF!</definedName>
    <definedName function="false" hidden="true" name="_Table1_In1" vbProcedure="false">#REF!</definedName>
    <definedName function="false" hidden="true" name="_Table1_Out" vbProcedure="false">#REF!</definedName>
    <definedName function="false" hidden="true" name="_Table2_In1" vbProcedure="false">#REF!</definedName>
    <definedName function="false" hidden="true" name="_Table2_In2" vbProcedure="false">#REF!</definedName>
    <definedName function="false" hidden="true" name="_Table2_Out" vbProcedure="false">#REF!</definedName>
    <definedName function="false" hidden="true" name="_Table3_In2" vbProcedure="false">#REF!</definedName>
    <definedName function="false" hidden="true" name="_teste" vbProcedure="false">#REF!</definedName>
    <definedName function="false" hidden="true" name="_TI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tk2" vbProcedure="false">{#N/A,#N/A,FALSE,"지침";#N/A,#N/A,FALSE,"환경분석";#N/A,#N/A,FALSE,"Sheet16"}</definedName>
    <definedName function="false" hidden="true" name="_tk2_1" vbProcedure="false">{#N/A,#N/A,FALSE,"지침";#N/A,#N/A,FALSE,"환경분석";#N/A,#N/A,FALSE,"Sheet16"}</definedName>
    <definedName function="false" hidden="true" name="_tk2_1_1" vbProcedure="false">{#N/A,#N/A,FALSE,"지침";#N/A,#N/A,FALSE,"환경분석";#N/A,#N/A,FALSE,"Sheet16"}</definedName>
    <definedName function="false" hidden="true" name="_tk2_1_1_1" vbProcedure="false">{#N/A,#N/A,FALSE,"지침";#N/A,#N/A,FALSE,"환경분석";#N/A,#N/A,FALSE,"Sheet16"}</definedName>
    <definedName function="false" hidden="true" name="_tk2_1_2" vbProcedure="false">{#N/A,#N/A,FALSE,"지침";#N/A,#N/A,FALSE,"환경분석";#N/A,#N/A,FALSE,"Sheet16"}</definedName>
    <definedName function="false" hidden="true" name="_tk2_2" vbProcedure="false">{#N/A,#N/A,FALSE,"지침";#N/A,#N/A,FALSE,"환경분석";#N/A,#N/A,FALSE,"Sheet16"}</definedName>
    <definedName function="false" hidden="false" name="_TT1" vbProcedure="false">#REF!</definedName>
    <definedName function="false" hidden="false" name="_TT2" vbProcedure="false">#REF!</definedName>
    <definedName function="false" hidden="false" name="_TT4" vbProcedure="false">#REF!</definedName>
    <definedName function="false" hidden="false" name="_TT5" vbProcedure="false">#REF!</definedName>
    <definedName function="false" hidden="true" name="_v1" vbProcedure="false">{"'REL CUSTODIF'!$B$1:$H$72"}</definedName>
    <definedName function="false" hidden="true" name="_v3" vbProcedure="false">#REF!</definedName>
    <definedName function="false" hidden="true" name="_VVV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VVV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VVV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VVV4"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VVV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VVV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wrn.pendencias" vbProcedure="false">{#N/A,#N/A,FALSE,"GERAL";#N/A,#N/A,FALSE,"012-96";#N/A,#N/A,FALSE,"018-96";#N/A,#N/A,FALSE,"027-96";#N/A,#N/A,FALSE,"059-96";#N/A,#N/A,FALSE,"076-96";#N/A,#N/A,FALSE,"019-97";#N/A,#N/A,FALSE,"021-97";#N/A,#N/A,FALSE,"022-97";#N/A,#N/A,FALSE,"028-97"}</definedName>
    <definedName function="false" hidden="true" name="_wrn.pendencias2" vbProcedure="false">{#N/A,#N/A,FALSE,"GERAL";#N/A,#N/A,FALSE,"012-96";#N/A,#N/A,FALSE,"018-96";#N/A,#N/A,FALSE,"027-96";#N/A,#N/A,FALSE,"059-96";#N/A,#N/A,FALSE,"076-96";#N/A,#N/A,FALSE,"019-97";#N/A,#N/A,FALSE,"021-97";#N/A,#N/A,FALSE,"022-97";#N/A,#N/A,FALSE,"028-97"}</definedName>
    <definedName function="false" hidden="true" name="_wrn.pendencias_1" vbProcedure="false">{#N/A,#N/A,FALSE,"GERAL";#N/A,#N/A,FALSE,"012-96";#N/A,#N/A,FALSE,"018-96";#N/A,#N/A,FALSE,"027-96";#N/A,#N/A,FALSE,"059-96";#N/A,#N/A,FALSE,"076-96";#N/A,#N/A,FALSE,"019-97";#N/A,#N/A,FALSE,"021-97";#N/A,#N/A,FALSE,"022-97";#N/A,#N/A,FALSE,"028-97"}</definedName>
    <definedName function="false" hidden="true" name="_wrn.pendencias_1_1" vbProcedure="false">{#N/A,#N/A,FALSE,"GERAL";#N/A,#N/A,FALSE,"012-96";#N/A,#N/A,FALSE,"018-96";#N/A,#N/A,FALSE,"027-96";#N/A,#N/A,FALSE,"059-96";#N/A,#N/A,FALSE,"076-96";#N/A,#N/A,FALSE,"019-97";#N/A,#N/A,FALSE,"021-97";#N/A,#N/A,FALSE,"022-97";#N/A,#N/A,FALSE,"028-97"}</definedName>
    <definedName function="false" hidden="true" name="_wrn.pendencias_1_1_1" vbProcedure="false">{#N/A,#N/A,FALSE,"GERAL";#N/A,#N/A,FALSE,"012-96";#N/A,#N/A,FALSE,"018-96";#N/A,#N/A,FALSE,"027-96";#N/A,#N/A,FALSE,"059-96";#N/A,#N/A,FALSE,"076-96";#N/A,#N/A,FALSE,"019-97";#N/A,#N/A,FALSE,"021-97";#N/A,#N/A,FALSE,"022-97";#N/A,#N/A,FALSE,"028-97"}</definedName>
    <definedName function="false" hidden="true" name="_wrn.pendencias_1_2" vbProcedure="false">{#N/A,#N/A,FALSE,"GERAL";#N/A,#N/A,FALSE,"012-96";#N/A,#N/A,FALSE,"018-96";#N/A,#N/A,FALSE,"027-96";#N/A,#N/A,FALSE,"059-96";#N/A,#N/A,FALSE,"076-96";#N/A,#N/A,FALSE,"019-97";#N/A,#N/A,FALSE,"021-97";#N/A,#N/A,FALSE,"022-97";#N/A,#N/A,FALSE,"028-97"}</definedName>
    <definedName function="false" hidden="true" name="_wrn.pendencias_2" vbProcedure="false">{#N/A,#N/A,FALSE,"GERAL";#N/A,#N/A,FALSE,"012-96";#N/A,#N/A,FALSE,"018-96";#N/A,#N/A,FALSE,"027-96";#N/A,#N/A,FALSE,"059-96";#N/A,#N/A,FALSE,"076-96";#N/A,#N/A,FALSE,"019-97";#N/A,#N/A,FALSE,"021-97";#N/A,#N/A,FALSE,"022-97";#N/A,#N/A,FALSE,"028-97"}</definedName>
    <definedName function="false" hidden="true" name="_ww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ww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ww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ww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ww9"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WX2" vbProcedure="false">{#N/A,#N/A,FALSE,"EXPORTAC";#N/A,#N/A,FALSE,"SUPEL94"}</definedName>
    <definedName function="false" hidden="true" name="_WX2_1" vbProcedure="false">{#N/A,#N/A,FALSE,"EXPORTAC";#N/A,#N/A,FALSE,"SUPEL94"}</definedName>
    <definedName function="false" hidden="true" name="_WX2_1_1" vbProcedure="false">{#N/A,#N/A,FALSE,"EXPORTAC";#N/A,#N/A,FALSE,"SUPEL94"}</definedName>
    <definedName function="false" hidden="true" name="_WX2_1_1_1" vbProcedure="false">{#N/A,#N/A,FALSE,"EXPORTAC";#N/A,#N/A,FALSE,"SUPEL94"}</definedName>
    <definedName function="false" hidden="true" name="_WX2_1_2" vbProcedure="false">{#N/A,#N/A,FALSE,"EXPORTAC";#N/A,#N/A,FALSE,"SUPEL94"}</definedName>
    <definedName function="false" hidden="true" name="_WX2_2" vbProcedure="false">{#N/A,#N/A,FALSE,"EXPORTAC";#N/A,#N/A,FALSE,"SUPEL94"}</definedName>
    <definedName function="false" hidden="true" name="_x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x10" vbProcedure="false">{"'REL CUSTODIF'!$B$1:$H$72"}</definedName>
    <definedName function="false" hidden="true" name="_x11" vbProcedure="false">{"'REL CUSTODIF'!$B$1:$H$72"}</definedName>
    <definedName function="false" hidden="true" name="_x12" vbProcedure="false">{#N/A,#N/A,FALSE,"Suprimentos";#N/A,#N/A,FALSE,"Medicina e Segurança";#N/A,#N/A,FALSE,"Administração";#N/A,#N/A,FALSE,"Meio Ambiente";#N/A,#N/A,FALSE,"Operação (Mina)";#N/A,#N/A,FALSE,"Operação (Porto)"}</definedName>
    <definedName function="false" hidden="true" name="_x13" vbProcedure="false">#REF!</definedName>
    <definedName function="false" hidden="true" name="_x14" vbProcedure="false">#REF!</definedName>
    <definedName function="false" hidden="true" name="_x15" vbProcedure="false">#REF!</definedName>
    <definedName function="false" hidden="true" name="_x16" vbProcedure="false">#REF!</definedName>
    <definedName function="false" hidden="true" name="_x17" vbProcedure="false">#REF!</definedName>
    <definedName function="false" hidden="true" name="_x18" vbProcedure="false">#REF!</definedName>
    <definedName function="false" hidden="true" name="_x19" vbProcedure="false">#REF!</definedName>
    <definedName function="false" hidden="true" name="_x1_1" vbProcedure="false">{#N/A,#N/A,FALSE,"EXPORTAC";#N/A,#N/A,FALSE,"SUPEL94"}</definedName>
    <definedName function="false" hidden="true" name="_x1_1_1" vbProcedure="false">{#N/A,#N/A,FALSE,"EXPORTAC";#N/A,#N/A,FALSE,"SUPEL94"}</definedName>
    <definedName function="false" hidden="true" name="_x1_1_1_1" vbProcedure="false">{#N/A,#N/A,FALSE,"EXPORTAC";#N/A,#N/A,FALSE,"SUPEL94"}</definedName>
    <definedName function="false" hidden="true" name="_x1_1_2" vbProcedure="false">{#N/A,#N/A,FALSE,"EXPORTAC";#N/A,#N/A,FALSE,"SUPEL94"}</definedName>
    <definedName function="false" hidden="true" name="_x1_2" vbProcedure="false">{#N/A,#N/A,FALSE,"EXPORTAC";#N/A,#N/A,FALSE,"SUPEL94"}</definedName>
    <definedName function="false" hidden="true" name="_x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x20" vbProcedure="false">#REF!</definedName>
    <definedName function="false" hidden="true" name="_x21" vbProcedure="false">#REF!</definedName>
    <definedName function="false" hidden="true" name="_x22" vbProcedure="false">#REF!</definedName>
    <definedName function="false" hidden="true" name="_x23" vbProcedure="false">#REF!</definedName>
    <definedName function="false" hidden="true" name="_x24" vbProcedure="false">#REF!</definedName>
    <definedName function="false" hidden="true" name="_x25" vbProcedure="false">#REF!</definedName>
    <definedName function="false" hidden="true" name="_x28" vbProcedure="false">#REF!</definedName>
    <definedName function="false" hidden="true" name="_x29" vbProcedure="false">#REF!</definedName>
    <definedName function="false" hidden="true" name="_x2_1" vbProcedure="false">{#N/A,#N/A,FALSE,"GQGEMPRE"}</definedName>
    <definedName function="false" hidden="true" name="_x2_1_1" vbProcedure="false">{#N/A,#N/A,FALSE,"GQGEMPRE"}</definedName>
    <definedName function="false" hidden="true" name="_x2_1_1_1" vbProcedure="false">{#N/A,#N/A,FALSE,"GQGEMPRE"}</definedName>
    <definedName function="false" hidden="true" name="_x2_1_2" vbProcedure="false">{#N/A,#N/A,FALSE,"GQGEMPRE"}</definedName>
    <definedName function="false" hidden="true" name="_x2_2" vbProcedure="false">{#N/A,#N/A,FALSE,"GQGEMPRE"}</definedName>
    <definedName function="false" hidden="true" name="_x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x32" vbProcedure="false">#REF!</definedName>
    <definedName function="false" hidden="true" name="_x4" vbProcedure="false">#REF!</definedName>
    <definedName function="false" hidden="true" name="_x5" vbProcedure="false">#REF!</definedName>
    <definedName function="false" hidden="true" name="_x6" vbProcedure="false">#REF!</definedName>
    <definedName function="false" hidden="true" name="_x7" vbProcedure="false">#REF!</definedName>
    <definedName function="false" hidden="true" name="_x8" vbProcedure="false">#REF!</definedName>
    <definedName function="false" hidden="true" name="_x9" vbProcedure="false">#REF!</definedName>
    <definedName function="false" hidden="true" name="_xlnm.Criteria" vbProcedure="false">#REF!</definedName>
    <definedName function="false" hidden="false" name="_xlnm.Database" vbProcedure="false">#REF!</definedName>
    <definedName function="false" hidden="true" name="_xlnm._FilterDatabase" vbProcedure="false">#REF!</definedName>
    <definedName function="false" hidden="true" name="_xx1" vbProcedure="false">{"'CptDifn'!$AA$32:$AG$32"}</definedName>
    <definedName function="false" hidden="true" name="_xx1_1" vbProcedure="false">{"'CptDifn'!$AA$32:$AG$32"}</definedName>
    <definedName function="false" hidden="true" name="_xx1_1_1" vbProcedure="false">{"'CptDifn'!$AA$32:$AG$32"}</definedName>
    <definedName function="false" hidden="true" name="_xx1_1_1_1" vbProcedure="false">{"'CptDifn'!$AA$32:$AG$32"}</definedName>
    <definedName function="false" hidden="true" name="_xx1_1_2" vbProcedure="false">{"'CptDifn'!$AA$32:$AG$32"}</definedName>
    <definedName function="false" hidden="true" name="_xx1_2" vbProcedure="false">{"'CptDifn'!$AA$32:$AG$32"}</definedName>
    <definedName function="false" hidden="true" name="_z7"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z8"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123Graph_A" vbProcedure="false">[2]resumen!#ref!</definedName>
    <definedName function="false" hidden="true" name="__123Graph_A1" vbProcedure="false">[3]cmi!#ref!</definedName>
    <definedName function="false" hidden="true" name="__123Graph_A2" vbProcedure="false">[3]cmi!#ref!</definedName>
    <definedName function="false" hidden="true" name="__123Graph_A3" vbProcedure="false">[3]cmi!#ref!</definedName>
    <definedName function="false" hidden="true" name="__123Graph_AActual" vbProcedure="false">[2]resumen!#ref!</definedName>
    <definedName function="false" hidden="true" name="__123Graph_ABLEN_RATIO" vbProcedure="false">#REF!</definedName>
    <definedName function="false" hidden="true" name="__123Graph_AGraph1" vbProcedure="false">[4]A!$B$4:$B$8</definedName>
    <definedName function="false" hidden="true" name="__123Graph_AGraph10" vbProcedure="false">[5]aux!$I$24:$M$24</definedName>
    <definedName function="false" hidden="true" name="__123Graph_AGraph11" vbProcedure="false">[5]aux!$I$26:$M$26</definedName>
    <definedName function="false" hidden="true" name="__123Graph_AGraph12" vbProcedure="false">[5]aux!$I$28:$M$28</definedName>
    <definedName function="false" hidden="true" name="__123Graph_AGraph2" vbProcedure="false">[4]A!$C$4:$C$8</definedName>
    <definedName function="false" hidden="true" name="__123Graph_AGraph3" vbProcedure="false">[4]A!$D$4:$D$8</definedName>
    <definedName function="false" hidden="true" name="__123Graph_AGraph4" vbProcedure="false">[4]A!$B$4:$B$9</definedName>
    <definedName function="false" hidden="true" name="__123Graph_AGraph5" vbProcedure="false">[4]A!$B$4:$B$9</definedName>
    <definedName function="false" hidden="true" name="__123Graph_AGraph6" vbProcedure="false">[4]A!$E$4:$E$8</definedName>
    <definedName function="false" hidden="true" name="__123Graph_AGraph7" vbProcedure="false">[4]A!$B$4:$E$4</definedName>
    <definedName function="false" hidden="true" name="__123Graph_AGraph8" vbProcedure="false">[4]A!$B$4:$E$4</definedName>
    <definedName function="false" hidden="true" name="__123Graph_AGraph9" vbProcedure="false">[5]aux!$I$22:$M$22</definedName>
    <definedName function="false" hidden="true" name="__123Graph_ARETNATAL" vbProcedure="false">#REF!</definedName>
    <definedName function="false" hidden="true" name="__123Graph_ARETPERA" vbProcedure="false">#REF!</definedName>
    <definedName function="false" hidden="true" name="__123Graph_ARETVAL" vbProcedure="false">#REF!</definedName>
    <definedName function="false" hidden="true" name="__123Graph_ASIDECO" vbProcedure="false">#REF!</definedName>
    <definedName function="false" hidden="true" name="__123Graph_B" vbProcedure="false">[2]resumen!#ref!</definedName>
    <definedName function="false" hidden="true" name="__123Graph_B1" vbProcedure="false">[3]cmi!#ref!</definedName>
    <definedName function="false" hidden="true" name="__123Graph_B2" vbProcedure="false">[3]cmi!#ref!</definedName>
    <definedName function="false" hidden="true" name="__123Graph_B3" vbProcedure="false">[3]cmi!#ref!</definedName>
    <definedName function="false" hidden="true" name="__123Graph_BActual" vbProcedure="false">[2]resumen!#ref!</definedName>
    <definedName function="false" hidden="true" name="__123Graph_BBLEN_RATIO" vbProcedure="false">#REF!</definedName>
    <definedName function="false" hidden="true" name="__123Graph_BGraph1" vbProcedure="false">[5]aux!$B$6:$F$6</definedName>
    <definedName function="false" hidden="true" name="__123Graph_BGraph10" vbProcedure="false">[5]aux!$B$24:$F$24</definedName>
    <definedName function="false" hidden="true" name="__123Graph_BGraph11" vbProcedure="false">[5]aux!$B$26:$F$26</definedName>
    <definedName function="false" hidden="true" name="__123Graph_BGraph12" vbProcedure="false">[5]aux!$B$28:$F$28</definedName>
    <definedName function="false" hidden="true" name="__123Graph_BGraph2" vbProcedure="false">[5]aux!$B$8:$F$8</definedName>
    <definedName function="false" hidden="true" name="__123Graph_BGraph3" vbProcedure="false">[5]aux!$B$10:$F$10</definedName>
    <definedName function="false" hidden="true" name="__123Graph_BGraph4" vbProcedure="false">[5]aux!$B$12:$F$12</definedName>
    <definedName function="false" hidden="true" name="__123Graph_BGraph5" vbProcedure="false">[5]aux!$B$14:$F$14</definedName>
    <definedName function="false" hidden="true" name="__123Graph_BGraph6" vbProcedure="false">[5]aux!$B$16:$F$16</definedName>
    <definedName function="false" hidden="true" name="__123Graph_BGraph7" vbProcedure="false">[4]A!$B$5:$E$5</definedName>
    <definedName function="false" hidden="true" name="__123Graph_BGraph8" vbProcedure="false">[4]A!$B$5:$E$5</definedName>
    <definedName function="false" hidden="true" name="__123Graph_BGraph9" vbProcedure="false">[5]aux!$B$22:$F$22</definedName>
    <definedName function="false" hidden="true" name="__123Graph_BRETNATAL" vbProcedure="false">#REF!</definedName>
    <definedName function="false" hidden="true" name="__123Graph_BRETPERA" vbProcedure="false">#REF!</definedName>
    <definedName function="false" hidden="true" name="__123Graph_BRETVAL" vbProcedure="false">#REF!</definedName>
    <definedName function="false" hidden="true" name="__123Graph_BSIDECO" vbProcedure="false">#REF!</definedName>
    <definedName function="false" hidden="true" name="__123Graph_C" vbProcedure="false">[2]resumen!#ref!</definedName>
    <definedName function="false" hidden="true" name="__123Graph_C1" vbProcedure="false">[3]cmi!#ref!</definedName>
    <definedName function="false" hidden="true" name="__123Graph_C2" vbProcedure="false">[3]cmi!#ref!</definedName>
    <definedName function="false" hidden="true" name="__123Graph_C3" vbProcedure="false">[3]cmi!#ref!</definedName>
    <definedName function="false" hidden="true" name="__123Graph_CActual" vbProcedure="false">[2]resumen!#ref!</definedName>
    <definedName function="false" hidden="true" name="__123Graph_CBLEN_RATIO" vbProcedure="false">#REF!</definedName>
    <definedName function="false" hidden="true" name="__123Graph_CGraph7" vbProcedure="false">[4]A!$B$6:$E$6</definedName>
    <definedName function="false" hidden="true" name="__123Graph_CGraph8" vbProcedure="false">[4]A!$B$6:$E$6</definedName>
    <definedName function="false" hidden="true" name="__123Graph_CRETNATAL" vbProcedure="false">#REF!</definedName>
    <definedName function="false" hidden="true" name="__123Graph_CRETPERA" vbProcedure="false">#REF!</definedName>
    <definedName function="false" hidden="true" name="__123Graph_CRETVAL" vbProcedure="false">#REF!</definedName>
    <definedName function="false" hidden="true" name="__123Graph_CSIDECO" vbProcedure="false">#REF!</definedName>
    <definedName function="false" hidden="true" name="__123Graph_D" vbProcedure="false">[3]cmi!#ref!</definedName>
    <definedName function="false" hidden="true" name="__123Graph_D1" vbProcedure="false">[3]cmi!#ref!</definedName>
    <definedName function="false" hidden="true" name="__123Graph_D2" vbProcedure="false">[3]cmi!#ref!</definedName>
    <definedName function="false" hidden="true" name="__123Graph_D3" vbProcedure="false">[3]cmi!#ref!</definedName>
    <definedName function="false" hidden="true" name="__123Graph_DActual" vbProcedure="false">[2]resumen!#ref!</definedName>
    <definedName function="false" hidden="true" name="__123Graph_DGraph7" vbProcedure="false">[4]A!$B$7:$E$7</definedName>
    <definedName function="false" hidden="true" name="__123Graph_DGraph8" vbProcedure="false">[4]A!$B$7:$E$7</definedName>
    <definedName function="false" hidden="true" name="__123Graph_E" vbProcedure="false">[3]cmi!#ref!</definedName>
    <definedName function="false" hidden="true" name="__123Graph_E1" vbProcedure="false">[3]cmi!#ref!</definedName>
    <definedName function="false" hidden="true" name="__123Graph_E2" vbProcedure="false">[3]cmi!#ref!</definedName>
    <definedName function="false" hidden="true" name="__123Graph_E3" vbProcedure="false">[3]cmi!#ref!</definedName>
    <definedName function="false" hidden="true" name="__123Graph_EActual" vbProcedure="false">[2]resumen!#ref!</definedName>
    <definedName function="false" hidden="true" name="__123Graph_EGraph7" vbProcedure="false">[4]A!$B$8:$E$8</definedName>
    <definedName function="false" hidden="true" name="__123Graph_EGraph8" vbProcedure="false">[4]A!$B$8:$E$8</definedName>
    <definedName function="false" hidden="true" name="__123Graph_F" vbProcedure="false">[3]cmi!#ref!</definedName>
    <definedName function="false" hidden="true" name="__123Graph_F1" vbProcedure="false">[3]cmi!#ref!</definedName>
    <definedName function="false" hidden="true" name="__123Graph_F2" vbProcedure="false">[3]cmi!#ref!</definedName>
    <definedName function="false" hidden="true" name="__123Graph_F3" vbProcedure="false">[3]cmi!#ref!</definedName>
    <definedName function="false" hidden="true" name="__123Graph_FActual" vbProcedure="false">[2]resumen!#ref!</definedName>
    <definedName function="false" hidden="true" name="__123Graph_X" vbProcedure="false">[3]cmi!#ref!</definedName>
    <definedName function="false" hidden="true" name="__123Graph_X1" vbProcedure="false">[3]cmi!#ref!</definedName>
    <definedName function="false" hidden="true" name="__123Graph_X2" vbProcedure="false">[3]cmi!#ref!</definedName>
    <definedName function="false" hidden="true" name="__123Graph_XActual" vbProcedure="false">[2]resumen!#ref!</definedName>
    <definedName function="false" hidden="true" name="__123Graph_XGraph1" vbProcedure="false">[4]A!$A$4:$A$8</definedName>
    <definedName function="false" hidden="true" name="__123Graph_XGraph10" vbProcedure="false">[5]aux!$B$25:$F$25</definedName>
    <definedName function="false" hidden="true" name="__123Graph_XGraph11" vbProcedure="false">[5]aux!$B$27:$F$27</definedName>
    <definedName function="false" hidden="true" name="__123Graph_XGraph12" vbProcedure="false">[5]aux!$B$29:$F$29</definedName>
    <definedName function="false" hidden="true" name="__123Graph_XGraph2" vbProcedure="false">[4]A!$A$4:$A$8</definedName>
    <definedName function="false" hidden="true" name="__123Graph_XGraph3" vbProcedure="false">[4]A!$A$4:$A$8</definedName>
    <definedName function="false" hidden="true" name="__123Graph_XGraph4" vbProcedure="false">[4]A!$A$4:$A$9</definedName>
    <definedName function="false" hidden="true" name="__123Graph_XGraph5" vbProcedure="false">[4]A!$A$4:$A$9</definedName>
    <definedName function="false" hidden="true" name="__123Graph_XGraph6" vbProcedure="false">[4]A!$A$4:$A$8</definedName>
    <definedName function="false" hidden="true" name="__123Graph_XGraph7" vbProcedure="false">[4]A!$B$3:$E$3</definedName>
    <definedName function="false" hidden="true" name="__123Graph_XGraph8" vbProcedure="false">[4]A!$B$3:$E$3</definedName>
    <definedName function="false" hidden="true" name="__123Graph_XGraph9" vbProcedure="false">[5]aux!$B$23:$F$23</definedName>
    <definedName function="false" hidden="true" name="__123Graph_XRETNATAL" vbProcedure="false">#REF!</definedName>
    <definedName function="false" hidden="true" name="__123Graph_XRETVAL" vbProcedure="false">#REF!</definedName>
    <definedName function="false" hidden="true" name="__123Graph_XSIDECO" vbProcedure="false">#REF!</definedName>
    <definedName function="false" hidden="true" name="__1__123Graph_ACHART_1" vbProcedure="false">#REF!</definedName>
    <definedName function="false" hidden="true" name="__1__123Graph_BGrßfico_10C" vbProcedure="false">#REF!</definedName>
    <definedName function="false" hidden="true" name="__2_0__123Grap" vbProcedure="false">[6]icatu!#ref!</definedName>
    <definedName function="false" hidden="true" name="__2__123Graph_ACHART_3" vbProcedure="false">#REF!</definedName>
    <definedName function="false" hidden="true" name="__3__123Graph_BCHART_1" vbProcedure="false">#REF!</definedName>
    <definedName function="false" hidden="true" name="__4__123Graph_CCHART_1" vbProcedure="false">#REF!</definedName>
    <definedName function="false" hidden="true" name="__5__123Graph_DCHART_1" vbProcedure="false">#REF!</definedName>
    <definedName function="false" hidden="true" name="__6__123Graph_ECHART_1" vbProcedure="false">#REF!</definedName>
    <definedName function="false" hidden="true" name="__7__123Graph_FCHART_1" vbProcedure="false">#REF!</definedName>
    <definedName function="false" hidden="true" name="__8__123Graph_XCHART_3" vbProcedure="false">#REF!</definedName>
    <definedName function="false" hidden="true" name="__a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a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a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a1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a1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a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ACC2" vbProcedure="false">#REF!</definedName>
    <definedName function="false" hidden="true" name="__adm1" vbProcedure="false">{"'Índice'!$A$1:$K$49"}</definedName>
    <definedName function="false" hidden="true" name="__adm2" vbProcedure="false">{"VENTAS1",#N/A,FALSE,"VENTAS";"VENTAS2",#N/A,FALSE,"VENTAS";"VENTAS3",#N/A,FALSE,"VENTAS";"VENTAS4",#N/A,FALSE,"VENTAS";"VENTAS5",#N/A,FALSE,"VENTAS";"VENTAS6",#N/A,FALSE,"VENTAS";"VENTAS7",#N/A,FALSE,"VENTAS";"VENTAS8",#N/A,FALSE,"VENTAS"}</definedName>
    <definedName function="false" hidden="true" name="__ago07" vbProcedure="false">{"'gráf jan00'!$A$1:$AK$41"}</definedName>
    <definedName function="false" hidden="true" name="__ago1" vbProcedure="false">{"'gráf jan00'!$A$1:$AK$41"}</definedName>
    <definedName function="false" hidden="true" name="__ago10" vbProcedure="false">{"'gráf jan00'!$A$1:$AK$41"}</definedName>
    <definedName function="false" hidden="true" name="__ago10_1" vbProcedure="false">{"'gráf jan00'!$A$1:$AK$41"}</definedName>
    <definedName function="false" hidden="true" name="__ago10_1_1" vbProcedure="false">{"'gráf jan00'!$A$1:$AK$41"}</definedName>
    <definedName function="false" hidden="true" name="__ago10_1_1_1" vbProcedure="false">{"'gráf jan00'!$A$1:$AK$41"}</definedName>
    <definedName function="false" hidden="true" name="__ago10_1_2" vbProcedure="false">{"'gráf jan00'!$A$1:$AK$41"}</definedName>
    <definedName function="false" hidden="true" name="__ago10_2" vbProcedure="false">{"'gráf jan00'!$A$1:$AK$41"}</definedName>
    <definedName function="false" hidden="true" name="__ago1_1" vbProcedure="false">{"'gráf jan00'!$A$1:$AK$41"}</definedName>
    <definedName function="false" hidden="true" name="__ago1_1_1" vbProcedure="false">{"'gráf jan00'!$A$1:$AK$41"}</definedName>
    <definedName function="false" hidden="true" name="__ago1_1_1_1" vbProcedure="false">{"'gráf jan00'!$A$1:$AK$41"}</definedName>
    <definedName function="false" hidden="true" name="__ago1_1_2" vbProcedure="false">{"'gráf jan00'!$A$1:$AK$41"}</definedName>
    <definedName function="false" hidden="true" name="__ago1_2" vbProcedure="false">{"'gráf jan00'!$A$1:$AK$41"}</definedName>
    <definedName function="false" hidden="true" name="__ago2" vbProcedure="false">{"'gráf jan00'!$A$1:$AK$41"}</definedName>
    <definedName function="false" hidden="true" name="__ago2004" vbProcedure="false">{"'gráf jan00'!$A$1:$AK$41"}</definedName>
    <definedName function="false" hidden="true" name="__AGO21" vbProcedure="false">{"'gráf jan00'!$A$1:$AK$41"}</definedName>
    <definedName function="false" hidden="true" name="__ago2_1" vbProcedure="false">{"'gráf jan00'!$A$1:$AK$41"}</definedName>
    <definedName function="false" hidden="true" name="__ago2_1_1" vbProcedure="false">{"'gráf jan00'!$A$1:$AK$41"}</definedName>
    <definedName function="false" hidden="true" name="__ago2_1_1_1" vbProcedure="false">{"'gráf jan00'!$A$1:$AK$41"}</definedName>
    <definedName function="false" hidden="true" name="__ago2_1_2" vbProcedure="false">{"'gráf jan00'!$A$1:$AK$41"}</definedName>
    <definedName function="false" hidden="true" name="__ago2_2" vbProcedure="false">{"'gráf jan00'!$A$1:$AK$41"}</definedName>
    <definedName function="false" hidden="true" name="__ago3" vbProcedure="false">{"'gráf jan00'!$A$1:$AK$41"}</definedName>
    <definedName function="false" hidden="true" name="__AGO30" vbProcedure="false">{"'gráf jan00'!$A$1:$AK$41"}</definedName>
    <definedName function="false" hidden="true" name="__ago3_1" vbProcedure="false">{"'gráf jan00'!$A$1:$AK$41"}</definedName>
    <definedName function="false" hidden="true" name="__ago3_1_1" vbProcedure="false">{"'gráf jan00'!$A$1:$AK$41"}</definedName>
    <definedName function="false" hidden="true" name="__ago3_1_1_1" vbProcedure="false">{"'gráf jan00'!$A$1:$AK$41"}</definedName>
    <definedName function="false" hidden="true" name="__ago3_1_2" vbProcedure="false">{"'gráf jan00'!$A$1:$AK$41"}</definedName>
    <definedName function="false" hidden="true" name="__ago3_2" vbProcedure="false">{"'gráf jan00'!$A$1:$AK$41"}</definedName>
    <definedName function="false" hidden="true" name="__ago4" vbProcedure="false">{"'gráf jan00'!$A$1:$AK$41"}</definedName>
    <definedName function="false" hidden="true" name="__ago4_1" vbProcedure="false">{"'gráf jan00'!$A$1:$AK$41"}</definedName>
    <definedName function="false" hidden="true" name="__ago4_1_1" vbProcedure="false">{"'gráf jan00'!$A$1:$AK$41"}</definedName>
    <definedName function="false" hidden="true" name="__ago4_1_1_1" vbProcedure="false">{"'gráf jan00'!$A$1:$AK$41"}</definedName>
    <definedName function="false" hidden="true" name="__ago4_1_2" vbProcedure="false">{"'gráf jan00'!$A$1:$AK$41"}</definedName>
    <definedName function="false" hidden="true" name="__ago4_2" vbProcedure="false">{"'gráf jan00'!$A$1:$AK$41"}</definedName>
    <definedName function="false" hidden="true" name="__ago5" vbProcedure="false">{"'gráf jan00'!$A$1:$AK$41"}</definedName>
    <definedName function="false" hidden="true" name="__ago5_1" vbProcedure="false">{"'gráf jan00'!$A$1:$AK$41"}</definedName>
    <definedName function="false" hidden="true" name="__ago5_1_1" vbProcedure="false">{"'gráf jan00'!$A$1:$AK$41"}</definedName>
    <definedName function="false" hidden="true" name="__ago5_1_1_1" vbProcedure="false">{"'gráf jan00'!$A$1:$AK$41"}</definedName>
    <definedName function="false" hidden="true" name="__ago5_1_2" vbProcedure="false">{"'gráf jan00'!$A$1:$AK$41"}</definedName>
    <definedName function="false" hidden="true" name="__ago5_2" vbProcedure="false">{"'gráf jan00'!$A$1:$AK$41"}</definedName>
    <definedName function="false" hidden="true" name="__ago6" vbProcedure="false">{"'gráf jan00'!$A$1:$AK$41"}</definedName>
    <definedName function="false" hidden="true" name="__ago6_1" vbProcedure="false">{"'gráf jan00'!$A$1:$AK$41"}</definedName>
    <definedName function="false" hidden="true" name="__ago6_1_1" vbProcedure="false">{"'gráf jan00'!$A$1:$AK$41"}</definedName>
    <definedName function="false" hidden="true" name="__ago6_1_1_1" vbProcedure="false">{"'gráf jan00'!$A$1:$AK$41"}</definedName>
    <definedName function="false" hidden="true" name="__ago6_1_2" vbProcedure="false">{"'gráf jan00'!$A$1:$AK$41"}</definedName>
    <definedName function="false" hidden="true" name="__ago6_2" vbProcedure="false">{"'gráf jan00'!$A$1:$AK$41"}</definedName>
    <definedName function="false" hidden="true" name="__ago7" vbProcedure="false">{"'gráf jan00'!$A$1:$AK$41"}</definedName>
    <definedName function="false" hidden="true" name="__ago7_1" vbProcedure="false">{"'gráf jan00'!$A$1:$AK$41"}</definedName>
    <definedName function="false" hidden="true" name="__ago7_1_1" vbProcedure="false">{"'gráf jan00'!$A$1:$AK$41"}</definedName>
    <definedName function="false" hidden="true" name="__ago7_1_1_1" vbProcedure="false">{"'gráf jan00'!$A$1:$AK$41"}</definedName>
    <definedName function="false" hidden="true" name="__ago7_1_2" vbProcedure="false">{"'gráf jan00'!$A$1:$AK$41"}</definedName>
    <definedName function="false" hidden="true" name="__ago7_2" vbProcedure="false">{"'gráf jan00'!$A$1:$AK$41"}</definedName>
    <definedName function="false" hidden="true" name="__ago8" vbProcedure="false">{"'gráf jan00'!$A$1:$AK$41"}</definedName>
    <definedName function="false" hidden="true" name="__ago8_1" vbProcedure="false">{"'gráf jan00'!$A$1:$AK$41"}</definedName>
    <definedName function="false" hidden="true" name="__ago8_1_1" vbProcedure="false">{"'gráf jan00'!$A$1:$AK$41"}</definedName>
    <definedName function="false" hidden="true" name="__ago8_1_1_1" vbProcedure="false">{"'gráf jan00'!$A$1:$AK$41"}</definedName>
    <definedName function="false" hidden="true" name="__ago8_1_2" vbProcedure="false">{"'gráf jan00'!$A$1:$AK$41"}</definedName>
    <definedName function="false" hidden="true" name="__ago8_2" vbProcedure="false">{"'gráf jan00'!$A$1:$AK$41"}</definedName>
    <definedName function="false" hidden="true" name="__ago9" vbProcedure="false">{"'gráf jan00'!$A$1:$AK$41"}</definedName>
    <definedName function="false" hidden="true" name="__ago99999" vbProcedure="false">{"'gráf jan00'!$A$1:$AK$41"}</definedName>
    <definedName function="false" hidden="true" name="__ago99999_1" vbProcedure="false">{"'gráf jan00'!$A$1:$AK$41"}</definedName>
    <definedName function="false" hidden="true" name="__ago99999_1_1" vbProcedure="false">{"'gráf jan00'!$A$1:$AK$41"}</definedName>
    <definedName function="false" hidden="true" name="__ago99999_1_1_1" vbProcedure="false">{"'gráf jan00'!$A$1:$AK$41"}</definedName>
    <definedName function="false" hidden="true" name="__ago99999_1_2" vbProcedure="false">{"'gráf jan00'!$A$1:$AK$41"}</definedName>
    <definedName function="false" hidden="true" name="__ago99999_2" vbProcedure="false">{"'gráf jan00'!$A$1:$AK$41"}</definedName>
    <definedName function="false" hidden="true" name="__ago9_1" vbProcedure="false">{"'gráf jan00'!$A$1:$AK$41"}</definedName>
    <definedName function="false" hidden="true" name="__ago9_1_1" vbProcedure="false">{"'gráf jan00'!$A$1:$AK$41"}</definedName>
    <definedName function="false" hidden="true" name="__ago9_1_1_1" vbProcedure="false">{"'gráf jan00'!$A$1:$AK$41"}</definedName>
    <definedName function="false" hidden="true" name="__ago9_1_2" vbProcedure="false">{"'gráf jan00'!$A$1:$AK$41"}</definedName>
    <definedName function="false" hidden="true" name="__ago9_2" vbProcedure="false">{"'gráf jan00'!$A$1:$AK$41"}</definedName>
    <definedName function="false" hidden="true" name="__arq1" vbProcedure="false">{"'REL CUSTODIF'!$B$1:$H$72"}</definedName>
    <definedName function="false" hidden="true" name="__ba2" vbProcedure="false">{#N/A,#N/A,FALSE,"GERAL";#N/A,#N/A,FALSE,"012-96";#N/A,#N/A,FALSE,"018-96";#N/A,#N/A,FALSE,"027-96";#N/A,#N/A,FALSE,"059-96";#N/A,#N/A,FALSE,"076-96";#N/A,#N/A,FALSE,"019-97";#N/A,#N/A,FALSE,"021-97";#N/A,#N/A,FALSE,"022-97";#N/A,#N/A,FALSE,"028-97"}</definedName>
    <definedName function="false" hidden="true" name="__bar1" vbProcedure="false">{#N/A,#N/A,FALSE,"GERAL";#N/A,#N/A,FALSE,"012-96";#N/A,#N/A,FALSE,"018-96";#N/A,#N/A,FALSE,"027-96";#N/A,#N/A,FALSE,"059-96";#N/A,#N/A,FALSE,"076-96";#N/A,#N/A,FALSE,"019-97";#N/A,#N/A,FALSE,"021-97";#N/A,#N/A,FALSE,"022-97";#N/A,#N/A,FALSE,"028-97"}</definedName>
    <definedName function="false" hidden="true" name="__bar1_1" vbProcedure="false">{#N/A,#N/A,FALSE,"GERAL";#N/A,#N/A,FALSE,"012-96";#N/A,#N/A,FALSE,"018-96";#N/A,#N/A,FALSE,"027-96";#N/A,#N/A,FALSE,"059-96";#N/A,#N/A,FALSE,"076-96";#N/A,#N/A,FALSE,"019-97";#N/A,#N/A,FALSE,"021-97";#N/A,#N/A,FALSE,"022-97";#N/A,#N/A,FALSE,"028-97"}</definedName>
    <definedName function="false" hidden="true" name="__bar1_1_1" vbProcedure="false">{#N/A,#N/A,FALSE,"GERAL";#N/A,#N/A,FALSE,"012-96";#N/A,#N/A,FALSE,"018-96";#N/A,#N/A,FALSE,"027-96";#N/A,#N/A,FALSE,"059-96";#N/A,#N/A,FALSE,"076-96";#N/A,#N/A,FALSE,"019-97";#N/A,#N/A,FALSE,"021-97";#N/A,#N/A,FALSE,"022-97";#N/A,#N/A,FALSE,"028-97"}</definedName>
    <definedName function="false" hidden="true" name="__bar1_1_1_1" vbProcedure="false">{#N/A,#N/A,FALSE,"GERAL";#N/A,#N/A,FALSE,"012-96";#N/A,#N/A,FALSE,"018-96";#N/A,#N/A,FALSE,"027-96";#N/A,#N/A,FALSE,"059-96";#N/A,#N/A,FALSE,"076-96";#N/A,#N/A,FALSE,"019-97";#N/A,#N/A,FALSE,"021-97";#N/A,#N/A,FALSE,"022-97";#N/A,#N/A,FALSE,"028-97"}</definedName>
    <definedName function="false" hidden="true" name="__bar1_1_2" vbProcedure="false">{#N/A,#N/A,FALSE,"GERAL";#N/A,#N/A,FALSE,"012-96";#N/A,#N/A,FALSE,"018-96";#N/A,#N/A,FALSE,"027-96";#N/A,#N/A,FALSE,"059-96";#N/A,#N/A,FALSE,"076-96";#N/A,#N/A,FALSE,"019-97";#N/A,#N/A,FALSE,"021-97";#N/A,#N/A,FALSE,"022-97";#N/A,#N/A,FALSE,"028-97"}</definedName>
    <definedName function="false" hidden="true" name="__bar1_2" vbProcedure="false">{#N/A,#N/A,FALSE,"GERAL";#N/A,#N/A,FALSE,"012-96";#N/A,#N/A,FALSE,"018-96";#N/A,#N/A,FALSE,"027-96";#N/A,#N/A,FALSE,"059-96";#N/A,#N/A,FALSE,"076-96";#N/A,#N/A,FALSE,"019-97";#N/A,#N/A,FALSE,"021-97";#N/A,#N/A,FALSE,"022-97";#N/A,#N/A,FALSE,"028-97"}</definedName>
    <definedName function="false" hidden="true" name="__BBB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5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5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5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5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5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8"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8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8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8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8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8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9"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9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9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9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9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BB9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bm03" vbProcedure="false">{#N/A,#N/A,FALSE,"CPV";#N/A,#N/A,FALSE,"Pareto";#N/A,#N/A,FALSE,"Gráficos"}</definedName>
    <definedName function="false" hidden="true" name="__bm03_1" vbProcedure="false">{#N/A,#N/A,FALSE,"CPV";#N/A,#N/A,FALSE,"Pareto";#N/A,#N/A,FALSE,"Gráficos"}</definedName>
    <definedName function="false" hidden="false" name="__br4" vbProcedure="false">#REF!</definedName>
    <definedName function="false" hidden="true" name="__CCC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2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2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2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2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2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3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3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3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3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3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6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6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6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6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6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7"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7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7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7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7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CCC7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1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1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2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2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2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2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2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3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3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3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3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3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4"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4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4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4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4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4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5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5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5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5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5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6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6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6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6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6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db2" vbProcedure="false">{"'Quadro'!$A$4:$BG$78"}</definedName>
    <definedName function="false" hidden="true" name="__DEF2" vbProcedure="false">{#N/A,#N/A,FALSE,"DEF1";#N/A,#N/A,FALSE,"DEF2";#N/A,#N/A,FALSE,"DEF3"}</definedName>
    <definedName function="false" hidden="true" name="__DEF2_1" vbProcedure="false">{#N/A,#N/A,FALSE,"DEF1";#N/A,#N/A,FALSE,"DEF2";#N/A,#N/A,FALSE,"DEF3"}</definedName>
    <definedName function="false" hidden="true" name="__DEF2_1_1" vbProcedure="false">{#N/A,#N/A,FALSE,"DEF1";#N/A,#N/A,FALSE,"DEF2";#N/A,#N/A,FALSE,"DEF3"}</definedName>
    <definedName function="false" hidden="true" name="__DEF2_1_1_1" vbProcedure="false">{#N/A,#N/A,FALSE,"DEF1";#N/A,#N/A,FALSE,"DEF2";#N/A,#N/A,FALSE,"DEF3"}</definedName>
    <definedName function="false" hidden="true" name="__DEF2_1_2" vbProcedure="false">{#N/A,#N/A,FALSE,"DEF1";#N/A,#N/A,FALSE,"DEF2";#N/A,#N/A,FALSE,"DEF3"}</definedName>
    <definedName function="false" hidden="true" name="__DEF2_2" vbProcedure="false">{#N/A,#N/A,FALSE,"DEF1";#N/A,#N/A,FALSE,"DEF2";#N/A,#N/A,FALSE,"DEF3"}</definedName>
    <definedName function="false" hidden="true" name="__DEF3" vbProcedure="false">{#N/A,#N/A,FALSE,"DEF1";#N/A,#N/A,FALSE,"DEF2";#N/A,#N/A,FALSE,"DEF3"}</definedName>
    <definedName function="false" hidden="true" name="__DEF3_1" vbProcedure="false">{#N/A,#N/A,FALSE,"DEF1";#N/A,#N/A,FALSE,"DEF2";#N/A,#N/A,FALSE,"DEF3"}</definedName>
    <definedName function="false" hidden="true" name="__DEF3_1_1" vbProcedure="false">{#N/A,#N/A,FALSE,"DEF1";#N/A,#N/A,FALSE,"DEF2";#N/A,#N/A,FALSE,"DEF3"}</definedName>
    <definedName function="false" hidden="true" name="__DEF3_1_1_1" vbProcedure="false">{#N/A,#N/A,FALSE,"DEF1";#N/A,#N/A,FALSE,"DEF2";#N/A,#N/A,FALSE,"DEF3"}</definedName>
    <definedName function="false" hidden="true" name="__DEF3_1_2" vbProcedure="false">{#N/A,#N/A,FALSE,"DEF1";#N/A,#N/A,FALSE,"DEF2";#N/A,#N/A,FALSE,"DEF3"}</definedName>
    <definedName function="false" hidden="true" name="__DEF3_2" vbProcedure="false">{#N/A,#N/A,FALSE,"DEF1";#N/A,#N/A,FALSE,"DEF2";#N/A,#N/A,FALSE,"DEF3"}</definedName>
    <definedName function="false" hidden="true" name="__DFG4"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_EB1" vbProcedure="false">{#N/A,#N/A,FALSE,"GERAL";#N/A,#N/A,FALSE,"012-96";#N/A,#N/A,FALSE,"018-96";#N/A,#N/A,FALSE,"027-96";#N/A,#N/A,FALSE,"059-96";#N/A,#N/A,FALSE,"076-96";#N/A,#N/A,FALSE,"019-97";#N/A,#N/A,FALSE,"021-97";#N/A,#N/A,FALSE,"022-97";#N/A,#N/A,FALSE,"028-97"}</definedName>
    <definedName function="false" hidden="true" name="__ee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1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1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2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2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2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2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2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3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3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3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3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3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4"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4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4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4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4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4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5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5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5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5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e5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efc10" vbProcedure="false">{"'RR'!$A$2:$E$81"}</definedName>
    <definedName function="false" hidden="true" name="__efc10_1" vbProcedure="false">{"'RR'!$A$2:$E$81"}</definedName>
    <definedName function="false" hidden="true" name="__efc10_1_1" vbProcedure="false">{"'RR'!$A$2:$E$81"}</definedName>
    <definedName function="false" hidden="true" name="__efc10_1_1_1" vbProcedure="false">{"'RR'!$A$2:$E$81"}</definedName>
    <definedName function="false" hidden="true" name="__efc10_1_2" vbProcedure="false">{"'RR'!$A$2:$E$81"}</definedName>
    <definedName function="false" hidden="true" name="__efc10_2" vbProcedure="false">{"'RR'!$A$2:$E$81"}</definedName>
    <definedName function="false" hidden="true" name="__EFC2" vbProcedure="false">{"'RR'!$A$2:$E$81"}</definedName>
    <definedName function="false" hidden="true" name="__efc23" vbProcedure="false">{"'RR'!$A$2:$E$81"}</definedName>
    <definedName function="false" hidden="true" name="__EFC2_1" vbProcedure="false">{"'RR'!$A$2:$E$81"}</definedName>
    <definedName function="false" hidden="true" name="__EFC2_1_1" vbProcedure="false">{"'RR'!$A$2:$E$81"}</definedName>
    <definedName function="false" hidden="true" name="__EFC2_1_1_1" vbProcedure="false">{"'RR'!$A$2:$E$81"}</definedName>
    <definedName function="false" hidden="true" name="__EFC2_1_2" vbProcedure="false">{"'RR'!$A$2:$E$81"}</definedName>
    <definedName function="false" hidden="true" name="__EFC2_2" vbProcedure="false">{"'RR'!$A$2:$E$81"}</definedName>
    <definedName function="false" hidden="true" name="__EFC3" vbProcedure="false">{"'RR'!$A$2:$E$81"}</definedName>
    <definedName function="false" hidden="true" name="__EFC3_1" vbProcedure="false">{"'RR'!$A$2:$E$81"}</definedName>
    <definedName function="false" hidden="true" name="__EFC3_1_1" vbProcedure="false">{"'RR'!$A$2:$E$81"}</definedName>
    <definedName function="false" hidden="true" name="__EFC3_1_1_1" vbProcedure="false">{"'RR'!$A$2:$E$81"}</definedName>
    <definedName function="false" hidden="true" name="__EFC3_1_2" vbProcedure="false">{"'RR'!$A$2:$E$81"}</definedName>
    <definedName function="false" hidden="true" name="__EFC3_2" vbProcedure="false">{"'RR'!$A$2:$E$81"}</definedName>
    <definedName function="false" hidden="true" name="__EFC4" vbProcedure="false">{"'RR'!$A$2:$E$81"}</definedName>
    <definedName function="false" hidden="true" name="__EFC4_1" vbProcedure="false">{"'RR'!$A$2:$E$81"}</definedName>
    <definedName function="false" hidden="true" name="__EFC4_1_1" vbProcedure="false">{"'RR'!$A$2:$E$81"}</definedName>
    <definedName function="false" hidden="true" name="__EFC4_1_1_1" vbProcedure="false">{"'RR'!$A$2:$E$81"}</definedName>
    <definedName function="false" hidden="true" name="__EFC4_1_2" vbProcedure="false">{"'RR'!$A$2:$E$81"}</definedName>
    <definedName function="false" hidden="true" name="__EFC4_2" vbProcedure="false">{"'RR'!$A$2:$E$81"}</definedName>
    <definedName function="false" hidden="true" name="__ESP1" vbProcedure="false">{#N/A,#N/A,FALSE,"GERAL";#N/A,#N/A,FALSE,"012-96";#N/A,#N/A,FALSE,"018-96";#N/A,#N/A,FALSE,"027-96";#N/A,#N/A,FALSE,"059-96";#N/A,#N/A,FALSE,"076-96";#N/A,#N/A,FALSE,"019-97";#N/A,#N/A,FALSE,"021-97";#N/A,#N/A,FALSE,"022-97";#N/A,#N/A,FALSE,"028-97"}</definedName>
    <definedName function="false" hidden="true" name="__F12" vbProcedure="false">{#N/A,#N/A,FALSE,"ET-CAPA";#N/A,#N/A,FALSE,"ET-PAG1";#N/A,#N/A,FALSE,"ET-PAG2";#N/A,#N/A,FALSE,"ET-PAG3";#N/A,#N/A,FALSE,"ET-PAG4";#N/A,#N/A,FALSE,"ET-PAG5"}</definedName>
    <definedName function="false" hidden="true" name="__F12_1" vbProcedure="false">{#N/A,#N/A,FALSE,"ET-CAPA";#N/A,#N/A,FALSE,"ET-PAG1";#N/A,#N/A,FALSE,"ET-PAG2";#N/A,#N/A,FALSE,"ET-PAG3";#N/A,#N/A,FALSE,"ET-PAG4";#N/A,#N/A,FALSE,"ET-PAG5"}</definedName>
    <definedName function="false" hidden="true" name="__F15" vbProcedure="false">{#N/A,#N/A,FALSE,"ET-CAPA";#N/A,#N/A,FALSE,"ET-PAG1";#N/A,#N/A,FALSE,"ET-PAG2";#N/A,#N/A,FALSE,"ET-PAG3";#N/A,#N/A,FALSE,"ET-PAG4";#N/A,#N/A,FALSE,"ET-PAG5"}</definedName>
    <definedName function="false" hidden="true" name="__F15_1" vbProcedure="false">{#N/A,#N/A,FALSE,"ET-CAPA";#N/A,#N/A,FALSE,"ET-PAG1";#N/A,#N/A,FALSE,"ET-PAG2";#N/A,#N/A,FALSE,"ET-PAG3";#N/A,#N/A,FALSE,"ET-PAG4";#N/A,#N/A,FALSE,"ET-PAG5"}</definedName>
    <definedName function="false" hidden="true" name="__f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5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5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5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5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5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8"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8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8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8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8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8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9"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9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9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9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9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9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FDS_HYPERLINK_TOGGLE_STATE__" vbProcedure="false">"ON"</definedName>
    <definedName function="false" hidden="true" name="__FDS_UNIQUE_RANGE_ID_GENERATOR_COUNTER" vbProcedure="false">1</definedName>
    <definedName function="false" hidden="true" name="__ffp16" vbProcedure="false">{"'gráf jan00'!$A$1:$AK$41"}</definedName>
    <definedName function="false" hidden="true" name="__ffp16_1" vbProcedure="false">{"'gráf jan00'!$A$1:$AK$41"}</definedName>
    <definedName function="false" hidden="true" name="__ffp16_1_1" vbProcedure="false">{"'gráf jan00'!$A$1:$AK$41"}</definedName>
    <definedName function="false" hidden="true" name="__ffp16_1_1_1" vbProcedure="false">{"'gráf jan00'!$A$1:$AK$41"}</definedName>
    <definedName function="false" hidden="true" name="__ffp16_1_2" vbProcedure="false">{"'gráf jan00'!$A$1:$AK$41"}</definedName>
    <definedName function="false" hidden="true" name="__ffp16_2" vbProcedure="false">{"'gráf jan00'!$A$1:$AK$41"}</definedName>
    <definedName function="false" hidden="true" name="__ffp4589" vbProcedure="false">{"'gráf jan00'!$A$1:$AK$41"}</definedName>
    <definedName function="false" hidden="true" name="__ffp4589_1" vbProcedure="false">{"'gráf jan00'!$A$1:$AK$41"}</definedName>
    <definedName function="false" hidden="true" name="__ffp4589_1_1" vbProcedure="false">{"'gráf jan00'!$A$1:$AK$41"}</definedName>
    <definedName function="false" hidden="true" name="__ffp4589_1_1_1" vbProcedure="false">{"'gráf jan00'!$A$1:$AK$41"}</definedName>
    <definedName function="false" hidden="true" name="__ffp4589_1_2" vbProcedure="false">{"'gráf jan00'!$A$1:$AK$41"}</definedName>
    <definedName function="false" hidden="true" name="__ffp4589_2" vbProcedure="false">{"'gráf jan00'!$A$1:$AK$41"}</definedName>
    <definedName function="false" hidden="true" name="__FR2" vbProcedure="false">{#N/A,#N/A,FALSE,"GERAL";#N/A,#N/A,FALSE,"012-96";#N/A,#N/A,FALSE,"018-96";#N/A,#N/A,FALSE,"027-96";#N/A,#N/A,FALSE,"059-96";#N/A,#N/A,FALSE,"076-96";#N/A,#N/A,FALSE,"019-97";#N/A,#N/A,FALSE,"021-97";#N/A,#N/A,FALSE,"022-97";#N/A,#N/A,FALSE,"028-97"}</definedName>
    <definedName function="false" hidden="true" name="__I027611" vbProcedure="false">{#N/A,#N/A,FALSE,"지침";#N/A,#N/A,FALSE,"환경분석";#N/A,#N/A,FALSE,"Sheet16"}</definedName>
    <definedName function="false" hidden="true" name="__I027611_1" vbProcedure="false">{#N/A,#N/A,FALSE,"지침";#N/A,#N/A,FALSE,"환경분석";#N/A,#N/A,FALSE,"Sheet16"}</definedName>
    <definedName function="false" hidden="true" name="__I027611_1_1" vbProcedure="false">{#N/A,#N/A,FALSE,"지침";#N/A,#N/A,FALSE,"환경분석";#N/A,#N/A,FALSE,"Sheet16"}</definedName>
    <definedName function="false" hidden="true" name="__I027611_1_1_1" vbProcedure="false">{#N/A,#N/A,FALSE,"지침";#N/A,#N/A,FALSE,"환경분석";#N/A,#N/A,FALSE,"Sheet16"}</definedName>
    <definedName function="false" hidden="true" name="__I027611_1_2" vbProcedure="false">{#N/A,#N/A,FALSE,"지침";#N/A,#N/A,FALSE,"환경분석";#N/A,#N/A,FALSE,"Sheet16"}</definedName>
    <definedName function="false" hidden="true" name="__I027611_2" vbProcedure="false">{#N/A,#N/A,FALSE,"지침";#N/A,#N/A,FALSE,"환경분석";#N/A,#N/A,FALSE,"Sheet16"}</definedName>
    <definedName function="false" hidden="true" name="__IntlFixup" vbProcedure="false">TRUE()</definedName>
    <definedName function="false" hidden="true" name="__IntlFixupTable" vbProcedure="false">#REF!</definedName>
    <definedName function="false" hidden="true" name="__JAN02" vbProcedure="false">{"VENTAS1",#N/A,FALSE,"VENTAS";"VENTAS2",#N/A,FALSE,"VENTAS";"VENTAS3",#N/A,FALSE,"VENTAS";"VENTAS4",#N/A,FALSE,"VENTAS";"VENTAS5",#N/A,FALSE,"VENTAS";"VENTAS6",#N/A,FALSE,"VENTAS";"VENTAS7",#N/A,FALSE,"VENTAS";"VENTAS8",#N/A,FALSE,"VENTAS"}</definedName>
    <definedName function="false" hidden="true" name="__JU7"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_jun04" vbProcedure="false">{"'gráf jan00'!$A$1:$AK$41"}</definedName>
    <definedName function="false" hidden="true" name="__jun04_1" vbProcedure="false">{"'gráf jan00'!$A$1:$AK$41"}</definedName>
    <definedName function="false" hidden="true" name="__jun04_1_1" vbProcedure="false">{"'gráf jan00'!$A$1:$AK$41"}</definedName>
    <definedName function="false" hidden="true" name="__jun04_1_1_1" vbProcedure="false">{"'gráf jan00'!$A$1:$AK$41"}</definedName>
    <definedName function="false" hidden="true" name="__jun04_1_2" vbProcedure="false">{"'gráf jan00'!$A$1:$AK$41"}</definedName>
    <definedName function="false" hidden="true" name="__jun04_2" vbProcedure="false">{"'gráf jan00'!$A$1:$AK$41"}</definedName>
    <definedName function="false" hidden="true" name="__ki2" vbProcedure="false">{#N/A,#N/A,FALSE,"PCOL"}</definedName>
    <definedName function="false" hidden="true" name="__kj14"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_kj16"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_kj4"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_kj8"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_la31" vbProcedure="false">#REF!</definedName>
    <definedName function="false" hidden="true" name="__la312" vbProcedure="false">#REF!</definedName>
    <definedName function="false" hidden="true" name="__la32" vbProcedure="false">#REF!</definedName>
    <definedName function="false" hidden="true" name="__la4" vbProcedure="false">#REF!</definedName>
    <definedName function="false" hidden="true" name="__la5" vbProcedure="false">#REF!</definedName>
    <definedName function="false" hidden="true" name="__la6" vbProcedure="false">#REF!</definedName>
    <definedName function="false" hidden="true" name="__la7" vbProcedure="false">#REF!</definedName>
    <definedName function="false" hidden="true" name="__la8" vbProcedure="false">#REF!</definedName>
    <definedName function="false" hidden="true" name="__la9" vbProcedure="false">#REF!</definedName>
    <definedName function="false" hidden="true" name="__lb1" vbProcedure="false">#REF!</definedName>
    <definedName function="false" hidden="true" name="__lb10" vbProcedure="false">#REF!</definedName>
    <definedName function="false" hidden="true" name="__lb11" vbProcedure="false">#REF!</definedName>
    <definedName function="false" hidden="true" name="__lb12" vbProcedure="false">#REF!</definedName>
    <definedName function="false" hidden="true" name="__lb13" vbProcedure="false">#REF!</definedName>
    <definedName function="false" hidden="true" name="__lb14" vbProcedure="false">#REF!</definedName>
    <definedName function="false" hidden="true" name="__lb15" vbProcedure="false">#REF!</definedName>
    <definedName function="false" hidden="true" name="__lb16" vbProcedure="false">#REF!</definedName>
    <definedName function="false" hidden="true" name="__lb17" vbProcedure="false">#REF!</definedName>
    <definedName function="false" hidden="true" name="__lb18" vbProcedure="false">#REF!</definedName>
    <definedName function="false" hidden="true" name="__lb19" vbProcedure="false">#REF!</definedName>
    <definedName function="false" hidden="true" name="__lb2" vbProcedure="false">#REF!</definedName>
    <definedName function="false" hidden="true" name="__lb20" vbProcedure="false">#REF!</definedName>
    <definedName function="false" hidden="true" name="__lb21" vbProcedure="false">#REF!</definedName>
    <definedName function="false" hidden="true" name="__lb22" vbProcedure="false">#REF!</definedName>
    <definedName function="false" hidden="true" name="__lb23" vbProcedure="false">#REF!</definedName>
    <definedName function="false" hidden="true" name="__lb24" vbProcedure="false">#REF!</definedName>
    <definedName function="false" hidden="true" name="__lb25" vbProcedure="false">#REF!</definedName>
    <definedName function="false" hidden="true" name="__lb27" vbProcedure="false">#REF!</definedName>
    <definedName function="false" hidden="true" name="__lb28" vbProcedure="false">#REF!</definedName>
    <definedName function="false" hidden="true" name="__lb29" vbProcedure="false">#REF!</definedName>
    <definedName function="false" hidden="true" name="__lb3" vbProcedure="false">#REF!</definedName>
    <definedName function="false" hidden="true" name="__lb30" vbProcedure="false">#REF!</definedName>
    <definedName function="false" hidden="true" name="__lb31" vbProcedure="false">#REF!</definedName>
    <definedName function="false" hidden="true" name="__lb32" vbProcedure="false">#REF!</definedName>
    <definedName function="false" hidden="true" name="__lb4" vbProcedure="false">#REF!</definedName>
    <definedName function="false" hidden="true" name="__lb5" vbProcedure="false">#REF!</definedName>
    <definedName function="false" hidden="true" name="__lb6" vbProcedure="false">#REF!</definedName>
    <definedName function="false" hidden="true" name="__lb7" vbProcedure="false">#REF!</definedName>
    <definedName function="false" hidden="true" name="__lb8" vbProcedure="false">#REF!</definedName>
    <definedName function="false" hidden="true" name="__lb9" vbProcedure="false">#REF!</definedName>
    <definedName function="false" hidden="true" name="__lbc1" vbProcedure="false">#REF!</definedName>
    <definedName function="false" hidden="true" name="__lbc10" vbProcedure="false">#REF!</definedName>
    <definedName function="false" hidden="true" name="__lbc11" vbProcedure="false">#REF!</definedName>
    <definedName function="false" hidden="true" name="__lbc12" vbProcedure="false">#REF!</definedName>
    <definedName function="false" hidden="true" name="__lbc13" vbProcedure="false">#REF!</definedName>
    <definedName function="false" hidden="true" name="__lbc14" vbProcedure="false">#REF!</definedName>
    <definedName function="false" hidden="true" name="__lbc15" vbProcedure="false">#REF!</definedName>
    <definedName function="false" hidden="true" name="__lbc16" vbProcedure="false">#REF!</definedName>
    <definedName function="false" hidden="true" name="__lbc17" vbProcedure="false">#REF!</definedName>
    <definedName function="false" hidden="true" name="__lbc18" vbProcedure="false">#REF!</definedName>
    <definedName function="false" hidden="true" name="__lbc19" vbProcedure="false">#REF!</definedName>
    <definedName function="false" hidden="true" name="__lbc2" vbProcedure="false">#REF!</definedName>
    <definedName function="false" hidden="true" name="__lbc20" vbProcedure="false">#REF!</definedName>
    <definedName function="false" hidden="true" name="__lbc21" vbProcedure="false">#REF!</definedName>
    <definedName function="false" hidden="true" name="__lbc22" vbProcedure="false">#REF!</definedName>
    <definedName function="false" hidden="true" name="__lbc23" vbProcedure="false">#REF!</definedName>
    <definedName function="false" hidden="true" name="__lbc24" vbProcedure="false">#REF!</definedName>
    <definedName function="false" hidden="true" name="__lbc25" vbProcedure="false">#REF!</definedName>
    <definedName function="false" hidden="true" name="__lbc26" vbProcedure="false">#REF!</definedName>
    <definedName function="false" hidden="true" name="__lbc27" vbProcedure="false">#REF!</definedName>
    <definedName function="false" hidden="true" name="__lbc28" vbProcedure="false">#REF!</definedName>
    <definedName function="false" hidden="true" name="__lbc29" vbProcedure="false">#REF!</definedName>
    <definedName function="false" hidden="true" name="__lbc3" vbProcedure="false">#REF!</definedName>
    <definedName function="false" hidden="true" name="__lbc31" vbProcedure="false">#REF!</definedName>
    <definedName function="false" hidden="true" name="__lbc32" vbProcedure="false">#REF!</definedName>
    <definedName function="false" hidden="true" name="__lbc4" vbProcedure="false">#REF!</definedName>
    <definedName function="false" hidden="true" name="__lbc5" vbProcedure="false">#REF!</definedName>
    <definedName function="false" hidden="true" name="__lbc6" vbProcedure="false">#REF!</definedName>
    <definedName function="false" hidden="true" name="__lbc7" vbProcedure="false">#REF!</definedName>
    <definedName function="false" hidden="true" name="__lbc8" vbProcedure="false">#REF!</definedName>
    <definedName function="false" hidden="true" name="__lbc9" vbProcedure="false">#REF!</definedName>
    <definedName function="false" hidden="true" name="__ld26" vbProcedure="false">#REF!</definedName>
    <definedName function="false" hidden="true" name="__ld31" vbProcedure="false">#REF!</definedName>
    <definedName function="false" hidden="true" name="__le31" vbProcedure="false">#REF!</definedName>
    <definedName function="false" hidden="true" name="__lf31" vbProcedure="false">#REF!</definedName>
    <definedName function="false" hidden="true" name="__ltf2" vbProcedure="false">#REF!</definedName>
    <definedName function="false" hidden="true" name="__MA2" vbProcedure="false">{"'REL CUSTODIF'!$B$1:$H$72"}</definedName>
    <definedName function="false" hidden="true" name="__MA2_1" vbProcedure="false">{"'REL CUSTODIF'!$B$1:$H$72"}</definedName>
    <definedName function="false" hidden="true" name="__MA2_1_1" vbProcedure="false">{"'REL CUSTODIF'!$B$1:$H$72"}</definedName>
    <definedName function="false" hidden="true" name="__MA2_1_1_1" vbProcedure="false">{"'REL CUSTODIF'!$B$1:$H$72"}</definedName>
    <definedName function="false" hidden="true" name="__MA2_1_2" vbProcedure="false">{"'REL CUSTODIF'!$B$1:$H$72"}</definedName>
    <definedName function="false" hidden="true" name="__MA2_2" vbProcedure="false">{"'REL CUSTODIF'!$B$1:$H$72"}</definedName>
    <definedName function="false" hidden="true" name="__MOA1" vbProcedure="false">{#N/A,#N/A,FALSE,"DEF1";#N/A,#N/A,FALSE,"DEF2";#N/A,#N/A,FALSE,"DEF3"}</definedName>
    <definedName function="false" hidden="true" name="__MOA1_1" vbProcedure="false">{#N/A,#N/A,FALSE,"DEF1";#N/A,#N/A,FALSE,"DEF2";#N/A,#N/A,FALSE,"DEF3"}</definedName>
    <definedName function="false" hidden="true" name="__MOA1_1_1" vbProcedure="false">{#N/A,#N/A,FALSE,"DEF1";#N/A,#N/A,FALSE,"DEF2";#N/A,#N/A,FALSE,"DEF3"}</definedName>
    <definedName function="false" hidden="true" name="__MOA1_1_1_1" vbProcedure="false">{#N/A,#N/A,FALSE,"DEF1";#N/A,#N/A,FALSE,"DEF2";#N/A,#N/A,FALSE,"DEF3"}</definedName>
    <definedName function="false" hidden="true" name="__MOA1_1_2" vbProcedure="false">{#N/A,#N/A,FALSE,"DEF1";#N/A,#N/A,FALSE,"DEF2";#N/A,#N/A,FALSE,"DEF3"}</definedName>
    <definedName function="false" hidden="true" name="__MOA1_2" vbProcedure="false">{#N/A,#N/A,FALSE,"DEF1";#N/A,#N/A,FALSE,"DEF2";#N/A,#N/A,FALSE,"DEF3"}</definedName>
    <definedName function="false" hidden="true" name="__MOA2" vbProcedure="false">{#N/A,#N/A,FALSE,"DEF1";#N/A,#N/A,FALSE,"DEF2";#N/A,#N/A,FALSE,"DEF3"}</definedName>
    <definedName function="false" hidden="true" name="__MOA2_1" vbProcedure="false">{#N/A,#N/A,FALSE,"DEF1";#N/A,#N/A,FALSE,"DEF2";#N/A,#N/A,FALSE,"DEF3"}</definedName>
    <definedName function="false" hidden="true" name="__MOA2_1_1" vbProcedure="false">{#N/A,#N/A,FALSE,"DEF1";#N/A,#N/A,FALSE,"DEF2";#N/A,#N/A,FALSE,"DEF3"}</definedName>
    <definedName function="false" hidden="true" name="__MOA2_1_1_1" vbProcedure="false">{#N/A,#N/A,FALSE,"DEF1";#N/A,#N/A,FALSE,"DEF2";#N/A,#N/A,FALSE,"DEF3"}</definedName>
    <definedName function="false" hidden="true" name="__MOA2_1_2" vbProcedure="false">{#N/A,#N/A,FALSE,"DEF1";#N/A,#N/A,FALSE,"DEF2";#N/A,#N/A,FALSE,"DEF3"}</definedName>
    <definedName function="false" hidden="true" name="__MOA2_2" vbProcedure="false">{#N/A,#N/A,FALSE,"DEF1";#N/A,#N/A,FALSE,"DEF2";#N/A,#N/A,FALSE,"DEF3"}</definedName>
    <definedName function="false" hidden="true" name="__n2" vbProcedure="false">{#N/A,#N/A,FALSE,"PCOL"}</definedName>
    <definedName function="false" hidden="true" name="__n2_1" vbProcedure="false">{#N/A,#N/A,FALSE,"PCOL"}</definedName>
    <definedName function="false" hidden="true" name="__n2_1_1" vbProcedure="false">{#N/A,#N/A,FALSE,"PCOL"}</definedName>
    <definedName function="false" hidden="true" name="__n2_1_1_1" vbProcedure="false">{#N/A,#N/A,FALSE,"PCOL"}</definedName>
    <definedName function="false" hidden="true" name="__n2_1_2" vbProcedure="false">{#N/A,#N/A,FALSE,"PCOL"}</definedName>
    <definedName function="false" hidden="true" name="__n2_2" vbProcedure="false">{#N/A,#N/A,FALSE,"PCOL"}</definedName>
    <definedName function="false" hidden="true" name="__n2_2_1" vbProcedure="false">{#N/A,#N/A,FALSE,"PCOL"}</definedName>
    <definedName function="false" hidden="true" name="__n2_3" vbProcedure="false">{#N/A,#N/A,FALSE,"PCOL"}</definedName>
    <definedName function="false" hidden="true" name="__NNN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1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1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2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2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2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2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2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3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3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3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3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3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5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5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5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5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5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6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6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6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6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NNN6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o1" vbProcedure="false">{"det (May)",#N/A,FALSE,"June";"sum (MAY YTD)",#N/A,FALSE,"June YTD"}</definedName>
    <definedName function="false" hidden="true" name="__o1_1" vbProcedure="false">{"det (May)",#N/A,FALSE,"June";"sum (MAY YTD)",#N/A,FALSE,"June YTD"}</definedName>
    <definedName function="false" hidden="true" name="__o1_1_1" vbProcedure="false">{"det (May)",#N/A,FALSE,"June";"sum (MAY YTD)",#N/A,FALSE,"June YTD"}</definedName>
    <definedName function="false" hidden="true" name="__o1_1_1_1" vbProcedure="false">{"det (May)",#N/A,FALSE,"June";"sum (MAY YTD)",#N/A,FALSE,"June YTD"}</definedName>
    <definedName function="false" hidden="true" name="__o1_1_2" vbProcedure="false">{"det (May)",#N/A,FALSE,"June";"sum (MAY YTD)",#N/A,FALSE,"June YTD"}</definedName>
    <definedName function="false" hidden="true" name="__o1_2" vbProcedure="false">{"det (May)",#N/A,FALSE,"June";"sum (MAY YTD)",#N/A,FALSE,"June YTD"}</definedName>
    <definedName function="false" hidden="true" name="__out2008" vbProcedure="false">{#N/A,#N/A,TRUE,"Serviços"}</definedName>
    <definedName function="false" hidden="true" name="__OUT98" vbProcedure="false">{#N/A,#N/A,TRUE,"Serviços"}</definedName>
    <definedName function="false" hidden="true" name="__OUT988888" vbProcedure="false">{#N/A,#N/A,TRUE,"Serviços"}</definedName>
    <definedName function="false" hidden="true" name="__P0376001" vbProcedure="false">{#N/A,#N/A,FALSE,"지침";#N/A,#N/A,FALSE,"환경분석";#N/A,#N/A,FALSE,"Sheet16"}</definedName>
    <definedName function="false" hidden="true" name="__P0376001_1" vbProcedure="false">{#N/A,#N/A,FALSE,"지침";#N/A,#N/A,FALSE,"환경분석";#N/A,#N/A,FALSE,"Sheet16"}</definedName>
    <definedName function="false" hidden="true" name="__P0376001_1_1" vbProcedure="false">{#N/A,#N/A,FALSE,"지침";#N/A,#N/A,FALSE,"환경분석";#N/A,#N/A,FALSE,"Sheet16"}</definedName>
    <definedName function="false" hidden="true" name="__P0376001_1_1_1" vbProcedure="false">{#N/A,#N/A,FALSE,"지침";#N/A,#N/A,FALSE,"환경분석";#N/A,#N/A,FALSE,"Sheet16"}</definedName>
    <definedName function="false" hidden="true" name="__P0376001_1_2" vbProcedure="false">{#N/A,#N/A,FALSE,"지침";#N/A,#N/A,FALSE,"환경분석";#N/A,#N/A,FALSE,"Sheet16"}</definedName>
    <definedName function="false" hidden="true" name="__P0376001_2" vbProcedure="false">{#N/A,#N/A,FALSE,"지침";#N/A,#N/A,FALSE,"환경분석";#N/A,#N/A,FALSE,"Sheet16"}</definedName>
    <definedName function="false" hidden="true" name="__PA01" vbProcedure="false">{"'teste'!$B$2:$R$49"}</definedName>
    <definedName function="false" hidden="true" name="__PA01_1" vbProcedure="false">{"'teste'!$B$2:$R$49"}</definedName>
    <definedName function="false" hidden="true" name="__PA01_1_1" vbProcedure="false">{"'teste'!$B$2:$R$49"}</definedName>
    <definedName function="false" hidden="true" name="__PA01_1_1_1" vbProcedure="false">{"'teste'!$B$2:$R$49"}</definedName>
    <definedName function="false" hidden="true" name="__PA01_1_2" vbProcedure="false">{"'teste'!$B$2:$R$49"}</definedName>
    <definedName function="false" hidden="true" name="__PA01_2" vbProcedure="false">{"'teste'!$B$2:$R$49"}</definedName>
    <definedName function="false" hidden="true" name="__PN10" vbProcedure="false">{"'gráf jan00'!$A$1:$AK$41"}</definedName>
    <definedName function="false" hidden="true" name="__PN10_1" vbProcedure="false">{"'gráf jan00'!$A$1:$AK$41"}</definedName>
    <definedName function="false" hidden="true" name="__PN10_1_1" vbProcedure="false">{"'gráf jan00'!$A$1:$AK$41"}</definedName>
    <definedName function="false" hidden="true" name="__PN10_1_1_1" vbProcedure="false">{"'gráf jan00'!$A$1:$AK$41"}</definedName>
    <definedName function="false" hidden="true" name="__PN10_1_2" vbProcedure="false">{"'gráf jan00'!$A$1:$AK$41"}</definedName>
    <definedName function="false" hidden="true" name="__PN10_2" vbProcedure="false">{"'gráf jan00'!$A$1:$AK$41"}</definedName>
    <definedName function="false" hidden="true" name="__PPU1" vbProcedure="false">{#N/A,#N/A,FALSE,"Cronograma";#N/A,#N/A,FALSE,"Cronogr. 2"}</definedName>
    <definedName function="false" hidden="true" name="__PPU1_1" vbProcedure="false">{#N/A,#N/A,FALSE,"Cronograma";#N/A,#N/A,FALSE,"Cronogr. 2"}</definedName>
    <definedName function="false" hidden="true" name="__PPU1_1_1" vbProcedure="false">{#N/A,#N/A,FALSE,"Cronograma";#N/A,#N/A,FALSE,"Cronogr. 2"}</definedName>
    <definedName function="false" hidden="true" name="__PPU1_1_1_1" vbProcedure="false">{#N/A,#N/A,FALSE,"Cronograma";#N/A,#N/A,FALSE,"Cronogr. 2"}</definedName>
    <definedName function="false" hidden="true" name="__PPU1_1_2" vbProcedure="false">{#N/A,#N/A,FALSE,"Cronograma";#N/A,#N/A,FALSE,"Cronogr. 2"}</definedName>
    <definedName function="false" hidden="true" name="__PPU1_2" vbProcedure="false">{#N/A,#N/A,FALSE,"Cronograma";#N/A,#N/A,FALSE,"Cronogr. 2"}</definedName>
    <definedName function="false" hidden="true" name="__QEC2" vbProcedure="false">{#N/A,#N/A,FALSE,"GERAL";#N/A,#N/A,FALSE,"012-96";#N/A,#N/A,FALSE,"018-96";#N/A,#N/A,FALSE,"027-96";#N/A,#N/A,FALSE,"059-96";#N/A,#N/A,FALSE,"076-96";#N/A,#N/A,FALSE,"019-97";#N/A,#N/A,FALSE,"021-97";#N/A,#N/A,FALSE,"022-97";#N/A,#N/A,FALSE,"028-97"}</definedName>
    <definedName function="false" hidden="true" name="__qq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qq6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qq6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qq6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qq6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qq6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qq7"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qq7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qq7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qq7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qq7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qq7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 vbProcedure="false">{#N/A,#N/A,FALSE,"ORC-ACKE";#N/A,#N/A,FALSE,"RESUMO"}</definedName>
    <definedName function="false" hidden="true" name="__rr4"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4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4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4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4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4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7"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7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7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7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7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7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8"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8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8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8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8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8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9"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9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9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9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9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r9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rwn2" vbProcedure="false">{#N/A,#N/A,FALSE,"GERAL";#N/A,#N/A,FALSE,"012-96";#N/A,#N/A,FALSE,"018-96";#N/A,#N/A,FALSE,"027-96";#N/A,#N/A,FALSE,"059-96";#N/A,#N/A,FALSE,"076-96";#N/A,#N/A,FALSE,"019-97";#N/A,#N/A,FALSE,"021-97";#N/A,#N/A,FALSE,"022-97";#N/A,#N/A,FALSE,"028-97"}</definedName>
    <definedName function="false" hidden="true" name="__s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2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2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2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2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2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3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3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3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3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3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6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6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6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6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6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7"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7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7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7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7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7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SET01" vbProcedure="false">{"'gráf jan00'!$A$1:$AK$41"}</definedName>
    <definedName function="false" hidden="true" name="__set1" vbProcedure="false">{"'gráf jan00'!$A$1:$AK$41"}</definedName>
    <definedName function="false" hidden="true" name="__SET2008" vbProcedure="false">{"'gráf jan00'!$A$1:$AK$41"}</definedName>
    <definedName function="false" hidden="false" name="__sjp4" vbProcedure="false">#REF!</definedName>
    <definedName function="false" hidden="true" name="__sL2" vbProcedure="false">{#N/A,#N/A,FALSE,"GERAL";#N/A,#N/A,FALSE,"012-96";#N/A,#N/A,FALSE,"018-96";#N/A,#N/A,FALSE,"027-96";#N/A,#N/A,FALSE,"059-96";#N/A,#N/A,FALSE,"076-96";#N/A,#N/A,FALSE,"019-97";#N/A,#N/A,FALSE,"021-97";#N/A,#N/A,FALSE,"022-97";#N/A,#N/A,FALSE,"028-97"}</definedName>
    <definedName function="false" hidden="true" name="__TI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I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I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I1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I1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I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k2" vbProcedure="false">{#N/A,#N/A,FALSE,"지침";#N/A,#N/A,FALSE,"환경분석";#N/A,#N/A,FALSE,"Sheet16"}</definedName>
    <definedName function="false" hidden="true" name="__tk2_1" vbProcedure="false">{#N/A,#N/A,FALSE,"지침";#N/A,#N/A,FALSE,"환경분석";#N/A,#N/A,FALSE,"Sheet16"}</definedName>
    <definedName function="false" hidden="true" name="__tk2_1_1" vbProcedure="false">{#N/A,#N/A,FALSE,"지침";#N/A,#N/A,FALSE,"환경분석";#N/A,#N/A,FALSE,"Sheet16"}</definedName>
    <definedName function="false" hidden="true" name="__tk2_1_1_1" vbProcedure="false">{#N/A,#N/A,FALSE,"지침";#N/A,#N/A,FALSE,"환경분석";#N/A,#N/A,FALSE,"Sheet16"}</definedName>
    <definedName function="false" hidden="true" name="__tk2_1_2" vbProcedure="false">{#N/A,#N/A,FALSE,"지침";#N/A,#N/A,FALSE,"환경분석";#N/A,#N/A,FALSE,"Sheet16"}</definedName>
    <definedName function="false" hidden="true" name="__tk2_2" vbProcedure="false">{#N/A,#N/A,FALSE,"지침";#N/A,#N/A,FALSE,"환경분석";#N/A,#N/A,FALSE,"Sheet16"}</definedName>
    <definedName function="false" hidden="false" name="__TT1" vbProcedure="false">#REF!</definedName>
    <definedName function="false" hidden="true" name="__tt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false" name="__TT2" vbProcedure="false">#REF!</definedName>
    <definedName function="false" hidden="true" name="__tt2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2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2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false" name="__TT4" vbProcedure="false">#REF!</definedName>
    <definedName function="false" hidden="true" name="__tt4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4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4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4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4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false" name="__TT5" vbProcedure="false">#REF!</definedName>
    <definedName function="false" hidden="true" name="__tt5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5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5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5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tt5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1" vbProcedure="false">{"'REL CUSTODIF'!$B$1:$H$72"}</definedName>
    <definedName function="false" hidden="true" name="__VVV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1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1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2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2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2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2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2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3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3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3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3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3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4"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4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4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4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4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4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5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5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5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5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5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6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6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6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6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VVV6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1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1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2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2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2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2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2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5"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5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5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5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5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5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6"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6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6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6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6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6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9"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9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9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9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9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w9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WX2" vbProcedure="false">{#N/A,#N/A,FALSE,"EXPORTAC";#N/A,#N/A,FALSE,"SUPEL94"}</definedName>
    <definedName function="false" hidden="true" name="__WX2_1" vbProcedure="false">{#N/A,#N/A,FALSE,"EXPORTAC";#N/A,#N/A,FALSE,"SUPEL94"}</definedName>
    <definedName function="false" hidden="true" name="__WX2_1_1" vbProcedure="false">{#N/A,#N/A,FALSE,"EXPORTAC";#N/A,#N/A,FALSE,"SUPEL94"}</definedName>
    <definedName function="false" hidden="true" name="__WX2_1_1_1" vbProcedure="false">{#N/A,#N/A,FALSE,"EXPORTAC";#N/A,#N/A,FALSE,"SUPEL94"}</definedName>
    <definedName function="false" hidden="true" name="__WX2_1_2" vbProcedure="false">{#N/A,#N/A,FALSE,"EXPORTAC";#N/A,#N/A,FALSE,"SUPEL94"}</definedName>
    <definedName function="false" hidden="true" name="__WX2_2" vbProcedure="false">{#N/A,#N/A,FALSE,"EXPORTAC";#N/A,#N/A,FALSE,"SUPEL94"}</definedName>
    <definedName function="false" hidden="true" name="__x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10" vbProcedure="false">#REF!</definedName>
    <definedName function="false" hidden="true" name="__x11" vbProcedure="false">#REF!</definedName>
    <definedName function="false" hidden="true" name="__x12" vbProcedure="false">#REF!</definedName>
    <definedName function="false" hidden="true" name="__x13" vbProcedure="false">#REF!</definedName>
    <definedName function="false" hidden="true" name="__x14" vbProcedure="false">#REF!</definedName>
    <definedName function="false" hidden="true" name="__x15" vbProcedure="false">#REF!</definedName>
    <definedName function="false" hidden="true" name="__x16" vbProcedure="false">#REF!</definedName>
    <definedName function="false" hidden="true" name="__x17" vbProcedure="false">#REF!</definedName>
    <definedName function="false" hidden="true" name="__x18" vbProcedure="false">#REF!</definedName>
    <definedName function="false" hidden="true" name="__x19" vbProcedure="false">#REF!</definedName>
    <definedName function="false" hidden="true" name="__x1_1" vbProcedure="false">{#N/A,#N/A,FALSE,"EXPORTAC";#N/A,#N/A,FALSE,"SUPEL94"}</definedName>
    <definedName function="false" hidden="true" name="__x1_1_1" vbProcedure="false">{#N/A,#N/A,FALSE,"EXPORTAC";#N/A,#N/A,FALSE,"SUPEL94"}</definedName>
    <definedName function="false" hidden="true" name="__x1_1_1_1" vbProcedure="false">{#N/A,#N/A,FALSE,"EXPORTAC";#N/A,#N/A,FALSE,"SUPEL94"}</definedName>
    <definedName function="false" hidden="true" name="__x1_1_2" vbProcedure="false">{#N/A,#N/A,FALSE,"EXPORTAC";#N/A,#N/A,FALSE,"SUPEL94"}</definedName>
    <definedName function="false" hidden="true" name="__x1_2" vbProcedure="false">{#N/A,#N/A,FALSE,"EXPORTAC";#N/A,#N/A,FALSE,"SUPEL94"}</definedName>
    <definedName function="false" hidden="true" name="__x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20" vbProcedure="false">#REF!</definedName>
    <definedName function="false" hidden="true" name="__x21" vbProcedure="false">#REF!</definedName>
    <definedName function="false" hidden="true" name="__x22" vbProcedure="false">#REF!</definedName>
    <definedName function="false" hidden="true" name="__x23" vbProcedure="false">#REF!</definedName>
    <definedName function="false" hidden="true" name="__x24" vbProcedure="false">#REF!</definedName>
    <definedName function="false" hidden="true" name="__x25" vbProcedure="false">#REF!</definedName>
    <definedName function="false" hidden="true" name="__x28" vbProcedure="false">#REF!</definedName>
    <definedName function="false" hidden="true" name="__x29" vbProcedure="false">#REF!</definedName>
    <definedName function="false" hidden="true" name="__x2_1" vbProcedure="false">{#N/A,#N/A,FALSE,"GQGEMPRE"}</definedName>
    <definedName function="false" hidden="true" name="__x2_1_1" vbProcedure="false">{#N/A,#N/A,FALSE,"GQGEMPRE"}</definedName>
    <definedName function="false" hidden="true" name="__x2_1_1_1" vbProcedure="false">{#N/A,#N/A,FALSE,"GQGEMPRE"}</definedName>
    <definedName function="false" hidden="true" name="__x2_1_2" vbProcedure="false">{#N/A,#N/A,FALSE,"GQGEMPRE"}</definedName>
    <definedName function="false" hidden="true" name="__x2_2" vbProcedure="false">{#N/A,#N/A,FALSE,"GQGEMPRE"}</definedName>
    <definedName function="false" hidden="true" name="__x3"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32" vbProcedure="false">#REF!</definedName>
    <definedName function="false" hidden="true" name="__x3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3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3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3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3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4" vbProcedure="false">#REF!</definedName>
    <definedName function="false" hidden="true" name="__x5" vbProcedure="false">#REF!</definedName>
    <definedName function="false" hidden="true" name="__x5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5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5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5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5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6" vbProcedure="false">#REF!</definedName>
    <definedName function="false" hidden="true" name="__x6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6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6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6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6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x7" vbProcedure="false">#REF!</definedName>
    <definedName function="false" hidden="true" name="__x8" vbProcedure="false">#REF!</definedName>
    <definedName function="false" hidden="true" name="__x9" vbProcedure="false">#REF!</definedName>
    <definedName function="false" hidden="true" name="__xlcn.WorksheetConnection_Tabela21" vbProcedure="false">tabela2</definedName>
    <definedName function="false" hidden="true" name="__xlfn.AVERAGEIF" vbProcedure="false">#NAME?</definedName>
    <definedName function="false" hidden="true" name="__xlfn.BAHTTEXT" vbProcedure="false">#NAME?</definedName>
    <definedName function="false" hidden="true" name="__xlfn.IFERROR" vbProcedure="false">#NAME?</definedName>
    <definedName function="false" hidden="true" name="__xlfn.RTD" vbProcedure="false">#NAME?</definedName>
    <definedName function="false" hidden="true" name="__xx1" vbProcedure="false">{"'CptDifn'!$AA$32:$AG$32"}</definedName>
    <definedName function="false" hidden="true" name="__xx1_1" vbProcedure="false">{"'CptDifn'!$AA$32:$AG$32"}</definedName>
    <definedName function="false" hidden="true" name="__xx1_1_1" vbProcedure="false">{"'CptDifn'!$AA$32:$AG$32"}</definedName>
    <definedName function="false" hidden="true" name="__xx1_1_1_1" vbProcedure="false">{"'CptDifn'!$AA$32:$AG$32"}</definedName>
    <definedName function="false" hidden="true" name="__xx1_1_2" vbProcedure="false">{"'CptDifn'!$AA$32:$AG$32"}</definedName>
    <definedName function="false" hidden="true" name="__xx1_2" vbProcedure="false">{"'CptDifn'!$AA$32:$AG$32"}</definedName>
    <definedName function="false" hidden="true" name="__z7"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z7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z7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z7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z7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z7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z8"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z8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z8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z8_1_1_1"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z8_1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z8_2" vbProcedure="false">{#N/A,#N/A,FALSE,"VPLASIS";#N/A,#N/A,FALSE,"VPLPE";#N/A,#N/A,FALSE,"VPLBR";#N/A,#N/A,FALSE,"CTOTPESEAS";#N/A,#N/A,FALSE,"CTOTBRCKS";#N/A,#N/A,FALSE,"CTOTBRCKS";#N/A,#N/A,FALSE,"COMPARATIVO";#N/A,#N/A,FALSE,"QUADRO 1";#N/A,#N/A,FALSE,"QUADRO 2";#N/A,#N/A,FALSE,"GRAF1. DET";#N/A,#N/A,FALSE,"PAC";#N/A,#N/A,FALSE,"QD1 PEL";#N/A,#N/A,FALSE,"QD2 PEL";#N/A,#N/A,FALSE,"QD3 PEL";#N/A,#N/A,FALSE,"GRAF1 PEL"}</definedName>
    <definedName function="false" hidden="true" name="___a999" vbProcedure="false">{#N/A,#N/A,FALSE,"ANEXO3 99 ERA";#N/A,#N/A,FALSE,"ANEXO3 99 UBÁ2";#N/A,#N/A,FALSE,"ANEXO3 99 DTU";#N/A,#N/A,FALSE,"ANEXO3 99 RDR";#N/A,#N/A,FALSE,"ANEXO3 99 UBÁ4";#N/A,#N/A,FALSE,"ANEXO3 99 UBÁ6"}</definedName>
    <definedName function="false" hidden="true" name="___ACC2" vbProcedure="false">#REF!</definedName>
    <definedName function="false" hidden="true" name="___adm1" vbProcedure="false">{"'Índice'!$A$1:$K$49"}</definedName>
    <definedName function="false" hidden="true" name="___adm2" vbProcedure="false">{"VENTAS1",#N/A,FALSE,"VENTAS";"VENTAS2",#N/A,FALSE,"VENTAS";"VENTAS3",#N/A,FALSE,"VENTAS";"VENTAS4",#N/A,FALSE,"VENTAS";"VENTAS5",#N/A,FALSE,"VENTAS";"VENTAS6",#N/A,FALSE,"VENTAS";"VENTAS7",#N/A,FALSE,"VENTAS";"VENTAS8",#N/A,FALSE,"VENTAS"}</definedName>
    <definedName function="false" hidden="true" name="___ago1" vbProcedure="false">{"'gráf jan00'!$A$1:$AK$41"}</definedName>
    <definedName function="false" hidden="true" name="___ago10" vbProcedure="false">{"'gráf jan00'!$A$1:$AK$41"}</definedName>
    <definedName function="false" hidden="true" name="___ago10_1" vbProcedure="false">{"'gráf jan00'!$A$1:$AK$41"}</definedName>
    <definedName function="false" hidden="true" name="___ago10_1_1" vbProcedure="false">{"'gráf jan00'!$A$1:$AK$41"}</definedName>
    <definedName function="false" hidden="true" name="___ago10_1_1_1" vbProcedure="false">{"'gráf jan00'!$A$1:$AK$41"}</definedName>
    <definedName function="false" hidden="true" name="___ago10_1_2" vbProcedure="false">{"'gráf jan00'!$A$1:$AK$41"}</definedName>
    <definedName function="false" hidden="true" name="___ago10_2" vbProcedure="false">{"'gráf jan00'!$A$1:$AK$41"}</definedName>
    <definedName function="false" hidden="true" name="___ago1_1" vbProcedure="false">{"'gráf jan00'!$A$1:$AK$41"}</definedName>
    <definedName function="false" hidden="true" name="___ago1_1_1" vbProcedure="false">{"'gráf jan00'!$A$1:$AK$41"}</definedName>
    <definedName function="false" hidden="true" name="___ago1_1_1_1" vbProcedure="false">{"'gráf jan00'!$A$1:$AK$41"}</definedName>
    <definedName function="false" hidden="true" name="___ago1_1_2" vbProcedure="false">{"'gráf jan00'!$A$1:$AK$41"}</definedName>
    <definedName function="false" hidden="true" name="___ago1_2" vbProcedure="false">{"'gráf jan00'!$A$1:$AK$41"}</definedName>
    <definedName function="false" hidden="true" name="___ago2" vbProcedure="false">{"'gráf jan00'!$A$1:$AK$41"}</definedName>
    <definedName function="false" hidden="true" name="___AGO21" vbProcedure="false">{"'gráf jan00'!$A$1:$AK$41"}</definedName>
    <definedName function="false" hidden="true" name="___ago2_1" vbProcedure="false">{"'gráf jan00'!$A$1:$AK$41"}</definedName>
    <definedName function="false" hidden="true" name="___ago2_1_1" vbProcedure="false">{"'gráf jan00'!$A$1:$AK$41"}</definedName>
    <definedName function="false" hidden="true" name="___ago2_1_1_1" vbProcedure="false">{"'gráf jan00'!$A$1:$AK$41"}</definedName>
    <definedName function="false" hidden="true" name="___ago2_1_2" vbProcedure="false">{"'gráf jan00'!$A$1:$AK$41"}</definedName>
    <definedName function="false" hidden="true" name="___ago2_2" vbProcedure="false">{"'gráf jan00'!$A$1:$AK$41"}</definedName>
    <definedName function="false" hidden="true" name="___ago3" vbProcedure="false">{"'gráf jan00'!$A$1:$AK$41"}</definedName>
    <definedName function="false" hidden="true" name="___AGO30" vbProcedure="false">{"'gráf jan00'!$A$1:$AK$41"}</definedName>
    <definedName function="false" hidden="true" name="___ago3_1" vbProcedure="false">{"'gráf jan00'!$A$1:$AK$41"}</definedName>
    <definedName function="false" hidden="true" name="___ago3_1_1" vbProcedure="false">{"'gráf jan00'!$A$1:$AK$41"}</definedName>
    <definedName function="false" hidden="true" name="___ago3_1_1_1" vbProcedure="false">{"'gráf jan00'!$A$1:$AK$41"}</definedName>
    <definedName function="false" hidden="true" name="___ago3_1_2" vbProcedure="false">{"'gráf jan00'!$A$1:$AK$41"}</definedName>
    <definedName function="false" hidden="true" name="___ago3_2" vbProcedure="false">{"'gráf jan00'!$A$1:$AK$41"}</definedName>
    <definedName function="false" hidden="true" name="___ago4" vbProcedure="false">{"'gráf jan00'!$A$1:$AK$41"}</definedName>
    <definedName function="false" hidden="true" name="___ago4_1" vbProcedure="false">{"'gráf jan00'!$A$1:$AK$41"}</definedName>
    <definedName function="false" hidden="true" name="___ago4_1_1" vbProcedure="false">{"'gráf jan00'!$A$1:$AK$41"}</definedName>
    <definedName function="false" hidden="true" name="___ago4_1_1_1" vbProcedure="false">{"'gráf jan00'!$A$1:$AK$41"}</definedName>
    <definedName function="false" hidden="true" name="___ago4_1_2" vbProcedure="false">{"'gráf jan00'!$A$1:$AK$41"}</definedName>
    <definedName function="false" hidden="true" name="___ago4_2" vbProcedure="false">{"'gráf jan00'!$A$1:$AK$41"}</definedName>
    <definedName function="false" hidden="true" name="___ago5" vbProcedure="false">{"'gráf jan00'!$A$1:$AK$41"}</definedName>
    <definedName function="false" hidden="true" name="___ago5_1" vbProcedure="false">{"'gráf jan00'!$A$1:$AK$41"}</definedName>
    <definedName function="false" hidden="true" name="___ago5_1_1" vbProcedure="false">{"'gráf jan00'!$A$1:$AK$41"}</definedName>
    <definedName function="false" hidden="true" name="___ago5_1_1_1" vbProcedure="false">{"'gráf jan00'!$A$1:$AK$41"}</definedName>
    <definedName function="false" hidden="true" name="___ago5_1_2" vbProcedure="false">{"'gráf jan00'!$A$1:$AK$41"}</definedName>
    <definedName function="false" hidden="true" name="___ago5_2" vbProcedure="false">{"'gráf jan00'!$A$1:$AK$41"}</definedName>
    <definedName function="false" hidden="true" name="___ago6" vbProcedure="false">{"'gráf jan00'!$A$1:$AK$41"}</definedName>
    <definedName function="false" hidden="true" name="___ago6_1" vbProcedure="false">{"'gráf jan00'!$A$1:$AK$41"}</definedName>
    <definedName function="false" hidden="true" name="___ago6_1_1" vbProcedure="false">{"'gráf jan00'!$A$1:$AK$41"}</definedName>
    <definedName function="false" hidden="true" name="___ago6_1_1_1" vbProcedure="false">{"'gráf jan00'!$A$1:$AK$41"}</definedName>
    <definedName function="false" hidden="true" name="___ago6_1_2" vbProcedure="false">{"'gráf jan00'!$A$1:$AK$41"}</definedName>
    <definedName function="false" hidden="true" name="___ago6_2" vbProcedure="false">{"'gráf jan00'!$A$1:$AK$41"}</definedName>
    <definedName function="false" hidden="true" name="___ago7" vbProcedure="false">{"'gráf jan00'!$A$1:$AK$41"}</definedName>
    <definedName function="false" hidden="true" name="___ago7_1" vbProcedure="false">{"'gráf jan00'!$A$1:$AK$41"}</definedName>
    <definedName function="false" hidden="true" name="___ago7_1_1" vbProcedure="false">{"'gráf jan00'!$A$1:$AK$41"}</definedName>
    <definedName function="false" hidden="true" name="___ago7_1_1_1" vbProcedure="false">{"'gráf jan00'!$A$1:$AK$41"}</definedName>
    <definedName function="false" hidden="true" name="___ago7_1_2" vbProcedure="false">{"'gráf jan00'!$A$1:$AK$41"}</definedName>
    <definedName function="false" hidden="true" name="___ago7_2" vbProcedure="false">{"'gráf jan00'!$A$1:$AK$41"}</definedName>
    <definedName function="false" hidden="true" name="___ago8" vbProcedure="false">{"'gráf jan00'!$A$1:$AK$41"}</definedName>
    <definedName function="false" hidden="true" name="___ago8_1" vbProcedure="false">{"'gráf jan00'!$A$1:$AK$41"}</definedName>
    <definedName function="false" hidden="true" name="___ago8_1_1" vbProcedure="false">{"'gráf jan00'!$A$1:$AK$41"}</definedName>
    <definedName function="false" hidden="true" name="___ago8_1_1_1" vbProcedure="false">{"'gráf jan00'!$A$1:$AK$41"}</definedName>
    <definedName function="false" hidden="true" name="___ago8_1_2" vbProcedure="false">{"'gráf jan00'!$A$1:$AK$41"}</definedName>
    <definedName function="false" hidden="true" name="___ago8_2" vbProcedure="false">{"'gráf jan00'!$A$1:$AK$41"}</definedName>
    <definedName function="false" hidden="true" name="___ago9" vbProcedure="false">{"'gráf jan00'!$A$1:$AK$41"}</definedName>
    <definedName function="false" hidden="true" name="___ago99999" vbProcedure="false">{"'gráf jan00'!$A$1:$AK$41"}</definedName>
    <definedName function="false" hidden="true" name="___ago99999_1" vbProcedure="false">{"'gráf jan00'!$A$1:$AK$41"}</definedName>
    <definedName function="false" hidden="true" name="___ago99999_1_1" vbProcedure="false">{"'gráf jan00'!$A$1:$AK$41"}</definedName>
    <definedName function="false" hidden="true" name="___ago99999_1_1_1" vbProcedure="false">{"'gráf jan00'!$A$1:$AK$41"}</definedName>
    <definedName function="false" hidden="true" name="___ago99999_1_2" vbProcedure="false">{"'gráf jan00'!$A$1:$AK$41"}</definedName>
    <definedName function="false" hidden="true" name="___ago99999_2" vbProcedure="false">{"'gráf jan00'!$A$1:$AK$41"}</definedName>
    <definedName function="false" hidden="true" name="___ago9_1" vbProcedure="false">{"'gráf jan00'!$A$1:$AK$41"}</definedName>
    <definedName function="false" hidden="true" name="___ago9_1_1" vbProcedure="false">{"'gráf jan00'!$A$1:$AK$41"}</definedName>
    <definedName function="false" hidden="true" name="___ago9_1_1_1" vbProcedure="false">{"'gráf jan00'!$A$1:$AK$41"}</definedName>
    <definedName function="false" hidden="true" name="___ago9_1_2" vbProcedure="false">{"'gráf jan00'!$A$1:$AK$41"}</definedName>
    <definedName function="false" hidden="true" name="___ago9_2" vbProcedure="false">{"'gráf jan00'!$A$1:$AK$41"}</definedName>
    <definedName function="false" hidden="true" name="___arq1" vbProcedure="false">{"'REL CUSTODIF'!$B$1:$H$72"}</definedName>
    <definedName function="false" hidden="true" name="___ba2" vbProcedure="false">{#N/A,#N/A,FALSE,"GERAL";#N/A,#N/A,FALSE,"012-96";#N/A,#N/A,FALSE,"018-96";#N/A,#N/A,FALSE,"027-96";#N/A,#N/A,FALSE,"059-96";#N/A,#N/A,FALSE,"076-96";#N/A,#N/A,FALSE,"019-97";#N/A,#N/A,FALSE,"021-97";#N/A,#N/A,FALSE,"022-97";#N/A,#N/A,FALSE,"028-97"}</definedName>
    <definedName function="false" hidden="true" name="___bm03" vbProcedure="false">{#N/A,#N/A,FALSE,"CPV";#N/A,#N/A,FALSE,"Pareto";#N/A,#N/A,FALSE,"Gráficos"}</definedName>
    <definedName function="false" hidden="true" name="___bm03_1" vbProcedure="false">{#N/A,#N/A,FALSE,"CPV";#N/A,#N/A,FALSE,"Pareto";#N/A,#N/A,FALSE,"Gráficos"}</definedName>
    <definedName function="false" hidden="false" name="___br4" vbProcedure="false">#REF!</definedName>
    <definedName function="false" hidden="true" name="___D1" vbProcedure="false">{#N/A,#N/A,FALSE,"PCOL"}</definedName>
    <definedName function="false" hidden="true" name="___db2" vbProcedure="false">{"'Quadro'!$A$4:$BG$78"}</definedName>
    <definedName function="false" hidden="true" name="___DEF2" vbProcedure="false">{#N/A,#N/A,FALSE,"DEF1";#N/A,#N/A,FALSE,"DEF2";#N/A,#N/A,FALSE,"DEF3"}</definedName>
    <definedName function="false" hidden="true" name="___DEF2_1" vbProcedure="false">{#N/A,#N/A,FALSE,"DEF1";#N/A,#N/A,FALSE,"DEF2";#N/A,#N/A,FALSE,"DEF3"}</definedName>
    <definedName function="false" hidden="true" name="___DEF2_1_1" vbProcedure="false">{#N/A,#N/A,FALSE,"DEF1";#N/A,#N/A,FALSE,"DEF2";#N/A,#N/A,FALSE,"DEF3"}</definedName>
    <definedName function="false" hidden="true" name="___DEF2_1_1_1" vbProcedure="false">{#N/A,#N/A,FALSE,"DEF1";#N/A,#N/A,FALSE,"DEF2";#N/A,#N/A,FALSE,"DEF3"}</definedName>
    <definedName function="false" hidden="true" name="___DEF2_1_2" vbProcedure="false">{#N/A,#N/A,FALSE,"DEF1";#N/A,#N/A,FALSE,"DEF2";#N/A,#N/A,FALSE,"DEF3"}</definedName>
    <definedName function="false" hidden="true" name="___DEF2_2" vbProcedure="false">{#N/A,#N/A,FALSE,"DEF1";#N/A,#N/A,FALSE,"DEF2";#N/A,#N/A,FALSE,"DEF3"}</definedName>
    <definedName function="false" hidden="true" name="___DEF3" vbProcedure="false">{#N/A,#N/A,FALSE,"DEF1";#N/A,#N/A,FALSE,"DEF2";#N/A,#N/A,FALSE,"DEF3"}</definedName>
    <definedName function="false" hidden="true" name="___DEF3_1" vbProcedure="false">{#N/A,#N/A,FALSE,"DEF1";#N/A,#N/A,FALSE,"DEF2";#N/A,#N/A,FALSE,"DEF3"}</definedName>
    <definedName function="false" hidden="true" name="___DEF3_1_1" vbProcedure="false">{#N/A,#N/A,FALSE,"DEF1";#N/A,#N/A,FALSE,"DEF2";#N/A,#N/A,FALSE,"DEF3"}</definedName>
    <definedName function="false" hidden="true" name="___DEF3_1_1_1" vbProcedure="false">{#N/A,#N/A,FALSE,"DEF1";#N/A,#N/A,FALSE,"DEF2";#N/A,#N/A,FALSE,"DEF3"}</definedName>
    <definedName function="false" hidden="true" name="___DEF3_1_2" vbProcedure="false">{#N/A,#N/A,FALSE,"DEF1";#N/A,#N/A,FALSE,"DEF2";#N/A,#N/A,FALSE,"DEF3"}</definedName>
    <definedName function="false" hidden="true" name="___DEF3_2" vbProcedure="false">{#N/A,#N/A,FALSE,"DEF1";#N/A,#N/A,FALSE,"DEF2";#N/A,#N/A,FALSE,"DEF3"}</definedName>
    <definedName function="false" hidden="true" name="___DFG4"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__efc10" vbProcedure="false">{"'RR'!$A$2:$E$81"}</definedName>
    <definedName function="false" hidden="true" name="___efc10_1" vbProcedure="false">{"'RR'!$A$2:$E$81"}</definedName>
    <definedName function="false" hidden="true" name="___efc10_1_1" vbProcedure="false">{"'RR'!$A$2:$E$81"}</definedName>
    <definedName function="false" hidden="true" name="___efc10_1_1_1" vbProcedure="false">{"'RR'!$A$2:$E$81"}</definedName>
    <definedName function="false" hidden="true" name="___efc10_1_2" vbProcedure="false">{"'RR'!$A$2:$E$81"}</definedName>
    <definedName function="false" hidden="true" name="___efc10_2" vbProcedure="false">{"'RR'!$A$2:$E$81"}</definedName>
    <definedName function="false" hidden="true" name="___EFC2" vbProcedure="false">{"'RR'!$A$2:$E$81"}</definedName>
    <definedName function="false" hidden="true" name="___efc23" vbProcedure="false">{"'RR'!$A$2:$E$81"}</definedName>
    <definedName function="false" hidden="true" name="___EFC2_1" vbProcedure="false">{"'RR'!$A$2:$E$81"}</definedName>
    <definedName function="false" hidden="true" name="___EFC2_1_1" vbProcedure="false">{"'RR'!$A$2:$E$81"}</definedName>
    <definedName function="false" hidden="true" name="___EFC2_1_1_1" vbProcedure="false">{"'RR'!$A$2:$E$81"}</definedName>
    <definedName function="false" hidden="true" name="___EFC2_1_2" vbProcedure="false">{"'RR'!$A$2:$E$81"}</definedName>
    <definedName function="false" hidden="true" name="___EFC2_2" vbProcedure="false">{"'RR'!$A$2:$E$81"}</definedName>
    <definedName function="false" hidden="true" name="___EFC3" vbProcedure="false">{"'RR'!$A$2:$E$81"}</definedName>
    <definedName function="false" hidden="true" name="___EFC3_1" vbProcedure="false">{"'RR'!$A$2:$E$81"}</definedName>
    <definedName function="false" hidden="true" name="___EFC3_1_1" vbProcedure="false">{"'RR'!$A$2:$E$81"}</definedName>
    <definedName function="false" hidden="true" name="___EFC3_1_1_1" vbProcedure="false">{"'RR'!$A$2:$E$81"}</definedName>
    <definedName function="false" hidden="true" name="___EFC3_1_2" vbProcedure="false">{"'RR'!$A$2:$E$81"}</definedName>
    <definedName function="false" hidden="true" name="___EFC3_2" vbProcedure="false">{"'RR'!$A$2:$E$81"}</definedName>
    <definedName function="false" hidden="true" name="___EFC4" vbProcedure="false">{"'RR'!$A$2:$E$81"}</definedName>
    <definedName function="false" hidden="true" name="___EFC4_1" vbProcedure="false">{"'RR'!$A$2:$E$81"}</definedName>
    <definedName function="false" hidden="true" name="___EFC4_1_1" vbProcedure="false">{"'RR'!$A$2:$E$81"}</definedName>
    <definedName function="false" hidden="true" name="___EFC4_1_1_1" vbProcedure="false">{"'RR'!$A$2:$E$81"}</definedName>
    <definedName function="false" hidden="true" name="___EFC4_1_2" vbProcedure="false">{"'RR'!$A$2:$E$81"}</definedName>
    <definedName function="false" hidden="true" name="___EFC4_2" vbProcedure="false">{"'RR'!$A$2:$E$81"}</definedName>
    <definedName function="false" hidden="true" name="___F12" vbProcedure="false">{#N/A,#N/A,FALSE,"ET-CAPA";#N/A,#N/A,FALSE,"ET-PAG1";#N/A,#N/A,FALSE,"ET-PAG2";#N/A,#N/A,FALSE,"ET-PAG3";#N/A,#N/A,FALSE,"ET-PAG4";#N/A,#N/A,FALSE,"ET-PAG5"}</definedName>
    <definedName function="false" hidden="true" name="___F12_1" vbProcedure="false">{#N/A,#N/A,FALSE,"ET-CAPA";#N/A,#N/A,FALSE,"ET-PAG1";#N/A,#N/A,FALSE,"ET-PAG2";#N/A,#N/A,FALSE,"ET-PAG3";#N/A,#N/A,FALSE,"ET-PAG4";#N/A,#N/A,FALSE,"ET-PAG5"}</definedName>
    <definedName function="false" hidden="true" name="___F15" vbProcedure="false">{#N/A,#N/A,FALSE,"ET-CAPA";#N/A,#N/A,FALSE,"ET-PAG1";#N/A,#N/A,FALSE,"ET-PAG2";#N/A,#N/A,FALSE,"ET-PAG3";#N/A,#N/A,FALSE,"ET-PAG4";#N/A,#N/A,FALSE,"ET-PAG5"}</definedName>
    <definedName function="false" hidden="true" name="___F15_1" vbProcedure="false">{#N/A,#N/A,FALSE,"ET-CAPA";#N/A,#N/A,FALSE,"ET-PAG1";#N/A,#N/A,FALSE,"ET-PAG2";#N/A,#N/A,FALSE,"ET-PAG3";#N/A,#N/A,FALSE,"ET-PAG4";#N/A,#N/A,FALSE,"ET-PAG5"}</definedName>
    <definedName function="false" hidden="true" name="___ffp16" vbProcedure="false">{"'gráf jan00'!$A$1:$AK$41"}</definedName>
    <definedName function="false" hidden="true" name="___ffp16_1" vbProcedure="false">{"'gráf jan00'!$A$1:$AK$41"}</definedName>
    <definedName function="false" hidden="true" name="___ffp16_1_1" vbProcedure="false">{"'gráf jan00'!$A$1:$AK$41"}</definedName>
    <definedName function="false" hidden="true" name="___ffp16_1_1_1" vbProcedure="false">{"'gráf jan00'!$A$1:$AK$41"}</definedName>
    <definedName function="false" hidden="true" name="___ffp16_1_2" vbProcedure="false">{"'gráf jan00'!$A$1:$AK$41"}</definedName>
    <definedName function="false" hidden="true" name="___ffp16_2" vbProcedure="false">{"'gráf jan00'!$A$1:$AK$41"}</definedName>
    <definedName function="false" hidden="true" name="___ffp4589" vbProcedure="false">{"'gráf jan00'!$A$1:$AK$41"}</definedName>
    <definedName function="false" hidden="true" name="___ffp4589_1" vbProcedure="false">{"'gráf jan00'!$A$1:$AK$41"}</definedName>
    <definedName function="false" hidden="true" name="___ffp4589_1_1" vbProcedure="false">{"'gráf jan00'!$A$1:$AK$41"}</definedName>
    <definedName function="false" hidden="true" name="___ffp4589_1_1_1" vbProcedure="false">{"'gráf jan00'!$A$1:$AK$41"}</definedName>
    <definedName function="false" hidden="true" name="___ffp4589_1_2" vbProcedure="false">{"'gráf jan00'!$A$1:$AK$41"}</definedName>
    <definedName function="false" hidden="true" name="___ffp4589_2" vbProcedure="false">{"'gráf jan00'!$A$1:$AK$41"}</definedName>
    <definedName function="false" hidden="true" name="___FR2" vbProcedure="false">{#N/A,#N/A,FALSE,"GERAL";#N/A,#N/A,FALSE,"012-96";#N/A,#N/A,FALSE,"018-96";#N/A,#N/A,FALSE,"027-96";#N/A,#N/A,FALSE,"059-96";#N/A,#N/A,FALSE,"076-96";#N/A,#N/A,FALSE,"019-97";#N/A,#N/A,FALSE,"021-97";#N/A,#N/A,FALSE,"022-97";#N/A,#N/A,FALSE,"028-97"}</definedName>
    <definedName function="false" hidden="true" name="___I027611" vbProcedure="false">{#N/A,#N/A,FALSE,"지침";#N/A,#N/A,FALSE,"환경분석";#N/A,#N/A,FALSE,"Sheet16"}</definedName>
    <definedName function="false" hidden="true" name="___I027611_1" vbProcedure="false">{#N/A,#N/A,FALSE,"지침";#N/A,#N/A,FALSE,"환경분석";#N/A,#N/A,FALSE,"Sheet16"}</definedName>
    <definedName function="false" hidden="true" name="___I027611_1_1" vbProcedure="false">{#N/A,#N/A,FALSE,"지침";#N/A,#N/A,FALSE,"환경분석";#N/A,#N/A,FALSE,"Sheet16"}</definedName>
    <definedName function="false" hidden="true" name="___I027611_1_1_1" vbProcedure="false">{#N/A,#N/A,FALSE,"지침";#N/A,#N/A,FALSE,"환경분석";#N/A,#N/A,FALSE,"Sheet16"}</definedName>
    <definedName function="false" hidden="true" name="___I027611_1_2" vbProcedure="false">{#N/A,#N/A,FALSE,"지침";#N/A,#N/A,FALSE,"환경분석";#N/A,#N/A,FALSE,"Sheet16"}</definedName>
    <definedName function="false" hidden="true" name="___I027611_2" vbProcedure="false">{#N/A,#N/A,FALSE,"지침";#N/A,#N/A,FALSE,"환경분석";#N/A,#N/A,FALSE,"Sheet16"}</definedName>
    <definedName function="false" hidden="true" name="___JU7"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__jun04" vbProcedure="false">{"'gráf jan00'!$A$1:$AK$41"}</definedName>
    <definedName function="false" hidden="true" name="___jun04_1" vbProcedure="false">{"'gráf jan00'!$A$1:$AK$41"}</definedName>
    <definedName function="false" hidden="true" name="___jun04_1_1" vbProcedure="false">{"'gráf jan00'!$A$1:$AK$41"}</definedName>
    <definedName function="false" hidden="true" name="___jun04_1_1_1" vbProcedure="false">{"'gráf jan00'!$A$1:$AK$41"}</definedName>
    <definedName function="false" hidden="true" name="___jun04_1_2" vbProcedure="false">{"'gráf jan00'!$A$1:$AK$41"}</definedName>
    <definedName function="false" hidden="true" name="___jun04_2" vbProcedure="false">{"'gráf jan00'!$A$1:$AK$41"}</definedName>
    <definedName function="false" hidden="true" name="___ki2" vbProcedure="false">{#N/A,#N/A,FALSE,"PCOL"}</definedName>
    <definedName function="false" hidden="true" name="___kj14"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__kj16"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__kj8" vbProcedure="false">{#N/A,#N/A,FALSE,"Documentation";#N/A,#N/A,FALSE,"ROR";#N/A,#N/A,FALSE,"Projected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function="false" hidden="true" name="___la31" vbProcedure="false">#REF!</definedName>
    <definedName function="false" hidden="true" name="___ltf2" vbProcedure="false">#REF!</definedName>
    <definedName function="false" hidden="true" name="___MA2" vbProcedure="false">{"'REL CUSTODIF'!$B$1:$H$72"}</definedName>
    <definedName function="false" hidden="true" name="___MA2_1" vbProcedure="false">{"'REL CUSTODIF'!$B$1:$H$72"}</definedName>
    <definedName function="false" hidden="true" name="___MA2_1_1" vbProcedure="false">{"'REL CUSTODIF'!$B$1:$H$72"}</definedName>
    <definedName function="false" hidden="true" name="___MA2_1_1_1" vbProcedure="false">{"'REL CUSTODIF'!$B$1:$H$72"}</definedName>
    <definedName function="false" hidden="true" name="___MA2_1_2" vbProcedure="false">{"'REL CUSTODIF'!$B$1:$H$72"}</definedName>
    <definedName function="false" hidden="true" name="___MA2_2" vbProcedure="false">{"'REL CUSTODIF'!$B$1:$H$72"}</definedName>
    <definedName function="false" hidden="true" name="___MOA1" vbProcedure="false">{#N/A,#N/A,FALSE,"DEF1";#N/A,#N/A,FALSE,"DEF2";#N/A,#N/A,FALSE,"DEF3"}</definedName>
    <definedName function="false" hidden="true" name="___MOA1_1" vbProcedure="false">{#N/A,#N/A,FALSE,"DEF1";#N/A,#N/A,FALSE,"DEF2";#N/A,#N/A,FALSE,"DEF3"}</definedName>
    <definedName function="false" hidden="true" name="___MOA1_1_1" vbProcedure="false">{#N/A,#N/A,FALSE,"DEF1";#N/A,#N/A,FALSE,"DEF2";#N/A,#N/A,FALSE,"DEF3"}</definedName>
    <definedName function="false" hidden="true" name="___MOA1_1_1_1" vbProcedure="false">{#N/A,#N/A,FALSE,"DEF1";#N/A,#N/A,FALSE,"DEF2";#N/A,#N/A,FALSE,"DEF3"}</definedName>
    <definedName function="false" hidden="true" name="___MOA1_1_2" vbProcedure="false">{#N/A,#N/A,FALSE,"DEF1";#N/A,#N/A,FALSE,"DEF2";#N/A,#N/A,FALSE,"DEF3"}</definedName>
    <definedName function="false" hidden="true" name="___MOA1_2" vbProcedure="false">{#N/A,#N/A,FALSE,"DEF1";#N/A,#N/A,FALSE,"DEF2";#N/A,#N/A,FALSE,"DEF3"}</definedName>
    <definedName function="false" hidden="true" name="___MOA2" vbProcedure="false">{#N/A,#N/A,FALSE,"DEF1";#N/A,#N/A,FALSE,"DEF2";#N/A,#N/A,FALSE,"DEF3"}</definedName>
    <definedName function="false" hidden="true" name="___MOA2_1" vbProcedure="false">{#N/A,#N/A,FALSE,"DEF1";#N/A,#N/A,FALSE,"DEF2";#N/A,#N/A,FALSE,"DEF3"}</definedName>
    <definedName function="false" hidden="true" name="___MOA2_1_1" vbProcedure="false">{#N/A,#N/A,FALSE,"DEF1";#N/A,#N/A,FALSE,"DEF2";#N/A,#N/A,FALSE,"DEF3"}</definedName>
    <definedName function="false" hidden="true" name="___MOA2_1_1_1" vbProcedure="false">{#N/A,#N/A,FALSE,"DEF1";#N/A,#N/A,FALSE,"DEF2";#N/A,#N/A,FALSE,"DEF3"}</definedName>
    <definedName function="false" hidden="true" name="___MOA2_1_2" vbProcedure="false">{#N/A,#N/A,FALSE,"DEF1";#N/A,#N/A,FALSE,"DEF2";#N/A,#N/A,FALSE,"DEF3"}</definedName>
    <definedName function="false" hidden="true" name="___MOA2_2" vbProcedure="false">{#N/A,#N/A,FALSE,"DEF1";#N/A,#N/A,FALSE,"DEF2";#N/A,#N/A,FALSE,"DEF3"}</definedName>
    <definedName function="false" hidden="true" name="___n2" vbProcedure="false">{#N/A,#N/A,FALSE,"PCOL"}</definedName>
    <definedName function="false" hidden="true" name="___n2_1" vbProcedure="false">{#N/A,#N/A,FALSE,"PCOL"}</definedName>
    <definedName function="false" hidden="true" name="___n2_1_1" vbProcedure="false">{#N/A,#N/A,FALSE,"PCOL"}</definedName>
    <definedName function="false" hidden="true" name="___n2_1_1_1" vbProcedure="false">{#N/A,#N/A,FALSE,"PCOL"}</definedName>
    <definedName function="false" hidden="true" name="___n2_1_2" vbProcedure="false">{#N/A,#N/A,FALSE,"PCOL"}</definedName>
    <definedName function="false" hidden="true" name="___n2_2" vbProcedure="false">{#N/A,#N/A,FALSE,"PCOL"}</definedName>
    <definedName function="false" hidden="true" name="___o1" vbProcedure="false">{"det (May)",#N/A,FALSE,"June";"sum (MAY YTD)",#N/A,FALSE,"June YTD"}</definedName>
    <definedName function="false" hidden="true" name="___o1_1" vbProcedure="false">{"det (May)",#N/A,FALSE,"June";"sum (MAY YTD)",#N/A,FALSE,"June YTD"}</definedName>
    <definedName function="false" hidden="true" name="___o1_1_1" vbProcedure="false">{"det (May)",#N/A,FALSE,"June";"sum (MAY YTD)",#N/A,FALSE,"June YTD"}</definedName>
    <definedName function="false" hidden="true" name="___o1_1_1_1" vbProcedure="false">{"det (May)",#N/A,FALSE,"June";"sum (MAY YTD)",#N/A,FALSE,"June YTD"}</definedName>
    <definedName function="false" hidden="true" name="___o1_1_2" vbProcedure="false">{"det (May)",#N/A,FALSE,"June";"sum (MAY YTD)",#N/A,FALSE,"June YTD"}</definedName>
    <definedName function="false" hidden="true" name="___o1_2" vbProcedure="false">{"det (May)",#N/A,FALSE,"June";"sum (MAY YTD)",#N/A,FALSE,"June YTD"}</definedName>
    <definedName function="false" hidden="true" name="___out2008" vbProcedure="false">{#N/A,#N/A,TRUE,"Serviços"}</definedName>
    <definedName function="false" hidden="true" name="___OUT98" vbProcedure="false">{#N/A,#N/A,TRUE,"Serviços"}</definedName>
    <definedName function="false" hidden="true" name="___out99" vbProcedure="false">{#N/A,#N/A,TRUE,"Serviços"}</definedName>
    <definedName function="false" hidden="true" name="___P0376001" vbProcedure="false">{#N/A,#N/A,FALSE,"지침";#N/A,#N/A,FALSE,"환경분석";#N/A,#N/A,FALSE,"Sheet16"}</definedName>
    <definedName function="false" hidden="true" name="___P0376001_1" vbProcedure="false">{#N/A,#N/A,FALSE,"지침";#N/A,#N/A,FALSE,"환경분석";#N/A,#N/A,FALSE,"Sheet16"}</definedName>
    <definedName function="false" hidden="true" name="___P0376001_1_1" vbProcedure="false">{#N/A,#N/A,FALSE,"지침";#N/A,#N/A,FALSE,"환경분석";#N/A,#N/A,FALSE,"Sheet16"}</definedName>
    <definedName function="false" hidden="true" name="___P0376001_1_1_1" vbProcedure="false">{#N/A,#N/A,FALSE,"지침";#N/A,#N/A,FALSE,"환경분석";#N/A,#N/A,FALSE,"Sheet16"}</definedName>
    <definedName function="false" hidden="true" name="___P0376001_1_2" vbProcedure="false">{#N/A,#N/A,FALSE,"지침";#N/A,#N/A,FALSE,"환경분석";#N/A,#N/A,FALSE,"Sheet16"}</definedName>
    <definedName function="false" hidden="true" name="___P0376001_2" vbProcedure="false">{#N/A,#N/A,FALSE,"지침";#N/A,#N/A,FALSE,"환경분석";#N/A,#N/A,FALSE,"Sheet16"}</definedName>
    <definedName function="false" hidden="true" name="___PA01" vbProcedure="false">{"'teste'!$B$2:$R$49"}</definedName>
    <definedName function="false" hidden="true" name="___PA01_1" vbProcedure="false">{"'teste'!$B$2:$R$49"}</definedName>
    <definedName function="false" hidden="true" name="___PA01_1_1" vbProcedure="false">{"'teste'!$B$2:$R$49"}</definedName>
    <definedName function="false" hidden="true" name="___PA01_1_1_1" vbProcedure="false">{"'teste'!$B$2:$R$49"}</definedName>
    <definedName function="false" hidden="true" name="___PA01_1_2" vbProcedure="false">{"'teste'!$B$2:$R$49"}</definedName>
    <definedName function="false" hidden="true" name="___PA01_2" vbProcedure="false">{"'teste'!$B$2:$R$49"}</definedName>
    <definedName function="false" hidden="true" name="___PN10" vbProcedure="false">{"'gráf jan00'!$A$1:$AK$41"}</definedName>
    <definedName function="false" hidden="true" name="___PN10_1" vbProcedure="false">{"'gráf jan00'!$A$1:$AK$41"}</definedName>
    <definedName function="false" hidden="true" name="___PN10_1_1" vbProcedure="false">{"'gráf jan00'!$A$1:$AK$41"}</definedName>
    <definedName function="false" hidden="true" name="___PN10_1_1_1" vbProcedure="false">{"'gráf jan00'!$A$1:$AK$41"}</definedName>
    <definedName function="false" hidden="true" name="___PN10_1_2" vbProcedure="false">{"'gráf jan00'!$A$1:$AK$41"}</definedName>
    <definedName function="false" hidden="true" name="___PN10_2" vbProcedure="false">{"'gráf jan00'!$A$1:$AK$41"}</definedName>
    <definedName function="false" hidden="true" name="___PPU1" vbProcedure="false">{#N/A,#N/A,FALSE,"Cronograma";#N/A,#N/A,FALSE,"Cronogr. 2"}</definedName>
    <definedName function="false" hidden="true" name="___PPU1_1" vbProcedure="false">{#N/A,#N/A,FALSE,"Cronograma";#N/A,#N/A,FALSE,"Cronogr. 2"}</definedName>
    <definedName function="false" hidden="true" name="___PPU1_1_1" vbProcedure="false">{#N/A,#N/A,FALSE,"Cronograma";#N/A,#N/A,FALSE,"Cronogr. 2"}</definedName>
    <definedName function="false" hidden="true" name="___PPU1_1_1_1" vbProcedure="false">{#N/A,#N/A,FALSE,"Cronograma";#N/A,#N/A,FALSE,"Cronogr. 2"}</definedName>
    <definedName function="false" hidden="true" name="___PPU1_1_2" vbProcedure="false">{#N/A,#N/A,FALSE,"Cronograma";#N/A,#N/A,FALSE,"Cronogr. 2"}</definedName>
    <definedName function="false" hidden="true" name="___PPU1_2" vbProcedure="false">{#N/A,#N/A,FALSE,"Cronograma";#N/A,#N/A,FALSE,"Cronogr. 2"}</definedName>
    <definedName function="false" hidden="true" name="___QEC2" vbProcedure="false">{#N/A,#N/A,FALSE,"GERAL";#N/A,#N/A,FALSE,"012-96";#N/A,#N/A,FALSE,"018-96";#N/A,#N/A,FALSE,"027-96";#N/A,#N/A,FALSE,"059-96";#N/A,#N/A,FALSE,"076-96";#N/A,#N/A,FALSE,"019-97";#N/A,#N/A,FALSE,"021-97";#N/A,#N/A,FALSE,"022-97";#N/A,#N/A,FALSE,"028-97"}</definedName>
    <definedName function="false" hidden="true" name="___R" vbProcedure="false">{#N/A,#N/A,FALSE,"ORC-ACKE";#N/A,#N/A,FALSE,"RESUMO"}</definedName>
    <definedName function="false" hidden="true" name="___SET01" vbProcedure="false">{"'gráf jan00'!$A$1:$AK$41"}</definedName>
    <definedName function="false" hidden="true" name="___set1" vbProcedure="false">{"'gráf jan00'!$A$1:$AK$41"}</definedName>
    <definedName function="false" hidden="true" name="___SET2008" vbProcedure="false">{"'gráf jan00'!$A$1:$AK$41"}</definedName>
    <definedName function="false" hidden="false" name="___sjp4" vbProcedure="false">#REF!</definedName>
    <definedName function="false" hidden="true" name="___thinkcellNUYAAAAAAAAAAAAA.hEyZIZ9jUCNFQRVvGEQhg" vbProcedure="false">#REF!</definedName>
    <definedName function="false" hidden="true" name="___thinkcellNUYAAAAAAAAAAAAAFUFpeVh_00yFEU9g1V.NnQ" vbProcedure="false">#REF!</definedName>
    <definedName function="false" hidden="true" name="___thinkcellNUYAAAAAAAAAAAAAfxDCeEQ10kSJCGIA36u2fQ" vbProcedure="false">#REF!</definedName>
    <definedName function="false" hidden="true" name="___thinkcellNUYAAAAAAAAAAAAAgh8ikK9VWEC2XUKQkNfpQg" vbProcedure="false">#REF!</definedName>
    <definedName function="false" hidden="true" name="___thinkcellNUYAAAAAAAAAAAAAg_B83_LqVEaOM2GbXESQxQ" vbProcedure="false">#REF!</definedName>
    <definedName function="false" hidden="true" name="___thinkcellNUYAAAAAAAAAAAAA_EFv3YhCXk.44MmMkz29WQ" vbProcedure="false">#REF!</definedName>
    <definedName function="false" hidden="true" name="___thinkcellNUYAAAAAAAAAAAAA_wgIDNFps0mKD4CZo5Ky9w" vbProcedure="false">#REF!</definedName>
    <definedName function="false" hidden="true" name="___tk2" vbProcedure="false">{#N/A,#N/A,FALSE,"지침";#N/A,#N/A,FALSE,"환경분석";#N/A,#N/A,FALSE,"Sheet16"}</definedName>
    <definedName function="false" hidden="true" name="___tk2_1" vbProcedure="false">{#N/A,#N/A,FALSE,"지침";#N/A,#N/A,FALSE,"환경분석";#N/A,#N/A,FALSE,"Sheet16"}</definedName>
    <definedName function="false" hidden="true" name="___tk2_1_1" vbProcedure="false">{#N/A,#N/A,FALSE,"지침";#N/A,#N/A,FALSE,"환경분석";#N/A,#N/A,FALSE,"Sheet16"}</definedName>
    <definedName function="false" hidden="true" name="___tk2_1_1_1" vbProcedure="false">{#N/A,#N/A,FALSE,"지침";#N/A,#N/A,FALSE,"환경분석";#N/A,#N/A,FALSE,"Sheet16"}</definedName>
    <definedName function="false" hidden="true" name="___tk2_1_2" vbProcedure="false">{#N/A,#N/A,FALSE,"지침";#N/A,#N/A,FALSE,"환경분석";#N/A,#N/A,FALSE,"Sheet16"}</definedName>
    <definedName function="false" hidden="true" name="___tk2_2" vbProcedure="false">{#N/A,#N/A,FALSE,"지침";#N/A,#N/A,FALSE,"환경분석";#N/A,#N/A,FALSE,"Sheet16"}</definedName>
    <definedName function="false" hidden="false" name="___TT1" vbProcedure="false">#REF!</definedName>
    <definedName function="false" hidden="false" name="___TT2" vbProcedure="false">#REF!</definedName>
    <definedName function="false" hidden="true" name="___v1" vbProcedure="false">{"'REL CUSTODIF'!$B$1:$H$72"}</definedName>
    <definedName function="false" hidden="true" name="___WX2" vbProcedure="false">{#N/A,#N/A,FALSE,"EXPORTAC";#N/A,#N/A,FALSE,"SUPEL94"}</definedName>
    <definedName function="false" hidden="true" name="___WX2_1" vbProcedure="false">{#N/A,#N/A,FALSE,"EXPORTAC";#N/A,#N/A,FALSE,"SUPEL94"}</definedName>
    <definedName function="false" hidden="true" name="___WX2_1_1" vbProcedure="false">{#N/A,#N/A,FALSE,"EXPORTAC";#N/A,#N/A,FALSE,"SUPEL94"}</definedName>
    <definedName function="false" hidden="true" name="___WX2_1_1_1" vbProcedure="false">{#N/A,#N/A,FALSE,"EXPORTAC";#N/A,#N/A,FALSE,"SUPEL94"}</definedName>
    <definedName function="false" hidden="true" name="___WX2_1_2" vbProcedure="false">{#N/A,#N/A,FALSE,"EXPORTAC";#N/A,#N/A,FALSE,"SUPEL94"}</definedName>
    <definedName function="false" hidden="true" name="___WX2_2" vbProcedure="false">{#N/A,#N/A,FALSE,"EXPORTAC";#N/A,#N/A,FALSE,"SUPEL94"}</definedName>
    <definedName function="false" hidden="true" name="___x1" vbProcedure="false">{"'REL CUSTODIF'!$B$1:$H$72"}</definedName>
    <definedName function="false" hidden="true" name="___x10" vbProcedure="false">{"'REL CUSTODIF'!$B$1:$H$72"}</definedName>
    <definedName function="false" hidden="true" name="___x11" vbProcedure="false">{"'REL CUSTODIF'!$B$1:$H$72"}</definedName>
    <definedName function="false" hidden="true" name="___x13" vbProcedure="false">{"'REL CUSTODIF'!$B$1:$H$72"}</definedName>
    <definedName function="false" hidden="true" name="___x1_1" vbProcedure="false">{#N/A,#N/A,FALSE,"EXPORTAC";#N/A,#N/A,FALSE,"SUPEL94"}</definedName>
    <definedName function="false" hidden="true" name="___x1_1_1" vbProcedure="false">{#N/A,#N/A,FALSE,"EXPORTAC";#N/A,#N/A,FALSE,"SUPEL94"}</definedName>
    <definedName function="false" hidden="true" name="___x1_1_1_1" vbProcedure="false">{#N/A,#N/A,FALSE,"EXPORTAC";#N/A,#N/A,FALSE,"SUPEL94"}</definedName>
    <definedName function="false" hidden="true" name="___x1_1_2" vbProcedure="false">{#N/A,#N/A,FALSE,"EXPORTAC";#N/A,#N/A,FALSE,"SUPEL94"}</definedName>
    <definedName function="false" hidden="true" name="___x1_2" vbProcedure="false">{#N/A,#N/A,FALSE,"EXPORTAC";#N/A,#N/A,FALSE,"SUPEL94"}</definedName>
    <definedName function="false" hidden="true" name="___x2" vbProcedure="false">{"'REL CUSTODIF'!$B$1:$H$72"}</definedName>
    <definedName function="false" hidden="true" name="___x2_1" vbProcedure="false">{#N/A,#N/A,FALSE,"GQGEMPRE"}</definedName>
    <definedName function="false" hidden="true" name="___x2_1_1" vbProcedure="false">{#N/A,#N/A,FALSE,"GQGEMPRE"}</definedName>
    <definedName function="false" hidden="true" name="___x2_1_1_1" vbProcedure="false">{#N/A,#N/A,FALSE,"GQGEMPRE"}</definedName>
    <definedName function="false" hidden="true" name="___x2_1_2" vbProcedure="false">{#N/A,#N/A,FALSE,"GQGEMPRE"}</definedName>
    <definedName function="false" hidden="true" name="___x2_2" vbProcedure="false">{#N/A,#N/A,FALSE,"GQGEMPRE"}</definedName>
    <definedName function="false" hidden="true" name="___x3" vbProcedure="false">{"'REL CUSTODIF'!$B$1:$H$72"}</definedName>
    <definedName function="false" hidden="true" name="___x4" vbProcedure="false">{"'REL CUSTODIF'!$B$1:$H$72"}</definedName>
    <definedName function="false" hidden="true" name="___x5" vbProcedure="false">{"'REL CUSTODIF'!$B$1:$H$72"}</definedName>
    <definedName function="false" hidden="true" name="___x7" vbProcedure="false">{"'REL CUSTODIF'!$B$1:$H$72"}</definedName>
    <definedName function="false" hidden="true" name="___x8" vbProcedure="false">{"'REL CUSTODIF'!$B$1:$H$72"}</definedName>
    <definedName function="false" hidden="true" name="___xlfn.BAHTTEXT" vbProcedure="false">#NAME?</definedName>
    <definedName function="false" hidden="true" name="___xlfn.IFERROR" vbProcedure="false">#NAME?</definedName>
    <definedName function="false" hidden="true" name="___xlfn.RTD" vbProcedure="false">#NAME?</definedName>
    <definedName function="false" hidden="true" name="___xx1" vbProcedure="false">{"'CptDifn'!$AA$32:$AG$32"}</definedName>
    <definedName function="false" hidden="true" name="___xx1_1" vbProcedure="false">{"'CptDifn'!$AA$32:$AG$32"}</definedName>
    <definedName function="false" hidden="true" name="___xx1_1_1" vbProcedure="false">{"'CptDifn'!$AA$32:$AG$32"}</definedName>
    <definedName function="false" hidden="true" name="___xx1_1_1_1" vbProcedure="false">{"'CptDifn'!$AA$32:$AG$32"}</definedName>
    <definedName function="false" hidden="true" name="___xx1_1_2" vbProcedure="false">{"'CptDifn'!$AA$32:$AG$32"}</definedName>
    <definedName function="false" hidden="true" name="___xx1_2" vbProcedure="false">{"'CptDifn'!$AA$32:$AG$32"}</definedName>
    <definedName function="false" hidden="true" name="____a999" vbProcedure="false">{#N/A,#N/A,FALSE,"ANEXO3 99 ERA";#N/A,#N/A,FALSE,"ANEXO3 99 UBÁ2";#N/A,#N/A,FALSE,"ANEXO3 99 DTU";#N/A,#N/A,FALSE,"ANEXO3 99 RDR";#N/A,#N/A,FALSE,"ANEXO3 99 UBÁ4";#N/A,#N/A,FALSE,"ANEXO3 99 UBÁ6"}</definedName>
    <definedName function="false" hidden="true" name="____ACC2" vbProcedure="false">#REF!</definedName>
    <definedName function="false" hidden="true" name="____adm1" vbProcedure="false">{"'Índice'!$A$1:$K$49"}</definedName>
    <definedName function="false" hidden="true" name="____adm2" vbProcedure="false">{"VENTAS1",#N/A,FALSE,"VENTAS";"VENTAS2",#N/A,FALSE,"VENTAS";"VENTAS3",#N/A,FALSE,"VENTAS";"VENTAS4",#N/A,FALSE,"VENTAS";"VENTAS5",#N/A,FALSE,"VENTAS";"VENTAS6",#N/A,FALSE,"VENTAS";"VENTAS7",#N/A,FALSE,"VENTAS";"VENTAS8",#N/A,FALSE,"VENTAS"}</definedName>
    <definedName function="false" hidden="true" name="____ago1" vbProcedure="false">{"'gráf jan00'!$A$1:$AK$41"}</definedName>
    <definedName function="false" hidden="true" name="____ago10" vbProcedure="false">{"'gráf jan00'!$A$1:$AK$41"}</definedName>
    <definedName function="false" hidden="true" name="____ago10_1" vbProcedure="false">{"'gráf jan00'!$A$1:$AK$41"}</definedName>
    <definedName function="false" hidden="true" name="____ago10_1_1" vbProcedure="false">{"'gráf jan00'!$A$1:$AK$41"}</definedName>
    <definedName function="false" hidden="true" name="____ago10_1_1_1" vbProcedure="false">{"'gráf jan00'!$A$1:$AK$41"}</definedName>
    <definedName function="false" hidden="true" name="____ago10_1_2" vbProcedure="false">{"'gráf jan00'!$A$1:$AK$41"}</definedName>
    <definedName function="false" hidden="true" name="____ago10_2" vbProcedure="false">{"'gráf jan00'!$A$1:$AK$41"}</definedName>
    <definedName function="false" hidden="true" name="____ago1_1" vbProcedure="false">{"'gráf jan00'!$A$1:$AK$41"}</definedName>
    <definedName function="false" hidden="true" name="____ago1_1_1" vbProcedure="false">{"'gráf jan00'!$A$1:$AK$41"}</definedName>
    <definedName function="false" hidden="true" name="____ago1_1_1_1" vbProcedure="false">{"'gráf jan00'!$A$1:$AK$41"}</definedName>
    <definedName function="false" hidden="true" name="____ago1_1_2" vbProcedure="false">{"'gráf jan00'!$A$1:$AK$41"}</definedName>
    <definedName function="false" hidden="true" name="____ago1_2" vbProcedure="false">{"'gráf jan00'!$A$1:$AK$41"}</definedName>
    <definedName function="false" hidden="true" name="____ago2" vbProcedure="false">{"'gráf jan00'!$A$1:$AK$41"}</definedName>
    <definedName function="false" hidden="true" name="____ago2_1" vbProcedure="false">{"'gráf jan00'!$A$1:$AK$41"}</definedName>
    <definedName function="false" hidden="true" name="____ago2_1_1" vbProcedure="false">{"'gráf jan00'!$A$1:$AK$41"}</definedName>
    <definedName function="false" hidden="true" name="____ago2_1_1_1" vbProcedure="false">{"'gráf jan00'!$A$1:$AK$41"}</definedName>
    <definedName function="false" hidden="true" name="____ago2_1_2" vbProcedure="false">{"'gráf jan00'!$A$1:$AK$41"}</definedName>
    <definedName function="false" hidden="true" name="____ago2_2" vbProcedure="false">{"'gráf jan00'!$A$1:$AK$41"}</definedName>
    <definedName function="false" hidden="true" name="____ago3" vbProcedure="false">{"'gráf jan00'!$A$1:$AK$41"}</definedName>
    <definedName function="false" hidden="true" name="____ago3_1" vbProcedure="false">{"'gráf jan00'!$A$1:$AK$41"}</definedName>
    <definedName function="false" hidden="true" name="____ago3_1_1" vbProcedure="false">{"'gráf jan00'!$A$1:$AK$41"}</definedName>
    <definedName function="false" hidden="true" name="____ago3_1_1_1" vbProcedure="false">{"'gráf jan00'!$A$1:$AK$41"}</definedName>
    <definedName function="false" hidden="true" name="____ago3_1_2" vbProcedure="false">{"'gráf jan00'!$A$1:$AK$41"}</definedName>
    <definedName function="false" hidden="true" name="____ago3_2" vbProcedure="false">{"'gráf jan00'!$A$1:$AK$41"}</definedName>
    <definedName function="false" hidden="true" name="____ago4" vbProcedure="false">{"'gráf jan00'!$A$1:$AK$41"}</definedName>
    <definedName function="false" hidden="true" name="____ago4_1" vbProcedure="false">{"'gráf jan00'!$A$1:$AK$41"}</definedName>
    <definedName function="false" hidden="true" name="____ago4_1_1" vbProcedure="false">{"'gráf jan00'!$A$1:$AK$41"}</definedName>
    <definedName function="false" hidden="true" name="____ago4_1_1_1" vbProcedure="false">{"'gráf jan00'!$A$1:$AK$41"}</definedName>
    <definedName function="false" hidden="true" name="____ago4_1_2" vbProcedure="false">{"'gráf jan00'!$A$1:$AK$41"}</definedName>
    <definedName function="false" hidden="true" name="____ago4_2" vbProcedure="false">{"'gráf jan00'!$A$1:$AK$41"}</definedName>
    <definedName function="false" hidden="true" name="____ago5" vbProcedure="false">{"'gráf jan00'!$A$1:$AK$41"}</definedName>
    <definedName function="false" hidden="true" name="____ago5_1" vbProcedure="false">{"'gráf jan00'!$A$1:$AK$41"}</definedName>
    <definedName function="false" hidden="true" name="____ago5_1_1" vbProcedure="false">{"'gráf jan00'!$A$1:$AK$41"}</definedName>
    <definedName function="false" hidden="true" name="____ago5_1_1_1" vbProcedure="false">{"'gráf jan00'!$A$1:$AK$41"}</definedName>
    <definedName function="false" hidden="true" name="____ago5_1_2" vbProcedure="false">{"'gráf jan00'!$A$1:$AK$41"}</definedName>
    <definedName function="false" hidden="true" name="____ago5_2" vbProcedure="false">{"'gráf jan00'!$A$1:$AK$41"}</definedName>
    <definedName function="false" hidden="true" name="____ago6" vbProcedure="false">{"'gráf jan00'!$A$1:$AK$41"}</definedName>
    <definedName function="false" hidden="true" name="____ago6_1" vbProcedure="false">{"'gráf jan00'!$A$1:$AK$41"}</definedName>
    <definedName function="false" hidden="true" name="____ago6_1_1" vbProcedure="false">{"'gráf jan00'!$A$1:$AK$41"}</definedName>
    <definedName function="false" hidden="true" name="____ago6_1_1_1" vbProcedure="false">{"'gráf jan00'!$A$1:$AK$41"}</definedName>
    <definedName function="false" hidden="true" name="____ago6_1_2" vbProcedure="false">{"'gráf jan00'!$A$1:$AK$41"}</definedName>
    <definedName function="false" hidden="true" name="____ago6_2" vbProcedure="false">{"'gráf jan00'!$A$1:$AK$41"}</definedName>
    <definedName function="false" hidden="true" name="____ago7" vbProcedure="false">{"'gráf jan00'!$A$1:$AK$41"}</definedName>
    <definedName function="false" hidden="true" name="____ago7_1" vbProcedure="false">{"'gráf jan00'!$A$1:$AK$41"}</definedName>
    <definedName function="false" hidden="true" name="____ago7_1_1" vbProcedure="false">{"'gráf jan00'!$A$1:$AK$41"}</definedName>
    <definedName function="false" hidden="true" name="____ago7_1_1_1" vbProcedure="false">{"'gráf jan00'!$A$1:$AK$41"}</definedName>
    <definedName function="false" hidden="true" name="____ago7_1_2" vbProcedure="false">{"'gráf jan00'!$A$1:$AK$41"}</definedName>
    <definedName function="false" hidden="true" name="____ago7_2" vbProcedure="false">{"'gráf jan00'!$A$1:$AK$41"}</definedName>
    <definedName function="false" hidden="true" name="____ago8" vbProcedure="false">{"'gráf jan00'!$A$1:$AK$41"}</definedName>
    <definedName function="false" hidden="true" name="____ago8_1" vbProcedure="false">{"'gráf jan00'!$A$1:$AK$41"}</definedName>
    <definedName function="false" hidden="true" name="____ago8_1_1" vbProcedure="false">{"'gráf jan00'!$A$1:$AK$41"}</definedName>
    <definedName function="false" hidden="true" name="____ago8_1_1_1" vbProcedure="false">{"'gráf jan00'!$A$1:$AK$41"}</definedName>
    <definedName function="false" hidden="true" name="____ago8_1_2" vbProcedure="false">{"'gráf jan00'!$A$1:$AK$41"}</definedName>
    <definedName function="false" hidden="true" name="____ago8_2" vbProcedure="false">{"'gráf jan00'!$A$1:$AK$41"}</definedName>
    <definedName function="false" hidden="true" name="____ago9" vbProcedure="false">{"'gráf jan00'!$A$1:$AK$41"}</definedName>
    <definedName function="false" hidden="true" name="____ago99999" vbProcedure="false">{"'gráf jan00'!$A$1:$AK$41"}</definedName>
    <definedName function="false" hidden="true" name="____ago99999_1" vbProcedure="false">{"'gráf jan00'!$A$1:$AK$41"}</definedName>
    <definedName function="false" hidden="true" name="____ago99999_1_1" vbProcedure="false">{"'gráf jan00'!$A$1:$AK$41"}</definedName>
    <definedName function="false" hidden="true" name="____ago99999_1_1_1" vbProcedure="false">{"'gráf jan00'!$A$1:$AK$41"}</definedName>
    <definedName function="false" hidden="true" name="____ago99999_1_2" vbProcedure="false">{"'gráf jan00'!$A$1:$AK$41"}</definedName>
    <definedName function="false" hidden="true" name="____ago99999_2" vbProcedure="false">{"'gráf jan00'!$A$1:$AK$41"}</definedName>
    <definedName function="false" hidden="true" name="____ago9_1" vbProcedure="false">{"'gráf jan00'!$A$1:$AK$41"}</definedName>
    <definedName function="false" hidden="true" name="____ago9_1_1" vbProcedure="false">{"'gráf jan00'!$A$1:$AK$41"}</definedName>
    <definedName function="false" hidden="true" name="____ago9_1_1_1" vbProcedure="false">{"'gráf jan00'!$A$1:$AK$41"}</definedName>
    <definedName function="false" hidden="true" name="____ago9_1_2" vbProcedure="false">{"'gráf jan00'!$A$1:$AK$41"}</definedName>
    <definedName function="false" hidden="true" name="____ago9_2" vbProcedure="false">{"'gráf jan00'!$A$1:$AK$41"}</definedName>
    <definedName function="false" hidden="true" name="____ba2" vbProcedure="false">{#N/A,#N/A,FALSE,"GERAL";#N/A,#N/A,FALSE,"012-96";#N/A,#N/A,FALSE,"018-96";#N/A,#N/A,FALSE,"027-96";#N/A,#N/A,FALSE,"059-96";#N/A,#N/A,FALSE,"076-96";#N/A,#N/A,FALSE,"019-97";#N/A,#N/A,FALSE,"021-97";#N/A,#N/A,FALSE,"022-97";#N/A,#N/A,FALSE,"028-97"}</definedName>
    <definedName function="false" hidden="true" name="____bm03" vbProcedure="false">{#N/A,#N/A,FALSE,"CPV";#N/A,#N/A,FALSE,"Pareto";#N/A,#N/A,FALSE,"Gráficos"}</definedName>
    <definedName function="false" hidden="true" name="____bm03_1" vbProcedure="false">{#N/A,#N/A,FALSE,"CPV";#N/A,#N/A,FALSE,"Pareto";#N/A,#N/A,FALSE,"Gráficos"}</definedName>
    <definedName function="false" hidden="true" name="____db2" vbProcedure="false">{"'Quadro'!$A$4:$BG$78"}</definedName>
    <definedName function="false" hidden="true" name="____DEF2" vbProcedure="false">{#N/A,#N/A,FALSE,"DEF1";#N/A,#N/A,FALSE,"DEF2";#N/A,#N/A,FALSE,"DEF3"}</definedName>
    <definedName function="false" hidden="true" name="____DEF2_1" vbProcedure="false">{#N/A,#N/A,FALSE,"DEF1";#N/A,#N/A,FALSE,"DEF2";#N/A,#N/A,FALSE,"DEF3"}</definedName>
    <definedName function="false" hidden="true" name="____DEF2_1_1" vbProcedure="false">{#N/A,#N/A,FALSE,"DEF1";#N/A,#N/A,FALSE,"DEF2";#N/A,#N/A,FALSE,"DEF3"}</definedName>
    <definedName function="false" hidden="true" name="____DEF2_1_1_1" vbProcedure="false">{#N/A,#N/A,FALSE,"DEF1";#N/A,#N/A,FALSE,"DEF2";#N/A,#N/A,FALSE,"DEF3"}</definedName>
    <definedName function="false" hidden="true" name="____DEF2_1_2" vbProcedure="false">{#N/A,#N/A,FALSE,"DEF1";#N/A,#N/A,FALSE,"DEF2";#N/A,#N/A,FALSE,"DEF3"}</definedName>
    <definedName function="false" hidden="true" name="____DEF2_2" vbProcedure="false">{#N/A,#N/A,FALSE,"DEF1";#N/A,#N/A,FALSE,"DEF2";#N/A,#N/A,FALSE,"DEF3"}</definedName>
    <definedName function="false" hidden="true" name="____DEF3" vbProcedure="false">{#N/A,#N/A,FALSE,"DEF1";#N/A,#N/A,FALSE,"DEF2";#N/A,#N/A,FALSE,"DEF3"}</definedName>
    <definedName function="false" hidden="true" name="____DEF3_1" vbProcedure="false">{#N/A,#N/A,FALSE,"DEF1";#N/A,#N/A,FALSE,"DEF2";#N/A,#N/A,FALSE,"DEF3"}</definedName>
    <definedName function="false" hidden="true" name="____DEF3_1_1" vbProcedure="false">{#N/A,#N/A,FALSE,"DEF1";#N/A,#N/A,FALSE,"DEF2";#N/A,#N/A,FALSE,"DEF3"}</definedName>
    <definedName function="false" hidden="true" name="____DEF3_1_1_1" vbProcedure="false">{#N/A,#N/A,FALSE,"DEF1";#N/A,#N/A,FALSE,"DEF2";#N/A,#N/A,FALSE,"DEF3"}</definedName>
    <definedName function="false" hidden="true" name="____DEF3_1_2" vbProcedure="false">{#N/A,#N/A,FALSE,"DEF1";#N/A,#N/A,FALSE,"DEF2";#N/A,#N/A,FALSE,"DEF3"}</definedName>
    <definedName function="false" hidden="true" name="____DEF3_2" vbProcedure="false">{#N/A,#N/A,FALSE,"DEF1";#N/A,#N/A,FALSE,"DEF2";#N/A,#N/A,FALSE,"DEF3"}</definedName>
    <definedName function="false" hidden="true" name="____efc10" vbProcedure="false">{"'RR'!$A$2:$E$81"}</definedName>
    <definedName function="false" hidden="true" name="____efc10_1" vbProcedure="false">{"'RR'!$A$2:$E$81"}</definedName>
    <definedName function="false" hidden="true" name="____efc10_1_1" vbProcedure="false">{"'RR'!$A$2:$E$81"}</definedName>
    <definedName function="false" hidden="true" name="____efc10_1_1_1" vbProcedure="false">{"'RR'!$A$2:$E$81"}</definedName>
    <definedName function="false" hidden="true" name="____efc10_1_2" vbProcedure="false">{"'RR'!$A$2:$E$81"}</definedName>
    <definedName function="false" hidden="true" name="____efc10_2" vbProcedure="false">{"'RR'!$A$2:$E$81"}</definedName>
    <definedName function="false" hidden="true" name="____EFC2" vbProcedure="false">{"'RR'!$A$2:$E$81"}</definedName>
    <definedName function="false" hidden="true" name="____efc23" vbProcedure="false">{"'RR'!$A$2:$E$81"}</definedName>
    <definedName function="false" hidden="true" name="____EFC2_1" vbProcedure="false">{"'RR'!$A$2:$E$81"}</definedName>
    <definedName function="false" hidden="true" name="____EFC2_1_1" vbProcedure="false">{"'RR'!$A$2:$E$81"}</definedName>
    <definedName function="false" hidden="true" name="____EFC2_1_1_1" vbProcedure="false">{"'RR'!$A$2:$E$81"}</definedName>
    <definedName function="false" hidden="true" name="____EFC2_1_2" vbProcedure="false">{"'RR'!$A$2:$E$81"}</definedName>
    <definedName function="false" hidden="true" name="____EFC2_2" vbProcedure="false">{"'RR'!$A$2:$E$81"}</definedName>
    <definedName function="false" hidden="true" name="____EFC3" vbProcedure="false">{"'RR'!$A$2:$E$81"}</definedName>
    <definedName function="false" hidden="true" name="____EFC3_1" vbProcedure="false">{"'RR'!$A$2:$E$81"}</definedName>
    <definedName function="false" hidden="true" name="____EFC3_1_1" vbProcedure="false">{"'RR'!$A$2:$E$81"}</definedName>
    <definedName function="false" hidden="true" name="____EFC3_1_1_1" vbProcedure="false">{"'RR'!$A$2:$E$81"}</definedName>
    <definedName function="false" hidden="true" name="____EFC3_1_2" vbProcedure="false">{"'RR'!$A$2:$E$81"}</definedName>
    <definedName function="false" hidden="true" name="____EFC3_2" vbProcedure="false">{"'RR'!$A$2:$E$81"}</definedName>
    <definedName function="false" hidden="true" name="____EFC4" vbProcedure="false">{"'RR'!$A$2:$E$81"}</definedName>
    <definedName function="false" hidden="true" name="____EFC4_1" vbProcedure="false">{"'RR'!$A$2:$E$81"}</definedName>
    <definedName function="false" hidden="true" name="____EFC4_1_1" vbProcedure="false">{"'RR'!$A$2:$E$81"}</definedName>
    <definedName function="false" hidden="true" name="____EFC4_1_1_1" vbProcedure="false">{"'RR'!$A$2:$E$81"}</definedName>
    <definedName function="false" hidden="true" name="____EFC4_1_2" vbProcedure="false">{"'RR'!$A$2:$E$81"}</definedName>
    <definedName function="false" hidden="true" name="____EFC4_2" vbProcedure="false">{"'RR'!$A$2:$E$81"}</definedName>
    <definedName function="false" hidden="true" name="____F12" vbProcedure="false">{#N/A,#N/A,FALSE,"ET-CAPA";#N/A,#N/A,FALSE,"ET-PAG1";#N/A,#N/A,FALSE,"ET-PAG2";#N/A,#N/A,FALSE,"ET-PAG3";#N/A,#N/A,FALSE,"ET-PAG4";#N/A,#N/A,FALSE,"ET-PAG5"}</definedName>
    <definedName function="false" hidden="true" name="____F12_1" vbProcedure="false">{#N/A,#N/A,FALSE,"ET-CAPA";#N/A,#N/A,FALSE,"ET-PAG1";#N/A,#N/A,FALSE,"ET-PAG2";#N/A,#N/A,FALSE,"ET-PAG3";#N/A,#N/A,FALSE,"ET-PAG4";#N/A,#N/A,FALSE,"ET-PAG5"}</definedName>
    <definedName function="false" hidden="true" name="____F15" vbProcedure="false">{#N/A,#N/A,FALSE,"ET-CAPA";#N/A,#N/A,FALSE,"ET-PAG1";#N/A,#N/A,FALSE,"ET-PAG2";#N/A,#N/A,FALSE,"ET-PAG3";#N/A,#N/A,FALSE,"ET-PAG4";#N/A,#N/A,FALSE,"ET-PAG5"}</definedName>
    <definedName function="false" hidden="true" name="____F15_1" vbProcedure="false">{#N/A,#N/A,FALSE,"ET-CAPA";#N/A,#N/A,FALSE,"ET-PAG1";#N/A,#N/A,FALSE,"ET-PAG2";#N/A,#N/A,FALSE,"ET-PAG3";#N/A,#N/A,FALSE,"ET-PAG4";#N/A,#N/A,FALSE,"ET-PAG5"}</definedName>
    <definedName function="false" hidden="true" name="____ffp16" vbProcedure="false">{"'gráf jan00'!$A$1:$AK$41"}</definedName>
    <definedName function="false" hidden="true" name="____ffp16_1" vbProcedure="false">{"'gráf jan00'!$A$1:$AK$41"}</definedName>
    <definedName function="false" hidden="true" name="____ffp16_1_1" vbProcedure="false">{"'gráf jan00'!$A$1:$AK$41"}</definedName>
    <definedName function="false" hidden="true" name="____ffp16_1_1_1" vbProcedure="false">{"'gráf jan00'!$A$1:$AK$41"}</definedName>
    <definedName function="false" hidden="true" name="____ffp16_1_2" vbProcedure="false">{"'gráf jan00'!$A$1:$AK$41"}</definedName>
    <definedName function="false" hidden="true" name="____ffp16_2" vbProcedure="false">{"'gráf jan00'!$A$1:$AK$41"}</definedName>
    <definedName function="false" hidden="true" name="____ffp4589" vbProcedure="false">{"'gráf jan00'!$A$1:$AK$41"}</definedName>
    <definedName function="false" hidden="true" name="____ffp4589_1" vbProcedure="false">{"'gráf jan00'!$A$1:$AK$41"}</definedName>
    <definedName function="false" hidden="true" name="____ffp4589_1_1" vbProcedure="false">{"'gráf jan00'!$A$1:$AK$41"}</definedName>
    <definedName function="false" hidden="true" name="____ffp4589_1_1_1" vbProcedure="false">{"'gráf jan00'!$A$1:$AK$41"}</definedName>
    <definedName function="false" hidden="true" name="____ffp4589_1_2" vbProcedure="false">{"'gráf jan00'!$A$1:$AK$41"}</definedName>
    <definedName function="false" hidden="true" name="____ffp4589_2" vbProcedure="false">{"'gráf jan00'!$A$1:$AK$41"}</definedName>
    <definedName function="false" hidden="true" name="____FR2" vbProcedure="false">{#N/A,#N/A,FALSE,"GERAL";#N/A,#N/A,FALSE,"012-96";#N/A,#N/A,FALSE,"018-96";#N/A,#N/A,FALSE,"027-96";#N/A,#N/A,FALSE,"059-96";#N/A,#N/A,FALSE,"076-96";#N/A,#N/A,FALSE,"019-97";#N/A,#N/A,FALSE,"021-97";#N/A,#N/A,FALSE,"022-97";#N/A,#N/A,FALSE,"028-97"}</definedName>
    <definedName function="false" hidden="true" name="____I027611" vbProcedure="false">{#N/A,#N/A,FALSE,"지침";#N/A,#N/A,FALSE,"환경분석";#N/A,#N/A,FALSE,"Sheet16"}</definedName>
    <definedName function="false" hidden="true" name="____I027611_1" vbProcedure="false">{#N/A,#N/A,FALSE,"지침";#N/A,#N/A,FALSE,"환경분석";#N/A,#N/A,FALSE,"Sheet16"}</definedName>
    <definedName function="false" hidden="true" name="____I027611_1_1" vbProcedure="false">{#N/A,#N/A,FALSE,"지침";#N/A,#N/A,FALSE,"환경분석";#N/A,#N/A,FALSE,"Sheet16"}</definedName>
    <definedName function="false" hidden="true" name="____I027611_1_1_1" vbProcedure="false">{#N/A,#N/A,FALSE,"지침";#N/A,#N/A,FALSE,"환경분석";#N/A,#N/A,FALSE,"Sheet16"}</definedName>
    <definedName function="false" hidden="true" name="____I027611_1_2" vbProcedure="false">{#N/A,#N/A,FALSE,"지침";#N/A,#N/A,FALSE,"환경분석";#N/A,#N/A,FALSE,"Sheet16"}</definedName>
    <definedName function="false" hidden="true" name="____I027611_2" vbProcedure="false">{#N/A,#N/A,FALSE,"지침";#N/A,#N/A,FALSE,"환경분석";#N/A,#N/A,FALSE,"Sheet16"}</definedName>
    <definedName function="false" hidden="true" name="____jun04" vbProcedure="false">{"'gráf jan00'!$A$1:$AK$41"}</definedName>
    <definedName function="false" hidden="true" name="____jun04_1" vbProcedure="false">{"'gráf jan00'!$A$1:$AK$41"}</definedName>
    <definedName function="false" hidden="true" name="____jun04_1_1" vbProcedure="false">{"'gráf jan00'!$A$1:$AK$41"}</definedName>
    <definedName function="false" hidden="true" name="____jun04_1_1_1" vbProcedure="false">{"'gráf jan00'!$A$1:$AK$41"}</definedName>
    <definedName function="false" hidden="true" name="____jun04_1_2" vbProcedure="false">{"'gráf jan00'!$A$1:$AK$41"}</definedName>
    <definedName function="false" hidden="true" name="____jun04_2" vbProcedure="false">{"'gráf jan00'!$A$1:$AK$41"}</definedName>
    <definedName function="false" hidden="true" name="____la8" vbProcedure="false">#REF!</definedName>
    <definedName function="false" hidden="true" name="____ltf2" vbProcedure="false">#REF!</definedName>
    <definedName function="false" hidden="true" name="____MA2" vbProcedure="false">{"'REL CUSTODIF'!$B$1:$H$72"}</definedName>
    <definedName function="false" hidden="true" name="____MA2_1" vbProcedure="false">{"'REL CUSTODIF'!$B$1:$H$72"}</definedName>
    <definedName function="false" hidden="true" name="____MA2_1_1" vbProcedure="false">{"'REL CUSTODIF'!$B$1:$H$72"}</definedName>
    <definedName function="false" hidden="true" name="____MA2_1_1_1" vbProcedure="false">{"'REL CUSTODIF'!$B$1:$H$72"}</definedName>
    <definedName function="false" hidden="true" name="____MA2_1_2" vbProcedure="false">{"'REL CUSTODIF'!$B$1:$H$72"}</definedName>
    <definedName function="false" hidden="true" name="____MA2_2" vbProcedure="false">{"'REL CUSTODIF'!$B$1:$H$72"}</definedName>
    <definedName function="false" hidden="true" name="____MOA1" vbProcedure="false">{#N/A,#N/A,FALSE,"DEF1";#N/A,#N/A,FALSE,"DEF2";#N/A,#N/A,FALSE,"DEF3"}</definedName>
    <definedName function="false" hidden="true" name="____MOA1_1" vbProcedure="false">{#N/A,#N/A,FALSE,"DEF1";#N/A,#N/A,FALSE,"DEF2";#N/A,#N/A,FALSE,"DEF3"}</definedName>
    <definedName function="false" hidden="true" name="____MOA1_1_1" vbProcedure="false">{#N/A,#N/A,FALSE,"DEF1";#N/A,#N/A,FALSE,"DEF2";#N/A,#N/A,FALSE,"DEF3"}</definedName>
    <definedName function="false" hidden="true" name="____MOA1_1_1_1" vbProcedure="false">{#N/A,#N/A,FALSE,"DEF1";#N/A,#N/A,FALSE,"DEF2";#N/A,#N/A,FALSE,"DEF3"}</definedName>
    <definedName function="false" hidden="true" name="____MOA1_1_2" vbProcedure="false">{#N/A,#N/A,FALSE,"DEF1";#N/A,#N/A,FALSE,"DEF2";#N/A,#N/A,FALSE,"DEF3"}</definedName>
    <definedName function="false" hidden="true" name="____MOA1_2" vbProcedure="false">{#N/A,#N/A,FALSE,"DEF1";#N/A,#N/A,FALSE,"DEF2";#N/A,#N/A,FALSE,"DEF3"}</definedName>
    <definedName function="false" hidden="true" name="____MOA2" vbProcedure="false">{#N/A,#N/A,FALSE,"DEF1";#N/A,#N/A,FALSE,"DEF2";#N/A,#N/A,FALSE,"DEF3"}</definedName>
    <definedName function="false" hidden="true" name="____MOA2_1" vbProcedure="false">{#N/A,#N/A,FALSE,"DEF1";#N/A,#N/A,FALSE,"DEF2";#N/A,#N/A,FALSE,"DEF3"}</definedName>
    <definedName function="false" hidden="true" name="____MOA2_1_1" vbProcedure="false">{#N/A,#N/A,FALSE,"DEF1";#N/A,#N/A,FALSE,"DEF2";#N/A,#N/A,FALSE,"DEF3"}</definedName>
    <definedName function="false" hidden="true" name="____MOA2_1_1_1" vbProcedure="false">{#N/A,#N/A,FALSE,"DEF1";#N/A,#N/A,FALSE,"DEF2";#N/A,#N/A,FALSE,"DEF3"}</definedName>
    <definedName function="false" hidden="true" name="____MOA2_1_2" vbProcedure="false">{#N/A,#N/A,FALSE,"DEF1";#N/A,#N/A,FALSE,"DEF2";#N/A,#N/A,FALSE,"DEF3"}</definedName>
    <definedName function="false" hidden="true" name="____MOA2_2" vbProcedure="false">{#N/A,#N/A,FALSE,"DEF1";#N/A,#N/A,FALSE,"DEF2";#N/A,#N/A,FALSE,"DEF3"}</definedName>
    <definedName function="false" hidden="true" name="____n2" vbProcedure="false">{#N/A,#N/A,FALSE,"PCOL"}</definedName>
    <definedName function="false" hidden="true" name="____n2_1" vbProcedure="false">{#N/A,#N/A,FALSE,"PCOL"}</definedName>
    <definedName function="false" hidden="true" name="____n2_1_1" vbProcedure="false">{#N/A,#N/A,FALSE,"PCOL"}</definedName>
    <definedName function="false" hidden="true" name="____n2_1_1_1" vbProcedure="false">{#N/A,#N/A,FALSE,"PCOL"}</definedName>
    <definedName function="false" hidden="true" name="____n2_1_2" vbProcedure="false">{#N/A,#N/A,FALSE,"PCOL"}</definedName>
    <definedName function="false" hidden="true" name="____n2_2" vbProcedure="false">{#N/A,#N/A,FALSE,"PCOL"}</definedName>
    <definedName function="false" hidden="true" name="____o1" vbProcedure="false">{"det (May)",#N/A,FALSE,"June";"sum (MAY YTD)",#N/A,FALSE,"June YTD"}</definedName>
    <definedName function="false" hidden="true" name="____o1_1" vbProcedure="false">{"det (May)",#N/A,FALSE,"June";"sum (MAY YTD)",#N/A,FALSE,"June YTD"}</definedName>
    <definedName function="false" hidden="true" name="____o1_1_1" vbProcedure="false">{"det (May)",#N/A,FALSE,"June";"sum (MAY YTD)",#N/A,FALSE,"June YTD"}</definedName>
    <definedName function="false" hidden="true" name="____o1_1_1_1" vbProcedure="false">{"det (May)",#N/A,FALSE,"June";"sum (MAY YTD)",#N/A,FALSE,"June YTD"}</definedName>
    <definedName function="false" hidden="true" name="____o1_1_2" vbProcedure="false">{"det (May)",#N/A,FALSE,"June";"sum (MAY YTD)",#N/A,FALSE,"June YTD"}</definedName>
    <definedName function="false" hidden="true" name="____o1_2" vbProcedure="false">{"det (May)",#N/A,FALSE,"June";"sum (MAY YTD)",#N/A,FALSE,"June YTD"}</definedName>
    <definedName function="false" hidden="true" name="____OUT98" vbProcedure="false">{#N/A,#N/A,TRUE,"Serviços"}</definedName>
    <definedName function="false" hidden="true" name="____out99" vbProcedure="false">{#N/A,#N/A,TRUE,"Serviços"}</definedName>
    <definedName function="false" hidden="true" name="____OUTTT98" vbProcedure="false">{#N/A,#N/A,TRUE,"Serviços"}</definedName>
    <definedName function="false" hidden="true" name="____P0376001" vbProcedure="false">{#N/A,#N/A,FALSE,"지침";#N/A,#N/A,FALSE,"환경분석";#N/A,#N/A,FALSE,"Sheet16"}</definedName>
    <definedName function="false" hidden="true" name="____P0376001_1" vbProcedure="false">{#N/A,#N/A,FALSE,"지침";#N/A,#N/A,FALSE,"환경분석";#N/A,#N/A,FALSE,"Sheet16"}</definedName>
    <definedName function="false" hidden="true" name="____P0376001_1_1" vbProcedure="false">{#N/A,#N/A,FALSE,"지침";#N/A,#N/A,FALSE,"환경분석";#N/A,#N/A,FALSE,"Sheet16"}</definedName>
    <definedName function="false" hidden="true" name="____P0376001_1_1_1" vbProcedure="false">{#N/A,#N/A,FALSE,"지침";#N/A,#N/A,FALSE,"환경분석";#N/A,#N/A,FALSE,"Sheet16"}</definedName>
    <definedName function="false" hidden="true" name="____P0376001_1_2" vbProcedure="false">{#N/A,#N/A,FALSE,"지침";#N/A,#N/A,FALSE,"환경분석";#N/A,#N/A,FALSE,"Sheet16"}</definedName>
    <definedName function="false" hidden="true" name="____P0376001_2" vbProcedure="false">{#N/A,#N/A,FALSE,"지침";#N/A,#N/A,FALSE,"환경분석";#N/A,#N/A,FALSE,"Sheet16"}</definedName>
    <definedName function="false" hidden="true" name="____PA01" vbProcedure="false">{"'teste'!$B$2:$R$49"}</definedName>
    <definedName function="false" hidden="true" name="____PA01_1" vbProcedure="false">{"'teste'!$B$2:$R$49"}</definedName>
    <definedName function="false" hidden="true" name="____PA01_1_1" vbProcedure="false">{"'teste'!$B$2:$R$49"}</definedName>
    <definedName function="false" hidden="true" name="____PA01_1_1_1" vbProcedure="false">{"'teste'!$B$2:$R$49"}</definedName>
    <definedName function="false" hidden="true" name="____PA01_1_2" vbProcedure="false">{"'teste'!$B$2:$R$49"}</definedName>
    <definedName function="false" hidden="true" name="____PA01_2" vbProcedure="false">{"'teste'!$B$2:$R$49"}</definedName>
    <definedName function="false" hidden="true" name="____PN10" vbProcedure="false">{"'gráf jan00'!$A$1:$AK$41"}</definedName>
    <definedName function="false" hidden="true" name="____PN10_1" vbProcedure="false">{"'gráf jan00'!$A$1:$AK$41"}</definedName>
    <definedName function="false" hidden="true" name="____PN10_1_1" vbProcedure="false">{"'gráf jan00'!$A$1:$AK$41"}</definedName>
    <definedName function="false" hidden="true" name="____PN10_1_1_1" vbProcedure="false">{"'gráf jan00'!$A$1:$AK$41"}</definedName>
    <definedName function="false" hidden="true" name="____PN10_1_2" vbProcedure="false">{"'gráf jan00'!$A$1:$AK$41"}</definedName>
    <definedName function="false" hidden="true" name="____PN10_2" vbProcedure="false">{"'gráf jan00'!$A$1:$AK$41"}</definedName>
    <definedName function="false" hidden="true" name="____QEC2" vbProcedure="false">{#N/A,#N/A,FALSE,"GERAL";#N/A,#N/A,FALSE,"012-96";#N/A,#N/A,FALSE,"018-96";#N/A,#N/A,FALSE,"027-96";#N/A,#N/A,FALSE,"059-96";#N/A,#N/A,FALSE,"076-96";#N/A,#N/A,FALSE,"019-97";#N/A,#N/A,FALSE,"021-97";#N/A,#N/A,FALSE,"022-97";#N/A,#N/A,FALSE,"028-97"}</definedName>
    <definedName function="false" hidden="true" name="____R" vbProcedure="false">{#N/A,#N/A,FALSE,"ORC-ACKE";#N/A,#N/A,FALSE,"RESUMO"}</definedName>
    <definedName function="false" hidden="true" name="____tk2" vbProcedure="false">{#N/A,#N/A,FALSE,"지침";#N/A,#N/A,FALSE,"환경분석";#N/A,#N/A,FALSE,"Sheet16"}</definedName>
    <definedName function="false" hidden="true" name="____tk2_1" vbProcedure="false">{#N/A,#N/A,FALSE,"지침";#N/A,#N/A,FALSE,"환경분석";#N/A,#N/A,FALSE,"Sheet16"}</definedName>
    <definedName function="false" hidden="true" name="____tk2_1_1" vbProcedure="false">{#N/A,#N/A,FALSE,"지침";#N/A,#N/A,FALSE,"환경분석";#N/A,#N/A,FALSE,"Sheet16"}</definedName>
    <definedName function="false" hidden="true" name="____tk2_1_1_1" vbProcedure="false">{#N/A,#N/A,FALSE,"지침";#N/A,#N/A,FALSE,"환경분석";#N/A,#N/A,FALSE,"Sheet16"}</definedName>
    <definedName function="false" hidden="true" name="____tk2_1_2" vbProcedure="false">{#N/A,#N/A,FALSE,"지침";#N/A,#N/A,FALSE,"환경분석";#N/A,#N/A,FALSE,"Sheet16"}</definedName>
    <definedName function="false" hidden="true" name="____tk2_2" vbProcedure="false">{#N/A,#N/A,FALSE,"지침";#N/A,#N/A,FALSE,"환경분석";#N/A,#N/A,FALSE,"Sheet16"}</definedName>
    <definedName function="false" hidden="false" name="____TT4" vbProcedure="false">#REF!</definedName>
    <definedName function="false" hidden="false" name="____TT5" vbProcedure="false">#REF!</definedName>
    <definedName function="false" hidden="true" name="____WX2" vbProcedure="false">{#N/A,#N/A,FALSE,"EXPORTAC";#N/A,#N/A,FALSE,"SUPEL94"}</definedName>
    <definedName function="false" hidden="true" name="____WX2_1" vbProcedure="false">{#N/A,#N/A,FALSE,"EXPORTAC";#N/A,#N/A,FALSE,"SUPEL94"}</definedName>
    <definedName function="false" hidden="true" name="____WX2_1_1" vbProcedure="false">{#N/A,#N/A,FALSE,"EXPORTAC";#N/A,#N/A,FALSE,"SUPEL94"}</definedName>
    <definedName function="false" hidden="true" name="____WX2_1_1_1" vbProcedure="false">{#N/A,#N/A,FALSE,"EXPORTAC";#N/A,#N/A,FALSE,"SUPEL94"}</definedName>
    <definedName function="false" hidden="true" name="____WX2_1_2" vbProcedure="false">{#N/A,#N/A,FALSE,"EXPORTAC";#N/A,#N/A,FALSE,"SUPEL94"}</definedName>
    <definedName function="false" hidden="true" name="____WX2_2" vbProcedure="false">{#N/A,#N/A,FALSE,"EXPORTAC";#N/A,#N/A,FALSE,"SUPEL94"}</definedName>
    <definedName function="false" hidden="true" name="____x1" vbProcedure="false">{#N/A,#N/A,FALSE,"EXPORTAC";#N/A,#N/A,FALSE,"SUPEL94"}</definedName>
    <definedName function="false" hidden="true" name="____x1_1" vbProcedure="false">{#N/A,#N/A,FALSE,"EXPORTAC";#N/A,#N/A,FALSE,"SUPEL94"}</definedName>
    <definedName function="false" hidden="true" name="____x1_1_1" vbProcedure="false">{#N/A,#N/A,FALSE,"EXPORTAC";#N/A,#N/A,FALSE,"SUPEL94"}</definedName>
    <definedName function="false" hidden="true" name="____x1_1_1_1" vbProcedure="false">{#N/A,#N/A,FALSE,"EXPORTAC";#N/A,#N/A,FALSE,"SUPEL94"}</definedName>
    <definedName function="false" hidden="true" name="____x1_1_2" vbProcedure="false">{#N/A,#N/A,FALSE,"EXPORTAC";#N/A,#N/A,FALSE,"SUPEL94"}</definedName>
    <definedName function="false" hidden="true" name="____x1_2" vbProcedure="false">{#N/A,#N/A,FALSE,"EXPORTAC";#N/A,#N/A,FALSE,"SUPEL94"}</definedName>
    <definedName function="false" hidden="true" name="____x2" vbProcedure="false">{#N/A,#N/A,FALSE,"GQGEMPRE"}</definedName>
    <definedName function="false" hidden="true" name="____x2_1" vbProcedure="false">{#N/A,#N/A,FALSE,"GQGEMPRE"}</definedName>
    <definedName function="false" hidden="true" name="____x2_1_1" vbProcedure="false">{#N/A,#N/A,FALSE,"GQGEMPRE"}</definedName>
    <definedName function="false" hidden="true" name="____x2_1_1_1" vbProcedure="false">{#N/A,#N/A,FALSE,"GQGEMPRE"}</definedName>
    <definedName function="false" hidden="true" name="____x2_1_2" vbProcedure="false">{#N/A,#N/A,FALSE,"GQGEMPRE"}</definedName>
    <definedName function="false" hidden="true" name="____x2_2" vbProcedure="false">{#N/A,#N/A,FALSE,"GQGEMPRE"}</definedName>
    <definedName function="false" hidden="true" name="____xlfn.BAHTTEXT" vbProcedure="false">#NAME?</definedName>
    <definedName function="false" hidden="true" name="____xx1" vbProcedure="false">{"'CptDifn'!$AA$32:$AG$32"}</definedName>
    <definedName function="false" hidden="true" name="____xx1_1" vbProcedure="false">{"'CptDifn'!$AA$32:$AG$32"}</definedName>
    <definedName function="false" hidden="true" name="____xx1_1_1" vbProcedure="false">{"'CptDifn'!$AA$32:$AG$32"}</definedName>
    <definedName function="false" hidden="true" name="____xx1_1_1_1" vbProcedure="false">{"'CptDifn'!$AA$32:$AG$32"}</definedName>
    <definedName function="false" hidden="true" name="____xx1_1_2" vbProcedure="false">{"'CptDifn'!$AA$32:$AG$32"}</definedName>
    <definedName function="false" hidden="true" name="____xx1_2" vbProcedure="false">{"'CptDifn'!$AA$32:$AG$32"}</definedName>
    <definedName function="false" hidden="true" name="_____a999" vbProcedure="false">{#N/A,#N/A,FALSE,"ANEXO3 99 ERA";#N/A,#N/A,FALSE,"ANEXO3 99 UBÁ2";#N/A,#N/A,FALSE,"ANEXO3 99 DTU";#N/A,#N/A,FALSE,"ANEXO3 99 RDR";#N/A,#N/A,FALSE,"ANEXO3 99 UBÁ4";#N/A,#N/A,FALSE,"ANEXO3 99 UBÁ6"}</definedName>
    <definedName function="false" hidden="true" name="_____ACC2" vbProcedure="false">#REF!</definedName>
    <definedName function="false" hidden="true" name="_____ago1" vbProcedure="false">{"'gráf jan00'!$A$1:$AK$41"}</definedName>
    <definedName function="false" hidden="true" name="_____ago10" vbProcedure="false">{"'gráf jan00'!$A$1:$AK$41"}</definedName>
    <definedName function="false" hidden="true" name="_____ago10_1" vbProcedure="false">{"'gráf jan00'!$A$1:$AK$41"}</definedName>
    <definedName function="false" hidden="true" name="_____ago10_1_1" vbProcedure="false">{"'gráf jan00'!$A$1:$AK$41"}</definedName>
    <definedName function="false" hidden="true" name="_____ago10_1_1_1" vbProcedure="false">{"'gráf jan00'!$A$1:$AK$41"}</definedName>
    <definedName function="false" hidden="true" name="_____ago10_1_2" vbProcedure="false">{"'gráf jan00'!$A$1:$AK$41"}</definedName>
    <definedName function="false" hidden="true" name="_____ago10_2" vbProcedure="false">{"'gráf jan00'!$A$1:$AK$41"}</definedName>
    <definedName function="false" hidden="true" name="_____ago1_1" vbProcedure="false">{"'gráf jan00'!$A$1:$AK$41"}</definedName>
    <definedName function="false" hidden="true" name="_____ago1_1_1" vbProcedure="false">{"'gráf jan00'!$A$1:$AK$41"}</definedName>
    <definedName function="false" hidden="true" name="_____ago1_1_1_1" vbProcedure="false">{"'gráf jan00'!$A$1:$AK$41"}</definedName>
    <definedName function="false" hidden="true" name="_____ago1_1_2" vbProcedure="false">{"'gráf jan00'!$A$1:$AK$41"}</definedName>
    <definedName function="false" hidden="true" name="_____ago1_2" vbProcedure="false">{"'gráf jan00'!$A$1:$AK$41"}</definedName>
    <definedName function="false" hidden="true" name="_____ago2" vbProcedure="false">{"'gráf jan00'!$A$1:$AK$41"}</definedName>
    <definedName function="false" hidden="true" name="_____ago2_1" vbProcedure="false">{"'gráf jan00'!$A$1:$AK$41"}</definedName>
    <definedName function="false" hidden="true" name="_____ago2_1_1" vbProcedure="false">{"'gráf jan00'!$A$1:$AK$41"}</definedName>
    <definedName function="false" hidden="true" name="_____ago2_1_1_1" vbProcedure="false">{"'gráf jan00'!$A$1:$AK$41"}</definedName>
    <definedName function="false" hidden="true" name="_____ago2_1_2" vbProcedure="false">{"'gráf jan00'!$A$1:$AK$41"}</definedName>
    <definedName function="false" hidden="true" name="_____ago2_2" vbProcedure="false">{"'gráf jan00'!$A$1:$AK$41"}</definedName>
    <definedName function="false" hidden="true" name="_____ago3" vbProcedure="false">{"'gráf jan00'!$A$1:$AK$41"}</definedName>
    <definedName function="false" hidden="true" name="_____ago3_1" vbProcedure="false">{"'gráf jan00'!$A$1:$AK$41"}</definedName>
    <definedName function="false" hidden="true" name="_____ago3_1_1" vbProcedure="false">{"'gráf jan00'!$A$1:$AK$41"}</definedName>
    <definedName function="false" hidden="true" name="_____ago3_1_1_1" vbProcedure="false">{"'gráf jan00'!$A$1:$AK$41"}</definedName>
    <definedName function="false" hidden="true" name="_____ago3_1_2" vbProcedure="false">{"'gráf jan00'!$A$1:$AK$41"}</definedName>
    <definedName function="false" hidden="true" name="_____ago3_2" vbProcedure="false">{"'gráf jan00'!$A$1:$AK$41"}</definedName>
    <definedName function="false" hidden="true" name="_____ago4" vbProcedure="false">{"'gráf jan00'!$A$1:$AK$41"}</definedName>
    <definedName function="false" hidden="true" name="_____ago4_1" vbProcedure="false">{"'gráf jan00'!$A$1:$AK$41"}</definedName>
    <definedName function="false" hidden="true" name="_____ago4_1_1" vbProcedure="false">{"'gráf jan00'!$A$1:$AK$41"}</definedName>
    <definedName function="false" hidden="true" name="_____ago4_1_1_1" vbProcedure="false">{"'gráf jan00'!$A$1:$AK$41"}</definedName>
    <definedName function="false" hidden="true" name="_____ago4_1_2" vbProcedure="false">{"'gráf jan00'!$A$1:$AK$41"}</definedName>
    <definedName function="false" hidden="true" name="_____ago4_2" vbProcedure="false">{"'gráf jan00'!$A$1:$AK$41"}</definedName>
    <definedName function="false" hidden="true" name="_____ago5" vbProcedure="false">{"'gráf jan00'!$A$1:$AK$41"}</definedName>
    <definedName function="false" hidden="true" name="_____ago5_1" vbProcedure="false">{"'gráf jan00'!$A$1:$AK$41"}</definedName>
    <definedName function="false" hidden="true" name="_____ago5_1_1" vbProcedure="false">{"'gráf jan00'!$A$1:$AK$41"}</definedName>
    <definedName function="false" hidden="true" name="_____ago5_1_1_1" vbProcedure="false">{"'gráf jan00'!$A$1:$AK$41"}</definedName>
    <definedName function="false" hidden="true" name="_____ago5_1_2" vbProcedure="false">{"'gráf jan00'!$A$1:$AK$41"}</definedName>
    <definedName function="false" hidden="true" name="_____ago5_2" vbProcedure="false">{"'gráf jan00'!$A$1:$AK$41"}</definedName>
    <definedName function="false" hidden="true" name="_____ago6" vbProcedure="false">{"'gráf jan00'!$A$1:$AK$41"}</definedName>
    <definedName function="false" hidden="true" name="_____ago6_1" vbProcedure="false">{"'gráf jan00'!$A$1:$AK$41"}</definedName>
    <definedName function="false" hidden="true" name="_____ago6_1_1" vbProcedure="false">{"'gráf jan00'!$A$1:$AK$41"}</definedName>
    <definedName function="false" hidden="true" name="_____ago6_1_1_1" vbProcedure="false">{"'gráf jan00'!$A$1:$AK$41"}</definedName>
    <definedName function="false" hidden="true" name="_____ago6_1_2" vbProcedure="false">{"'gráf jan00'!$A$1:$AK$41"}</definedName>
    <definedName function="false" hidden="true" name="_____ago6_2" vbProcedure="false">{"'gráf jan00'!$A$1:$AK$41"}</definedName>
    <definedName function="false" hidden="true" name="_____ago7" vbProcedure="false">{"'gráf jan00'!$A$1:$AK$41"}</definedName>
    <definedName function="false" hidden="true" name="_____ago7_1" vbProcedure="false">{"'gráf jan00'!$A$1:$AK$41"}</definedName>
    <definedName function="false" hidden="true" name="_____ago7_1_1" vbProcedure="false">{"'gráf jan00'!$A$1:$AK$41"}</definedName>
    <definedName function="false" hidden="true" name="_____ago7_1_1_1" vbProcedure="false">{"'gráf jan00'!$A$1:$AK$41"}</definedName>
    <definedName function="false" hidden="true" name="_____ago7_1_2" vbProcedure="false">{"'gráf jan00'!$A$1:$AK$41"}</definedName>
    <definedName function="false" hidden="true" name="_____ago7_2" vbProcedure="false">{"'gráf jan00'!$A$1:$AK$41"}</definedName>
    <definedName function="false" hidden="true" name="_____ago8" vbProcedure="false">{"'gráf jan00'!$A$1:$AK$41"}</definedName>
    <definedName function="false" hidden="true" name="_____ago8_1" vbProcedure="false">{"'gráf jan00'!$A$1:$AK$41"}</definedName>
    <definedName function="false" hidden="true" name="_____ago8_1_1" vbProcedure="false">{"'gráf jan00'!$A$1:$AK$41"}</definedName>
    <definedName function="false" hidden="true" name="_____ago8_1_1_1" vbProcedure="false">{"'gráf jan00'!$A$1:$AK$41"}</definedName>
    <definedName function="false" hidden="true" name="_____ago8_1_2" vbProcedure="false">{"'gráf jan00'!$A$1:$AK$41"}</definedName>
    <definedName function="false" hidden="true" name="_____ago8_2" vbProcedure="false">{"'gráf jan00'!$A$1:$AK$41"}</definedName>
    <definedName function="false" hidden="true" name="_____ago9" vbProcedure="false">{"'gráf jan00'!$A$1:$AK$41"}</definedName>
    <definedName function="false" hidden="true" name="_____ago99999" vbProcedure="false">{"'gráf jan00'!$A$1:$AK$41"}</definedName>
    <definedName function="false" hidden="true" name="_____ago99999_1" vbProcedure="false">{"'gráf jan00'!$A$1:$AK$41"}</definedName>
    <definedName function="false" hidden="true" name="_____ago99999_1_1" vbProcedure="false">{"'gráf jan00'!$A$1:$AK$41"}</definedName>
    <definedName function="false" hidden="true" name="_____ago99999_1_1_1" vbProcedure="false">{"'gráf jan00'!$A$1:$AK$41"}</definedName>
    <definedName function="false" hidden="true" name="_____ago99999_1_2" vbProcedure="false">{"'gráf jan00'!$A$1:$AK$41"}</definedName>
    <definedName function="false" hidden="true" name="_____ago99999_2" vbProcedure="false">{"'gráf jan00'!$A$1:$AK$41"}</definedName>
    <definedName function="false" hidden="true" name="_____ago9_1" vbProcedure="false">{"'gráf jan00'!$A$1:$AK$41"}</definedName>
    <definedName function="false" hidden="true" name="_____ago9_1_1" vbProcedure="false">{"'gráf jan00'!$A$1:$AK$41"}</definedName>
    <definedName function="false" hidden="true" name="_____ago9_1_1_1" vbProcedure="false">{"'gráf jan00'!$A$1:$AK$41"}</definedName>
    <definedName function="false" hidden="true" name="_____ago9_1_2" vbProcedure="false">{"'gráf jan00'!$A$1:$AK$41"}</definedName>
    <definedName function="false" hidden="true" name="_____ago9_2" vbProcedure="false">{"'gráf jan00'!$A$1:$AK$41"}</definedName>
    <definedName function="false" hidden="true" name="_____arq1" vbProcedure="false">{"'REL CUSTODIF'!$B$1:$H$72"}</definedName>
    <definedName function="false" hidden="true" name="_____ba2" vbProcedure="false">{#N/A,#N/A,FALSE,"GERAL";#N/A,#N/A,FALSE,"012-96";#N/A,#N/A,FALSE,"018-96";#N/A,#N/A,FALSE,"027-96";#N/A,#N/A,FALSE,"059-96";#N/A,#N/A,FALSE,"076-96";#N/A,#N/A,FALSE,"019-97";#N/A,#N/A,FALSE,"021-97";#N/A,#N/A,FALSE,"022-97";#N/A,#N/A,FALSE,"028-97"}</definedName>
    <definedName function="false" hidden="true" name="_____db2" vbProcedure="false">{"'Quadro'!$A$4:$BG$78"}</definedName>
    <definedName function="false" hidden="true" name="_____DEF2" vbProcedure="false">{#N/A,#N/A,FALSE,"DEF1";#N/A,#N/A,FALSE,"DEF2";#N/A,#N/A,FALSE,"DEF3"}</definedName>
    <definedName function="false" hidden="true" name="_____DEF3" vbProcedure="false">{#N/A,#N/A,FALSE,"DEF1";#N/A,#N/A,FALSE,"DEF2";#N/A,#N/A,FALSE,"DEF3"}</definedName>
    <definedName function="false" hidden="true" name="_____efc10" vbProcedure="false">{"'RR'!$A$2:$E$81"}</definedName>
    <definedName function="false" hidden="true" name="_____efc10_1" vbProcedure="false">{"'RR'!$A$2:$E$81"}</definedName>
    <definedName function="false" hidden="true" name="_____efc10_1_1" vbProcedure="false">{"'RR'!$A$2:$E$81"}</definedName>
    <definedName function="false" hidden="true" name="_____efc10_1_1_1" vbProcedure="false">{"'RR'!$A$2:$E$81"}</definedName>
    <definedName function="false" hidden="true" name="_____efc10_1_2" vbProcedure="false">{"'RR'!$A$2:$E$81"}</definedName>
    <definedName function="false" hidden="true" name="_____efc10_2" vbProcedure="false">{"'RR'!$A$2:$E$81"}</definedName>
    <definedName function="false" hidden="true" name="_____EFC2" vbProcedure="false">{"'RR'!$A$2:$E$81"}</definedName>
    <definedName function="false" hidden="true" name="_____EFC2_1" vbProcedure="false">{"'RR'!$A$2:$E$81"}</definedName>
    <definedName function="false" hidden="true" name="_____EFC2_1_1" vbProcedure="false">{"'RR'!$A$2:$E$81"}</definedName>
    <definedName function="false" hidden="true" name="_____EFC2_1_1_1" vbProcedure="false">{"'RR'!$A$2:$E$81"}</definedName>
    <definedName function="false" hidden="true" name="_____EFC2_1_2" vbProcedure="false">{"'RR'!$A$2:$E$81"}</definedName>
    <definedName function="false" hidden="true" name="_____EFC2_2" vbProcedure="false">{"'RR'!$A$2:$E$81"}</definedName>
    <definedName function="false" hidden="true" name="_____EFC3" vbProcedure="false">{"'RR'!$A$2:$E$81"}</definedName>
    <definedName function="false" hidden="true" name="_____EFC3_1" vbProcedure="false">{"'RR'!$A$2:$E$81"}</definedName>
    <definedName function="false" hidden="true" name="_____EFC3_1_1" vbProcedure="false">{"'RR'!$A$2:$E$81"}</definedName>
    <definedName function="false" hidden="true" name="_____EFC3_1_1_1" vbProcedure="false">{"'RR'!$A$2:$E$81"}</definedName>
    <definedName function="false" hidden="true" name="_____EFC3_1_2" vbProcedure="false">{"'RR'!$A$2:$E$81"}</definedName>
    <definedName function="false" hidden="true" name="_____EFC3_2" vbProcedure="false">{"'RR'!$A$2:$E$81"}</definedName>
    <definedName function="false" hidden="true" name="_____EFC4" vbProcedure="false">{"'RR'!$A$2:$E$81"}</definedName>
    <definedName function="false" hidden="true" name="_____EFC4_1" vbProcedure="false">{"'RR'!$A$2:$E$81"}</definedName>
    <definedName function="false" hidden="true" name="_____EFC4_1_1" vbProcedure="false">{"'RR'!$A$2:$E$81"}</definedName>
    <definedName function="false" hidden="true" name="_____EFC4_1_1_1" vbProcedure="false">{"'RR'!$A$2:$E$81"}</definedName>
    <definedName function="false" hidden="true" name="_____EFC4_1_2" vbProcedure="false">{"'RR'!$A$2:$E$81"}</definedName>
    <definedName function="false" hidden="true" name="_____EFC4_2" vbProcedure="false">{"'RR'!$A$2:$E$81"}</definedName>
    <definedName function="false" hidden="true" name="_____ffp16" vbProcedure="false">{"'gráf jan00'!$A$1:$AK$41"}</definedName>
    <definedName function="false" hidden="true" name="_____ffp16_1" vbProcedure="false">{"'gráf jan00'!$A$1:$AK$41"}</definedName>
    <definedName function="false" hidden="true" name="_____ffp16_1_1" vbProcedure="false">{"'gráf jan00'!$A$1:$AK$41"}</definedName>
    <definedName function="false" hidden="true" name="_____ffp16_1_1_1" vbProcedure="false">{"'gráf jan00'!$A$1:$AK$41"}</definedName>
    <definedName function="false" hidden="true" name="_____ffp16_1_2" vbProcedure="false">{"'gráf jan00'!$A$1:$AK$41"}</definedName>
    <definedName function="false" hidden="true" name="_____ffp16_2" vbProcedure="false">{"'gráf jan00'!$A$1:$AK$41"}</definedName>
    <definedName function="false" hidden="true" name="_____ffp4589" vbProcedure="false">{"'gráf jan00'!$A$1:$AK$41"}</definedName>
    <definedName function="false" hidden="true" name="_____ffp4589_1" vbProcedure="false">{"'gráf jan00'!$A$1:$AK$41"}</definedName>
    <definedName function="false" hidden="true" name="_____ffp4589_1_1" vbProcedure="false">{"'gráf jan00'!$A$1:$AK$41"}</definedName>
    <definedName function="false" hidden="true" name="_____ffp4589_1_1_1" vbProcedure="false">{"'gráf jan00'!$A$1:$AK$41"}</definedName>
    <definedName function="false" hidden="true" name="_____ffp4589_1_2" vbProcedure="false">{"'gráf jan00'!$A$1:$AK$41"}</definedName>
    <definedName function="false" hidden="true" name="_____ffp4589_2" vbProcedure="false">{"'gráf jan00'!$A$1:$AK$41"}</definedName>
    <definedName function="false" hidden="true" name="_____FR2" vbProcedure="false">{#N/A,#N/A,FALSE,"GERAL";#N/A,#N/A,FALSE,"012-96";#N/A,#N/A,FALSE,"018-96";#N/A,#N/A,FALSE,"027-96";#N/A,#N/A,FALSE,"059-96";#N/A,#N/A,FALSE,"076-96";#N/A,#N/A,FALSE,"019-97";#N/A,#N/A,FALSE,"021-97";#N/A,#N/A,FALSE,"022-97";#N/A,#N/A,FALSE,"028-97"}</definedName>
    <definedName function="false" hidden="true" name="_____I027611" vbProcedure="false">{#N/A,#N/A,FALSE,"지침";#N/A,#N/A,FALSE,"환경분석";#N/A,#N/A,FALSE,"Sheet16"}</definedName>
    <definedName function="false" hidden="true" name="_____I027611_1" vbProcedure="false">{#N/A,#N/A,FALSE,"지침";#N/A,#N/A,FALSE,"환경분석";#N/A,#N/A,FALSE,"Sheet16"}</definedName>
    <definedName function="false" hidden="true" name="_____I027611_1_1" vbProcedure="false">{#N/A,#N/A,FALSE,"지침";#N/A,#N/A,FALSE,"환경분석";#N/A,#N/A,FALSE,"Sheet16"}</definedName>
    <definedName function="false" hidden="true" name="_____I027611_1_1_1" vbProcedure="false">{#N/A,#N/A,FALSE,"지침";#N/A,#N/A,FALSE,"환경분석";#N/A,#N/A,FALSE,"Sheet16"}</definedName>
    <definedName function="false" hidden="true" name="_____I027611_1_2" vbProcedure="false">{#N/A,#N/A,FALSE,"지침";#N/A,#N/A,FALSE,"환경분석";#N/A,#N/A,FALSE,"Sheet16"}</definedName>
    <definedName function="false" hidden="true" name="_____I027611_2" vbProcedure="false">{#N/A,#N/A,FALSE,"지침";#N/A,#N/A,FALSE,"환경분석";#N/A,#N/A,FALSE,"Sheet16"}</definedName>
    <definedName function="false" hidden="true" name="_____jun04" vbProcedure="false">{"'gráf jan00'!$A$1:$AK$41"}</definedName>
    <definedName function="false" hidden="true" name="_____jun04_1" vbProcedure="false">{"'gráf jan00'!$A$1:$AK$41"}</definedName>
    <definedName function="false" hidden="true" name="_____jun04_1_1" vbProcedure="false">{"'gráf jan00'!$A$1:$AK$41"}</definedName>
    <definedName function="false" hidden="true" name="_____jun04_1_1_1" vbProcedure="false">{"'gráf jan00'!$A$1:$AK$41"}</definedName>
    <definedName function="false" hidden="true" name="_____jun04_1_2" vbProcedure="false">{"'gráf jan00'!$A$1:$AK$41"}</definedName>
    <definedName function="false" hidden="true" name="_____jun04_2" vbProcedure="false">{"'gráf jan00'!$A$1:$AK$41"}</definedName>
    <definedName function="false" hidden="true" name="_____ltf2" vbProcedure="false">#REF!</definedName>
    <definedName function="false" hidden="true" name="_____MA2" vbProcedure="false">{"'REL CUSTODIF'!$B$1:$H$72"}</definedName>
    <definedName function="false" hidden="true" name="_____MA2_1" vbProcedure="false">{"'REL CUSTODIF'!$B$1:$H$72"}</definedName>
    <definedName function="false" hidden="true" name="_____MA2_1_1" vbProcedure="false">{"'REL CUSTODIF'!$B$1:$H$72"}</definedName>
    <definedName function="false" hidden="true" name="_____MA2_1_1_1" vbProcedure="false">{"'REL CUSTODIF'!$B$1:$H$72"}</definedName>
    <definedName function="false" hidden="true" name="_____MA2_1_2" vbProcedure="false">{"'REL CUSTODIF'!$B$1:$H$72"}</definedName>
    <definedName function="false" hidden="true" name="_____MA2_2" vbProcedure="false">{"'REL CUSTODIF'!$B$1:$H$72"}</definedName>
    <definedName function="false" hidden="true" name="_____MOA1" vbProcedure="false">{#N/A,#N/A,FALSE,"DEF1";#N/A,#N/A,FALSE,"DEF2";#N/A,#N/A,FALSE,"DEF3"}</definedName>
    <definedName function="false" hidden="true" name="_____MOA2" vbProcedure="false">{#N/A,#N/A,FALSE,"DEF1";#N/A,#N/A,FALSE,"DEF2";#N/A,#N/A,FALSE,"DEF3"}</definedName>
    <definedName function="false" hidden="true" name="_____n2" vbProcedure="false">{#N/A,#N/A,FALSE,"PCOL"}</definedName>
    <definedName function="false" hidden="true" name="_____n2_1" vbProcedure="false">{#N/A,#N/A,FALSE,"PCOL"}</definedName>
    <definedName function="false" hidden="true" name="_____n2_1_1" vbProcedure="false">{#N/A,#N/A,FALSE,"PCOL"}</definedName>
    <definedName function="false" hidden="true" name="_____n2_1_1_1" vbProcedure="false">{#N/A,#N/A,FALSE,"PCOL"}</definedName>
    <definedName function="false" hidden="true" name="_____n2_1_2" vbProcedure="false">{#N/A,#N/A,FALSE,"PCOL"}</definedName>
    <definedName function="false" hidden="true" name="_____n2_2" vbProcedure="false">{#N/A,#N/A,FALSE,"PCOL"}</definedName>
    <definedName function="false" hidden="true" name="_____o1" vbProcedure="false">{"det (May)",#N/A,FALSE,"June";"sum (MAY YTD)",#N/A,FALSE,"June YTD"}</definedName>
    <definedName function="false" hidden="true" name="_____o1_1" vbProcedure="false">{"det (May)",#N/A,FALSE,"June";"sum (MAY YTD)",#N/A,FALSE,"June YTD"}</definedName>
    <definedName function="false" hidden="true" name="_____o1_1_1" vbProcedure="false">{"det (May)",#N/A,FALSE,"June";"sum (MAY YTD)",#N/A,FALSE,"June YTD"}</definedName>
    <definedName function="false" hidden="true" name="_____o1_1_1_1" vbProcedure="false">{"det (May)",#N/A,FALSE,"June";"sum (MAY YTD)",#N/A,FALSE,"June YTD"}</definedName>
    <definedName function="false" hidden="true" name="_____o1_1_2" vbProcedure="false">{"det (May)",#N/A,FALSE,"June";"sum (MAY YTD)",#N/A,FALSE,"June YTD"}</definedName>
    <definedName function="false" hidden="true" name="_____o1_2" vbProcedure="false">{"det (May)",#N/A,FALSE,"June";"sum (MAY YTD)",#N/A,FALSE,"June YTD"}</definedName>
    <definedName function="false" hidden="true" name="_____out2008" vbProcedure="false">{#N/A,#N/A,TRUE,"Serviços"}</definedName>
    <definedName function="false" hidden="true" name="_____OUT98" vbProcedure="false">{#N/A,#N/A,TRUE,"Serviços"}</definedName>
    <definedName function="false" hidden="true" name="_____OUTTT988" vbProcedure="false">{#N/A,#N/A,TRUE,"Serviços"}</definedName>
    <definedName function="false" hidden="true" name="_____P0376001" vbProcedure="false">{#N/A,#N/A,FALSE,"지침";#N/A,#N/A,FALSE,"환경분석";#N/A,#N/A,FALSE,"Sheet16"}</definedName>
    <definedName function="false" hidden="true" name="_____P0376001_1" vbProcedure="false">{#N/A,#N/A,FALSE,"지침";#N/A,#N/A,FALSE,"환경분석";#N/A,#N/A,FALSE,"Sheet16"}</definedName>
    <definedName function="false" hidden="true" name="_____P0376001_1_1" vbProcedure="false">{#N/A,#N/A,FALSE,"지침";#N/A,#N/A,FALSE,"환경분석";#N/A,#N/A,FALSE,"Sheet16"}</definedName>
    <definedName function="false" hidden="true" name="_____P0376001_1_1_1" vbProcedure="false">{#N/A,#N/A,FALSE,"지침";#N/A,#N/A,FALSE,"환경분석";#N/A,#N/A,FALSE,"Sheet16"}</definedName>
    <definedName function="false" hidden="true" name="_____P0376001_1_2" vbProcedure="false">{#N/A,#N/A,FALSE,"지침";#N/A,#N/A,FALSE,"환경분석";#N/A,#N/A,FALSE,"Sheet16"}</definedName>
    <definedName function="false" hidden="true" name="_____P0376001_2" vbProcedure="false">{#N/A,#N/A,FALSE,"지침";#N/A,#N/A,FALSE,"환경분석";#N/A,#N/A,FALSE,"Sheet16"}</definedName>
    <definedName function="false" hidden="true" name="_____PA01" vbProcedure="false">{"'teste'!$B$2:$R$49"}</definedName>
    <definedName function="false" hidden="true" name="_____PA01_1" vbProcedure="false">{"'teste'!$B$2:$R$49"}</definedName>
    <definedName function="false" hidden="true" name="_____PA01_1_1" vbProcedure="false">{"'teste'!$B$2:$R$49"}</definedName>
    <definedName function="false" hidden="true" name="_____PA01_1_1_1" vbProcedure="false">{"'teste'!$B$2:$R$49"}</definedName>
    <definedName function="false" hidden="true" name="_____PA01_1_2" vbProcedure="false">{"'teste'!$B$2:$R$49"}</definedName>
    <definedName function="false" hidden="true" name="_____PA01_2" vbProcedure="false">{"'teste'!$B$2:$R$49"}</definedName>
    <definedName function="false" hidden="true" name="_____PN10" vbProcedure="false">{"'gráf jan00'!$A$1:$AK$41"}</definedName>
    <definedName function="false" hidden="true" name="_____PN10_1" vbProcedure="false">{"'gráf jan00'!$A$1:$AK$41"}</definedName>
    <definedName function="false" hidden="true" name="_____PN10_1_1" vbProcedure="false">{"'gráf jan00'!$A$1:$AK$41"}</definedName>
    <definedName function="false" hidden="true" name="_____PN10_1_1_1" vbProcedure="false">{"'gráf jan00'!$A$1:$AK$41"}</definedName>
    <definedName function="false" hidden="true" name="_____PN10_1_2" vbProcedure="false">{"'gráf jan00'!$A$1:$AK$41"}</definedName>
    <definedName function="false" hidden="true" name="_____PN10_2" vbProcedure="false">{"'gráf jan00'!$A$1:$AK$41"}</definedName>
    <definedName function="false" hidden="true" name="_____PPU1" vbProcedure="false">{#N/A,#N/A,FALSE,"Cronograma";#N/A,#N/A,FALSE,"Cronogr. 2"}</definedName>
    <definedName function="false" hidden="true" name="_____PPU1_1" vbProcedure="false">{#N/A,#N/A,FALSE,"Cronograma";#N/A,#N/A,FALSE,"Cronogr. 2"}</definedName>
    <definedName function="false" hidden="true" name="_____PPU1_1_1" vbProcedure="false">{#N/A,#N/A,FALSE,"Cronograma";#N/A,#N/A,FALSE,"Cronogr. 2"}</definedName>
    <definedName function="false" hidden="true" name="_____PPU1_1_1_1" vbProcedure="false">{#N/A,#N/A,FALSE,"Cronograma";#N/A,#N/A,FALSE,"Cronogr. 2"}</definedName>
    <definedName function="false" hidden="true" name="_____PPU1_1_2" vbProcedure="false">{#N/A,#N/A,FALSE,"Cronograma";#N/A,#N/A,FALSE,"Cronogr. 2"}</definedName>
    <definedName function="false" hidden="true" name="_____PPU1_2" vbProcedure="false">{#N/A,#N/A,FALSE,"Cronograma";#N/A,#N/A,FALSE,"Cronogr. 2"}</definedName>
    <definedName function="false" hidden="true" name="_____QEC2" vbProcedure="false">{#N/A,#N/A,FALSE,"GERAL";#N/A,#N/A,FALSE,"012-96";#N/A,#N/A,FALSE,"018-96";#N/A,#N/A,FALSE,"027-96";#N/A,#N/A,FALSE,"059-96";#N/A,#N/A,FALSE,"076-96";#N/A,#N/A,FALSE,"019-97";#N/A,#N/A,FALSE,"021-97";#N/A,#N/A,FALSE,"022-97";#N/A,#N/A,FALSE,"028-97"}</definedName>
    <definedName function="false" hidden="true" name="_____R" vbProcedure="false">{#N/A,#N/A,FALSE,"ORC-ACKE";#N/A,#N/A,FALSE,"RESUMO"}</definedName>
    <definedName function="false" hidden="true" name="_____tk2" vbProcedure="false">{#N/A,#N/A,FALSE,"지침";#N/A,#N/A,FALSE,"환경분석";#N/A,#N/A,FALSE,"Sheet16"}</definedName>
    <definedName function="false" hidden="true" name="_____tk2_1" vbProcedure="false">{#N/A,#N/A,FALSE,"지침";#N/A,#N/A,FALSE,"환경분석";#N/A,#N/A,FALSE,"Sheet16"}</definedName>
    <definedName function="false" hidden="true" name="_____tk2_1_1" vbProcedure="false">{#N/A,#N/A,FALSE,"지침";#N/A,#N/A,FALSE,"환경분석";#N/A,#N/A,FALSE,"Sheet16"}</definedName>
    <definedName function="false" hidden="true" name="_____tk2_1_1_1" vbProcedure="false">{#N/A,#N/A,FALSE,"지침";#N/A,#N/A,FALSE,"환경분석";#N/A,#N/A,FALSE,"Sheet16"}</definedName>
    <definedName function="false" hidden="true" name="_____tk2_1_2" vbProcedure="false">{#N/A,#N/A,FALSE,"지침";#N/A,#N/A,FALSE,"환경분석";#N/A,#N/A,FALSE,"Sheet16"}</definedName>
    <definedName function="false" hidden="true" name="_____tk2_2" vbProcedure="false">{#N/A,#N/A,FALSE,"지침";#N/A,#N/A,FALSE,"환경분석";#N/A,#N/A,FALSE,"Sheet16"}</definedName>
    <definedName function="false" hidden="true" name="_____v1" vbProcedure="false">{"'REL CUSTODIF'!$B$1:$H$72"}</definedName>
    <definedName function="false" hidden="true" name="_____WX2" vbProcedure="false">{#N/A,#N/A,FALSE,"EXPORTAC";#N/A,#N/A,FALSE,"SUPEL94"}</definedName>
    <definedName function="false" hidden="true" name="_____WX2_1" vbProcedure="false">{#N/A,#N/A,FALSE,"EXPORTAC";#N/A,#N/A,FALSE,"SUPEL94"}</definedName>
    <definedName function="false" hidden="true" name="_____WX2_1_1" vbProcedure="false">{#N/A,#N/A,FALSE,"EXPORTAC";#N/A,#N/A,FALSE,"SUPEL94"}</definedName>
    <definedName function="false" hidden="true" name="_____WX2_1_1_1" vbProcedure="false">{#N/A,#N/A,FALSE,"EXPORTAC";#N/A,#N/A,FALSE,"SUPEL94"}</definedName>
    <definedName function="false" hidden="true" name="_____WX2_1_2" vbProcedure="false">{#N/A,#N/A,FALSE,"EXPORTAC";#N/A,#N/A,FALSE,"SUPEL94"}</definedName>
    <definedName function="false" hidden="true" name="_____WX2_2" vbProcedure="false">{#N/A,#N/A,FALSE,"EXPORTAC";#N/A,#N/A,FALSE,"SUPEL94"}</definedName>
    <definedName function="false" hidden="true" name="_____x1" vbProcedure="false">{"'REL CUSTODIF'!$B$1:$H$72"}</definedName>
    <definedName function="false" hidden="true" name="_____x10" vbProcedure="false">{"'REL CUSTODIF'!$B$1:$H$72"}</definedName>
    <definedName function="false" hidden="true" name="_____x11" vbProcedure="false">{"'REL CUSTODIF'!$B$1:$H$72"}</definedName>
    <definedName function="false" hidden="true" name="_____x13" vbProcedure="false">{"'REL CUSTODIF'!$B$1:$H$72"}</definedName>
    <definedName function="false" hidden="true" name="_____x1_1" vbProcedure="false">{#N/A,#N/A,FALSE,"EXPORTAC";#N/A,#N/A,FALSE,"SUPEL94"}</definedName>
    <definedName function="false" hidden="true" name="_____x1_1_1" vbProcedure="false">{#N/A,#N/A,FALSE,"EXPORTAC";#N/A,#N/A,FALSE,"SUPEL94"}</definedName>
    <definedName function="false" hidden="true" name="_____x1_1_1_1" vbProcedure="false">{#N/A,#N/A,FALSE,"EXPORTAC";#N/A,#N/A,FALSE,"SUPEL94"}</definedName>
    <definedName function="false" hidden="true" name="_____x1_1_2" vbProcedure="false">{#N/A,#N/A,FALSE,"EXPORTAC";#N/A,#N/A,FALSE,"SUPEL94"}</definedName>
    <definedName function="false" hidden="true" name="_____x1_2" vbProcedure="false">{#N/A,#N/A,FALSE,"EXPORTAC";#N/A,#N/A,FALSE,"SUPEL94"}</definedName>
    <definedName function="false" hidden="true" name="_____x2" vbProcedure="false">{"'REL CUSTODIF'!$B$1:$H$72"}</definedName>
    <definedName function="false" hidden="true" name="_____x2_1" vbProcedure="false">{#N/A,#N/A,FALSE,"GQGEMPRE"}</definedName>
    <definedName function="false" hidden="true" name="_____x2_1_1" vbProcedure="false">{#N/A,#N/A,FALSE,"GQGEMPRE"}</definedName>
    <definedName function="false" hidden="true" name="_____x2_1_1_1" vbProcedure="false">{#N/A,#N/A,FALSE,"GQGEMPRE"}</definedName>
    <definedName function="false" hidden="true" name="_____x2_1_2" vbProcedure="false">{#N/A,#N/A,FALSE,"GQGEMPRE"}</definedName>
    <definedName function="false" hidden="true" name="_____x2_2" vbProcedure="false">{#N/A,#N/A,FALSE,"GQGEMPRE"}</definedName>
    <definedName function="false" hidden="true" name="_____x3" vbProcedure="false">{"'REL CUSTODIF'!$B$1:$H$72"}</definedName>
    <definedName function="false" hidden="true" name="_____x4" vbProcedure="false">{"'REL CUSTODIF'!$B$1:$H$72"}</definedName>
    <definedName function="false" hidden="true" name="_____x5" vbProcedure="false">{"'REL CUSTODIF'!$B$1:$H$72"}</definedName>
    <definedName function="false" hidden="true" name="_____x7" vbProcedure="false">{"'REL CUSTODIF'!$B$1:$H$72"}</definedName>
    <definedName function="false" hidden="true" name="_____x8" vbProcedure="false">{"'REL CUSTODIF'!$B$1:$H$72"}</definedName>
    <definedName function="false" hidden="true" name="_____xlfn.BAHTTEXT" vbProcedure="false">#NAME?</definedName>
    <definedName function="false" hidden="true" name="_____xx1" vbProcedure="false">{"'CptDifn'!$AA$32:$AG$32"}</definedName>
    <definedName function="false" hidden="true" name="_____xx1_1" vbProcedure="false">{"'CptDifn'!$AA$32:$AG$32"}</definedName>
    <definedName function="false" hidden="true" name="_____xx1_1_1" vbProcedure="false">{"'CptDifn'!$AA$32:$AG$32"}</definedName>
    <definedName function="false" hidden="true" name="_____xx1_1_1_1" vbProcedure="false">{"'CptDifn'!$AA$32:$AG$32"}</definedName>
    <definedName function="false" hidden="true" name="_____xx1_1_2" vbProcedure="false">{"'CptDifn'!$AA$32:$AG$32"}</definedName>
    <definedName function="false" hidden="true" name="_____xx1_2" vbProcedure="false">{"'CptDifn'!$AA$32:$AG$32"}</definedName>
    <definedName function="false" hidden="true" name="______a999" vbProcedure="false">{#N/A,#N/A,FALSE,"ANEXO3 99 ERA";#N/A,#N/A,FALSE,"ANEXO3 99 UBÁ2";#N/A,#N/A,FALSE,"ANEXO3 99 DTU";#N/A,#N/A,FALSE,"ANEXO3 99 RDR";#N/A,#N/A,FALSE,"ANEXO3 99 UBÁ4";#N/A,#N/A,FALSE,"ANEXO3 99 UBÁ6"}</definedName>
    <definedName function="false" hidden="true" name="______ago1" vbProcedure="false">{"'gráf jan00'!$A$1:$AK$41"}</definedName>
    <definedName function="false" hidden="true" name="______ago10" vbProcedure="false">{"'gráf jan00'!$A$1:$AK$41"}</definedName>
    <definedName function="false" hidden="true" name="______ago10_1" vbProcedure="false">{"'gráf jan00'!$A$1:$AK$41"}</definedName>
    <definedName function="false" hidden="true" name="______ago10_1_1" vbProcedure="false">{"'gráf jan00'!$A$1:$AK$41"}</definedName>
    <definedName function="false" hidden="true" name="______ago10_1_1_1" vbProcedure="false">{"'gráf jan00'!$A$1:$AK$41"}</definedName>
    <definedName function="false" hidden="true" name="______ago10_1_2" vbProcedure="false">{"'gráf jan00'!$A$1:$AK$41"}</definedName>
    <definedName function="false" hidden="true" name="______ago10_2" vbProcedure="false">{"'gráf jan00'!$A$1:$AK$41"}</definedName>
    <definedName function="false" hidden="true" name="______ago1_1" vbProcedure="false">{"'gráf jan00'!$A$1:$AK$41"}</definedName>
    <definedName function="false" hidden="true" name="______ago1_1_1" vbProcedure="false">{"'gráf jan00'!$A$1:$AK$41"}</definedName>
    <definedName function="false" hidden="true" name="______ago1_1_1_1" vbProcedure="false">{"'gráf jan00'!$A$1:$AK$41"}</definedName>
    <definedName function="false" hidden="true" name="______ago1_1_2" vbProcedure="false">{"'gráf jan00'!$A$1:$AK$41"}</definedName>
    <definedName function="false" hidden="true" name="______ago1_2" vbProcedure="false">{"'gráf jan00'!$A$1:$AK$41"}</definedName>
    <definedName function="false" hidden="true" name="______ago2" vbProcedure="false">{"'gráf jan00'!$A$1:$AK$41"}</definedName>
    <definedName function="false" hidden="true" name="______ago2_1" vbProcedure="false">{"'gráf jan00'!$A$1:$AK$41"}</definedName>
    <definedName function="false" hidden="true" name="______ago2_1_1" vbProcedure="false">{"'gráf jan00'!$A$1:$AK$41"}</definedName>
    <definedName function="false" hidden="true" name="______ago2_1_1_1" vbProcedure="false">{"'gráf jan00'!$A$1:$AK$41"}</definedName>
    <definedName function="false" hidden="true" name="______ago2_1_2" vbProcedure="false">{"'gráf jan00'!$A$1:$AK$41"}</definedName>
    <definedName function="false" hidden="true" name="______ago2_2" vbProcedure="false">{"'gráf jan00'!$A$1:$AK$41"}</definedName>
    <definedName function="false" hidden="true" name="______ago3" vbProcedure="false">{"'gráf jan00'!$A$1:$AK$41"}</definedName>
    <definedName function="false" hidden="true" name="______ago3_1" vbProcedure="false">{"'gráf jan00'!$A$1:$AK$41"}</definedName>
    <definedName function="false" hidden="true" name="______ago3_1_1" vbProcedure="false">{"'gráf jan00'!$A$1:$AK$41"}</definedName>
    <definedName function="false" hidden="true" name="______ago3_1_1_1" vbProcedure="false">{"'gráf jan00'!$A$1:$AK$41"}</definedName>
    <definedName function="false" hidden="true" name="______ago3_1_2" vbProcedure="false">{"'gráf jan00'!$A$1:$AK$41"}</definedName>
    <definedName function="false" hidden="true" name="______ago3_2" vbProcedure="false">{"'gráf jan00'!$A$1:$AK$41"}</definedName>
    <definedName function="false" hidden="true" name="______ago4" vbProcedure="false">{"'gráf jan00'!$A$1:$AK$41"}</definedName>
    <definedName function="false" hidden="true" name="______ago4_1" vbProcedure="false">{"'gráf jan00'!$A$1:$AK$41"}</definedName>
    <definedName function="false" hidden="true" name="______ago4_1_1" vbProcedure="false">{"'gráf jan00'!$A$1:$AK$41"}</definedName>
    <definedName function="false" hidden="true" name="______ago4_1_1_1" vbProcedure="false">{"'gráf jan00'!$A$1:$AK$41"}</definedName>
    <definedName function="false" hidden="true" name="______ago4_1_2" vbProcedure="false">{"'gráf jan00'!$A$1:$AK$41"}</definedName>
    <definedName function="false" hidden="true" name="______ago4_2" vbProcedure="false">{"'gráf jan00'!$A$1:$AK$41"}</definedName>
    <definedName function="false" hidden="true" name="______ago5" vbProcedure="false">{"'gráf jan00'!$A$1:$AK$41"}</definedName>
    <definedName function="false" hidden="true" name="______ago5_1" vbProcedure="false">{"'gráf jan00'!$A$1:$AK$41"}</definedName>
    <definedName function="false" hidden="true" name="______ago5_1_1" vbProcedure="false">{"'gráf jan00'!$A$1:$AK$41"}</definedName>
    <definedName function="false" hidden="true" name="______ago5_1_1_1" vbProcedure="false">{"'gráf jan00'!$A$1:$AK$41"}</definedName>
    <definedName function="false" hidden="true" name="______ago5_1_2" vbProcedure="false">{"'gráf jan00'!$A$1:$AK$41"}</definedName>
    <definedName function="false" hidden="true" name="______ago5_2" vbProcedure="false">{"'gráf jan00'!$A$1:$AK$41"}</definedName>
    <definedName function="false" hidden="true" name="______ago6" vbProcedure="false">{"'gráf jan00'!$A$1:$AK$41"}</definedName>
    <definedName function="false" hidden="true" name="______ago6_1" vbProcedure="false">{"'gráf jan00'!$A$1:$AK$41"}</definedName>
    <definedName function="false" hidden="true" name="______ago6_1_1" vbProcedure="false">{"'gráf jan00'!$A$1:$AK$41"}</definedName>
    <definedName function="false" hidden="true" name="______ago6_1_1_1" vbProcedure="false">{"'gráf jan00'!$A$1:$AK$41"}</definedName>
    <definedName function="false" hidden="true" name="______ago6_1_2" vbProcedure="false">{"'gráf jan00'!$A$1:$AK$41"}</definedName>
    <definedName function="false" hidden="true" name="______ago6_2" vbProcedure="false">{"'gráf jan00'!$A$1:$AK$41"}</definedName>
    <definedName function="false" hidden="true" name="______ago7" vbProcedure="false">{"'gráf jan00'!$A$1:$AK$41"}</definedName>
    <definedName function="false" hidden="true" name="______ago7_1" vbProcedure="false">{"'gráf jan00'!$A$1:$AK$41"}</definedName>
    <definedName function="false" hidden="true" name="______ago7_1_1" vbProcedure="false">{"'gráf jan00'!$A$1:$AK$41"}</definedName>
    <definedName function="false" hidden="true" name="______ago7_1_1_1" vbProcedure="false">{"'gráf jan00'!$A$1:$AK$41"}</definedName>
    <definedName function="false" hidden="true" name="______ago7_1_2" vbProcedure="false">{"'gráf jan00'!$A$1:$AK$41"}</definedName>
    <definedName function="false" hidden="true" name="______ago7_2" vbProcedure="false">{"'gráf jan00'!$A$1:$AK$41"}</definedName>
    <definedName function="false" hidden="true" name="______ago8" vbProcedure="false">{"'gráf jan00'!$A$1:$AK$41"}</definedName>
    <definedName function="false" hidden="true" name="______ago8_1" vbProcedure="false">{"'gráf jan00'!$A$1:$AK$41"}</definedName>
    <definedName function="false" hidden="true" name="______ago8_1_1" vbProcedure="false">{"'gráf jan00'!$A$1:$AK$41"}</definedName>
    <definedName function="false" hidden="true" name="______ago8_1_1_1" vbProcedure="false">{"'gráf jan00'!$A$1:$AK$41"}</definedName>
    <definedName function="false" hidden="true" name="______ago8_1_2" vbProcedure="false">{"'gráf jan00'!$A$1:$AK$41"}</definedName>
    <definedName function="false" hidden="true" name="______ago8_2" vbProcedure="false">{"'gráf jan00'!$A$1:$AK$41"}</definedName>
    <definedName function="false" hidden="true" name="______ago9" vbProcedure="false">{"'gráf jan00'!$A$1:$AK$41"}</definedName>
    <definedName function="false" hidden="true" name="______ago99999" vbProcedure="false">{"'gráf jan00'!$A$1:$AK$41"}</definedName>
    <definedName function="false" hidden="true" name="______ago9_1" vbProcedure="false">{"'gráf jan00'!$A$1:$AK$41"}</definedName>
    <definedName function="false" hidden="true" name="______ago9_1_1" vbProcedure="false">{"'gráf jan00'!$A$1:$AK$41"}</definedName>
    <definedName function="false" hidden="true" name="______ago9_1_1_1" vbProcedure="false">{"'gráf jan00'!$A$1:$AK$41"}</definedName>
    <definedName function="false" hidden="true" name="______ago9_1_2" vbProcedure="false">{"'gráf jan00'!$A$1:$AK$41"}</definedName>
    <definedName function="false" hidden="true" name="______ago9_2" vbProcedure="false">{"'gráf jan00'!$A$1:$AK$41"}</definedName>
    <definedName function="false" hidden="true" name="______ba2" vbProcedure="false">{#N/A,#N/A,FALSE,"GERAL";#N/A,#N/A,FALSE,"012-96";#N/A,#N/A,FALSE,"018-96";#N/A,#N/A,FALSE,"027-96";#N/A,#N/A,FALSE,"059-96";#N/A,#N/A,FALSE,"076-96";#N/A,#N/A,FALSE,"019-97";#N/A,#N/A,FALSE,"021-97";#N/A,#N/A,FALSE,"022-97";#N/A,#N/A,FALSE,"028-97"}</definedName>
    <definedName function="false" hidden="true" name="______db2" vbProcedure="false">{"'Quadro'!$A$4:$BG$78"}</definedName>
    <definedName function="false" hidden="true" name="______DEF2" vbProcedure="false">{#N/A,#N/A,FALSE,"DEF1";#N/A,#N/A,FALSE,"DEF2";#N/A,#N/A,FALSE,"DEF3"}</definedName>
    <definedName function="false" hidden="true" name="______DEF3" vbProcedure="false">{#N/A,#N/A,FALSE,"DEF1";#N/A,#N/A,FALSE,"DEF2";#N/A,#N/A,FALSE,"DEF3"}</definedName>
    <definedName function="false" hidden="true" name="______efc10" vbProcedure="false">{"'RR'!$A$2:$E$81"}</definedName>
    <definedName function="false" hidden="true" name="______efc10_1" vbProcedure="false">{"'RR'!$A$2:$E$81"}</definedName>
    <definedName function="false" hidden="true" name="______efc10_1_1" vbProcedure="false">{"'RR'!$A$2:$E$81"}</definedName>
    <definedName function="false" hidden="true" name="______efc10_1_1_1" vbProcedure="false">{"'RR'!$A$2:$E$81"}</definedName>
    <definedName function="false" hidden="true" name="______efc10_1_2" vbProcedure="false">{"'RR'!$A$2:$E$81"}</definedName>
    <definedName function="false" hidden="true" name="______efc10_2" vbProcedure="false">{"'RR'!$A$2:$E$81"}</definedName>
    <definedName function="false" hidden="true" name="______EFC2" vbProcedure="false">{"'RR'!$A$2:$E$81"}</definedName>
    <definedName function="false" hidden="true" name="______EFC2_1" vbProcedure="false">{"'RR'!$A$2:$E$81"}</definedName>
    <definedName function="false" hidden="true" name="______EFC2_1_1" vbProcedure="false">{"'RR'!$A$2:$E$81"}</definedName>
    <definedName function="false" hidden="true" name="______EFC2_1_1_1" vbProcedure="false">{"'RR'!$A$2:$E$81"}</definedName>
    <definedName function="false" hidden="true" name="______EFC2_1_2" vbProcedure="false">{"'RR'!$A$2:$E$81"}</definedName>
    <definedName function="false" hidden="true" name="______EFC2_2" vbProcedure="false">{"'RR'!$A$2:$E$81"}</definedName>
    <definedName function="false" hidden="true" name="______EFC3" vbProcedure="false">{"'RR'!$A$2:$E$81"}</definedName>
    <definedName function="false" hidden="true" name="______EFC3_1" vbProcedure="false">{"'RR'!$A$2:$E$81"}</definedName>
    <definedName function="false" hidden="true" name="______EFC3_1_1" vbProcedure="false">{"'RR'!$A$2:$E$81"}</definedName>
    <definedName function="false" hidden="true" name="______EFC3_1_1_1" vbProcedure="false">{"'RR'!$A$2:$E$81"}</definedName>
    <definedName function="false" hidden="true" name="______EFC3_1_2" vbProcedure="false">{"'RR'!$A$2:$E$81"}</definedName>
    <definedName function="false" hidden="true" name="______EFC3_2" vbProcedure="false">{"'RR'!$A$2:$E$81"}</definedName>
    <definedName function="false" hidden="true" name="______EFC4" vbProcedure="false">{"'RR'!$A$2:$E$81"}</definedName>
    <definedName function="false" hidden="true" name="______EFC4_1" vbProcedure="false">{"'RR'!$A$2:$E$81"}</definedName>
    <definedName function="false" hidden="true" name="______EFC4_1_1" vbProcedure="false">{"'RR'!$A$2:$E$81"}</definedName>
    <definedName function="false" hidden="true" name="______EFC4_1_1_1" vbProcedure="false">{"'RR'!$A$2:$E$81"}</definedName>
    <definedName function="false" hidden="true" name="______EFC4_1_2" vbProcedure="false">{"'RR'!$A$2:$E$81"}</definedName>
    <definedName function="false" hidden="true" name="______EFC4_2" vbProcedure="false">{"'RR'!$A$2:$E$81"}</definedName>
    <definedName function="false" hidden="true" name="______ffp16" vbProcedure="false">{"'gráf jan00'!$A$1:$AK$41"}</definedName>
    <definedName function="false" hidden="true" name="______ffp4589" vbProcedure="false">{"'gráf jan00'!$A$1:$AK$41"}</definedName>
    <definedName function="false" hidden="true" name="______FR2" vbProcedure="false">{#N/A,#N/A,FALSE,"GERAL";#N/A,#N/A,FALSE,"012-96";#N/A,#N/A,FALSE,"018-96";#N/A,#N/A,FALSE,"027-96";#N/A,#N/A,FALSE,"059-96";#N/A,#N/A,FALSE,"076-96";#N/A,#N/A,FALSE,"019-97";#N/A,#N/A,FALSE,"021-97";#N/A,#N/A,FALSE,"022-97";#N/A,#N/A,FALSE,"028-97"}</definedName>
    <definedName function="false" hidden="true" name="______jun04" vbProcedure="false">{"'gráf jan00'!$A$1:$AK$41"}</definedName>
    <definedName function="false" hidden="true" name="______jun04_1" vbProcedure="false">{"'gráf jan00'!$A$1:$AK$41"}</definedName>
    <definedName function="false" hidden="true" name="______jun04_1_1" vbProcedure="false">{"'gráf jan00'!$A$1:$AK$41"}</definedName>
    <definedName function="false" hidden="true" name="______jun04_1_1_1" vbProcedure="false">{"'gráf jan00'!$A$1:$AK$41"}</definedName>
    <definedName function="false" hidden="true" name="______jun04_1_2" vbProcedure="false">{"'gráf jan00'!$A$1:$AK$41"}</definedName>
    <definedName function="false" hidden="true" name="______jun04_2" vbProcedure="false">{"'gráf jan00'!$A$1:$AK$41"}</definedName>
    <definedName function="false" hidden="true" name="______ltf2" vbProcedure="false">#REF!</definedName>
    <definedName function="false" hidden="true" name="______MOA1" vbProcedure="false">{#N/A,#N/A,FALSE,"DEF1";#N/A,#N/A,FALSE,"DEF2";#N/A,#N/A,FALSE,"DEF3"}</definedName>
    <definedName function="false" hidden="true" name="______MOA2" vbProcedure="false">{#N/A,#N/A,FALSE,"DEF1";#N/A,#N/A,FALSE,"DEF2";#N/A,#N/A,FALSE,"DEF3"}</definedName>
    <definedName function="false" hidden="true" name="______n2" vbProcedure="false">{#N/A,#N/A,FALSE,"PCOL"}</definedName>
    <definedName function="false" hidden="true" name="______n2_1" vbProcedure="false">{#N/A,#N/A,FALSE,"PCOL"}</definedName>
    <definedName function="false" hidden="true" name="______n2_1_1" vbProcedure="false">{#N/A,#N/A,FALSE,"PCOL"}</definedName>
    <definedName function="false" hidden="true" name="______n2_1_1_1" vbProcedure="false">{#N/A,#N/A,FALSE,"PCOL"}</definedName>
    <definedName function="false" hidden="true" name="______n2_1_2" vbProcedure="false">{#N/A,#N/A,FALSE,"PCOL"}</definedName>
    <definedName function="false" hidden="true" name="______n2_2" vbProcedure="false">{#N/A,#N/A,FALSE,"PCOL"}</definedName>
    <definedName function="false" hidden="true" name="______out2008" vbProcedure="false">{#N/A,#N/A,TRUE,"Serviços"}</definedName>
    <definedName function="false" hidden="true" name="______OUT98" vbProcedure="false">{#N/A,#N/A,TRUE,"Serviços"}</definedName>
    <definedName function="false" hidden="true" name="______OUTT98888" vbProcedure="false">{#N/A,#N/A,TRUE,"Serviços"}</definedName>
    <definedName function="false" hidden="true" name="______PA01" vbProcedure="false">{"'teste'!$B$2:$R$49"}</definedName>
    <definedName function="false" hidden="true" name="______PN10" vbProcedure="false">{"'gráf jan00'!$A$1:$AK$41"}</definedName>
    <definedName function="false" hidden="true" name="______PPU1" vbProcedure="false">{#N/A,#N/A,FALSE,"Cronograma";#N/A,#N/A,FALSE,"Cronogr. 2"}</definedName>
    <definedName function="false" hidden="true" name="______PPU1_1" vbProcedure="false">{#N/A,#N/A,FALSE,"Cronograma";#N/A,#N/A,FALSE,"Cronogr. 2"}</definedName>
    <definedName function="false" hidden="true" name="______PPU1_1_1" vbProcedure="false">{#N/A,#N/A,FALSE,"Cronograma";#N/A,#N/A,FALSE,"Cronogr. 2"}</definedName>
    <definedName function="false" hidden="true" name="______PPU1_1_1_1" vbProcedure="false">{#N/A,#N/A,FALSE,"Cronograma";#N/A,#N/A,FALSE,"Cronogr. 2"}</definedName>
    <definedName function="false" hidden="true" name="______PPU1_1_2" vbProcedure="false">{#N/A,#N/A,FALSE,"Cronograma";#N/A,#N/A,FALSE,"Cronogr. 2"}</definedName>
    <definedName function="false" hidden="true" name="______PPU1_2" vbProcedure="false">{#N/A,#N/A,FALSE,"Cronograma";#N/A,#N/A,FALSE,"Cronogr. 2"}</definedName>
    <definedName function="false" hidden="true" name="______QEC2" vbProcedure="false">{#N/A,#N/A,FALSE,"GERAL";#N/A,#N/A,FALSE,"012-96";#N/A,#N/A,FALSE,"018-96";#N/A,#N/A,FALSE,"027-96";#N/A,#N/A,FALSE,"059-96";#N/A,#N/A,FALSE,"076-96";#N/A,#N/A,FALSE,"019-97";#N/A,#N/A,FALSE,"021-97";#N/A,#N/A,FALSE,"022-97";#N/A,#N/A,FALSE,"028-97"}</definedName>
    <definedName function="false" hidden="true" name="______R" vbProcedure="false">{#N/A,#N/A,FALSE,"ORC-ACKE";#N/A,#N/A,FALSE,"RESUMO"}</definedName>
    <definedName function="false" hidden="true" name="______WX2" vbProcedure="false">{#N/A,#N/A,FALSE,"EXPORTAC";#N/A,#N/A,FALSE,"SUPEL94"}</definedName>
    <definedName function="false" hidden="true" name="______WX2_1" vbProcedure="false">{#N/A,#N/A,FALSE,"EXPORTAC";#N/A,#N/A,FALSE,"SUPEL94"}</definedName>
    <definedName function="false" hidden="true" name="______WX2_1_1" vbProcedure="false">{#N/A,#N/A,FALSE,"EXPORTAC";#N/A,#N/A,FALSE,"SUPEL94"}</definedName>
    <definedName function="false" hidden="true" name="______WX2_1_1_1" vbProcedure="false">{#N/A,#N/A,FALSE,"EXPORTAC";#N/A,#N/A,FALSE,"SUPEL94"}</definedName>
    <definedName function="false" hidden="true" name="______WX2_1_2" vbProcedure="false">{#N/A,#N/A,FALSE,"EXPORTAC";#N/A,#N/A,FALSE,"SUPEL94"}</definedName>
    <definedName function="false" hidden="true" name="______WX2_2" vbProcedure="false">{#N/A,#N/A,FALSE,"EXPORTAC";#N/A,#N/A,FALSE,"SUPEL94"}</definedName>
    <definedName function="false" hidden="true" name="______x1" vbProcedure="false">{#N/A,#N/A,FALSE,"EXPORTAC";#N/A,#N/A,FALSE,"SUPEL94"}</definedName>
    <definedName function="false" hidden="true" name="______x1_1" vbProcedure="false">{#N/A,#N/A,FALSE,"EXPORTAC";#N/A,#N/A,FALSE,"SUPEL94"}</definedName>
    <definedName function="false" hidden="true" name="______x1_1_1" vbProcedure="false">{#N/A,#N/A,FALSE,"EXPORTAC";#N/A,#N/A,FALSE,"SUPEL94"}</definedName>
    <definedName function="false" hidden="true" name="______x1_1_1_1" vbProcedure="false">{#N/A,#N/A,FALSE,"EXPORTAC";#N/A,#N/A,FALSE,"SUPEL94"}</definedName>
    <definedName function="false" hidden="true" name="______x1_1_2" vbProcedure="false">{#N/A,#N/A,FALSE,"EXPORTAC";#N/A,#N/A,FALSE,"SUPEL94"}</definedName>
    <definedName function="false" hidden="true" name="______x1_2" vbProcedure="false">{#N/A,#N/A,FALSE,"EXPORTAC";#N/A,#N/A,FALSE,"SUPEL94"}</definedName>
    <definedName function="false" hidden="true" name="______x2" vbProcedure="false">{#N/A,#N/A,FALSE,"GQGEMPRE"}</definedName>
    <definedName function="false" hidden="true" name="______x2_1" vbProcedure="false">{#N/A,#N/A,FALSE,"GQGEMPRE"}</definedName>
    <definedName function="false" hidden="true" name="______x2_1_1" vbProcedure="false">{#N/A,#N/A,FALSE,"GQGEMPRE"}</definedName>
    <definedName function="false" hidden="true" name="______x2_1_1_1" vbProcedure="false">{#N/A,#N/A,FALSE,"GQGEMPRE"}</definedName>
    <definedName function="false" hidden="true" name="______x2_1_2" vbProcedure="false">{#N/A,#N/A,FALSE,"GQGEMPRE"}</definedName>
    <definedName function="false" hidden="true" name="______x2_2" vbProcedure="false">{#N/A,#N/A,FALSE,"GQGEMPRE"}</definedName>
    <definedName function="false" hidden="true" name="______xlfn.BAHTTEXT" vbProcedure="false">#NAME?</definedName>
    <definedName function="false" hidden="true" name="_______a999" vbProcedure="false">{#N/A,#N/A,FALSE,"ANEXO3 99 ERA";#N/A,#N/A,FALSE,"ANEXO3 99 UBÁ2";#N/A,#N/A,FALSE,"ANEXO3 99 DTU";#N/A,#N/A,FALSE,"ANEXO3 99 RDR";#N/A,#N/A,FALSE,"ANEXO3 99 UBÁ4";#N/A,#N/A,FALSE,"ANEXO3 99 UBÁ6"}</definedName>
    <definedName function="false" hidden="true" name="_______ago1" vbProcedure="false">{"'gráf jan00'!$A$1:$AK$41"}</definedName>
    <definedName function="false" hidden="true" name="_______ago10" vbProcedure="false">{"'gráf jan00'!$A$1:$AK$41"}</definedName>
    <definedName function="false" hidden="true" name="_______ago10_1" vbProcedure="false">{"'gráf jan00'!$A$1:$AK$41"}</definedName>
    <definedName function="false" hidden="true" name="_______ago10_1_1" vbProcedure="false">{"'gráf jan00'!$A$1:$AK$41"}</definedName>
    <definedName function="false" hidden="true" name="_______ago10_1_1_1" vbProcedure="false">{"'gráf jan00'!$A$1:$AK$41"}</definedName>
    <definedName function="false" hidden="true" name="_______ago10_1_2" vbProcedure="false">{"'gráf jan00'!$A$1:$AK$41"}</definedName>
    <definedName function="false" hidden="true" name="_______ago10_2" vbProcedure="false">{"'gráf jan00'!$A$1:$AK$41"}</definedName>
    <definedName function="false" hidden="true" name="_______ago1_1" vbProcedure="false">{"'gráf jan00'!$A$1:$AK$41"}</definedName>
    <definedName function="false" hidden="true" name="_______ago1_1_1" vbProcedure="false">{"'gráf jan00'!$A$1:$AK$41"}</definedName>
    <definedName function="false" hidden="true" name="_______ago1_1_1_1" vbProcedure="false">{"'gráf jan00'!$A$1:$AK$41"}</definedName>
    <definedName function="false" hidden="true" name="_______ago1_1_2" vbProcedure="false">{"'gráf jan00'!$A$1:$AK$41"}</definedName>
    <definedName function="false" hidden="true" name="_______ago1_2" vbProcedure="false">{"'gráf jan00'!$A$1:$AK$41"}</definedName>
    <definedName function="false" hidden="true" name="_______ago2" vbProcedure="false">{"'gráf jan00'!$A$1:$AK$41"}</definedName>
    <definedName function="false" hidden="true" name="_______ago2_1" vbProcedure="false">{"'gráf jan00'!$A$1:$AK$41"}</definedName>
    <definedName function="false" hidden="true" name="_______ago2_1_1" vbProcedure="false">{"'gráf jan00'!$A$1:$AK$41"}</definedName>
    <definedName function="false" hidden="true" name="_______ago2_1_1_1" vbProcedure="false">{"'gráf jan00'!$A$1:$AK$41"}</definedName>
    <definedName function="false" hidden="true" name="_______ago2_1_2" vbProcedure="false">{"'gráf jan00'!$A$1:$AK$41"}</definedName>
    <definedName function="false" hidden="true" name="_______ago2_2" vbProcedure="false">{"'gráf jan00'!$A$1:$AK$41"}</definedName>
    <definedName function="false" hidden="true" name="_______ago3" vbProcedure="false">{"'gráf jan00'!$A$1:$AK$41"}</definedName>
    <definedName function="false" hidden="true" name="_______ago3_1" vbProcedure="false">{"'gráf jan00'!$A$1:$AK$41"}</definedName>
    <definedName function="false" hidden="true" name="_______ago3_1_1" vbProcedure="false">{"'gráf jan00'!$A$1:$AK$41"}</definedName>
    <definedName function="false" hidden="true" name="_______ago3_1_1_1" vbProcedure="false">{"'gráf jan00'!$A$1:$AK$41"}</definedName>
    <definedName function="false" hidden="true" name="_______ago3_1_2" vbProcedure="false">{"'gráf jan00'!$A$1:$AK$41"}</definedName>
    <definedName function="false" hidden="true" name="_______ago3_2" vbProcedure="false">{"'gráf jan00'!$A$1:$AK$41"}</definedName>
    <definedName function="false" hidden="true" name="_______ago4" vbProcedure="false">{"'gráf jan00'!$A$1:$AK$41"}</definedName>
    <definedName function="false" hidden="true" name="_______ago4_1" vbProcedure="false">{"'gráf jan00'!$A$1:$AK$41"}</definedName>
    <definedName function="false" hidden="true" name="_______ago4_1_1" vbProcedure="false">{"'gráf jan00'!$A$1:$AK$41"}</definedName>
    <definedName function="false" hidden="true" name="_______ago4_1_1_1" vbProcedure="false">{"'gráf jan00'!$A$1:$AK$41"}</definedName>
    <definedName function="false" hidden="true" name="_______ago4_1_2" vbProcedure="false">{"'gráf jan00'!$A$1:$AK$41"}</definedName>
    <definedName function="false" hidden="true" name="_______ago4_2" vbProcedure="false">{"'gráf jan00'!$A$1:$AK$41"}</definedName>
    <definedName function="false" hidden="true" name="_______ago5" vbProcedure="false">{"'gráf jan00'!$A$1:$AK$41"}</definedName>
    <definedName function="false" hidden="true" name="_______ago5_1" vbProcedure="false">{"'gráf jan00'!$A$1:$AK$41"}</definedName>
    <definedName function="false" hidden="true" name="_______ago5_1_1" vbProcedure="false">{"'gráf jan00'!$A$1:$AK$41"}</definedName>
    <definedName function="false" hidden="true" name="_______ago5_1_1_1" vbProcedure="false">{"'gráf jan00'!$A$1:$AK$41"}</definedName>
    <definedName function="false" hidden="true" name="_______ago5_1_2" vbProcedure="false">{"'gráf jan00'!$A$1:$AK$41"}</definedName>
    <definedName function="false" hidden="true" name="_______ago5_2" vbProcedure="false">{"'gráf jan00'!$A$1:$AK$41"}</definedName>
    <definedName function="false" hidden="true" name="_______ago6" vbProcedure="false">{"'gráf jan00'!$A$1:$AK$41"}</definedName>
    <definedName function="false" hidden="true" name="_______ago6_1" vbProcedure="false">{"'gráf jan00'!$A$1:$AK$41"}</definedName>
    <definedName function="false" hidden="true" name="_______ago6_1_1" vbProcedure="false">{"'gráf jan00'!$A$1:$AK$41"}</definedName>
    <definedName function="false" hidden="true" name="_______ago6_1_1_1" vbProcedure="false">{"'gráf jan00'!$A$1:$AK$41"}</definedName>
    <definedName function="false" hidden="true" name="_______ago6_1_2" vbProcedure="false">{"'gráf jan00'!$A$1:$AK$41"}</definedName>
    <definedName function="false" hidden="true" name="_______ago6_2" vbProcedure="false">{"'gráf jan00'!$A$1:$AK$41"}</definedName>
    <definedName function="false" hidden="true" name="_______ago7" vbProcedure="false">{"'gráf jan00'!$A$1:$AK$41"}</definedName>
    <definedName function="false" hidden="true" name="_______ago7_1" vbProcedure="false">{"'gráf jan00'!$A$1:$AK$41"}</definedName>
    <definedName function="false" hidden="true" name="_______ago7_1_1" vbProcedure="false">{"'gráf jan00'!$A$1:$AK$41"}</definedName>
    <definedName function="false" hidden="true" name="_______ago7_1_1_1" vbProcedure="false">{"'gráf jan00'!$A$1:$AK$41"}</definedName>
    <definedName function="false" hidden="true" name="_______ago7_1_2" vbProcedure="false">{"'gráf jan00'!$A$1:$AK$41"}</definedName>
    <definedName function="false" hidden="true" name="_______ago7_2" vbProcedure="false">{"'gráf jan00'!$A$1:$AK$41"}</definedName>
    <definedName function="false" hidden="true" name="_______ago8" vbProcedure="false">{"'gráf jan00'!$A$1:$AK$41"}</definedName>
    <definedName function="false" hidden="true" name="_______ago8_1" vbProcedure="false">{"'gráf jan00'!$A$1:$AK$41"}</definedName>
    <definedName function="false" hidden="true" name="_______ago8_1_1" vbProcedure="false">{"'gráf jan00'!$A$1:$AK$41"}</definedName>
    <definedName function="false" hidden="true" name="_______ago8_1_1_1" vbProcedure="false">{"'gráf jan00'!$A$1:$AK$41"}</definedName>
    <definedName function="false" hidden="true" name="_______ago8_1_2" vbProcedure="false">{"'gráf jan00'!$A$1:$AK$41"}</definedName>
    <definedName function="false" hidden="true" name="_______ago8_2" vbProcedure="false">{"'gráf jan00'!$A$1:$AK$41"}</definedName>
    <definedName function="false" hidden="true" name="_______ago9" vbProcedure="false">{"'gráf jan00'!$A$1:$AK$41"}</definedName>
    <definedName function="false" hidden="true" name="_______ago99999" vbProcedure="false">{"'gráf jan00'!$A$1:$AK$41"}</definedName>
    <definedName function="false" hidden="true" name="_______ago9_1" vbProcedure="false">{"'gráf jan00'!$A$1:$AK$41"}</definedName>
    <definedName function="false" hidden="true" name="_______ago9_1_1" vbProcedure="false">{"'gráf jan00'!$A$1:$AK$41"}</definedName>
    <definedName function="false" hidden="true" name="_______ago9_1_1_1" vbProcedure="false">{"'gráf jan00'!$A$1:$AK$41"}</definedName>
    <definedName function="false" hidden="true" name="_______ago9_1_2" vbProcedure="false">{"'gráf jan00'!$A$1:$AK$41"}</definedName>
    <definedName function="false" hidden="true" name="_______ago9_2" vbProcedure="false">{"'gráf jan00'!$A$1:$AK$41"}</definedName>
    <definedName function="false" hidden="true" name="_______ba2" vbProcedure="false">{#N/A,#N/A,FALSE,"GERAL";#N/A,#N/A,FALSE,"012-96";#N/A,#N/A,FALSE,"018-96";#N/A,#N/A,FALSE,"027-96";#N/A,#N/A,FALSE,"059-96";#N/A,#N/A,FALSE,"076-96";#N/A,#N/A,FALSE,"019-97";#N/A,#N/A,FALSE,"021-97";#N/A,#N/A,FALSE,"022-97";#N/A,#N/A,FALSE,"028-97"}</definedName>
    <definedName function="false" hidden="true" name="_______db2" vbProcedure="false">{"'Quadro'!$A$4:$BG$78"}</definedName>
    <definedName function="false" hidden="true" name="_______DEF2" vbProcedure="false">{#N/A,#N/A,FALSE,"DEF1";#N/A,#N/A,FALSE,"DEF2";#N/A,#N/A,FALSE,"DEF3"}</definedName>
    <definedName function="false" hidden="true" name="_______DEF3" vbProcedure="false">{#N/A,#N/A,FALSE,"DEF1";#N/A,#N/A,FALSE,"DEF2";#N/A,#N/A,FALSE,"DEF3"}</definedName>
    <definedName function="false" hidden="true" name="_______efc10" vbProcedure="false">{"'RR'!$A$2:$E$81"}</definedName>
    <definedName function="false" hidden="true" name="_______EFC2" vbProcedure="false">{"'RR'!$A$2:$E$81"}</definedName>
    <definedName function="false" hidden="true" name="_______EFC2_1" vbProcedure="false">{"'RR'!$A$2:$E$81"}</definedName>
    <definedName function="false" hidden="true" name="_______EFC2_1_1" vbProcedure="false">{"'RR'!$A$2:$E$81"}</definedName>
    <definedName function="false" hidden="true" name="_______EFC2_1_1_1" vbProcedure="false">{"'RR'!$A$2:$E$81"}</definedName>
    <definedName function="false" hidden="true" name="_______EFC2_1_2" vbProcedure="false">{"'RR'!$A$2:$E$81"}</definedName>
    <definedName function="false" hidden="true" name="_______EFC2_2" vbProcedure="false">{"'RR'!$A$2:$E$81"}</definedName>
    <definedName function="false" hidden="true" name="_______EFC3" vbProcedure="false">{"'RR'!$A$2:$E$81"}</definedName>
    <definedName function="false" hidden="true" name="_______EFC3_1" vbProcedure="false">{"'RR'!$A$2:$E$81"}</definedName>
    <definedName function="false" hidden="true" name="_______EFC3_1_1" vbProcedure="false">{"'RR'!$A$2:$E$81"}</definedName>
    <definedName function="false" hidden="true" name="_______EFC3_1_1_1" vbProcedure="false">{"'RR'!$A$2:$E$81"}</definedName>
    <definedName function="false" hidden="true" name="_______EFC3_1_2" vbProcedure="false">{"'RR'!$A$2:$E$81"}</definedName>
    <definedName function="false" hidden="true" name="_______EFC3_2" vbProcedure="false">{"'RR'!$A$2:$E$81"}</definedName>
    <definedName function="false" hidden="true" name="_______EFC4" vbProcedure="false">{"'RR'!$A$2:$E$81"}</definedName>
    <definedName function="false" hidden="true" name="_______ffp16" vbProcedure="false">{"'gráf jan00'!$A$1:$AK$41"}</definedName>
    <definedName function="false" hidden="true" name="_______ffp4589" vbProcedure="false">{"'gráf jan00'!$A$1:$AK$41"}</definedName>
    <definedName function="false" hidden="true" name="_______FR2" vbProcedure="false">{#N/A,#N/A,FALSE,"GERAL";#N/A,#N/A,FALSE,"012-96";#N/A,#N/A,FALSE,"018-96";#N/A,#N/A,FALSE,"027-96";#N/A,#N/A,FALSE,"059-96";#N/A,#N/A,FALSE,"076-96";#N/A,#N/A,FALSE,"019-97";#N/A,#N/A,FALSE,"021-97";#N/A,#N/A,FALSE,"022-97";#N/A,#N/A,FALSE,"028-97"}</definedName>
    <definedName function="false" hidden="true" name="_______jun04" vbProcedure="false">{"'gráf jan00'!$A$1:$AK$41"}</definedName>
    <definedName function="false" hidden="true" name="_______ltf2" vbProcedure="false">#REF!</definedName>
    <definedName function="false" hidden="true" name="_______MOA1" vbProcedure="false">{#N/A,#N/A,FALSE,"DEF1";#N/A,#N/A,FALSE,"DEF2";#N/A,#N/A,FALSE,"DEF3"}</definedName>
    <definedName function="false" hidden="true" name="_______MOA2" vbProcedure="false">{#N/A,#N/A,FALSE,"DEF1";#N/A,#N/A,FALSE,"DEF2";#N/A,#N/A,FALSE,"DEF3"}</definedName>
    <definedName function="false" hidden="true" name="_______n2" vbProcedure="false">{#N/A,#N/A,FALSE,"PCOL"}</definedName>
    <definedName function="false" hidden="true" name="_______n2_1" vbProcedure="false">{#N/A,#N/A,FALSE,"PCOL"}</definedName>
    <definedName function="false" hidden="true" name="_______n2_1_1" vbProcedure="false">{#N/A,#N/A,FALSE,"PCOL"}</definedName>
    <definedName function="false" hidden="true" name="_______n2_1_1_1" vbProcedure="false">{#N/A,#N/A,FALSE,"PCOL"}</definedName>
    <definedName function="false" hidden="true" name="_______n2_1_2" vbProcedure="false">{#N/A,#N/A,FALSE,"PCOL"}</definedName>
    <definedName function="false" hidden="true" name="_______n2_2" vbProcedure="false">{#N/A,#N/A,FALSE,"PCOL"}</definedName>
    <definedName function="false" hidden="true" name="_______OUT98" vbProcedure="false">{#N/A,#N/A,TRUE,"Serviços"}</definedName>
    <definedName function="false" hidden="true" name="_______OUT9888" vbProcedure="false">{#N/A,#N/A,TRUE,"Serviços"}</definedName>
    <definedName function="false" hidden="true" name="_______PA01" vbProcedure="false">{"'teste'!$B$2:$R$49"}</definedName>
    <definedName function="false" hidden="true" name="_______PN10" vbProcedure="false">{"'gráf jan00'!$A$1:$AK$41"}</definedName>
    <definedName function="false" hidden="true" name="_______QEC2" vbProcedure="false">{#N/A,#N/A,FALSE,"GERAL";#N/A,#N/A,FALSE,"012-96";#N/A,#N/A,FALSE,"018-96";#N/A,#N/A,FALSE,"027-96";#N/A,#N/A,FALSE,"059-96";#N/A,#N/A,FALSE,"076-96";#N/A,#N/A,FALSE,"019-97";#N/A,#N/A,FALSE,"021-97";#N/A,#N/A,FALSE,"022-97";#N/A,#N/A,FALSE,"028-97"}</definedName>
    <definedName function="false" hidden="true" name="_______R" vbProcedure="false">{#N/A,#N/A,FALSE,"ORC-ACKE";#N/A,#N/A,FALSE,"RESUMO"}</definedName>
    <definedName function="false" hidden="true" name="_______WX2" vbProcedure="false">{#N/A,#N/A,FALSE,"EXPORTAC";#N/A,#N/A,FALSE,"SUPEL94"}</definedName>
    <definedName function="false" hidden="true" name="_______WX2_1" vbProcedure="false">{#N/A,#N/A,FALSE,"EXPORTAC";#N/A,#N/A,FALSE,"SUPEL94"}</definedName>
    <definedName function="false" hidden="true" name="_______WX2_1_1" vbProcedure="false">{#N/A,#N/A,FALSE,"EXPORTAC";#N/A,#N/A,FALSE,"SUPEL94"}</definedName>
    <definedName function="false" hidden="true" name="_______WX2_1_1_1" vbProcedure="false">{#N/A,#N/A,FALSE,"EXPORTAC";#N/A,#N/A,FALSE,"SUPEL94"}</definedName>
    <definedName function="false" hidden="true" name="_______WX2_1_2" vbProcedure="false">{#N/A,#N/A,FALSE,"EXPORTAC";#N/A,#N/A,FALSE,"SUPEL94"}</definedName>
    <definedName function="false" hidden="true" name="_______WX2_2" vbProcedure="false">{#N/A,#N/A,FALSE,"EXPORTAC";#N/A,#N/A,FALSE,"SUPEL94"}</definedName>
    <definedName function="false" hidden="true" name="_______x1" vbProcedure="false">{#N/A,#N/A,FALSE,"EXPORTAC";#N/A,#N/A,FALSE,"SUPEL94"}</definedName>
    <definedName function="false" hidden="true" name="_______x1_1" vbProcedure="false">{#N/A,#N/A,FALSE,"EXPORTAC";#N/A,#N/A,FALSE,"SUPEL94"}</definedName>
    <definedName function="false" hidden="true" name="_______x1_1_1" vbProcedure="false">{#N/A,#N/A,FALSE,"EXPORTAC";#N/A,#N/A,FALSE,"SUPEL94"}</definedName>
    <definedName function="false" hidden="true" name="_______x1_1_1_1" vbProcedure="false">{#N/A,#N/A,FALSE,"EXPORTAC";#N/A,#N/A,FALSE,"SUPEL94"}</definedName>
    <definedName function="false" hidden="true" name="_______x1_1_2" vbProcedure="false">{#N/A,#N/A,FALSE,"EXPORTAC";#N/A,#N/A,FALSE,"SUPEL94"}</definedName>
    <definedName function="false" hidden="true" name="_______x1_2" vbProcedure="false">{#N/A,#N/A,FALSE,"EXPORTAC";#N/A,#N/A,FALSE,"SUPEL94"}</definedName>
    <definedName function="false" hidden="true" name="_______x2" vbProcedure="false">{#N/A,#N/A,FALSE,"GQGEMPRE"}</definedName>
    <definedName function="false" hidden="true" name="_______x2_1" vbProcedure="false">{#N/A,#N/A,FALSE,"GQGEMPRE"}</definedName>
    <definedName function="false" hidden="true" name="_______x2_1_1" vbProcedure="false">{#N/A,#N/A,FALSE,"GQGEMPRE"}</definedName>
    <definedName function="false" hidden="true" name="_______x2_1_1_1" vbProcedure="false">{#N/A,#N/A,FALSE,"GQGEMPRE"}</definedName>
    <definedName function="false" hidden="true" name="_______x2_1_2" vbProcedure="false">{#N/A,#N/A,FALSE,"GQGEMPRE"}</definedName>
    <definedName function="false" hidden="true" name="_______x2_2" vbProcedure="false">{#N/A,#N/A,FALSE,"GQGEMPRE"}</definedName>
    <definedName function="false" hidden="true" name="_______xlfn.BAHTTEXT" vbProcedure="false">#NAME?</definedName>
    <definedName function="false" hidden="true" name="________a999" vbProcedure="false">{#N/A,#N/A,FALSE,"ANEXO3 99 ERA";#N/A,#N/A,FALSE,"ANEXO3 99 UBÁ2";#N/A,#N/A,FALSE,"ANEXO3 99 DTU";#N/A,#N/A,FALSE,"ANEXO3 99 RDR";#N/A,#N/A,FALSE,"ANEXO3 99 UBÁ4";#N/A,#N/A,FALSE,"ANEXO3 99 UBÁ6"}</definedName>
    <definedName function="false" hidden="true" name="________ago1" vbProcedure="false">{"'gráf jan00'!$A$1:$AK$41"}</definedName>
    <definedName function="false" hidden="true" name="________ago10" vbProcedure="false">{"'gráf jan00'!$A$1:$AK$41"}</definedName>
    <definedName function="false" hidden="true" name="________ago2" vbProcedure="false">{"'gráf jan00'!$A$1:$AK$41"}</definedName>
    <definedName function="false" hidden="true" name="________ago3" vbProcedure="false">{"'gráf jan00'!$A$1:$AK$41"}</definedName>
    <definedName function="false" hidden="true" name="________ago4" vbProcedure="false">{"'gráf jan00'!$A$1:$AK$41"}</definedName>
    <definedName function="false" hidden="true" name="________ago5" vbProcedure="false">{"'gráf jan00'!$A$1:$AK$41"}</definedName>
    <definedName function="false" hidden="true" name="________ago6" vbProcedure="false">{"'gráf jan00'!$A$1:$AK$41"}</definedName>
    <definedName function="false" hidden="true" name="________ago7" vbProcedure="false">{"'gráf jan00'!$A$1:$AK$41"}</definedName>
    <definedName function="false" hidden="true" name="________ago8" vbProcedure="false">{"'gráf jan00'!$A$1:$AK$41"}</definedName>
    <definedName function="false" hidden="true" name="________ago9" vbProcedure="false">{"'gráf jan00'!$A$1:$AK$41"}</definedName>
    <definedName function="false" hidden="true" name="________ago99999" vbProcedure="false">{"'gráf jan00'!$A$1:$AK$41"}</definedName>
    <definedName function="false" hidden="true" name="________ba2" vbProcedure="false">{#N/A,#N/A,FALSE,"GERAL";#N/A,#N/A,FALSE,"012-96";#N/A,#N/A,FALSE,"018-96";#N/A,#N/A,FALSE,"027-96";#N/A,#N/A,FALSE,"059-96";#N/A,#N/A,FALSE,"076-96";#N/A,#N/A,FALSE,"019-97";#N/A,#N/A,FALSE,"021-97";#N/A,#N/A,FALSE,"022-97";#N/A,#N/A,FALSE,"028-97"}</definedName>
    <definedName function="false" hidden="true" name="________efc10" vbProcedure="false">{"'RR'!$A$2:$E$81"}</definedName>
    <definedName function="false" hidden="true" name="________EFC2" vbProcedure="false">{"'RR'!$A$2:$E$81"}</definedName>
    <definedName function="false" hidden="true" name="________EFC2_1" vbProcedure="false">{"'RR'!$A$2:$E$81"}</definedName>
    <definedName function="false" hidden="true" name="________EFC2_1_1" vbProcedure="false">{"'RR'!$A$2:$E$81"}</definedName>
    <definedName function="false" hidden="true" name="________EFC2_1_1_1" vbProcedure="false">{"'RR'!$A$2:$E$81"}</definedName>
    <definedName function="false" hidden="true" name="________EFC2_1_2" vbProcedure="false">{"'RR'!$A$2:$E$81"}</definedName>
    <definedName function="false" hidden="true" name="________EFC2_2" vbProcedure="false">{"'RR'!$A$2:$E$81"}</definedName>
    <definedName function="false" hidden="true" name="________EFC3" vbProcedure="false">{"'RR'!$A$2:$E$81"}</definedName>
    <definedName function="false" hidden="true" name="________EFC3_1" vbProcedure="false">{"'RR'!$A$2:$E$81"}</definedName>
    <definedName function="false" hidden="true" name="________EFC3_1_1" vbProcedure="false">{"'RR'!$A$2:$E$81"}</definedName>
    <definedName function="false" hidden="true" name="________EFC3_1_1_1" vbProcedure="false">{"'RR'!$A$2:$E$81"}</definedName>
    <definedName function="false" hidden="true" name="________EFC3_1_2" vbProcedure="false">{"'RR'!$A$2:$E$81"}</definedName>
    <definedName function="false" hidden="true" name="________EFC3_2" vbProcedure="false">{"'RR'!$A$2:$E$81"}</definedName>
    <definedName function="false" hidden="true" name="________EFC4" vbProcedure="false">{"'RR'!$A$2:$E$81"}</definedName>
    <definedName function="false" hidden="true" name="________ffp16" vbProcedure="false">{"'gráf jan00'!$A$1:$AK$41"}</definedName>
    <definedName function="false" hidden="true" name="________ffp4589" vbProcedure="false">{"'gráf jan00'!$A$1:$AK$41"}</definedName>
    <definedName function="false" hidden="true" name="________FR2" vbProcedure="false">{#N/A,#N/A,FALSE,"GERAL";#N/A,#N/A,FALSE,"012-96";#N/A,#N/A,FALSE,"018-96";#N/A,#N/A,FALSE,"027-96";#N/A,#N/A,FALSE,"059-96";#N/A,#N/A,FALSE,"076-96";#N/A,#N/A,FALSE,"019-97";#N/A,#N/A,FALSE,"021-97";#N/A,#N/A,FALSE,"022-97";#N/A,#N/A,FALSE,"028-97"}</definedName>
    <definedName function="false" hidden="true" name="________jun04" vbProcedure="false">{"'gráf jan00'!$A$1:$AK$41"}</definedName>
    <definedName function="false" hidden="true" name="________ltf2" vbProcedure="false">#REF!</definedName>
    <definedName function="false" hidden="true" name="________n2" vbProcedure="false">{#N/A,#N/A,FALSE,"PCOL"}</definedName>
    <definedName function="false" hidden="true" name="________n2_1" vbProcedure="false">{#N/A,#N/A,FALSE,"PCOL"}</definedName>
    <definedName function="false" hidden="true" name="________n2_1_1" vbProcedure="false">{#N/A,#N/A,FALSE,"PCOL"}</definedName>
    <definedName function="false" hidden="true" name="________n2_1_1_1" vbProcedure="false">{#N/A,#N/A,FALSE,"PCOL"}</definedName>
    <definedName function="false" hidden="true" name="________n2_1_2" vbProcedure="false">{#N/A,#N/A,FALSE,"PCOL"}</definedName>
    <definedName function="false" hidden="true" name="________n2_2" vbProcedure="false">{#N/A,#N/A,FALSE,"PCOL"}</definedName>
    <definedName function="false" hidden="true" name="________OUT98" vbProcedure="false">{#N/A,#N/A,TRUE,"Serviços"}</definedName>
    <definedName function="false" hidden="true" name="________OUTTT98" vbProcedure="false">{#N/A,#N/A,TRUE,"Serviços"}</definedName>
    <definedName function="false" hidden="true" name="________PA01" vbProcedure="false">{"'teste'!$B$2:$R$49"}</definedName>
    <definedName function="false" hidden="true" name="________PN10" vbProcedure="false">{"'gráf jan00'!$A$1:$AK$41"}</definedName>
    <definedName function="false" hidden="true" name="________PPU1" vbProcedure="false">{#N/A,#N/A,FALSE,"Cronograma";#N/A,#N/A,FALSE,"Cronogr. 2"}</definedName>
    <definedName function="false" hidden="true" name="________PPU1_1" vbProcedure="false">{#N/A,#N/A,FALSE,"Cronograma";#N/A,#N/A,FALSE,"Cronogr. 2"}</definedName>
    <definedName function="false" hidden="true" name="________PPU1_1_1" vbProcedure="false">{#N/A,#N/A,FALSE,"Cronograma";#N/A,#N/A,FALSE,"Cronogr. 2"}</definedName>
    <definedName function="false" hidden="true" name="________PPU1_1_1_1" vbProcedure="false">{#N/A,#N/A,FALSE,"Cronograma";#N/A,#N/A,FALSE,"Cronogr. 2"}</definedName>
    <definedName function="false" hidden="true" name="________PPU1_1_2" vbProcedure="false">{#N/A,#N/A,FALSE,"Cronograma";#N/A,#N/A,FALSE,"Cronogr. 2"}</definedName>
    <definedName function="false" hidden="true" name="________PPU1_2" vbProcedure="false">{#N/A,#N/A,FALSE,"Cronograma";#N/A,#N/A,FALSE,"Cronogr. 2"}</definedName>
    <definedName function="false" hidden="true" name="________R" vbProcedure="false">{#N/A,#N/A,FALSE,"ORC-ACKE";#N/A,#N/A,FALSE,"RESUMO"}</definedName>
    <definedName function="false" hidden="true" name="________WX2" vbProcedure="false">{#N/A,#N/A,FALSE,"EXPORTAC";#N/A,#N/A,FALSE,"SUPEL94"}</definedName>
    <definedName function="false" hidden="true" name="________WX2_1" vbProcedure="false">{#N/A,#N/A,FALSE,"EXPORTAC";#N/A,#N/A,FALSE,"SUPEL94"}</definedName>
    <definedName function="false" hidden="true" name="________WX2_1_1" vbProcedure="false">{#N/A,#N/A,FALSE,"EXPORTAC";#N/A,#N/A,FALSE,"SUPEL94"}</definedName>
    <definedName function="false" hidden="true" name="________WX2_1_1_1" vbProcedure="false">{#N/A,#N/A,FALSE,"EXPORTAC";#N/A,#N/A,FALSE,"SUPEL94"}</definedName>
    <definedName function="false" hidden="true" name="________WX2_1_2" vbProcedure="false">{#N/A,#N/A,FALSE,"EXPORTAC";#N/A,#N/A,FALSE,"SUPEL94"}</definedName>
    <definedName function="false" hidden="true" name="________WX2_2" vbProcedure="false">{#N/A,#N/A,FALSE,"EXPORTAC";#N/A,#N/A,FALSE,"SUPEL94"}</definedName>
    <definedName function="false" hidden="true" name="________x1" vbProcedure="false">{#N/A,#N/A,FALSE,"EXPORTAC";#N/A,#N/A,FALSE,"SUPEL94"}</definedName>
    <definedName function="false" hidden="true" name="________x1_1" vbProcedure="false">{#N/A,#N/A,FALSE,"EXPORTAC";#N/A,#N/A,FALSE,"SUPEL94"}</definedName>
    <definedName function="false" hidden="true" name="________x1_1_1" vbProcedure="false">{#N/A,#N/A,FALSE,"EXPORTAC";#N/A,#N/A,FALSE,"SUPEL94"}</definedName>
    <definedName function="false" hidden="true" name="________x1_1_1_1" vbProcedure="false">{#N/A,#N/A,FALSE,"EXPORTAC";#N/A,#N/A,FALSE,"SUPEL94"}</definedName>
    <definedName function="false" hidden="true" name="________x1_1_2" vbProcedure="false">{#N/A,#N/A,FALSE,"EXPORTAC";#N/A,#N/A,FALSE,"SUPEL94"}</definedName>
    <definedName function="false" hidden="true" name="________x1_2" vbProcedure="false">{#N/A,#N/A,FALSE,"EXPORTAC";#N/A,#N/A,FALSE,"SUPEL94"}</definedName>
    <definedName function="false" hidden="true" name="________x2" vbProcedure="false">{#N/A,#N/A,FALSE,"GQGEMPRE"}</definedName>
    <definedName function="false" hidden="true" name="________x2_1" vbProcedure="false">{#N/A,#N/A,FALSE,"GQGEMPRE"}</definedName>
    <definedName function="false" hidden="true" name="________x2_1_1" vbProcedure="false">{#N/A,#N/A,FALSE,"GQGEMPRE"}</definedName>
    <definedName function="false" hidden="true" name="________x2_1_1_1" vbProcedure="false">{#N/A,#N/A,FALSE,"GQGEMPRE"}</definedName>
    <definedName function="false" hidden="true" name="________x2_1_2" vbProcedure="false">{#N/A,#N/A,FALSE,"GQGEMPRE"}</definedName>
    <definedName function="false" hidden="true" name="________x2_2" vbProcedure="false">{#N/A,#N/A,FALSE,"GQGEMPRE"}</definedName>
    <definedName function="false" hidden="true" name="________xlfn.BAHTTEXT" vbProcedure="false">#NAME?</definedName>
    <definedName function="false" hidden="true" name="_________ago1" vbProcedure="false">{"'gráf jan00'!$A$1:$AK$41"}</definedName>
    <definedName function="false" hidden="true" name="_________ago10" vbProcedure="false">{"'gráf jan00'!$A$1:$AK$41"}</definedName>
    <definedName function="false" hidden="true" name="_________ago2" vbProcedure="false">{"'gráf jan00'!$A$1:$AK$41"}</definedName>
    <definedName function="false" hidden="true" name="_________AGO21" vbProcedure="false">{"'gráf jan00'!$A$1:$AK$41"}</definedName>
    <definedName function="false" hidden="true" name="_________ago3" vbProcedure="false">{"'gráf jan00'!$A$1:$AK$41"}</definedName>
    <definedName function="false" hidden="true" name="_________AGO30" vbProcedure="false">{"'gráf jan00'!$A$1:$AK$41"}</definedName>
    <definedName function="false" hidden="true" name="_________ago4" vbProcedure="false">{"'gráf jan00'!$A$1:$AK$41"}</definedName>
    <definedName function="false" hidden="true" name="_________ago5" vbProcedure="false">{"'gráf jan00'!$A$1:$AK$41"}</definedName>
    <definedName function="false" hidden="true" name="_________ago6" vbProcedure="false">{"'gráf jan00'!$A$1:$AK$41"}</definedName>
    <definedName function="false" hidden="true" name="_________ago7" vbProcedure="false">{"'gráf jan00'!$A$1:$AK$41"}</definedName>
    <definedName function="false" hidden="true" name="_________ago8" vbProcedure="false">{"'gráf jan00'!$A$1:$AK$41"}</definedName>
    <definedName function="false" hidden="true" name="_________ago9" vbProcedure="false">{"'gráf jan00'!$A$1:$AK$41"}</definedName>
    <definedName function="false" hidden="true" name="_________ago99999" vbProcedure="false">{"'gráf jan00'!$A$1:$AK$41"}</definedName>
    <definedName function="false" hidden="true" name="_________ba2" vbProcedure="false">{#N/A,#N/A,FALSE,"GERAL";#N/A,#N/A,FALSE,"012-96";#N/A,#N/A,FALSE,"018-96";#N/A,#N/A,FALSE,"027-96";#N/A,#N/A,FALSE,"059-96";#N/A,#N/A,FALSE,"076-96";#N/A,#N/A,FALSE,"019-97";#N/A,#N/A,FALSE,"021-97";#N/A,#N/A,FALSE,"022-97";#N/A,#N/A,FALSE,"028-97"}</definedName>
    <definedName function="false" hidden="true" name="_________DEF2" vbProcedure="false">{#N/A,#N/A,FALSE,"DEF1";#N/A,#N/A,FALSE,"DEF2";#N/A,#N/A,FALSE,"DEF3"}</definedName>
    <definedName function="false" hidden="true" name="_________DEF3" vbProcedure="false">{#N/A,#N/A,FALSE,"DEF1";#N/A,#N/A,FALSE,"DEF2";#N/A,#N/A,FALSE,"DEF3"}</definedName>
    <definedName function="false" hidden="true" name="_________efc10" vbProcedure="false">{"'RR'!$A$2:$E$81"}</definedName>
    <definedName function="false" hidden="true" name="_________EFC2" vbProcedure="false">{"'RR'!$A$2:$E$81"}</definedName>
    <definedName function="false" hidden="true" name="_________efc23" vbProcedure="false">{"'RR'!$A$2:$E$81"}</definedName>
    <definedName function="false" hidden="true" name="_________EFC2_1" vbProcedure="false">{"'RR'!$A$2:$E$81"}</definedName>
    <definedName function="false" hidden="true" name="_________EFC2_1_1" vbProcedure="false">{"'RR'!$A$2:$E$81"}</definedName>
    <definedName function="false" hidden="true" name="_________EFC2_1_1_1" vbProcedure="false">{"'RR'!$A$2:$E$81"}</definedName>
    <definedName function="false" hidden="true" name="_________EFC2_1_2" vbProcedure="false">{"'RR'!$A$2:$E$81"}</definedName>
    <definedName function="false" hidden="true" name="_________EFC2_2" vbProcedure="false">{"'RR'!$A$2:$E$81"}</definedName>
    <definedName function="false" hidden="true" name="_________EFC3" vbProcedure="false">{"'RR'!$A$2:$E$81"}</definedName>
    <definedName function="false" hidden="true" name="_________EFC3_1" vbProcedure="false">{"'RR'!$A$2:$E$81"}</definedName>
    <definedName function="false" hidden="true" name="_________EFC3_1_1" vbProcedure="false">{"'RR'!$A$2:$E$81"}</definedName>
    <definedName function="false" hidden="true" name="_________EFC3_1_1_1" vbProcedure="false">{"'RR'!$A$2:$E$81"}</definedName>
    <definedName function="false" hidden="true" name="_________EFC3_1_2" vbProcedure="false">{"'RR'!$A$2:$E$81"}</definedName>
    <definedName function="false" hidden="true" name="_________EFC3_2" vbProcedure="false">{"'RR'!$A$2:$E$81"}</definedName>
    <definedName function="false" hidden="true" name="_________EFC4" vbProcedure="false">{"'RR'!$A$2:$E$81"}</definedName>
    <definedName function="false" hidden="true" name="_________ffp16" vbProcedure="false">{"'gráf jan00'!$A$1:$AK$41"}</definedName>
    <definedName function="false" hidden="true" name="_________ffp4589" vbProcedure="false">{"'gráf jan00'!$A$1:$AK$41"}</definedName>
    <definedName function="false" hidden="true" name="_________FR2" vbProcedure="false">{#N/A,#N/A,FALSE,"GERAL";#N/A,#N/A,FALSE,"012-96";#N/A,#N/A,FALSE,"018-96";#N/A,#N/A,FALSE,"027-96";#N/A,#N/A,FALSE,"059-96";#N/A,#N/A,FALSE,"076-96";#N/A,#N/A,FALSE,"019-97";#N/A,#N/A,FALSE,"021-97";#N/A,#N/A,FALSE,"022-97";#N/A,#N/A,FALSE,"028-97"}</definedName>
    <definedName function="false" hidden="true" name="_________jun04" vbProcedure="false">{"'gráf jan00'!$A$1:$AK$41"}</definedName>
    <definedName function="false" hidden="true" name="_________ltf2" vbProcedure="false">#REF!</definedName>
    <definedName function="false" hidden="true" name="_________MOA1" vbProcedure="false">{#N/A,#N/A,FALSE,"DEF1";#N/A,#N/A,FALSE,"DEF2";#N/A,#N/A,FALSE,"DEF3"}</definedName>
    <definedName function="false" hidden="true" name="_________MOA2" vbProcedure="false">{#N/A,#N/A,FALSE,"DEF1";#N/A,#N/A,FALSE,"DEF2";#N/A,#N/A,FALSE,"DEF3"}</definedName>
    <definedName function="false" hidden="true" name="_________n2" vbProcedure="false">{#N/A,#N/A,FALSE,"PCOL"}</definedName>
    <definedName function="false" hidden="true" name="_________n2_1" vbProcedure="false">{#N/A,#N/A,FALSE,"PCOL"}</definedName>
    <definedName function="false" hidden="true" name="_________n2_1_1" vbProcedure="false">{#N/A,#N/A,FALSE,"PCOL"}</definedName>
    <definedName function="false" hidden="true" name="_________n2_1_1_1" vbProcedure="false">{#N/A,#N/A,FALSE,"PCOL"}</definedName>
    <definedName function="false" hidden="true" name="_________n2_1_2" vbProcedure="false">{#N/A,#N/A,FALSE,"PCOL"}</definedName>
    <definedName function="false" hidden="true" name="_________n2_2" vbProcedure="false">{#N/A,#N/A,FALSE,"PCOL"}</definedName>
    <definedName function="false" hidden="true" name="_________OUT98" vbProcedure="false">{#N/A,#N/A,TRUE,"Serviços"}</definedName>
    <definedName function="false" hidden="true" name="_________OUTT98" vbProcedure="false">{#N/A,#N/A,TRUE,"Serviços"}</definedName>
    <definedName function="false" hidden="true" name="_________OUTT988" vbProcedure="false">{#N/A,#N/A,TRUE,"Serviços"}</definedName>
    <definedName function="false" hidden="true" name="_________PA01" vbProcedure="false">{"'teste'!$B$2:$R$49"}</definedName>
    <definedName function="false" hidden="true" name="_________PN10" vbProcedure="false">{"'gráf jan00'!$A$1:$AK$41"}</definedName>
    <definedName function="false" hidden="true" name="_________PPU1" vbProcedure="false">{#N/A,#N/A,FALSE,"Cronograma";#N/A,#N/A,FALSE,"Cronogr. 2"}</definedName>
    <definedName function="false" hidden="true" name="_________PPU1_1" vbProcedure="false">{#N/A,#N/A,FALSE,"Cronograma";#N/A,#N/A,FALSE,"Cronogr. 2"}</definedName>
    <definedName function="false" hidden="true" name="_________PPU1_1_1" vbProcedure="false">{#N/A,#N/A,FALSE,"Cronograma";#N/A,#N/A,FALSE,"Cronogr. 2"}</definedName>
    <definedName function="false" hidden="true" name="_________PPU1_1_1_1" vbProcedure="false">{#N/A,#N/A,FALSE,"Cronograma";#N/A,#N/A,FALSE,"Cronogr. 2"}</definedName>
    <definedName function="false" hidden="true" name="_________PPU1_1_2" vbProcedure="false">{#N/A,#N/A,FALSE,"Cronograma";#N/A,#N/A,FALSE,"Cronogr. 2"}</definedName>
    <definedName function="false" hidden="true" name="_________PPU1_2" vbProcedure="false">{#N/A,#N/A,FALSE,"Cronograma";#N/A,#N/A,FALSE,"Cronogr. 2"}</definedName>
    <definedName function="false" hidden="true" name="_________QEC2" vbProcedure="false">{#N/A,#N/A,FALSE,"GERAL";#N/A,#N/A,FALSE,"012-96";#N/A,#N/A,FALSE,"018-96";#N/A,#N/A,FALSE,"027-96";#N/A,#N/A,FALSE,"059-96";#N/A,#N/A,FALSE,"076-96";#N/A,#N/A,FALSE,"019-97";#N/A,#N/A,FALSE,"021-97";#N/A,#N/A,FALSE,"022-97";#N/A,#N/A,FALSE,"028-97"}</definedName>
    <definedName function="false" hidden="true" name="_________R" vbProcedure="false">{#N/A,#N/A,FALSE,"ORC-ACKE";#N/A,#N/A,FALSE,"RESUMO"}</definedName>
    <definedName function="false" hidden="true" name="_________SET01" vbProcedure="false">{"'gráf jan00'!$A$1:$AK$41"}</definedName>
    <definedName function="false" hidden="true" name="_________set1" vbProcedure="false">{"'gráf jan00'!$A$1:$AK$41"}</definedName>
    <definedName function="false" hidden="true" name="_________SET2008" vbProcedure="false">{"'gráf jan00'!$A$1:$AK$41"}</definedName>
    <definedName function="false" hidden="true" name="_________WX2" vbProcedure="false">{#N/A,#N/A,FALSE,"EXPORTAC";#N/A,#N/A,FALSE,"SUPEL94"}</definedName>
    <definedName function="false" hidden="true" name="_________x1" vbProcedure="false">{#N/A,#N/A,FALSE,"EXPORTAC";#N/A,#N/A,FALSE,"SUPEL94"}</definedName>
    <definedName function="false" hidden="true" name="_________x2" vbProcedure="false">{#N/A,#N/A,FALSE,"GQGEMPRE"}</definedName>
    <definedName function="false" hidden="true" name="_________xlfn.BAHTTEXT" vbProcedure="false">#NAME?</definedName>
    <definedName function="false" hidden="true" name="__________a999" vbProcedure="false">{#N/A,#N/A,FALSE,"ANEXO3 99 ERA";#N/A,#N/A,FALSE,"ANEXO3 99 UBÁ2";#N/A,#N/A,FALSE,"ANEXO3 99 DTU";#N/A,#N/A,FALSE,"ANEXO3 99 RDR";#N/A,#N/A,FALSE,"ANEXO3 99 UBÁ4";#N/A,#N/A,FALSE,"ANEXO3 99 UBÁ6"}</definedName>
    <definedName function="false" hidden="true" name="__________ago1" vbProcedure="false">{"'gráf jan00'!$A$1:$AK$41"}</definedName>
    <definedName function="false" hidden="true" name="__________ago10" vbProcedure="false">{"'gráf jan00'!$A$1:$AK$41"}</definedName>
    <definedName function="false" hidden="true" name="__________ago2" vbProcedure="false">{"'gráf jan00'!$A$1:$AK$41"}</definedName>
    <definedName function="false" hidden="true" name="__________ago3" vbProcedure="false">{"'gráf jan00'!$A$1:$AK$41"}</definedName>
    <definedName function="false" hidden="true" name="__________ago4" vbProcedure="false">{"'gráf jan00'!$A$1:$AK$41"}</definedName>
    <definedName function="false" hidden="true" name="__________ago5" vbProcedure="false">{"'gráf jan00'!$A$1:$AK$41"}</definedName>
    <definedName function="false" hidden="true" name="__________ago6" vbProcedure="false">{"'gráf jan00'!$A$1:$AK$41"}</definedName>
    <definedName function="false" hidden="true" name="__________ago7" vbProcedure="false">{"'gráf jan00'!$A$1:$AK$41"}</definedName>
    <definedName function="false" hidden="true" name="__________ago8" vbProcedure="false">{"'gráf jan00'!$A$1:$AK$41"}</definedName>
    <definedName function="false" hidden="true" name="__________ago9" vbProcedure="false">{"'gráf jan00'!$A$1:$AK$41"}</definedName>
    <definedName function="false" hidden="true" name="__________ago99999" vbProcedure="false">{"'gráf jan00'!$A$1:$AK$41"}</definedName>
    <definedName function="false" hidden="true" name="__________ba2" vbProcedure="false">{#N/A,#N/A,FALSE,"GERAL";#N/A,#N/A,FALSE,"012-96";#N/A,#N/A,FALSE,"018-96";#N/A,#N/A,FALSE,"027-96";#N/A,#N/A,FALSE,"059-96";#N/A,#N/A,FALSE,"076-96";#N/A,#N/A,FALSE,"019-97";#N/A,#N/A,FALSE,"021-97";#N/A,#N/A,FALSE,"022-97";#N/A,#N/A,FALSE,"028-97"}</definedName>
    <definedName function="false" hidden="true" name="__________DEF2" vbProcedure="false">{#N/A,#N/A,FALSE,"DEF1";#N/A,#N/A,FALSE,"DEF2";#N/A,#N/A,FALSE,"DEF3"}</definedName>
    <definedName function="false" hidden="true" name="__________DEF3" vbProcedure="false">{#N/A,#N/A,FALSE,"DEF1";#N/A,#N/A,FALSE,"DEF2";#N/A,#N/A,FALSE,"DEF3"}</definedName>
    <definedName function="false" hidden="true" name="__________efc10" vbProcedure="false">{"'RR'!$A$2:$E$81"}</definedName>
    <definedName function="false" hidden="true" name="__________EFC2" vbProcedure="false">{"'RR'!$A$2:$E$81"}</definedName>
    <definedName function="false" hidden="true" name="__________EFC3" vbProcedure="false">{"'RR'!$A$2:$E$81"}</definedName>
    <definedName function="false" hidden="true" name="__________EFC4" vbProcedure="false">{"'RR'!$A$2:$E$81"}</definedName>
    <definedName function="false" hidden="true" name="__________ffp16" vbProcedure="false">{"'gráf jan00'!$A$1:$AK$41"}</definedName>
    <definedName function="false" hidden="true" name="__________ffp4589" vbProcedure="false">{"'gráf jan00'!$A$1:$AK$41"}</definedName>
    <definedName function="false" hidden="true" name="__________FR2" vbProcedure="false">{#N/A,#N/A,FALSE,"GERAL";#N/A,#N/A,FALSE,"012-96";#N/A,#N/A,FALSE,"018-96";#N/A,#N/A,FALSE,"027-96";#N/A,#N/A,FALSE,"059-96";#N/A,#N/A,FALSE,"076-96";#N/A,#N/A,FALSE,"019-97";#N/A,#N/A,FALSE,"021-97";#N/A,#N/A,FALSE,"022-97";#N/A,#N/A,FALSE,"028-97"}</definedName>
    <definedName function="false" hidden="true" name="__________jun04" vbProcedure="false">{"'gráf jan00'!$A$1:$AK$41"}</definedName>
    <definedName function="false" hidden="true" name="__________ltf2" vbProcedure="false">#REF!</definedName>
    <definedName function="false" hidden="true" name="__________MOA1" vbProcedure="false">{#N/A,#N/A,FALSE,"DEF1";#N/A,#N/A,FALSE,"DEF2";#N/A,#N/A,FALSE,"DEF3"}</definedName>
    <definedName function="false" hidden="true" name="__________MOA2" vbProcedure="false">{#N/A,#N/A,FALSE,"DEF1";#N/A,#N/A,FALSE,"DEF2";#N/A,#N/A,FALSE,"DEF3"}</definedName>
    <definedName function="false" hidden="true" name="__________n2" vbProcedure="false">{#N/A,#N/A,FALSE,"PCOL"}</definedName>
    <definedName function="false" hidden="true" name="__________n2_1" vbProcedure="false">{#N/A,#N/A,FALSE,"PCOL"}</definedName>
    <definedName function="false" hidden="true" name="__________n2_1_1" vbProcedure="false">{#N/A,#N/A,FALSE,"PCOL"}</definedName>
    <definedName function="false" hidden="true" name="__________n2_1_1_1" vbProcedure="false">{#N/A,#N/A,FALSE,"PCOL"}</definedName>
    <definedName function="false" hidden="true" name="__________n2_1_2" vbProcedure="false">{#N/A,#N/A,FALSE,"PCOL"}</definedName>
    <definedName function="false" hidden="true" name="__________n2_2" vbProcedure="false">{#N/A,#N/A,FALSE,"PCOL"}</definedName>
    <definedName function="false" hidden="true" name="__________OUT98" vbProcedure="false">{#N/A,#N/A,TRUE,"Serviços"}</definedName>
    <definedName function="false" hidden="true" name="__________PA01" vbProcedure="false">{"'teste'!$B$2:$R$49"}</definedName>
    <definedName function="false" hidden="true" name="__________PN10" vbProcedure="false">{"'gráf jan00'!$A$1:$AK$41"}</definedName>
    <definedName function="false" hidden="true" name="__________PPU1" vbProcedure="false">{#N/A,#N/A,FALSE,"Cronograma";#N/A,#N/A,FALSE,"Cronogr. 2"}</definedName>
    <definedName function="false" hidden="true" name="__________PPU1_1" vbProcedure="false">{#N/A,#N/A,FALSE,"Cronograma";#N/A,#N/A,FALSE,"Cronogr. 2"}</definedName>
    <definedName function="false" hidden="true" name="__________PPU1_1_1" vbProcedure="false">{#N/A,#N/A,FALSE,"Cronograma";#N/A,#N/A,FALSE,"Cronogr. 2"}</definedName>
    <definedName function="false" hidden="true" name="__________PPU1_1_1_1" vbProcedure="false">{#N/A,#N/A,FALSE,"Cronograma";#N/A,#N/A,FALSE,"Cronogr. 2"}</definedName>
    <definedName function="false" hidden="true" name="__________PPU1_1_2" vbProcedure="false">{#N/A,#N/A,FALSE,"Cronograma";#N/A,#N/A,FALSE,"Cronogr. 2"}</definedName>
    <definedName function="false" hidden="true" name="__________PPU1_2" vbProcedure="false">{#N/A,#N/A,FALSE,"Cronograma";#N/A,#N/A,FALSE,"Cronogr. 2"}</definedName>
    <definedName function="false" hidden="true" name="__________R" vbProcedure="false">{#N/A,#N/A,FALSE,"ORC-ACKE";#N/A,#N/A,FALSE,"RESUMO"}</definedName>
    <definedName function="false" hidden="true" name="__________WX2" vbProcedure="false">{#N/A,#N/A,FALSE,"EXPORTAC";#N/A,#N/A,FALSE,"SUPEL94"}</definedName>
    <definedName function="false" hidden="true" name="__________x1" vbProcedure="false">{#N/A,#N/A,FALSE,"EXPORTAC";#N/A,#N/A,FALSE,"SUPEL94"}</definedName>
    <definedName function="false" hidden="true" name="__________x2" vbProcedure="false">{#N/A,#N/A,FALSE,"GQGEMPRE"}</definedName>
    <definedName function="false" hidden="true" name="___________a999" vbProcedure="false">{#N/A,#N/A,FALSE,"ANEXO3 99 ERA";#N/A,#N/A,FALSE,"ANEXO3 99 UBÁ2";#N/A,#N/A,FALSE,"ANEXO3 99 DTU";#N/A,#N/A,FALSE,"ANEXO3 99 RDR";#N/A,#N/A,FALSE,"ANEXO3 99 UBÁ4";#N/A,#N/A,FALSE,"ANEXO3 99 UBÁ6"}</definedName>
    <definedName function="false" hidden="true" name="___________ago1" vbProcedure="false">{"'gráf jan00'!$A$1:$AK$41"}</definedName>
    <definedName function="false" hidden="true" name="___________ago10" vbProcedure="false">{"'gráf jan00'!$A$1:$AK$41"}</definedName>
    <definedName function="false" hidden="true" name="___________ago2" vbProcedure="false">{"'gráf jan00'!$A$1:$AK$41"}</definedName>
    <definedName function="false" hidden="true" name="___________ago3" vbProcedure="false">{"'gráf jan00'!$A$1:$AK$41"}</definedName>
    <definedName function="false" hidden="true" name="___________ago4" vbProcedure="false">{"'gráf jan00'!$A$1:$AK$41"}</definedName>
    <definedName function="false" hidden="true" name="___________ago5" vbProcedure="false">{"'gráf jan00'!$A$1:$AK$41"}</definedName>
    <definedName function="false" hidden="true" name="___________ago6" vbProcedure="false">{"'gráf jan00'!$A$1:$AK$41"}</definedName>
    <definedName function="false" hidden="true" name="___________ago7" vbProcedure="false">{"'gráf jan00'!$A$1:$AK$41"}</definedName>
    <definedName function="false" hidden="true" name="___________ago8" vbProcedure="false">{"'gráf jan00'!$A$1:$AK$41"}</definedName>
    <definedName function="false" hidden="true" name="___________ago9" vbProcedure="false">{"'gráf jan00'!$A$1:$AK$41"}</definedName>
    <definedName function="false" hidden="true" name="___________ago99999" vbProcedure="false">{"'gráf jan00'!$A$1:$AK$41"}</definedName>
    <definedName function="false" hidden="true" name="___________ba2" vbProcedure="false">{#N/A,#N/A,FALSE,"GERAL";#N/A,#N/A,FALSE,"012-96";#N/A,#N/A,FALSE,"018-96";#N/A,#N/A,FALSE,"027-96";#N/A,#N/A,FALSE,"059-96";#N/A,#N/A,FALSE,"076-96";#N/A,#N/A,FALSE,"019-97";#N/A,#N/A,FALSE,"021-97";#N/A,#N/A,FALSE,"022-97";#N/A,#N/A,FALSE,"028-97"}</definedName>
    <definedName function="false" hidden="true" name="___________DEF2" vbProcedure="false">{#N/A,#N/A,FALSE,"DEF1";#N/A,#N/A,FALSE,"DEF2";#N/A,#N/A,FALSE,"DEF3"}</definedName>
    <definedName function="false" hidden="true" name="___________DEF3" vbProcedure="false">{#N/A,#N/A,FALSE,"DEF1";#N/A,#N/A,FALSE,"DEF2";#N/A,#N/A,FALSE,"DEF3"}</definedName>
    <definedName function="false" hidden="true" name="___________efc10" vbProcedure="false">{"'RR'!$A$2:$E$81"}</definedName>
    <definedName function="false" hidden="true" name="___________EFC2" vbProcedure="false">{"'RR'!$A$2:$E$81"}</definedName>
    <definedName function="false" hidden="true" name="___________EFC3" vbProcedure="false">{"'RR'!$A$2:$E$81"}</definedName>
    <definedName function="false" hidden="true" name="___________EFC4" vbProcedure="false">{"'RR'!$A$2:$E$81"}</definedName>
    <definedName function="false" hidden="true" name="___________ffp16" vbProcedure="false">{"'gráf jan00'!$A$1:$AK$41"}</definedName>
    <definedName function="false" hidden="true" name="___________ffp4589" vbProcedure="false">{"'gráf jan00'!$A$1:$AK$41"}</definedName>
    <definedName function="false" hidden="true" name="___________FR2" vbProcedure="false">{#N/A,#N/A,FALSE,"GERAL";#N/A,#N/A,FALSE,"012-96";#N/A,#N/A,FALSE,"018-96";#N/A,#N/A,FALSE,"027-96";#N/A,#N/A,FALSE,"059-96";#N/A,#N/A,FALSE,"076-96";#N/A,#N/A,FALSE,"019-97";#N/A,#N/A,FALSE,"021-97";#N/A,#N/A,FALSE,"022-97";#N/A,#N/A,FALSE,"028-97"}</definedName>
    <definedName function="false" hidden="true" name="___________jun04" vbProcedure="false">{"'gráf jan00'!$A$1:$AK$41"}</definedName>
    <definedName function="false" hidden="true" name="___________ltf2" vbProcedure="false">#REF!</definedName>
    <definedName function="false" hidden="true" name="___________MOA1" vbProcedure="false">{#N/A,#N/A,FALSE,"DEF1";#N/A,#N/A,FALSE,"DEF2";#N/A,#N/A,FALSE,"DEF3"}</definedName>
    <definedName function="false" hidden="true" name="___________MOA2" vbProcedure="false">{#N/A,#N/A,FALSE,"DEF1";#N/A,#N/A,FALSE,"DEF2";#N/A,#N/A,FALSE,"DEF3"}</definedName>
    <definedName function="false" hidden="true" name="___________n2" vbProcedure="false">{#N/A,#N/A,FALSE,"PCOL"}</definedName>
    <definedName function="false" hidden="true" name="___________n2_1" vbProcedure="false">{#N/A,#N/A,FALSE,"PCOL"}</definedName>
    <definedName function="false" hidden="true" name="___________n2_1_1" vbProcedure="false">{#N/A,#N/A,FALSE,"PCOL"}</definedName>
    <definedName function="false" hidden="true" name="___________n2_1_1_1" vbProcedure="false">{#N/A,#N/A,FALSE,"PCOL"}</definedName>
    <definedName function="false" hidden="true" name="___________n2_1_2" vbProcedure="false">{#N/A,#N/A,FALSE,"PCOL"}</definedName>
    <definedName function="false" hidden="true" name="___________n2_2" vbProcedure="false">{#N/A,#N/A,FALSE,"PCOL"}</definedName>
    <definedName function="false" hidden="true" name="___________NEW2" vbProcedure="false">{"'RATEIO RECEITA BRUTA'!$B$77:$C$106"}</definedName>
    <definedName function="false" hidden="true" name="___________OUT98" vbProcedure="false">{#N/A,#N/A,TRUE,"Serviços"}</definedName>
    <definedName function="false" hidden="true" name="___________OUT988" vbProcedure="false">{#N/A,#N/A,TRUE,"Serviços"}</definedName>
    <definedName function="false" hidden="true" name="___________OUT9888" vbProcedure="false">{#N/A,#N/A,TRUE,"Serviços"}</definedName>
    <definedName function="false" hidden="true" name="___________PA01" vbProcedure="false">{"'teste'!$B$2:$R$49"}</definedName>
    <definedName function="false" hidden="true" name="___________PN10" vbProcedure="false">{"'gráf jan00'!$A$1:$AK$41"}</definedName>
    <definedName function="false" hidden="true" name="___________PPU1" vbProcedure="false">{#N/A,#N/A,FALSE,"Cronograma";#N/A,#N/A,FALSE,"Cronogr. 2"}</definedName>
    <definedName function="false" hidden="true" name="___________PPU1_1" vbProcedure="false">{#N/A,#N/A,FALSE,"Cronograma";#N/A,#N/A,FALSE,"Cronogr. 2"}</definedName>
    <definedName function="false" hidden="true" name="___________PPU1_1_1" vbProcedure="false">{#N/A,#N/A,FALSE,"Cronograma";#N/A,#N/A,FALSE,"Cronogr. 2"}</definedName>
    <definedName function="false" hidden="true" name="___________PPU1_1_1_1" vbProcedure="false">{#N/A,#N/A,FALSE,"Cronograma";#N/A,#N/A,FALSE,"Cronogr. 2"}</definedName>
    <definedName function="false" hidden="true" name="___________PPU1_1_2" vbProcedure="false">{#N/A,#N/A,FALSE,"Cronograma";#N/A,#N/A,FALSE,"Cronogr. 2"}</definedName>
    <definedName function="false" hidden="true" name="___________PPU1_2" vbProcedure="false">{#N/A,#N/A,FALSE,"Cronograma";#N/A,#N/A,FALSE,"Cronogr. 2"}</definedName>
    <definedName function="false" hidden="true" name="___________R" vbProcedure="false">{#N/A,#N/A,FALSE,"ORC-ACKE";#N/A,#N/A,FALSE,"RESUMO"}</definedName>
    <definedName function="false" hidden="true" name="____________a999" vbProcedure="false">{#N/A,#N/A,FALSE,"ANEXO3 99 ERA";#N/A,#N/A,FALSE,"ANEXO3 99 UBÁ2";#N/A,#N/A,FALSE,"ANEXO3 99 DTU";#N/A,#N/A,FALSE,"ANEXO3 99 RDR";#N/A,#N/A,FALSE,"ANEXO3 99 UBÁ4";#N/A,#N/A,FALSE,"ANEXO3 99 UBÁ6"}</definedName>
    <definedName function="false" hidden="true" name="____________ba2" vbProcedure="false">{#N/A,#N/A,FALSE,"GERAL";#N/A,#N/A,FALSE,"012-96";#N/A,#N/A,FALSE,"018-96";#N/A,#N/A,FALSE,"027-96";#N/A,#N/A,FALSE,"059-96";#N/A,#N/A,FALSE,"076-96";#N/A,#N/A,FALSE,"019-97";#N/A,#N/A,FALSE,"021-97";#N/A,#N/A,FALSE,"022-97";#N/A,#N/A,FALSE,"028-97"}</definedName>
    <definedName function="false" hidden="true" name="____________EFC2" vbProcedure="false">{"'RR'!$A$2:$E$81"}</definedName>
    <definedName function="false" hidden="true" name="____________EFC3" vbProcedure="false">{"'RR'!$A$2:$E$81"}</definedName>
    <definedName function="false" hidden="true" name="____________FR2" vbProcedure="false">{#N/A,#N/A,FALSE,"GERAL";#N/A,#N/A,FALSE,"012-96";#N/A,#N/A,FALSE,"018-96";#N/A,#N/A,FALSE,"027-96";#N/A,#N/A,FALSE,"059-96";#N/A,#N/A,FALSE,"076-96";#N/A,#N/A,FALSE,"019-97";#N/A,#N/A,FALSE,"021-97";#N/A,#N/A,FALSE,"022-97";#N/A,#N/A,FALSE,"028-97"}</definedName>
    <definedName function="false" hidden="true" name="____________ltf2" vbProcedure="false">#REF!</definedName>
    <definedName function="false" hidden="true" name="____________n2" vbProcedure="false">{#N/A,#N/A,FALSE,"PCOL"}</definedName>
    <definedName function="false" hidden="true" name="____________n2_1" vbProcedure="false">{#N/A,#N/A,FALSE,"PCOL"}</definedName>
    <definedName function="false" hidden="true" name="____________n2_1_1" vbProcedure="false">{#N/A,#N/A,FALSE,"PCOL"}</definedName>
    <definedName function="false" hidden="true" name="____________n2_1_1_1" vbProcedure="false">{#N/A,#N/A,FALSE,"PCOL"}</definedName>
    <definedName function="false" hidden="true" name="____________n2_1_2" vbProcedure="false">{#N/A,#N/A,FALSE,"PCOL"}</definedName>
    <definedName function="false" hidden="true" name="____________n2_2" vbProcedure="false">{#N/A,#N/A,FALSE,"PCOL"}</definedName>
    <definedName function="false" hidden="true" name="____________OUT98" vbProcedure="false">{#N/A,#N/A,TRUE,"Serviços"}</definedName>
    <definedName function="false" hidden="true" name="____________OUT988" vbProcedure="false">{#N/A,#N/A,TRUE,"Serviços"}</definedName>
    <definedName function="false" hidden="true" name="____________PPU1" vbProcedure="false">{#N/A,#N/A,FALSE,"Cronograma";#N/A,#N/A,FALSE,"Cronogr. 2"}</definedName>
    <definedName function="false" hidden="true" name="____________PPU1_1" vbProcedure="false">{#N/A,#N/A,FALSE,"Cronograma";#N/A,#N/A,FALSE,"Cronogr. 2"}</definedName>
    <definedName function="false" hidden="true" name="____________PPU1_1_1" vbProcedure="false">{#N/A,#N/A,FALSE,"Cronograma";#N/A,#N/A,FALSE,"Cronogr. 2"}</definedName>
    <definedName function="false" hidden="true" name="____________PPU1_1_1_1" vbProcedure="false">{#N/A,#N/A,FALSE,"Cronograma";#N/A,#N/A,FALSE,"Cronogr. 2"}</definedName>
    <definedName function="false" hidden="true" name="____________PPU1_1_2" vbProcedure="false">{#N/A,#N/A,FALSE,"Cronograma";#N/A,#N/A,FALSE,"Cronogr. 2"}</definedName>
    <definedName function="false" hidden="true" name="____________PPU1_2" vbProcedure="false">{#N/A,#N/A,FALSE,"Cronograma";#N/A,#N/A,FALSE,"Cronogr. 2"}</definedName>
    <definedName function="false" hidden="true" name="____________QEC2" vbProcedure="false">{#N/A,#N/A,FALSE,"GERAL";#N/A,#N/A,FALSE,"012-96";#N/A,#N/A,FALSE,"018-96";#N/A,#N/A,FALSE,"027-96";#N/A,#N/A,FALSE,"059-96";#N/A,#N/A,FALSE,"076-96";#N/A,#N/A,FALSE,"019-97";#N/A,#N/A,FALSE,"021-97";#N/A,#N/A,FALSE,"022-97";#N/A,#N/A,FALSE,"028-97"}</definedName>
    <definedName function="false" hidden="true" name="____________R" vbProcedure="false">{#N/A,#N/A,FALSE,"ORC-ACKE";#N/A,#N/A,FALSE,"RESUMO"}</definedName>
    <definedName function="false" hidden="true" name="____________r_1" vbProcedure="false">{#N/A,#N/A,FALSE,"PCOL"}</definedName>
    <definedName function="false" hidden="true" name="____________r_1_1" vbProcedure="false">{#N/A,#N/A,FALSE,"PCOL"}</definedName>
    <definedName function="false" hidden="true" name="____________r_1_1_1" vbProcedure="false">{#N/A,#N/A,FALSE,"PCOL"}</definedName>
    <definedName function="false" hidden="true" name="____________r_1_2" vbProcedure="false">{#N/A,#N/A,FALSE,"PCOL"}</definedName>
    <definedName function="false" hidden="true" name="____________r_2" vbProcedure="false">{#N/A,#N/A,FALSE,"PCOL"}</definedName>
    <definedName function="false" hidden="true" name="____________WX2" vbProcedure="false">{#N/A,#N/A,FALSE,"EXPORTAC";#N/A,#N/A,FALSE,"SUPEL94"}</definedName>
    <definedName function="false" hidden="true" name="____________x1" vbProcedure="false">{#N/A,#N/A,FALSE,"EXPORTAC";#N/A,#N/A,FALSE,"SUPEL94"}</definedName>
    <definedName function="false" hidden="true" name="____________x2" vbProcedure="false">{#N/A,#N/A,FALSE,"GQGEMPRE"}</definedName>
    <definedName function="false" hidden="true" name="_____________ago1" vbProcedure="false">{"'gráf jan00'!$A$1:$AK$41"}</definedName>
    <definedName function="false" hidden="true" name="_____________ago10" vbProcedure="false">{"'gráf jan00'!$A$1:$AK$41"}</definedName>
    <definedName function="false" hidden="true" name="_____________ago2" vbProcedure="false">{"'gráf jan00'!$A$1:$AK$41"}</definedName>
    <definedName function="false" hidden="true" name="_____________ago3" vbProcedure="false">{"'gráf jan00'!$A$1:$AK$41"}</definedName>
    <definedName function="false" hidden="true" name="_____________ago4" vbProcedure="false">{"'gráf jan00'!$A$1:$AK$41"}</definedName>
    <definedName function="false" hidden="true" name="_____________ago5" vbProcedure="false">{"'gráf jan00'!$A$1:$AK$41"}</definedName>
    <definedName function="false" hidden="true" name="_____________ago6" vbProcedure="false">{"'gráf jan00'!$A$1:$AK$41"}</definedName>
    <definedName function="false" hidden="true" name="_____________ago7" vbProcedure="false">{"'gráf jan00'!$A$1:$AK$41"}</definedName>
    <definedName function="false" hidden="true" name="_____________ago8" vbProcedure="false">{"'gráf jan00'!$A$1:$AK$41"}</definedName>
    <definedName function="false" hidden="true" name="_____________ago9" vbProcedure="false">{"'gráf jan00'!$A$1:$AK$41"}</definedName>
    <definedName function="false" hidden="true" name="_____________ago99999" vbProcedure="false">{"'gráf jan00'!$A$1:$AK$41"}</definedName>
    <definedName function="false" hidden="true" name="_____________ba2" vbProcedure="false">{#N/A,#N/A,FALSE,"GERAL";#N/A,#N/A,FALSE,"012-96";#N/A,#N/A,FALSE,"018-96";#N/A,#N/A,FALSE,"027-96";#N/A,#N/A,FALSE,"059-96";#N/A,#N/A,FALSE,"076-96";#N/A,#N/A,FALSE,"019-97";#N/A,#N/A,FALSE,"021-97";#N/A,#N/A,FALSE,"022-97";#N/A,#N/A,FALSE,"028-97"}</definedName>
    <definedName function="false" hidden="true" name="_____________DEF2" vbProcedure="false">{#N/A,#N/A,FALSE,"DEF1";#N/A,#N/A,FALSE,"DEF2";#N/A,#N/A,FALSE,"DEF3"}</definedName>
    <definedName function="false" hidden="true" name="_____________DEF3" vbProcedure="false">{#N/A,#N/A,FALSE,"DEF1";#N/A,#N/A,FALSE,"DEF2";#N/A,#N/A,FALSE,"DEF3"}</definedName>
    <definedName function="false" hidden="true" name="_____________efc10" vbProcedure="false">{"'RR'!$A$2:$E$81"}</definedName>
    <definedName function="false" hidden="true" name="_____________EFC2" vbProcedure="false">{"'RR'!$A$2:$E$81"}</definedName>
    <definedName function="false" hidden="true" name="_____________EFC3" vbProcedure="false">{"'RR'!$A$2:$E$81"}</definedName>
    <definedName function="false" hidden="true" name="_____________EFC4" vbProcedure="false">{"'RR'!$A$2:$E$81"}</definedName>
    <definedName function="false" hidden="true" name="_____________ffp16" vbProcedure="false">{"'gráf jan00'!$A$1:$AK$41"}</definedName>
    <definedName function="false" hidden="true" name="_____________ffp4589" vbProcedure="false">{"'gráf jan00'!$A$1:$AK$41"}</definedName>
    <definedName function="false" hidden="true" name="_____________FR2" vbProcedure="false">{#N/A,#N/A,FALSE,"GERAL";#N/A,#N/A,FALSE,"012-96";#N/A,#N/A,FALSE,"018-96";#N/A,#N/A,FALSE,"027-96";#N/A,#N/A,FALSE,"059-96";#N/A,#N/A,FALSE,"076-96";#N/A,#N/A,FALSE,"019-97";#N/A,#N/A,FALSE,"021-97";#N/A,#N/A,FALSE,"022-97";#N/A,#N/A,FALSE,"028-97"}</definedName>
    <definedName function="false" hidden="true" name="_____________jun04" vbProcedure="false">{"'gráf jan00'!$A$1:$AK$41"}</definedName>
    <definedName function="false" hidden="true" name="_____________ltf2" vbProcedure="false">#REF!</definedName>
    <definedName function="false" hidden="true" name="_____________MOA1" vbProcedure="false">{#N/A,#N/A,FALSE,"DEF1";#N/A,#N/A,FALSE,"DEF2";#N/A,#N/A,FALSE,"DEF3"}</definedName>
    <definedName function="false" hidden="true" name="_____________MOA2" vbProcedure="false">{#N/A,#N/A,FALSE,"DEF1";#N/A,#N/A,FALSE,"DEF2";#N/A,#N/A,FALSE,"DEF3"}</definedName>
    <definedName function="false" hidden="true" name="_____________n2" vbProcedure="false">{#N/A,#N/A,FALSE,"PCOL"}</definedName>
    <definedName function="false" hidden="true" name="_____________n2_1" vbProcedure="false">{#N/A,#N/A,FALSE,"PCOL"}</definedName>
    <definedName function="false" hidden="true" name="_____________n2_1_1" vbProcedure="false">{#N/A,#N/A,FALSE,"PCOL"}</definedName>
    <definedName function="false" hidden="true" name="_____________n2_1_1_1" vbProcedure="false">{#N/A,#N/A,FALSE,"PCOL"}</definedName>
    <definedName function="false" hidden="true" name="_____________n2_1_2" vbProcedure="false">{#N/A,#N/A,FALSE,"PCOL"}</definedName>
    <definedName function="false" hidden="true" name="_____________n2_2" vbProcedure="false">{#N/A,#N/A,FALSE,"PCOL"}</definedName>
    <definedName function="false" hidden="true" name="_____________OUT98" vbProcedure="false">{#N/A,#N/A,TRUE,"Serviços"}</definedName>
    <definedName function="false" hidden="true" name="_____________PA01" vbProcedure="false">{"'teste'!$B$2:$R$49"}</definedName>
    <definedName function="false" hidden="true" name="_____________PN10" vbProcedure="false">{"'gráf jan00'!$A$1:$AK$41"}</definedName>
    <definedName function="false" hidden="true" name="_____________R" vbProcedure="false">{#N/A,#N/A,FALSE,"ORC-ACKE";#N/A,#N/A,FALSE,"RESUMO"}</definedName>
    <definedName function="false" hidden="true" name="_____________r_1" vbProcedure="false">{#N/A,#N/A,FALSE,"PCOL"}</definedName>
    <definedName function="false" hidden="true" name="_____________r_1_1" vbProcedure="false">{#N/A,#N/A,FALSE,"PCOL"}</definedName>
    <definedName function="false" hidden="true" name="_____________r_1_1_1" vbProcedure="false">{#N/A,#N/A,FALSE,"PCOL"}</definedName>
    <definedName function="false" hidden="true" name="_____________r_1_2" vbProcedure="false">{#N/A,#N/A,FALSE,"PCOL"}</definedName>
    <definedName function="false" hidden="true" name="_____________r_2" vbProcedure="false">{#N/A,#N/A,FALSE,"PCOL"}</definedName>
    <definedName function="false" hidden="true" name="______________ago1" vbProcedure="false">{"'gráf jan00'!$A$1:$AK$41"}</definedName>
    <definedName function="false" hidden="true" name="______________ago10" vbProcedure="false">{"'gráf jan00'!$A$1:$AK$41"}</definedName>
    <definedName function="false" hidden="true" name="______________ago2" vbProcedure="false">{"'gráf jan00'!$A$1:$AK$41"}</definedName>
    <definedName function="false" hidden="true" name="______________ago3" vbProcedure="false">{"'gráf jan00'!$A$1:$AK$41"}</definedName>
    <definedName function="false" hidden="true" name="______________ago4" vbProcedure="false">{"'gráf jan00'!$A$1:$AK$41"}</definedName>
    <definedName function="false" hidden="true" name="______________ago5" vbProcedure="false">{"'gráf jan00'!$A$1:$AK$41"}</definedName>
    <definedName function="false" hidden="true" name="______________ago6" vbProcedure="false">{"'gráf jan00'!$A$1:$AK$41"}</definedName>
    <definedName function="false" hidden="true" name="______________ago7" vbProcedure="false">{"'gráf jan00'!$A$1:$AK$41"}</definedName>
    <definedName function="false" hidden="true" name="______________ago8" vbProcedure="false">{"'gráf jan00'!$A$1:$AK$41"}</definedName>
    <definedName function="false" hidden="true" name="______________ago9" vbProcedure="false">{"'gráf jan00'!$A$1:$AK$41"}</definedName>
    <definedName function="false" hidden="true" name="______________ago99999" vbProcedure="false">{"'gráf jan00'!$A$1:$AK$41"}</definedName>
    <definedName function="false" hidden="true" name="______________ba2" vbProcedure="false">{#N/A,#N/A,FALSE,"GERAL";#N/A,#N/A,FALSE,"012-96";#N/A,#N/A,FALSE,"018-96";#N/A,#N/A,FALSE,"027-96";#N/A,#N/A,FALSE,"059-96";#N/A,#N/A,FALSE,"076-96";#N/A,#N/A,FALSE,"019-97";#N/A,#N/A,FALSE,"021-97";#N/A,#N/A,FALSE,"022-97";#N/A,#N/A,FALSE,"028-97"}</definedName>
    <definedName function="false" hidden="true" name="______________efc10" vbProcedure="false">{"'RR'!$A$2:$E$81"}</definedName>
    <definedName function="false" hidden="true" name="______________EFC2" vbProcedure="false">{"'RR'!$A$2:$E$81"}</definedName>
    <definedName function="false" hidden="true" name="______________EFC3" vbProcedure="false">{"'RR'!$A$2:$E$81"}</definedName>
    <definedName function="false" hidden="true" name="______________EFC4" vbProcedure="false">{"'RR'!$A$2:$E$81"}</definedName>
    <definedName function="false" hidden="true" name="______________ffp16" vbProcedure="false">{"'gráf jan00'!$A$1:$AK$41"}</definedName>
    <definedName function="false" hidden="true" name="______________ffp4589" vbProcedure="false">{"'gráf jan00'!$A$1:$AK$41"}</definedName>
    <definedName function="false" hidden="true" name="______________FR2" vbProcedure="false">{#N/A,#N/A,FALSE,"GERAL";#N/A,#N/A,FALSE,"012-96";#N/A,#N/A,FALSE,"018-96";#N/A,#N/A,FALSE,"027-96";#N/A,#N/A,FALSE,"059-96";#N/A,#N/A,FALSE,"076-96";#N/A,#N/A,FALSE,"019-97";#N/A,#N/A,FALSE,"021-97";#N/A,#N/A,FALSE,"022-97";#N/A,#N/A,FALSE,"028-97"}</definedName>
    <definedName function="false" hidden="true" name="______________jun04" vbProcedure="false">{"'gráf jan00'!$A$1:$AK$41"}</definedName>
    <definedName function="false" hidden="true" name="______________ltf2" vbProcedure="false">#REF!</definedName>
    <definedName function="false" hidden="true" name="______________n2" vbProcedure="false">{#N/A,#N/A,FALSE,"PCOL"}</definedName>
    <definedName function="false" hidden="true" name="______________n2_1" vbProcedure="false">{#N/A,#N/A,FALSE,"PCOL"}</definedName>
    <definedName function="false" hidden="true" name="______________n2_1_1" vbProcedure="false">{#N/A,#N/A,FALSE,"PCOL"}</definedName>
    <definedName function="false" hidden="true" name="______________n2_1_1_1" vbProcedure="false">{#N/A,#N/A,FALSE,"PCOL"}</definedName>
    <definedName function="false" hidden="true" name="______________n2_1_2" vbProcedure="false">{#N/A,#N/A,FALSE,"PCOL"}</definedName>
    <definedName function="false" hidden="true" name="______________n2_2" vbProcedure="false">{#N/A,#N/A,FALSE,"PCOL"}</definedName>
    <definedName function="false" hidden="true" name="______________OUT98" vbProcedure="false">{#N/A,#N/A,TRUE,"Serviços"}</definedName>
    <definedName function="false" hidden="true" name="______________PN10" vbProcedure="false">{"'gráf jan00'!$A$1:$AK$41"}</definedName>
    <definedName function="false" hidden="true" name="______________PPU1" vbProcedure="false">{#N/A,#N/A,FALSE,"Cronograma";#N/A,#N/A,FALSE,"Cronogr. 2"}</definedName>
    <definedName function="false" hidden="true" name="______________PPU1_1" vbProcedure="false">{#N/A,#N/A,FALSE,"Cronograma";#N/A,#N/A,FALSE,"Cronogr. 2"}</definedName>
    <definedName function="false" hidden="true" name="______________PPU1_1_1" vbProcedure="false">{#N/A,#N/A,FALSE,"Cronograma";#N/A,#N/A,FALSE,"Cronogr. 2"}</definedName>
    <definedName function="false" hidden="true" name="______________PPU1_1_1_1" vbProcedure="false">{#N/A,#N/A,FALSE,"Cronograma";#N/A,#N/A,FALSE,"Cronogr. 2"}</definedName>
    <definedName function="false" hidden="true" name="______________PPU1_1_2" vbProcedure="false">{#N/A,#N/A,FALSE,"Cronograma";#N/A,#N/A,FALSE,"Cronogr. 2"}</definedName>
    <definedName function="false" hidden="true" name="______________PPU1_2" vbProcedure="false">{#N/A,#N/A,FALSE,"Cronograma";#N/A,#N/A,FALSE,"Cronogr. 2"}</definedName>
    <definedName function="false" hidden="true" name="______________r" vbProcedure="false">{#N/A,#N/A,FALSE,"PCOL"}</definedName>
    <definedName function="false" hidden="true" name="______________r_1" vbProcedure="false">{#N/A,#N/A,FALSE,"PCOL"}</definedName>
    <definedName function="false" hidden="true" name="______________r_1_1" vbProcedure="false">{#N/A,#N/A,FALSE,"PCOL"}</definedName>
    <definedName function="false" hidden="true" name="______________r_1_1_1" vbProcedure="false">{#N/A,#N/A,FALSE,"PCOL"}</definedName>
    <definedName function="false" hidden="true" name="______________r_1_2" vbProcedure="false">{#N/A,#N/A,FALSE,"PCOL"}</definedName>
    <definedName function="false" hidden="true" name="______________r_2" vbProcedure="false">{#N/A,#N/A,FALSE,"PCOL"}</definedName>
    <definedName function="false" hidden="true" name="_______________ago1" vbProcedure="false">{"'gráf jan00'!$A$1:$AK$41"}</definedName>
    <definedName function="false" hidden="true" name="_______________ago10" vbProcedure="false">{"'gráf jan00'!$A$1:$AK$41"}</definedName>
    <definedName function="false" hidden="true" name="_______________ago2" vbProcedure="false">{"'gráf jan00'!$A$1:$AK$41"}</definedName>
    <definedName function="false" hidden="true" name="_______________ago3" vbProcedure="false">{"'gráf jan00'!$A$1:$AK$41"}</definedName>
    <definedName function="false" hidden="true" name="_______________ago4" vbProcedure="false">{"'gráf jan00'!$A$1:$AK$41"}</definedName>
    <definedName function="false" hidden="true" name="_______________ago5" vbProcedure="false">{"'gráf jan00'!$A$1:$AK$41"}</definedName>
    <definedName function="false" hidden="true" name="_______________ago6" vbProcedure="false">{"'gráf jan00'!$A$1:$AK$41"}</definedName>
    <definedName function="false" hidden="true" name="_______________ago7" vbProcedure="false">{"'gráf jan00'!$A$1:$AK$41"}</definedName>
    <definedName function="false" hidden="true" name="_______________ago8" vbProcedure="false">{"'gráf jan00'!$A$1:$AK$41"}</definedName>
    <definedName function="false" hidden="true" name="_______________ago9" vbProcedure="false">{"'gráf jan00'!$A$1:$AK$41"}</definedName>
    <definedName function="false" hidden="true" name="_______________ago99999" vbProcedure="false">{"'gráf jan00'!$A$1:$AK$41"}</definedName>
    <definedName function="false" hidden="true" name="_______________ba2" vbProcedure="false">{#N/A,#N/A,FALSE,"GERAL";#N/A,#N/A,FALSE,"012-96";#N/A,#N/A,FALSE,"018-96";#N/A,#N/A,FALSE,"027-96";#N/A,#N/A,FALSE,"059-96";#N/A,#N/A,FALSE,"076-96";#N/A,#N/A,FALSE,"019-97";#N/A,#N/A,FALSE,"021-97";#N/A,#N/A,FALSE,"022-97";#N/A,#N/A,FALSE,"028-97"}</definedName>
    <definedName function="false" hidden="true" name="_______________efc10" vbProcedure="false">{"'RR'!$A$2:$E$81"}</definedName>
    <definedName function="false" hidden="true" name="_______________EFC2" vbProcedure="false">{"'RR'!$A$2:$E$81"}</definedName>
    <definedName function="false" hidden="true" name="_______________EFC3" vbProcedure="false">{"'RR'!$A$2:$E$81"}</definedName>
    <definedName function="false" hidden="true" name="_______________EFC4" vbProcedure="false">{"'RR'!$A$2:$E$81"}</definedName>
    <definedName function="false" hidden="true" name="_______________ffp16" vbProcedure="false">{"'gráf jan00'!$A$1:$AK$41"}</definedName>
    <definedName function="false" hidden="true" name="_______________ffp4589" vbProcedure="false">{"'gráf jan00'!$A$1:$AK$41"}</definedName>
    <definedName function="false" hidden="true" name="_______________FR2" vbProcedure="false">{#N/A,#N/A,FALSE,"GERAL";#N/A,#N/A,FALSE,"012-96";#N/A,#N/A,FALSE,"018-96";#N/A,#N/A,FALSE,"027-96";#N/A,#N/A,FALSE,"059-96";#N/A,#N/A,FALSE,"076-96";#N/A,#N/A,FALSE,"019-97";#N/A,#N/A,FALSE,"021-97";#N/A,#N/A,FALSE,"022-97";#N/A,#N/A,FALSE,"028-97"}</definedName>
    <definedName function="false" hidden="true" name="_______________jun04" vbProcedure="false">{"'gráf jan00'!$A$1:$AK$41"}</definedName>
    <definedName function="false" hidden="true" name="_______________ltf2" vbProcedure="false">#REF!</definedName>
    <definedName function="false" hidden="true" name="_______________n2" vbProcedure="false">{#N/A,#N/A,FALSE,"PCOL"}</definedName>
    <definedName function="false" hidden="true" name="_______________n2_1" vbProcedure="false">{#N/A,#N/A,FALSE,"PCOL"}</definedName>
    <definedName function="false" hidden="true" name="_______________n2_1_1" vbProcedure="false">{#N/A,#N/A,FALSE,"PCOL"}</definedName>
    <definedName function="false" hidden="true" name="_______________n2_1_1_1" vbProcedure="false">{#N/A,#N/A,FALSE,"PCOL"}</definedName>
    <definedName function="false" hidden="true" name="_______________n2_1_2" vbProcedure="false">{#N/A,#N/A,FALSE,"PCOL"}</definedName>
    <definedName function="false" hidden="true" name="_______________n2_2" vbProcedure="false">{#N/A,#N/A,FALSE,"PCOL"}</definedName>
    <definedName function="false" hidden="true" name="_______________PN10" vbProcedure="false">{"'gráf jan00'!$A$1:$AK$41"}</definedName>
    <definedName function="false" hidden="true" name="_______________PPU1" vbProcedure="false">{#N/A,#N/A,FALSE,"Cronograma";#N/A,#N/A,FALSE,"Cronogr. 2"}</definedName>
    <definedName function="false" hidden="true" name="_______________PPU1_1" vbProcedure="false">{#N/A,#N/A,FALSE,"Cronograma";#N/A,#N/A,FALSE,"Cronogr. 2"}</definedName>
    <definedName function="false" hidden="true" name="_______________PPU1_1_1" vbProcedure="false">{#N/A,#N/A,FALSE,"Cronograma";#N/A,#N/A,FALSE,"Cronogr. 2"}</definedName>
    <definedName function="false" hidden="true" name="_______________PPU1_1_1_1" vbProcedure="false">{#N/A,#N/A,FALSE,"Cronograma";#N/A,#N/A,FALSE,"Cronogr. 2"}</definedName>
    <definedName function="false" hidden="true" name="_______________PPU1_1_2" vbProcedure="false">{#N/A,#N/A,FALSE,"Cronograma";#N/A,#N/A,FALSE,"Cronogr. 2"}</definedName>
    <definedName function="false" hidden="true" name="_______________PPU1_2" vbProcedure="false">{#N/A,#N/A,FALSE,"Cronograma";#N/A,#N/A,FALSE,"Cronogr. 2"}</definedName>
    <definedName function="false" hidden="true" name="_______________r" vbProcedure="false">{"'CptDifn'!$AA$32:$AG$32"}</definedName>
    <definedName function="false" hidden="true" name="_______________r_1" vbProcedure="false">{"'CptDifn'!$AA$32:$AG$32"}</definedName>
    <definedName function="false" hidden="true" name="_______________r_1_1" vbProcedure="false">{"'CptDifn'!$AA$32:$AG$32"}</definedName>
    <definedName function="false" hidden="true" name="_______________r_1_1_1" vbProcedure="false">{"'CptDifn'!$AA$32:$AG$32"}</definedName>
    <definedName function="false" hidden="true" name="_______________r_1_2" vbProcedure="false">{"'CptDifn'!$AA$32:$AG$32"}</definedName>
    <definedName function="false" hidden="true" name="_______________r_2" vbProcedure="false">{"'CptDifn'!$AA$32:$AG$32"}</definedName>
    <definedName function="false" hidden="true" name="________________ba2" vbProcedure="false">{#N/A,#N/A,FALSE,"GERAL";#N/A,#N/A,FALSE,"012-96";#N/A,#N/A,FALSE,"018-96";#N/A,#N/A,FALSE,"027-96";#N/A,#N/A,FALSE,"059-96";#N/A,#N/A,FALSE,"076-96";#N/A,#N/A,FALSE,"019-97";#N/A,#N/A,FALSE,"021-97";#N/A,#N/A,FALSE,"022-97";#N/A,#N/A,FALSE,"028-97"}</definedName>
    <definedName function="false" hidden="true" name="________________FR2" vbProcedure="false">{#N/A,#N/A,FALSE,"GERAL";#N/A,#N/A,FALSE,"012-96";#N/A,#N/A,FALSE,"018-96";#N/A,#N/A,FALSE,"027-96";#N/A,#N/A,FALSE,"059-96";#N/A,#N/A,FALSE,"076-96";#N/A,#N/A,FALSE,"019-97";#N/A,#N/A,FALSE,"021-97";#N/A,#N/A,FALSE,"022-97";#N/A,#N/A,FALSE,"028-97"}</definedName>
    <definedName function="false" hidden="true" name="________________ltf2" vbProcedure="false">#REF!</definedName>
    <definedName function="false" hidden="true" name="________________n2" vbProcedure="false">{#N/A,#N/A,FALSE,"PCOL"}</definedName>
    <definedName function="false" hidden="true" name="________________n2_1" vbProcedure="false">{#N/A,#N/A,FALSE,"PCOL"}</definedName>
    <definedName function="false" hidden="true" name="________________n2_1_1" vbProcedure="false">{#N/A,#N/A,FALSE,"PCOL"}</definedName>
    <definedName function="false" hidden="true" name="________________n2_1_1_1" vbProcedure="false">{#N/A,#N/A,FALSE,"PCOL"}</definedName>
    <definedName function="false" hidden="true" name="________________n2_1_2" vbProcedure="false">{#N/A,#N/A,FALSE,"PCOL"}</definedName>
    <definedName function="false" hidden="true" name="________________n2_2" vbProcedure="false">{#N/A,#N/A,FALSE,"PCOL"}</definedName>
    <definedName function="false" hidden="true" name="________________OUT98" vbProcedure="false">{#N/A,#N/A,TRUE,"Serviços"}</definedName>
    <definedName function="false" hidden="true" name="________________PPU1" vbProcedure="false">{#N/A,#N/A,FALSE,"Cronograma";#N/A,#N/A,FALSE,"Cronogr. 2"}</definedName>
    <definedName function="false" hidden="true" name="________________PPU1_1" vbProcedure="false">{#N/A,#N/A,FALSE,"Cronograma";#N/A,#N/A,FALSE,"Cronogr. 2"}</definedName>
    <definedName function="false" hidden="true" name="________________PPU1_1_1" vbProcedure="false">{#N/A,#N/A,FALSE,"Cronograma";#N/A,#N/A,FALSE,"Cronogr. 2"}</definedName>
    <definedName function="false" hidden="true" name="________________PPU1_1_1_1" vbProcedure="false">{#N/A,#N/A,FALSE,"Cronograma";#N/A,#N/A,FALSE,"Cronogr. 2"}</definedName>
    <definedName function="false" hidden="true" name="________________PPU1_1_2" vbProcedure="false">{#N/A,#N/A,FALSE,"Cronograma";#N/A,#N/A,FALSE,"Cronogr. 2"}</definedName>
    <definedName function="false" hidden="true" name="________________PPU1_2" vbProcedure="false">{#N/A,#N/A,FALSE,"Cronograma";#N/A,#N/A,FALSE,"Cronogr. 2"}</definedName>
    <definedName function="false" hidden="true" name="________________r" vbProcedure="false">{#N/A,#N/A,FALSE,"PCOL"}</definedName>
    <definedName function="false" hidden="true" name="________________r_1" vbProcedure="false">{#N/A,#N/A,FALSE,"PCOL"}</definedName>
    <definedName function="false" hidden="true" name="________________r_1_1" vbProcedure="false">{#N/A,#N/A,FALSE,"PCOL"}</definedName>
    <definedName function="false" hidden="true" name="________________r_1_1_1" vbProcedure="false">{#N/A,#N/A,FALSE,"PCOL"}</definedName>
    <definedName function="false" hidden="true" name="________________r_1_2" vbProcedure="false">{#N/A,#N/A,FALSE,"PCOL"}</definedName>
    <definedName function="false" hidden="true" name="________________r_2" vbProcedure="false">{#N/A,#N/A,FALSE,"PCOL"}</definedName>
    <definedName function="false" hidden="true" name="_________________ago1" vbProcedure="false">{"'gráf jan00'!$A$1:$AK$41"}</definedName>
    <definedName function="false" hidden="true" name="_________________ago10" vbProcedure="false">{"'gráf jan00'!$A$1:$AK$41"}</definedName>
    <definedName function="false" hidden="true" name="_________________ago2" vbProcedure="false">{"'gráf jan00'!$A$1:$AK$41"}</definedName>
    <definedName function="false" hidden="true" name="_________________ago3" vbProcedure="false">{"'gráf jan00'!$A$1:$AK$41"}</definedName>
    <definedName function="false" hidden="true" name="_________________ago4" vbProcedure="false">{"'gráf jan00'!$A$1:$AK$41"}</definedName>
    <definedName function="false" hidden="true" name="_________________ago5" vbProcedure="false">{"'gráf jan00'!$A$1:$AK$41"}</definedName>
    <definedName function="false" hidden="true" name="_________________ago6" vbProcedure="false">{"'gráf jan00'!$A$1:$AK$41"}</definedName>
    <definedName function="false" hidden="true" name="_________________ago7" vbProcedure="false">{"'gráf jan00'!$A$1:$AK$41"}</definedName>
    <definedName function="false" hidden="true" name="_________________ago8" vbProcedure="false">{"'gráf jan00'!$A$1:$AK$41"}</definedName>
    <definedName function="false" hidden="true" name="_________________ago9" vbProcedure="false">{"'gráf jan00'!$A$1:$AK$41"}</definedName>
    <definedName function="false" hidden="true" name="_________________ago99999" vbProcedure="false">{"'gráf jan00'!$A$1:$AK$41"}</definedName>
    <definedName function="false" hidden="true" name="_________________ba2" vbProcedure="false">{#N/A,#N/A,FALSE,"GERAL";#N/A,#N/A,FALSE,"012-96";#N/A,#N/A,FALSE,"018-96";#N/A,#N/A,FALSE,"027-96";#N/A,#N/A,FALSE,"059-96";#N/A,#N/A,FALSE,"076-96";#N/A,#N/A,FALSE,"019-97";#N/A,#N/A,FALSE,"021-97";#N/A,#N/A,FALSE,"022-97";#N/A,#N/A,FALSE,"028-97"}</definedName>
    <definedName function="false" hidden="true" name="_________________efc10" vbProcedure="false">{"'RR'!$A$2:$E$81"}</definedName>
    <definedName function="false" hidden="true" name="_________________EFC2" vbProcedure="false">{"'RR'!$A$2:$E$81"}</definedName>
    <definedName function="false" hidden="true" name="_________________EFC3" vbProcedure="false">{"'RR'!$A$2:$E$81"}</definedName>
    <definedName function="false" hidden="true" name="_________________EFC4" vbProcedure="false">{"'RR'!$A$2:$E$81"}</definedName>
    <definedName function="false" hidden="true" name="_________________ffp16" vbProcedure="false">{"'gráf jan00'!$A$1:$AK$41"}</definedName>
    <definedName function="false" hidden="true" name="_________________ffp4589" vbProcedure="false">{"'gráf jan00'!$A$1:$AK$41"}</definedName>
    <definedName function="false" hidden="true" name="_________________FR2" vbProcedure="false">{#N/A,#N/A,FALSE,"GERAL";#N/A,#N/A,FALSE,"012-96";#N/A,#N/A,FALSE,"018-96";#N/A,#N/A,FALSE,"027-96";#N/A,#N/A,FALSE,"059-96";#N/A,#N/A,FALSE,"076-96";#N/A,#N/A,FALSE,"019-97";#N/A,#N/A,FALSE,"021-97";#N/A,#N/A,FALSE,"022-97";#N/A,#N/A,FALSE,"028-97"}</definedName>
    <definedName function="false" hidden="true" name="_________________jun04" vbProcedure="false">{"'gráf jan00'!$A$1:$AK$41"}</definedName>
    <definedName function="false" hidden="true" name="_________________ltf2" vbProcedure="false">#REF!</definedName>
    <definedName function="false" hidden="true" name="_________________n2" vbProcedure="false">{#N/A,#N/A,FALSE,"PCOL"}</definedName>
    <definedName function="false" hidden="true" name="_________________n2_1" vbProcedure="false">{#N/A,#N/A,FALSE,"PCOL"}</definedName>
    <definedName function="false" hidden="true" name="_________________n2_1_1" vbProcedure="false">{#N/A,#N/A,FALSE,"PCOL"}</definedName>
    <definedName function="false" hidden="true" name="_________________n2_1_1_1" vbProcedure="false">{#N/A,#N/A,FALSE,"PCOL"}</definedName>
    <definedName function="false" hidden="true" name="_________________n2_1_2" vbProcedure="false">{#N/A,#N/A,FALSE,"PCOL"}</definedName>
    <definedName function="false" hidden="true" name="_________________n2_2" vbProcedure="false">{#N/A,#N/A,FALSE,"PCOL"}</definedName>
    <definedName function="false" hidden="true" name="_________________PN10" vbProcedure="false">{"'gráf jan00'!$A$1:$AK$41"}</definedName>
    <definedName function="false" hidden="true" name="_________________r" vbProcedure="false">{"'CptDifn'!$AA$32:$AG$32"}</definedName>
    <definedName function="false" hidden="true" name="_________________r_1" vbProcedure="false">{"'CptDifn'!$AA$32:$AG$32"}</definedName>
    <definedName function="false" hidden="true" name="_________________r_1_1" vbProcedure="false">{"'CptDifn'!$AA$32:$AG$32"}</definedName>
    <definedName function="false" hidden="true" name="_________________r_1_1_1" vbProcedure="false">{"'CptDifn'!$AA$32:$AG$32"}</definedName>
    <definedName function="false" hidden="true" name="_________________r_1_2" vbProcedure="false">{"'CptDifn'!$AA$32:$AG$32"}</definedName>
    <definedName function="false" hidden="true" name="_________________r_2" vbProcedure="false">{"'CptDifn'!$AA$32:$AG$32"}</definedName>
    <definedName function="false" hidden="true" name="__________________ba2" vbProcedure="false">{#N/A,#N/A,FALSE,"GERAL";#N/A,#N/A,FALSE,"012-96";#N/A,#N/A,FALSE,"018-96";#N/A,#N/A,FALSE,"027-96";#N/A,#N/A,FALSE,"059-96";#N/A,#N/A,FALSE,"076-96";#N/A,#N/A,FALSE,"019-97";#N/A,#N/A,FALSE,"021-97";#N/A,#N/A,FALSE,"022-97";#N/A,#N/A,FALSE,"028-97"}</definedName>
    <definedName function="false" hidden="true" name="__________________n2" vbProcedure="false">{#N/A,#N/A,FALSE,"PCOL"}</definedName>
    <definedName function="false" hidden="true" name="__________________n2_1" vbProcedure="false">{#N/A,#N/A,FALSE,"PCOL"}</definedName>
    <definedName function="false" hidden="true" name="__________________n2_1_1" vbProcedure="false">{#N/A,#N/A,FALSE,"PCOL"}</definedName>
    <definedName function="false" hidden="true" name="__________________n2_1_1_1" vbProcedure="false">{#N/A,#N/A,FALSE,"PCOL"}</definedName>
    <definedName function="false" hidden="true" name="__________________n2_1_2" vbProcedure="false">{#N/A,#N/A,FALSE,"PCOL"}</definedName>
    <definedName function="false" hidden="true" name="__________________n2_2" vbProcedure="false">{#N/A,#N/A,FALSE,"PCOL"}</definedName>
    <definedName function="false" hidden="true" name="__________________OUT98" vbProcedure="false">{#N/A,#N/A,TRUE,"Serviços"}</definedName>
    <definedName function="false" hidden="true" name="__________________PPU1" vbProcedure="false">{#N/A,#N/A,FALSE,"Cronograma";#N/A,#N/A,FALSE,"Cronogr. 2"}</definedName>
    <definedName function="false" hidden="true" name="__________________PPU1_1" vbProcedure="false">{#N/A,#N/A,FALSE,"Cronograma";#N/A,#N/A,FALSE,"Cronogr. 2"}</definedName>
    <definedName function="false" hidden="true" name="__________________PPU1_1_1" vbProcedure="false">{#N/A,#N/A,FALSE,"Cronograma";#N/A,#N/A,FALSE,"Cronogr. 2"}</definedName>
    <definedName function="false" hidden="true" name="__________________PPU1_1_1_1" vbProcedure="false">{#N/A,#N/A,FALSE,"Cronograma";#N/A,#N/A,FALSE,"Cronogr. 2"}</definedName>
    <definedName function="false" hidden="true" name="__________________PPU1_1_2" vbProcedure="false">{#N/A,#N/A,FALSE,"Cronograma";#N/A,#N/A,FALSE,"Cronogr. 2"}</definedName>
    <definedName function="false" hidden="true" name="__________________PPU1_2" vbProcedure="false">{#N/A,#N/A,FALSE,"Cronograma";#N/A,#N/A,FALSE,"Cronogr. 2"}</definedName>
    <definedName function="false" hidden="true" name="__________________r" vbProcedure="false">{"'CptDifn'!$AA$32:$AG$32"}</definedName>
    <definedName function="false" hidden="true" name="__________________r_1" vbProcedure="false">{"'CptDifn'!$AA$32:$AG$32"}</definedName>
    <definedName function="false" hidden="true" name="__________________r_1_1" vbProcedure="false">{"'CptDifn'!$AA$32:$AG$32"}</definedName>
    <definedName function="false" hidden="true" name="__________________r_1_1_1" vbProcedure="false">{"'CptDifn'!$AA$32:$AG$32"}</definedName>
    <definedName function="false" hidden="true" name="__________________r_1_2" vbProcedure="false">{"'CptDifn'!$AA$32:$AG$32"}</definedName>
    <definedName function="false" hidden="true" name="__________________r_2" vbProcedure="false">{"'CptDifn'!$AA$32:$AG$32"}</definedName>
    <definedName function="false" hidden="true" name="___________________ba2" vbProcedure="false">{#N/A,#N/A,FALSE,"GERAL";#N/A,#N/A,FALSE,"012-96";#N/A,#N/A,FALSE,"018-96";#N/A,#N/A,FALSE,"027-96";#N/A,#N/A,FALSE,"059-96";#N/A,#N/A,FALSE,"076-96";#N/A,#N/A,FALSE,"019-97";#N/A,#N/A,FALSE,"021-97";#N/A,#N/A,FALSE,"022-97";#N/A,#N/A,FALSE,"028-97"}</definedName>
    <definedName function="false" hidden="true" name="___________________ltf2" vbProcedure="false">#REF!</definedName>
    <definedName function="false" hidden="true" name="____________________ba2" vbProcedure="false">{#N/A,#N/A,FALSE,"GERAL";#N/A,#N/A,FALSE,"012-96";#N/A,#N/A,FALSE,"018-96";#N/A,#N/A,FALSE,"027-96";#N/A,#N/A,FALSE,"059-96";#N/A,#N/A,FALSE,"076-96";#N/A,#N/A,FALSE,"019-97";#N/A,#N/A,FALSE,"021-97";#N/A,#N/A,FALSE,"022-97";#N/A,#N/A,FALSE,"028-97"}</definedName>
    <definedName function="false" hidden="true" name="____________________ltf2" vbProcedure="false">#REF!</definedName>
    <definedName function="false" hidden="true" name="____________________n2" vbProcedure="false">{#N/A,#N/A,FALSE,"PCOL"}</definedName>
    <definedName function="false" hidden="true" name="____________________n2_1" vbProcedure="false">{#N/A,#N/A,FALSE,"PCOL"}</definedName>
    <definedName function="false" hidden="true" name="____________________n2_1_1" vbProcedure="false">{#N/A,#N/A,FALSE,"PCOL"}</definedName>
    <definedName function="false" hidden="true" name="____________________n2_1_1_1" vbProcedure="false">{#N/A,#N/A,FALSE,"PCOL"}</definedName>
    <definedName function="false" hidden="true" name="____________________n2_1_2" vbProcedure="false">{#N/A,#N/A,FALSE,"PCOL"}</definedName>
    <definedName function="false" hidden="true" name="____________________n2_2" vbProcedure="false">{#N/A,#N/A,FALSE,"PCOL"}</definedName>
    <definedName function="false" hidden="true" name="____________________r" vbProcedure="false">{#N/A,#N/A,FALSE,"PCOL"}</definedName>
    <definedName function="false" hidden="true" name="____________________r_1" vbProcedure="false">{#N/A,#N/A,FALSE,"PCOL"}</definedName>
    <definedName function="false" hidden="true" name="____________________r_1_1" vbProcedure="false">{#N/A,#N/A,FALSE,"PCOL"}</definedName>
    <definedName function="false" hidden="true" name="____________________r_1_1_1" vbProcedure="false">{#N/A,#N/A,FALSE,"PCOL"}</definedName>
    <definedName function="false" hidden="true" name="____________________r_1_2" vbProcedure="false">{#N/A,#N/A,FALSE,"PCOL"}</definedName>
    <definedName function="false" hidden="true" name="____________________r_2" vbProcedure="false">{#N/A,#N/A,FALSE,"PCOL"}</definedName>
    <definedName function="false" hidden="true" name="_____________________ba2" vbProcedure="false">{#N/A,#N/A,FALSE,"GERAL";#N/A,#N/A,FALSE,"012-96";#N/A,#N/A,FALSE,"018-96";#N/A,#N/A,FALSE,"027-96";#N/A,#N/A,FALSE,"059-96";#N/A,#N/A,FALSE,"076-96";#N/A,#N/A,FALSE,"019-97";#N/A,#N/A,FALSE,"021-97";#N/A,#N/A,FALSE,"022-97";#N/A,#N/A,FALSE,"028-97"}</definedName>
    <definedName function="false" hidden="true" name="_____________________ltf2" vbProcedure="false">#REF!</definedName>
    <definedName function="false" hidden="true" name="______________________ltf2" vbProcedure="false">#REF!</definedName>
    <definedName function="false" hidden="true" name="______________________n2" vbProcedure="false">{#N/A,#N/A,FALSE,"PCOL"}</definedName>
    <definedName function="false" hidden="true" name="______________________n2_1" vbProcedure="false">{#N/A,#N/A,FALSE,"PCOL"}</definedName>
    <definedName function="false" hidden="true" name="______________________n2_1_1" vbProcedure="false">{#N/A,#N/A,FALSE,"PCOL"}</definedName>
    <definedName function="false" hidden="true" name="______________________n2_1_1_1" vbProcedure="false">{#N/A,#N/A,FALSE,"PCOL"}</definedName>
    <definedName function="false" hidden="true" name="______________________n2_1_2" vbProcedure="false">{#N/A,#N/A,FALSE,"PCOL"}</definedName>
    <definedName function="false" hidden="true" name="______________________n2_2" vbProcedure="false">{#N/A,#N/A,FALSE,"PCOL"}</definedName>
    <definedName function="false" hidden="true" name="______________________r" vbProcedure="false">{"'CptDifn'!$AA$32:$AG$32"}</definedName>
    <definedName function="false" hidden="true" name="______________________r_1" vbProcedure="false">{"'CptDifn'!$AA$32:$AG$32"}</definedName>
    <definedName function="false" hidden="true" name="______________________r_1_1" vbProcedure="false">{"'CptDifn'!$AA$32:$AG$32"}</definedName>
    <definedName function="false" hidden="true" name="______________________r_1_1_1" vbProcedure="false">{"'CptDifn'!$AA$32:$AG$32"}</definedName>
    <definedName function="false" hidden="true" name="______________________r_1_2" vbProcedure="false">{"'CptDifn'!$AA$32:$AG$32"}</definedName>
    <definedName function="false" hidden="true" name="______________________r_2" vbProcedure="false">{"'CptDifn'!$AA$32:$AG$32"}</definedName>
    <definedName function="false" hidden="true" name="_______________________n2" vbProcedure="false">{#N/A,#N/A,FALSE,"PCOL"}</definedName>
    <definedName function="false" hidden="true" name="_______________________n2_1" vbProcedure="false">{#N/A,#N/A,FALSE,"PCOL"}</definedName>
    <definedName function="false" hidden="true" name="_______________________n2_1_1" vbProcedure="false">{#N/A,#N/A,FALSE,"PCOL"}</definedName>
    <definedName function="false" hidden="true" name="_______________________n2_1_1_1" vbProcedure="false">{#N/A,#N/A,FALSE,"PCOL"}</definedName>
    <definedName function="false" hidden="true" name="_______________________n2_1_2" vbProcedure="false">{#N/A,#N/A,FALSE,"PCOL"}</definedName>
    <definedName function="false" hidden="true" name="_______________________n2_2" vbProcedure="false">{#N/A,#N/A,FALSE,"PCOL"}</definedName>
    <definedName function="false" hidden="true" name="_______________________r" vbProcedure="false">{"'CptDifn'!$AA$32:$AG$32"}</definedName>
    <definedName function="false" hidden="true" name="_______________________r_1" vbProcedure="false">{"'CptDifn'!$AA$32:$AG$32"}</definedName>
    <definedName function="false" hidden="true" name="_______________________r_1_1" vbProcedure="false">{"'CptDifn'!$AA$32:$AG$32"}</definedName>
    <definedName function="false" hidden="true" name="_______________________r_1_1_1" vbProcedure="false">{"'CptDifn'!$AA$32:$AG$32"}</definedName>
    <definedName function="false" hidden="true" name="_______________________r_1_2" vbProcedure="false">{"'CptDifn'!$AA$32:$AG$32"}</definedName>
    <definedName function="false" hidden="true" name="_______________________r_2" vbProcedure="false">{"'CptDifn'!$AA$32:$AG$32"}</definedName>
    <definedName function="false" hidden="true" name="________________________ltf2" vbProcedure="false">#REF!</definedName>
    <definedName function="false" hidden="true" name="________________________n2" vbProcedure="false">{#N/A,#N/A,FALSE,"PCOL"}</definedName>
    <definedName function="false" hidden="true" name="________________________n2_1" vbProcedure="false">{#N/A,#N/A,FALSE,"PCOL"}</definedName>
    <definedName function="false" hidden="true" name="________________________n2_1_1" vbProcedure="false">{#N/A,#N/A,FALSE,"PCOL"}</definedName>
    <definedName function="false" hidden="true" name="________________________n2_1_1_1" vbProcedure="false">{#N/A,#N/A,FALSE,"PCOL"}</definedName>
    <definedName function="false" hidden="true" name="________________________n2_1_2" vbProcedure="false">{#N/A,#N/A,FALSE,"PCOL"}</definedName>
    <definedName function="false" hidden="true" name="________________________n2_2" vbProcedure="false">{#N/A,#N/A,FALSE,"PCOL"}</definedName>
    <definedName function="false" hidden="true" name="________________________r" vbProcedure="false">{#N/A,#N/A,FALSE,"PCOL"}</definedName>
    <definedName function="false" hidden="true" name="________________________r_1" vbProcedure="false">{#N/A,#N/A,FALSE,"PCOL"}</definedName>
    <definedName function="false" hidden="true" name="________________________r_1_1" vbProcedure="false">{#N/A,#N/A,FALSE,"PCOL"}</definedName>
    <definedName function="false" hidden="true" name="________________________r_1_1_1" vbProcedure="false">{#N/A,#N/A,FALSE,"PCOL"}</definedName>
    <definedName function="false" hidden="true" name="________________________r_1_2" vbProcedure="false">{#N/A,#N/A,FALSE,"PCOL"}</definedName>
    <definedName function="false" hidden="true" name="________________________r_2" vbProcedure="false">{#N/A,#N/A,FALSE,"PCOL"}</definedName>
    <definedName function="false" hidden="true" name="_________________________ltf2" vbProcedure="false">#REF!</definedName>
    <definedName function="false" hidden="true" name="_________________________n2" vbProcedure="false">{#N/A,#N/A,FALSE,"PCOL"}</definedName>
    <definedName function="false" hidden="true" name="_________________________n2_1" vbProcedure="false">{#N/A,#N/A,FALSE,"PCOL"}</definedName>
    <definedName function="false" hidden="true" name="_________________________n2_1_1" vbProcedure="false">{#N/A,#N/A,FALSE,"PCOL"}</definedName>
    <definedName function="false" hidden="true" name="_________________________n2_1_1_1" vbProcedure="false">{#N/A,#N/A,FALSE,"PCOL"}</definedName>
    <definedName function="false" hidden="true" name="_________________________n2_1_2" vbProcedure="false">{#N/A,#N/A,FALSE,"PCOL"}</definedName>
    <definedName function="false" hidden="true" name="_________________________n2_2" vbProcedure="false">{#N/A,#N/A,FALSE,"PCOL"}</definedName>
    <definedName function="false" hidden="true" name="_________________________r" vbProcedure="false">{#N/A,#N/A,FALSE,"PCOL"}</definedName>
    <definedName function="false" hidden="true" name="_________________________r_1" vbProcedure="false">{#N/A,#N/A,FALSE,"PCOL"}</definedName>
    <definedName function="false" hidden="true" name="_________________________r_1_1" vbProcedure="false">{#N/A,#N/A,FALSE,"PCOL"}</definedName>
    <definedName function="false" hidden="true" name="_________________________r_1_1_1" vbProcedure="false">{#N/A,#N/A,FALSE,"PCOL"}</definedName>
    <definedName function="false" hidden="true" name="_________________________r_1_2" vbProcedure="false">{#N/A,#N/A,FALSE,"PCOL"}</definedName>
    <definedName function="false" hidden="true" name="_________________________r_2" vbProcedure="false">{#N/A,#N/A,FALSE,"PCOL"}</definedName>
    <definedName function="false" hidden="true" name="__________________________ltf2" vbProcedure="false">#REF!</definedName>
    <definedName function="false" hidden="true" name="___________________________n2" vbProcedure="false">{#N/A,#N/A,FALSE,"PCOL"}</definedName>
    <definedName function="false" hidden="true" name="___________________________n2_1" vbProcedure="false">{#N/A,#N/A,FALSE,"PCOL"}</definedName>
    <definedName function="false" hidden="true" name="___________________________n2_1_1" vbProcedure="false">{#N/A,#N/A,FALSE,"PCOL"}</definedName>
    <definedName function="false" hidden="true" name="___________________________n2_1_1_1" vbProcedure="false">{#N/A,#N/A,FALSE,"PCOL"}</definedName>
    <definedName function="false" hidden="true" name="___________________________n2_1_2" vbProcedure="false">{#N/A,#N/A,FALSE,"PCOL"}</definedName>
    <definedName function="false" hidden="true" name="___________________________n2_2" vbProcedure="false">{#N/A,#N/A,FALSE,"PCOL"}</definedName>
    <definedName function="false" hidden="true" name="___________________________r" vbProcedure="false">{#N/A,#N/A,FALSE,"PCOL"}</definedName>
    <definedName function="false" hidden="true" name="___________________________r_1" vbProcedure="false">{#N/A,#N/A,FALSE,"PCOL"}</definedName>
    <definedName function="false" hidden="true" name="___________________________r_1_1" vbProcedure="false">{#N/A,#N/A,FALSE,"PCOL"}</definedName>
    <definedName function="false" hidden="true" name="___________________________r_1_1_1" vbProcedure="false">{#N/A,#N/A,FALSE,"PCOL"}</definedName>
    <definedName function="false" hidden="true" name="___________________________r_1_2" vbProcedure="false">{#N/A,#N/A,FALSE,"PCOL"}</definedName>
    <definedName function="false" hidden="true" name="___________________________r_2" vbProcedure="false">{#N/A,#N/A,FALSE,"PCOL"}</definedName>
    <definedName function="false" hidden="true" name="____________________________ltf2" vbProcedure="false">#REF!</definedName>
    <definedName function="false" hidden="true" name="_____________________________n2" vbProcedure="false">{#N/A,#N/A,FALSE,"PCOL"}</definedName>
    <definedName function="false" hidden="true" name="_____________________________n2_1" vbProcedure="false">{#N/A,#N/A,FALSE,"PCOL"}</definedName>
    <definedName function="false" hidden="true" name="_____________________________n2_1_1" vbProcedure="false">{#N/A,#N/A,FALSE,"PCOL"}</definedName>
    <definedName function="false" hidden="true" name="_____________________________n2_1_1_1" vbProcedure="false">{#N/A,#N/A,FALSE,"PCOL"}</definedName>
    <definedName function="false" hidden="true" name="_____________________________n2_1_2" vbProcedure="false">{#N/A,#N/A,FALSE,"PCOL"}</definedName>
    <definedName function="false" hidden="true" name="_____________________________n2_2" vbProcedure="false">{#N/A,#N/A,FALSE,"PCOL"}</definedName>
    <definedName function="false" hidden="true" name="_____________________________r" vbProcedure="false">{#N/A,#N/A,FALSE,"PCOL"}</definedName>
    <definedName function="false" hidden="true" name="_____________________________r_1" vbProcedure="false">{#N/A,#N/A,FALSE,"PCOL"}</definedName>
    <definedName function="false" hidden="true" name="_____________________________r_1_1" vbProcedure="false">{#N/A,#N/A,FALSE,"PCOL"}</definedName>
    <definedName function="false" hidden="true" name="_____________________________r_1_1_1" vbProcedure="false">{#N/A,#N/A,FALSE,"PCOL"}</definedName>
    <definedName function="false" hidden="true" name="_____________________________r_1_2" vbProcedure="false">{#N/A,#N/A,FALSE,"PCOL"}</definedName>
    <definedName function="false" hidden="true" name="_____________________________r_2" vbProcedure="false">{#N/A,#N/A,FALSE,"PCOL"}</definedName>
    <definedName function="false" hidden="true" name="______________________________ltf2" vbProcedure="false">#REF!</definedName>
    <definedName function="false" hidden="true" name="______________________________n2" vbProcedure="false">{#N/A,#N/A,FALSE,"PCOL"}</definedName>
    <definedName function="false" hidden="true" name="______________________________n2_1" vbProcedure="false">{#N/A,#N/A,FALSE,"PCOL"}</definedName>
    <definedName function="false" hidden="true" name="______________________________n2_1_1" vbProcedure="false">{#N/A,#N/A,FALSE,"PCOL"}</definedName>
    <definedName function="false" hidden="true" name="______________________________n2_1_1_1" vbProcedure="false">{#N/A,#N/A,FALSE,"PCOL"}</definedName>
    <definedName function="false" hidden="true" name="______________________________n2_1_2" vbProcedure="false">{#N/A,#N/A,FALSE,"PCOL"}</definedName>
    <definedName function="false" hidden="true" name="______________________________n2_2" vbProcedure="false">{#N/A,#N/A,FALSE,"PCOL"}</definedName>
    <definedName function="false" hidden="true" name="______________________________r" vbProcedure="false">{#N/A,#N/A,FALSE,"PCOL"}</definedName>
    <definedName function="false" hidden="true" name="______________________________r_1" vbProcedure="false">{#N/A,#N/A,FALSE,"PCOL"}</definedName>
    <definedName function="false" hidden="true" name="______________________________r_1_1" vbProcedure="false">{#N/A,#N/A,FALSE,"PCOL"}</definedName>
    <definedName function="false" hidden="true" name="______________________________r_1_1_1" vbProcedure="false">{#N/A,#N/A,FALSE,"PCOL"}</definedName>
    <definedName function="false" hidden="true" name="______________________________r_1_2" vbProcedure="false">{#N/A,#N/A,FALSE,"PCOL"}</definedName>
    <definedName function="false" hidden="true" name="______________________________r_2" vbProcedure="false">{#N/A,#N/A,FALSE,"PCOL"}</definedName>
    <definedName function="false" hidden="true" name="_______________________________n2" vbProcedure="false">{#N/A,#N/A,FALSE,"PCOL"}</definedName>
    <definedName function="false" hidden="true" name="_______________________________n2_1" vbProcedure="false">{#N/A,#N/A,FALSE,"PCOL"}</definedName>
    <definedName function="false" hidden="true" name="_______________________________n2_1_1" vbProcedure="false">{#N/A,#N/A,FALSE,"PCOL"}</definedName>
    <definedName function="false" hidden="true" name="_______________________________n2_1_1_1" vbProcedure="false">{#N/A,#N/A,FALSE,"PCOL"}</definedName>
    <definedName function="false" hidden="true" name="_______________________________n2_1_2" vbProcedure="false">{#N/A,#N/A,FALSE,"PCOL"}</definedName>
    <definedName function="false" hidden="true" name="_______________________________n2_2" vbProcedure="false">{#N/A,#N/A,FALSE,"PCOL"}</definedName>
    <definedName function="false" hidden="true" name="_______________________________r" vbProcedure="false">{#N/A,#N/A,FALSE,"PCOL"}</definedName>
    <definedName function="false" hidden="true" name="_______________________________r_1" vbProcedure="false">{#N/A,#N/A,FALSE,"PCOL"}</definedName>
    <definedName function="false" hidden="true" name="_______________________________r_1_1" vbProcedure="false">{#N/A,#N/A,FALSE,"PCOL"}</definedName>
    <definedName function="false" hidden="true" name="_______________________________r_1_1_1" vbProcedure="false">{#N/A,#N/A,FALSE,"PCOL"}</definedName>
    <definedName function="false" hidden="true" name="_______________________________r_1_2" vbProcedure="false">{#N/A,#N/A,FALSE,"PCOL"}</definedName>
    <definedName function="false" hidden="true" name="_______________________________r_2" vbProcedure="false">{#N/A,#N/A,FALSE,"PCOL"}</definedName>
    <definedName function="false" hidden="true" name="________________________________ltf2" vbProcedure="false">#REF!</definedName>
    <definedName function="false" hidden="true" name="________________________________n2" vbProcedure="false">{#N/A,#N/A,FALSE,"PCOL"}</definedName>
    <definedName function="false" hidden="true" name="________________________________n2_1" vbProcedure="false">{#N/A,#N/A,FALSE,"PCOL"}</definedName>
    <definedName function="false" hidden="true" name="________________________________n2_1_1" vbProcedure="false">{#N/A,#N/A,FALSE,"PCOL"}</definedName>
    <definedName function="false" hidden="true" name="________________________________n2_1_1_1" vbProcedure="false">{#N/A,#N/A,FALSE,"PCOL"}</definedName>
    <definedName function="false" hidden="true" name="________________________________n2_1_2" vbProcedure="false">{#N/A,#N/A,FALSE,"PCOL"}</definedName>
    <definedName function="false" hidden="true" name="________________________________n2_2" vbProcedure="false">{#N/A,#N/A,FALSE,"PCOL"}</definedName>
    <definedName function="false" hidden="true" name="________________________________r" vbProcedure="false">{#N/A,#N/A,FALSE,"PCOL"}</definedName>
    <definedName function="false" hidden="true" name="________________________________r_1" vbProcedure="false">{#N/A,#N/A,FALSE,"PCOL"}</definedName>
    <definedName function="false" hidden="true" name="________________________________r_1_1" vbProcedure="false">{#N/A,#N/A,FALSE,"PCOL"}</definedName>
    <definedName function="false" hidden="true" name="________________________________r_1_1_1" vbProcedure="false">{#N/A,#N/A,FALSE,"PCOL"}</definedName>
    <definedName function="false" hidden="true" name="________________________________r_1_2" vbProcedure="false">{#N/A,#N/A,FALSE,"PCOL"}</definedName>
    <definedName function="false" hidden="true" name="________________________________r_2" vbProcedure="false">{#N/A,#N/A,FALSE,"PCOL"}</definedName>
    <definedName function="false" hidden="true" name="_________________________________n2" vbProcedure="false">{#N/A,#N/A,FALSE,"PCOL"}</definedName>
    <definedName function="false" hidden="true" name="_________________________________n2_1" vbProcedure="false">{#N/A,#N/A,FALSE,"PCOL"}</definedName>
    <definedName function="false" hidden="true" name="_________________________________n2_1_1" vbProcedure="false">{#N/A,#N/A,FALSE,"PCOL"}</definedName>
    <definedName function="false" hidden="true" name="_________________________________n2_1_1_1" vbProcedure="false">{#N/A,#N/A,FALSE,"PCOL"}</definedName>
    <definedName function="false" hidden="true" name="_________________________________n2_1_2" vbProcedure="false">{#N/A,#N/A,FALSE,"PCOL"}</definedName>
    <definedName function="false" hidden="true" name="_________________________________n2_2" vbProcedure="false">{#N/A,#N/A,FALSE,"PCOL"}</definedName>
    <definedName function="false" hidden="true" name="_________________________________r" vbProcedure="false">{#N/A,#N/A,FALSE,"PCOL"}</definedName>
    <definedName function="false" hidden="true" name="_________________________________r_1" vbProcedure="false">{#N/A,#N/A,FALSE,"PCOL"}</definedName>
    <definedName function="false" hidden="true" name="_________________________________r_1_1" vbProcedure="false">{#N/A,#N/A,FALSE,"PCOL"}</definedName>
    <definedName function="false" hidden="true" name="_________________________________r_1_1_1" vbProcedure="false">{#N/A,#N/A,FALSE,"PCOL"}</definedName>
    <definedName function="false" hidden="true" name="_________________________________r_1_2" vbProcedure="false">{#N/A,#N/A,FALSE,"PCOL"}</definedName>
    <definedName function="false" hidden="true" name="_________________________________r_2" vbProcedure="false">{#N/A,#N/A,FALSE,"PCOL"}</definedName>
    <definedName function="false" hidden="true" name="__________________________________ltf2" vbProcedure="false">#REF!</definedName>
    <definedName function="false" hidden="true" name="água" vbProcedure="false">{#N/A,#N/A,FALSE,"GERAL";#N/A,#N/A,FALSE,"012-96";#N/A,#N/A,FALSE,"018-96";#N/A,#N/A,FALSE,"027-96";#N/A,#N/A,FALSE,"059-96";#N/A,#N/A,FALSE,"076-96";#N/A,#N/A,FALSE,"019-97";#N/A,#N/A,FALSE,"021-97";#N/A,#N/A,FALSE,"022-97";#N/A,#N/A,FALSE,"028-97"}</definedName>
    <definedName function="false" hidden="true" name="ç" vbProcedure="false">{"'gráf jan00'!$A$1:$AK$41"}</definedName>
    <definedName function="false" hidden="true" name="ÇL" vbProcedure="false">{"'Quadro'!$A$4:$BG$78"}</definedName>
    <definedName function="false" hidden="true" name="ÇL_1" vbProcedure="false">{"'Quadro'!$A$4:$BG$78"}</definedName>
    <definedName function="false" hidden="true" name="ÇL_1_1" vbProcedure="false">{"'Quadro'!$A$4:$BG$78"}</definedName>
    <definedName function="false" hidden="true" name="ÇL_1_1_1" vbProcedure="false">{"'Quadro'!$A$4:$BG$78"}</definedName>
    <definedName function="false" hidden="true" name="ÇL_1_2" vbProcedure="false">{"'Quadro'!$A$4:$BG$78"}</definedName>
    <definedName function="false" hidden="true" name="ÇL_2" vbProcedure="false">{"'Quadro'!$A$4:$BG$78"}</definedName>
    <definedName function="false" hidden="true" name="çlçl" vbProcedure="false">{"'Quadro'!$A$4:$BG$78"}</definedName>
    <definedName function="false" hidden="true" name="çlçl_1" vbProcedure="false">{"'Quadro'!$A$4:$BG$78"}</definedName>
    <definedName function="false" hidden="true" name="çlçl_1_1" vbProcedure="false">{"'Quadro'!$A$4:$BG$78"}</definedName>
    <definedName function="false" hidden="true" name="çlçl_1_1_1" vbProcedure="false">{"'Quadro'!$A$4:$BG$78"}</definedName>
    <definedName function="false" hidden="true" name="çlçl_1_2" vbProcedure="false">{"'Quadro'!$A$4:$BG$78"}</definedName>
    <definedName function="false" hidden="true" name="çlçl_2" vbProcedure="false">{"'Quadro'!$A$4:$BG$78"}</definedName>
    <definedName function="false" hidden="true" name="ç_1" vbProcedure="false">{"'gráf jan00'!$A$1:$AK$41"}</definedName>
    <definedName function="false" hidden="true" name="ç_1_1" vbProcedure="false">{"'gráf jan00'!$A$1:$AK$41"}</definedName>
    <definedName function="false" hidden="true" name="ç_1_1_1" vbProcedure="false">{"'gráf jan00'!$A$1:$AK$41"}</definedName>
    <definedName function="false" hidden="true" name="ç_1_2" vbProcedure="false">{"'gráf jan00'!$A$1:$AK$41"}</definedName>
    <definedName function="false" hidden="true" name="ç_2" vbProcedure="false">{"'gráf jan00'!$A$1:$AK$41"}</definedName>
    <definedName function="false" hidden="true" name="çç" vbProcedure="false">{"'REL CUSTODIF'!$B$1:$H$72"}</definedName>
    <definedName function="false" hidden="true" name="ççç" vbProcedure="false">{"'gráf jan00'!$A$1:$AK$41"}</definedName>
    <definedName function="false" hidden="true" name="ççç_1" vbProcedure="false">{"'gráf jan00'!$A$1:$AK$41"}</definedName>
    <definedName function="false" hidden="true" name="ççç_1_1" vbProcedure="false">{"'gráf jan00'!$A$1:$AK$41"}</definedName>
    <definedName function="false" hidden="true" name="ççç_1_1_1" vbProcedure="false">{"'gráf jan00'!$A$1:$AK$41"}</definedName>
    <definedName function="false" hidden="true" name="ççç_1_2" vbProcedure="false">{"'gráf jan00'!$A$1:$AK$41"}</definedName>
    <definedName function="false" hidden="true" name="ççç_2" vbProcedure="false">{"'gráf jan00'!$A$1:$AK$41"}</definedName>
    <definedName function="false" hidden="true" name="çççç" vbProcedure="false">{"'CptDifn'!$AA$32:$AG$32"}</definedName>
    <definedName function="false" hidden="true" name="çççç_1" vbProcedure="false">{"'CptDifn'!$AA$32:$AG$32"}</definedName>
    <definedName function="false" hidden="true" name="çççç_1_1" vbProcedure="false">{"'CptDifn'!$AA$32:$AG$32"}</definedName>
    <definedName function="false" hidden="true" name="çççç_1_1_1" vbProcedure="false">{"'CptDifn'!$AA$32:$AG$32"}</definedName>
    <definedName function="false" hidden="true" name="çççç_1_2" vbProcedure="false">{"'CptDifn'!$AA$32:$AG$32"}</definedName>
    <definedName function="false" hidden="true" name="çççç_2" vbProcedure="false">{"'CptDifn'!$AA$32:$AG$32"}</definedName>
    <definedName function="false" hidden="true" name="Ícaro" vbProcedure="false">{#N/A,#N/A,FALSE,"Cronograma";#N/A,#N/A,FALSE,"Cronogr. 2"}</definedName>
    <definedName function="false" hidden="true" name="ㄱㄱㄱㄱ" vbProcedure="false">{#N/A,#N/A,FALSE,"지침";#N/A,#N/A,FALSE,"환경분석";#N/A,#N/A,FALSE,"Sheet16"}</definedName>
    <definedName function="false" hidden="true" name="ㄱㄱㄱㄱ_1" vbProcedure="false">{#N/A,#N/A,FALSE,"지침";#N/A,#N/A,FALSE,"환경분석";#N/A,#N/A,FALSE,"Sheet16"}</definedName>
    <definedName function="false" hidden="true" name="ㄱㄱㄱㄱ_1_1" vbProcedure="false">{#N/A,#N/A,FALSE,"지침";#N/A,#N/A,FALSE,"환경분석";#N/A,#N/A,FALSE,"Sheet16"}</definedName>
    <definedName function="false" hidden="true" name="ㄱㄱㄱㄱ_1_1_1" vbProcedure="false">{#N/A,#N/A,FALSE,"지침";#N/A,#N/A,FALSE,"환경분석";#N/A,#N/A,FALSE,"Sheet16"}</definedName>
    <definedName function="false" hidden="true" name="ㄱㄱㄱㄱ_1_2" vbProcedure="false">{#N/A,#N/A,FALSE,"지침";#N/A,#N/A,FALSE,"환경분석";#N/A,#N/A,FALSE,"Sheet16"}</definedName>
    <definedName function="false" hidden="true" name="ㄱㄱㄱㄱ_2" vbProcedure="false">{#N/A,#N/A,FALSE,"지침";#N/A,#N/A,FALSE,"환경분석";#N/A,#N/A,FALSE,"Sheet16"}</definedName>
    <definedName function="false" hidden="true" name="ㄴㅇㄹ호" vbProcedure="false">{#N/A,#N/A,FALSE,"지침";#N/A,#N/A,FALSE,"환경분석";#N/A,#N/A,FALSE,"Sheet16"}</definedName>
    <definedName function="false" hidden="true" name="ㄴㅇㄹ호_1" vbProcedure="false">{#N/A,#N/A,FALSE,"지침";#N/A,#N/A,FALSE,"환경분석";#N/A,#N/A,FALSE,"Sheet16"}</definedName>
    <definedName function="false" hidden="true" name="ㄴㅇㄹ호_1_1" vbProcedure="false">{#N/A,#N/A,FALSE,"지침";#N/A,#N/A,FALSE,"환경분석";#N/A,#N/A,FALSE,"Sheet16"}</definedName>
    <definedName function="false" hidden="true" name="ㄴㅇㄹ호_1_1_1" vbProcedure="false">{#N/A,#N/A,FALSE,"지침";#N/A,#N/A,FALSE,"환경분석";#N/A,#N/A,FALSE,"Sheet16"}</definedName>
    <definedName function="false" hidden="true" name="ㄴㅇㄹ호_1_2" vbProcedure="false">{#N/A,#N/A,FALSE,"지침";#N/A,#N/A,FALSE,"환경분석";#N/A,#N/A,FALSE,"Sheet16"}</definedName>
    <definedName function="false" hidden="true" name="ㄴㅇㄹ호_2" vbProcedure="false">{#N/A,#N/A,FALSE,"지침";#N/A,#N/A,FALSE,"환경분석";#N/A,#N/A,FALSE,"Sheet16"}</definedName>
    <definedName function="false" hidden="true" name="ㅀ효ㅇㄱ쇼셔ㅓ쇼ㅓ" vbProcedure="false">{#N/A,#N/A,FALSE,"지침";#N/A,#N/A,FALSE,"환경분석";#N/A,#N/A,FALSE,"Sheet16"}</definedName>
    <definedName function="false" hidden="true" name="ㅀ효ㅇㄱ쇼셔ㅓ쇼ㅓ_1" vbProcedure="false">{#N/A,#N/A,FALSE,"지침";#N/A,#N/A,FALSE,"환경분석";#N/A,#N/A,FALSE,"Sheet16"}</definedName>
    <definedName function="false" hidden="true" name="ㅀ효ㅇㄱ쇼셔ㅓ쇼ㅓ_1_1" vbProcedure="false">{#N/A,#N/A,FALSE,"지침";#N/A,#N/A,FALSE,"환경분석";#N/A,#N/A,FALSE,"Sheet16"}</definedName>
    <definedName function="false" hidden="true" name="ㅀ효ㅇㄱ쇼셔ㅓ쇼ㅓ_1_1_1" vbProcedure="false">{#N/A,#N/A,FALSE,"지침";#N/A,#N/A,FALSE,"환경분석";#N/A,#N/A,FALSE,"Sheet16"}</definedName>
    <definedName function="false" hidden="true" name="ㅀ효ㅇㄱ쇼셔ㅓ쇼ㅓ_1_2" vbProcedure="false">{#N/A,#N/A,FALSE,"지침";#N/A,#N/A,FALSE,"환경분석";#N/A,#N/A,FALSE,"Sheet16"}</definedName>
    <definedName function="false" hidden="true" name="ㅀ효ㅇㄱ쇼셔ㅓ쇼ㅓ_2" vbProcedure="false">{#N/A,#N/A,FALSE,"지침";#N/A,#N/A,FALSE,"환경분석";#N/A,#N/A,FALSE,"Sheet16"}</definedName>
    <definedName function="false" hidden="true" name="ㅁ" vbProcedure="false">{#N/A,#N/A,FALSE,"지침";#N/A,#N/A,FALSE,"환경분석";#N/A,#N/A,FALSE,"Sheet16"}</definedName>
    <definedName function="false" hidden="true" name="ㅁ_1" vbProcedure="false">{#N/A,#N/A,FALSE,"지침";#N/A,#N/A,FALSE,"환경분석";#N/A,#N/A,FALSE,"Sheet16"}</definedName>
    <definedName function="false" hidden="true" name="ㅁ_1_1" vbProcedure="false">{#N/A,#N/A,FALSE,"지침";#N/A,#N/A,FALSE,"환경분석";#N/A,#N/A,FALSE,"Sheet16"}</definedName>
    <definedName function="false" hidden="true" name="ㅁ_1_1_1" vbProcedure="false">{#N/A,#N/A,FALSE,"지침";#N/A,#N/A,FALSE,"환경분석";#N/A,#N/A,FALSE,"Sheet16"}</definedName>
    <definedName function="false" hidden="true" name="ㅁ_1_2" vbProcedure="false">{#N/A,#N/A,FALSE,"지침";#N/A,#N/A,FALSE,"환경분석";#N/A,#N/A,FALSE,"Sheet16"}</definedName>
    <definedName function="false" hidden="true" name="ㅁ_2" vbProcedure="false">{#N/A,#N/A,FALSE,"지침";#N/A,#N/A,FALSE,"환경분석";#N/A,#N/A,FALSE,"Sheet16"}</definedName>
    <definedName function="false" hidden="true" name="ㅁㅁ" vbProcedure="false">{"det (May)",#N/A,FALSE,"June";"sum (MAY YTD)",#N/A,FALSE,"June YTD"}</definedName>
    <definedName function="false" hidden="true" name="ㅁㅁ_1" vbProcedure="false">{"det (May)",#N/A,FALSE,"June";"sum (MAY YTD)",#N/A,FALSE,"June YTD"}</definedName>
    <definedName function="false" hidden="true" name="ㅁㅁ_1_1" vbProcedure="false">{"det (May)",#N/A,FALSE,"June";"sum (MAY YTD)",#N/A,FALSE,"June YTD"}</definedName>
    <definedName function="false" hidden="true" name="ㅁㅁ_1_1_1" vbProcedure="false">{"det (May)",#N/A,FALSE,"June";"sum (MAY YTD)",#N/A,FALSE,"June YTD"}</definedName>
    <definedName function="false" hidden="true" name="ㅁㅁ_1_2" vbProcedure="false">{"det (May)",#N/A,FALSE,"June";"sum (MAY YTD)",#N/A,FALSE,"June YTD"}</definedName>
    <definedName function="false" hidden="true" name="ㅁㅁ_2" vbProcedure="false">{"det (May)",#N/A,FALSE,"June";"sum (MAY YTD)",#N/A,FALSE,"June YTD"}</definedName>
    <definedName function="false" hidden="true" name="ㅁㅁㅁ" vbProcedure="false">{#N/A,#N/A,FALSE,"지침";#N/A,#N/A,FALSE,"환경분석";#N/A,#N/A,FALSE,"Sheet16"}</definedName>
    <definedName function="false" hidden="true" name="ㅁㅁㅁ_1" vbProcedure="false">{#N/A,#N/A,FALSE,"지침";#N/A,#N/A,FALSE,"환경분석";#N/A,#N/A,FALSE,"Sheet16"}</definedName>
    <definedName function="false" hidden="true" name="ㅁㅁㅁ_1_1" vbProcedure="false">{#N/A,#N/A,FALSE,"지침";#N/A,#N/A,FALSE,"환경분석";#N/A,#N/A,FALSE,"Sheet16"}</definedName>
    <definedName function="false" hidden="true" name="ㅁㅁㅁ_1_1_1" vbProcedure="false">{#N/A,#N/A,FALSE,"지침";#N/A,#N/A,FALSE,"환경분석";#N/A,#N/A,FALSE,"Sheet16"}</definedName>
    <definedName function="false" hidden="true" name="ㅁㅁㅁ_1_2" vbProcedure="false">{#N/A,#N/A,FALSE,"지침";#N/A,#N/A,FALSE,"환경분석";#N/A,#N/A,FALSE,"Sheet16"}</definedName>
    <definedName function="false" hidden="true" name="ㅁㅁㅁ_2" vbProcedure="false">{#N/A,#N/A,FALSE,"지침";#N/A,#N/A,FALSE,"환경분석";#N/A,#N/A,FALSE,"Sheet16"}</definedName>
    <definedName function="false" hidden="true" name="ㅇㅇㅇㅇㅇ" vbProcedure="false">{#N/A,#N/A,FALSE,"지침";#N/A,#N/A,FALSE,"환경분석";#N/A,#N/A,FALSE,"Sheet16"}</definedName>
    <definedName function="false" hidden="true" name="ㅇㅇㅇㅇㅇ_1" vbProcedure="false">{#N/A,#N/A,FALSE,"지침";#N/A,#N/A,FALSE,"환경분석";#N/A,#N/A,FALSE,"Sheet16"}</definedName>
    <definedName function="false" hidden="true" name="ㅇㅇㅇㅇㅇ_1_1" vbProcedure="false">{#N/A,#N/A,FALSE,"지침";#N/A,#N/A,FALSE,"환경분석";#N/A,#N/A,FALSE,"Sheet16"}</definedName>
    <definedName function="false" hidden="true" name="ㅇㅇㅇㅇㅇ_1_1_1" vbProcedure="false">{#N/A,#N/A,FALSE,"지침";#N/A,#N/A,FALSE,"환경분석";#N/A,#N/A,FALSE,"Sheet16"}</definedName>
    <definedName function="false" hidden="true" name="ㅇㅇㅇㅇㅇ_1_2" vbProcedure="false">{#N/A,#N/A,FALSE,"지침";#N/A,#N/A,FALSE,"환경분석";#N/A,#N/A,FALSE,"Sheet16"}</definedName>
    <definedName function="false" hidden="true" name="ㅇㅇㅇㅇㅇ_2" vbProcedure="false">{#N/A,#N/A,FALSE,"지침";#N/A,#N/A,FALSE,"환경분석";#N/A,#N/A,FALSE,"Sheet16"}</definedName>
    <definedName function="false" hidden="true" name="ㅈㅈㅈ" vbProcedure="false">{#N/A,#N/A,FALSE,"지침";#N/A,#N/A,FALSE,"환경분석";#N/A,#N/A,FALSE,"Sheet16"}</definedName>
    <definedName function="false" hidden="true" name="ㅈㅈㅈ_1" vbProcedure="false">{#N/A,#N/A,FALSE,"지침";#N/A,#N/A,FALSE,"환경분석";#N/A,#N/A,FALSE,"Sheet16"}</definedName>
    <definedName function="false" hidden="true" name="ㅈㅈㅈ_1_1" vbProcedure="false">{#N/A,#N/A,FALSE,"지침";#N/A,#N/A,FALSE,"환경분석";#N/A,#N/A,FALSE,"Sheet16"}</definedName>
    <definedName function="false" hidden="true" name="ㅈㅈㅈ_1_1_1" vbProcedure="false">{#N/A,#N/A,FALSE,"지침";#N/A,#N/A,FALSE,"환경분석";#N/A,#N/A,FALSE,"Sheet16"}</definedName>
    <definedName function="false" hidden="true" name="ㅈㅈㅈ_1_2" vbProcedure="false">{#N/A,#N/A,FALSE,"지침";#N/A,#N/A,FALSE,"환경분석";#N/A,#N/A,FALSE,"Sheet16"}</definedName>
    <definedName function="false" hidden="true" name="ㅈㅈㅈ_2" vbProcedure="false">{#N/A,#N/A,FALSE,"지침";#N/A,#N/A,FALSE,"환경분석";#N/A,#N/A,FALSE,"Sheet16"}</definedName>
    <definedName function="false" hidden="true" name="ㅏㅓ" vbProcedure="false">{#N/A,#N/A,FALSE,"지침";#N/A,#N/A,FALSE,"환경분석";#N/A,#N/A,FALSE,"Sheet16"}</definedName>
    <definedName function="false" hidden="true" name="ㅏㅓ_1" vbProcedure="false">{#N/A,#N/A,FALSE,"지침";#N/A,#N/A,FALSE,"환경분석";#N/A,#N/A,FALSE,"Sheet16"}</definedName>
    <definedName function="false" hidden="true" name="ㅏㅓ_1_1" vbProcedure="false">{#N/A,#N/A,FALSE,"지침";#N/A,#N/A,FALSE,"환경분석";#N/A,#N/A,FALSE,"Sheet16"}</definedName>
    <definedName function="false" hidden="true" name="ㅏㅓ_1_1_1" vbProcedure="false">{#N/A,#N/A,FALSE,"지침";#N/A,#N/A,FALSE,"환경분석";#N/A,#N/A,FALSE,"Sheet16"}</definedName>
    <definedName function="false" hidden="true" name="ㅏㅓ_1_2" vbProcedure="false">{#N/A,#N/A,FALSE,"지침";#N/A,#N/A,FALSE,"환경분석";#N/A,#N/A,FALSE,"Sheet16"}</definedName>
    <definedName function="false" hidden="true" name="ㅏㅓ_2" vbProcedure="false">{#N/A,#N/A,FALSE,"지침";#N/A,#N/A,FALSE,"환경분석";#N/A,#N/A,FALSE,"Sheet16"}</definedName>
    <definedName function="false" hidden="true" name="ㅐㅐㅐ" vbProcedure="false">{#N/A,#N/A,FALSE,"지침";#N/A,#N/A,FALSE,"환경분석";#N/A,#N/A,FALSE,"Sheet16"}</definedName>
    <definedName function="false" hidden="true" name="ㅐㅐㅐ_1" vbProcedure="false">{#N/A,#N/A,FALSE,"지침";#N/A,#N/A,FALSE,"환경분석";#N/A,#N/A,FALSE,"Sheet16"}</definedName>
    <definedName function="false" hidden="true" name="ㅐㅐㅐ_1_1" vbProcedure="false">{#N/A,#N/A,FALSE,"지침";#N/A,#N/A,FALSE,"환경분석";#N/A,#N/A,FALSE,"Sheet16"}</definedName>
    <definedName function="false" hidden="true" name="ㅐㅐㅐ_1_1_1" vbProcedure="false">{#N/A,#N/A,FALSE,"지침";#N/A,#N/A,FALSE,"환경분석";#N/A,#N/A,FALSE,"Sheet16"}</definedName>
    <definedName function="false" hidden="true" name="ㅐㅐㅐ_1_2" vbProcedure="false">{#N/A,#N/A,FALSE,"지침";#N/A,#N/A,FALSE,"환경분석";#N/A,#N/A,FALSE,"Sheet16"}</definedName>
    <definedName function="false" hidden="true" name="ㅐㅐㅐ_2" vbProcedure="false">{#N/A,#N/A,FALSE,"지침";#N/A,#N/A,FALSE,"환경분석";#N/A,#N/A,FALSE,"Sheet16"}</definedName>
    <definedName function="false" hidden="true" name="ㅓㅗㅎ헛" vbProcedure="false">{#N/A,#N/A,FALSE,"지침";#N/A,#N/A,FALSE,"환경분석";#N/A,#N/A,FALSE,"Sheet16"}</definedName>
    <definedName function="false" hidden="true" name="ㅓㅗㅎ헛_1" vbProcedure="false">{#N/A,#N/A,FALSE,"지침";#N/A,#N/A,FALSE,"환경분석";#N/A,#N/A,FALSE,"Sheet16"}</definedName>
    <definedName function="false" hidden="true" name="ㅓㅗㅎ헛_1_1" vbProcedure="false">{#N/A,#N/A,FALSE,"지침";#N/A,#N/A,FALSE,"환경분석";#N/A,#N/A,FALSE,"Sheet16"}</definedName>
    <definedName function="false" hidden="true" name="ㅓㅗㅎ헛_1_1_1" vbProcedure="false">{#N/A,#N/A,FALSE,"지침";#N/A,#N/A,FALSE,"환경분석";#N/A,#N/A,FALSE,"Sheet16"}</definedName>
    <definedName function="false" hidden="true" name="ㅓㅗㅎ헛_1_2" vbProcedure="false">{#N/A,#N/A,FALSE,"지침";#N/A,#N/A,FALSE,"환경분석";#N/A,#N/A,FALSE,"Sheet16"}</definedName>
    <definedName function="false" hidden="true" name="ㅓㅗㅎ헛_2" vbProcedure="false">{#N/A,#N/A,FALSE,"지침";#N/A,#N/A,FALSE,"환경분석";#N/A,#N/A,FALSE,"Sheet16"}</definedName>
    <definedName function="false" hidden="true" name="ㅔ" vbProcedure="false">{#N/A,#N/A,FALSE,"지침";#N/A,#N/A,FALSE,"환경분석";#N/A,#N/A,FALSE,"Sheet16"}</definedName>
    <definedName function="false" hidden="true" name="ㅔ_1" vbProcedure="false">{#N/A,#N/A,FALSE,"지침";#N/A,#N/A,FALSE,"환경분석";#N/A,#N/A,FALSE,"Sheet16"}</definedName>
    <definedName function="false" hidden="true" name="ㅔ_1_1" vbProcedure="false">{#N/A,#N/A,FALSE,"지침";#N/A,#N/A,FALSE,"환경분석";#N/A,#N/A,FALSE,"Sheet16"}</definedName>
    <definedName function="false" hidden="true" name="ㅔ_1_1_1" vbProcedure="false">{#N/A,#N/A,FALSE,"지침";#N/A,#N/A,FALSE,"환경분석";#N/A,#N/A,FALSE,"Sheet16"}</definedName>
    <definedName function="false" hidden="true" name="ㅔ_1_2" vbProcedure="false">{#N/A,#N/A,FALSE,"지침";#N/A,#N/A,FALSE,"환경분석";#N/A,#N/A,FALSE,"Sheet16"}</definedName>
    <definedName function="false" hidden="true" name="ㅔ_2" vbProcedure="false">{#N/A,#N/A,FALSE,"지침";#N/A,#N/A,FALSE,"환경분석";#N/A,#N/A,FALSE,"Sheet16"}</definedName>
    <definedName function="false" hidden="true" name="ㅠㅠㅠ" vbProcedure="false">{#N/A,#N/A,FALSE,"지침";#N/A,#N/A,FALSE,"환경분석";#N/A,#N/A,FALSE,"Sheet16"}</definedName>
    <definedName function="false" hidden="true" name="ㅠㅠㅠ_1" vbProcedure="false">{#N/A,#N/A,FALSE,"지침";#N/A,#N/A,FALSE,"환경분석";#N/A,#N/A,FALSE,"Sheet16"}</definedName>
    <definedName function="false" hidden="true" name="ㅠㅠㅠ_1_1" vbProcedure="false">{#N/A,#N/A,FALSE,"지침";#N/A,#N/A,FALSE,"환경분석";#N/A,#N/A,FALSE,"Sheet16"}</definedName>
    <definedName function="false" hidden="true" name="ㅠㅠㅠ_1_1_1" vbProcedure="false">{#N/A,#N/A,FALSE,"지침";#N/A,#N/A,FALSE,"환경분석";#N/A,#N/A,FALSE,"Sheet16"}</definedName>
    <definedName function="false" hidden="true" name="ㅠㅠㅠ_1_2" vbProcedure="false">{#N/A,#N/A,FALSE,"지침";#N/A,#N/A,FALSE,"환경분석";#N/A,#N/A,FALSE,"Sheet16"}</definedName>
    <definedName function="false" hidden="true" name="ㅠㅠㅠ_2" vbProcedure="false">{#N/A,#N/A,FALSE,"지침";#N/A,#N/A,FALSE,"환경분석";#N/A,#N/A,FALSE,"Sheet16"}</definedName>
    <definedName function="false" hidden="true" name="ㅡㅡㅡ" vbProcedure="false">{#N/A,#N/A,FALSE,"지침";#N/A,#N/A,FALSE,"환경분석";#N/A,#N/A,FALSE,"Sheet16"}</definedName>
    <definedName function="false" hidden="true" name="ㅡㅡㅡ_1" vbProcedure="false">{#N/A,#N/A,FALSE,"지침";#N/A,#N/A,FALSE,"환경분석";#N/A,#N/A,FALSE,"Sheet16"}</definedName>
    <definedName function="false" hidden="true" name="ㅡㅡㅡ_1_1" vbProcedure="false">{#N/A,#N/A,FALSE,"지침";#N/A,#N/A,FALSE,"환경분석";#N/A,#N/A,FALSE,"Sheet16"}</definedName>
    <definedName function="false" hidden="true" name="ㅡㅡㅡ_1_1_1" vbProcedure="false">{#N/A,#N/A,FALSE,"지침";#N/A,#N/A,FALSE,"환경분석";#N/A,#N/A,FALSE,"Sheet16"}</definedName>
    <definedName function="false" hidden="true" name="ㅡㅡㅡ_1_2" vbProcedure="false">{#N/A,#N/A,FALSE,"지침";#N/A,#N/A,FALSE,"환경분석";#N/A,#N/A,FALSE,"Sheet16"}</definedName>
    <definedName function="false" hidden="true" name="ㅡㅡㅡ_2" vbProcedure="false">{#N/A,#N/A,FALSE,"지침";#N/A,#N/A,FALSE,"환경분석";#N/A,#N/A,FALSE,"Sheet16"}</definedName>
    <definedName function="false" hidden="true" name="가나" vbProcedure="false">{#N/A,#N/A,FALSE,"지침";#N/A,#N/A,FALSE,"환경분석";#N/A,#N/A,FALSE,"Sheet16"}</definedName>
    <definedName function="false" hidden="true" name="가나_1" vbProcedure="false">{#N/A,#N/A,FALSE,"지침";#N/A,#N/A,FALSE,"환경분석";#N/A,#N/A,FALSE,"Sheet16"}</definedName>
    <definedName function="false" hidden="true" name="가나_1_1" vbProcedure="false">{#N/A,#N/A,FALSE,"지침";#N/A,#N/A,FALSE,"환경분석";#N/A,#N/A,FALSE,"Sheet16"}</definedName>
    <definedName function="false" hidden="true" name="가나_1_1_1" vbProcedure="false">{#N/A,#N/A,FALSE,"지침";#N/A,#N/A,FALSE,"환경분석";#N/A,#N/A,FALSE,"Sheet16"}</definedName>
    <definedName function="false" hidden="true" name="가나_1_2" vbProcedure="false">{#N/A,#N/A,FALSE,"지침";#N/A,#N/A,FALSE,"환경분석";#N/A,#N/A,FALSE,"Sheet16"}</definedName>
    <definedName function="false" hidden="true" name="가나_2" vbProcedure="false">{#N/A,#N/A,FALSE,"지침";#N/A,#N/A,FALSE,"환경분석";#N/A,#N/A,FALSE,"Sheet16"}</definedName>
    <definedName function="false" hidden="true" name="경제성" vbProcedure="false">{#N/A,#N/A,FALSE,"지침";#N/A,#N/A,FALSE,"환경분석";#N/A,#N/A,FALSE,"Sheet16"}</definedName>
    <definedName function="false" hidden="true" name="경제성_1" vbProcedure="false">{#N/A,#N/A,FALSE,"지침";#N/A,#N/A,FALSE,"환경분석";#N/A,#N/A,FALSE,"Sheet16"}</definedName>
    <definedName function="false" hidden="true" name="경제성_1_1" vbProcedure="false">{#N/A,#N/A,FALSE,"지침";#N/A,#N/A,FALSE,"환경분석";#N/A,#N/A,FALSE,"Sheet16"}</definedName>
    <definedName function="false" hidden="true" name="경제성_1_1_1" vbProcedure="false">{#N/A,#N/A,FALSE,"지침";#N/A,#N/A,FALSE,"환경분석";#N/A,#N/A,FALSE,"Sheet16"}</definedName>
    <definedName function="false" hidden="true" name="경제성_1_2" vbProcedure="false">{#N/A,#N/A,FALSE,"지침";#N/A,#N/A,FALSE,"환경분석";#N/A,#N/A,FALSE,"Sheet16"}</definedName>
    <definedName function="false" hidden="true" name="경제성_2" vbProcedure="false">{#N/A,#N/A,FALSE,"지침";#N/A,#N/A,FALSE,"환경분석";#N/A,#N/A,FALSE,"Sheet16"}</definedName>
    <definedName function="false" hidden="true" name="광" vbProcedure="false">{#N/A,#N/A,FALSE,"지침";#N/A,#N/A,FALSE,"환경분석";#N/A,#N/A,FALSE,"Sheet16"}</definedName>
    <definedName function="false" hidden="true" name="광_1" vbProcedure="false">{#N/A,#N/A,FALSE,"지침";#N/A,#N/A,FALSE,"환경분석";#N/A,#N/A,FALSE,"Sheet16"}</definedName>
    <definedName function="false" hidden="true" name="광_1_1" vbProcedure="false">{#N/A,#N/A,FALSE,"지침";#N/A,#N/A,FALSE,"환경분석";#N/A,#N/A,FALSE,"Sheet16"}</definedName>
    <definedName function="false" hidden="true" name="광_1_1_1" vbProcedure="false">{#N/A,#N/A,FALSE,"지침";#N/A,#N/A,FALSE,"환경분석";#N/A,#N/A,FALSE,"Sheet16"}</definedName>
    <definedName function="false" hidden="true" name="광_1_2" vbProcedure="false">{#N/A,#N/A,FALSE,"지침";#N/A,#N/A,FALSE,"환경분석";#N/A,#N/A,FALSE,"Sheet16"}</definedName>
    <definedName function="false" hidden="true" name="광_2" vbProcedure="false">{#N/A,#N/A,FALSE,"지침";#N/A,#N/A,FALSE,"환경분석";#N/A,#N/A,FALSE,"Sheet16"}</definedName>
    <definedName function="false" hidden="true" name="김재현" vbProcedure="false">{#N/A,#N/A,FALSE,"지침";#N/A,#N/A,FALSE,"환경분석";#N/A,#N/A,FALSE,"Sheet16"}</definedName>
    <definedName function="false" hidden="true" name="김재현_1" vbProcedure="false">{#N/A,#N/A,FALSE,"지침";#N/A,#N/A,FALSE,"환경분석";#N/A,#N/A,FALSE,"Sheet16"}</definedName>
    <definedName function="false" hidden="true" name="김재현_1_1" vbProcedure="false">{#N/A,#N/A,FALSE,"지침";#N/A,#N/A,FALSE,"환경분석";#N/A,#N/A,FALSE,"Sheet16"}</definedName>
    <definedName function="false" hidden="true" name="김재현_1_1_1" vbProcedure="false">{#N/A,#N/A,FALSE,"지침";#N/A,#N/A,FALSE,"환경분석";#N/A,#N/A,FALSE,"Sheet16"}</definedName>
    <definedName function="false" hidden="true" name="김재현_1_2" vbProcedure="false">{#N/A,#N/A,FALSE,"지침";#N/A,#N/A,FALSE,"환경분석";#N/A,#N/A,FALSE,"Sheet16"}</definedName>
    <definedName function="false" hidden="true" name="김재현_2" vbProcedure="false">{#N/A,#N/A,FALSE,"지침";#N/A,#N/A,FALSE,"환경분석";#N/A,#N/A,FALSE,"Sheet16"}</definedName>
    <definedName function="false" hidden="true" name="도면" vbProcedure="false">#REF!</definedName>
    <definedName function="false" hidden="true" name="비상l" vbProcedure="false">{#N/A,#N/A,FALSE,"지침";#N/A,#N/A,FALSE,"환경분석";#N/A,#N/A,FALSE,"Sheet16"}</definedName>
    <definedName function="false" hidden="true" name="비상l_1" vbProcedure="false">{#N/A,#N/A,FALSE,"지침";#N/A,#N/A,FALSE,"환경분석";#N/A,#N/A,FALSE,"Sheet16"}</definedName>
    <definedName function="false" hidden="true" name="비상l_1_1" vbProcedure="false">{#N/A,#N/A,FALSE,"지침";#N/A,#N/A,FALSE,"환경분석";#N/A,#N/A,FALSE,"Sheet16"}</definedName>
    <definedName function="false" hidden="true" name="비상l_1_1_1" vbProcedure="false">{#N/A,#N/A,FALSE,"지침";#N/A,#N/A,FALSE,"환경분석";#N/A,#N/A,FALSE,"Sheet16"}</definedName>
    <definedName function="false" hidden="true" name="비상l_1_2" vbProcedure="false">{#N/A,#N/A,FALSE,"지침";#N/A,#N/A,FALSE,"환경분석";#N/A,#N/A,FALSE,"Sheet16"}</definedName>
    <definedName function="false" hidden="true" name="비상l_2" vbProcedure="false">{#N/A,#N/A,FALSE,"지침";#N/A,#N/A,FALSE,"환경분석";#N/A,#N/A,FALSE,"Sheet16"}</definedName>
    <definedName function="false" hidden="true" name="사" vbProcedure="false">{#N/A,#N/A,FALSE,"지침";#N/A,#N/A,FALSE,"환경분석";#N/A,#N/A,FALSE,"Sheet16"}</definedName>
    <definedName function="false" hidden="true" name="사1" vbProcedure="false">{#N/A,#N/A,FALSE,"지침";#N/A,#N/A,FALSE,"환경분석";#N/A,#N/A,FALSE,"Sheet16"}</definedName>
    <definedName function="false" hidden="true" name="사1_1" vbProcedure="false">{#N/A,#N/A,FALSE,"지침";#N/A,#N/A,FALSE,"환경분석";#N/A,#N/A,FALSE,"Sheet16"}</definedName>
    <definedName function="false" hidden="true" name="사1_1_1" vbProcedure="false">{#N/A,#N/A,FALSE,"지침";#N/A,#N/A,FALSE,"환경분석";#N/A,#N/A,FALSE,"Sheet16"}</definedName>
    <definedName function="false" hidden="true" name="사1_1_1_1" vbProcedure="false">{#N/A,#N/A,FALSE,"지침";#N/A,#N/A,FALSE,"환경분석";#N/A,#N/A,FALSE,"Sheet16"}</definedName>
    <definedName function="false" hidden="true" name="사1_1_2" vbProcedure="false">{#N/A,#N/A,FALSE,"지침";#N/A,#N/A,FALSE,"환경분석";#N/A,#N/A,FALSE,"Sheet16"}</definedName>
    <definedName function="false" hidden="true" name="사1_2" vbProcedure="false">{#N/A,#N/A,FALSE,"지침";#N/A,#N/A,FALSE,"환경분석";#N/A,#N/A,FALSE,"Sheet16"}</definedName>
    <definedName function="false" hidden="true" name="사_1" vbProcedure="false">{#N/A,#N/A,FALSE,"지침";#N/A,#N/A,FALSE,"환경분석";#N/A,#N/A,FALSE,"Sheet16"}</definedName>
    <definedName function="false" hidden="true" name="사_1_1" vbProcedure="false">{#N/A,#N/A,FALSE,"지침";#N/A,#N/A,FALSE,"환경분석";#N/A,#N/A,FALSE,"Sheet16"}</definedName>
    <definedName function="false" hidden="true" name="사_1_1_1" vbProcedure="false">{#N/A,#N/A,FALSE,"지침";#N/A,#N/A,FALSE,"환경분석";#N/A,#N/A,FALSE,"Sheet16"}</definedName>
    <definedName function="false" hidden="true" name="사_1_2" vbProcedure="false">{#N/A,#N/A,FALSE,"지침";#N/A,#N/A,FALSE,"환경분석";#N/A,#N/A,FALSE,"Sheet16"}</definedName>
    <definedName function="false" hidden="true" name="사_2" vbProcedure="false">{#N/A,#N/A,FALSE,"지침";#N/A,#N/A,FALSE,"환경분석";#N/A,#N/A,FALSE,"Sheet16"}</definedName>
    <definedName function="false" hidden="true" name="생2" vbProcedure="false">{#N/A,#N/A,FALSE,"지침";#N/A,#N/A,FALSE,"환경분석";#N/A,#N/A,FALSE,"Sheet16"}</definedName>
    <definedName function="false" hidden="true" name="생2_1" vbProcedure="false">{#N/A,#N/A,FALSE,"지침";#N/A,#N/A,FALSE,"환경분석";#N/A,#N/A,FALSE,"Sheet16"}</definedName>
    <definedName function="false" hidden="true" name="생2_1_1" vbProcedure="false">{#N/A,#N/A,FALSE,"지침";#N/A,#N/A,FALSE,"환경분석";#N/A,#N/A,FALSE,"Sheet16"}</definedName>
    <definedName function="false" hidden="true" name="생2_1_1_1" vbProcedure="false">{#N/A,#N/A,FALSE,"지침";#N/A,#N/A,FALSE,"환경분석";#N/A,#N/A,FALSE,"Sheet16"}</definedName>
    <definedName function="false" hidden="true" name="생2_1_2" vbProcedure="false">{#N/A,#N/A,FALSE,"지침";#N/A,#N/A,FALSE,"환경분석";#N/A,#N/A,FALSE,"Sheet16"}</definedName>
    <definedName function="false" hidden="true" name="생2_2" vbProcedure="false">{#N/A,#N/A,FALSE,"지침";#N/A,#N/A,FALSE,"환경분석";#N/A,#N/A,FALSE,"Sheet16"}</definedName>
    <definedName function="false" hidden="true" name="양식" vbProcedure="false">{#N/A,#N/A,FALSE,"지침";#N/A,#N/A,FALSE,"환경분석";#N/A,#N/A,FALSE,"Sheet16"}</definedName>
    <definedName function="false" hidden="true" name="양식_1" vbProcedure="false">{#N/A,#N/A,FALSE,"지침";#N/A,#N/A,FALSE,"환경분석";#N/A,#N/A,FALSE,"Sheet16"}</definedName>
    <definedName function="false" hidden="true" name="양식_1_1" vbProcedure="false">{#N/A,#N/A,FALSE,"지침";#N/A,#N/A,FALSE,"환경분석";#N/A,#N/A,FALSE,"Sheet16"}</definedName>
    <definedName function="false" hidden="true" name="양식_1_1_1" vbProcedure="false">{#N/A,#N/A,FALSE,"지침";#N/A,#N/A,FALSE,"환경분석";#N/A,#N/A,FALSE,"Sheet16"}</definedName>
    <definedName function="false" hidden="true" name="양식_1_2" vbProcedure="false">{#N/A,#N/A,FALSE,"지침";#N/A,#N/A,FALSE,"환경분석";#N/A,#N/A,FALSE,"Sheet16"}</definedName>
    <definedName function="false" hidden="true" name="양식_2" vbProcedure="false">{#N/A,#N/A,FALSE,"지침";#N/A,#N/A,FALSE,"환경분석";#N/A,#N/A,FALSE,"Sheet16"}</definedName>
    <definedName function="false" hidden="true" name="인쇄" vbProcedure="false">{#N/A,#N/A,FALSE,"지침";#N/A,#N/A,FALSE,"환경분석";#N/A,#N/A,FALSE,"Sheet16"}</definedName>
    <definedName function="false" hidden="true" name="인쇄BU" vbProcedure="false">{#N/A,#N/A,FALSE,"지침";#N/A,#N/A,FALSE,"환경분석";#N/A,#N/A,FALSE,"Sheet16"}</definedName>
    <definedName function="false" hidden="true" name="인쇄BU_1" vbProcedure="false">{#N/A,#N/A,FALSE,"지침";#N/A,#N/A,FALSE,"환경분석";#N/A,#N/A,FALSE,"Sheet16"}</definedName>
    <definedName function="false" hidden="true" name="인쇄BU_1_1" vbProcedure="false">{#N/A,#N/A,FALSE,"지침";#N/A,#N/A,FALSE,"환경분석";#N/A,#N/A,FALSE,"Sheet16"}</definedName>
    <definedName function="false" hidden="true" name="인쇄BU_1_1_1" vbProcedure="false">{#N/A,#N/A,FALSE,"지침";#N/A,#N/A,FALSE,"환경분석";#N/A,#N/A,FALSE,"Sheet16"}</definedName>
    <definedName function="false" hidden="true" name="인쇄BU_1_2" vbProcedure="false">{#N/A,#N/A,FALSE,"지침";#N/A,#N/A,FALSE,"환경분석";#N/A,#N/A,FALSE,"Sheet16"}</definedName>
    <definedName function="false" hidden="true" name="인쇄BU_2" vbProcedure="false">{#N/A,#N/A,FALSE,"지침";#N/A,#N/A,FALSE,"환경분석";#N/A,#N/A,FALSE,"Sheet16"}</definedName>
    <definedName function="false" hidden="true" name="인쇄_1" vbProcedure="false">{#N/A,#N/A,FALSE,"지침";#N/A,#N/A,FALSE,"환경분석";#N/A,#N/A,FALSE,"Sheet16"}</definedName>
    <definedName function="false" hidden="true" name="인쇄_1_1" vbProcedure="false">{#N/A,#N/A,FALSE,"지침";#N/A,#N/A,FALSE,"환경분석";#N/A,#N/A,FALSE,"Sheet16"}</definedName>
    <definedName function="false" hidden="true" name="인쇄_1_1_1" vbProcedure="false">{#N/A,#N/A,FALSE,"지침";#N/A,#N/A,FALSE,"환경분석";#N/A,#N/A,FALSE,"Sheet16"}</definedName>
    <definedName function="false" hidden="true" name="인쇄_1_2" vbProcedure="false">{#N/A,#N/A,FALSE,"지침";#N/A,#N/A,FALSE,"환경분석";#N/A,#N/A,FALSE,"Sheet16"}</definedName>
    <definedName function="false" hidden="true" name="인쇄_2" vbProcedure="false">{#N/A,#N/A,FALSE,"지침";#N/A,#N/A,FALSE,"환경분석";#N/A,#N/A,FALSE,"Sheet16"}</definedName>
    <definedName function="false" hidden="true" name="전략부품" vbProcedure="false">{#N/A,#N/A,FALSE,"지침";#N/A,#N/A,FALSE,"환경분석";#N/A,#N/A,FALSE,"Sheet16"}</definedName>
    <definedName function="false" hidden="true" name="전략부품_1" vbProcedure="false">{#N/A,#N/A,FALSE,"지침";#N/A,#N/A,FALSE,"환경분석";#N/A,#N/A,FALSE,"Sheet16"}</definedName>
    <definedName function="false" hidden="true" name="전략부품_1_1" vbProcedure="false">{#N/A,#N/A,FALSE,"지침";#N/A,#N/A,FALSE,"환경분석";#N/A,#N/A,FALSE,"Sheet16"}</definedName>
    <definedName function="false" hidden="true" name="전략부품_1_1_1" vbProcedure="false">{#N/A,#N/A,FALSE,"지침";#N/A,#N/A,FALSE,"환경분석";#N/A,#N/A,FALSE,"Sheet16"}</definedName>
    <definedName function="false" hidden="true" name="전략부품_1_2" vbProcedure="false">{#N/A,#N/A,FALSE,"지침";#N/A,#N/A,FALSE,"환경분석";#N/A,#N/A,FALSE,"Sheet16"}</definedName>
    <definedName function="false" hidden="true" name="전략부품_2" vbProcedure="false">{#N/A,#N/A,FALSE,"지침";#N/A,#N/A,FALSE,"환경분석";#N/A,#N/A,FALSE,"Sheet16"}</definedName>
    <definedName function="false" hidden="true" name="제품I067606" vbProcedure="false">{#N/A,#N/A,FALSE,"지침";#N/A,#N/A,FALSE,"환경분석";#N/A,#N/A,FALSE,"Sheet16"}</definedName>
    <definedName function="false" hidden="true" name="제품I067606_1" vbProcedure="false">{#N/A,#N/A,FALSE,"지침";#N/A,#N/A,FALSE,"환경분석";#N/A,#N/A,FALSE,"Sheet16"}</definedName>
    <definedName function="false" hidden="true" name="제품I067606_1_1" vbProcedure="false">{#N/A,#N/A,FALSE,"지침";#N/A,#N/A,FALSE,"환경분석";#N/A,#N/A,FALSE,"Sheet16"}</definedName>
    <definedName function="false" hidden="true" name="제품I067606_1_1_1" vbProcedure="false">{#N/A,#N/A,FALSE,"지침";#N/A,#N/A,FALSE,"환경분석";#N/A,#N/A,FALSE,"Sheet16"}</definedName>
    <definedName function="false" hidden="true" name="제품I067606_1_2" vbProcedure="false">{#N/A,#N/A,FALSE,"지침";#N/A,#N/A,FALSE,"환경분석";#N/A,#N/A,FALSE,"Sheet16"}</definedName>
    <definedName function="false" hidden="true" name="제품I067606_2" vbProcedure="false">{#N/A,#N/A,FALSE,"지침";#N/A,#N/A,FALSE,"환경분석";#N/A,#N/A,FALSE,"Sheet16"}</definedName>
    <definedName function="false" hidden="true" name="주" vbProcedure="false">{#N/A,#N/A,FALSE,"지침";#N/A,#N/A,FALSE,"환경분석";#N/A,#N/A,FALSE,"Sheet16"}</definedName>
    <definedName function="false" hidden="true" name="주_1" vbProcedure="false">{#N/A,#N/A,FALSE,"지침";#N/A,#N/A,FALSE,"환경분석";#N/A,#N/A,FALSE,"Sheet16"}</definedName>
    <definedName function="false" hidden="true" name="주_1_1" vbProcedure="false">{#N/A,#N/A,FALSE,"지침";#N/A,#N/A,FALSE,"환경분석";#N/A,#N/A,FALSE,"Sheet16"}</definedName>
    <definedName function="false" hidden="true" name="주_1_1_1" vbProcedure="false">{#N/A,#N/A,FALSE,"지침";#N/A,#N/A,FALSE,"환경분석";#N/A,#N/A,FALSE,"Sheet16"}</definedName>
    <definedName function="false" hidden="true" name="주_1_2" vbProcedure="false">{#N/A,#N/A,FALSE,"지침";#N/A,#N/A,FALSE,"환경분석";#N/A,#N/A,FALSE,"Sheet16"}</definedName>
    <definedName function="false" hidden="true" name="주_2" vbProcedure="false">{#N/A,#N/A,FALSE,"지침";#N/A,#N/A,FALSE,"환경분석";#N/A,#N/A,FALSE,"Sheet16"}</definedName>
    <definedName function="false" hidden="true" name="청원공장1" vbProcedure="false">{#N/A,#N/A,FALSE,"지침";#N/A,#N/A,FALSE,"환경분석";#N/A,#N/A,FALSE,"Sheet16"}</definedName>
    <definedName function="false" hidden="true" name="청원공장1_1" vbProcedure="false">{#N/A,#N/A,FALSE,"지침";#N/A,#N/A,FALSE,"환경분석";#N/A,#N/A,FALSE,"Sheet16"}</definedName>
    <definedName function="false" hidden="true" name="청원공장1_1_1" vbProcedure="false">{#N/A,#N/A,FALSE,"지침";#N/A,#N/A,FALSE,"환경분석";#N/A,#N/A,FALSE,"Sheet16"}</definedName>
    <definedName function="false" hidden="true" name="청원공장1_1_1_1" vbProcedure="false">{#N/A,#N/A,FALSE,"지침";#N/A,#N/A,FALSE,"환경분석";#N/A,#N/A,FALSE,"Sheet16"}</definedName>
    <definedName function="false" hidden="true" name="청원공장1_1_2" vbProcedure="false">{#N/A,#N/A,FALSE,"지침";#N/A,#N/A,FALSE,"환경분석";#N/A,#N/A,FALSE,"Sheet16"}</definedName>
    <definedName function="false" hidden="true" name="청원공장1_2" vbProcedure="false">{#N/A,#N/A,FALSE,"지침";#N/A,#N/A,FALSE,"환경분석";#N/A,#N/A,FALSE,"Sheet16"}</definedName>
    <definedName function="false" hidden="true" localSheetId="5" name="a" vbProcedure="false">#REF!</definedName>
    <definedName function="false" hidden="true" localSheetId="5" name="achart11" vbProcedure="false">#REF!</definedName>
    <definedName function="false" hidden="true" localSheetId="5" name="achart12" vbProcedure="false">#REF!</definedName>
    <definedName function="false" hidden="true" localSheetId="5" name="achart13" vbProcedure="false">#REF!</definedName>
    <definedName function="false" hidden="true" localSheetId="5" name="achart14" vbProcedure="false">#REF!</definedName>
    <definedName function="false" hidden="true" localSheetId="5" name="achart15" vbProcedure="false">#REF!</definedName>
    <definedName function="false" hidden="true" localSheetId="5" name="achart16" vbProcedure="false">#REF!</definedName>
    <definedName function="false" hidden="true" localSheetId="5" name="achart17" vbProcedure="false">#REF!</definedName>
    <definedName function="false" hidden="true" localSheetId="5" name="achart2" vbProcedure="false">#REF!</definedName>
    <definedName function="false" hidden="true" localSheetId="5" name="achart20" vbProcedure="false">#REF!</definedName>
    <definedName function="false" hidden="true" localSheetId="5" name="achart21" vbProcedure="false">#REF!</definedName>
    <definedName function="false" hidden="true" localSheetId="5" name="achart22" vbProcedure="false">#REF!</definedName>
    <definedName function="false" hidden="true" localSheetId="5" name="achart23" vbProcedure="false">#REF!</definedName>
    <definedName function="false" hidden="true" localSheetId="5" name="achart24" vbProcedure="false">#REF!</definedName>
    <definedName function="false" hidden="true" localSheetId="5" name="achart25" vbProcedure="false">#REF!</definedName>
    <definedName function="false" hidden="true" localSheetId="5" name="achart26" vbProcedure="false">#REF!</definedName>
    <definedName function="false" hidden="true" localSheetId="5" name="achart27" vbProcedure="false">#REF!</definedName>
    <definedName function="false" hidden="true" localSheetId="5" name="achart28" vbProcedure="false">#REF!</definedName>
    <definedName function="false" hidden="true" localSheetId="5" name="achart29" vbProcedure="false">#REF!</definedName>
    <definedName function="false" hidden="true" localSheetId="5" name="achart3" vbProcedure="false">#REF!</definedName>
    <definedName function="false" hidden="true" localSheetId="5" name="achart30" vbProcedure="false">#REF!</definedName>
    <definedName function="false" hidden="true" localSheetId="5" name="achart31" vbProcedure="false">#REF!</definedName>
    <definedName function="false" hidden="true" localSheetId="5" name="achart32" vbProcedure="false">#REF!</definedName>
    <definedName function="false" hidden="true" localSheetId="5" name="achart4" vbProcedure="false">#REF!</definedName>
    <definedName function="false" hidden="true" localSheetId="5" name="achart5" vbProcedure="false">#REF!</definedName>
    <definedName function="false" hidden="true" localSheetId="5" name="achart6" vbProcedure="false">#REF!</definedName>
    <definedName function="false" hidden="true" localSheetId="5" name="achart7" vbProcedure="false">#REF!</definedName>
    <definedName function="false" hidden="true" localSheetId="5" name="achart8" vbProcedure="false">#REF!</definedName>
    <definedName function="false" hidden="true" localSheetId="5" name="achart9" vbProcedure="false">#REF!</definedName>
    <definedName function="false" hidden="true" localSheetId="5" name="ACwvu.ACC." vbProcedure="false">#REF!</definedName>
    <definedName function="false" hidden="true" localSheetId="5" name="ACwvu.AFAC." vbProcedure="false">#REF!</definedName>
    <definedName function="false" hidden="true" localSheetId="5" name="ACwvu.ELIMLUCRO." vbProcedure="false">#REF!</definedName>
    <definedName function="false" hidden="true" localSheetId="5" name="ACwvu.ESTOQUES." vbProcedure="false">#REF!</definedName>
    <definedName function="false" hidden="true" localSheetId="5" name="ACwvu.Fabio." vbProcedure="false">#REF!</definedName>
    <definedName function="false" hidden="true" localSheetId="5" name="ACwvu.LPERDAS." vbProcedure="false">#REF!</definedName>
    <definedName function="false" hidden="true" localSheetId="5" name="ACwvu.PLANILHA2." vbProcedure="false">#REF!</definedName>
    <definedName function="false" hidden="true" localSheetId="5" name="ACwvu.RES432." vbProcedure="false">#REF!</definedName>
    <definedName function="false" hidden="true" localSheetId="5" name="ACwvu.VERLUCRO." vbProcedure="false">#REF!</definedName>
    <definedName function="false" hidden="false" localSheetId="5" name="AREA" vbProcedure="false">#REF!</definedName>
    <definedName function="false" hidden="true" localSheetId="5" name="AS2LinkLS" vbProcedure="false">#REF!</definedName>
    <definedName function="false" hidden="true" localSheetId="5" name="AS2StaticLS" vbProcedure="false">#REF!</definedName>
    <definedName function="false" hidden="true" localSheetId="5" name="AS2TickmarkLS" vbProcedure="false">#REF!</definedName>
    <definedName function="false" hidden="true" localSheetId="5" name="ASGREQHÑY3" vbProcedure="false">#REF!</definedName>
    <definedName function="false" hidden="true" localSheetId="5" name="ASRRYJHEYRMT" vbProcedure="false">#REF!</definedName>
    <definedName function="false" hidden="false" localSheetId="5" name="Aut_original" vbProcedure="false">[14]projeto!#ref!</definedName>
    <definedName function="false" hidden="false" localSheetId="5" name="Aut_resumo" vbProcedure="false">[15]resumo_aut1!#ref!</definedName>
    <definedName function="false" hidden="true" localSheetId="5" name="az" vbProcedure="false">'[16]resumo (x) contab. '!#ref!</definedName>
    <definedName function="false" hidden="false" localSheetId="5" name="b" vbProcedure="false">#REF!</definedName>
    <definedName function="false" hidden="false" localSheetId="5" name="bas" vbProcedure="false">[1]compos1!#ref!</definedName>
    <definedName function="false" hidden="true" localSheetId="5" name="bchart13" vbProcedure="false">#REF!</definedName>
    <definedName function="false" hidden="true" localSheetId="5" name="bchart14" vbProcedure="false">#REF!</definedName>
    <definedName function="false" hidden="true" localSheetId="5" name="bchart15" vbProcedure="false">#REF!</definedName>
    <definedName function="false" hidden="true" localSheetId="5" name="bchart16" vbProcedure="false">#REF!</definedName>
    <definedName function="false" hidden="true" localSheetId="5" name="bchart17" vbProcedure="false">#REF!</definedName>
    <definedName function="false" hidden="true" localSheetId="5" name="bchart18" vbProcedure="false">#REF!</definedName>
    <definedName function="false" hidden="true" localSheetId="5" name="bchart19" vbProcedure="false">#REF!</definedName>
    <definedName function="false" hidden="true" localSheetId="5" name="bchart2" vbProcedure="false">#REF!</definedName>
    <definedName function="false" hidden="true" localSheetId="5" name="bchart20" vbProcedure="false">#REF!</definedName>
    <definedName function="false" hidden="true" localSheetId="5" name="bchart21" vbProcedure="false">#REF!</definedName>
    <definedName function="false" hidden="true" localSheetId="5" name="bchart22" vbProcedure="false">#REF!</definedName>
    <definedName function="false" hidden="true" localSheetId="5" name="bchart23" vbProcedure="false">#REF!</definedName>
    <definedName function="false" hidden="true" localSheetId="5" name="bchart24" vbProcedure="false">#REF!</definedName>
    <definedName function="false" hidden="true" localSheetId="5" name="bchart25" vbProcedure="false">#REF!</definedName>
    <definedName function="false" hidden="true" localSheetId="5" name="bchart26" vbProcedure="false">#REF!</definedName>
    <definedName function="false" hidden="true" localSheetId="5" name="bchart27" vbProcedure="false">#REF!</definedName>
    <definedName function="false" hidden="true" localSheetId="5" name="bchart28" vbProcedure="false">#REF!</definedName>
    <definedName function="false" hidden="true" localSheetId="5" name="bchart29" vbProcedure="false">#REF!</definedName>
    <definedName function="false" hidden="true" localSheetId="5" name="bchart3" vbProcedure="false">#REF!</definedName>
    <definedName function="false" hidden="true" localSheetId="5" name="bchart30" vbProcedure="false">#REF!</definedName>
    <definedName function="false" hidden="true" localSheetId="5" name="bchart31" vbProcedure="false">#REF!</definedName>
    <definedName function="false" hidden="true" localSheetId="5" name="bchart32" vbProcedure="false">#REF!</definedName>
    <definedName function="false" hidden="true" localSheetId="5" name="bchart4" vbProcedure="false">#REF!</definedName>
    <definedName function="false" hidden="true" localSheetId="5" name="bchart5" vbProcedure="false">#REF!</definedName>
    <definedName function="false" hidden="true" localSheetId="5" name="bchart6" vbProcedure="false">#REF!</definedName>
    <definedName function="false" hidden="true" localSheetId="5" name="bchart7" vbProcedure="false">#REF!</definedName>
    <definedName function="false" hidden="true" localSheetId="5" name="bchart8" vbProcedure="false">#REF!</definedName>
    <definedName function="false" hidden="true" localSheetId="5" name="bchart9" vbProcedure="false">#REF!</definedName>
    <definedName function="false" hidden="false" localSheetId="5" name="BDI" vbProcedure="false">#REF!</definedName>
    <definedName function="false" hidden="true" localSheetId="5" name="Bloco" vbProcedure="false">#REF!</definedName>
    <definedName function="false" hidden="true" localSheetId="5" name="Bloco2" vbProcedure="false">#REF!</definedName>
    <definedName function="false" hidden="true" localSheetId="5" name="BLPH1" vbProcedure="false">'[17]brazil sovereign'!#ref!</definedName>
    <definedName function="false" hidden="true" localSheetId="5" name="BLPH107" vbProcedure="false">'[19]dados blp'!#ref!</definedName>
    <definedName function="false" hidden="true" localSheetId="5" name="BLPH2" vbProcedure="false">#REF!</definedName>
    <definedName function="false" hidden="true" localSheetId="5" name="BLPH3" vbProcedure="false">#REF!</definedName>
    <definedName function="false" hidden="true" localSheetId="5" name="BLPH4" vbProcedure="false">#REF!</definedName>
    <definedName function="false" hidden="true" localSheetId="5" name="BLPH5" vbProcedure="false">#REF!</definedName>
    <definedName function="false" hidden="true" localSheetId="5" name="BLPH6" vbProcedure="false">#REF!</definedName>
    <definedName function="false" hidden="true" localSheetId="5" name="BLPH7" vbProcedure="false">#REF!</definedName>
    <definedName function="false" hidden="true" localSheetId="5" name="BLPH8" vbProcedure="false">#REF!</definedName>
    <definedName function="false" hidden="false" localSheetId="5" name="br" vbProcedure="false">#REF!</definedName>
    <definedName function="false" hidden="true" localSheetId="5" name="CadIns" vbProcedure="false">#REF!</definedName>
    <definedName function="false" hidden="true" localSheetId="5" name="CadSrv" vbProcedure="false">#REF!</definedName>
    <definedName function="false" hidden="false" localSheetId="5" name="CalendárioJan" vbProcedure="false">#REF!</definedName>
    <definedName function="false" hidden="true" localSheetId="5" name="CARALHO" vbProcedure="false">[3]cmi!#ref!</definedName>
    <definedName function="false" hidden="true" localSheetId="5" name="CARLA" vbProcedure="false">#REF!</definedName>
    <definedName function="false" hidden="false" localSheetId="5" name="CASCALHAMENTO" vbProcedure="false">#REF!</definedName>
    <definedName function="false" hidden="false" localSheetId="5" name="CASCALHO" vbProcedure="false">[1]compos1!#ref!</definedName>
    <definedName function="false" hidden="true" localSheetId="5" name="cchart13" vbProcedure="false">#REF!</definedName>
    <definedName function="false" hidden="true" localSheetId="5" name="cchart14" vbProcedure="false">#REF!</definedName>
    <definedName function="false" hidden="true" localSheetId="5" name="cchart15" vbProcedure="false">#REF!</definedName>
    <definedName function="false" hidden="true" localSheetId="5" name="cchart16" vbProcedure="false">#REF!</definedName>
    <definedName function="false" hidden="true" localSheetId="5" name="cchart17" vbProcedure="false">#REF!</definedName>
    <definedName function="false" hidden="true" localSheetId="5" name="cchart18" vbProcedure="false">#REF!</definedName>
    <definedName function="false" hidden="true" localSheetId="5" name="cchart19" vbProcedure="false">#REF!</definedName>
    <definedName function="false" hidden="true" localSheetId="5" name="cchart2" vbProcedure="false">#REF!</definedName>
    <definedName function="false" hidden="true" localSheetId="5" name="cchart20" vbProcedure="false">#REF!</definedName>
    <definedName function="false" hidden="true" localSheetId="5" name="cchart21" vbProcedure="false">#REF!</definedName>
    <definedName function="false" hidden="true" localSheetId="5" name="cchart22" vbProcedure="false">#REF!</definedName>
    <definedName function="false" hidden="true" localSheetId="5" name="cchart23" vbProcedure="false">#REF!</definedName>
    <definedName function="false" hidden="true" localSheetId="5" name="cchart24" vbProcedure="false">#REF!</definedName>
    <definedName function="false" hidden="true" localSheetId="5" name="cchart25" vbProcedure="false">#REF!</definedName>
    <definedName function="false" hidden="true" localSheetId="5" name="cchart26" vbProcedure="false">#REF!</definedName>
    <definedName function="false" hidden="true" localSheetId="5" name="cchart27" vbProcedure="false">#REF!</definedName>
    <definedName function="false" hidden="true" localSheetId="5" name="cchart28" vbProcedure="false">#REF!</definedName>
    <definedName function="false" hidden="true" localSheetId="5" name="cchart29" vbProcedure="false">#REF!</definedName>
    <definedName function="false" hidden="true" localSheetId="5" name="cchart3" vbProcedure="false">#REF!</definedName>
    <definedName function="false" hidden="true" localSheetId="5" name="cchart31" vbProcedure="false">#REF!</definedName>
    <definedName function="false" hidden="true" localSheetId="5" name="cchart32" vbProcedure="false">#REF!</definedName>
    <definedName function="false" hidden="true" localSheetId="5" name="cchart4" vbProcedure="false">#REF!</definedName>
    <definedName function="false" hidden="true" localSheetId="5" name="cchart5" vbProcedure="false">#REF!</definedName>
    <definedName function="false" hidden="true" localSheetId="5" name="cchart6" vbProcedure="false">#REF!</definedName>
    <definedName function="false" hidden="true" localSheetId="5" name="cchart7" vbProcedure="false">#REF!</definedName>
    <definedName function="false" hidden="true" localSheetId="5" name="cchart8" vbProcedure="false">#REF!</definedName>
    <definedName function="false" hidden="true" localSheetId="5" name="cchart9" vbProcedure="false">#REF!</definedName>
    <definedName function="false" hidden="true" localSheetId="5" name="Chave" vbProcedure="false">#REF!</definedName>
    <definedName function="false" hidden="true" localSheetId="5" name="Chave1" vbProcedure="false">#REF!</definedName>
    <definedName function="false" hidden="true" localSheetId="5" name="Clas" vbProcedure="false">MAX(LEN(#REF!))</definedName>
    <definedName function="false" hidden="true" localSheetId="5" name="Cod" vbProcedure="false">#REF!</definedName>
    <definedName function="false" hidden="true" localSheetId="5" name="Coluna" vbProcedure="false">#REF!</definedName>
    <definedName function="false" hidden="true" localSheetId="5" name="Comp" vbProcedure="false">#REF!</definedName>
    <definedName function="false" hidden="true" localSheetId="5" name="CpuAux" vbProcedure="false">#REF!</definedName>
    <definedName function="false" hidden="true" localSheetId="5" name="CPUs" vbProcedure="false">#REF!</definedName>
    <definedName function="false" hidden="true" localSheetId="5" name="CRIT" vbProcedure="false">#REF!</definedName>
    <definedName function="false" hidden="true" localSheetId="5" name="Cun" vbProcedure="false">VLOOKUP(#REF!,rec,5,0)</definedName>
    <definedName function="false" hidden="true" localSheetId="5" name="CunEq" vbProcedure="false">SUM(IF(#REF! =#REF!,(#REF!)*(#REF!="EQ")))</definedName>
    <definedName function="false" hidden="true" localSheetId="5" name="CunMo" vbProcedure="false">SUM(IF(#REF! =#REF!,(#REF!)*(#REF!="MO")))</definedName>
    <definedName function="false" hidden="true" localSheetId="5" name="CunMp" vbProcedure="false">SUM(IF(#REF! =#REF!,(#REF!)*(#REF!="MP")))</definedName>
    <definedName function="false" hidden="false" localSheetId="5" name="Custo_Ad_Not_Horista" vbProcedure="false">#REF!</definedName>
    <definedName function="false" hidden="false" localSheetId="5" name="Custo_Ad_Not_Mensalista" vbProcedure="false">#REF!</definedName>
    <definedName function="false" hidden="false" localSheetId="5" name="Custo_HE_Horista_Diurno" vbProcedure="false">#REF!</definedName>
    <definedName function="false" hidden="false" localSheetId="5" name="Custo_HE_Horista_Notur" vbProcedure="false">#REF!</definedName>
    <definedName function="false" hidden="false" localSheetId="5" name="Custo_HE_Mensalista_Diurno" vbProcedure="false">#REF!</definedName>
    <definedName function="false" hidden="false" localSheetId="5" name="Custo_HE_Mensalista_Notur" vbProcedure="false">#REF!</definedName>
    <definedName function="false" hidden="false" localSheetId="5" name="dadinho" vbProcedure="false">#REF!</definedName>
    <definedName function="false" hidden="false" localSheetId="5" name="DADOS" vbProcedure="false">#REF!</definedName>
    <definedName function="false" hidden="true" localSheetId="5" name="Dip" vbProcedure="false">#REF!</definedName>
    <definedName function="false" hidden="true" localSheetId="5" name="dsa" vbProcedure="false">[6]icatu!#ref!</definedName>
    <definedName function="false" hidden="true" localSheetId="5" name="DXNGBKGN" vbProcedure="false">#REF!</definedName>
    <definedName function="false" hidden="true" localSheetId="5" name="e" vbProcedure="false">#REF!</definedName>
    <definedName function="false" hidden="true" localSheetId="5" name="EBASREGW" vbProcedure="false">#REF!</definedName>
    <definedName function="false" hidden="true" localSheetId="5" name="Edit" vbProcedure="false">#REF!</definedName>
    <definedName function="false" hidden="true" localSheetId="5" name="Empr" vbProcedure="false">#REF!</definedName>
    <definedName function="false" hidden="true" localSheetId="5" name="EQ" vbProcedure="false">#REF!</definedName>
    <definedName function="false" hidden="false" localSheetId="5" name="EQP" vbProcedure="false">[1]compos1!#ref!</definedName>
    <definedName function="false" hidden="false" localSheetId="5" name="equip" vbProcedure="false">#REF!</definedName>
    <definedName function="false" hidden="true" localSheetId="5" name="ES" vbProcedure="false">#REF!</definedName>
    <definedName function="false" hidden="false" localSheetId="5" name="Esc" vbProcedure="false">#REF!</definedName>
    <definedName function="false" hidden="true" localSheetId="5" name="EWRGS" vbProcedure="false">'[25]movim. doar (31_12_03)'!#ref!</definedName>
    <definedName function="false" hidden="false" localSheetId="5" name="Excel_BuiltIn_Print_Area_7_1" vbProcedure="false">#REF!</definedName>
    <definedName function="false" hidden="false" localSheetId="5" name="Excel_BuiltIn_Print_Titles_1_1" vbProcedure="false">#REF!</definedName>
    <definedName function="false" hidden="false" localSheetId="5" name="Excel_BuiltIn_Print_Titles_3_1" vbProcedure="false">#REF!</definedName>
    <definedName function="false" hidden="false" localSheetId="5" name="Excel_BuiltIn_Print_Titles_7_1" vbProcedure="false">#REF!</definedName>
    <definedName function="false" hidden="false" localSheetId="5" name="Excel_BuiltIn_Print_Titles_8" vbProcedure="false">#REF!</definedName>
    <definedName function="false" hidden="true" localSheetId="5" name="f" vbProcedure="false">#REF!</definedName>
    <definedName function="false" hidden="true" localSheetId="5" name="fd" vbProcedure="false">[6]icatu!#ref!</definedName>
    <definedName function="false" hidden="false" localSheetId="5" name="fda" vbProcedure="false">[14]projeto!#ref!</definedName>
    <definedName function="false" hidden="true" localSheetId="5" name="fdsgsfrd" vbProcedure="false">#REF!</definedName>
    <definedName function="false" hidden="true" localSheetId="5" name="ff" vbProcedure="false">#REF!</definedName>
    <definedName function="false" hidden="true" localSheetId="5" name="fjjashfja" vbProcedure="false">#REF!</definedName>
    <definedName function="false" hidden="true" localSheetId="5" name="GWSGWETH" vbProcedure="false">#REF!</definedName>
    <definedName function="false" hidden="true" localSheetId="5" name="HI" vbProcedure="false">#REF!</definedName>
    <definedName function="false" hidden="true" localSheetId="5" name="IJFLUYF" vbProcedure="false">#REF!</definedName>
    <definedName function="false" hidden="true" localSheetId="5" name="Insumos" vbProcedure="false">#REF!</definedName>
    <definedName function="false" hidden="true" localSheetId="5" name="Itens" vbProcedure="false">#REF!</definedName>
    <definedName function="false" hidden="true" localSheetId="5" name="JKHZDG" vbProcedure="false">[29]xref!#ref!</definedName>
    <definedName function="false" hidden="false" localSheetId="5" name="Já_apresentado__a_licitar" vbProcedure="false">#REF!</definedName>
    <definedName function="false" hidden="true" localSheetId="5" name="KHFSLFHGA" vbProcedure="false">#REF!</definedName>
    <definedName function="false" hidden="true" localSheetId="5" name="KHSKFASKLF" vbProcedure="false">[29]xref!#ref!</definedName>
    <definedName function="false" hidden="true" localSheetId="5" name="KJFDGLS" vbProcedure="false">#REF!</definedName>
    <definedName function="false" hidden="true" localSheetId="5" name="KKFGSDKJGFLKS" vbProcedure="false">#REF!</definedName>
    <definedName function="false" hidden="true" localSheetId="5" name="kl" vbProcedure="false">#REF!</definedName>
    <definedName function="false" hidden="true" localSheetId="5" name="KLKZDLKSGF" vbProcedure="false">#REF!</definedName>
    <definedName function="false" hidden="true" localSheetId="5" name="KSFKASKF" vbProcedure="false">#REF!</definedName>
    <definedName function="false" hidden="true" localSheetId="5" name="lbla13" vbProcedure="false">#REF!</definedName>
    <definedName function="false" hidden="true" localSheetId="5" name="lbla14" vbProcedure="false">#REF!</definedName>
    <definedName function="false" hidden="true" localSheetId="5" name="lbla15" vbProcedure="false">#REF!</definedName>
    <definedName function="false" hidden="true" localSheetId="5" name="lbla16" vbProcedure="false">#REF!</definedName>
    <definedName function="false" hidden="true" localSheetId="5" name="lbla17" vbProcedure="false">#REF!</definedName>
    <definedName function="false" hidden="true" localSheetId="5" name="lbla18" vbProcedure="false">#REF!</definedName>
    <definedName function="false" hidden="true" localSheetId="5" name="lbla19" vbProcedure="false">#REF!</definedName>
    <definedName function="false" hidden="true" localSheetId="5" name="lbla2" vbProcedure="false">#REF!</definedName>
    <definedName function="false" hidden="true" localSheetId="5" name="lbla20" vbProcedure="false">#REF!</definedName>
    <definedName function="false" hidden="true" localSheetId="5" name="lbla21" vbProcedure="false">#REF!</definedName>
    <definedName function="false" hidden="true" localSheetId="5" name="lbla22" vbProcedure="false">#REF!</definedName>
    <definedName function="false" hidden="true" localSheetId="5" name="lbla23" vbProcedure="false">#REF!</definedName>
    <definedName function="false" hidden="true" localSheetId="5" name="lbla24" vbProcedure="false">#REF!</definedName>
    <definedName function="false" hidden="true" localSheetId="5" name="lbla25" vbProcedure="false">#REF!</definedName>
    <definedName function="false" hidden="true" localSheetId="5" name="lbla27" vbProcedure="false">#REF!</definedName>
    <definedName function="false" hidden="true" localSheetId="5" name="lbla28" vbProcedure="false">#REF!</definedName>
    <definedName function="false" hidden="false" localSheetId="5" name="listasit" vbProcedure="false">OFFSET(#REF!,0,IF(#REF!=#REF!,0,1),IF(#REF!=#REF!,1,6),1)</definedName>
    <definedName function="false" hidden="false" localSheetId="5" name="LISTA_NUM_CONTRATOS" vbProcedure="false">#REF!</definedName>
    <definedName function="false" hidden="true" localSheetId="5" name="LP" vbProcedure="false">#REF!</definedName>
    <definedName function="false" hidden="false" localSheetId="5" name="mao" vbProcedure="false">#REF!</definedName>
    <definedName function="false" hidden="false" localSheetId="5" name="MAT" vbProcedure="false">[1]compos1!#ref!</definedName>
    <definedName function="false" hidden="false" localSheetId="5" name="mater" vbProcedure="false">#REF!</definedName>
    <definedName function="false" hidden="true" localSheetId="5" name="Max" vbProcedure="false">COUNTIF(#REF!,"&lt;&gt;0")+3</definedName>
    <definedName function="false" hidden="false" localSheetId="5" name="MNB" vbProcedure="false">#REF!</definedName>
    <definedName function="false" hidden="true" localSheetId="5" name="MO" vbProcedure="false">#REF!</definedName>
    <definedName function="false" hidden="true" localSheetId="5" name="Mob" vbProcedure="false">#REF!</definedName>
    <definedName function="false" hidden="true" localSheetId="5" name="MP" vbProcedure="false">#REF!</definedName>
    <definedName function="false" hidden="true" localSheetId="5" name="mudança" vbProcedure="false">#REF!</definedName>
    <definedName function="false" hidden="true" localSheetId="5" name="NB" vbProcedure="false">#REF!</definedName>
    <definedName function="false" hidden="false" localSheetId="5" name="NBV" vbProcedure="false">#REF!</definedName>
    <definedName function="false" hidden="true" localSheetId="5" name="OIJSDFI" vbProcedure="false">'[27]mapa empréstimos {ppc}'!#ref!</definedName>
    <definedName function="false" hidden="true" localSheetId="5" name="oo" vbProcedure="false">#REF!</definedName>
    <definedName function="false" hidden="true" localSheetId="5" name="Ordem" vbProcedure="false">#REF!</definedName>
    <definedName function="false" hidden="true" localSheetId="5" name="Origem" vbProcedure="false">#REF!</definedName>
    <definedName function="false" hidden="false" localSheetId="5" name="P.1" vbProcedure="false">#REF!</definedName>
    <definedName function="false" hidden="false" localSheetId="5" name="P.10" vbProcedure="false">#REF!</definedName>
    <definedName function="false" hidden="false" localSheetId="5" name="P.11" vbProcedure="false">#REF!</definedName>
    <definedName function="false" hidden="false" localSheetId="5" name="P.12" vbProcedure="false">#REF!</definedName>
    <definedName function="false" hidden="false" localSheetId="5" name="P.13" vbProcedure="false">#REF!</definedName>
    <definedName function="false" hidden="false" localSheetId="5" name="P.14" vbProcedure="false">#REF!</definedName>
    <definedName function="false" hidden="false" localSheetId="5" name="P.15" vbProcedure="false">#REF!</definedName>
    <definedName function="false" hidden="false" localSheetId="5" name="P.2" vbProcedure="false">#REF!</definedName>
    <definedName function="false" hidden="false" localSheetId="5" name="P.3" vbProcedure="false">#REF!</definedName>
    <definedName function="false" hidden="false" localSheetId="5" name="P.4" vbProcedure="false">#REF!</definedName>
    <definedName function="false" hidden="false" localSheetId="5" name="P.5" vbProcedure="false">#REF!</definedName>
    <definedName function="false" hidden="false" localSheetId="5" name="P.6" vbProcedure="false">#REF!</definedName>
    <definedName function="false" hidden="false" localSheetId="5" name="P.7" vbProcedure="false">#REF!</definedName>
    <definedName function="false" hidden="false" localSheetId="5" name="P.8" vbProcedure="false">#REF!</definedName>
    <definedName function="false" hidden="false" localSheetId="5" name="P.9" vbProcedure="false">#REF!</definedName>
    <definedName function="false" hidden="true" localSheetId="5" name="PASTA" vbProcedure="false">[33]xref!#ref!</definedName>
    <definedName function="false" hidden="true" localSheetId="5" name="PDF" vbProcedure="false">[3]cmi!#ref!</definedName>
    <definedName function="false" hidden="false" localSheetId="5" name="pl" vbProcedure="false">#REF!</definedName>
    <definedName function="false" hidden="true" localSheetId="5" name="Plan1" vbProcedure="false">#REF!</definedName>
    <definedName function="false" hidden="false" localSheetId="5" name="planilha" vbProcedure="false">#REF!</definedName>
    <definedName function="false" hidden="true" localSheetId="5" name="Posição" vbProcedure="false">#REF!</definedName>
    <definedName function="false" hidden="true" localSheetId="5" name="pp" vbProcedure="false">#REF!</definedName>
    <definedName function="false" hidden="false" localSheetId="5" name="PP1.1" vbProcedure="false">#REF!</definedName>
    <definedName function="false" hidden="false" localSheetId="5" name="PP1.10" vbProcedure="false">#REF!</definedName>
    <definedName function="false" hidden="false" localSheetId="5" name="PP1.11" vbProcedure="false">#REF!</definedName>
    <definedName function="false" hidden="false" localSheetId="5" name="PP1.12" vbProcedure="false">#REF!</definedName>
    <definedName function="false" hidden="false" localSheetId="5" name="PP1.13" vbProcedure="false">#REF!</definedName>
    <definedName function="false" hidden="false" localSheetId="5" name="PP1.14" vbProcedure="false">#REF!</definedName>
    <definedName function="false" hidden="false" localSheetId="5" name="PP1.15" vbProcedure="false">#REF!</definedName>
    <definedName function="false" hidden="false" localSheetId="5" name="PP1.2" vbProcedure="false">#REF!</definedName>
    <definedName function="false" hidden="false" localSheetId="5" name="PP1.3" vbProcedure="false">#REF!</definedName>
    <definedName function="false" hidden="false" localSheetId="5" name="PP1.4" vbProcedure="false">#REF!</definedName>
    <definedName function="false" hidden="false" localSheetId="5" name="PP1.5" vbProcedure="false">#REF!</definedName>
    <definedName function="false" hidden="false" localSheetId="5" name="PP1.6" vbProcedure="false">#REF!</definedName>
    <definedName function="false" hidden="false" localSheetId="5" name="PP1.7" vbProcedure="false">#REF!</definedName>
    <definedName function="false" hidden="false" localSheetId="5" name="PP1.8" vbProcedure="false">#REF!</definedName>
    <definedName function="false" hidden="false" localSheetId="5" name="PP1.9" vbProcedure="false">#REF!</definedName>
    <definedName function="false" hidden="false" localSheetId="5" name="Print_Area_MI" vbProcedure="false">#REF!</definedName>
    <definedName function="false" hidden="false" localSheetId="5" name="PRINT_TITLES_MI" vbProcedure="false">#REF!</definedName>
    <definedName function="false" hidden="false" localSheetId="5" name="pt" vbProcedure="false">#REF!</definedName>
    <definedName function="false" hidden="true" localSheetId="5" name="q" vbProcedure="false">#REF!</definedName>
    <definedName function="false" hidden="true" localSheetId="5" name="QA" vbProcedure="false">#REF!</definedName>
    <definedName function="false" hidden="true" localSheetId="5" name="QD" vbProcedure="false">#REF!</definedName>
    <definedName function="false" hidden="true" localSheetId="5" name="qqq" vbProcedure="false">'[25]movim. doar (31_12_03)'!#ref!</definedName>
    <definedName function="false" hidden="true" localSheetId="5" name="QTD" vbProcedure="false">#REF!</definedName>
    <definedName function="false" hidden="true" localSheetId="5" name="QtEq" vbProcedure="false">#REF!</definedName>
    <definedName function="false" hidden="true" localSheetId="5" name="QtMo" vbProcedure="false">#REF!</definedName>
    <definedName function="false" hidden="true" localSheetId="5" name="QtMp" vbProcedure="false">#REF!</definedName>
    <definedName function="false" hidden="true" localSheetId="5" name="QtTr" vbProcedure="false">#REF!</definedName>
    <definedName function="false" hidden="false" localSheetId="5" name="REBAIXO" vbProcedure="false">#REF!</definedName>
    <definedName function="false" hidden="true" localSheetId="5" name="Relat" vbProcedure="false">#REF!</definedName>
    <definedName function="false" hidden="false" localSheetId="5" name="Renato" vbProcedure="false">#REF!</definedName>
    <definedName function="false" hidden="false" localSheetId="5" name="Renato1" vbProcedure="false">#REF!</definedName>
    <definedName function="false" hidden="true" localSheetId="5" name="RENATO3" vbProcedure="false">#REF!</definedName>
    <definedName function="false" hidden="true" localSheetId="5" name="RENATO4" vbProcedure="false">#REF!</definedName>
    <definedName function="false" hidden="true" localSheetId="5" name="RENATO5" vbProcedure="false">#REF!</definedName>
    <definedName function="false" hidden="true" localSheetId="5" name="RENATO7" vbProcedure="false">#REF!</definedName>
    <definedName function="false" hidden="true" localSheetId="5" name="RHTHNT" vbProcedure="false">[36]xref!#ref!</definedName>
    <definedName function="false" hidden="true" localSheetId="5" name="rr" vbProcedure="false">#REF!</definedName>
    <definedName function="false" hidden="true" localSheetId="5" name="rtr" vbProcedure="false">#REF!</definedName>
    <definedName function="false" hidden="false" localSheetId="5" name="S" vbProcedure="false">#REF!</definedName>
    <definedName function="false" hidden="true" localSheetId="5" name="sa" vbProcedure="false">#REF!</definedName>
    <definedName function="false" hidden="true" localSheetId="5" name="SE" vbProcedure="false">#REF!</definedName>
    <definedName function="false" hidden="false" localSheetId="5" name="SERV" vbProcedure="false">[1]compos1!#ref!</definedName>
    <definedName function="false" hidden="true" localSheetId="5" name="SGAREHHUJ" vbProcedure="false">#REF!</definedName>
    <definedName function="false" hidden="false" localSheetId="5" name="sicro" vbProcedure="false">#REF!</definedName>
    <definedName function="false" hidden="false" localSheetId="5" name="sjp" vbProcedure="false">#REF!</definedName>
    <definedName function="false" hidden="true" localSheetId="5" name="sogsafra" vbProcedure="false">[38]icatu!#ref!</definedName>
    <definedName function="false" hidden="true" localSheetId="5" name="SRV" vbProcedure="false">#REF!</definedName>
    <definedName function="false" hidden="true" localSheetId="5" name="SS" vbProcedure="false">#REF!</definedName>
    <definedName function="false" hidden="false" localSheetId="5" name="SubItemInvestimento" vbProcedure="false">OFFSET([28]DADOS!XEY$1,MATCH(#REF!,[28]DADOS!XFB$1:XFB$65536,0)-1,0,COUNTIF([28]DADOS!XEX$1:XEX$65536,#REF!),1)</definedName>
    <definedName function="false" hidden="true" localSheetId="5" name="Summary" vbProcedure="false">#REF!</definedName>
    <definedName function="false" hidden="true" localSheetId="5" name="Swvu.ACC." vbProcedure="false">#REF!</definedName>
    <definedName function="false" hidden="true" localSheetId="5" name="Swvu.AFAC." vbProcedure="false">#REF!</definedName>
    <definedName function="false" hidden="true" localSheetId="5" name="Swvu.ELIMLUCRO." vbProcedure="false">#REF!</definedName>
    <definedName function="false" hidden="true" localSheetId="5" name="Swvu.ESTOQUES." vbProcedure="false">#REF!</definedName>
    <definedName function="false" hidden="true" localSheetId="5" name="Swvu.Fabio." vbProcedure="false">#REF!</definedName>
    <definedName function="false" hidden="true" localSheetId="5" name="Swvu.LPERDAS." vbProcedure="false">#REF!</definedName>
    <definedName function="false" hidden="true" localSheetId="5" name="Swvu.RES432." vbProcedure="false">#REF!</definedName>
    <definedName function="false" hidden="true" localSheetId="5" name="Swvu.VERLUCRO." vbProcedure="false">#REF!</definedName>
    <definedName function="false" hidden="false" localSheetId="5" name="T" vbProcedure="false">#REF!</definedName>
    <definedName function="false" hidden="false" localSheetId="5" name="T.1" vbProcedure="false">#REF!</definedName>
    <definedName function="false" hidden="false" localSheetId="5" name="T.10" vbProcedure="false">#REF!</definedName>
    <definedName function="false" hidden="false" localSheetId="5" name="T.11" vbProcedure="false">#REF!</definedName>
    <definedName function="false" hidden="false" localSheetId="5" name="T.12" vbProcedure="false">#REF!</definedName>
    <definedName function="false" hidden="false" localSheetId="5" name="T.13" vbProcedure="false">#REF!</definedName>
    <definedName function="false" hidden="false" localSheetId="5" name="T.14" vbProcedure="false">#REF!</definedName>
    <definedName function="false" hidden="false" localSheetId="5" name="T.15" vbProcedure="false">#REF!</definedName>
    <definedName function="false" hidden="false" localSheetId="5" name="T.2" vbProcedure="false">#REF!</definedName>
    <definedName function="false" hidden="false" localSheetId="5" name="T.3" vbProcedure="false">#REF!</definedName>
    <definedName function="false" hidden="false" localSheetId="5" name="T.4" vbProcedure="false">#REF!</definedName>
    <definedName function="false" hidden="false" localSheetId="5" name="T.5" vbProcedure="false">#REF!</definedName>
    <definedName function="false" hidden="false" localSheetId="5" name="T.6" vbProcedure="false">#REF!</definedName>
    <definedName function="false" hidden="false" localSheetId="5" name="T.7" vbProcedure="false">#REF!</definedName>
    <definedName function="false" hidden="false" localSheetId="5" name="T.8" vbProcedure="false">#REF!</definedName>
    <definedName function="false" hidden="false" localSheetId="5" name="T.9" vbProcedure="false">#REF!</definedName>
    <definedName function="false" hidden="true" localSheetId="5" name="TOT" vbProcedure="false">#REF!</definedName>
    <definedName function="false" hidden="false" localSheetId="5" name="TOT.P" vbProcedure="false">#REF!</definedName>
    <definedName function="false" hidden="false" localSheetId="5" name="TOT1.P" vbProcedure="false">#REF!</definedName>
    <definedName function="false" hidden="false" localSheetId="5" name="Total1.1" vbProcedure="false">#REF!</definedName>
    <definedName function="false" hidden="false" localSheetId="5" name="Total1.10" vbProcedure="false">#REF!</definedName>
    <definedName function="false" hidden="false" localSheetId="5" name="Total1.11" vbProcedure="false">#REF!</definedName>
    <definedName function="false" hidden="false" localSheetId="5" name="Total1.12" vbProcedure="false">#REF!</definedName>
    <definedName function="false" hidden="false" localSheetId="5" name="Total1.2" vbProcedure="false">#REF!</definedName>
    <definedName function="false" hidden="false" localSheetId="5" name="Total1.3" vbProcedure="false">#REF!</definedName>
    <definedName function="false" hidden="false" localSheetId="5" name="Total1.4" vbProcedure="false">#REF!</definedName>
    <definedName function="false" hidden="false" localSheetId="5" name="Total1.5" vbProcedure="false">#REF!</definedName>
    <definedName function="false" hidden="false" localSheetId="5" name="Total1.6" vbProcedure="false">#REF!</definedName>
    <definedName function="false" hidden="false" localSheetId="5" name="Total1.7" vbProcedure="false">#REF!</definedName>
    <definedName function="false" hidden="false" localSheetId="5" name="Total1.8" vbProcedure="false">#REF!</definedName>
    <definedName function="false" hidden="false" localSheetId="5" name="Total1.9" vbProcedure="false">#REF!</definedName>
    <definedName function="false" hidden="false" localSheetId="5" name="Total2.1" vbProcedure="false">#REF!</definedName>
    <definedName function="false" hidden="false" localSheetId="5" name="Total2.10" vbProcedure="false">#REF!</definedName>
    <definedName function="false" hidden="false" localSheetId="5" name="Total2.11" vbProcedure="false">#REF!</definedName>
    <definedName function="false" hidden="false" localSheetId="5" name="Total2.12" vbProcedure="false">#REF!</definedName>
    <definedName function="false" hidden="false" localSheetId="5" name="Total2.13" vbProcedure="false">#REF!</definedName>
    <definedName function="false" hidden="false" localSheetId="5" name="Total2.14" vbProcedure="false">#REF!</definedName>
    <definedName function="false" hidden="false" localSheetId="5" name="Total2.15" vbProcedure="false">#REF!</definedName>
    <definedName function="false" hidden="false" localSheetId="5" name="Total2.16" vbProcedure="false">#REF!</definedName>
    <definedName function="false" hidden="false" localSheetId="5" name="Total2.17" vbProcedure="false">#REF!</definedName>
    <definedName function="false" hidden="false" localSheetId="5" name="Total2.18" vbProcedure="false">#REF!</definedName>
    <definedName function="false" hidden="false" localSheetId="5" name="Total2.2" vbProcedure="false">#REF!</definedName>
    <definedName function="false" hidden="false" localSheetId="5" name="Total2.3" vbProcedure="false">#REF!</definedName>
    <definedName function="false" hidden="false" localSheetId="5" name="Total2.4" vbProcedure="false">#REF!</definedName>
    <definedName function="false" hidden="false" localSheetId="5" name="Total2.5" vbProcedure="false">#REF!</definedName>
    <definedName function="false" hidden="false" localSheetId="5" name="Total2.6" vbProcedure="false">#REF!</definedName>
    <definedName function="false" hidden="false" localSheetId="5" name="Total2.7" vbProcedure="false">#REF!</definedName>
    <definedName function="false" hidden="false" localSheetId="5" name="Total2.8" vbProcedure="false">#REF!</definedName>
    <definedName function="false" hidden="false" localSheetId="5" name="Total2.9" vbProcedure="false">#REF!</definedName>
    <definedName function="false" hidden="false" localSheetId="5" name="Total3.1" vbProcedure="false">#REF!</definedName>
    <definedName function="false" hidden="false" localSheetId="5" name="Total3.2" vbProcedure="false">#REF!</definedName>
    <definedName function="false" hidden="false" localSheetId="5" name="Total3.3" vbProcedure="false">#REF!</definedName>
    <definedName function="false" hidden="false" localSheetId="5" name="Total3.4" vbProcedure="false">#REF!</definedName>
    <definedName function="false" hidden="false" localSheetId="5" name="Totalb1.1" vbProcedure="false">#REF!</definedName>
    <definedName function="false" hidden="false" localSheetId="5" name="Totalb1.2" vbProcedure="false">#REF!</definedName>
    <definedName function="false" hidden="false" localSheetId="5" name="Totalb1.3" vbProcedure="false">#REF!</definedName>
    <definedName function="false" hidden="false" localSheetId="5" name="Totalb1.4" vbProcedure="false">#REF!</definedName>
    <definedName function="false" hidden="false" localSheetId="5" name="Totalb1.5" vbProcedure="false">#REF!</definedName>
    <definedName function="false" hidden="false" localSheetId="5" name="Totalb1.6" vbProcedure="false">#REF!</definedName>
    <definedName function="false" hidden="false" localSheetId="5" name="Totalb2.1" vbProcedure="false">#REF!</definedName>
    <definedName function="false" hidden="false" localSheetId="5" name="Totalb2.2" vbProcedure="false">#REF!</definedName>
    <definedName function="false" hidden="false" localSheetId="5" name="Totalb2.3" vbProcedure="false">#REF!</definedName>
    <definedName function="false" hidden="false" localSheetId="5" name="Totalb2.4" vbProcedure="false">#REF!</definedName>
    <definedName function="false" hidden="false" localSheetId="5" name="Totalb2.5" vbProcedure="false">#REF!</definedName>
    <definedName function="false" hidden="false" localSheetId="5" name="Totalb2.6" vbProcedure="false">#REF!</definedName>
    <definedName function="false" hidden="false" localSheetId="5" name="Totalb2.7" vbProcedure="false">#REF!</definedName>
    <definedName function="false" hidden="false" localSheetId="5" name="Totalc1.1" vbProcedure="false">#REF!</definedName>
    <definedName function="false" hidden="false" localSheetId="5" name="Totalc1.2" vbProcedure="false">#REF!</definedName>
    <definedName function="false" hidden="false" localSheetId="5" name="Totalc2.1" vbProcedure="false">#REF!</definedName>
    <definedName function="false" hidden="false" localSheetId="5" name="Totald1.0" vbProcedure="false">#REF!</definedName>
    <definedName function="false" hidden="false" localSheetId="5" name="Totald2.1" vbProcedure="false">#REF!</definedName>
    <definedName function="false" hidden="false" localSheetId="5" name="Totale1.0" vbProcedure="false">#REF!</definedName>
    <definedName function="false" hidden="false" localSheetId="5" name="Totale2.0" vbProcedure="false">#REF!</definedName>
    <definedName function="false" hidden="false" localSheetId="5" name="Totalgeral1" vbProcedure="false">#REF!</definedName>
    <definedName function="false" hidden="false" localSheetId="5" name="Totalgeral1a12" vbProcedure="false">#REF!</definedName>
    <definedName function="false" hidden="false" localSheetId="5" name="Totalgeral2" vbProcedure="false">#REF!</definedName>
    <definedName function="false" hidden="false" localSheetId="5" name="Totalgeral3" vbProcedure="false">#REF!</definedName>
    <definedName function="false" hidden="false" localSheetId="5" name="TotalgeralA" vbProcedure="false">#REF!</definedName>
    <definedName function="false" hidden="false" localSheetId="5" name="TotalgeralB" vbProcedure="false">#REF!</definedName>
    <definedName function="false" hidden="false" localSheetId="5" name="Totalgeralb1" vbProcedure="false">#REF!</definedName>
    <definedName function="false" hidden="false" localSheetId="5" name="Totalgeralb2" vbProcedure="false">#REF!</definedName>
    <definedName function="false" hidden="false" localSheetId="5" name="TotalgeralC" vbProcedure="false">#REF!</definedName>
    <definedName function="false" hidden="false" localSheetId="5" name="Totalgeralc1" vbProcedure="false">#REF!</definedName>
    <definedName function="false" hidden="false" localSheetId="5" name="Totalgeralc2" vbProcedure="false">#REF!</definedName>
    <definedName function="false" hidden="false" localSheetId="5" name="TotalgeralD" vbProcedure="false">#REF!</definedName>
    <definedName function="false" hidden="false" localSheetId="5" name="Totalgerald1" vbProcedure="false">#REF!</definedName>
    <definedName function="false" hidden="false" localSheetId="5" name="Totalgerald2" vbProcedure="false">#REF!</definedName>
    <definedName function="false" hidden="false" localSheetId="5" name="TotalgeralE" vbProcedure="false">#REF!</definedName>
    <definedName function="false" hidden="false" localSheetId="5" name="Totalgerale1" vbProcedure="false">#REF!</definedName>
    <definedName function="false" hidden="false" localSheetId="5" name="Totalgerale2" vbProcedure="false">#REF!</definedName>
    <definedName function="false" hidden="true" localSheetId="5" name="TP" vbProcedure="false">#REF!</definedName>
    <definedName function="false" hidden="false" localSheetId="5" name="tssd" vbProcedure="false">[1]compos1!#ref!</definedName>
    <definedName function="false" hidden="false" localSheetId="5" name="TT" vbProcedure="false">#REF!</definedName>
    <definedName function="false" hidden="false" localSheetId="5" name="TT.1" vbProcedure="false">#REF!</definedName>
    <definedName function="false" hidden="false" localSheetId="5" name="TT.10" vbProcedure="false">#REF!</definedName>
    <definedName function="false" hidden="false" localSheetId="5" name="TT.11" vbProcedure="false">#REF!</definedName>
    <definedName function="false" hidden="false" localSheetId="5" name="TT.12" vbProcedure="false">#REF!</definedName>
    <definedName function="false" hidden="false" localSheetId="5" name="TT.13" vbProcedure="false">#REF!</definedName>
    <definedName function="false" hidden="false" localSheetId="5" name="TT.14" vbProcedure="false">#REF!</definedName>
    <definedName function="false" hidden="false" localSheetId="5" name="TT.15" vbProcedure="false">#REF!</definedName>
    <definedName function="false" hidden="false" localSheetId="5" name="TT.2" vbProcedure="false">#REF!</definedName>
    <definedName function="false" hidden="false" localSheetId="5" name="TT.3" vbProcedure="false">#REF!</definedName>
    <definedName function="false" hidden="false" localSheetId="5" name="TT.4" vbProcedure="false">#REF!</definedName>
    <definedName function="false" hidden="false" localSheetId="5" name="TT.5" vbProcedure="false">#REF!</definedName>
    <definedName function="false" hidden="false" localSheetId="5" name="TT.6" vbProcedure="false">#REF!</definedName>
    <definedName function="false" hidden="false" localSheetId="5" name="TT.7" vbProcedure="false">#REF!</definedName>
    <definedName function="false" hidden="false" localSheetId="5" name="TT.8" vbProcedure="false">#REF!</definedName>
    <definedName function="false" hidden="false" localSheetId="5" name="TT.9" vbProcedure="false">#REF!</definedName>
    <definedName function="false" hidden="true" localSheetId="5" name="ty" vbProcedure="false">#REF!</definedName>
    <definedName function="false" hidden="true" localSheetId="5" name="TYUJ" vbProcedure="false">#REF!</definedName>
    <definedName function="false" hidden="true" localSheetId="5" name="uo" vbProcedure="false">#REF!</definedName>
    <definedName function="false" hidden="true" localSheetId="5" name="uu" vbProcedure="false">#REF!</definedName>
    <definedName function="false" hidden="true" localSheetId="5" name="uyt" vbProcedure="false">#REF!</definedName>
    <definedName function="false" hidden="true" localSheetId="5" name="WEHAERHTUY7J" vbProcedure="false">#REF!</definedName>
    <definedName function="false" hidden="true" localSheetId="5" name="XRefActiveRow" vbProcedure="false">#REF!</definedName>
    <definedName function="false" hidden="true" localSheetId="5" name="XRefCopy1" vbProcedure="false">#REF!</definedName>
    <definedName function="false" hidden="true" localSheetId="5" name="XRefCopy10" vbProcedure="false">#REF!</definedName>
    <definedName function="false" hidden="true" localSheetId="5" name="XRefCopy10Row" vbProcedure="false">#REF!</definedName>
    <definedName function="false" hidden="true" localSheetId="5" name="XRefCopy11" vbProcedure="false">#REF!</definedName>
    <definedName function="false" hidden="true" localSheetId="5" name="XRefCopy11Row" vbProcedure="false">#REF!</definedName>
    <definedName function="false" hidden="true" localSheetId="5" name="XRefCopy12" vbProcedure="false">#REF!</definedName>
    <definedName function="false" hidden="true" localSheetId="5" name="XRefCopy120" vbProcedure="false">'[45]mútuos não realizáveis'!#ref!</definedName>
    <definedName function="false" hidden="true" localSheetId="5" name="XRefCopy123" vbProcedure="false">'[45]mútuos não realizáveis'!#ref!</definedName>
    <definedName function="false" hidden="true" localSheetId="5" name="XRefCopy124" vbProcedure="false">#REF!</definedName>
    <definedName function="false" hidden="true" localSheetId="5" name="XRefCopy125" vbProcedure="false">#REF!</definedName>
    <definedName function="false" hidden="true" localSheetId="5" name="XRefCopy12Row" vbProcedure="false">#REF!</definedName>
    <definedName function="false" hidden="true" localSheetId="5" name="XRefCopy13" vbProcedure="false">#REF!</definedName>
    <definedName function="false" hidden="true" localSheetId="5" name="XRefCopy13Row" vbProcedure="false">#REF!</definedName>
    <definedName function="false" hidden="true" localSheetId="5" name="XRefCopy14" vbProcedure="false">#REF!</definedName>
    <definedName function="false" hidden="true" localSheetId="5" name="XRefCopy14Row" vbProcedure="false">#REF!</definedName>
    <definedName function="false" hidden="true" localSheetId="5" name="XRefCopy15" vbProcedure="false">[42]bp!#ref!</definedName>
    <definedName function="false" hidden="true" localSheetId="5" name="XRefCopy15Row" vbProcedure="false">#REF!</definedName>
    <definedName function="false" hidden="true" localSheetId="5" name="XRefCopy16" vbProcedure="false">#REF!</definedName>
    <definedName function="false" hidden="true" localSheetId="5" name="XRefCopy16Row" vbProcedure="false">#REF!</definedName>
    <definedName function="false" hidden="true" localSheetId="5" name="XRefCopy17" vbProcedure="false">[42]bp!#ref!</definedName>
    <definedName function="false" hidden="true" localSheetId="5" name="XRefCopy17Row" vbProcedure="false">#REF!</definedName>
    <definedName function="false" hidden="true" localSheetId="5" name="XRefCopy18" vbProcedure="false">#REF!</definedName>
    <definedName function="false" hidden="true" localSheetId="5" name="XRefCopy18Row" vbProcedure="false">#REF!</definedName>
    <definedName function="false" hidden="true" localSheetId="5" name="XRefCopy19" vbProcedure="false">#REF!</definedName>
    <definedName function="false" hidden="true" localSheetId="5" name="XRefCopy19Row" vbProcedure="false">#REF!</definedName>
    <definedName function="false" hidden="true" localSheetId="5" name="XRefCopy1Row" vbProcedure="false">#REF!</definedName>
    <definedName function="false" hidden="true" localSheetId="5" name="XRefCopy2" vbProcedure="false">#REF!</definedName>
    <definedName function="false" hidden="true" localSheetId="5" name="XRefCopy20" vbProcedure="false">#REF!</definedName>
    <definedName function="false" hidden="true" localSheetId="5" name="XRefCopy20Row" vbProcedure="false">#REF!</definedName>
    <definedName function="false" hidden="true" localSheetId="5" name="XRefCopy21" vbProcedure="false">#REF!</definedName>
    <definedName function="false" hidden="true" localSheetId="5" name="XRefCopy21Row" vbProcedure="false">#REF!</definedName>
    <definedName function="false" hidden="true" localSheetId="5" name="XRefCopy22" vbProcedure="false">#REF!</definedName>
    <definedName function="false" hidden="true" localSheetId="5" name="XRefCopy22Row" vbProcedure="false">#REF!</definedName>
    <definedName function="false" hidden="true" localSheetId="5" name="XRefCopy23" vbProcedure="false">#REF!</definedName>
    <definedName function="false" hidden="true" localSheetId="5" name="XRefCopy23Row" vbProcedure="false">#REF!</definedName>
    <definedName function="false" hidden="true" localSheetId="5" name="XRefCopy24" vbProcedure="false">#REF!</definedName>
    <definedName function="false" hidden="true" localSheetId="5" name="XRefCopy24Row" vbProcedure="false">#REF!</definedName>
    <definedName function="false" hidden="true" localSheetId="5" name="XRefCopy25" vbProcedure="false">#REF!</definedName>
    <definedName function="false" hidden="true" localSheetId="5" name="XRefCopy25Row" vbProcedure="false">#REF!</definedName>
    <definedName function="false" hidden="true" localSheetId="5" name="XRefCopy26" vbProcedure="false">#REF!</definedName>
    <definedName function="false" hidden="true" localSheetId="5" name="XRefCopy27" vbProcedure="false">#REF!</definedName>
    <definedName function="false" hidden="true" localSheetId="5" name="XRefCopy27Row" vbProcedure="false">#REF!</definedName>
    <definedName function="false" hidden="true" localSheetId="5" name="XRefCopy28" vbProcedure="false">#REF!</definedName>
    <definedName function="false" hidden="true" localSheetId="5" name="XRefCopy28Row" vbProcedure="false">#REF!</definedName>
    <definedName function="false" hidden="true" localSheetId="5" name="XRefCopy29" vbProcedure="false">#REF!</definedName>
    <definedName function="false" hidden="true" localSheetId="5" name="XRefCopy29Row" vbProcedure="false">#REF!</definedName>
    <definedName function="false" hidden="true" localSheetId="5" name="XRefCopy2Row" vbProcedure="false">#REF!</definedName>
    <definedName function="false" hidden="true" localSheetId="5" name="XRefCopy3" vbProcedure="false">#REF!</definedName>
    <definedName function="false" hidden="true" localSheetId="5" name="XRefCopy30" vbProcedure="false">#REF!</definedName>
    <definedName function="false" hidden="true" localSheetId="5" name="XRefCopy30Row" vbProcedure="false">#REF!</definedName>
    <definedName function="false" hidden="true" localSheetId="5" name="XRefCopy31" vbProcedure="false">#REF!</definedName>
    <definedName function="false" hidden="true" localSheetId="5" name="XRefCopy31Row" vbProcedure="false">#REF!</definedName>
    <definedName function="false" hidden="true" localSheetId="5" name="XRefCopy32" vbProcedure="false">#REF!</definedName>
    <definedName function="false" hidden="true" localSheetId="5" name="XRefCopy32Row" vbProcedure="false">#REF!</definedName>
    <definedName function="false" hidden="true" localSheetId="5" name="XRefCopy33" vbProcedure="false">[47]dre!#ref!</definedName>
    <definedName function="false" hidden="true" localSheetId="5" name="XRefCopy33Row" vbProcedure="false">#REF!</definedName>
    <definedName function="false" hidden="true" localSheetId="5" name="XRefCopy34" vbProcedure="false">#REF!</definedName>
    <definedName function="false" hidden="true" localSheetId="5" name="XRefCopy34Row" vbProcedure="false">#REF!</definedName>
    <definedName function="false" hidden="true" localSheetId="5" name="XRefCopy35" vbProcedure="false">#REF!</definedName>
    <definedName function="false" hidden="true" localSheetId="5" name="XRefCopy35Row" vbProcedure="false">#REF!</definedName>
    <definedName function="false" hidden="true" localSheetId="5" name="XRefCopy36" vbProcedure="false">#REF!</definedName>
    <definedName function="false" hidden="true" localSheetId="5" name="XRefCopy36Row" vbProcedure="false">#REF!</definedName>
    <definedName function="false" hidden="true" localSheetId="5" name="XRefCopy37" vbProcedure="false">#REF!</definedName>
    <definedName function="false" hidden="true" localSheetId="5" name="XRefCopy37Row" vbProcedure="false">#REF!</definedName>
    <definedName function="false" hidden="true" localSheetId="5" name="XRefCopy38" vbProcedure="false">#REF!</definedName>
    <definedName function="false" hidden="true" localSheetId="5" name="XRefCopy38Row" vbProcedure="false">#REF!</definedName>
    <definedName function="false" hidden="true" localSheetId="5" name="XRefCopy39" vbProcedure="false">#REF!</definedName>
    <definedName function="false" hidden="true" localSheetId="5" name="XRefCopy39Row" vbProcedure="false">#REF!</definedName>
    <definedName function="false" hidden="true" localSheetId="5" name="XRefCopy3Row" vbProcedure="false">#REF!</definedName>
    <definedName function="false" hidden="true" localSheetId="5" name="XRefCopy4" vbProcedure="false">#REF!</definedName>
    <definedName function="false" hidden="true" localSheetId="5" name="XRefCopy40" vbProcedure="false">#REF!</definedName>
    <definedName function="false" hidden="true" localSheetId="5" name="XRefCopy40Row" vbProcedure="false">#REF!</definedName>
    <definedName function="false" hidden="true" localSheetId="5" name="XRefCopy41" vbProcedure="false">#REF!</definedName>
    <definedName function="false" hidden="true" localSheetId="5" name="XRefCopy41Row" vbProcedure="false">#REF!</definedName>
    <definedName function="false" hidden="true" localSheetId="5" name="XRefCopy42" vbProcedure="false">#REF!</definedName>
    <definedName function="false" hidden="true" localSheetId="5" name="XRefCopy42Row" vbProcedure="false">#REF!</definedName>
    <definedName function="false" hidden="true" localSheetId="5" name="XRefCopy43" vbProcedure="false">#REF!</definedName>
    <definedName function="false" hidden="true" localSheetId="5" name="XRefCopy43Row" vbProcedure="false">#REF!</definedName>
    <definedName function="false" hidden="true" localSheetId="5" name="XRefCopy44" vbProcedure="false">#REF!</definedName>
    <definedName function="false" hidden="true" localSheetId="5" name="XRefCopy44Row" vbProcedure="false">#REF!</definedName>
    <definedName function="false" hidden="true" localSheetId="5" name="XRefCopy45" vbProcedure="false">'[51]paes inss'!#ref!</definedName>
    <definedName function="false" hidden="true" localSheetId="5" name="XRefCopy45Row" vbProcedure="false">#REF!</definedName>
    <definedName function="false" hidden="true" localSheetId="5" name="XRefCopy46" vbProcedure="false">'[51]paes inss'!#ref!</definedName>
    <definedName function="false" hidden="true" localSheetId="5" name="XRefCopy46Row" vbProcedure="false">#REF!</definedName>
    <definedName function="false" hidden="true" localSheetId="5" name="XRefCopy47" vbProcedure="false">#REF!</definedName>
    <definedName function="false" hidden="true" localSheetId="5" name="XRefCopy47Row" vbProcedure="false">#REF!</definedName>
    <definedName function="false" hidden="true" localSheetId="5" name="XRefCopy48Row" vbProcedure="false">#REF!</definedName>
    <definedName function="false" hidden="true" localSheetId="5" name="XRefCopy49Row" vbProcedure="false">#REF!</definedName>
    <definedName function="false" hidden="true" localSheetId="5" name="XRefCopy4Row" vbProcedure="false">#REF!</definedName>
    <definedName function="false" hidden="true" localSheetId="5" name="XRefCopy5" vbProcedure="false">#REF!</definedName>
    <definedName function="false" hidden="true" localSheetId="5" name="XRefCopy50" vbProcedure="false">#REF!</definedName>
    <definedName function="false" hidden="true" localSheetId="5" name="XRefCopy50Row" vbProcedure="false">#REF!</definedName>
    <definedName function="false" hidden="true" localSheetId="5" name="XRefCopy51" vbProcedure="false">#REF!</definedName>
    <definedName function="false" hidden="true" localSheetId="5" name="XRefCopy51Row" vbProcedure="false">#REF!</definedName>
    <definedName function="false" hidden="true" localSheetId="5" name="XRefCopy52" vbProcedure="false">'[53]paes tributos federais'!#ref!</definedName>
    <definedName function="false" hidden="true" localSheetId="5" name="XRefCopy52Row" vbProcedure="false">#REF!</definedName>
    <definedName function="false" hidden="true" localSheetId="5" name="XRefCopy53" vbProcedure="false">#REF!</definedName>
    <definedName function="false" hidden="true" localSheetId="5" name="XRefCopy53Row" vbProcedure="false">#REF!</definedName>
    <definedName function="false" hidden="true" localSheetId="5" name="XRefCopy54" vbProcedure="false">#REF!</definedName>
    <definedName function="false" hidden="true" localSheetId="5" name="XRefCopy54Row" vbProcedure="false">#REF!</definedName>
    <definedName function="false" hidden="true" localSheetId="5" name="XRefCopy55" vbProcedure="false">#REF!</definedName>
    <definedName function="false" hidden="true" localSheetId="5" name="XRefCopy55Row" vbProcedure="false">#REF!</definedName>
    <definedName function="false" hidden="true" localSheetId="5" name="XRefCopy56" vbProcedure="false">#REF!</definedName>
    <definedName function="false" hidden="true" localSheetId="5" name="XRefCopy56Row" vbProcedure="false">#REF!</definedName>
    <definedName function="false" hidden="true" localSheetId="5" name="XRefCopy57" vbProcedure="false">#REF!</definedName>
    <definedName function="false" hidden="true" localSheetId="5" name="XRefCopy57Row" vbProcedure="false">#REF!</definedName>
    <definedName function="false" hidden="true" localSheetId="5" name="XRefCopy58" vbProcedure="false">#REF!</definedName>
    <definedName function="false" hidden="true" localSheetId="5" name="XRefCopy58Row" vbProcedure="false">#REF!</definedName>
    <definedName function="false" hidden="true" localSheetId="5" name="XRefCopy59" vbProcedure="false">#REF!</definedName>
    <definedName function="false" hidden="true" localSheetId="5" name="XRefCopy59Row" vbProcedure="false">#REF!</definedName>
    <definedName function="false" hidden="true" localSheetId="5" name="XRefCopy5Row" vbProcedure="false">#REF!</definedName>
    <definedName function="false" hidden="true" localSheetId="5" name="XRefCopy6" vbProcedure="false">#REF!</definedName>
    <definedName function="false" hidden="true" localSheetId="5" name="XRefCopy60" vbProcedure="false">'[41]fluxo consolidado holding'!#ref!</definedName>
    <definedName function="false" hidden="true" localSheetId="5" name="XRefCopy60Row" vbProcedure="false">#REF!</definedName>
    <definedName function="false" hidden="true" localSheetId="5" name="XRefCopy61" vbProcedure="false">'[54]mapa de resultado'!#ref!</definedName>
    <definedName function="false" hidden="true" localSheetId="5" name="XRefCopy61Row" vbProcedure="false">#REF!</definedName>
    <definedName function="false" hidden="true" localSheetId="5" name="XRefCopy62" vbProcedure="false">'[41]fluxo consolidado holding'!#ref!</definedName>
    <definedName function="false" hidden="true" localSheetId="5" name="XRefCopy62Row" vbProcedure="false">#REF!</definedName>
    <definedName function="false" hidden="true" localSheetId="5" name="XRefCopy63" vbProcedure="false">'[41]fluxo consolidado holding'!#ref!</definedName>
    <definedName function="false" hidden="true" localSheetId="5" name="XRefCopy63Row" vbProcedure="false">#REF!</definedName>
    <definedName function="false" hidden="true" localSheetId="5" name="XRefCopy64" vbProcedure="false">'[41]fluxo consolidado holding'!#ref!</definedName>
    <definedName function="false" hidden="true" localSheetId="5" name="XRefCopy64Row" vbProcedure="false">#REF!</definedName>
    <definedName function="false" hidden="true" localSheetId="5" name="XRefCopy65" vbProcedure="false">'[41]fluxo consolidado holding'!#ref!</definedName>
    <definedName function="false" hidden="true" localSheetId="5" name="XRefCopy65Row" vbProcedure="false">#REF!</definedName>
    <definedName function="false" hidden="true" localSheetId="5" name="XRefCopy66" vbProcedure="false">#REF!</definedName>
    <definedName function="false" hidden="true" localSheetId="5" name="XRefCopy66Row" vbProcedure="false">#REF!</definedName>
    <definedName function="false" hidden="true" localSheetId="5" name="XRefCopy67" vbProcedure="false">'[44]receitas vendas inpacel'!#ref!</definedName>
    <definedName function="false" hidden="true" localSheetId="5" name="XRefCopy67Row" vbProcedure="false">#REF!</definedName>
    <definedName function="false" hidden="true" localSheetId="5" name="XRefCopy68" vbProcedure="false">#REF!</definedName>
    <definedName function="false" hidden="true" localSheetId="5" name="XRefCopy68Row" vbProcedure="false">#REF!</definedName>
    <definedName function="false" hidden="true" localSheetId="5" name="XRefCopy69Row" vbProcedure="false">#REF!</definedName>
    <definedName function="false" hidden="true" localSheetId="5" name="XRefCopy6Row" vbProcedure="false">#REF!</definedName>
    <definedName function="false" hidden="true" localSheetId="5" name="XRefCopy70" vbProcedure="false">'[56]pas vendas'!#ref!</definedName>
    <definedName function="false" hidden="true" localSheetId="5" name="XRefCopy70Row" vbProcedure="false">#REF!</definedName>
    <definedName function="false" hidden="true" localSheetId="5" name="XRefCopy71" vbProcedure="false">'[56]pas vendas'!#ref!</definedName>
    <definedName function="false" hidden="true" localSheetId="5" name="XRefCopy71Row" vbProcedure="false">#REF!</definedName>
    <definedName function="false" hidden="true" localSheetId="5" name="XRefCopy72" vbProcedure="false">#REF!</definedName>
    <definedName function="false" hidden="true" localSheetId="5" name="XRefCopy72Row" vbProcedure="false">#REF!</definedName>
    <definedName function="false" hidden="true" localSheetId="5" name="XRefCopy73" vbProcedure="false">'[56]pas vendas'!#ref!</definedName>
    <definedName function="false" hidden="true" localSheetId="5" name="XRefCopy73Row" vbProcedure="false">#REF!</definedName>
    <definedName function="false" hidden="true" localSheetId="5" name="XRefCopy74" vbProcedure="false">#REF!</definedName>
    <definedName function="false" hidden="true" localSheetId="5" name="XRefCopy74Row" vbProcedure="false">#REF!</definedName>
    <definedName function="false" hidden="true" localSheetId="5" name="XRefCopy75" vbProcedure="false">#REF!</definedName>
    <definedName function="false" hidden="true" localSheetId="5" name="XRefCopy75Row" vbProcedure="false">#REF!</definedName>
    <definedName function="false" hidden="true" localSheetId="5" name="XRefCopy76" vbProcedure="false">'[44]receitas vendas inpacel'!#ref!</definedName>
    <definedName function="false" hidden="true" localSheetId="5" name="XRefCopy76Row" vbProcedure="false">#REF!</definedName>
    <definedName function="false" hidden="true" localSheetId="5" name="XRefCopy77" vbProcedure="false">'[44]pas deduções venda inpacel'!#ref!</definedName>
    <definedName function="false" hidden="true" localSheetId="5" name="XRefCopy77Row" vbProcedure="false">#REF!</definedName>
    <definedName function="false" hidden="true" localSheetId="5" name="XRefCopy78" vbProcedure="false">#REF!</definedName>
    <definedName function="false" hidden="true" localSheetId="5" name="XRefCopy78Row" vbProcedure="false">#REF!</definedName>
    <definedName function="false" hidden="true" localSheetId="5" name="XRefCopy79" vbProcedure="false">#REF!</definedName>
    <definedName function="false" hidden="true" localSheetId="5" name="XRefCopy79Row" vbProcedure="false">#REF!</definedName>
    <definedName function="false" hidden="true" localSheetId="5" name="XRefCopy7Row" vbProcedure="false">[57]xref!#ref!</definedName>
    <definedName function="false" hidden="true" localSheetId="5" name="XRefCopy8" vbProcedure="false">#REF!</definedName>
    <definedName function="false" hidden="true" localSheetId="5" name="XRefCopy80" vbProcedure="false">#REF!</definedName>
    <definedName function="false" hidden="true" localSheetId="5" name="XRefCopy80Row" vbProcedure="false">#REF!</definedName>
    <definedName function="false" hidden="true" localSheetId="5" name="XRefCopy81" vbProcedure="false">'[54]mapa de resultado'!#ref!</definedName>
    <definedName function="false" hidden="true" localSheetId="5" name="XRefCopy81Row" vbProcedure="false">#REF!</definedName>
    <definedName function="false" hidden="true" localSheetId="5" name="XRefCopy82" vbProcedure="false">'[47]pas vendas'!#ref!</definedName>
    <definedName function="false" hidden="true" localSheetId="5" name="XRefCopy82Row" vbProcedure="false">#REF!</definedName>
    <definedName function="false" hidden="true" localSheetId="5" name="XRefCopy83" vbProcedure="false">#REF!</definedName>
    <definedName function="false" hidden="true" localSheetId="5" name="XRefCopy83Row" vbProcedure="false">[49]xref!#ref!</definedName>
    <definedName function="false" hidden="true" localSheetId="5" name="XRefCopy84" vbProcedure="false">'[44]deducoes venda ip'!#ref!</definedName>
    <definedName function="false" hidden="true" localSheetId="5" name="XRefCopy85" vbProcedure="false">'[44]deducoes venda ip'!#ref!</definedName>
    <definedName function="false" hidden="true" localSheetId="5" name="XRefCopy85Row" vbProcedure="false">[49]xref!#ref!</definedName>
    <definedName function="false" hidden="true" localSheetId="5" name="XRefCopy86" vbProcedure="false">'[44]deducoes venda ip'!#ref!</definedName>
    <definedName function="false" hidden="true" localSheetId="5" name="XRefCopy86Row" vbProcedure="false">[49]xref!#ref!</definedName>
    <definedName function="false" hidden="true" localSheetId="5" name="XRefCopy87" vbProcedure="false">'[47]pas vendas'!#ref!</definedName>
    <definedName function="false" hidden="true" localSheetId="5" name="XRefCopy87Row" vbProcedure="false">[58]xref!#ref!</definedName>
    <definedName function="false" hidden="true" localSheetId="5" name="XRefCopy8Row" vbProcedure="false">#REF!</definedName>
    <definedName function="false" hidden="true" localSheetId="5" name="XRefCopy9" vbProcedure="false">#REF!</definedName>
    <definedName function="false" hidden="true" localSheetId="5" name="XRefCopy95" vbProcedure="false">#REF!</definedName>
    <definedName function="false" hidden="true" localSheetId="5" name="XRefCopy96" vbProcedure="false">#REF!</definedName>
    <definedName function="false" hidden="true" localSheetId="5" name="XRefCopy97" vbProcedure="false">#REF!</definedName>
    <definedName function="false" hidden="true" localSheetId="5" name="XRefCopy9Row" vbProcedure="false">[59]xref!#ref!</definedName>
    <definedName function="false" hidden="true" localSheetId="5" name="XRefPaste1" vbProcedure="false">#REF!</definedName>
    <definedName function="false" hidden="true" localSheetId="5" name="XRefPaste10" vbProcedure="false">#REF!</definedName>
    <definedName function="false" hidden="true" localSheetId="5" name="XRefPaste100Row" vbProcedure="false">#REF!</definedName>
    <definedName function="false" hidden="true" localSheetId="5" name="XRefPaste101" vbProcedure="false">[60]balanço!#REF!</definedName>
    <definedName function="false" hidden="true" localSheetId="5" name="XRefPaste101Row" vbProcedure="false">#REF!</definedName>
    <definedName function="false" hidden="true" localSheetId="5" name="XRefPaste102" vbProcedure="false">#REF!</definedName>
    <definedName function="false" hidden="true" localSheetId="5" name="XRefPaste102Row" vbProcedure="false">#REF!</definedName>
    <definedName function="false" hidden="true" localSheetId="5" name="XRefPaste103" vbProcedure="false">#REF!</definedName>
    <definedName function="false" hidden="true" localSheetId="5" name="XRefPaste103Row" vbProcedure="false">#REF!</definedName>
    <definedName function="false" hidden="true" localSheetId="5" name="XRefPaste104Row" vbProcedure="false">#REF!</definedName>
    <definedName function="false" hidden="true" localSheetId="5" name="XRefPaste105Row" vbProcedure="false">#REF!</definedName>
    <definedName function="false" hidden="true" localSheetId="5" name="XRefPaste106" vbProcedure="false">#REF!</definedName>
    <definedName function="false" hidden="true" localSheetId="5" name="XRefPaste106Row" vbProcedure="false">#REF!</definedName>
    <definedName function="false" hidden="true" localSheetId="5" name="XRefPaste107Row" vbProcedure="false">#REF!</definedName>
    <definedName function="false" hidden="true" localSheetId="5" name="XRefPaste108Row" vbProcedure="false">#REF!</definedName>
    <definedName function="false" hidden="true" localSheetId="5" name="XRefPaste10Row" vbProcedure="false">#REF!</definedName>
    <definedName function="false" hidden="true" localSheetId="5" name="XRefPaste11" vbProcedure="false">#REF!</definedName>
    <definedName function="false" hidden="true" localSheetId="5" name="XRefPaste111Row" vbProcedure="false">#REF!</definedName>
    <definedName function="false" hidden="true" localSheetId="5" name="XRefPaste112Row" vbProcedure="false">#REF!</definedName>
    <definedName function="false" hidden="true" localSheetId="5" name="XRefPaste117" vbProcedure="false">'[54]mapa de resultado'!#ref!</definedName>
    <definedName function="false" hidden="true" localSheetId="5" name="XRefPaste117Row" vbProcedure="false">#REF!</definedName>
    <definedName function="false" hidden="true" localSheetId="5" name="XRefPaste118" vbProcedure="false">'[54]mapa de resultado'!#ref!</definedName>
    <definedName function="false" hidden="true" localSheetId="5" name="XRefPaste118Row" vbProcedure="false">#REF!</definedName>
    <definedName function="false" hidden="true" localSheetId="5" name="XRefPaste119" vbProcedure="false">'[54]mapa de resultado'!#ref!</definedName>
    <definedName function="false" hidden="true" localSheetId="5" name="XRefPaste119Row" vbProcedure="false">#REF!</definedName>
    <definedName function="false" hidden="true" localSheetId="5" name="XRefPaste11Row" vbProcedure="false">#REF!</definedName>
    <definedName function="false" hidden="true" localSheetId="5" name="XRefPaste12" vbProcedure="false">#REF!</definedName>
    <definedName function="false" hidden="true" localSheetId="5" name="XRefPaste120" vbProcedure="false">#REF!</definedName>
    <definedName function="false" hidden="true" localSheetId="5" name="XRefPaste120Row" vbProcedure="false">#REF!</definedName>
    <definedName function="false" hidden="true" localSheetId="5" name="XRefPaste121Row" vbProcedure="false">#REF!</definedName>
    <definedName function="false" hidden="true" localSheetId="5" name="XRefPaste122Row" vbProcedure="false">#REF!</definedName>
    <definedName function="false" hidden="true" localSheetId="5" name="XRefPaste123Row" vbProcedure="false">#REF!</definedName>
    <definedName function="false" hidden="true" localSheetId="5" name="XRefPaste124Row" vbProcedure="false">#REF!</definedName>
    <definedName function="false" hidden="true" localSheetId="5" name="XRefPaste126Row" vbProcedure="false">#REF!</definedName>
    <definedName function="false" hidden="true" localSheetId="5" name="XRefPaste127Row" vbProcedure="false">#REF!</definedName>
    <definedName function="false" hidden="true" localSheetId="5" name="XRefPaste128Row" vbProcedure="false">#REF!</definedName>
    <definedName function="false" hidden="true" localSheetId="5" name="XRefPaste129Row" vbProcedure="false">#REF!</definedName>
    <definedName function="false" hidden="true" localSheetId="5" name="XRefPaste12Row" vbProcedure="false">#REF!</definedName>
    <definedName function="false" hidden="true" localSheetId="5" name="XRefPaste13" vbProcedure="false">#REF!</definedName>
    <definedName function="false" hidden="true" localSheetId="5" name="XRefPaste130Row" vbProcedure="false">#REF!</definedName>
    <definedName function="false" hidden="true" localSheetId="5" name="XRefPaste131Row" vbProcedure="false">#REF!</definedName>
    <definedName function="false" hidden="true" localSheetId="5" name="XRefPaste132Row" vbProcedure="false">#REF!</definedName>
    <definedName function="false" hidden="true" localSheetId="5" name="XRefPaste133Row" vbProcedure="false">#REF!</definedName>
    <definedName function="false" hidden="true" localSheetId="5" name="XRefPaste134Row" vbProcedure="false">#REF!</definedName>
    <definedName function="false" hidden="true" localSheetId="5" name="XRefPaste135Row" vbProcedure="false">#REF!</definedName>
    <definedName function="false" hidden="true" localSheetId="5" name="XRefPaste136Row" vbProcedure="false">#REF!</definedName>
    <definedName function="false" hidden="true" localSheetId="5" name="XRefPaste137Row" vbProcedure="false">#REF!</definedName>
    <definedName function="false" hidden="true" localSheetId="5" name="XRefPaste138Row" vbProcedure="false">#REF!</definedName>
    <definedName function="false" hidden="true" localSheetId="5" name="XRefPaste139" vbProcedure="false">'[54]mapa de resultado'!#ref!</definedName>
    <definedName function="false" hidden="true" localSheetId="5" name="XRefPaste139Row" vbProcedure="false">#REF!</definedName>
    <definedName function="false" hidden="true" localSheetId="5" name="XRefPaste13Row" vbProcedure="false">#REF!</definedName>
    <definedName function="false" hidden="true" localSheetId="5" name="XRefPaste14" vbProcedure="false">#REF!</definedName>
    <definedName function="false" hidden="true" localSheetId="5" name="XRefPaste14Row" vbProcedure="false">#REF!</definedName>
    <definedName function="false" hidden="true" localSheetId="5" name="XRefPaste15" vbProcedure="false">#REF!</definedName>
    <definedName function="false" hidden="true" localSheetId="5" name="XRefPaste15Row" vbProcedure="false">#REF!</definedName>
    <definedName function="false" hidden="true" localSheetId="5" name="XRefPaste16" vbProcedure="false">#REF!</definedName>
    <definedName function="false" hidden="true" localSheetId="5" name="XRefPaste16Row" vbProcedure="false">#REF!</definedName>
    <definedName function="false" hidden="true" localSheetId="5" name="XRefPaste17" vbProcedure="false">[42]bp!#ref!</definedName>
    <definedName function="false" hidden="true" localSheetId="5" name="XRefPaste17Row" vbProcedure="false">#REF!</definedName>
    <definedName function="false" hidden="true" localSheetId="5" name="XRefPaste18" vbProcedure="false">#REF!</definedName>
    <definedName function="false" hidden="true" localSheetId="5" name="XRefPaste18Row" vbProcedure="false">#REF!</definedName>
    <definedName function="false" hidden="true" localSheetId="5" name="XRefPaste19" vbProcedure="false">#REF!</definedName>
    <definedName function="false" hidden="true" localSheetId="5" name="XRefPaste19Row" vbProcedure="false">#REF!</definedName>
    <definedName function="false" hidden="true" localSheetId="5" name="XRefPaste1Row" vbProcedure="false">#REF!</definedName>
    <definedName function="false" hidden="true" localSheetId="5" name="XRefPaste2" vbProcedure="false">#REF!</definedName>
    <definedName function="false" hidden="true" localSheetId="5" name="XRefPaste20" vbProcedure="false">#REF!</definedName>
    <definedName function="false" hidden="true" localSheetId="5" name="XRefPaste20Row" vbProcedure="false">#REF!</definedName>
    <definedName function="false" hidden="true" localSheetId="5" name="XRefPaste21" vbProcedure="false">#REF!</definedName>
    <definedName function="false" hidden="true" localSheetId="5" name="XRefPaste21Row" vbProcedure="false">#REF!</definedName>
    <definedName function="false" hidden="true" localSheetId="5" name="XRefPaste22" vbProcedure="false">#REF!</definedName>
    <definedName function="false" hidden="true" localSheetId="5" name="XRefPaste22Row" vbProcedure="false">#REF!</definedName>
    <definedName function="false" hidden="true" localSheetId="5" name="XRefPaste23" vbProcedure="false">#REF!</definedName>
    <definedName function="false" hidden="true" localSheetId="5" name="XRefPaste23Row" vbProcedure="false">#REF!</definedName>
    <definedName function="false" hidden="true" localSheetId="5" name="XRefPaste24Row" vbProcedure="false">#REF!</definedName>
    <definedName function="false" hidden="true" localSheetId="5" name="XRefPaste25" vbProcedure="false">'[61]analise das baixas'!#ref!</definedName>
    <definedName function="false" hidden="true" localSheetId="5" name="XRefPaste25Row" vbProcedure="false">#REF!</definedName>
    <definedName function="false" hidden="true" localSheetId="5" name="XRefPaste26" vbProcedure="false">#REF!</definedName>
    <definedName function="false" hidden="true" localSheetId="5" name="XRefPaste26Row" vbProcedure="false">#REF!</definedName>
    <definedName function="false" hidden="true" localSheetId="5" name="XRefPaste27" vbProcedure="false">'[61]analise das baixas'!#ref!</definedName>
    <definedName function="false" hidden="true" localSheetId="5" name="XRefPaste27Row" vbProcedure="false">#REF!</definedName>
    <definedName function="false" hidden="true" localSheetId="5" name="XRefPaste28" vbProcedure="false">'[51]paes inss'!#ref!</definedName>
    <definedName function="false" hidden="true" localSheetId="5" name="XRefPaste28Row" vbProcedure="false">#REF!</definedName>
    <definedName function="false" hidden="true" localSheetId="5" name="XRefPaste29" vbProcedure="false">#REF!</definedName>
    <definedName function="false" hidden="true" localSheetId="5" name="XRefPaste29Row" vbProcedure="false">#REF!</definedName>
    <definedName function="false" hidden="true" localSheetId="5" name="XRefPaste2Row" vbProcedure="false">#REF!</definedName>
    <definedName function="false" hidden="true" localSheetId="5" name="XRefPaste3" vbProcedure="false">#REF!</definedName>
    <definedName function="false" hidden="true" localSheetId="5" name="XRefPaste30" vbProcedure="false">#REF!</definedName>
    <definedName function="false" hidden="true" localSheetId="5" name="XRefPaste31" vbProcedure="false">'[51]paes inss'!#ref!</definedName>
    <definedName function="false" hidden="true" localSheetId="5" name="XRefPaste31Row" vbProcedure="false">#REF!</definedName>
    <definedName function="false" hidden="true" localSheetId="5" name="XRefPaste32" vbProcedure="false">#REF!</definedName>
    <definedName function="false" hidden="true" localSheetId="5" name="XRefPaste32Row" vbProcedure="false">#REF!</definedName>
    <definedName function="false" hidden="true" localSheetId="5" name="XRefPaste33" vbProcedure="false">[57]lead!#ref!</definedName>
    <definedName function="false" hidden="true" localSheetId="5" name="XRefPaste33Row" vbProcedure="false">#REF!</definedName>
    <definedName function="false" hidden="true" localSheetId="5" name="XRefPaste34" vbProcedure="false">'[53]paes tributos federais'!#ref!</definedName>
    <definedName function="false" hidden="true" localSheetId="5" name="XRefPaste34Row" vbProcedure="false">#REF!</definedName>
    <definedName function="false" hidden="true" localSheetId="5" name="XRefPaste35" vbProcedure="false">#REF!</definedName>
    <definedName function="false" hidden="true" localSheetId="5" name="XRefPaste35Row" vbProcedure="false">#REF!</definedName>
    <definedName function="false" hidden="true" localSheetId="5" name="XRefPaste36" vbProcedure="false">[57]lead!#ref!</definedName>
    <definedName function="false" hidden="true" localSheetId="5" name="XRefPaste36Row" vbProcedure="false">#REF!</definedName>
    <definedName function="false" hidden="true" localSheetId="5" name="XRefPaste37" vbProcedure="false">#REF!</definedName>
    <definedName function="false" hidden="true" localSheetId="5" name="XRefPaste37Row" vbProcedure="false">#REF!</definedName>
    <definedName function="false" hidden="true" localSheetId="5" name="XRefPaste38" vbProcedure="false">#REF!</definedName>
    <definedName function="false" hidden="true" localSheetId="5" name="XRefPaste38Row" vbProcedure="false">#REF!</definedName>
    <definedName function="false" hidden="true" localSheetId="5" name="XRefPaste39" vbProcedure="false">#REF!</definedName>
    <definedName function="false" hidden="true" localSheetId="5" name="XRefPaste39Row" vbProcedure="false">#REF!</definedName>
    <definedName function="false" hidden="true" localSheetId="5" name="XRefPaste3Row" vbProcedure="false">#REF!</definedName>
    <definedName function="false" hidden="true" localSheetId="5" name="XRefPaste4" vbProcedure="false">#REF!</definedName>
    <definedName function="false" hidden="true" localSheetId="5" name="XRefPaste40" vbProcedure="false">[63]dre!#ref!</definedName>
    <definedName function="false" hidden="true" localSheetId="5" name="XRefPaste40Row" vbProcedure="false">#REF!</definedName>
    <definedName function="false" hidden="true" localSheetId="5" name="XRefPaste41" vbProcedure="false">[63]dre!#ref!</definedName>
    <definedName function="false" hidden="true" localSheetId="5" name="XRefPaste41Row" vbProcedure="false">#REF!</definedName>
    <definedName function="false" hidden="true" localSheetId="5" name="XRefPaste42" vbProcedure="false">[63]dre!#ref!</definedName>
    <definedName function="false" hidden="true" localSheetId="5" name="XRefPaste42Row" vbProcedure="false">#REF!</definedName>
    <definedName function="false" hidden="true" localSheetId="5" name="XRefPaste43" vbProcedure="false">[41]dre!#ref!</definedName>
    <definedName function="false" hidden="true" localSheetId="5" name="XRefPaste43Row" vbProcedure="false">#REF!</definedName>
    <definedName function="false" hidden="true" localSheetId="5" name="XRefPaste44" vbProcedure="false">'[54]deposito judicial'!#ref!</definedName>
    <definedName function="false" hidden="true" localSheetId="5" name="XRefPaste44Row" vbProcedure="false">#REF!</definedName>
    <definedName function="false" hidden="true" localSheetId="5" name="XRefPaste45" vbProcedure="false">#REF!</definedName>
    <definedName function="false" hidden="true" localSheetId="5" name="XRefPaste45Row" vbProcedure="false">#REF!</definedName>
    <definedName function="false" hidden="true" localSheetId="5" name="XRefPaste46" vbProcedure="false">#REF!</definedName>
    <definedName function="false" hidden="true" localSheetId="5" name="XRefPaste46Row" vbProcedure="false">#REF!</definedName>
    <definedName function="false" hidden="true" localSheetId="5" name="XRefPaste47Row" vbProcedure="false">#REF!</definedName>
    <definedName function="false" hidden="true" localSheetId="5" name="XRefPaste48" vbProcedure="false">'[41]fluxo consolidado holding'!#ref!</definedName>
    <definedName function="false" hidden="true" localSheetId="5" name="XRefPaste48Row" vbProcedure="false">#REF!</definedName>
    <definedName function="false" hidden="true" localSheetId="5" name="XRefPaste49Row" vbProcedure="false">#REF!</definedName>
    <definedName function="false" hidden="true" localSheetId="5" name="XRefPaste4Row" vbProcedure="false">#REF!</definedName>
    <definedName function="false" hidden="true" localSheetId="5" name="XRefPaste5" vbProcedure="false">#REF!</definedName>
    <definedName function="false" hidden="true" localSheetId="5" name="XRefPaste50Row" vbProcedure="false">#REF!</definedName>
    <definedName function="false" hidden="true" localSheetId="5" name="XRefPaste51Row" vbProcedure="false">#REF!</definedName>
    <definedName function="false" hidden="true" localSheetId="5" name="XRefPaste52Row" vbProcedure="false">#REF!</definedName>
    <definedName function="false" hidden="true" localSheetId="5" name="XRefPaste53" vbProcedure="false">#REF!</definedName>
    <definedName function="false" hidden="true" localSheetId="5" name="XRefPaste53Row" vbProcedure="false">#REF!</definedName>
    <definedName function="false" hidden="true" localSheetId="5" name="XRefPaste55Row" vbProcedure="false">#REF!</definedName>
    <definedName function="false" hidden="true" localSheetId="5" name="XRefPaste56" vbProcedure="false">#REF!</definedName>
    <definedName function="false" hidden="true" localSheetId="5" name="XRefPaste56Row" vbProcedure="false">#REF!</definedName>
    <definedName function="false" hidden="true" localSheetId="5" name="XRefPaste57Row" vbProcedure="false">#REF!</definedName>
    <definedName function="false" hidden="true" localSheetId="5" name="XRefPaste58Row" vbProcedure="false">#REF!</definedName>
    <definedName function="false" hidden="true" localSheetId="5" name="XRefPaste59Row" vbProcedure="false">#REF!</definedName>
    <definedName function="false" hidden="true" localSheetId="5" name="XRefPaste5Row" vbProcedure="false">#REF!</definedName>
    <definedName function="false" hidden="true" localSheetId="5" name="XRefPaste6" vbProcedure="false">[42]bp!#ref!</definedName>
    <definedName function="false" hidden="true" localSheetId="5" name="XRefPaste60Row" vbProcedure="false">#REF!</definedName>
    <definedName function="false" hidden="true" localSheetId="5" name="XRefPaste61" vbProcedure="false">'[45]mútuos não realizáveis'!#ref!</definedName>
    <definedName function="false" hidden="true" localSheetId="5" name="XRefPaste61Row" vbProcedure="false">#REF!</definedName>
    <definedName function="false" hidden="true" localSheetId="5" name="XRefPaste62Row" vbProcedure="false">#REF!</definedName>
    <definedName function="false" hidden="true" localSheetId="5" name="XRefPaste63Row" vbProcedure="false">#REF!</definedName>
    <definedName function="false" hidden="true" localSheetId="5" name="XRefPaste64Row" vbProcedure="false">#REF!</definedName>
    <definedName function="false" hidden="true" localSheetId="5" name="XRefPaste65Row" vbProcedure="false">#REF!</definedName>
    <definedName function="false" hidden="true" localSheetId="5" name="XRefPaste66" vbProcedure="false">'[41]fluxo consolidado holding'!#ref!</definedName>
    <definedName function="false" hidden="true" localSheetId="5" name="XRefPaste66Row" vbProcedure="false">#REF!</definedName>
    <definedName function="false" hidden="true" localSheetId="5" name="XRefPaste67" vbProcedure="false">'[45]mútuos não realizáveis'!#ref!</definedName>
    <definedName function="false" hidden="true" localSheetId="5" name="XRefPaste67Row" vbProcedure="false">#REF!</definedName>
    <definedName function="false" hidden="true" localSheetId="5" name="XRefPaste68" vbProcedure="false">'[41]fluxo consolidado holding'!#ref!</definedName>
    <definedName function="false" hidden="true" localSheetId="5" name="XRefPaste68Row" vbProcedure="false">#REF!</definedName>
    <definedName function="false" hidden="true" localSheetId="5" name="XRefPaste69" vbProcedure="false">'[41]fluxo consolidado holding'!#ref!</definedName>
    <definedName function="false" hidden="true" localSheetId="5" name="XRefPaste69Row" vbProcedure="false">#REF!</definedName>
    <definedName function="false" hidden="true" localSheetId="5" name="XRefPaste6Row" vbProcedure="false">#REF!</definedName>
    <definedName function="false" hidden="true" localSheetId="5" name="XRefPaste7" vbProcedure="false">[42]bp!#ref!</definedName>
    <definedName function="false" hidden="true" localSheetId="5" name="XRefPaste70" vbProcedure="false">#REF!</definedName>
    <definedName function="false" hidden="true" localSheetId="5" name="XRefPaste70Row" vbProcedure="false">#REF!</definedName>
    <definedName function="false" hidden="true" localSheetId="5" name="XRefPaste71" vbProcedure="false">#REF!</definedName>
    <definedName function="false" hidden="true" localSheetId="5" name="XRefPaste71Row" vbProcedure="false">#REF!</definedName>
    <definedName function="false" hidden="true" localSheetId="5" name="XRefPaste72" vbProcedure="false">#REF!</definedName>
    <definedName function="false" hidden="true" localSheetId="5" name="XRefPaste75Row" vbProcedure="false">#REF!</definedName>
    <definedName function="false" hidden="true" localSheetId="5" name="XRefPaste7Row" vbProcedure="false">#REF!</definedName>
    <definedName function="false" hidden="true" localSheetId="5" name="XRefPaste8" vbProcedure="false">#REF!</definedName>
    <definedName function="false" hidden="true" localSheetId="5" name="XRefPaste85Row" vbProcedure="false">#REF!</definedName>
    <definedName function="false" hidden="true" localSheetId="5" name="XRefPaste88" vbProcedure="false">#REF!</definedName>
    <definedName function="false" hidden="true" localSheetId="5" name="XRefPaste89" vbProcedure="false">#REF!</definedName>
    <definedName function="false" hidden="true" localSheetId="5" name="XRefPaste89Row" vbProcedure="false">#REF!</definedName>
    <definedName function="false" hidden="true" localSheetId="5" name="XRefPaste8Row" vbProcedure="false">[65]xref!#ref!</definedName>
    <definedName function="false" hidden="true" localSheetId="5" name="XRefPaste9" vbProcedure="false">#REF!</definedName>
    <definedName function="false" hidden="true" localSheetId="5" name="XRefPaste90" vbProcedure="false">'[66]balanço patrimonial'!#ref!</definedName>
    <definedName function="false" hidden="true" localSheetId="5" name="XRefPaste90Row" vbProcedure="false">#REF!</definedName>
    <definedName function="false" hidden="true" localSheetId="5" name="XRefPaste91" vbProcedure="false">'[66]balanço patrimonial'!#ref!</definedName>
    <definedName function="false" hidden="true" localSheetId="5" name="XRefPaste91Row" vbProcedure="false">#REF!</definedName>
    <definedName function="false" hidden="true" localSheetId="5" name="XRefPaste92" vbProcedure="false">'[66]balanço patrimonial'!#ref!</definedName>
    <definedName function="false" hidden="true" localSheetId="5" name="XRefPaste92Row" vbProcedure="false">#REF!</definedName>
    <definedName function="false" hidden="true" localSheetId="5" name="XRefPaste93" vbProcedure="false">'[66]balanço patrimonial'!#ref!</definedName>
    <definedName function="false" hidden="true" localSheetId="5" name="XRefPaste93Row" vbProcedure="false">#REF!</definedName>
    <definedName function="false" hidden="true" localSheetId="5" name="XRefPaste94" vbProcedure="false">'[66]balanço patrimonial'!#ref!</definedName>
    <definedName function="false" hidden="true" localSheetId="5" name="XRefPaste94Row" vbProcedure="false">#REF!</definedName>
    <definedName function="false" hidden="true" localSheetId="5" name="XRefPaste95" vbProcedure="false">'[66]balanço patrimonial'!#ref!</definedName>
    <definedName function="false" hidden="true" localSheetId="5" name="XRefPaste95Row" vbProcedure="false">#REF!</definedName>
    <definedName function="false" hidden="true" localSheetId="5" name="XRefPaste98" vbProcedure="false">'[66]balanço patrimonial'!#ref!</definedName>
    <definedName function="false" hidden="true" localSheetId="5" name="XRefPaste98Row" vbProcedure="false">#REF!</definedName>
    <definedName function="false" hidden="true" localSheetId="5" name="XRefPaste99" vbProcedure="false">#REF!</definedName>
    <definedName function="false" hidden="true" localSheetId="5" name="XRefPaste99Row" vbProcedure="false">#REF!</definedName>
    <definedName function="false" hidden="true" localSheetId="5" name="XRefPaste9Row" vbProcedure="false">#REF!</definedName>
    <definedName function="false" hidden="true" localSheetId="5" name="XREF_COLUMN_1" vbProcedure="false">#REF!</definedName>
    <definedName function="false" hidden="true" localSheetId="5" name="XREF_COLUMN_10" vbProcedure="false">'[40]cpmf a rec'!#ref!</definedName>
    <definedName function="false" hidden="true" localSheetId="5" name="XREF_COLUMN_11" vbProcedure="false">#REF!</definedName>
    <definedName function="false" hidden="true" localSheetId="5" name="XREF_COLUMN_12" vbProcedure="false">'[41]fluxo consolidado holding'!#ref!</definedName>
    <definedName function="false" hidden="true" localSheetId="5" name="XREF_COLUMN_13" vbProcedure="false">#REF!</definedName>
    <definedName function="false" hidden="true" localSheetId="5" name="XREF_COLUMN_14" vbProcedure="false">#REF!</definedName>
    <definedName function="false" hidden="true" localSheetId="5" name="XREF_COLUMN_15" vbProcedure="false">#REF!</definedName>
    <definedName function="false" hidden="true" localSheetId="5" name="XREF_COLUMN_16" vbProcedure="false">#REF!</definedName>
    <definedName function="false" hidden="true" localSheetId="5" name="XREF_COLUMN_17" vbProcedure="false">#REF!</definedName>
    <definedName function="false" hidden="true" localSheetId="5" name="XREF_COLUMN_18" vbProcedure="false">#REF!</definedName>
    <definedName function="false" hidden="true" localSheetId="5" name="XREF_COLUMN_19" vbProcedure="false">#REF!</definedName>
    <definedName function="false" hidden="true" localSheetId="5" name="XREF_COLUMN_2" vbProcedure="false">[42]bp!#ref!</definedName>
    <definedName function="false" hidden="true" localSheetId="5" name="XREF_COLUMN_20" vbProcedure="false">#REF!</definedName>
    <definedName function="false" hidden="true" localSheetId="5" name="XREF_COLUMN_21" vbProcedure="false">#REF!</definedName>
    <definedName function="false" hidden="true" localSheetId="5" name="XREF_COLUMN_23" vbProcedure="false">#REF!</definedName>
    <definedName function="false" hidden="true" localSheetId="5" name="XREF_COLUMN_24" vbProcedure="false">#REF!</definedName>
    <definedName function="false" hidden="true" localSheetId="5" name="XREF_COLUMN_25" vbProcedure="false">#REF!</definedName>
    <definedName function="false" hidden="true" localSheetId="5" name="XREF_COLUMN_26" vbProcedure="false">#REF!</definedName>
    <definedName function="false" hidden="true" localSheetId="5" name="XREF_COLUMN_27" vbProcedure="false">'[44]receitas vendas inpacel'!#ref!</definedName>
    <definedName function="false" hidden="true" localSheetId="5" name="XREF_COLUMN_28" vbProcedure="false">'[45]mútuos não realizáveis'!#ref!</definedName>
    <definedName function="false" hidden="true" localSheetId="5" name="XREF_COLUMN_29" vbProcedure="false">#REF!</definedName>
    <definedName function="false" hidden="true" localSheetId="5" name="XREF_COLUMN_3" vbProcedure="false">[42]bp!#ref!</definedName>
    <definedName function="false" hidden="true" localSheetId="5" name="XREF_COLUMN_30" vbProcedure="false">#REF!</definedName>
    <definedName function="false" hidden="true" localSheetId="5" name="XREF_COLUMN_31" vbProcedure="false">[46]mapa!#ref!</definedName>
    <definedName function="false" hidden="true" localSheetId="5" name="XREF_COLUMN_32" vbProcedure="false">#REF!</definedName>
    <definedName function="false" hidden="true" localSheetId="5" name="XREF_COLUMN_33" vbProcedure="false">#REF!</definedName>
    <definedName function="false" hidden="true" localSheetId="5" name="XREF_COLUMN_34" vbProcedure="false">#REF!</definedName>
    <definedName function="false" hidden="true" localSheetId="5" name="XREF_COLUMN_35" vbProcedure="false">#REF!</definedName>
    <definedName function="false" hidden="true" localSheetId="5" name="XREF_COLUMN_36" vbProcedure="false">#REF!</definedName>
    <definedName function="false" hidden="true" localSheetId="5" name="XREF_COLUMN_37" vbProcedure="false">#REF!</definedName>
    <definedName function="false" hidden="true" localSheetId="5" name="XREF_COLUMN_38" vbProcedure="false">'[47]pas vendas'!#ref!</definedName>
    <definedName function="false" hidden="true" localSheetId="5" name="XREF_COLUMN_39" vbProcedure="false">'[47]pas vendas'!#ref!</definedName>
    <definedName function="false" hidden="true" localSheetId="5" name="XREF_COLUMN_4" vbProcedure="false">[47]dre!#ref!</definedName>
    <definedName function="false" hidden="true" localSheetId="5" name="XREF_COLUMN_40" vbProcedure="false">#REF!</definedName>
    <definedName function="false" hidden="true" localSheetId="5" name="XREF_COLUMN_41" vbProcedure="false">'[47]pas vendas'!#ref!</definedName>
    <definedName function="false" hidden="true" localSheetId="5" name="XREF_COLUMN_42" vbProcedure="false">'[44]deducoes venda ip'!#ref!</definedName>
    <definedName function="false" hidden="true" localSheetId="5" name="XREF_COLUMN_43" vbProcedure="false">#REF!</definedName>
    <definedName function="false" hidden="true" localSheetId="5" name="XREF_COLUMN_44" vbProcedure="false">#REF!</definedName>
    <definedName function="false" hidden="true" localSheetId="5" name="XREF_COLUMN_45" vbProcedure="false">'[44]pas deduções venda inpacel'!#ref!</definedName>
    <definedName function="false" hidden="true" localSheetId="5" name="XREF_COLUMN_5" vbProcedure="false">[48]fgts!#ref!</definedName>
    <definedName function="false" hidden="true" localSheetId="5" name="XREF_COLUMN_6" vbProcedure="false">[49]lead!#ref!</definedName>
    <definedName function="false" hidden="true" localSheetId="5" name="XREF_COLUMN_7" vbProcedure="false">#REF!</definedName>
    <definedName function="false" hidden="true" localSheetId="5" name="XREF_COLUMN_8" vbProcedure="false">#REF!</definedName>
    <definedName function="false" hidden="true" localSheetId="5" name="XREF_COLUMN_9" vbProcedure="false">#REF!</definedName>
    <definedName function="false" hidden="true" localSheetId="5" name="xxxx" vbProcedure="false">#REF!</definedName>
    <definedName function="false" hidden="true" localSheetId="5" name="yy" vbProcedure="false">#REF!</definedName>
    <definedName function="false" hidden="true" localSheetId="5" name="ZFLHDSZLGKJ" vbProcedure="false">[29]xref!#ref!</definedName>
    <definedName function="false" hidden="true" localSheetId="5" name="ZS" vbProcedure="false">'[68]população res.'!#ref!</definedName>
    <definedName function="false" hidden="true" localSheetId="5" name="z\" vbProcedure="false">#REF!</definedName>
    <definedName function="false" hidden="false" localSheetId="5" name="\I" vbProcedure="false">#REF!</definedName>
    <definedName function="false" hidden="false" localSheetId="5" name="\S" vbProcedure="false">[1]compos1!#ref!</definedName>
    <definedName function="false" hidden="true" localSheetId="5" name="_11_123Grap" vbProcedure="false">[8]icatu!#ref!</definedName>
    <definedName function="false" hidden="false" localSheetId="5" name="_1Excel_BuiltIn_Print_Area_7_1" vbProcedure="false">#REF!</definedName>
    <definedName function="false" hidden="true" localSheetId="5" name="_1_0__123Grap" vbProcedure="false">[7]icatu!#ref!</definedName>
    <definedName function="false" hidden="true" localSheetId="5" name="_1_123Grap" vbProcedure="false">[7]icatu!#ref!</definedName>
    <definedName function="false" hidden="true" localSheetId="5" name="_1__123Graph_BGrßfico_10C" vbProcedure="false">#REF!</definedName>
    <definedName function="false" hidden="true" localSheetId="5" name="_22_0__123Grap" vbProcedure="false">[8]icatu!#ref!</definedName>
    <definedName function="false" hidden="false" localSheetId="5" name="_2Excel_BuiltIn_Print_Area_8_1" vbProcedure="false">#REF!</definedName>
    <definedName function="false" hidden="true" localSheetId="5" name="_2_0__123Grap" vbProcedure="false">[9]icatu!#ref!</definedName>
    <definedName function="false" hidden="false" localSheetId="5" name="_3Excel_BuiltIn_Print_Titles_1_1" vbProcedure="false">#REF!</definedName>
    <definedName function="false" hidden="true" localSheetId="5" name="_3_0__123Grap" vbProcedure="false">[6]icatu!#ref!</definedName>
    <definedName function="false" hidden="false" localSheetId="5" name="_br4" vbProcedure="false">#REF!</definedName>
    <definedName function="false" hidden="true" localSheetId="5" name="_Filll" vbProcedure="false">[11]elétrica!#REF!</definedName>
    <definedName function="false" hidden="false" localSheetId="5" name="_I" vbProcedure="false">#REF!</definedName>
    <definedName function="false" hidden="true" localSheetId="5" name="_Key1" vbProcedure="false">#REF!</definedName>
    <definedName function="false" hidden="true" localSheetId="5" name="_Key2" vbProcedure="false">#REF!</definedName>
    <definedName function="false" hidden="true" localSheetId="5" name="_la4" vbProcedure="false">#REF!</definedName>
    <definedName function="false" hidden="true" localSheetId="5" name="_la5" vbProcedure="false">#REF!</definedName>
    <definedName function="false" hidden="true" localSheetId="5" name="_la6" vbProcedure="false">#REF!</definedName>
    <definedName function="false" hidden="true" localSheetId="5" name="_la7" vbProcedure="false">#REF!</definedName>
    <definedName function="false" hidden="true" localSheetId="5" name="_la8" vbProcedure="false">#REF!</definedName>
    <definedName function="false" hidden="true" localSheetId="5" name="_la9" vbProcedure="false">#REF!</definedName>
    <definedName function="false" hidden="true" localSheetId="5" name="_lb1" vbProcedure="false">#REF!</definedName>
    <definedName function="false" hidden="true" localSheetId="5" name="_lb10" vbProcedure="false">#REF!</definedName>
    <definedName function="false" hidden="true" localSheetId="5" name="_lb11" vbProcedure="false">#REF!</definedName>
    <definedName function="false" hidden="true" localSheetId="5" name="_lb12" vbProcedure="false">#REF!</definedName>
    <definedName function="false" hidden="true" localSheetId="5" name="_lb13" vbProcedure="false">#REF!</definedName>
    <definedName function="false" hidden="true" localSheetId="5" name="_lb14" vbProcedure="false">#REF!</definedName>
    <definedName function="false" hidden="true" localSheetId="5" name="_lb15" vbProcedure="false">#REF!</definedName>
    <definedName function="false" hidden="true" localSheetId="5" name="_lb16" vbProcedure="false">#REF!</definedName>
    <definedName function="false" hidden="true" localSheetId="5" name="_lb17" vbProcedure="false">#REF!</definedName>
    <definedName function="false" hidden="true" localSheetId="5" name="_lb18" vbProcedure="false">#REF!</definedName>
    <definedName function="false" hidden="true" localSheetId="5" name="_lb19" vbProcedure="false">#REF!</definedName>
    <definedName function="false" hidden="true" localSheetId="5" name="_lb2" vbProcedure="false">#REF!</definedName>
    <definedName function="false" hidden="true" localSheetId="5" name="_lb20" vbProcedure="false">#REF!</definedName>
    <definedName function="false" hidden="true" localSheetId="5" name="_lb21" vbProcedure="false">#REF!</definedName>
    <definedName function="false" hidden="true" localSheetId="5" name="_lb22" vbProcedure="false">#REF!</definedName>
    <definedName function="false" hidden="true" localSheetId="5" name="_lb23" vbProcedure="false">#REF!</definedName>
    <definedName function="false" hidden="true" localSheetId="5" name="_lb24" vbProcedure="false">#REF!</definedName>
    <definedName function="false" hidden="true" localSheetId="5" name="_lb25" vbProcedure="false">#REF!</definedName>
    <definedName function="false" hidden="true" localSheetId="5" name="_lb27" vbProcedure="false">#REF!</definedName>
    <definedName function="false" hidden="true" localSheetId="5" name="_lb28" vbProcedure="false">#REF!</definedName>
    <definedName function="false" hidden="true" localSheetId="5" name="_lb29" vbProcedure="false">#REF!</definedName>
    <definedName function="false" hidden="true" localSheetId="5" name="_lb3" vbProcedure="false">#REF!</definedName>
    <definedName function="false" hidden="true" localSheetId="5" name="_lb30" vbProcedure="false">#REF!</definedName>
    <definedName function="false" hidden="true" localSheetId="5" name="_lb31" vbProcedure="false">#REF!</definedName>
    <definedName function="false" hidden="true" localSheetId="5" name="_lb32" vbProcedure="false">#REF!</definedName>
    <definedName function="false" hidden="true" localSheetId="5" name="_lb4" vbProcedure="false">#REF!</definedName>
    <definedName function="false" hidden="true" localSheetId="5" name="_lb5" vbProcedure="false">#REF!</definedName>
    <definedName function="false" hidden="true" localSheetId="5" name="_lb6" vbProcedure="false">#REF!</definedName>
    <definedName function="false" hidden="true" localSheetId="5" name="_lb7" vbProcedure="false">#REF!</definedName>
    <definedName function="false" hidden="true" localSheetId="5" name="_lb8" vbProcedure="false">#REF!</definedName>
    <definedName function="false" hidden="true" localSheetId="5" name="_lb9" vbProcedure="false">#REF!</definedName>
    <definedName function="false" hidden="true" localSheetId="5" name="_lbc1" vbProcedure="false">#REF!</definedName>
    <definedName function="false" hidden="true" localSheetId="5" name="_lbc10" vbProcedure="false">#REF!</definedName>
    <definedName function="false" hidden="true" localSheetId="5" name="_lbc11" vbProcedure="false">#REF!</definedName>
    <definedName function="false" hidden="true" localSheetId="5" name="_lbc12" vbProcedure="false">#REF!</definedName>
    <definedName function="false" hidden="true" localSheetId="5" name="_lbc13" vbProcedure="false">#REF!</definedName>
    <definedName function="false" hidden="true" localSheetId="5" name="_lbc14" vbProcedure="false">#REF!</definedName>
    <definedName function="false" hidden="true" localSheetId="5" name="_lbc15" vbProcedure="false">#REF!</definedName>
    <definedName function="false" hidden="true" localSheetId="5" name="_lbc16" vbProcedure="false">#REF!</definedName>
    <definedName function="false" hidden="true" localSheetId="5" name="_lbc17" vbProcedure="false">#REF!</definedName>
    <definedName function="false" hidden="true" localSheetId="5" name="_lbc18" vbProcedure="false">#REF!</definedName>
    <definedName function="false" hidden="true" localSheetId="5" name="_lbc19" vbProcedure="false">#REF!</definedName>
    <definedName function="false" hidden="true" localSheetId="5" name="_lbc2" vbProcedure="false">#REF!</definedName>
    <definedName function="false" hidden="true" localSheetId="5" name="_lbc20" vbProcedure="false">#REF!</definedName>
    <definedName function="false" hidden="true" localSheetId="5" name="_lbc21" vbProcedure="false">#REF!</definedName>
    <definedName function="false" hidden="true" localSheetId="5" name="_lbc22" vbProcedure="false">#REF!</definedName>
    <definedName function="false" hidden="true" localSheetId="5" name="_lbc23" vbProcedure="false">#REF!</definedName>
    <definedName function="false" hidden="true" localSheetId="5" name="_lbc24" vbProcedure="false">#REF!</definedName>
    <definedName function="false" hidden="true" localSheetId="5" name="_lbc25" vbProcedure="false">#REF!</definedName>
    <definedName function="false" hidden="true" localSheetId="5" name="_lbc26" vbProcedure="false">#REF!</definedName>
    <definedName function="false" hidden="true" localSheetId="5" name="_lbc27" vbProcedure="false">#REF!</definedName>
    <definedName function="false" hidden="true" localSheetId="5" name="_lbc28" vbProcedure="false">#REF!</definedName>
    <definedName function="false" hidden="true" localSheetId="5" name="_lbc29" vbProcedure="false">#REF!</definedName>
    <definedName function="false" hidden="true" localSheetId="5" name="_lbc3" vbProcedure="false">#REF!</definedName>
    <definedName function="false" hidden="true" localSheetId="5" name="_lbc31" vbProcedure="false">#REF!</definedName>
    <definedName function="false" hidden="true" localSheetId="5" name="_lbc32" vbProcedure="false">#REF!</definedName>
    <definedName function="false" hidden="true" localSheetId="5" name="_lbc4" vbProcedure="false">#REF!</definedName>
    <definedName function="false" hidden="true" localSheetId="5" name="_lbc5" vbProcedure="false">#REF!</definedName>
    <definedName function="false" hidden="true" localSheetId="5" name="_lbc6" vbProcedure="false">#REF!</definedName>
    <definedName function="false" hidden="true" localSheetId="5" name="_lbc7" vbProcedure="false">#REF!</definedName>
    <definedName function="false" hidden="true" localSheetId="5" name="_lbc8" vbProcedure="false">#REF!</definedName>
    <definedName function="false" hidden="true" localSheetId="5" name="_lbc9" vbProcedure="false">#REF!</definedName>
    <definedName function="false" hidden="true" localSheetId="5" name="_ld26" vbProcedure="false">#REF!</definedName>
    <definedName function="false" hidden="true" localSheetId="5" name="_ld31" vbProcedure="false">#REF!</definedName>
    <definedName function="false" hidden="true" localSheetId="5" name="_le31" vbProcedure="false">#REF!</definedName>
    <definedName function="false" hidden="true" localSheetId="5" name="_lf31" vbProcedure="false">#REF!</definedName>
    <definedName function="false" hidden="true" localSheetId="5" name="_Parse_On" vbProcedure="false">#REF!</definedName>
    <definedName function="false" hidden="true" localSheetId="5" name="_Parse_Out" vbProcedure="false">#REF!</definedName>
    <definedName function="false" hidden="false" localSheetId="5" name="_S" vbProcedure="false">[1]compos1!#ref!</definedName>
    <definedName function="false" hidden="false" localSheetId="5" name="_sjp4" vbProcedure="false">#REF!</definedName>
    <definedName function="false" hidden="true" localSheetId="5" name="_Sort" vbProcedure="false">#REF!</definedName>
    <definedName function="false" hidden="true" localSheetId="5" name="_Table1_In1" vbProcedure="false">#REF!</definedName>
    <definedName function="false" hidden="true" localSheetId="5" name="_Table1_Out" vbProcedure="false">#REF!</definedName>
    <definedName function="false" hidden="true" localSheetId="5" name="_Table2_In1" vbProcedure="false">#REF!</definedName>
    <definedName function="false" hidden="true" localSheetId="5" name="_Table2_In2" vbProcedure="false">#REF!</definedName>
    <definedName function="false" hidden="true" localSheetId="5" name="_Table2_Out" vbProcedure="false">#REF!</definedName>
    <definedName function="false" hidden="false" localSheetId="5" name="_TT1" vbProcedure="false">#REF!</definedName>
    <definedName function="false" hidden="false" localSheetId="5" name="_TT2" vbProcedure="false">#REF!</definedName>
    <definedName function="false" hidden="false" localSheetId="5" name="_TT4" vbProcedure="false">#REF!</definedName>
    <definedName function="false" hidden="false" localSheetId="5" name="_TT5" vbProcedure="false">#REF!</definedName>
    <definedName function="false" hidden="true" localSheetId="5" name="_v3" vbProcedure="false">#REF!</definedName>
    <definedName function="false" hidden="true" localSheetId="5" name="_x13" vbProcedure="false">#REF!</definedName>
    <definedName function="false" hidden="true" localSheetId="5" name="_x14" vbProcedure="false">#REF!</definedName>
    <definedName function="false" hidden="true" localSheetId="5" name="_x15" vbProcedure="false">#REF!</definedName>
    <definedName function="false" hidden="true" localSheetId="5" name="_x16" vbProcedure="false">#REF!</definedName>
    <definedName function="false" hidden="true" localSheetId="5" name="_x17" vbProcedure="false">#REF!</definedName>
    <definedName function="false" hidden="true" localSheetId="5" name="_x18" vbProcedure="false">#REF!</definedName>
    <definedName function="false" hidden="true" localSheetId="5" name="_x19" vbProcedure="false">#REF!</definedName>
    <definedName function="false" hidden="true" localSheetId="5" name="_x20" vbProcedure="false">#REF!</definedName>
    <definedName function="false" hidden="true" localSheetId="5" name="_x21" vbProcedure="false">#REF!</definedName>
    <definedName function="false" hidden="true" localSheetId="5" name="_x22" vbProcedure="false">#REF!</definedName>
    <definedName function="false" hidden="true" localSheetId="5" name="_x23" vbProcedure="false">#REF!</definedName>
    <definedName function="false" hidden="true" localSheetId="5" name="_x24" vbProcedure="false">#REF!</definedName>
    <definedName function="false" hidden="true" localSheetId="5" name="_x25" vbProcedure="false">#REF!</definedName>
    <definedName function="false" hidden="true" localSheetId="5" name="_x28" vbProcedure="false">#REF!</definedName>
    <definedName function="false" hidden="true" localSheetId="5" name="_x29" vbProcedure="false">#REF!</definedName>
    <definedName function="false" hidden="true" localSheetId="5" name="_x32" vbProcedure="false">#REF!</definedName>
    <definedName function="false" hidden="true" localSheetId="5" name="_x4" vbProcedure="false">#REF!</definedName>
    <definedName function="false" hidden="true" localSheetId="5" name="_x5" vbProcedure="false">#REF!</definedName>
    <definedName function="false" hidden="true" localSheetId="5" name="_x6" vbProcedure="false">#REF!</definedName>
    <definedName function="false" hidden="true" localSheetId="5" name="_x7" vbProcedure="false">#REF!</definedName>
    <definedName function="false" hidden="true" localSheetId="5" name="_x8" vbProcedure="false">#REF!</definedName>
    <definedName function="false" hidden="true" localSheetId="5" name="_x9" vbProcedure="false">#REF!</definedName>
    <definedName function="false" hidden="false" localSheetId="5" name="_xlnm.Database" vbProcedure="false">#REF!</definedName>
    <definedName function="false" hidden="true" localSheetId="5" name="__123Graph_A" vbProcedure="false">[2]resumen!#ref!</definedName>
    <definedName function="false" hidden="true" localSheetId="5" name="__123Graph_A1" vbProcedure="false">[3]cmi!#ref!</definedName>
    <definedName function="false" hidden="true" localSheetId="5" name="__123Graph_A2" vbProcedure="false">[3]cmi!#ref!</definedName>
    <definedName function="false" hidden="true" localSheetId="5" name="__123Graph_A3" vbProcedure="false">[3]cmi!#ref!</definedName>
    <definedName function="false" hidden="true" localSheetId="5" name="__123Graph_AActual" vbProcedure="false">[2]resumen!#ref!</definedName>
    <definedName function="false" hidden="true" localSheetId="5" name="__123Graph_B" vbProcedure="false">[2]resumen!#ref!</definedName>
    <definedName function="false" hidden="true" localSheetId="5" name="__123Graph_B1" vbProcedure="false">[3]cmi!#ref!</definedName>
    <definedName function="false" hidden="true" localSheetId="5" name="__123Graph_B2" vbProcedure="false">[3]cmi!#ref!</definedName>
    <definedName function="false" hidden="true" localSheetId="5" name="__123Graph_B3" vbProcedure="false">[3]cmi!#ref!</definedName>
    <definedName function="false" hidden="true" localSheetId="5" name="__123Graph_BActual" vbProcedure="false">[2]resumen!#ref!</definedName>
    <definedName function="false" hidden="true" localSheetId="5" name="__123Graph_C" vbProcedure="false">[2]resumen!#ref!</definedName>
    <definedName function="false" hidden="true" localSheetId="5" name="__123Graph_C1" vbProcedure="false">[3]cmi!#ref!</definedName>
    <definedName function="false" hidden="true" localSheetId="5" name="__123Graph_C2" vbProcedure="false">[3]cmi!#ref!</definedName>
    <definedName function="false" hidden="true" localSheetId="5" name="__123Graph_C3" vbProcedure="false">[3]cmi!#ref!</definedName>
    <definedName function="false" hidden="true" localSheetId="5" name="__123Graph_CActual" vbProcedure="false">[2]resumen!#ref!</definedName>
    <definedName function="false" hidden="true" localSheetId="5" name="__123Graph_D" vbProcedure="false">[3]cmi!#ref!</definedName>
    <definedName function="false" hidden="true" localSheetId="5" name="__123Graph_D1" vbProcedure="false">[3]cmi!#ref!</definedName>
    <definedName function="false" hidden="true" localSheetId="5" name="__123Graph_D2" vbProcedure="false">[3]cmi!#ref!</definedName>
    <definedName function="false" hidden="true" localSheetId="5" name="__123Graph_D3" vbProcedure="false">[3]cmi!#ref!</definedName>
    <definedName function="false" hidden="true" localSheetId="5" name="__123Graph_DActual" vbProcedure="false">[2]resumen!#ref!</definedName>
    <definedName function="false" hidden="true" localSheetId="5" name="__123Graph_E" vbProcedure="false">[3]cmi!#ref!</definedName>
    <definedName function="false" hidden="true" localSheetId="5" name="__123Graph_E1" vbProcedure="false">[3]cmi!#ref!</definedName>
    <definedName function="false" hidden="true" localSheetId="5" name="__123Graph_E2" vbProcedure="false">[3]cmi!#ref!</definedName>
    <definedName function="false" hidden="true" localSheetId="5" name="__123Graph_E3" vbProcedure="false">[3]cmi!#ref!</definedName>
    <definedName function="false" hidden="true" localSheetId="5" name="__123Graph_EActual" vbProcedure="false">[2]resumen!#ref!</definedName>
    <definedName function="false" hidden="true" localSheetId="5" name="__123Graph_F" vbProcedure="false">[3]cmi!#ref!</definedName>
    <definedName function="false" hidden="true" localSheetId="5" name="__123Graph_F1" vbProcedure="false">[3]cmi!#ref!</definedName>
    <definedName function="false" hidden="true" localSheetId="5" name="__123Graph_F2" vbProcedure="false">[3]cmi!#ref!</definedName>
    <definedName function="false" hidden="true" localSheetId="5" name="__123Graph_F3" vbProcedure="false">[3]cmi!#ref!</definedName>
    <definedName function="false" hidden="true" localSheetId="5" name="__123Graph_FActual" vbProcedure="false">[2]resumen!#ref!</definedName>
    <definedName function="false" hidden="true" localSheetId="5" name="__123Graph_X" vbProcedure="false">[3]cmi!#ref!</definedName>
    <definedName function="false" hidden="true" localSheetId="5" name="__123Graph_X1" vbProcedure="false">[3]cmi!#ref!</definedName>
    <definedName function="false" hidden="true" localSheetId="5" name="__123Graph_X2" vbProcedure="false">[3]cmi!#ref!</definedName>
    <definedName function="false" hidden="true" localSheetId="5" name="__123Graph_XActual" vbProcedure="false">[2]resumen!#ref!</definedName>
    <definedName function="false" hidden="true" localSheetId="5" name="__2_0__123Grap" vbProcedure="false">[6]icatu!#ref!</definedName>
    <definedName function="false" hidden="false" localSheetId="5" name="__br4" vbProcedure="false">#REF!</definedName>
    <definedName function="false" hidden="true" localSheetId="5" name="__la31" vbProcedure="false">#REF!</definedName>
    <definedName function="false" hidden="true" localSheetId="5" name="__la312" vbProcedure="false">#REF!</definedName>
    <definedName function="false" hidden="true" localSheetId="5" name="__la32" vbProcedure="false">#REF!</definedName>
    <definedName function="false" hidden="true" localSheetId="5" name="__la4" vbProcedure="false">#REF!</definedName>
    <definedName function="false" hidden="true" localSheetId="5" name="__la5" vbProcedure="false">#REF!</definedName>
    <definedName function="false" hidden="true" localSheetId="5" name="__la6" vbProcedure="false">#REF!</definedName>
    <definedName function="false" hidden="true" localSheetId="5" name="__la7" vbProcedure="false">#REF!</definedName>
    <definedName function="false" hidden="true" localSheetId="5" name="__la8" vbProcedure="false">#REF!</definedName>
    <definedName function="false" hidden="true" localSheetId="5" name="__la9" vbProcedure="false">#REF!</definedName>
    <definedName function="false" hidden="true" localSheetId="5" name="__lb1" vbProcedure="false">#REF!</definedName>
    <definedName function="false" hidden="true" localSheetId="5" name="__lb10" vbProcedure="false">#REF!</definedName>
    <definedName function="false" hidden="true" localSheetId="5" name="__lb11" vbProcedure="false">#REF!</definedName>
    <definedName function="false" hidden="true" localSheetId="5" name="__lb12" vbProcedure="false">#REF!</definedName>
    <definedName function="false" hidden="true" localSheetId="5" name="__lb13" vbProcedure="false">#REF!</definedName>
    <definedName function="false" hidden="true" localSheetId="5" name="__lb14" vbProcedure="false">#REF!</definedName>
    <definedName function="false" hidden="true" localSheetId="5" name="__lb15" vbProcedure="false">#REF!</definedName>
    <definedName function="false" hidden="true" localSheetId="5" name="__lb16" vbProcedure="false">#REF!</definedName>
    <definedName function="false" hidden="true" localSheetId="5" name="__lb17" vbProcedure="false">#REF!</definedName>
    <definedName function="false" hidden="true" localSheetId="5" name="__lb18" vbProcedure="false">#REF!</definedName>
    <definedName function="false" hidden="true" localSheetId="5" name="__lb19" vbProcedure="false">#REF!</definedName>
    <definedName function="false" hidden="true" localSheetId="5" name="__lb2" vbProcedure="false">#REF!</definedName>
    <definedName function="false" hidden="true" localSheetId="5" name="__lb20" vbProcedure="false">#REF!</definedName>
    <definedName function="false" hidden="true" localSheetId="5" name="__lb21" vbProcedure="false">#REF!</definedName>
    <definedName function="false" hidden="true" localSheetId="5" name="__lb22" vbProcedure="false">#REF!</definedName>
    <definedName function="false" hidden="true" localSheetId="5" name="__lb23" vbProcedure="false">#REF!</definedName>
    <definedName function="false" hidden="true" localSheetId="5" name="__lb24" vbProcedure="false">#REF!</definedName>
    <definedName function="false" hidden="true" localSheetId="5" name="__lb25" vbProcedure="false">#REF!</definedName>
    <definedName function="false" hidden="true" localSheetId="5" name="__lb27" vbProcedure="false">#REF!</definedName>
    <definedName function="false" hidden="true" localSheetId="5" name="__lb28" vbProcedure="false">#REF!</definedName>
    <definedName function="false" hidden="true" localSheetId="5" name="__lb29" vbProcedure="false">#REF!</definedName>
    <definedName function="false" hidden="true" localSheetId="5" name="__lb3" vbProcedure="false">#REF!</definedName>
    <definedName function="false" hidden="true" localSheetId="5" name="__lb30" vbProcedure="false">#REF!</definedName>
    <definedName function="false" hidden="true" localSheetId="5" name="__lb31" vbProcedure="false">#REF!</definedName>
    <definedName function="false" hidden="true" localSheetId="5" name="__lb32" vbProcedure="false">#REF!</definedName>
    <definedName function="false" hidden="true" localSheetId="5" name="__lb4" vbProcedure="false">#REF!</definedName>
    <definedName function="false" hidden="true" localSheetId="5" name="__lb5" vbProcedure="false">#REF!</definedName>
    <definedName function="false" hidden="true" localSheetId="5" name="__lb6" vbProcedure="false">#REF!</definedName>
    <definedName function="false" hidden="true" localSheetId="5" name="__lb7" vbProcedure="false">#REF!</definedName>
    <definedName function="false" hidden="true" localSheetId="5" name="__lb8" vbProcedure="false">#REF!</definedName>
    <definedName function="false" hidden="true" localSheetId="5" name="__lb9" vbProcedure="false">#REF!</definedName>
    <definedName function="false" hidden="true" localSheetId="5" name="__lbc1" vbProcedure="false">#REF!</definedName>
    <definedName function="false" hidden="true" localSheetId="5" name="__lbc10" vbProcedure="false">#REF!</definedName>
    <definedName function="false" hidden="true" localSheetId="5" name="__lbc11" vbProcedure="false">#REF!</definedName>
    <definedName function="false" hidden="true" localSheetId="5" name="__lbc12" vbProcedure="false">#REF!</definedName>
    <definedName function="false" hidden="true" localSheetId="5" name="__lbc13" vbProcedure="false">#REF!</definedName>
    <definedName function="false" hidden="true" localSheetId="5" name="__lbc14" vbProcedure="false">#REF!</definedName>
    <definedName function="false" hidden="true" localSheetId="5" name="__lbc15" vbProcedure="false">#REF!</definedName>
    <definedName function="false" hidden="true" localSheetId="5" name="__lbc16" vbProcedure="false">#REF!</definedName>
    <definedName function="false" hidden="true" localSheetId="5" name="__lbc17" vbProcedure="false">#REF!</definedName>
    <definedName function="false" hidden="true" localSheetId="5" name="__lbc18" vbProcedure="false">#REF!</definedName>
    <definedName function="false" hidden="true" localSheetId="5" name="__lbc19" vbProcedure="false">#REF!</definedName>
    <definedName function="false" hidden="true" localSheetId="5" name="__lbc2" vbProcedure="false">#REF!</definedName>
    <definedName function="false" hidden="true" localSheetId="5" name="__lbc20" vbProcedure="false">#REF!</definedName>
    <definedName function="false" hidden="true" localSheetId="5" name="__lbc21" vbProcedure="false">#REF!</definedName>
    <definedName function="false" hidden="true" localSheetId="5" name="__lbc22" vbProcedure="false">#REF!</definedName>
    <definedName function="false" hidden="true" localSheetId="5" name="__lbc23" vbProcedure="false">#REF!</definedName>
    <definedName function="false" hidden="true" localSheetId="5" name="__lbc24" vbProcedure="false">#REF!</definedName>
    <definedName function="false" hidden="true" localSheetId="5" name="__lbc25" vbProcedure="false">#REF!</definedName>
    <definedName function="false" hidden="true" localSheetId="5" name="__lbc26" vbProcedure="false">#REF!</definedName>
    <definedName function="false" hidden="true" localSheetId="5" name="__lbc27" vbProcedure="false">#REF!</definedName>
    <definedName function="false" hidden="true" localSheetId="5" name="__lbc28" vbProcedure="false">#REF!</definedName>
    <definedName function="false" hidden="true" localSheetId="5" name="__lbc29" vbProcedure="false">#REF!</definedName>
    <definedName function="false" hidden="true" localSheetId="5" name="__lbc3" vbProcedure="false">#REF!</definedName>
    <definedName function="false" hidden="true" localSheetId="5" name="__lbc31" vbProcedure="false">#REF!</definedName>
    <definedName function="false" hidden="true" localSheetId="5" name="__lbc32" vbProcedure="false">#REF!</definedName>
    <definedName function="false" hidden="true" localSheetId="5" name="__lbc4" vbProcedure="false">#REF!</definedName>
    <definedName function="false" hidden="true" localSheetId="5" name="__lbc5" vbProcedure="false">#REF!</definedName>
    <definedName function="false" hidden="true" localSheetId="5" name="__lbc6" vbProcedure="false">#REF!</definedName>
    <definedName function="false" hidden="true" localSheetId="5" name="__lbc7" vbProcedure="false">#REF!</definedName>
    <definedName function="false" hidden="true" localSheetId="5" name="__lbc8" vbProcedure="false">#REF!</definedName>
    <definedName function="false" hidden="true" localSheetId="5" name="__lbc9" vbProcedure="false">#REF!</definedName>
    <definedName function="false" hidden="true" localSheetId="5" name="__ld26" vbProcedure="false">#REF!</definedName>
    <definedName function="false" hidden="true" localSheetId="5" name="__ld31" vbProcedure="false">#REF!</definedName>
    <definedName function="false" hidden="true" localSheetId="5" name="__le31" vbProcedure="false">#REF!</definedName>
    <definedName function="false" hidden="true" localSheetId="5" name="__lf31" vbProcedure="false">#REF!</definedName>
    <definedName function="false" hidden="false" localSheetId="5" name="__sjp4" vbProcedure="false">#REF!</definedName>
    <definedName function="false" hidden="false" localSheetId="5" name="__TT1" vbProcedure="false">#REF!</definedName>
    <definedName function="false" hidden="false" localSheetId="5" name="__TT2" vbProcedure="false">#REF!</definedName>
    <definedName function="false" hidden="false" localSheetId="5" name="__TT4" vbProcedure="false">#REF!</definedName>
    <definedName function="false" hidden="false" localSheetId="5" name="__TT5" vbProcedure="false">#REF!</definedName>
    <definedName function="false" hidden="true" localSheetId="5" name="__x10" vbProcedure="false">#REF!</definedName>
    <definedName function="false" hidden="true" localSheetId="5" name="__x11" vbProcedure="false">#REF!</definedName>
    <definedName function="false" hidden="true" localSheetId="5" name="__x12" vbProcedure="false">#REF!</definedName>
    <definedName function="false" hidden="true" localSheetId="5" name="__x13" vbProcedure="false">#REF!</definedName>
    <definedName function="false" hidden="true" localSheetId="5" name="__x14" vbProcedure="false">#REF!</definedName>
    <definedName function="false" hidden="true" localSheetId="5" name="__x15" vbProcedure="false">#REF!</definedName>
    <definedName function="false" hidden="true" localSheetId="5" name="__x16" vbProcedure="false">#REF!</definedName>
    <definedName function="false" hidden="true" localSheetId="5" name="__x17" vbProcedure="false">#REF!</definedName>
    <definedName function="false" hidden="true" localSheetId="5" name="__x18" vbProcedure="false">#REF!</definedName>
    <definedName function="false" hidden="true" localSheetId="5" name="__x19" vbProcedure="false">#REF!</definedName>
    <definedName function="false" hidden="true" localSheetId="5" name="__x20" vbProcedure="false">#REF!</definedName>
    <definedName function="false" hidden="true" localSheetId="5" name="__x21" vbProcedure="false">#REF!</definedName>
    <definedName function="false" hidden="true" localSheetId="5" name="__x22" vbProcedure="false">#REF!</definedName>
    <definedName function="false" hidden="true" localSheetId="5" name="__x23" vbProcedure="false">#REF!</definedName>
    <definedName function="false" hidden="true" localSheetId="5" name="__x24" vbProcedure="false">#REF!</definedName>
    <definedName function="false" hidden="true" localSheetId="5" name="__x25" vbProcedure="false">#REF!</definedName>
    <definedName function="false" hidden="true" localSheetId="5" name="__x28" vbProcedure="false">#REF!</definedName>
    <definedName function="false" hidden="true" localSheetId="5" name="__x29" vbProcedure="false">#REF!</definedName>
    <definedName function="false" hidden="true" localSheetId="5" name="__x32" vbProcedure="false">#REF!</definedName>
    <definedName function="false" hidden="true" localSheetId="5" name="__x4" vbProcedure="false">#REF!</definedName>
    <definedName function="false" hidden="true" localSheetId="5" name="__x5" vbProcedure="false">#REF!</definedName>
    <definedName function="false" hidden="true" localSheetId="5" name="__x6" vbProcedure="false">#REF!</definedName>
    <definedName function="false" hidden="true" localSheetId="5" name="__x7" vbProcedure="false">#REF!</definedName>
    <definedName function="false" hidden="true" localSheetId="5" name="__x8" vbProcedure="false">#REF!</definedName>
    <definedName function="false" hidden="true" localSheetId="5" name="__x9" vbProcedure="false">#REF!</definedName>
    <definedName function="false" hidden="false" localSheetId="5" name="___br4" vbProcedure="false">#REF!</definedName>
    <definedName function="false" hidden="true" localSheetId="5" name="___la31" vbProcedure="false">#REF!</definedName>
    <definedName function="false" hidden="false" localSheetId="5" name="___sjp4" vbProcedure="false">#REF!</definedName>
    <definedName function="false" hidden="false" localSheetId="5" name="___TT1" vbProcedure="false">#REF!</definedName>
    <definedName function="false" hidden="false" localSheetId="5" name="___TT2" vbProcedure="false">#REF!</definedName>
    <definedName function="false" hidden="true" localSheetId="5" name="____la8" vbProcedure="false">#REF!</definedName>
    <definedName function="false" hidden="false" localSheetId="5" name="____TT4" vbProcedure="false">#REF!</definedName>
    <definedName function="false" hidden="false" localSheetId="5" name="____TT5" vbProcedure="false">#REF!</definedName>
    <definedName function="false" hidden="true" localSheetId="6" name="a" vbProcedure="false">#REF!</definedName>
    <definedName function="false" hidden="true" localSheetId="6" name="achart11" vbProcedure="false">#REF!</definedName>
    <definedName function="false" hidden="true" localSheetId="6" name="achart12" vbProcedure="false">#REF!</definedName>
    <definedName function="false" hidden="true" localSheetId="6" name="achart13" vbProcedure="false">#REF!</definedName>
    <definedName function="false" hidden="true" localSheetId="6" name="achart14" vbProcedure="false">#REF!</definedName>
    <definedName function="false" hidden="true" localSheetId="6" name="achart15" vbProcedure="false">#REF!</definedName>
    <definedName function="false" hidden="true" localSheetId="6" name="achart16" vbProcedure="false">#REF!</definedName>
    <definedName function="false" hidden="true" localSheetId="6" name="achart17" vbProcedure="false">#REF!</definedName>
    <definedName function="false" hidden="true" localSheetId="6" name="achart2" vbProcedure="false">#REF!</definedName>
    <definedName function="false" hidden="true" localSheetId="6" name="achart20" vbProcedure="false">#REF!</definedName>
    <definedName function="false" hidden="true" localSheetId="6" name="achart21" vbProcedure="false">#REF!</definedName>
    <definedName function="false" hidden="true" localSheetId="6" name="achart22" vbProcedure="false">#REF!</definedName>
    <definedName function="false" hidden="true" localSheetId="6" name="achart23" vbProcedure="false">#REF!</definedName>
    <definedName function="false" hidden="true" localSheetId="6" name="achart24" vbProcedure="false">#REF!</definedName>
    <definedName function="false" hidden="true" localSheetId="6" name="achart25" vbProcedure="false">#REF!</definedName>
    <definedName function="false" hidden="true" localSheetId="6" name="achart26" vbProcedure="false">#REF!</definedName>
    <definedName function="false" hidden="true" localSheetId="6" name="achart27" vbProcedure="false">#REF!</definedName>
    <definedName function="false" hidden="true" localSheetId="6" name="achart28" vbProcedure="false">#REF!</definedName>
    <definedName function="false" hidden="true" localSheetId="6" name="achart29" vbProcedure="false">#REF!</definedName>
    <definedName function="false" hidden="true" localSheetId="6" name="achart3" vbProcedure="false">#REF!</definedName>
    <definedName function="false" hidden="true" localSheetId="6" name="achart30" vbProcedure="false">#REF!</definedName>
    <definedName function="false" hidden="true" localSheetId="6" name="achart31" vbProcedure="false">#REF!</definedName>
    <definedName function="false" hidden="true" localSheetId="6" name="achart32" vbProcedure="false">#REF!</definedName>
    <definedName function="false" hidden="true" localSheetId="6" name="achart4" vbProcedure="false">#REF!</definedName>
    <definedName function="false" hidden="true" localSheetId="6" name="achart5" vbProcedure="false">#REF!</definedName>
    <definedName function="false" hidden="true" localSheetId="6" name="achart6" vbProcedure="false">#REF!</definedName>
    <definedName function="false" hidden="true" localSheetId="6" name="achart7" vbProcedure="false">#REF!</definedName>
    <definedName function="false" hidden="true" localSheetId="6" name="achart8" vbProcedure="false">#REF!</definedName>
    <definedName function="false" hidden="true" localSheetId="6" name="achart9" vbProcedure="false">#REF!</definedName>
    <definedName function="false" hidden="true" localSheetId="6" name="ACwvu.ACC." vbProcedure="false">#REF!</definedName>
    <definedName function="false" hidden="true" localSheetId="6" name="ACwvu.AFAC." vbProcedure="false">#REF!</definedName>
    <definedName function="false" hidden="true" localSheetId="6" name="ACwvu.ELIMLUCRO." vbProcedure="false">#REF!</definedName>
    <definedName function="false" hidden="true" localSheetId="6" name="ACwvu.ESTOQUES." vbProcedure="false">#REF!</definedName>
    <definedName function="false" hidden="true" localSheetId="6" name="ACwvu.Fabio." vbProcedure="false">#REF!</definedName>
    <definedName function="false" hidden="true" localSheetId="6" name="ACwvu.LPERDAS." vbProcedure="false">#REF!</definedName>
    <definedName function="false" hidden="true" localSheetId="6" name="ACwvu.PLANILHA2." vbProcedure="false">#REF!</definedName>
    <definedName function="false" hidden="true" localSheetId="6" name="ACwvu.RES432." vbProcedure="false">#REF!</definedName>
    <definedName function="false" hidden="true" localSheetId="6" name="ACwvu.VERLUCRO." vbProcedure="false">#REF!</definedName>
    <definedName function="false" hidden="false" localSheetId="6" name="AREA" vbProcedure="false">#REF!</definedName>
    <definedName function="false" hidden="true" localSheetId="6" name="AS2LinkLS" vbProcedure="false">#REF!</definedName>
    <definedName function="false" hidden="true" localSheetId="6" name="AS2StaticLS" vbProcedure="false">#REF!</definedName>
    <definedName function="false" hidden="true" localSheetId="6" name="AS2TickmarkLS" vbProcedure="false">#REF!</definedName>
    <definedName function="false" hidden="true" localSheetId="6" name="ASGREQHÑY3" vbProcedure="false">#REF!</definedName>
    <definedName function="false" hidden="true" localSheetId="6" name="ASRRYJHEYRMT" vbProcedure="false">#REF!</definedName>
    <definedName function="false" hidden="false" localSheetId="6" name="Aut_original" vbProcedure="false">[14]projeto!#ref!</definedName>
    <definedName function="false" hidden="false" localSheetId="6" name="Aut_resumo" vbProcedure="false">[15]resumo_aut1!#ref!</definedName>
    <definedName function="false" hidden="true" localSheetId="6" name="az" vbProcedure="false">'[16]resumo (x) contab. '!#ref!</definedName>
    <definedName function="false" hidden="false" localSheetId="6" name="b" vbProcedure="false">#REF!</definedName>
    <definedName function="false" hidden="false" localSheetId="6" name="bas" vbProcedure="false">[1]compos1!#ref!</definedName>
    <definedName function="false" hidden="true" localSheetId="6" name="bchart13" vbProcedure="false">#REF!</definedName>
    <definedName function="false" hidden="true" localSheetId="6" name="bchart14" vbProcedure="false">#REF!</definedName>
    <definedName function="false" hidden="true" localSheetId="6" name="bchart15" vbProcedure="false">#REF!</definedName>
    <definedName function="false" hidden="true" localSheetId="6" name="bchart16" vbProcedure="false">#REF!</definedName>
    <definedName function="false" hidden="true" localSheetId="6" name="bchart17" vbProcedure="false">#REF!</definedName>
    <definedName function="false" hidden="true" localSheetId="6" name="bchart18" vbProcedure="false">#REF!</definedName>
    <definedName function="false" hidden="true" localSheetId="6" name="bchart19" vbProcedure="false">#REF!</definedName>
    <definedName function="false" hidden="true" localSheetId="6" name="bchart2" vbProcedure="false">#REF!</definedName>
    <definedName function="false" hidden="true" localSheetId="6" name="bchart20" vbProcedure="false">#REF!</definedName>
    <definedName function="false" hidden="true" localSheetId="6" name="bchart21" vbProcedure="false">#REF!</definedName>
    <definedName function="false" hidden="true" localSheetId="6" name="bchart22" vbProcedure="false">#REF!</definedName>
    <definedName function="false" hidden="true" localSheetId="6" name="bchart23" vbProcedure="false">#REF!</definedName>
    <definedName function="false" hidden="true" localSheetId="6" name="bchart24" vbProcedure="false">#REF!</definedName>
    <definedName function="false" hidden="true" localSheetId="6" name="bchart25" vbProcedure="false">#REF!</definedName>
    <definedName function="false" hidden="true" localSheetId="6" name="bchart26" vbProcedure="false">#REF!</definedName>
    <definedName function="false" hidden="true" localSheetId="6" name="bchart27" vbProcedure="false">#REF!</definedName>
    <definedName function="false" hidden="true" localSheetId="6" name="bchart28" vbProcedure="false">#REF!</definedName>
    <definedName function="false" hidden="true" localSheetId="6" name="bchart29" vbProcedure="false">#REF!</definedName>
    <definedName function="false" hidden="true" localSheetId="6" name="bchart3" vbProcedure="false">#REF!</definedName>
    <definedName function="false" hidden="true" localSheetId="6" name="bchart30" vbProcedure="false">#REF!</definedName>
    <definedName function="false" hidden="true" localSheetId="6" name="bchart31" vbProcedure="false">#REF!</definedName>
    <definedName function="false" hidden="true" localSheetId="6" name="bchart32" vbProcedure="false">#REF!</definedName>
    <definedName function="false" hidden="true" localSheetId="6" name="bchart4" vbProcedure="false">#REF!</definedName>
    <definedName function="false" hidden="true" localSheetId="6" name="bchart5" vbProcedure="false">#REF!</definedName>
    <definedName function="false" hidden="true" localSheetId="6" name="bchart6" vbProcedure="false">#REF!</definedName>
    <definedName function="false" hidden="true" localSheetId="6" name="bchart7" vbProcedure="false">#REF!</definedName>
    <definedName function="false" hidden="true" localSheetId="6" name="bchart8" vbProcedure="false">#REF!</definedName>
    <definedName function="false" hidden="true" localSheetId="6" name="bchart9" vbProcedure="false">#REF!</definedName>
    <definedName function="false" hidden="false" localSheetId="6" name="BDI" vbProcedure="false">#REF!</definedName>
    <definedName function="false" hidden="true" localSheetId="6" name="Bloco" vbProcedure="false">#REF!</definedName>
    <definedName function="false" hidden="true" localSheetId="6" name="Bloco2" vbProcedure="false">#REF!</definedName>
    <definedName function="false" hidden="true" localSheetId="6" name="BLPH1" vbProcedure="false">'[17]brazil sovereign'!#ref!</definedName>
    <definedName function="false" hidden="true" localSheetId="6" name="BLPH107" vbProcedure="false">'[19]dados blp'!#ref!</definedName>
    <definedName function="false" hidden="true" localSheetId="6" name="BLPH2" vbProcedure="false">#REF!</definedName>
    <definedName function="false" hidden="true" localSheetId="6" name="BLPH3" vbProcedure="false">#REF!</definedName>
    <definedName function="false" hidden="true" localSheetId="6" name="BLPH4" vbProcedure="false">#REF!</definedName>
    <definedName function="false" hidden="true" localSheetId="6" name="BLPH5" vbProcedure="false">#REF!</definedName>
    <definedName function="false" hidden="true" localSheetId="6" name="BLPH6" vbProcedure="false">#REF!</definedName>
    <definedName function="false" hidden="true" localSheetId="6" name="BLPH7" vbProcedure="false">#REF!</definedName>
    <definedName function="false" hidden="true" localSheetId="6" name="BLPH8" vbProcedure="false">#REF!</definedName>
    <definedName function="false" hidden="false" localSheetId="6" name="br" vbProcedure="false">#REF!</definedName>
    <definedName function="false" hidden="true" localSheetId="6" name="CadIns" vbProcedure="false">#REF!</definedName>
    <definedName function="false" hidden="true" localSheetId="6" name="CadSrv" vbProcedure="false">#REF!</definedName>
    <definedName function="false" hidden="false" localSheetId="6" name="CalendárioJan" vbProcedure="false">#REF!</definedName>
    <definedName function="false" hidden="true" localSheetId="6" name="CARALHO" vbProcedure="false">[3]cmi!#ref!</definedName>
    <definedName function="false" hidden="true" localSheetId="6" name="CARLA" vbProcedure="false">#REF!</definedName>
    <definedName function="false" hidden="false" localSheetId="6" name="CASCALHAMENTO" vbProcedure="false">#REF!</definedName>
    <definedName function="false" hidden="false" localSheetId="6" name="CASCALHO" vbProcedure="false">[1]compos1!#ref!</definedName>
    <definedName function="false" hidden="true" localSheetId="6" name="cchart13" vbProcedure="false">#REF!</definedName>
    <definedName function="false" hidden="true" localSheetId="6" name="cchart14" vbProcedure="false">#REF!</definedName>
    <definedName function="false" hidden="true" localSheetId="6" name="cchart15" vbProcedure="false">#REF!</definedName>
    <definedName function="false" hidden="true" localSheetId="6" name="cchart16" vbProcedure="false">#REF!</definedName>
    <definedName function="false" hidden="true" localSheetId="6" name="cchart17" vbProcedure="false">#REF!</definedName>
    <definedName function="false" hidden="true" localSheetId="6" name="cchart18" vbProcedure="false">#REF!</definedName>
    <definedName function="false" hidden="true" localSheetId="6" name="cchart19" vbProcedure="false">#REF!</definedName>
    <definedName function="false" hidden="true" localSheetId="6" name="cchart2" vbProcedure="false">#REF!</definedName>
    <definedName function="false" hidden="true" localSheetId="6" name="cchart20" vbProcedure="false">#REF!</definedName>
    <definedName function="false" hidden="true" localSheetId="6" name="cchart21" vbProcedure="false">#REF!</definedName>
    <definedName function="false" hidden="true" localSheetId="6" name="cchart22" vbProcedure="false">#REF!</definedName>
    <definedName function="false" hidden="true" localSheetId="6" name="cchart23" vbProcedure="false">#REF!</definedName>
    <definedName function="false" hidden="true" localSheetId="6" name="cchart24" vbProcedure="false">#REF!</definedName>
    <definedName function="false" hidden="true" localSheetId="6" name="cchart25" vbProcedure="false">#REF!</definedName>
    <definedName function="false" hidden="true" localSheetId="6" name="cchart26" vbProcedure="false">#REF!</definedName>
    <definedName function="false" hidden="true" localSheetId="6" name="cchart27" vbProcedure="false">#REF!</definedName>
    <definedName function="false" hidden="true" localSheetId="6" name="cchart28" vbProcedure="false">#REF!</definedName>
    <definedName function="false" hidden="true" localSheetId="6" name="cchart29" vbProcedure="false">#REF!</definedName>
    <definedName function="false" hidden="true" localSheetId="6" name="cchart3" vbProcedure="false">#REF!</definedName>
    <definedName function="false" hidden="true" localSheetId="6" name="cchart31" vbProcedure="false">#REF!</definedName>
    <definedName function="false" hidden="true" localSheetId="6" name="cchart32" vbProcedure="false">#REF!</definedName>
    <definedName function="false" hidden="true" localSheetId="6" name="cchart4" vbProcedure="false">#REF!</definedName>
    <definedName function="false" hidden="true" localSheetId="6" name="cchart5" vbProcedure="false">#REF!</definedName>
    <definedName function="false" hidden="true" localSheetId="6" name="cchart6" vbProcedure="false">#REF!</definedName>
    <definedName function="false" hidden="true" localSheetId="6" name="cchart7" vbProcedure="false">#REF!</definedName>
    <definedName function="false" hidden="true" localSheetId="6" name="cchart8" vbProcedure="false">#REF!</definedName>
    <definedName function="false" hidden="true" localSheetId="6" name="cchart9" vbProcedure="false">#REF!</definedName>
    <definedName function="false" hidden="true" localSheetId="6" name="Chave" vbProcedure="false">#REF!</definedName>
    <definedName function="false" hidden="true" localSheetId="6" name="Chave1" vbProcedure="false">#REF!</definedName>
    <definedName function="false" hidden="true" localSheetId="6" name="Clas" vbProcedure="false">MAX(LEN(#REF!))</definedName>
    <definedName function="false" hidden="true" localSheetId="6" name="Cod" vbProcedure="false">#REF!</definedName>
    <definedName function="false" hidden="true" localSheetId="6" name="Coluna" vbProcedure="false">#REF!</definedName>
    <definedName function="false" hidden="true" localSheetId="6" name="Comp" vbProcedure="false">#REF!</definedName>
    <definedName function="false" hidden="true" localSheetId="6" name="CpuAux" vbProcedure="false">#REF!</definedName>
    <definedName function="false" hidden="true" localSheetId="6" name="CPUs" vbProcedure="false">#REF!</definedName>
    <definedName function="false" hidden="true" localSheetId="6" name="CRIT" vbProcedure="false">#REF!</definedName>
    <definedName function="false" hidden="true" localSheetId="6" name="Cun" vbProcedure="false">VLOOKUP(#REF!,rec,5,0)</definedName>
    <definedName function="false" hidden="true" localSheetId="6" name="CunEq" vbProcedure="false">SUM(IF(#REF! =#REF!,(#REF!)*(#REF!="EQ")))</definedName>
    <definedName function="false" hidden="true" localSheetId="6" name="CunMo" vbProcedure="false">SUM(IF(#REF! =#REF!,(#REF!)*(#REF!="MO")))</definedName>
    <definedName function="false" hidden="true" localSheetId="6" name="CunMp" vbProcedure="false">SUM(IF(#REF! =#REF!,(#REF!)*(#REF!="MP")))</definedName>
    <definedName function="false" hidden="false" localSheetId="6" name="Custo_Ad_Not_Horista" vbProcedure="false">#REF!</definedName>
    <definedName function="false" hidden="false" localSheetId="6" name="Custo_Ad_Not_Mensalista" vbProcedure="false">#REF!</definedName>
    <definedName function="false" hidden="false" localSheetId="6" name="Custo_HE_Horista_Diurno" vbProcedure="false">#REF!</definedName>
    <definedName function="false" hidden="false" localSheetId="6" name="Custo_HE_Horista_Notur" vbProcedure="false">#REF!</definedName>
    <definedName function="false" hidden="false" localSheetId="6" name="Custo_HE_Mensalista_Diurno" vbProcedure="false">#REF!</definedName>
    <definedName function="false" hidden="false" localSheetId="6" name="Custo_HE_Mensalista_Notur" vbProcedure="false">#REF!</definedName>
    <definedName function="false" hidden="false" localSheetId="6" name="dadinho" vbProcedure="false">#REF!</definedName>
    <definedName function="false" hidden="false" localSheetId="6" name="DADOS" vbProcedure="false">#REF!</definedName>
    <definedName function="false" hidden="true" localSheetId="6" name="Dip" vbProcedure="false">#REF!</definedName>
    <definedName function="false" hidden="true" localSheetId="6" name="dsa" vbProcedure="false">[6]icatu!#ref!</definedName>
    <definedName function="false" hidden="true" localSheetId="6" name="DXNGBKGN" vbProcedure="false">#REF!</definedName>
    <definedName function="false" hidden="true" localSheetId="6" name="e" vbProcedure="false">#REF!</definedName>
    <definedName function="false" hidden="true" localSheetId="6" name="EBASREGW" vbProcedure="false">#REF!</definedName>
    <definedName function="false" hidden="true" localSheetId="6" name="Edit" vbProcedure="false">#REF!</definedName>
    <definedName function="false" hidden="true" localSheetId="6" name="Empr" vbProcedure="false">#REF!</definedName>
    <definedName function="false" hidden="true" localSheetId="6" name="EQ" vbProcedure="false">#REF!</definedName>
    <definedName function="false" hidden="false" localSheetId="6" name="EQP" vbProcedure="false">[1]compos1!#ref!</definedName>
    <definedName function="false" hidden="false" localSheetId="6" name="equip" vbProcedure="false">#REF!</definedName>
    <definedName function="false" hidden="true" localSheetId="6" name="ES" vbProcedure="false">#REF!</definedName>
    <definedName function="false" hidden="false" localSheetId="6" name="Esc" vbProcedure="false">#REF!</definedName>
    <definedName function="false" hidden="true" localSheetId="6" name="EWRGS" vbProcedure="false">'[25]movim. doar (31_12_03)'!#ref!</definedName>
    <definedName function="false" hidden="false" localSheetId="6" name="Excel_BuiltIn_Print_Area_7_1" vbProcedure="false">#REF!</definedName>
    <definedName function="false" hidden="false" localSheetId="6" name="Excel_BuiltIn_Print_Titles_1_1" vbProcedure="false">#REF!</definedName>
    <definedName function="false" hidden="false" localSheetId="6" name="Excel_BuiltIn_Print_Titles_3_1" vbProcedure="false">#REF!</definedName>
    <definedName function="false" hidden="false" localSheetId="6" name="Excel_BuiltIn_Print_Titles_7_1" vbProcedure="false">#REF!</definedName>
    <definedName function="false" hidden="false" localSheetId="6" name="Excel_BuiltIn_Print_Titles_8" vbProcedure="false">#REF!</definedName>
    <definedName function="false" hidden="true" localSheetId="6" name="f" vbProcedure="false">#REF!</definedName>
    <definedName function="false" hidden="true" localSheetId="6" name="fd" vbProcedure="false">[6]icatu!#ref!</definedName>
    <definedName function="false" hidden="false" localSheetId="6" name="fda" vbProcedure="false">[14]projeto!#ref!</definedName>
    <definedName function="false" hidden="true" localSheetId="6" name="fdsgsfrd" vbProcedure="false">#REF!</definedName>
    <definedName function="false" hidden="true" localSheetId="6" name="ff" vbProcedure="false">#REF!</definedName>
    <definedName function="false" hidden="true" localSheetId="6" name="fjjashfja" vbProcedure="false">#REF!</definedName>
    <definedName function="false" hidden="true" localSheetId="6" name="GWSGWETH" vbProcedure="false">#REF!</definedName>
    <definedName function="false" hidden="true" localSheetId="6" name="HI" vbProcedure="false">#REF!</definedName>
    <definedName function="false" hidden="true" localSheetId="6" name="IJFLUYF" vbProcedure="false">#REF!</definedName>
    <definedName function="false" hidden="true" localSheetId="6" name="Insumos" vbProcedure="false">#REF!</definedName>
    <definedName function="false" hidden="true" localSheetId="6" name="Itens" vbProcedure="false">#REF!</definedName>
    <definedName function="false" hidden="true" localSheetId="6" name="JKHZDG" vbProcedure="false">[29]xref!#ref!</definedName>
    <definedName function="false" hidden="false" localSheetId="6" name="Já_apresentado__a_licitar" vbProcedure="false">#REF!</definedName>
    <definedName function="false" hidden="true" localSheetId="6" name="KHFSLFHGA" vbProcedure="false">#REF!</definedName>
    <definedName function="false" hidden="true" localSheetId="6" name="KHSKFASKLF" vbProcedure="false">[29]xref!#ref!</definedName>
    <definedName function="false" hidden="true" localSheetId="6" name="KJFDGLS" vbProcedure="false">#REF!</definedName>
    <definedName function="false" hidden="true" localSheetId="6" name="KKFGSDKJGFLKS" vbProcedure="false">#REF!</definedName>
    <definedName function="false" hidden="true" localSheetId="6" name="kl" vbProcedure="false">#REF!</definedName>
    <definedName function="false" hidden="true" localSheetId="6" name="KLKZDLKSGF" vbProcedure="false">#REF!</definedName>
    <definedName function="false" hidden="true" localSheetId="6" name="KSFKASKF" vbProcedure="false">#REF!</definedName>
    <definedName function="false" hidden="true" localSheetId="6" name="lbla13" vbProcedure="false">#REF!</definedName>
    <definedName function="false" hidden="true" localSheetId="6" name="lbla14" vbProcedure="false">#REF!</definedName>
    <definedName function="false" hidden="true" localSheetId="6" name="lbla15" vbProcedure="false">#REF!</definedName>
    <definedName function="false" hidden="true" localSheetId="6" name="lbla16" vbProcedure="false">#REF!</definedName>
    <definedName function="false" hidden="true" localSheetId="6" name="lbla17" vbProcedure="false">#REF!</definedName>
    <definedName function="false" hidden="true" localSheetId="6" name="lbla18" vbProcedure="false">#REF!</definedName>
    <definedName function="false" hidden="true" localSheetId="6" name="lbla19" vbProcedure="false">#REF!</definedName>
    <definedName function="false" hidden="true" localSheetId="6" name="lbla2" vbProcedure="false">#REF!</definedName>
    <definedName function="false" hidden="true" localSheetId="6" name="lbla20" vbProcedure="false">#REF!</definedName>
    <definedName function="false" hidden="true" localSheetId="6" name="lbla21" vbProcedure="false">#REF!</definedName>
    <definedName function="false" hidden="true" localSheetId="6" name="lbla22" vbProcedure="false">#REF!</definedName>
    <definedName function="false" hidden="true" localSheetId="6" name="lbla23" vbProcedure="false">#REF!</definedName>
    <definedName function="false" hidden="true" localSheetId="6" name="lbla24" vbProcedure="false">#REF!</definedName>
    <definedName function="false" hidden="true" localSheetId="6" name="lbla25" vbProcedure="false">#REF!</definedName>
    <definedName function="false" hidden="true" localSheetId="6" name="lbla27" vbProcedure="false">#REF!</definedName>
    <definedName function="false" hidden="true" localSheetId="6" name="lbla28" vbProcedure="false">#REF!</definedName>
    <definedName function="false" hidden="false" localSheetId="6" name="listasit" vbProcedure="false">OFFSET(#REF!,0,IF(#REF!=#REF!,0,1),IF(#REF!=#REF!,1,6),1)</definedName>
    <definedName function="false" hidden="false" localSheetId="6" name="LISTA_NUM_CONTRATOS" vbProcedure="false">#REF!</definedName>
    <definedName function="false" hidden="true" localSheetId="6" name="LP" vbProcedure="false">#REF!</definedName>
    <definedName function="false" hidden="false" localSheetId="6" name="mao" vbProcedure="false">#REF!</definedName>
    <definedName function="false" hidden="false" localSheetId="6" name="MAT" vbProcedure="false">[1]compos1!#ref!</definedName>
    <definedName function="false" hidden="false" localSheetId="6" name="mater" vbProcedure="false">#REF!</definedName>
    <definedName function="false" hidden="true" localSheetId="6" name="Max" vbProcedure="false">COUNTIF(#REF!,"&lt;&gt;0")+3</definedName>
    <definedName function="false" hidden="false" localSheetId="6" name="MNB" vbProcedure="false">#REF!</definedName>
    <definedName function="false" hidden="true" localSheetId="6" name="MO" vbProcedure="false">#REF!</definedName>
    <definedName function="false" hidden="true" localSheetId="6" name="Mob" vbProcedure="false">#REF!</definedName>
    <definedName function="false" hidden="true" localSheetId="6" name="MP" vbProcedure="false">#REF!</definedName>
    <definedName function="false" hidden="true" localSheetId="6" name="mudança" vbProcedure="false">#REF!</definedName>
    <definedName function="false" hidden="true" localSheetId="6" name="NB" vbProcedure="false">#REF!</definedName>
    <definedName function="false" hidden="false" localSheetId="6" name="NBV" vbProcedure="false">#REF!</definedName>
    <definedName function="false" hidden="true" localSheetId="6" name="OIJSDFI" vbProcedure="false">'[27]mapa empréstimos {ppc}'!#ref!</definedName>
    <definedName function="false" hidden="true" localSheetId="6" name="oo" vbProcedure="false">#REF!</definedName>
    <definedName function="false" hidden="true" localSheetId="6" name="Ordem" vbProcedure="false">#REF!</definedName>
    <definedName function="false" hidden="true" localSheetId="6" name="Origem" vbProcedure="false">#REF!</definedName>
    <definedName function="false" hidden="false" localSheetId="6" name="P.1" vbProcedure="false">#REF!</definedName>
    <definedName function="false" hidden="false" localSheetId="6" name="P.10" vbProcedure="false">#REF!</definedName>
    <definedName function="false" hidden="false" localSheetId="6" name="P.11" vbProcedure="false">#REF!</definedName>
    <definedName function="false" hidden="false" localSheetId="6" name="P.12" vbProcedure="false">#REF!</definedName>
    <definedName function="false" hidden="false" localSheetId="6" name="P.13" vbProcedure="false">#REF!</definedName>
    <definedName function="false" hidden="false" localSheetId="6" name="P.14" vbProcedure="false">#REF!</definedName>
    <definedName function="false" hidden="false" localSheetId="6" name="P.15" vbProcedure="false">#REF!</definedName>
    <definedName function="false" hidden="false" localSheetId="6" name="P.2" vbProcedure="false">#REF!</definedName>
    <definedName function="false" hidden="false" localSheetId="6" name="P.3" vbProcedure="false">#REF!</definedName>
    <definedName function="false" hidden="false" localSheetId="6" name="P.4" vbProcedure="false">#REF!</definedName>
    <definedName function="false" hidden="false" localSheetId="6" name="P.5" vbProcedure="false">#REF!</definedName>
    <definedName function="false" hidden="false" localSheetId="6" name="P.6" vbProcedure="false">#REF!</definedName>
    <definedName function="false" hidden="false" localSheetId="6" name="P.7" vbProcedure="false">#REF!</definedName>
    <definedName function="false" hidden="false" localSheetId="6" name="P.8" vbProcedure="false">#REF!</definedName>
    <definedName function="false" hidden="false" localSheetId="6" name="P.9" vbProcedure="false">#REF!</definedName>
    <definedName function="false" hidden="true" localSheetId="6" name="PASTA" vbProcedure="false">[33]xref!#ref!</definedName>
    <definedName function="false" hidden="true" localSheetId="6" name="PDF" vbProcedure="false">[3]cmi!#ref!</definedName>
    <definedName function="false" hidden="false" localSheetId="6" name="pl" vbProcedure="false">#REF!</definedName>
    <definedName function="false" hidden="true" localSheetId="6" name="Plan1" vbProcedure="false">#REF!</definedName>
    <definedName function="false" hidden="false" localSheetId="6" name="planilha" vbProcedure="false">#REF!</definedName>
    <definedName function="false" hidden="true" localSheetId="6" name="Posição" vbProcedure="false">#REF!</definedName>
    <definedName function="false" hidden="true" localSheetId="6" name="pp" vbProcedure="false">#REF!</definedName>
    <definedName function="false" hidden="false" localSheetId="6" name="PP1.1" vbProcedure="false">#REF!</definedName>
    <definedName function="false" hidden="false" localSheetId="6" name="PP1.10" vbProcedure="false">#REF!</definedName>
    <definedName function="false" hidden="false" localSheetId="6" name="PP1.11" vbProcedure="false">#REF!</definedName>
    <definedName function="false" hidden="false" localSheetId="6" name="PP1.12" vbProcedure="false">#REF!</definedName>
    <definedName function="false" hidden="false" localSheetId="6" name="PP1.13" vbProcedure="false">#REF!</definedName>
    <definedName function="false" hidden="false" localSheetId="6" name="PP1.14" vbProcedure="false">#REF!</definedName>
    <definedName function="false" hidden="false" localSheetId="6" name="PP1.15" vbProcedure="false">#REF!</definedName>
    <definedName function="false" hidden="false" localSheetId="6" name="PP1.2" vbProcedure="false">#REF!</definedName>
    <definedName function="false" hidden="false" localSheetId="6" name="PP1.3" vbProcedure="false">#REF!</definedName>
    <definedName function="false" hidden="false" localSheetId="6" name="PP1.4" vbProcedure="false">#REF!</definedName>
    <definedName function="false" hidden="false" localSheetId="6" name="PP1.5" vbProcedure="false">#REF!</definedName>
    <definedName function="false" hidden="false" localSheetId="6" name="PP1.6" vbProcedure="false">#REF!</definedName>
    <definedName function="false" hidden="false" localSheetId="6" name="PP1.7" vbProcedure="false">#REF!</definedName>
    <definedName function="false" hidden="false" localSheetId="6" name="PP1.8" vbProcedure="false">#REF!</definedName>
    <definedName function="false" hidden="false" localSheetId="6" name="PP1.9" vbProcedure="false">#REF!</definedName>
    <definedName function="false" hidden="false" localSheetId="6" name="Print_Area_MI" vbProcedure="false">#REF!</definedName>
    <definedName function="false" hidden="false" localSheetId="6" name="PRINT_TITLES_MI" vbProcedure="false">#REF!</definedName>
    <definedName function="false" hidden="false" localSheetId="6" name="pt" vbProcedure="false">#REF!</definedName>
    <definedName function="false" hidden="true" localSheetId="6" name="q" vbProcedure="false">#REF!</definedName>
    <definedName function="false" hidden="true" localSheetId="6" name="QA" vbProcedure="false">#REF!</definedName>
    <definedName function="false" hidden="true" localSheetId="6" name="QD" vbProcedure="false">#REF!</definedName>
    <definedName function="false" hidden="true" localSheetId="6" name="qqq" vbProcedure="false">'[25]movim. doar (31_12_03)'!#ref!</definedName>
    <definedName function="false" hidden="true" localSheetId="6" name="QTD" vbProcedure="false">#REF!</definedName>
    <definedName function="false" hidden="true" localSheetId="6" name="QtEq" vbProcedure="false">#REF!</definedName>
    <definedName function="false" hidden="true" localSheetId="6" name="QtMo" vbProcedure="false">#REF!</definedName>
    <definedName function="false" hidden="true" localSheetId="6" name="QtMp" vbProcedure="false">#REF!</definedName>
    <definedName function="false" hidden="true" localSheetId="6" name="QtTr" vbProcedure="false">#REF!</definedName>
    <definedName function="false" hidden="false" localSheetId="6" name="REBAIXO" vbProcedure="false">#REF!</definedName>
    <definedName function="false" hidden="true" localSheetId="6" name="Relat" vbProcedure="false">#REF!</definedName>
    <definedName function="false" hidden="false" localSheetId="6" name="Renato" vbProcedure="false">#REF!</definedName>
    <definedName function="false" hidden="false" localSheetId="6" name="Renato1" vbProcedure="false">#REF!</definedName>
    <definedName function="false" hidden="true" localSheetId="6" name="RENATO3" vbProcedure="false">#REF!</definedName>
    <definedName function="false" hidden="true" localSheetId="6" name="RENATO4" vbProcedure="false">#REF!</definedName>
    <definedName function="false" hidden="true" localSheetId="6" name="RENATO5" vbProcedure="false">#REF!</definedName>
    <definedName function="false" hidden="true" localSheetId="6" name="RENATO7" vbProcedure="false">#REF!</definedName>
    <definedName function="false" hidden="true" localSheetId="6" name="RHTHNT" vbProcedure="false">[36]xref!#ref!</definedName>
    <definedName function="false" hidden="true" localSheetId="6" name="rr" vbProcedure="false">#REF!</definedName>
    <definedName function="false" hidden="true" localSheetId="6" name="rtr" vbProcedure="false">#REF!</definedName>
    <definedName function="false" hidden="false" localSheetId="6" name="S" vbProcedure="false">#REF!</definedName>
    <definedName function="false" hidden="true" localSheetId="6" name="sa" vbProcedure="false">#REF!</definedName>
    <definedName function="false" hidden="true" localSheetId="6" name="SE" vbProcedure="false">#REF!</definedName>
    <definedName function="false" hidden="false" localSheetId="6" name="SERV" vbProcedure="false">[1]compos1!#ref!</definedName>
    <definedName function="false" hidden="true" localSheetId="6" name="SGAREHHUJ" vbProcedure="false">#REF!</definedName>
    <definedName function="false" hidden="false" localSheetId="6" name="sicro" vbProcedure="false">#REF!</definedName>
    <definedName function="false" hidden="false" localSheetId="6" name="sjp" vbProcedure="false">#REF!</definedName>
    <definedName function="false" hidden="true" localSheetId="6" name="sogsafra" vbProcedure="false">[38]icatu!#ref!</definedName>
    <definedName function="false" hidden="true" localSheetId="6" name="SRV" vbProcedure="false">#REF!</definedName>
    <definedName function="false" hidden="true" localSheetId="6" name="SS" vbProcedure="false">#REF!</definedName>
    <definedName function="false" hidden="false" localSheetId="6" name="SubItemInvestimento" vbProcedure="false">OFFSET([28]DADOS!XEY$1,MATCH(#REF!,[28]DADOS!XFB$1:XFB$65536,0)-1,0,COUNTIF([28]DADOS!XEX$1:XEX$65536,#REF!),1)</definedName>
    <definedName function="false" hidden="true" localSheetId="6" name="Summary" vbProcedure="false">#REF!</definedName>
    <definedName function="false" hidden="true" localSheetId="6" name="Swvu.ACC." vbProcedure="false">#REF!</definedName>
    <definedName function="false" hidden="true" localSheetId="6" name="Swvu.AFAC." vbProcedure="false">#REF!</definedName>
    <definedName function="false" hidden="true" localSheetId="6" name="Swvu.ELIMLUCRO." vbProcedure="false">#REF!</definedName>
    <definedName function="false" hidden="true" localSheetId="6" name="Swvu.ESTOQUES." vbProcedure="false">#REF!</definedName>
    <definedName function="false" hidden="true" localSheetId="6" name="Swvu.Fabio." vbProcedure="false">#REF!</definedName>
    <definedName function="false" hidden="true" localSheetId="6" name="Swvu.LPERDAS." vbProcedure="false">#REF!</definedName>
    <definedName function="false" hidden="true" localSheetId="6" name="Swvu.RES432." vbProcedure="false">#REF!</definedName>
    <definedName function="false" hidden="true" localSheetId="6" name="Swvu.VERLUCRO." vbProcedure="false">#REF!</definedName>
    <definedName function="false" hidden="false" localSheetId="6" name="T" vbProcedure="false">#REF!</definedName>
    <definedName function="false" hidden="false" localSheetId="6" name="T.1" vbProcedure="false">#REF!</definedName>
    <definedName function="false" hidden="false" localSheetId="6" name="T.10" vbProcedure="false">#REF!</definedName>
    <definedName function="false" hidden="false" localSheetId="6" name="T.11" vbProcedure="false">#REF!</definedName>
    <definedName function="false" hidden="false" localSheetId="6" name="T.12" vbProcedure="false">#REF!</definedName>
    <definedName function="false" hidden="false" localSheetId="6" name="T.13" vbProcedure="false">#REF!</definedName>
    <definedName function="false" hidden="false" localSheetId="6" name="T.14" vbProcedure="false">#REF!</definedName>
    <definedName function="false" hidden="false" localSheetId="6" name="T.15" vbProcedure="false">#REF!</definedName>
    <definedName function="false" hidden="false" localSheetId="6" name="T.2" vbProcedure="false">#REF!</definedName>
    <definedName function="false" hidden="false" localSheetId="6" name="T.3" vbProcedure="false">#REF!</definedName>
    <definedName function="false" hidden="false" localSheetId="6" name="T.4" vbProcedure="false">#REF!</definedName>
    <definedName function="false" hidden="false" localSheetId="6" name="T.5" vbProcedure="false">#REF!</definedName>
    <definedName function="false" hidden="false" localSheetId="6" name="T.6" vbProcedure="false">#REF!</definedName>
    <definedName function="false" hidden="false" localSheetId="6" name="T.7" vbProcedure="false">#REF!</definedName>
    <definedName function="false" hidden="false" localSheetId="6" name="T.8" vbProcedure="false">#REF!</definedName>
    <definedName function="false" hidden="false" localSheetId="6" name="T.9" vbProcedure="false">#REF!</definedName>
    <definedName function="false" hidden="true" localSheetId="6" name="TOT" vbProcedure="false">#REF!</definedName>
    <definedName function="false" hidden="false" localSheetId="6" name="TOT.P" vbProcedure="false">#REF!</definedName>
    <definedName function="false" hidden="false" localSheetId="6" name="TOT1.P" vbProcedure="false">#REF!</definedName>
    <definedName function="false" hidden="false" localSheetId="6" name="Total1.1" vbProcedure="false">#REF!</definedName>
    <definedName function="false" hidden="false" localSheetId="6" name="Total1.10" vbProcedure="false">#REF!</definedName>
    <definedName function="false" hidden="false" localSheetId="6" name="Total1.11" vbProcedure="false">#REF!</definedName>
    <definedName function="false" hidden="false" localSheetId="6" name="Total1.12" vbProcedure="false">#REF!</definedName>
    <definedName function="false" hidden="false" localSheetId="6" name="Total1.2" vbProcedure="false">#REF!</definedName>
    <definedName function="false" hidden="false" localSheetId="6" name="Total1.3" vbProcedure="false">#REF!</definedName>
    <definedName function="false" hidden="false" localSheetId="6" name="Total1.4" vbProcedure="false">#REF!</definedName>
    <definedName function="false" hidden="false" localSheetId="6" name="Total1.5" vbProcedure="false">#REF!</definedName>
    <definedName function="false" hidden="false" localSheetId="6" name="Total1.6" vbProcedure="false">#REF!</definedName>
    <definedName function="false" hidden="false" localSheetId="6" name="Total1.7" vbProcedure="false">#REF!</definedName>
    <definedName function="false" hidden="false" localSheetId="6" name="Total1.8" vbProcedure="false">#REF!</definedName>
    <definedName function="false" hidden="false" localSheetId="6" name="Total1.9" vbProcedure="false">#REF!</definedName>
    <definedName function="false" hidden="false" localSheetId="6" name="Total2.1" vbProcedure="false">#REF!</definedName>
    <definedName function="false" hidden="false" localSheetId="6" name="Total2.10" vbProcedure="false">#REF!</definedName>
    <definedName function="false" hidden="false" localSheetId="6" name="Total2.11" vbProcedure="false">#REF!</definedName>
    <definedName function="false" hidden="false" localSheetId="6" name="Total2.12" vbProcedure="false">#REF!</definedName>
    <definedName function="false" hidden="false" localSheetId="6" name="Total2.13" vbProcedure="false">#REF!</definedName>
    <definedName function="false" hidden="false" localSheetId="6" name="Total2.14" vbProcedure="false">#REF!</definedName>
    <definedName function="false" hidden="false" localSheetId="6" name="Total2.15" vbProcedure="false">#REF!</definedName>
    <definedName function="false" hidden="false" localSheetId="6" name="Total2.16" vbProcedure="false">#REF!</definedName>
    <definedName function="false" hidden="false" localSheetId="6" name="Total2.17" vbProcedure="false">#REF!</definedName>
    <definedName function="false" hidden="false" localSheetId="6" name="Total2.18" vbProcedure="false">#REF!</definedName>
    <definedName function="false" hidden="false" localSheetId="6" name="Total2.2" vbProcedure="false">#REF!</definedName>
    <definedName function="false" hidden="false" localSheetId="6" name="Total2.3" vbProcedure="false">#REF!</definedName>
    <definedName function="false" hidden="false" localSheetId="6" name="Total2.4" vbProcedure="false">#REF!</definedName>
    <definedName function="false" hidden="false" localSheetId="6" name="Total2.5" vbProcedure="false">#REF!</definedName>
    <definedName function="false" hidden="false" localSheetId="6" name="Total2.6" vbProcedure="false">#REF!</definedName>
    <definedName function="false" hidden="false" localSheetId="6" name="Total2.7" vbProcedure="false">#REF!</definedName>
    <definedName function="false" hidden="false" localSheetId="6" name="Total2.8" vbProcedure="false">#REF!</definedName>
    <definedName function="false" hidden="false" localSheetId="6" name="Total2.9" vbProcedure="false">#REF!</definedName>
    <definedName function="false" hidden="false" localSheetId="6" name="Total3.1" vbProcedure="false">#REF!</definedName>
    <definedName function="false" hidden="false" localSheetId="6" name="Total3.2" vbProcedure="false">#REF!</definedName>
    <definedName function="false" hidden="false" localSheetId="6" name="Total3.3" vbProcedure="false">#REF!</definedName>
    <definedName function="false" hidden="false" localSheetId="6" name="Total3.4" vbProcedure="false">#REF!</definedName>
    <definedName function="false" hidden="false" localSheetId="6" name="Totalb1.1" vbProcedure="false">#REF!</definedName>
    <definedName function="false" hidden="false" localSheetId="6" name="Totalb1.2" vbProcedure="false">#REF!</definedName>
    <definedName function="false" hidden="false" localSheetId="6" name="Totalb1.3" vbProcedure="false">#REF!</definedName>
    <definedName function="false" hidden="false" localSheetId="6" name="Totalb1.4" vbProcedure="false">#REF!</definedName>
    <definedName function="false" hidden="false" localSheetId="6" name="Totalb1.5" vbProcedure="false">#REF!</definedName>
    <definedName function="false" hidden="false" localSheetId="6" name="Totalb1.6" vbProcedure="false">#REF!</definedName>
    <definedName function="false" hidden="false" localSheetId="6" name="Totalb2.1" vbProcedure="false">#REF!</definedName>
    <definedName function="false" hidden="false" localSheetId="6" name="Totalb2.2" vbProcedure="false">#REF!</definedName>
    <definedName function="false" hidden="false" localSheetId="6" name="Totalb2.3" vbProcedure="false">#REF!</definedName>
    <definedName function="false" hidden="false" localSheetId="6" name="Totalb2.4" vbProcedure="false">#REF!</definedName>
    <definedName function="false" hidden="false" localSheetId="6" name="Totalb2.5" vbProcedure="false">#REF!</definedName>
    <definedName function="false" hidden="false" localSheetId="6" name="Totalb2.6" vbProcedure="false">#REF!</definedName>
    <definedName function="false" hidden="false" localSheetId="6" name="Totalb2.7" vbProcedure="false">#REF!</definedName>
    <definedName function="false" hidden="false" localSheetId="6" name="Totalc1.1" vbProcedure="false">#REF!</definedName>
    <definedName function="false" hidden="false" localSheetId="6" name="Totalc1.2" vbProcedure="false">#REF!</definedName>
    <definedName function="false" hidden="false" localSheetId="6" name="Totalc2.1" vbProcedure="false">#REF!</definedName>
    <definedName function="false" hidden="false" localSheetId="6" name="Totald1.0" vbProcedure="false">#REF!</definedName>
    <definedName function="false" hidden="false" localSheetId="6" name="Totald2.1" vbProcedure="false">#REF!</definedName>
    <definedName function="false" hidden="false" localSheetId="6" name="Totale1.0" vbProcedure="false">#REF!</definedName>
    <definedName function="false" hidden="false" localSheetId="6" name="Totale2.0" vbProcedure="false">#REF!</definedName>
    <definedName function="false" hidden="false" localSheetId="6" name="Totalgeral1" vbProcedure="false">#REF!</definedName>
    <definedName function="false" hidden="false" localSheetId="6" name="Totalgeral1a12" vbProcedure="false">#REF!</definedName>
    <definedName function="false" hidden="false" localSheetId="6" name="Totalgeral2" vbProcedure="false">#REF!</definedName>
    <definedName function="false" hidden="false" localSheetId="6" name="Totalgeral3" vbProcedure="false">#REF!</definedName>
    <definedName function="false" hidden="false" localSheetId="6" name="TotalgeralA" vbProcedure="false">#REF!</definedName>
    <definedName function="false" hidden="false" localSheetId="6" name="TotalgeralB" vbProcedure="false">#REF!</definedName>
    <definedName function="false" hidden="false" localSheetId="6" name="Totalgeralb1" vbProcedure="false">#REF!</definedName>
    <definedName function="false" hidden="false" localSheetId="6" name="Totalgeralb2" vbProcedure="false">#REF!</definedName>
    <definedName function="false" hidden="false" localSheetId="6" name="TotalgeralC" vbProcedure="false">#REF!</definedName>
    <definedName function="false" hidden="false" localSheetId="6" name="Totalgeralc1" vbProcedure="false">#REF!</definedName>
    <definedName function="false" hidden="false" localSheetId="6" name="Totalgeralc2" vbProcedure="false">#REF!</definedName>
    <definedName function="false" hidden="false" localSheetId="6" name="TotalgeralD" vbProcedure="false">#REF!</definedName>
    <definedName function="false" hidden="false" localSheetId="6" name="Totalgerald1" vbProcedure="false">#REF!</definedName>
    <definedName function="false" hidden="false" localSheetId="6" name="Totalgerald2" vbProcedure="false">#REF!</definedName>
    <definedName function="false" hidden="false" localSheetId="6" name="TotalgeralE" vbProcedure="false">#REF!</definedName>
    <definedName function="false" hidden="false" localSheetId="6" name="Totalgerale1" vbProcedure="false">#REF!</definedName>
    <definedName function="false" hidden="false" localSheetId="6" name="Totalgerale2" vbProcedure="false">#REF!</definedName>
    <definedName function="false" hidden="true" localSheetId="6" name="TP" vbProcedure="false">#REF!</definedName>
    <definedName function="false" hidden="false" localSheetId="6" name="tssd" vbProcedure="false">[1]compos1!#ref!</definedName>
    <definedName function="false" hidden="false" localSheetId="6" name="TT" vbProcedure="false">#REF!</definedName>
    <definedName function="false" hidden="false" localSheetId="6" name="TT.1" vbProcedure="false">#REF!</definedName>
    <definedName function="false" hidden="false" localSheetId="6" name="TT.10" vbProcedure="false">#REF!</definedName>
    <definedName function="false" hidden="false" localSheetId="6" name="TT.11" vbProcedure="false">#REF!</definedName>
    <definedName function="false" hidden="false" localSheetId="6" name="TT.12" vbProcedure="false">#REF!</definedName>
    <definedName function="false" hidden="false" localSheetId="6" name="TT.13" vbProcedure="false">#REF!</definedName>
    <definedName function="false" hidden="false" localSheetId="6" name="TT.14" vbProcedure="false">#REF!</definedName>
    <definedName function="false" hidden="false" localSheetId="6" name="TT.15" vbProcedure="false">#REF!</definedName>
    <definedName function="false" hidden="false" localSheetId="6" name="TT.2" vbProcedure="false">#REF!</definedName>
    <definedName function="false" hidden="false" localSheetId="6" name="TT.3" vbProcedure="false">#REF!</definedName>
    <definedName function="false" hidden="false" localSheetId="6" name="TT.4" vbProcedure="false">#REF!</definedName>
    <definedName function="false" hidden="false" localSheetId="6" name="TT.5" vbProcedure="false">#REF!</definedName>
    <definedName function="false" hidden="false" localSheetId="6" name="TT.6" vbProcedure="false">#REF!</definedName>
    <definedName function="false" hidden="false" localSheetId="6" name="TT.7" vbProcedure="false">#REF!</definedName>
    <definedName function="false" hidden="false" localSheetId="6" name="TT.8" vbProcedure="false">#REF!</definedName>
    <definedName function="false" hidden="false" localSheetId="6" name="TT.9" vbProcedure="false">#REF!</definedName>
    <definedName function="false" hidden="true" localSheetId="6" name="ty" vbProcedure="false">#REF!</definedName>
    <definedName function="false" hidden="true" localSheetId="6" name="TYUJ" vbProcedure="false">#REF!</definedName>
    <definedName function="false" hidden="true" localSheetId="6" name="uo" vbProcedure="false">#REF!</definedName>
    <definedName function="false" hidden="true" localSheetId="6" name="uu" vbProcedure="false">#REF!</definedName>
    <definedName function="false" hidden="true" localSheetId="6" name="uyt" vbProcedure="false">#REF!</definedName>
    <definedName function="false" hidden="true" localSheetId="6" name="WEHAERHTUY7J" vbProcedure="false">#REF!</definedName>
    <definedName function="false" hidden="true" localSheetId="6" name="XRefActiveRow" vbProcedure="false">#REF!</definedName>
    <definedName function="false" hidden="true" localSheetId="6" name="XRefCopy1" vbProcedure="false">#REF!</definedName>
    <definedName function="false" hidden="true" localSheetId="6" name="XRefCopy10" vbProcedure="false">#REF!</definedName>
    <definedName function="false" hidden="true" localSheetId="6" name="XRefCopy10Row" vbProcedure="false">#REF!</definedName>
    <definedName function="false" hidden="true" localSheetId="6" name="XRefCopy11" vbProcedure="false">#REF!</definedName>
    <definedName function="false" hidden="true" localSheetId="6" name="XRefCopy11Row" vbProcedure="false">#REF!</definedName>
    <definedName function="false" hidden="true" localSheetId="6" name="XRefCopy12" vbProcedure="false">#REF!</definedName>
    <definedName function="false" hidden="true" localSheetId="6" name="XRefCopy120" vbProcedure="false">'[45]mútuos não realizáveis'!#ref!</definedName>
    <definedName function="false" hidden="true" localSheetId="6" name="XRefCopy123" vbProcedure="false">'[45]mútuos não realizáveis'!#ref!</definedName>
    <definedName function="false" hidden="true" localSheetId="6" name="XRefCopy124" vbProcedure="false">#REF!</definedName>
    <definedName function="false" hidden="true" localSheetId="6" name="XRefCopy125" vbProcedure="false">#REF!</definedName>
    <definedName function="false" hidden="true" localSheetId="6" name="XRefCopy12Row" vbProcedure="false">#REF!</definedName>
    <definedName function="false" hidden="true" localSheetId="6" name="XRefCopy13" vbProcedure="false">#REF!</definedName>
    <definedName function="false" hidden="true" localSheetId="6" name="XRefCopy13Row" vbProcedure="false">#REF!</definedName>
    <definedName function="false" hidden="true" localSheetId="6" name="XRefCopy14" vbProcedure="false">#REF!</definedName>
    <definedName function="false" hidden="true" localSheetId="6" name="XRefCopy14Row" vbProcedure="false">#REF!</definedName>
    <definedName function="false" hidden="true" localSheetId="6" name="XRefCopy15" vbProcedure="false">[42]bp!#ref!</definedName>
    <definedName function="false" hidden="true" localSheetId="6" name="XRefCopy15Row" vbProcedure="false">#REF!</definedName>
    <definedName function="false" hidden="true" localSheetId="6" name="XRefCopy16" vbProcedure="false">#REF!</definedName>
    <definedName function="false" hidden="true" localSheetId="6" name="XRefCopy16Row" vbProcedure="false">#REF!</definedName>
    <definedName function="false" hidden="true" localSheetId="6" name="XRefCopy17" vbProcedure="false">[42]bp!#ref!</definedName>
    <definedName function="false" hidden="true" localSheetId="6" name="XRefCopy17Row" vbProcedure="false">#REF!</definedName>
    <definedName function="false" hidden="true" localSheetId="6" name="XRefCopy18" vbProcedure="false">#REF!</definedName>
    <definedName function="false" hidden="true" localSheetId="6" name="XRefCopy18Row" vbProcedure="false">#REF!</definedName>
    <definedName function="false" hidden="true" localSheetId="6" name="XRefCopy19" vbProcedure="false">#REF!</definedName>
    <definedName function="false" hidden="true" localSheetId="6" name="XRefCopy19Row" vbProcedure="false">#REF!</definedName>
    <definedName function="false" hidden="true" localSheetId="6" name="XRefCopy1Row" vbProcedure="false">#REF!</definedName>
    <definedName function="false" hidden="true" localSheetId="6" name="XRefCopy2" vbProcedure="false">#REF!</definedName>
    <definedName function="false" hidden="true" localSheetId="6" name="XRefCopy20" vbProcedure="false">#REF!</definedName>
    <definedName function="false" hidden="true" localSheetId="6" name="XRefCopy20Row" vbProcedure="false">#REF!</definedName>
    <definedName function="false" hidden="true" localSheetId="6" name="XRefCopy21" vbProcedure="false">#REF!</definedName>
    <definedName function="false" hidden="true" localSheetId="6" name="XRefCopy21Row" vbProcedure="false">#REF!</definedName>
    <definedName function="false" hidden="true" localSheetId="6" name="XRefCopy22" vbProcedure="false">#REF!</definedName>
    <definedName function="false" hidden="true" localSheetId="6" name="XRefCopy22Row" vbProcedure="false">#REF!</definedName>
    <definedName function="false" hidden="true" localSheetId="6" name="XRefCopy23" vbProcedure="false">#REF!</definedName>
    <definedName function="false" hidden="true" localSheetId="6" name="XRefCopy23Row" vbProcedure="false">#REF!</definedName>
    <definedName function="false" hidden="true" localSheetId="6" name="XRefCopy24" vbProcedure="false">#REF!</definedName>
    <definedName function="false" hidden="true" localSheetId="6" name="XRefCopy24Row" vbProcedure="false">#REF!</definedName>
    <definedName function="false" hidden="true" localSheetId="6" name="XRefCopy25" vbProcedure="false">#REF!</definedName>
    <definedName function="false" hidden="true" localSheetId="6" name="XRefCopy25Row" vbProcedure="false">#REF!</definedName>
    <definedName function="false" hidden="true" localSheetId="6" name="XRefCopy26" vbProcedure="false">#REF!</definedName>
    <definedName function="false" hidden="true" localSheetId="6" name="XRefCopy27" vbProcedure="false">#REF!</definedName>
    <definedName function="false" hidden="true" localSheetId="6" name="XRefCopy27Row" vbProcedure="false">#REF!</definedName>
    <definedName function="false" hidden="true" localSheetId="6" name="XRefCopy28" vbProcedure="false">#REF!</definedName>
    <definedName function="false" hidden="true" localSheetId="6" name="XRefCopy28Row" vbProcedure="false">#REF!</definedName>
    <definedName function="false" hidden="true" localSheetId="6" name="XRefCopy29" vbProcedure="false">#REF!</definedName>
    <definedName function="false" hidden="true" localSheetId="6" name="XRefCopy29Row" vbProcedure="false">#REF!</definedName>
    <definedName function="false" hidden="true" localSheetId="6" name="XRefCopy2Row" vbProcedure="false">#REF!</definedName>
    <definedName function="false" hidden="true" localSheetId="6" name="XRefCopy3" vbProcedure="false">#REF!</definedName>
    <definedName function="false" hidden="true" localSheetId="6" name="XRefCopy30" vbProcedure="false">#REF!</definedName>
    <definedName function="false" hidden="true" localSheetId="6" name="XRefCopy30Row" vbProcedure="false">#REF!</definedName>
    <definedName function="false" hidden="true" localSheetId="6" name="XRefCopy31" vbProcedure="false">#REF!</definedName>
    <definedName function="false" hidden="true" localSheetId="6" name="XRefCopy31Row" vbProcedure="false">#REF!</definedName>
    <definedName function="false" hidden="true" localSheetId="6" name="XRefCopy32" vbProcedure="false">#REF!</definedName>
    <definedName function="false" hidden="true" localSheetId="6" name="XRefCopy32Row" vbProcedure="false">#REF!</definedName>
    <definedName function="false" hidden="true" localSheetId="6" name="XRefCopy33" vbProcedure="false">[47]dre!#ref!</definedName>
    <definedName function="false" hidden="true" localSheetId="6" name="XRefCopy33Row" vbProcedure="false">#REF!</definedName>
    <definedName function="false" hidden="true" localSheetId="6" name="XRefCopy34" vbProcedure="false">#REF!</definedName>
    <definedName function="false" hidden="true" localSheetId="6" name="XRefCopy34Row" vbProcedure="false">#REF!</definedName>
    <definedName function="false" hidden="true" localSheetId="6" name="XRefCopy35" vbProcedure="false">#REF!</definedName>
    <definedName function="false" hidden="true" localSheetId="6" name="XRefCopy35Row" vbProcedure="false">#REF!</definedName>
    <definedName function="false" hidden="true" localSheetId="6" name="XRefCopy36" vbProcedure="false">#REF!</definedName>
    <definedName function="false" hidden="true" localSheetId="6" name="XRefCopy36Row" vbProcedure="false">#REF!</definedName>
    <definedName function="false" hidden="true" localSheetId="6" name="XRefCopy37" vbProcedure="false">#REF!</definedName>
    <definedName function="false" hidden="true" localSheetId="6" name="XRefCopy37Row" vbProcedure="false">#REF!</definedName>
    <definedName function="false" hidden="true" localSheetId="6" name="XRefCopy38" vbProcedure="false">#REF!</definedName>
    <definedName function="false" hidden="true" localSheetId="6" name="XRefCopy38Row" vbProcedure="false">#REF!</definedName>
    <definedName function="false" hidden="true" localSheetId="6" name="XRefCopy39" vbProcedure="false">#REF!</definedName>
    <definedName function="false" hidden="true" localSheetId="6" name="XRefCopy39Row" vbProcedure="false">#REF!</definedName>
    <definedName function="false" hidden="true" localSheetId="6" name="XRefCopy3Row" vbProcedure="false">#REF!</definedName>
    <definedName function="false" hidden="true" localSheetId="6" name="XRefCopy4" vbProcedure="false">#REF!</definedName>
    <definedName function="false" hidden="true" localSheetId="6" name="XRefCopy40" vbProcedure="false">#REF!</definedName>
    <definedName function="false" hidden="true" localSheetId="6" name="XRefCopy40Row" vbProcedure="false">#REF!</definedName>
    <definedName function="false" hidden="true" localSheetId="6" name="XRefCopy41" vbProcedure="false">#REF!</definedName>
    <definedName function="false" hidden="true" localSheetId="6" name="XRefCopy41Row" vbProcedure="false">#REF!</definedName>
    <definedName function="false" hidden="true" localSheetId="6" name="XRefCopy42" vbProcedure="false">#REF!</definedName>
    <definedName function="false" hidden="true" localSheetId="6" name="XRefCopy42Row" vbProcedure="false">#REF!</definedName>
    <definedName function="false" hidden="true" localSheetId="6" name="XRefCopy43" vbProcedure="false">#REF!</definedName>
    <definedName function="false" hidden="true" localSheetId="6" name="XRefCopy43Row" vbProcedure="false">#REF!</definedName>
    <definedName function="false" hidden="true" localSheetId="6" name="XRefCopy44" vbProcedure="false">#REF!</definedName>
    <definedName function="false" hidden="true" localSheetId="6" name="XRefCopy44Row" vbProcedure="false">#REF!</definedName>
    <definedName function="false" hidden="true" localSheetId="6" name="XRefCopy45" vbProcedure="false">'[51]paes inss'!#ref!</definedName>
    <definedName function="false" hidden="true" localSheetId="6" name="XRefCopy45Row" vbProcedure="false">#REF!</definedName>
    <definedName function="false" hidden="true" localSheetId="6" name="XRefCopy46" vbProcedure="false">'[51]paes inss'!#ref!</definedName>
    <definedName function="false" hidden="true" localSheetId="6" name="XRefCopy46Row" vbProcedure="false">#REF!</definedName>
    <definedName function="false" hidden="true" localSheetId="6" name="XRefCopy47" vbProcedure="false">#REF!</definedName>
    <definedName function="false" hidden="true" localSheetId="6" name="XRefCopy47Row" vbProcedure="false">#REF!</definedName>
    <definedName function="false" hidden="true" localSheetId="6" name="XRefCopy48Row" vbProcedure="false">#REF!</definedName>
    <definedName function="false" hidden="true" localSheetId="6" name="XRefCopy49Row" vbProcedure="false">#REF!</definedName>
    <definedName function="false" hidden="true" localSheetId="6" name="XRefCopy4Row" vbProcedure="false">#REF!</definedName>
    <definedName function="false" hidden="true" localSheetId="6" name="XRefCopy5" vbProcedure="false">#REF!</definedName>
    <definedName function="false" hidden="true" localSheetId="6" name="XRefCopy50" vbProcedure="false">#REF!</definedName>
    <definedName function="false" hidden="true" localSheetId="6" name="XRefCopy50Row" vbProcedure="false">#REF!</definedName>
    <definedName function="false" hidden="true" localSheetId="6" name="XRefCopy51" vbProcedure="false">#REF!</definedName>
    <definedName function="false" hidden="true" localSheetId="6" name="XRefCopy51Row" vbProcedure="false">#REF!</definedName>
    <definedName function="false" hidden="true" localSheetId="6" name="XRefCopy52" vbProcedure="false">'[53]paes tributos federais'!#ref!</definedName>
    <definedName function="false" hidden="true" localSheetId="6" name="XRefCopy52Row" vbProcedure="false">#REF!</definedName>
    <definedName function="false" hidden="true" localSheetId="6" name="XRefCopy53" vbProcedure="false">#REF!</definedName>
    <definedName function="false" hidden="true" localSheetId="6" name="XRefCopy53Row" vbProcedure="false">#REF!</definedName>
    <definedName function="false" hidden="true" localSheetId="6" name="XRefCopy54" vbProcedure="false">#REF!</definedName>
    <definedName function="false" hidden="true" localSheetId="6" name="XRefCopy54Row" vbProcedure="false">#REF!</definedName>
    <definedName function="false" hidden="true" localSheetId="6" name="XRefCopy55" vbProcedure="false">#REF!</definedName>
    <definedName function="false" hidden="true" localSheetId="6" name="XRefCopy55Row" vbProcedure="false">#REF!</definedName>
    <definedName function="false" hidden="true" localSheetId="6" name="XRefCopy56" vbProcedure="false">#REF!</definedName>
    <definedName function="false" hidden="true" localSheetId="6" name="XRefCopy56Row" vbProcedure="false">#REF!</definedName>
    <definedName function="false" hidden="true" localSheetId="6" name="XRefCopy57" vbProcedure="false">#REF!</definedName>
    <definedName function="false" hidden="true" localSheetId="6" name="XRefCopy57Row" vbProcedure="false">#REF!</definedName>
    <definedName function="false" hidden="true" localSheetId="6" name="XRefCopy58" vbProcedure="false">#REF!</definedName>
    <definedName function="false" hidden="true" localSheetId="6" name="XRefCopy58Row" vbProcedure="false">#REF!</definedName>
    <definedName function="false" hidden="true" localSheetId="6" name="XRefCopy59" vbProcedure="false">#REF!</definedName>
    <definedName function="false" hidden="true" localSheetId="6" name="XRefCopy59Row" vbProcedure="false">#REF!</definedName>
    <definedName function="false" hidden="true" localSheetId="6" name="XRefCopy5Row" vbProcedure="false">#REF!</definedName>
    <definedName function="false" hidden="true" localSheetId="6" name="XRefCopy6" vbProcedure="false">#REF!</definedName>
    <definedName function="false" hidden="true" localSheetId="6" name="XRefCopy60" vbProcedure="false">'[41]fluxo consolidado holding'!#ref!</definedName>
    <definedName function="false" hidden="true" localSheetId="6" name="XRefCopy60Row" vbProcedure="false">#REF!</definedName>
    <definedName function="false" hidden="true" localSheetId="6" name="XRefCopy61" vbProcedure="false">'[54]mapa de resultado'!#ref!</definedName>
    <definedName function="false" hidden="true" localSheetId="6" name="XRefCopy61Row" vbProcedure="false">#REF!</definedName>
    <definedName function="false" hidden="true" localSheetId="6" name="XRefCopy62" vbProcedure="false">'[41]fluxo consolidado holding'!#ref!</definedName>
    <definedName function="false" hidden="true" localSheetId="6" name="XRefCopy62Row" vbProcedure="false">#REF!</definedName>
    <definedName function="false" hidden="true" localSheetId="6" name="XRefCopy63" vbProcedure="false">'[41]fluxo consolidado holding'!#ref!</definedName>
    <definedName function="false" hidden="true" localSheetId="6" name="XRefCopy63Row" vbProcedure="false">#REF!</definedName>
    <definedName function="false" hidden="true" localSheetId="6" name="XRefCopy64" vbProcedure="false">'[41]fluxo consolidado holding'!#ref!</definedName>
    <definedName function="false" hidden="true" localSheetId="6" name="XRefCopy64Row" vbProcedure="false">#REF!</definedName>
    <definedName function="false" hidden="true" localSheetId="6" name="XRefCopy65" vbProcedure="false">'[41]fluxo consolidado holding'!#ref!</definedName>
    <definedName function="false" hidden="true" localSheetId="6" name="XRefCopy65Row" vbProcedure="false">#REF!</definedName>
    <definedName function="false" hidden="true" localSheetId="6" name="XRefCopy66" vbProcedure="false">#REF!</definedName>
    <definedName function="false" hidden="true" localSheetId="6" name="XRefCopy66Row" vbProcedure="false">#REF!</definedName>
    <definedName function="false" hidden="true" localSheetId="6" name="XRefCopy67" vbProcedure="false">'[44]receitas vendas inpacel'!#ref!</definedName>
    <definedName function="false" hidden="true" localSheetId="6" name="XRefCopy67Row" vbProcedure="false">#REF!</definedName>
    <definedName function="false" hidden="true" localSheetId="6" name="XRefCopy68" vbProcedure="false">#REF!</definedName>
    <definedName function="false" hidden="true" localSheetId="6" name="XRefCopy68Row" vbProcedure="false">#REF!</definedName>
    <definedName function="false" hidden="true" localSheetId="6" name="XRefCopy69Row" vbProcedure="false">#REF!</definedName>
    <definedName function="false" hidden="true" localSheetId="6" name="XRefCopy6Row" vbProcedure="false">#REF!</definedName>
    <definedName function="false" hidden="true" localSheetId="6" name="XRefCopy70" vbProcedure="false">'[56]pas vendas'!#ref!</definedName>
    <definedName function="false" hidden="true" localSheetId="6" name="XRefCopy70Row" vbProcedure="false">#REF!</definedName>
    <definedName function="false" hidden="true" localSheetId="6" name="XRefCopy71" vbProcedure="false">'[56]pas vendas'!#ref!</definedName>
    <definedName function="false" hidden="true" localSheetId="6" name="XRefCopy71Row" vbProcedure="false">#REF!</definedName>
    <definedName function="false" hidden="true" localSheetId="6" name="XRefCopy72" vbProcedure="false">#REF!</definedName>
    <definedName function="false" hidden="true" localSheetId="6" name="XRefCopy72Row" vbProcedure="false">#REF!</definedName>
    <definedName function="false" hidden="true" localSheetId="6" name="XRefCopy73" vbProcedure="false">'[56]pas vendas'!#ref!</definedName>
    <definedName function="false" hidden="true" localSheetId="6" name="XRefCopy73Row" vbProcedure="false">#REF!</definedName>
    <definedName function="false" hidden="true" localSheetId="6" name="XRefCopy74" vbProcedure="false">#REF!</definedName>
    <definedName function="false" hidden="true" localSheetId="6" name="XRefCopy74Row" vbProcedure="false">#REF!</definedName>
    <definedName function="false" hidden="true" localSheetId="6" name="XRefCopy75" vbProcedure="false">#REF!</definedName>
    <definedName function="false" hidden="true" localSheetId="6" name="XRefCopy75Row" vbProcedure="false">#REF!</definedName>
    <definedName function="false" hidden="true" localSheetId="6" name="XRefCopy76" vbProcedure="false">'[44]receitas vendas inpacel'!#ref!</definedName>
    <definedName function="false" hidden="true" localSheetId="6" name="XRefCopy76Row" vbProcedure="false">#REF!</definedName>
    <definedName function="false" hidden="true" localSheetId="6" name="XRefCopy77" vbProcedure="false">'[44]pas deduções venda inpacel'!#ref!</definedName>
    <definedName function="false" hidden="true" localSheetId="6" name="XRefCopy77Row" vbProcedure="false">#REF!</definedName>
    <definedName function="false" hidden="true" localSheetId="6" name="XRefCopy78" vbProcedure="false">#REF!</definedName>
    <definedName function="false" hidden="true" localSheetId="6" name="XRefCopy78Row" vbProcedure="false">#REF!</definedName>
    <definedName function="false" hidden="true" localSheetId="6" name="XRefCopy79" vbProcedure="false">#REF!</definedName>
    <definedName function="false" hidden="true" localSheetId="6" name="XRefCopy79Row" vbProcedure="false">#REF!</definedName>
    <definedName function="false" hidden="true" localSheetId="6" name="XRefCopy7Row" vbProcedure="false">[57]xref!#ref!</definedName>
    <definedName function="false" hidden="true" localSheetId="6" name="XRefCopy8" vbProcedure="false">#REF!</definedName>
    <definedName function="false" hidden="true" localSheetId="6" name="XRefCopy80" vbProcedure="false">#REF!</definedName>
    <definedName function="false" hidden="true" localSheetId="6" name="XRefCopy80Row" vbProcedure="false">#REF!</definedName>
    <definedName function="false" hidden="true" localSheetId="6" name="XRefCopy81" vbProcedure="false">'[54]mapa de resultado'!#ref!</definedName>
    <definedName function="false" hidden="true" localSheetId="6" name="XRefCopy81Row" vbProcedure="false">#REF!</definedName>
    <definedName function="false" hidden="true" localSheetId="6" name="XRefCopy82" vbProcedure="false">'[47]pas vendas'!#ref!</definedName>
    <definedName function="false" hidden="true" localSheetId="6" name="XRefCopy82Row" vbProcedure="false">#REF!</definedName>
    <definedName function="false" hidden="true" localSheetId="6" name="XRefCopy83" vbProcedure="false">#REF!</definedName>
    <definedName function="false" hidden="true" localSheetId="6" name="XRefCopy83Row" vbProcedure="false">[49]xref!#ref!</definedName>
    <definedName function="false" hidden="true" localSheetId="6" name="XRefCopy84" vbProcedure="false">'[44]deducoes venda ip'!#ref!</definedName>
    <definedName function="false" hidden="true" localSheetId="6" name="XRefCopy85" vbProcedure="false">'[44]deducoes venda ip'!#ref!</definedName>
    <definedName function="false" hidden="true" localSheetId="6" name="XRefCopy85Row" vbProcedure="false">[49]xref!#ref!</definedName>
    <definedName function="false" hidden="true" localSheetId="6" name="XRefCopy86" vbProcedure="false">'[44]deducoes venda ip'!#ref!</definedName>
    <definedName function="false" hidden="true" localSheetId="6" name="XRefCopy86Row" vbProcedure="false">[49]xref!#ref!</definedName>
    <definedName function="false" hidden="true" localSheetId="6" name="XRefCopy87" vbProcedure="false">'[47]pas vendas'!#ref!</definedName>
    <definedName function="false" hidden="true" localSheetId="6" name="XRefCopy87Row" vbProcedure="false">[58]xref!#ref!</definedName>
    <definedName function="false" hidden="true" localSheetId="6" name="XRefCopy8Row" vbProcedure="false">#REF!</definedName>
    <definedName function="false" hidden="true" localSheetId="6" name="XRefCopy9" vbProcedure="false">#REF!</definedName>
    <definedName function="false" hidden="true" localSheetId="6" name="XRefCopy95" vbProcedure="false">#REF!</definedName>
    <definedName function="false" hidden="true" localSheetId="6" name="XRefCopy96" vbProcedure="false">#REF!</definedName>
    <definedName function="false" hidden="true" localSheetId="6" name="XRefCopy97" vbProcedure="false">#REF!</definedName>
    <definedName function="false" hidden="true" localSheetId="6" name="XRefCopy9Row" vbProcedure="false">[59]xref!#ref!</definedName>
    <definedName function="false" hidden="true" localSheetId="6" name="XRefPaste1" vbProcedure="false">#REF!</definedName>
    <definedName function="false" hidden="true" localSheetId="6" name="XRefPaste10" vbProcedure="false">#REF!</definedName>
    <definedName function="false" hidden="true" localSheetId="6" name="XRefPaste100Row" vbProcedure="false">#REF!</definedName>
    <definedName function="false" hidden="true" localSheetId="6" name="XRefPaste101" vbProcedure="false">[60]balanço!#REF!</definedName>
    <definedName function="false" hidden="true" localSheetId="6" name="XRefPaste101Row" vbProcedure="false">#REF!</definedName>
    <definedName function="false" hidden="true" localSheetId="6" name="XRefPaste102" vbProcedure="false">#REF!</definedName>
    <definedName function="false" hidden="true" localSheetId="6" name="XRefPaste102Row" vbProcedure="false">#REF!</definedName>
    <definedName function="false" hidden="true" localSheetId="6" name="XRefPaste103" vbProcedure="false">#REF!</definedName>
    <definedName function="false" hidden="true" localSheetId="6" name="XRefPaste103Row" vbProcedure="false">#REF!</definedName>
    <definedName function="false" hidden="true" localSheetId="6" name="XRefPaste104Row" vbProcedure="false">#REF!</definedName>
    <definedName function="false" hidden="true" localSheetId="6" name="XRefPaste105Row" vbProcedure="false">#REF!</definedName>
    <definedName function="false" hidden="true" localSheetId="6" name="XRefPaste106" vbProcedure="false">#REF!</definedName>
    <definedName function="false" hidden="true" localSheetId="6" name="XRefPaste106Row" vbProcedure="false">#REF!</definedName>
    <definedName function="false" hidden="true" localSheetId="6" name="XRefPaste107Row" vbProcedure="false">#REF!</definedName>
    <definedName function="false" hidden="true" localSheetId="6" name="XRefPaste108Row" vbProcedure="false">#REF!</definedName>
    <definedName function="false" hidden="true" localSheetId="6" name="XRefPaste10Row" vbProcedure="false">#REF!</definedName>
    <definedName function="false" hidden="true" localSheetId="6" name="XRefPaste11" vbProcedure="false">#REF!</definedName>
    <definedName function="false" hidden="true" localSheetId="6" name="XRefPaste111Row" vbProcedure="false">#REF!</definedName>
    <definedName function="false" hidden="true" localSheetId="6" name="XRefPaste112Row" vbProcedure="false">#REF!</definedName>
    <definedName function="false" hidden="true" localSheetId="6" name="XRefPaste117" vbProcedure="false">'[54]mapa de resultado'!#ref!</definedName>
    <definedName function="false" hidden="true" localSheetId="6" name="XRefPaste117Row" vbProcedure="false">#REF!</definedName>
    <definedName function="false" hidden="true" localSheetId="6" name="XRefPaste118" vbProcedure="false">'[54]mapa de resultado'!#ref!</definedName>
    <definedName function="false" hidden="true" localSheetId="6" name="XRefPaste118Row" vbProcedure="false">#REF!</definedName>
    <definedName function="false" hidden="true" localSheetId="6" name="XRefPaste119" vbProcedure="false">'[54]mapa de resultado'!#ref!</definedName>
    <definedName function="false" hidden="true" localSheetId="6" name="XRefPaste119Row" vbProcedure="false">#REF!</definedName>
    <definedName function="false" hidden="true" localSheetId="6" name="XRefPaste11Row" vbProcedure="false">#REF!</definedName>
    <definedName function="false" hidden="true" localSheetId="6" name="XRefPaste12" vbProcedure="false">#REF!</definedName>
    <definedName function="false" hidden="true" localSheetId="6" name="XRefPaste120" vbProcedure="false">#REF!</definedName>
    <definedName function="false" hidden="true" localSheetId="6" name="XRefPaste120Row" vbProcedure="false">#REF!</definedName>
    <definedName function="false" hidden="true" localSheetId="6" name="XRefPaste121Row" vbProcedure="false">#REF!</definedName>
    <definedName function="false" hidden="true" localSheetId="6" name="XRefPaste122Row" vbProcedure="false">#REF!</definedName>
    <definedName function="false" hidden="true" localSheetId="6" name="XRefPaste123Row" vbProcedure="false">#REF!</definedName>
    <definedName function="false" hidden="true" localSheetId="6" name="XRefPaste124Row" vbProcedure="false">#REF!</definedName>
    <definedName function="false" hidden="true" localSheetId="6" name="XRefPaste126Row" vbProcedure="false">#REF!</definedName>
    <definedName function="false" hidden="true" localSheetId="6" name="XRefPaste127Row" vbProcedure="false">#REF!</definedName>
    <definedName function="false" hidden="true" localSheetId="6" name="XRefPaste128Row" vbProcedure="false">#REF!</definedName>
    <definedName function="false" hidden="true" localSheetId="6" name="XRefPaste129Row" vbProcedure="false">#REF!</definedName>
    <definedName function="false" hidden="true" localSheetId="6" name="XRefPaste12Row" vbProcedure="false">#REF!</definedName>
    <definedName function="false" hidden="true" localSheetId="6" name="XRefPaste13" vbProcedure="false">#REF!</definedName>
    <definedName function="false" hidden="true" localSheetId="6" name="XRefPaste130Row" vbProcedure="false">#REF!</definedName>
    <definedName function="false" hidden="true" localSheetId="6" name="XRefPaste131Row" vbProcedure="false">#REF!</definedName>
    <definedName function="false" hidden="true" localSheetId="6" name="XRefPaste132Row" vbProcedure="false">#REF!</definedName>
    <definedName function="false" hidden="true" localSheetId="6" name="XRefPaste133Row" vbProcedure="false">#REF!</definedName>
    <definedName function="false" hidden="true" localSheetId="6" name="XRefPaste134Row" vbProcedure="false">#REF!</definedName>
    <definedName function="false" hidden="true" localSheetId="6" name="XRefPaste135Row" vbProcedure="false">#REF!</definedName>
    <definedName function="false" hidden="true" localSheetId="6" name="XRefPaste136Row" vbProcedure="false">#REF!</definedName>
    <definedName function="false" hidden="true" localSheetId="6" name="XRefPaste137Row" vbProcedure="false">#REF!</definedName>
    <definedName function="false" hidden="true" localSheetId="6" name="XRefPaste138Row" vbProcedure="false">#REF!</definedName>
    <definedName function="false" hidden="true" localSheetId="6" name="XRefPaste139" vbProcedure="false">'[54]mapa de resultado'!#ref!</definedName>
    <definedName function="false" hidden="true" localSheetId="6" name="XRefPaste139Row" vbProcedure="false">#REF!</definedName>
    <definedName function="false" hidden="true" localSheetId="6" name="XRefPaste13Row" vbProcedure="false">#REF!</definedName>
    <definedName function="false" hidden="true" localSheetId="6" name="XRefPaste14" vbProcedure="false">#REF!</definedName>
    <definedName function="false" hidden="true" localSheetId="6" name="XRefPaste14Row" vbProcedure="false">#REF!</definedName>
    <definedName function="false" hidden="true" localSheetId="6" name="XRefPaste15" vbProcedure="false">#REF!</definedName>
    <definedName function="false" hidden="true" localSheetId="6" name="XRefPaste15Row" vbProcedure="false">#REF!</definedName>
    <definedName function="false" hidden="true" localSheetId="6" name="XRefPaste16" vbProcedure="false">#REF!</definedName>
    <definedName function="false" hidden="true" localSheetId="6" name="XRefPaste16Row" vbProcedure="false">#REF!</definedName>
    <definedName function="false" hidden="true" localSheetId="6" name="XRefPaste17" vbProcedure="false">[42]bp!#ref!</definedName>
    <definedName function="false" hidden="true" localSheetId="6" name="XRefPaste17Row" vbProcedure="false">#REF!</definedName>
    <definedName function="false" hidden="true" localSheetId="6" name="XRefPaste18" vbProcedure="false">#REF!</definedName>
    <definedName function="false" hidden="true" localSheetId="6" name="XRefPaste18Row" vbProcedure="false">#REF!</definedName>
    <definedName function="false" hidden="true" localSheetId="6" name="XRefPaste19" vbProcedure="false">#REF!</definedName>
    <definedName function="false" hidden="true" localSheetId="6" name="XRefPaste19Row" vbProcedure="false">#REF!</definedName>
    <definedName function="false" hidden="true" localSheetId="6" name="XRefPaste1Row" vbProcedure="false">#REF!</definedName>
    <definedName function="false" hidden="true" localSheetId="6" name="XRefPaste2" vbProcedure="false">#REF!</definedName>
    <definedName function="false" hidden="true" localSheetId="6" name="XRefPaste20" vbProcedure="false">#REF!</definedName>
    <definedName function="false" hidden="true" localSheetId="6" name="XRefPaste20Row" vbProcedure="false">#REF!</definedName>
    <definedName function="false" hidden="true" localSheetId="6" name="XRefPaste21" vbProcedure="false">#REF!</definedName>
    <definedName function="false" hidden="true" localSheetId="6" name="XRefPaste21Row" vbProcedure="false">#REF!</definedName>
    <definedName function="false" hidden="true" localSheetId="6" name="XRefPaste22" vbProcedure="false">#REF!</definedName>
    <definedName function="false" hidden="true" localSheetId="6" name="XRefPaste22Row" vbProcedure="false">#REF!</definedName>
    <definedName function="false" hidden="true" localSheetId="6" name="XRefPaste23" vbProcedure="false">#REF!</definedName>
    <definedName function="false" hidden="true" localSheetId="6" name="XRefPaste23Row" vbProcedure="false">#REF!</definedName>
    <definedName function="false" hidden="true" localSheetId="6" name="XRefPaste24Row" vbProcedure="false">#REF!</definedName>
    <definedName function="false" hidden="true" localSheetId="6" name="XRefPaste25" vbProcedure="false">'[61]analise das baixas'!#ref!</definedName>
    <definedName function="false" hidden="true" localSheetId="6" name="XRefPaste25Row" vbProcedure="false">#REF!</definedName>
    <definedName function="false" hidden="true" localSheetId="6" name="XRefPaste26" vbProcedure="false">#REF!</definedName>
    <definedName function="false" hidden="true" localSheetId="6" name="XRefPaste26Row" vbProcedure="false">#REF!</definedName>
    <definedName function="false" hidden="true" localSheetId="6" name="XRefPaste27" vbProcedure="false">'[61]analise das baixas'!#ref!</definedName>
    <definedName function="false" hidden="true" localSheetId="6" name="XRefPaste27Row" vbProcedure="false">#REF!</definedName>
    <definedName function="false" hidden="true" localSheetId="6" name="XRefPaste28" vbProcedure="false">'[51]paes inss'!#ref!</definedName>
    <definedName function="false" hidden="true" localSheetId="6" name="XRefPaste28Row" vbProcedure="false">#REF!</definedName>
    <definedName function="false" hidden="true" localSheetId="6" name="XRefPaste29" vbProcedure="false">#REF!</definedName>
    <definedName function="false" hidden="true" localSheetId="6" name="XRefPaste29Row" vbProcedure="false">#REF!</definedName>
    <definedName function="false" hidden="true" localSheetId="6" name="XRefPaste2Row" vbProcedure="false">#REF!</definedName>
    <definedName function="false" hidden="true" localSheetId="6" name="XRefPaste3" vbProcedure="false">#REF!</definedName>
    <definedName function="false" hidden="true" localSheetId="6" name="XRefPaste30" vbProcedure="false">#REF!</definedName>
    <definedName function="false" hidden="true" localSheetId="6" name="XRefPaste31" vbProcedure="false">'[51]paes inss'!#ref!</definedName>
    <definedName function="false" hidden="true" localSheetId="6" name="XRefPaste31Row" vbProcedure="false">#REF!</definedName>
    <definedName function="false" hidden="true" localSheetId="6" name="XRefPaste32" vbProcedure="false">#REF!</definedName>
    <definedName function="false" hidden="true" localSheetId="6" name="XRefPaste32Row" vbProcedure="false">#REF!</definedName>
    <definedName function="false" hidden="true" localSheetId="6" name="XRefPaste33" vbProcedure="false">[57]lead!#ref!</definedName>
    <definedName function="false" hidden="true" localSheetId="6" name="XRefPaste33Row" vbProcedure="false">#REF!</definedName>
    <definedName function="false" hidden="true" localSheetId="6" name="XRefPaste34" vbProcedure="false">'[53]paes tributos federais'!#ref!</definedName>
    <definedName function="false" hidden="true" localSheetId="6" name="XRefPaste34Row" vbProcedure="false">#REF!</definedName>
    <definedName function="false" hidden="true" localSheetId="6" name="XRefPaste35" vbProcedure="false">#REF!</definedName>
    <definedName function="false" hidden="true" localSheetId="6" name="XRefPaste35Row" vbProcedure="false">#REF!</definedName>
    <definedName function="false" hidden="true" localSheetId="6" name="XRefPaste36" vbProcedure="false">[57]lead!#ref!</definedName>
    <definedName function="false" hidden="true" localSheetId="6" name="XRefPaste36Row" vbProcedure="false">#REF!</definedName>
    <definedName function="false" hidden="true" localSheetId="6" name="XRefPaste37" vbProcedure="false">#REF!</definedName>
    <definedName function="false" hidden="true" localSheetId="6" name="XRefPaste37Row" vbProcedure="false">#REF!</definedName>
    <definedName function="false" hidden="true" localSheetId="6" name="XRefPaste38" vbProcedure="false">#REF!</definedName>
    <definedName function="false" hidden="true" localSheetId="6" name="XRefPaste38Row" vbProcedure="false">#REF!</definedName>
    <definedName function="false" hidden="true" localSheetId="6" name="XRefPaste39" vbProcedure="false">#REF!</definedName>
    <definedName function="false" hidden="true" localSheetId="6" name="XRefPaste39Row" vbProcedure="false">#REF!</definedName>
    <definedName function="false" hidden="true" localSheetId="6" name="XRefPaste3Row" vbProcedure="false">#REF!</definedName>
    <definedName function="false" hidden="true" localSheetId="6" name="XRefPaste4" vbProcedure="false">#REF!</definedName>
    <definedName function="false" hidden="true" localSheetId="6" name="XRefPaste40" vbProcedure="false">[63]dre!#ref!</definedName>
    <definedName function="false" hidden="true" localSheetId="6" name="XRefPaste40Row" vbProcedure="false">#REF!</definedName>
    <definedName function="false" hidden="true" localSheetId="6" name="XRefPaste41" vbProcedure="false">[63]dre!#ref!</definedName>
    <definedName function="false" hidden="true" localSheetId="6" name="XRefPaste41Row" vbProcedure="false">#REF!</definedName>
    <definedName function="false" hidden="true" localSheetId="6" name="XRefPaste42" vbProcedure="false">[63]dre!#ref!</definedName>
    <definedName function="false" hidden="true" localSheetId="6" name="XRefPaste42Row" vbProcedure="false">#REF!</definedName>
    <definedName function="false" hidden="true" localSheetId="6" name="XRefPaste43" vbProcedure="false">[41]dre!#ref!</definedName>
    <definedName function="false" hidden="true" localSheetId="6" name="XRefPaste43Row" vbProcedure="false">#REF!</definedName>
    <definedName function="false" hidden="true" localSheetId="6" name="XRefPaste44" vbProcedure="false">'[54]deposito judicial'!#ref!</definedName>
    <definedName function="false" hidden="true" localSheetId="6" name="XRefPaste44Row" vbProcedure="false">#REF!</definedName>
    <definedName function="false" hidden="true" localSheetId="6" name="XRefPaste45" vbProcedure="false">#REF!</definedName>
    <definedName function="false" hidden="true" localSheetId="6" name="XRefPaste45Row" vbProcedure="false">#REF!</definedName>
    <definedName function="false" hidden="true" localSheetId="6" name="XRefPaste46" vbProcedure="false">#REF!</definedName>
    <definedName function="false" hidden="true" localSheetId="6" name="XRefPaste46Row" vbProcedure="false">#REF!</definedName>
    <definedName function="false" hidden="true" localSheetId="6" name="XRefPaste47Row" vbProcedure="false">#REF!</definedName>
    <definedName function="false" hidden="true" localSheetId="6" name="XRefPaste48" vbProcedure="false">'[41]fluxo consolidado holding'!#ref!</definedName>
    <definedName function="false" hidden="true" localSheetId="6" name="XRefPaste48Row" vbProcedure="false">#REF!</definedName>
    <definedName function="false" hidden="true" localSheetId="6" name="XRefPaste49Row" vbProcedure="false">#REF!</definedName>
    <definedName function="false" hidden="true" localSheetId="6" name="XRefPaste4Row" vbProcedure="false">#REF!</definedName>
    <definedName function="false" hidden="true" localSheetId="6" name="XRefPaste5" vbProcedure="false">#REF!</definedName>
    <definedName function="false" hidden="true" localSheetId="6" name="XRefPaste50Row" vbProcedure="false">#REF!</definedName>
    <definedName function="false" hidden="true" localSheetId="6" name="XRefPaste51Row" vbProcedure="false">#REF!</definedName>
    <definedName function="false" hidden="true" localSheetId="6" name="XRefPaste52Row" vbProcedure="false">#REF!</definedName>
    <definedName function="false" hidden="true" localSheetId="6" name="XRefPaste53" vbProcedure="false">#REF!</definedName>
    <definedName function="false" hidden="true" localSheetId="6" name="XRefPaste53Row" vbProcedure="false">#REF!</definedName>
    <definedName function="false" hidden="true" localSheetId="6" name="XRefPaste55Row" vbProcedure="false">#REF!</definedName>
    <definedName function="false" hidden="true" localSheetId="6" name="XRefPaste56" vbProcedure="false">#REF!</definedName>
    <definedName function="false" hidden="true" localSheetId="6" name="XRefPaste56Row" vbProcedure="false">#REF!</definedName>
    <definedName function="false" hidden="true" localSheetId="6" name="XRefPaste57Row" vbProcedure="false">#REF!</definedName>
    <definedName function="false" hidden="true" localSheetId="6" name="XRefPaste58Row" vbProcedure="false">#REF!</definedName>
    <definedName function="false" hidden="true" localSheetId="6" name="XRefPaste59Row" vbProcedure="false">#REF!</definedName>
    <definedName function="false" hidden="true" localSheetId="6" name="XRefPaste5Row" vbProcedure="false">#REF!</definedName>
    <definedName function="false" hidden="true" localSheetId="6" name="XRefPaste6" vbProcedure="false">[42]bp!#ref!</definedName>
    <definedName function="false" hidden="true" localSheetId="6" name="XRefPaste60Row" vbProcedure="false">#REF!</definedName>
    <definedName function="false" hidden="true" localSheetId="6" name="XRefPaste61" vbProcedure="false">'[45]mútuos não realizáveis'!#ref!</definedName>
    <definedName function="false" hidden="true" localSheetId="6" name="XRefPaste61Row" vbProcedure="false">#REF!</definedName>
    <definedName function="false" hidden="true" localSheetId="6" name="XRefPaste62Row" vbProcedure="false">#REF!</definedName>
    <definedName function="false" hidden="true" localSheetId="6" name="XRefPaste63Row" vbProcedure="false">#REF!</definedName>
    <definedName function="false" hidden="true" localSheetId="6" name="XRefPaste64Row" vbProcedure="false">#REF!</definedName>
    <definedName function="false" hidden="true" localSheetId="6" name="XRefPaste65Row" vbProcedure="false">#REF!</definedName>
    <definedName function="false" hidden="true" localSheetId="6" name="XRefPaste66" vbProcedure="false">'[41]fluxo consolidado holding'!#ref!</definedName>
    <definedName function="false" hidden="true" localSheetId="6" name="XRefPaste66Row" vbProcedure="false">#REF!</definedName>
    <definedName function="false" hidden="true" localSheetId="6" name="XRefPaste67" vbProcedure="false">'[45]mútuos não realizáveis'!#ref!</definedName>
    <definedName function="false" hidden="true" localSheetId="6" name="XRefPaste67Row" vbProcedure="false">#REF!</definedName>
    <definedName function="false" hidden="true" localSheetId="6" name="XRefPaste68" vbProcedure="false">'[41]fluxo consolidado holding'!#ref!</definedName>
    <definedName function="false" hidden="true" localSheetId="6" name="XRefPaste68Row" vbProcedure="false">#REF!</definedName>
    <definedName function="false" hidden="true" localSheetId="6" name="XRefPaste69" vbProcedure="false">'[41]fluxo consolidado holding'!#ref!</definedName>
    <definedName function="false" hidden="true" localSheetId="6" name="XRefPaste69Row" vbProcedure="false">#REF!</definedName>
    <definedName function="false" hidden="true" localSheetId="6" name="XRefPaste6Row" vbProcedure="false">#REF!</definedName>
    <definedName function="false" hidden="true" localSheetId="6" name="XRefPaste7" vbProcedure="false">[42]bp!#ref!</definedName>
    <definedName function="false" hidden="true" localSheetId="6" name="XRefPaste70" vbProcedure="false">#REF!</definedName>
    <definedName function="false" hidden="true" localSheetId="6" name="XRefPaste70Row" vbProcedure="false">#REF!</definedName>
    <definedName function="false" hidden="true" localSheetId="6" name="XRefPaste71" vbProcedure="false">#REF!</definedName>
    <definedName function="false" hidden="true" localSheetId="6" name="XRefPaste71Row" vbProcedure="false">#REF!</definedName>
    <definedName function="false" hidden="true" localSheetId="6" name="XRefPaste72" vbProcedure="false">#REF!</definedName>
    <definedName function="false" hidden="true" localSheetId="6" name="XRefPaste75Row" vbProcedure="false">#REF!</definedName>
    <definedName function="false" hidden="true" localSheetId="6" name="XRefPaste7Row" vbProcedure="false">#REF!</definedName>
    <definedName function="false" hidden="true" localSheetId="6" name="XRefPaste8" vbProcedure="false">#REF!</definedName>
    <definedName function="false" hidden="true" localSheetId="6" name="XRefPaste85Row" vbProcedure="false">#REF!</definedName>
    <definedName function="false" hidden="true" localSheetId="6" name="XRefPaste88" vbProcedure="false">#REF!</definedName>
    <definedName function="false" hidden="true" localSheetId="6" name="XRefPaste89" vbProcedure="false">#REF!</definedName>
    <definedName function="false" hidden="true" localSheetId="6" name="XRefPaste89Row" vbProcedure="false">#REF!</definedName>
    <definedName function="false" hidden="true" localSheetId="6" name="XRefPaste8Row" vbProcedure="false">[65]xref!#ref!</definedName>
    <definedName function="false" hidden="true" localSheetId="6" name="XRefPaste9" vbProcedure="false">#REF!</definedName>
    <definedName function="false" hidden="true" localSheetId="6" name="XRefPaste90" vbProcedure="false">'[66]balanço patrimonial'!#ref!</definedName>
    <definedName function="false" hidden="true" localSheetId="6" name="XRefPaste90Row" vbProcedure="false">#REF!</definedName>
    <definedName function="false" hidden="true" localSheetId="6" name="XRefPaste91" vbProcedure="false">'[66]balanço patrimonial'!#ref!</definedName>
    <definedName function="false" hidden="true" localSheetId="6" name="XRefPaste91Row" vbProcedure="false">#REF!</definedName>
    <definedName function="false" hidden="true" localSheetId="6" name="XRefPaste92" vbProcedure="false">'[66]balanço patrimonial'!#ref!</definedName>
    <definedName function="false" hidden="true" localSheetId="6" name="XRefPaste92Row" vbProcedure="false">#REF!</definedName>
    <definedName function="false" hidden="true" localSheetId="6" name="XRefPaste93" vbProcedure="false">'[66]balanço patrimonial'!#ref!</definedName>
    <definedName function="false" hidden="true" localSheetId="6" name="XRefPaste93Row" vbProcedure="false">#REF!</definedName>
    <definedName function="false" hidden="true" localSheetId="6" name="XRefPaste94" vbProcedure="false">'[66]balanço patrimonial'!#ref!</definedName>
    <definedName function="false" hidden="true" localSheetId="6" name="XRefPaste94Row" vbProcedure="false">#REF!</definedName>
    <definedName function="false" hidden="true" localSheetId="6" name="XRefPaste95" vbProcedure="false">'[66]balanço patrimonial'!#ref!</definedName>
    <definedName function="false" hidden="true" localSheetId="6" name="XRefPaste95Row" vbProcedure="false">#REF!</definedName>
    <definedName function="false" hidden="true" localSheetId="6" name="XRefPaste98" vbProcedure="false">'[66]balanço patrimonial'!#ref!</definedName>
    <definedName function="false" hidden="true" localSheetId="6" name="XRefPaste98Row" vbProcedure="false">#REF!</definedName>
    <definedName function="false" hidden="true" localSheetId="6" name="XRefPaste99" vbProcedure="false">#REF!</definedName>
    <definedName function="false" hidden="true" localSheetId="6" name="XRefPaste99Row" vbProcedure="false">#REF!</definedName>
    <definedName function="false" hidden="true" localSheetId="6" name="XRefPaste9Row" vbProcedure="false">#REF!</definedName>
    <definedName function="false" hidden="true" localSheetId="6" name="XREF_COLUMN_1" vbProcedure="false">#REF!</definedName>
    <definedName function="false" hidden="true" localSheetId="6" name="XREF_COLUMN_10" vbProcedure="false">'[40]cpmf a rec'!#ref!</definedName>
    <definedName function="false" hidden="true" localSheetId="6" name="XREF_COLUMN_11" vbProcedure="false">#REF!</definedName>
    <definedName function="false" hidden="true" localSheetId="6" name="XREF_COLUMN_12" vbProcedure="false">'[41]fluxo consolidado holding'!#ref!</definedName>
    <definedName function="false" hidden="true" localSheetId="6" name="XREF_COLUMN_13" vbProcedure="false">#REF!</definedName>
    <definedName function="false" hidden="true" localSheetId="6" name="XREF_COLUMN_14" vbProcedure="false">#REF!</definedName>
    <definedName function="false" hidden="true" localSheetId="6" name="XREF_COLUMN_15" vbProcedure="false">#REF!</definedName>
    <definedName function="false" hidden="true" localSheetId="6" name="XREF_COLUMN_16" vbProcedure="false">#REF!</definedName>
    <definedName function="false" hidden="true" localSheetId="6" name="XREF_COLUMN_17" vbProcedure="false">#REF!</definedName>
    <definedName function="false" hidden="true" localSheetId="6" name="XREF_COLUMN_18" vbProcedure="false">#REF!</definedName>
    <definedName function="false" hidden="true" localSheetId="6" name="XREF_COLUMN_19" vbProcedure="false">#REF!</definedName>
    <definedName function="false" hidden="true" localSheetId="6" name="XREF_COLUMN_2" vbProcedure="false">[42]bp!#ref!</definedName>
    <definedName function="false" hidden="true" localSheetId="6" name="XREF_COLUMN_20" vbProcedure="false">#REF!</definedName>
    <definedName function="false" hidden="true" localSheetId="6" name="XREF_COLUMN_21" vbProcedure="false">#REF!</definedName>
    <definedName function="false" hidden="true" localSheetId="6" name="XREF_COLUMN_23" vbProcedure="false">#REF!</definedName>
    <definedName function="false" hidden="true" localSheetId="6" name="XREF_COLUMN_24" vbProcedure="false">#REF!</definedName>
    <definedName function="false" hidden="true" localSheetId="6" name="XREF_COLUMN_25" vbProcedure="false">#REF!</definedName>
    <definedName function="false" hidden="true" localSheetId="6" name="XREF_COLUMN_26" vbProcedure="false">#REF!</definedName>
    <definedName function="false" hidden="true" localSheetId="6" name="XREF_COLUMN_27" vbProcedure="false">'[44]receitas vendas inpacel'!#ref!</definedName>
    <definedName function="false" hidden="true" localSheetId="6" name="XREF_COLUMN_28" vbProcedure="false">'[45]mútuos não realizáveis'!#ref!</definedName>
    <definedName function="false" hidden="true" localSheetId="6" name="XREF_COLUMN_29" vbProcedure="false">#REF!</definedName>
    <definedName function="false" hidden="true" localSheetId="6" name="XREF_COLUMN_3" vbProcedure="false">[42]bp!#ref!</definedName>
    <definedName function="false" hidden="true" localSheetId="6" name="XREF_COLUMN_30" vbProcedure="false">#REF!</definedName>
    <definedName function="false" hidden="true" localSheetId="6" name="XREF_COLUMN_31" vbProcedure="false">[46]mapa!#ref!</definedName>
    <definedName function="false" hidden="true" localSheetId="6" name="XREF_COLUMN_32" vbProcedure="false">#REF!</definedName>
    <definedName function="false" hidden="true" localSheetId="6" name="XREF_COLUMN_33" vbProcedure="false">#REF!</definedName>
    <definedName function="false" hidden="true" localSheetId="6" name="XREF_COLUMN_34" vbProcedure="false">#REF!</definedName>
    <definedName function="false" hidden="true" localSheetId="6" name="XREF_COLUMN_35" vbProcedure="false">#REF!</definedName>
    <definedName function="false" hidden="true" localSheetId="6" name="XREF_COLUMN_36" vbProcedure="false">#REF!</definedName>
    <definedName function="false" hidden="true" localSheetId="6" name="XREF_COLUMN_37" vbProcedure="false">#REF!</definedName>
    <definedName function="false" hidden="true" localSheetId="6" name="XREF_COLUMN_38" vbProcedure="false">'[47]pas vendas'!#ref!</definedName>
    <definedName function="false" hidden="true" localSheetId="6" name="XREF_COLUMN_39" vbProcedure="false">'[47]pas vendas'!#ref!</definedName>
    <definedName function="false" hidden="true" localSheetId="6" name="XREF_COLUMN_4" vbProcedure="false">[47]dre!#ref!</definedName>
    <definedName function="false" hidden="true" localSheetId="6" name="XREF_COLUMN_40" vbProcedure="false">#REF!</definedName>
    <definedName function="false" hidden="true" localSheetId="6" name="XREF_COLUMN_41" vbProcedure="false">'[47]pas vendas'!#ref!</definedName>
    <definedName function="false" hidden="true" localSheetId="6" name="XREF_COLUMN_42" vbProcedure="false">'[44]deducoes venda ip'!#ref!</definedName>
    <definedName function="false" hidden="true" localSheetId="6" name="XREF_COLUMN_43" vbProcedure="false">#REF!</definedName>
    <definedName function="false" hidden="true" localSheetId="6" name="XREF_COLUMN_44" vbProcedure="false">#REF!</definedName>
    <definedName function="false" hidden="true" localSheetId="6" name="XREF_COLUMN_45" vbProcedure="false">'[44]pas deduções venda inpacel'!#ref!</definedName>
    <definedName function="false" hidden="true" localSheetId="6" name="XREF_COLUMN_5" vbProcedure="false">[48]fgts!#ref!</definedName>
    <definedName function="false" hidden="true" localSheetId="6" name="XREF_COLUMN_6" vbProcedure="false">[49]lead!#ref!</definedName>
    <definedName function="false" hidden="true" localSheetId="6" name="XREF_COLUMN_7" vbProcedure="false">#REF!</definedName>
    <definedName function="false" hidden="true" localSheetId="6" name="XREF_COLUMN_8" vbProcedure="false">#REF!</definedName>
    <definedName function="false" hidden="true" localSheetId="6" name="XREF_COLUMN_9" vbProcedure="false">#REF!</definedName>
    <definedName function="false" hidden="true" localSheetId="6" name="xxxx" vbProcedure="false">#REF!</definedName>
    <definedName function="false" hidden="true" localSheetId="6" name="yy" vbProcedure="false">#REF!</definedName>
    <definedName function="false" hidden="true" localSheetId="6" name="ZFLHDSZLGKJ" vbProcedure="false">[29]xref!#ref!</definedName>
    <definedName function="false" hidden="true" localSheetId="6" name="ZS" vbProcedure="false">'[68]população res.'!#ref!</definedName>
    <definedName function="false" hidden="true" localSheetId="6" name="z\" vbProcedure="false">#REF!</definedName>
    <definedName function="false" hidden="false" localSheetId="6" name="\I" vbProcedure="false">#REF!</definedName>
    <definedName function="false" hidden="false" localSheetId="6" name="\S" vbProcedure="false">[1]compos1!#ref!</definedName>
    <definedName function="false" hidden="true" localSheetId="6" name="_11_123Grap" vbProcedure="false">[8]icatu!#ref!</definedName>
    <definedName function="false" hidden="false" localSheetId="6" name="_1Excel_BuiltIn_Print_Area_7_1" vbProcedure="false">#REF!</definedName>
    <definedName function="false" hidden="true" localSheetId="6" name="_1_0__123Grap" vbProcedure="false">[7]icatu!#ref!</definedName>
    <definedName function="false" hidden="true" localSheetId="6" name="_1_123Grap" vbProcedure="false">[7]icatu!#ref!</definedName>
    <definedName function="false" hidden="true" localSheetId="6" name="_1__123Graph_BGrßfico_10C" vbProcedure="false">#REF!</definedName>
    <definedName function="false" hidden="true" localSheetId="6" name="_22_0__123Grap" vbProcedure="false">[8]icatu!#ref!</definedName>
    <definedName function="false" hidden="false" localSheetId="6" name="_2Excel_BuiltIn_Print_Area_8_1" vbProcedure="false">#REF!</definedName>
    <definedName function="false" hidden="true" localSheetId="6" name="_2_0__123Grap" vbProcedure="false">[9]icatu!#ref!</definedName>
    <definedName function="false" hidden="false" localSheetId="6" name="_3Excel_BuiltIn_Print_Titles_1_1" vbProcedure="false">#REF!</definedName>
    <definedName function="false" hidden="true" localSheetId="6" name="_3_0__123Grap" vbProcedure="false">[6]icatu!#ref!</definedName>
    <definedName function="false" hidden="false" localSheetId="6" name="_br4" vbProcedure="false">#REF!</definedName>
    <definedName function="false" hidden="true" localSheetId="6" name="_Filll" vbProcedure="false">[11]elétrica!#REF!</definedName>
    <definedName function="false" hidden="false" localSheetId="6" name="_I" vbProcedure="false">#REF!</definedName>
    <definedName function="false" hidden="true" localSheetId="6" name="_Key1" vbProcedure="false">#REF!</definedName>
    <definedName function="false" hidden="true" localSheetId="6" name="_Key2" vbProcedure="false">#REF!</definedName>
    <definedName function="false" hidden="true" localSheetId="6" name="_la4" vbProcedure="false">#REF!</definedName>
    <definedName function="false" hidden="true" localSheetId="6" name="_la5" vbProcedure="false">#REF!</definedName>
    <definedName function="false" hidden="true" localSheetId="6" name="_la6" vbProcedure="false">#REF!</definedName>
    <definedName function="false" hidden="true" localSheetId="6" name="_la7" vbProcedure="false">#REF!</definedName>
    <definedName function="false" hidden="true" localSheetId="6" name="_la8" vbProcedure="false">#REF!</definedName>
    <definedName function="false" hidden="true" localSheetId="6" name="_la9" vbProcedure="false">#REF!</definedName>
    <definedName function="false" hidden="true" localSheetId="6" name="_lb1" vbProcedure="false">#REF!</definedName>
    <definedName function="false" hidden="true" localSheetId="6" name="_lb10" vbProcedure="false">#REF!</definedName>
    <definedName function="false" hidden="true" localSheetId="6" name="_lb11" vbProcedure="false">#REF!</definedName>
    <definedName function="false" hidden="true" localSheetId="6" name="_lb12" vbProcedure="false">#REF!</definedName>
    <definedName function="false" hidden="true" localSheetId="6" name="_lb13" vbProcedure="false">#REF!</definedName>
    <definedName function="false" hidden="true" localSheetId="6" name="_lb14" vbProcedure="false">#REF!</definedName>
    <definedName function="false" hidden="true" localSheetId="6" name="_lb15" vbProcedure="false">#REF!</definedName>
    <definedName function="false" hidden="true" localSheetId="6" name="_lb16" vbProcedure="false">#REF!</definedName>
    <definedName function="false" hidden="true" localSheetId="6" name="_lb17" vbProcedure="false">#REF!</definedName>
    <definedName function="false" hidden="true" localSheetId="6" name="_lb18" vbProcedure="false">#REF!</definedName>
    <definedName function="false" hidden="true" localSheetId="6" name="_lb19" vbProcedure="false">#REF!</definedName>
    <definedName function="false" hidden="true" localSheetId="6" name="_lb2" vbProcedure="false">#REF!</definedName>
    <definedName function="false" hidden="true" localSheetId="6" name="_lb20" vbProcedure="false">#REF!</definedName>
    <definedName function="false" hidden="true" localSheetId="6" name="_lb21" vbProcedure="false">#REF!</definedName>
    <definedName function="false" hidden="true" localSheetId="6" name="_lb22" vbProcedure="false">#REF!</definedName>
    <definedName function="false" hidden="true" localSheetId="6" name="_lb23" vbProcedure="false">#REF!</definedName>
    <definedName function="false" hidden="true" localSheetId="6" name="_lb24" vbProcedure="false">#REF!</definedName>
    <definedName function="false" hidden="true" localSheetId="6" name="_lb25" vbProcedure="false">#REF!</definedName>
    <definedName function="false" hidden="true" localSheetId="6" name="_lb27" vbProcedure="false">#REF!</definedName>
    <definedName function="false" hidden="true" localSheetId="6" name="_lb28" vbProcedure="false">#REF!</definedName>
    <definedName function="false" hidden="true" localSheetId="6" name="_lb29" vbProcedure="false">#REF!</definedName>
    <definedName function="false" hidden="true" localSheetId="6" name="_lb3" vbProcedure="false">#REF!</definedName>
    <definedName function="false" hidden="true" localSheetId="6" name="_lb30" vbProcedure="false">#REF!</definedName>
    <definedName function="false" hidden="true" localSheetId="6" name="_lb31" vbProcedure="false">#REF!</definedName>
    <definedName function="false" hidden="true" localSheetId="6" name="_lb32" vbProcedure="false">#REF!</definedName>
    <definedName function="false" hidden="true" localSheetId="6" name="_lb4" vbProcedure="false">#REF!</definedName>
    <definedName function="false" hidden="true" localSheetId="6" name="_lb5" vbProcedure="false">#REF!</definedName>
    <definedName function="false" hidden="true" localSheetId="6" name="_lb6" vbProcedure="false">#REF!</definedName>
    <definedName function="false" hidden="true" localSheetId="6" name="_lb7" vbProcedure="false">#REF!</definedName>
    <definedName function="false" hidden="true" localSheetId="6" name="_lb8" vbProcedure="false">#REF!</definedName>
    <definedName function="false" hidden="true" localSheetId="6" name="_lb9" vbProcedure="false">#REF!</definedName>
    <definedName function="false" hidden="true" localSheetId="6" name="_lbc1" vbProcedure="false">#REF!</definedName>
    <definedName function="false" hidden="true" localSheetId="6" name="_lbc10" vbProcedure="false">#REF!</definedName>
    <definedName function="false" hidden="true" localSheetId="6" name="_lbc11" vbProcedure="false">#REF!</definedName>
    <definedName function="false" hidden="true" localSheetId="6" name="_lbc12" vbProcedure="false">#REF!</definedName>
    <definedName function="false" hidden="true" localSheetId="6" name="_lbc13" vbProcedure="false">#REF!</definedName>
    <definedName function="false" hidden="true" localSheetId="6" name="_lbc14" vbProcedure="false">#REF!</definedName>
    <definedName function="false" hidden="true" localSheetId="6" name="_lbc15" vbProcedure="false">#REF!</definedName>
    <definedName function="false" hidden="true" localSheetId="6" name="_lbc16" vbProcedure="false">#REF!</definedName>
    <definedName function="false" hidden="true" localSheetId="6" name="_lbc17" vbProcedure="false">#REF!</definedName>
    <definedName function="false" hidden="true" localSheetId="6" name="_lbc18" vbProcedure="false">#REF!</definedName>
    <definedName function="false" hidden="true" localSheetId="6" name="_lbc19" vbProcedure="false">#REF!</definedName>
    <definedName function="false" hidden="true" localSheetId="6" name="_lbc2" vbProcedure="false">#REF!</definedName>
    <definedName function="false" hidden="true" localSheetId="6" name="_lbc20" vbProcedure="false">#REF!</definedName>
    <definedName function="false" hidden="true" localSheetId="6" name="_lbc21" vbProcedure="false">#REF!</definedName>
    <definedName function="false" hidden="true" localSheetId="6" name="_lbc22" vbProcedure="false">#REF!</definedName>
    <definedName function="false" hidden="true" localSheetId="6" name="_lbc23" vbProcedure="false">#REF!</definedName>
    <definedName function="false" hidden="true" localSheetId="6" name="_lbc24" vbProcedure="false">#REF!</definedName>
    <definedName function="false" hidden="true" localSheetId="6" name="_lbc25" vbProcedure="false">#REF!</definedName>
    <definedName function="false" hidden="true" localSheetId="6" name="_lbc26" vbProcedure="false">#REF!</definedName>
    <definedName function="false" hidden="true" localSheetId="6" name="_lbc27" vbProcedure="false">#REF!</definedName>
    <definedName function="false" hidden="true" localSheetId="6" name="_lbc28" vbProcedure="false">#REF!</definedName>
    <definedName function="false" hidden="true" localSheetId="6" name="_lbc29" vbProcedure="false">#REF!</definedName>
    <definedName function="false" hidden="true" localSheetId="6" name="_lbc3" vbProcedure="false">#REF!</definedName>
    <definedName function="false" hidden="true" localSheetId="6" name="_lbc31" vbProcedure="false">#REF!</definedName>
    <definedName function="false" hidden="true" localSheetId="6" name="_lbc32" vbProcedure="false">#REF!</definedName>
    <definedName function="false" hidden="true" localSheetId="6" name="_lbc4" vbProcedure="false">#REF!</definedName>
    <definedName function="false" hidden="true" localSheetId="6" name="_lbc5" vbProcedure="false">#REF!</definedName>
    <definedName function="false" hidden="true" localSheetId="6" name="_lbc6" vbProcedure="false">#REF!</definedName>
    <definedName function="false" hidden="true" localSheetId="6" name="_lbc7" vbProcedure="false">#REF!</definedName>
    <definedName function="false" hidden="true" localSheetId="6" name="_lbc8" vbProcedure="false">#REF!</definedName>
    <definedName function="false" hidden="true" localSheetId="6" name="_lbc9" vbProcedure="false">#REF!</definedName>
    <definedName function="false" hidden="true" localSheetId="6" name="_ld26" vbProcedure="false">#REF!</definedName>
    <definedName function="false" hidden="true" localSheetId="6" name="_ld31" vbProcedure="false">#REF!</definedName>
    <definedName function="false" hidden="true" localSheetId="6" name="_le31" vbProcedure="false">#REF!</definedName>
    <definedName function="false" hidden="true" localSheetId="6" name="_lf31" vbProcedure="false">#REF!</definedName>
    <definedName function="false" hidden="true" localSheetId="6" name="_Parse_On" vbProcedure="false">#REF!</definedName>
    <definedName function="false" hidden="true" localSheetId="6" name="_Parse_Out" vbProcedure="false">#REF!</definedName>
    <definedName function="false" hidden="false" localSheetId="6" name="_S" vbProcedure="false">[1]compos1!#ref!</definedName>
    <definedName function="false" hidden="false" localSheetId="6" name="_sjp4" vbProcedure="false">#REF!</definedName>
    <definedName function="false" hidden="true" localSheetId="6" name="_Sort" vbProcedure="false">#REF!</definedName>
    <definedName function="false" hidden="true" localSheetId="6" name="_Table1_In1" vbProcedure="false">#REF!</definedName>
    <definedName function="false" hidden="true" localSheetId="6" name="_Table1_Out" vbProcedure="false">#REF!</definedName>
    <definedName function="false" hidden="true" localSheetId="6" name="_Table2_In1" vbProcedure="false">#REF!</definedName>
    <definedName function="false" hidden="true" localSheetId="6" name="_Table2_In2" vbProcedure="false">#REF!</definedName>
    <definedName function="false" hidden="true" localSheetId="6" name="_Table2_Out" vbProcedure="false">#REF!</definedName>
    <definedName function="false" hidden="false" localSheetId="6" name="_TT1" vbProcedure="false">#REF!</definedName>
    <definedName function="false" hidden="false" localSheetId="6" name="_TT2" vbProcedure="false">#REF!</definedName>
    <definedName function="false" hidden="false" localSheetId="6" name="_TT4" vbProcedure="false">#REF!</definedName>
    <definedName function="false" hidden="false" localSheetId="6" name="_TT5" vbProcedure="false">#REF!</definedName>
    <definedName function="false" hidden="true" localSheetId="6" name="_v3" vbProcedure="false">#REF!</definedName>
    <definedName function="false" hidden="true" localSheetId="6" name="_x13" vbProcedure="false">#REF!</definedName>
    <definedName function="false" hidden="true" localSheetId="6" name="_x14" vbProcedure="false">#REF!</definedName>
    <definedName function="false" hidden="true" localSheetId="6" name="_x15" vbProcedure="false">#REF!</definedName>
    <definedName function="false" hidden="true" localSheetId="6" name="_x16" vbProcedure="false">#REF!</definedName>
    <definedName function="false" hidden="true" localSheetId="6" name="_x17" vbProcedure="false">#REF!</definedName>
    <definedName function="false" hidden="true" localSheetId="6" name="_x18" vbProcedure="false">#REF!</definedName>
    <definedName function="false" hidden="true" localSheetId="6" name="_x19" vbProcedure="false">#REF!</definedName>
    <definedName function="false" hidden="true" localSheetId="6" name="_x20" vbProcedure="false">#REF!</definedName>
    <definedName function="false" hidden="true" localSheetId="6" name="_x21" vbProcedure="false">#REF!</definedName>
    <definedName function="false" hidden="true" localSheetId="6" name="_x22" vbProcedure="false">#REF!</definedName>
    <definedName function="false" hidden="true" localSheetId="6" name="_x23" vbProcedure="false">#REF!</definedName>
    <definedName function="false" hidden="true" localSheetId="6" name="_x24" vbProcedure="false">#REF!</definedName>
    <definedName function="false" hidden="true" localSheetId="6" name="_x25" vbProcedure="false">#REF!</definedName>
    <definedName function="false" hidden="true" localSheetId="6" name="_x28" vbProcedure="false">#REF!</definedName>
    <definedName function="false" hidden="true" localSheetId="6" name="_x29" vbProcedure="false">#REF!</definedName>
    <definedName function="false" hidden="true" localSheetId="6" name="_x32" vbProcedure="false">#REF!</definedName>
    <definedName function="false" hidden="true" localSheetId="6" name="_x4" vbProcedure="false">#REF!</definedName>
    <definedName function="false" hidden="true" localSheetId="6" name="_x5" vbProcedure="false">#REF!</definedName>
    <definedName function="false" hidden="true" localSheetId="6" name="_x6" vbProcedure="false">#REF!</definedName>
    <definedName function="false" hidden="true" localSheetId="6" name="_x7" vbProcedure="false">#REF!</definedName>
    <definedName function="false" hidden="true" localSheetId="6" name="_x8" vbProcedure="false">#REF!</definedName>
    <definedName function="false" hidden="true" localSheetId="6" name="_x9" vbProcedure="false">#REF!</definedName>
    <definedName function="false" hidden="false" localSheetId="6" name="_xlnm.Database" vbProcedure="false">#REF!</definedName>
    <definedName function="false" hidden="true" localSheetId="6" name="__123Graph_A" vbProcedure="false">[2]resumen!#ref!</definedName>
    <definedName function="false" hidden="true" localSheetId="6" name="__123Graph_A1" vbProcedure="false">[3]cmi!#ref!</definedName>
    <definedName function="false" hidden="true" localSheetId="6" name="__123Graph_A2" vbProcedure="false">[3]cmi!#ref!</definedName>
    <definedName function="false" hidden="true" localSheetId="6" name="__123Graph_A3" vbProcedure="false">[3]cmi!#ref!</definedName>
    <definedName function="false" hidden="true" localSheetId="6" name="__123Graph_AActual" vbProcedure="false">[2]resumen!#ref!</definedName>
    <definedName function="false" hidden="true" localSheetId="6" name="__123Graph_B" vbProcedure="false">[2]resumen!#ref!</definedName>
    <definedName function="false" hidden="true" localSheetId="6" name="__123Graph_B1" vbProcedure="false">[3]cmi!#ref!</definedName>
    <definedName function="false" hidden="true" localSheetId="6" name="__123Graph_B2" vbProcedure="false">[3]cmi!#ref!</definedName>
    <definedName function="false" hidden="true" localSheetId="6" name="__123Graph_B3" vbProcedure="false">[3]cmi!#ref!</definedName>
    <definedName function="false" hidden="true" localSheetId="6" name="__123Graph_BActual" vbProcedure="false">[2]resumen!#ref!</definedName>
    <definedName function="false" hidden="true" localSheetId="6" name="__123Graph_C" vbProcedure="false">[2]resumen!#ref!</definedName>
    <definedName function="false" hidden="true" localSheetId="6" name="__123Graph_C1" vbProcedure="false">[3]cmi!#ref!</definedName>
    <definedName function="false" hidden="true" localSheetId="6" name="__123Graph_C2" vbProcedure="false">[3]cmi!#ref!</definedName>
    <definedName function="false" hidden="true" localSheetId="6" name="__123Graph_C3" vbProcedure="false">[3]cmi!#ref!</definedName>
    <definedName function="false" hidden="true" localSheetId="6" name="__123Graph_CActual" vbProcedure="false">[2]resumen!#ref!</definedName>
    <definedName function="false" hidden="true" localSheetId="6" name="__123Graph_D" vbProcedure="false">[3]cmi!#ref!</definedName>
    <definedName function="false" hidden="true" localSheetId="6" name="__123Graph_D1" vbProcedure="false">[3]cmi!#ref!</definedName>
    <definedName function="false" hidden="true" localSheetId="6" name="__123Graph_D2" vbProcedure="false">[3]cmi!#ref!</definedName>
    <definedName function="false" hidden="true" localSheetId="6" name="__123Graph_D3" vbProcedure="false">[3]cmi!#ref!</definedName>
    <definedName function="false" hidden="true" localSheetId="6" name="__123Graph_DActual" vbProcedure="false">[2]resumen!#ref!</definedName>
    <definedName function="false" hidden="true" localSheetId="6" name="__123Graph_E" vbProcedure="false">[3]cmi!#ref!</definedName>
    <definedName function="false" hidden="true" localSheetId="6" name="__123Graph_E1" vbProcedure="false">[3]cmi!#ref!</definedName>
    <definedName function="false" hidden="true" localSheetId="6" name="__123Graph_E2" vbProcedure="false">[3]cmi!#ref!</definedName>
    <definedName function="false" hidden="true" localSheetId="6" name="__123Graph_E3" vbProcedure="false">[3]cmi!#ref!</definedName>
    <definedName function="false" hidden="true" localSheetId="6" name="__123Graph_EActual" vbProcedure="false">[2]resumen!#ref!</definedName>
    <definedName function="false" hidden="true" localSheetId="6" name="__123Graph_F" vbProcedure="false">[3]cmi!#ref!</definedName>
    <definedName function="false" hidden="true" localSheetId="6" name="__123Graph_F1" vbProcedure="false">[3]cmi!#ref!</definedName>
    <definedName function="false" hidden="true" localSheetId="6" name="__123Graph_F2" vbProcedure="false">[3]cmi!#ref!</definedName>
    <definedName function="false" hidden="true" localSheetId="6" name="__123Graph_F3" vbProcedure="false">[3]cmi!#ref!</definedName>
    <definedName function="false" hidden="true" localSheetId="6" name="__123Graph_FActual" vbProcedure="false">[2]resumen!#ref!</definedName>
    <definedName function="false" hidden="true" localSheetId="6" name="__123Graph_X" vbProcedure="false">[3]cmi!#ref!</definedName>
    <definedName function="false" hidden="true" localSheetId="6" name="__123Graph_X1" vbProcedure="false">[3]cmi!#ref!</definedName>
    <definedName function="false" hidden="true" localSheetId="6" name="__123Graph_X2" vbProcedure="false">[3]cmi!#ref!</definedName>
    <definedName function="false" hidden="true" localSheetId="6" name="__123Graph_XActual" vbProcedure="false">[2]resumen!#ref!</definedName>
    <definedName function="false" hidden="true" localSheetId="6" name="__2_0__123Grap" vbProcedure="false">[6]icatu!#ref!</definedName>
    <definedName function="false" hidden="false" localSheetId="6" name="__br4" vbProcedure="false">#REF!</definedName>
    <definedName function="false" hidden="true" localSheetId="6" name="__la31" vbProcedure="false">#REF!</definedName>
    <definedName function="false" hidden="true" localSheetId="6" name="__la312" vbProcedure="false">#REF!</definedName>
    <definedName function="false" hidden="true" localSheetId="6" name="__la32" vbProcedure="false">#REF!</definedName>
    <definedName function="false" hidden="true" localSheetId="6" name="__la4" vbProcedure="false">#REF!</definedName>
    <definedName function="false" hidden="true" localSheetId="6" name="__la5" vbProcedure="false">#REF!</definedName>
    <definedName function="false" hidden="true" localSheetId="6" name="__la6" vbProcedure="false">#REF!</definedName>
    <definedName function="false" hidden="true" localSheetId="6" name="__la7" vbProcedure="false">#REF!</definedName>
    <definedName function="false" hidden="true" localSheetId="6" name="__la8" vbProcedure="false">#REF!</definedName>
    <definedName function="false" hidden="true" localSheetId="6" name="__la9" vbProcedure="false">#REF!</definedName>
    <definedName function="false" hidden="true" localSheetId="6" name="__lb1" vbProcedure="false">#REF!</definedName>
    <definedName function="false" hidden="true" localSheetId="6" name="__lb10" vbProcedure="false">#REF!</definedName>
    <definedName function="false" hidden="true" localSheetId="6" name="__lb11" vbProcedure="false">#REF!</definedName>
    <definedName function="false" hidden="true" localSheetId="6" name="__lb12" vbProcedure="false">#REF!</definedName>
    <definedName function="false" hidden="true" localSheetId="6" name="__lb13" vbProcedure="false">#REF!</definedName>
    <definedName function="false" hidden="true" localSheetId="6" name="__lb14" vbProcedure="false">#REF!</definedName>
    <definedName function="false" hidden="true" localSheetId="6" name="__lb15" vbProcedure="false">#REF!</definedName>
    <definedName function="false" hidden="true" localSheetId="6" name="__lb16" vbProcedure="false">#REF!</definedName>
    <definedName function="false" hidden="true" localSheetId="6" name="__lb17" vbProcedure="false">#REF!</definedName>
    <definedName function="false" hidden="true" localSheetId="6" name="__lb18" vbProcedure="false">#REF!</definedName>
    <definedName function="false" hidden="true" localSheetId="6" name="__lb19" vbProcedure="false">#REF!</definedName>
    <definedName function="false" hidden="true" localSheetId="6" name="__lb2" vbProcedure="false">#REF!</definedName>
    <definedName function="false" hidden="true" localSheetId="6" name="__lb20" vbProcedure="false">#REF!</definedName>
    <definedName function="false" hidden="true" localSheetId="6" name="__lb21" vbProcedure="false">#REF!</definedName>
    <definedName function="false" hidden="true" localSheetId="6" name="__lb22" vbProcedure="false">#REF!</definedName>
    <definedName function="false" hidden="true" localSheetId="6" name="__lb23" vbProcedure="false">#REF!</definedName>
    <definedName function="false" hidden="true" localSheetId="6" name="__lb24" vbProcedure="false">#REF!</definedName>
    <definedName function="false" hidden="true" localSheetId="6" name="__lb25" vbProcedure="false">#REF!</definedName>
    <definedName function="false" hidden="true" localSheetId="6" name="__lb27" vbProcedure="false">#REF!</definedName>
    <definedName function="false" hidden="true" localSheetId="6" name="__lb28" vbProcedure="false">#REF!</definedName>
    <definedName function="false" hidden="true" localSheetId="6" name="__lb29" vbProcedure="false">#REF!</definedName>
    <definedName function="false" hidden="true" localSheetId="6" name="__lb3" vbProcedure="false">#REF!</definedName>
    <definedName function="false" hidden="true" localSheetId="6" name="__lb30" vbProcedure="false">#REF!</definedName>
    <definedName function="false" hidden="true" localSheetId="6" name="__lb31" vbProcedure="false">#REF!</definedName>
    <definedName function="false" hidden="true" localSheetId="6" name="__lb32" vbProcedure="false">#REF!</definedName>
    <definedName function="false" hidden="true" localSheetId="6" name="__lb4" vbProcedure="false">#REF!</definedName>
    <definedName function="false" hidden="true" localSheetId="6" name="__lb5" vbProcedure="false">#REF!</definedName>
    <definedName function="false" hidden="true" localSheetId="6" name="__lb6" vbProcedure="false">#REF!</definedName>
    <definedName function="false" hidden="true" localSheetId="6" name="__lb7" vbProcedure="false">#REF!</definedName>
    <definedName function="false" hidden="true" localSheetId="6" name="__lb8" vbProcedure="false">#REF!</definedName>
    <definedName function="false" hidden="true" localSheetId="6" name="__lb9" vbProcedure="false">#REF!</definedName>
    <definedName function="false" hidden="true" localSheetId="6" name="__lbc1" vbProcedure="false">#REF!</definedName>
    <definedName function="false" hidden="true" localSheetId="6" name="__lbc10" vbProcedure="false">#REF!</definedName>
    <definedName function="false" hidden="true" localSheetId="6" name="__lbc11" vbProcedure="false">#REF!</definedName>
    <definedName function="false" hidden="true" localSheetId="6" name="__lbc12" vbProcedure="false">#REF!</definedName>
    <definedName function="false" hidden="true" localSheetId="6" name="__lbc13" vbProcedure="false">#REF!</definedName>
    <definedName function="false" hidden="true" localSheetId="6" name="__lbc14" vbProcedure="false">#REF!</definedName>
    <definedName function="false" hidden="true" localSheetId="6" name="__lbc15" vbProcedure="false">#REF!</definedName>
    <definedName function="false" hidden="true" localSheetId="6" name="__lbc16" vbProcedure="false">#REF!</definedName>
    <definedName function="false" hidden="true" localSheetId="6" name="__lbc17" vbProcedure="false">#REF!</definedName>
    <definedName function="false" hidden="true" localSheetId="6" name="__lbc18" vbProcedure="false">#REF!</definedName>
    <definedName function="false" hidden="true" localSheetId="6" name="__lbc19" vbProcedure="false">#REF!</definedName>
    <definedName function="false" hidden="true" localSheetId="6" name="__lbc2" vbProcedure="false">#REF!</definedName>
    <definedName function="false" hidden="true" localSheetId="6" name="__lbc20" vbProcedure="false">#REF!</definedName>
    <definedName function="false" hidden="true" localSheetId="6" name="__lbc21" vbProcedure="false">#REF!</definedName>
    <definedName function="false" hidden="true" localSheetId="6" name="__lbc22" vbProcedure="false">#REF!</definedName>
    <definedName function="false" hidden="true" localSheetId="6" name="__lbc23" vbProcedure="false">#REF!</definedName>
    <definedName function="false" hidden="true" localSheetId="6" name="__lbc24" vbProcedure="false">#REF!</definedName>
    <definedName function="false" hidden="true" localSheetId="6" name="__lbc25" vbProcedure="false">#REF!</definedName>
    <definedName function="false" hidden="true" localSheetId="6" name="__lbc26" vbProcedure="false">#REF!</definedName>
    <definedName function="false" hidden="true" localSheetId="6" name="__lbc27" vbProcedure="false">#REF!</definedName>
    <definedName function="false" hidden="true" localSheetId="6" name="__lbc28" vbProcedure="false">#REF!</definedName>
    <definedName function="false" hidden="true" localSheetId="6" name="__lbc29" vbProcedure="false">#REF!</definedName>
    <definedName function="false" hidden="true" localSheetId="6" name="__lbc3" vbProcedure="false">#REF!</definedName>
    <definedName function="false" hidden="true" localSheetId="6" name="__lbc31" vbProcedure="false">#REF!</definedName>
    <definedName function="false" hidden="true" localSheetId="6" name="__lbc32" vbProcedure="false">#REF!</definedName>
    <definedName function="false" hidden="true" localSheetId="6" name="__lbc4" vbProcedure="false">#REF!</definedName>
    <definedName function="false" hidden="true" localSheetId="6" name="__lbc5" vbProcedure="false">#REF!</definedName>
    <definedName function="false" hidden="true" localSheetId="6" name="__lbc6" vbProcedure="false">#REF!</definedName>
    <definedName function="false" hidden="true" localSheetId="6" name="__lbc7" vbProcedure="false">#REF!</definedName>
    <definedName function="false" hidden="true" localSheetId="6" name="__lbc8" vbProcedure="false">#REF!</definedName>
    <definedName function="false" hidden="true" localSheetId="6" name="__lbc9" vbProcedure="false">#REF!</definedName>
    <definedName function="false" hidden="true" localSheetId="6" name="__ld26" vbProcedure="false">#REF!</definedName>
    <definedName function="false" hidden="true" localSheetId="6" name="__ld31" vbProcedure="false">#REF!</definedName>
    <definedName function="false" hidden="true" localSheetId="6" name="__le31" vbProcedure="false">#REF!</definedName>
    <definedName function="false" hidden="true" localSheetId="6" name="__lf31" vbProcedure="false">#REF!</definedName>
    <definedName function="false" hidden="false" localSheetId="6" name="__sjp4" vbProcedure="false">#REF!</definedName>
    <definedName function="false" hidden="false" localSheetId="6" name="__TT1" vbProcedure="false">#REF!</definedName>
    <definedName function="false" hidden="false" localSheetId="6" name="__TT2" vbProcedure="false">#REF!</definedName>
    <definedName function="false" hidden="false" localSheetId="6" name="__TT4" vbProcedure="false">#REF!</definedName>
    <definedName function="false" hidden="false" localSheetId="6" name="__TT5" vbProcedure="false">#REF!</definedName>
    <definedName function="false" hidden="true" localSheetId="6" name="__x10" vbProcedure="false">#REF!</definedName>
    <definedName function="false" hidden="true" localSheetId="6" name="__x11" vbProcedure="false">#REF!</definedName>
    <definedName function="false" hidden="true" localSheetId="6" name="__x12" vbProcedure="false">#REF!</definedName>
    <definedName function="false" hidden="true" localSheetId="6" name="__x13" vbProcedure="false">#REF!</definedName>
    <definedName function="false" hidden="true" localSheetId="6" name="__x14" vbProcedure="false">#REF!</definedName>
    <definedName function="false" hidden="true" localSheetId="6" name="__x15" vbProcedure="false">#REF!</definedName>
    <definedName function="false" hidden="true" localSheetId="6" name="__x16" vbProcedure="false">#REF!</definedName>
    <definedName function="false" hidden="true" localSheetId="6" name="__x17" vbProcedure="false">#REF!</definedName>
    <definedName function="false" hidden="true" localSheetId="6" name="__x18" vbProcedure="false">#REF!</definedName>
    <definedName function="false" hidden="true" localSheetId="6" name="__x19" vbProcedure="false">#REF!</definedName>
    <definedName function="false" hidden="true" localSheetId="6" name="__x20" vbProcedure="false">#REF!</definedName>
    <definedName function="false" hidden="true" localSheetId="6" name="__x21" vbProcedure="false">#REF!</definedName>
    <definedName function="false" hidden="true" localSheetId="6" name="__x22" vbProcedure="false">#REF!</definedName>
    <definedName function="false" hidden="true" localSheetId="6" name="__x23" vbProcedure="false">#REF!</definedName>
    <definedName function="false" hidden="true" localSheetId="6" name="__x24" vbProcedure="false">#REF!</definedName>
    <definedName function="false" hidden="true" localSheetId="6" name="__x25" vbProcedure="false">#REF!</definedName>
    <definedName function="false" hidden="true" localSheetId="6" name="__x28" vbProcedure="false">#REF!</definedName>
    <definedName function="false" hidden="true" localSheetId="6" name="__x29" vbProcedure="false">#REF!</definedName>
    <definedName function="false" hidden="true" localSheetId="6" name="__x32" vbProcedure="false">#REF!</definedName>
    <definedName function="false" hidden="true" localSheetId="6" name="__x4" vbProcedure="false">#REF!</definedName>
    <definedName function="false" hidden="true" localSheetId="6" name="__x5" vbProcedure="false">#REF!</definedName>
    <definedName function="false" hidden="true" localSheetId="6" name="__x6" vbProcedure="false">#REF!</definedName>
    <definedName function="false" hidden="true" localSheetId="6" name="__x7" vbProcedure="false">#REF!</definedName>
    <definedName function="false" hidden="true" localSheetId="6" name="__x8" vbProcedure="false">#REF!</definedName>
    <definedName function="false" hidden="true" localSheetId="6" name="__x9" vbProcedure="false">#REF!</definedName>
    <definedName function="false" hidden="false" localSheetId="6" name="___br4" vbProcedure="false">#REF!</definedName>
    <definedName function="false" hidden="true" localSheetId="6" name="___la31" vbProcedure="false">#REF!</definedName>
    <definedName function="false" hidden="false" localSheetId="6" name="___sjp4" vbProcedure="false">#REF!</definedName>
    <definedName function="false" hidden="false" localSheetId="6" name="___TT1" vbProcedure="false">#REF!</definedName>
    <definedName function="false" hidden="false" localSheetId="6" name="___TT2" vbProcedure="false">#REF!</definedName>
    <definedName function="false" hidden="true" localSheetId="6" name="____la8" vbProcedure="false">#REF!</definedName>
    <definedName function="false" hidden="false" localSheetId="6" name="____TT4" vbProcedure="false">#REF!</definedName>
    <definedName function="false" hidden="false" localSheetId="6" name="____TT5" vbProcedure="false">#REF!</definedName>
    <definedName function="false" hidden="true" localSheetId="7" name="a" vbProcedure="false">#REF!</definedName>
    <definedName function="false" hidden="true" localSheetId="7" name="achart11" vbProcedure="false">#REF!</definedName>
    <definedName function="false" hidden="true" localSheetId="7" name="achart12" vbProcedure="false">#REF!</definedName>
    <definedName function="false" hidden="true" localSheetId="7" name="achart13" vbProcedure="false">#REF!</definedName>
    <definedName function="false" hidden="true" localSheetId="7" name="achart14" vbProcedure="false">#REF!</definedName>
    <definedName function="false" hidden="true" localSheetId="7" name="achart15" vbProcedure="false">#REF!</definedName>
    <definedName function="false" hidden="true" localSheetId="7" name="achart16" vbProcedure="false">#REF!</definedName>
    <definedName function="false" hidden="true" localSheetId="7" name="achart17" vbProcedure="false">#REF!</definedName>
    <definedName function="false" hidden="true" localSheetId="7" name="achart2" vbProcedure="false">#REF!</definedName>
    <definedName function="false" hidden="true" localSheetId="7" name="achart20" vbProcedure="false">#REF!</definedName>
    <definedName function="false" hidden="true" localSheetId="7" name="achart21" vbProcedure="false">#REF!</definedName>
    <definedName function="false" hidden="true" localSheetId="7" name="achart22" vbProcedure="false">#REF!</definedName>
    <definedName function="false" hidden="true" localSheetId="7" name="achart23" vbProcedure="false">#REF!</definedName>
    <definedName function="false" hidden="true" localSheetId="7" name="achart24" vbProcedure="false">#REF!</definedName>
    <definedName function="false" hidden="true" localSheetId="7" name="achart25" vbProcedure="false">#REF!</definedName>
    <definedName function="false" hidden="true" localSheetId="7" name="achart26" vbProcedure="false">#REF!</definedName>
    <definedName function="false" hidden="true" localSheetId="7" name="achart27" vbProcedure="false">#REF!</definedName>
    <definedName function="false" hidden="true" localSheetId="7" name="achart28" vbProcedure="false">#REF!</definedName>
    <definedName function="false" hidden="true" localSheetId="7" name="achart29" vbProcedure="false">#REF!</definedName>
    <definedName function="false" hidden="true" localSheetId="7" name="achart3" vbProcedure="false">#REF!</definedName>
    <definedName function="false" hidden="true" localSheetId="7" name="achart30" vbProcedure="false">#REF!</definedName>
    <definedName function="false" hidden="true" localSheetId="7" name="achart31" vbProcedure="false">#REF!</definedName>
    <definedName function="false" hidden="true" localSheetId="7" name="achart32" vbProcedure="false">#REF!</definedName>
    <definedName function="false" hidden="true" localSheetId="7" name="achart4" vbProcedure="false">#REF!</definedName>
    <definedName function="false" hidden="true" localSheetId="7" name="achart5" vbProcedure="false">#REF!</definedName>
    <definedName function="false" hidden="true" localSheetId="7" name="achart6" vbProcedure="false">#REF!</definedName>
    <definedName function="false" hidden="true" localSheetId="7" name="achart7" vbProcedure="false">#REF!</definedName>
    <definedName function="false" hidden="true" localSheetId="7" name="achart8" vbProcedure="false">#REF!</definedName>
    <definedName function="false" hidden="true" localSheetId="7" name="achart9" vbProcedure="false">#REF!</definedName>
    <definedName function="false" hidden="true" localSheetId="7" name="ACwvu.ACC." vbProcedure="false">#REF!</definedName>
    <definedName function="false" hidden="true" localSheetId="7" name="ACwvu.AFAC." vbProcedure="false">#REF!</definedName>
    <definedName function="false" hidden="true" localSheetId="7" name="ACwvu.ELIMLUCRO." vbProcedure="false">#REF!</definedName>
    <definedName function="false" hidden="true" localSheetId="7" name="ACwvu.ESTOQUES." vbProcedure="false">#REF!</definedName>
    <definedName function="false" hidden="true" localSheetId="7" name="ACwvu.Fabio." vbProcedure="false">#REF!</definedName>
    <definedName function="false" hidden="true" localSheetId="7" name="ACwvu.LPERDAS." vbProcedure="false">#REF!</definedName>
    <definedName function="false" hidden="true" localSheetId="7" name="ACwvu.PLANILHA2." vbProcedure="false">#REF!</definedName>
    <definedName function="false" hidden="true" localSheetId="7" name="ACwvu.RES432." vbProcedure="false">#REF!</definedName>
    <definedName function="false" hidden="true" localSheetId="7" name="ACwvu.VERLUCRO." vbProcedure="false">#REF!</definedName>
    <definedName function="false" hidden="false" localSheetId="7" name="AREA" vbProcedure="false">#REF!</definedName>
    <definedName function="false" hidden="true" localSheetId="7" name="AS2LinkLS" vbProcedure="false">#REF!</definedName>
    <definedName function="false" hidden="true" localSheetId="7" name="AS2StaticLS" vbProcedure="false">#REF!</definedName>
    <definedName function="false" hidden="true" localSheetId="7" name="AS2TickmarkLS" vbProcedure="false">#REF!</definedName>
    <definedName function="false" hidden="true" localSheetId="7" name="ASGREQHÑY3" vbProcedure="false">#REF!</definedName>
    <definedName function="false" hidden="true" localSheetId="7" name="ASRRYJHEYRMT" vbProcedure="false">#REF!</definedName>
    <definedName function="false" hidden="false" localSheetId="7" name="Aut_original" vbProcedure="false">[14]projeto!#ref!</definedName>
    <definedName function="false" hidden="false" localSheetId="7" name="Aut_resumo" vbProcedure="false">[15]resumo_aut1!#ref!</definedName>
    <definedName function="false" hidden="true" localSheetId="7" name="az" vbProcedure="false">'[16]resumo (x) contab. '!#ref!</definedName>
    <definedName function="false" hidden="false" localSheetId="7" name="b" vbProcedure="false">#REF!</definedName>
    <definedName function="false" hidden="false" localSheetId="7" name="bas" vbProcedure="false">[1]compos1!#ref!</definedName>
    <definedName function="false" hidden="true" localSheetId="7" name="bchart13" vbProcedure="false">#REF!</definedName>
    <definedName function="false" hidden="true" localSheetId="7" name="bchart14" vbProcedure="false">#REF!</definedName>
    <definedName function="false" hidden="true" localSheetId="7" name="bchart15" vbProcedure="false">#REF!</definedName>
    <definedName function="false" hidden="true" localSheetId="7" name="bchart16" vbProcedure="false">#REF!</definedName>
    <definedName function="false" hidden="true" localSheetId="7" name="bchart17" vbProcedure="false">#REF!</definedName>
    <definedName function="false" hidden="true" localSheetId="7" name="bchart18" vbProcedure="false">#REF!</definedName>
    <definedName function="false" hidden="true" localSheetId="7" name="bchart19" vbProcedure="false">#REF!</definedName>
    <definedName function="false" hidden="true" localSheetId="7" name="bchart2" vbProcedure="false">#REF!</definedName>
    <definedName function="false" hidden="true" localSheetId="7" name="bchart20" vbProcedure="false">#REF!</definedName>
    <definedName function="false" hidden="true" localSheetId="7" name="bchart21" vbProcedure="false">#REF!</definedName>
    <definedName function="false" hidden="true" localSheetId="7" name="bchart22" vbProcedure="false">#REF!</definedName>
    <definedName function="false" hidden="true" localSheetId="7" name="bchart23" vbProcedure="false">#REF!</definedName>
    <definedName function="false" hidden="true" localSheetId="7" name="bchart24" vbProcedure="false">#REF!</definedName>
    <definedName function="false" hidden="true" localSheetId="7" name="bchart25" vbProcedure="false">#REF!</definedName>
    <definedName function="false" hidden="true" localSheetId="7" name="bchart26" vbProcedure="false">#REF!</definedName>
    <definedName function="false" hidden="true" localSheetId="7" name="bchart27" vbProcedure="false">#REF!</definedName>
    <definedName function="false" hidden="true" localSheetId="7" name="bchart28" vbProcedure="false">#REF!</definedName>
    <definedName function="false" hidden="true" localSheetId="7" name="bchart29" vbProcedure="false">#REF!</definedName>
    <definedName function="false" hidden="true" localSheetId="7" name="bchart3" vbProcedure="false">#REF!</definedName>
    <definedName function="false" hidden="true" localSheetId="7" name="bchart30" vbProcedure="false">#REF!</definedName>
    <definedName function="false" hidden="true" localSheetId="7" name="bchart31" vbProcedure="false">#REF!</definedName>
    <definedName function="false" hidden="true" localSheetId="7" name="bchart32" vbProcedure="false">#REF!</definedName>
    <definedName function="false" hidden="true" localSheetId="7" name="bchart4" vbProcedure="false">#REF!</definedName>
    <definedName function="false" hidden="true" localSheetId="7" name="bchart5" vbProcedure="false">#REF!</definedName>
    <definedName function="false" hidden="true" localSheetId="7" name="bchart6" vbProcedure="false">#REF!</definedName>
    <definedName function="false" hidden="true" localSheetId="7" name="bchart7" vbProcedure="false">#REF!</definedName>
    <definedName function="false" hidden="true" localSheetId="7" name="bchart8" vbProcedure="false">#REF!</definedName>
    <definedName function="false" hidden="true" localSheetId="7" name="bchart9" vbProcedure="false">#REF!</definedName>
    <definedName function="false" hidden="false" localSheetId="7" name="BDI" vbProcedure="false">#REF!</definedName>
    <definedName function="false" hidden="true" localSheetId="7" name="Bloco" vbProcedure="false">#REF!</definedName>
    <definedName function="false" hidden="true" localSheetId="7" name="Bloco2" vbProcedure="false">#REF!</definedName>
    <definedName function="false" hidden="true" localSheetId="7" name="BLPH1" vbProcedure="false">'[17]brazil sovereign'!#ref!</definedName>
    <definedName function="false" hidden="true" localSheetId="7" name="BLPH107" vbProcedure="false">'[19]dados blp'!#ref!</definedName>
    <definedName function="false" hidden="true" localSheetId="7" name="BLPH2" vbProcedure="false">#REF!</definedName>
    <definedName function="false" hidden="true" localSheetId="7" name="BLPH3" vbProcedure="false">#REF!</definedName>
    <definedName function="false" hidden="true" localSheetId="7" name="BLPH4" vbProcedure="false">#REF!</definedName>
    <definedName function="false" hidden="true" localSheetId="7" name="BLPH5" vbProcedure="false">#REF!</definedName>
    <definedName function="false" hidden="true" localSheetId="7" name="BLPH6" vbProcedure="false">#REF!</definedName>
    <definedName function="false" hidden="true" localSheetId="7" name="BLPH7" vbProcedure="false">#REF!</definedName>
    <definedName function="false" hidden="true" localSheetId="7" name="BLPH8" vbProcedure="false">#REF!</definedName>
    <definedName function="false" hidden="false" localSheetId="7" name="br" vbProcedure="false">#REF!</definedName>
    <definedName function="false" hidden="true" localSheetId="7" name="CadIns" vbProcedure="false">#REF!</definedName>
    <definedName function="false" hidden="true" localSheetId="7" name="CadSrv" vbProcedure="false">#REF!</definedName>
    <definedName function="false" hidden="false" localSheetId="7" name="CalendárioJan" vbProcedure="false">#REF!</definedName>
    <definedName function="false" hidden="true" localSheetId="7" name="CARALHO" vbProcedure="false">[3]cmi!#ref!</definedName>
    <definedName function="false" hidden="true" localSheetId="7" name="CARLA" vbProcedure="false">#REF!</definedName>
    <definedName function="false" hidden="false" localSheetId="7" name="CASCALHAMENTO" vbProcedure="false">#REF!</definedName>
    <definedName function="false" hidden="false" localSheetId="7" name="CASCALHO" vbProcedure="false">[1]compos1!#ref!</definedName>
    <definedName function="false" hidden="true" localSheetId="7" name="cchart13" vbProcedure="false">#REF!</definedName>
    <definedName function="false" hidden="true" localSheetId="7" name="cchart14" vbProcedure="false">#REF!</definedName>
    <definedName function="false" hidden="true" localSheetId="7" name="cchart15" vbProcedure="false">#REF!</definedName>
    <definedName function="false" hidden="true" localSheetId="7" name="cchart16" vbProcedure="false">#REF!</definedName>
    <definedName function="false" hidden="true" localSheetId="7" name="cchart17" vbProcedure="false">#REF!</definedName>
    <definedName function="false" hidden="true" localSheetId="7" name="cchart18" vbProcedure="false">#REF!</definedName>
    <definedName function="false" hidden="true" localSheetId="7" name="cchart19" vbProcedure="false">#REF!</definedName>
    <definedName function="false" hidden="true" localSheetId="7" name="cchart2" vbProcedure="false">#REF!</definedName>
    <definedName function="false" hidden="true" localSheetId="7" name="cchart20" vbProcedure="false">#REF!</definedName>
    <definedName function="false" hidden="true" localSheetId="7" name="cchart21" vbProcedure="false">#REF!</definedName>
    <definedName function="false" hidden="true" localSheetId="7" name="cchart22" vbProcedure="false">#REF!</definedName>
    <definedName function="false" hidden="true" localSheetId="7" name="cchart23" vbProcedure="false">#REF!</definedName>
    <definedName function="false" hidden="true" localSheetId="7" name="cchart24" vbProcedure="false">#REF!</definedName>
    <definedName function="false" hidden="true" localSheetId="7" name="cchart25" vbProcedure="false">#REF!</definedName>
    <definedName function="false" hidden="true" localSheetId="7" name="cchart26" vbProcedure="false">#REF!</definedName>
    <definedName function="false" hidden="true" localSheetId="7" name="cchart27" vbProcedure="false">#REF!</definedName>
    <definedName function="false" hidden="true" localSheetId="7" name="cchart28" vbProcedure="false">#REF!</definedName>
    <definedName function="false" hidden="true" localSheetId="7" name="cchart29" vbProcedure="false">#REF!</definedName>
    <definedName function="false" hidden="true" localSheetId="7" name="cchart3" vbProcedure="false">#REF!</definedName>
    <definedName function="false" hidden="true" localSheetId="7" name="cchart31" vbProcedure="false">#REF!</definedName>
    <definedName function="false" hidden="true" localSheetId="7" name="cchart32" vbProcedure="false">#REF!</definedName>
    <definedName function="false" hidden="true" localSheetId="7" name="cchart4" vbProcedure="false">#REF!</definedName>
    <definedName function="false" hidden="true" localSheetId="7" name="cchart5" vbProcedure="false">#REF!</definedName>
    <definedName function="false" hidden="true" localSheetId="7" name="cchart6" vbProcedure="false">#REF!</definedName>
    <definedName function="false" hidden="true" localSheetId="7" name="cchart7" vbProcedure="false">#REF!</definedName>
    <definedName function="false" hidden="true" localSheetId="7" name="cchart8" vbProcedure="false">#REF!</definedName>
    <definedName function="false" hidden="true" localSheetId="7" name="cchart9" vbProcedure="false">#REF!</definedName>
    <definedName function="false" hidden="true" localSheetId="7" name="Chave" vbProcedure="false">#REF!</definedName>
    <definedName function="false" hidden="true" localSheetId="7" name="Chave1" vbProcedure="false">#REF!</definedName>
    <definedName function="false" hidden="true" localSheetId="7" name="Clas" vbProcedure="false">MAX(LEN(#REF!))</definedName>
    <definedName function="false" hidden="true" localSheetId="7" name="Cod" vbProcedure="false">#REF!</definedName>
    <definedName function="false" hidden="true" localSheetId="7" name="Coluna" vbProcedure="false">#REF!</definedName>
    <definedName function="false" hidden="true" localSheetId="7" name="Comp" vbProcedure="false">#REF!</definedName>
    <definedName function="false" hidden="true" localSheetId="7" name="CpuAux" vbProcedure="false">#REF!</definedName>
    <definedName function="false" hidden="true" localSheetId="7" name="CPUs" vbProcedure="false">#REF!</definedName>
    <definedName function="false" hidden="true" localSheetId="7" name="CRIT" vbProcedure="false">#REF!</definedName>
    <definedName function="false" hidden="true" localSheetId="7" name="Cun" vbProcedure="false">VLOOKUP(#REF!,rec,5,0)</definedName>
    <definedName function="false" hidden="true" localSheetId="7" name="CunEq" vbProcedure="false">SUM(IF(#REF! =#REF!,(#REF!)*(#REF!="EQ")))</definedName>
    <definedName function="false" hidden="true" localSheetId="7" name="CunMo" vbProcedure="false">SUM(IF(#REF! =#REF!,(#REF!)*(#REF!="MO")))</definedName>
    <definedName function="false" hidden="true" localSheetId="7" name="CunMp" vbProcedure="false">SUM(IF(#REF! =#REF!,(#REF!)*(#REF!="MP")))</definedName>
    <definedName function="false" hidden="false" localSheetId="7" name="Custo_Ad_Not_Horista" vbProcedure="false">#REF!</definedName>
    <definedName function="false" hidden="false" localSheetId="7" name="Custo_Ad_Not_Mensalista" vbProcedure="false">#REF!</definedName>
    <definedName function="false" hidden="false" localSheetId="7" name="Custo_HE_Horista_Diurno" vbProcedure="false">#REF!</definedName>
    <definedName function="false" hidden="false" localSheetId="7" name="Custo_HE_Horista_Notur" vbProcedure="false">#REF!</definedName>
    <definedName function="false" hidden="false" localSheetId="7" name="Custo_HE_Mensalista_Diurno" vbProcedure="false">#REF!</definedName>
    <definedName function="false" hidden="false" localSheetId="7" name="Custo_HE_Mensalista_Notur" vbProcedure="false">#REF!</definedName>
    <definedName function="false" hidden="false" localSheetId="7" name="dadinho" vbProcedure="false">#REF!</definedName>
    <definedName function="false" hidden="false" localSheetId="7" name="DADOS" vbProcedure="false">#REF!</definedName>
    <definedName function="false" hidden="true" localSheetId="7" name="Dip" vbProcedure="false">#REF!</definedName>
    <definedName function="false" hidden="true" localSheetId="7" name="dsa" vbProcedure="false">[6]icatu!#ref!</definedName>
    <definedName function="false" hidden="true" localSheetId="7" name="DXNGBKGN" vbProcedure="false">#REF!</definedName>
    <definedName function="false" hidden="true" localSheetId="7" name="e" vbProcedure="false">#REF!</definedName>
    <definedName function="false" hidden="true" localSheetId="7" name="EBASREGW" vbProcedure="false">#REF!</definedName>
    <definedName function="false" hidden="true" localSheetId="7" name="Edit" vbProcedure="false">#REF!</definedName>
    <definedName function="false" hidden="true" localSheetId="7" name="Empr" vbProcedure="false">#REF!</definedName>
    <definedName function="false" hidden="true" localSheetId="7" name="EQ" vbProcedure="false">#REF!</definedName>
    <definedName function="false" hidden="false" localSheetId="7" name="EQP" vbProcedure="false">[1]compos1!#ref!</definedName>
    <definedName function="false" hidden="false" localSheetId="7" name="equip" vbProcedure="false">#REF!</definedName>
    <definedName function="false" hidden="true" localSheetId="7" name="ES" vbProcedure="false">#REF!</definedName>
    <definedName function="false" hidden="false" localSheetId="7" name="Esc" vbProcedure="false">#REF!</definedName>
    <definedName function="false" hidden="true" localSheetId="7" name="EWRGS" vbProcedure="false">'[25]movim. doar (31_12_03)'!#ref!</definedName>
    <definedName function="false" hidden="false" localSheetId="7" name="Excel_BuiltIn_Print_Area_7_1" vbProcedure="false">#REF!</definedName>
    <definedName function="false" hidden="false" localSheetId="7" name="Excel_BuiltIn_Print_Titles_1_1" vbProcedure="false">#REF!</definedName>
    <definedName function="false" hidden="false" localSheetId="7" name="Excel_BuiltIn_Print_Titles_3_1" vbProcedure="false">#REF!</definedName>
    <definedName function="false" hidden="false" localSheetId="7" name="Excel_BuiltIn_Print_Titles_7_1" vbProcedure="false">#REF!</definedName>
    <definedName function="false" hidden="false" localSheetId="7" name="Excel_BuiltIn_Print_Titles_8" vbProcedure="false">#REF!</definedName>
    <definedName function="false" hidden="true" localSheetId="7" name="f" vbProcedure="false">#REF!</definedName>
    <definedName function="false" hidden="true" localSheetId="7" name="fd" vbProcedure="false">[6]icatu!#ref!</definedName>
    <definedName function="false" hidden="false" localSheetId="7" name="fda" vbProcedure="false">[14]projeto!#ref!</definedName>
    <definedName function="false" hidden="true" localSheetId="7" name="fdsgsfrd" vbProcedure="false">#REF!</definedName>
    <definedName function="false" hidden="true" localSheetId="7" name="ff" vbProcedure="false">#REF!</definedName>
    <definedName function="false" hidden="true" localSheetId="7" name="fjjashfja" vbProcedure="false">#REF!</definedName>
    <definedName function="false" hidden="true" localSheetId="7" name="GWSGWETH" vbProcedure="false">#REF!</definedName>
    <definedName function="false" hidden="true" localSheetId="7" name="HI" vbProcedure="false">#REF!</definedName>
    <definedName function="false" hidden="true" localSheetId="7" name="IJFLUYF" vbProcedure="false">#REF!</definedName>
    <definedName function="false" hidden="true" localSheetId="7" name="Insumos" vbProcedure="false">#REF!</definedName>
    <definedName function="false" hidden="true" localSheetId="7" name="Itens" vbProcedure="false">#REF!</definedName>
    <definedName function="false" hidden="true" localSheetId="7" name="JKHZDG" vbProcedure="false">[29]xref!#ref!</definedName>
    <definedName function="false" hidden="false" localSheetId="7" name="Já_apresentado__a_licitar" vbProcedure="false">#REF!</definedName>
    <definedName function="false" hidden="true" localSheetId="7" name="KHFSLFHGA" vbProcedure="false">#REF!</definedName>
    <definedName function="false" hidden="true" localSheetId="7" name="KHSKFASKLF" vbProcedure="false">[29]xref!#ref!</definedName>
    <definedName function="false" hidden="true" localSheetId="7" name="KJFDGLS" vbProcedure="false">#REF!</definedName>
    <definedName function="false" hidden="true" localSheetId="7" name="KKFGSDKJGFLKS" vbProcedure="false">#REF!</definedName>
    <definedName function="false" hidden="true" localSheetId="7" name="kl" vbProcedure="false">#REF!</definedName>
    <definedName function="false" hidden="true" localSheetId="7" name="KLKZDLKSGF" vbProcedure="false">#REF!</definedName>
    <definedName function="false" hidden="true" localSheetId="7" name="KSFKASKF" vbProcedure="false">#REF!</definedName>
    <definedName function="false" hidden="true" localSheetId="7" name="lbla13" vbProcedure="false">#REF!</definedName>
    <definedName function="false" hidden="true" localSheetId="7" name="lbla14" vbProcedure="false">#REF!</definedName>
    <definedName function="false" hidden="true" localSheetId="7" name="lbla15" vbProcedure="false">#REF!</definedName>
    <definedName function="false" hidden="true" localSheetId="7" name="lbla16" vbProcedure="false">#REF!</definedName>
    <definedName function="false" hidden="true" localSheetId="7" name="lbla17" vbProcedure="false">#REF!</definedName>
    <definedName function="false" hidden="true" localSheetId="7" name="lbla18" vbProcedure="false">#REF!</definedName>
    <definedName function="false" hidden="true" localSheetId="7" name="lbla19" vbProcedure="false">#REF!</definedName>
    <definedName function="false" hidden="true" localSheetId="7" name="lbla2" vbProcedure="false">#REF!</definedName>
    <definedName function="false" hidden="true" localSheetId="7" name="lbla20" vbProcedure="false">#REF!</definedName>
    <definedName function="false" hidden="true" localSheetId="7" name="lbla21" vbProcedure="false">#REF!</definedName>
    <definedName function="false" hidden="true" localSheetId="7" name="lbla22" vbProcedure="false">#REF!</definedName>
    <definedName function="false" hidden="true" localSheetId="7" name="lbla23" vbProcedure="false">#REF!</definedName>
    <definedName function="false" hidden="true" localSheetId="7" name="lbla24" vbProcedure="false">#REF!</definedName>
    <definedName function="false" hidden="true" localSheetId="7" name="lbla25" vbProcedure="false">#REF!</definedName>
    <definedName function="false" hidden="true" localSheetId="7" name="lbla27" vbProcedure="false">#REF!</definedName>
    <definedName function="false" hidden="true" localSheetId="7" name="lbla28" vbProcedure="false">#REF!</definedName>
    <definedName function="false" hidden="false" localSheetId="7" name="listasit" vbProcedure="false">OFFSET(#REF!,0,IF(#REF!=#REF!,0,1),IF(#REF!=#REF!,1,6),1)</definedName>
    <definedName function="false" hidden="false" localSheetId="7" name="LISTA_NUM_CONTRATOS" vbProcedure="false">#REF!</definedName>
    <definedName function="false" hidden="true" localSheetId="7" name="LP" vbProcedure="false">#REF!</definedName>
    <definedName function="false" hidden="false" localSheetId="7" name="mao" vbProcedure="false">#REF!</definedName>
    <definedName function="false" hidden="false" localSheetId="7" name="MAT" vbProcedure="false">[1]compos1!#ref!</definedName>
    <definedName function="false" hidden="false" localSheetId="7" name="mater" vbProcedure="false">#REF!</definedName>
    <definedName function="false" hidden="true" localSheetId="7" name="Max" vbProcedure="false">COUNTIF(#REF!,"&lt;&gt;0")+3</definedName>
    <definedName function="false" hidden="false" localSheetId="7" name="MNB" vbProcedure="false">#REF!</definedName>
    <definedName function="false" hidden="true" localSheetId="7" name="MO" vbProcedure="false">#REF!</definedName>
    <definedName function="false" hidden="true" localSheetId="7" name="Mob" vbProcedure="false">#REF!</definedName>
    <definedName function="false" hidden="true" localSheetId="7" name="MP" vbProcedure="false">#REF!</definedName>
    <definedName function="false" hidden="true" localSheetId="7" name="mudança" vbProcedure="false">#REF!</definedName>
    <definedName function="false" hidden="true" localSheetId="7" name="NB" vbProcedure="false">#REF!</definedName>
    <definedName function="false" hidden="false" localSheetId="7" name="NBV" vbProcedure="false">#REF!</definedName>
    <definedName function="false" hidden="true" localSheetId="7" name="OIJSDFI" vbProcedure="false">'[27]mapa empréstimos {ppc}'!#ref!</definedName>
    <definedName function="false" hidden="true" localSheetId="7" name="oo" vbProcedure="false">#REF!</definedName>
    <definedName function="false" hidden="true" localSheetId="7" name="Ordem" vbProcedure="false">#REF!</definedName>
    <definedName function="false" hidden="true" localSheetId="7" name="Origem" vbProcedure="false">#REF!</definedName>
    <definedName function="false" hidden="false" localSheetId="7" name="P.1" vbProcedure="false">#REF!</definedName>
    <definedName function="false" hidden="false" localSheetId="7" name="P.10" vbProcedure="false">#REF!</definedName>
    <definedName function="false" hidden="false" localSheetId="7" name="P.11" vbProcedure="false">#REF!</definedName>
    <definedName function="false" hidden="false" localSheetId="7" name="P.12" vbProcedure="false">#REF!</definedName>
    <definedName function="false" hidden="false" localSheetId="7" name="P.13" vbProcedure="false">#REF!</definedName>
    <definedName function="false" hidden="false" localSheetId="7" name="P.14" vbProcedure="false">#REF!</definedName>
    <definedName function="false" hidden="false" localSheetId="7" name="P.15" vbProcedure="false">#REF!</definedName>
    <definedName function="false" hidden="false" localSheetId="7" name="P.2" vbProcedure="false">#REF!</definedName>
    <definedName function="false" hidden="false" localSheetId="7" name="P.3" vbProcedure="false">#REF!</definedName>
    <definedName function="false" hidden="false" localSheetId="7" name="P.4" vbProcedure="false">#REF!</definedName>
    <definedName function="false" hidden="false" localSheetId="7" name="P.5" vbProcedure="false">#REF!</definedName>
    <definedName function="false" hidden="false" localSheetId="7" name="P.6" vbProcedure="false">#REF!</definedName>
    <definedName function="false" hidden="false" localSheetId="7" name="P.7" vbProcedure="false">#REF!</definedName>
    <definedName function="false" hidden="false" localSheetId="7" name="P.8" vbProcedure="false">#REF!</definedName>
    <definedName function="false" hidden="false" localSheetId="7" name="P.9" vbProcedure="false">#REF!</definedName>
    <definedName function="false" hidden="true" localSheetId="7" name="PASTA" vbProcedure="false">[33]xref!#ref!</definedName>
    <definedName function="false" hidden="true" localSheetId="7" name="PDF" vbProcedure="false">[3]cmi!#ref!</definedName>
    <definedName function="false" hidden="false" localSheetId="7" name="pl" vbProcedure="false">#REF!</definedName>
    <definedName function="false" hidden="true" localSheetId="7" name="Plan1" vbProcedure="false">#REF!</definedName>
    <definedName function="false" hidden="false" localSheetId="7" name="planilha" vbProcedure="false">#REF!</definedName>
    <definedName function="false" hidden="true" localSheetId="7" name="Posição" vbProcedure="false">#REF!</definedName>
    <definedName function="false" hidden="true" localSheetId="7" name="pp" vbProcedure="false">#REF!</definedName>
    <definedName function="false" hidden="false" localSheetId="7" name="PP1.1" vbProcedure="false">#REF!</definedName>
    <definedName function="false" hidden="false" localSheetId="7" name="PP1.10" vbProcedure="false">#REF!</definedName>
    <definedName function="false" hidden="false" localSheetId="7" name="PP1.11" vbProcedure="false">#REF!</definedName>
    <definedName function="false" hidden="false" localSheetId="7" name="PP1.12" vbProcedure="false">#REF!</definedName>
    <definedName function="false" hidden="false" localSheetId="7" name="PP1.13" vbProcedure="false">#REF!</definedName>
    <definedName function="false" hidden="false" localSheetId="7" name="PP1.14" vbProcedure="false">#REF!</definedName>
    <definedName function="false" hidden="false" localSheetId="7" name="PP1.15" vbProcedure="false">#REF!</definedName>
    <definedName function="false" hidden="false" localSheetId="7" name="PP1.2" vbProcedure="false">#REF!</definedName>
    <definedName function="false" hidden="false" localSheetId="7" name="PP1.3" vbProcedure="false">#REF!</definedName>
    <definedName function="false" hidden="false" localSheetId="7" name="PP1.4" vbProcedure="false">#REF!</definedName>
    <definedName function="false" hidden="false" localSheetId="7" name="PP1.5" vbProcedure="false">#REF!</definedName>
    <definedName function="false" hidden="false" localSheetId="7" name="PP1.6" vbProcedure="false">#REF!</definedName>
    <definedName function="false" hidden="false" localSheetId="7" name="PP1.7" vbProcedure="false">#REF!</definedName>
    <definedName function="false" hidden="false" localSheetId="7" name="PP1.8" vbProcedure="false">#REF!</definedName>
    <definedName function="false" hidden="false" localSheetId="7" name="PP1.9" vbProcedure="false">#REF!</definedName>
    <definedName function="false" hidden="false" localSheetId="7" name="Print_Area_MI" vbProcedure="false">#REF!</definedName>
    <definedName function="false" hidden="false" localSheetId="7" name="PRINT_TITLES_MI" vbProcedure="false">#REF!</definedName>
    <definedName function="false" hidden="false" localSheetId="7" name="pt" vbProcedure="false">#REF!</definedName>
    <definedName function="false" hidden="true" localSheetId="7" name="q" vbProcedure="false">#REF!</definedName>
    <definedName function="false" hidden="true" localSheetId="7" name="QA" vbProcedure="false">#REF!</definedName>
    <definedName function="false" hidden="true" localSheetId="7" name="QD" vbProcedure="false">#REF!</definedName>
    <definedName function="false" hidden="true" localSheetId="7" name="qqq" vbProcedure="false">'[25]movim. doar (31_12_03)'!#ref!</definedName>
    <definedName function="false" hidden="true" localSheetId="7" name="QTD" vbProcedure="false">#REF!</definedName>
    <definedName function="false" hidden="true" localSheetId="7" name="QtEq" vbProcedure="false">#REF!</definedName>
    <definedName function="false" hidden="true" localSheetId="7" name="QtMo" vbProcedure="false">#REF!</definedName>
    <definedName function="false" hidden="true" localSheetId="7" name="QtMp" vbProcedure="false">#REF!</definedName>
    <definedName function="false" hidden="true" localSheetId="7" name="QtTr" vbProcedure="false">#REF!</definedName>
    <definedName function="false" hidden="false" localSheetId="7" name="REBAIXO" vbProcedure="false">#REF!</definedName>
    <definedName function="false" hidden="true" localSheetId="7" name="Relat" vbProcedure="false">#REF!</definedName>
    <definedName function="false" hidden="false" localSheetId="7" name="Renato" vbProcedure="false">#REF!</definedName>
    <definedName function="false" hidden="false" localSheetId="7" name="Renato1" vbProcedure="false">#REF!</definedName>
    <definedName function="false" hidden="true" localSheetId="7" name="RENATO3" vbProcedure="false">#REF!</definedName>
    <definedName function="false" hidden="true" localSheetId="7" name="RENATO4" vbProcedure="false">#REF!</definedName>
    <definedName function="false" hidden="true" localSheetId="7" name="RENATO5" vbProcedure="false">#REF!</definedName>
    <definedName function="false" hidden="true" localSheetId="7" name="RENATO7" vbProcedure="false">#REF!</definedName>
    <definedName function="false" hidden="true" localSheetId="7" name="RHTHNT" vbProcedure="false">[36]xref!#ref!</definedName>
    <definedName function="false" hidden="true" localSheetId="7" name="rr" vbProcedure="false">#REF!</definedName>
    <definedName function="false" hidden="true" localSheetId="7" name="rtr" vbProcedure="false">#REF!</definedName>
    <definedName function="false" hidden="false" localSheetId="7" name="S" vbProcedure="false">#REF!</definedName>
    <definedName function="false" hidden="true" localSheetId="7" name="sa" vbProcedure="false">#REF!</definedName>
    <definedName function="false" hidden="true" localSheetId="7" name="SE" vbProcedure="false">#REF!</definedName>
    <definedName function="false" hidden="false" localSheetId="7" name="SERV" vbProcedure="false">[1]compos1!#ref!</definedName>
    <definedName function="false" hidden="true" localSheetId="7" name="SGAREHHUJ" vbProcedure="false">#REF!</definedName>
    <definedName function="false" hidden="false" localSheetId="7" name="sicro" vbProcedure="false">#REF!</definedName>
    <definedName function="false" hidden="false" localSheetId="7" name="sjp" vbProcedure="false">#REF!</definedName>
    <definedName function="false" hidden="true" localSheetId="7" name="sogsafra" vbProcedure="false">[38]icatu!#ref!</definedName>
    <definedName function="false" hidden="true" localSheetId="7" name="SRV" vbProcedure="false">#REF!</definedName>
    <definedName function="false" hidden="true" localSheetId="7" name="SS" vbProcedure="false">#REF!</definedName>
    <definedName function="false" hidden="false" localSheetId="7" name="SubItemInvestimento" vbProcedure="false">OFFSET([28]DADOS!XEY$1,MATCH(#REF!,[28]DADOS!XFB$1:XFB$65536,0)-1,0,COUNTIF([28]DADOS!XEX$1:XEX$65536,#REF!),1)</definedName>
    <definedName function="false" hidden="true" localSheetId="7" name="Summary" vbProcedure="false">#REF!</definedName>
    <definedName function="false" hidden="true" localSheetId="7" name="Swvu.ACC." vbProcedure="false">#REF!</definedName>
    <definedName function="false" hidden="true" localSheetId="7" name="Swvu.AFAC." vbProcedure="false">#REF!</definedName>
    <definedName function="false" hidden="true" localSheetId="7" name="Swvu.ELIMLUCRO." vbProcedure="false">#REF!</definedName>
    <definedName function="false" hidden="true" localSheetId="7" name="Swvu.ESTOQUES." vbProcedure="false">#REF!</definedName>
    <definedName function="false" hidden="true" localSheetId="7" name="Swvu.Fabio." vbProcedure="false">#REF!</definedName>
    <definedName function="false" hidden="true" localSheetId="7" name="Swvu.LPERDAS." vbProcedure="false">#REF!</definedName>
    <definedName function="false" hidden="true" localSheetId="7" name="Swvu.RES432." vbProcedure="false">#REF!</definedName>
    <definedName function="false" hidden="true" localSheetId="7" name="Swvu.VERLUCRO." vbProcedure="false">#REF!</definedName>
    <definedName function="false" hidden="false" localSheetId="7" name="T" vbProcedure="false">#REF!</definedName>
    <definedName function="false" hidden="false" localSheetId="7" name="T.1" vbProcedure="false">#REF!</definedName>
    <definedName function="false" hidden="false" localSheetId="7" name="T.10" vbProcedure="false">#REF!</definedName>
    <definedName function="false" hidden="false" localSheetId="7" name="T.11" vbProcedure="false">#REF!</definedName>
    <definedName function="false" hidden="false" localSheetId="7" name="T.12" vbProcedure="false">#REF!</definedName>
    <definedName function="false" hidden="false" localSheetId="7" name="T.13" vbProcedure="false">#REF!</definedName>
    <definedName function="false" hidden="false" localSheetId="7" name="T.14" vbProcedure="false">#REF!</definedName>
    <definedName function="false" hidden="false" localSheetId="7" name="T.15" vbProcedure="false">#REF!</definedName>
    <definedName function="false" hidden="false" localSheetId="7" name="T.2" vbProcedure="false">#REF!</definedName>
    <definedName function="false" hidden="false" localSheetId="7" name="T.3" vbProcedure="false">#REF!</definedName>
    <definedName function="false" hidden="false" localSheetId="7" name="T.4" vbProcedure="false">#REF!</definedName>
    <definedName function="false" hidden="false" localSheetId="7" name="T.5" vbProcedure="false">#REF!</definedName>
    <definedName function="false" hidden="false" localSheetId="7" name="T.6" vbProcedure="false">#REF!</definedName>
    <definedName function="false" hidden="false" localSheetId="7" name="T.7" vbProcedure="false">#REF!</definedName>
    <definedName function="false" hidden="false" localSheetId="7" name="T.8" vbProcedure="false">#REF!</definedName>
    <definedName function="false" hidden="false" localSheetId="7" name="T.9" vbProcedure="false">#REF!</definedName>
    <definedName function="false" hidden="true" localSheetId="7" name="TOT" vbProcedure="false">#REF!</definedName>
    <definedName function="false" hidden="false" localSheetId="7" name="TOT.P" vbProcedure="false">#REF!</definedName>
    <definedName function="false" hidden="false" localSheetId="7" name="TOT1.P" vbProcedure="false">#REF!</definedName>
    <definedName function="false" hidden="false" localSheetId="7" name="Total1.1" vbProcedure="false">#REF!</definedName>
    <definedName function="false" hidden="false" localSheetId="7" name="Total1.10" vbProcedure="false">#REF!</definedName>
    <definedName function="false" hidden="false" localSheetId="7" name="Total1.11" vbProcedure="false">#REF!</definedName>
    <definedName function="false" hidden="false" localSheetId="7" name="Total1.12" vbProcedure="false">#REF!</definedName>
    <definedName function="false" hidden="false" localSheetId="7" name="Total1.2" vbProcedure="false">#REF!</definedName>
    <definedName function="false" hidden="false" localSheetId="7" name="Total1.3" vbProcedure="false">#REF!</definedName>
    <definedName function="false" hidden="false" localSheetId="7" name="Total1.4" vbProcedure="false">#REF!</definedName>
    <definedName function="false" hidden="false" localSheetId="7" name="Total1.5" vbProcedure="false">#REF!</definedName>
    <definedName function="false" hidden="false" localSheetId="7" name="Total1.6" vbProcedure="false">#REF!</definedName>
    <definedName function="false" hidden="false" localSheetId="7" name="Total1.7" vbProcedure="false">#REF!</definedName>
    <definedName function="false" hidden="false" localSheetId="7" name="Total1.8" vbProcedure="false">#REF!</definedName>
    <definedName function="false" hidden="false" localSheetId="7" name="Total1.9" vbProcedure="false">#REF!</definedName>
    <definedName function="false" hidden="false" localSheetId="7" name="Total2.1" vbProcedure="false">#REF!</definedName>
    <definedName function="false" hidden="false" localSheetId="7" name="Total2.10" vbProcedure="false">#REF!</definedName>
    <definedName function="false" hidden="false" localSheetId="7" name="Total2.11" vbProcedure="false">#REF!</definedName>
    <definedName function="false" hidden="false" localSheetId="7" name="Total2.12" vbProcedure="false">#REF!</definedName>
    <definedName function="false" hidden="false" localSheetId="7" name="Total2.13" vbProcedure="false">#REF!</definedName>
    <definedName function="false" hidden="false" localSheetId="7" name="Total2.14" vbProcedure="false">#REF!</definedName>
    <definedName function="false" hidden="false" localSheetId="7" name="Total2.15" vbProcedure="false">#REF!</definedName>
    <definedName function="false" hidden="false" localSheetId="7" name="Total2.16" vbProcedure="false">#REF!</definedName>
    <definedName function="false" hidden="false" localSheetId="7" name="Total2.17" vbProcedure="false">#REF!</definedName>
    <definedName function="false" hidden="false" localSheetId="7" name="Total2.18" vbProcedure="false">#REF!</definedName>
    <definedName function="false" hidden="false" localSheetId="7" name="Total2.2" vbProcedure="false">#REF!</definedName>
    <definedName function="false" hidden="false" localSheetId="7" name="Total2.3" vbProcedure="false">#REF!</definedName>
    <definedName function="false" hidden="false" localSheetId="7" name="Total2.4" vbProcedure="false">#REF!</definedName>
    <definedName function="false" hidden="false" localSheetId="7" name="Total2.5" vbProcedure="false">#REF!</definedName>
    <definedName function="false" hidden="false" localSheetId="7" name="Total2.6" vbProcedure="false">#REF!</definedName>
    <definedName function="false" hidden="false" localSheetId="7" name="Total2.7" vbProcedure="false">#REF!</definedName>
    <definedName function="false" hidden="false" localSheetId="7" name="Total2.8" vbProcedure="false">#REF!</definedName>
    <definedName function="false" hidden="false" localSheetId="7" name="Total2.9" vbProcedure="false">#REF!</definedName>
    <definedName function="false" hidden="false" localSheetId="7" name="Total3.1" vbProcedure="false">#REF!</definedName>
    <definedName function="false" hidden="false" localSheetId="7" name="Total3.2" vbProcedure="false">#REF!</definedName>
    <definedName function="false" hidden="false" localSheetId="7" name="Total3.3" vbProcedure="false">#REF!</definedName>
    <definedName function="false" hidden="false" localSheetId="7" name="Total3.4" vbProcedure="false">#REF!</definedName>
    <definedName function="false" hidden="false" localSheetId="7" name="Totalb1.1" vbProcedure="false">#REF!</definedName>
    <definedName function="false" hidden="false" localSheetId="7" name="Totalb1.2" vbProcedure="false">#REF!</definedName>
    <definedName function="false" hidden="false" localSheetId="7" name="Totalb1.3" vbProcedure="false">#REF!</definedName>
    <definedName function="false" hidden="false" localSheetId="7" name="Totalb1.4" vbProcedure="false">#REF!</definedName>
    <definedName function="false" hidden="false" localSheetId="7" name="Totalb1.5" vbProcedure="false">#REF!</definedName>
    <definedName function="false" hidden="false" localSheetId="7" name="Totalb1.6" vbProcedure="false">#REF!</definedName>
    <definedName function="false" hidden="false" localSheetId="7" name="Totalb2.1" vbProcedure="false">#REF!</definedName>
    <definedName function="false" hidden="false" localSheetId="7" name="Totalb2.2" vbProcedure="false">#REF!</definedName>
    <definedName function="false" hidden="false" localSheetId="7" name="Totalb2.3" vbProcedure="false">#REF!</definedName>
    <definedName function="false" hidden="false" localSheetId="7" name="Totalb2.4" vbProcedure="false">#REF!</definedName>
    <definedName function="false" hidden="false" localSheetId="7" name="Totalb2.5" vbProcedure="false">#REF!</definedName>
    <definedName function="false" hidden="false" localSheetId="7" name="Totalb2.6" vbProcedure="false">#REF!</definedName>
    <definedName function="false" hidden="false" localSheetId="7" name="Totalb2.7" vbProcedure="false">#REF!</definedName>
    <definedName function="false" hidden="false" localSheetId="7" name="Totalc1.1" vbProcedure="false">#REF!</definedName>
    <definedName function="false" hidden="false" localSheetId="7" name="Totalc1.2" vbProcedure="false">#REF!</definedName>
    <definedName function="false" hidden="false" localSheetId="7" name="Totalc2.1" vbProcedure="false">#REF!</definedName>
    <definedName function="false" hidden="false" localSheetId="7" name="Totald1.0" vbProcedure="false">#REF!</definedName>
    <definedName function="false" hidden="false" localSheetId="7" name="Totald2.1" vbProcedure="false">#REF!</definedName>
    <definedName function="false" hidden="false" localSheetId="7" name="Totale1.0" vbProcedure="false">#REF!</definedName>
    <definedName function="false" hidden="false" localSheetId="7" name="Totale2.0" vbProcedure="false">#REF!</definedName>
    <definedName function="false" hidden="false" localSheetId="7" name="Totalgeral1" vbProcedure="false">#REF!</definedName>
    <definedName function="false" hidden="false" localSheetId="7" name="Totalgeral1a12" vbProcedure="false">#REF!</definedName>
    <definedName function="false" hidden="false" localSheetId="7" name="Totalgeral2" vbProcedure="false">#REF!</definedName>
    <definedName function="false" hidden="false" localSheetId="7" name="Totalgeral3" vbProcedure="false">#REF!</definedName>
    <definedName function="false" hidden="false" localSheetId="7" name="TotalgeralA" vbProcedure="false">#REF!</definedName>
    <definedName function="false" hidden="false" localSheetId="7" name="TotalgeralB" vbProcedure="false">#REF!</definedName>
    <definedName function="false" hidden="false" localSheetId="7" name="Totalgeralb1" vbProcedure="false">#REF!</definedName>
    <definedName function="false" hidden="false" localSheetId="7" name="Totalgeralb2" vbProcedure="false">#REF!</definedName>
    <definedName function="false" hidden="false" localSheetId="7" name="TotalgeralC" vbProcedure="false">#REF!</definedName>
    <definedName function="false" hidden="false" localSheetId="7" name="Totalgeralc1" vbProcedure="false">#REF!</definedName>
    <definedName function="false" hidden="false" localSheetId="7" name="Totalgeralc2" vbProcedure="false">#REF!</definedName>
    <definedName function="false" hidden="false" localSheetId="7" name="TotalgeralD" vbProcedure="false">#REF!</definedName>
    <definedName function="false" hidden="false" localSheetId="7" name="Totalgerald1" vbProcedure="false">#REF!</definedName>
    <definedName function="false" hidden="false" localSheetId="7" name="Totalgerald2" vbProcedure="false">#REF!</definedName>
    <definedName function="false" hidden="false" localSheetId="7" name="TotalgeralE" vbProcedure="false">#REF!</definedName>
    <definedName function="false" hidden="false" localSheetId="7" name="Totalgerale1" vbProcedure="false">#REF!</definedName>
    <definedName function="false" hidden="false" localSheetId="7" name="Totalgerale2" vbProcedure="false">#REF!</definedName>
    <definedName function="false" hidden="true" localSheetId="7" name="TP" vbProcedure="false">#REF!</definedName>
    <definedName function="false" hidden="false" localSheetId="7" name="tssd" vbProcedure="false">[1]compos1!#ref!</definedName>
    <definedName function="false" hidden="false" localSheetId="7" name="TT" vbProcedure="false">#REF!</definedName>
    <definedName function="false" hidden="false" localSheetId="7" name="TT.1" vbProcedure="false">#REF!</definedName>
    <definedName function="false" hidden="false" localSheetId="7" name="TT.10" vbProcedure="false">#REF!</definedName>
    <definedName function="false" hidden="false" localSheetId="7" name="TT.11" vbProcedure="false">#REF!</definedName>
    <definedName function="false" hidden="false" localSheetId="7" name="TT.12" vbProcedure="false">#REF!</definedName>
    <definedName function="false" hidden="false" localSheetId="7" name="TT.13" vbProcedure="false">#REF!</definedName>
    <definedName function="false" hidden="false" localSheetId="7" name="TT.14" vbProcedure="false">#REF!</definedName>
    <definedName function="false" hidden="false" localSheetId="7" name="TT.15" vbProcedure="false">#REF!</definedName>
    <definedName function="false" hidden="false" localSheetId="7" name="TT.2" vbProcedure="false">#REF!</definedName>
    <definedName function="false" hidden="false" localSheetId="7" name="TT.3" vbProcedure="false">#REF!</definedName>
    <definedName function="false" hidden="false" localSheetId="7" name="TT.4" vbProcedure="false">#REF!</definedName>
    <definedName function="false" hidden="false" localSheetId="7" name="TT.5" vbProcedure="false">#REF!</definedName>
    <definedName function="false" hidden="false" localSheetId="7" name="TT.6" vbProcedure="false">#REF!</definedName>
    <definedName function="false" hidden="false" localSheetId="7" name="TT.7" vbProcedure="false">#REF!</definedName>
    <definedName function="false" hidden="false" localSheetId="7" name="TT.8" vbProcedure="false">#REF!</definedName>
    <definedName function="false" hidden="false" localSheetId="7" name="TT.9" vbProcedure="false">#REF!</definedName>
    <definedName function="false" hidden="true" localSheetId="7" name="ty" vbProcedure="false">#REF!</definedName>
    <definedName function="false" hidden="true" localSheetId="7" name="TYUJ" vbProcedure="false">#REF!</definedName>
    <definedName function="false" hidden="true" localSheetId="7" name="uo" vbProcedure="false">#REF!</definedName>
    <definedName function="false" hidden="true" localSheetId="7" name="uu" vbProcedure="false">#REF!</definedName>
    <definedName function="false" hidden="true" localSheetId="7" name="uyt" vbProcedure="false">#REF!</definedName>
    <definedName function="false" hidden="true" localSheetId="7" name="WEHAERHTUY7J" vbProcedure="false">#REF!</definedName>
    <definedName function="false" hidden="true" localSheetId="7" name="XRefActiveRow" vbProcedure="false">#REF!</definedName>
    <definedName function="false" hidden="true" localSheetId="7" name="XRefCopy1" vbProcedure="false">#REF!</definedName>
    <definedName function="false" hidden="true" localSheetId="7" name="XRefCopy10" vbProcedure="false">#REF!</definedName>
    <definedName function="false" hidden="true" localSheetId="7" name="XRefCopy10Row" vbProcedure="false">#REF!</definedName>
    <definedName function="false" hidden="true" localSheetId="7" name="XRefCopy11" vbProcedure="false">#REF!</definedName>
    <definedName function="false" hidden="true" localSheetId="7" name="XRefCopy11Row" vbProcedure="false">#REF!</definedName>
    <definedName function="false" hidden="true" localSheetId="7" name="XRefCopy12" vbProcedure="false">#REF!</definedName>
    <definedName function="false" hidden="true" localSheetId="7" name="XRefCopy120" vbProcedure="false">'[45]mútuos não realizáveis'!#ref!</definedName>
    <definedName function="false" hidden="true" localSheetId="7" name="XRefCopy123" vbProcedure="false">'[45]mútuos não realizáveis'!#ref!</definedName>
    <definedName function="false" hidden="true" localSheetId="7" name="XRefCopy124" vbProcedure="false">#REF!</definedName>
    <definedName function="false" hidden="true" localSheetId="7" name="XRefCopy125" vbProcedure="false">#REF!</definedName>
    <definedName function="false" hidden="true" localSheetId="7" name="XRefCopy12Row" vbProcedure="false">#REF!</definedName>
    <definedName function="false" hidden="true" localSheetId="7" name="XRefCopy13" vbProcedure="false">#REF!</definedName>
    <definedName function="false" hidden="true" localSheetId="7" name="XRefCopy13Row" vbProcedure="false">#REF!</definedName>
    <definedName function="false" hidden="true" localSheetId="7" name="XRefCopy14" vbProcedure="false">#REF!</definedName>
    <definedName function="false" hidden="true" localSheetId="7" name="XRefCopy14Row" vbProcedure="false">#REF!</definedName>
    <definedName function="false" hidden="true" localSheetId="7" name="XRefCopy15" vbProcedure="false">[42]bp!#ref!</definedName>
    <definedName function="false" hidden="true" localSheetId="7" name="XRefCopy15Row" vbProcedure="false">#REF!</definedName>
    <definedName function="false" hidden="true" localSheetId="7" name="XRefCopy16" vbProcedure="false">#REF!</definedName>
    <definedName function="false" hidden="true" localSheetId="7" name="XRefCopy16Row" vbProcedure="false">#REF!</definedName>
    <definedName function="false" hidden="true" localSheetId="7" name="XRefCopy17" vbProcedure="false">[42]bp!#ref!</definedName>
    <definedName function="false" hidden="true" localSheetId="7" name="XRefCopy17Row" vbProcedure="false">#REF!</definedName>
    <definedName function="false" hidden="true" localSheetId="7" name="XRefCopy18" vbProcedure="false">#REF!</definedName>
    <definedName function="false" hidden="true" localSheetId="7" name="XRefCopy18Row" vbProcedure="false">#REF!</definedName>
    <definedName function="false" hidden="true" localSheetId="7" name="XRefCopy19" vbProcedure="false">#REF!</definedName>
    <definedName function="false" hidden="true" localSheetId="7" name="XRefCopy19Row" vbProcedure="false">#REF!</definedName>
    <definedName function="false" hidden="true" localSheetId="7" name="XRefCopy1Row" vbProcedure="false">#REF!</definedName>
    <definedName function="false" hidden="true" localSheetId="7" name="XRefCopy2" vbProcedure="false">#REF!</definedName>
    <definedName function="false" hidden="true" localSheetId="7" name="XRefCopy20" vbProcedure="false">#REF!</definedName>
    <definedName function="false" hidden="true" localSheetId="7" name="XRefCopy20Row" vbProcedure="false">#REF!</definedName>
    <definedName function="false" hidden="true" localSheetId="7" name="XRefCopy21" vbProcedure="false">#REF!</definedName>
    <definedName function="false" hidden="true" localSheetId="7" name="XRefCopy21Row" vbProcedure="false">#REF!</definedName>
    <definedName function="false" hidden="true" localSheetId="7" name="XRefCopy22" vbProcedure="false">#REF!</definedName>
    <definedName function="false" hidden="true" localSheetId="7" name="XRefCopy22Row" vbProcedure="false">#REF!</definedName>
    <definedName function="false" hidden="true" localSheetId="7" name="XRefCopy23" vbProcedure="false">#REF!</definedName>
    <definedName function="false" hidden="true" localSheetId="7" name="XRefCopy23Row" vbProcedure="false">#REF!</definedName>
    <definedName function="false" hidden="true" localSheetId="7" name="XRefCopy24" vbProcedure="false">#REF!</definedName>
    <definedName function="false" hidden="true" localSheetId="7" name="XRefCopy24Row" vbProcedure="false">#REF!</definedName>
    <definedName function="false" hidden="true" localSheetId="7" name="XRefCopy25" vbProcedure="false">#REF!</definedName>
    <definedName function="false" hidden="true" localSheetId="7" name="XRefCopy25Row" vbProcedure="false">#REF!</definedName>
    <definedName function="false" hidden="true" localSheetId="7" name="XRefCopy26" vbProcedure="false">#REF!</definedName>
    <definedName function="false" hidden="true" localSheetId="7" name="XRefCopy27" vbProcedure="false">#REF!</definedName>
    <definedName function="false" hidden="true" localSheetId="7" name="XRefCopy27Row" vbProcedure="false">#REF!</definedName>
    <definedName function="false" hidden="true" localSheetId="7" name="XRefCopy28" vbProcedure="false">#REF!</definedName>
    <definedName function="false" hidden="true" localSheetId="7" name="XRefCopy28Row" vbProcedure="false">#REF!</definedName>
    <definedName function="false" hidden="true" localSheetId="7" name="XRefCopy29" vbProcedure="false">#REF!</definedName>
    <definedName function="false" hidden="true" localSheetId="7" name="XRefCopy29Row" vbProcedure="false">#REF!</definedName>
    <definedName function="false" hidden="true" localSheetId="7" name="XRefCopy2Row" vbProcedure="false">#REF!</definedName>
    <definedName function="false" hidden="true" localSheetId="7" name="XRefCopy3" vbProcedure="false">#REF!</definedName>
    <definedName function="false" hidden="true" localSheetId="7" name="XRefCopy30" vbProcedure="false">#REF!</definedName>
    <definedName function="false" hidden="true" localSheetId="7" name="XRefCopy30Row" vbProcedure="false">#REF!</definedName>
    <definedName function="false" hidden="true" localSheetId="7" name="XRefCopy31" vbProcedure="false">#REF!</definedName>
    <definedName function="false" hidden="true" localSheetId="7" name="XRefCopy31Row" vbProcedure="false">#REF!</definedName>
    <definedName function="false" hidden="true" localSheetId="7" name="XRefCopy32" vbProcedure="false">#REF!</definedName>
    <definedName function="false" hidden="true" localSheetId="7" name="XRefCopy32Row" vbProcedure="false">#REF!</definedName>
    <definedName function="false" hidden="true" localSheetId="7" name="XRefCopy33" vbProcedure="false">[47]dre!#ref!</definedName>
    <definedName function="false" hidden="true" localSheetId="7" name="XRefCopy33Row" vbProcedure="false">#REF!</definedName>
    <definedName function="false" hidden="true" localSheetId="7" name="XRefCopy34" vbProcedure="false">#REF!</definedName>
    <definedName function="false" hidden="true" localSheetId="7" name="XRefCopy34Row" vbProcedure="false">#REF!</definedName>
    <definedName function="false" hidden="true" localSheetId="7" name="XRefCopy35" vbProcedure="false">#REF!</definedName>
    <definedName function="false" hidden="true" localSheetId="7" name="XRefCopy35Row" vbProcedure="false">#REF!</definedName>
    <definedName function="false" hidden="true" localSheetId="7" name="XRefCopy36" vbProcedure="false">#REF!</definedName>
    <definedName function="false" hidden="true" localSheetId="7" name="XRefCopy36Row" vbProcedure="false">#REF!</definedName>
    <definedName function="false" hidden="true" localSheetId="7" name="XRefCopy37" vbProcedure="false">#REF!</definedName>
    <definedName function="false" hidden="true" localSheetId="7" name="XRefCopy37Row" vbProcedure="false">#REF!</definedName>
    <definedName function="false" hidden="true" localSheetId="7" name="XRefCopy38" vbProcedure="false">#REF!</definedName>
    <definedName function="false" hidden="true" localSheetId="7" name="XRefCopy38Row" vbProcedure="false">#REF!</definedName>
    <definedName function="false" hidden="true" localSheetId="7" name="XRefCopy39" vbProcedure="false">#REF!</definedName>
    <definedName function="false" hidden="true" localSheetId="7" name="XRefCopy39Row" vbProcedure="false">#REF!</definedName>
    <definedName function="false" hidden="true" localSheetId="7" name="XRefCopy3Row" vbProcedure="false">#REF!</definedName>
    <definedName function="false" hidden="true" localSheetId="7" name="XRefCopy4" vbProcedure="false">#REF!</definedName>
    <definedName function="false" hidden="true" localSheetId="7" name="XRefCopy40" vbProcedure="false">#REF!</definedName>
    <definedName function="false" hidden="true" localSheetId="7" name="XRefCopy40Row" vbProcedure="false">#REF!</definedName>
    <definedName function="false" hidden="true" localSheetId="7" name="XRefCopy41" vbProcedure="false">#REF!</definedName>
    <definedName function="false" hidden="true" localSheetId="7" name="XRefCopy41Row" vbProcedure="false">#REF!</definedName>
    <definedName function="false" hidden="true" localSheetId="7" name="XRefCopy42" vbProcedure="false">#REF!</definedName>
    <definedName function="false" hidden="true" localSheetId="7" name="XRefCopy42Row" vbProcedure="false">#REF!</definedName>
    <definedName function="false" hidden="true" localSheetId="7" name="XRefCopy43" vbProcedure="false">#REF!</definedName>
    <definedName function="false" hidden="true" localSheetId="7" name="XRefCopy43Row" vbProcedure="false">#REF!</definedName>
    <definedName function="false" hidden="true" localSheetId="7" name="XRefCopy44" vbProcedure="false">#REF!</definedName>
    <definedName function="false" hidden="true" localSheetId="7" name="XRefCopy44Row" vbProcedure="false">#REF!</definedName>
    <definedName function="false" hidden="true" localSheetId="7" name="XRefCopy45" vbProcedure="false">'[51]paes inss'!#ref!</definedName>
    <definedName function="false" hidden="true" localSheetId="7" name="XRefCopy45Row" vbProcedure="false">#REF!</definedName>
    <definedName function="false" hidden="true" localSheetId="7" name="XRefCopy46" vbProcedure="false">'[51]paes inss'!#ref!</definedName>
    <definedName function="false" hidden="true" localSheetId="7" name="XRefCopy46Row" vbProcedure="false">#REF!</definedName>
    <definedName function="false" hidden="true" localSheetId="7" name="XRefCopy47" vbProcedure="false">#REF!</definedName>
    <definedName function="false" hidden="true" localSheetId="7" name="XRefCopy47Row" vbProcedure="false">#REF!</definedName>
    <definedName function="false" hidden="true" localSheetId="7" name="XRefCopy48Row" vbProcedure="false">#REF!</definedName>
    <definedName function="false" hidden="true" localSheetId="7" name="XRefCopy49Row" vbProcedure="false">#REF!</definedName>
    <definedName function="false" hidden="true" localSheetId="7" name="XRefCopy4Row" vbProcedure="false">#REF!</definedName>
    <definedName function="false" hidden="true" localSheetId="7" name="XRefCopy5" vbProcedure="false">#REF!</definedName>
    <definedName function="false" hidden="true" localSheetId="7" name="XRefCopy50" vbProcedure="false">#REF!</definedName>
    <definedName function="false" hidden="true" localSheetId="7" name="XRefCopy50Row" vbProcedure="false">#REF!</definedName>
    <definedName function="false" hidden="true" localSheetId="7" name="XRefCopy51" vbProcedure="false">#REF!</definedName>
    <definedName function="false" hidden="true" localSheetId="7" name="XRefCopy51Row" vbProcedure="false">#REF!</definedName>
    <definedName function="false" hidden="true" localSheetId="7" name="XRefCopy52" vbProcedure="false">'[53]paes tributos federais'!#ref!</definedName>
    <definedName function="false" hidden="true" localSheetId="7" name="XRefCopy52Row" vbProcedure="false">#REF!</definedName>
    <definedName function="false" hidden="true" localSheetId="7" name="XRefCopy53" vbProcedure="false">#REF!</definedName>
    <definedName function="false" hidden="true" localSheetId="7" name="XRefCopy53Row" vbProcedure="false">#REF!</definedName>
    <definedName function="false" hidden="true" localSheetId="7" name="XRefCopy54" vbProcedure="false">#REF!</definedName>
    <definedName function="false" hidden="true" localSheetId="7" name="XRefCopy54Row" vbProcedure="false">#REF!</definedName>
    <definedName function="false" hidden="true" localSheetId="7" name="XRefCopy55" vbProcedure="false">#REF!</definedName>
    <definedName function="false" hidden="true" localSheetId="7" name="XRefCopy55Row" vbProcedure="false">#REF!</definedName>
    <definedName function="false" hidden="true" localSheetId="7" name="XRefCopy56" vbProcedure="false">#REF!</definedName>
    <definedName function="false" hidden="true" localSheetId="7" name="XRefCopy56Row" vbProcedure="false">#REF!</definedName>
    <definedName function="false" hidden="true" localSheetId="7" name="XRefCopy57" vbProcedure="false">#REF!</definedName>
    <definedName function="false" hidden="true" localSheetId="7" name="XRefCopy57Row" vbProcedure="false">#REF!</definedName>
    <definedName function="false" hidden="true" localSheetId="7" name="XRefCopy58" vbProcedure="false">#REF!</definedName>
    <definedName function="false" hidden="true" localSheetId="7" name="XRefCopy58Row" vbProcedure="false">#REF!</definedName>
    <definedName function="false" hidden="true" localSheetId="7" name="XRefCopy59" vbProcedure="false">#REF!</definedName>
    <definedName function="false" hidden="true" localSheetId="7" name="XRefCopy59Row" vbProcedure="false">#REF!</definedName>
    <definedName function="false" hidden="true" localSheetId="7" name="XRefCopy5Row" vbProcedure="false">#REF!</definedName>
    <definedName function="false" hidden="true" localSheetId="7" name="XRefCopy6" vbProcedure="false">#REF!</definedName>
    <definedName function="false" hidden="true" localSheetId="7" name="XRefCopy60" vbProcedure="false">'[41]fluxo consolidado holding'!#ref!</definedName>
    <definedName function="false" hidden="true" localSheetId="7" name="XRefCopy60Row" vbProcedure="false">#REF!</definedName>
    <definedName function="false" hidden="true" localSheetId="7" name="XRefCopy61" vbProcedure="false">'[54]mapa de resultado'!#ref!</definedName>
    <definedName function="false" hidden="true" localSheetId="7" name="XRefCopy61Row" vbProcedure="false">#REF!</definedName>
    <definedName function="false" hidden="true" localSheetId="7" name="XRefCopy62" vbProcedure="false">'[41]fluxo consolidado holding'!#ref!</definedName>
    <definedName function="false" hidden="true" localSheetId="7" name="XRefCopy62Row" vbProcedure="false">#REF!</definedName>
    <definedName function="false" hidden="true" localSheetId="7" name="XRefCopy63" vbProcedure="false">'[41]fluxo consolidado holding'!#ref!</definedName>
    <definedName function="false" hidden="true" localSheetId="7" name="XRefCopy63Row" vbProcedure="false">#REF!</definedName>
    <definedName function="false" hidden="true" localSheetId="7" name="XRefCopy64" vbProcedure="false">'[41]fluxo consolidado holding'!#ref!</definedName>
    <definedName function="false" hidden="true" localSheetId="7" name="XRefCopy64Row" vbProcedure="false">#REF!</definedName>
    <definedName function="false" hidden="true" localSheetId="7" name="XRefCopy65" vbProcedure="false">'[41]fluxo consolidado holding'!#ref!</definedName>
    <definedName function="false" hidden="true" localSheetId="7" name="XRefCopy65Row" vbProcedure="false">#REF!</definedName>
    <definedName function="false" hidden="true" localSheetId="7" name="XRefCopy66" vbProcedure="false">#REF!</definedName>
    <definedName function="false" hidden="true" localSheetId="7" name="XRefCopy66Row" vbProcedure="false">#REF!</definedName>
    <definedName function="false" hidden="true" localSheetId="7" name="XRefCopy67" vbProcedure="false">'[44]receitas vendas inpacel'!#ref!</definedName>
    <definedName function="false" hidden="true" localSheetId="7" name="XRefCopy67Row" vbProcedure="false">#REF!</definedName>
    <definedName function="false" hidden="true" localSheetId="7" name="XRefCopy68" vbProcedure="false">#REF!</definedName>
    <definedName function="false" hidden="true" localSheetId="7" name="XRefCopy68Row" vbProcedure="false">#REF!</definedName>
    <definedName function="false" hidden="true" localSheetId="7" name="XRefCopy69Row" vbProcedure="false">#REF!</definedName>
    <definedName function="false" hidden="true" localSheetId="7" name="XRefCopy6Row" vbProcedure="false">#REF!</definedName>
    <definedName function="false" hidden="true" localSheetId="7" name="XRefCopy70" vbProcedure="false">'[56]pas vendas'!#ref!</definedName>
    <definedName function="false" hidden="true" localSheetId="7" name="XRefCopy70Row" vbProcedure="false">#REF!</definedName>
    <definedName function="false" hidden="true" localSheetId="7" name="XRefCopy71" vbProcedure="false">'[56]pas vendas'!#ref!</definedName>
    <definedName function="false" hidden="true" localSheetId="7" name="XRefCopy71Row" vbProcedure="false">#REF!</definedName>
    <definedName function="false" hidden="true" localSheetId="7" name="XRefCopy72" vbProcedure="false">#REF!</definedName>
    <definedName function="false" hidden="true" localSheetId="7" name="XRefCopy72Row" vbProcedure="false">#REF!</definedName>
    <definedName function="false" hidden="true" localSheetId="7" name="XRefCopy73" vbProcedure="false">'[56]pas vendas'!#ref!</definedName>
    <definedName function="false" hidden="true" localSheetId="7" name="XRefCopy73Row" vbProcedure="false">#REF!</definedName>
    <definedName function="false" hidden="true" localSheetId="7" name="XRefCopy74" vbProcedure="false">#REF!</definedName>
    <definedName function="false" hidden="true" localSheetId="7" name="XRefCopy74Row" vbProcedure="false">#REF!</definedName>
    <definedName function="false" hidden="true" localSheetId="7" name="XRefCopy75" vbProcedure="false">#REF!</definedName>
    <definedName function="false" hidden="true" localSheetId="7" name="XRefCopy75Row" vbProcedure="false">#REF!</definedName>
    <definedName function="false" hidden="true" localSheetId="7" name="XRefCopy76" vbProcedure="false">'[44]receitas vendas inpacel'!#ref!</definedName>
    <definedName function="false" hidden="true" localSheetId="7" name="XRefCopy76Row" vbProcedure="false">#REF!</definedName>
    <definedName function="false" hidden="true" localSheetId="7" name="XRefCopy77" vbProcedure="false">'[44]pas deduções venda inpacel'!#ref!</definedName>
    <definedName function="false" hidden="true" localSheetId="7" name="XRefCopy77Row" vbProcedure="false">#REF!</definedName>
    <definedName function="false" hidden="true" localSheetId="7" name="XRefCopy78" vbProcedure="false">#REF!</definedName>
    <definedName function="false" hidden="true" localSheetId="7" name="XRefCopy78Row" vbProcedure="false">#REF!</definedName>
    <definedName function="false" hidden="true" localSheetId="7" name="XRefCopy79" vbProcedure="false">#REF!</definedName>
    <definedName function="false" hidden="true" localSheetId="7" name="XRefCopy79Row" vbProcedure="false">#REF!</definedName>
    <definedName function="false" hidden="true" localSheetId="7" name="XRefCopy7Row" vbProcedure="false">[57]xref!#ref!</definedName>
    <definedName function="false" hidden="true" localSheetId="7" name="XRefCopy8" vbProcedure="false">#REF!</definedName>
    <definedName function="false" hidden="true" localSheetId="7" name="XRefCopy80" vbProcedure="false">#REF!</definedName>
    <definedName function="false" hidden="true" localSheetId="7" name="XRefCopy80Row" vbProcedure="false">#REF!</definedName>
    <definedName function="false" hidden="true" localSheetId="7" name="XRefCopy81" vbProcedure="false">'[54]mapa de resultado'!#ref!</definedName>
    <definedName function="false" hidden="true" localSheetId="7" name="XRefCopy81Row" vbProcedure="false">#REF!</definedName>
    <definedName function="false" hidden="true" localSheetId="7" name="XRefCopy82" vbProcedure="false">'[47]pas vendas'!#ref!</definedName>
    <definedName function="false" hidden="true" localSheetId="7" name="XRefCopy82Row" vbProcedure="false">#REF!</definedName>
    <definedName function="false" hidden="true" localSheetId="7" name="XRefCopy83" vbProcedure="false">#REF!</definedName>
    <definedName function="false" hidden="true" localSheetId="7" name="XRefCopy83Row" vbProcedure="false">[49]xref!#ref!</definedName>
    <definedName function="false" hidden="true" localSheetId="7" name="XRefCopy84" vbProcedure="false">'[44]deducoes venda ip'!#ref!</definedName>
    <definedName function="false" hidden="true" localSheetId="7" name="XRefCopy85" vbProcedure="false">'[44]deducoes venda ip'!#ref!</definedName>
    <definedName function="false" hidden="true" localSheetId="7" name="XRefCopy85Row" vbProcedure="false">[49]xref!#ref!</definedName>
    <definedName function="false" hidden="true" localSheetId="7" name="XRefCopy86" vbProcedure="false">'[44]deducoes venda ip'!#ref!</definedName>
    <definedName function="false" hidden="true" localSheetId="7" name="XRefCopy86Row" vbProcedure="false">[49]xref!#ref!</definedName>
    <definedName function="false" hidden="true" localSheetId="7" name="XRefCopy87" vbProcedure="false">'[47]pas vendas'!#ref!</definedName>
    <definedName function="false" hidden="true" localSheetId="7" name="XRefCopy87Row" vbProcedure="false">[58]xref!#ref!</definedName>
    <definedName function="false" hidden="true" localSheetId="7" name="XRefCopy8Row" vbProcedure="false">#REF!</definedName>
    <definedName function="false" hidden="true" localSheetId="7" name="XRefCopy9" vbProcedure="false">#REF!</definedName>
    <definedName function="false" hidden="true" localSheetId="7" name="XRefCopy95" vbProcedure="false">#REF!</definedName>
    <definedName function="false" hidden="true" localSheetId="7" name="XRefCopy96" vbProcedure="false">#REF!</definedName>
    <definedName function="false" hidden="true" localSheetId="7" name="XRefCopy97" vbProcedure="false">#REF!</definedName>
    <definedName function="false" hidden="true" localSheetId="7" name="XRefCopy9Row" vbProcedure="false">[59]xref!#ref!</definedName>
    <definedName function="false" hidden="true" localSheetId="7" name="XRefPaste1" vbProcedure="false">#REF!</definedName>
    <definedName function="false" hidden="true" localSheetId="7" name="XRefPaste10" vbProcedure="false">#REF!</definedName>
    <definedName function="false" hidden="true" localSheetId="7" name="XRefPaste100Row" vbProcedure="false">#REF!</definedName>
    <definedName function="false" hidden="true" localSheetId="7" name="XRefPaste101" vbProcedure="false">[60]balanço!#REF!</definedName>
    <definedName function="false" hidden="true" localSheetId="7" name="XRefPaste101Row" vbProcedure="false">#REF!</definedName>
    <definedName function="false" hidden="true" localSheetId="7" name="XRefPaste102" vbProcedure="false">#REF!</definedName>
    <definedName function="false" hidden="true" localSheetId="7" name="XRefPaste102Row" vbProcedure="false">#REF!</definedName>
    <definedName function="false" hidden="true" localSheetId="7" name="XRefPaste103" vbProcedure="false">#REF!</definedName>
    <definedName function="false" hidden="true" localSheetId="7" name="XRefPaste103Row" vbProcedure="false">#REF!</definedName>
    <definedName function="false" hidden="true" localSheetId="7" name="XRefPaste104Row" vbProcedure="false">#REF!</definedName>
    <definedName function="false" hidden="true" localSheetId="7" name="XRefPaste105Row" vbProcedure="false">#REF!</definedName>
    <definedName function="false" hidden="true" localSheetId="7" name="XRefPaste106" vbProcedure="false">#REF!</definedName>
    <definedName function="false" hidden="true" localSheetId="7" name="XRefPaste106Row" vbProcedure="false">#REF!</definedName>
    <definedName function="false" hidden="true" localSheetId="7" name="XRefPaste107Row" vbProcedure="false">#REF!</definedName>
    <definedName function="false" hidden="true" localSheetId="7" name="XRefPaste108Row" vbProcedure="false">#REF!</definedName>
    <definedName function="false" hidden="true" localSheetId="7" name="XRefPaste10Row" vbProcedure="false">#REF!</definedName>
    <definedName function="false" hidden="true" localSheetId="7" name="XRefPaste11" vbProcedure="false">#REF!</definedName>
    <definedName function="false" hidden="true" localSheetId="7" name="XRefPaste111Row" vbProcedure="false">#REF!</definedName>
    <definedName function="false" hidden="true" localSheetId="7" name="XRefPaste112Row" vbProcedure="false">#REF!</definedName>
    <definedName function="false" hidden="true" localSheetId="7" name="XRefPaste117" vbProcedure="false">'[54]mapa de resultado'!#ref!</definedName>
    <definedName function="false" hidden="true" localSheetId="7" name="XRefPaste117Row" vbProcedure="false">#REF!</definedName>
    <definedName function="false" hidden="true" localSheetId="7" name="XRefPaste118" vbProcedure="false">'[54]mapa de resultado'!#ref!</definedName>
    <definedName function="false" hidden="true" localSheetId="7" name="XRefPaste118Row" vbProcedure="false">#REF!</definedName>
    <definedName function="false" hidden="true" localSheetId="7" name="XRefPaste119" vbProcedure="false">'[54]mapa de resultado'!#ref!</definedName>
    <definedName function="false" hidden="true" localSheetId="7" name="XRefPaste119Row" vbProcedure="false">#REF!</definedName>
    <definedName function="false" hidden="true" localSheetId="7" name="XRefPaste11Row" vbProcedure="false">#REF!</definedName>
    <definedName function="false" hidden="true" localSheetId="7" name="XRefPaste12" vbProcedure="false">#REF!</definedName>
    <definedName function="false" hidden="true" localSheetId="7" name="XRefPaste120" vbProcedure="false">#REF!</definedName>
    <definedName function="false" hidden="true" localSheetId="7" name="XRefPaste120Row" vbProcedure="false">#REF!</definedName>
    <definedName function="false" hidden="true" localSheetId="7" name="XRefPaste121Row" vbProcedure="false">#REF!</definedName>
    <definedName function="false" hidden="true" localSheetId="7" name="XRefPaste122Row" vbProcedure="false">#REF!</definedName>
    <definedName function="false" hidden="true" localSheetId="7" name="XRefPaste123Row" vbProcedure="false">#REF!</definedName>
    <definedName function="false" hidden="true" localSheetId="7" name="XRefPaste124Row" vbProcedure="false">#REF!</definedName>
    <definedName function="false" hidden="true" localSheetId="7" name="XRefPaste126Row" vbProcedure="false">#REF!</definedName>
    <definedName function="false" hidden="true" localSheetId="7" name="XRefPaste127Row" vbProcedure="false">#REF!</definedName>
    <definedName function="false" hidden="true" localSheetId="7" name="XRefPaste128Row" vbProcedure="false">#REF!</definedName>
    <definedName function="false" hidden="true" localSheetId="7" name="XRefPaste129Row" vbProcedure="false">#REF!</definedName>
    <definedName function="false" hidden="true" localSheetId="7" name="XRefPaste12Row" vbProcedure="false">#REF!</definedName>
    <definedName function="false" hidden="true" localSheetId="7" name="XRefPaste13" vbProcedure="false">#REF!</definedName>
    <definedName function="false" hidden="true" localSheetId="7" name="XRefPaste130Row" vbProcedure="false">#REF!</definedName>
    <definedName function="false" hidden="true" localSheetId="7" name="XRefPaste131Row" vbProcedure="false">#REF!</definedName>
    <definedName function="false" hidden="true" localSheetId="7" name="XRefPaste132Row" vbProcedure="false">#REF!</definedName>
    <definedName function="false" hidden="true" localSheetId="7" name="XRefPaste133Row" vbProcedure="false">#REF!</definedName>
    <definedName function="false" hidden="true" localSheetId="7" name="XRefPaste134Row" vbProcedure="false">#REF!</definedName>
    <definedName function="false" hidden="true" localSheetId="7" name="XRefPaste135Row" vbProcedure="false">#REF!</definedName>
    <definedName function="false" hidden="true" localSheetId="7" name="XRefPaste136Row" vbProcedure="false">#REF!</definedName>
    <definedName function="false" hidden="true" localSheetId="7" name="XRefPaste137Row" vbProcedure="false">#REF!</definedName>
    <definedName function="false" hidden="true" localSheetId="7" name="XRefPaste138Row" vbProcedure="false">#REF!</definedName>
    <definedName function="false" hidden="true" localSheetId="7" name="XRefPaste139" vbProcedure="false">'[54]mapa de resultado'!#ref!</definedName>
    <definedName function="false" hidden="true" localSheetId="7" name="XRefPaste139Row" vbProcedure="false">#REF!</definedName>
    <definedName function="false" hidden="true" localSheetId="7" name="XRefPaste13Row" vbProcedure="false">#REF!</definedName>
    <definedName function="false" hidden="true" localSheetId="7" name="XRefPaste14" vbProcedure="false">#REF!</definedName>
    <definedName function="false" hidden="true" localSheetId="7" name="XRefPaste14Row" vbProcedure="false">#REF!</definedName>
    <definedName function="false" hidden="true" localSheetId="7" name="XRefPaste15" vbProcedure="false">#REF!</definedName>
    <definedName function="false" hidden="true" localSheetId="7" name="XRefPaste15Row" vbProcedure="false">#REF!</definedName>
    <definedName function="false" hidden="true" localSheetId="7" name="XRefPaste16" vbProcedure="false">#REF!</definedName>
    <definedName function="false" hidden="true" localSheetId="7" name="XRefPaste16Row" vbProcedure="false">#REF!</definedName>
    <definedName function="false" hidden="true" localSheetId="7" name="XRefPaste17" vbProcedure="false">[42]bp!#ref!</definedName>
    <definedName function="false" hidden="true" localSheetId="7" name="XRefPaste17Row" vbProcedure="false">#REF!</definedName>
    <definedName function="false" hidden="true" localSheetId="7" name="XRefPaste18" vbProcedure="false">#REF!</definedName>
    <definedName function="false" hidden="true" localSheetId="7" name="XRefPaste18Row" vbProcedure="false">#REF!</definedName>
    <definedName function="false" hidden="true" localSheetId="7" name="XRefPaste19" vbProcedure="false">#REF!</definedName>
    <definedName function="false" hidden="true" localSheetId="7" name="XRefPaste19Row" vbProcedure="false">#REF!</definedName>
    <definedName function="false" hidden="true" localSheetId="7" name="XRefPaste1Row" vbProcedure="false">#REF!</definedName>
    <definedName function="false" hidden="true" localSheetId="7" name="XRefPaste2" vbProcedure="false">#REF!</definedName>
    <definedName function="false" hidden="true" localSheetId="7" name="XRefPaste20" vbProcedure="false">#REF!</definedName>
    <definedName function="false" hidden="true" localSheetId="7" name="XRefPaste20Row" vbProcedure="false">#REF!</definedName>
    <definedName function="false" hidden="true" localSheetId="7" name="XRefPaste21" vbProcedure="false">#REF!</definedName>
    <definedName function="false" hidden="true" localSheetId="7" name="XRefPaste21Row" vbProcedure="false">#REF!</definedName>
    <definedName function="false" hidden="true" localSheetId="7" name="XRefPaste22" vbProcedure="false">#REF!</definedName>
    <definedName function="false" hidden="true" localSheetId="7" name="XRefPaste22Row" vbProcedure="false">#REF!</definedName>
    <definedName function="false" hidden="true" localSheetId="7" name="XRefPaste23" vbProcedure="false">#REF!</definedName>
    <definedName function="false" hidden="true" localSheetId="7" name="XRefPaste23Row" vbProcedure="false">#REF!</definedName>
    <definedName function="false" hidden="true" localSheetId="7" name="XRefPaste24Row" vbProcedure="false">#REF!</definedName>
    <definedName function="false" hidden="true" localSheetId="7" name="XRefPaste25" vbProcedure="false">'[61]analise das baixas'!#ref!</definedName>
    <definedName function="false" hidden="true" localSheetId="7" name="XRefPaste25Row" vbProcedure="false">#REF!</definedName>
    <definedName function="false" hidden="true" localSheetId="7" name="XRefPaste26" vbProcedure="false">#REF!</definedName>
    <definedName function="false" hidden="true" localSheetId="7" name="XRefPaste26Row" vbProcedure="false">#REF!</definedName>
    <definedName function="false" hidden="true" localSheetId="7" name="XRefPaste27" vbProcedure="false">'[61]analise das baixas'!#ref!</definedName>
    <definedName function="false" hidden="true" localSheetId="7" name="XRefPaste27Row" vbProcedure="false">#REF!</definedName>
    <definedName function="false" hidden="true" localSheetId="7" name="XRefPaste28" vbProcedure="false">'[51]paes inss'!#ref!</definedName>
    <definedName function="false" hidden="true" localSheetId="7" name="XRefPaste28Row" vbProcedure="false">#REF!</definedName>
    <definedName function="false" hidden="true" localSheetId="7" name="XRefPaste29" vbProcedure="false">#REF!</definedName>
    <definedName function="false" hidden="true" localSheetId="7" name="XRefPaste29Row" vbProcedure="false">#REF!</definedName>
    <definedName function="false" hidden="true" localSheetId="7" name="XRefPaste2Row" vbProcedure="false">#REF!</definedName>
    <definedName function="false" hidden="true" localSheetId="7" name="XRefPaste3" vbProcedure="false">#REF!</definedName>
    <definedName function="false" hidden="true" localSheetId="7" name="XRefPaste30" vbProcedure="false">#REF!</definedName>
    <definedName function="false" hidden="true" localSheetId="7" name="XRefPaste31" vbProcedure="false">'[51]paes inss'!#ref!</definedName>
    <definedName function="false" hidden="true" localSheetId="7" name="XRefPaste31Row" vbProcedure="false">#REF!</definedName>
    <definedName function="false" hidden="true" localSheetId="7" name="XRefPaste32" vbProcedure="false">#REF!</definedName>
    <definedName function="false" hidden="true" localSheetId="7" name="XRefPaste32Row" vbProcedure="false">#REF!</definedName>
    <definedName function="false" hidden="true" localSheetId="7" name="XRefPaste33" vbProcedure="false">[57]lead!#ref!</definedName>
    <definedName function="false" hidden="true" localSheetId="7" name="XRefPaste33Row" vbProcedure="false">#REF!</definedName>
    <definedName function="false" hidden="true" localSheetId="7" name="XRefPaste34" vbProcedure="false">'[53]paes tributos federais'!#ref!</definedName>
    <definedName function="false" hidden="true" localSheetId="7" name="XRefPaste34Row" vbProcedure="false">#REF!</definedName>
    <definedName function="false" hidden="true" localSheetId="7" name="XRefPaste35" vbProcedure="false">#REF!</definedName>
    <definedName function="false" hidden="true" localSheetId="7" name="XRefPaste35Row" vbProcedure="false">#REF!</definedName>
    <definedName function="false" hidden="true" localSheetId="7" name="XRefPaste36" vbProcedure="false">[57]lead!#ref!</definedName>
    <definedName function="false" hidden="true" localSheetId="7" name="XRefPaste36Row" vbProcedure="false">#REF!</definedName>
    <definedName function="false" hidden="true" localSheetId="7" name="XRefPaste37" vbProcedure="false">#REF!</definedName>
    <definedName function="false" hidden="true" localSheetId="7" name="XRefPaste37Row" vbProcedure="false">#REF!</definedName>
    <definedName function="false" hidden="true" localSheetId="7" name="XRefPaste38" vbProcedure="false">#REF!</definedName>
    <definedName function="false" hidden="true" localSheetId="7" name="XRefPaste38Row" vbProcedure="false">#REF!</definedName>
    <definedName function="false" hidden="true" localSheetId="7" name="XRefPaste39" vbProcedure="false">#REF!</definedName>
    <definedName function="false" hidden="true" localSheetId="7" name="XRefPaste39Row" vbProcedure="false">#REF!</definedName>
    <definedName function="false" hidden="true" localSheetId="7" name="XRefPaste3Row" vbProcedure="false">#REF!</definedName>
    <definedName function="false" hidden="true" localSheetId="7" name="XRefPaste4" vbProcedure="false">#REF!</definedName>
    <definedName function="false" hidden="true" localSheetId="7" name="XRefPaste40" vbProcedure="false">[63]dre!#ref!</definedName>
    <definedName function="false" hidden="true" localSheetId="7" name="XRefPaste40Row" vbProcedure="false">#REF!</definedName>
    <definedName function="false" hidden="true" localSheetId="7" name="XRefPaste41" vbProcedure="false">[63]dre!#ref!</definedName>
    <definedName function="false" hidden="true" localSheetId="7" name="XRefPaste41Row" vbProcedure="false">#REF!</definedName>
    <definedName function="false" hidden="true" localSheetId="7" name="XRefPaste42" vbProcedure="false">[63]dre!#ref!</definedName>
    <definedName function="false" hidden="true" localSheetId="7" name="XRefPaste42Row" vbProcedure="false">#REF!</definedName>
    <definedName function="false" hidden="true" localSheetId="7" name="XRefPaste43" vbProcedure="false">[41]dre!#ref!</definedName>
    <definedName function="false" hidden="true" localSheetId="7" name="XRefPaste43Row" vbProcedure="false">#REF!</definedName>
    <definedName function="false" hidden="true" localSheetId="7" name="XRefPaste44" vbProcedure="false">'[54]deposito judicial'!#ref!</definedName>
    <definedName function="false" hidden="true" localSheetId="7" name="XRefPaste44Row" vbProcedure="false">#REF!</definedName>
    <definedName function="false" hidden="true" localSheetId="7" name="XRefPaste45" vbProcedure="false">#REF!</definedName>
    <definedName function="false" hidden="true" localSheetId="7" name="XRefPaste45Row" vbProcedure="false">#REF!</definedName>
    <definedName function="false" hidden="true" localSheetId="7" name="XRefPaste46" vbProcedure="false">#REF!</definedName>
    <definedName function="false" hidden="true" localSheetId="7" name="XRefPaste46Row" vbProcedure="false">#REF!</definedName>
    <definedName function="false" hidden="true" localSheetId="7" name="XRefPaste47Row" vbProcedure="false">#REF!</definedName>
    <definedName function="false" hidden="true" localSheetId="7" name="XRefPaste48" vbProcedure="false">'[41]fluxo consolidado holding'!#ref!</definedName>
    <definedName function="false" hidden="true" localSheetId="7" name="XRefPaste48Row" vbProcedure="false">#REF!</definedName>
    <definedName function="false" hidden="true" localSheetId="7" name="XRefPaste49Row" vbProcedure="false">#REF!</definedName>
    <definedName function="false" hidden="true" localSheetId="7" name="XRefPaste4Row" vbProcedure="false">#REF!</definedName>
    <definedName function="false" hidden="true" localSheetId="7" name="XRefPaste5" vbProcedure="false">#REF!</definedName>
    <definedName function="false" hidden="true" localSheetId="7" name="XRefPaste50Row" vbProcedure="false">#REF!</definedName>
    <definedName function="false" hidden="true" localSheetId="7" name="XRefPaste51Row" vbProcedure="false">#REF!</definedName>
    <definedName function="false" hidden="true" localSheetId="7" name="XRefPaste52Row" vbProcedure="false">#REF!</definedName>
    <definedName function="false" hidden="true" localSheetId="7" name="XRefPaste53" vbProcedure="false">#REF!</definedName>
    <definedName function="false" hidden="true" localSheetId="7" name="XRefPaste53Row" vbProcedure="false">#REF!</definedName>
    <definedName function="false" hidden="true" localSheetId="7" name="XRefPaste55Row" vbProcedure="false">#REF!</definedName>
    <definedName function="false" hidden="true" localSheetId="7" name="XRefPaste56" vbProcedure="false">#REF!</definedName>
    <definedName function="false" hidden="true" localSheetId="7" name="XRefPaste56Row" vbProcedure="false">#REF!</definedName>
    <definedName function="false" hidden="true" localSheetId="7" name="XRefPaste57Row" vbProcedure="false">#REF!</definedName>
    <definedName function="false" hidden="true" localSheetId="7" name="XRefPaste58Row" vbProcedure="false">#REF!</definedName>
    <definedName function="false" hidden="true" localSheetId="7" name="XRefPaste59Row" vbProcedure="false">#REF!</definedName>
    <definedName function="false" hidden="true" localSheetId="7" name="XRefPaste5Row" vbProcedure="false">#REF!</definedName>
    <definedName function="false" hidden="true" localSheetId="7" name="XRefPaste6" vbProcedure="false">[42]bp!#ref!</definedName>
    <definedName function="false" hidden="true" localSheetId="7" name="XRefPaste60Row" vbProcedure="false">#REF!</definedName>
    <definedName function="false" hidden="true" localSheetId="7" name="XRefPaste61" vbProcedure="false">'[45]mútuos não realizáveis'!#ref!</definedName>
    <definedName function="false" hidden="true" localSheetId="7" name="XRefPaste61Row" vbProcedure="false">#REF!</definedName>
    <definedName function="false" hidden="true" localSheetId="7" name="XRefPaste62Row" vbProcedure="false">#REF!</definedName>
    <definedName function="false" hidden="true" localSheetId="7" name="XRefPaste63Row" vbProcedure="false">#REF!</definedName>
    <definedName function="false" hidden="true" localSheetId="7" name="XRefPaste64Row" vbProcedure="false">#REF!</definedName>
    <definedName function="false" hidden="true" localSheetId="7" name="XRefPaste65Row" vbProcedure="false">#REF!</definedName>
    <definedName function="false" hidden="true" localSheetId="7" name="XRefPaste66" vbProcedure="false">'[41]fluxo consolidado holding'!#ref!</definedName>
    <definedName function="false" hidden="true" localSheetId="7" name="XRefPaste66Row" vbProcedure="false">#REF!</definedName>
    <definedName function="false" hidden="true" localSheetId="7" name="XRefPaste67" vbProcedure="false">'[45]mútuos não realizáveis'!#ref!</definedName>
    <definedName function="false" hidden="true" localSheetId="7" name="XRefPaste67Row" vbProcedure="false">#REF!</definedName>
    <definedName function="false" hidden="true" localSheetId="7" name="XRefPaste68" vbProcedure="false">'[41]fluxo consolidado holding'!#ref!</definedName>
    <definedName function="false" hidden="true" localSheetId="7" name="XRefPaste68Row" vbProcedure="false">#REF!</definedName>
    <definedName function="false" hidden="true" localSheetId="7" name="XRefPaste69" vbProcedure="false">'[41]fluxo consolidado holding'!#ref!</definedName>
    <definedName function="false" hidden="true" localSheetId="7" name="XRefPaste69Row" vbProcedure="false">#REF!</definedName>
    <definedName function="false" hidden="true" localSheetId="7" name="XRefPaste6Row" vbProcedure="false">#REF!</definedName>
    <definedName function="false" hidden="true" localSheetId="7" name="XRefPaste7" vbProcedure="false">[42]bp!#ref!</definedName>
    <definedName function="false" hidden="true" localSheetId="7" name="XRefPaste70" vbProcedure="false">#REF!</definedName>
    <definedName function="false" hidden="true" localSheetId="7" name="XRefPaste70Row" vbProcedure="false">#REF!</definedName>
    <definedName function="false" hidden="true" localSheetId="7" name="XRefPaste71" vbProcedure="false">#REF!</definedName>
    <definedName function="false" hidden="true" localSheetId="7" name="XRefPaste71Row" vbProcedure="false">#REF!</definedName>
    <definedName function="false" hidden="true" localSheetId="7" name="XRefPaste72" vbProcedure="false">#REF!</definedName>
    <definedName function="false" hidden="true" localSheetId="7" name="XRefPaste75Row" vbProcedure="false">#REF!</definedName>
    <definedName function="false" hidden="true" localSheetId="7" name="XRefPaste7Row" vbProcedure="false">#REF!</definedName>
    <definedName function="false" hidden="true" localSheetId="7" name="XRefPaste8" vbProcedure="false">#REF!</definedName>
    <definedName function="false" hidden="true" localSheetId="7" name="XRefPaste85Row" vbProcedure="false">#REF!</definedName>
    <definedName function="false" hidden="true" localSheetId="7" name="XRefPaste88" vbProcedure="false">#REF!</definedName>
    <definedName function="false" hidden="true" localSheetId="7" name="XRefPaste89" vbProcedure="false">#REF!</definedName>
    <definedName function="false" hidden="true" localSheetId="7" name="XRefPaste89Row" vbProcedure="false">#REF!</definedName>
    <definedName function="false" hidden="true" localSheetId="7" name="XRefPaste8Row" vbProcedure="false">[65]xref!#ref!</definedName>
    <definedName function="false" hidden="true" localSheetId="7" name="XRefPaste9" vbProcedure="false">#REF!</definedName>
    <definedName function="false" hidden="true" localSheetId="7" name="XRefPaste90" vbProcedure="false">'[66]balanço patrimonial'!#ref!</definedName>
    <definedName function="false" hidden="true" localSheetId="7" name="XRefPaste90Row" vbProcedure="false">#REF!</definedName>
    <definedName function="false" hidden="true" localSheetId="7" name="XRefPaste91" vbProcedure="false">'[66]balanço patrimonial'!#ref!</definedName>
    <definedName function="false" hidden="true" localSheetId="7" name="XRefPaste91Row" vbProcedure="false">#REF!</definedName>
    <definedName function="false" hidden="true" localSheetId="7" name="XRefPaste92" vbProcedure="false">'[66]balanço patrimonial'!#ref!</definedName>
    <definedName function="false" hidden="true" localSheetId="7" name="XRefPaste92Row" vbProcedure="false">#REF!</definedName>
    <definedName function="false" hidden="true" localSheetId="7" name="XRefPaste93" vbProcedure="false">'[66]balanço patrimonial'!#ref!</definedName>
    <definedName function="false" hidden="true" localSheetId="7" name="XRefPaste93Row" vbProcedure="false">#REF!</definedName>
    <definedName function="false" hidden="true" localSheetId="7" name="XRefPaste94" vbProcedure="false">'[66]balanço patrimonial'!#ref!</definedName>
    <definedName function="false" hidden="true" localSheetId="7" name="XRefPaste94Row" vbProcedure="false">#REF!</definedName>
    <definedName function="false" hidden="true" localSheetId="7" name="XRefPaste95" vbProcedure="false">'[66]balanço patrimonial'!#ref!</definedName>
    <definedName function="false" hidden="true" localSheetId="7" name="XRefPaste95Row" vbProcedure="false">#REF!</definedName>
    <definedName function="false" hidden="true" localSheetId="7" name="XRefPaste98" vbProcedure="false">'[66]balanço patrimonial'!#ref!</definedName>
    <definedName function="false" hidden="true" localSheetId="7" name="XRefPaste98Row" vbProcedure="false">#REF!</definedName>
    <definedName function="false" hidden="true" localSheetId="7" name="XRefPaste99" vbProcedure="false">#REF!</definedName>
    <definedName function="false" hidden="true" localSheetId="7" name="XRefPaste99Row" vbProcedure="false">#REF!</definedName>
    <definedName function="false" hidden="true" localSheetId="7" name="XRefPaste9Row" vbProcedure="false">#REF!</definedName>
    <definedName function="false" hidden="true" localSheetId="7" name="XREF_COLUMN_1" vbProcedure="false">#REF!</definedName>
    <definedName function="false" hidden="true" localSheetId="7" name="XREF_COLUMN_10" vbProcedure="false">'[40]cpmf a rec'!#ref!</definedName>
    <definedName function="false" hidden="true" localSheetId="7" name="XREF_COLUMN_11" vbProcedure="false">#REF!</definedName>
    <definedName function="false" hidden="true" localSheetId="7" name="XREF_COLUMN_12" vbProcedure="false">'[41]fluxo consolidado holding'!#ref!</definedName>
    <definedName function="false" hidden="true" localSheetId="7" name="XREF_COLUMN_13" vbProcedure="false">#REF!</definedName>
    <definedName function="false" hidden="true" localSheetId="7" name="XREF_COLUMN_14" vbProcedure="false">#REF!</definedName>
    <definedName function="false" hidden="true" localSheetId="7" name="XREF_COLUMN_15" vbProcedure="false">#REF!</definedName>
    <definedName function="false" hidden="true" localSheetId="7" name="XREF_COLUMN_16" vbProcedure="false">#REF!</definedName>
    <definedName function="false" hidden="true" localSheetId="7" name="XREF_COLUMN_17" vbProcedure="false">#REF!</definedName>
    <definedName function="false" hidden="true" localSheetId="7" name="XREF_COLUMN_18" vbProcedure="false">#REF!</definedName>
    <definedName function="false" hidden="true" localSheetId="7" name="XREF_COLUMN_19" vbProcedure="false">#REF!</definedName>
    <definedName function="false" hidden="true" localSheetId="7" name="XREF_COLUMN_2" vbProcedure="false">[42]bp!#ref!</definedName>
    <definedName function="false" hidden="true" localSheetId="7" name="XREF_COLUMN_20" vbProcedure="false">#REF!</definedName>
    <definedName function="false" hidden="true" localSheetId="7" name="XREF_COLUMN_21" vbProcedure="false">#REF!</definedName>
    <definedName function="false" hidden="true" localSheetId="7" name="XREF_COLUMN_23" vbProcedure="false">#REF!</definedName>
    <definedName function="false" hidden="true" localSheetId="7" name="XREF_COLUMN_24" vbProcedure="false">#REF!</definedName>
    <definedName function="false" hidden="true" localSheetId="7" name="XREF_COLUMN_25" vbProcedure="false">#REF!</definedName>
    <definedName function="false" hidden="true" localSheetId="7" name="XREF_COLUMN_26" vbProcedure="false">#REF!</definedName>
    <definedName function="false" hidden="true" localSheetId="7" name="XREF_COLUMN_27" vbProcedure="false">'[44]receitas vendas inpacel'!#ref!</definedName>
    <definedName function="false" hidden="true" localSheetId="7" name="XREF_COLUMN_28" vbProcedure="false">'[45]mútuos não realizáveis'!#ref!</definedName>
    <definedName function="false" hidden="true" localSheetId="7" name="XREF_COLUMN_29" vbProcedure="false">#REF!</definedName>
    <definedName function="false" hidden="true" localSheetId="7" name="XREF_COLUMN_3" vbProcedure="false">[42]bp!#ref!</definedName>
    <definedName function="false" hidden="true" localSheetId="7" name="XREF_COLUMN_30" vbProcedure="false">#REF!</definedName>
    <definedName function="false" hidden="true" localSheetId="7" name="XREF_COLUMN_31" vbProcedure="false">[46]mapa!#ref!</definedName>
    <definedName function="false" hidden="true" localSheetId="7" name="XREF_COLUMN_32" vbProcedure="false">#REF!</definedName>
    <definedName function="false" hidden="true" localSheetId="7" name="XREF_COLUMN_33" vbProcedure="false">#REF!</definedName>
    <definedName function="false" hidden="true" localSheetId="7" name="XREF_COLUMN_34" vbProcedure="false">#REF!</definedName>
    <definedName function="false" hidden="true" localSheetId="7" name="XREF_COLUMN_35" vbProcedure="false">#REF!</definedName>
    <definedName function="false" hidden="true" localSheetId="7" name="XREF_COLUMN_36" vbProcedure="false">#REF!</definedName>
    <definedName function="false" hidden="true" localSheetId="7" name="XREF_COLUMN_37" vbProcedure="false">#REF!</definedName>
    <definedName function="false" hidden="true" localSheetId="7" name="XREF_COLUMN_38" vbProcedure="false">'[47]pas vendas'!#ref!</definedName>
    <definedName function="false" hidden="true" localSheetId="7" name="XREF_COLUMN_39" vbProcedure="false">'[47]pas vendas'!#ref!</definedName>
    <definedName function="false" hidden="true" localSheetId="7" name="XREF_COLUMN_4" vbProcedure="false">[47]dre!#ref!</definedName>
    <definedName function="false" hidden="true" localSheetId="7" name="XREF_COLUMN_40" vbProcedure="false">#REF!</definedName>
    <definedName function="false" hidden="true" localSheetId="7" name="XREF_COLUMN_41" vbProcedure="false">'[47]pas vendas'!#ref!</definedName>
    <definedName function="false" hidden="true" localSheetId="7" name="XREF_COLUMN_42" vbProcedure="false">'[44]deducoes venda ip'!#ref!</definedName>
    <definedName function="false" hidden="true" localSheetId="7" name="XREF_COLUMN_43" vbProcedure="false">#REF!</definedName>
    <definedName function="false" hidden="true" localSheetId="7" name="XREF_COLUMN_44" vbProcedure="false">#REF!</definedName>
    <definedName function="false" hidden="true" localSheetId="7" name="XREF_COLUMN_45" vbProcedure="false">'[44]pas deduções venda inpacel'!#ref!</definedName>
    <definedName function="false" hidden="true" localSheetId="7" name="XREF_COLUMN_5" vbProcedure="false">[48]fgts!#ref!</definedName>
    <definedName function="false" hidden="true" localSheetId="7" name="XREF_COLUMN_6" vbProcedure="false">[49]lead!#ref!</definedName>
    <definedName function="false" hidden="true" localSheetId="7" name="XREF_COLUMN_7" vbProcedure="false">#REF!</definedName>
    <definedName function="false" hidden="true" localSheetId="7" name="XREF_COLUMN_8" vbProcedure="false">#REF!</definedName>
    <definedName function="false" hidden="true" localSheetId="7" name="XREF_COLUMN_9" vbProcedure="false">#REF!</definedName>
    <definedName function="false" hidden="true" localSheetId="7" name="xxxx" vbProcedure="false">#REF!</definedName>
    <definedName function="false" hidden="true" localSheetId="7" name="yy" vbProcedure="false">#REF!</definedName>
    <definedName function="false" hidden="true" localSheetId="7" name="ZFLHDSZLGKJ" vbProcedure="false">[29]xref!#ref!</definedName>
    <definedName function="false" hidden="true" localSheetId="7" name="ZS" vbProcedure="false">'[68]população res.'!#ref!</definedName>
    <definedName function="false" hidden="true" localSheetId="7" name="z\" vbProcedure="false">#REF!</definedName>
    <definedName function="false" hidden="false" localSheetId="7" name="\I" vbProcedure="false">#REF!</definedName>
    <definedName function="false" hidden="false" localSheetId="7" name="\S" vbProcedure="false">[1]compos1!#ref!</definedName>
    <definedName function="false" hidden="true" localSheetId="7" name="_11_123Grap" vbProcedure="false">[8]icatu!#ref!</definedName>
    <definedName function="false" hidden="false" localSheetId="7" name="_1Excel_BuiltIn_Print_Area_7_1" vbProcedure="false">#REF!</definedName>
    <definedName function="false" hidden="true" localSheetId="7" name="_1_0__123Grap" vbProcedure="false">[7]icatu!#ref!</definedName>
    <definedName function="false" hidden="true" localSheetId="7" name="_1_123Grap" vbProcedure="false">[7]icatu!#ref!</definedName>
    <definedName function="false" hidden="true" localSheetId="7" name="_1__123Graph_BGrßfico_10C" vbProcedure="false">#REF!</definedName>
    <definedName function="false" hidden="true" localSheetId="7" name="_22_0__123Grap" vbProcedure="false">[8]icatu!#ref!</definedName>
    <definedName function="false" hidden="false" localSheetId="7" name="_2Excel_BuiltIn_Print_Area_8_1" vbProcedure="false">#REF!</definedName>
    <definedName function="false" hidden="true" localSheetId="7" name="_2_0__123Grap" vbProcedure="false">[9]icatu!#ref!</definedName>
    <definedName function="false" hidden="false" localSheetId="7" name="_3Excel_BuiltIn_Print_Titles_1_1" vbProcedure="false">#REF!</definedName>
    <definedName function="false" hidden="true" localSheetId="7" name="_3_0__123Grap" vbProcedure="false">[6]icatu!#ref!</definedName>
    <definedName function="false" hidden="false" localSheetId="7" name="_br4" vbProcedure="false">#REF!</definedName>
    <definedName function="false" hidden="true" localSheetId="7" name="_Filll" vbProcedure="false">[11]elétrica!#REF!</definedName>
    <definedName function="false" hidden="false" localSheetId="7" name="_I" vbProcedure="false">#REF!</definedName>
    <definedName function="false" hidden="true" localSheetId="7" name="_Key1" vbProcedure="false">#REF!</definedName>
    <definedName function="false" hidden="true" localSheetId="7" name="_Key2" vbProcedure="false">#REF!</definedName>
    <definedName function="false" hidden="true" localSheetId="7" name="_la4" vbProcedure="false">#REF!</definedName>
    <definedName function="false" hidden="true" localSheetId="7" name="_la5" vbProcedure="false">#REF!</definedName>
    <definedName function="false" hidden="true" localSheetId="7" name="_la6" vbProcedure="false">#REF!</definedName>
    <definedName function="false" hidden="true" localSheetId="7" name="_la7" vbProcedure="false">#REF!</definedName>
    <definedName function="false" hidden="true" localSheetId="7" name="_la8" vbProcedure="false">#REF!</definedName>
    <definedName function="false" hidden="true" localSheetId="7" name="_la9" vbProcedure="false">#REF!</definedName>
    <definedName function="false" hidden="true" localSheetId="7" name="_lb1" vbProcedure="false">#REF!</definedName>
    <definedName function="false" hidden="true" localSheetId="7" name="_lb10" vbProcedure="false">#REF!</definedName>
    <definedName function="false" hidden="true" localSheetId="7" name="_lb11" vbProcedure="false">#REF!</definedName>
    <definedName function="false" hidden="true" localSheetId="7" name="_lb12" vbProcedure="false">#REF!</definedName>
    <definedName function="false" hidden="true" localSheetId="7" name="_lb13" vbProcedure="false">#REF!</definedName>
    <definedName function="false" hidden="true" localSheetId="7" name="_lb14" vbProcedure="false">#REF!</definedName>
    <definedName function="false" hidden="true" localSheetId="7" name="_lb15" vbProcedure="false">#REF!</definedName>
    <definedName function="false" hidden="true" localSheetId="7" name="_lb16" vbProcedure="false">#REF!</definedName>
    <definedName function="false" hidden="true" localSheetId="7" name="_lb17" vbProcedure="false">#REF!</definedName>
    <definedName function="false" hidden="true" localSheetId="7" name="_lb18" vbProcedure="false">#REF!</definedName>
    <definedName function="false" hidden="true" localSheetId="7" name="_lb19" vbProcedure="false">#REF!</definedName>
    <definedName function="false" hidden="true" localSheetId="7" name="_lb2" vbProcedure="false">#REF!</definedName>
    <definedName function="false" hidden="true" localSheetId="7" name="_lb20" vbProcedure="false">#REF!</definedName>
    <definedName function="false" hidden="true" localSheetId="7" name="_lb21" vbProcedure="false">#REF!</definedName>
    <definedName function="false" hidden="true" localSheetId="7" name="_lb22" vbProcedure="false">#REF!</definedName>
    <definedName function="false" hidden="true" localSheetId="7" name="_lb23" vbProcedure="false">#REF!</definedName>
    <definedName function="false" hidden="true" localSheetId="7" name="_lb24" vbProcedure="false">#REF!</definedName>
    <definedName function="false" hidden="true" localSheetId="7" name="_lb25" vbProcedure="false">#REF!</definedName>
    <definedName function="false" hidden="true" localSheetId="7" name="_lb27" vbProcedure="false">#REF!</definedName>
    <definedName function="false" hidden="true" localSheetId="7" name="_lb28" vbProcedure="false">#REF!</definedName>
    <definedName function="false" hidden="true" localSheetId="7" name="_lb29" vbProcedure="false">#REF!</definedName>
    <definedName function="false" hidden="true" localSheetId="7" name="_lb3" vbProcedure="false">#REF!</definedName>
    <definedName function="false" hidden="true" localSheetId="7" name="_lb30" vbProcedure="false">#REF!</definedName>
    <definedName function="false" hidden="true" localSheetId="7" name="_lb31" vbProcedure="false">#REF!</definedName>
    <definedName function="false" hidden="true" localSheetId="7" name="_lb32" vbProcedure="false">#REF!</definedName>
    <definedName function="false" hidden="true" localSheetId="7" name="_lb4" vbProcedure="false">#REF!</definedName>
    <definedName function="false" hidden="true" localSheetId="7" name="_lb5" vbProcedure="false">#REF!</definedName>
    <definedName function="false" hidden="true" localSheetId="7" name="_lb6" vbProcedure="false">#REF!</definedName>
    <definedName function="false" hidden="true" localSheetId="7" name="_lb7" vbProcedure="false">#REF!</definedName>
    <definedName function="false" hidden="true" localSheetId="7" name="_lb8" vbProcedure="false">#REF!</definedName>
    <definedName function="false" hidden="true" localSheetId="7" name="_lb9" vbProcedure="false">#REF!</definedName>
    <definedName function="false" hidden="true" localSheetId="7" name="_lbc1" vbProcedure="false">#REF!</definedName>
    <definedName function="false" hidden="true" localSheetId="7" name="_lbc10" vbProcedure="false">#REF!</definedName>
    <definedName function="false" hidden="true" localSheetId="7" name="_lbc11" vbProcedure="false">#REF!</definedName>
    <definedName function="false" hidden="true" localSheetId="7" name="_lbc12" vbProcedure="false">#REF!</definedName>
    <definedName function="false" hidden="true" localSheetId="7" name="_lbc13" vbProcedure="false">#REF!</definedName>
    <definedName function="false" hidden="true" localSheetId="7" name="_lbc14" vbProcedure="false">#REF!</definedName>
    <definedName function="false" hidden="true" localSheetId="7" name="_lbc15" vbProcedure="false">#REF!</definedName>
    <definedName function="false" hidden="true" localSheetId="7" name="_lbc16" vbProcedure="false">#REF!</definedName>
    <definedName function="false" hidden="true" localSheetId="7" name="_lbc17" vbProcedure="false">#REF!</definedName>
    <definedName function="false" hidden="true" localSheetId="7" name="_lbc18" vbProcedure="false">#REF!</definedName>
    <definedName function="false" hidden="true" localSheetId="7" name="_lbc19" vbProcedure="false">#REF!</definedName>
    <definedName function="false" hidden="true" localSheetId="7" name="_lbc2" vbProcedure="false">#REF!</definedName>
    <definedName function="false" hidden="true" localSheetId="7" name="_lbc20" vbProcedure="false">#REF!</definedName>
    <definedName function="false" hidden="true" localSheetId="7" name="_lbc21" vbProcedure="false">#REF!</definedName>
    <definedName function="false" hidden="true" localSheetId="7" name="_lbc22" vbProcedure="false">#REF!</definedName>
    <definedName function="false" hidden="true" localSheetId="7" name="_lbc23" vbProcedure="false">#REF!</definedName>
    <definedName function="false" hidden="true" localSheetId="7" name="_lbc24" vbProcedure="false">#REF!</definedName>
    <definedName function="false" hidden="true" localSheetId="7" name="_lbc25" vbProcedure="false">#REF!</definedName>
    <definedName function="false" hidden="true" localSheetId="7" name="_lbc26" vbProcedure="false">#REF!</definedName>
    <definedName function="false" hidden="true" localSheetId="7" name="_lbc27" vbProcedure="false">#REF!</definedName>
    <definedName function="false" hidden="true" localSheetId="7" name="_lbc28" vbProcedure="false">#REF!</definedName>
    <definedName function="false" hidden="true" localSheetId="7" name="_lbc29" vbProcedure="false">#REF!</definedName>
    <definedName function="false" hidden="true" localSheetId="7" name="_lbc3" vbProcedure="false">#REF!</definedName>
    <definedName function="false" hidden="true" localSheetId="7" name="_lbc31" vbProcedure="false">#REF!</definedName>
    <definedName function="false" hidden="true" localSheetId="7" name="_lbc32" vbProcedure="false">#REF!</definedName>
    <definedName function="false" hidden="true" localSheetId="7" name="_lbc4" vbProcedure="false">#REF!</definedName>
    <definedName function="false" hidden="true" localSheetId="7" name="_lbc5" vbProcedure="false">#REF!</definedName>
    <definedName function="false" hidden="true" localSheetId="7" name="_lbc6" vbProcedure="false">#REF!</definedName>
    <definedName function="false" hidden="true" localSheetId="7" name="_lbc7" vbProcedure="false">#REF!</definedName>
    <definedName function="false" hidden="true" localSheetId="7" name="_lbc8" vbProcedure="false">#REF!</definedName>
    <definedName function="false" hidden="true" localSheetId="7" name="_lbc9" vbProcedure="false">#REF!</definedName>
    <definedName function="false" hidden="true" localSheetId="7" name="_ld26" vbProcedure="false">#REF!</definedName>
    <definedName function="false" hidden="true" localSheetId="7" name="_ld31" vbProcedure="false">#REF!</definedName>
    <definedName function="false" hidden="true" localSheetId="7" name="_le31" vbProcedure="false">#REF!</definedName>
    <definedName function="false" hidden="true" localSheetId="7" name="_lf31" vbProcedure="false">#REF!</definedName>
    <definedName function="false" hidden="true" localSheetId="7" name="_Parse_On" vbProcedure="false">#REF!</definedName>
    <definedName function="false" hidden="true" localSheetId="7" name="_Parse_Out" vbProcedure="false">#REF!</definedName>
    <definedName function="false" hidden="false" localSheetId="7" name="_S" vbProcedure="false">[1]compos1!#ref!</definedName>
    <definedName function="false" hidden="false" localSheetId="7" name="_sjp4" vbProcedure="false">#REF!</definedName>
    <definedName function="false" hidden="true" localSheetId="7" name="_Sort" vbProcedure="false">#REF!</definedName>
    <definedName function="false" hidden="true" localSheetId="7" name="_Table1_In1" vbProcedure="false">#REF!</definedName>
    <definedName function="false" hidden="true" localSheetId="7" name="_Table1_Out" vbProcedure="false">#REF!</definedName>
    <definedName function="false" hidden="true" localSheetId="7" name="_Table2_In1" vbProcedure="false">#REF!</definedName>
    <definedName function="false" hidden="true" localSheetId="7" name="_Table2_In2" vbProcedure="false">#REF!</definedName>
    <definedName function="false" hidden="true" localSheetId="7" name="_Table2_Out" vbProcedure="false">#REF!</definedName>
    <definedName function="false" hidden="false" localSheetId="7" name="_TT1" vbProcedure="false">#REF!</definedName>
    <definedName function="false" hidden="false" localSheetId="7" name="_TT2" vbProcedure="false">#REF!</definedName>
    <definedName function="false" hidden="false" localSheetId="7" name="_TT4" vbProcedure="false">#REF!</definedName>
    <definedName function="false" hidden="false" localSheetId="7" name="_TT5" vbProcedure="false">#REF!</definedName>
    <definedName function="false" hidden="true" localSheetId="7" name="_v3" vbProcedure="false">#REF!</definedName>
    <definedName function="false" hidden="true" localSheetId="7" name="_x13" vbProcedure="false">#REF!</definedName>
    <definedName function="false" hidden="true" localSheetId="7" name="_x14" vbProcedure="false">#REF!</definedName>
    <definedName function="false" hidden="true" localSheetId="7" name="_x15" vbProcedure="false">#REF!</definedName>
    <definedName function="false" hidden="true" localSheetId="7" name="_x16" vbProcedure="false">#REF!</definedName>
    <definedName function="false" hidden="true" localSheetId="7" name="_x17" vbProcedure="false">#REF!</definedName>
    <definedName function="false" hidden="true" localSheetId="7" name="_x18" vbProcedure="false">#REF!</definedName>
    <definedName function="false" hidden="true" localSheetId="7" name="_x19" vbProcedure="false">#REF!</definedName>
    <definedName function="false" hidden="true" localSheetId="7" name="_x20" vbProcedure="false">#REF!</definedName>
    <definedName function="false" hidden="true" localSheetId="7" name="_x21" vbProcedure="false">#REF!</definedName>
    <definedName function="false" hidden="true" localSheetId="7" name="_x22" vbProcedure="false">#REF!</definedName>
    <definedName function="false" hidden="true" localSheetId="7" name="_x23" vbProcedure="false">#REF!</definedName>
    <definedName function="false" hidden="true" localSheetId="7" name="_x24" vbProcedure="false">#REF!</definedName>
    <definedName function="false" hidden="true" localSheetId="7" name="_x25" vbProcedure="false">#REF!</definedName>
    <definedName function="false" hidden="true" localSheetId="7" name="_x28" vbProcedure="false">#REF!</definedName>
    <definedName function="false" hidden="true" localSheetId="7" name="_x29" vbProcedure="false">#REF!</definedName>
    <definedName function="false" hidden="true" localSheetId="7" name="_x32" vbProcedure="false">#REF!</definedName>
    <definedName function="false" hidden="true" localSheetId="7" name="_x4" vbProcedure="false">#REF!</definedName>
    <definedName function="false" hidden="true" localSheetId="7" name="_x5" vbProcedure="false">#REF!</definedName>
    <definedName function="false" hidden="true" localSheetId="7" name="_x6" vbProcedure="false">#REF!</definedName>
    <definedName function="false" hidden="true" localSheetId="7" name="_x7" vbProcedure="false">#REF!</definedName>
    <definedName function="false" hidden="true" localSheetId="7" name="_x8" vbProcedure="false">#REF!</definedName>
    <definedName function="false" hidden="true" localSheetId="7" name="_x9" vbProcedure="false">#REF!</definedName>
    <definedName function="false" hidden="false" localSheetId="7" name="_xlnm.Database" vbProcedure="false">#REF!</definedName>
    <definedName function="false" hidden="true" localSheetId="7" name="__123Graph_A" vbProcedure="false">[2]resumen!#ref!</definedName>
    <definedName function="false" hidden="true" localSheetId="7" name="__123Graph_A1" vbProcedure="false">[3]cmi!#ref!</definedName>
    <definedName function="false" hidden="true" localSheetId="7" name="__123Graph_A2" vbProcedure="false">[3]cmi!#ref!</definedName>
    <definedName function="false" hidden="true" localSheetId="7" name="__123Graph_A3" vbProcedure="false">[3]cmi!#ref!</definedName>
    <definedName function="false" hidden="true" localSheetId="7" name="__123Graph_AActual" vbProcedure="false">[2]resumen!#ref!</definedName>
    <definedName function="false" hidden="true" localSheetId="7" name="__123Graph_B" vbProcedure="false">[2]resumen!#ref!</definedName>
    <definedName function="false" hidden="true" localSheetId="7" name="__123Graph_B1" vbProcedure="false">[3]cmi!#ref!</definedName>
    <definedName function="false" hidden="true" localSheetId="7" name="__123Graph_B2" vbProcedure="false">[3]cmi!#ref!</definedName>
    <definedName function="false" hidden="true" localSheetId="7" name="__123Graph_B3" vbProcedure="false">[3]cmi!#ref!</definedName>
    <definedName function="false" hidden="true" localSheetId="7" name="__123Graph_BActual" vbProcedure="false">[2]resumen!#ref!</definedName>
    <definedName function="false" hidden="true" localSheetId="7" name="__123Graph_C" vbProcedure="false">[2]resumen!#ref!</definedName>
    <definedName function="false" hidden="true" localSheetId="7" name="__123Graph_C1" vbProcedure="false">[3]cmi!#ref!</definedName>
    <definedName function="false" hidden="true" localSheetId="7" name="__123Graph_C2" vbProcedure="false">[3]cmi!#ref!</definedName>
    <definedName function="false" hidden="true" localSheetId="7" name="__123Graph_C3" vbProcedure="false">[3]cmi!#ref!</definedName>
    <definedName function="false" hidden="true" localSheetId="7" name="__123Graph_CActual" vbProcedure="false">[2]resumen!#ref!</definedName>
    <definedName function="false" hidden="true" localSheetId="7" name="__123Graph_D" vbProcedure="false">[3]cmi!#ref!</definedName>
    <definedName function="false" hidden="true" localSheetId="7" name="__123Graph_D1" vbProcedure="false">[3]cmi!#ref!</definedName>
    <definedName function="false" hidden="true" localSheetId="7" name="__123Graph_D2" vbProcedure="false">[3]cmi!#ref!</definedName>
    <definedName function="false" hidden="true" localSheetId="7" name="__123Graph_D3" vbProcedure="false">[3]cmi!#ref!</definedName>
    <definedName function="false" hidden="true" localSheetId="7" name="__123Graph_DActual" vbProcedure="false">[2]resumen!#ref!</definedName>
    <definedName function="false" hidden="true" localSheetId="7" name="__123Graph_E" vbProcedure="false">[3]cmi!#ref!</definedName>
    <definedName function="false" hidden="true" localSheetId="7" name="__123Graph_E1" vbProcedure="false">[3]cmi!#ref!</definedName>
    <definedName function="false" hidden="true" localSheetId="7" name="__123Graph_E2" vbProcedure="false">[3]cmi!#ref!</definedName>
    <definedName function="false" hidden="true" localSheetId="7" name="__123Graph_E3" vbProcedure="false">[3]cmi!#ref!</definedName>
    <definedName function="false" hidden="true" localSheetId="7" name="__123Graph_EActual" vbProcedure="false">[2]resumen!#ref!</definedName>
    <definedName function="false" hidden="true" localSheetId="7" name="__123Graph_F" vbProcedure="false">[3]cmi!#ref!</definedName>
    <definedName function="false" hidden="true" localSheetId="7" name="__123Graph_F1" vbProcedure="false">[3]cmi!#ref!</definedName>
    <definedName function="false" hidden="true" localSheetId="7" name="__123Graph_F2" vbProcedure="false">[3]cmi!#ref!</definedName>
    <definedName function="false" hidden="true" localSheetId="7" name="__123Graph_F3" vbProcedure="false">[3]cmi!#ref!</definedName>
    <definedName function="false" hidden="true" localSheetId="7" name="__123Graph_FActual" vbProcedure="false">[2]resumen!#ref!</definedName>
    <definedName function="false" hidden="true" localSheetId="7" name="__123Graph_X" vbProcedure="false">[3]cmi!#ref!</definedName>
    <definedName function="false" hidden="true" localSheetId="7" name="__123Graph_X1" vbProcedure="false">[3]cmi!#ref!</definedName>
    <definedName function="false" hidden="true" localSheetId="7" name="__123Graph_X2" vbProcedure="false">[3]cmi!#ref!</definedName>
    <definedName function="false" hidden="true" localSheetId="7" name="__123Graph_XActual" vbProcedure="false">[2]resumen!#ref!</definedName>
    <definedName function="false" hidden="true" localSheetId="7" name="__2_0__123Grap" vbProcedure="false">[6]icatu!#ref!</definedName>
    <definedName function="false" hidden="false" localSheetId="7" name="__br4" vbProcedure="false">#REF!</definedName>
    <definedName function="false" hidden="true" localSheetId="7" name="__la31" vbProcedure="false">#REF!</definedName>
    <definedName function="false" hidden="true" localSheetId="7" name="__la312" vbProcedure="false">#REF!</definedName>
    <definedName function="false" hidden="true" localSheetId="7" name="__la32" vbProcedure="false">#REF!</definedName>
    <definedName function="false" hidden="true" localSheetId="7" name="__la4" vbProcedure="false">#REF!</definedName>
    <definedName function="false" hidden="true" localSheetId="7" name="__la5" vbProcedure="false">#REF!</definedName>
    <definedName function="false" hidden="true" localSheetId="7" name="__la6" vbProcedure="false">#REF!</definedName>
    <definedName function="false" hidden="true" localSheetId="7" name="__la7" vbProcedure="false">#REF!</definedName>
    <definedName function="false" hidden="true" localSheetId="7" name="__la8" vbProcedure="false">#REF!</definedName>
    <definedName function="false" hidden="true" localSheetId="7" name="__la9" vbProcedure="false">#REF!</definedName>
    <definedName function="false" hidden="true" localSheetId="7" name="__lb1" vbProcedure="false">#REF!</definedName>
    <definedName function="false" hidden="true" localSheetId="7" name="__lb10" vbProcedure="false">#REF!</definedName>
    <definedName function="false" hidden="true" localSheetId="7" name="__lb11" vbProcedure="false">#REF!</definedName>
    <definedName function="false" hidden="true" localSheetId="7" name="__lb12" vbProcedure="false">#REF!</definedName>
    <definedName function="false" hidden="true" localSheetId="7" name="__lb13" vbProcedure="false">#REF!</definedName>
    <definedName function="false" hidden="true" localSheetId="7" name="__lb14" vbProcedure="false">#REF!</definedName>
    <definedName function="false" hidden="true" localSheetId="7" name="__lb15" vbProcedure="false">#REF!</definedName>
    <definedName function="false" hidden="true" localSheetId="7" name="__lb16" vbProcedure="false">#REF!</definedName>
    <definedName function="false" hidden="true" localSheetId="7" name="__lb17" vbProcedure="false">#REF!</definedName>
    <definedName function="false" hidden="true" localSheetId="7" name="__lb18" vbProcedure="false">#REF!</definedName>
    <definedName function="false" hidden="true" localSheetId="7" name="__lb19" vbProcedure="false">#REF!</definedName>
    <definedName function="false" hidden="true" localSheetId="7" name="__lb2" vbProcedure="false">#REF!</definedName>
    <definedName function="false" hidden="true" localSheetId="7" name="__lb20" vbProcedure="false">#REF!</definedName>
    <definedName function="false" hidden="true" localSheetId="7" name="__lb21" vbProcedure="false">#REF!</definedName>
    <definedName function="false" hidden="true" localSheetId="7" name="__lb22" vbProcedure="false">#REF!</definedName>
    <definedName function="false" hidden="true" localSheetId="7" name="__lb23" vbProcedure="false">#REF!</definedName>
    <definedName function="false" hidden="true" localSheetId="7" name="__lb24" vbProcedure="false">#REF!</definedName>
    <definedName function="false" hidden="true" localSheetId="7" name="__lb25" vbProcedure="false">#REF!</definedName>
    <definedName function="false" hidden="true" localSheetId="7" name="__lb27" vbProcedure="false">#REF!</definedName>
    <definedName function="false" hidden="true" localSheetId="7" name="__lb28" vbProcedure="false">#REF!</definedName>
    <definedName function="false" hidden="true" localSheetId="7" name="__lb29" vbProcedure="false">#REF!</definedName>
    <definedName function="false" hidden="true" localSheetId="7" name="__lb3" vbProcedure="false">#REF!</definedName>
    <definedName function="false" hidden="true" localSheetId="7" name="__lb30" vbProcedure="false">#REF!</definedName>
    <definedName function="false" hidden="true" localSheetId="7" name="__lb31" vbProcedure="false">#REF!</definedName>
    <definedName function="false" hidden="true" localSheetId="7" name="__lb32" vbProcedure="false">#REF!</definedName>
    <definedName function="false" hidden="true" localSheetId="7" name="__lb4" vbProcedure="false">#REF!</definedName>
    <definedName function="false" hidden="true" localSheetId="7" name="__lb5" vbProcedure="false">#REF!</definedName>
    <definedName function="false" hidden="true" localSheetId="7" name="__lb6" vbProcedure="false">#REF!</definedName>
    <definedName function="false" hidden="true" localSheetId="7" name="__lb7" vbProcedure="false">#REF!</definedName>
    <definedName function="false" hidden="true" localSheetId="7" name="__lb8" vbProcedure="false">#REF!</definedName>
    <definedName function="false" hidden="true" localSheetId="7" name="__lb9" vbProcedure="false">#REF!</definedName>
    <definedName function="false" hidden="true" localSheetId="7" name="__lbc1" vbProcedure="false">#REF!</definedName>
    <definedName function="false" hidden="true" localSheetId="7" name="__lbc10" vbProcedure="false">#REF!</definedName>
    <definedName function="false" hidden="true" localSheetId="7" name="__lbc11" vbProcedure="false">#REF!</definedName>
    <definedName function="false" hidden="true" localSheetId="7" name="__lbc12" vbProcedure="false">#REF!</definedName>
    <definedName function="false" hidden="true" localSheetId="7" name="__lbc13" vbProcedure="false">#REF!</definedName>
    <definedName function="false" hidden="true" localSheetId="7" name="__lbc14" vbProcedure="false">#REF!</definedName>
    <definedName function="false" hidden="true" localSheetId="7" name="__lbc15" vbProcedure="false">#REF!</definedName>
    <definedName function="false" hidden="true" localSheetId="7" name="__lbc16" vbProcedure="false">#REF!</definedName>
    <definedName function="false" hidden="true" localSheetId="7" name="__lbc17" vbProcedure="false">#REF!</definedName>
    <definedName function="false" hidden="true" localSheetId="7" name="__lbc18" vbProcedure="false">#REF!</definedName>
    <definedName function="false" hidden="true" localSheetId="7" name="__lbc19" vbProcedure="false">#REF!</definedName>
    <definedName function="false" hidden="true" localSheetId="7" name="__lbc2" vbProcedure="false">#REF!</definedName>
    <definedName function="false" hidden="true" localSheetId="7" name="__lbc20" vbProcedure="false">#REF!</definedName>
    <definedName function="false" hidden="true" localSheetId="7" name="__lbc21" vbProcedure="false">#REF!</definedName>
    <definedName function="false" hidden="true" localSheetId="7" name="__lbc22" vbProcedure="false">#REF!</definedName>
    <definedName function="false" hidden="true" localSheetId="7" name="__lbc23" vbProcedure="false">#REF!</definedName>
    <definedName function="false" hidden="true" localSheetId="7" name="__lbc24" vbProcedure="false">#REF!</definedName>
    <definedName function="false" hidden="true" localSheetId="7" name="__lbc25" vbProcedure="false">#REF!</definedName>
    <definedName function="false" hidden="true" localSheetId="7" name="__lbc26" vbProcedure="false">#REF!</definedName>
    <definedName function="false" hidden="true" localSheetId="7" name="__lbc27" vbProcedure="false">#REF!</definedName>
    <definedName function="false" hidden="true" localSheetId="7" name="__lbc28" vbProcedure="false">#REF!</definedName>
    <definedName function="false" hidden="true" localSheetId="7" name="__lbc29" vbProcedure="false">#REF!</definedName>
    <definedName function="false" hidden="true" localSheetId="7" name="__lbc3" vbProcedure="false">#REF!</definedName>
    <definedName function="false" hidden="true" localSheetId="7" name="__lbc31" vbProcedure="false">#REF!</definedName>
    <definedName function="false" hidden="true" localSheetId="7" name="__lbc32" vbProcedure="false">#REF!</definedName>
    <definedName function="false" hidden="true" localSheetId="7" name="__lbc4" vbProcedure="false">#REF!</definedName>
    <definedName function="false" hidden="true" localSheetId="7" name="__lbc5" vbProcedure="false">#REF!</definedName>
    <definedName function="false" hidden="true" localSheetId="7" name="__lbc6" vbProcedure="false">#REF!</definedName>
    <definedName function="false" hidden="true" localSheetId="7" name="__lbc7" vbProcedure="false">#REF!</definedName>
    <definedName function="false" hidden="true" localSheetId="7" name="__lbc8" vbProcedure="false">#REF!</definedName>
    <definedName function="false" hidden="true" localSheetId="7" name="__lbc9" vbProcedure="false">#REF!</definedName>
    <definedName function="false" hidden="true" localSheetId="7" name="__ld26" vbProcedure="false">#REF!</definedName>
    <definedName function="false" hidden="true" localSheetId="7" name="__ld31" vbProcedure="false">#REF!</definedName>
    <definedName function="false" hidden="true" localSheetId="7" name="__le31" vbProcedure="false">#REF!</definedName>
    <definedName function="false" hidden="true" localSheetId="7" name="__lf31" vbProcedure="false">#REF!</definedName>
    <definedName function="false" hidden="false" localSheetId="7" name="__sjp4" vbProcedure="false">#REF!</definedName>
    <definedName function="false" hidden="false" localSheetId="7" name="__TT1" vbProcedure="false">#REF!</definedName>
    <definedName function="false" hidden="false" localSheetId="7" name="__TT2" vbProcedure="false">#REF!</definedName>
    <definedName function="false" hidden="false" localSheetId="7" name="__TT4" vbProcedure="false">#REF!</definedName>
    <definedName function="false" hidden="false" localSheetId="7" name="__TT5" vbProcedure="false">#REF!</definedName>
    <definedName function="false" hidden="true" localSheetId="7" name="__x10" vbProcedure="false">#REF!</definedName>
    <definedName function="false" hidden="true" localSheetId="7" name="__x11" vbProcedure="false">#REF!</definedName>
    <definedName function="false" hidden="true" localSheetId="7" name="__x12" vbProcedure="false">#REF!</definedName>
    <definedName function="false" hidden="true" localSheetId="7" name="__x13" vbProcedure="false">#REF!</definedName>
    <definedName function="false" hidden="true" localSheetId="7" name="__x14" vbProcedure="false">#REF!</definedName>
    <definedName function="false" hidden="true" localSheetId="7" name="__x15" vbProcedure="false">#REF!</definedName>
    <definedName function="false" hidden="true" localSheetId="7" name="__x16" vbProcedure="false">#REF!</definedName>
    <definedName function="false" hidden="true" localSheetId="7" name="__x17" vbProcedure="false">#REF!</definedName>
    <definedName function="false" hidden="true" localSheetId="7" name="__x18" vbProcedure="false">#REF!</definedName>
    <definedName function="false" hidden="true" localSheetId="7" name="__x19" vbProcedure="false">#REF!</definedName>
    <definedName function="false" hidden="true" localSheetId="7" name="__x20" vbProcedure="false">#REF!</definedName>
    <definedName function="false" hidden="true" localSheetId="7" name="__x21" vbProcedure="false">#REF!</definedName>
    <definedName function="false" hidden="true" localSheetId="7" name="__x22" vbProcedure="false">#REF!</definedName>
    <definedName function="false" hidden="true" localSheetId="7" name="__x23" vbProcedure="false">#REF!</definedName>
    <definedName function="false" hidden="true" localSheetId="7" name="__x24" vbProcedure="false">#REF!</definedName>
    <definedName function="false" hidden="true" localSheetId="7" name="__x25" vbProcedure="false">#REF!</definedName>
    <definedName function="false" hidden="true" localSheetId="7" name="__x28" vbProcedure="false">#REF!</definedName>
    <definedName function="false" hidden="true" localSheetId="7" name="__x29" vbProcedure="false">#REF!</definedName>
    <definedName function="false" hidden="true" localSheetId="7" name="__x32" vbProcedure="false">#REF!</definedName>
    <definedName function="false" hidden="true" localSheetId="7" name="__x4" vbProcedure="false">#REF!</definedName>
    <definedName function="false" hidden="true" localSheetId="7" name="__x5" vbProcedure="false">#REF!</definedName>
    <definedName function="false" hidden="true" localSheetId="7" name="__x6" vbProcedure="false">#REF!</definedName>
    <definedName function="false" hidden="true" localSheetId="7" name="__x7" vbProcedure="false">#REF!</definedName>
    <definedName function="false" hidden="true" localSheetId="7" name="__x8" vbProcedure="false">#REF!</definedName>
    <definedName function="false" hidden="true" localSheetId="7" name="__x9" vbProcedure="false">#REF!</definedName>
    <definedName function="false" hidden="false" localSheetId="7" name="___br4" vbProcedure="false">#REF!</definedName>
    <definedName function="false" hidden="true" localSheetId="7" name="___la31" vbProcedure="false">#REF!</definedName>
    <definedName function="false" hidden="false" localSheetId="7" name="___sjp4" vbProcedure="false">#REF!</definedName>
    <definedName function="false" hidden="false" localSheetId="7" name="___TT1" vbProcedure="false">#REF!</definedName>
    <definedName function="false" hidden="false" localSheetId="7" name="___TT2" vbProcedure="false">#REF!</definedName>
    <definedName function="false" hidden="true" localSheetId="7" name="____la8" vbProcedure="false">#REF!</definedName>
    <definedName function="false" hidden="false" localSheetId="7" name="____TT4" vbProcedure="false">#REF!</definedName>
    <definedName function="false" hidden="false" localSheetId="7" name="____TT5" vbProcedure="false">#REF!</definedName>
    <definedName function="false" hidden="true" localSheetId="8" name="a" vbProcedure="false">#REF!</definedName>
    <definedName function="false" hidden="true" localSheetId="8" name="achart11" vbProcedure="false">#REF!</definedName>
    <definedName function="false" hidden="true" localSheetId="8" name="achart12" vbProcedure="false">#REF!</definedName>
    <definedName function="false" hidden="true" localSheetId="8" name="achart13" vbProcedure="false">#REF!</definedName>
    <definedName function="false" hidden="true" localSheetId="8" name="achart14" vbProcedure="false">#REF!</definedName>
    <definedName function="false" hidden="true" localSheetId="8" name="achart15" vbProcedure="false">#REF!</definedName>
    <definedName function="false" hidden="true" localSheetId="8" name="achart16" vbProcedure="false">#REF!</definedName>
    <definedName function="false" hidden="true" localSheetId="8" name="achart17" vbProcedure="false">#REF!</definedName>
    <definedName function="false" hidden="true" localSheetId="8" name="achart2" vbProcedure="false">#REF!</definedName>
    <definedName function="false" hidden="true" localSheetId="8" name="achart20" vbProcedure="false">#REF!</definedName>
    <definedName function="false" hidden="true" localSheetId="8" name="achart21" vbProcedure="false">#REF!</definedName>
    <definedName function="false" hidden="true" localSheetId="8" name="achart22" vbProcedure="false">#REF!</definedName>
    <definedName function="false" hidden="true" localSheetId="8" name="achart23" vbProcedure="false">#REF!</definedName>
    <definedName function="false" hidden="true" localSheetId="8" name="achart24" vbProcedure="false">#REF!</definedName>
    <definedName function="false" hidden="true" localSheetId="8" name="achart25" vbProcedure="false">#REF!</definedName>
    <definedName function="false" hidden="true" localSheetId="8" name="achart26" vbProcedure="false">#REF!</definedName>
    <definedName function="false" hidden="true" localSheetId="8" name="achart27" vbProcedure="false">#REF!</definedName>
    <definedName function="false" hidden="true" localSheetId="8" name="achart28" vbProcedure="false">#REF!</definedName>
    <definedName function="false" hidden="true" localSheetId="8" name="achart29" vbProcedure="false">#REF!</definedName>
    <definedName function="false" hidden="true" localSheetId="8" name="achart3" vbProcedure="false">#REF!</definedName>
    <definedName function="false" hidden="true" localSheetId="8" name="achart30" vbProcedure="false">#REF!</definedName>
    <definedName function="false" hidden="true" localSheetId="8" name="achart31" vbProcedure="false">#REF!</definedName>
    <definedName function="false" hidden="true" localSheetId="8" name="achart32" vbProcedure="false">#REF!</definedName>
    <definedName function="false" hidden="true" localSheetId="8" name="achart4" vbProcedure="false">#REF!</definedName>
    <definedName function="false" hidden="true" localSheetId="8" name="achart5" vbProcedure="false">#REF!</definedName>
    <definedName function="false" hidden="true" localSheetId="8" name="achart6" vbProcedure="false">#REF!</definedName>
    <definedName function="false" hidden="true" localSheetId="8" name="achart7" vbProcedure="false">#REF!</definedName>
    <definedName function="false" hidden="true" localSheetId="8" name="achart8" vbProcedure="false">#REF!</definedName>
    <definedName function="false" hidden="true" localSheetId="8" name="achart9" vbProcedure="false">#REF!</definedName>
    <definedName function="false" hidden="true" localSheetId="8" name="ACwvu.ACC." vbProcedure="false">#REF!</definedName>
    <definedName function="false" hidden="true" localSheetId="8" name="ACwvu.AFAC." vbProcedure="false">#REF!</definedName>
    <definedName function="false" hidden="true" localSheetId="8" name="ACwvu.ELIMLUCRO." vbProcedure="false">#REF!</definedName>
    <definedName function="false" hidden="true" localSheetId="8" name="ACwvu.ESTOQUES." vbProcedure="false">#REF!</definedName>
    <definedName function="false" hidden="true" localSheetId="8" name="ACwvu.Fabio." vbProcedure="false">#REF!</definedName>
    <definedName function="false" hidden="true" localSheetId="8" name="ACwvu.LPERDAS." vbProcedure="false">#REF!</definedName>
    <definedName function="false" hidden="true" localSheetId="8" name="ACwvu.PLANILHA2." vbProcedure="false">#REF!</definedName>
    <definedName function="false" hidden="true" localSheetId="8" name="ACwvu.RES432." vbProcedure="false">#REF!</definedName>
    <definedName function="false" hidden="true" localSheetId="8" name="ACwvu.VERLUCRO." vbProcedure="false">#REF!</definedName>
    <definedName function="false" hidden="false" localSheetId="8" name="AREA" vbProcedure="false">#REF!</definedName>
    <definedName function="false" hidden="true" localSheetId="8" name="AS2LinkLS" vbProcedure="false">#REF!</definedName>
    <definedName function="false" hidden="true" localSheetId="8" name="AS2StaticLS" vbProcedure="false">#REF!</definedName>
    <definedName function="false" hidden="true" localSheetId="8" name="AS2TickmarkLS" vbProcedure="false">#REF!</definedName>
    <definedName function="false" hidden="true" localSheetId="8" name="ASGREQHÑY3" vbProcedure="false">#REF!</definedName>
    <definedName function="false" hidden="true" localSheetId="8" name="ASRRYJHEYRMT" vbProcedure="false">#REF!</definedName>
    <definedName function="false" hidden="false" localSheetId="8" name="Aut_original" vbProcedure="false">[14]projeto!#ref!</definedName>
    <definedName function="false" hidden="false" localSheetId="8" name="Aut_resumo" vbProcedure="false">[15]resumo_aut1!#ref!</definedName>
    <definedName function="false" hidden="true" localSheetId="8" name="az" vbProcedure="false">'[16]resumo (x) contab. '!#ref!</definedName>
    <definedName function="false" hidden="false" localSheetId="8" name="b" vbProcedure="false">#REF!</definedName>
    <definedName function="false" hidden="false" localSheetId="8" name="bas" vbProcedure="false">[1]compos1!#ref!</definedName>
    <definedName function="false" hidden="true" localSheetId="8" name="bchart13" vbProcedure="false">#REF!</definedName>
    <definedName function="false" hidden="true" localSheetId="8" name="bchart14" vbProcedure="false">#REF!</definedName>
    <definedName function="false" hidden="true" localSheetId="8" name="bchart15" vbProcedure="false">#REF!</definedName>
    <definedName function="false" hidden="true" localSheetId="8" name="bchart16" vbProcedure="false">#REF!</definedName>
    <definedName function="false" hidden="true" localSheetId="8" name="bchart17" vbProcedure="false">#REF!</definedName>
    <definedName function="false" hidden="true" localSheetId="8" name="bchart18" vbProcedure="false">#REF!</definedName>
    <definedName function="false" hidden="true" localSheetId="8" name="bchart19" vbProcedure="false">#REF!</definedName>
    <definedName function="false" hidden="true" localSheetId="8" name="bchart2" vbProcedure="false">#REF!</definedName>
    <definedName function="false" hidden="true" localSheetId="8" name="bchart20" vbProcedure="false">#REF!</definedName>
    <definedName function="false" hidden="true" localSheetId="8" name="bchart21" vbProcedure="false">#REF!</definedName>
    <definedName function="false" hidden="true" localSheetId="8" name="bchart22" vbProcedure="false">#REF!</definedName>
    <definedName function="false" hidden="true" localSheetId="8" name="bchart23" vbProcedure="false">#REF!</definedName>
    <definedName function="false" hidden="true" localSheetId="8" name="bchart24" vbProcedure="false">#REF!</definedName>
    <definedName function="false" hidden="true" localSheetId="8" name="bchart25" vbProcedure="false">#REF!</definedName>
    <definedName function="false" hidden="true" localSheetId="8" name="bchart26" vbProcedure="false">#REF!</definedName>
    <definedName function="false" hidden="true" localSheetId="8" name="bchart27" vbProcedure="false">#REF!</definedName>
    <definedName function="false" hidden="true" localSheetId="8" name="bchart28" vbProcedure="false">#REF!</definedName>
    <definedName function="false" hidden="true" localSheetId="8" name="bchart29" vbProcedure="false">#REF!</definedName>
    <definedName function="false" hidden="true" localSheetId="8" name="bchart3" vbProcedure="false">#REF!</definedName>
    <definedName function="false" hidden="true" localSheetId="8" name="bchart30" vbProcedure="false">#REF!</definedName>
    <definedName function="false" hidden="true" localSheetId="8" name="bchart31" vbProcedure="false">#REF!</definedName>
    <definedName function="false" hidden="true" localSheetId="8" name="bchart32" vbProcedure="false">#REF!</definedName>
    <definedName function="false" hidden="true" localSheetId="8" name="bchart4" vbProcedure="false">#REF!</definedName>
    <definedName function="false" hidden="true" localSheetId="8" name="bchart5" vbProcedure="false">#REF!</definedName>
    <definedName function="false" hidden="true" localSheetId="8" name="bchart6" vbProcedure="false">#REF!</definedName>
    <definedName function="false" hidden="true" localSheetId="8" name="bchart7" vbProcedure="false">#REF!</definedName>
    <definedName function="false" hidden="true" localSheetId="8" name="bchart8" vbProcedure="false">#REF!</definedName>
    <definedName function="false" hidden="true" localSheetId="8" name="bchart9" vbProcedure="false">#REF!</definedName>
    <definedName function="false" hidden="false" localSheetId="8" name="BDI" vbProcedure="false">#REF!</definedName>
    <definedName function="false" hidden="true" localSheetId="8" name="Bloco" vbProcedure="false">#REF!</definedName>
    <definedName function="false" hidden="true" localSheetId="8" name="Bloco2" vbProcedure="false">#REF!</definedName>
    <definedName function="false" hidden="true" localSheetId="8" name="BLPH1" vbProcedure="false">'[17]brazil sovereign'!#ref!</definedName>
    <definedName function="false" hidden="true" localSheetId="8" name="BLPH107" vbProcedure="false">'[19]dados blp'!#ref!</definedName>
    <definedName function="false" hidden="true" localSheetId="8" name="BLPH2" vbProcedure="false">#REF!</definedName>
    <definedName function="false" hidden="true" localSheetId="8" name="BLPH3" vbProcedure="false">#REF!</definedName>
    <definedName function="false" hidden="true" localSheetId="8" name="BLPH4" vbProcedure="false">#REF!</definedName>
    <definedName function="false" hidden="true" localSheetId="8" name="BLPH5" vbProcedure="false">#REF!</definedName>
    <definedName function="false" hidden="true" localSheetId="8" name="BLPH6" vbProcedure="false">#REF!</definedName>
    <definedName function="false" hidden="true" localSheetId="8" name="BLPH7" vbProcedure="false">#REF!</definedName>
    <definedName function="false" hidden="true" localSheetId="8" name="BLPH8" vbProcedure="false">#REF!</definedName>
    <definedName function="false" hidden="false" localSheetId="8" name="br" vbProcedure="false">#REF!</definedName>
    <definedName function="false" hidden="true" localSheetId="8" name="CadIns" vbProcedure="false">#REF!</definedName>
    <definedName function="false" hidden="true" localSheetId="8" name="CadSrv" vbProcedure="false">#REF!</definedName>
    <definedName function="false" hidden="false" localSheetId="8" name="CalendárioJan" vbProcedure="false">#REF!</definedName>
    <definedName function="false" hidden="true" localSheetId="8" name="CARALHO" vbProcedure="false">[3]cmi!#ref!</definedName>
    <definedName function="false" hidden="true" localSheetId="8" name="CARLA" vbProcedure="false">#REF!</definedName>
    <definedName function="false" hidden="false" localSheetId="8" name="CASCALHAMENTO" vbProcedure="false">#REF!</definedName>
    <definedName function="false" hidden="false" localSheetId="8" name="CASCALHO" vbProcedure="false">[1]compos1!#ref!</definedName>
    <definedName function="false" hidden="true" localSheetId="8" name="cchart13" vbProcedure="false">#REF!</definedName>
    <definedName function="false" hidden="true" localSheetId="8" name="cchart14" vbProcedure="false">#REF!</definedName>
    <definedName function="false" hidden="true" localSheetId="8" name="cchart15" vbProcedure="false">#REF!</definedName>
    <definedName function="false" hidden="true" localSheetId="8" name="cchart16" vbProcedure="false">#REF!</definedName>
    <definedName function="false" hidden="true" localSheetId="8" name="cchart17" vbProcedure="false">#REF!</definedName>
    <definedName function="false" hidden="true" localSheetId="8" name="cchart18" vbProcedure="false">#REF!</definedName>
    <definedName function="false" hidden="true" localSheetId="8" name="cchart19" vbProcedure="false">#REF!</definedName>
    <definedName function="false" hidden="true" localSheetId="8" name="cchart2" vbProcedure="false">#REF!</definedName>
    <definedName function="false" hidden="true" localSheetId="8" name="cchart20" vbProcedure="false">#REF!</definedName>
    <definedName function="false" hidden="true" localSheetId="8" name="cchart21" vbProcedure="false">#REF!</definedName>
    <definedName function="false" hidden="true" localSheetId="8" name="cchart22" vbProcedure="false">#REF!</definedName>
    <definedName function="false" hidden="true" localSheetId="8" name="cchart23" vbProcedure="false">#REF!</definedName>
    <definedName function="false" hidden="true" localSheetId="8" name="cchart24" vbProcedure="false">#REF!</definedName>
    <definedName function="false" hidden="true" localSheetId="8" name="cchart25" vbProcedure="false">#REF!</definedName>
    <definedName function="false" hidden="true" localSheetId="8" name="cchart26" vbProcedure="false">#REF!</definedName>
    <definedName function="false" hidden="true" localSheetId="8" name="cchart27" vbProcedure="false">#REF!</definedName>
    <definedName function="false" hidden="true" localSheetId="8" name="cchart28" vbProcedure="false">#REF!</definedName>
    <definedName function="false" hidden="true" localSheetId="8" name="cchart29" vbProcedure="false">#REF!</definedName>
    <definedName function="false" hidden="true" localSheetId="8" name="cchart3" vbProcedure="false">#REF!</definedName>
    <definedName function="false" hidden="true" localSheetId="8" name="cchart31" vbProcedure="false">#REF!</definedName>
    <definedName function="false" hidden="true" localSheetId="8" name="cchart32" vbProcedure="false">#REF!</definedName>
    <definedName function="false" hidden="true" localSheetId="8" name="cchart4" vbProcedure="false">#REF!</definedName>
    <definedName function="false" hidden="true" localSheetId="8" name="cchart5" vbProcedure="false">#REF!</definedName>
    <definedName function="false" hidden="true" localSheetId="8" name="cchart6" vbProcedure="false">#REF!</definedName>
    <definedName function="false" hidden="true" localSheetId="8" name="cchart7" vbProcedure="false">#REF!</definedName>
    <definedName function="false" hidden="true" localSheetId="8" name="cchart8" vbProcedure="false">#REF!</definedName>
    <definedName function="false" hidden="true" localSheetId="8" name="cchart9" vbProcedure="false">#REF!</definedName>
    <definedName function="false" hidden="true" localSheetId="8" name="Chave" vbProcedure="false">#REF!</definedName>
    <definedName function="false" hidden="true" localSheetId="8" name="Chave1" vbProcedure="false">#REF!</definedName>
    <definedName function="false" hidden="true" localSheetId="8" name="Clas" vbProcedure="false">MAX(LEN(#REF!))</definedName>
    <definedName function="false" hidden="true" localSheetId="8" name="Cod" vbProcedure="false">#REF!</definedName>
    <definedName function="false" hidden="true" localSheetId="8" name="Coluna" vbProcedure="false">#REF!</definedName>
    <definedName function="false" hidden="true" localSheetId="8" name="Comp" vbProcedure="false">#REF!</definedName>
    <definedName function="false" hidden="true" localSheetId="8" name="CpuAux" vbProcedure="false">#REF!</definedName>
    <definedName function="false" hidden="true" localSheetId="8" name="CPUs" vbProcedure="false">#REF!</definedName>
    <definedName function="false" hidden="true" localSheetId="8" name="CRIT" vbProcedure="false">#REF!</definedName>
    <definedName function="false" hidden="true" localSheetId="8" name="Cun" vbProcedure="false">VLOOKUP(#REF!,rec,5,0)</definedName>
    <definedName function="false" hidden="true" localSheetId="8" name="CunEq" vbProcedure="false">SUM(IF(#REF! =#REF!,(#REF!)*(#REF!="EQ")))</definedName>
    <definedName function="false" hidden="true" localSheetId="8" name="CunMo" vbProcedure="false">SUM(IF(#REF! =#REF!,(#REF!)*(#REF!="MO")))</definedName>
    <definedName function="false" hidden="true" localSheetId="8" name="CunMp" vbProcedure="false">SUM(IF(#REF! =#REF!,(#REF!)*(#REF!="MP")))</definedName>
    <definedName function="false" hidden="false" localSheetId="8" name="Custo_Ad_Not_Horista" vbProcedure="false">#REF!</definedName>
    <definedName function="false" hidden="false" localSheetId="8" name="Custo_Ad_Not_Mensalista" vbProcedure="false">#REF!</definedName>
    <definedName function="false" hidden="false" localSheetId="8" name="Custo_HE_Horista_Diurno" vbProcedure="false">#REF!</definedName>
    <definedName function="false" hidden="false" localSheetId="8" name="Custo_HE_Horista_Notur" vbProcedure="false">#REF!</definedName>
    <definedName function="false" hidden="false" localSheetId="8" name="Custo_HE_Mensalista_Diurno" vbProcedure="false">#REF!</definedName>
    <definedName function="false" hidden="false" localSheetId="8" name="Custo_HE_Mensalista_Notur" vbProcedure="false">#REF!</definedName>
    <definedName function="false" hidden="false" localSheetId="8" name="dadinho" vbProcedure="false">#REF!</definedName>
    <definedName function="false" hidden="false" localSheetId="8" name="DADOS" vbProcedure="false">#REF!</definedName>
    <definedName function="false" hidden="true" localSheetId="8" name="Dip" vbProcedure="false">#REF!</definedName>
    <definedName function="false" hidden="true" localSheetId="8" name="dsa" vbProcedure="false">[6]icatu!#ref!</definedName>
    <definedName function="false" hidden="true" localSheetId="8" name="DXNGBKGN" vbProcedure="false">#REF!</definedName>
    <definedName function="false" hidden="true" localSheetId="8" name="e" vbProcedure="false">#REF!</definedName>
    <definedName function="false" hidden="true" localSheetId="8" name="EBASREGW" vbProcedure="false">#REF!</definedName>
    <definedName function="false" hidden="true" localSheetId="8" name="Edit" vbProcedure="false">#REF!</definedName>
    <definedName function="false" hidden="true" localSheetId="8" name="Empr" vbProcedure="false">#REF!</definedName>
    <definedName function="false" hidden="true" localSheetId="8" name="EQ" vbProcedure="false">#REF!</definedName>
    <definedName function="false" hidden="false" localSheetId="8" name="EQP" vbProcedure="false">[1]compos1!#ref!</definedName>
    <definedName function="false" hidden="false" localSheetId="8" name="equip" vbProcedure="false">#REF!</definedName>
    <definedName function="false" hidden="true" localSheetId="8" name="ES" vbProcedure="false">#REF!</definedName>
    <definedName function="false" hidden="false" localSheetId="8" name="Esc" vbProcedure="false">#REF!</definedName>
    <definedName function="false" hidden="true" localSheetId="8" name="EWRGS" vbProcedure="false">'[25]movim. doar (31_12_03)'!#ref!</definedName>
    <definedName function="false" hidden="false" localSheetId="8" name="Excel_BuiltIn_Print_Area_7_1" vbProcedure="false">#REF!</definedName>
    <definedName function="false" hidden="false" localSheetId="8" name="Excel_BuiltIn_Print_Titles_1_1" vbProcedure="false">#REF!</definedName>
    <definedName function="false" hidden="false" localSheetId="8" name="Excel_BuiltIn_Print_Titles_3_1" vbProcedure="false">#REF!</definedName>
    <definedName function="false" hidden="false" localSheetId="8" name="Excel_BuiltIn_Print_Titles_7_1" vbProcedure="false">#REF!</definedName>
    <definedName function="false" hidden="false" localSheetId="8" name="Excel_BuiltIn_Print_Titles_8" vbProcedure="false">#REF!</definedName>
    <definedName function="false" hidden="true" localSheetId="8" name="f" vbProcedure="false">#REF!</definedName>
    <definedName function="false" hidden="true" localSheetId="8" name="fd" vbProcedure="false">[6]icatu!#ref!</definedName>
    <definedName function="false" hidden="false" localSheetId="8" name="fda" vbProcedure="false">[14]projeto!#ref!</definedName>
    <definedName function="false" hidden="true" localSheetId="8" name="fdsgsfrd" vbProcedure="false">#REF!</definedName>
    <definedName function="false" hidden="true" localSheetId="8" name="ff" vbProcedure="false">#REF!</definedName>
    <definedName function="false" hidden="true" localSheetId="8" name="fjjashfja" vbProcedure="false">#REF!</definedName>
    <definedName function="false" hidden="true" localSheetId="8" name="GWSGWETH" vbProcedure="false">#REF!</definedName>
    <definedName function="false" hidden="true" localSheetId="8" name="HI" vbProcedure="false">#REF!</definedName>
    <definedName function="false" hidden="true" localSheetId="8" name="IJFLUYF" vbProcedure="false">#REF!</definedName>
    <definedName function="false" hidden="true" localSheetId="8" name="Insumos" vbProcedure="false">#REF!</definedName>
    <definedName function="false" hidden="true" localSheetId="8" name="Itens" vbProcedure="false">#REF!</definedName>
    <definedName function="false" hidden="true" localSheetId="8" name="JKHZDG" vbProcedure="false">[29]xref!#ref!</definedName>
    <definedName function="false" hidden="false" localSheetId="8" name="Já_apresentado__a_licitar" vbProcedure="false">#REF!</definedName>
    <definedName function="false" hidden="true" localSheetId="8" name="KHFSLFHGA" vbProcedure="false">#REF!</definedName>
    <definedName function="false" hidden="true" localSheetId="8" name="KHSKFASKLF" vbProcedure="false">[29]xref!#ref!</definedName>
    <definedName function="false" hidden="true" localSheetId="8" name="KJFDGLS" vbProcedure="false">#REF!</definedName>
    <definedName function="false" hidden="true" localSheetId="8" name="KKFGSDKJGFLKS" vbProcedure="false">#REF!</definedName>
    <definedName function="false" hidden="true" localSheetId="8" name="kl" vbProcedure="false">#REF!</definedName>
    <definedName function="false" hidden="true" localSheetId="8" name="KLKZDLKSGF" vbProcedure="false">#REF!</definedName>
    <definedName function="false" hidden="true" localSheetId="8" name="KSFKASKF" vbProcedure="false">#REF!</definedName>
    <definedName function="false" hidden="true" localSheetId="8" name="lbla13" vbProcedure="false">#REF!</definedName>
    <definedName function="false" hidden="true" localSheetId="8" name="lbla14" vbProcedure="false">#REF!</definedName>
    <definedName function="false" hidden="true" localSheetId="8" name="lbla15" vbProcedure="false">#REF!</definedName>
    <definedName function="false" hidden="true" localSheetId="8" name="lbla16" vbProcedure="false">#REF!</definedName>
    <definedName function="false" hidden="true" localSheetId="8" name="lbla17" vbProcedure="false">#REF!</definedName>
    <definedName function="false" hidden="true" localSheetId="8" name="lbla18" vbProcedure="false">#REF!</definedName>
    <definedName function="false" hidden="true" localSheetId="8" name="lbla19" vbProcedure="false">#REF!</definedName>
    <definedName function="false" hidden="true" localSheetId="8" name="lbla2" vbProcedure="false">#REF!</definedName>
    <definedName function="false" hidden="true" localSheetId="8" name="lbla20" vbProcedure="false">#REF!</definedName>
    <definedName function="false" hidden="true" localSheetId="8" name="lbla21" vbProcedure="false">#REF!</definedName>
    <definedName function="false" hidden="true" localSheetId="8" name="lbla22" vbProcedure="false">#REF!</definedName>
    <definedName function="false" hidden="true" localSheetId="8" name="lbla23" vbProcedure="false">#REF!</definedName>
    <definedName function="false" hidden="true" localSheetId="8" name="lbla24" vbProcedure="false">#REF!</definedName>
    <definedName function="false" hidden="true" localSheetId="8" name="lbla25" vbProcedure="false">#REF!</definedName>
    <definedName function="false" hidden="true" localSheetId="8" name="lbla27" vbProcedure="false">#REF!</definedName>
    <definedName function="false" hidden="true" localSheetId="8" name="lbla28" vbProcedure="false">#REF!</definedName>
    <definedName function="false" hidden="false" localSheetId="8" name="listasit" vbProcedure="false">OFFSET(#REF!,0,IF(#REF!=#REF!,0,1),IF(#REF!=#REF!,1,6),1)</definedName>
    <definedName function="false" hidden="false" localSheetId="8" name="LISTA_NUM_CONTRATOS" vbProcedure="false">#REF!</definedName>
    <definedName function="false" hidden="true" localSheetId="8" name="LP" vbProcedure="false">#REF!</definedName>
    <definedName function="false" hidden="false" localSheetId="8" name="mao" vbProcedure="false">#REF!</definedName>
    <definedName function="false" hidden="false" localSheetId="8" name="MAT" vbProcedure="false">[1]compos1!#ref!</definedName>
    <definedName function="false" hidden="false" localSheetId="8" name="mater" vbProcedure="false">#REF!</definedName>
    <definedName function="false" hidden="true" localSheetId="8" name="Max" vbProcedure="false">COUNTIF(#REF!,"&lt;&gt;0")+3</definedName>
    <definedName function="false" hidden="false" localSheetId="8" name="MNB" vbProcedure="false">#REF!</definedName>
    <definedName function="false" hidden="true" localSheetId="8" name="MO" vbProcedure="false">#REF!</definedName>
    <definedName function="false" hidden="true" localSheetId="8" name="Mob" vbProcedure="false">#REF!</definedName>
    <definedName function="false" hidden="true" localSheetId="8" name="MP" vbProcedure="false">#REF!</definedName>
    <definedName function="false" hidden="true" localSheetId="8" name="mudança" vbProcedure="false">#REF!</definedName>
    <definedName function="false" hidden="true" localSheetId="8" name="NB" vbProcedure="false">#REF!</definedName>
    <definedName function="false" hidden="false" localSheetId="8" name="NBV" vbProcedure="false">#REF!</definedName>
    <definedName function="false" hidden="true" localSheetId="8" name="OIJSDFI" vbProcedure="false">'[27]mapa empréstimos {ppc}'!#ref!</definedName>
    <definedName function="false" hidden="true" localSheetId="8" name="oo" vbProcedure="false">#REF!</definedName>
    <definedName function="false" hidden="true" localSheetId="8" name="Ordem" vbProcedure="false">#REF!</definedName>
    <definedName function="false" hidden="true" localSheetId="8" name="Origem" vbProcedure="false">#REF!</definedName>
    <definedName function="false" hidden="false" localSheetId="8" name="P.1" vbProcedure="false">#REF!</definedName>
    <definedName function="false" hidden="false" localSheetId="8" name="P.10" vbProcedure="false">#REF!</definedName>
    <definedName function="false" hidden="false" localSheetId="8" name="P.11" vbProcedure="false">#REF!</definedName>
    <definedName function="false" hidden="false" localSheetId="8" name="P.12" vbProcedure="false">#REF!</definedName>
    <definedName function="false" hidden="false" localSheetId="8" name="P.13" vbProcedure="false">#REF!</definedName>
    <definedName function="false" hidden="false" localSheetId="8" name="P.14" vbProcedure="false">#REF!</definedName>
    <definedName function="false" hidden="false" localSheetId="8" name="P.15" vbProcedure="false">#REF!</definedName>
    <definedName function="false" hidden="false" localSheetId="8" name="P.2" vbProcedure="false">#REF!</definedName>
    <definedName function="false" hidden="false" localSheetId="8" name="P.3" vbProcedure="false">#REF!</definedName>
    <definedName function="false" hidden="false" localSheetId="8" name="P.4" vbProcedure="false">#REF!</definedName>
    <definedName function="false" hidden="false" localSheetId="8" name="P.5" vbProcedure="false">#REF!</definedName>
    <definedName function="false" hidden="false" localSheetId="8" name="P.6" vbProcedure="false">#REF!</definedName>
    <definedName function="false" hidden="false" localSheetId="8" name="P.7" vbProcedure="false">#REF!</definedName>
    <definedName function="false" hidden="false" localSheetId="8" name="P.8" vbProcedure="false">#REF!</definedName>
    <definedName function="false" hidden="false" localSheetId="8" name="P.9" vbProcedure="false">#REF!</definedName>
    <definedName function="false" hidden="true" localSheetId="8" name="PASTA" vbProcedure="false">[33]xref!#ref!</definedName>
    <definedName function="false" hidden="true" localSheetId="8" name="PDF" vbProcedure="false">[3]cmi!#ref!</definedName>
    <definedName function="false" hidden="false" localSheetId="8" name="pl" vbProcedure="false">#REF!</definedName>
    <definedName function="false" hidden="true" localSheetId="8" name="Plan1" vbProcedure="false">#REF!</definedName>
    <definedName function="false" hidden="false" localSheetId="8" name="planilha" vbProcedure="false">#REF!</definedName>
    <definedName function="false" hidden="true" localSheetId="8" name="Posição" vbProcedure="false">#REF!</definedName>
    <definedName function="false" hidden="true" localSheetId="8" name="pp" vbProcedure="false">#REF!</definedName>
    <definedName function="false" hidden="false" localSheetId="8" name="PP1.1" vbProcedure="false">#REF!</definedName>
    <definedName function="false" hidden="false" localSheetId="8" name="PP1.10" vbProcedure="false">#REF!</definedName>
    <definedName function="false" hidden="false" localSheetId="8" name="PP1.11" vbProcedure="false">#REF!</definedName>
    <definedName function="false" hidden="false" localSheetId="8" name="PP1.12" vbProcedure="false">#REF!</definedName>
    <definedName function="false" hidden="false" localSheetId="8" name="PP1.13" vbProcedure="false">#REF!</definedName>
    <definedName function="false" hidden="false" localSheetId="8" name="PP1.14" vbProcedure="false">#REF!</definedName>
    <definedName function="false" hidden="false" localSheetId="8" name="PP1.15" vbProcedure="false">#REF!</definedName>
    <definedName function="false" hidden="false" localSheetId="8" name="PP1.2" vbProcedure="false">#REF!</definedName>
    <definedName function="false" hidden="false" localSheetId="8" name="PP1.3" vbProcedure="false">#REF!</definedName>
    <definedName function="false" hidden="false" localSheetId="8" name="PP1.4" vbProcedure="false">#REF!</definedName>
    <definedName function="false" hidden="false" localSheetId="8" name="PP1.5" vbProcedure="false">#REF!</definedName>
    <definedName function="false" hidden="false" localSheetId="8" name="PP1.6" vbProcedure="false">#REF!</definedName>
    <definedName function="false" hidden="false" localSheetId="8" name="PP1.7" vbProcedure="false">#REF!</definedName>
    <definedName function="false" hidden="false" localSheetId="8" name="PP1.8" vbProcedure="false">#REF!</definedName>
    <definedName function="false" hidden="false" localSheetId="8" name="PP1.9" vbProcedure="false">#REF!</definedName>
    <definedName function="false" hidden="false" localSheetId="8" name="Print_Area_MI" vbProcedure="false">#REF!</definedName>
    <definedName function="false" hidden="false" localSheetId="8" name="PRINT_TITLES_MI" vbProcedure="false">#REF!</definedName>
    <definedName function="false" hidden="false" localSheetId="8" name="pt" vbProcedure="false">#REF!</definedName>
    <definedName function="false" hidden="true" localSheetId="8" name="q" vbProcedure="false">#REF!</definedName>
    <definedName function="false" hidden="true" localSheetId="8" name="QA" vbProcedure="false">#REF!</definedName>
    <definedName function="false" hidden="true" localSheetId="8" name="QD" vbProcedure="false">#REF!</definedName>
    <definedName function="false" hidden="true" localSheetId="8" name="qqq" vbProcedure="false">'[25]movim. doar (31_12_03)'!#ref!</definedName>
    <definedName function="false" hidden="true" localSheetId="8" name="QTD" vbProcedure="false">#REF!</definedName>
    <definedName function="false" hidden="true" localSheetId="8" name="QtEq" vbProcedure="false">#REF!</definedName>
    <definedName function="false" hidden="true" localSheetId="8" name="QtMo" vbProcedure="false">#REF!</definedName>
    <definedName function="false" hidden="true" localSheetId="8" name="QtMp" vbProcedure="false">#REF!</definedName>
    <definedName function="false" hidden="true" localSheetId="8" name="QtTr" vbProcedure="false">#REF!</definedName>
    <definedName function="false" hidden="false" localSheetId="8" name="REBAIXO" vbProcedure="false">#REF!</definedName>
    <definedName function="false" hidden="true" localSheetId="8" name="Relat" vbProcedure="false">#REF!</definedName>
    <definedName function="false" hidden="false" localSheetId="8" name="Renato" vbProcedure="false">#REF!</definedName>
    <definedName function="false" hidden="false" localSheetId="8" name="Renato1" vbProcedure="false">#REF!</definedName>
    <definedName function="false" hidden="true" localSheetId="8" name="RENATO3" vbProcedure="false">#REF!</definedName>
    <definedName function="false" hidden="true" localSheetId="8" name="RENATO4" vbProcedure="false">#REF!</definedName>
    <definedName function="false" hidden="true" localSheetId="8" name="RENATO5" vbProcedure="false">#REF!</definedName>
    <definedName function="false" hidden="true" localSheetId="8" name="RENATO7" vbProcedure="false">#REF!</definedName>
    <definedName function="false" hidden="true" localSheetId="8" name="RHTHNT" vbProcedure="false">[36]xref!#ref!</definedName>
    <definedName function="false" hidden="true" localSheetId="8" name="rr" vbProcedure="false">#REF!</definedName>
    <definedName function="false" hidden="true" localSheetId="8" name="rtr" vbProcedure="false">#REF!</definedName>
    <definedName function="false" hidden="false" localSheetId="8" name="S" vbProcedure="false">#REF!</definedName>
    <definedName function="false" hidden="true" localSheetId="8" name="sa" vbProcedure="false">#REF!</definedName>
    <definedName function="false" hidden="true" localSheetId="8" name="SE" vbProcedure="false">#REF!</definedName>
    <definedName function="false" hidden="false" localSheetId="8" name="SERV" vbProcedure="false">[1]compos1!#ref!</definedName>
    <definedName function="false" hidden="true" localSheetId="8" name="SGAREHHUJ" vbProcedure="false">#REF!</definedName>
    <definedName function="false" hidden="false" localSheetId="8" name="sicro" vbProcedure="false">#REF!</definedName>
    <definedName function="false" hidden="false" localSheetId="8" name="sjp" vbProcedure="false">#REF!</definedName>
    <definedName function="false" hidden="true" localSheetId="8" name="sogsafra" vbProcedure="false">[38]icatu!#ref!</definedName>
    <definedName function="false" hidden="true" localSheetId="8" name="SRV" vbProcedure="false">#REF!</definedName>
    <definedName function="false" hidden="true" localSheetId="8" name="SS" vbProcedure="false">#REF!</definedName>
    <definedName function="false" hidden="false" localSheetId="8" name="SubItemInvestimento" vbProcedure="false">OFFSET([28]DADOS!XEY$1,MATCH(#REF!,[28]DADOS!XFB$1:XFB$65536,0)-1,0,COUNTIF([28]DADOS!XEX$1:XEX$65536,#REF!),1)</definedName>
    <definedName function="false" hidden="true" localSheetId="8" name="Summary" vbProcedure="false">#REF!</definedName>
    <definedName function="false" hidden="true" localSheetId="8" name="Swvu.ACC." vbProcedure="false">#REF!</definedName>
    <definedName function="false" hidden="true" localSheetId="8" name="Swvu.AFAC." vbProcedure="false">#REF!</definedName>
    <definedName function="false" hidden="true" localSheetId="8" name="Swvu.ELIMLUCRO." vbProcedure="false">#REF!</definedName>
    <definedName function="false" hidden="true" localSheetId="8" name="Swvu.ESTOQUES." vbProcedure="false">#REF!</definedName>
    <definedName function="false" hidden="true" localSheetId="8" name="Swvu.Fabio." vbProcedure="false">#REF!</definedName>
    <definedName function="false" hidden="true" localSheetId="8" name="Swvu.LPERDAS." vbProcedure="false">#REF!</definedName>
    <definedName function="false" hidden="true" localSheetId="8" name="Swvu.RES432." vbProcedure="false">#REF!</definedName>
    <definedName function="false" hidden="true" localSheetId="8" name="Swvu.VERLUCRO." vbProcedure="false">#REF!</definedName>
    <definedName function="false" hidden="false" localSheetId="8" name="T" vbProcedure="false">#REF!</definedName>
    <definedName function="false" hidden="false" localSheetId="8" name="T.1" vbProcedure="false">#REF!</definedName>
    <definedName function="false" hidden="false" localSheetId="8" name="T.10" vbProcedure="false">#REF!</definedName>
    <definedName function="false" hidden="false" localSheetId="8" name="T.11" vbProcedure="false">#REF!</definedName>
    <definedName function="false" hidden="false" localSheetId="8" name="T.12" vbProcedure="false">#REF!</definedName>
    <definedName function="false" hidden="false" localSheetId="8" name="T.13" vbProcedure="false">#REF!</definedName>
    <definedName function="false" hidden="false" localSheetId="8" name="T.14" vbProcedure="false">#REF!</definedName>
    <definedName function="false" hidden="false" localSheetId="8" name="T.15" vbProcedure="false">#REF!</definedName>
    <definedName function="false" hidden="false" localSheetId="8" name="T.2" vbProcedure="false">#REF!</definedName>
    <definedName function="false" hidden="false" localSheetId="8" name="T.3" vbProcedure="false">#REF!</definedName>
    <definedName function="false" hidden="false" localSheetId="8" name="T.4" vbProcedure="false">#REF!</definedName>
    <definedName function="false" hidden="false" localSheetId="8" name="T.5" vbProcedure="false">#REF!</definedName>
    <definedName function="false" hidden="false" localSheetId="8" name="T.6" vbProcedure="false">#REF!</definedName>
    <definedName function="false" hidden="false" localSheetId="8" name="T.7" vbProcedure="false">#REF!</definedName>
    <definedName function="false" hidden="false" localSheetId="8" name="T.8" vbProcedure="false">#REF!</definedName>
    <definedName function="false" hidden="false" localSheetId="8" name="T.9" vbProcedure="false">#REF!</definedName>
    <definedName function="false" hidden="true" localSheetId="8" name="TOT" vbProcedure="false">#REF!</definedName>
    <definedName function="false" hidden="false" localSheetId="8" name="TOT.P" vbProcedure="false">#REF!</definedName>
    <definedName function="false" hidden="false" localSheetId="8" name="TOT1.P" vbProcedure="false">#REF!</definedName>
    <definedName function="false" hidden="false" localSheetId="8" name="Total1.1" vbProcedure="false">#REF!</definedName>
    <definedName function="false" hidden="false" localSheetId="8" name="Total1.10" vbProcedure="false">#REF!</definedName>
    <definedName function="false" hidden="false" localSheetId="8" name="Total1.11" vbProcedure="false">#REF!</definedName>
    <definedName function="false" hidden="false" localSheetId="8" name="Total1.12" vbProcedure="false">#REF!</definedName>
    <definedName function="false" hidden="false" localSheetId="8" name="Total1.2" vbProcedure="false">#REF!</definedName>
    <definedName function="false" hidden="false" localSheetId="8" name="Total1.3" vbProcedure="false">#REF!</definedName>
    <definedName function="false" hidden="false" localSheetId="8" name="Total1.4" vbProcedure="false">#REF!</definedName>
    <definedName function="false" hidden="false" localSheetId="8" name="Total1.5" vbProcedure="false">#REF!</definedName>
    <definedName function="false" hidden="false" localSheetId="8" name="Total1.6" vbProcedure="false">#REF!</definedName>
    <definedName function="false" hidden="false" localSheetId="8" name="Total1.7" vbProcedure="false">#REF!</definedName>
    <definedName function="false" hidden="false" localSheetId="8" name="Total1.8" vbProcedure="false">#REF!</definedName>
    <definedName function="false" hidden="false" localSheetId="8" name="Total1.9" vbProcedure="false">#REF!</definedName>
    <definedName function="false" hidden="false" localSheetId="8" name="Total2.1" vbProcedure="false">#REF!</definedName>
    <definedName function="false" hidden="false" localSheetId="8" name="Total2.10" vbProcedure="false">#REF!</definedName>
    <definedName function="false" hidden="false" localSheetId="8" name="Total2.11" vbProcedure="false">#REF!</definedName>
    <definedName function="false" hidden="false" localSheetId="8" name="Total2.12" vbProcedure="false">#REF!</definedName>
    <definedName function="false" hidden="false" localSheetId="8" name="Total2.13" vbProcedure="false">#REF!</definedName>
    <definedName function="false" hidden="false" localSheetId="8" name="Total2.14" vbProcedure="false">#REF!</definedName>
    <definedName function="false" hidden="false" localSheetId="8" name="Total2.15" vbProcedure="false">#REF!</definedName>
    <definedName function="false" hidden="false" localSheetId="8" name="Total2.16" vbProcedure="false">#REF!</definedName>
    <definedName function="false" hidden="false" localSheetId="8" name="Total2.17" vbProcedure="false">#REF!</definedName>
    <definedName function="false" hidden="false" localSheetId="8" name="Total2.18" vbProcedure="false">#REF!</definedName>
    <definedName function="false" hidden="false" localSheetId="8" name="Total2.2" vbProcedure="false">#REF!</definedName>
    <definedName function="false" hidden="false" localSheetId="8" name="Total2.3" vbProcedure="false">#REF!</definedName>
    <definedName function="false" hidden="false" localSheetId="8" name="Total2.4" vbProcedure="false">#REF!</definedName>
    <definedName function="false" hidden="false" localSheetId="8" name="Total2.5" vbProcedure="false">#REF!</definedName>
    <definedName function="false" hidden="false" localSheetId="8" name="Total2.6" vbProcedure="false">#REF!</definedName>
    <definedName function="false" hidden="false" localSheetId="8" name="Total2.7" vbProcedure="false">#REF!</definedName>
    <definedName function="false" hidden="false" localSheetId="8" name="Total2.8" vbProcedure="false">#REF!</definedName>
    <definedName function="false" hidden="false" localSheetId="8" name="Total2.9" vbProcedure="false">#REF!</definedName>
    <definedName function="false" hidden="false" localSheetId="8" name="Total3.1" vbProcedure="false">#REF!</definedName>
    <definedName function="false" hidden="false" localSheetId="8" name="Total3.2" vbProcedure="false">#REF!</definedName>
    <definedName function="false" hidden="false" localSheetId="8" name="Total3.3" vbProcedure="false">#REF!</definedName>
    <definedName function="false" hidden="false" localSheetId="8" name="Total3.4" vbProcedure="false">#REF!</definedName>
    <definedName function="false" hidden="false" localSheetId="8" name="Totalb1.1" vbProcedure="false">#REF!</definedName>
    <definedName function="false" hidden="false" localSheetId="8" name="Totalb1.2" vbProcedure="false">#REF!</definedName>
    <definedName function="false" hidden="false" localSheetId="8" name="Totalb1.3" vbProcedure="false">#REF!</definedName>
    <definedName function="false" hidden="false" localSheetId="8" name="Totalb1.4" vbProcedure="false">#REF!</definedName>
    <definedName function="false" hidden="false" localSheetId="8" name="Totalb1.5" vbProcedure="false">#REF!</definedName>
    <definedName function="false" hidden="false" localSheetId="8" name="Totalb1.6" vbProcedure="false">#REF!</definedName>
    <definedName function="false" hidden="false" localSheetId="8" name="Totalb2.1" vbProcedure="false">#REF!</definedName>
    <definedName function="false" hidden="false" localSheetId="8" name="Totalb2.2" vbProcedure="false">#REF!</definedName>
    <definedName function="false" hidden="false" localSheetId="8" name="Totalb2.3" vbProcedure="false">#REF!</definedName>
    <definedName function="false" hidden="false" localSheetId="8" name="Totalb2.4" vbProcedure="false">#REF!</definedName>
    <definedName function="false" hidden="false" localSheetId="8" name="Totalb2.5" vbProcedure="false">#REF!</definedName>
    <definedName function="false" hidden="false" localSheetId="8" name="Totalb2.6" vbProcedure="false">#REF!</definedName>
    <definedName function="false" hidden="false" localSheetId="8" name="Totalb2.7" vbProcedure="false">#REF!</definedName>
    <definedName function="false" hidden="false" localSheetId="8" name="Totalc1.1" vbProcedure="false">#REF!</definedName>
    <definedName function="false" hidden="false" localSheetId="8" name="Totalc1.2" vbProcedure="false">#REF!</definedName>
    <definedName function="false" hidden="false" localSheetId="8" name="Totalc2.1" vbProcedure="false">#REF!</definedName>
    <definedName function="false" hidden="false" localSheetId="8" name="Totald1.0" vbProcedure="false">#REF!</definedName>
    <definedName function="false" hidden="false" localSheetId="8" name="Totald2.1" vbProcedure="false">#REF!</definedName>
    <definedName function="false" hidden="false" localSheetId="8" name="Totale1.0" vbProcedure="false">#REF!</definedName>
    <definedName function="false" hidden="false" localSheetId="8" name="Totale2.0" vbProcedure="false">#REF!</definedName>
    <definedName function="false" hidden="false" localSheetId="8" name="Totalgeral1" vbProcedure="false">#REF!</definedName>
    <definedName function="false" hidden="false" localSheetId="8" name="Totalgeral1a12" vbProcedure="false">#REF!</definedName>
    <definedName function="false" hidden="false" localSheetId="8" name="Totalgeral2" vbProcedure="false">#REF!</definedName>
    <definedName function="false" hidden="false" localSheetId="8" name="Totalgeral3" vbProcedure="false">#REF!</definedName>
    <definedName function="false" hidden="false" localSheetId="8" name="TotalgeralA" vbProcedure="false">#REF!</definedName>
    <definedName function="false" hidden="false" localSheetId="8" name="TotalgeralB" vbProcedure="false">#REF!</definedName>
    <definedName function="false" hidden="false" localSheetId="8" name="Totalgeralb1" vbProcedure="false">#REF!</definedName>
    <definedName function="false" hidden="false" localSheetId="8" name="Totalgeralb2" vbProcedure="false">#REF!</definedName>
    <definedName function="false" hidden="false" localSheetId="8" name="TotalgeralC" vbProcedure="false">#REF!</definedName>
    <definedName function="false" hidden="false" localSheetId="8" name="Totalgeralc1" vbProcedure="false">#REF!</definedName>
    <definedName function="false" hidden="false" localSheetId="8" name="Totalgeralc2" vbProcedure="false">#REF!</definedName>
    <definedName function="false" hidden="false" localSheetId="8" name="TotalgeralD" vbProcedure="false">#REF!</definedName>
    <definedName function="false" hidden="false" localSheetId="8" name="Totalgerald1" vbProcedure="false">#REF!</definedName>
    <definedName function="false" hidden="false" localSheetId="8" name="Totalgerald2" vbProcedure="false">#REF!</definedName>
    <definedName function="false" hidden="false" localSheetId="8" name="TotalgeralE" vbProcedure="false">#REF!</definedName>
    <definedName function="false" hidden="false" localSheetId="8" name="Totalgerale1" vbProcedure="false">#REF!</definedName>
    <definedName function="false" hidden="false" localSheetId="8" name="Totalgerale2" vbProcedure="false">#REF!</definedName>
    <definedName function="false" hidden="true" localSheetId="8" name="TP" vbProcedure="false">#REF!</definedName>
    <definedName function="false" hidden="false" localSheetId="8" name="tssd" vbProcedure="false">[1]compos1!#ref!</definedName>
    <definedName function="false" hidden="false" localSheetId="8" name="TT" vbProcedure="false">#REF!</definedName>
    <definedName function="false" hidden="false" localSheetId="8" name="TT.1" vbProcedure="false">#REF!</definedName>
    <definedName function="false" hidden="false" localSheetId="8" name="TT.10" vbProcedure="false">#REF!</definedName>
    <definedName function="false" hidden="false" localSheetId="8" name="TT.11" vbProcedure="false">#REF!</definedName>
    <definedName function="false" hidden="false" localSheetId="8" name="TT.12" vbProcedure="false">#REF!</definedName>
    <definedName function="false" hidden="false" localSheetId="8" name="TT.13" vbProcedure="false">#REF!</definedName>
    <definedName function="false" hidden="false" localSheetId="8" name="TT.14" vbProcedure="false">#REF!</definedName>
    <definedName function="false" hidden="false" localSheetId="8" name="TT.15" vbProcedure="false">#REF!</definedName>
    <definedName function="false" hidden="false" localSheetId="8" name="TT.2" vbProcedure="false">#REF!</definedName>
    <definedName function="false" hidden="false" localSheetId="8" name="TT.3" vbProcedure="false">#REF!</definedName>
    <definedName function="false" hidden="false" localSheetId="8" name="TT.4" vbProcedure="false">#REF!</definedName>
    <definedName function="false" hidden="false" localSheetId="8" name="TT.5" vbProcedure="false">#REF!</definedName>
    <definedName function="false" hidden="false" localSheetId="8" name="TT.6" vbProcedure="false">#REF!</definedName>
    <definedName function="false" hidden="false" localSheetId="8" name="TT.7" vbProcedure="false">#REF!</definedName>
    <definedName function="false" hidden="false" localSheetId="8" name="TT.8" vbProcedure="false">#REF!</definedName>
    <definedName function="false" hidden="false" localSheetId="8" name="TT.9" vbProcedure="false">#REF!</definedName>
    <definedName function="false" hidden="true" localSheetId="8" name="ty" vbProcedure="false">#REF!</definedName>
    <definedName function="false" hidden="true" localSheetId="8" name="TYUJ" vbProcedure="false">#REF!</definedName>
    <definedName function="false" hidden="true" localSheetId="8" name="uo" vbProcedure="false">#REF!</definedName>
    <definedName function="false" hidden="true" localSheetId="8" name="uu" vbProcedure="false">#REF!</definedName>
    <definedName function="false" hidden="true" localSheetId="8" name="uyt" vbProcedure="false">#REF!</definedName>
    <definedName function="false" hidden="true" localSheetId="8" name="WEHAERHTUY7J" vbProcedure="false">#REF!</definedName>
    <definedName function="false" hidden="true" localSheetId="8" name="XRefActiveRow" vbProcedure="false">#REF!</definedName>
    <definedName function="false" hidden="true" localSheetId="8" name="XRefCopy1" vbProcedure="false">#REF!</definedName>
    <definedName function="false" hidden="true" localSheetId="8" name="XRefCopy10" vbProcedure="false">#REF!</definedName>
    <definedName function="false" hidden="true" localSheetId="8" name="XRefCopy10Row" vbProcedure="false">#REF!</definedName>
    <definedName function="false" hidden="true" localSheetId="8" name="XRefCopy11" vbProcedure="false">#REF!</definedName>
    <definedName function="false" hidden="true" localSheetId="8" name="XRefCopy11Row" vbProcedure="false">#REF!</definedName>
    <definedName function="false" hidden="true" localSheetId="8" name="XRefCopy12" vbProcedure="false">#REF!</definedName>
    <definedName function="false" hidden="true" localSheetId="8" name="XRefCopy120" vbProcedure="false">'[45]mútuos não realizáveis'!#ref!</definedName>
    <definedName function="false" hidden="true" localSheetId="8" name="XRefCopy123" vbProcedure="false">'[45]mútuos não realizáveis'!#ref!</definedName>
    <definedName function="false" hidden="true" localSheetId="8" name="XRefCopy124" vbProcedure="false">#REF!</definedName>
    <definedName function="false" hidden="true" localSheetId="8" name="XRefCopy125" vbProcedure="false">#REF!</definedName>
    <definedName function="false" hidden="true" localSheetId="8" name="XRefCopy12Row" vbProcedure="false">#REF!</definedName>
    <definedName function="false" hidden="true" localSheetId="8" name="XRefCopy13" vbProcedure="false">#REF!</definedName>
    <definedName function="false" hidden="true" localSheetId="8" name="XRefCopy13Row" vbProcedure="false">#REF!</definedName>
    <definedName function="false" hidden="true" localSheetId="8" name="XRefCopy14" vbProcedure="false">#REF!</definedName>
    <definedName function="false" hidden="true" localSheetId="8" name="XRefCopy14Row" vbProcedure="false">#REF!</definedName>
    <definedName function="false" hidden="true" localSheetId="8" name="XRefCopy15" vbProcedure="false">[42]bp!#ref!</definedName>
    <definedName function="false" hidden="true" localSheetId="8" name="XRefCopy15Row" vbProcedure="false">#REF!</definedName>
    <definedName function="false" hidden="true" localSheetId="8" name="XRefCopy16" vbProcedure="false">#REF!</definedName>
    <definedName function="false" hidden="true" localSheetId="8" name="XRefCopy16Row" vbProcedure="false">#REF!</definedName>
    <definedName function="false" hidden="true" localSheetId="8" name="XRefCopy17" vbProcedure="false">[42]bp!#ref!</definedName>
    <definedName function="false" hidden="true" localSheetId="8" name="XRefCopy17Row" vbProcedure="false">#REF!</definedName>
    <definedName function="false" hidden="true" localSheetId="8" name="XRefCopy18" vbProcedure="false">#REF!</definedName>
    <definedName function="false" hidden="true" localSheetId="8" name="XRefCopy18Row" vbProcedure="false">#REF!</definedName>
    <definedName function="false" hidden="true" localSheetId="8" name="XRefCopy19" vbProcedure="false">#REF!</definedName>
    <definedName function="false" hidden="true" localSheetId="8" name="XRefCopy19Row" vbProcedure="false">#REF!</definedName>
    <definedName function="false" hidden="true" localSheetId="8" name="XRefCopy1Row" vbProcedure="false">#REF!</definedName>
    <definedName function="false" hidden="true" localSheetId="8" name="XRefCopy2" vbProcedure="false">#REF!</definedName>
    <definedName function="false" hidden="true" localSheetId="8" name="XRefCopy20" vbProcedure="false">#REF!</definedName>
    <definedName function="false" hidden="true" localSheetId="8" name="XRefCopy20Row" vbProcedure="false">#REF!</definedName>
    <definedName function="false" hidden="true" localSheetId="8" name="XRefCopy21" vbProcedure="false">#REF!</definedName>
    <definedName function="false" hidden="true" localSheetId="8" name="XRefCopy21Row" vbProcedure="false">#REF!</definedName>
    <definedName function="false" hidden="true" localSheetId="8" name="XRefCopy22" vbProcedure="false">#REF!</definedName>
    <definedName function="false" hidden="true" localSheetId="8" name="XRefCopy22Row" vbProcedure="false">#REF!</definedName>
    <definedName function="false" hidden="true" localSheetId="8" name="XRefCopy23" vbProcedure="false">#REF!</definedName>
    <definedName function="false" hidden="true" localSheetId="8" name="XRefCopy23Row" vbProcedure="false">#REF!</definedName>
    <definedName function="false" hidden="true" localSheetId="8" name="XRefCopy24" vbProcedure="false">#REF!</definedName>
    <definedName function="false" hidden="true" localSheetId="8" name="XRefCopy24Row" vbProcedure="false">#REF!</definedName>
    <definedName function="false" hidden="true" localSheetId="8" name="XRefCopy25" vbProcedure="false">#REF!</definedName>
    <definedName function="false" hidden="true" localSheetId="8" name="XRefCopy25Row" vbProcedure="false">#REF!</definedName>
    <definedName function="false" hidden="true" localSheetId="8" name="XRefCopy26" vbProcedure="false">#REF!</definedName>
    <definedName function="false" hidden="true" localSheetId="8" name="XRefCopy27" vbProcedure="false">#REF!</definedName>
    <definedName function="false" hidden="true" localSheetId="8" name="XRefCopy27Row" vbProcedure="false">#REF!</definedName>
    <definedName function="false" hidden="true" localSheetId="8" name="XRefCopy28" vbProcedure="false">#REF!</definedName>
    <definedName function="false" hidden="true" localSheetId="8" name="XRefCopy28Row" vbProcedure="false">#REF!</definedName>
    <definedName function="false" hidden="true" localSheetId="8" name="XRefCopy29" vbProcedure="false">#REF!</definedName>
    <definedName function="false" hidden="true" localSheetId="8" name="XRefCopy29Row" vbProcedure="false">#REF!</definedName>
    <definedName function="false" hidden="true" localSheetId="8" name="XRefCopy2Row" vbProcedure="false">#REF!</definedName>
    <definedName function="false" hidden="true" localSheetId="8" name="XRefCopy3" vbProcedure="false">#REF!</definedName>
    <definedName function="false" hidden="true" localSheetId="8" name="XRefCopy30" vbProcedure="false">#REF!</definedName>
    <definedName function="false" hidden="true" localSheetId="8" name="XRefCopy30Row" vbProcedure="false">#REF!</definedName>
    <definedName function="false" hidden="true" localSheetId="8" name="XRefCopy31" vbProcedure="false">#REF!</definedName>
    <definedName function="false" hidden="true" localSheetId="8" name="XRefCopy31Row" vbProcedure="false">#REF!</definedName>
    <definedName function="false" hidden="true" localSheetId="8" name="XRefCopy32" vbProcedure="false">#REF!</definedName>
    <definedName function="false" hidden="true" localSheetId="8" name="XRefCopy32Row" vbProcedure="false">#REF!</definedName>
    <definedName function="false" hidden="true" localSheetId="8" name="XRefCopy33" vbProcedure="false">[47]dre!#ref!</definedName>
    <definedName function="false" hidden="true" localSheetId="8" name="XRefCopy33Row" vbProcedure="false">#REF!</definedName>
    <definedName function="false" hidden="true" localSheetId="8" name="XRefCopy34" vbProcedure="false">#REF!</definedName>
    <definedName function="false" hidden="true" localSheetId="8" name="XRefCopy34Row" vbProcedure="false">#REF!</definedName>
    <definedName function="false" hidden="true" localSheetId="8" name="XRefCopy35" vbProcedure="false">#REF!</definedName>
    <definedName function="false" hidden="true" localSheetId="8" name="XRefCopy35Row" vbProcedure="false">#REF!</definedName>
    <definedName function="false" hidden="true" localSheetId="8" name="XRefCopy36" vbProcedure="false">#REF!</definedName>
    <definedName function="false" hidden="true" localSheetId="8" name="XRefCopy36Row" vbProcedure="false">#REF!</definedName>
    <definedName function="false" hidden="true" localSheetId="8" name="XRefCopy37" vbProcedure="false">#REF!</definedName>
    <definedName function="false" hidden="true" localSheetId="8" name="XRefCopy37Row" vbProcedure="false">#REF!</definedName>
    <definedName function="false" hidden="true" localSheetId="8" name="XRefCopy38" vbProcedure="false">#REF!</definedName>
    <definedName function="false" hidden="true" localSheetId="8" name="XRefCopy38Row" vbProcedure="false">#REF!</definedName>
    <definedName function="false" hidden="true" localSheetId="8" name="XRefCopy39" vbProcedure="false">#REF!</definedName>
    <definedName function="false" hidden="true" localSheetId="8" name="XRefCopy39Row" vbProcedure="false">#REF!</definedName>
    <definedName function="false" hidden="true" localSheetId="8" name="XRefCopy3Row" vbProcedure="false">#REF!</definedName>
    <definedName function="false" hidden="true" localSheetId="8" name="XRefCopy4" vbProcedure="false">#REF!</definedName>
    <definedName function="false" hidden="true" localSheetId="8" name="XRefCopy40" vbProcedure="false">#REF!</definedName>
    <definedName function="false" hidden="true" localSheetId="8" name="XRefCopy40Row" vbProcedure="false">#REF!</definedName>
    <definedName function="false" hidden="true" localSheetId="8" name="XRefCopy41" vbProcedure="false">#REF!</definedName>
    <definedName function="false" hidden="true" localSheetId="8" name="XRefCopy41Row" vbProcedure="false">#REF!</definedName>
    <definedName function="false" hidden="true" localSheetId="8" name="XRefCopy42" vbProcedure="false">#REF!</definedName>
    <definedName function="false" hidden="true" localSheetId="8" name="XRefCopy42Row" vbProcedure="false">#REF!</definedName>
    <definedName function="false" hidden="true" localSheetId="8" name="XRefCopy43" vbProcedure="false">#REF!</definedName>
    <definedName function="false" hidden="true" localSheetId="8" name="XRefCopy43Row" vbProcedure="false">#REF!</definedName>
    <definedName function="false" hidden="true" localSheetId="8" name="XRefCopy44" vbProcedure="false">#REF!</definedName>
    <definedName function="false" hidden="true" localSheetId="8" name="XRefCopy44Row" vbProcedure="false">#REF!</definedName>
    <definedName function="false" hidden="true" localSheetId="8" name="XRefCopy45" vbProcedure="false">'[51]paes inss'!#ref!</definedName>
    <definedName function="false" hidden="true" localSheetId="8" name="XRefCopy45Row" vbProcedure="false">#REF!</definedName>
    <definedName function="false" hidden="true" localSheetId="8" name="XRefCopy46" vbProcedure="false">'[51]paes inss'!#ref!</definedName>
    <definedName function="false" hidden="true" localSheetId="8" name="XRefCopy46Row" vbProcedure="false">#REF!</definedName>
    <definedName function="false" hidden="true" localSheetId="8" name="XRefCopy47" vbProcedure="false">#REF!</definedName>
    <definedName function="false" hidden="true" localSheetId="8" name="XRefCopy47Row" vbProcedure="false">#REF!</definedName>
    <definedName function="false" hidden="true" localSheetId="8" name="XRefCopy48Row" vbProcedure="false">#REF!</definedName>
    <definedName function="false" hidden="true" localSheetId="8" name="XRefCopy49Row" vbProcedure="false">#REF!</definedName>
    <definedName function="false" hidden="true" localSheetId="8" name="XRefCopy4Row" vbProcedure="false">#REF!</definedName>
    <definedName function="false" hidden="true" localSheetId="8" name="XRefCopy5" vbProcedure="false">#REF!</definedName>
    <definedName function="false" hidden="true" localSheetId="8" name="XRefCopy50" vbProcedure="false">#REF!</definedName>
    <definedName function="false" hidden="true" localSheetId="8" name="XRefCopy50Row" vbProcedure="false">#REF!</definedName>
    <definedName function="false" hidden="true" localSheetId="8" name="XRefCopy51" vbProcedure="false">#REF!</definedName>
    <definedName function="false" hidden="true" localSheetId="8" name="XRefCopy51Row" vbProcedure="false">#REF!</definedName>
    <definedName function="false" hidden="true" localSheetId="8" name="XRefCopy52" vbProcedure="false">'[53]paes tributos federais'!#ref!</definedName>
    <definedName function="false" hidden="true" localSheetId="8" name="XRefCopy52Row" vbProcedure="false">#REF!</definedName>
    <definedName function="false" hidden="true" localSheetId="8" name="XRefCopy53" vbProcedure="false">#REF!</definedName>
    <definedName function="false" hidden="true" localSheetId="8" name="XRefCopy53Row" vbProcedure="false">#REF!</definedName>
    <definedName function="false" hidden="true" localSheetId="8" name="XRefCopy54" vbProcedure="false">#REF!</definedName>
    <definedName function="false" hidden="true" localSheetId="8" name="XRefCopy54Row" vbProcedure="false">#REF!</definedName>
    <definedName function="false" hidden="true" localSheetId="8" name="XRefCopy55" vbProcedure="false">#REF!</definedName>
    <definedName function="false" hidden="true" localSheetId="8" name="XRefCopy55Row" vbProcedure="false">#REF!</definedName>
    <definedName function="false" hidden="true" localSheetId="8" name="XRefCopy56" vbProcedure="false">#REF!</definedName>
    <definedName function="false" hidden="true" localSheetId="8" name="XRefCopy56Row" vbProcedure="false">#REF!</definedName>
    <definedName function="false" hidden="true" localSheetId="8" name="XRefCopy57" vbProcedure="false">#REF!</definedName>
    <definedName function="false" hidden="true" localSheetId="8" name="XRefCopy57Row" vbProcedure="false">#REF!</definedName>
    <definedName function="false" hidden="true" localSheetId="8" name="XRefCopy58" vbProcedure="false">#REF!</definedName>
    <definedName function="false" hidden="true" localSheetId="8" name="XRefCopy58Row" vbProcedure="false">#REF!</definedName>
    <definedName function="false" hidden="true" localSheetId="8" name="XRefCopy59" vbProcedure="false">#REF!</definedName>
    <definedName function="false" hidden="true" localSheetId="8" name="XRefCopy59Row" vbProcedure="false">#REF!</definedName>
    <definedName function="false" hidden="true" localSheetId="8" name="XRefCopy5Row" vbProcedure="false">#REF!</definedName>
    <definedName function="false" hidden="true" localSheetId="8" name="XRefCopy6" vbProcedure="false">#REF!</definedName>
    <definedName function="false" hidden="true" localSheetId="8" name="XRefCopy60" vbProcedure="false">'[41]fluxo consolidado holding'!#ref!</definedName>
    <definedName function="false" hidden="true" localSheetId="8" name="XRefCopy60Row" vbProcedure="false">#REF!</definedName>
    <definedName function="false" hidden="true" localSheetId="8" name="XRefCopy61" vbProcedure="false">'[54]mapa de resultado'!#ref!</definedName>
    <definedName function="false" hidden="true" localSheetId="8" name="XRefCopy61Row" vbProcedure="false">#REF!</definedName>
    <definedName function="false" hidden="true" localSheetId="8" name="XRefCopy62" vbProcedure="false">'[41]fluxo consolidado holding'!#ref!</definedName>
    <definedName function="false" hidden="true" localSheetId="8" name="XRefCopy62Row" vbProcedure="false">#REF!</definedName>
    <definedName function="false" hidden="true" localSheetId="8" name="XRefCopy63" vbProcedure="false">'[41]fluxo consolidado holding'!#ref!</definedName>
    <definedName function="false" hidden="true" localSheetId="8" name="XRefCopy63Row" vbProcedure="false">#REF!</definedName>
    <definedName function="false" hidden="true" localSheetId="8" name="XRefCopy64" vbProcedure="false">'[41]fluxo consolidado holding'!#ref!</definedName>
    <definedName function="false" hidden="true" localSheetId="8" name="XRefCopy64Row" vbProcedure="false">#REF!</definedName>
    <definedName function="false" hidden="true" localSheetId="8" name="XRefCopy65" vbProcedure="false">'[41]fluxo consolidado holding'!#ref!</definedName>
    <definedName function="false" hidden="true" localSheetId="8" name="XRefCopy65Row" vbProcedure="false">#REF!</definedName>
    <definedName function="false" hidden="true" localSheetId="8" name="XRefCopy66" vbProcedure="false">#REF!</definedName>
    <definedName function="false" hidden="true" localSheetId="8" name="XRefCopy66Row" vbProcedure="false">#REF!</definedName>
    <definedName function="false" hidden="true" localSheetId="8" name="XRefCopy67" vbProcedure="false">'[44]receitas vendas inpacel'!#ref!</definedName>
    <definedName function="false" hidden="true" localSheetId="8" name="XRefCopy67Row" vbProcedure="false">#REF!</definedName>
    <definedName function="false" hidden="true" localSheetId="8" name="XRefCopy68" vbProcedure="false">#REF!</definedName>
    <definedName function="false" hidden="true" localSheetId="8" name="XRefCopy68Row" vbProcedure="false">#REF!</definedName>
    <definedName function="false" hidden="true" localSheetId="8" name="XRefCopy69Row" vbProcedure="false">#REF!</definedName>
    <definedName function="false" hidden="true" localSheetId="8" name="XRefCopy6Row" vbProcedure="false">#REF!</definedName>
    <definedName function="false" hidden="true" localSheetId="8" name="XRefCopy70" vbProcedure="false">'[56]pas vendas'!#ref!</definedName>
    <definedName function="false" hidden="true" localSheetId="8" name="XRefCopy70Row" vbProcedure="false">#REF!</definedName>
    <definedName function="false" hidden="true" localSheetId="8" name="XRefCopy71" vbProcedure="false">'[56]pas vendas'!#ref!</definedName>
    <definedName function="false" hidden="true" localSheetId="8" name="XRefCopy71Row" vbProcedure="false">#REF!</definedName>
    <definedName function="false" hidden="true" localSheetId="8" name="XRefCopy72" vbProcedure="false">#REF!</definedName>
    <definedName function="false" hidden="true" localSheetId="8" name="XRefCopy72Row" vbProcedure="false">#REF!</definedName>
    <definedName function="false" hidden="true" localSheetId="8" name="XRefCopy73" vbProcedure="false">'[56]pas vendas'!#ref!</definedName>
    <definedName function="false" hidden="true" localSheetId="8" name="XRefCopy73Row" vbProcedure="false">#REF!</definedName>
    <definedName function="false" hidden="true" localSheetId="8" name="XRefCopy74" vbProcedure="false">#REF!</definedName>
    <definedName function="false" hidden="true" localSheetId="8" name="XRefCopy74Row" vbProcedure="false">#REF!</definedName>
    <definedName function="false" hidden="true" localSheetId="8" name="XRefCopy75" vbProcedure="false">#REF!</definedName>
    <definedName function="false" hidden="true" localSheetId="8" name="XRefCopy75Row" vbProcedure="false">#REF!</definedName>
    <definedName function="false" hidden="true" localSheetId="8" name="XRefCopy76" vbProcedure="false">'[44]receitas vendas inpacel'!#ref!</definedName>
    <definedName function="false" hidden="true" localSheetId="8" name="XRefCopy76Row" vbProcedure="false">#REF!</definedName>
    <definedName function="false" hidden="true" localSheetId="8" name="XRefCopy77" vbProcedure="false">'[44]pas deduções venda inpacel'!#ref!</definedName>
    <definedName function="false" hidden="true" localSheetId="8" name="XRefCopy77Row" vbProcedure="false">#REF!</definedName>
    <definedName function="false" hidden="true" localSheetId="8" name="XRefCopy78" vbProcedure="false">#REF!</definedName>
    <definedName function="false" hidden="true" localSheetId="8" name="XRefCopy78Row" vbProcedure="false">#REF!</definedName>
    <definedName function="false" hidden="true" localSheetId="8" name="XRefCopy79" vbProcedure="false">#REF!</definedName>
    <definedName function="false" hidden="true" localSheetId="8" name="XRefCopy79Row" vbProcedure="false">#REF!</definedName>
    <definedName function="false" hidden="true" localSheetId="8" name="XRefCopy7Row" vbProcedure="false">[57]xref!#ref!</definedName>
    <definedName function="false" hidden="true" localSheetId="8" name="XRefCopy8" vbProcedure="false">#REF!</definedName>
    <definedName function="false" hidden="true" localSheetId="8" name="XRefCopy80" vbProcedure="false">#REF!</definedName>
    <definedName function="false" hidden="true" localSheetId="8" name="XRefCopy80Row" vbProcedure="false">#REF!</definedName>
    <definedName function="false" hidden="true" localSheetId="8" name="XRefCopy81" vbProcedure="false">'[54]mapa de resultado'!#ref!</definedName>
    <definedName function="false" hidden="true" localSheetId="8" name="XRefCopy81Row" vbProcedure="false">#REF!</definedName>
    <definedName function="false" hidden="true" localSheetId="8" name="XRefCopy82" vbProcedure="false">'[47]pas vendas'!#ref!</definedName>
    <definedName function="false" hidden="true" localSheetId="8" name="XRefCopy82Row" vbProcedure="false">#REF!</definedName>
    <definedName function="false" hidden="true" localSheetId="8" name="XRefCopy83" vbProcedure="false">#REF!</definedName>
    <definedName function="false" hidden="true" localSheetId="8" name="XRefCopy83Row" vbProcedure="false">[49]xref!#ref!</definedName>
    <definedName function="false" hidden="true" localSheetId="8" name="XRefCopy84" vbProcedure="false">'[44]deducoes venda ip'!#ref!</definedName>
    <definedName function="false" hidden="true" localSheetId="8" name="XRefCopy85" vbProcedure="false">'[44]deducoes venda ip'!#ref!</definedName>
    <definedName function="false" hidden="true" localSheetId="8" name="XRefCopy85Row" vbProcedure="false">[49]xref!#ref!</definedName>
    <definedName function="false" hidden="true" localSheetId="8" name="XRefCopy86" vbProcedure="false">'[44]deducoes venda ip'!#ref!</definedName>
    <definedName function="false" hidden="true" localSheetId="8" name="XRefCopy86Row" vbProcedure="false">[49]xref!#ref!</definedName>
    <definedName function="false" hidden="true" localSheetId="8" name="XRefCopy87" vbProcedure="false">'[47]pas vendas'!#ref!</definedName>
    <definedName function="false" hidden="true" localSheetId="8" name="XRefCopy87Row" vbProcedure="false">[58]xref!#ref!</definedName>
    <definedName function="false" hidden="true" localSheetId="8" name="XRefCopy8Row" vbProcedure="false">#REF!</definedName>
    <definedName function="false" hidden="true" localSheetId="8" name="XRefCopy9" vbProcedure="false">#REF!</definedName>
    <definedName function="false" hidden="true" localSheetId="8" name="XRefCopy95" vbProcedure="false">#REF!</definedName>
    <definedName function="false" hidden="true" localSheetId="8" name="XRefCopy96" vbProcedure="false">#REF!</definedName>
    <definedName function="false" hidden="true" localSheetId="8" name="XRefCopy97" vbProcedure="false">#REF!</definedName>
    <definedName function="false" hidden="true" localSheetId="8" name="XRefCopy9Row" vbProcedure="false">[59]xref!#ref!</definedName>
    <definedName function="false" hidden="true" localSheetId="8" name="XRefPaste1" vbProcedure="false">#REF!</definedName>
    <definedName function="false" hidden="true" localSheetId="8" name="XRefPaste10" vbProcedure="false">#REF!</definedName>
    <definedName function="false" hidden="true" localSheetId="8" name="XRefPaste100Row" vbProcedure="false">#REF!</definedName>
    <definedName function="false" hidden="true" localSheetId="8" name="XRefPaste101" vbProcedure="false">[60]balanço!#REF!</definedName>
    <definedName function="false" hidden="true" localSheetId="8" name="XRefPaste101Row" vbProcedure="false">#REF!</definedName>
    <definedName function="false" hidden="true" localSheetId="8" name="XRefPaste102" vbProcedure="false">#REF!</definedName>
    <definedName function="false" hidden="true" localSheetId="8" name="XRefPaste102Row" vbProcedure="false">#REF!</definedName>
    <definedName function="false" hidden="true" localSheetId="8" name="XRefPaste103" vbProcedure="false">#REF!</definedName>
    <definedName function="false" hidden="true" localSheetId="8" name="XRefPaste103Row" vbProcedure="false">#REF!</definedName>
    <definedName function="false" hidden="true" localSheetId="8" name="XRefPaste104Row" vbProcedure="false">#REF!</definedName>
    <definedName function="false" hidden="true" localSheetId="8" name="XRefPaste105Row" vbProcedure="false">#REF!</definedName>
    <definedName function="false" hidden="true" localSheetId="8" name="XRefPaste106" vbProcedure="false">#REF!</definedName>
    <definedName function="false" hidden="true" localSheetId="8" name="XRefPaste106Row" vbProcedure="false">#REF!</definedName>
    <definedName function="false" hidden="true" localSheetId="8" name="XRefPaste107Row" vbProcedure="false">#REF!</definedName>
    <definedName function="false" hidden="true" localSheetId="8" name="XRefPaste108Row" vbProcedure="false">#REF!</definedName>
    <definedName function="false" hidden="true" localSheetId="8" name="XRefPaste10Row" vbProcedure="false">#REF!</definedName>
    <definedName function="false" hidden="true" localSheetId="8" name="XRefPaste11" vbProcedure="false">#REF!</definedName>
    <definedName function="false" hidden="true" localSheetId="8" name="XRefPaste111Row" vbProcedure="false">#REF!</definedName>
    <definedName function="false" hidden="true" localSheetId="8" name="XRefPaste112Row" vbProcedure="false">#REF!</definedName>
    <definedName function="false" hidden="true" localSheetId="8" name="XRefPaste117" vbProcedure="false">'[54]mapa de resultado'!#ref!</definedName>
    <definedName function="false" hidden="true" localSheetId="8" name="XRefPaste117Row" vbProcedure="false">#REF!</definedName>
    <definedName function="false" hidden="true" localSheetId="8" name="XRefPaste118" vbProcedure="false">'[54]mapa de resultado'!#ref!</definedName>
    <definedName function="false" hidden="true" localSheetId="8" name="XRefPaste118Row" vbProcedure="false">#REF!</definedName>
    <definedName function="false" hidden="true" localSheetId="8" name="XRefPaste119" vbProcedure="false">'[54]mapa de resultado'!#ref!</definedName>
    <definedName function="false" hidden="true" localSheetId="8" name="XRefPaste119Row" vbProcedure="false">#REF!</definedName>
    <definedName function="false" hidden="true" localSheetId="8" name="XRefPaste11Row" vbProcedure="false">#REF!</definedName>
    <definedName function="false" hidden="true" localSheetId="8" name="XRefPaste12" vbProcedure="false">#REF!</definedName>
    <definedName function="false" hidden="true" localSheetId="8" name="XRefPaste120" vbProcedure="false">#REF!</definedName>
    <definedName function="false" hidden="true" localSheetId="8" name="XRefPaste120Row" vbProcedure="false">#REF!</definedName>
    <definedName function="false" hidden="true" localSheetId="8" name="XRefPaste121Row" vbProcedure="false">#REF!</definedName>
    <definedName function="false" hidden="true" localSheetId="8" name="XRefPaste122Row" vbProcedure="false">#REF!</definedName>
    <definedName function="false" hidden="true" localSheetId="8" name="XRefPaste123Row" vbProcedure="false">#REF!</definedName>
    <definedName function="false" hidden="true" localSheetId="8" name="XRefPaste124Row" vbProcedure="false">#REF!</definedName>
    <definedName function="false" hidden="true" localSheetId="8" name="XRefPaste126Row" vbProcedure="false">#REF!</definedName>
    <definedName function="false" hidden="true" localSheetId="8" name="XRefPaste127Row" vbProcedure="false">#REF!</definedName>
    <definedName function="false" hidden="true" localSheetId="8" name="XRefPaste128Row" vbProcedure="false">#REF!</definedName>
    <definedName function="false" hidden="true" localSheetId="8" name="XRefPaste129Row" vbProcedure="false">#REF!</definedName>
    <definedName function="false" hidden="true" localSheetId="8" name="XRefPaste12Row" vbProcedure="false">#REF!</definedName>
    <definedName function="false" hidden="true" localSheetId="8" name="XRefPaste13" vbProcedure="false">#REF!</definedName>
    <definedName function="false" hidden="true" localSheetId="8" name="XRefPaste130Row" vbProcedure="false">#REF!</definedName>
    <definedName function="false" hidden="true" localSheetId="8" name="XRefPaste131Row" vbProcedure="false">#REF!</definedName>
    <definedName function="false" hidden="true" localSheetId="8" name="XRefPaste132Row" vbProcedure="false">#REF!</definedName>
    <definedName function="false" hidden="true" localSheetId="8" name="XRefPaste133Row" vbProcedure="false">#REF!</definedName>
    <definedName function="false" hidden="true" localSheetId="8" name="XRefPaste134Row" vbProcedure="false">#REF!</definedName>
    <definedName function="false" hidden="true" localSheetId="8" name="XRefPaste135Row" vbProcedure="false">#REF!</definedName>
    <definedName function="false" hidden="true" localSheetId="8" name="XRefPaste136Row" vbProcedure="false">#REF!</definedName>
    <definedName function="false" hidden="true" localSheetId="8" name="XRefPaste137Row" vbProcedure="false">#REF!</definedName>
    <definedName function="false" hidden="true" localSheetId="8" name="XRefPaste138Row" vbProcedure="false">#REF!</definedName>
    <definedName function="false" hidden="true" localSheetId="8" name="XRefPaste139" vbProcedure="false">'[54]mapa de resultado'!#ref!</definedName>
    <definedName function="false" hidden="true" localSheetId="8" name="XRefPaste139Row" vbProcedure="false">#REF!</definedName>
    <definedName function="false" hidden="true" localSheetId="8" name="XRefPaste13Row" vbProcedure="false">#REF!</definedName>
    <definedName function="false" hidden="true" localSheetId="8" name="XRefPaste14" vbProcedure="false">#REF!</definedName>
    <definedName function="false" hidden="true" localSheetId="8" name="XRefPaste14Row" vbProcedure="false">#REF!</definedName>
    <definedName function="false" hidden="true" localSheetId="8" name="XRefPaste15" vbProcedure="false">#REF!</definedName>
    <definedName function="false" hidden="true" localSheetId="8" name="XRefPaste15Row" vbProcedure="false">#REF!</definedName>
    <definedName function="false" hidden="true" localSheetId="8" name="XRefPaste16" vbProcedure="false">#REF!</definedName>
    <definedName function="false" hidden="true" localSheetId="8" name="XRefPaste16Row" vbProcedure="false">#REF!</definedName>
    <definedName function="false" hidden="true" localSheetId="8" name="XRefPaste17" vbProcedure="false">[42]bp!#ref!</definedName>
    <definedName function="false" hidden="true" localSheetId="8" name="XRefPaste17Row" vbProcedure="false">#REF!</definedName>
    <definedName function="false" hidden="true" localSheetId="8" name="XRefPaste18" vbProcedure="false">#REF!</definedName>
    <definedName function="false" hidden="true" localSheetId="8" name="XRefPaste18Row" vbProcedure="false">#REF!</definedName>
    <definedName function="false" hidden="true" localSheetId="8" name="XRefPaste19" vbProcedure="false">#REF!</definedName>
    <definedName function="false" hidden="true" localSheetId="8" name="XRefPaste19Row" vbProcedure="false">#REF!</definedName>
    <definedName function="false" hidden="true" localSheetId="8" name="XRefPaste1Row" vbProcedure="false">#REF!</definedName>
    <definedName function="false" hidden="true" localSheetId="8" name="XRefPaste2" vbProcedure="false">#REF!</definedName>
    <definedName function="false" hidden="true" localSheetId="8" name="XRefPaste20" vbProcedure="false">#REF!</definedName>
    <definedName function="false" hidden="true" localSheetId="8" name="XRefPaste20Row" vbProcedure="false">#REF!</definedName>
    <definedName function="false" hidden="true" localSheetId="8" name="XRefPaste21" vbProcedure="false">#REF!</definedName>
    <definedName function="false" hidden="true" localSheetId="8" name="XRefPaste21Row" vbProcedure="false">#REF!</definedName>
    <definedName function="false" hidden="true" localSheetId="8" name="XRefPaste22" vbProcedure="false">#REF!</definedName>
    <definedName function="false" hidden="true" localSheetId="8" name="XRefPaste22Row" vbProcedure="false">#REF!</definedName>
    <definedName function="false" hidden="true" localSheetId="8" name="XRefPaste23" vbProcedure="false">#REF!</definedName>
    <definedName function="false" hidden="true" localSheetId="8" name="XRefPaste23Row" vbProcedure="false">#REF!</definedName>
    <definedName function="false" hidden="true" localSheetId="8" name="XRefPaste24Row" vbProcedure="false">#REF!</definedName>
    <definedName function="false" hidden="true" localSheetId="8" name="XRefPaste25" vbProcedure="false">'[61]analise das baixas'!#ref!</definedName>
    <definedName function="false" hidden="true" localSheetId="8" name="XRefPaste25Row" vbProcedure="false">#REF!</definedName>
    <definedName function="false" hidden="true" localSheetId="8" name="XRefPaste26" vbProcedure="false">#REF!</definedName>
    <definedName function="false" hidden="true" localSheetId="8" name="XRefPaste26Row" vbProcedure="false">#REF!</definedName>
    <definedName function="false" hidden="true" localSheetId="8" name="XRefPaste27" vbProcedure="false">'[61]analise das baixas'!#ref!</definedName>
    <definedName function="false" hidden="true" localSheetId="8" name="XRefPaste27Row" vbProcedure="false">#REF!</definedName>
    <definedName function="false" hidden="true" localSheetId="8" name="XRefPaste28" vbProcedure="false">'[51]paes inss'!#ref!</definedName>
    <definedName function="false" hidden="true" localSheetId="8" name="XRefPaste28Row" vbProcedure="false">#REF!</definedName>
    <definedName function="false" hidden="true" localSheetId="8" name="XRefPaste29" vbProcedure="false">#REF!</definedName>
    <definedName function="false" hidden="true" localSheetId="8" name="XRefPaste29Row" vbProcedure="false">#REF!</definedName>
    <definedName function="false" hidden="true" localSheetId="8" name="XRefPaste2Row" vbProcedure="false">#REF!</definedName>
    <definedName function="false" hidden="true" localSheetId="8" name="XRefPaste3" vbProcedure="false">#REF!</definedName>
    <definedName function="false" hidden="true" localSheetId="8" name="XRefPaste30" vbProcedure="false">#REF!</definedName>
    <definedName function="false" hidden="true" localSheetId="8" name="XRefPaste31" vbProcedure="false">'[51]paes inss'!#ref!</definedName>
    <definedName function="false" hidden="true" localSheetId="8" name="XRefPaste31Row" vbProcedure="false">#REF!</definedName>
    <definedName function="false" hidden="true" localSheetId="8" name="XRefPaste32" vbProcedure="false">#REF!</definedName>
    <definedName function="false" hidden="true" localSheetId="8" name="XRefPaste32Row" vbProcedure="false">#REF!</definedName>
    <definedName function="false" hidden="true" localSheetId="8" name="XRefPaste33" vbProcedure="false">[57]lead!#ref!</definedName>
    <definedName function="false" hidden="true" localSheetId="8" name="XRefPaste33Row" vbProcedure="false">#REF!</definedName>
    <definedName function="false" hidden="true" localSheetId="8" name="XRefPaste34" vbProcedure="false">'[53]paes tributos federais'!#ref!</definedName>
    <definedName function="false" hidden="true" localSheetId="8" name="XRefPaste34Row" vbProcedure="false">#REF!</definedName>
    <definedName function="false" hidden="true" localSheetId="8" name="XRefPaste35" vbProcedure="false">#REF!</definedName>
    <definedName function="false" hidden="true" localSheetId="8" name="XRefPaste35Row" vbProcedure="false">#REF!</definedName>
    <definedName function="false" hidden="true" localSheetId="8" name="XRefPaste36" vbProcedure="false">[57]lead!#ref!</definedName>
    <definedName function="false" hidden="true" localSheetId="8" name="XRefPaste36Row" vbProcedure="false">#REF!</definedName>
    <definedName function="false" hidden="true" localSheetId="8" name="XRefPaste37" vbProcedure="false">#REF!</definedName>
    <definedName function="false" hidden="true" localSheetId="8" name="XRefPaste37Row" vbProcedure="false">#REF!</definedName>
    <definedName function="false" hidden="true" localSheetId="8" name="XRefPaste38" vbProcedure="false">#REF!</definedName>
    <definedName function="false" hidden="true" localSheetId="8" name="XRefPaste38Row" vbProcedure="false">#REF!</definedName>
    <definedName function="false" hidden="true" localSheetId="8" name="XRefPaste39" vbProcedure="false">#REF!</definedName>
    <definedName function="false" hidden="true" localSheetId="8" name="XRefPaste39Row" vbProcedure="false">#REF!</definedName>
    <definedName function="false" hidden="true" localSheetId="8" name="XRefPaste3Row" vbProcedure="false">#REF!</definedName>
    <definedName function="false" hidden="true" localSheetId="8" name="XRefPaste4" vbProcedure="false">#REF!</definedName>
    <definedName function="false" hidden="true" localSheetId="8" name="XRefPaste40" vbProcedure="false">[63]dre!#ref!</definedName>
    <definedName function="false" hidden="true" localSheetId="8" name="XRefPaste40Row" vbProcedure="false">#REF!</definedName>
    <definedName function="false" hidden="true" localSheetId="8" name="XRefPaste41" vbProcedure="false">[63]dre!#ref!</definedName>
    <definedName function="false" hidden="true" localSheetId="8" name="XRefPaste41Row" vbProcedure="false">#REF!</definedName>
    <definedName function="false" hidden="true" localSheetId="8" name="XRefPaste42" vbProcedure="false">[63]dre!#ref!</definedName>
    <definedName function="false" hidden="true" localSheetId="8" name="XRefPaste42Row" vbProcedure="false">#REF!</definedName>
    <definedName function="false" hidden="true" localSheetId="8" name="XRefPaste43" vbProcedure="false">[41]dre!#ref!</definedName>
    <definedName function="false" hidden="true" localSheetId="8" name="XRefPaste43Row" vbProcedure="false">#REF!</definedName>
    <definedName function="false" hidden="true" localSheetId="8" name="XRefPaste44" vbProcedure="false">'[54]deposito judicial'!#ref!</definedName>
    <definedName function="false" hidden="true" localSheetId="8" name="XRefPaste44Row" vbProcedure="false">#REF!</definedName>
    <definedName function="false" hidden="true" localSheetId="8" name="XRefPaste45" vbProcedure="false">#REF!</definedName>
    <definedName function="false" hidden="true" localSheetId="8" name="XRefPaste45Row" vbProcedure="false">#REF!</definedName>
    <definedName function="false" hidden="true" localSheetId="8" name="XRefPaste46" vbProcedure="false">#REF!</definedName>
    <definedName function="false" hidden="true" localSheetId="8" name="XRefPaste46Row" vbProcedure="false">#REF!</definedName>
    <definedName function="false" hidden="true" localSheetId="8" name="XRefPaste47Row" vbProcedure="false">#REF!</definedName>
    <definedName function="false" hidden="true" localSheetId="8" name="XRefPaste48" vbProcedure="false">'[41]fluxo consolidado holding'!#ref!</definedName>
    <definedName function="false" hidden="true" localSheetId="8" name="XRefPaste48Row" vbProcedure="false">#REF!</definedName>
    <definedName function="false" hidden="true" localSheetId="8" name="XRefPaste49Row" vbProcedure="false">#REF!</definedName>
    <definedName function="false" hidden="true" localSheetId="8" name="XRefPaste4Row" vbProcedure="false">#REF!</definedName>
    <definedName function="false" hidden="true" localSheetId="8" name="XRefPaste5" vbProcedure="false">#REF!</definedName>
    <definedName function="false" hidden="true" localSheetId="8" name="XRefPaste50Row" vbProcedure="false">#REF!</definedName>
    <definedName function="false" hidden="true" localSheetId="8" name="XRefPaste51Row" vbProcedure="false">#REF!</definedName>
    <definedName function="false" hidden="true" localSheetId="8" name="XRefPaste52Row" vbProcedure="false">#REF!</definedName>
    <definedName function="false" hidden="true" localSheetId="8" name="XRefPaste53" vbProcedure="false">#REF!</definedName>
    <definedName function="false" hidden="true" localSheetId="8" name="XRefPaste53Row" vbProcedure="false">#REF!</definedName>
    <definedName function="false" hidden="true" localSheetId="8" name="XRefPaste55Row" vbProcedure="false">#REF!</definedName>
    <definedName function="false" hidden="true" localSheetId="8" name="XRefPaste56" vbProcedure="false">#REF!</definedName>
    <definedName function="false" hidden="true" localSheetId="8" name="XRefPaste56Row" vbProcedure="false">#REF!</definedName>
    <definedName function="false" hidden="true" localSheetId="8" name="XRefPaste57Row" vbProcedure="false">#REF!</definedName>
    <definedName function="false" hidden="true" localSheetId="8" name="XRefPaste58Row" vbProcedure="false">#REF!</definedName>
    <definedName function="false" hidden="true" localSheetId="8" name="XRefPaste59Row" vbProcedure="false">#REF!</definedName>
    <definedName function="false" hidden="true" localSheetId="8" name="XRefPaste5Row" vbProcedure="false">#REF!</definedName>
    <definedName function="false" hidden="true" localSheetId="8" name="XRefPaste6" vbProcedure="false">[42]bp!#ref!</definedName>
    <definedName function="false" hidden="true" localSheetId="8" name="XRefPaste60Row" vbProcedure="false">#REF!</definedName>
    <definedName function="false" hidden="true" localSheetId="8" name="XRefPaste61" vbProcedure="false">'[45]mútuos não realizáveis'!#ref!</definedName>
    <definedName function="false" hidden="true" localSheetId="8" name="XRefPaste61Row" vbProcedure="false">#REF!</definedName>
    <definedName function="false" hidden="true" localSheetId="8" name="XRefPaste62Row" vbProcedure="false">#REF!</definedName>
    <definedName function="false" hidden="true" localSheetId="8" name="XRefPaste63Row" vbProcedure="false">#REF!</definedName>
    <definedName function="false" hidden="true" localSheetId="8" name="XRefPaste64Row" vbProcedure="false">#REF!</definedName>
    <definedName function="false" hidden="true" localSheetId="8" name="XRefPaste65Row" vbProcedure="false">#REF!</definedName>
    <definedName function="false" hidden="true" localSheetId="8" name="XRefPaste66" vbProcedure="false">'[41]fluxo consolidado holding'!#ref!</definedName>
    <definedName function="false" hidden="true" localSheetId="8" name="XRefPaste66Row" vbProcedure="false">#REF!</definedName>
    <definedName function="false" hidden="true" localSheetId="8" name="XRefPaste67" vbProcedure="false">'[45]mútuos não realizáveis'!#ref!</definedName>
    <definedName function="false" hidden="true" localSheetId="8" name="XRefPaste67Row" vbProcedure="false">#REF!</definedName>
    <definedName function="false" hidden="true" localSheetId="8" name="XRefPaste68" vbProcedure="false">'[41]fluxo consolidado holding'!#ref!</definedName>
    <definedName function="false" hidden="true" localSheetId="8" name="XRefPaste68Row" vbProcedure="false">#REF!</definedName>
    <definedName function="false" hidden="true" localSheetId="8" name="XRefPaste69" vbProcedure="false">'[41]fluxo consolidado holding'!#ref!</definedName>
    <definedName function="false" hidden="true" localSheetId="8" name="XRefPaste69Row" vbProcedure="false">#REF!</definedName>
    <definedName function="false" hidden="true" localSheetId="8" name="XRefPaste6Row" vbProcedure="false">#REF!</definedName>
    <definedName function="false" hidden="true" localSheetId="8" name="XRefPaste7" vbProcedure="false">[42]bp!#ref!</definedName>
    <definedName function="false" hidden="true" localSheetId="8" name="XRefPaste70" vbProcedure="false">#REF!</definedName>
    <definedName function="false" hidden="true" localSheetId="8" name="XRefPaste70Row" vbProcedure="false">#REF!</definedName>
    <definedName function="false" hidden="true" localSheetId="8" name="XRefPaste71" vbProcedure="false">#REF!</definedName>
    <definedName function="false" hidden="true" localSheetId="8" name="XRefPaste71Row" vbProcedure="false">#REF!</definedName>
    <definedName function="false" hidden="true" localSheetId="8" name="XRefPaste72" vbProcedure="false">#REF!</definedName>
    <definedName function="false" hidden="true" localSheetId="8" name="XRefPaste75Row" vbProcedure="false">#REF!</definedName>
    <definedName function="false" hidden="true" localSheetId="8" name="XRefPaste7Row" vbProcedure="false">#REF!</definedName>
    <definedName function="false" hidden="true" localSheetId="8" name="XRefPaste8" vbProcedure="false">#REF!</definedName>
    <definedName function="false" hidden="true" localSheetId="8" name="XRefPaste85Row" vbProcedure="false">#REF!</definedName>
    <definedName function="false" hidden="true" localSheetId="8" name="XRefPaste88" vbProcedure="false">#REF!</definedName>
    <definedName function="false" hidden="true" localSheetId="8" name="XRefPaste89" vbProcedure="false">#REF!</definedName>
    <definedName function="false" hidden="true" localSheetId="8" name="XRefPaste89Row" vbProcedure="false">#REF!</definedName>
    <definedName function="false" hidden="true" localSheetId="8" name="XRefPaste8Row" vbProcedure="false">[65]xref!#ref!</definedName>
    <definedName function="false" hidden="true" localSheetId="8" name="XRefPaste9" vbProcedure="false">#REF!</definedName>
    <definedName function="false" hidden="true" localSheetId="8" name="XRefPaste90" vbProcedure="false">'[66]balanço patrimonial'!#ref!</definedName>
    <definedName function="false" hidden="true" localSheetId="8" name="XRefPaste90Row" vbProcedure="false">#REF!</definedName>
    <definedName function="false" hidden="true" localSheetId="8" name="XRefPaste91" vbProcedure="false">'[66]balanço patrimonial'!#ref!</definedName>
    <definedName function="false" hidden="true" localSheetId="8" name="XRefPaste91Row" vbProcedure="false">#REF!</definedName>
    <definedName function="false" hidden="true" localSheetId="8" name="XRefPaste92" vbProcedure="false">'[66]balanço patrimonial'!#ref!</definedName>
    <definedName function="false" hidden="true" localSheetId="8" name="XRefPaste92Row" vbProcedure="false">#REF!</definedName>
    <definedName function="false" hidden="true" localSheetId="8" name="XRefPaste93" vbProcedure="false">'[66]balanço patrimonial'!#ref!</definedName>
    <definedName function="false" hidden="true" localSheetId="8" name="XRefPaste93Row" vbProcedure="false">#REF!</definedName>
    <definedName function="false" hidden="true" localSheetId="8" name="XRefPaste94" vbProcedure="false">'[66]balanço patrimonial'!#ref!</definedName>
    <definedName function="false" hidden="true" localSheetId="8" name="XRefPaste94Row" vbProcedure="false">#REF!</definedName>
    <definedName function="false" hidden="true" localSheetId="8" name="XRefPaste95" vbProcedure="false">'[66]balanço patrimonial'!#ref!</definedName>
    <definedName function="false" hidden="true" localSheetId="8" name="XRefPaste95Row" vbProcedure="false">#REF!</definedName>
    <definedName function="false" hidden="true" localSheetId="8" name="XRefPaste98" vbProcedure="false">'[66]balanço patrimonial'!#ref!</definedName>
    <definedName function="false" hidden="true" localSheetId="8" name="XRefPaste98Row" vbProcedure="false">#REF!</definedName>
    <definedName function="false" hidden="true" localSheetId="8" name="XRefPaste99" vbProcedure="false">#REF!</definedName>
    <definedName function="false" hidden="true" localSheetId="8" name="XRefPaste99Row" vbProcedure="false">#REF!</definedName>
    <definedName function="false" hidden="true" localSheetId="8" name="XRefPaste9Row" vbProcedure="false">#REF!</definedName>
    <definedName function="false" hidden="true" localSheetId="8" name="XREF_COLUMN_1" vbProcedure="false">#REF!</definedName>
    <definedName function="false" hidden="true" localSheetId="8" name="XREF_COLUMN_10" vbProcedure="false">'[40]cpmf a rec'!#ref!</definedName>
    <definedName function="false" hidden="true" localSheetId="8" name="XREF_COLUMN_11" vbProcedure="false">#REF!</definedName>
    <definedName function="false" hidden="true" localSheetId="8" name="XREF_COLUMN_12" vbProcedure="false">'[41]fluxo consolidado holding'!#ref!</definedName>
    <definedName function="false" hidden="true" localSheetId="8" name="XREF_COLUMN_13" vbProcedure="false">#REF!</definedName>
    <definedName function="false" hidden="true" localSheetId="8" name="XREF_COLUMN_14" vbProcedure="false">#REF!</definedName>
    <definedName function="false" hidden="true" localSheetId="8" name="XREF_COLUMN_15" vbProcedure="false">#REF!</definedName>
    <definedName function="false" hidden="true" localSheetId="8" name="XREF_COLUMN_16" vbProcedure="false">#REF!</definedName>
    <definedName function="false" hidden="true" localSheetId="8" name="XREF_COLUMN_17" vbProcedure="false">#REF!</definedName>
    <definedName function="false" hidden="true" localSheetId="8" name="XREF_COLUMN_18" vbProcedure="false">#REF!</definedName>
    <definedName function="false" hidden="true" localSheetId="8" name="XREF_COLUMN_19" vbProcedure="false">#REF!</definedName>
    <definedName function="false" hidden="true" localSheetId="8" name="XREF_COLUMN_2" vbProcedure="false">[42]bp!#ref!</definedName>
    <definedName function="false" hidden="true" localSheetId="8" name="XREF_COLUMN_20" vbProcedure="false">#REF!</definedName>
    <definedName function="false" hidden="true" localSheetId="8" name="XREF_COLUMN_21" vbProcedure="false">#REF!</definedName>
    <definedName function="false" hidden="true" localSheetId="8" name="XREF_COLUMN_23" vbProcedure="false">#REF!</definedName>
    <definedName function="false" hidden="true" localSheetId="8" name="XREF_COLUMN_24" vbProcedure="false">#REF!</definedName>
    <definedName function="false" hidden="true" localSheetId="8" name="XREF_COLUMN_25" vbProcedure="false">#REF!</definedName>
    <definedName function="false" hidden="true" localSheetId="8" name="XREF_COLUMN_26" vbProcedure="false">#REF!</definedName>
    <definedName function="false" hidden="true" localSheetId="8" name="XREF_COLUMN_27" vbProcedure="false">'[44]receitas vendas inpacel'!#ref!</definedName>
    <definedName function="false" hidden="true" localSheetId="8" name="XREF_COLUMN_28" vbProcedure="false">'[45]mútuos não realizáveis'!#ref!</definedName>
    <definedName function="false" hidden="true" localSheetId="8" name="XREF_COLUMN_29" vbProcedure="false">#REF!</definedName>
    <definedName function="false" hidden="true" localSheetId="8" name="XREF_COLUMN_3" vbProcedure="false">[42]bp!#ref!</definedName>
    <definedName function="false" hidden="true" localSheetId="8" name="XREF_COLUMN_30" vbProcedure="false">#REF!</definedName>
    <definedName function="false" hidden="true" localSheetId="8" name="XREF_COLUMN_31" vbProcedure="false">[46]mapa!#ref!</definedName>
    <definedName function="false" hidden="true" localSheetId="8" name="XREF_COLUMN_32" vbProcedure="false">#REF!</definedName>
    <definedName function="false" hidden="true" localSheetId="8" name="XREF_COLUMN_33" vbProcedure="false">#REF!</definedName>
    <definedName function="false" hidden="true" localSheetId="8" name="XREF_COLUMN_34" vbProcedure="false">#REF!</definedName>
    <definedName function="false" hidden="true" localSheetId="8" name="XREF_COLUMN_35" vbProcedure="false">#REF!</definedName>
    <definedName function="false" hidden="true" localSheetId="8" name="XREF_COLUMN_36" vbProcedure="false">#REF!</definedName>
    <definedName function="false" hidden="true" localSheetId="8" name="XREF_COLUMN_37" vbProcedure="false">#REF!</definedName>
    <definedName function="false" hidden="true" localSheetId="8" name="XREF_COLUMN_38" vbProcedure="false">'[47]pas vendas'!#ref!</definedName>
    <definedName function="false" hidden="true" localSheetId="8" name="XREF_COLUMN_39" vbProcedure="false">'[47]pas vendas'!#ref!</definedName>
    <definedName function="false" hidden="true" localSheetId="8" name="XREF_COLUMN_4" vbProcedure="false">[47]dre!#ref!</definedName>
    <definedName function="false" hidden="true" localSheetId="8" name="XREF_COLUMN_40" vbProcedure="false">#REF!</definedName>
    <definedName function="false" hidden="true" localSheetId="8" name="XREF_COLUMN_41" vbProcedure="false">'[47]pas vendas'!#ref!</definedName>
    <definedName function="false" hidden="true" localSheetId="8" name="XREF_COLUMN_42" vbProcedure="false">'[44]deducoes venda ip'!#ref!</definedName>
    <definedName function="false" hidden="true" localSheetId="8" name="XREF_COLUMN_43" vbProcedure="false">#REF!</definedName>
    <definedName function="false" hidden="true" localSheetId="8" name="XREF_COLUMN_44" vbProcedure="false">#REF!</definedName>
    <definedName function="false" hidden="true" localSheetId="8" name="XREF_COLUMN_45" vbProcedure="false">'[44]pas deduções venda inpacel'!#ref!</definedName>
    <definedName function="false" hidden="true" localSheetId="8" name="XREF_COLUMN_5" vbProcedure="false">[48]fgts!#ref!</definedName>
    <definedName function="false" hidden="true" localSheetId="8" name="XREF_COLUMN_6" vbProcedure="false">[49]lead!#ref!</definedName>
    <definedName function="false" hidden="true" localSheetId="8" name="XREF_COLUMN_7" vbProcedure="false">#REF!</definedName>
    <definedName function="false" hidden="true" localSheetId="8" name="XREF_COLUMN_8" vbProcedure="false">#REF!</definedName>
    <definedName function="false" hidden="true" localSheetId="8" name="XREF_COLUMN_9" vbProcedure="false">#REF!</definedName>
    <definedName function="false" hidden="true" localSheetId="8" name="xxxx" vbProcedure="false">#REF!</definedName>
    <definedName function="false" hidden="true" localSheetId="8" name="yy" vbProcedure="false">#REF!</definedName>
    <definedName function="false" hidden="true" localSheetId="8" name="ZFLHDSZLGKJ" vbProcedure="false">[29]xref!#ref!</definedName>
    <definedName function="false" hidden="true" localSheetId="8" name="ZS" vbProcedure="false">'[68]população res.'!#ref!</definedName>
    <definedName function="false" hidden="true" localSheetId="8" name="z\" vbProcedure="false">#REF!</definedName>
    <definedName function="false" hidden="false" localSheetId="8" name="\I" vbProcedure="false">#REF!</definedName>
    <definedName function="false" hidden="false" localSheetId="8" name="\S" vbProcedure="false">[1]compos1!#ref!</definedName>
    <definedName function="false" hidden="true" localSheetId="8" name="_11_123Grap" vbProcedure="false">[8]icatu!#ref!</definedName>
    <definedName function="false" hidden="false" localSheetId="8" name="_1Excel_BuiltIn_Print_Area_7_1" vbProcedure="false">#REF!</definedName>
    <definedName function="false" hidden="true" localSheetId="8" name="_1_0__123Grap" vbProcedure="false">[7]icatu!#ref!</definedName>
    <definedName function="false" hidden="true" localSheetId="8" name="_1_123Grap" vbProcedure="false">[7]icatu!#ref!</definedName>
    <definedName function="false" hidden="true" localSheetId="8" name="_1__123Graph_BGrßfico_10C" vbProcedure="false">#REF!</definedName>
    <definedName function="false" hidden="true" localSheetId="8" name="_22_0__123Grap" vbProcedure="false">[8]icatu!#ref!</definedName>
    <definedName function="false" hidden="false" localSheetId="8" name="_2Excel_BuiltIn_Print_Area_8_1" vbProcedure="false">#REF!</definedName>
    <definedName function="false" hidden="true" localSheetId="8" name="_2_0__123Grap" vbProcedure="false">[9]icatu!#ref!</definedName>
    <definedName function="false" hidden="false" localSheetId="8" name="_3Excel_BuiltIn_Print_Titles_1_1" vbProcedure="false">#REF!</definedName>
    <definedName function="false" hidden="true" localSheetId="8" name="_3_0__123Grap" vbProcedure="false">[6]icatu!#ref!</definedName>
    <definedName function="false" hidden="false" localSheetId="8" name="_br4" vbProcedure="false">#REF!</definedName>
    <definedName function="false" hidden="true" localSheetId="8" name="_Filll" vbProcedure="false">[11]elétrica!#REF!</definedName>
    <definedName function="false" hidden="false" localSheetId="8" name="_I" vbProcedure="false">#REF!</definedName>
    <definedName function="false" hidden="true" localSheetId="8" name="_Key1" vbProcedure="false">#REF!</definedName>
    <definedName function="false" hidden="true" localSheetId="8" name="_Key2" vbProcedure="false">#REF!</definedName>
    <definedName function="false" hidden="true" localSheetId="8" name="_la4" vbProcedure="false">#REF!</definedName>
    <definedName function="false" hidden="true" localSheetId="8" name="_la5" vbProcedure="false">#REF!</definedName>
    <definedName function="false" hidden="true" localSheetId="8" name="_la6" vbProcedure="false">#REF!</definedName>
    <definedName function="false" hidden="true" localSheetId="8" name="_la7" vbProcedure="false">#REF!</definedName>
    <definedName function="false" hidden="true" localSheetId="8" name="_la8" vbProcedure="false">#REF!</definedName>
    <definedName function="false" hidden="true" localSheetId="8" name="_la9" vbProcedure="false">#REF!</definedName>
    <definedName function="false" hidden="true" localSheetId="8" name="_lb1" vbProcedure="false">#REF!</definedName>
    <definedName function="false" hidden="true" localSheetId="8" name="_lb10" vbProcedure="false">#REF!</definedName>
    <definedName function="false" hidden="true" localSheetId="8" name="_lb11" vbProcedure="false">#REF!</definedName>
    <definedName function="false" hidden="true" localSheetId="8" name="_lb12" vbProcedure="false">#REF!</definedName>
    <definedName function="false" hidden="true" localSheetId="8" name="_lb13" vbProcedure="false">#REF!</definedName>
    <definedName function="false" hidden="true" localSheetId="8" name="_lb14" vbProcedure="false">#REF!</definedName>
    <definedName function="false" hidden="true" localSheetId="8" name="_lb15" vbProcedure="false">#REF!</definedName>
    <definedName function="false" hidden="true" localSheetId="8" name="_lb16" vbProcedure="false">#REF!</definedName>
    <definedName function="false" hidden="true" localSheetId="8" name="_lb17" vbProcedure="false">#REF!</definedName>
    <definedName function="false" hidden="true" localSheetId="8" name="_lb18" vbProcedure="false">#REF!</definedName>
    <definedName function="false" hidden="true" localSheetId="8" name="_lb19" vbProcedure="false">#REF!</definedName>
    <definedName function="false" hidden="true" localSheetId="8" name="_lb2" vbProcedure="false">#REF!</definedName>
    <definedName function="false" hidden="true" localSheetId="8" name="_lb20" vbProcedure="false">#REF!</definedName>
    <definedName function="false" hidden="true" localSheetId="8" name="_lb21" vbProcedure="false">#REF!</definedName>
    <definedName function="false" hidden="true" localSheetId="8" name="_lb22" vbProcedure="false">#REF!</definedName>
    <definedName function="false" hidden="true" localSheetId="8" name="_lb23" vbProcedure="false">#REF!</definedName>
    <definedName function="false" hidden="true" localSheetId="8" name="_lb24" vbProcedure="false">#REF!</definedName>
    <definedName function="false" hidden="true" localSheetId="8" name="_lb25" vbProcedure="false">#REF!</definedName>
    <definedName function="false" hidden="true" localSheetId="8" name="_lb27" vbProcedure="false">#REF!</definedName>
    <definedName function="false" hidden="true" localSheetId="8" name="_lb28" vbProcedure="false">#REF!</definedName>
    <definedName function="false" hidden="true" localSheetId="8" name="_lb29" vbProcedure="false">#REF!</definedName>
    <definedName function="false" hidden="true" localSheetId="8" name="_lb3" vbProcedure="false">#REF!</definedName>
    <definedName function="false" hidden="true" localSheetId="8" name="_lb30" vbProcedure="false">#REF!</definedName>
    <definedName function="false" hidden="true" localSheetId="8" name="_lb31" vbProcedure="false">#REF!</definedName>
    <definedName function="false" hidden="true" localSheetId="8" name="_lb32" vbProcedure="false">#REF!</definedName>
    <definedName function="false" hidden="true" localSheetId="8" name="_lb4" vbProcedure="false">#REF!</definedName>
    <definedName function="false" hidden="true" localSheetId="8" name="_lb5" vbProcedure="false">#REF!</definedName>
    <definedName function="false" hidden="true" localSheetId="8" name="_lb6" vbProcedure="false">#REF!</definedName>
    <definedName function="false" hidden="true" localSheetId="8" name="_lb7" vbProcedure="false">#REF!</definedName>
    <definedName function="false" hidden="true" localSheetId="8" name="_lb8" vbProcedure="false">#REF!</definedName>
    <definedName function="false" hidden="true" localSheetId="8" name="_lb9" vbProcedure="false">#REF!</definedName>
    <definedName function="false" hidden="true" localSheetId="8" name="_lbc1" vbProcedure="false">#REF!</definedName>
    <definedName function="false" hidden="true" localSheetId="8" name="_lbc10" vbProcedure="false">#REF!</definedName>
    <definedName function="false" hidden="true" localSheetId="8" name="_lbc11" vbProcedure="false">#REF!</definedName>
    <definedName function="false" hidden="true" localSheetId="8" name="_lbc12" vbProcedure="false">#REF!</definedName>
    <definedName function="false" hidden="true" localSheetId="8" name="_lbc13" vbProcedure="false">#REF!</definedName>
    <definedName function="false" hidden="true" localSheetId="8" name="_lbc14" vbProcedure="false">#REF!</definedName>
    <definedName function="false" hidden="true" localSheetId="8" name="_lbc15" vbProcedure="false">#REF!</definedName>
    <definedName function="false" hidden="true" localSheetId="8" name="_lbc16" vbProcedure="false">#REF!</definedName>
    <definedName function="false" hidden="true" localSheetId="8" name="_lbc17" vbProcedure="false">#REF!</definedName>
    <definedName function="false" hidden="true" localSheetId="8" name="_lbc18" vbProcedure="false">#REF!</definedName>
    <definedName function="false" hidden="true" localSheetId="8" name="_lbc19" vbProcedure="false">#REF!</definedName>
    <definedName function="false" hidden="true" localSheetId="8" name="_lbc2" vbProcedure="false">#REF!</definedName>
    <definedName function="false" hidden="true" localSheetId="8" name="_lbc20" vbProcedure="false">#REF!</definedName>
    <definedName function="false" hidden="true" localSheetId="8" name="_lbc21" vbProcedure="false">#REF!</definedName>
    <definedName function="false" hidden="true" localSheetId="8" name="_lbc22" vbProcedure="false">#REF!</definedName>
    <definedName function="false" hidden="true" localSheetId="8" name="_lbc23" vbProcedure="false">#REF!</definedName>
    <definedName function="false" hidden="true" localSheetId="8" name="_lbc24" vbProcedure="false">#REF!</definedName>
    <definedName function="false" hidden="true" localSheetId="8" name="_lbc25" vbProcedure="false">#REF!</definedName>
    <definedName function="false" hidden="true" localSheetId="8" name="_lbc26" vbProcedure="false">#REF!</definedName>
    <definedName function="false" hidden="true" localSheetId="8" name="_lbc27" vbProcedure="false">#REF!</definedName>
    <definedName function="false" hidden="true" localSheetId="8" name="_lbc28" vbProcedure="false">#REF!</definedName>
    <definedName function="false" hidden="true" localSheetId="8" name="_lbc29" vbProcedure="false">#REF!</definedName>
    <definedName function="false" hidden="true" localSheetId="8" name="_lbc3" vbProcedure="false">#REF!</definedName>
    <definedName function="false" hidden="true" localSheetId="8" name="_lbc31" vbProcedure="false">#REF!</definedName>
    <definedName function="false" hidden="true" localSheetId="8" name="_lbc32" vbProcedure="false">#REF!</definedName>
    <definedName function="false" hidden="true" localSheetId="8" name="_lbc4" vbProcedure="false">#REF!</definedName>
    <definedName function="false" hidden="true" localSheetId="8" name="_lbc5" vbProcedure="false">#REF!</definedName>
    <definedName function="false" hidden="true" localSheetId="8" name="_lbc6" vbProcedure="false">#REF!</definedName>
    <definedName function="false" hidden="true" localSheetId="8" name="_lbc7" vbProcedure="false">#REF!</definedName>
    <definedName function="false" hidden="true" localSheetId="8" name="_lbc8" vbProcedure="false">#REF!</definedName>
    <definedName function="false" hidden="true" localSheetId="8" name="_lbc9" vbProcedure="false">#REF!</definedName>
    <definedName function="false" hidden="true" localSheetId="8" name="_ld26" vbProcedure="false">#REF!</definedName>
    <definedName function="false" hidden="true" localSheetId="8" name="_ld31" vbProcedure="false">#REF!</definedName>
    <definedName function="false" hidden="true" localSheetId="8" name="_le31" vbProcedure="false">#REF!</definedName>
    <definedName function="false" hidden="true" localSheetId="8" name="_lf31" vbProcedure="false">#REF!</definedName>
    <definedName function="false" hidden="true" localSheetId="8" name="_Parse_On" vbProcedure="false">#REF!</definedName>
    <definedName function="false" hidden="true" localSheetId="8" name="_Parse_Out" vbProcedure="false">#REF!</definedName>
    <definedName function="false" hidden="false" localSheetId="8" name="_S" vbProcedure="false">[1]compos1!#ref!</definedName>
    <definedName function="false" hidden="false" localSheetId="8" name="_sjp4" vbProcedure="false">#REF!</definedName>
    <definedName function="false" hidden="true" localSheetId="8" name="_Sort" vbProcedure="false">#REF!</definedName>
    <definedName function="false" hidden="true" localSheetId="8" name="_Table1_In1" vbProcedure="false">#REF!</definedName>
    <definedName function="false" hidden="true" localSheetId="8" name="_Table1_Out" vbProcedure="false">#REF!</definedName>
    <definedName function="false" hidden="true" localSheetId="8" name="_Table2_In1" vbProcedure="false">#REF!</definedName>
    <definedName function="false" hidden="true" localSheetId="8" name="_Table2_In2" vbProcedure="false">#REF!</definedName>
    <definedName function="false" hidden="true" localSheetId="8" name="_Table2_Out" vbProcedure="false">#REF!</definedName>
    <definedName function="false" hidden="false" localSheetId="8" name="_TT1" vbProcedure="false">#REF!</definedName>
    <definedName function="false" hidden="false" localSheetId="8" name="_TT2" vbProcedure="false">#REF!</definedName>
    <definedName function="false" hidden="false" localSheetId="8" name="_TT4" vbProcedure="false">#REF!</definedName>
    <definedName function="false" hidden="false" localSheetId="8" name="_TT5" vbProcedure="false">#REF!</definedName>
    <definedName function="false" hidden="true" localSheetId="8" name="_v3" vbProcedure="false">#REF!</definedName>
    <definedName function="false" hidden="true" localSheetId="8" name="_x13" vbProcedure="false">#REF!</definedName>
    <definedName function="false" hidden="true" localSheetId="8" name="_x14" vbProcedure="false">#REF!</definedName>
    <definedName function="false" hidden="true" localSheetId="8" name="_x15" vbProcedure="false">#REF!</definedName>
    <definedName function="false" hidden="true" localSheetId="8" name="_x16" vbProcedure="false">#REF!</definedName>
    <definedName function="false" hidden="true" localSheetId="8" name="_x17" vbProcedure="false">#REF!</definedName>
    <definedName function="false" hidden="true" localSheetId="8" name="_x18" vbProcedure="false">#REF!</definedName>
    <definedName function="false" hidden="true" localSheetId="8" name="_x19" vbProcedure="false">#REF!</definedName>
    <definedName function="false" hidden="true" localSheetId="8" name="_x20" vbProcedure="false">#REF!</definedName>
    <definedName function="false" hidden="true" localSheetId="8" name="_x21" vbProcedure="false">#REF!</definedName>
    <definedName function="false" hidden="true" localSheetId="8" name="_x22" vbProcedure="false">#REF!</definedName>
    <definedName function="false" hidden="true" localSheetId="8" name="_x23" vbProcedure="false">#REF!</definedName>
    <definedName function="false" hidden="true" localSheetId="8" name="_x24" vbProcedure="false">#REF!</definedName>
    <definedName function="false" hidden="true" localSheetId="8" name="_x25" vbProcedure="false">#REF!</definedName>
    <definedName function="false" hidden="true" localSheetId="8" name="_x28" vbProcedure="false">#REF!</definedName>
    <definedName function="false" hidden="true" localSheetId="8" name="_x29" vbProcedure="false">#REF!</definedName>
    <definedName function="false" hidden="true" localSheetId="8" name="_x32" vbProcedure="false">#REF!</definedName>
    <definedName function="false" hidden="true" localSheetId="8" name="_x4" vbProcedure="false">#REF!</definedName>
    <definedName function="false" hidden="true" localSheetId="8" name="_x5" vbProcedure="false">#REF!</definedName>
    <definedName function="false" hidden="true" localSheetId="8" name="_x6" vbProcedure="false">#REF!</definedName>
    <definedName function="false" hidden="true" localSheetId="8" name="_x7" vbProcedure="false">#REF!</definedName>
    <definedName function="false" hidden="true" localSheetId="8" name="_x8" vbProcedure="false">#REF!</definedName>
    <definedName function="false" hidden="true" localSheetId="8" name="_x9" vbProcedure="false">#REF!</definedName>
    <definedName function="false" hidden="false" localSheetId="8" name="_xlnm.Database" vbProcedure="false">#REF!</definedName>
    <definedName function="false" hidden="true" localSheetId="8" name="__123Graph_A" vbProcedure="false">[2]resumen!#ref!</definedName>
    <definedName function="false" hidden="true" localSheetId="8" name="__123Graph_A1" vbProcedure="false">[3]cmi!#ref!</definedName>
    <definedName function="false" hidden="true" localSheetId="8" name="__123Graph_A2" vbProcedure="false">[3]cmi!#ref!</definedName>
    <definedName function="false" hidden="true" localSheetId="8" name="__123Graph_A3" vbProcedure="false">[3]cmi!#ref!</definedName>
    <definedName function="false" hidden="true" localSheetId="8" name="__123Graph_AActual" vbProcedure="false">[2]resumen!#ref!</definedName>
    <definedName function="false" hidden="true" localSheetId="8" name="__123Graph_B" vbProcedure="false">[2]resumen!#ref!</definedName>
    <definedName function="false" hidden="true" localSheetId="8" name="__123Graph_B1" vbProcedure="false">[3]cmi!#ref!</definedName>
    <definedName function="false" hidden="true" localSheetId="8" name="__123Graph_B2" vbProcedure="false">[3]cmi!#ref!</definedName>
    <definedName function="false" hidden="true" localSheetId="8" name="__123Graph_B3" vbProcedure="false">[3]cmi!#ref!</definedName>
    <definedName function="false" hidden="true" localSheetId="8" name="__123Graph_BActual" vbProcedure="false">[2]resumen!#ref!</definedName>
    <definedName function="false" hidden="true" localSheetId="8" name="__123Graph_C" vbProcedure="false">[2]resumen!#ref!</definedName>
    <definedName function="false" hidden="true" localSheetId="8" name="__123Graph_C1" vbProcedure="false">[3]cmi!#ref!</definedName>
    <definedName function="false" hidden="true" localSheetId="8" name="__123Graph_C2" vbProcedure="false">[3]cmi!#ref!</definedName>
    <definedName function="false" hidden="true" localSheetId="8" name="__123Graph_C3" vbProcedure="false">[3]cmi!#ref!</definedName>
    <definedName function="false" hidden="true" localSheetId="8" name="__123Graph_CActual" vbProcedure="false">[2]resumen!#ref!</definedName>
    <definedName function="false" hidden="true" localSheetId="8" name="__123Graph_D" vbProcedure="false">[3]cmi!#ref!</definedName>
    <definedName function="false" hidden="true" localSheetId="8" name="__123Graph_D1" vbProcedure="false">[3]cmi!#ref!</definedName>
    <definedName function="false" hidden="true" localSheetId="8" name="__123Graph_D2" vbProcedure="false">[3]cmi!#ref!</definedName>
    <definedName function="false" hidden="true" localSheetId="8" name="__123Graph_D3" vbProcedure="false">[3]cmi!#ref!</definedName>
    <definedName function="false" hidden="true" localSheetId="8" name="__123Graph_DActual" vbProcedure="false">[2]resumen!#ref!</definedName>
    <definedName function="false" hidden="true" localSheetId="8" name="__123Graph_E" vbProcedure="false">[3]cmi!#ref!</definedName>
    <definedName function="false" hidden="true" localSheetId="8" name="__123Graph_E1" vbProcedure="false">[3]cmi!#ref!</definedName>
    <definedName function="false" hidden="true" localSheetId="8" name="__123Graph_E2" vbProcedure="false">[3]cmi!#ref!</definedName>
    <definedName function="false" hidden="true" localSheetId="8" name="__123Graph_E3" vbProcedure="false">[3]cmi!#ref!</definedName>
    <definedName function="false" hidden="true" localSheetId="8" name="__123Graph_EActual" vbProcedure="false">[2]resumen!#ref!</definedName>
    <definedName function="false" hidden="true" localSheetId="8" name="__123Graph_F" vbProcedure="false">[3]cmi!#ref!</definedName>
    <definedName function="false" hidden="true" localSheetId="8" name="__123Graph_F1" vbProcedure="false">[3]cmi!#ref!</definedName>
    <definedName function="false" hidden="true" localSheetId="8" name="__123Graph_F2" vbProcedure="false">[3]cmi!#ref!</definedName>
    <definedName function="false" hidden="true" localSheetId="8" name="__123Graph_F3" vbProcedure="false">[3]cmi!#ref!</definedName>
    <definedName function="false" hidden="true" localSheetId="8" name="__123Graph_FActual" vbProcedure="false">[2]resumen!#ref!</definedName>
    <definedName function="false" hidden="true" localSheetId="8" name="__123Graph_X" vbProcedure="false">[3]cmi!#ref!</definedName>
    <definedName function="false" hidden="true" localSheetId="8" name="__123Graph_X1" vbProcedure="false">[3]cmi!#ref!</definedName>
    <definedName function="false" hidden="true" localSheetId="8" name="__123Graph_X2" vbProcedure="false">[3]cmi!#ref!</definedName>
    <definedName function="false" hidden="true" localSheetId="8" name="__123Graph_XActual" vbProcedure="false">[2]resumen!#ref!</definedName>
    <definedName function="false" hidden="true" localSheetId="8" name="__2_0__123Grap" vbProcedure="false">[6]icatu!#ref!</definedName>
    <definedName function="false" hidden="false" localSheetId="8" name="__br4" vbProcedure="false">#REF!</definedName>
    <definedName function="false" hidden="true" localSheetId="8" name="__la31" vbProcedure="false">#REF!</definedName>
    <definedName function="false" hidden="true" localSheetId="8" name="__la312" vbProcedure="false">#REF!</definedName>
    <definedName function="false" hidden="true" localSheetId="8" name="__la32" vbProcedure="false">#REF!</definedName>
    <definedName function="false" hidden="true" localSheetId="8" name="__la4" vbProcedure="false">#REF!</definedName>
    <definedName function="false" hidden="true" localSheetId="8" name="__la5" vbProcedure="false">#REF!</definedName>
    <definedName function="false" hidden="true" localSheetId="8" name="__la6" vbProcedure="false">#REF!</definedName>
    <definedName function="false" hidden="true" localSheetId="8" name="__la7" vbProcedure="false">#REF!</definedName>
    <definedName function="false" hidden="true" localSheetId="8" name="__la8" vbProcedure="false">#REF!</definedName>
    <definedName function="false" hidden="true" localSheetId="8" name="__la9" vbProcedure="false">#REF!</definedName>
    <definedName function="false" hidden="true" localSheetId="8" name="__lb1" vbProcedure="false">#REF!</definedName>
    <definedName function="false" hidden="true" localSheetId="8" name="__lb10" vbProcedure="false">#REF!</definedName>
    <definedName function="false" hidden="true" localSheetId="8" name="__lb11" vbProcedure="false">#REF!</definedName>
    <definedName function="false" hidden="true" localSheetId="8" name="__lb12" vbProcedure="false">#REF!</definedName>
    <definedName function="false" hidden="true" localSheetId="8" name="__lb13" vbProcedure="false">#REF!</definedName>
    <definedName function="false" hidden="true" localSheetId="8" name="__lb14" vbProcedure="false">#REF!</definedName>
    <definedName function="false" hidden="true" localSheetId="8" name="__lb15" vbProcedure="false">#REF!</definedName>
    <definedName function="false" hidden="true" localSheetId="8" name="__lb16" vbProcedure="false">#REF!</definedName>
    <definedName function="false" hidden="true" localSheetId="8" name="__lb17" vbProcedure="false">#REF!</definedName>
    <definedName function="false" hidden="true" localSheetId="8" name="__lb18" vbProcedure="false">#REF!</definedName>
    <definedName function="false" hidden="true" localSheetId="8" name="__lb19" vbProcedure="false">#REF!</definedName>
    <definedName function="false" hidden="true" localSheetId="8" name="__lb2" vbProcedure="false">#REF!</definedName>
    <definedName function="false" hidden="true" localSheetId="8" name="__lb20" vbProcedure="false">#REF!</definedName>
    <definedName function="false" hidden="true" localSheetId="8" name="__lb21" vbProcedure="false">#REF!</definedName>
    <definedName function="false" hidden="true" localSheetId="8" name="__lb22" vbProcedure="false">#REF!</definedName>
    <definedName function="false" hidden="true" localSheetId="8" name="__lb23" vbProcedure="false">#REF!</definedName>
    <definedName function="false" hidden="true" localSheetId="8" name="__lb24" vbProcedure="false">#REF!</definedName>
    <definedName function="false" hidden="true" localSheetId="8" name="__lb25" vbProcedure="false">#REF!</definedName>
    <definedName function="false" hidden="true" localSheetId="8" name="__lb27" vbProcedure="false">#REF!</definedName>
    <definedName function="false" hidden="true" localSheetId="8" name="__lb28" vbProcedure="false">#REF!</definedName>
    <definedName function="false" hidden="true" localSheetId="8" name="__lb29" vbProcedure="false">#REF!</definedName>
    <definedName function="false" hidden="true" localSheetId="8" name="__lb3" vbProcedure="false">#REF!</definedName>
    <definedName function="false" hidden="true" localSheetId="8" name="__lb30" vbProcedure="false">#REF!</definedName>
    <definedName function="false" hidden="true" localSheetId="8" name="__lb31" vbProcedure="false">#REF!</definedName>
    <definedName function="false" hidden="true" localSheetId="8" name="__lb32" vbProcedure="false">#REF!</definedName>
    <definedName function="false" hidden="true" localSheetId="8" name="__lb4" vbProcedure="false">#REF!</definedName>
    <definedName function="false" hidden="true" localSheetId="8" name="__lb5" vbProcedure="false">#REF!</definedName>
    <definedName function="false" hidden="true" localSheetId="8" name="__lb6" vbProcedure="false">#REF!</definedName>
    <definedName function="false" hidden="true" localSheetId="8" name="__lb7" vbProcedure="false">#REF!</definedName>
    <definedName function="false" hidden="true" localSheetId="8" name="__lb8" vbProcedure="false">#REF!</definedName>
    <definedName function="false" hidden="true" localSheetId="8" name="__lb9" vbProcedure="false">#REF!</definedName>
    <definedName function="false" hidden="true" localSheetId="8" name="__lbc1" vbProcedure="false">#REF!</definedName>
    <definedName function="false" hidden="true" localSheetId="8" name="__lbc10" vbProcedure="false">#REF!</definedName>
    <definedName function="false" hidden="true" localSheetId="8" name="__lbc11" vbProcedure="false">#REF!</definedName>
    <definedName function="false" hidden="true" localSheetId="8" name="__lbc12" vbProcedure="false">#REF!</definedName>
    <definedName function="false" hidden="true" localSheetId="8" name="__lbc13" vbProcedure="false">#REF!</definedName>
    <definedName function="false" hidden="true" localSheetId="8" name="__lbc14" vbProcedure="false">#REF!</definedName>
    <definedName function="false" hidden="true" localSheetId="8" name="__lbc15" vbProcedure="false">#REF!</definedName>
    <definedName function="false" hidden="true" localSheetId="8" name="__lbc16" vbProcedure="false">#REF!</definedName>
    <definedName function="false" hidden="true" localSheetId="8" name="__lbc17" vbProcedure="false">#REF!</definedName>
    <definedName function="false" hidden="true" localSheetId="8" name="__lbc18" vbProcedure="false">#REF!</definedName>
    <definedName function="false" hidden="true" localSheetId="8" name="__lbc19" vbProcedure="false">#REF!</definedName>
    <definedName function="false" hidden="true" localSheetId="8" name="__lbc2" vbProcedure="false">#REF!</definedName>
    <definedName function="false" hidden="true" localSheetId="8" name="__lbc20" vbProcedure="false">#REF!</definedName>
    <definedName function="false" hidden="true" localSheetId="8" name="__lbc21" vbProcedure="false">#REF!</definedName>
    <definedName function="false" hidden="true" localSheetId="8" name="__lbc22" vbProcedure="false">#REF!</definedName>
    <definedName function="false" hidden="true" localSheetId="8" name="__lbc23" vbProcedure="false">#REF!</definedName>
    <definedName function="false" hidden="true" localSheetId="8" name="__lbc24" vbProcedure="false">#REF!</definedName>
    <definedName function="false" hidden="true" localSheetId="8" name="__lbc25" vbProcedure="false">#REF!</definedName>
    <definedName function="false" hidden="true" localSheetId="8" name="__lbc26" vbProcedure="false">#REF!</definedName>
    <definedName function="false" hidden="true" localSheetId="8" name="__lbc27" vbProcedure="false">#REF!</definedName>
    <definedName function="false" hidden="true" localSheetId="8" name="__lbc28" vbProcedure="false">#REF!</definedName>
    <definedName function="false" hidden="true" localSheetId="8" name="__lbc29" vbProcedure="false">#REF!</definedName>
    <definedName function="false" hidden="true" localSheetId="8" name="__lbc3" vbProcedure="false">#REF!</definedName>
    <definedName function="false" hidden="true" localSheetId="8" name="__lbc31" vbProcedure="false">#REF!</definedName>
    <definedName function="false" hidden="true" localSheetId="8" name="__lbc32" vbProcedure="false">#REF!</definedName>
    <definedName function="false" hidden="true" localSheetId="8" name="__lbc4" vbProcedure="false">#REF!</definedName>
    <definedName function="false" hidden="true" localSheetId="8" name="__lbc5" vbProcedure="false">#REF!</definedName>
    <definedName function="false" hidden="true" localSheetId="8" name="__lbc6" vbProcedure="false">#REF!</definedName>
    <definedName function="false" hidden="true" localSheetId="8" name="__lbc7" vbProcedure="false">#REF!</definedName>
    <definedName function="false" hidden="true" localSheetId="8" name="__lbc8" vbProcedure="false">#REF!</definedName>
    <definedName function="false" hidden="true" localSheetId="8" name="__lbc9" vbProcedure="false">#REF!</definedName>
    <definedName function="false" hidden="true" localSheetId="8" name="__ld26" vbProcedure="false">#REF!</definedName>
    <definedName function="false" hidden="true" localSheetId="8" name="__ld31" vbProcedure="false">#REF!</definedName>
    <definedName function="false" hidden="true" localSheetId="8" name="__le31" vbProcedure="false">#REF!</definedName>
    <definedName function="false" hidden="true" localSheetId="8" name="__lf31" vbProcedure="false">#REF!</definedName>
    <definedName function="false" hidden="false" localSheetId="8" name="__sjp4" vbProcedure="false">#REF!</definedName>
    <definedName function="false" hidden="false" localSheetId="8" name="__TT1" vbProcedure="false">#REF!</definedName>
    <definedName function="false" hidden="false" localSheetId="8" name="__TT2" vbProcedure="false">#REF!</definedName>
    <definedName function="false" hidden="false" localSheetId="8" name="__TT4" vbProcedure="false">#REF!</definedName>
    <definedName function="false" hidden="false" localSheetId="8" name="__TT5" vbProcedure="false">#REF!</definedName>
    <definedName function="false" hidden="true" localSheetId="8" name="__x10" vbProcedure="false">#REF!</definedName>
    <definedName function="false" hidden="true" localSheetId="8" name="__x11" vbProcedure="false">#REF!</definedName>
    <definedName function="false" hidden="true" localSheetId="8" name="__x12" vbProcedure="false">#REF!</definedName>
    <definedName function="false" hidden="true" localSheetId="8" name="__x13" vbProcedure="false">#REF!</definedName>
    <definedName function="false" hidden="true" localSheetId="8" name="__x14" vbProcedure="false">#REF!</definedName>
    <definedName function="false" hidden="true" localSheetId="8" name="__x15" vbProcedure="false">#REF!</definedName>
    <definedName function="false" hidden="true" localSheetId="8" name="__x16" vbProcedure="false">#REF!</definedName>
    <definedName function="false" hidden="true" localSheetId="8" name="__x17" vbProcedure="false">#REF!</definedName>
    <definedName function="false" hidden="true" localSheetId="8" name="__x18" vbProcedure="false">#REF!</definedName>
    <definedName function="false" hidden="true" localSheetId="8" name="__x19" vbProcedure="false">#REF!</definedName>
    <definedName function="false" hidden="true" localSheetId="8" name="__x20" vbProcedure="false">#REF!</definedName>
    <definedName function="false" hidden="true" localSheetId="8" name="__x21" vbProcedure="false">#REF!</definedName>
    <definedName function="false" hidden="true" localSheetId="8" name="__x22" vbProcedure="false">#REF!</definedName>
    <definedName function="false" hidden="true" localSheetId="8" name="__x23" vbProcedure="false">#REF!</definedName>
    <definedName function="false" hidden="true" localSheetId="8" name="__x24" vbProcedure="false">#REF!</definedName>
    <definedName function="false" hidden="true" localSheetId="8" name="__x25" vbProcedure="false">#REF!</definedName>
    <definedName function="false" hidden="true" localSheetId="8" name="__x28" vbProcedure="false">#REF!</definedName>
    <definedName function="false" hidden="true" localSheetId="8" name="__x29" vbProcedure="false">#REF!</definedName>
    <definedName function="false" hidden="true" localSheetId="8" name="__x32" vbProcedure="false">#REF!</definedName>
    <definedName function="false" hidden="true" localSheetId="8" name="__x4" vbProcedure="false">#REF!</definedName>
    <definedName function="false" hidden="true" localSheetId="8" name="__x5" vbProcedure="false">#REF!</definedName>
    <definedName function="false" hidden="true" localSheetId="8" name="__x6" vbProcedure="false">#REF!</definedName>
    <definedName function="false" hidden="true" localSheetId="8" name="__x7" vbProcedure="false">#REF!</definedName>
    <definedName function="false" hidden="true" localSheetId="8" name="__x8" vbProcedure="false">#REF!</definedName>
    <definedName function="false" hidden="true" localSheetId="8" name="__x9" vbProcedure="false">#REF!</definedName>
    <definedName function="false" hidden="false" localSheetId="8" name="___br4" vbProcedure="false">#REF!</definedName>
    <definedName function="false" hidden="true" localSheetId="8" name="___la31" vbProcedure="false">#REF!</definedName>
    <definedName function="false" hidden="false" localSheetId="8" name="___sjp4" vbProcedure="false">#REF!</definedName>
    <definedName function="false" hidden="false" localSheetId="8" name="___TT1" vbProcedure="false">#REF!</definedName>
    <definedName function="false" hidden="false" localSheetId="8" name="___TT2" vbProcedure="false">#REF!</definedName>
    <definedName function="false" hidden="true" localSheetId="8" name="____la8" vbProcedure="false">#REF!</definedName>
    <definedName function="false" hidden="false" localSheetId="8" name="____TT4" vbProcedure="false">#REF!</definedName>
    <definedName function="false" hidden="false" localSheetId="8" name="____TT5" vbProcedure="false">#REF!</definedName>
    <definedName function="false" hidden="true" localSheetId="9" name="a" vbProcedure="false">#REF!</definedName>
    <definedName function="false" hidden="true" localSheetId="9" name="achart11" vbProcedure="false">#REF!</definedName>
    <definedName function="false" hidden="true" localSheetId="9" name="achart12" vbProcedure="false">#REF!</definedName>
    <definedName function="false" hidden="true" localSheetId="9" name="achart13" vbProcedure="false">#REF!</definedName>
    <definedName function="false" hidden="true" localSheetId="9" name="achart14" vbProcedure="false">#REF!</definedName>
    <definedName function="false" hidden="true" localSheetId="9" name="achart15" vbProcedure="false">#REF!</definedName>
    <definedName function="false" hidden="true" localSheetId="9" name="achart16" vbProcedure="false">#REF!</definedName>
    <definedName function="false" hidden="true" localSheetId="9" name="achart17" vbProcedure="false">#REF!</definedName>
    <definedName function="false" hidden="true" localSheetId="9" name="achart2" vbProcedure="false">#REF!</definedName>
    <definedName function="false" hidden="true" localSheetId="9" name="achart20" vbProcedure="false">#REF!</definedName>
    <definedName function="false" hidden="true" localSheetId="9" name="achart21" vbProcedure="false">#REF!</definedName>
    <definedName function="false" hidden="true" localSheetId="9" name="achart22" vbProcedure="false">#REF!</definedName>
    <definedName function="false" hidden="true" localSheetId="9" name="achart23" vbProcedure="false">#REF!</definedName>
    <definedName function="false" hidden="true" localSheetId="9" name="achart24" vbProcedure="false">#REF!</definedName>
    <definedName function="false" hidden="true" localSheetId="9" name="achart25" vbProcedure="false">#REF!</definedName>
    <definedName function="false" hidden="true" localSheetId="9" name="achart26" vbProcedure="false">#REF!</definedName>
    <definedName function="false" hidden="true" localSheetId="9" name="achart27" vbProcedure="false">#REF!</definedName>
    <definedName function="false" hidden="true" localSheetId="9" name="achart28" vbProcedure="false">#REF!</definedName>
    <definedName function="false" hidden="true" localSheetId="9" name="achart29" vbProcedure="false">#REF!</definedName>
    <definedName function="false" hidden="true" localSheetId="9" name="achart3" vbProcedure="false">#REF!</definedName>
    <definedName function="false" hidden="true" localSheetId="9" name="achart30" vbProcedure="false">#REF!</definedName>
    <definedName function="false" hidden="true" localSheetId="9" name="achart31" vbProcedure="false">#REF!</definedName>
    <definedName function="false" hidden="true" localSheetId="9" name="achart32" vbProcedure="false">#REF!</definedName>
    <definedName function="false" hidden="true" localSheetId="9" name="achart4" vbProcedure="false">#REF!</definedName>
    <definedName function="false" hidden="true" localSheetId="9" name="achart5" vbProcedure="false">#REF!</definedName>
    <definedName function="false" hidden="true" localSheetId="9" name="achart6" vbProcedure="false">#REF!</definedName>
    <definedName function="false" hidden="true" localSheetId="9" name="achart7" vbProcedure="false">#REF!</definedName>
    <definedName function="false" hidden="true" localSheetId="9" name="achart8" vbProcedure="false">#REF!</definedName>
    <definedName function="false" hidden="true" localSheetId="9" name="achart9" vbProcedure="false">#REF!</definedName>
    <definedName function="false" hidden="true" localSheetId="9" name="ACwvu.ACC." vbProcedure="false">#REF!</definedName>
    <definedName function="false" hidden="true" localSheetId="9" name="ACwvu.AFAC." vbProcedure="false">#REF!</definedName>
    <definedName function="false" hidden="true" localSheetId="9" name="ACwvu.ELIMLUCRO." vbProcedure="false">#REF!</definedName>
    <definedName function="false" hidden="true" localSheetId="9" name="ACwvu.ESTOQUES." vbProcedure="false">#REF!</definedName>
    <definedName function="false" hidden="true" localSheetId="9" name="ACwvu.Fabio." vbProcedure="false">#REF!</definedName>
    <definedName function="false" hidden="true" localSheetId="9" name="ACwvu.LPERDAS." vbProcedure="false">#REF!</definedName>
    <definedName function="false" hidden="true" localSheetId="9" name="ACwvu.PLANILHA2." vbProcedure="false">#REF!</definedName>
    <definedName function="false" hidden="true" localSheetId="9" name="ACwvu.RES432." vbProcedure="false">#REF!</definedName>
    <definedName function="false" hidden="true" localSheetId="9" name="ACwvu.VERLUCRO." vbProcedure="false">#REF!</definedName>
    <definedName function="false" hidden="false" localSheetId="9" name="AREA" vbProcedure="false">#REF!</definedName>
    <definedName function="false" hidden="true" localSheetId="9" name="AS2LinkLS" vbProcedure="false">#REF!</definedName>
    <definedName function="false" hidden="true" localSheetId="9" name="AS2StaticLS" vbProcedure="false">#REF!</definedName>
    <definedName function="false" hidden="true" localSheetId="9" name="AS2TickmarkLS" vbProcedure="false">#REF!</definedName>
    <definedName function="false" hidden="true" localSheetId="9" name="ASGREQHÑY3" vbProcedure="false">#REF!</definedName>
    <definedName function="false" hidden="true" localSheetId="9" name="ASRRYJHEYRMT" vbProcedure="false">#REF!</definedName>
    <definedName function="false" hidden="false" localSheetId="9" name="Aut_original" vbProcedure="false">[14]projeto!#ref!</definedName>
    <definedName function="false" hidden="false" localSheetId="9" name="Aut_resumo" vbProcedure="false">[15]resumo_aut1!#ref!</definedName>
    <definedName function="false" hidden="true" localSheetId="9" name="az" vbProcedure="false">'[16]resumo (x) contab. '!#ref!</definedName>
    <definedName function="false" hidden="false" localSheetId="9" name="b" vbProcedure="false">#REF!</definedName>
    <definedName function="false" hidden="false" localSheetId="9" name="bas" vbProcedure="false">[1]compos1!#ref!</definedName>
    <definedName function="false" hidden="true" localSheetId="9" name="bchart13" vbProcedure="false">#REF!</definedName>
    <definedName function="false" hidden="true" localSheetId="9" name="bchart14" vbProcedure="false">#REF!</definedName>
    <definedName function="false" hidden="true" localSheetId="9" name="bchart15" vbProcedure="false">#REF!</definedName>
    <definedName function="false" hidden="true" localSheetId="9" name="bchart16" vbProcedure="false">#REF!</definedName>
    <definedName function="false" hidden="true" localSheetId="9" name="bchart17" vbProcedure="false">#REF!</definedName>
    <definedName function="false" hidden="true" localSheetId="9" name="bchart18" vbProcedure="false">#REF!</definedName>
    <definedName function="false" hidden="true" localSheetId="9" name="bchart19" vbProcedure="false">#REF!</definedName>
    <definedName function="false" hidden="true" localSheetId="9" name="bchart2" vbProcedure="false">#REF!</definedName>
    <definedName function="false" hidden="true" localSheetId="9" name="bchart20" vbProcedure="false">#REF!</definedName>
    <definedName function="false" hidden="true" localSheetId="9" name="bchart21" vbProcedure="false">#REF!</definedName>
    <definedName function="false" hidden="true" localSheetId="9" name="bchart22" vbProcedure="false">#REF!</definedName>
    <definedName function="false" hidden="true" localSheetId="9" name="bchart23" vbProcedure="false">#REF!</definedName>
    <definedName function="false" hidden="true" localSheetId="9" name="bchart24" vbProcedure="false">#REF!</definedName>
    <definedName function="false" hidden="true" localSheetId="9" name="bchart25" vbProcedure="false">#REF!</definedName>
    <definedName function="false" hidden="true" localSheetId="9" name="bchart26" vbProcedure="false">#REF!</definedName>
    <definedName function="false" hidden="true" localSheetId="9" name="bchart27" vbProcedure="false">#REF!</definedName>
    <definedName function="false" hidden="true" localSheetId="9" name="bchart28" vbProcedure="false">#REF!</definedName>
    <definedName function="false" hidden="true" localSheetId="9" name="bchart29" vbProcedure="false">#REF!</definedName>
    <definedName function="false" hidden="true" localSheetId="9" name="bchart3" vbProcedure="false">#REF!</definedName>
    <definedName function="false" hidden="true" localSheetId="9" name="bchart30" vbProcedure="false">#REF!</definedName>
    <definedName function="false" hidden="true" localSheetId="9" name="bchart31" vbProcedure="false">#REF!</definedName>
    <definedName function="false" hidden="true" localSheetId="9" name="bchart32" vbProcedure="false">#REF!</definedName>
    <definedName function="false" hidden="true" localSheetId="9" name="bchart4" vbProcedure="false">#REF!</definedName>
    <definedName function="false" hidden="true" localSheetId="9" name="bchart5" vbProcedure="false">#REF!</definedName>
    <definedName function="false" hidden="true" localSheetId="9" name="bchart6" vbProcedure="false">#REF!</definedName>
    <definedName function="false" hidden="true" localSheetId="9" name="bchart7" vbProcedure="false">#REF!</definedName>
    <definedName function="false" hidden="true" localSheetId="9" name="bchart8" vbProcedure="false">#REF!</definedName>
    <definedName function="false" hidden="true" localSheetId="9" name="bchart9" vbProcedure="false">#REF!</definedName>
    <definedName function="false" hidden="false" localSheetId="9" name="BDI" vbProcedure="false">#REF!</definedName>
    <definedName function="false" hidden="true" localSheetId="9" name="Bloco" vbProcedure="false">#REF!</definedName>
    <definedName function="false" hidden="true" localSheetId="9" name="Bloco2" vbProcedure="false">#REF!</definedName>
    <definedName function="false" hidden="true" localSheetId="9" name="BLPH1" vbProcedure="false">'[17]brazil sovereign'!#ref!</definedName>
    <definedName function="false" hidden="true" localSheetId="9" name="BLPH107" vbProcedure="false">'[19]dados blp'!#ref!</definedName>
    <definedName function="false" hidden="true" localSheetId="9" name="BLPH2" vbProcedure="false">#REF!</definedName>
    <definedName function="false" hidden="true" localSheetId="9" name="BLPH3" vbProcedure="false">#REF!</definedName>
    <definedName function="false" hidden="true" localSheetId="9" name="BLPH4" vbProcedure="false">#REF!</definedName>
    <definedName function="false" hidden="true" localSheetId="9" name="BLPH5" vbProcedure="false">#REF!</definedName>
    <definedName function="false" hidden="true" localSheetId="9" name="BLPH6" vbProcedure="false">#REF!</definedName>
    <definedName function="false" hidden="true" localSheetId="9" name="BLPH7" vbProcedure="false">#REF!</definedName>
    <definedName function="false" hidden="true" localSheetId="9" name="BLPH8" vbProcedure="false">#REF!</definedName>
    <definedName function="false" hidden="false" localSheetId="9" name="br" vbProcedure="false">#REF!</definedName>
    <definedName function="false" hidden="true" localSheetId="9" name="CadIns" vbProcedure="false">#REF!</definedName>
    <definedName function="false" hidden="true" localSheetId="9" name="CadSrv" vbProcedure="false">#REF!</definedName>
    <definedName function="false" hidden="false" localSheetId="9" name="CalendárioJan" vbProcedure="false">#REF!</definedName>
    <definedName function="false" hidden="true" localSheetId="9" name="CARALHO" vbProcedure="false">[3]cmi!#ref!</definedName>
    <definedName function="false" hidden="true" localSheetId="9" name="CARLA" vbProcedure="false">#REF!</definedName>
    <definedName function="false" hidden="false" localSheetId="9" name="CASCALHAMENTO" vbProcedure="false">#REF!</definedName>
    <definedName function="false" hidden="false" localSheetId="9" name="CASCALHO" vbProcedure="false">[1]compos1!#ref!</definedName>
    <definedName function="false" hidden="true" localSheetId="9" name="cchart13" vbProcedure="false">#REF!</definedName>
    <definedName function="false" hidden="true" localSheetId="9" name="cchart14" vbProcedure="false">#REF!</definedName>
    <definedName function="false" hidden="true" localSheetId="9" name="cchart15" vbProcedure="false">#REF!</definedName>
    <definedName function="false" hidden="true" localSheetId="9" name="cchart16" vbProcedure="false">#REF!</definedName>
    <definedName function="false" hidden="true" localSheetId="9" name="cchart17" vbProcedure="false">#REF!</definedName>
    <definedName function="false" hidden="true" localSheetId="9" name="cchart18" vbProcedure="false">#REF!</definedName>
    <definedName function="false" hidden="true" localSheetId="9" name="cchart19" vbProcedure="false">#REF!</definedName>
    <definedName function="false" hidden="true" localSheetId="9" name="cchart2" vbProcedure="false">#REF!</definedName>
    <definedName function="false" hidden="true" localSheetId="9" name="cchart20" vbProcedure="false">#REF!</definedName>
    <definedName function="false" hidden="true" localSheetId="9" name="cchart21" vbProcedure="false">#REF!</definedName>
    <definedName function="false" hidden="true" localSheetId="9" name="cchart22" vbProcedure="false">#REF!</definedName>
    <definedName function="false" hidden="true" localSheetId="9" name="cchart23" vbProcedure="false">#REF!</definedName>
    <definedName function="false" hidden="true" localSheetId="9" name="cchart24" vbProcedure="false">#REF!</definedName>
    <definedName function="false" hidden="true" localSheetId="9" name="cchart25" vbProcedure="false">#REF!</definedName>
    <definedName function="false" hidden="true" localSheetId="9" name="cchart26" vbProcedure="false">#REF!</definedName>
    <definedName function="false" hidden="true" localSheetId="9" name="cchart27" vbProcedure="false">#REF!</definedName>
    <definedName function="false" hidden="true" localSheetId="9" name="cchart28" vbProcedure="false">#REF!</definedName>
    <definedName function="false" hidden="true" localSheetId="9" name="cchart29" vbProcedure="false">#REF!</definedName>
    <definedName function="false" hidden="true" localSheetId="9" name="cchart3" vbProcedure="false">#REF!</definedName>
    <definedName function="false" hidden="true" localSheetId="9" name="cchart31" vbProcedure="false">#REF!</definedName>
    <definedName function="false" hidden="true" localSheetId="9" name="cchart32" vbProcedure="false">#REF!</definedName>
    <definedName function="false" hidden="true" localSheetId="9" name="cchart4" vbProcedure="false">#REF!</definedName>
    <definedName function="false" hidden="true" localSheetId="9" name="cchart5" vbProcedure="false">#REF!</definedName>
    <definedName function="false" hidden="true" localSheetId="9" name="cchart6" vbProcedure="false">#REF!</definedName>
    <definedName function="false" hidden="true" localSheetId="9" name="cchart7" vbProcedure="false">#REF!</definedName>
    <definedName function="false" hidden="true" localSheetId="9" name="cchart8" vbProcedure="false">#REF!</definedName>
    <definedName function="false" hidden="true" localSheetId="9" name="cchart9" vbProcedure="false">#REF!</definedName>
    <definedName function="false" hidden="true" localSheetId="9" name="Chave" vbProcedure="false">#REF!</definedName>
    <definedName function="false" hidden="true" localSheetId="9" name="Chave1" vbProcedure="false">#REF!</definedName>
    <definedName function="false" hidden="true" localSheetId="9" name="Clas" vbProcedure="false">MAX(LEN(#REF!))</definedName>
    <definedName function="false" hidden="true" localSheetId="9" name="Cod" vbProcedure="false">#REF!</definedName>
    <definedName function="false" hidden="true" localSheetId="9" name="Coluna" vbProcedure="false">#REF!</definedName>
    <definedName function="false" hidden="true" localSheetId="9" name="Comp" vbProcedure="false">#REF!</definedName>
    <definedName function="false" hidden="true" localSheetId="9" name="CpuAux" vbProcedure="false">#REF!</definedName>
    <definedName function="false" hidden="true" localSheetId="9" name="CPUs" vbProcedure="false">#REF!</definedName>
    <definedName function="false" hidden="true" localSheetId="9" name="CRIT" vbProcedure="false">#REF!</definedName>
    <definedName function="false" hidden="true" localSheetId="9" name="Cun" vbProcedure="false">VLOOKUP(#REF!,rec,5,0)</definedName>
    <definedName function="false" hidden="true" localSheetId="9" name="CunEq" vbProcedure="false">SUM(IF(#REF! =#REF!,(#REF!)*(#REF!="EQ")))</definedName>
    <definedName function="false" hidden="true" localSheetId="9" name="CunMo" vbProcedure="false">SUM(IF(#REF! =#REF!,(#REF!)*(#REF!="MO")))</definedName>
    <definedName function="false" hidden="true" localSheetId="9" name="CunMp" vbProcedure="false">SUM(IF(#REF! =#REF!,(#REF!)*(#REF!="MP")))</definedName>
    <definedName function="false" hidden="false" localSheetId="9" name="Custo_Ad_Not_Horista" vbProcedure="false">#REF!</definedName>
    <definedName function="false" hidden="false" localSheetId="9" name="Custo_Ad_Not_Mensalista" vbProcedure="false">#REF!</definedName>
    <definedName function="false" hidden="false" localSheetId="9" name="Custo_HE_Horista_Diurno" vbProcedure="false">#REF!</definedName>
    <definedName function="false" hidden="false" localSheetId="9" name="Custo_HE_Horista_Notur" vbProcedure="false">#REF!</definedName>
    <definedName function="false" hidden="false" localSheetId="9" name="Custo_HE_Mensalista_Diurno" vbProcedure="false">#REF!</definedName>
    <definedName function="false" hidden="false" localSheetId="9" name="Custo_HE_Mensalista_Notur" vbProcedure="false">#REF!</definedName>
    <definedName function="false" hidden="false" localSheetId="9" name="dadinho" vbProcedure="false">#REF!</definedName>
    <definedName function="false" hidden="false" localSheetId="9" name="DADOS" vbProcedure="false">#REF!</definedName>
    <definedName function="false" hidden="true" localSheetId="9" name="Dip" vbProcedure="false">#REF!</definedName>
    <definedName function="false" hidden="true" localSheetId="9" name="dsa" vbProcedure="false">[6]icatu!#ref!</definedName>
    <definedName function="false" hidden="true" localSheetId="9" name="DXNGBKGN" vbProcedure="false">#REF!</definedName>
    <definedName function="false" hidden="true" localSheetId="9" name="e" vbProcedure="false">#REF!</definedName>
    <definedName function="false" hidden="true" localSheetId="9" name="EBASREGW" vbProcedure="false">#REF!</definedName>
    <definedName function="false" hidden="true" localSheetId="9" name="Edit" vbProcedure="false">#REF!</definedName>
    <definedName function="false" hidden="true" localSheetId="9" name="Empr" vbProcedure="false">#REF!</definedName>
    <definedName function="false" hidden="true" localSheetId="9" name="EQ" vbProcedure="false">#REF!</definedName>
    <definedName function="false" hidden="false" localSheetId="9" name="EQP" vbProcedure="false">[1]compos1!#ref!</definedName>
    <definedName function="false" hidden="false" localSheetId="9" name="equip" vbProcedure="false">#REF!</definedName>
    <definedName function="false" hidden="true" localSheetId="9" name="ES" vbProcedure="false">#REF!</definedName>
    <definedName function="false" hidden="false" localSheetId="9" name="Esc" vbProcedure="false">#REF!</definedName>
    <definedName function="false" hidden="true" localSheetId="9" name="EWRGS" vbProcedure="false">'[25]movim. doar (31_12_03)'!#ref!</definedName>
    <definedName function="false" hidden="false" localSheetId="9" name="Excel_BuiltIn_Print_Area_7_1" vbProcedure="false">#REF!</definedName>
    <definedName function="false" hidden="false" localSheetId="9" name="Excel_BuiltIn_Print_Titles_1_1" vbProcedure="false">#REF!</definedName>
    <definedName function="false" hidden="false" localSheetId="9" name="Excel_BuiltIn_Print_Titles_3_1" vbProcedure="false">#REF!</definedName>
    <definedName function="false" hidden="false" localSheetId="9" name="Excel_BuiltIn_Print_Titles_7_1" vbProcedure="false">#REF!</definedName>
    <definedName function="false" hidden="false" localSheetId="9" name="Excel_BuiltIn_Print_Titles_8" vbProcedure="false">#REF!</definedName>
    <definedName function="false" hidden="true" localSheetId="9" name="f" vbProcedure="false">#REF!</definedName>
    <definedName function="false" hidden="true" localSheetId="9" name="fd" vbProcedure="false">[6]icatu!#ref!</definedName>
    <definedName function="false" hidden="false" localSheetId="9" name="fda" vbProcedure="false">[14]projeto!#ref!</definedName>
    <definedName function="false" hidden="true" localSheetId="9" name="fdsgsfrd" vbProcedure="false">#REF!</definedName>
    <definedName function="false" hidden="true" localSheetId="9" name="ff" vbProcedure="false">#REF!</definedName>
    <definedName function="false" hidden="true" localSheetId="9" name="fjjashfja" vbProcedure="false">#REF!</definedName>
    <definedName function="false" hidden="true" localSheetId="9" name="GWSGWETH" vbProcedure="false">#REF!</definedName>
    <definedName function="false" hidden="true" localSheetId="9" name="HI" vbProcedure="false">#REF!</definedName>
    <definedName function="false" hidden="true" localSheetId="9" name="IJFLUYF" vbProcedure="false">#REF!</definedName>
    <definedName function="false" hidden="true" localSheetId="9" name="Insumos" vbProcedure="false">#REF!</definedName>
    <definedName function="false" hidden="true" localSheetId="9" name="Itens" vbProcedure="false">#REF!</definedName>
    <definedName function="false" hidden="true" localSheetId="9" name="JKHZDG" vbProcedure="false">[29]xref!#ref!</definedName>
    <definedName function="false" hidden="false" localSheetId="9" name="Já_apresentado__a_licitar" vbProcedure="false">#REF!</definedName>
    <definedName function="false" hidden="true" localSheetId="9" name="KHFSLFHGA" vbProcedure="false">#REF!</definedName>
    <definedName function="false" hidden="true" localSheetId="9" name="KHSKFASKLF" vbProcedure="false">[29]xref!#ref!</definedName>
    <definedName function="false" hidden="true" localSheetId="9" name="KJFDGLS" vbProcedure="false">#REF!</definedName>
    <definedName function="false" hidden="true" localSheetId="9" name="KKFGSDKJGFLKS" vbProcedure="false">#REF!</definedName>
    <definedName function="false" hidden="true" localSheetId="9" name="kl" vbProcedure="false">#REF!</definedName>
    <definedName function="false" hidden="true" localSheetId="9" name="KLKZDLKSGF" vbProcedure="false">#REF!</definedName>
    <definedName function="false" hidden="true" localSheetId="9" name="KSFKASKF" vbProcedure="false">#REF!</definedName>
    <definedName function="false" hidden="true" localSheetId="9" name="lbla13" vbProcedure="false">#REF!</definedName>
    <definedName function="false" hidden="true" localSheetId="9" name="lbla14" vbProcedure="false">#REF!</definedName>
    <definedName function="false" hidden="true" localSheetId="9" name="lbla15" vbProcedure="false">#REF!</definedName>
    <definedName function="false" hidden="true" localSheetId="9" name="lbla16" vbProcedure="false">#REF!</definedName>
    <definedName function="false" hidden="true" localSheetId="9" name="lbla17" vbProcedure="false">#REF!</definedName>
    <definedName function="false" hidden="true" localSheetId="9" name="lbla18" vbProcedure="false">#REF!</definedName>
    <definedName function="false" hidden="true" localSheetId="9" name="lbla19" vbProcedure="false">#REF!</definedName>
    <definedName function="false" hidden="true" localSheetId="9" name="lbla2" vbProcedure="false">#REF!</definedName>
    <definedName function="false" hidden="true" localSheetId="9" name="lbla20" vbProcedure="false">#REF!</definedName>
    <definedName function="false" hidden="true" localSheetId="9" name="lbla21" vbProcedure="false">#REF!</definedName>
    <definedName function="false" hidden="true" localSheetId="9" name="lbla22" vbProcedure="false">#REF!</definedName>
    <definedName function="false" hidden="true" localSheetId="9" name="lbla23" vbProcedure="false">#REF!</definedName>
    <definedName function="false" hidden="true" localSheetId="9" name="lbla24" vbProcedure="false">#REF!</definedName>
    <definedName function="false" hidden="true" localSheetId="9" name="lbla25" vbProcedure="false">#REF!</definedName>
    <definedName function="false" hidden="true" localSheetId="9" name="lbla27" vbProcedure="false">#REF!</definedName>
    <definedName function="false" hidden="true" localSheetId="9" name="lbla28" vbProcedure="false">#REF!</definedName>
    <definedName function="false" hidden="false" localSheetId="9" name="listasit" vbProcedure="false">OFFSET(#REF!,0,IF(#REF!=#REF!,0,1),IF(#REF!=#REF!,1,6),1)</definedName>
    <definedName function="false" hidden="false" localSheetId="9" name="LISTA_NUM_CONTRATOS" vbProcedure="false">#REF!</definedName>
    <definedName function="false" hidden="true" localSheetId="9" name="LP" vbProcedure="false">#REF!</definedName>
    <definedName function="false" hidden="false" localSheetId="9" name="mao" vbProcedure="false">#REF!</definedName>
    <definedName function="false" hidden="false" localSheetId="9" name="MAT" vbProcedure="false">[1]compos1!#ref!</definedName>
    <definedName function="false" hidden="false" localSheetId="9" name="mater" vbProcedure="false">#REF!</definedName>
    <definedName function="false" hidden="true" localSheetId="9" name="Max" vbProcedure="false">COUNTIF(#REF!,"&lt;&gt;0")+3</definedName>
    <definedName function="false" hidden="false" localSheetId="9" name="MNB" vbProcedure="false">#REF!</definedName>
    <definedName function="false" hidden="true" localSheetId="9" name="MO" vbProcedure="false">#REF!</definedName>
    <definedName function="false" hidden="true" localSheetId="9" name="Mob" vbProcedure="false">#REF!</definedName>
    <definedName function="false" hidden="true" localSheetId="9" name="MP" vbProcedure="false">#REF!</definedName>
    <definedName function="false" hidden="true" localSheetId="9" name="mudança" vbProcedure="false">#REF!</definedName>
    <definedName function="false" hidden="true" localSheetId="9" name="NB" vbProcedure="false">#REF!</definedName>
    <definedName function="false" hidden="false" localSheetId="9" name="NBV" vbProcedure="false">#REF!</definedName>
    <definedName function="false" hidden="true" localSheetId="9" name="OIJSDFI" vbProcedure="false">'[27]mapa empréstimos {ppc}'!#ref!</definedName>
    <definedName function="false" hidden="true" localSheetId="9" name="oo" vbProcedure="false">#REF!</definedName>
    <definedName function="false" hidden="true" localSheetId="9" name="Ordem" vbProcedure="false">#REF!</definedName>
    <definedName function="false" hidden="true" localSheetId="9" name="Origem" vbProcedure="false">#REF!</definedName>
    <definedName function="false" hidden="false" localSheetId="9" name="P.1" vbProcedure="false">#REF!</definedName>
    <definedName function="false" hidden="false" localSheetId="9" name="P.10" vbProcedure="false">#REF!</definedName>
    <definedName function="false" hidden="false" localSheetId="9" name="P.11" vbProcedure="false">#REF!</definedName>
    <definedName function="false" hidden="false" localSheetId="9" name="P.12" vbProcedure="false">#REF!</definedName>
    <definedName function="false" hidden="false" localSheetId="9" name="P.13" vbProcedure="false">#REF!</definedName>
    <definedName function="false" hidden="false" localSheetId="9" name="P.14" vbProcedure="false">#REF!</definedName>
    <definedName function="false" hidden="false" localSheetId="9" name="P.15" vbProcedure="false">#REF!</definedName>
    <definedName function="false" hidden="false" localSheetId="9" name="P.2" vbProcedure="false">#REF!</definedName>
    <definedName function="false" hidden="false" localSheetId="9" name="P.3" vbProcedure="false">#REF!</definedName>
    <definedName function="false" hidden="false" localSheetId="9" name="P.4" vbProcedure="false">#REF!</definedName>
    <definedName function="false" hidden="false" localSheetId="9" name="P.5" vbProcedure="false">#REF!</definedName>
    <definedName function="false" hidden="false" localSheetId="9" name="P.6" vbProcedure="false">#REF!</definedName>
    <definedName function="false" hidden="false" localSheetId="9" name="P.7" vbProcedure="false">#REF!</definedName>
    <definedName function="false" hidden="false" localSheetId="9" name="P.8" vbProcedure="false">#REF!</definedName>
    <definedName function="false" hidden="false" localSheetId="9" name="P.9" vbProcedure="false">#REF!</definedName>
    <definedName function="false" hidden="true" localSheetId="9" name="PASTA" vbProcedure="false">[33]xref!#ref!</definedName>
    <definedName function="false" hidden="true" localSheetId="9" name="PDF" vbProcedure="false">[3]cmi!#ref!</definedName>
    <definedName function="false" hidden="false" localSheetId="9" name="pl" vbProcedure="false">#REF!</definedName>
    <definedName function="false" hidden="true" localSheetId="9" name="Plan1" vbProcedure="false">#REF!</definedName>
    <definedName function="false" hidden="false" localSheetId="9" name="planilha" vbProcedure="false">#REF!</definedName>
    <definedName function="false" hidden="true" localSheetId="9" name="Posição" vbProcedure="false">#REF!</definedName>
    <definedName function="false" hidden="true" localSheetId="9" name="pp" vbProcedure="false">#REF!</definedName>
    <definedName function="false" hidden="false" localSheetId="9" name="PP1.1" vbProcedure="false">#REF!</definedName>
    <definedName function="false" hidden="false" localSheetId="9" name="PP1.10" vbProcedure="false">#REF!</definedName>
    <definedName function="false" hidden="false" localSheetId="9" name="PP1.11" vbProcedure="false">#REF!</definedName>
    <definedName function="false" hidden="false" localSheetId="9" name="PP1.12" vbProcedure="false">#REF!</definedName>
    <definedName function="false" hidden="false" localSheetId="9" name="PP1.13" vbProcedure="false">#REF!</definedName>
    <definedName function="false" hidden="false" localSheetId="9" name="PP1.14" vbProcedure="false">#REF!</definedName>
    <definedName function="false" hidden="false" localSheetId="9" name="PP1.15" vbProcedure="false">#REF!</definedName>
    <definedName function="false" hidden="false" localSheetId="9" name="PP1.2" vbProcedure="false">#REF!</definedName>
    <definedName function="false" hidden="false" localSheetId="9" name="PP1.3" vbProcedure="false">#REF!</definedName>
    <definedName function="false" hidden="false" localSheetId="9" name="PP1.4" vbProcedure="false">#REF!</definedName>
    <definedName function="false" hidden="false" localSheetId="9" name="PP1.5" vbProcedure="false">#REF!</definedName>
    <definedName function="false" hidden="false" localSheetId="9" name="PP1.6" vbProcedure="false">#REF!</definedName>
    <definedName function="false" hidden="false" localSheetId="9" name="PP1.7" vbProcedure="false">#REF!</definedName>
    <definedName function="false" hidden="false" localSheetId="9" name="PP1.8" vbProcedure="false">#REF!</definedName>
    <definedName function="false" hidden="false" localSheetId="9" name="PP1.9" vbProcedure="false">#REF!</definedName>
    <definedName function="false" hidden="false" localSheetId="9" name="Print_Area_MI" vbProcedure="false">#REF!</definedName>
    <definedName function="false" hidden="false" localSheetId="9" name="PRINT_TITLES_MI" vbProcedure="false">#REF!</definedName>
    <definedName function="false" hidden="false" localSheetId="9" name="pt" vbProcedure="false">#REF!</definedName>
    <definedName function="false" hidden="true" localSheetId="9" name="q" vbProcedure="false">#REF!</definedName>
    <definedName function="false" hidden="true" localSheetId="9" name="QA" vbProcedure="false">#REF!</definedName>
    <definedName function="false" hidden="true" localSheetId="9" name="QD" vbProcedure="false">#REF!</definedName>
    <definedName function="false" hidden="true" localSheetId="9" name="qqq" vbProcedure="false">'[25]movim. doar (31_12_03)'!#ref!</definedName>
    <definedName function="false" hidden="true" localSheetId="9" name="QTD" vbProcedure="false">#REF!</definedName>
    <definedName function="false" hidden="true" localSheetId="9" name="QtEq" vbProcedure="false">#REF!</definedName>
    <definedName function="false" hidden="true" localSheetId="9" name="QtMo" vbProcedure="false">#REF!</definedName>
    <definedName function="false" hidden="true" localSheetId="9" name="QtMp" vbProcedure="false">#REF!</definedName>
    <definedName function="false" hidden="true" localSheetId="9" name="QtTr" vbProcedure="false">#REF!</definedName>
    <definedName function="false" hidden="false" localSheetId="9" name="REBAIXO" vbProcedure="false">#REF!</definedName>
    <definedName function="false" hidden="true" localSheetId="9" name="Relat" vbProcedure="false">#REF!</definedName>
    <definedName function="false" hidden="false" localSheetId="9" name="Renato" vbProcedure="false">#REF!</definedName>
    <definedName function="false" hidden="false" localSheetId="9" name="Renato1" vbProcedure="false">#REF!</definedName>
    <definedName function="false" hidden="true" localSheetId="9" name="RENATO3" vbProcedure="false">#REF!</definedName>
    <definedName function="false" hidden="true" localSheetId="9" name="RENATO4" vbProcedure="false">#REF!</definedName>
    <definedName function="false" hidden="true" localSheetId="9" name="RENATO5" vbProcedure="false">#REF!</definedName>
    <definedName function="false" hidden="true" localSheetId="9" name="RENATO7" vbProcedure="false">#REF!</definedName>
    <definedName function="false" hidden="true" localSheetId="9" name="RHTHNT" vbProcedure="false">[36]xref!#ref!</definedName>
    <definedName function="false" hidden="true" localSheetId="9" name="rr" vbProcedure="false">#REF!</definedName>
    <definedName function="false" hidden="true" localSheetId="9" name="rtr" vbProcedure="false">#REF!</definedName>
    <definedName function="false" hidden="false" localSheetId="9" name="S" vbProcedure="false">#REF!</definedName>
    <definedName function="false" hidden="true" localSheetId="9" name="sa" vbProcedure="false">#REF!</definedName>
    <definedName function="false" hidden="true" localSheetId="9" name="SE" vbProcedure="false">#REF!</definedName>
    <definedName function="false" hidden="false" localSheetId="9" name="SERV" vbProcedure="false">[1]compos1!#ref!</definedName>
    <definedName function="false" hidden="true" localSheetId="9" name="SGAREHHUJ" vbProcedure="false">#REF!</definedName>
    <definedName function="false" hidden="false" localSheetId="9" name="sicro" vbProcedure="false">#REF!</definedName>
    <definedName function="false" hidden="false" localSheetId="9" name="sjp" vbProcedure="false">#REF!</definedName>
    <definedName function="false" hidden="true" localSheetId="9" name="sogsafra" vbProcedure="false">[38]icatu!#ref!</definedName>
    <definedName function="false" hidden="true" localSheetId="9" name="SRV" vbProcedure="false">#REF!</definedName>
    <definedName function="false" hidden="true" localSheetId="9" name="SS" vbProcedure="false">#REF!</definedName>
    <definedName function="false" hidden="false" localSheetId="9" name="SubItemInvestimento" vbProcedure="false">OFFSET([28]DADOS!XEY$1,MATCH(#REF!,[28]DADOS!XFB$1:XFB$65536,0)-1,0,COUNTIF([28]DADOS!XEX$1:XEX$65536,#REF!),1)</definedName>
    <definedName function="false" hidden="true" localSheetId="9" name="Summary" vbProcedure="false">#REF!</definedName>
    <definedName function="false" hidden="true" localSheetId="9" name="Swvu.ACC." vbProcedure="false">#REF!</definedName>
    <definedName function="false" hidden="true" localSheetId="9" name="Swvu.AFAC." vbProcedure="false">#REF!</definedName>
    <definedName function="false" hidden="true" localSheetId="9" name="Swvu.ELIMLUCRO." vbProcedure="false">#REF!</definedName>
    <definedName function="false" hidden="true" localSheetId="9" name="Swvu.ESTOQUES." vbProcedure="false">#REF!</definedName>
    <definedName function="false" hidden="true" localSheetId="9" name="Swvu.Fabio." vbProcedure="false">#REF!</definedName>
    <definedName function="false" hidden="true" localSheetId="9" name="Swvu.LPERDAS." vbProcedure="false">#REF!</definedName>
    <definedName function="false" hidden="true" localSheetId="9" name="Swvu.RES432." vbProcedure="false">#REF!</definedName>
    <definedName function="false" hidden="true" localSheetId="9" name="Swvu.VERLUCRO." vbProcedure="false">#REF!</definedName>
    <definedName function="false" hidden="false" localSheetId="9" name="T" vbProcedure="false">#REF!</definedName>
    <definedName function="false" hidden="false" localSheetId="9" name="T.1" vbProcedure="false">#REF!</definedName>
    <definedName function="false" hidden="false" localSheetId="9" name="T.10" vbProcedure="false">#REF!</definedName>
    <definedName function="false" hidden="false" localSheetId="9" name="T.11" vbProcedure="false">#REF!</definedName>
    <definedName function="false" hidden="false" localSheetId="9" name="T.12" vbProcedure="false">#REF!</definedName>
    <definedName function="false" hidden="false" localSheetId="9" name="T.13" vbProcedure="false">#REF!</definedName>
    <definedName function="false" hidden="false" localSheetId="9" name="T.14" vbProcedure="false">#REF!</definedName>
    <definedName function="false" hidden="false" localSheetId="9" name="T.15" vbProcedure="false">#REF!</definedName>
    <definedName function="false" hidden="false" localSheetId="9" name="T.2" vbProcedure="false">#REF!</definedName>
    <definedName function="false" hidden="false" localSheetId="9" name="T.3" vbProcedure="false">#REF!</definedName>
    <definedName function="false" hidden="false" localSheetId="9" name="T.4" vbProcedure="false">#REF!</definedName>
    <definedName function="false" hidden="false" localSheetId="9" name="T.5" vbProcedure="false">#REF!</definedName>
    <definedName function="false" hidden="false" localSheetId="9" name="T.6" vbProcedure="false">#REF!</definedName>
    <definedName function="false" hidden="false" localSheetId="9" name="T.7" vbProcedure="false">#REF!</definedName>
    <definedName function="false" hidden="false" localSheetId="9" name="T.8" vbProcedure="false">#REF!</definedName>
    <definedName function="false" hidden="false" localSheetId="9" name="T.9" vbProcedure="false">#REF!</definedName>
    <definedName function="false" hidden="true" localSheetId="9" name="TOT" vbProcedure="false">#REF!</definedName>
    <definedName function="false" hidden="false" localSheetId="9" name="TOT.P" vbProcedure="false">#REF!</definedName>
    <definedName function="false" hidden="false" localSheetId="9" name="TOT1.P" vbProcedure="false">#REF!</definedName>
    <definedName function="false" hidden="false" localSheetId="9" name="Total1.1" vbProcedure="false">#REF!</definedName>
    <definedName function="false" hidden="false" localSheetId="9" name="Total1.10" vbProcedure="false">#REF!</definedName>
    <definedName function="false" hidden="false" localSheetId="9" name="Total1.11" vbProcedure="false">#REF!</definedName>
    <definedName function="false" hidden="false" localSheetId="9" name="Total1.12" vbProcedure="false">#REF!</definedName>
    <definedName function="false" hidden="false" localSheetId="9" name="Total1.2" vbProcedure="false">#REF!</definedName>
    <definedName function="false" hidden="false" localSheetId="9" name="Total1.3" vbProcedure="false">#REF!</definedName>
    <definedName function="false" hidden="false" localSheetId="9" name="Total1.4" vbProcedure="false">#REF!</definedName>
    <definedName function="false" hidden="false" localSheetId="9" name="Total1.5" vbProcedure="false">#REF!</definedName>
    <definedName function="false" hidden="false" localSheetId="9" name="Total1.6" vbProcedure="false">#REF!</definedName>
    <definedName function="false" hidden="false" localSheetId="9" name="Total1.7" vbProcedure="false">#REF!</definedName>
    <definedName function="false" hidden="false" localSheetId="9" name="Total1.8" vbProcedure="false">#REF!</definedName>
    <definedName function="false" hidden="false" localSheetId="9" name="Total1.9" vbProcedure="false">#REF!</definedName>
    <definedName function="false" hidden="false" localSheetId="9" name="Total2.1" vbProcedure="false">#REF!</definedName>
    <definedName function="false" hidden="false" localSheetId="9" name="Total2.10" vbProcedure="false">#REF!</definedName>
    <definedName function="false" hidden="false" localSheetId="9" name="Total2.11" vbProcedure="false">#REF!</definedName>
    <definedName function="false" hidden="false" localSheetId="9" name="Total2.12" vbProcedure="false">#REF!</definedName>
    <definedName function="false" hidden="false" localSheetId="9" name="Total2.13" vbProcedure="false">#REF!</definedName>
    <definedName function="false" hidden="false" localSheetId="9" name="Total2.14" vbProcedure="false">#REF!</definedName>
    <definedName function="false" hidden="false" localSheetId="9" name="Total2.15" vbProcedure="false">#REF!</definedName>
    <definedName function="false" hidden="false" localSheetId="9" name="Total2.16" vbProcedure="false">#REF!</definedName>
    <definedName function="false" hidden="false" localSheetId="9" name="Total2.17" vbProcedure="false">#REF!</definedName>
    <definedName function="false" hidden="false" localSheetId="9" name="Total2.18" vbProcedure="false">#REF!</definedName>
    <definedName function="false" hidden="false" localSheetId="9" name="Total2.2" vbProcedure="false">#REF!</definedName>
    <definedName function="false" hidden="false" localSheetId="9" name="Total2.3" vbProcedure="false">#REF!</definedName>
    <definedName function="false" hidden="false" localSheetId="9" name="Total2.4" vbProcedure="false">#REF!</definedName>
    <definedName function="false" hidden="false" localSheetId="9" name="Total2.5" vbProcedure="false">#REF!</definedName>
    <definedName function="false" hidden="false" localSheetId="9" name="Total2.6" vbProcedure="false">#REF!</definedName>
    <definedName function="false" hidden="false" localSheetId="9" name="Total2.7" vbProcedure="false">#REF!</definedName>
    <definedName function="false" hidden="false" localSheetId="9" name="Total2.8" vbProcedure="false">#REF!</definedName>
    <definedName function="false" hidden="false" localSheetId="9" name="Total2.9" vbProcedure="false">#REF!</definedName>
    <definedName function="false" hidden="false" localSheetId="9" name="Total3.1" vbProcedure="false">#REF!</definedName>
    <definedName function="false" hidden="false" localSheetId="9" name="Total3.2" vbProcedure="false">#REF!</definedName>
    <definedName function="false" hidden="false" localSheetId="9" name="Total3.3" vbProcedure="false">#REF!</definedName>
    <definedName function="false" hidden="false" localSheetId="9" name="Total3.4" vbProcedure="false">#REF!</definedName>
    <definedName function="false" hidden="false" localSheetId="9" name="Totalb1.1" vbProcedure="false">#REF!</definedName>
    <definedName function="false" hidden="false" localSheetId="9" name="Totalb1.2" vbProcedure="false">#REF!</definedName>
    <definedName function="false" hidden="false" localSheetId="9" name="Totalb1.3" vbProcedure="false">#REF!</definedName>
    <definedName function="false" hidden="false" localSheetId="9" name="Totalb1.4" vbProcedure="false">#REF!</definedName>
    <definedName function="false" hidden="false" localSheetId="9" name="Totalb1.5" vbProcedure="false">#REF!</definedName>
    <definedName function="false" hidden="false" localSheetId="9" name="Totalb1.6" vbProcedure="false">#REF!</definedName>
    <definedName function="false" hidden="false" localSheetId="9" name="Totalb2.1" vbProcedure="false">#REF!</definedName>
    <definedName function="false" hidden="false" localSheetId="9" name="Totalb2.2" vbProcedure="false">#REF!</definedName>
    <definedName function="false" hidden="false" localSheetId="9" name="Totalb2.3" vbProcedure="false">#REF!</definedName>
    <definedName function="false" hidden="false" localSheetId="9" name="Totalb2.4" vbProcedure="false">#REF!</definedName>
    <definedName function="false" hidden="false" localSheetId="9" name="Totalb2.5" vbProcedure="false">#REF!</definedName>
    <definedName function="false" hidden="false" localSheetId="9" name="Totalb2.6" vbProcedure="false">#REF!</definedName>
    <definedName function="false" hidden="false" localSheetId="9" name="Totalb2.7" vbProcedure="false">#REF!</definedName>
    <definedName function="false" hidden="false" localSheetId="9" name="Totalc1.1" vbProcedure="false">#REF!</definedName>
    <definedName function="false" hidden="false" localSheetId="9" name="Totalc1.2" vbProcedure="false">#REF!</definedName>
    <definedName function="false" hidden="false" localSheetId="9" name="Totalc2.1" vbProcedure="false">#REF!</definedName>
    <definedName function="false" hidden="false" localSheetId="9" name="Totald1.0" vbProcedure="false">#REF!</definedName>
    <definedName function="false" hidden="false" localSheetId="9" name="Totald2.1" vbProcedure="false">#REF!</definedName>
    <definedName function="false" hidden="false" localSheetId="9" name="Totale1.0" vbProcedure="false">#REF!</definedName>
    <definedName function="false" hidden="false" localSheetId="9" name="Totale2.0" vbProcedure="false">#REF!</definedName>
    <definedName function="false" hidden="false" localSheetId="9" name="Totalgeral1" vbProcedure="false">#REF!</definedName>
    <definedName function="false" hidden="false" localSheetId="9" name="Totalgeral1a12" vbProcedure="false">#REF!</definedName>
    <definedName function="false" hidden="false" localSheetId="9" name="Totalgeral2" vbProcedure="false">#REF!</definedName>
    <definedName function="false" hidden="false" localSheetId="9" name="Totalgeral3" vbProcedure="false">#REF!</definedName>
    <definedName function="false" hidden="false" localSheetId="9" name="TotalgeralA" vbProcedure="false">#REF!</definedName>
    <definedName function="false" hidden="false" localSheetId="9" name="TotalgeralB" vbProcedure="false">#REF!</definedName>
    <definedName function="false" hidden="false" localSheetId="9" name="Totalgeralb1" vbProcedure="false">#REF!</definedName>
    <definedName function="false" hidden="false" localSheetId="9" name="Totalgeralb2" vbProcedure="false">#REF!</definedName>
    <definedName function="false" hidden="false" localSheetId="9" name="TotalgeralC" vbProcedure="false">#REF!</definedName>
    <definedName function="false" hidden="false" localSheetId="9" name="Totalgeralc1" vbProcedure="false">#REF!</definedName>
    <definedName function="false" hidden="false" localSheetId="9" name="Totalgeralc2" vbProcedure="false">#REF!</definedName>
    <definedName function="false" hidden="false" localSheetId="9" name="TotalgeralD" vbProcedure="false">#REF!</definedName>
    <definedName function="false" hidden="false" localSheetId="9" name="Totalgerald1" vbProcedure="false">#REF!</definedName>
    <definedName function="false" hidden="false" localSheetId="9" name="Totalgerald2" vbProcedure="false">#REF!</definedName>
    <definedName function="false" hidden="false" localSheetId="9" name="TotalgeralE" vbProcedure="false">#REF!</definedName>
    <definedName function="false" hidden="false" localSheetId="9" name="Totalgerale1" vbProcedure="false">#REF!</definedName>
    <definedName function="false" hidden="false" localSheetId="9" name="Totalgerale2" vbProcedure="false">#REF!</definedName>
    <definedName function="false" hidden="true" localSheetId="9" name="TP" vbProcedure="false">#REF!</definedName>
    <definedName function="false" hidden="false" localSheetId="9" name="tssd" vbProcedure="false">[1]compos1!#ref!</definedName>
    <definedName function="false" hidden="false" localSheetId="9" name="TT" vbProcedure="false">#REF!</definedName>
    <definedName function="false" hidden="false" localSheetId="9" name="TT.1" vbProcedure="false">#REF!</definedName>
    <definedName function="false" hidden="false" localSheetId="9" name="TT.10" vbProcedure="false">#REF!</definedName>
    <definedName function="false" hidden="false" localSheetId="9" name="TT.11" vbProcedure="false">#REF!</definedName>
    <definedName function="false" hidden="false" localSheetId="9" name="TT.12" vbProcedure="false">#REF!</definedName>
    <definedName function="false" hidden="false" localSheetId="9" name="TT.13" vbProcedure="false">#REF!</definedName>
    <definedName function="false" hidden="false" localSheetId="9" name="TT.14" vbProcedure="false">#REF!</definedName>
    <definedName function="false" hidden="false" localSheetId="9" name="TT.15" vbProcedure="false">#REF!</definedName>
    <definedName function="false" hidden="false" localSheetId="9" name="TT.2" vbProcedure="false">#REF!</definedName>
    <definedName function="false" hidden="false" localSheetId="9" name="TT.3" vbProcedure="false">#REF!</definedName>
    <definedName function="false" hidden="false" localSheetId="9" name="TT.4" vbProcedure="false">#REF!</definedName>
    <definedName function="false" hidden="false" localSheetId="9" name="TT.5" vbProcedure="false">#REF!</definedName>
    <definedName function="false" hidden="false" localSheetId="9" name="TT.6" vbProcedure="false">#REF!</definedName>
    <definedName function="false" hidden="false" localSheetId="9" name="TT.7" vbProcedure="false">#REF!</definedName>
    <definedName function="false" hidden="false" localSheetId="9" name="TT.8" vbProcedure="false">#REF!</definedName>
    <definedName function="false" hidden="false" localSheetId="9" name="TT.9" vbProcedure="false">#REF!</definedName>
    <definedName function="false" hidden="true" localSheetId="9" name="ty" vbProcedure="false">#REF!</definedName>
    <definedName function="false" hidden="true" localSheetId="9" name="TYUJ" vbProcedure="false">#REF!</definedName>
    <definedName function="false" hidden="true" localSheetId="9" name="uo" vbProcedure="false">#REF!</definedName>
    <definedName function="false" hidden="true" localSheetId="9" name="uu" vbProcedure="false">#REF!</definedName>
    <definedName function="false" hidden="true" localSheetId="9" name="uyt" vbProcedure="false">#REF!</definedName>
    <definedName function="false" hidden="true" localSheetId="9" name="WEHAERHTUY7J" vbProcedure="false">#REF!</definedName>
    <definedName function="false" hidden="true" localSheetId="9" name="XRefActiveRow" vbProcedure="false">#REF!</definedName>
    <definedName function="false" hidden="true" localSheetId="9" name="XRefCopy1" vbProcedure="false">#REF!</definedName>
    <definedName function="false" hidden="true" localSheetId="9" name="XRefCopy10" vbProcedure="false">#REF!</definedName>
    <definedName function="false" hidden="true" localSheetId="9" name="XRefCopy10Row" vbProcedure="false">#REF!</definedName>
    <definedName function="false" hidden="true" localSheetId="9" name="XRefCopy11" vbProcedure="false">#REF!</definedName>
    <definedName function="false" hidden="true" localSheetId="9" name="XRefCopy11Row" vbProcedure="false">#REF!</definedName>
    <definedName function="false" hidden="true" localSheetId="9" name="XRefCopy12" vbProcedure="false">#REF!</definedName>
    <definedName function="false" hidden="true" localSheetId="9" name="XRefCopy120" vbProcedure="false">'[45]mútuos não realizáveis'!#ref!</definedName>
    <definedName function="false" hidden="true" localSheetId="9" name="XRefCopy123" vbProcedure="false">'[45]mútuos não realizáveis'!#ref!</definedName>
    <definedName function="false" hidden="true" localSheetId="9" name="XRefCopy124" vbProcedure="false">#REF!</definedName>
    <definedName function="false" hidden="true" localSheetId="9" name="XRefCopy125" vbProcedure="false">#REF!</definedName>
    <definedName function="false" hidden="true" localSheetId="9" name="XRefCopy12Row" vbProcedure="false">#REF!</definedName>
    <definedName function="false" hidden="true" localSheetId="9" name="XRefCopy13" vbProcedure="false">#REF!</definedName>
    <definedName function="false" hidden="true" localSheetId="9" name="XRefCopy13Row" vbProcedure="false">#REF!</definedName>
    <definedName function="false" hidden="true" localSheetId="9" name="XRefCopy14" vbProcedure="false">#REF!</definedName>
    <definedName function="false" hidden="true" localSheetId="9" name="XRefCopy14Row" vbProcedure="false">#REF!</definedName>
    <definedName function="false" hidden="true" localSheetId="9" name="XRefCopy15" vbProcedure="false">[42]bp!#ref!</definedName>
    <definedName function="false" hidden="true" localSheetId="9" name="XRefCopy15Row" vbProcedure="false">#REF!</definedName>
    <definedName function="false" hidden="true" localSheetId="9" name="XRefCopy16" vbProcedure="false">#REF!</definedName>
    <definedName function="false" hidden="true" localSheetId="9" name="XRefCopy16Row" vbProcedure="false">#REF!</definedName>
    <definedName function="false" hidden="true" localSheetId="9" name="XRefCopy17" vbProcedure="false">[42]bp!#ref!</definedName>
    <definedName function="false" hidden="true" localSheetId="9" name="XRefCopy17Row" vbProcedure="false">#REF!</definedName>
    <definedName function="false" hidden="true" localSheetId="9" name="XRefCopy18" vbProcedure="false">#REF!</definedName>
    <definedName function="false" hidden="true" localSheetId="9" name="XRefCopy18Row" vbProcedure="false">#REF!</definedName>
    <definedName function="false" hidden="true" localSheetId="9" name="XRefCopy19" vbProcedure="false">#REF!</definedName>
    <definedName function="false" hidden="true" localSheetId="9" name="XRefCopy19Row" vbProcedure="false">#REF!</definedName>
    <definedName function="false" hidden="true" localSheetId="9" name="XRefCopy1Row" vbProcedure="false">#REF!</definedName>
    <definedName function="false" hidden="true" localSheetId="9" name="XRefCopy2" vbProcedure="false">#REF!</definedName>
    <definedName function="false" hidden="true" localSheetId="9" name="XRefCopy20" vbProcedure="false">#REF!</definedName>
    <definedName function="false" hidden="true" localSheetId="9" name="XRefCopy20Row" vbProcedure="false">#REF!</definedName>
    <definedName function="false" hidden="true" localSheetId="9" name="XRefCopy21" vbProcedure="false">#REF!</definedName>
    <definedName function="false" hidden="true" localSheetId="9" name="XRefCopy21Row" vbProcedure="false">#REF!</definedName>
    <definedName function="false" hidden="true" localSheetId="9" name="XRefCopy22" vbProcedure="false">#REF!</definedName>
    <definedName function="false" hidden="true" localSheetId="9" name="XRefCopy22Row" vbProcedure="false">#REF!</definedName>
    <definedName function="false" hidden="true" localSheetId="9" name="XRefCopy23" vbProcedure="false">#REF!</definedName>
    <definedName function="false" hidden="true" localSheetId="9" name="XRefCopy23Row" vbProcedure="false">#REF!</definedName>
    <definedName function="false" hidden="true" localSheetId="9" name="XRefCopy24" vbProcedure="false">#REF!</definedName>
    <definedName function="false" hidden="true" localSheetId="9" name="XRefCopy24Row" vbProcedure="false">#REF!</definedName>
    <definedName function="false" hidden="true" localSheetId="9" name="XRefCopy25" vbProcedure="false">#REF!</definedName>
    <definedName function="false" hidden="true" localSheetId="9" name="XRefCopy25Row" vbProcedure="false">#REF!</definedName>
    <definedName function="false" hidden="true" localSheetId="9" name="XRefCopy26" vbProcedure="false">#REF!</definedName>
    <definedName function="false" hidden="true" localSheetId="9" name="XRefCopy27" vbProcedure="false">#REF!</definedName>
    <definedName function="false" hidden="true" localSheetId="9" name="XRefCopy27Row" vbProcedure="false">#REF!</definedName>
    <definedName function="false" hidden="true" localSheetId="9" name="XRefCopy28" vbProcedure="false">#REF!</definedName>
    <definedName function="false" hidden="true" localSheetId="9" name="XRefCopy28Row" vbProcedure="false">#REF!</definedName>
    <definedName function="false" hidden="true" localSheetId="9" name="XRefCopy29" vbProcedure="false">#REF!</definedName>
    <definedName function="false" hidden="true" localSheetId="9" name="XRefCopy29Row" vbProcedure="false">#REF!</definedName>
    <definedName function="false" hidden="true" localSheetId="9" name="XRefCopy2Row" vbProcedure="false">#REF!</definedName>
    <definedName function="false" hidden="true" localSheetId="9" name="XRefCopy3" vbProcedure="false">#REF!</definedName>
    <definedName function="false" hidden="true" localSheetId="9" name="XRefCopy30" vbProcedure="false">#REF!</definedName>
    <definedName function="false" hidden="true" localSheetId="9" name="XRefCopy30Row" vbProcedure="false">#REF!</definedName>
    <definedName function="false" hidden="true" localSheetId="9" name="XRefCopy31" vbProcedure="false">#REF!</definedName>
    <definedName function="false" hidden="true" localSheetId="9" name="XRefCopy31Row" vbProcedure="false">#REF!</definedName>
    <definedName function="false" hidden="true" localSheetId="9" name="XRefCopy32" vbProcedure="false">#REF!</definedName>
    <definedName function="false" hidden="true" localSheetId="9" name="XRefCopy32Row" vbProcedure="false">#REF!</definedName>
    <definedName function="false" hidden="true" localSheetId="9" name="XRefCopy33" vbProcedure="false">[47]dre!#ref!</definedName>
    <definedName function="false" hidden="true" localSheetId="9" name="XRefCopy33Row" vbProcedure="false">#REF!</definedName>
    <definedName function="false" hidden="true" localSheetId="9" name="XRefCopy34" vbProcedure="false">#REF!</definedName>
    <definedName function="false" hidden="true" localSheetId="9" name="XRefCopy34Row" vbProcedure="false">#REF!</definedName>
    <definedName function="false" hidden="true" localSheetId="9" name="XRefCopy35" vbProcedure="false">#REF!</definedName>
    <definedName function="false" hidden="true" localSheetId="9" name="XRefCopy35Row" vbProcedure="false">#REF!</definedName>
    <definedName function="false" hidden="true" localSheetId="9" name="XRefCopy36" vbProcedure="false">#REF!</definedName>
    <definedName function="false" hidden="true" localSheetId="9" name="XRefCopy36Row" vbProcedure="false">#REF!</definedName>
    <definedName function="false" hidden="true" localSheetId="9" name="XRefCopy37" vbProcedure="false">#REF!</definedName>
    <definedName function="false" hidden="true" localSheetId="9" name="XRefCopy37Row" vbProcedure="false">#REF!</definedName>
    <definedName function="false" hidden="true" localSheetId="9" name="XRefCopy38" vbProcedure="false">#REF!</definedName>
    <definedName function="false" hidden="true" localSheetId="9" name="XRefCopy38Row" vbProcedure="false">#REF!</definedName>
    <definedName function="false" hidden="true" localSheetId="9" name="XRefCopy39" vbProcedure="false">#REF!</definedName>
    <definedName function="false" hidden="true" localSheetId="9" name="XRefCopy39Row" vbProcedure="false">#REF!</definedName>
    <definedName function="false" hidden="true" localSheetId="9" name="XRefCopy3Row" vbProcedure="false">#REF!</definedName>
    <definedName function="false" hidden="true" localSheetId="9" name="XRefCopy4" vbProcedure="false">#REF!</definedName>
    <definedName function="false" hidden="true" localSheetId="9" name="XRefCopy40" vbProcedure="false">#REF!</definedName>
    <definedName function="false" hidden="true" localSheetId="9" name="XRefCopy40Row" vbProcedure="false">#REF!</definedName>
    <definedName function="false" hidden="true" localSheetId="9" name="XRefCopy41" vbProcedure="false">#REF!</definedName>
    <definedName function="false" hidden="true" localSheetId="9" name="XRefCopy41Row" vbProcedure="false">#REF!</definedName>
    <definedName function="false" hidden="true" localSheetId="9" name="XRefCopy42" vbProcedure="false">#REF!</definedName>
    <definedName function="false" hidden="true" localSheetId="9" name="XRefCopy42Row" vbProcedure="false">#REF!</definedName>
    <definedName function="false" hidden="true" localSheetId="9" name="XRefCopy43" vbProcedure="false">#REF!</definedName>
    <definedName function="false" hidden="true" localSheetId="9" name="XRefCopy43Row" vbProcedure="false">#REF!</definedName>
    <definedName function="false" hidden="true" localSheetId="9" name="XRefCopy44" vbProcedure="false">#REF!</definedName>
    <definedName function="false" hidden="true" localSheetId="9" name="XRefCopy44Row" vbProcedure="false">#REF!</definedName>
    <definedName function="false" hidden="true" localSheetId="9" name="XRefCopy45" vbProcedure="false">'[51]paes inss'!#ref!</definedName>
    <definedName function="false" hidden="true" localSheetId="9" name="XRefCopy45Row" vbProcedure="false">#REF!</definedName>
    <definedName function="false" hidden="true" localSheetId="9" name="XRefCopy46" vbProcedure="false">'[51]paes inss'!#ref!</definedName>
    <definedName function="false" hidden="true" localSheetId="9" name="XRefCopy46Row" vbProcedure="false">#REF!</definedName>
    <definedName function="false" hidden="true" localSheetId="9" name="XRefCopy47" vbProcedure="false">#REF!</definedName>
    <definedName function="false" hidden="true" localSheetId="9" name="XRefCopy47Row" vbProcedure="false">#REF!</definedName>
    <definedName function="false" hidden="true" localSheetId="9" name="XRefCopy48Row" vbProcedure="false">#REF!</definedName>
    <definedName function="false" hidden="true" localSheetId="9" name="XRefCopy49Row" vbProcedure="false">#REF!</definedName>
    <definedName function="false" hidden="true" localSheetId="9" name="XRefCopy4Row" vbProcedure="false">#REF!</definedName>
    <definedName function="false" hidden="true" localSheetId="9" name="XRefCopy5" vbProcedure="false">#REF!</definedName>
    <definedName function="false" hidden="true" localSheetId="9" name="XRefCopy50" vbProcedure="false">#REF!</definedName>
    <definedName function="false" hidden="true" localSheetId="9" name="XRefCopy50Row" vbProcedure="false">#REF!</definedName>
    <definedName function="false" hidden="true" localSheetId="9" name="XRefCopy51" vbProcedure="false">#REF!</definedName>
    <definedName function="false" hidden="true" localSheetId="9" name="XRefCopy51Row" vbProcedure="false">#REF!</definedName>
    <definedName function="false" hidden="true" localSheetId="9" name="XRefCopy52" vbProcedure="false">'[53]paes tributos federais'!#ref!</definedName>
    <definedName function="false" hidden="true" localSheetId="9" name="XRefCopy52Row" vbProcedure="false">#REF!</definedName>
    <definedName function="false" hidden="true" localSheetId="9" name="XRefCopy53" vbProcedure="false">#REF!</definedName>
    <definedName function="false" hidden="true" localSheetId="9" name="XRefCopy53Row" vbProcedure="false">#REF!</definedName>
    <definedName function="false" hidden="true" localSheetId="9" name="XRefCopy54" vbProcedure="false">#REF!</definedName>
    <definedName function="false" hidden="true" localSheetId="9" name="XRefCopy54Row" vbProcedure="false">#REF!</definedName>
    <definedName function="false" hidden="true" localSheetId="9" name="XRefCopy55" vbProcedure="false">#REF!</definedName>
    <definedName function="false" hidden="true" localSheetId="9" name="XRefCopy55Row" vbProcedure="false">#REF!</definedName>
    <definedName function="false" hidden="true" localSheetId="9" name="XRefCopy56" vbProcedure="false">#REF!</definedName>
    <definedName function="false" hidden="true" localSheetId="9" name="XRefCopy56Row" vbProcedure="false">#REF!</definedName>
    <definedName function="false" hidden="true" localSheetId="9" name="XRefCopy57" vbProcedure="false">#REF!</definedName>
    <definedName function="false" hidden="true" localSheetId="9" name="XRefCopy57Row" vbProcedure="false">#REF!</definedName>
    <definedName function="false" hidden="true" localSheetId="9" name="XRefCopy58" vbProcedure="false">#REF!</definedName>
    <definedName function="false" hidden="true" localSheetId="9" name="XRefCopy58Row" vbProcedure="false">#REF!</definedName>
    <definedName function="false" hidden="true" localSheetId="9" name="XRefCopy59" vbProcedure="false">#REF!</definedName>
    <definedName function="false" hidden="true" localSheetId="9" name="XRefCopy59Row" vbProcedure="false">#REF!</definedName>
    <definedName function="false" hidden="true" localSheetId="9" name="XRefCopy5Row" vbProcedure="false">#REF!</definedName>
    <definedName function="false" hidden="true" localSheetId="9" name="XRefCopy6" vbProcedure="false">#REF!</definedName>
    <definedName function="false" hidden="true" localSheetId="9" name="XRefCopy60" vbProcedure="false">'[41]fluxo consolidado holding'!#ref!</definedName>
    <definedName function="false" hidden="true" localSheetId="9" name="XRefCopy60Row" vbProcedure="false">#REF!</definedName>
    <definedName function="false" hidden="true" localSheetId="9" name="XRefCopy61" vbProcedure="false">'[54]mapa de resultado'!#ref!</definedName>
    <definedName function="false" hidden="true" localSheetId="9" name="XRefCopy61Row" vbProcedure="false">#REF!</definedName>
    <definedName function="false" hidden="true" localSheetId="9" name="XRefCopy62" vbProcedure="false">'[41]fluxo consolidado holding'!#ref!</definedName>
    <definedName function="false" hidden="true" localSheetId="9" name="XRefCopy62Row" vbProcedure="false">#REF!</definedName>
    <definedName function="false" hidden="true" localSheetId="9" name="XRefCopy63" vbProcedure="false">'[41]fluxo consolidado holding'!#ref!</definedName>
    <definedName function="false" hidden="true" localSheetId="9" name="XRefCopy63Row" vbProcedure="false">#REF!</definedName>
    <definedName function="false" hidden="true" localSheetId="9" name="XRefCopy64" vbProcedure="false">'[41]fluxo consolidado holding'!#ref!</definedName>
    <definedName function="false" hidden="true" localSheetId="9" name="XRefCopy64Row" vbProcedure="false">#REF!</definedName>
    <definedName function="false" hidden="true" localSheetId="9" name="XRefCopy65" vbProcedure="false">'[41]fluxo consolidado holding'!#ref!</definedName>
    <definedName function="false" hidden="true" localSheetId="9" name="XRefCopy65Row" vbProcedure="false">#REF!</definedName>
    <definedName function="false" hidden="true" localSheetId="9" name="XRefCopy66" vbProcedure="false">#REF!</definedName>
    <definedName function="false" hidden="true" localSheetId="9" name="XRefCopy66Row" vbProcedure="false">#REF!</definedName>
    <definedName function="false" hidden="true" localSheetId="9" name="XRefCopy67" vbProcedure="false">'[44]receitas vendas inpacel'!#ref!</definedName>
    <definedName function="false" hidden="true" localSheetId="9" name="XRefCopy67Row" vbProcedure="false">#REF!</definedName>
    <definedName function="false" hidden="true" localSheetId="9" name="XRefCopy68" vbProcedure="false">#REF!</definedName>
    <definedName function="false" hidden="true" localSheetId="9" name="XRefCopy68Row" vbProcedure="false">#REF!</definedName>
    <definedName function="false" hidden="true" localSheetId="9" name="XRefCopy69Row" vbProcedure="false">#REF!</definedName>
    <definedName function="false" hidden="true" localSheetId="9" name="XRefCopy6Row" vbProcedure="false">#REF!</definedName>
    <definedName function="false" hidden="true" localSheetId="9" name="XRefCopy70" vbProcedure="false">'[56]pas vendas'!#ref!</definedName>
    <definedName function="false" hidden="true" localSheetId="9" name="XRefCopy70Row" vbProcedure="false">#REF!</definedName>
    <definedName function="false" hidden="true" localSheetId="9" name="XRefCopy71" vbProcedure="false">'[56]pas vendas'!#ref!</definedName>
    <definedName function="false" hidden="true" localSheetId="9" name="XRefCopy71Row" vbProcedure="false">#REF!</definedName>
    <definedName function="false" hidden="true" localSheetId="9" name="XRefCopy72" vbProcedure="false">#REF!</definedName>
    <definedName function="false" hidden="true" localSheetId="9" name="XRefCopy72Row" vbProcedure="false">#REF!</definedName>
    <definedName function="false" hidden="true" localSheetId="9" name="XRefCopy73" vbProcedure="false">'[56]pas vendas'!#ref!</definedName>
    <definedName function="false" hidden="true" localSheetId="9" name="XRefCopy73Row" vbProcedure="false">#REF!</definedName>
    <definedName function="false" hidden="true" localSheetId="9" name="XRefCopy74" vbProcedure="false">#REF!</definedName>
    <definedName function="false" hidden="true" localSheetId="9" name="XRefCopy74Row" vbProcedure="false">#REF!</definedName>
    <definedName function="false" hidden="true" localSheetId="9" name="XRefCopy75" vbProcedure="false">#REF!</definedName>
    <definedName function="false" hidden="true" localSheetId="9" name="XRefCopy75Row" vbProcedure="false">#REF!</definedName>
    <definedName function="false" hidden="true" localSheetId="9" name="XRefCopy76" vbProcedure="false">'[44]receitas vendas inpacel'!#ref!</definedName>
    <definedName function="false" hidden="true" localSheetId="9" name="XRefCopy76Row" vbProcedure="false">#REF!</definedName>
    <definedName function="false" hidden="true" localSheetId="9" name="XRefCopy77" vbProcedure="false">'[44]pas deduções venda inpacel'!#ref!</definedName>
    <definedName function="false" hidden="true" localSheetId="9" name="XRefCopy77Row" vbProcedure="false">#REF!</definedName>
    <definedName function="false" hidden="true" localSheetId="9" name="XRefCopy78" vbProcedure="false">#REF!</definedName>
    <definedName function="false" hidden="true" localSheetId="9" name="XRefCopy78Row" vbProcedure="false">#REF!</definedName>
    <definedName function="false" hidden="true" localSheetId="9" name="XRefCopy79" vbProcedure="false">#REF!</definedName>
    <definedName function="false" hidden="true" localSheetId="9" name="XRefCopy79Row" vbProcedure="false">#REF!</definedName>
    <definedName function="false" hidden="true" localSheetId="9" name="XRefCopy7Row" vbProcedure="false">[57]xref!#ref!</definedName>
    <definedName function="false" hidden="true" localSheetId="9" name="XRefCopy8" vbProcedure="false">#REF!</definedName>
    <definedName function="false" hidden="true" localSheetId="9" name="XRefCopy80" vbProcedure="false">#REF!</definedName>
    <definedName function="false" hidden="true" localSheetId="9" name="XRefCopy80Row" vbProcedure="false">#REF!</definedName>
    <definedName function="false" hidden="true" localSheetId="9" name="XRefCopy81" vbProcedure="false">'[54]mapa de resultado'!#ref!</definedName>
    <definedName function="false" hidden="true" localSheetId="9" name="XRefCopy81Row" vbProcedure="false">#REF!</definedName>
    <definedName function="false" hidden="true" localSheetId="9" name="XRefCopy82" vbProcedure="false">'[47]pas vendas'!#ref!</definedName>
    <definedName function="false" hidden="true" localSheetId="9" name="XRefCopy82Row" vbProcedure="false">#REF!</definedName>
    <definedName function="false" hidden="true" localSheetId="9" name="XRefCopy83" vbProcedure="false">#REF!</definedName>
    <definedName function="false" hidden="true" localSheetId="9" name="XRefCopy83Row" vbProcedure="false">[49]xref!#ref!</definedName>
    <definedName function="false" hidden="true" localSheetId="9" name="XRefCopy84" vbProcedure="false">'[44]deducoes venda ip'!#ref!</definedName>
    <definedName function="false" hidden="true" localSheetId="9" name="XRefCopy85" vbProcedure="false">'[44]deducoes venda ip'!#ref!</definedName>
    <definedName function="false" hidden="true" localSheetId="9" name="XRefCopy85Row" vbProcedure="false">[49]xref!#ref!</definedName>
    <definedName function="false" hidden="true" localSheetId="9" name="XRefCopy86" vbProcedure="false">'[44]deducoes venda ip'!#ref!</definedName>
    <definedName function="false" hidden="true" localSheetId="9" name="XRefCopy86Row" vbProcedure="false">[49]xref!#ref!</definedName>
    <definedName function="false" hidden="true" localSheetId="9" name="XRefCopy87" vbProcedure="false">'[47]pas vendas'!#ref!</definedName>
    <definedName function="false" hidden="true" localSheetId="9" name="XRefCopy87Row" vbProcedure="false">[58]xref!#ref!</definedName>
    <definedName function="false" hidden="true" localSheetId="9" name="XRefCopy8Row" vbProcedure="false">#REF!</definedName>
    <definedName function="false" hidden="true" localSheetId="9" name="XRefCopy9" vbProcedure="false">#REF!</definedName>
    <definedName function="false" hidden="true" localSheetId="9" name="XRefCopy95" vbProcedure="false">#REF!</definedName>
    <definedName function="false" hidden="true" localSheetId="9" name="XRefCopy96" vbProcedure="false">#REF!</definedName>
    <definedName function="false" hidden="true" localSheetId="9" name="XRefCopy97" vbProcedure="false">#REF!</definedName>
    <definedName function="false" hidden="true" localSheetId="9" name="XRefCopy9Row" vbProcedure="false">[59]xref!#ref!</definedName>
    <definedName function="false" hidden="true" localSheetId="9" name="XRefPaste1" vbProcedure="false">#REF!</definedName>
    <definedName function="false" hidden="true" localSheetId="9" name="XRefPaste10" vbProcedure="false">#REF!</definedName>
    <definedName function="false" hidden="true" localSheetId="9" name="XRefPaste100Row" vbProcedure="false">#REF!</definedName>
    <definedName function="false" hidden="true" localSheetId="9" name="XRefPaste101" vbProcedure="false">[60]balanço!#REF!</definedName>
    <definedName function="false" hidden="true" localSheetId="9" name="XRefPaste101Row" vbProcedure="false">#REF!</definedName>
    <definedName function="false" hidden="true" localSheetId="9" name="XRefPaste102" vbProcedure="false">#REF!</definedName>
    <definedName function="false" hidden="true" localSheetId="9" name="XRefPaste102Row" vbProcedure="false">#REF!</definedName>
    <definedName function="false" hidden="true" localSheetId="9" name="XRefPaste103" vbProcedure="false">#REF!</definedName>
    <definedName function="false" hidden="true" localSheetId="9" name="XRefPaste103Row" vbProcedure="false">#REF!</definedName>
    <definedName function="false" hidden="true" localSheetId="9" name="XRefPaste104Row" vbProcedure="false">#REF!</definedName>
    <definedName function="false" hidden="true" localSheetId="9" name="XRefPaste105Row" vbProcedure="false">#REF!</definedName>
    <definedName function="false" hidden="true" localSheetId="9" name="XRefPaste106" vbProcedure="false">#REF!</definedName>
    <definedName function="false" hidden="true" localSheetId="9" name="XRefPaste106Row" vbProcedure="false">#REF!</definedName>
    <definedName function="false" hidden="true" localSheetId="9" name="XRefPaste107Row" vbProcedure="false">#REF!</definedName>
    <definedName function="false" hidden="true" localSheetId="9" name="XRefPaste108Row" vbProcedure="false">#REF!</definedName>
    <definedName function="false" hidden="true" localSheetId="9" name="XRefPaste10Row" vbProcedure="false">#REF!</definedName>
    <definedName function="false" hidden="true" localSheetId="9" name="XRefPaste11" vbProcedure="false">#REF!</definedName>
    <definedName function="false" hidden="true" localSheetId="9" name="XRefPaste111Row" vbProcedure="false">#REF!</definedName>
    <definedName function="false" hidden="true" localSheetId="9" name="XRefPaste112Row" vbProcedure="false">#REF!</definedName>
    <definedName function="false" hidden="true" localSheetId="9" name="XRefPaste117" vbProcedure="false">'[54]mapa de resultado'!#ref!</definedName>
    <definedName function="false" hidden="true" localSheetId="9" name="XRefPaste117Row" vbProcedure="false">#REF!</definedName>
    <definedName function="false" hidden="true" localSheetId="9" name="XRefPaste118" vbProcedure="false">'[54]mapa de resultado'!#ref!</definedName>
    <definedName function="false" hidden="true" localSheetId="9" name="XRefPaste118Row" vbProcedure="false">#REF!</definedName>
    <definedName function="false" hidden="true" localSheetId="9" name="XRefPaste119" vbProcedure="false">'[54]mapa de resultado'!#ref!</definedName>
    <definedName function="false" hidden="true" localSheetId="9" name="XRefPaste119Row" vbProcedure="false">#REF!</definedName>
    <definedName function="false" hidden="true" localSheetId="9" name="XRefPaste11Row" vbProcedure="false">#REF!</definedName>
    <definedName function="false" hidden="true" localSheetId="9" name="XRefPaste12" vbProcedure="false">#REF!</definedName>
    <definedName function="false" hidden="true" localSheetId="9" name="XRefPaste120" vbProcedure="false">#REF!</definedName>
    <definedName function="false" hidden="true" localSheetId="9" name="XRefPaste120Row" vbProcedure="false">#REF!</definedName>
    <definedName function="false" hidden="true" localSheetId="9" name="XRefPaste121Row" vbProcedure="false">#REF!</definedName>
    <definedName function="false" hidden="true" localSheetId="9" name="XRefPaste122Row" vbProcedure="false">#REF!</definedName>
    <definedName function="false" hidden="true" localSheetId="9" name="XRefPaste123Row" vbProcedure="false">#REF!</definedName>
    <definedName function="false" hidden="true" localSheetId="9" name="XRefPaste124Row" vbProcedure="false">#REF!</definedName>
    <definedName function="false" hidden="true" localSheetId="9" name="XRefPaste126Row" vbProcedure="false">#REF!</definedName>
    <definedName function="false" hidden="true" localSheetId="9" name="XRefPaste127Row" vbProcedure="false">#REF!</definedName>
    <definedName function="false" hidden="true" localSheetId="9" name="XRefPaste128Row" vbProcedure="false">#REF!</definedName>
    <definedName function="false" hidden="true" localSheetId="9" name="XRefPaste129Row" vbProcedure="false">#REF!</definedName>
    <definedName function="false" hidden="true" localSheetId="9" name="XRefPaste12Row" vbProcedure="false">#REF!</definedName>
    <definedName function="false" hidden="true" localSheetId="9" name="XRefPaste13" vbProcedure="false">#REF!</definedName>
    <definedName function="false" hidden="true" localSheetId="9" name="XRefPaste130Row" vbProcedure="false">#REF!</definedName>
    <definedName function="false" hidden="true" localSheetId="9" name="XRefPaste131Row" vbProcedure="false">#REF!</definedName>
    <definedName function="false" hidden="true" localSheetId="9" name="XRefPaste132Row" vbProcedure="false">#REF!</definedName>
    <definedName function="false" hidden="true" localSheetId="9" name="XRefPaste133Row" vbProcedure="false">#REF!</definedName>
    <definedName function="false" hidden="true" localSheetId="9" name="XRefPaste134Row" vbProcedure="false">#REF!</definedName>
    <definedName function="false" hidden="true" localSheetId="9" name="XRefPaste135Row" vbProcedure="false">#REF!</definedName>
    <definedName function="false" hidden="true" localSheetId="9" name="XRefPaste136Row" vbProcedure="false">#REF!</definedName>
    <definedName function="false" hidden="true" localSheetId="9" name="XRefPaste137Row" vbProcedure="false">#REF!</definedName>
    <definedName function="false" hidden="true" localSheetId="9" name="XRefPaste138Row" vbProcedure="false">#REF!</definedName>
    <definedName function="false" hidden="true" localSheetId="9" name="XRefPaste139" vbProcedure="false">'[54]mapa de resultado'!#ref!</definedName>
    <definedName function="false" hidden="true" localSheetId="9" name="XRefPaste139Row" vbProcedure="false">#REF!</definedName>
    <definedName function="false" hidden="true" localSheetId="9" name="XRefPaste13Row" vbProcedure="false">#REF!</definedName>
    <definedName function="false" hidden="true" localSheetId="9" name="XRefPaste14" vbProcedure="false">#REF!</definedName>
    <definedName function="false" hidden="true" localSheetId="9" name="XRefPaste14Row" vbProcedure="false">#REF!</definedName>
    <definedName function="false" hidden="true" localSheetId="9" name="XRefPaste15" vbProcedure="false">#REF!</definedName>
    <definedName function="false" hidden="true" localSheetId="9" name="XRefPaste15Row" vbProcedure="false">#REF!</definedName>
    <definedName function="false" hidden="true" localSheetId="9" name="XRefPaste16" vbProcedure="false">#REF!</definedName>
    <definedName function="false" hidden="true" localSheetId="9" name="XRefPaste16Row" vbProcedure="false">#REF!</definedName>
    <definedName function="false" hidden="true" localSheetId="9" name="XRefPaste17" vbProcedure="false">[42]bp!#ref!</definedName>
    <definedName function="false" hidden="true" localSheetId="9" name="XRefPaste17Row" vbProcedure="false">#REF!</definedName>
    <definedName function="false" hidden="true" localSheetId="9" name="XRefPaste18" vbProcedure="false">#REF!</definedName>
    <definedName function="false" hidden="true" localSheetId="9" name="XRefPaste18Row" vbProcedure="false">#REF!</definedName>
    <definedName function="false" hidden="true" localSheetId="9" name="XRefPaste19" vbProcedure="false">#REF!</definedName>
    <definedName function="false" hidden="true" localSheetId="9" name="XRefPaste19Row" vbProcedure="false">#REF!</definedName>
    <definedName function="false" hidden="true" localSheetId="9" name="XRefPaste1Row" vbProcedure="false">#REF!</definedName>
    <definedName function="false" hidden="true" localSheetId="9" name="XRefPaste2" vbProcedure="false">#REF!</definedName>
    <definedName function="false" hidden="true" localSheetId="9" name="XRefPaste20" vbProcedure="false">#REF!</definedName>
    <definedName function="false" hidden="true" localSheetId="9" name="XRefPaste20Row" vbProcedure="false">#REF!</definedName>
    <definedName function="false" hidden="true" localSheetId="9" name="XRefPaste21" vbProcedure="false">#REF!</definedName>
    <definedName function="false" hidden="true" localSheetId="9" name="XRefPaste21Row" vbProcedure="false">#REF!</definedName>
    <definedName function="false" hidden="true" localSheetId="9" name="XRefPaste22" vbProcedure="false">#REF!</definedName>
    <definedName function="false" hidden="true" localSheetId="9" name="XRefPaste22Row" vbProcedure="false">#REF!</definedName>
    <definedName function="false" hidden="true" localSheetId="9" name="XRefPaste23" vbProcedure="false">#REF!</definedName>
    <definedName function="false" hidden="true" localSheetId="9" name="XRefPaste23Row" vbProcedure="false">#REF!</definedName>
    <definedName function="false" hidden="true" localSheetId="9" name="XRefPaste24Row" vbProcedure="false">#REF!</definedName>
    <definedName function="false" hidden="true" localSheetId="9" name="XRefPaste25" vbProcedure="false">'[61]analise das baixas'!#ref!</definedName>
    <definedName function="false" hidden="true" localSheetId="9" name="XRefPaste25Row" vbProcedure="false">#REF!</definedName>
    <definedName function="false" hidden="true" localSheetId="9" name="XRefPaste26" vbProcedure="false">#REF!</definedName>
    <definedName function="false" hidden="true" localSheetId="9" name="XRefPaste26Row" vbProcedure="false">#REF!</definedName>
    <definedName function="false" hidden="true" localSheetId="9" name="XRefPaste27" vbProcedure="false">'[61]analise das baixas'!#ref!</definedName>
    <definedName function="false" hidden="true" localSheetId="9" name="XRefPaste27Row" vbProcedure="false">#REF!</definedName>
    <definedName function="false" hidden="true" localSheetId="9" name="XRefPaste28" vbProcedure="false">'[51]paes inss'!#ref!</definedName>
    <definedName function="false" hidden="true" localSheetId="9" name="XRefPaste28Row" vbProcedure="false">#REF!</definedName>
    <definedName function="false" hidden="true" localSheetId="9" name="XRefPaste29" vbProcedure="false">#REF!</definedName>
    <definedName function="false" hidden="true" localSheetId="9" name="XRefPaste29Row" vbProcedure="false">#REF!</definedName>
    <definedName function="false" hidden="true" localSheetId="9" name="XRefPaste2Row" vbProcedure="false">#REF!</definedName>
    <definedName function="false" hidden="true" localSheetId="9" name="XRefPaste3" vbProcedure="false">#REF!</definedName>
    <definedName function="false" hidden="true" localSheetId="9" name="XRefPaste30" vbProcedure="false">#REF!</definedName>
    <definedName function="false" hidden="true" localSheetId="9" name="XRefPaste31" vbProcedure="false">'[51]paes inss'!#ref!</definedName>
    <definedName function="false" hidden="true" localSheetId="9" name="XRefPaste31Row" vbProcedure="false">#REF!</definedName>
    <definedName function="false" hidden="true" localSheetId="9" name="XRefPaste32" vbProcedure="false">#REF!</definedName>
    <definedName function="false" hidden="true" localSheetId="9" name="XRefPaste32Row" vbProcedure="false">#REF!</definedName>
    <definedName function="false" hidden="true" localSheetId="9" name="XRefPaste33" vbProcedure="false">[57]lead!#ref!</definedName>
    <definedName function="false" hidden="true" localSheetId="9" name="XRefPaste33Row" vbProcedure="false">#REF!</definedName>
    <definedName function="false" hidden="true" localSheetId="9" name="XRefPaste34" vbProcedure="false">'[53]paes tributos federais'!#ref!</definedName>
    <definedName function="false" hidden="true" localSheetId="9" name="XRefPaste34Row" vbProcedure="false">#REF!</definedName>
    <definedName function="false" hidden="true" localSheetId="9" name="XRefPaste35" vbProcedure="false">#REF!</definedName>
    <definedName function="false" hidden="true" localSheetId="9" name="XRefPaste35Row" vbProcedure="false">#REF!</definedName>
    <definedName function="false" hidden="true" localSheetId="9" name="XRefPaste36" vbProcedure="false">[57]lead!#ref!</definedName>
    <definedName function="false" hidden="true" localSheetId="9" name="XRefPaste36Row" vbProcedure="false">#REF!</definedName>
    <definedName function="false" hidden="true" localSheetId="9" name="XRefPaste37" vbProcedure="false">#REF!</definedName>
    <definedName function="false" hidden="true" localSheetId="9" name="XRefPaste37Row" vbProcedure="false">#REF!</definedName>
    <definedName function="false" hidden="true" localSheetId="9" name="XRefPaste38" vbProcedure="false">#REF!</definedName>
    <definedName function="false" hidden="true" localSheetId="9" name="XRefPaste38Row" vbProcedure="false">#REF!</definedName>
    <definedName function="false" hidden="true" localSheetId="9" name="XRefPaste39" vbProcedure="false">#REF!</definedName>
    <definedName function="false" hidden="true" localSheetId="9" name="XRefPaste39Row" vbProcedure="false">#REF!</definedName>
    <definedName function="false" hidden="true" localSheetId="9" name="XRefPaste3Row" vbProcedure="false">#REF!</definedName>
    <definedName function="false" hidden="true" localSheetId="9" name="XRefPaste4" vbProcedure="false">#REF!</definedName>
    <definedName function="false" hidden="true" localSheetId="9" name="XRefPaste40" vbProcedure="false">[63]dre!#ref!</definedName>
    <definedName function="false" hidden="true" localSheetId="9" name="XRefPaste40Row" vbProcedure="false">#REF!</definedName>
    <definedName function="false" hidden="true" localSheetId="9" name="XRefPaste41" vbProcedure="false">[63]dre!#ref!</definedName>
    <definedName function="false" hidden="true" localSheetId="9" name="XRefPaste41Row" vbProcedure="false">#REF!</definedName>
    <definedName function="false" hidden="true" localSheetId="9" name="XRefPaste42" vbProcedure="false">[63]dre!#ref!</definedName>
    <definedName function="false" hidden="true" localSheetId="9" name="XRefPaste42Row" vbProcedure="false">#REF!</definedName>
    <definedName function="false" hidden="true" localSheetId="9" name="XRefPaste43" vbProcedure="false">[41]dre!#ref!</definedName>
    <definedName function="false" hidden="true" localSheetId="9" name="XRefPaste43Row" vbProcedure="false">#REF!</definedName>
    <definedName function="false" hidden="true" localSheetId="9" name="XRefPaste44" vbProcedure="false">'[54]deposito judicial'!#ref!</definedName>
    <definedName function="false" hidden="true" localSheetId="9" name="XRefPaste44Row" vbProcedure="false">#REF!</definedName>
    <definedName function="false" hidden="true" localSheetId="9" name="XRefPaste45" vbProcedure="false">#REF!</definedName>
    <definedName function="false" hidden="true" localSheetId="9" name="XRefPaste45Row" vbProcedure="false">#REF!</definedName>
    <definedName function="false" hidden="true" localSheetId="9" name="XRefPaste46" vbProcedure="false">#REF!</definedName>
    <definedName function="false" hidden="true" localSheetId="9" name="XRefPaste46Row" vbProcedure="false">#REF!</definedName>
    <definedName function="false" hidden="true" localSheetId="9" name="XRefPaste47Row" vbProcedure="false">#REF!</definedName>
    <definedName function="false" hidden="true" localSheetId="9" name="XRefPaste48" vbProcedure="false">'[41]fluxo consolidado holding'!#ref!</definedName>
    <definedName function="false" hidden="true" localSheetId="9" name="XRefPaste48Row" vbProcedure="false">#REF!</definedName>
    <definedName function="false" hidden="true" localSheetId="9" name="XRefPaste49Row" vbProcedure="false">#REF!</definedName>
    <definedName function="false" hidden="true" localSheetId="9" name="XRefPaste4Row" vbProcedure="false">#REF!</definedName>
    <definedName function="false" hidden="true" localSheetId="9" name="XRefPaste5" vbProcedure="false">#REF!</definedName>
    <definedName function="false" hidden="true" localSheetId="9" name="XRefPaste50Row" vbProcedure="false">#REF!</definedName>
    <definedName function="false" hidden="true" localSheetId="9" name="XRefPaste51Row" vbProcedure="false">#REF!</definedName>
    <definedName function="false" hidden="true" localSheetId="9" name="XRefPaste52Row" vbProcedure="false">#REF!</definedName>
    <definedName function="false" hidden="true" localSheetId="9" name="XRefPaste53" vbProcedure="false">#REF!</definedName>
    <definedName function="false" hidden="true" localSheetId="9" name="XRefPaste53Row" vbProcedure="false">#REF!</definedName>
    <definedName function="false" hidden="true" localSheetId="9" name="XRefPaste55Row" vbProcedure="false">#REF!</definedName>
    <definedName function="false" hidden="true" localSheetId="9" name="XRefPaste56" vbProcedure="false">#REF!</definedName>
    <definedName function="false" hidden="true" localSheetId="9" name="XRefPaste56Row" vbProcedure="false">#REF!</definedName>
    <definedName function="false" hidden="true" localSheetId="9" name="XRefPaste57Row" vbProcedure="false">#REF!</definedName>
    <definedName function="false" hidden="true" localSheetId="9" name="XRefPaste58Row" vbProcedure="false">#REF!</definedName>
    <definedName function="false" hidden="true" localSheetId="9" name="XRefPaste59Row" vbProcedure="false">#REF!</definedName>
    <definedName function="false" hidden="true" localSheetId="9" name="XRefPaste5Row" vbProcedure="false">#REF!</definedName>
    <definedName function="false" hidden="true" localSheetId="9" name="XRefPaste6" vbProcedure="false">[42]bp!#ref!</definedName>
    <definedName function="false" hidden="true" localSheetId="9" name="XRefPaste60Row" vbProcedure="false">#REF!</definedName>
    <definedName function="false" hidden="true" localSheetId="9" name="XRefPaste61" vbProcedure="false">'[45]mútuos não realizáveis'!#ref!</definedName>
    <definedName function="false" hidden="true" localSheetId="9" name="XRefPaste61Row" vbProcedure="false">#REF!</definedName>
    <definedName function="false" hidden="true" localSheetId="9" name="XRefPaste62Row" vbProcedure="false">#REF!</definedName>
    <definedName function="false" hidden="true" localSheetId="9" name="XRefPaste63Row" vbProcedure="false">#REF!</definedName>
    <definedName function="false" hidden="true" localSheetId="9" name="XRefPaste64Row" vbProcedure="false">#REF!</definedName>
    <definedName function="false" hidden="true" localSheetId="9" name="XRefPaste65Row" vbProcedure="false">#REF!</definedName>
    <definedName function="false" hidden="true" localSheetId="9" name="XRefPaste66" vbProcedure="false">'[41]fluxo consolidado holding'!#ref!</definedName>
    <definedName function="false" hidden="true" localSheetId="9" name="XRefPaste66Row" vbProcedure="false">#REF!</definedName>
    <definedName function="false" hidden="true" localSheetId="9" name="XRefPaste67" vbProcedure="false">'[45]mútuos não realizáveis'!#ref!</definedName>
    <definedName function="false" hidden="true" localSheetId="9" name="XRefPaste67Row" vbProcedure="false">#REF!</definedName>
    <definedName function="false" hidden="true" localSheetId="9" name="XRefPaste68" vbProcedure="false">'[41]fluxo consolidado holding'!#ref!</definedName>
    <definedName function="false" hidden="true" localSheetId="9" name="XRefPaste68Row" vbProcedure="false">#REF!</definedName>
    <definedName function="false" hidden="true" localSheetId="9" name="XRefPaste69" vbProcedure="false">'[41]fluxo consolidado holding'!#ref!</definedName>
    <definedName function="false" hidden="true" localSheetId="9" name="XRefPaste69Row" vbProcedure="false">#REF!</definedName>
    <definedName function="false" hidden="true" localSheetId="9" name="XRefPaste6Row" vbProcedure="false">#REF!</definedName>
    <definedName function="false" hidden="true" localSheetId="9" name="XRefPaste7" vbProcedure="false">[42]bp!#ref!</definedName>
    <definedName function="false" hidden="true" localSheetId="9" name="XRefPaste70" vbProcedure="false">#REF!</definedName>
    <definedName function="false" hidden="true" localSheetId="9" name="XRefPaste70Row" vbProcedure="false">#REF!</definedName>
    <definedName function="false" hidden="true" localSheetId="9" name="XRefPaste71" vbProcedure="false">#REF!</definedName>
    <definedName function="false" hidden="true" localSheetId="9" name="XRefPaste71Row" vbProcedure="false">#REF!</definedName>
    <definedName function="false" hidden="true" localSheetId="9" name="XRefPaste72" vbProcedure="false">#REF!</definedName>
    <definedName function="false" hidden="true" localSheetId="9" name="XRefPaste75Row" vbProcedure="false">#REF!</definedName>
    <definedName function="false" hidden="true" localSheetId="9" name="XRefPaste7Row" vbProcedure="false">#REF!</definedName>
    <definedName function="false" hidden="true" localSheetId="9" name="XRefPaste8" vbProcedure="false">#REF!</definedName>
    <definedName function="false" hidden="true" localSheetId="9" name="XRefPaste85Row" vbProcedure="false">#REF!</definedName>
    <definedName function="false" hidden="true" localSheetId="9" name="XRefPaste88" vbProcedure="false">#REF!</definedName>
    <definedName function="false" hidden="true" localSheetId="9" name="XRefPaste89" vbProcedure="false">#REF!</definedName>
    <definedName function="false" hidden="true" localSheetId="9" name="XRefPaste89Row" vbProcedure="false">#REF!</definedName>
    <definedName function="false" hidden="true" localSheetId="9" name="XRefPaste8Row" vbProcedure="false">[65]xref!#ref!</definedName>
    <definedName function="false" hidden="true" localSheetId="9" name="XRefPaste9" vbProcedure="false">#REF!</definedName>
    <definedName function="false" hidden="true" localSheetId="9" name="XRefPaste90" vbProcedure="false">'[66]balanço patrimonial'!#ref!</definedName>
    <definedName function="false" hidden="true" localSheetId="9" name="XRefPaste90Row" vbProcedure="false">#REF!</definedName>
    <definedName function="false" hidden="true" localSheetId="9" name="XRefPaste91" vbProcedure="false">'[66]balanço patrimonial'!#ref!</definedName>
    <definedName function="false" hidden="true" localSheetId="9" name="XRefPaste91Row" vbProcedure="false">#REF!</definedName>
    <definedName function="false" hidden="true" localSheetId="9" name="XRefPaste92" vbProcedure="false">'[66]balanço patrimonial'!#ref!</definedName>
    <definedName function="false" hidden="true" localSheetId="9" name="XRefPaste92Row" vbProcedure="false">#REF!</definedName>
    <definedName function="false" hidden="true" localSheetId="9" name="XRefPaste93" vbProcedure="false">'[66]balanço patrimonial'!#ref!</definedName>
    <definedName function="false" hidden="true" localSheetId="9" name="XRefPaste93Row" vbProcedure="false">#REF!</definedName>
    <definedName function="false" hidden="true" localSheetId="9" name="XRefPaste94" vbProcedure="false">'[66]balanço patrimonial'!#ref!</definedName>
    <definedName function="false" hidden="true" localSheetId="9" name="XRefPaste94Row" vbProcedure="false">#REF!</definedName>
    <definedName function="false" hidden="true" localSheetId="9" name="XRefPaste95" vbProcedure="false">'[66]balanço patrimonial'!#ref!</definedName>
    <definedName function="false" hidden="true" localSheetId="9" name="XRefPaste95Row" vbProcedure="false">#REF!</definedName>
    <definedName function="false" hidden="true" localSheetId="9" name="XRefPaste98" vbProcedure="false">'[66]balanço patrimonial'!#ref!</definedName>
    <definedName function="false" hidden="true" localSheetId="9" name="XRefPaste98Row" vbProcedure="false">#REF!</definedName>
    <definedName function="false" hidden="true" localSheetId="9" name="XRefPaste99" vbProcedure="false">#REF!</definedName>
    <definedName function="false" hidden="true" localSheetId="9" name="XRefPaste99Row" vbProcedure="false">#REF!</definedName>
    <definedName function="false" hidden="true" localSheetId="9" name="XRefPaste9Row" vbProcedure="false">#REF!</definedName>
    <definedName function="false" hidden="true" localSheetId="9" name="XREF_COLUMN_1" vbProcedure="false">#REF!</definedName>
    <definedName function="false" hidden="true" localSheetId="9" name="XREF_COLUMN_10" vbProcedure="false">'[40]cpmf a rec'!#ref!</definedName>
    <definedName function="false" hidden="true" localSheetId="9" name="XREF_COLUMN_11" vbProcedure="false">#REF!</definedName>
    <definedName function="false" hidden="true" localSheetId="9" name="XREF_COLUMN_12" vbProcedure="false">'[41]fluxo consolidado holding'!#ref!</definedName>
    <definedName function="false" hidden="true" localSheetId="9" name="XREF_COLUMN_13" vbProcedure="false">#REF!</definedName>
    <definedName function="false" hidden="true" localSheetId="9" name="XREF_COLUMN_14" vbProcedure="false">#REF!</definedName>
    <definedName function="false" hidden="true" localSheetId="9" name="XREF_COLUMN_15" vbProcedure="false">#REF!</definedName>
    <definedName function="false" hidden="true" localSheetId="9" name="XREF_COLUMN_16" vbProcedure="false">#REF!</definedName>
    <definedName function="false" hidden="true" localSheetId="9" name="XREF_COLUMN_17" vbProcedure="false">#REF!</definedName>
    <definedName function="false" hidden="true" localSheetId="9" name="XREF_COLUMN_18" vbProcedure="false">#REF!</definedName>
    <definedName function="false" hidden="true" localSheetId="9" name="XREF_COLUMN_19" vbProcedure="false">#REF!</definedName>
    <definedName function="false" hidden="true" localSheetId="9" name="XREF_COLUMN_2" vbProcedure="false">[42]bp!#ref!</definedName>
    <definedName function="false" hidden="true" localSheetId="9" name="XREF_COLUMN_20" vbProcedure="false">#REF!</definedName>
    <definedName function="false" hidden="true" localSheetId="9" name="XREF_COLUMN_21" vbProcedure="false">#REF!</definedName>
    <definedName function="false" hidden="true" localSheetId="9" name="XREF_COLUMN_23" vbProcedure="false">#REF!</definedName>
    <definedName function="false" hidden="true" localSheetId="9" name="XREF_COLUMN_24" vbProcedure="false">#REF!</definedName>
    <definedName function="false" hidden="true" localSheetId="9" name="XREF_COLUMN_25" vbProcedure="false">#REF!</definedName>
    <definedName function="false" hidden="true" localSheetId="9" name="XREF_COLUMN_26" vbProcedure="false">#REF!</definedName>
    <definedName function="false" hidden="true" localSheetId="9" name="XREF_COLUMN_27" vbProcedure="false">'[44]receitas vendas inpacel'!#ref!</definedName>
    <definedName function="false" hidden="true" localSheetId="9" name="XREF_COLUMN_28" vbProcedure="false">'[45]mútuos não realizáveis'!#ref!</definedName>
    <definedName function="false" hidden="true" localSheetId="9" name="XREF_COLUMN_29" vbProcedure="false">#REF!</definedName>
    <definedName function="false" hidden="true" localSheetId="9" name="XREF_COLUMN_3" vbProcedure="false">[42]bp!#ref!</definedName>
    <definedName function="false" hidden="true" localSheetId="9" name="XREF_COLUMN_30" vbProcedure="false">#REF!</definedName>
    <definedName function="false" hidden="true" localSheetId="9" name="XREF_COLUMN_31" vbProcedure="false">[46]mapa!#ref!</definedName>
    <definedName function="false" hidden="true" localSheetId="9" name="XREF_COLUMN_32" vbProcedure="false">#REF!</definedName>
    <definedName function="false" hidden="true" localSheetId="9" name="XREF_COLUMN_33" vbProcedure="false">#REF!</definedName>
    <definedName function="false" hidden="true" localSheetId="9" name="XREF_COLUMN_34" vbProcedure="false">#REF!</definedName>
    <definedName function="false" hidden="true" localSheetId="9" name="XREF_COLUMN_35" vbProcedure="false">#REF!</definedName>
    <definedName function="false" hidden="true" localSheetId="9" name="XREF_COLUMN_36" vbProcedure="false">#REF!</definedName>
    <definedName function="false" hidden="true" localSheetId="9" name="XREF_COLUMN_37" vbProcedure="false">#REF!</definedName>
    <definedName function="false" hidden="true" localSheetId="9" name="XREF_COLUMN_38" vbProcedure="false">'[47]pas vendas'!#ref!</definedName>
    <definedName function="false" hidden="true" localSheetId="9" name="XREF_COLUMN_39" vbProcedure="false">'[47]pas vendas'!#ref!</definedName>
    <definedName function="false" hidden="true" localSheetId="9" name="XREF_COLUMN_4" vbProcedure="false">[47]dre!#ref!</definedName>
    <definedName function="false" hidden="true" localSheetId="9" name="XREF_COLUMN_40" vbProcedure="false">#REF!</definedName>
    <definedName function="false" hidden="true" localSheetId="9" name="XREF_COLUMN_41" vbProcedure="false">'[47]pas vendas'!#ref!</definedName>
    <definedName function="false" hidden="true" localSheetId="9" name="XREF_COLUMN_42" vbProcedure="false">'[44]deducoes venda ip'!#ref!</definedName>
    <definedName function="false" hidden="true" localSheetId="9" name="XREF_COLUMN_43" vbProcedure="false">#REF!</definedName>
    <definedName function="false" hidden="true" localSheetId="9" name="XREF_COLUMN_44" vbProcedure="false">#REF!</definedName>
    <definedName function="false" hidden="true" localSheetId="9" name="XREF_COLUMN_45" vbProcedure="false">'[44]pas deduções venda inpacel'!#ref!</definedName>
    <definedName function="false" hidden="true" localSheetId="9" name="XREF_COLUMN_5" vbProcedure="false">[48]fgts!#ref!</definedName>
    <definedName function="false" hidden="true" localSheetId="9" name="XREF_COLUMN_6" vbProcedure="false">[49]lead!#ref!</definedName>
    <definedName function="false" hidden="true" localSheetId="9" name="XREF_COLUMN_7" vbProcedure="false">#REF!</definedName>
    <definedName function="false" hidden="true" localSheetId="9" name="XREF_COLUMN_8" vbProcedure="false">#REF!</definedName>
    <definedName function="false" hidden="true" localSheetId="9" name="XREF_COLUMN_9" vbProcedure="false">#REF!</definedName>
    <definedName function="false" hidden="true" localSheetId="9" name="xxxx" vbProcedure="false">#REF!</definedName>
    <definedName function="false" hidden="true" localSheetId="9" name="yy" vbProcedure="false">#REF!</definedName>
    <definedName function="false" hidden="true" localSheetId="9" name="ZFLHDSZLGKJ" vbProcedure="false">[29]xref!#ref!</definedName>
    <definedName function="false" hidden="true" localSheetId="9" name="ZS" vbProcedure="false">'[68]população res.'!#ref!</definedName>
    <definedName function="false" hidden="true" localSheetId="9" name="z\" vbProcedure="false">#REF!</definedName>
    <definedName function="false" hidden="false" localSheetId="9" name="\I" vbProcedure="false">#REF!</definedName>
    <definedName function="false" hidden="false" localSheetId="9" name="\S" vbProcedure="false">[1]compos1!#ref!</definedName>
    <definedName function="false" hidden="true" localSheetId="9" name="_11_123Grap" vbProcedure="false">[8]icatu!#ref!</definedName>
    <definedName function="false" hidden="false" localSheetId="9" name="_1Excel_BuiltIn_Print_Area_7_1" vbProcedure="false">#REF!</definedName>
    <definedName function="false" hidden="true" localSheetId="9" name="_1_0__123Grap" vbProcedure="false">[7]icatu!#ref!</definedName>
    <definedName function="false" hidden="true" localSheetId="9" name="_1_123Grap" vbProcedure="false">[7]icatu!#ref!</definedName>
    <definedName function="false" hidden="true" localSheetId="9" name="_1__123Graph_BGrßfico_10C" vbProcedure="false">#REF!</definedName>
    <definedName function="false" hidden="true" localSheetId="9" name="_22_0__123Grap" vbProcedure="false">[8]icatu!#ref!</definedName>
    <definedName function="false" hidden="false" localSheetId="9" name="_2Excel_BuiltIn_Print_Area_8_1" vbProcedure="false">#REF!</definedName>
    <definedName function="false" hidden="true" localSheetId="9" name="_2_0__123Grap" vbProcedure="false">[9]icatu!#ref!</definedName>
    <definedName function="false" hidden="false" localSheetId="9" name="_3Excel_BuiltIn_Print_Titles_1_1" vbProcedure="false">#REF!</definedName>
    <definedName function="false" hidden="true" localSheetId="9" name="_3_0__123Grap" vbProcedure="false">[6]icatu!#ref!</definedName>
    <definedName function="false" hidden="false" localSheetId="9" name="_br4" vbProcedure="false">#REF!</definedName>
    <definedName function="false" hidden="true" localSheetId="9" name="_Filll" vbProcedure="false">[11]elétrica!#REF!</definedName>
    <definedName function="false" hidden="false" localSheetId="9" name="_I" vbProcedure="false">#REF!</definedName>
    <definedName function="false" hidden="true" localSheetId="9" name="_Key1" vbProcedure="false">#REF!</definedName>
    <definedName function="false" hidden="true" localSheetId="9" name="_Key2" vbProcedure="false">#REF!</definedName>
    <definedName function="false" hidden="true" localSheetId="9" name="_la4" vbProcedure="false">#REF!</definedName>
    <definedName function="false" hidden="true" localSheetId="9" name="_la5" vbProcedure="false">#REF!</definedName>
    <definedName function="false" hidden="true" localSheetId="9" name="_la6" vbProcedure="false">#REF!</definedName>
    <definedName function="false" hidden="true" localSheetId="9" name="_la7" vbProcedure="false">#REF!</definedName>
    <definedName function="false" hidden="true" localSheetId="9" name="_la8" vbProcedure="false">#REF!</definedName>
    <definedName function="false" hidden="true" localSheetId="9" name="_la9" vbProcedure="false">#REF!</definedName>
    <definedName function="false" hidden="true" localSheetId="9" name="_lb1" vbProcedure="false">#REF!</definedName>
    <definedName function="false" hidden="true" localSheetId="9" name="_lb10" vbProcedure="false">#REF!</definedName>
    <definedName function="false" hidden="true" localSheetId="9" name="_lb11" vbProcedure="false">#REF!</definedName>
    <definedName function="false" hidden="true" localSheetId="9" name="_lb12" vbProcedure="false">#REF!</definedName>
    <definedName function="false" hidden="true" localSheetId="9" name="_lb13" vbProcedure="false">#REF!</definedName>
    <definedName function="false" hidden="true" localSheetId="9" name="_lb14" vbProcedure="false">#REF!</definedName>
    <definedName function="false" hidden="true" localSheetId="9" name="_lb15" vbProcedure="false">#REF!</definedName>
    <definedName function="false" hidden="true" localSheetId="9" name="_lb16" vbProcedure="false">#REF!</definedName>
    <definedName function="false" hidden="true" localSheetId="9" name="_lb17" vbProcedure="false">#REF!</definedName>
    <definedName function="false" hidden="true" localSheetId="9" name="_lb18" vbProcedure="false">#REF!</definedName>
    <definedName function="false" hidden="true" localSheetId="9" name="_lb19" vbProcedure="false">#REF!</definedName>
    <definedName function="false" hidden="true" localSheetId="9" name="_lb2" vbProcedure="false">#REF!</definedName>
    <definedName function="false" hidden="true" localSheetId="9" name="_lb20" vbProcedure="false">#REF!</definedName>
    <definedName function="false" hidden="true" localSheetId="9" name="_lb21" vbProcedure="false">#REF!</definedName>
    <definedName function="false" hidden="true" localSheetId="9" name="_lb22" vbProcedure="false">#REF!</definedName>
    <definedName function="false" hidden="true" localSheetId="9" name="_lb23" vbProcedure="false">#REF!</definedName>
    <definedName function="false" hidden="true" localSheetId="9" name="_lb24" vbProcedure="false">#REF!</definedName>
    <definedName function="false" hidden="true" localSheetId="9" name="_lb25" vbProcedure="false">#REF!</definedName>
    <definedName function="false" hidden="true" localSheetId="9" name="_lb27" vbProcedure="false">#REF!</definedName>
    <definedName function="false" hidden="true" localSheetId="9" name="_lb28" vbProcedure="false">#REF!</definedName>
    <definedName function="false" hidden="true" localSheetId="9" name="_lb29" vbProcedure="false">#REF!</definedName>
    <definedName function="false" hidden="true" localSheetId="9" name="_lb3" vbProcedure="false">#REF!</definedName>
    <definedName function="false" hidden="true" localSheetId="9" name="_lb30" vbProcedure="false">#REF!</definedName>
    <definedName function="false" hidden="true" localSheetId="9" name="_lb31" vbProcedure="false">#REF!</definedName>
    <definedName function="false" hidden="true" localSheetId="9" name="_lb32" vbProcedure="false">#REF!</definedName>
    <definedName function="false" hidden="true" localSheetId="9" name="_lb4" vbProcedure="false">#REF!</definedName>
    <definedName function="false" hidden="true" localSheetId="9" name="_lb5" vbProcedure="false">#REF!</definedName>
    <definedName function="false" hidden="true" localSheetId="9" name="_lb6" vbProcedure="false">#REF!</definedName>
    <definedName function="false" hidden="true" localSheetId="9" name="_lb7" vbProcedure="false">#REF!</definedName>
    <definedName function="false" hidden="true" localSheetId="9" name="_lb8" vbProcedure="false">#REF!</definedName>
    <definedName function="false" hidden="true" localSheetId="9" name="_lb9" vbProcedure="false">#REF!</definedName>
    <definedName function="false" hidden="true" localSheetId="9" name="_lbc1" vbProcedure="false">#REF!</definedName>
    <definedName function="false" hidden="true" localSheetId="9" name="_lbc10" vbProcedure="false">#REF!</definedName>
    <definedName function="false" hidden="true" localSheetId="9" name="_lbc11" vbProcedure="false">#REF!</definedName>
    <definedName function="false" hidden="true" localSheetId="9" name="_lbc12" vbProcedure="false">#REF!</definedName>
    <definedName function="false" hidden="true" localSheetId="9" name="_lbc13" vbProcedure="false">#REF!</definedName>
    <definedName function="false" hidden="true" localSheetId="9" name="_lbc14" vbProcedure="false">#REF!</definedName>
    <definedName function="false" hidden="true" localSheetId="9" name="_lbc15" vbProcedure="false">#REF!</definedName>
    <definedName function="false" hidden="true" localSheetId="9" name="_lbc16" vbProcedure="false">#REF!</definedName>
    <definedName function="false" hidden="true" localSheetId="9" name="_lbc17" vbProcedure="false">#REF!</definedName>
    <definedName function="false" hidden="true" localSheetId="9" name="_lbc18" vbProcedure="false">#REF!</definedName>
    <definedName function="false" hidden="true" localSheetId="9" name="_lbc19" vbProcedure="false">#REF!</definedName>
    <definedName function="false" hidden="true" localSheetId="9" name="_lbc2" vbProcedure="false">#REF!</definedName>
    <definedName function="false" hidden="true" localSheetId="9" name="_lbc20" vbProcedure="false">#REF!</definedName>
    <definedName function="false" hidden="true" localSheetId="9" name="_lbc21" vbProcedure="false">#REF!</definedName>
    <definedName function="false" hidden="true" localSheetId="9" name="_lbc22" vbProcedure="false">#REF!</definedName>
    <definedName function="false" hidden="true" localSheetId="9" name="_lbc23" vbProcedure="false">#REF!</definedName>
    <definedName function="false" hidden="true" localSheetId="9" name="_lbc24" vbProcedure="false">#REF!</definedName>
    <definedName function="false" hidden="true" localSheetId="9" name="_lbc25" vbProcedure="false">#REF!</definedName>
    <definedName function="false" hidden="true" localSheetId="9" name="_lbc26" vbProcedure="false">#REF!</definedName>
    <definedName function="false" hidden="true" localSheetId="9" name="_lbc27" vbProcedure="false">#REF!</definedName>
    <definedName function="false" hidden="true" localSheetId="9" name="_lbc28" vbProcedure="false">#REF!</definedName>
    <definedName function="false" hidden="true" localSheetId="9" name="_lbc29" vbProcedure="false">#REF!</definedName>
    <definedName function="false" hidden="true" localSheetId="9" name="_lbc3" vbProcedure="false">#REF!</definedName>
    <definedName function="false" hidden="true" localSheetId="9" name="_lbc31" vbProcedure="false">#REF!</definedName>
    <definedName function="false" hidden="true" localSheetId="9" name="_lbc32" vbProcedure="false">#REF!</definedName>
    <definedName function="false" hidden="true" localSheetId="9" name="_lbc4" vbProcedure="false">#REF!</definedName>
    <definedName function="false" hidden="true" localSheetId="9" name="_lbc5" vbProcedure="false">#REF!</definedName>
    <definedName function="false" hidden="true" localSheetId="9" name="_lbc6" vbProcedure="false">#REF!</definedName>
    <definedName function="false" hidden="true" localSheetId="9" name="_lbc7" vbProcedure="false">#REF!</definedName>
    <definedName function="false" hidden="true" localSheetId="9" name="_lbc8" vbProcedure="false">#REF!</definedName>
    <definedName function="false" hidden="true" localSheetId="9" name="_lbc9" vbProcedure="false">#REF!</definedName>
    <definedName function="false" hidden="true" localSheetId="9" name="_ld26" vbProcedure="false">#REF!</definedName>
    <definedName function="false" hidden="true" localSheetId="9" name="_ld31" vbProcedure="false">#REF!</definedName>
    <definedName function="false" hidden="true" localSheetId="9" name="_le31" vbProcedure="false">#REF!</definedName>
    <definedName function="false" hidden="true" localSheetId="9" name="_lf31" vbProcedure="false">#REF!</definedName>
    <definedName function="false" hidden="true" localSheetId="9" name="_Parse_On" vbProcedure="false">#REF!</definedName>
    <definedName function="false" hidden="true" localSheetId="9" name="_Parse_Out" vbProcedure="false">#REF!</definedName>
    <definedName function="false" hidden="false" localSheetId="9" name="_S" vbProcedure="false">[1]compos1!#ref!</definedName>
    <definedName function="false" hidden="false" localSheetId="9" name="_sjp4" vbProcedure="false">#REF!</definedName>
    <definedName function="false" hidden="true" localSheetId="9" name="_Sort" vbProcedure="false">#REF!</definedName>
    <definedName function="false" hidden="true" localSheetId="9" name="_Table1_In1" vbProcedure="false">#REF!</definedName>
    <definedName function="false" hidden="true" localSheetId="9" name="_Table1_Out" vbProcedure="false">#REF!</definedName>
    <definedName function="false" hidden="true" localSheetId="9" name="_Table2_In1" vbProcedure="false">#REF!</definedName>
    <definedName function="false" hidden="true" localSheetId="9" name="_Table2_In2" vbProcedure="false">#REF!</definedName>
    <definedName function="false" hidden="true" localSheetId="9" name="_Table2_Out" vbProcedure="false">#REF!</definedName>
    <definedName function="false" hidden="false" localSheetId="9" name="_TT1" vbProcedure="false">#REF!</definedName>
    <definedName function="false" hidden="false" localSheetId="9" name="_TT2" vbProcedure="false">#REF!</definedName>
    <definedName function="false" hidden="false" localSheetId="9" name="_TT4" vbProcedure="false">#REF!</definedName>
    <definedName function="false" hidden="false" localSheetId="9" name="_TT5" vbProcedure="false">#REF!</definedName>
    <definedName function="false" hidden="true" localSheetId="9" name="_v3" vbProcedure="false">#REF!</definedName>
    <definedName function="false" hidden="true" localSheetId="9" name="_x13" vbProcedure="false">#REF!</definedName>
    <definedName function="false" hidden="true" localSheetId="9" name="_x14" vbProcedure="false">#REF!</definedName>
    <definedName function="false" hidden="true" localSheetId="9" name="_x15" vbProcedure="false">#REF!</definedName>
    <definedName function="false" hidden="true" localSheetId="9" name="_x16" vbProcedure="false">#REF!</definedName>
    <definedName function="false" hidden="true" localSheetId="9" name="_x17" vbProcedure="false">#REF!</definedName>
    <definedName function="false" hidden="true" localSheetId="9" name="_x18" vbProcedure="false">#REF!</definedName>
    <definedName function="false" hidden="true" localSheetId="9" name="_x19" vbProcedure="false">#REF!</definedName>
    <definedName function="false" hidden="true" localSheetId="9" name="_x20" vbProcedure="false">#REF!</definedName>
    <definedName function="false" hidden="true" localSheetId="9" name="_x21" vbProcedure="false">#REF!</definedName>
    <definedName function="false" hidden="true" localSheetId="9" name="_x22" vbProcedure="false">#REF!</definedName>
    <definedName function="false" hidden="true" localSheetId="9" name="_x23" vbProcedure="false">#REF!</definedName>
    <definedName function="false" hidden="true" localSheetId="9" name="_x24" vbProcedure="false">#REF!</definedName>
    <definedName function="false" hidden="true" localSheetId="9" name="_x25" vbProcedure="false">#REF!</definedName>
    <definedName function="false" hidden="true" localSheetId="9" name="_x28" vbProcedure="false">#REF!</definedName>
    <definedName function="false" hidden="true" localSheetId="9" name="_x29" vbProcedure="false">#REF!</definedName>
    <definedName function="false" hidden="true" localSheetId="9" name="_x32" vbProcedure="false">#REF!</definedName>
    <definedName function="false" hidden="true" localSheetId="9" name="_x4" vbProcedure="false">#REF!</definedName>
    <definedName function="false" hidden="true" localSheetId="9" name="_x5" vbProcedure="false">#REF!</definedName>
    <definedName function="false" hidden="true" localSheetId="9" name="_x6" vbProcedure="false">#REF!</definedName>
    <definedName function="false" hidden="true" localSheetId="9" name="_x7" vbProcedure="false">#REF!</definedName>
    <definedName function="false" hidden="true" localSheetId="9" name="_x8" vbProcedure="false">#REF!</definedName>
    <definedName function="false" hidden="true" localSheetId="9" name="_x9" vbProcedure="false">#REF!</definedName>
    <definedName function="false" hidden="false" localSheetId="9" name="_xlnm.Database" vbProcedure="false">#REF!</definedName>
    <definedName function="false" hidden="true" localSheetId="9" name="__123Graph_A" vbProcedure="false">[2]resumen!#ref!</definedName>
    <definedName function="false" hidden="true" localSheetId="9" name="__123Graph_A1" vbProcedure="false">[3]cmi!#ref!</definedName>
    <definedName function="false" hidden="true" localSheetId="9" name="__123Graph_A2" vbProcedure="false">[3]cmi!#ref!</definedName>
    <definedName function="false" hidden="true" localSheetId="9" name="__123Graph_A3" vbProcedure="false">[3]cmi!#ref!</definedName>
    <definedName function="false" hidden="true" localSheetId="9" name="__123Graph_AActual" vbProcedure="false">[2]resumen!#ref!</definedName>
    <definedName function="false" hidden="true" localSheetId="9" name="__123Graph_B" vbProcedure="false">[2]resumen!#ref!</definedName>
    <definedName function="false" hidden="true" localSheetId="9" name="__123Graph_B1" vbProcedure="false">[3]cmi!#ref!</definedName>
    <definedName function="false" hidden="true" localSheetId="9" name="__123Graph_B2" vbProcedure="false">[3]cmi!#ref!</definedName>
    <definedName function="false" hidden="true" localSheetId="9" name="__123Graph_B3" vbProcedure="false">[3]cmi!#ref!</definedName>
    <definedName function="false" hidden="true" localSheetId="9" name="__123Graph_BActual" vbProcedure="false">[2]resumen!#ref!</definedName>
    <definedName function="false" hidden="true" localSheetId="9" name="__123Graph_C" vbProcedure="false">[2]resumen!#ref!</definedName>
    <definedName function="false" hidden="true" localSheetId="9" name="__123Graph_C1" vbProcedure="false">[3]cmi!#ref!</definedName>
    <definedName function="false" hidden="true" localSheetId="9" name="__123Graph_C2" vbProcedure="false">[3]cmi!#ref!</definedName>
    <definedName function="false" hidden="true" localSheetId="9" name="__123Graph_C3" vbProcedure="false">[3]cmi!#ref!</definedName>
    <definedName function="false" hidden="true" localSheetId="9" name="__123Graph_CActual" vbProcedure="false">[2]resumen!#ref!</definedName>
    <definedName function="false" hidden="true" localSheetId="9" name="__123Graph_D" vbProcedure="false">[3]cmi!#ref!</definedName>
    <definedName function="false" hidden="true" localSheetId="9" name="__123Graph_D1" vbProcedure="false">[3]cmi!#ref!</definedName>
    <definedName function="false" hidden="true" localSheetId="9" name="__123Graph_D2" vbProcedure="false">[3]cmi!#ref!</definedName>
    <definedName function="false" hidden="true" localSheetId="9" name="__123Graph_D3" vbProcedure="false">[3]cmi!#ref!</definedName>
    <definedName function="false" hidden="true" localSheetId="9" name="__123Graph_DActual" vbProcedure="false">[2]resumen!#ref!</definedName>
    <definedName function="false" hidden="true" localSheetId="9" name="__123Graph_E" vbProcedure="false">[3]cmi!#ref!</definedName>
    <definedName function="false" hidden="true" localSheetId="9" name="__123Graph_E1" vbProcedure="false">[3]cmi!#ref!</definedName>
    <definedName function="false" hidden="true" localSheetId="9" name="__123Graph_E2" vbProcedure="false">[3]cmi!#ref!</definedName>
    <definedName function="false" hidden="true" localSheetId="9" name="__123Graph_E3" vbProcedure="false">[3]cmi!#ref!</definedName>
    <definedName function="false" hidden="true" localSheetId="9" name="__123Graph_EActual" vbProcedure="false">[2]resumen!#ref!</definedName>
    <definedName function="false" hidden="true" localSheetId="9" name="__123Graph_F" vbProcedure="false">[3]cmi!#ref!</definedName>
    <definedName function="false" hidden="true" localSheetId="9" name="__123Graph_F1" vbProcedure="false">[3]cmi!#ref!</definedName>
    <definedName function="false" hidden="true" localSheetId="9" name="__123Graph_F2" vbProcedure="false">[3]cmi!#ref!</definedName>
    <definedName function="false" hidden="true" localSheetId="9" name="__123Graph_F3" vbProcedure="false">[3]cmi!#ref!</definedName>
    <definedName function="false" hidden="true" localSheetId="9" name="__123Graph_FActual" vbProcedure="false">[2]resumen!#ref!</definedName>
    <definedName function="false" hidden="true" localSheetId="9" name="__123Graph_X" vbProcedure="false">[3]cmi!#ref!</definedName>
    <definedName function="false" hidden="true" localSheetId="9" name="__123Graph_X1" vbProcedure="false">[3]cmi!#ref!</definedName>
    <definedName function="false" hidden="true" localSheetId="9" name="__123Graph_X2" vbProcedure="false">[3]cmi!#ref!</definedName>
    <definedName function="false" hidden="true" localSheetId="9" name="__123Graph_XActual" vbProcedure="false">[2]resumen!#ref!</definedName>
    <definedName function="false" hidden="true" localSheetId="9" name="__2_0__123Grap" vbProcedure="false">[6]icatu!#ref!</definedName>
    <definedName function="false" hidden="false" localSheetId="9" name="__br4" vbProcedure="false">#REF!</definedName>
    <definedName function="false" hidden="true" localSheetId="9" name="__la31" vbProcedure="false">#REF!</definedName>
    <definedName function="false" hidden="true" localSheetId="9" name="__la312" vbProcedure="false">#REF!</definedName>
    <definedName function="false" hidden="true" localSheetId="9" name="__la32" vbProcedure="false">#REF!</definedName>
    <definedName function="false" hidden="true" localSheetId="9" name="__la4" vbProcedure="false">#REF!</definedName>
    <definedName function="false" hidden="true" localSheetId="9" name="__la5" vbProcedure="false">#REF!</definedName>
    <definedName function="false" hidden="true" localSheetId="9" name="__la6" vbProcedure="false">#REF!</definedName>
    <definedName function="false" hidden="true" localSheetId="9" name="__la7" vbProcedure="false">#REF!</definedName>
    <definedName function="false" hidden="true" localSheetId="9" name="__la8" vbProcedure="false">#REF!</definedName>
    <definedName function="false" hidden="true" localSheetId="9" name="__la9" vbProcedure="false">#REF!</definedName>
    <definedName function="false" hidden="true" localSheetId="9" name="__lb1" vbProcedure="false">#REF!</definedName>
    <definedName function="false" hidden="true" localSheetId="9" name="__lb10" vbProcedure="false">#REF!</definedName>
    <definedName function="false" hidden="true" localSheetId="9" name="__lb11" vbProcedure="false">#REF!</definedName>
    <definedName function="false" hidden="true" localSheetId="9" name="__lb12" vbProcedure="false">#REF!</definedName>
    <definedName function="false" hidden="true" localSheetId="9" name="__lb13" vbProcedure="false">#REF!</definedName>
    <definedName function="false" hidden="true" localSheetId="9" name="__lb14" vbProcedure="false">#REF!</definedName>
    <definedName function="false" hidden="true" localSheetId="9" name="__lb15" vbProcedure="false">#REF!</definedName>
    <definedName function="false" hidden="true" localSheetId="9" name="__lb16" vbProcedure="false">#REF!</definedName>
    <definedName function="false" hidden="true" localSheetId="9" name="__lb17" vbProcedure="false">#REF!</definedName>
    <definedName function="false" hidden="true" localSheetId="9" name="__lb18" vbProcedure="false">#REF!</definedName>
    <definedName function="false" hidden="true" localSheetId="9" name="__lb19" vbProcedure="false">#REF!</definedName>
    <definedName function="false" hidden="true" localSheetId="9" name="__lb2" vbProcedure="false">#REF!</definedName>
    <definedName function="false" hidden="true" localSheetId="9" name="__lb20" vbProcedure="false">#REF!</definedName>
    <definedName function="false" hidden="true" localSheetId="9" name="__lb21" vbProcedure="false">#REF!</definedName>
    <definedName function="false" hidden="true" localSheetId="9" name="__lb22" vbProcedure="false">#REF!</definedName>
    <definedName function="false" hidden="true" localSheetId="9" name="__lb23" vbProcedure="false">#REF!</definedName>
    <definedName function="false" hidden="true" localSheetId="9" name="__lb24" vbProcedure="false">#REF!</definedName>
    <definedName function="false" hidden="true" localSheetId="9" name="__lb25" vbProcedure="false">#REF!</definedName>
    <definedName function="false" hidden="true" localSheetId="9" name="__lb27" vbProcedure="false">#REF!</definedName>
    <definedName function="false" hidden="true" localSheetId="9" name="__lb28" vbProcedure="false">#REF!</definedName>
    <definedName function="false" hidden="true" localSheetId="9" name="__lb29" vbProcedure="false">#REF!</definedName>
    <definedName function="false" hidden="true" localSheetId="9" name="__lb3" vbProcedure="false">#REF!</definedName>
    <definedName function="false" hidden="true" localSheetId="9" name="__lb30" vbProcedure="false">#REF!</definedName>
    <definedName function="false" hidden="true" localSheetId="9" name="__lb31" vbProcedure="false">#REF!</definedName>
    <definedName function="false" hidden="true" localSheetId="9" name="__lb32" vbProcedure="false">#REF!</definedName>
    <definedName function="false" hidden="true" localSheetId="9" name="__lb4" vbProcedure="false">#REF!</definedName>
    <definedName function="false" hidden="true" localSheetId="9" name="__lb5" vbProcedure="false">#REF!</definedName>
    <definedName function="false" hidden="true" localSheetId="9" name="__lb6" vbProcedure="false">#REF!</definedName>
    <definedName function="false" hidden="true" localSheetId="9" name="__lb7" vbProcedure="false">#REF!</definedName>
    <definedName function="false" hidden="true" localSheetId="9" name="__lb8" vbProcedure="false">#REF!</definedName>
    <definedName function="false" hidden="true" localSheetId="9" name="__lb9" vbProcedure="false">#REF!</definedName>
    <definedName function="false" hidden="true" localSheetId="9" name="__lbc1" vbProcedure="false">#REF!</definedName>
    <definedName function="false" hidden="true" localSheetId="9" name="__lbc10" vbProcedure="false">#REF!</definedName>
    <definedName function="false" hidden="true" localSheetId="9" name="__lbc11" vbProcedure="false">#REF!</definedName>
    <definedName function="false" hidden="true" localSheetId="9" name="__lbc12" vbProcedure="false">#REF!</definedName>
    <definedName function="false" hidden="true" localSheetId="9" name="__lbc13" vbProcedure="false">#REF!</definedName>
    <definedName function="false" hidden="true" localSheetId="9" name="__lbc14" vbProcedure="false">#REF!</definedName>
    <definedName function="false" hidden="true" localSheetId="9" name="__lbc15" vbProcedure="false">#REF!</definedName>
    <definedName function="false" hidden="true" localSheetId="9" name="__lbc16" vbProcedure="false">#REF!</definedName>
    <definedName function="false" hidden="true" localSheetId="9" name="__lbc17" vbProcedure="false">#REF!</definedName>
    <definedName function="false" hidden="true" localSheetId="9" name="__lbc18" vbProcedure="false">#REF!</definedName>
    <definedName function="false" hidden="true" localSheetId="9" name="__lbc19" vbProcedure="false">#REF!</definedName>
    <definedName function="false" hidden="true" localSheetId="9" name="__lbc2" vbProcedure="false">#REF!</definedName>
    <definedName function="false" hidden="true" localSheetId="9" name="__lbc20" vbProcedure="false">#REF!</definedName>
    <definedName function="false" hidden="true" localSheetId="9" name="__lbc21" vbProcedure="false">#REF!</definedName>
    <definedName function="false" hidden="true" localSheetId="9" name="__lbc22" vbProcedure="false">#REF!</definedName>
    <definedName function="false" hidden="true" localSheetId="9" name="__lbc23" vbProcedure="false">#REF!</definedName>
    <definedName function="false" hidden="true" localSheetId="9" name="__lbc24" vbProcedure="false">#REF!</definedName>
    <definedName function="false" hidden="true" localSheetId="9" name="__lbc25" vbProcedure="false">#REF!</definedName>
    <definedName function="false" hidden="true" localSheetId="9" name="__lbc26" vbProcedure="false">#REF!</definedName>
    <definedName function="false" hidden="true" localSheetId="9" name="__lbc27" vbProcedure="false">#REF!</definedName>
    <definedName function="false" hidden="true" localSheetId="9" name="__lbc28" vbProcedure="false">#REF!</definedName>
    <definedName function="false" hidden="true" localSheetId="9" name="__lbc29" vbProcedure="false">#REF!</definedName>
    <definedName function="false" hidden="true" localSheetId="9" name="__lbc3" vbProcedure="false">#REF!</definedName>
    <definedName function="false" hidden="true" localSheetId="9" name="__lbc31" vbProcedure="false">#REF!</definedName>
    <definedName function="false" hidden="true" localSheetId="9" name="__lbc32" vbProcedure="false">#REF!</definedName>
    <definedName function="false" hidden="true" localSheetId="9" name="__lbc4" vbProcedure="false">#REF!</definedName>
    <definedName function="false" hidden="true" localSheetId="9" name="__lbc5" vbProcedure="false">#REF!</definedName>
    <definedName function="false" hidden="true" localSheetId="9" name="__lbc6" vbProcedure="false">#REF!</definedName>
    <definedName function="false" hidden="true" localSheetId="9" name="__lbc7" vbProcedure="false">#REF!</definedName>
    <definedName function="false" hidden="true" localSheetId="9" name="__lbc8" vbProcedure="false">#REF!</definedName>
    <definedName function="false" hidden="true" localSheetId="9" name="__lbc9" vbProcedure="false">#REF!</definedName>
    <definedName function="false" hidden="true" localSheetId="9" name="__ld26" vbProcedure="false">#REF!</definedName>
    <definedName function="false" hidden="true" localSheetId="9" name="__ld31" vbProcedure="false">#REF!</definedName>
    <definedName function="false" hidden="true" localSheetId="9" name="__le31" vbProcedure="false">#REF!</definedName>
    <definedName function="false" hidden="true" localSheetId="9" name="__lf31" vbProcedure="false">#REF!</definedName>
    <definedName function="false" hidden="false" localSheetId="9" name="__sjp4" vbProcedure="false">#REF!</definedName>
    <definedName function="false" hidden="false" localSheetId="9" name="__TT1" vbProcedure="false">#REF!</definedName>
    <definedName function="false" hidden="false" localSheetId="9" name="__TT2" vbProcedure="false">#REF!</definedName>
    <definedName function="false" hidden="false" localSheetId="9" name="__TT4" vbProcedure="false">#REF!</definedName>
    <definedName function="false" hidden="false" localSheetId="9" name="__TT5" vbProcedure="false">#REF!</definedName>
    <definedName function="false" hidden="true" localSheetId="9" name="__x10" vbProcedure="false">#REF!</definedName>
    <definedName function="false" hidden="true" localSheetId="9" name="__x11" vbProcedure="false">#REF!</definedName>
    <definedName function="false" hidden="true" localSheetId="9" name="__x12" vbProcedure="false">#REF!</definedName>
    <definedName function="false" hidden="true" localSheetId="9" name="__x13" vbProcedure="false">#REF!</definedName>
    <definedName function="false" hidden="true" localSheetId="9" name="__x14" vbProcedure="false">#REF!</definedName>
    <definedName function="false" hidden="true" localSheetId="9" name="__x15" vbProcedure="false">#REF!</definedName>
    <definedName function="false" hidden="true" localSheetId="9" name="__x16" vbProcedure="false">#REF!</definedName>
    <definedName function="false" hidden="true" localSheetId="9" name="__x17" vbProcedure="false">#REF!</definedName>
    <definedName function="false" hidden="true" localSheetId="9" name="__x18" vbProcedure="false">#REF!</definedName>
    <definedName function="false" hidden="true" localSheetId="9" name="__x19" vbProcedure="false">#REF!</definedName>
    <definedName function="false" hidden="true" localSheetId="9" name="__x20" vbProcedure="false">#REF!</definedName>
    <definedName function="false" hidden="true" localSheetId="9" name="__x21" vbProcedure="false">#REF!</definedName>
    <definedName function="false" hidden="true" localSheetId="9" name="__x22" vbProcedure="false">#REF!</definedName>
    <definedName function="false" hidden="true" localSheetId="9" name="__x23" vbProcedure="false">#REF!</definedName>
    <definedName function="false" hidden="true" localSheetId="9" name="__x24" vbProcedure="false">#REF!</definedName>
    <definedName function="false" hidden="true" localSheetId="9" name="__x25" vbProcedure="false">#REF!</definedName>
    <definedName function="false" hidden="true" localSheetId="9" name="__x28" vbProcedure="false">#REF!</definedName>
    <definedName function="false" hidden="true" localSheetId="9" name="__x29" vbProcedure="false">#REF!</definedName>
    <definedName function="false" hidden="true" localSheetId="9" name="__x32" vbProcedure="false">#REF!</definedName>
    <definedName function="false" hidden="true" localSheetId="9" name="__x4" vbProcedure="false">#REF!</definedName>
    <definedName function="false" hidden="true" localSheetId="9" name="__x5" vbProcedure="false">#REF!</definedName>
    <definedName function="false" hidden="true" localSheetId="9" name="__x6" vbProcedure="false">#REF!</definedName>
    <definedName function="false" hidden="true" localSheetId="9" name="__x7" vbProcedure="false">#REF!</definedName>
    <definedName function="false" hidden="true" localSheetId="9" name="__x8" vbProcedure="false">#REF!</definedName>
    <definedName function="false" hidden="true" localSheetId="9" name="__x9" vbProcedure="false">#REF!</definedName>
    <definedName function="false" hidden="false" localSheetId="9" name="___br4" vbProcedure="false">#REF!</definedName>
    <definedName function="false" hidden="true" localSheetId="9" name="___la31" vbProcedure="false">#REF!</definedName>
    <definedName function="false" hidden="false" localSheetId="9" name="___sjp4" vbProcedure="false">#REF!</definedName>
    <definedName function="false" hidden="false" localSheetId="9" name="___TT1" vbProcedure="false">#REF!</definedName>
    <definedName function="false" hidden="false" localSheetId="9" name="___TT2" vbProcedure="false">#REF!</definedName>
    <definedName function="false" hidden="true" localSheetId="9" name="____la8" vbProcedure="false">#REF!</definedName>
    <definedName function="false" hidden="false" localSheetId="9" name="____TT4" vbProcedure="false">#REF!</definedName>
    <definedName function="false" hidden="false" localSheetId="9" name="____TT5" vbProcedure="false">#REF!</definedName>
    <definedName function="false" hidden="true" localSheetId="20" name="Cun" vbProcedure="false">VLOOKUP(#REF!,rec,5,0)</definedName>
    <definedName function="false" hidden="false" localSheetId="20" name="_xlnm.Print_Area" vbProcedure="false">materiais!#ref!</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Camila M. Brandão</author>
  </authors>
  <commentList>
    <comment ref="BB6" authorId="0">
      <text>
        <r>
          <rPr>
            <sz val="10"/>
            <rFont val="Arial"/>
            <family val="2"/>
          </rPr>
          <t xml:space="preserve">CORPUS CHRISTI 04/06</t>
        </r>
      </text>
    </comment>
    <comment ref="CD6" authorId="0">
      <text>
        <r>
          <rPr>
            <sz val="10"/>
            <rFont val="Arial"/>
            <family val="2"/>
          </rPr>
          <t xml:space="preserve">INDEPENDENCIA 07/09</t>
        </r>
      </text>
    </comment>
    <comment ref="CN6" authorId="0">
      <text>
        <r>
          <rPr>
            <sz val="10"/>
            <rFont val="Arial"/>
            <family val="2"/>
          </rPr>
          <t xml:space="preserve">NOSSA SRA APARECIDA 12/10
</t>
        </r>
      </text>
    </comment>
    <comment ref="CT6" authorId="0">
      <text>
        <r>
          <rPr>
            <sz val="10"/>
            <rFont val="Arial"/>
            <family val="2"/>
          </rPr>
          <t xml:space="preserve">FINADOS 02/11</t>
        </r>
      </text>
    </comment>
    <comment ref="CX6" authorId="0">
      <text>
        <r>
          <rPr>
            <sz val="10"/>
            <rFont val="Arial"/>
            <family val="2"/>
          </rPr>
          <t xml:space="preserve">CONSCIENCIA NEGRA 20/11
</t>
        </r>
      </text>
    </comment>
    <comment ref="DH6" authorId="0">
      <text>
        <r>
          <rPr>
            <sz val="10"/>
            <rFont val="Arial"/>
            <family val="2"/>
          </rPr>
          <t xml:space="preserve">NATAL</t>
        </r>
      </text>
    </comment>
    <comment ref="DV6" authorId="0">
      <text>
        <r>
          <rPr>
            <sz val="10"/>
            <rFont val="Arial"/>
            <family val="2"/>
          </rPr>
          <t xml:space="preserve">CARNAVAL 08 E 09/02</t>
        </r>
      </text>
    </comment>
    <comment ref="EH6" authorId="0">
      <text>
        <r>
          <rPr>
            <sz val="10"/>
            <rFont val="Arial"/>
            <family val="2"/>
          </rPr>
          <t xml:space="preserve">PAIXÃO DE CRISTO 26/03</t>
        </r>
      </text>
    </comment>
    <comment ref="ER6" authorId="0">
      <text>
        <r>
          <rPr>
            <sz val="10"/>
            <rFont val="Arial"/>
            <family val="2"/>
          </rPr>
          <t xml:space="preserve">DIA DO TRABALHO 01/05</t>
        </r>
      </text>
    </comment>
  </commentList>
</comments>
</file>

<file path=xl/comments14.xml><?xml version="1.0" encoding="utf-8"?>
<comments xmlns="http://schemas.openxmlformats.org/spreadsheetml/2006/main" xmlns:xdr="http://schemas.openxmlformats.org/drawingml/2006/spreadsheetDrawing">
  <authors>
    <author>Camila M. Brandão</author>
  </authors>
  <commentList>
    <comment ref="E21" authorId="0">
      <text>
        <r>
          <rPr>
            <sz val="10"/>
            <rFont val="Arial"/>
            <family val="2"/>
          </rPr>
          <t xml:space="preserve">atualizado 23/03</t>
        </r>
      </text>
    </comment>
    <comment ref="J13" authorId="0">
      <text>
        <r>
          <rPr>
            <sz val="10"/>
            <rFont val="Arial"/>
            <family val="2"/>
          </rPr>
          <t xml:space="preserve">CALÇA ANTI CORTE
CAMISA DE MANGA LONGA
COLETE REFLETIVO</t>
        </r>
      </text>
    </comment>
  </commentList>
</comments>
</file>

<file path=xl/comments16.xml><?xml version="1.0" encoding="utf-8"?>
<comments xmlns="http://schemas.openxmlformats.org/spreadsheetml/2006/main" xmlns:xdr="http://schemas.openxmlformats.org/drawingml/2006/spreadsheetDrawing">
  <authors>
    <author>Camila M. Brandão</author>
  </authors>
  <commentList>
    <comment ref="O43" authorId="0">
      <text>
        <r>
          <rPr>
            <sz val="10"/>
            <rFont val="Arial"/>
            <family val="2"/>
          </rPr>
          <t xml:space="preserve">22 m de Bueiro triplo em 20 dias</t>
        </r>
      </text>
    </comment>
  </commentList>
</comments>
</file>

<file path=xl/comments18.xml><?xml version="1.0" encoding="utf-8"?>
<comments xmlns="http://schemas.openxmlformats.org/spreadsheetml/2006/main" xmlns:xdr="http://schemas.openxmlformats.org/drawingml/2006/spreadsheetDrawing">
  <authors>
    <author>Camila M. Brandão</author>
  </authors>
  <commentList>
    <comment ref="L20" authorId="0">
      <text>
        <r>
          <rPr>
            <sz val="10"/>
            <rFont val="Arial"/>
            <family val="2"/>
          </rPr>
          <t xml:space="preserve">aquisição</t>
        </r>
      </text>
    </comment>
  </commentList>
</comments>
</file>

<file path=xl/sharedStrings.xml><?xml version="1.0" encoding="utf-8"?>
<sst xmlns="http://schemas.openxmlformats.org/spreadsheetml/2006/main" count="9657" uniqueCount="1628">
  <si>
    <t xml:space="preserve">OBRA:</t>
  </si>
  <si>
    <t xml:space="preserve">FERROVIA NOVA TRANSNORDESTINA - LOTE 09 e 10</t>
  </si>
  <si>
    <t xml:space="preserve">LOCAL: </t>
  </si>
  <si>
    <t xml:space="preserve">DATA:</t>
  </si>
  <si>
    <t xml:space="preserve">ORÇAMENTO FINANCEIRO</t>
  </si>
  <si>
    <t xml:space="preserve">ITEM</t>
  </si>
  <si>
    <t xml:space="preserve">DISCRIMINAÇÃO DE SERVIÇOS</t>
  </si>
  <si>
    <t xml:space="preserve">UNID</t>
  </si>
  <si>
    <t xml:space="preserve">QUANT. PROJETO</t>
  </si>
  <si>
    <t xml:space="preserve">RESUMO DE CUSTO DE OBRA</t>
  </si>
  <si>
    <t xml:space="preserve">% TOTAL PROJETO</t>
  </si>
  <si>
    <t xml:space="preserve">PREÇO UNITÁRIO</t>
  </si>
  <si>
    <t xml:space="preserve">VALOR DE BDI</t>
  </si>
  <si>
    <t xml:space="preserve">R$ SUB TOTAL UNIT S/ BDI</t>
  </si>
  <si>
    <t xml:space="preserve">R$ SUB TOTAL PROJETO S/ BDI</t>
  </si>
  <si>
    <t xml:space="preserve">R$ SUB TOTAL UNIT C/ BDI</t>
  </si>
  <si>
    <t xml:space="preserve">R$ SUB TOTAL PROJETO C/ BDI</t>
  </si>
  <si>
    <t xml:space="preserve">R$  TOTAL PROJETO</t>
  </si>
  <si>
    <t xml:space="preserve">SERVIÇOS</t>
  </si>
  <si>
    <t xml:space="preserve">MATERIAL</t>
  </si>
  <si>
    <t xml:space="preserve">DIESEL</t>
  </si>
  <si>
    <t xml:space="preserve">M.O</t>
  </si>
  <si>
    <t xml:space="preserve">BDI</t>
  </si>
  <si>
    <t xml:space="preserve">SER/MAT/M.O/COMB/EQUIP</t>
  </si>
  <si>
    <t xml:space="preserve">MATERIAL/M.O/EQUIP</t>
  </si>
  <si>
    <t xml:space="preserve">MVP 09 e MVP 10</t>
  </si>
  <si>
    <t xml:space="preserve">1.1</t>
  </si>
  <si>
    <t xml:space="preserve">ESCAVAÇÃO, CARGA, TRANSPORTE, DESCARGA E ESPALHAMENTO DE MATERIAL DE 1ª CATEGORIA - DMT ATÉ 2000M</t>
  </si>
  <si>
    <t xml:space="preserve">M3</t>
  </si>
  <si>
    <t xml:space="preserve">TER</t>
  </si>
  <si>
    <t xml:space="preserve">1.2</t>
  </si>
  <si>
    <t xml:space="preserve">ESCAVAÇÃO, CARGA, TRANSPORTE, DESCARGA E ESPALHAMENTO DE MATERIAL DE 1ª CATEGORIA - DMT DE 2000 ATÉ 3000M</t>
  </si>
  <si>
    <t xml:space="preserve">1.3</t>
  </si>
  <si>
    <t xml:space="preserve">ESCAVAÇÃO, CARGA, TRANSPORTE, DESCARGA E ESPALHAMENTO DE MATERIAL DE 2ª CATEGORIA - DMT ATÉ 2000M</t>
  </si>
  <si>
    <t xml:space="preserve">1.4</t>
  </si>
  <si>
    <t xml:space="preserve">ESCAVAÇÃO, CARGA, TRANSPORTE, DESCARGA E ESPALHAMENTO DE MATERIAL DE 2ª CATEGORIA - DMT DE 2000 ATÉ 3000M</t>
  </si>
  <si>
    <t xml:space="preserve">1.5</t>
  </si>
  <si>
    <t xml:space="preserve">ESCAVAÇÃO, CARGA, TRANSPORTE, DESCARGA E ESPALHAMENTO DE MATERIAL DE 3ª CATEGORIA - DMT ATÉ 2000M</t>
  </si>
  <si>
    <t xml:space="preserve">1.6</t>
  </si>
  <si>
    <t xml:space="preserve">ESCAVAÇÃO, CARGA, TRANSPORTE, DESCARGA E ESPALHAMENTO DE MATERIAL DE 3ª CATEGORIA - DMT DE 2000 ATÉ 3000M</t>
  </si>
  <si>
    <t xml:space="preserve">1.7</t>
  </si>
  <si>
    <t xml:space="preserve">COMPACTAÇÃO DE ATERROS A 100% DO PROCTOR NORMAL</t>
  </si>
  <si>
    <t xml:space="preserve">1.8</t>
  </si>
  <si>
    <t xml:space="preserve">COMPACTAÇÃO DE ATERROS A 100% DO PROCTOR INTERMEDIÁRIO</t>
  </si>
  <si>
    <t xml:space="preserve">1.9</t>
  </si>
  <si>
    <t xml:space="preserve">CONSTRUÇÃO DE CORPO DE ATERRO COM MATERIAL DE 3ª CATEGORIA ORIUNDO DE CORTE</t>
  </si>
  <si>
    <t xml:space="preserve">1.10</t>
  </si>
  <si>
    <t xml:space="preserve">COMPACTAÇÃO DE CAMADA FINAL DE ATERRO DE ROCHA</t>
  </si>
  <si>
    <t xml:space="preserve">1.11</t>
  </si>
  <si>
    <t xml:space="preserve">ENCHIMENTO DE REBAIXO EM ROCHA - BRITA PRODUZIDA COM MATERIAL DE 3ª CATEGORIA ORIUNDO DE CORTE</t>
  </si>
  <si>
    <t xml:space="preserve">1.12</t>
  </si>
  <si>
    <t xml:space="preserve">BASE ESTABILIZADA GRANULOMETRICAMENTE COM MISTURA SOLO BRITA (70% - 30%) EM USINA COM MATERIAL DE JAZIDA E BRITA PRODUZIDA</t>
  </si>
  <si>
    <t xml:space="preserve">DRENAGEM E OBRAS DE ARTE CORRENTES</t>
  </si>
  <si>
    <t xml:space="preserve">MOVIMENTO DE TERRA</t>
  </si>
  <si>
    <t xml:space="preserve">ESCAVAÇÃO MECÂNICA DE VALA EM MATERIAL DE 1ª CATEGORIA</t>
  </si>
  <si>
    <t xml:space="preserve">m³</t>
  </si>
  <si>
    <t xml:space="preserve">BUEIROS</t>
  </si>
  <si>
    <t xml:space="preserve">BSTC</t>
  </si>
  <si>
    <t xml:space="preserve">CORPO</t>
  </si>
  <si>
    <t xml:space="preserve">CORPO DE BSTC D = 1,00 M PA1 - AREIA, BRITA E PEDRA DE MÃO COMERCIAIS</t>
  </si>
  <si>
    <t xml:space="preserve">m</t>
  </si>
  <si>
    <t xml:space="preserve">CORPO DE BSTC D = 1,00 M PA2 - AREIA, BRITA E PEDRA DE MÃO COMERCIAIS</t>
  </si>
  <si>
    <t xml:space="preserve">CORPO DE BSTC D = 1,20 M PA2 - AREIA, BRITA E PEDRA DE MÃO COMERCIAIS</t>
  </si>
  <si>
    <t xml:space="preserve">CORPO DE BSTC D = 1,20 M PA3 - AREIA, BRITA E PEDRA DE MÃO COMERCIAIS</t>
  </si>
  <si>
    <t xml:space="preserve">BOCA</t>
  </si>
  <si>
    <t xml:space="preserve">BOCA BSTC D = 1,00 M - ESCONSIDADE 0° - AREIA E BRITA COMERCIAIS - ALAS ESCONSAS</t>
  </si>
  <si>
    <t xml:space="preserve">un</t>
  </si>
  <si>
    <t xml:space="preserve">BOCA BSTC D = 1,20 M - ESCONSIDADE 0° - AREIA E BRITA COMERCIAIS - ALAS ESCONSAS</t>
  </si>
  <si>
    <t xml:space="preserve">BDTC</t>
  </si>
  <si>
    <t xml:space="preserve">CORPO DE BDTC D = 1,00 M PA1 - AREIA, BRITA E PEDRA DE MÃO COMERCIAIS</t>
  </si>
  <si>
    <t xml:space="preserve">CORPO DE BDTC D = 1,00 M PA2 - AREIA, BRITA E PEDRA DE MÃO COMERCIAIS</t>
  </si>
  <si>
    <t xml:space="preserve">CORPO DE BDTC D = 1,20 M PA2 - AREIA, BRITA E PEDRA DE MÃO COMERCIAIS</t>
  </si>
  <si>
    <t xml:space="preserve">BOCA BDTC D = 1,00 M - ESCONSIDADE 0° - AREIA E BRITA COMERCIAIS - ALAS ESCONSAS</t>
  </si>
  <si>
    <t xml:space="preserve">BOCA BDTC D = 1,20 M - ESCONSIDADE 0° - AREIA E BRITA COMERCIAIS - ALAS ESCONSAS</t>
  </si>
  <si>
    <t xml:space="preserve">BTTC</t>
  </si>
  <si>
    <t xml:space="preserve">CORPO DE BTTC D = 1,20 M PA2 - AREIA, BRITA E PEDRA DE MÃO COMERCIAIS</t>
  </si>
  <si>
    <t xml:space="preserve">BOCA BTTC D = 1,20 M - ESCONSIDADE 0° - AREIA E BRITA COMERCIAIS - ALAS ESCONSAS</t>
  </si>
  <si>
    <t xml:space="preserve">BSCC</t>
  </si>
  <si>
    <t xml:space="preserve">CORPO BSCAP 1,00 X 1,00 M - MOLDADO NO LOCAL - AREIA E BRITA COMERCIAIS - PADRÃO VALEC</t>
  </si>
  <si>
    <t xml:space="preserve">CORPO BSCC 1,50 X 2,00 M - MOLDADO NO LOCAL - ALTURA DO ATERRO 0,00 A 2,00 M - AREIA E BRITA COMERCIAIS - PADRÃO VALEC</t>
  </si>
  <si>
    <t xml:space="preserve">CORPO BSCC 2,00 X 1,50 M - MOLDADO NO LOCAL - ALTURA DO ATERRO 6,00 A 10,00 M - AREIA E BRITA COMERCIAIS - PADRÃO VALEC</t>
  </si>
  <si>
    <t xml:space="preserve">CORPO BSCC 2,00 X 2,00 M - MOLDADO NO LOCAL - ALTURA DO ATERRO 2,00 A 6,00 M - AREIA E BRITA COMERCIAIS - PADRÃO VALEC</t>
  </si>
  <si>
    <t xml:space="preserve">CORPO BSCC 2,00 X 2,00 M - MOLDADO NO LOCAL - ALTURA DO ATERRO 6,00 A 10,00 M - AREIA E BRITA COMERCIAIS - PADRÃO VALEC</t>
  </si>
  <si>
    <t xml:space="preserve">CORPO BSCC 2,50 X 2,50 M - MOLDADO NO LOCAL - ALTURA DO ATERRO 2,00 A 6,00 M - AREIA E BRITA COMERCIAIS - PADRÃO VALEC</t>
  </si>
  <si>
    <t xml:space="preserve">CORPO BSCC 3,00 X 2,00 M - MOLDADO NO LOCAL - ALTURA DO ATERRO 6,00 A 10,00 M - AREIA E BRITA COMERCIAIS - PADRÃO VALEC</t>
  </si>
  <si>
    <t xml:space="preserve">CORPO BSCC 3,00 X 2,50 M - MOLDADO NO LOCAL - ALTURA DO ATERRO 2,00 A 6,00 M - AREIA E BRITA COMERCIAIS - PADRÃO VALEC</t>
  </si>
  <si>
    <t xml:space="preserve">BOCA BSCAP 1,00 X 1,00 M - ESCONSIDADE 0° - AREIA E BRITA COMERCIAIS</t>
  </si>
  <si>
    <t xml:space="preserve">BOCA BSCC 2,00 X 1,50 M - ESCONSIDADE 0° - AREIA E BRITA COMERCIAIS</t>
  </si>
  <si>
    <t xml:space="preserve">BOCA BSCC 2,00 X 2,00 M - ESCONSIDADE 0° - AREIA E BRITA COMERCIAIS</t>
  </si>
  <si>
    <t xml:space="preserve">BOCA BSCC 2,50 X 2,50 M - ESCONSIDADE 0° - AREIA E BRITA COMERCIAIS</t>
  </si>
  <si>
    <t xml:space="preserve">BOCA BSCC 3,00 X 2,00 M - ESCONSIDADE 0° - AREIA E BRITA COMERCIAIS</t>
  </si>
  <si>
    <t xml:space="preserve">BDCC</t>
  </si>
  <si>
    <t xml:space="preserve">CORPO BDCAP 1,00 X 1,00 M - MOLDADO NO LOCAL - AREIA E BRITA COMERCIAIS - PADRÃO VALEC</t>
  </si>
  <si>
    <t xml:space="preserve">CORPO BDCC 2,00 X 2,00 M - MOLDADO NO LOCAL - ALTURA DO ATERRO 2,00 A 6,00 M - AREIA E BRITA COMERCIAIS - PADRÃO VALEC</t>
  </si>
  <si>
    <t xml:space="preserve">CORPO BDCC 2,50 X 2,50 M - MOLDADO NO LOCAL - ALTURA DO ATERRO 6,00 A 10,00 M - AREIA E BRITA COMERCIAIS - PADRÃO VALEC</t>
  </si>
  <si>
    <t xml:space="preserve">CORPO BDCC 2,50 X 2,50 M - MOLDADO NO LOCAL - ALTURA DO ATERRO 10,00 A 15,00 M - AREIA E BRITA COMERCIAIS - PADRÃO VALEC</t>
  </si>
  <si>
    <t xml:space="preserve">BOCA BDCAP 1,00 X 1,00 M - ESCONSIDADE 0° - AREIA E BRITA COMERCIAIS</t>
  </si>
  <si>
    <t xml:space="preserve">BOCA BDCC 2,50 X 2,50 M - ESCONSIDADE 0° - AREIA E BRITA COMERCIAIS</t>
  </si>
  <si>
    <t xml:space="preserve">BTCC</t>
  </si>
  <si>
    <t xml:space="preserve">CORPO BTCAP 1,00 X 1,00 M - MOLDADO NO LOCAL - AREIA E BRITA COMERCIAIS - PADRÃO VALEC</t>
  </si>
  <si>
    <t xml:space="preserve">CORPO BTCC 3,00 X 3,00 M - MOLDADO NO LOCAL - ALTURA DO ATERRO 2,00 A 6,00 M - AREIA E BRITA COMERCIAIS - PADRÃO VALEC</t>
  </si>
  <si>
    <t xml:space="preserve">CORPO BTCC 3,50 X 3,50 M - MOLDADO NO LOCAL - ALTURA DO ATERRO 6,00 A 10,00 M - AREIA E BRITA COMERCIAIS - PADRÃO VALEC</t>
  </si>
  <si>
    <t xml:space="preserve">BOCA BTCAP 1,00 X 1,00 M - ESCONSIDADE 0° - AREIA E BRITA COMERCIAIS</t>
  </si>
  <si>
    <t xml:space="preserve">BOCA BTCC 3,00 X 3,00 M - ESCONSIDADE 0° - AREIA E BRITA COMERCIAIS</t>
  </si>
  <si>
    <t xml:space="preserve">BOCA BTCC 3,50 X 3,50 M - ESCONSIDADE 0° - AREIA E BRITA COMERCIAIS</t>
  </si>
  <si>
    <t xml:space="preserve">PROTEÇÃO DE BUEIROS</t>
  </si>
  <si>
    <t xml:space="preserve">REATERRO E COMPACTAÇÃO COM SOQUETE VIBRATÓRIO</t>
  </si>
  <si>
    <t xml:space="preserve">INDIRETOS</t>
  </si>
  <si>
    <t xml:space="preserve">ADM</t>
  </si>
  <si>
    <t xml:space="preserve">VB</t>
  </si>
  <si>
    <t xml:space="preserve">IND</t>
  </si>
  <si>
    <t xml:space="preserve">TOPOGRAFIA</t>
  </si>
  <si>
    <t xml:space="preserve">LABORATORIO</t>
  </si>
  <si>
    <t xml:space="preserve">QSMS</t>
  </si>
  <si>
    <t xml:space="preserve">MOB/DESMOB</t>
  </si>
  <si>
    <t xml:space="preserve">B D I</t>
  </si>
  <si>
    <t xml:space="preserve">APLICAÇÃO</t>
  </si>
  <si>
    <t xml:space="preserve">SIGLA</t>
  </si>
  <si>
    <t xml:space="preserve">SERVIÇO</t>
  </si>
  <si>
    <t xml:space="preserve">Limpeza e Desmatamento</t>
  </si>
  <si>
    <t xml:space="preserve">LIM</t>
  </si>
  <si>
    <t xml:space="preserve">Terraplenagem</t>
  </si>
  <si>
    <t xml:space="preserve">Drenagem Pluvial</t>
  </si>
  <si>
    <t xml:space="preserve">DRN</t>
  </si>
  <si>
    <t xml:space="preserve">Sistema de Água</t>
  </si>
  <si>
    <t xml:space="preserve">SAA</t>
  </si>
  <si>
    <t xml:space="preserve">Sistema de Esgoto</t>
  </si>
  <si>
    <t xml:space="preserve">SES</t>
  </si>
  <si>
    <t xml:space="preserve">Pavimentação</t>
  </si>
  <si>
    <t xml:space="preserve">PAV</t>
  </si>
  <si>
    <t xml:space="preserve">Despesas Indiretas</t>
  </si>
  <si>
    <t xml:space="preserve">Serviços terceirizados</t>
  </si>
  <si>
    <t xml:space="preserve">EMP</t>
  </si>
  <si>
    <t xml:space="preserve">Obra Civil</t>
  </si>
  <si>
    <t xml:space="preserve">CIV</t>
  </si>
  <si>
    <t xml:space="preserve">CONCLUSÃO DO CONTRATO</t>
  </si>
  <si>
    <t xml:space="preserve">Item</t>
  </si>
  <si>
    <t xml:space="preserve">Serviço</t>
  </si>
  <si>
    <t xml:space="preserve">Unid</t>
  </si>
  <si>
    <t xml:space="preserve">Quantidade Total</t>
  </si>
  <si>
    <t xml:space="preserve">Quantidade Planejado</t>
  </si>
  <si>
    <t xml:space="preserve">Produção Horaria / Equipe</t>
  </si>
  <si>
    <t xml:space="preserve">Produção Diária / Equipe</t>
  </si>
  <si>
    <t xml:space="preserve">Quantidade de Dias Produtivo /    1 Equipe</t>
  </si>
  <si>
    <t xml:space="preserve">Produtividade Média (%)</t>
  </si>
  <si>
    <t xml:space="preserve">JANEIRO</t>
  </si>
  <si>
    <t xml:space="preserve">FEVEREIRO</t>
  </si>
  <si>
    <t xml:space="preserve">MARÇO</t>
  </si>
  <si>
    <t xml:space="preserve">ABRIL</t>
  </si>
  <si>
    <t xml:space="preserve">MAIO</t>
  </si>
  <si>
    <t xml:space="preserve">JUNHO</t>
  </si>
  <si>
    <t xml:space="preserve">JULHO</t>
  </si>
  <si>
    <t xml:space="preserve">AGOSTO</t>
  </si>
  <si>
    <t xml:space="preserve">SETEMBRO</t>
  </si>
  <si>
    <t xml:space="preserve">OUTUBRO</t>
  </si>
  <si>
    <t xml:space="preserve">NOVEMBRO</t>
  </si>
  <si>
    <t xml:space="preserve">DEZEMBRO</t>
  </si>
  <si>
    <t xml:space="preserve">Turno8,00 h /dia</t>
  </si>
  <si>
    <t xml:space="preserve">Produtividade/mês</t>
  </si>
  <si>
    <t xml:space="preserve">Dias trabalhados</t>
  </si>
  <si>
    <t xml:space="preserve">Nº De Equipes</t>
  </si>
  <si>
    <t xml:space="preserve">Qtd. Planejada</t>
  </si>
  <si>
    <t xml:space="preserve">Qtd Plan. Acumulada</t>
  </si>
  <si>
    <t xml:space="preserve">Qtd. Executada</t>
  </si>
  <si>
    <t xml:space="preserve">Qtd Exec. Acumulada</t>
  </si>
  <si>
    <t xml:space="preserve">Quant. Plan/Planejado. (%)</t>
  </si>
  <si>
    <t xml:space="preserve">Quant. Exec/Planejado. (%)</t>
  </si>
  <si>
    <t xml:space="preserve"> </t>
  </si>
  <si>
    <t xml:space="preserve">OAC ETAPA 1 EST. 435  a 443</t>
  </si>
  <si>
    <t xml:space="preserve">BSTC (1,00 2 1,20)</t>
  </si>
  <si>
    <t xml:space="preserve">M</t>
  </si>
  <si>
    <t xml:space="preserve">BDTC E BTTC (1,00 E 1,20)</t>
  </si>
  <si>
    <t xml:space="preserve">BSCC (1,5 ATÉ 3)</t>
  </si>
  <si>
    <t xml:space="preserve">BSCC (3,0X3,0)</t>
  </si>
  <si>
    <t xml:space="preserve">OAC ETAPA 2 EST. 443  a 457</t>
  </si>
  <si>
    <t xml:space="preserve">OAC ETAPA 2 EST. 457  a 465</t>
  </si>
  <si>
    <t xml:space="preserve">BSCap (1,0 ATÉ 1,0) E BTTC)</t>
  </si>
  <si>
    <t xml:space="preserve">5.8</t>
  </si>
  <si>
    <t xml:space="preserve">BSCC (2,0 A 3,5)</t>
  </si>
  <si>
    <t xml:space="preserve">BOCA DOS BUEIROS TUBULARES E CELULARES</t>
  </si>
  <si>
    <t xml:space="preserve">3.7</t>
  </si>
  <si>
    <t xml:space="preserve">3.8</t>
  </si>
  <si>
    <t xml:space="preserve">BOCA DOS BUEIROS CELULARES</t>
  </si>
  <si>
    <t xml:space="preserve">3.9</t>
  </si>
  <si>
    <t xml:space="preserve">3.13</t>
  </si>
  <si>
    <t xml:space="preserve">3.14</t>
  </si>
  <si>
    <t xml:space="preserve">4.7</t>
  </si>
  <si>
    <t xml:space="preserve">4.8</t>
  </si>
  <si>
    <t xml:space="preserve">4.9</t>
  </si>
  <si>
    <t xml:space="preserve">4.10</t>
  </si>
  <si>
    <t xml:space="preserve">4.11</t>
  </si>
  <si>
    <t xml:space="preserve">4.12</t>
  </si>
  <si>
    <t xml:space="preserve">4.13</t>
  </si>
  <si>
    <t xml:space="preserve">4.14</t>
  </si>
  <si>
    <t xml:space="preserve">4.15</t>
  </si>
  <si>
    <t xml:space="preserve">4.16</t>
  </si>
  <si>
    <t xml:space="preserve">5.12</t>
  </si>
  <si>
    <t xml:space="preserve">5.13</t>
  </si>
  <si>
    <t xml:space="preserve">5.14</t>
  </si>
  <si>
    <t xml:space="preserve">5.15</t>
  </si>
  <si>
    <t xml:space="preserve">6.13</t>
  </si>
  <si>
    <t xml:space="preserve">6.14</t>
  </si>
  <si>
    <t xml:space="preserve">6.15</t>
  </si>
  <si>
    <t xml:space="preserve">6.16</t>
  </si>
  <si>
    <t xml:space="preserve">6.17</t>
  </si>
  <si>
    <t xml:space="preserve">6.18</t>
  </si>
  <si>
    <t xml:space="preserve">6.19</t>
  </si>
  <si>
    <t xml:space="preserve">7.12</t>
  </si>
  <si>
    <t xml:space="preserve">7.13</t>
  </si>
  <si>
    <t xml:space="preserve">7.14</t>
  </si>
  <si>
    <t xml:space="preserve">7.15</t>
  </si>
  <si>
    <t xml:space="preserve">7.16</t>
  </si>
  <si>
    <t xml:space="preserve">7.18</t>
  </si>
  <si>
    <t xml:space="preserve">7.20</t>
  </si>
  <si>
    <t xml:space="preserve">7.22</t>
  </si>
  <si>
    <t xml:space="preserve">7.24</t>
  </si>
  <si>
    <t xml:space="preserve">8.10</t>
  </si>
  <si>
    <t xml:space="preserve">8.11</t>
  </si>
  <si>
    <t xml:space="preserve">8.12</t>
  </si>
  <si>
    <t xml:space="preserve">8.13</t>
  </si>
  <si>
    <t xml:space="preserve">8.15</t>
  </si>
  <si>
    <t xml:space="preserve">9.11</t>
  </si>
  <si>
    <t xml:space="preserve">9.12</t>
  </si>
  <si>
    <t xml:space="preserve">9.14</t>
  </si>
  <si>
    <t xml:space="preserve">10.1</t>
  </si>
  <si>
    <t xml:space="preserve">10.2</t>
  </si>
  <si>
    <t xml:space="preserve">11.1</t>
  </si>
  <si>
    <t xml:space="preserve">12.1</t>
  </si>
  <si>
    <t xml:space="preserve">12.2</t>
  </si>
  <si>
    <t xml:space="preserve">12.3</t>
  </si>
  <si>
    <t xml:space="preserve">12.4</t>
  </si>
  <si>
    <t xml:space="preserve">12.5</t>
  </si>
  <si>
    <t xml:space="preserve">12.6</t>
  </si>
  <si>
    <t xml:space="preserve">12.7</t>
  </si>
  <si>
    <t xml:space="preserve">12.8</t>
  </si>
  <si>
    <t xml:space="preserve">12.9</t>
  </si>
  <si>
    <t xml:space="preserve">12.11</t>
  </si>
  <si>
    <t xml:space="preserve">12.13</t>
  </si>
  <si>
    <t xml:space="preserve">13.1</t>
  </si>
  <si>
    <t xml:space="preserve">13.2</t>
  </si>
  <si>
    <t xml:space="preserve">13.3</t>
  </si>
  <si>
    <t xml:space="preserve">13.4</t>
  </si>
  <si>
    <t xml:space="preserve">13.5</t>
  </si>
  <si>
    <t xml:space="preserve">13.6</t>
  </si>
  <si>
    <t xml:space="preserve">13.7</t>
  </si>
  <si>
    <t xml:space="preserve">13.8</t>
  </si>
  <si>
    <t xml:space="preserve">13.9</t>
  </si>
  <si>
    <t xml:space="preserve">13.11</t>
  </si>
  <si>
    <t xml:space="preserve">13.13</t>
  </si>
  <si>
    <t xml:space="preserve">ALOJAMENTO INDIRETOS</t>
  </si>
  <si>
    <t xml:space="preserve">RESUMO DO CUSTO FIXO</t>
  </si>
  <si>
    <t xml:space="preserve">EQUIPE</t>
  </si>
  <si>
    <t xml:space="preserve">HC</t>
  </si>
  <si>
    <t xml:space="preserve">PERMANÊNCIA
(meses)</t>
  </si>
  <si>
    <t xml:space="preserve">CUSTO FIXO MENSAL</t>
  </si>
  <si>
    <t xml:space="preserve">CUSTO FIXO TOTAL</t>
  </si>
  <si>
    <t xml:space="preserve">CUSTO DE VENDA</t>
  </si>
  <si>
    <t xml:space="preserve">TOTAL</t>
  </si>
  <si>
    <t xml:space="preserve">CONSIDERAÇÕES AGIS:</t>
  </si>
  <si>
    <t xml:space="preserve">* FAT DIRETO: EQP 70%, MAT E DIESEL</t>
  </si>
  <si>
    <t xml:space="preserve">REUNIAO RL 20/03</t>
  </si>
  <si>
    <t xml:space="preserve">ALAS</t>
  </si>
  <si>
    <t xml:space="preserve">REIDI</t>
  </si>
  <si>
    <t xml:space="preserve">Atualização diesel</t>
  </si>
  <si>
    <t xml:space="preserve">TUBULAR</t>
  </si>
  <si>
    <t xml:space="preserve">BSTC 1000</t>
  </si>
  <si>
    <t xml:space="preserve">Drenagem lote 10</t>
  </si>
  <si>
    <t xml:space="preserve">BSTC 1200</t>
  </si>
  <si>
    <t xml:space="preserve">ADMINISTRAÇÃO</t>
  </si>
  <si>
    <t xml:space="preserve">BDTC 1000</t>
  </si>
  <si>
    <t xml:space="preserve">BDTC 1200</t>
  </si>
  <si>
    <t xml:space="preserve">BTTC 1200</t>
  </si>
  <si>
    <t xml:space="preserve">CELULAR</t>
  </si>
  <si>
    <t xml:space="preserve">MOBILIZAÇÃO/DESMOBILIZAÇÃO</t>
  </si>
  <si>
    <t xml:space="preserve">TOTAL INDIRETO</t>
  </si>
  <si>
    <t xml:space="preserve">TOTAL DIRETO (FIXO + VARIÁVEL)</t>
  </si>
  <si>
    <t xml:space="preserve">CUSTO INDIRETO / CUSTO DIRETO</t>
  </si>
  <si>
    <t xml:space="preserve">PREÇO DE VENDA TOTAL</t>
  </si>
  <si>
    <t xml:space="preserve">CUSTO INDIRETO / PREÇO DE VENDA TOTAL</t>
  </si>
  <si>
    <t xml:space="preserve">RESULTADO </t>
  </si>
  <si>
    <t xml:space="preserve">IRPJ / CSLL</t>
  </si>
  <si>
    <t xml:space="preserve">CUSTO TOTAL </t>
  </si>
  <si>
    <t xml:space="preserve">12KM LOTE09</t>
  </si>
  <si>
    <t xml:space="preserve">FATURAMENTO DIRETO</t>
  </si>
  <si>
    <t xml:space="preserve">15KM DO LOTE 10</t>
  </si>
  <si>
    <t xml:space="preserve">IMPOSTOS</t>
  </si>
  <si>
    <t xml:space="preserve">VALOR FINAL </t>
  </si>
  <si>
    <t xml:space="preserve">RESULTADO</t>
  </si>
  <si>
    <t xml:space="preserve">COMPOSIÇÃO UNITÁRIA DE SERVIÇO</t>
  </si>
  <si>
    <t xml:space="preserve">CÓDIGO</t>
  </si>
  <si>
    <t xml:space="preserve">DATA BASE</t>
  </si>
  <si>
    <t xml:space="preserve">UNIDADE</t>
  </si>
  <si>
    <t xml:space="preserve">EQUIPAMENTO (A)</t>
  </si>
  <si>
    <t xml:space="preserve">QUANT.</t>
  </si>
  <si>
    <t xml:space="preserve">UTILIZAÇÃO</t>
  </si>
  <si>
    <t xml:space="preserve">CUSTO OPERACIONAL</t>
  </si>
  <si>
    <t xml:space="preserve">CUSTO</t>
  </si>
  <si>
    <t xml:space="preserve">PROD.</t>
  </si>
  <si>
    <t xml:space="preserve">IMPROD.</t>
  </si>
  <si>
    <t xml:space="preserve">HORÁRIO</t>
  </si>
  <si>
    <t xml:space="preserve">E0015</t>
  </si>
  <si>
    <t xml:space="preserve">E0002</t>
  </si>
  <si>
    <t xml:space="preserve">MÃO DE OBRA SUPLEMENTAR (B)</t>
  </si>
  <si>
    <t xml:space="preserve">QUANT</t>
  </si>
  <si>
    <t xml:space="preserve">SALÁRIO BASE</t>
  </si>
  <si>
    <t xml:space="preserve">CUSTO HORÁRIO</t>
  </si>
  <si>
    <t xml:space="preserve">Operador de escavadeira</t>
  </si>
  <si>
    <t xml:space="preserve">Ajudante</t>
  </si>
  <si>
    <t xml:space="preserve">Encarregado de Frente</t>
  </si>
  <si>
    <t xml:space="preserve">Motorista de caminhão basculante</t>
  </si>
  <si>
    <t xml:space="preserve">PRODUÇÃO DA EQUIPE (C)</t>
  </si>
  <si>
    <t xml:space="preserve">CUSTO HORÁRIO TOTAL (A+B)     </t>
  </si>
  <si>
    <t xml:space="preserve">COMBUSTÍVEL</t>
  </si>
  <si>
    <t xml:space="preserve">UNID.</t>
  </si>
  <si>
    <t xml:space="preserve">CONSUMO</t>
  </si>
  <si>
    <t xml:space="preserve">CUSTO UNITÁRIO</t>
  </si>
  <si>
    <t xml:space="preserve">L</t>
  </si>
  <si>
    <t xml:space="preserve">ATIVIDADES AUXILIARES / ALIMENTAÇÃO</t>
  </si>
  <si>
    <t xml:space="preserve">QUANTIDADE</t>
  </si>
  <si>
    <t xml:space="preserve">UND</t>
  </si>
  <si>
    <t xml:space="preserve">CUSTO UNITÁRIO DA EXECUÇÃO (D) {[(A)+(B)]/(C)=(D)}</t>
  </si>
  <si>
    <t xml:space="preserve">MATERIAIS / ATIVIDADES AUXILIARES</t>
  </si>
  <si>
    <t xml:space="preserve">TRANSPORTE </t>
  </si>
  <si>
    <t xml:space="preserve">D.M.T                 (TOT)</t>
  </si>
  <si>
    <t xml:space="preserve">CUSTO DIRETO TOTAL: R$</t>
  </si>
  <si>
    <t xml:space="preserve">BDI:</t>
  </si>
  <si>
    <t xml:space="preserve">CUSTO TOTAL UNITÁRIO: R$</t>
  </si>
  <si>
    <t xml:space="preserve">ESPECIFICAÇÃO</t>
  </si>
  <si>
    <t xml:space="preserve">Escavadeira Hidráulica sobre esteira 38t</t>
  </si>
  <si>
    <t xml:space="preserve">Trator de esteiras 20T</t>
  </si>
  <si>
    <t xml:space="preserve">Operador de Trator de Esteiras</t>
  </si>
  <si>
    <t xml:space="preserve">Encarregado de frente</t>
  </si>
  <si>
    <t xml:space="preserve">E0016</t>
  </si>
  <si>
    <t xml:space="preserve">Escavadeira Hidráulica sobre esteira 48t</t>
  </si>
  <si>
    <t xml:space="preserve">Caminhão basculante 14 m³ - rochas</t>
  </si>
  <si>
    <t xml:space="preserve">PERFURAÇÃO  E DETONAÇÃO EM ROCHA</t>
  </si>
  <si>
    <t xml:space="preserve">-</t>
  </si>
  <si>
    <t xml:space="preserve">Rolo compactador pé de carneiro 10t</t>
  </si>
  <si>
    <t xml:space="preserve">Trator de pneus com grade</t>
  </si>
  <si>
    <t xml:space="preserve">Motoniveladora 140k</t>
  </si>
  <si>
    <t xml:space="preserve">Caminhão pipa 18.000 l</t>
  </si>
  <si>
    <t xml:space="preserve">Operador de Rolo compactador</t>
  </si>
  <si>
    <t xml:space="preserve">Operador de trator de pneu</t>
  </si>
  <si>
    <t xml:space="preserve">Operador de motoniveladora</t>
  </si>
  <si>
    <t xml:space="preserve">Motorista de caminhão pipa</t>
  </si>
  <si>
    <t xml:space="preserve">Gredista</t>
  </si>
  <si>
    <t xml:space="preserve">m3</t>
  </si>
  <si>
    <t xml:space="preserve">m²</t>
  </si>
  <si>
    <t xml:space="preserve">Trator de esteiras 40t</t>
  </si>
  <si>
    <t xml:space="preserve">Operador de trator de esteiras</t>
  </si>
  <si>
    <t xml:space="preserve">ENCHIMENTO DE REBAIXO EM ROCHA - BRITA COMERCIAL</t>
  </si>
  <si>
    <t xml:space="preserve">CAMINHÃO PIPA 18.000 L</t>
  </si>
  <si>
    <t xml:space="preserve">Rolo compactador liso</t>
  </si>
  <si>
    <t xml:space="preserve">BRITA GRADUADA</t>
  </si>
  <si>
    <t xml:space="preserve">Trator de esteiras 20t</t>
  </si>
  <si>
    <t xml:space="preserve">MATERIAL PÉTRREO PRODUZIDO POR BRITADOR DE MANDÍBULAS MÓVEL - CAMADA FINAL DE ATERRO EM ROCHA</t>
  </si>
  <si>
    <t xml:space="preserve">USINAGEM DE SOLO BRITA</t>
  </si>
  <si>
    <t xml:space="preserve">M2</t>
  </si>
  <si>
    <t xml:space="preserve">Retroescavadeira</t>
  </si>
  <si>
    <t xml:space="preserve">Operador de retro escavadeira</t>
  </si>
  <si>
    <t xml:space="preserve">Operador de bobcat</t>
  </si>
  <si>
    <t xml:space="preserve">Motorista de caminhão munck</t>
  </si>
  <si>
    <t xml:space="preserve">CPU 135</t>
  </si>
  <si>
    <t xml:space="preserve">Escavadeira Hidráulica sobre esteira 22t</t>
  </si>
  <si>
    <t xml:space="preserve">Caminhão carroceria com guindauto</t>
  </si>
  <si>
    <t xml:space="preserve">Caminhão prancha</t>
  </si>
  <si>
    <t xml:space="preserve">Oficial</t>
  </si>
  <si>
    <t xml:space="preserve">4 aj</t>
  </si>
  <si>
    <t xml:space="preserve">Motorista de caminhão prancha</t>
  </si>
  <si>
    <t xml:space="preserve">2carp</t>
  </si>
  <si>
    <t xml:space="preserve">Encarregado de drenagem</t>
  </si>
  <si>
    <t xml:space="preserve">2arm</t>
  </si>
  <si>
    <t xml:space="preserve">1 ped</t>
  </si>
  <si>
    <t xml:space="preserve">Concreto 20MPA</t>
  </si>
  <si>
    <t xml:space="preserve">Formas de tabuas de pinho para dispositivo de drenagem - utilização 3 vezes - confecção, instalação e retirada</t>
  </si>
  <si>
    <t xml:space="preserve">Argamassa de cimento e areia 1:4</t>
  </si>
  <si>
    <t xml:space="preserve">Concreto 25MPA</t>
  </si>
  <si>
    <t xml:space="preserve">Armadura do dente</t>
  </si>
  <si>
    <t xml:space="preserve">kg</t>
  </si>
  <si>
    <t xml:space="preserve">Tubo de concreto PA1 - 1000MM</t>
  </si>
  <si>
    <t xml:space="preserve">CPU 136</t>
  </si>
  <si>
    <t xml:space="preserve">Tubo de concreto PA2 - 1000MM</t>
  </si>
  <si>
    <t xml:space="preserve">CPU 137</t>
  </si>
  <si>
    <t xml:space="preserve">Armadura do berço</t>
  </si>
  <si>
    <t xml:space="preserve">Tubo de concreto PA2 - 1200MM</t>
  </si>
  <si>
    <t xml:space="preserve">Tubo de concreto PA3 - 1200MM</t>
  </si>
  <si>
    <t xml:space="preserve">CPU 043</t>
  </si>
  <si>
    <t xml:space="preserve">Motorista de Caminhão munck</t>
  </si>
  <si>
    <t xml:space="preserve">Escavação mecânica de vala em material de 1ª categoria</t>
  </si>
  <si>
    <t xml:space="preserve">CPU 053</t>
  </si>
  <si>
    <t xml:space="preserve">CPU 134</t>
  </si>
  <si>
    <t xml:space="preserve">Armadura</t>
  </si>
  <si>
    <t xml:space="preserve">CPU 133</t>
  </si>
  <si>
    <t xml:space="preserve">CPU 133a</t>
  </si>
  <si>
    <t xml:space="preserve">CPU026</t>
  </si>
  <si>
    <t xml:space="preserve">CPU079</t>
  </si>
  <si>
    <t xml:space="preserve">CPU 142</t>
  </si>
  <si>
    <t xml:space="preserve">Escavadeira hidráulica sobre esteira 22T</t>
  </si>
  <si>
    <t xml:space="preserve">CPU071</t>
  </si>
  <si>
    <t xml:space="preserve">CPU 003</t>
  </si>
  <si>
    <t xml:space="preserve">Caminhão munck 45T</t>
  </si>
  <si>
    <t xml:space="preserve">Guindaste móvel sobre esteiras com capacidade de 40 t - 186 kW</t>
  </si>
  <si>
    <t xml:space="preserve">Operador de guindaste</t>
  </si>
  <si>
    <t xml:space="preserve">Aduela 1,5x2,0 m - pré moldada</t>
  </si>
  <si>
    <t xml:space="preserve">Argamassa de cimento e areia 1:3</t>
  </si>
  <si>
    <t xml:space="preserve">Aplicação de geotêxtil não-tecido agulhado com resistência à tração longitudinal de 31 kN/m</t>
  </si>
  <si>
    <t xml:space="preserve">m2</t>
  </si>
  <si>
    <t xml:space="preserve">CPU 007</t>
  </si>
  <si>
    <t xml:space="preserve">Caminhão Prancha</t>
  </si>
  <si>
    <t xml:space="preserve">Aduela 2,0x2,0 m - pré moldada</t>
  </si>
  <si>
    <t xml:space="preserve">CPU 118</t>
  </si>
  <si>
    <t xml:space="preserve">CPU 123</t>
  </si>
  <si>
    <t xml:space="preserve">Aduela 2,5x2,5 m - pré moldada</t>
  </si>
  <si>
    <t xml:space="preserve">Aduela 3,0x2,00 m - pré moldada</t>
  </si>
  <si>
    <t xml:space="preserve">CPU 022</t>
  </si>
  <si>
    <t xml:space="preserve">Aduela 3,0x2,50 m - pré moldada</t>
  </si>
  <si>
    <t xml:space="preserve">BOCA BSCC 1,50 X 2,00 M - ESCONSIDADE 0° - AREIA E BRITA COMERCIAIS</t>
  </si>
  <si>
    <t xml:space="preserve">CPU 023</t>
  </si>
  <si>
    <t xml:space="preserve">2 carp 2 arm 1 ped</t>
  </si>
  <si>
    <t xml:space="preserve">u</t>
  </si>
  <si>
    <t xml:space="preserve">Concreto 10MPA</t>
  </si>
  <si>
    <t xml:space="preserve">Junta fungenband 0-12</t>
  </si>
  <si>
    <t xml:space="preserve">Andaime metálico</t>
  </si>
  <si>
    <t xml:space="preserve">Armação em aço ca 50 - fornecimento, preparo e colocação</t>
  </si>
  <si>
    <t xml:space="preserve">CPU 030</t>
  </si>
  <si>
    <t xml:space="preserve">CPU 036</t>
  </si>
  <si>
    <t xml:space="preserve">CPU 041</t>
  </si>
  <si>
    <t xml:space="preserve">CPU 112</t>
  </si>
  <si>
    <t xml:space="preserve">Aduela 2,00x2,00 m - pré moldada</t>
  </si>
  <si>
    <t xml:space="preserve">Aduela 2,50x2,50 m - pré moldada</t>
  </si>
  <si>
    <t xml:space="preserve">CPU 049</t>
  </si>
  <si>
    <t xml:space="preserve">CPU 061</t>
  </si>
  <si>
    <t xml:space="preserve">CPU127</t>
  </si>
  <si>
    <t xml:space="preserve">Aduela 3,0x3,0 m - pré moldada</t>
  </si>
  <si>
    <t xml:space="preserve">Aduela 3,5x3,5 m - pré moldada</t>
  </si>
  <si>
    <t xml:space="preserve">DNIT 0705426</t>
  </si>
  <si>
    <t xml:space="preserve">cpu 024</t>
  </si>
  <si>
    <t xml:space="preserve">CPU 245</t>
  </si>
  <si>
    <t xml:space="preserve">Sapo compactador</t>
  </si>
  <si>
    <t xml:space="preserve">Caminhão Basculante 14 m³</t>
  </si>
  <si>
    <t xml:space="preserve">Pá carregadeira 12t</t>
  </si>
  <si>
    <t xml:space="preserve">Rolo compactador pequeno</t>
  </si>
  <si>
    <t xml:space="preserve">Operador de pá carregadeira</t>
  </si>
  <si>
    <t xml:space="preserve">Operador de rolo compactador</t>
  </si>
  <si>
    <t xml:space="preserve">CPU 100</t>
  </si>
  <si>
    <t xml:space="preserve">Caminhão Pipa 18.000 l</t>
  </si>
  <si>
    <t xml:space="preserve">Rolo compactador pé de carneiro 10T</t>
  </si>
  <si>
    <t xml:space="preserve">EQUIPE:</t>
  </si>
  <si>
    <t xml:space="preserve">EQUIPE 1 - ESCAVAÇÃO MAT 1ª CAT</t>
  </si>
  <si>
    <t xml:space="preserve">MÃO DE OBRA</t>
  </si>
  <si>
    <t xml:space="preserve">PERMANÊNCIA - MÊS</t>
  </si>
  <si>
    <t xml:space="preserve">CUSTO TOTAL</t>
  </si>
  <si>
    <t xml:space="preserve">1 EQUIPE</t>
  </si>
  <si>
    <t xml:space="preserve">EQUIPAMENTOS</t>
  </si>
  <si>
    <t xml:space="preserve">VERBAS</t>
  </si>
  <si>
    <t xml:space="preserve">FUNÇÃO</t>
  </si>
  <si>
    <t xml:space="preserve">QT.</t>
  </si>
  <si>
    <t xml:space="preserve">SALARIO BASE</t>
  </si>
  <si>
    <t xml:space="preserve">HORAS EXTRAS</t>
  </si>
  <si>
    <t xml:space="preserve">ENCARGOS E PROVISÃO</t>
  </si>
  <si>
    <t xml:space="preserve">OPERADOR DE ESCAVADEIRA</t>
  </si>
  <si>
    <t xml:space="preserve">D</t>
  </si>
  <si>
    <t xml:space="preserve">MOTORISTA DE CAMINHÃO BASCULANTE</t>
  </si>
  <si>
    <t xml:space="preserve">min</t>
  </si>
  <si>
    <t xml:space="preserve">km</t>
  </si>
  <si>
    <t xml:space="preserve">AJUDANTE</t>
  </si>
  <si>
    <t xml:space="preserve">PJ</t>
  </si>
  <si>
    <t xml:space="preserve">ENCARREGADO DE FRENTE</t>
  </si>
  <si>
    <t xml:space="preserve">CAMINHÃO 14m³</t>
  </si>
  <si>
    <t xml:space="preserve">ESCAVADEIRA </t>
  </si>
  <si>
    <t xml:space="preserve">KM DT </t>
  </si>
  <si>
    <t xml:space="preserve">m3/mês</t>
  </si>
  <si>
    <t xml:space="preserve">km/h</t>
  </si>
  <si>
    <t xml:space="preserve">meses</t>
  </si>
  <si>
    <t xml:space="preserve">TIPO</t>
  </si>
  <si>
    <t xml:space="preserve">EQUIPAMENTO</t>
  </si>
  <si>
    <t xml:space="preserve">ALUGUEL MENSAL</t>
  </si>
  <si>
    <t xml:space="preserve">H OU KM
MÊS</t>
  </si>
  <si>
    <t xml:space="preserve">TOTAL GERAL</t>
  </si>
  <si>
    <t xml:space="preserve">min carga/descarga</t>
  </si>
  <si>
    <t xml:space="preserve">KM/L ou L/H</t>
  </si>
  <si>
    <t xml:space="preserve">min ciclo</t>
  </si>
  <si>
    <t xml:space="preserve">VG/CAMINHÃO/dia</t>
  </si>
  <si>
    <t xml:space="preserve">ESCAVADEIRA HIDRÁULICA SOBRE ESTEIRA 38T</t>
  </si>
  <si>
    <t xml:space="preserve">h</t>
  </si>
  <si>
    <t xml:space="preserve">S1</t>
  </si>
  <si>
    <t xml:space="preserve">CAMINHÃO BASCULANTE 14 M³</t>
  </si>
  <si>
    <t xml:space="preserve">KM</t>
  </si>
  <si>
    <t xml:space="preserve">DIAS</t>
  </si>
  <si>
    <t xml:space="preserve">MESES</t>
  </si>
  <si>
    <t xml:space="preserve">VERBAS FIXAS</t>
  </si>
  <si>
    <t xml:space="preserve">DESCRIÇÃO</t>
  </si>
  <si>
    <t xml:space="preserve">VALOR</t>
  </si>
  <si>
    <t xml:space="preserve">AQUISIÇÃO DE MOTOSSERRA</t>
  </si>
  <si>
    <t xml:space="preserve">CRACHAS</t>
  </si>
  <si>
    <t xml:space="preserve">ROP/FOP</t>
  </si>
  <si>
    <t xml:space="preserve">EQUIPE 2 - ESCAVAÇÃO MAT 2ª CAT</t>
  </si>
  <si>
    <t xml:space="preserve">2 EQUIPES</t>
  </si>
  <si>
    <t xml:space="preserve">EQUIPE 3 - CARGA DE MAT 3ª CAT</t>
  </si>
  <si>
    <t xml:space="preserve">4 EQUIPES (PICO 2027)</t>
  </si>
  <si>
    <t xml:space="preserve">CAMINHÃO 16m³</t>
  </si>
  <si>
    <t xml:space="preserve">ESCAVADEIRA HIDRÁULICA SOBRE ESTEIRA 48T</t>
  </si>
  <si>
    <t xml:space="preserve">CAMINHÃO BASCULANTE 14 M³ - rochas</t>
  </si>
  <si>
    <t xml:space="preserve">EQUIPE 4 - ATERRO</t>
  </si>
  <si>
    <t xml:space="preserve">3  EQUIPES</t>
  </si>
  <si>
    <t xml:space="preserve">OPERADOR DE MOTONIVELADORA</t>
  </si>
  <si>
    <t xml:space="preserve">OPERADOR DE TRATOR DE PNEU</t>
  </si>
  <si>
    <t xml:space="preserve">MOTORISTA DE CAMINHÃO PIPA</t>
  </si>
  <si>
    <t xml:space="preserve">OPERADOR DE ROLO COMPACTADOR</t>
  </si>
  <si>
    <t xml:space="preserve">GREDISTA</t>
  </si>
  <si>
    <t xml:space="preserve">MOTONIVELADORA 140K</t>
  </si>
  <si>
    <t xml:space="preserve">s1</t>
  </si>
  <si>
    <t xml:space="preserve">TRATOR DE PNEUS COM GRADE</t>
  </si>
  <si>
    <t xml:space="preserve">ROLO COMPACTADOR PÉ DE CARNEIRO 10T</t>
  </si>
  <si>
    <t xml:space="preserve">EQUIPE 5 - CONSTRUÇÃO DE ATERRO</t>
  </si>
  <si>
    <t xml:space="preserve">OPERADOR DE TRATOR DE ESTEIRAS</t>
  </si>
  <si>
    <t xml:space="preserve">TRATOR DE ESTEIRAS 40T</t>
  </si>
  <si>
    <t xml:space="preserve">EQUIPE 6 - CAMADA FINAL DE ATERRO DE ROCHA</t>
  </si>
  <si>
    <t xml:space="preserve">APONTADOR</t>
  </si>
  <si>
    <t xml:space="preserve">TRATOR DE ESTEIRAS 20T</t>
  </si>
  <si>
    <t xml:space="preserve">ROLO COMPACTADOR LISO</t>
  </si>
  <si>
    <t xml:space="preserve">EQUIPE 7 - ENCHIMENTO DE REBAIXO EM ROCHA COM MATERIAL DE 3ª</t>
  </si>
  <si>
    <t xml:space="preserve">VEÍCULO PICAPE 4 X 4</t>
  </si>
  <si>
    <t xml:space="preserve">EQUIPE 8 - BASE</t>
  </si>
  <si>
    <t xml:space="preserve">EQUIPE 6 - DRENAGEM</t>
  </si>
  <si>
    <t xml:space="preserve">OFICIAL</t>
  </si>
  <si>
    <t xml:space="preserve">MOTORISTA DE CAMINHÃO MUNCK</t>
  </si>
  <si>
    <t xml:space="preserve">OPERADOR DE RETRO ESCAVADEIRA</t>
  </si>
  <si>
    <t xml:space="preserve">CAMINHÃO MUNCK 45T</t>
  </si>
  <si>
    <t xml:space="preserve">ESCAVADEIRA HIDRÁULICA SOBRE ESTEIRA 22T</t>
  </si>
  <si>
    <t xml:space="preserve">RETROESCAVADEIRA</t>
  </si>
  <si>
    <t xml:space="preserve">CAMINHÃO BETONEIRA</t>
  </si>
  <si>
    <t xml:space="preserve">G</t>
  </si>
  <si>
    <t xml:space="preserve">MOITÃO</t>
  </si>
  <si>
    <t xml:space="preserve">CINTA DE REBOQUE</t>
  </si>
  <si>
    <t xml:space="preserve">CAMINHÃO PIPA 15.000 L</t>
  </si>
  <si>
    <t xml:space="preserve">ALIMENTAÇÃO</t>
  </si>
  <si>
    <t xml:space="preserve">Topógrafo</t>
  </si>
  <si>
    <t xml:space="preserve">j</t>
  </si>
  <si>
    <t xml:space="preserve">Auxiliar de topografia</t>
  </si>
  <si>
    <t xml:space="preserve">Sala técnica</t>
  </si>
  <si>
    <t xml:space="preserve">J</t>
  </si>
  <si>
    <t xml:space="preserve">Veículo leve</t>
  </si>
  <si>
    <t xml:space="preserve">ESTACAS</t>
  </si>
  <si>
    <t xml:space="preserve">ADMINISTRATIVO</t>
  </si>
  <si>
    <t xml:space="preserve">AUXILIAR ADMINISTRATIVO</t>
  </si>
  <si>
    <t xml:space="preserve">1 RH/1 FIN</t>
  </si>
  <si>
    <t xml:space="preserve">ALMOXARIFE</t>
  </si>
  <si>
    <t xml:space="preserve">AUXILIAR DE ALMOXARIFE</t>
  </si>
  <si>
    <t xml:space="preserve">GERENTE DE CONTRATO</t>
  </si>
  <si>
    <t xml:space="preserve">TÉCNICO DE PLANEJAMENTO</t>
  </si>
  <si>
    <t xml:space="preserve">ENCARREGADO GERAL</t>
  </si>
  <si>
    <t xml:space="preserve">ENGENHEIRO CIVIL</t>
  </si>
  <si>
    <t xml:space="preserve">MECÂNICO</t>
  </si>
  <si>
    <t xml:space="preserve">PARA CADA 30EQP -1 </t>
  </si>
  <si>
    <t xml:space="preserve">AUXILIAR MECÂNICO</t>
  </si>
  <si>
    <t xml:space="preserve">ENCARREGADO DE MECÂNICA</t>
  </si>
  <si>
    <t xml:space="preserve">BORRACHEIRO</t>
  </si>
  <si>
    <t xml:space="preserve">AUXILIAR DE BORRACHEIRO</t>
  </si>
  <si>
    <t xml:space="preserve">CONTROLADOR</t>
  </si>
  <si>
    <t xml:space="preserve">MOTORISTA DE CAMINHÃO COMBOIO</t>
  </si>
  <si>
    <t xml:space="preserve">COMBOIO</t>
  </si>
  <si>
    <t xml:space="preserve">PREFEITO DE ALOJAMENTO</t>
  </si>
  <si>
    <t xml:space="preserve">AUXILIAR DE SERVIÇOS GERAIS</t>
  </si>
  <si>
    <t xml:space="preserve">MOTORISTA DE CAMINHÃO PRANCHA</t>
  </si>
  <si>
    <t xml:space="preserve">MOTORISTA DE ÔNIBUS</t>
  </si>
  <si>
    <t xml:space="preserve">Ônibus com capacidade para 52 passageiros </t>
  </si>
  <si>
    <t xml:space="preserve">Caminhão comboio</t>
  </si>
  <si>
    <t xml:space="preserve">Veículo picape 4 x 4</t>
  </si>
  <si>
    <t xml:space="preserve">VERBAS - MENSAIS</t>
  </si>
  <si>
    <t xml:space="preserve">CONTEINER 6X2,4X2,6 PARA BANHEIRO</t>
  </si>
  <si>
    <t xml:space="preserve">CONTEINER VESTIÁRIO</t>
  </si>
  <si>
    <t xml:space="preserve">BANHEIRO QUÍMICO (higienização, deslocamento, descarte)</t>
  </si>
  <si>
    <t xml:space="preserve">LAVATÓRIO</t>
  </si>
  <si>
    <t xml:space="preserve">ALUGUEL DE CONTEINER </t>
  </si>
  <si>
    <t xml:space="preserve">FERRAMENTARIA/ADM/ TOP/QSMS</t>
  </si>
  <si>
    <t xml:space="preserve">ALOJAMENTO</t>
  </si>
  <si>
    <t xml:space="preserve">ENERGIA ELÉTRICA - ALOJAMENTO</t>
  </si>
  <si>
    <t xml:space="preserve">ÁGUA - ALOJAMENTO</t>
  </si>
  <si>
    <t xml:space="preserve">VIGILÂNCIA ARMADA</t>
  </si>
  <si>
    <t xml:space="preserve">ÁGUA MINERAL </t>
  </si>
  <si>
    <t xml:space="preserve">MATERIAL DE EXPEDIENTE</t>
  </si>
  <si>
    <t xml:space="preserve">DESPESAS COM MALOTE</t>
  </si>
  <si>
    <t xml:space="preserve">STARLINK</t>
  </si>
  <si>
    <t xml:space="preserve">VISITA GERÊNCIA</t>
  </si>
  <si>
    <t xml:space="preserve">GERADOR - DIESEL</t>
  </si>
  <si>
    <t xml:space="preserve">GERADOR 50KVA</t>
  </si>
  <si>
    <t xml:space="preserve">RADIO DE COMUNICAÇÃO PORTÁTIL</t>
  </si>
  <si>
    <t xml:space="preserve">RADIO DE COMUNICAÇÃO VEICULAR</t>
  </si>
  <si>
    <t xml:space="preserve">TORRES DE ILUMINAÇÃO</t>
  </si>
  <si>
    <t xml:space="preserve">CAMINHÃO PRANCHA TERCEIRO </t>
  </si>
  <si>
    <t xml:space="preserve">GERADOR - GASOLINA</t>
  </si>
  <si>
    <t xml:space="preserve">VERBAS </t>
  </si>
  <si>
    <t xml:space="preserve">INSTALAÇÕES PROVISÓRIAS DE CANTEIRO</t>
  </si>
  <si>
    <t xml:space="preserve">COMPUTADOR</t>
  </si>
  <si>
    <t xml:space="preserve">ESTRUTURA DE VIVENCIA (TENDA 6x6/MESAS E CADEIRAS)</t>
  </si>
  <si>
    <t xml:space="preserve">BEBEDOURO 40l</t>
  </si>
  <si>
    <t xml:space="preserve">FERRAMENTAS</t>
  </si>
  <si>
    <t xml:space="preserve">EPIS</t>
  </si>
  <si>
    <t xml:space="preserve">EXAMES/TREINAMENTOS</t>
  </si>
  <si>
    <t xml:space="preserve">IMPRESSORA</t>
  </si>
  <si>
    <t xml:space="preserve">LASER MONOCROMÁTICA</t>
  </si>
  <si>
    <t xml:space="preserve">MOBILIA DE ESCRITORIO</t>
  </si>
  <si>
    <t xml:space="preserve">PLACA DE OBRA</t>
  </si>
  <si>
    <t xml:space="preserve">GERADOR BETONEIRA 15KVA</t>
  </si>
  <si>
    <t xml:space="preserve">SEGURO GARANTIA</t>
  </si>
  <si>
    <t xml:space="preserve">RETENÇÃO TÉCNICA 5%</t>
  </si>
  <si>
    <t xml:space="preserve">MOBILIA ALOJAMENTO</t>
  </si>
  <si>
    <t xml:space="preserve">MATERIAL DE DESGASTE</t>
  </si>
  <si>
    <t xml:space="preserve">TEMPO</t>
  </si>
  <si>
    <t xml:space="preserve">Laboratorista</t>
  </si>
  <si>
    <t xml:space="preserve">2 campo 1 escritorio</t>
  </si>
  <si>
    <t xml:space="preserve">Auxiliar de laboratório</t>
  </si>
  <si>
    <t xml:space="preserve">Veículo Leve</t>
  </si>
  <si>
    <t xml:space="preserve">Técnico de Segurança</t>
  </si>
  <si>
    <t xml:space="preserve">1PARA DOCUMENTAÇÃO</t>
  </si>
  <si>
    <t xml:space="preserve">BotÂnico</t>
  </si>
  <si>
    <t xml:space="preserve">Ajudante especializado</t>
  </si>
  <si>
    <t xml:space="preserve">Gerente de QSMS</t>
  </si>
  <si>
    <t xml:space="preserve">Biólogo</t>
  </si>
  <si>
    <t xml:space="preserve">1 por frente de supressao</t>
  </si>
  <si>
    <t xml:space="preserve">SINALIZAÇÃO</t>
  </si>
  <si>
    <t xml:space="preserve">MÊS</t>
  </si>
  <si>
    <t xml:space="preserve">CUSTO TOTAL MOBILIZAÇÃO/DESMOBILIZAÇÃO</t>
  </si>
  <si>
    <t xml:space="preserve">MOBILIZAÇÃO DE EQUIPAMENTOS</t>
  </si>
  <si>
    <t xml:space="preserve">TRANSPORTE</t>
  </si>
  <si>
    <t xml:space="preserve">ORIGEM</t>
  </si>
  <si>
    <t xml:space="preserve">DESTINO</t>
  </si>
  <si>
    <t xml:space="preserve">DISTÂNCIA
(ida e volta)
(km)</t>
  </si>
  <si>
    <t xml:space="preserve">CUSTO UNIT.
(R$/km)</t>
  </si>
  <si>
    <t xml:space="preserve">CUSTO MOB.
(R$)</t>
  </si>
  <si>
    <t xml:space="preserve">OBSERVAÇÕES</t>
  </si>
  <si>
    <t xml:space="preserve">MOBILIZAÇÃO DE EQUIPAMENTOS </t>
  </si>
  <si>
    <t xml:space="preserve">FORTALEZA</t>
  </si>
  <si>
    <t xml:space="preserve">BATURITE</t>
  </si>
  <si>
    <t xml:space="preserve">DESMOBILIZAÇÃO DE EQUIPAMENTOS</t>
  </si>
  <si>
    <t xml:space="preserve">MOB CONTEINER</t>
  </si>
  <si>
    <t xml:space="preserve">DESMOB CONTEINER</t>
  </si>
  <si>
    <t xml:space="preserve">MOB BANHEIRO QUIMICO</t>
  </si>
  <si>
    <t xml:space="preserve">DESMOB BANHEIRO QUIMICO</t>
  </si>
  <si>
    <t xml:space="preserve">MOBILIZAÇÃO DE GERADOR</t>
  </si>
  <si>
    <t xml:space="preserve">DESMOBILIZAÇÃO DE GERADOR</t>
  </si>
  <si>
    <t xml:space="preserve">Equipe</t>
  </si>
  <si>
    <t xml:space="preserve">INTEGRAÇÃO EQUIPE DIRETA</t>
  </si>
  <si>
    <t xml:space="preserve">10 DIAS</t>
  </si>
  <si>
    <t xml:space="preserve">3 DIAS</t>
  </si>
  <si>
    <t xml:space="preserve">DESPESAS COM VIAGEM</t>
  </si>
  <si>
    <t xml:space="preserve">MOB</t>
  </si>
  <si>
    <t xml:space="preserve">mês 1</t>
  </si>
  <si>
    <t xml:space="preserve">mês 2</t>
  </si>
  <si>
    <t xml:space="preserve">mês 3</t>
  </si>
  <si>
    <t xml:space="preserve">mês 4</t>
  </si>
  <si>
    <t xml:space="preserve">mês 5</t>
  </si>
  <si>
    <t xml:space="preserve">mês 6</t>
  </si>
  <si>
    <t xml:space="preserve">mês 7</t>
  </si>
  <si>
    <t xml:space="preserve">mês 8</t>
  </si>
  <si>
    <t xml:space="preserve">mês 9</t>
  </si>
  <si>
    <t xml:space="preserve">mês 10</t>
  </si>
  <si>
    <t xml:space="preserve">mês 11</t>
  </si>
  <si>
    <t xml:space="preserve">mês 12</t>
  </si>
  <si>
    <t xml:space="preserve">mês 13</t>
  </si>
  <si>
    <t xml:space="preserve">mês 14</t>
  </si>
  <si>
    <t xml:space="preserve">ADMINISTRATIVO (60 dias)</t>
  </si>
  <si>
    <t xml:space="preserve">x</t>
  </si>
  <si>
    <t xml:space="preserve">X</t>
  </si>
  <si>
    <t xml:space="preserve">ENCARREGADO (60 dias)</t>
  </si>
  <si>
    <t xml:space="preserve">GERENTE DE CONTRATO (30 dias) </t>
  </si>
  <si>
    <t xml:space="preserve">EQUIPE DIRETA</t>
  </si>
  <si>
    <t xml:space="preserve">EQUIPE INDIRETA</t>
  </si>
  <si>
    <t xml:space="preserve">ALIMENTAÇÃO/ SEGURO DE VIDA/CESTA BASICA</t>
  </si>
  <si>
    <t xml:space="preserve">PERMANÊNCIA</t>
  </si>
  <si>
    <t xml:space="preserve">EMPRESA :</t>
  </si>
  <si>
    <t xml:space="preserve">MENDES LÔBO CONSTRUÇÃO</t>
  </si>
  <si>
    <t xml:space="preserve">CLIENTE :</t>
  </si>
  <si>
    <t xml:space="preserve">OBRA   :</t>
  </si>
  <si>
    <t xml:space="preserve">EDITAL :</t>
  </si>
  <si>
    <t xml:space="preserve">     CALCULO DEMONSTRATIVO DOS ENCARGOS SOCIAIS</t>
  </si>
  <si>
    <t xml:space="preserve">Horistas</t>
  </si>
  <si>
    <t xml:space="preserve">Mensalistas</t>
  </si>
  <si>
    <t xml:space="preserve">            TAXAS DE LEIS SOCIAIS E RISCO DE TRABALHO</t>
  </si>
  <si>
    <t xml:space="preserve">ENCARGOS SOCIAIS</t>
  </si>
  <si>
    <t xml:space="preserve">DISCRIMINAÇÃO</t>
  </si>
  <si>
    <t xml:space="preserve">%</t>
  </si>
  <si>
    <t xml:space="preserve">% </t>
  </si>
  <si>
    <t xml:space="preserve">A.</t>
  </si>
  <si>
    <t xml:space="preserve">ENCARGOS SOCIAIS  Basicos</t>
  </si>
  <si>
    <t xml:space="preserve">A.1</t>
  </si>
  <si>
    <t xml:space="preserve">INSS</t>
  </si>
  <si>
    <t xml:space="preserve">A.2</t>
  </si>
  <si>
    <t xml:space="preserve">FGTS</t>
  </si>
  <si>
    <t xml:space="preserve">A.3</t>
  </si>
  <si>
    <t xml:space="preserve">Salario-Educação</t>
  </si>
  <si>
    <t xml:space="preserve">A.4</t>
  </si>
  <si>
    <t xml:space="preserve">SESI</t>
  </si>
  <si>
    <t xml:space="preserve">A.5</t>
  </si>
  <si>
    <t xml:space="preserve">SENAI</t>
  </si>
  <si>
    <t xml:space="preserve">A.6</t>
  </si>
  <si>
    <t xml:space="preserve">SEBRAE</t>
  </si>
  <si>
    <t xml:space="preserve">A.7</t>
  </si>
  <si>
    <t xml:space="preserve">INCRA</t>
  </si>
  <si>
    <t xml:space="preserve">A.8</t>
  </si>
  <si>
    <t xml:space="preserve">INSS - Seguro</t>
  </si>
  <si>
    <t xml:space="preserve">A.9</t>
  </si>
  <si>
    <t xml:space="preserve">SECONCI</t>
  </si>
  <si>
    <t xml:space="preserve">B.</t>
  </si>
  <si>
    <t xml:space="preserve">ENCARGOS SOCIAIS  com incidencias de A</t>
  </si>
  <si>
    <t xml:space="preserve">B.1</t>
  </si>
  <si>
    <t xml:space="preserve">Repouso Semanal e feriados</t>
  </si>
  <si>
    <t xml:space="preserve">13o. Salario</t>
  </si>
  <si>
    <t xml:space="preserve">B.2</t>
  </si>
  <si>
    <t xml:space="preserve">Auxilio-enfermidade</t>
  </si>
  <si>
    <t xml:space="preserve">Horas extras</t>
  </si>
  <si>
    <t xml:space="preserve">B.3</t>
  </si>
  <si>
    <t xml:space="preserve">Licença-paternidade</t>
  </si>
  <si>
    <t xml:space="preserve">Alimentação</t>
  </si>
  <si>
    <t xml:space="preserve">B.4</t>
  </si>
  <si>
    <t xml:space="preserve">Faltas justificadas / greves /... </t>
  </si>
  <si>
    <t xml:space="preserve">B.5</t>
  </si>
  <si>
    <t xml:space="preserve">Dias de chuva/faltas justificadas/greves/...</t>
  </si>
  <si>
    <t xml:space="preserve">Vale-transporte</t>
  </si>
  <si>
    <t xml:space="preserve">B.6</t>
  </si>
  <si>
    <t xml:space="preserve">Periculosidade</t>
  </si>
  <si>
    <t xml:space="preserve">B.7</t>
  </si>
  <si>
    <t xml:space="preserve">Insalubridade</t>
  </si>
  <si>
    <t xml:space="preserve">Auxílio-enfermidade</t>
  </si>
  <si>
    <t xml:space="preserve">B.8</t>
  </si>
  <si>
    <t xml:space="preserve">Ausência Devido A Morte,Casamento, Doação, Serviço Militar E Alistamento Eleitoral - (Horas Ausentes Anuais/Horas Totais Trabalhadas No Ano)</t>
  </si>
  <si>
    <t xml:space="preserve">B.9</t>
  </si>
  <si>
    <t xml:space="preserve">Ausência Devido A Acidente Do Trabalho, Greves, Faltas E Atrasos De Materiais E Serviços - (Horas Ausentes Anuais/Horas Totais Trabalhadas No Ano)</t>
  </si>
  <si>
    <t xml:space="preserve">B.10</t>
  </si>
  <si>
    <t xml:space="preserve">Adicional De Horas Extras Convencionais (De 2A Feira A Sábado)</t>
  </si>
  <si>
    <t xml:space="preserve">C.</t>
  </si>
  <si>
    <t xml:space="preserve">ENCARGOS SOCIAIS  sem incidencias de A</t>
  </si>
  <si>
    <t xml:space="preserve">C.1</t>
  </si>
  <si>
    <t xml:space="preserve">Deposito despedida s/ justa causa =0,4 x (A2 x B)</t>
  </si>
  <si>
    <t xml:space="preserve">C.2</t>
  </si>
  <si>
    <t xml:space="preserve">Ferias idenizadas</t>
  </si>
  <si>
    <t xml:space="preserve">C.3</t>
  </si>
  <si>
    <t xml:space="preserve">Aviso-previo idenizado</t>
  </si>
  <si>
    <t xml:space="preserve">C.4</t>
  </si>
  <si>
    <t xml:space="preserve">Indenização adicional</t>
  </si>
  <si>
    <t xml:space="preserve">D.</t>
  </si>
  <si>
    <t xml:space="preserve">Taxas das reincidencias</t>
  </si>
  <si>
    <t xml:space="preserve">D.1</t>
  </si>
  <si>
    <t xml:space="preserve">Reincidencia de A sobre B</t>
  </si>
  <si>
    <t xml:space="preserve">D.2</t>
  </si>
  <si>
    <t xml:space="preserve">Reincidencia de A.2 sobre C.3</t>
  </si>
  <si>
    <t xml:space="preserve">E.</t>
  </si>
  <si>
    <t xml:space="preserve">Despesas Com Seguro De Morte E Acidentes</t>
  </si>
  <si>
    <t xml:space="preserve">E.1</t>
  </si>
  <si>
    <t xml:space="preserve">Despesas Com Seguro De Morte E Acidentes Em Grupos</t>
  </si>
  <si>
    <t xml:space="preserve">E.2</t>
  </si>
  <si>
    <t xml:space="preserve">Despesas Com Pagamento De Salário Adicional Do Trabalhador Demitido No Mês Antecessor Ao Dissídio</t>
  </si>
  <si>
    <t xml:space="preserve">E.3</t>
  </si>
  <si>
    <t xml:space="preserve">Despesas Com Pagamento De Salário Por Um Ano Do Trabalhador Acidentado</t>
  </si>
  <si>
    <t xml:space="preserve">E.4</t>
  </si>
  <si>
    <t xml:space="preserve">Despesas Com Plano de Saúde</t>
  </si>
  <si>
    <t xml:space="preserve">F.</t>
  </si>
  <si>
    <t xml:space="preserve">Despesas Com Transportes E Alimentações</t>
  </si>
  <si>
    <t xml:space="preserve">F.1</t>
  </si>
  <si>
    <t xml:space="preserve">Vale Transporte</t>
  </si>
  <si>
    <t xml:space="preserve">F.2</t>
  </si>
  <si>
    <t xml:space="preserve">Café Da Manhã</t>
  </si>
  <si>
    <t xml:space="preserve">F.3</t>
  </si>
  <si>
    <t xml:space="preserve">Refeições (Almoço ou Jantar)</t>
  </si>
  <si>
    <t xml:space="preserve">F.4</t>
  </si>
  <si>
    <t xml:space="preserve">Cesta Básica</t>
  </si>
  <si>
    <t xml:space="preserve">Vale Alimentação</t>
  </si>
  <si>
    <t xml:space="preserve">Despesas Judiciais Trabalhistas</t>
  </si>
  <si>
    <t xml:space="preserve">Despesas Judiciais Trabalhistas ( Total Anual Das Custas Judiciais Trabalhistas / Total Anual Da Folha De Pagamento)</t>
  </si>
  <si>
    <t xml:space="preserve">BDI - MÃO DE OBRA</t>
  </si>
  <si>
    <t xml:space="preserve">BDI - MATERIAIS</t>
  </si>
  <si>
    <t xml:space="preserve">BDI - SERVIÇOS</t>
  </si>
  <si>
    <t xml:space="preserve">BDI - INDIRETOS</t>
  </si>
  <si>
    <t xml:space="preserve">BDI - DIESEL</t>
  </si>
  <si>
    <t xml:space="preserve">PORCENTAGEM</t>
  </si>
  <si>
    <t xml:space="preserve">AC</t>
  </si>
  <si>
    <t xml:space="preserve">Administração Central</t>
  </si>
  <si>
    <t xml:space="preserve">DF</t>
  </si>
  <si>
    <t xml:space="preserve">Despesas Financeiras</t>
  </si>
  <si>
    <t xml:space="preserve">R</t>
  </si>
  <si>
    <t xml:space="preserve">Garantia / Risco / Seguro</t>
  </si>
  <si>
    <t xml:space="preserve">Lucro</t>
  </si>
  <si>
    <t xml:space="preserve">COFINS</t>
  </si>
  <si>
    <t xml:space="preserve">ISS</t>
  </si>
  <si>
    <t xml:space="preserve">PIS</t>
  </si>
  <si>
    <t xml:space="preserve">CSSL</t>
  </si>
  <si>
    <t xml:space="preserve">IR</t>
  </si>
  <si>
    <t xml:space="preserve">T</t>
  </si>
  <si>
    <t xml:space="preserve">Tributos (soma)</t>
  </si>
  <si>
    <t xml:space="preserve">CR</t>
  </si>
  <si>
    <t xml:space="preserve">Contigência de Risco</t>
  </si>
  <si>
    <t xml:space="preserve">TT</t>
  </si>
  <si>
    <t xml:space="preserve">Total do BDI</t>
  </si>
  <si>
    <t xml:space="preserve">Descrição</t>
  </si>
  <si>
    <t xml:space="preserve">R$</t>
  </si>
  <si>
    <t xml:space="preserve">UNIMED</t>
  </si>
  <si>
    <t xml:space="preserve">EPIs</t>
  </si>
  <si>
    <t xml:space="preserve">R$ UNIT</t>
  </si>
  <si>
    <t xml:space="preserve">VIDA ÚTIL</t>
  </si>
  <si>
    <t xml:space="preserve">CUSTO </t>
  </si>
  <si>
    <t xml:space="preserve">Quant.</t>
  </si>
  <si>
    <t xml:space="preserve">mob</t>
  </si>
  <si>
    <t xml:space="preserve">M1</t>
  </si>
  <si>
    <t xml:space="preserve">M4</t>
  </si>
  <si>
    <t xml:space="preserve">M5</t>
  </si>
  <si>
    <t xml:space="preserve">M6</t>
  </si>
  <si>
    <t xml:space="preserve">M7</t>
  </si>
  <si>
    <t xml:space="preserve">M8</t>
  </si>
  <si>
    <t xml:space="preserve">M9</t>
  </si>
  <si>
    <t xml:space="preserve">M10</t>
  </si>
  <si>
    <t xml:space="preserve">M11</t>
  </si>
  <si>
    <t xml:space="preserve">M12</t>
  </si>
  <si>
    <t xml:space="preserve">UNIODONTO</t>
  </si>
  <si>
    <t xml:space="preserve">PROVISÃO SOBRE FOLHA</t>
  </si>
  <si>
    <t xml:space="preserve">PROTETOR SOLAR fps 60</t>
  </si>
  <si>
    <t xml:space="preserve">ENCARGOS</t>
  </si>
  <si>
    <t xml:space="preserve">ABAFADOR DE RUÍDOS TIPO CONCHA</t>
  </si>
  <si>
    <t xml:space="preserve">ADMINISTRAÇÃO CENTRAL</t>
  </si>
  <si>
    <t xml:space="preserve">CINTO TIPO PARAQUEDISTA</t>
  </si>
  <si>
    <t xml:space="preserve">CAFÉ DA MANHÃ</t>
  </si>
  <si>
    <t xml:space="preserve">BOTA DE COURO COM BIQUEIRA DE AÇO</t>
  </si>
  <si>
    <t xml:space="preserve">ALMOÇO</t>
  </si>
  <si>
    <t xml:space="preserve">UNIFORME</t>
  </si>
  <si>
    <t xml:space="preserve">JANTAR</t>
  </si>
  <si>
    <t xml:space="preserve">PERNEIRA</t>
  </si>
  <si>
    <t xml:space="preserve">VALE ALIMENTAÇÃO</t>
  </si>
  <si>
    <t xml:space="preserve">CAPACETE  3M</t>
  </si>
  <si>
    <t xml:space="preserve">HOSPEDAGEM POR FUNCIONÁRIO/DIA - HOTEL</t>
  </si>
  <si>
    <t xml:space="preserve">ROUPA OP. MOTOSSERRA</t>
  </si>
  <si>
    <t xml:space="preserve">HOSPEDAGEM POR FUNCIONÁRIO/MÊS - ALOJAMENTO</t>
  </si>
  <si>
    <t xml:space="preserve">OCULOS DE SEGURANÇA</t>
  </si>
  <si>
    <t xml:space="preserve">•ALUGUEL DE IMÓVEL</t>
  </si>
  <si>
    <r>
      <rPr>
        <sz val="8"/>
        <rFont val="Calibri"/>
        <family val="2"/>
        <charset val="1"/>
      </rPr>
      <t xml:space="preserve">•DESPESAS C/ MORADIA </t>
    </r>
    <r>
      <rPr>
        <i val="true"/>
        <sz val="8"/>
        <rFont val="Calibri"/>
        <family val="2"/>
        <charset val="1"/>
      </rPr>
      <t xml:space="preserve">(ÁGUA/ESGOTO/ENERGIA/ETC)</t>
    </r>
  </si>
  <si>
    <t xml:space="preserve">LUVAS DE VAQUETA</t>
  </si>
  <si>
    <r>
      <rPr>
        <sz val="8"/>
        <rFont val="Calibri"/>
        <family val="2"/>
        <charset val="1"/>
      </rPr>
      <t xml:space="preserve">•Nº DE VAGAS POR ALOJAMENTO </t>
    </r>
    <r>
      <rPr>
        <i val="true"/>
        <sz val="8"/>
        <rFont val="Calibri"/>
        <family val="2"/>
        <charset val="1"/>
      </rPr>
      <t xml:space="preserve">(INDICATIVO)</t>
    </r>
  </si>
  <si>
    <t xml:space="preserve">PROTETOR FACIAL</t>
  </si>
  <si>
    <t xml:space="preserve">TAXA DE HORAS EXTRAS (custo direto)</t>
  </si>
  <si>
    <t xml:space="preserve">AVENTAL DE COURO</t>
  </si>
  <si>
    <t xml:space="preserve">TAXA DE HORAS EXTRAS (custo direto noturno)</t>
  </si>
  <si>
    <t xml:space="preserve">EPI´S E UNIFORMES(MÊS)</t>
  </si>
  <si>
    <t xml:space="preserve">DIESEL S10</t>
  </si>
  <si>
    <t xml:space="preserve">EXAMES E TREINAMENTOS</t>
  </si>
  <si>
    <t xml:space="preserve">CUSTO MENSAL</t>
  </si>
  <si>
    <t xml:space="preserve">ETANOL</t>
  </si>
  <si>
    <t xml:space="preserve">E</t>
  </si>
  <si>
    <t xml:space="preserve">NRS</t>
  </si>
  <si>
    <t xml:space="preserve">GASOLINA</t>
  </si>
  <si>
    <t xml:space="preserve">NRS 22 (MINERAÇÃO)</t>
  </si>
  <si>
    <t xml:space="preserve">PLANO DE SAUDE</t>
  </si>
  <si>
    <t xml:space="preserve">PLANO DE TRANSITO INTEGRADO</t>
  </si>
  <si>
    <t xml:space="preserve">CESTA BÁSICA</t>
  </si>
  <si>
    <t xml:space="preserve">OPERADOR DE MOTOSSERRA</t>
  </si>
  <si>
    <t xml:space="preserve">SEGURO DE VIDA</t>
  </si>
  <si>
    <t xml:space="preserve">OPERADOR DE MOTOPODA</t>
  </si>
  <si>
    <t xml:space="preserve">FERRAMENTAS MANUAIS</t>
  </si>
  <si>
    <t xml:space="preserve">Salário Base</t>
  </si>
  <si>
    <t xml:space="preserve">PRODUTOS QUIMICOS</t>
  </si>
  <si>
    <t xml:space="preserve">TAXA DE HORAS EXTRAS </t>
  </si>
  <si>
    <t xml:space="preserve">NR12 (MAQUINAS E EQP)</t>
  </si>
  <si>
    <t xml:space="preserve">NR6 (USO EPIS)</t>
  </si>
  <si>
    <t xml:space="preserve">NR35 (TRAB EM ALTURA)</t>
  </si>
  <si>
    <t xml:space="preserve">EXAMES</t>
  </si>
  <si>
    <t xml:space="preserve">ASO - ADMISS E DEM.</t>
  </si>
  <si>
    <t xml:space="preserve">EXAME CLINICO</t>
  </si>
  <si>
    <t xml:space="preserve">AUDIOMETRIA</t>
  </si>
  <si>
    <t xml:space="preserve">LIPIDOGRAMA</t>
  </si>
  <si>
    <t xml:space="preserve">HEMOGRAMA COMPLETO</t>
  </si>
  <si>
    <t xml:space="preserve">URINA</t>
  </si>
  <si>
    <t xml:space="preserve">GLICEMIA</t>
  </si>
  <si>
    <t xml:space="preserve">ELETROCARGIOGRAMA</t>
  </si>
  <si>
    <t xml:space="preserve">TIPAGEM SANGUINEA</t>
  </si>
  <si>
    <t xml:space="preserve">PRATICABILIDADE</t>
  </si>
  <si>
    <t xml:space="preserve">PRATICABILIDADE
SUPRESSÃO VEGETAL E CERCAMENTO - AGIS</t>
  </si>
  <si>
    <t xml:space="preserve">REGIÃO: </t>
  </si>
  <si>
    <t xml:space="preserve">ARACOIABA</t>
  </si>
  <si>
    <t xml:space="preserve">Dados:</t>
  </si>
  <si>
    <t xml:space="preserve">meteoblue</t>
  </si>
  <si>
    <t xml:space="preserve">DIAS DE CHUVA &gt;5mm</t>
  </si>
  <si>
    <t xml:space="preserve">PERÍODOS</t>
  </si>
  <si>
    <t xml:space="preserve">JAN</t>
  </si>
  <si>
    <t xml:space="preserve">FEV</t>
  </si>
  <si>
    <t xml:space="preserve">MAR</t>
  </si>
  <si>
    <t xml:space="preserve">ABR</t>
  </si>
  <si>
    <t xml:space="preserve">SET</t>
  </si>
  <si>
    <t xml:space="preserve">OUT</t>
  </si>
  <si>
    <t xml:space="preserve">NOV</t>
  </si>
  <si>
    <t xml:space="preserve">DEZ</t>
  </si>
  <si>
    <t xml:space="preserve">Dias no mês</t>
  </si>
  <si>
    <t xml:space="preserve">Sábados</t>
  </si>
  <si>
    <t xml:space="preserve">Domingos</t>
  </si>
  <si>
    <t xml:space="preserve">Feriados e recessos em dias úteis</t>
  </si>
  <si>
    <t xml:space="preserve">Dias úteis (SEG À SAB)</t>
  </si>
  <si>
    <t xml:space="preserve">Dias úteis (Seg a sabado)</t>
  </si>
  <si>
    <t xml:space="preserve">DIAS DE CHUVA &gt; 5mm E &lt; 10mm</t>
  </si>
  <si>
    <t xml:space="preserve">DIAS DE CHUVA &gt; 10mm E &lt; 20mm</t>
  </si>
  <si>
    <t xml:space="preserve">DIAS DE CHUVA &gt; 20mm</t>
  </si>
  <si>
    <t xml:space="preserve">% PRODUTIVO </t>
  </si>
  <si>
    <t xml:space="preserve">DESLOCAMENTOS/PARADAS</t>
  </si>
  <si>
    <t xml:space="preserve">DDS</t>
  </si>
  <si>
    <t xml:space="preserve">INICIO</t>
  </si>
  <si>
    <t xml:space="preserve">TÉRMINO</t>
  </si>
  <si>
    <t xml:space="preserve">HORAS MÉDIAS DISPONÍVEIS POR DIA (H)</t>
  </si>
  <si>
    <t xml:space="preserve">FERIADOS</t>
  </si>
  <si>
    <t xml:space="preserve">DIA</t>
  </si>
  <si>
    <t xml:space="preserve">DATA</t>
  </si>
  <si>
    <t xml:space="preserve"> Ano Novo</t>
  </si>
  <si>
    <t xml:space="preserve"> Carnaval</t>
  </si>
  <si>
    <t xml:space="preserve"> Sexta Feira Santa</t>
  </si>
  <si>
    <t xml:space="preserve"> Dia de Tiradentes</t>
  </si>
  <si>
    <t xml:space="preserve"> Dia do Trabalho</t>
  </si>
  <si>
    <t xml:space="preserve"> Corpus Christi</t>
  </si>
  <si>
    <t xml:space="preserve"> Independência do Brasil</t>
  </si>
  <si>
    <t xml:space="preserve"> Nossa Senhora Aparecida</t>
  </si>
  <si>
    <t xml:space="preserve"> Dia de Finados</t>
  </si>
  <si>
    <t xml:space="preserve"> Proclamação da República</t>
  </si>
  <si>
    <t xml:space="preserve">Consiência Negra</t>
  </si>
  <si>
    <t xml:space="preserve"> Natal</t>
  </si>
  <si>
    <t xml:space="preserve">PLANILHA DE PRODUÇÃO</t>
  </si>
  <si>
    <t xml:space="preserve">PRODUÇÃO HORARIA / EQUIPE</t>
  </si>
  <si>
    <t xml:space="preserve">PRODUÇÃO DIÁRIA / EQUIPE</t>
  </si>
  <si>
    <t xml:space="preserve">TURNO=8,00 H /DIA</t>
  </si>
  <si>
    <t xml:space="preserve">DESMATAMENTO</t>
  </si>
  <si>
    <t xml:space="preserve">SUPRESSÃO VEGETAL DAP&gt;=0,30 E ARBUSTOS</t>
  </si>
  <si>
    <t xml:space="preserve">und</t>
  </si>
  <si>
    <t xml:space="preserve">LIMPEZA DE CAMADA VEGETAL 20CM - INCLUSOS ARMAZENAGEM E POSTERIOR ESPALHAMENTO INTERNO</t>
  </si>
  <si>
    <t xml:space="preserve">DESMATAMENTO, DESTOCAMENTO, LIMPEZA DE ÁREA</t>
  </si>
  <si>
    <t xml:space="preserve">LIMPEZA E CARGA DE MATERIAL</t>
  </si>
  <si>
    <t xml:space="preserve">SUPRESSAO COM DESTOCAMENTO</t>
  </si>
  <si>
    <t xml:space="preserve">TERRAPLANAGEM</t>
  </si>
  <si>
    <t xml:space="preserve">2.1</t>
  </si>
  <si>
    <t xml:space="preserve">ESCAVAÇÃO (escavadeira 22ton)</t>
  </si>
  <si>
    <t xml:space="preserve">2.2</t>
  </si>
  <si>
    <t xml:space="preserve">2.3</t>
  </si>
  <si>
    <t xml:space="preserve">2.4</t>
  </si>
  <si>
    <t xml:space="preserve">2.5</t>
  </si>
  <si>
    <t xml:space="preserve">2.6</t>
  </si>
  <si>
    <t xml:space="preserve">2.7</t>
  </si>
  <si>
    <t xml:space="preserve">ATERRO COMPACTADO 100% PN</t>
  </si>
  <si>
    <t xml:space="preserve">2.8</t>
  </si>
  <si>
    <t xml:space="preserve">ATERRO COMPACTADO 100% PI</t>
  </si>
  <si>
    <t xml:space="preserve">2.9</t>
  </si>
  <si>
    <t xml:space="preserve">2.10</t>
  </si>
  <si>
    <t xml:space="preserve">2.11</t>
  </si>
  <si>
    <t xml:space="preserve">DRENAGEM E OBRAS DE ARTE CORRENTE</t>
  </si>
  <si>
    <t xml:space="preserve">CORPO DE BSTC D = 1,00 M PA1 - AREIA, BRITA E PEDRA DE MÃO COMERCIAIS PADRÃO VALEC</t>
  </si>
  <si>
    <t xml:space="preserve">CORPO DE BSTC D = 1,00 M PA2 - AREIA, BRITA E PEDRA DE MÃO COMERCIAIS PADRÃO VALEC</t>
  </si>
  <si>
    <t xml:space="preserve">Escavação em Vala</t>
  </si>
  <si>
    <t xml:space="preserve">Regularização de fundo</t>
  </si>
  <si>
    <t xml:space="preserve">Formação e concretagem</t>
  </si>
  <si>
    <t xml:space="preserve">Assentamento de peçcas</t>
  </si>
  <si>
    <t xml:space="preserve">BOCA TUBULARES</t>
  </si>
  <si>
    <t xml:space="preserve">BOCA CELULARES</t>
  </si>
  <si>
    <t xml:space="preserve">REDE DE ÁGUA</t>
  </si>
  <si>
    <t xml:space="preserve">TUBO DE PVC PBA D=50MM, INCLUSOS PREPARO DE VALA (1A CAT) E REATERRO COMPACTADO 100% PN</t>
  </si>
  <si>
    <t xml:space="preserve">TUBO DE PVC PBA D=75MM, INCLUSOS PREPARO DE VALA (1A CAT) E REATERRO COMPACTADO 100% PN</t>
  </si>
  <si>
    <t xml:space="preserve">TUBO DE PVC PBA D=100MM, INCLUSOS PREPARO DE VALA (1A CAT) E REATERRO COMPACTADO 100% PN</t>
  </si>
  <si>
    <t xml:space="preserve">TUBULAÇÃO DE ÁGUA DEFOFO 100MM</t>
  </si>
  <si>
    <t xml:space="preserve">TUBULAÇÃO DE ÁGUA PVC PBA 150MM</t>
  </si>
  <si>
    <t xml:space="preserve">TUBO DE PVC DEFOFO D=150MM, INCLUSOS PREPARO DE VALA (1A CAT) E REATERRO COMPACTADO 100% PN</t>
  </si>
  <si>
    <t xml:space="preserve">TUBO DE PVC DEFOFO D=200MM, INCLUSOS PREPARO DE VALA (1A CAT) E REATERRO COMPACTADO 100% PN</t>
  </si>
  <si>
    <t xml:space="preserve">TUBO DE PVC DEFOFO D=250MM, INCLUSOS PREPARO DE VALA (1A CAT) E REATERRO COMPACTADO 100% PN</t>
  </si>
  <si>
    <t xml:space="preserve">TUBO DE PVC DEFOFO D=300MM, INCLUSOS PREPARO DE VALA (1A CAT) E REATERRO COMPACTADO 100% PN</t>
  </si>
  <si>
    <t xml:space="preserve">PAVIMENTAÇÃO</t>
  </si>
  <si>
    <t xml:space="preserve">REGULARIZAÇÃO SUB-LEITO POR COMPACTAÇÃO DO SOLO EXISTENTE - CBR &gt;= 20%</t>
  </si>
  <si>
    <t xml:space="preserve">REFORÇO DO SUBLEITO</t>
  </si>
  <si>
    <t xml:space="preserve">SUB-BASE ESTABILIZADA GRANULOMETRICAMENTE </t>
  </si>
  <si>
    <t xml:space="preserve">BASE</t>
  </si>
  <si>
    <t xml:space="preserve">IMPRIMAÇÃO </t>
  </si>
  <si>
    <t xml:space="preserve">PINTURA DE LIGAÇÃO </t>
  </si>
  <si>
    <t xml:space="preserve">EXECUÇÃO DE CAPA ASFALTICA TIPO CBUQ, E=3,0CM</t>
  </si>
  <si>
    <t xml:space="preserve">DRENO DE PAVIMENTO</t>
  </si>
  <si>
    <t xml:space="preserve">DEMOLIÇÃO DE PAVIMENTO ASFÁLTICO</t>
  </si>
  <si>
    <t xml:space="preserve">RECOMPOSIÇÃO DE PAVIMENTO ASFÁLTICO (TRÁFEGO MÉDIO)</t>
  </si>
  <si>
    <t xml:space="preserve">TSD</t>
  </si>
  <si>
    <t xml:space="preserve">SUPRESSÃO VEGETAL BAIXA DENSIDADE</t>
  </si>
  <si>
    <t xml:space="preserve">SUPRESSAO</t>
  </si>
  <si>
    <t xml:space="preserve">SUPRESSÃO VEGETAL MEDIA DENSIDADE</t>
  </si>
  <si>
    <t xml:space="preserve">SEMANA</t>
  </si>
  <si>
    <t xml:space="preserve">SUPRESSÃO VEGETAL ALTA DENSIDADE</t>
  </si>
  <si>
    <t xml:space="preserve">CORTE/DESTOCAMENTO/ROMANEIO</t>
  </si>
  <si>
    <t xml:space="preserve">CERCAMENTO - MOURAO DE EUCALIPTO</t>
  </si>
  <si>
    <t xml:space="preserve">CERCAMENTO - MOURAO DE CONCRETO</t>
  </si>
  <si>
    <t xml:space="preserve">REMOÇÃO DE CERCA</t>
  </si>
  <si>
    <t xml:space="preserve">ACEIRO</t>
  </si>
  <si>
    <t xml:space="preserve">CERCAMENTO</t>
  </si>
  <si>
    <t xml:space="preserve">IMPLANTAÇÃO DE EIXO</t>
  </si>
  <si>
    <t xml:space="preserve">ÍNDICES DE PRODUTIVIDADES
SUPRESSÃO E CERCAMENTO</t>
  </si>
  <si>
    <t xml:space="preserve">ESCOPO</t>
  </si>
  <si>
    <t xml:space="preserve">PRODUT.</t>
  </si>
  <si>
    <t xml:space="preserve">Supressão vegetal  Ø =&lt; 30cm</t>
  </si>
  <si>
    <t xml:space="preserve">M2/dia</t>
  </si>
  <si>
    <t xml:space="preserve">Supressão vegetal, destocamento e limpeza de árvores, arbustos, vegetação rasteira</t>
  </si>
  <si>
    <t xml:space="preserve">Corte com destocamento de árvores com Ø &gt; 30cm</t>
  </si>
  <si>
    <t xml:space="preserve">Und/dia</t>
  </si>
  <si>
    <t xml:space="preserve">Cerca arame liso (5 fios) com mourões de concreto, seção quadrada 10 x 10 cm (padrão VALEC) executada em solos compostos por material de 1ª e 2ª categoria</t>
  </si>
  <si>
    <t xml:space="preserve">M/dia</t>
  </si>
  <si>
    <t xml:space="preserve">Cerca arame liso (5 fios) com mourões de concreto, seção quadrada 10 x 10 cm (padrão VALEC) executada em solos alagáveis</t>
  </si>
  <si>
    <t xml:space="preserve">Cerca arame liso (5 fios) com mourão de eucalipto e mourão de madeira a cada 4,0 m e esticador a cada 50 m executada em solos compostos por material de 1ª e 2ª categoria</t>
  </si>
  <si>
    <t xml:space="preserve">Cerca arame liso (5 fios) com mourão de eucalipto e mourão de madeira a cada 2,5 m e esticador a cada 50 m executada em solos compostos por material de 1ª e 2ª categoria</t>
  </si>
  <si>
    <t xml:space="preserve">Cerca arame liso (5 fios) com mourão de eucalipto e mourão de madeira a cada 4,0 m e esticador a cada 50 m executada em solos alagadas</t>
  </si>
  <si>
    <t xml:space="preserve">Remoção de cerca de mourão de madeira</t>
  </si>
  <si>
    <t xml:space="preserve">KM/dia</t>
  </si>
  <si>
    <t xml:space="preserve">% Reajuste</t>
  </si>
  <si>
    <t xml:space="preserve">ATUALIZADO jan/2026 (CEARÁ)</t>
  </si>
  <si>
    <t xml:space="preserve">Código</t>
  </si>
  <si>
    <t xml:space="preserve">Unidade</t>
  </si>
  <si>
    <t xml:space="preserve">Salário (R$)</t>
  </si>
  <si>
    <t xml:space="preserve">Custo C/ Encargos (R$)</t>
  </si>
  <si>
    <t xml:space="preserve">Função</t>
  </si>
  <si>
    <t xml:space="preserve">Valor Mensal </t>
  </si>
  <si>
    <t xml:space="preserve">Valor por hora</t>
  </si>
  <si>
    <t xml:space="preserve">Valor da Hora c/ impostos</t>
  </si>
  <si>
    <t xml:space="preserve">P0001</t>
  </si>
  <si>
    <t xml:space="preserve">mês</t>
  </si>
  <si>
    <t xml:space="preserve">P0002</t>
  </si>
  <si>
    <t xml:space="preserve">Almoxarife</t>
  </si>
  <si>
    <t xml:space="preserve">P0003</t>
  </si>
  <si>
    <t xml:space="preserve">Apontador Lider</t>
  </si>
  <si>
    <t xml:space="preserve">P0004</t>
  </si>
  <si>
    <t xml:space="preserve">Armador</t>
  </si>
  <si>
    <t xml:space="preserve">P0005</t>
  </si>
  <si>
    <t xml:space="preserve">Auxiliar Administrativo</t>
  </si>
  <si>
    <t xml:space="preserve">Auxiliar administrativo</t>
  </si>
  <si>
    <t xml:space="preserve">P0006</t>
  </si>
  <si>
    <t xml:space="preserve">Auxiliar Almoxarife</t>
  </si>
  <si>
    <t xml:space="preserve">Auxiliar de almoxarife</t>
  </si>
  <si>
    <t xml:space="preserve">P0007</t>
  </si>
  <si>
    <t xml:space="preserve">Auxiliar de Escritório</t>
  </si>
  <si>
    <t xml:space="preserve">Auxiliar de escritorio</t>
  </si>
  <si>
    <t xml:space="preserve">P0008</t>
  </si>
  <si>
    <t xml:space="preserve">Auxiliar de Topografia</t>
  </si>
  <si>
    <t xml:space="preserve">P0009</t>
  </si>
  <si>
    <t xml:space="preserve">Auxiliar de Laboratório</t>
  </si>
  <si>
    <t xml:space="preserve">P0010</t>
  </si>
  <si>
    <t xml:space="preserve">Auxiliar Mecânico</t>
  </si>
  <si>
    <t xml:space="preserve">Auxiliar mecânico</t>
  </si>
  <si>
    <t xml:space="preserve">P0011</t>
  </si>
  <si>
    <t xml:space="preserve">Auxiliar Pessoal</t>
  </si>
  <si>
    <t xml:space="preserve">Auxiliar pessoal</t>
  </si>
  <si>
    <t xml:space="preserve">P0012</t>
  </si>
  <si>
    <t xml:space="preserve">Administrativo</t>
  </si>
  <si>
    <t xml:space="preserve">P0013</t>
  </si>
  <si>
    <t xml:space="preserve">pj</t>
  </si>
  <si>
    <t xml:space="preserve">Borracheiro</t>
  </si>
  <si>
    <t xml:space="preserve">P0014</t>
  </si>
  <si>
    <t xml:space="preserve">Carpinteiro</t>
  </si>
  <si>
    <t xml:space="preserve">P0015</t>
  </si>
  <si>
    <t xml:space="preserve">Eletricista</t>
  </si>
  <si>
    <t xml:space="preserve">P0016</t>
  </si>
  <si>
    <t xml:space="preserve">Encanador</t>
  </si>
  <si>
    <t xml:space="preserve">P0017</t>
  </si>
  <si>
    <t xml:space="preserve">Encarregado Geral</t>
  </si>
  <si>
    <t xml:space="preserve">P0018</t>
  </si>
  <si>
    <t xml:space="preserve">Encarregado Geral Senior</t>
  </si>
  <si>
    <t xml:space="preserve">P0019</t>
  </si>
  <si>
    <t xml:space="preserve">Encarregado de Drenagem</t>
  </si>
  <si>
    <t xml:space="preserve">P0020</t>
  </si>
  <si>
    <t xml:space="preserve">Encarregado de Agua/Esgoto</t>
  </si>
  <si>
    <t xml:space="preserve">P0021</t>
  </si>
  <si>
    <t xml:space="preserve">Encarregado de Terraplenagem</t>
  </si>
  <si>
    <t xml:space="preserve">P0022</t>
  </si>
  <si>
    <t xml:space="preserve">Encarregado de Capa</t>
  </si>
  <si>
    <t xml:space="preserve">P0023</t>
  </si>
  <si>
    <t xml:space="preserve">Engenheiro Civil</t>
  </si>
  <si>
    <t xml:space="preserve">P0024</t>
  </si>
  <si>
    <t xml:space="preserve">Engenheiro de Segurança</t>
  </si>
  <si>
    <t xml:space="preserve">P0025</t>
  </si>
  <si>
    <t xml:space="preserve">Engenheiro Trainee</t>
  </si>
  <si>
    <t xml:space="preserve">P0026</t>
  </si>
  <si>
    <t xml:space="preserve">Gerente de Contrato</t>
  </si>
  <si>
    <t xml:space="preserve">P0027</t>
  </si>
  <si>
    <t xml:space="preserve">Gerente de Contrato Senior </t>
  </si>
  <si>
    <t xml:space="preserve">P0028</t>
  </si>
  <si>
    <t xml:space="preserve">P0029</t>
  </si>
  <si>
    <t xml:space="preserve">P0030</t>
  </si>
  <si>
    <t xml:space="preserve">Lubrificador</t>
  </si>
  <si>
    <t xml:space="preserve">P0031</t>
  </si>
  <si>
    <t xml:space="preserve">Motorista de Caminhão Basculante</t>
  </si>
  <si>
    <t xml:space="preserve">P0032</t>
  </si>
  <si>
    <t xml:space="preserve">Motorista de Caminhão Pipa</t>
  </si>
  <si>
    <t xml:space="preserve">P0033</t>
  </si>
  <si>
    <t xml:space="preserve">Motorista de Caminhão Comboio</t>
  </si>
  <si>
    <t xml:space="preserve">P0034</t>
  </si>
  <si>
    <t xml:space="preserve">Motorista de Caminhão</t>
  </si>
  <si>
    <t xml:space="preserve">P0035</t>
  </si>
  <si>
    <t xml:space="preserve">Motorista de Caminhão Espargidor</t>
  </si>
  <si>
    <t xml:space="preserve">Motorista de ônibus</t>
  </si>
  <si>
    <t xml:space="preserve">P0036</t>
  </si>
  <si>
    <t xml:space="preserve">Montador de Drenagem</t>
  </si>
  <si>
    <t xml:space="preserve">Montador</t>
  </si>
  <si>
    <t xml:space="preserve">P0037</t>
  </si>
  <si>
    <t xml:space="preserve">Montador de Água/Esgoto</t>
  </si>
  <si>
    <t xml:space="preserve">P0038</t>
  </si>
  <si>
    <t xml:space="preserve">Montador de Meio Fio</t>
  </si>
  <si>
    <t xml:space="preserve">P0039</t>
  </si>
  <si>
    <t xml:space="preserve">Operador de Escavadeira</t>
  </si>
  <si>
    <t xml:space="preserve">P0040</t>
  </si>
  <si>
    <t xml:space="preserve">Operador de Espargidor</t>
  </si>
  <si>
    <t xml:space="preserve">P0041</t>
  </si>
  <si>
    <t xml:space="preserve">Operador de Mini Escavadeira</t>
  </si>
  <si>
    <t xml:space="preserve">P0042</t>
  </si>
  <si>
    <t xml:space="preserve">Operador de Motoniveladora</t>
  </si>
  <si>
    <t xml:space="preserve">P0043</t>
  </si>
  <si>
    <t xml:space="preserve">Operador de Retro Escavadeira</t>
  </si>
  <si>
    <t xml:space="preserve">P0044</t>
  </si>
  <si>
    <t xml:space="preserve">Operador de Pá Carregadeira</t>
  </si>
  <si>
    <t xml:space="preserve">P0045</t>
  </si>
  <si>
    <t xml:space="preserve">Operador de Rolo Compactador</t>
  </si>
  <si>
    <t xml:space="preserve">P0046</t>
  </si>
  <si>
    <t xml:space="preserve">Operador de Rolo de Pneu</t>
  </si>
  <si>
    <t xml:space="preserve">P0047</t>
  </si>
  <si>
    <t xml:space="preserve">P0048</t>
  </si>
  <si>
    <t xml:space="preserve">Operador de Trator de Pneu</t>
  </si>
  <si>
    <t xml:space="preserve">P0049</t>
  </si>
  <si>
    <t xml:space="preserve">Operador de Betoneira</t>
  </si>
  <si>
    <t xml:space="preserve">P0050</t>
  </si>
  <si>
    <t xml:space="preserve">Operador de Valetadeira</t>
  </si>
  <si>
    <t xml:space="preserve">P0051</t>
  </si>
  <si>
    <t xml:space="preserve">Pintor</t>
  </si>
  <si>
    <t xml:space="preserve">P0052</t>
  </si>
  <si>
    <t xml:space="preserve">Vigia</t>
  </si>
  <si>
    <t xml:space="preserve">P0053</t>
  </si>
  <si>
    <t xml:space="preserve">Servente</t>
  </si>
  <si>
    <t xml:space="preserve">P0054</t>
  </si>
  <si>
    <t xml:space="preserve">P0055</t>
  </si>
  <si>
    <t xml:space="preserve">P0056</t>
  </si>
  <si>
    <t xml:space="preserve">Sala Técnica</t>
  </si>
  <si>
    <t xml:space="preserve">P0057</t>
  </si>
  <si>
    <t xml:space="preserve">Operador de Motoscraper</t>
  </si>
  <si>
    <t xml:space="preserve">P0058</t>
  </si>
  <si>
    <t xml:space="preserve">Auxiliar de Serviços Gerais</t>
  </si>
  <si>
    <t xml:space="preserve">P0059</t>
  </si>
  <si>
    <t xml:space="preserve">Cerqueiro</t>
  </si>
  <si>
    <t xml:space="preserve">Técnico de QSMS</t>
  </si>
  <si>
    <t xml:space="preserve">P0060</t>
  </si>
  <si>
    <t xml:space="preserve">Encarregado de Obras</t>
  </si>
  <si>
    <t xml:space="preserve">Suprimentos</t>
  </si>
  <si>
    <t xml:space="preserve">P0061</t>
  </si>
  <si>
    <t xml:space="preserve">Operador de motosserra</t>
  </si>
  <si>
    <t xml:space="preserve">P0062</t>
  </si>
  <si>
    <t xml:space="preserve">Operador de Motosserra</t>
  </si>
  <si>
    <t xml:space="preserve">P0063</t>
  </si>
  <si>
    <t xml:space="preserve">Técnico de Enfermagem do Trabalho</t>
  </si>
  <si>
    <t xml:space="preserve">P0064</t>
  </si>
  <si>
    <t xml:space="preserve">Auxiliar Administrativo de obras II</t>
  </si>
  <si>
    <t xml:space="preserve">P0065</t>
  </si>
  <si>
    <t xml:space="preserve">Operador de maquinas da Const Civil</t>
  </si>
  <si>
    <t xml:space="preserve">P0066</t>
  </si>
  <si>
    <t xml:space="preserve">Estagiário</t>
  </si>
  <si>
    <t xml:space="preserve">P0067</t>
  </si>
  <si>
    <t xml:space="preserve">Auxiliar administrativo de obras II</t>
  </si>
  <si>
    <t xml:space="preserve">P0068</t>
  </si>
  <si>
    <t xml:space="preserve">Apontador</t>
  </si>
  <si>
    <t xml:space="preserve">P0069</t>
  </si>
  <si>
    <t xml:space="preserve">P0070</t>
  </si>
  <si>
    <t xml:space="preserve">Engenheiro Florestal</t>
  </si>
  <si>
    <t xml:space="preserve">P0071</t>
  </si>
  <si>
    <t xml:space="preserve">Técnico de Planejamento</t>
  </si>
  <si>
    <t xml:space="preserve">P0072</t>
  </si>
  <si>
    <t xml:space="preserve">Porteiro</t>
  </si>
  <si>
    <t xml:space="preserve">P0073</t>
  </si>
  <si>
    <t xml:space="preserve">Mestre de obras</t>
  </si>
  <si>
    <t xml:space="preserve">P0074</t>
  </si>
  <si>
    <t xml:space="preserve">Técnico de enfermagem</t>
  </si>
  <si>
    <t xml:space="preserve">P0075</t>
  </si>
  <si>
    <t xml:space="preserve">SINALEIRO</t>
  </si>
  <si>
    <t xml:space="preserve">P0076</t>
  </si>
  <si>
    <t xml:space="preserve">RASTELEIRO</t>
  </si>
  <si>
    <t xml:space="preserve">P0077</t>
  </si>
  <si>
    <t xml:space="preserve">OPERADOR DE VIBROACABADORA</t>
  </si>
  <si>
    <t xml:space="preserve">P0078</t>
  </si>
  <si>
    <t xml:space="preserve">OPERADOR DE BOBCAT</t>
  </si>
  <si>
    <t xml:space="preserve">P0079</t>
  </si>
  <si>
    <t xml:space="preserve">SOLDADOR</t>
  </si>
  <si>
    <t xml:space="preserve">P0080</t>
  </si>
  <si>
    <t xml:space="preserve">P0081</t>
  </si>
  <si>
    <t xml:space="preserve">P0082</t>
  </si>
  <si>
    <t xml:space="preserve">P0083</t>
  </si>
  <si>
    <t xml:space="preserve">P0084</t>
  </si>
  <si>
    <t xml:space="preserve">P0085</t>
  </si>
  <si>
    <t xml:space="preserve">Encarregado de mecânica</t>
  </si>
  <si>
    <t xml:space="preserve">P0086</t>
  </si>
  <si>
    <t xml:space="preserve">Controlador</t>
  </si>
  <si>
    <t xml:space="preserve">P0087</t>
  </si>
  <si>
    <t xml:space="preserve">Auxiliar de Borracheiro</t>
  </si>
  <si>
    <t xml:space="preserve">P0088</t>
  </si>
  <si>
    <t xml:space="preserve">P0089</t>
  </si>
  <si>
    <t xml:space="preserve">Quant Hrs/mês (R$)</t>
  </si>
  <si>
    <t xml:space="preserve">Valor de Aquisição (R$)</t>
  </si>
  <si>
    <t xml:space="preserve">Valor Loc. Comercial (R$)</t>
  </si>
  <si>
    <t xml:space="preserve">Fonte Orçam. </t>
  </si>
  <si>
    <t xml:space="preserve">Depreciação (R$/h)</t>
  </si>
  <si>
    <t xml:space="preserve">Oportunidade de Capital (R$/h)</t>
  </si>
  <si>
    <t xml:space="preserve">Seguros e Impostos (R$/h)</t>
  </si>
  <si>
    <t xml:space="preserve">Manutenção (R$/h)</t>
  </si>
  <si>
    <t xml:space="preserve">Mat. De Desgastes (R$/hr)</t>
  </si>
  <si>
    <t xml:space="preserve">Operação (R$/h)</t>
  </si>
  <si>
    <t xml:space="preserve">Mão de Obra de Operação (R$/h)</t>
  </si>
  <si>
    <t xml:space="preserve">Custo Produtivo (R$/h)</t>
  </si>
  <si>
    <t xml:space="preserve">Custo Improdutivo (R$/h)</t>
  </si>
  <si>
    <t xml:space="preserve">Combustível</t>
  </si>
  <si>
    <t xml:space="preserve">Valor
(R$/l)</t>
  </si>
  <si>
    <t xml:space="preserve">Consumo
(l/h)</t>
  </si>
  <si>
    <t xml:space="preserve">Betoneira com motor a gasolina com capacidade de 600 l - 10 kW</t>
  </si>
  <si>
    <t xml:space="preserve">E0001</t>
  </si>
  <si>
    <t xml:space="preserve">Gasolina</t>
  </si>
  <si>
    <t xml:space="preserve">Caminhão basculante 14 m³</t>
  </si>
  <si>
    <t xml:space="preserve">Ponte Alta Locações</t>
  </si>
  <si>
    <t xml:space="preserve">Diesel S10</t>
  </si>
  <si>
    <t xml:space="preserve">Caminhão basculante 16 m³</t>
  </si>
  <si>
    <t xml:space="preserve">E0003</t>
  </si>
  <si>
    <t xml:space="preserve">EPAMA</t>
  </si>
  <si>
    <t xml:space="preserve">E0004</t>
  </si>
  <si>
    <t xml:space="preserve">Caminhão basculante 20 m³</t>
  </si>
  <si>
    <t xml:space="preserve">E0005</t>
  </si>
  <si>
    <t xml:space="preserve">Caminhão carroceria</t>
  </si>
  <si>
    <t xml:space="preserve">E0006</t>
  </si>
  <si>
    <t xml:space="preserve">E0007</t>
  </si>
  <si>
    <t xml:space="preserve">E0008</t>
  </si>
  <si>
    <t xml:space="preserve">Fornec. Eng e Logistica</t>
  </si>
  <si>
    <t xml:space="preserve">E0009</t>
  </si>
  <si>
    <t xml:space="preserve">Caminhão munck 23T</t>
  </si>
  <si>
    <t xml:space="preserve">E0010</t>
  </si>
  <si>
    <t xml:space="preserve">E0011</t>
  </si>
  <si>
    <t xml:space="preserve">Caminhão Pipa 10.000 l </t>
  </si>
  <si>
    <t xml:space="preserve">E0012</t>
  </si>
  <si>
    <t xml:space="preserve">E0013</t>
  </si>
  <si>
    <t xml:space="preserve">E0014</t>
  </si>
  <si>
    <t xml:space="preserve">Escavadeira hidráulica sobre esteira 38T</t>
  </si>
  <si>
    <t xml:space="preserve">Escavadeira hidráulica sobre esteira 48T</t>
  </si>
  <si>
    <t xml:space="preserve">Extrusora</t>
  </si>
  <si>
    <t xml:space="preserve">E0017</t>
  </si>
  <si>
    <t xml:space="preserve">Motosserra a gasolina</t>
  </si>
  <si>
    <t xml:space="preserve">E0018</t>
  </si>
  <si>
    <t xml:space="preserve">Van 15 pessoas</t>
  </si>
  <si>
    <t xml:space="preserve">E0019</t>
  </si>
  <si>
    <t xml:space="preserve">Motoniveladora 120K</t>
  </si>
  <si>
    <t xml:space="preserve">E0020</t>
  </si>
  <si>
    <t xml:space="preserve">Motoniveladora 140K</t>
  </si>
  <si>
    <t xml:space="preserve">E0021</t>
  </si>
  <si>
    <t xml:space="preserve">Micro onibus 32 pessoas</t>
  </si>
  <si>
    <t xml:space="preserve">E0022</t>
  </si>
  <si>
    <t xml:space="preserve">E0023</t>
  </si>
  <si>
    <t xml:space="preserve">E0024</t>
  </si>
  <si>
    <t xml:space="preserve">Placa vibratória</t>
  </si>
  <si>
    <t xml:space="preserve">E0025</t>
  </si>
  <si>
    <t xml:space="preserve">E0026</t>
  </si>
  <si>
    <t xml:space="preserve">E0027</t>
  </si>
  <si>
    <t xml:space="preserve">E0028</t>
  </si>
  <si>
    <t xml:space="preserve">E0029</t>
  </si>
  <si>
    <t xml:space="preserve">E0030</t>
  </si>
  <si>
    <t xml:space="preserve">Spread</t>
  </si>
  <si>
    <t xml:space="preserve">E0031</t>
  </si>
  <si>
    <t xml:space="preserve">Tanque de estocagem de material betuminoso</t>
  </si>
  <si>
    <t xml:space="preserve">E0032</t>
  </si>
  <si>
    <t xml:space="preserve">Torre De Iluminação</t>
  </si>
  <si>
    <t xml:space="preserve">E0033</t>
  </si>
  <si>
    <t xml:space="preserve">E0034</t>
  </si>
  <si>
    <t xml:space="preserve">E0035</t>
  </si>
  <si>
    <t xml:space="preserve">Trator de esteiras 30T</t>
  </si>
  <si>
    <t xml:space="preserve">E0036</t>
  </si>
  <si>
    <t xml:space="preserve">Trator de esteiras 40T</t>
  </si>
  <si>
    <t xml:space="preserve">E0037</t>
  </si>
  <si>
    <t xml:space="preserve">Vassoura mecânica</t>
  </si>
  <si>
    <t xml:space="preserve">E0038</t>
  </si>
  <si>
    <t xml:space="preserve">E0039</t>
  </si>
  <si>
    <t xml:space="preserve">E0040</t>
  </si>
  <si>
    <t xml:space="preserve">Vibroacabadora de asfalto sobre esteiras - 82 kW</t>
  </si>
  <si>
    <t xml:space="preserve">E0041</t>
  </si>
  <si>
    <t xml:space="preserve">Vibroacabadora de asfalto sobre pneus - 82 kW</t>
  </si>
  <si>
    <t xml:space="preserve">E0042</t>
  </si>
  <si>
    <t xml:space="preserve">Caminhão Espargidor</t>
  </si>
  <si>
    <t xml:space="preserve">E0043</t>
  </si>
  <si>
    <t xml:space="preserve">Pá carregadeira com mandíbula</t>
  </si>
  <si>
    <t xml:space="preserve">E0044</t>
  </si>
  <si>
    <t xml:space="preserve">Roçadeira Costal</t>
  </si>
  <si>
    <t xml:space="preserve">E0045</t>
  </si>
  <si>
    <t xml:space="preserve">Serra clipper</t>
  </si>
  <si>
    <t xml:space="preserve">E0046</t>
  </si>
  <si>
    <t xml:space="preserve">E0047</t>
  </si>
  <si>
    <t xml:space="preserve">Miniescavadeira hidráulica</t>
  </si>
  <si>
    <t xml:space="preserve">E0048</t>
  </si>
  <si>
    <t xml:space="preserve">Escavadeira 22t com rompedor</t>
  </si>
  <si>
    <t xml:space="preserve">E0049</t>
  </si>
  <si>
    <t xml:space="preserve">Escavadeira 35t com rompedor</t>
  </si>
  <si>
    <t xml:space="preserve">E0050</t>
  </si>
  <si>
    <t xml:space="preserve">Escavadeira hidráulica sobre esteira 35T</t>
  </si>
  <si>
    <t xml:space="preserve">E0051</t>
  </si>
  <si>
    <t xml:space="preserve">Trator de esteiras 16,50T</t>
  </si>
  <si>
    <t xml:space="preserve">E0052</t>
  </si>
  <si>
    <t xml:space="preserve">Trator de esteiras 22,75T</t>
  </si>
  <si>
    <t xml:space="preserve">E0053</t>
  </si>
  <si>
    <t xml:space="preserve">Trator de esteiras 24T</t>
  </si>
  <si>
    <t xml:space="preserve">E0054</t>
  </si>
  <si>
    <t xml:space="preserve">Variáveis para cálculos das produtividades</t>
  </si>
  <si>
    <t xml:space="preserve">Caçamba</t>
  </si>
  <si>
    <t xml:space="preserve">Profund. Max</t>
  </si>
  <si>
    <t xml:space="preserve">Mínimo</t>
  </si>
  <si>
    <t xml:space="preserve">Máximo</t>
  </si>
  <si>
    <t xml:space="preserve">1-</t>
  </si>
  <si>
    <t xml:space="preserve">Fator de Carga</t>
  </si>
  <si>
    <t xml:space="preserve">indices</t>
  </si>
  <si>
    <t xml:space="preserve">Tempo Carga Escavadeira</t>
  </si>
  <si>
    <t xml:space="preserve">Escavadeira CAT-320</t>
  </si>
  <si>
    <t xml:space="preserve">Carregadeira 966L</t>
  </si>
  <si>
    <t xml:space="preserve">2-</t>
  </si>
  <si>
    <t xml:space="preserve">Fator de Conversão</t>
  </si>
  <si>
    <t xml:space="preserve">Escavadeira CAT-336</t>
  </si>
  <si>
    <t xml:space="preserve">Carregadeira 938K</t>
  </si>
  <si>
    <t xml:space="preserve">3-</t>
  </si>
  <si>
    <t xml:space="preserve">Fator de Eficiência</t>
  </si>
  <si>
    <t xml:space="preserve">Escavadeira CAT-349</t>
  </si>
  <si>
    <t xml:space="preserve">Carregadeira 924K</t>
  </si>
  <si>
    <t xml:space="preserve">Escavadeira</t>
  </si>
  <si>
    <t xml:space="preserve">Caminhão</t>
  </si>
  <si>
    <t xml:space="preserve">Capacidade da Caçamba</t>
  </si>
  <si>
    <t xml:space="preserve">Volume por ciclo</t>
  </si>
  <si>
    <t xml:space="preserve">Tempo de carga</t>
  </si>
  <si>
    <t xml:space="preserve">Distância média ida/volta</t>
  </si>
  <si>
    <t xml:space="preserve">Velocidade carregado</t>
  </si>
  <si>
    <t xml:space="preserve">Velocidade vazio</t>
  </si>
  <si>
    <t xml:space="preserve">Tempo de percurso</t>
  </si>
  <si>
    <t xml:space="preserve">Portarias e Cruzamentos</t>
  </si>
  <si>
    <t xml:space="preserve">Tempo de manobra para carga</t>
  </si>
  <si>
    <t xml:space="preserve">Tempo de manobra para descarga</t>
  </si>
  <si>
    <t xml:space="preserve">Tempo de descarga</t>
  </si>
  <si>
    <t xml:space="preserve">Tempo de ciclo</t>
  </si>
  <si>
    <t xml:space="preserve">Tempo total de ciclo</t>
  </si>
  <si>
    <t xml:space="preserve">Produção por equipamento</t>
  </si>
  <si>
    <t xml:space="preserve">m³/h</t>
  </si>
  <si>
    <t xml:space="preserve">Qtde na equipe</t>
  </si>
  <si>
    <t xml:space="preserve">un </t>
  </si>
  <si>
    <t xml:space="preserve">Fator (Equipamento Principal)</t>
  </si>
  <si>
    <t xml:space="preserve">ESCAVAÇÃO, CARGA, TRANSPORTE, DESCARGA E ESPALHAMENTO DE MATERIAL DE 1ª CATEGORIA - DMT 2000 A 3000M</t>
  </si>
  <si>
    <t xml:space="preserve">Caminhão (carga)</t>
  </si>
  <si>
    <t xml:space="preserve">Rolo Liso ou Pé de Carneiro</t>
  </si>
  <si>
    <t xml:space="preserve">Motoniveladora</t>
  </si>
  <si>
    <t xml:space="preserve">Caminhão Tanque 20.000 L</t>
  </si>
  <si>
    <t xml:space="preserve">Velocidade</t>
  </si>
  <si>
    <t xml:space="preserve">m/min</t>
  </si>
  <si>
    <t xml:space="preserve">Esp. Da Camada</t>
  </si>
  <si>
    <t xml:space="preserve">Distância</t>
  </si>
  <si>
    <t xml:space="preserve">Largura útil</t>
  </si>
  <si>
    <t xml:space="preserve">Nº de passadas</t>
  </si>
  <si>
    <t xml:space="preserve">Normal</t>
  </si>
  <si>
    <t xml:space="preserve">Tempo Fixo</t>
  </si>
  <si>
    <t xml:space="preserve">Capacidade</t>
  </si>
  <si>
    <t xml:space="preserve">l</t>
  </si>
  <si>
    <t xml:space="preserve">Tempo de Ciclo</t>
  </si>
  <si>
    <t xml:space="preserve">Consumo</t>
  </si>
  <si>
    <t xml:space="preserve">l/m3</t>
  </si>
  <si>
    <t xml:space="preserve">Fator Eficiência</t>
  </si>
  <si>
    <t xml:space="preserve">Trator Agricola</t>
  </si>
  <si>
    <t xml:space="preserve">Rolo Pé de Carneiro</t>
  </si>
  <si>
    <t xml:space="preserve">Caminhão Tanque 10.000 L</t>
  </si>
  <si>
    <t xml:space="preserve">Intermediário</t>
  </si>
  <si>
    <t xml:space="preserve">ESCAVAÇÃO, CARGA, TRANSPORTE, DESCARGA E ESPALHAMENTO DE MATERIAL DE 2ª CATEGORIA - DMT até 2000m</t>
  </si>
  <si>
    <t xml:space="preserve">ESCAVAÇÃO, CARGA, TRANSPORTE, DESCARGA E ESPALHAMENTO DE MATERIAL DE 2ª CATEGORIA - DMT 2000 A 3000M</t>
  </si>
  <si>
    <t xml:space="preserve">Carregadeira de pneus</t>
  </si>
  <si>
    <t xml:space="preserve">Caminhão basculante</t>
  </si>
  <si>
    <t xml:space="preserve">ESCAVAÇÃO, CARGA, TRANSPORTE, DESCARGA E ESPALHAMENTO DE MATERIAL DE 3ª CATEGORIA - DMT 2000m a 3000m</t>
  </si>
  <si>
    <t xml:space="preserve">ESCAVAÇÃO, CARGA, TRANSPORTE, DESCARGA E ESPALHAMENTO DE MATERIAL DE 1ª CATEGORIA - DMT 600 A 800M</t>
  </si>
  <si>
    <t xml:space="preserve">t</t>
  </si>
  <si>
    <t xml:space="preserve">CPU-156</t>
  </si>
  <si>
    <t xml:space="preserve">ESCAVAÇÃO, CARGA, TRANSPORTE, DESCARGA E ESPALHAMENTO DE MATERIAL DE 1ª CATEGORIA - DMT 800 A 1000M</t>
  </si>
  <si>
    <t xml:space="preserve">CPU-157</t>
  </si>
  <si>
    <t xml:space="preserve">ESCAVAÇÃO, CARGA, TRANSPORTE, DESCARGA E ESPALHAMENTO DE MATERIAL DE 1ª CATEGORIA - DMT ATÉ 50M</t>
  </si>
  <si>
    <t xml:space="preserve">CPU-158</t>
  </si>
  <si>
    <t xml:space="preserve">ESCAVAÇÃO, CARGA, TRANSPORTE, DESCARGA E ESPALHAMENTO DE MATERIAL DE 2ª CATEGORIA - DMT 1800 A 2000M</t>
  </si>
  <si>
    <t xml:space="preserve">CPU-159</t>
  </si>
  <si>
    <t xml:space="preserve">CPU-160</t>
  </si>
  <si>
    <t xml:space="preserve">ESCAVAÇÃO, CARGA, TRANSPORTE, DESCARGA E ESPALHAMENTO DE SOLO MOLE - DMT ATÉ 1000M</t>
  </si>
  <si>
    <t xml:space="preserve">CPU-349</t>
  </si>
  <si>
    <t xml:space="preserve">ESCAVAÇÃO, CARGA, TRANSPORTE, DESCARGA E ESPALHAMENTO DE MATERIAL DE 3ª CATEGORIA - DMT ATÉ 50M</t>
  </si>
  <si>
    <t xml:space="preserve">CPU-350</t>
  </si>
  <si>
    <t xml:space="preserve">ESCAVAÇÃO, CARGA, TRANSPORTE, DESCARGA E ESPALHAMENTO DE MATERIAL DE 3ª CATEGORIA - DMT 600 A 800M</t>
  </si>
  <si>
    <t xml:space="preserve">4016007-S</t>
  </si>
  <si>
    <t xml:space="preserve">ESCAVAÇÃO E CARGA DE MATERIAL DE JAZIDA COM TRATOR E TRANSPORTE ATÉ 1KM</t>
  </si>
  <si>
    <t xml:space="preserve">CPU-067</t>
  </si>
  <si>
    <t xml:space="preserve">Carregadeira</t>
  </si>
  <si>
    <t xml:space="preserve">CPU-141</t>
  </si>
  <si>
    <t xml:space="preserve">CPU-142</t>
  </si>
  <si>
    <t xml:space="preserve">CPU-260</t>
  </si>
  <si>
    <t xml:space="preserve">Caminhão (m3.km)</t>
  </si>
  <si>
    <t xml:space="preserve">m³.km/h</t>
  </si>
  <si>
    <t xml:space="preserve">CPU-261</t>
  </si>
  <si>
    <t xml:space="preserve">CPU-262</t>
  </si>
  <si>
    <t xml:space="preserve">Camada de Sublastro Estabilizado Granulometricamente (escavação, carga, transporte até 1km e compactação)</t>
  </si>
  <si>
    <t xml:space="preserve">Momento extraordinário de transporte de material para camada de sublastro (Solo Laterítico)</t>
  </si>
  <si>
    <t xml:space="preserve">CPU-263</t>
  </si>
  <si>
    <t xml:space="preserve">Carga e transporte de material proveniente de demolições ou desmontes para a área de bota-fora - DMT até 1000m</t>
  </si>
  <si>
    <t xml:space="preserve">Momento extraordinário de transporte de material proveniente de demolições ou desmontes</t>
  </si>
  <si>
    <t xml:space="preserve">CARG MAT.DEMOL</t>
  </si>
  <si>
    <t xml:space="preserve">Escavadeira CAT 336</t>
  </si>
  <si>
    <t xml:space="preserve">CARG MAT.AGREG</t>
  </si>
  <si>
    <t xml:space="preserve">ESC.CAR.TRANS.ATERRO SACR</t>
  </si>
  <si>
    <t xml:space="preserve">COMPACT.ATERRO SACR</t>
  </si>
  <si>
    <t xml:space="preserve">Rolo Liso</t>
  </si>
  <si>
    <t xml:space="preserve">RETALUD.ATERRO SACR</t>
  </si>
  <si>
    <t xml:space="preserve">1106109-S10</t>
  </si>
  <si>
    <t xml:space="preserve">Caminhão betoneira</t>
  </si>
  <si>
    <t xml:space="preserve">OEA</t>
  </si>
  <si>
    <t xml:space="preserve">Início</t>
  </si>
  <si>
    <t xml:space="preserve">Fim</t>
  </si>
  <si>
    <t xml:space="preserve">Extensão (m)</t>
  </si>
  <si>
    <t xml:space="preserve">Vãos</t>
  </si>
  <si>
    <t xml:space="preserve">Blocos</t>
  </si>
  <si>
    <t xml:space="preserve">Rio Santa Maria</t>
  </si>
  <si>
    <t xml:space="preserve">131+181,1</t>
  </si>
  <si>
    <t xml:space="preserve">131+387,50</t>
  </si>
  <si>
    <t xml:space="preserve">6x de 32,30m</t>
  </si>
  <si>
    <t xml:space="preserve">2x Encontros + 5 Pilares</t>
  </si>
  <si>
    <t xml:space="preserve">Canteiro Apoio - OEA Córrego Barreiro</t>
  </si>
  <si>
    <t xml:space="preserve">peso</t>
  </si>
  <si>
    <t xml:space="preserve">Distância - Sta Maria x Córrego Barreiro</t>
  </si>
  <si>
    <t xml:space="preserve">DMT - Sta Maria x Córrego Barreiro</t>
  </si>
  <si>
    <t xml:space="preserve">Córrego Barreiro</t>
  </si>
  <si>
    <t xml:space="preserve">137+977</t>
  </si>
  <si>
    <t xml:space="preserve">138+215,7</t>
  </si>
  <si>
    <t xml:space="preserve">7x de 32,30m</t>
  </si>
  <si>
    <t xml:space="preserve">2x Encontros + 6 Pilares</t>
  </si>
  <si>
    <t xml:space="preserve">Distância - Córrego Barreiro x Crixás Mirim</t>
  </si>
  <si>
    <t xml:space="preserve">DMT - Córrego Barreiro x Crixás Mirim</t>
  </si>
  <si>
    <t xml:space="preserve">Rio Crixás Mirim</t>
  </si>
  <si>
    <t xml:space="preserve">153+444,4</t>
  </si>
  <si>
    <t xml:space="preserve">153+553,90</t>
  </si>
  <si>
    <t xml:space="preserve">3x de 31,82m</t>
  </si>
  <si>
    <t xml:space="preserve">2x Encontros + 2 Pilares</t>
  </si>
  <si>
    <t xml:space="preserve">Canteiro Apoio - OEA Rio Crixás Mirim</t>
  </si>
  <si>
    <t xml:space="preserve">DMT - Crixás Mirim x Canteiro</t>
  </si>
  <si>
    <t xml:space="preserve">CANTEIRO PRINCIPAL</t>
  </si>
  <si>
    <t xml:space="preserve">Canteiro</t>
  </si>
  <si>
    <t xml:space="preserve">166+700</t>
  </si>
  <si>
    <t xml:space="preserve">TRANSPORTE INTERNO DE AGREGADOS PARA FUNDAÇÃO DE BUEIROS CELULARES DE CONCRETO</t>
  </si>
  <si>
    <t xml:space="preserve">Caminhão Basculante</t>
  </si>
  <si>
    <t xml:space="preserve">IE0259</t>
  </si>
  <si>
    <t xml:space="preserve">IE0258</t>
  </si>
  <si>
    <t xml:space="preserve">IE0260</t>
  </si>
  <si>
    <t xml:space="preserve">4-</t>
  </si>
  <si>
    <t xml:space="preserve">Velocidades de deslocamento</t>
  </si>
  <si>
    <t xml:space="preserve">Caminhão (T.km)</t>
  </si>
  <si>
    <t xml:space="preserve">Peso por ciclo (com balança)</t>
  </si>
  <si>
    <t xml:space="preserve">Distancia da Usina ao km Inicial da Obra</t>
  </si>
  <si>
    <t xml:space="preserve">T.km/h</t>
  </si>
  <si>
    <t xml:space="preserve">Caminhão (t.km)</t>
  </si>
  <si>
    <t xml:space="preserve">Peso por ciclo</t>
  </si>
  <si>
    <t xml:space="preserve">t.km/h</t>
  </si>
  <si>
    <t xml:space="preserve">FRETE</t>
  </si>
  <si>
    <t xml:space="preserve">CALCULOS DE FRETES</t>
  </si>
  <si>
    <t xml:space="preserve">Caminhão (m3.km) Frete</t>
  </si>
  <si>
    <t xml:space="preserve">Basculante</t>
  </si>
  <si>
    <t xml:space="preserve">Custo caminhão rodando</t>
  </si>
  <si>
    <t xml:space="preserve">R$/h</t>
  </si>
  <si>
    <t xml:space="preserve">Valor</t>
  </si>
  <si>
    <t xml:space="preserve">R$/m³</t>
  </si>
  <si>
    <t xml:space="preserve">Vm =</t>
  </si>
  <si>
    <t xml:space="preserve">R$ UNITÁRIO</t>
  </si>
  <si>
    <t xml:space="preserve">QUANT. TOTAL</t>
  </si>
  <si>
    <t xml:space="preserve">R$ TOTAL</t>
  </si>
  <si>
    <t xml:space="preserve">M0001</t>
  </si>
  <si>
    <t xml:space="preserve">CAP 50/70</t>
  </si>
  <si>
    <t xml:space="preserve">M0002</t>
  </si>
  <si>
    <t xml:space="preserve">RR2C</t>
  </si>
  <si>
    <t xml:space="preserve">M0003</t>
  </si>
  <si>
    <t xml:space="preserve">TUBO DE CONCRETO D400MM PA1</t>
  </si>
  <si>
    <t xml:space="preserve">M0004</t>
  </si>
  <si>
    <t xml:space="preserve">TUBO DE CONCRETO D600MM PA1</t>
  </si>
  <si>
    <t xml:space="preserve">M0005</t>
  </si>
  <si>
    <t xml:space="preserve">TUBO DE CONCRETO D600MM PA2</t>
  </si>
  <si>
    <t xml:space="preserve">M0006</t>
  </si>
  <si>
    <t xml:space="preserve">TUBO DE CONCRETO D600MM PA3</t>
  </si>
  <si>
    <t xml:space="preserve">M0007</t>
  </si>
  <si>
    <t xml:space="preserve">TUBO DE CONCRETO D800MM PA1</t>
  </si>
  <si>
    <t xml:space="preserve">M0008</t>
  </si>
  <si>
    <t xml:space="preserve">TUBO DE CONCRETO D800MM PA2</t>
  </si>
  <si>
    <t xml:space="preserve">M0009</t>
  </si>
  <si>
    <t xml:space="preserve">TUBO DE CONCRETO D800MM PA3</t>
  </si>
  <si>
    <t xml:space="preserve">M0010</t>
  </si>
  <si>
    <t xml:space="preserve">TUBO DE CONCRETO D1000MM PA1</t>
  </si>
  <si>
    <t xml:space="preserve">M0011</t>
  </si>
  <si>
    <t xml:space="preserve">TUBO DE CONCRETO D1000MM PA2</t>
  </si>
  <si>
    <t xml:space="preserve">M0012</t>
  </si>
  <si>
    <t xml:space="preserve">TUBO DE CONCRETO D1000MM PA3</t>
  </si>
  <si>
    <t xml:space="preserve">M0013</t>
  </si>
  <si>
    <t xml:space="preserve">TUBO DE CONCRETO D1500MM PA1</t>
  </si>
  <si>
    <t xml:space="preserve">M0014</t>
  </si>
  <si>
    <t xml:space="preserve">TUBO DE CONCRETO D1500MM PA2</t>
  </si>
  <si>
    <t xml:space="preserve">M0015</t>
  </si>
  <si>
    <t xml:space="preserve">TUBO DE CONCRETO D1500MM PA3</t>
  </si>
  <si>
    <t xml:space="preserve">M0016</t>
  </si>
  <si>
    <t xml:space="preserve">AÇO CA50 6,3MM</t>
  </si>
  <si>
    <t xml:space="preserve">M0017</t>
  </si>
  <si>
    <t xml:space="preserve">AÇO CA50 8MM</t>
  </si>
  <si>
    <t xml:space="preserve">M0018</t>
  </si>
  <si>
    <t xml:space="preserve">AÇO CA50 10MM</t>
  </si>
  <si>
    <t xml:space="preserve">M0019</t>
  </si>
  <si>
    <t xml:space="preserve">AÇO CA50 12,5MM</t>
  </si>
  <si>
    <t xml:space="preserve">M0020</t>
  </si>
  <si>
    <t xml:space="preserve">AÇO CA60 5MM</t>
  </si>
  <si>
    <t xml:space="preserve">M0021</t>
  </si>
  <si>
    <t xml:space="preserve">RACHÃO</t>
  </si>
  <si>
    <t xml:space="preserve">M³</t>
  </si>
  <si>
    <t xml:space="preserve">M0022</t>
  </si>
  <si>
    <t xml:space="preserve">BRITA 1</t>
  </si>
  <si>
    <t xml:space="preserve">TON</t>
  </si>
  <si>
    <t xml:space="preserve">M0023</t>
  </si>
  <si>
    <t xml:space="preserve">BRITA 2</t>
  </si>
  <si>
    <t xml:space="preserve">M0024</t>
  </si>
  <si>
    <t xml:space="preserve">BGS</t>
  </si>
  <si>
    <t xml:space="preserve">M0025</t>
  </si>
  <si>
    <t xml:space="preserve">CASCALHO</t>
  </si>
  <si>
    <t xml:space="preserve">M0026</t>
  </si>
  <si>
    <t xml:space="preserve">TAMPA DE CONCRETO ARMADO PARA BOCA DE LOBO 50X100X6</t>
  </si>
  <si>
    <t xml:space="preserve">U</t>
  </si>
  <si>
    <t xml:space="preserve">M0027</t>
  </si>
  <si>
    <t xml:space="preserve">CAVALETE PARA BL</t>
  </si>
  <si>
    <t xml:space="preserve">M0028</t>
  </si>
  <si>
    <t xml:space="preserve">ANEL E TAMPÃO DE FERRO FUNDIDO D600MM PARA PV</t>
  </si>
  <si>
    <t xml:space="preserve">M0029</t>
  </si>
  <si>
    <t xml:space="preserve">M0030</t>
  </si>
  <si>
    <t xml:space="preserve">M0031</t>
  </si>
  <si>
    <t xml:space="preserve">M0032</t>
  </si>
  <si>
    <t xml:space="preserve">M0033</t>
  </si>
  <si>
    <t xml:space="preserve">M0034</t>
  </si>
  <si>
    <t xml:space="preserve">M0035</t>
  </si>
  <si>
    <t xml:space="preserve">M0036</t>
  </si>
  <si>
    <t xml:space="preserve">M0037</t>
  </si>
  <si>
    <t xml:space="preserve">M0038</t>
  </si>
  <si>
    <t xml:space="preserve">M0039</t>
  </si>
  <si>
    <t xml:space="preserve">M0040</t>
  </si>
  <si>
    <t xml:space="preserve">M0041</t>
  </si>
  <si>
    <t xml:space="preserve">M0042</t>
  </si>
  <si>
    <t xml:space="preserve">M0043</t>
  </si>
  <si>
    <t xml:space="preserve">M0044</t>
  </si>
  <si>
    <t xml:space="preserve">M0045</t>
  </si>
  <si>
    <t xml:space="preserve">M0046</t>
  </si>
  <si>
    <t xml:space="preserve">M0047</t>
  </si>
  <si>
    <t xml:space="preserve">M0048</t>
  </si>
  <si>
    <t xml:space="preserve">M0049</t>
  </si>
  <si>
    <t xml:space="preserve">M0050</t>
  </si>
  <si>
    <t xml:space="preserve">M0051</t>
  </si>
  <si>
    <t xml:space="preserve">M0052</t>
  </si>
  <si>
    <t xml:space="preserve">M0053</t>
  </si>
  <si>
    <t xml:space="preserve">M0054</t>
  </si>
  <si>
    <t xml:space="preserve">M0055</t>
  </si>
  <si>
    <t xml:space="preserve">M0056</t>
  </si>
  <si>
    <t xml:space="preserve">M0057</t>
  </si>
  <si>
    <t xml:space="preserve">M0058</t>
  </si>
  <si>
    <t xml:space="preserve">M0059</t>
  </si>
  <si>
    <t xml:space="preserve">M0060</t>
  </si>
  <si>
    <t xml:space="preserve">M0061</t>
  </si>
  <si>
    <t xml:space="preserve">M0062</t>
  </si>
  <si>
    <t xml:space="preserve">M0063</t>
  </si>
  <si>
    <t xml:space="preserve">M0064</t>
  </si>
  <si>
    <t xml:space="preserve">M0065</t>
  </si>
  <si>
    <t xml:space="preserve">M0066</t>
  </si>
  <si>
    <t xml:space="preserve">M0067</t>
  </si>
  <si>
    <t xml:space="preserve">M0068</t>
  </si>
  <si>
    <t xml:space="preserve">M0069</t>
  </si>
  <si>
    <t xml:space="preserve">M0070</t>
  </si>
  <si>
    <t xml:space="preserve">M0071</t>
  </si>
  <si>
    <t xml:space="preserve">M0072</t>
  </si>
  <si>
    <t xml:space="preserve">M0073</t>
  </si>
  <si>
    <t xml:space="preserve">M0074</t>
  </si>
  <si>
    <t xml:space="preserve">M0075</t>
  </si>
  <si>
    <t xml:space="preserve">M0076</t>
  </si>
  <si>
    <t xml:space="preserve">M0077</t>
  </si>
  <si>
    <t xml:space="preserve">M0078</t>
  </si>
  <si>
    <t xml:space="preserve">M0079</t>
  </si>
  <si>
    <t xml:space="preserve">M0080</t>
  </si>
  <si>
    <t xml:space="preserve">M0081</t>
  </si>
  <si>
    <t xml:space="preserve">M0082</t>
  </si>
  <si>
    <t xml:space="preserve">OBS.:</t>
  </si>
  <si>
    <t xml:space="preserve">SER-021</t>
  </si>
  <si>
    <t xml:space="preserve">SER-022</t>
  </si>
  <si>
    <t xml:space="preserve">SER-023</t>
  </si>
  <si>
    <t xml:space="preserve">SER-024</t>
  </si>
  <si>
    <t xml:space="preserve">SER-025</t>
  </si>
  <si>
    <t xml:space="preserve">SER-026</t>
  </si>
  <si>
    <t xml:space="preserve">SER-027</t>
  </si>
  <si>
    <t xml:space="preserve">SER-028</t>
  </si>
  <si>
    <t xml:space="preserve">SER-029</t>
  </si>
  <si>
    <t xml:space="preserve">SER-030</t>
  </si>
  <si>
    <t xml:space="preserve">SER-031</t>
  </si>
  <si>
    <t xml:space="preserve">SER-032</t>
  </si>
  <si>
    <t xml:space="preserve">SER-033</t>
  </si>
  <si>
    <t xml:space="preserve">SER-034</t>
  </si>
  <si>
    <t xml:space="preserve">SER-035</t>
  </si>
  <si>
    <t xml:space="preserve">SER-036</t>
  </si>
  <si>
    <t xml:space="preserve">SER-037</t>
  </si>
  <si>
    <t xml:space="preserve">SER-038</t>
  </si>
  <si>
    <t xml:space="preserve">SER-039</t>
  </si>
  <si>
    <t xml:space="preserve">SER-040</t>
  </si>
  <si>
    <t xml:space="preserve">SER-041</t>
  </si>
  <si>
    <t xml:space="preserve">SER-042</t>
  </si>
  <si>
    <t xml:space="preserve">SER-043</t>
  </si>
  <si>
    <t xml:space="preserve">SER-044</t>
  </si>
  <si>
    <t xml:space="preserve">SER-045</t>
  </si>
  <si>
    <t xml:space="preserve">SER-046</t>
  </si>
  <si>
    <t xml:space="preserve">SER-047</t>
  </si>
  <si>
    <t xml:space="preserve">SER-048</t>
  </si>
  <si>
    <t xml:space="preserve">SER-049</t>
  </si>
  <si>
    <t xml:space="preserve">SER-050</t>
  </si>
  <si>
    <t xml:space="preserve">SER-051</t>
  </si>
  <si>
    <t xml:space="preserve">SER-052</t>
  </si>
  <si>
    <t xml:space="preserve">SER-053</t>
  </si>
  <si>
    <t xml:space="preserve">SER-054</t>
  </si>
  <si>
    <t xml:space="preserve">SER-055</t>
  </si>
  <si>
    <t xml:space="preserve">SER-056</t>
  </si>
  <si>
    <t xml:space="preserve">SER-057</t>
  </si>
  <si>
    <t xml:space="preserve">SER-058</t>
  </si>
  <si>
    <t xml:space="preserve">SER-059</t>
  </si>
  <si>
    <t xml:space="preserve">SER-060</t>
  </si>
  <si>
    <t xml:space="preserve">SER-061</t>
  </si>
  <si>
    <t xml:space="preserve">SER-062</t>
  </si>
  <si>
    <t xml:space="preserve">SER-063</t>
  </si>
  <si>
    <t xml:space="preserve">SER-064</t>
  </si>
  <si>
    <t xml:space="preserve">SER-065</t>
  </si>
  <si>
    <t xml:space="preserve">SER-066</t>
  </si>
  <si>
    <t xml:space="preserve">SER-067</t>
  </si>
  <si>
    <t xml:space="preserve">SER-068</t>
  </si>
  <si>
    <t xml:space="preserve">SER-069</t>
  </si>
  <si>
    <t xml:space="preserve">SER-070</t>
  </si>
  <si>
    <t xml:space="preserve">SER-071</t>
  </si>
  <si>
    <t xml:space="preserve">SER-072</t>
  </si>
  <si>
    <t xml:space="preserve">SER-073</t>
  </si>
  <si>
    <t xml:space="preserve">SER-074</t>
  </si>
</sst>
</file>

<file path=xl/styles.xml><?xml version="1.0" encoding="utf-8"?>
<styleSheet xmlns="http://schemas.openxmlformats.org/spreadsheetml/2006/main">
  <numFmts count="40">
    <numFmt numFmtId="164" formatCode="General"/>
    <numFmt numFmtId="165" formatCode="_-&quot;R$ &quot;* #,##0.00_-;&quot;-R$ &quot;* #,##0.00_-;_-&quot;R$ &quot;* \-??_-;_-@_-"/>
    <numFmt numFmtId="166" formatCode="_(&quot;R$ &quot;* #,##0.00_);_(&quot;R$ &quot;* \(#,##0.00\);_(&quot;R$ &quot;* \-??_);_(@_)"/>
    <numFmt numFmtId="167" formatCode="General_)"/>
    <numFmt numFmtId="168" formatCode="0%"/>
    <numFmt numFmtId="169" formatCode="_-* #,##0.00_-;\-* #,##0.00_-;_-* \-??_-;_-@_-"/>
    <numFmt numFmtId="170" formatCode="dd/mm/yy;@"/>
    <numFmt numFmtId="171" formatCode="0.0000000"/>
    <numFmt numFmtId="172" formatCode="_(* #,##0.00_);_(* \(#,##0.00\);_(* \-??_);_(@_)"/>
    <numFmt numFmtId="173" formatCode="0.00"/>
    <numFmt numFmtId="174" formatCode="#,##0.00"/>
    <numFmt numFmtId="175" formatCode="d/m/yyyy"/>
    <numFmt numFmtId="176" formatCode="0.0%"/>
    <numFmt numFmtId="177" formatCode="0.00%"/>
    <numFmt numFmtId="178" formatCode="0.000"/>
    <numFmt numFmtId="179" formatCode="0\ª"/>
    <numFmt numFmtId="180" formatCode="dd/mm/yy"/>
    <numFmt numFmtId="181" formatCode="0"/>
    <numFmt numFmtId="182" formatCode="_-* #,##0.0_-;\-* #,##0.0_-;_-* \-??_-;_-@_-"/>
    <numFmt numFmtId="183" formatCode="_-&quot;R$&quot;* #,##0.00_-;&quot;-R$&quot;* #,##0.00_-;_-&quot;R$&quot;* \-??_-;_-@_-"/>
    <numFmt numFmtId="184" formatCode="&quot;R$ &quot;#,##0.00;[RED]&quot;-R$ &quot;#,##0.00"/>
    <numFmt numFmtId="185" formatCode="mmmm&quot;, &quot;yyyy;@"/>
    <numFmt numFmtId="186" formatCode="#,##0.000"/>
    <numFmt numFmtId="187" formatCode="_-* #,##0.0000_-;\-* #,##0.0000_-;_-* \-??_-;_-@_-"/>
    <numFmt numFmtId="188" formatCode="&quot;R$ &quot;#,##0.00"/>
    <numFmt numFmtId="189" formatCode="d/mmm"/>
    <numFmt numFmtId="190" formatCode="# ?/?"/>
    <numFmt numFmtId="191" formatCode="[$-F400]h:mm:ss\ AM/PM"/>
    <numFmt numFmtId="192" formatCode="dd\-mmm\-yy"/>
    <numFmt numFmtId="193" formatCode="0.00000%"/>
    <numFmt numFmtId="194" formatCode="hh:mm"/>
    <numFmt numFmtId="195" formatCode="_-* #,##0_-;\-* #,##0_-;_-* \-??_-;_-@_-"/>
    <numFmt numFmtId="196" formatCode="#,##0"/>
    <numFmt numFmtId="197" formatCode="#,##0.0"/>
    <numFmt numFmtId="198" formatCode="@"/>
    <numFmt numFmtId="199" formatCode="0.00&quot; m³&quot;"/>
    <numFmt numFmtId="200" formatCode="0.00&quot; m&quot;"/>
    <numFmt numFmtId="201" formatCode="#,##0.00&quot; km/h&quot;"/>
    <numFmt numFmtId="202" formatCode="#,##0.00&quot; t/m³&quot;"/>
    <numFmt numFmtId="203" formatCode="#,##0.0000&quot; t/m³&quot;"/>
  </numFmts>
  <fonts count="89">
    <font>
      <sz val="11"/>
      <color theme="1"/>
      <name val="Calibri"/>
      <family val="2"/>
      <charset val="1"/>
    </font>
    <font>
      <sz val="10"/>
      <name val="Arial"/>
      <family val="0"/>
    </font>
    <font>
      <sz val="10"/>
      <name val="Arial"/>
      <family val="0"/>
    </font>
    <font>
      <sz val="10"/>
      <name val="Arial"/>
      <family val="0"/>
    </font>
    <font>
      <sz val="10"/>
      <name val="Arial"/>
      <family val="2"/>
      <charset val="1"/>
    </font>
    <font>
      <sz val="10"/>
      <color rgb="FF000000"/>
      <name val="Calibri"/>
      <family val="2"/>
      <charset val="1"/>
    </font>
    <font>
      <sz val="11"/>
      <name val="Calibri"/>
      <family val="2"/>
      <charset val="1"/>
    </font>
    <font>
      <sz val="10"/>
      <color theme="1"/>
      <name val="Calibri"/>
      <family val="2"/>
      <charset val="1"/>
    </font>
    <font>
      <sz val="8"/>
      <name val="Arial"/>
      <family val="2"/>
      <charset val="1"/>
    </font>
    <font>
      <sz val="12"/>
      <name val="Courier New"/>
      <family val="0"/>
      <charset val="1"/>
    </font>
    <font>
      <sz val="10"/>
      <name val="Calibri"/>
      <family val="2"/>
      <charset val="1"/>
    </font>
    <font>
      <b val="true"/>
      <sz val="11"/>
      <name val="Calibri"/>
      <family val="2"/>
      <charset val="1"/>
    </font>
    <font>
      <b val="true"/>
      <sz val="12"/>
      <name val="Calibri"/>
      <family val="2"/>
      <charset val="1"/>
    </font>
    <font>
      <sz val="12"/>
      <name val="Calibri"/>
      <family val="2"/>
      <charset val="1"/>
    </font>
    <font>
      <b val="true"/>
      <sz val="24"/>
      <name val="Calibri"/>
      <family val="2"/>
      <charset val="1"/>
    </font>
    <font>
      <b val="true"/>
      <sz val="16"/>
      <name val="Calibri"/>
      <family val="2"/>
      <charset val="1"/>
    </font>
    <font>
      <b val="true"/>
      <sz val="10"/>
      <color theme="0"/>
      <name val="Calibri"/>
      <family val="2"/>
      <charset val="1"/>
    </font>
    <font>
      <b val="true"/>
      <sz val="10"/>
      <color theme="1"/>
      <name val="Calibri"/>
      <family val="2"/>
      <charset val="1"/>
    </font>
    <font>
      <b val="true"/>
      <sz val="10"/>
      <name val="Calibri"/>
      <family val="2"/>
      <charset val="1"/>
    </font>
    <font>
      <sz val="11"/>
      <color rgb="FF0000FF"/>
      <name val="Calibri"/>
      <family val="2"/>
      <charset val="1"/>
    </font>
    <font>
      <sz val="10"/>
      <color rgb="FF0000FF"/>
      <name val="Calibri"/>
      <family val="2"/>
      <charset val="1"/>
    </font>
    <font>
      <sz val="9"/>
      <color rgb="FF0000FF"/>
      <name val="Calibri"/>
      <family val="2"/>
      <charset val="1"/>
    </font>
    <font>
      <sz val="11"/>
      <color theme="7"/>
      <name val="Calibri"/>
      <family val="2"/>
      <charset val="1"/>
    </font>
    <font>
      <sz val="11"/>
      <color rgb="FFFF0000"/>
      <name val="Calibri"/>
      <family val="2"/>
      <charset val="1"/>
    </font>
    <font>
      <b val="true"/>
      <sz val="10"/>
      <color rgb="FFFF0000"/>
      <name val="Calibri"/>
      <family val="2"/>
      <charset val="1"/>
    </font>
    <font>
      <b val="true"/>
      <sz val="12"/>
      <color rgb="FFFF0000"/>
      <name val="Calibri"/>
      <family val="2"/>
      <charset val="1"/>
    </font>
    <font>
      <b val="true"/>
      <sz val="20"/>
      <color rgb="FFFF0000"/>
      <name val="Calibri"/>
      <family val="2"/>
      <charset val="1"/>
    </font>
    <font>
      <b val="true"/>
      <sz val="11"/>
      <color theme="1"/>
      <name val="Calibri"/>
      <family val="2"/>
      <charset val="1"/>
    </font>
    <font>
      <b val="true"/>
      <sz val="18"/>
      <color theme="3"/>
      <name val="Arial"/>
      <family val="2"/>
      <charset val="1"/>
    </font>
    <font>
      <b val="true"/>
      <sz val="11"/>
      <name val="Arial"/>
      <family val="2"/>
      <charset val="1"/>
    </font>
    <font>
      <sz val="11"/>
      <name val="Arial"/>
      <family val="2"/>
      <charset val="1"/>
    </font>
    <font>
      <b val="true"/>
      <sz val="11"/>
      <color rgb="FF00B050"/>
      <name val="Arial"/>
      <family val="2"/>
      <charset val="1"/>
    </font>
    <font>
      <b val="true"/>
      <sz val="10"/>
      <color rgb="FF00B050"/>
      <name val="Arial"/>
      <family val="2"/>
      <charset val="1"/>
    </font>
    <font>
      <b val="true"/>
      <sz val="10"/>
      <name val="Arial"/>
      <family val="2"/>
      <charset val="1"/>
    </font>
    <font>
      <b val="true"/>
      <sz val="10"/>
      <color theme="3"/>
      <name val="Arial"/>
      <family val="2"/>
      <charset val="1"/>
    </font>
    <font>
      <b val="true"/>
      <sz val="10"/>
      <color rgb="FFFF0000"/>
      <name val="Arial"/>
      <family val="2"/>
      <charset val="1"/>
    </font>
    <font>
      <b val="true"/>
      <sz val="10"/>
      <color theme="0"/>
      <name val="Arial"/>
      <family val="2"/>
      <charset val="1"/>
    </font>
    <font>
      <b val="true"/>
      <sz val="9"/>
      <color rgb="FFFF0000"/>
      <name val="Arial"/>
      <family val="2"/>
      <charset val="1"/>
    </font>
    <font>
      <sz val="10"/>
      <color theme="1"/>
      <name val="Arial"/>
      <family val="2"/>
      <charset val="1"/>
    </font>
    <font>
      <b val="true"/>
      <sz val="10"/>
      <color theme="9" tint="-0.25"/>
      <name val="Arial"/>
      <family val="2"/>
      <charset val="1"/>
    </font>
    <font>
      <sz val="10"/>
      <color rgb="FF00B0F0"/>
      <name val="Arial"/>
      <family val="2"/>
      <charset val="1"/>
    </font>
    <font>
      <b val="true"/>
      <sz val="10"/>
      <color rgb="FF00B0F0"/>
      <name val="Arial"/>
      <family val="2"/>
      <charset val="1"/>
    </font>
    <font>
      <sz val="10"/>
      <color theme="8" tint="-0.5"/>
      <name val="Arial"/>
      <family val="2"/>
      <charset val="1"/>
    </font>
    <font>
      <b val="true"/>
      <sz val="10"/>
      <color theme="8" tint="-0.5"/>
      <name val="Arial"/>
      <family val="2"/>
      <charset val="1"/>
    </font>
    <font>
      <sz val="10"/>
      <color theme="0" tint="-0.5"/>
      <name val="Arial"/>
      <family val="2"/>
      <charset val="1"/>
    </font>
    <font>
      <b val="true"/>
      <sz val="10"/>
      <color theme="0" tint="-0.5"/>
      <name val="Arial"/>
      <family val="2"/>
      <charset val="1"/>
    </font>
    <font>
      <b val="true"/>
      <sz val="10"/>
      <color rgb="FF7030A0"/>
      <name val="Arial"/>
      <family val="2"/>
      <charset val="1"/>
    </font>
    <font>
      <sz val="10"/>
      <color rgb="FFFF0000"/>
      <name val="Arial"/>
      <family val="2"/>
      <charset val="1"/>
    </font>
    <font>
      <b val="true"/>
      <sz val="11"/>
      <color rgb="FFFF0000"/>
      <name val="Calibri"/>
      <family val="2"/>
      <charset val="1"/>
    </font>
    <font>
      <sz val="10"/>
      <color theme="0"/>
      <name val="Arial"/>
      <family val="2"/>
      <charset val="1"/>
    </font>
    <font>
      <sz val="10"/>
      <name val="Arial"/>
      <family val="2"/>
    </font>
    <font>
      <sz val="9"/>
      <color theme="1"/>
      <name val="Calibri"/>
      <family val="2"/>
      <charset val="1"/>
    </font>
    <font>
      <b val="true"/>
      <sz val="9"/>
      <color theme="1"/>
      <name val="Calibri"/>
      <family val="2"/>
      <charset val="1"/>
    </font>
    <font>
      <sz val="8"/>
      <color theme="1"/>
      <name val="Calibri"/>
      <family val="2"/>
      <charset val="1"/>
    </font>
    <font>
      <b val="true"/>
      <sz val="9"/>
      <color rgb="FFFF0000"/>
      <name val="Calibri"/>
      <family val="2"/>
      <charset val="1"/>
    </font>
    <font>
      <sz val="10"/>
      <color theme="0"/>
      <name val="Calibri"/>
      <family val="2"/>
      <charset val="1"/>
    </font>
    <font>
      <b val="true"/>
      <sz val="10"/>
      <color rgb="FF00B050"/>
      <name val="Calibri"/>
      <family val="2"/>
      <charset val="1"/>
    </font>
    <font>
      <sz val="10"/>
      <color rgb="FFFF0000"/>
      <name val="Calibri"/>
      <family val="2"/>
      <charset val="1"/>
    </font>
    <font>
      <sz val="8"/>
      <color rgb="FF000000"/>
      <name val="Segoe UI"/>
      <family val="0"/>
      <charset val="1"/>
    </font>
    <font>
      <b val="true"/>
      <sz val="8"/>
      <name val="Arial"/>
      <family val="2"/>
      <charset val="1"/>
    </font>
    <font>
      <sz val="7.5"/>
      <name val="Arial"/>
      <family val="2"/>
      <charset val="1"/>
    </font>
    <font>
      <sz val="7"/>
      <name val="Arial"/>
      <family val="2"/>
      <charset val="1"/>
    </font>
    <font>
      <sz val="9"/>
      <name val="Arial"/>
      <family val="2"/>
      <charset val="1"/>
    </font>
    <font>
      <b val="true"/>
      <sz val="7.7"/>
      <name val="Arial"/>
      <family val="2"/>
      <charset val="1"/>
    </font>
    <font>
      <sz val="6"/>
      <name val="Arial"/>
      <family val="2"/>
      <charset val="1"/>
    </font>
    <font>
      <sz val="8"/>
      <color rgb="FFFF0000"/>
      <name val="Arial"/>
      <family val="2"/>
      <charset val="1"/>
    </font>
    <font>
      <sz val="8"/>
      <color theme="6" tint="-0.25"/>
      <name val="Arial"/>
      <family val="2"/>
      <charset val="1"/>
    </font>
    <font>
      <sz val="8"/>
      <color rgb="FFFF0000"/>
      <name val="Calibri"/>
      <family val="2"/>
      <charset val="1"/>
    </font>
    <font>
      <b val="true"/>
      <sz val="10"/>
      <color rgb="FF000000"/>
      <name val="Calibri"/>
      <family val="2"/>
      <charset val="1"/>
    </font>
    <font>
      <b val="true"/>
      <sz val="8"/>
      <color theme="1"/>
      <name val="Calibri"/>
      <family val="2"/>
      <charset val="1"/>
    </font>
    <font>
      <sz val="8"/>
      <name val="Calibri"/>
      <family val="2"/>
      <charset val="1"/>
    </font>
    <font>
      <b val="true"/>
      <sz val="10"/>
      <color theme="5"/>
      <name val="Calibri"/>
      <family val="2"/>
      <charset val="1"/>
    </font>
    <font>
      <sz val="10"/>
      <color rgb="FF00B050"/>
      <name val="Calibri"/>
      <family val="2"/>
      <charset val="1"/>
    </font>
    <font>
      <sz val="10"/>
      <name val="Swis721 LtEx BT"/>
      <family val="2"/>
      <charset val="1"/>
    </font>
    <font>
      <b val="true"/>
      <sz val="10"/>
      <name val="Swis721 LtEx BT"/>
      <family val="2"/>
      <charset val="1"/>
    </font>
    <font>
      <b val="true"/>
      <sz val="12"/>
      <name val="Swis721 LtEx BT"/>
      <family val="2"/>
      <charset val="1"/>
    </font>
    <font>
      <sz val="12"/>
      <name val="Swis721 LtEx BT"/>
      <family val="2"/>
      <charset val="1"/>
    </font>
    <font>
      <sz val="9"/>
      <name val="Calibri"/>
      <family val="2"/>
      <charset val="1"/>
    </font>
    <font>
      <i val="true"/>
      <sz val="8"/>
      <name val="Calibri"/>
      <family val="2"/>
      <charset val="1"/>
    </font>
    <font>
      <b val="true"/>
      <sz val="12"/>
      <color theme="3"/>
      <name val="Arial"/>
      <family val="2"/>
      <charset val="1"/>
    </font>
    <font>
      <b val="true"/>
      <sz val="14"/>
      <color theme="1"/>
      <name val="Calibri"/>
      <family val="2"/>
      <charset val="1"/>
    </font>
    <font>
      <b val="true"/>
      <sz val="11"/>
      <color theme="0"/>
      <name val="Calibri"/>
      <family val="2"/>
      <charset val="1"/>
    </font>
    <font>
      <b val="true"/>
      <sz val="11"/>
      <color theme="1"/>
      <name val="Arial"/>
      <family val="2"/>
      <charset val="1"/>
    </font>
    <font>
      <sz val="11"/>
      <color theme="1"/>
      <name val="Arial"/>
      <family val="2"/>
      <charset val="1"/>
    </font>
    <font>
      <i val="true"/>
      <sz val="10"/>
      <color theme="1"/>
      <name val="Calibri"/>
      <family val="2"/>
      <charset val="1"/>
    </font>
    <font>
      <b val="true"/>
      <i val="true"/>
      <sz val="11"/>
      <color rgb="FFFF0000"/>
      <name val="Calibri"/>
      <family val="2"/>
      <charset val="1"/>
    </font>
    <font>
      <i val="true"/>
      <sz val="11"/>
      <color rgb="FFFF0000"/>
      <name val="Calibri"/>
      <family val="2"/>
      <charset val="1"/>
    </font>
    <font>
      <b val="true"/>
      <sz val="11"/>
      <color rgb="FFC00000"/>
      <name val="Calibri"/>
      <family val="2"/>
      <charset val="1"/>
    </font>
    <font>
      <b val="true"/>
      <sz val="11"/>
      <color theme="1"/>
      <name val="Arial Narrow"/>
      <family val="2"/>
      <charset val="1"/>
    </font>
  </fonts>
  <fills count="40">
    <fill>
      <patternFill patternType="none"/>
    </fill>
    <fill>
      <patternFill patternType="gray125"/>
    </fill>
    <fill>
      <patternFill patternType="solid">
        <fgColor theme="0"/>
        <bgColor rgb="FFFFFFCC"/>
      </patternFill>
    </fill>
    <fill>
      <patternFill patternType="solid">
        <fgColor theme="0" tint="-0.15"/>
        <bgColor rgb="FFE0E0E0"/>
      </patternFill>
    </fill>
    <fill>
      <patternFill patternType="solid">
        <fgColor theme="1"/>
        <bgColor rgb="FF003300"/>
      </patternFill>
    </fill>
    <fill>
      <patternFill patternType="solid">
        <fgColor theme="8" tint="0.5999"/>
        <bgColor rgb="FFB9CDE5"/>
      </patternFill>
    </fill>
    <fill>
      <patternFill patternType="solid">
        <fgColor theme="4" tint="0.5999"/>
        <bgColor rgb="FFB7DEE8"/>
      </patternFill>
    </fill>
    <fill>
      <patternFill patternType="solid">
        <fgColor theme="5" tint="0.5999"/>
        <bgColor rgb="FFFAC090"/>
      </patternFill>
    </fill>
    <fill>
      <patternFill patternType="solid">
        <fgColor theme="4" tint="0.7999"/>
        <bgColor rgb="FFE6E0EC"/>
      </patternFill>
    </fill>
    <fill>
      <patternFill patternType="solid">
        <fgColor theme="0" tint="-0.25"/>
        <bgColor rgb="FFCCC1DA"/>
      </patternFill>
    </fill>
    <fill>
      <patternFill patternType="solid">
        <fgColor rgb="FF00B0F0"/>
        <bgColor rgb="FF4BACC6"/>
      </patternFill>
    </fill>
    <fill>
      <patternFill patternType="solid">
        <fgColor theme="9" tint="0.3999"/>
        <bgColor rgb="FFFFCC99"/>
      </patternFill>
    </fill>
    <fill>
      <patternFill patternType="solid">
        <fgColor rgb="FFFF0000"/>
        <bgColor rgb="FFC00000"/>
      </patternFill>
    </fill>
    <fill>
      <patternFill patternType="solid">
        <fgColor rgb="FFFFFF00"/>
        <bgColor rgb="FFFFDA1B"/>
      </patternFill>
    </fill>
    <fill>
      <patternFill patternType="solid">
        <fgColor theme="9" tint="0.5999"/>
        <bgColor rgb="FFFFCC99"/>
      </patternFill>
    </fill>
    <fill>
      <patternFill patternType="solid">
        <fgColor theme="6" tint="0.5999"/>
        <bgColor rgb="FFDDD9C3"/>
      </patternFill>
    </fill>
    <fill>
      <patternFill patternType="solid">
        <fgColor theme="2" tint="-0.25"/>
        <bgColor rgb="FFBFBFBF"/>
      </patternFill>
    </fill>
    <fill>
      <patternFill patternType="solid">
        <fgColor theme="7" tint="0.5999"/>
        <bgColor rgb="FFBFBFBF"/>
      </patternFill>
    </fill>
    <fill>
      <patternFill patternType="solid">
        <fgColor rgb="FFF2ACF4"/>
        <bgColor rgb="FFE6B9B8"/>
      </patternFill>
    </fill>
    <fill>
      <patternFill patternType="solid">
        <fgColor rgb="FFFFFF66"/>
        <bgColor rgb="FFFFFF99"/>
      </patternFill>
    </fill>
    <fill>
      <patternFill patternType="solid">
        <fgColor theme="5" tint="0.3999"/>
        <bgColor rgb="FFB3A2C7"/>
      </patternFill>
    </fill>
    <fill>
      <patternFill patternType="solid">
        <fgColor theme="8"/>
        <bgColor rgb="FF558ED5"/>
      </patternFill>
    </fill>
    <fill>
      <patternFill patternType="solid">
        <fgColor theme="2" tint="-0.5"/>
        <bgColor rgb="FF77933C"/>
      </patternFill>
    </fill>
    <fill>
      <patternFill patternType="solid">
        <fgColor rgb="FF1066A0"/>
        <bgColor rgb="FF215968"/>
      </patternFill>
    </fill>
    <fill>
      <patternFill patternType="solid">
        <fgColor theme="8" tint="0.3999"/>
        <bgColor rgb="FF8EB4E3"/>
      </patternFill>
    </fill>
    <fill>
      <patternFill patternType="solid">
        <fgColor theme="9" tint="-0.25"/>
        <bgColor rgb="FFC0504D"/>
      </patternFill>
    </fill>
    <fill>
      <patternFill patternType="solid">
        <fgColor theme="3" tint="0.3999"/>
        <bgColor rgb="FF4BACC6"/>
      </patternFill>
    </fill>
    <fill>
      <patternFill patternType="solid">
        <fgColor theme="5" tint="0.7999"/>
        <bgColor rgb="FFE6E0EC"/>
      </patternFill>
    </fill>
    <fill>
      <patternFill patternType="solid">
        <fgColor theme="0" tint="-0.35"/>
        <bgColor rgb="FFB3A2C7"/>
      </patternFill>
    </fill>
    <fill>
      <patternFill patternType="solid">
        <fgColor theme="2" tint="-0.1"/>
        <bgColor rgb="FFD9D9D9"/>
      </patternFill>
    </fill>
    <fill>
      <patternFill patternType="solid">
        <fgColor theme="7" tint="0.7999"/>
        <bgColor rgb="FFE0E0E0"/>
      </patternFill>
    </fill>
    <fill>
      <patternFill patternType="solid">
        <fgColor rgb="FFFFCC99"/>
        <bgColor rgb="FFFAC090"/>
      </patternFill>
    </fill>
    <fill>
      <patternFill patternType="solid">
        <fgColor theme="7" tint="0.3999"/>
        <bgColor rgb="FFA6A6A6"/>
      </patternFill>
    </fill>
    <fill>
      <patternFill patternType="solid">
        <fgColor theme="6" tint="0.3999"/>
        <bgColor rgb="FFD7E4BD"/>
      </patternFill>
    </fill>
    <fill>
      <patternFill patternType="solid">
        <fgColor rgb="FFE0E0E0"/>
        <bgColor rgb="FFE6E0EC"/>
      </patternFill>
    </fill>
    <fill>
      <patternFill patternType="solid">
        <fgColor theme="3" tint="0.5999"/>
        <bgColor rgb="FF93CDDD"/>
      </patternFill>
    </fill>
    <fill>
      <patternFill patternType="solid">
        <fgColor theme="3" tint="-0.25"/>
        <bgColor rgb="FF1F497D"/>
      </patternFill>
    </fill>
    <fill>
      <patternFill patternType="solid">
        <fgColor rgb="FFFFDA1B"/>
        <bgColor rgb="FFFFFF00"/>
      </patternFill>
    </fill>
    <fill>
      <patternFill patternType="solid">
        <fgColor rgb="FFFFFFCC"/>
        <bgColor rgb="FFFFFFFF"/>
      </patternFill>
    </fill>
    <fill>
      <patternFill patternType="solid">
        <fgColor rgb="FFFFFF99"/>
        <bgColor rgb="FFFFFFCC"/>
      </patternFill>
    </fill>
  </fills>
  <borders count="129">
    <border diagonalUp="false" diagonalDown="false">
      <left/>
      <right/>
      <top/>
      <bottom/>
      <diagonal/>
    </border>
    <border diagonalUp="false" diagonalDown="false">
      <left style="medium"/>
      <right/>
      <top style="medium"/>
      <bottom/>
      <diagonal/>
    </border>
    <border diagonalUp="false" diagonalDown="false">
      <left/>
      <right style="thin"/>
      <top style="medium"/>
      <bottom/>
      <diagonal/>
    </border>
    <border diagonalUp="false" diagonalDown="false">
      <left style="thin"/>
      <right/>
      <top style="medium"/>
      <bottom/>
      <diagonal/>
    </border>
    <border diagonalUp="false" diagonalDown="false">
      <left/>
      <right/>
      <top style="medium"/>
      <bottom/>
      <diagonal/>
    </border>
    <border diagonalUp="false" diagonalDown="false">
      <left style="medium"/>
      <right/>
      <top/>
      <bottom/>
      <diagonal/>
    </border>
    <border diagonalUp="false" diagonalDown="false">
      <left/>
      <right style="thin"/>
      <top/>
      <bottom/>
      <diagonal/>
    </border>
    <border diagonalUp="false" diagonalDown="false">
      <left style="thin"/>
      <right/>
      <top/>
      <bottom/>
      <diagonal/>
    </border>
    <border diagonalUp="false" diagonalDown="false">
      <left style="medium"/>
      <right/>
      <top/>
      <bottom style="thin"/>
      <diagonal/>
    </border>
    <border diagonalUp="false" diagonalDown="false">
      <left style="medium"/>
      <right/>
      <top style="thin"/>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medium"/>
      <top style="medium"/>
      <bottom style="thin"/>
      <diagonal/>
    </border>
    <border diagonalUp="false" diagonalDown="false">
      <left style="medium"/>
      <right style="thin"/>
      <top style="thin"/>
      <bottom style="thin"/>
      <diagonal/>
    </border>
    <border diagonalUp="false" diagonalDown="false">
      <left/>
      <right style="thin"/>
      <top/>
      <bottom style="thin"/>
      <diagonal/>
    </border>
    <border diagonalUp="false" diagonalDown="false">
      <left style="thin"/>
      <right style="thin"/>
      <top/>
      <bottom style="thin"/>
      <diagonal/>
    </border>
    <border diagonalUp="false" diagonalDown="false">
      <left style="thin"/>
      <right style="medium"/>
      <top/>
      <bottom style="thin"/>
      <diagonal/>
    </border>
    <border diagonalUp="false" diagonalDown="false">
      <left/>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medium"/>
      <top style="thin"/>
      <bottom style="thin"/>
      <diagonal/>
    </border>
    <border diagonalUp="false" diagonalDown="false">
      <left style="medium"/>
      <right/>
      <top style="thin"/>
      <bottom style="thin"/>
      <diagonal/>
    </border>
    <border diagonalUp="false" diagonalDown="false">
      <left style="medium"/>
      <right style="thin"/>
      <top/>
      <bottom style="thin"/>
      <diagonal/>
    </border>
    <border diagonalUp="false" diagonalDown="false">
      <left/>
      <right/>
      <top style="thin"/>
      <bottom style="thin"/>
      <diagonal/>
    </border>
    <border diagonalUp="false" diagonalDown="false">
      <left style="medium"/>
      <right style="medium"/>
      <top/>
      <bottom style="thin"/>
      <diagonal/>
    </border>
    <border diagonalUp="false" diagonalDown="false">
      <left style="medium"/>
      <right style="thin"/>
      <top style="thin"/>
      <bottom/>
      <diagonal/>
    </border>
    <border diagonalUp="false" diagonalDown="false">
      <left style="thin"/>
      <right style="thin"/>
      <top style="thin"/>
      <bottom/>
      <diagonal/>
    </border>
    <border diagonalUp="false" diagonalDown="false">
      <left/>
      <right style="thin"/>
      <top style="thin"/>
      <bottom/>
      <diagonal/>
    </border>
    <border diagonalUp="false" diagonalDown="false">
      <left style="thin"/>
      <right style="medium"/>
      <top style="thin"/>
      <bottom/>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right style="thin"/>
      <top style="thin"/>
      <bottom style="medium"/>
      <diagonal/>
    </border>
    <border diagonalUp="false" diagonalDown="false">
      <left style="thin"/>
      <right style="medium"/>
      <top style="thin"/>
      <bottom style="medium"/>
      <diagonal/>
    </border>
    <border diagonalUp="false" diagonalDown="false">
      <left/>
      <right style="medium"/>
      <top/>
      <bottom/>
      <diagonal/>
    </border>
    <border diagonalUp="false" diagonalDown="false">
      <left/>
      <right/>
      <top/>
      <bottom style="medium"/>
      <diagonal/>
    </border>
    <border diagonalUp="false" diagonalDown="false">
      <left/>
      <right style="medium"/>
      <top/>
      <bottom style="medium"/>
      <diagonal/>
    </border>
    <border diagonalUp="false" diagonalDown="false">
      <left style="medium"/>
      <right style="thin"/>
      <top style="medium"/>
      <bottom style="medium"/>
      <diagonal/>
    </border>
    <border diagonalUp="false" diagonalDown="false">
      <left style="thin"/>
      <right/>
      <top style="thin"/>
      <bottom/>
      <diagonal/>
    </border>
    <border diagonalUp="false" diagonalDown="false">
      <left style="thin"/>
      <right/>
      <top style="thin"/>
      <bottom style="thin"/>
      <diagonal/>
    </border>
    <border diagonalUp="false" diagonalDown="false">
      <left style="medium"/>
      <right style="medium"/>
      <top style="medium"/>
      <bottom style="medium"/>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style="thin"/>
      <right style="thin"/>
      <top/>
      <bottom/>
      <diagonal/>
    </border>
    <border diagonalUp="false" diagonalDown="false">
      <left/>
      <right style="medium"/>
      <top style="thin"/>
      <bottom style="thin"/>
      <diagonal/>
    </border>
    <border diagonalUp="false" diagonalDown="false">
      <left/>
      <right/>
      <top style="thin"/>
      <bottom/>
      <diagonal/>
    </border>
    <border diagonalUp="false" diagonalDown="false">
      <left/>
      <right style="medium"/>
      <top style="thin"/>
      <bottom/>
      <diagonal/>
    </border>
    <border diagonalUp="false" diagonalDown="false">
      <left/>
      <right/>
      <top/>
      <bottom style="thin"/>
      <diagonal/>
    </border>
    <border diagonalUp="false" diagonalDown="false">
      <left/>
      <right style="dotted"/>
      <top style="medium"/>
      <bottom style="dotted"/>
      <diagonal/>
    </border>
    <border diagonalUp="false" diagonalDown="false">
      <left style="dotted"/>
      <right style="medium"/>
      <top style="medium"/>
      <bottom style="dotted"/>
      <diagonal/>
    </border>
    <border diagonalUp="false" diagonalDown="false">
      <left/>
      <right style="dotted"/>
      <top style="dotted"/>
      <bottom style="dotted"/>
      <diagonal/>
    </border>
    <border diagonalUp="false" diagonalDown="false">
      <left style="dotted"/>
      <right style="medium"/>
      <top style="dotted"/>
      <bottom style="dotted"/>
      <diagonal/>
    </border>
    <border diagonalUp="false" diagonalDown="false">
      <left/>
      <right style="dotted"/>
      <top style="dotted"/>
      <bottom style="medium"/>
      <diagonal/>
    </border>
    <border diagonalUp="false" diagonalDown="false">
      <left style="dotted"/>
      <right style="medium"/>
      <top style="dotted"/>
      <bottom style="medium"/>
      <diagonal/>
    </border>
    <border diagonalUp="false" diagonalDown="false">
      <left/>
      <right style="dotted"/>
      <top/>
      <bottom style="dotted"/>
      <diagonal/>
    </border>
    <border diagonalUp="false" diagonalDown="false">
      <left style="dotted"/>
      <right style="medium"/>
      <top/>
      <bottom style="dotted"/>
      <diagonal/>
    </border>
    <border diagonalUp="false" diagonalDown="false">
      <left/>
      <right style="dotted"/>
      <top style="dotted"/>
      <bottom/>
      <diagonal/>
    </border>
    <border diagonalUp="false" diagonalDown="false">
      <left style="dotted"/>
      <right style="medium"/>
      <top style="dotted"/>
      <bottom/>
      <diagonal/>
    </border>
    <border diagonalUp="false" diagonalDown="false">
      <left/>
      <right style="dotted"/>
      <top style="thin"/>
      <bottom style="medium"/>
      <diagonal/>
    </border>
    <border diagonalUp="false" diagonalDown="false">
      <left style="dotted"/>
      <right style="medium"/>
      <top style="thin"/>
      <bottom style="medium"/>
      <diagonal/>
    </border>
    <border diagonalUp="false" diagonalDown="false">
      <left/>
      <right style="medium"/>
      <top style="medium"/>
      <bottom/>
      <diagonal/>
    </border>
    <border diagonalUp="false" diagonalDown="false">
      <left style="thin"/>
      <right style="thin"/>
      <top style="thin"/>
      <bottom style="hair"/>
      <diagonal/>
    </border>
    <border diagonalUp="false" diagonalDown="false">
      <left style="thin"/>
      <right/>
      <top/>
      <bottom style="thin"/>
      <diagonal/>
    </border>
    <border diagonalUp="false" diagonalDown="false">
      <left style="thin"/>
      <right/>
      <top style="thin"/>
      <bottom style="hair"/>
      <diagonal/>
    </border>
    <border diagonalUp="false" diagonalDown="false">
      <left/>
      <right/>
      <top style="thin"/>
      <bottom style="hair"/>
      <diagonal/>
    </border>
    <border diagonalUp="false" diagonalDown="false">
      <left/>
      <right style="thin"/>
      <top style="thin"/>
      <bottom style="hair"/>
      <diagonal/>
    </border>
    <border diagonalUp="false" diagonalDown="false">
      <left style="thin"/>
      <right/>
      <top style="hair"/>
      <bottom style="hair"/>
      <diagonal/>
    </border>
    <border diagonalUp="false" diagonalDown="false">
      <left/>
      <right/>
      <top style="hair"/>
      <bottom style="hair"/>
      <diagonal/>
    </border>
    <border diagonalUp="false" diagonalDown="false">
      <left/>
      <right style="thin"/>
      <top style="hair"/>
      <bottom style="hair"/>
      <diagonal/>
    </border>
    <border diagonalUp="false" diagonalDown="false">
      <left style="thin"/>
      <right/>
      <top style="hair"/>
      <bottom style="thin"/>
      <diagonal/>
    </border>
    <border diagonalUp="false" diagonalDown="false">
      <left/>
      <right/>
      <top style="hair"/>
      <bottom style="thin"/>
      <diagonal/>
    </border>
    <border diagonalUp="false" diagonalDown="false">
      <left/>
      <right style="thin"/>
      <top style="hair"/>
      <bottom style="thin"/>
      <diagonal/>
    </border>
    <border diagonalUp="false" diagonalDown="false">
      <left style="medium"/>
      <right/>
      <top/>
      <bottom style="medium"/>
      <diagonal/>
    </border>
    <border diagonalUp="false" diagonalDown="false">
      <left style="thin"/>
      <right style="thin"/>
      <top style="hair"/>
      <bottom style="hair"/>
      <diagonal/>
    </border>
    <border diagonalUp="false" diagonalDown="false">
      <left style="thin"/>
      <right style="hair"/>
      <top style="hair"/>
      <bottom style="hair"/>
      <diagonal/>
    </border>
    <border diagonalUp="false" diagonalDown="false">
      <left style="hair"/>
      <right style="thin"/>
      <top style="hair"/>
      <bottom style="hair"/>
      <diagonal/>
    </border>
    <border diagonalUp="false" diagonalDown="false">
      <left/>
      <right/>
      <top style="hair"/>
      <bottom/>
      <diagonal/>
    </border>
    <border diagonalUp="false" diagonalDown="false">
      <left style="thin"/>
      <right/>
      <top style="hair"/>
      <bottom/>
      <diagonal/>
    </border>
    <border diagonalUp="false" diagonalDown="false">
      <left style="thin"/>
      <right style="hair"/>
      <top style="hair"/>
      <bottom/>
      <diagonal/>
    </border>
    <border diagonalUp="false" diagonalDown="false">
      <left style="thin"/>
      <right style="thin"/>
      <top style="hair"/>
      <bottom/>
      <diagonal/>
    </border>
    <border diagonalUp="false" diagonalDown="false">
      <left style="thin"/>
      <right style="thin"/>
      <top style="hair"/>
      <bottom style="thin"/>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right/>
      <top/>
      <bottom style="hair"/>
      <diagonal/>
    </border>
    <border diagonalUp="false" diagonalDown="false">
      <left/>
      <right style="thin"/>
      <top/>
      <bottom style="hair"/>
      <diagonal/>
    </border>
    <border diagonalUp="false" diagonalDown="false">
      <left style="hair"/>
      <right style="thin"/>
      <top style="thin"/>
      <bottom style="hair"/>
      <diagonal/>
    </border>
    <border diagonalUp="false" diagonalDown="false">
      <left/>
      <right style="thin"/>
      <top style="hair"/>
      <bottom/>
      <diagonal/>
    </border>
    <border diagonalUp="false" diagonalDown="false">
      <left style="hair"/>
      <right style="thin"/>
      <top style="hair"/>
      <bottom style="thin"/>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thin"/>
      <right style="hair"/>
      <top style="hair"/>
      <bottom style="thin"/>
      <diagonal/>
    </border>
    <border diagonalUp="false" diagonalDown="false">
      <left style="hair"/>
      <right style="hair"/>
      <top style="hair"/>
      <bottom style="thin"/>
      <diagonal/>
    </border>
    <border diagonalUp="false" diagonalDown="false">
      <left style="thin"/>
      <right style="hair"/>
      <top style="thin"/>
      <bottom/>
      <diagonal/>
    </border>
    <border diagonalUp="false" diagonalDown="false">
      <left style="hair"/>
      <right/>
      <top style="thin"/>
      <bottom style="hair"/>
      <diagonal/>
    </border>
    <border diagonalUp="false" diagonalDown="false">
      <left style="medium"/>
      <right/>
      <top style="medium"/>
      <bottom style="thin"/>
      <diagonal/>
    </border>
    <border diagonalUp="false" diagonalDown="false">
      <left/>
      <right/>
      <top style="medium"/>
      <bottom style="thin"/>
      <diagonal/>
    </border>
    <border diagonalUp="false" diagonalDown="false">
      <left/>
      <right style="medium"/>
      <top style="medium"/>
      <bottom style="thin"/>
      <diagonal/>
    </border>
    <border diagonalUp="false" diagonalDown="false">
      <left style="thin"/>
      <right/>
      <top style="thin"/>
      <bottom style="medium"/>
      <diagonal/>
    </border>
    <border diagonalUp="false" diagonalDown="false">
      <left style="medium"/>
      <right style="thin"/>
      <top style="medium"/>
      <bottom/>
      <diagonal/>
    </border>
    <border diagonalUp="false" diagonalDown="false">
      <left style="thin"/>
      <right style="thin"/>
      <top style="medium"/>
      <bottom style="medium"/>
      <diagonal/>
    </border>
    <border diagonalUp="false" diagonalDown="false">
      <left style="thin"/>
      <right style="medium"/>
      <top style="medium"/>
      <bottom style="medium"/>
      <diagonal/>
    </border>
    <border diagonalUp="false" diagonalDown="false">
      <left style="thin"/>
      <right style="thin"/>
      <top style="medium"/>
      <bottom/>
      <diagonal/>
    </border>
    <border diagonalUp="false" diagonalDown="false">
      <left style="thin"/>
      <right style="medium"/>
      <top style="medium"/>
      <bottom/>
      <diagonal/>
    </border>
    <border diagonalUp="false" diagonalDown="false">
      <left style="medium"/>
      <right style="thin"/>
      <top/>
      <bottom/>
      <diagonal/>
    </border>
    <border diagonalUp="false" diagonalDown="false">
      <left style="thin"/>
      <right style="medium"/>
      <top/>
      <bottom/>
      <diagonal/>
    </border>
    <border diagonalUp="false" diagonalDown="false">
      <left style="medium"/>
      <right style="thin"/>
      <top/>
      <bottom style="medium"/>
      <diagonal/>
    </border>
    <border diagonalUp="false" diagonalDown="false">
      <left style="thin"/>
      <right style="thin"/>
      <top/>
      <bottom style="medium"/>
      <diagonal/>
    </border>
    <border diagonalUp="false" diagonalDown="false">
      <left style="thin"/>
      <right style="medium"/>
      <top/>
      <bottom style="medium"/>
      <diagonal/>
    </border>
    <border diagonalUp="false" diagonalDown="false">
      <left style="hair"/>
      <right style="hair"/>
      <top/>
      <bottom style="hair"/>
      <diagonal/>
    </border>
    <border diagonalUp="false" diagonalDown="false">
      <left style="thin"/>
      <right/>
      <top/>
      <bottom style="hair"/>
      <diagonal/>
    </border>
    <border diagonalUp="false" diagonalDown="false">
      <left style="thin"/>
      <right style="thin"/>
      <top/>
      <bottom style="hair"/>
      <diagonal/>
    </border>
    <border diagonalUp="false" diagonalDown="false">
      <left style="medium"/>
      <right style="medium"/>
      <top style="medium"/>
      <bottom/>
      <diagonal/>
    </border>
    <border diagonalUp="false" diagonalDown="false">
      <left style="hair"/>
      <right/>
      <top/>
      <bottom/>
      <diagonal/>
    </border>
    <border diagonalUp="false" diagonalDown="false">
      <left style="thin"/>
      <right style="dotted"/>
      <top style="thin"/>
      <bottom style="dotted"/>
      <diagonal/>
    </border>
    <border diagonalUp="false" diagonalDown="false">
      <left style="dotted"/>
      <right style="dotted"/>
      <top style="thin"/>
      <bottom style="dotted"/>
      <diagonal/>
    </border>
    <border diagonalUp="false" diagonalDown="false">
      <left style="dotted"/>
      <right style="thin"/>
      <top style="thin"/>
      <bottom style="dotted"/>
      <diagonal/>
    </border>
    <border diagonalUp="false" diagonalDown="false">
      <left style="thin"/>
      <right style="dotted"/>
      <top/>
      <bottom style="dotted"/>
      <diagonal/>
    </border>
    <border diagonalUp="false" diagonalDown="false">
      <left style="dotted"/>
      <right style="dotted"/>
      <top/>
      <bottom style="dotted"/>
      <diagonal/>
    </border>
    <border diagonalUp="false" diagonalDown="false">
      <left style="dotted"/>
      <right style="thin"/>
      <top/>
      <bottom style="dotted"/>
      <diagonal/>
    </border>
    <border diagonalUp="false" diagonalDown="false">
      <left style="dotted"/>
      <right style="thin"/>
      <top style="dotted"/>
      <bottom style="dotted"/>
      <diagonal/>
    </border>
    <border diagonalUp="false" diagonalDown="false">
      <left style="dotted"/>
      <right style="dotted"/>
      <top style="dotted"/>
      <bottom style="dotted"/>
      <diagonal/>
    </border>
    <border diagonalUp="false" diagonalDown="false">
      <left style="thin"/>
      <right style="dotted"/>
      <top style="dotted"/>
      <bottom style="dotted"/>
      <diagonal/>
    </border>
    <border diagonalUp="false" diagonalDown="false">
      <left style="thin"/>
      <right style="dotted"/>
      <top style="dotted"/>
      <bottom style="thin"/>
      <diagonal/>
    </border>
    <border diagonalUp="false" diagonalDown="false">
      <left style="dotted"/>
      <right style="dotted"/>
      <top style="dotted"/>
      <bottom style="thin"/>
      <diagonal/>
    </border>
    <border diagonalUp="false" diagonalDown="false">
      <left style="dotted"/>
      <right style="thin"/>
      <top style="dotted"/>
      <bottom style="thin"/>
      <diagonal/>
    </border>
    <border diagonalUp="false" diagonalDown="false">
      <left style="thin">
        <color theme="0"/>
      </left>
      <right style="thin">
        <color theme="0"/>
      </right>
      <top style="thin">
        <color theme="0"/>
      </top>
      <bottom style="thin">
        <color theme="0"/>
      </bottom>
      <diagonal/>
    </border>
    <border diagonalUp="false" diagonalDown="false">
      <left/>
      <right/>
      <top/>
      <bottom style="thin">
        <color theme="0" tint="-0.15"/>
      </bottom>
      <diagonal/>
    </border>
    <border diagonalUp="false" diagonalDown="false">
      <left/>
      <right/>
      <top style="thin">
        <color theme="0" tint="-0.15"/>
      </top>
      <bottom style="thin">
        <color theme="0" tint="-0.15"/>
      </bottom>
      <diagonal/>
    </border>
    <border diagonalUp="false" diagonalDown="false">
      <left/>
      <right/>
      <top style="thin">
        <color theme="0" tint="-0.15"/>
      </top>
      <bottom/>
      <diagonal/>
    </border>
  </borders>
  <cellStyleXfs count="10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9"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183"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7" fontId="9" fillId="0" borderId="0" applyFont="true" applyBorder="true" applyAlignment="true" applyProtection="true">
      <alignment horizontal="general" vertical="bottom" textRotation="0" wrapText="false" indent="0" shrinkToFit="false"/>
      <protection locked="true" hidden="false"/>
    </xf>
    <xf numFmtId="168"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70" fontId="0" fillId="0" borderId="0" applyFont="true" applyBorder="false" applyAlignment="true" applyProtection="false">
      <alignment horizontal="general" vertical="bottom" textRotation="0" wrapText="false" indent="0" shrinkToFit="false"/>
    </xf>
    <xf numFmtId="171"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70"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70"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cellStyleXfs>
  <cellXfs count="1316">
    <xf numFmtId="164" fontId="0" fillId="0" borderId="0" xfId="0" applyFont="false" applyBorder="false" applyAlignment="false" applyProtection="false">
      <alignment horizontal="general" vertical="bottom" textRotation="0" wrapText="false" indent="0" shrinkToFit="false"/>
      <protection locked="true" hidden="false"/>
    </xf>
    <xf numFmtId="164" fontId="10" fillId="0" borderId="0" xfId="42" applyFont="true" applyBorder="false" applyAlignment="false" applyProtection="false">
      <alignment horizontal="general" vertical="bottom" textRotation="0" wrapText="false" indent="0" shrinkToFit="false"/>
      <protection locked="true" hidden="false"/>
    </xf>
    <xf numFmtId="164" fontId="10" fillId="0" borderId="0" xfId="42" applyFont="true" applyBorder="false" applyAlignment="true" applyProtection="false">
      <alignment horizontal="center" vertical="center" textRotation="0" wrapText="false" indent="0" shrinkToFit="false"/>
      <protection locked="true" hidden="false"/>
    </xf>
    <xf numFmtId="169" fontId="0" fillId="0" borderId="0" xfId="15" applyFont="true" applyBorder="true" applyAlignment="true" applyProtection="true">
      <alignment horizontal="general" vertical="bottom" textRotation="0" wrapText="false" indent="0" shrinkToFit="false"/>
      <protection locked="true" hidden="false"/>
    </xf>
    <xf numFmtId="169" fontId="10" fillId="0" borderId="0" xfId="15" applyFont="true" applyBorder="true" applyAlignment="true" applyProtection="true">
      <alignment horizontal="general" vertical="bottom" textRotation="0" wrapText="false" indent="0" shrinkToFit="false"/>
      <protection locked="true" hidden="false"/>
    </xf>
    <xf numFmtId="164" fontId="10" fillId="2" borderId="1" xfId="42" applyFont="true" applyBorder="true" applyAlignment="false" applyProtection="false">
      <alignment horizontal="general" vertical="bottom" textRotation="0" wrapText="false" indent="0" shrinkToFit="false"/>
      <protection locked="true" hidden="false"/>
    </xf>
    <xf numFmtId="164" fontId="11" fillId="2" borderId="1" xfId="42" applyFont="true" applyBorder="true" applyAlignment="false" applyProtection="false">
      <alignment horizontal="general" vertical="bottom" textRotation="0" wrapText="false" indent="0" shrinkToFit="false"/>
      <protection locked="true" hidden="false"/>
    </xf>
    <xf numFmtId="164" fontId="11" fillId="2" borderId="2" xfId="42" applyFont="true" applyBorder="true" applyAlignment="false" applyProtection="false">
      <alignment horizontal="general" vertical="bottom" textRotation="0" wrapText="false" indent="0" shrinkToFit="false"/>
      <protection locked="true" hidden="false"/>
    </xf>
    <xf numFmtId="164" fontId="12" fillId="2" borderId="3" xfId="42" applyFont="true" applyBorder="true" applyAlignment="true" applyProtection="false">
      <alignment horizontal="center" vertical="center" textRotation="0" wrapText="false" indent="0" shrinkToFit="false"/>
      <protection locked="true" hidden="false"/>
    </xf>
    <xf numFmtId="169" fontId="12" fillId="2" borderId="4" xfId="15" applyFont="true" applyBorder="true" applyAlignment="true" applyProtection="true">
      <alignment horizontal="general" vertical="center" textRotation="0" wrapText="false" indent="0" shrinkToFit="false"/>
      <protection locked="true" hidden="false"/>
    </xf>
    <xf numFmtId="173" fontId="0" fillId="0" borderId="4" xfId="0" applyFont="true" applyBorder="true" applyAlignment="true" applyProtection="false">
      <alignment horizontal="left" vertical="center" textRotation="0" wrapText="true" indent="0" shrinkToFit="false"/>
      <protection locked="true" hidden="false"/>
    </xf>
    <xf numFmtId="164" fontId="13" fillId="2" borderId="4" xfId="42" applyFont="true" applyBorder="true" applyAlignment="false" applyProtection="false">
      <alignment horizontal="general" vertical="bottom" textRotation="0" wrapText="false" indent="0" shrinkToFit="false"/>
      <protection locked="true" hidden="false"/>
    </xf>
    <xf numFmtId="174" fontId="10" fillId="2" borderId="5" xfId="42" applyFont="true" applyBorder="true" applyAlignment="false" applyProtection="false">
      <alignment horizontal="general" vertical="bottom" textRotation="0" wrapText="false" indent="0" shrinkToFit="false"/>
      <protection locked="true" hidden="false"/>
    </xf>
    <xf numFmtId="164" fontId="10" fillId="2" borderId="5" xfId="42" applyFont="true" applyBorder="true" applyAlignment="false" applyProtection="false">
      <alignment horizontal="general" vertical="bottom" textRotation="0" wrapText="false" indent="0" shrinkToFit="false"/>
      <protection locked="true" hidden="false"/>
    </xf>
    <xf numFmtId="174" fontId="14" fillId="2" borderId="6" xfId="55" applyFont="true" applyBorder="true" applyAlignment="true" applyProtection="false">
      <alignment horizontal="center" vertical="center" textRotation="0" wrapText="false" indent="0" shrinkToFit="false"/>
      <protection locked="true" hidden="false"/>
    </xf>
    <xf numFmtId="164" fontId="12" fillId="2" borderId="7" xfId="42" applyFont="true" applyBorder="true" applyAlignment="true" applyProtection="false">
      <alignment horizontal="center" vertical="center" textRotation="0" wrapText="false" indent="0" shrinkToFit="false"/>
      <protection locked="true" hidden="false"/>
    </xf>
    <xf numFmtId="164" fontId="12" fillId="3" borderId="0" xfId="42" applyFont="true" applyBorder="true" applyAlignment="true" applyProtection="true">
      <alignment horizontal="center" vertical="center" textRotation="0" wrapText="true" indent="0" shrinkToFit="false"/>
      <protection locked="false" hidden="false"/>
    </xf>
    <xf numFmtId="164" fontId="11" fillId="2" borderId="5" xfId="42" applyFont="true" applyBorder="true" applyAlignment="false" applyProtection="false">
      <alignment horizontal="general" vertical="bottom" textRotation="0" wrapText="false" indent="0" shrinkToFit="false"/>
      <protection locked="true" hidden="false"/>
    </xf>
    <xf numFmtId="169" fontId="15" fillId="2" borderId="6" xfId="55" applyFont="true" applyBorder="true" applyAlignment="true" applyProtection="false">
      <alignment horizontal="center" vertical="center" textRotation="0" wrapText="false" indent="0" shrinkToFit="false"/>
      <protection locked="true" hidden="false"/>
    </xf>
    <xf numFmtId="175" fontId="12" fillId="3" borderId="0" xfId="42" applyFont="true" applyBorder="true" applyAlignment="true" applyProtection="true">
      <alignment horizontal="center" vertical="center" textRotation="0" wrapText="true" indent="0" shrinkToFit="false"/>
      <protection locked="false" hidden="false"/>
    </xf>
    <xf numFmtId="164" fontId="10" fillId="2" borderId="8" xfId="42" applyFont="true" applyBorder="true" applyAlignment="false" applyProtection="false">
      <alignment horizontal="general" vertical="bottom" textRotation="0" wrapText="false" indent="0" shrinkToFit="false"/>
      <protection locked="true" hidden="false"/>
    </xf>
    <xf numFmtId="169" fontId="6" fillId="2" borderId="0" xfId="42" applyFont="true" applyBorder="false" applyAlignment="true" applyProtection="false">
      <alignment horizontal="center" vertical="bottom" textRotation="0" wrapText="false" indent="0" shrinkToFit="false"/>
      <protection locked="true" hidden="false"/>
    </xf>
    <xf numFmtId="164" fontId="12" fillId="2" borderId="7" xfId="42" applyFont="true" applyBorder="true" applyAlignment="true" applyProtection="true">
      <alignment horizontal="center" vertical="center" textRotation="0" wrapText="true" indent="0" shrinkToFit="false"/>
      <protection locked="false" hidden="false"/>
    </xf>
    <xf numFmtId="164" fontId="16" fillId="4" borderId="9" xfId="42" applyFont="true" applyBorder="true" applyAlignment="true" applyProtection="false">
      <alignment horizontal="center" vertical="center" textRotation="0" wrapText="false" indent="0" shrinkToFit="false"/>
      <protection locked="true" hidden="false"/>
    </xf>
    <xf numFmtId="164" fontId="17" fillId="5" borderId="10" xfId="42" applyFont="true" applyBorder="true" applyAlignment="true" applyProtection="false">
      <alignment horizontal="center" vertical="center" textRotation="0" wrapText="true" indent="0" shrinkToFit="false"/>
      <protection locked="true" hidden="false"/>
    </xf>
    <xf numFmtId="164" fontId="17" fillId="5" borderId="11" xfId="42" applyFont="true" applyBorder="true" applyAlignment="true" applyProtection="false">
      <alignment horizontal="center" vertical="center" textRotation="0" wrapText="true" indent="0" shrinkToFit="false"/>
      <protection locked="true" hidden="false"/>
    </xf>
    <xf numFmtId="169" fontId="17" fillId="5" borderId="11" xfId="15" applyFont="true" applyBorder="true" applyAlignment="true" applyProtection="true">
      <alignment horizontal="center" vertical="center" textRotation="0" wrapText="true" indent="0" shrinkToFit="false"/>
      <protection locked="true" hidden="false"/>
    </xf>
    <xf numFmtId="169" fontId="17" fillId="5" borderId="3" xfId="15" applyFont="true" applyBorder="true" applyAlignment="true" applyProtection="true">
      <alignment horizontal="center" vertical="center" textRotation="0" wrapText="true" indent="0" shrinkToFit="false"/>
      <protection locked="true" hidden="false"/>
    </xf>
    <xf numFmtId="164" fontId="17" fillId="5" borderId="12" xfId="42" applyFont="true" applyBorder="true" applyAlignment="true" applyProtection="false">
      <alignment horizontal="center" vertical="center" textRotation="0" wrapText="true" indent="0" shrinkToFit="false"/>
      <protection locked="true" hidden="false"/>
    </xf>
    <xf numFmtId="164" fontId="10" fillId="0" borderId="0" xfId="42" applyFont="true" applyBorder="false" applyAlignment="true" applyProtection="false">
      <alignment horizontal="center" vertical="bottom" textRotation="0" wrapText="false" indent="0" shrinkToFit="false"/>
      <protection locked="true" hidden="false"/>
    </xf>
    <xf numFmtId="164" fontId="17" fillId="5" borderId="13" xfId="42" applyFont="true" applyBorder="true" applyAlignment="true" applyProtection="false">
      <alignment horizontal="center" vertical="center" textRotation="0" wrapText="true" indent="0" shrinkToFit="false"/>
      <protection locked="true" hidden="false"/>
    </xf>
    <xf numFmtId="169" fontId="17" fillId="5" borderId="13" xfId="15" applyFont="true" applyBorder="true" applyAlignment="true" applyProtection="true">
      <alignment horizontal="center" vertical="center" textRotation="0" wrapText="false" indent="0" shrinkToFit="false"/>
      <protection locked="true" hidden="false"/>
    </xf>
    <xf numFmtId="164" fontId="17" fillId="5" borderId="13" xfId="42" applyFont="true" applyBorder="true" applyAlignment="true" applyProtection="false">
      <alignment horizontal="center" vertical="center" textRotation="0" wrapText="false" indent="0" shrinkToFit="false"/>
      <protection locked="true" hidden="false"/>
    </xf>
    <xf numFmtId="169" fontId="17" fillId="5" borderId="13" xfId="15" applyFont="true" applyBorder="true" applyAlignment="true" applyProtection="true">
      <alignment horizontal="center" vertical="center" textRotation="0" wrapText="true" indent="0" shrinkToFit="false"/>
      <protection locked="true" hidden="false"/>
    </xf>
    <xf numFmtId="164" fontId="16" fillId="4" borderId="5" xfId="42" applyFont="true" applyBorder="true" applyAlignment="true" applyProtection="false">
      <alignment horizontal="center" vertical="center" textRotation="0" wrapText="false" indent="0" shrinkToFit="false"/>
      <protection locked="true" hidden="false"/>
    </xf>
    <xf numFmtId="169" fontId="17" fillId="5" borderId="14" xfId="15" applyFont="true" applyBorder="true" applyAlignment="true" applyProtection="true">
      <alignment horizontal="center" vertical="center" textRotation="0" wrapText="true" indent="0" shrinkToFit="false"/>
      <protection locked="true" hidden="false"/>
    </xf>
    <xf numFmtId="169" fontId="17" fillId="5" borderId="15" xfId="15" applyFont="true" applyBorder="true" applyAlignment="true" applyProtection="true">
      <alignment horizontal="center" vertical="center" textRotation="0" wrapText="false" indent="0" shrinkToFit="false"/>
      <protection locked="true" hidden="false"/>
    </xf>
    <xf numFmtId="169" fontId="17" fillId="5" borderId="16" xfId="15" applyFont="true" applyBorder="true" applyAlignment="true" applyProtection="true">
      <alignment horizontal="center" vertical="center" textRotation="0" wrapText="false" indent="0" shrinkToFit="false"/>
      <protection locked="true" hidden="false"/>
    </xf>
    <xf numFmtId="169" fontId="17" fillId="5" borderId="17" xfId="15" applyFont="true" applyBorder="true" applyAlignment="true" applyProtection="true">
      <alignment horizontal="center" vertical="center" textRotation="0" wrapText="false" indent="0" shrinkToFit="false"/>
      <protection locked="true" hidden="false"/>
    </xf>
    <xf numFmtId="169" fontId="17" fillId="5" borderId="14" xfId="15" applyFont="true" applyBorder="true" applyAlignment="true" applyProtection="true">
      <alignment horizontal="center" vertical="center" textRotation="0" wrapText="false" indent="0" shrinkToFit="false"/>
      <protection locked="true" hidden="false"/>
    </xf>
    <xf numFmtId="169" fontId="17" fillId="5" borderId="18" xfId="15" applyFont="true" applyBorder="true" applyAlignment="true" applyProtection="true">
      <alignment horizontal="center" vertical="center" textRotation="0" wrapText="false" indent="0" shrinkToFit="false"/>
      <protection locked="true" hidden="false"/>
    </xf>
    <xf numFmtId="169" fontId="17" fillId="5" borderId="19" xfId="15" applyFont="true" applyBorder="true" applyAlignment="true" applyProtection="true">
      <alignment horizontal="center" vertical="center" textRotation="0" wrapText="false" indent="0" shrinkToFit="false"/>
      <protection locked="true" hidden="false"/>
    </xf>
    <xf numFmtId="169" fontId="17" fillId="5" borderId="20" xfId="15" applyFont="true" applyBorder="true" applyAlignment="true" applyProtection="true">
      <alignment horizontal="center" vertical="center" textRotation="0" wrapText="false" indent="0" shrinkToFit="false"/>
      <protection locked="true" hidden="false"/>
    </xf>
    <xf numFmtId="169" fontId="17" fillId="5" borderId="21" xfId="15" applyFont="true" applyBorder="true" applyAlignment="true" applyProtection="true">
      <alignment horizontal="center" vertical="center" textRotation="0" wrapText="false" indent="0" shrinkToFit="false"/>
      <protection locked="true" hidden="false"/>
    </xf>
    <xf numFmtId="169" fontId="17" fillId="5" borderId="22" xfId="15" applyFont="true" applyBorder="true" applyAlignment="true" applyProtection="true">
      <alignment horizontal="center" vertical="center" textRotation="0" wrapText="false" indent="0" shrinkToFit="false"/>
      <protection locked="true" hidden="false"/>
    </xf>
    <xf numFmtId="164" fontId="17" fillId="5" borderId="18" xfId="42" applyFont="true" applyBorder="true" applyAlignment="true" applyProtection="false">
      <alignment horizontal="center" vertical="center" textRotation="0" wrapText="false" indent="0" shrinkToFit="false"/>
      <protection locked="true" hidden="false"/>
    </xf>
    <xf numFmtId="164" fontId="18" fillId="0" borderId="5" xfId="42" applyFont="true" applyBorder="true" applyAlignment="true" applyProtection="false">
      <alignment horizontal="center" vertical="center" textRotation="0" wrapText="false" indent="0" shrinkToFit="false"/>
      <protection locked="true" hidden="false"/>
    </xf>
    <xf numFmtId="164" fontId="18" fillId="0" borderId="23" xfId="42" applyFont="true" applyBorder="true" applyAlignment="true" applyProtection="false">
      <alignment horizontal="center" vertical="center" textRotation="0" wrapText="false" indent="0" shrinkToFit="false"/>
      <protection locked="true" hidden="false"/>
    </xf>
    <xf numFmtId="164" fontId="18" fillId="0" borderId="16" xfId="42" applyFont="true" applyBorder="true" applyAlignment="true" applyProtection="false">
      <alignment horizontal="general" vertical="center" textRotation="0" wrapText="false" indent="0" shrinkToFit="false"/>
      <protection locked="true" hidden="false"/>
    </xf>
    <xf numFmtId="164" fontId="18" fillId="0" borderId="16" xfId="42" applyFont="true" applyBorder="true" applyAlignment="true" applyProtection="false">
      <alignment horizontal="center" vertical="center" textRotation="0" wrapText="false" indent="0" shrinkToFit="false"/>
      <protection locked="true" hidden="false"/>
    </xf>
    <xf numFmtId="169" fontId="18" fillId="0" borderId="16" xfId="15" applyFont="true" applyBorder="true" applyAlignment="true" applyProtection="true">
      <alignment horizontal="center" vertical="center" textRotation="0" wrapText="false" indent="0" shrinkToFit="false"/>
      <protection locked="true" hidden="false"/>
    </xf>
    <xf numFmtId="169" fontId="18" fillId="0" borderId="23" xfId="15" applyFont="true" applyBorder="true" applyAlignment="true" applyProtection="true">
      <alignment horizontal="center" vertical="center" textRotation="0" wrapText="false" indent="0" shrinkToFit="false"/>
      <protection locked="true" hidden="false"/>
    </xf>
    <xf numFmtId="169" fontId="18" fillId="0" borderId="18" xfId="15" applyFont="true" applyBorder="true" applyAlignment="true" applyProtection="true">
      <alignment horizontal="center" vertical="bottom" textRotation="0" wrapText="false" indent="0" shrinkToFit="false"/>
      <protection locked="true" hidden="false"/>
    </xf>
    <xf numFmtId="169" fontId="18" fillId="0" borderId="19" xfId="15" applyFont="true" applyBorder="true" applyAlignment="true" applyProtection="true">
      <alignment horizontal="center" vertical="bottom" textRotation="0" wrapText="false" indent="0" shrinkToFit="false"/>
      <protection locked="true" hidden="false"/>
    </xf>
    <xf numFmtId="169" fontId="18" fillId="0" borderId="20" xfId="15" applyFont="true" applyBorder="true" applyAlignment="true" applyProtection="true">
      <alignment horizontal="center" vertical="bottom" textRotation="0" wrapText="false" indent="0" shrinkToFit="false"/>
      <protection locked="true" hidden="false"/>
    </xf>
    <xf numFmtId="169" fontId="18" fillId="0" borderId="14" xfId="15" applyFont="true" applyBorder="true" applyAlignment="true" applyProtection="true">
      <alignment horizontal="center" vertical="bottom" textRotation="0" wrapText="false" indent="0" shrinkToFit="false"/>
      <protection locked="true" hidden="false"/>
    </xf>
    <xf numFmtId="169" fontId="18" fillId="0" borderId="21" xfId="15" applyFont="true" applyBorder="true" applyAlignment="true" applyProtection="true">
      <alignment horizontal="center" vertical="bottom" textRotation="0" wrapText="false" indent="0" shrinkToFit="false"/>
      <protection locked="true" hidden="false"/>
    </xf>
    <xf numFmtId="169" fontId="18" fillId="0" borderId="24" xfId="15" applyFont="true" applyBorder="true" applyAlignment="true" applyProtection="true">
      <alignment horizontal="center" vertical="bottom" textRotation="0" wrapText="false" indent="0" shrinkToFit="false"/>
      <protection locked="true" hidden="false"/>
    </xf>
    <xf numFmtId="169" fontId="18" fillId="0" borderId="25" xfId="15" applyFont="true" applyBorder="true" applyAlignment="true" applyProtection="true">
      <alignment horizontal="center" vertical="bottom" textRotation="0" wrapText="false" indent="0" shrinkToFit="false"/>
      <protection locked="true" hidden="false"/>
    </xf>
    <xf numFmtId="168" fontId="10" fillId="0" borderId="17" xfId="19" applyFont="true" applyBorder="true" applyAlignment="true" applyProtection="true">
      <alignment horizontal="center" vertical="bottom" textRotation="0" wrapText="false" indent="0" shrinkToFit="false"/>
      <protection locked="true" hidden="false"/>
    </xf>
    <xf numFmtId="164" fontId="17" fillId="5" borderId="5" xfId="42" applyFont="true" applyBorder="true" applyAlignment="true" applyProtection="false">
      <alignment horizontal="center" vertical="center" textRotation="0" wrapText="false" indent="0" shrinkToFit="false"/>
      <protection locked="true" hidden="false"/>
    </xf>
    <xf numFmtId="164" fontId="17" fillId="6" borderId="14" xfId="42" applyFont="true" applyBorder="true" applyAlignment="true" applyProtection="false">
      <alignment horizontal="center" vertical="bottom" textRotation="0" wrapText="false" indent="0" shrinkToFit="false"/>
      <protection locked="true" hidden="false"/>
    </xf>
    <xf numFmtId="164" fontId="17" fillId="5" borderId="19" xfId="42" applyFont="true" applyBorder="true" applyAlignment="true" applyProtection="false">
      <alignment horizontal="general" vertical="center" textRotation="0" wrapText="false" indent="0" shrinkToFit="false"/>
      <protection locked="true" hidden="false"/>
    </xf>
    <xf numFmtId="164" fontId="17" fillId="5" borderId="19" xfId="42" applyFont="true" applyBorder="true" applyAlignment="true" applyProtection="false">
      <alignment horizontal="center" vertical="center" textRotation="0" wrapText="false" indent="0" shrinkToFit="false"/>
      <protection locked="true" hidden="false"/>
    </xf>
    <xf numFmtId="169" fontId="17" fillId="5" borderId="18" xfId="15" applyFont="true" applyBorder="true" applyAlignment="true" applyProtection="true">
      <alignment horizontal="center" vertical="bottom" textRotation="0" wrapText="false" indent="0" shrinkToFit="false"/>
      <protection locked="true" hidden="false"/>
    </xf>
    <xf numFmtId="169" fontId="17" fillId="5" borderId="19" xfId="15" applyFont="true" applyBorder="true" applyAlignment="true" applyProtection="true">
      <alignment horizontal="center" vertical="bottom" textRotation="0" wrapText="false" indent="0" shrinkToFit="false"/>
      <protection locked="true" hidden="false"/>
    </xf>
    <xf numFmtId="169" fontId="17" fillId="5" borderId="20" xfId="15" applyFont="true" applyBorder="true" applyAlignment="true" applyProtection="true">
      <alignment horizontal="center" vertical="bottom" textRotation="0" wrapText="false" indent="0" shrinkToFit="false"/>
      <protection locked="true" hidden="false"/>
    </xf>
    <xf numFmtId="169" fontId="17" fillId="5" borderId="14" xfId="15" applyFont="true" applyBorder="true" applyAlignment="true" applyProtection="true">
      <alignment horizontal="center" vertical="bottom" textRotation="0" wrapText="false" indent="0" shrinkToFit="false"/>
      <protection locked="true" hidden="false"/>
    </xf>
    <xf numFmtId="169" fontId="17" fillId="5" borderId="21" xfId="15" applyFont="true" applyBorder="true" applyAlignment="true" applyProtection="true">
      <alignment horizontal="center" vertical="bottom" textRotation="0" wrapText="false" indent="0" shrinkToFit="false"/>
      <protection locked="true" hidden="false"/>
    </xf>
    <xf numFmtId="176" fontId="17" fillId="5" borderId="20" xfId="19" applyFont="true" applyBorder="true" applyAlignment="true" applyProtection="true">
      <alignment horizontal="center" vertical="bottom" textRotation="0" wrapText="false" indent="0" shrinkToFit="false"/>
      <protection locked="true" hidden="false"/>
    </xf>
    <xf numFmtId="169" fontId="18" fillId="0" borderId="0" xfId="42" applyFont="true" applyBorder="false" applyAlignment="true" applyProtection="false">
      <alignment horizontal="center" vertical="bottom" textRotation="0" wrapText="false" indent="0" shrinkToFit="false"/>
      <protection locked="true" hidden="false"/>
    </xf>
    <xf numFmtId="164" fontId="18" fillId="0" borderId="0" xfId="42" applyFont="true" applyBorder="false" applyAlignment="true" applyProtection="false">
      <alignment horizontal="center" vertical="bottom" textRotation="0" wrapText="false" indent="0" shrinkToFit="false"/>
      <protection locked="true" hidden="false"/>
    </xf>
    <xf numFmtId="169" fontId="19" fillId="0" borderId="0" xfId="0" applyFont="true" applyBorder="false" applyAlignment="false" applyProtection="false">
      <alignment horizontal="general" vertical="bottom" textRotation="0" wrapText="false" indent="0" shrinkToFit="false"/>
      <protection locked="true" hidden="false"/>
    </xf>
    <xf numFmtId="164" fontId="20" fillId="0" borderId="14" xfId="42" applyFont="true" applyBorder="true" applyAlignment="true" applyProtection="false">
      <alignment horizontal="center" vertical="center" textRotation="0" wrapText="false" indent="0" shrinkToFit="false"/>
      <protection locked="true" hidden="false"/>
    </xf>
    <xf numFmtId="164" fontId="10" fillId="0" borderId="19" xfId="42" applyFont="true" applyBorder="true" applyAlignment="true" applyProtection="false">
      <alignment horizontal="general" vertical="center" textRotation="0" wrapText="true" indent="0" shrinkToFit="false"/>
      <protection locked="true" hidden="false"/>
    </xf>
    <xf numFmtId="164" fontId="10" fillId="0" borderId="19" xfId="42" applyFont="true" applyBorder="true" applyAlignment="true" applyProtection="false">
      <alignment horizontal="center" vertical="center" textRotation="0" wrapText="false" indent="0" shrinkToFit="false"/>
      <protection locked="true" hidden="false"/>
    </xf>
    <xf numFmtId="169" fontId="10" fillId="2" borderId="19" xfId="15" applyFont="true" applyBorder="true" applyAlignment="true" applyProtection="true">
      <alignment horizontal="center" vertical="center" textRotation="0" wrapText="false" indent="0" shrinkToFit="false"/>
      <protection locked="false" hidden="false"/>
    </xf>
    <xf numFmtId="169" fontId="10" fillId="0" borderId="14" xfId="15" applyFont="true" applyBorder="true" applyAlignment="true" applyProtection="true">
      <alignment horizontal="center" vertical="center" textRotation="0" wrapText="false" indent="0" shrinkToFit="false"/>
      <protection locked="false" hidden="false"/>
    </xf>
    <xf numFmtId="169" fontId="10" fillId="0" borderId="18" xfId="15" applyFont="true" applyBorder="true" applyAlignment="true" applyProtection="true">
      <alignment horizontal="center" vertical="bottom" textRotation="0" wrapText="false" indent="0" shrinkToFit="false"/>
      <protection locked="false" hidden="false"/>
    </xf>
    <xf numFmtId="169" fontId="10" fillId="0" borderId="19" xfId="15" applyFont="true" applyBorder="true" applyAlignment="true" applyProtection="true">
      <alignment horizontal="center" vertical="bottom" textRotation="0" wrapText="false" indent="0" shrinkToFit="false"/>
      <protection locked="false" hidden="false"/>
    </xf>
    <xf numFmtId="169" fontId="10" fillId="0" borderId="20" xfId="15" applyFont="true" applyBorder="true" applyAlignment="true" applyProtection="true">
      <alignment horizontal="center" vertical="bottom" textRotation="0" wrapText="false" indent="0" shrinkToFit="false"/>
      <protection locked="false" hidden="false"/>
    </xf>
    <xf numFmtId="169" fontId="10" fillId="0" borderId="14" xfId="15" applyFont="true" applyBorder="true" applyAlignment="true" applyProtection="true">
      <alignment horizontal="center" vertical="bottom" textRotation="0" wrapText="false" indent="0" shrinkToFit="false"/>
      <protection locked="false" hidden="false"/>
    </xf>
    <xf numFmtId="169" fontId="10" fillId="0" borderId="21" xfId="15" applyFont="true" applyBorder="true" applyAlignment="true" applyProtection="true">
      <alignment horizontal="center" vertical="bottom" textRotation="0" wrapText="false" indent="0" shrinkToFit="false"/>
      <protection locked="true" hidden="false"/>
    </xf>
    <xf numFmtId="169" fontId="10" fillId="0" borderId="14" xfId="15" applyFont="true" applyBorder="true" applyAlignment="true" applyProtection="true">
      <alignment horizontal="center" vertical="bottom" textRotation="0" wrapText="false" indent="0" shrinkToFit="false"/>
      <protection locked="true" hidden="false"/>
    </xf>
    <xf numFmtId="176" fontId="10" fillId="0" borderId="20" xfId="19" applyFont="true" applyBorder="true" applyAlignment="true" applyProtection="true">
      <alignment horizontal="center" vertical="bottom" textRotation="0" wrapText="false" indent="0" shrinkToFit="false"/>
      <protection locked="true" hidden="false"/>
    </xf>
    <xf numFmtId="169" fontId="21" fillId="0" borderId="0" xfId="15" applyFont="true" applyBorder="true" applyAlignment="true" applyProtection="true">
      <alignment horizontal="general" vertical="bottom" textRotation="0" wrapText="false" indent="0" shrinkToFit="false"/>
      <protection locked="true" hidden="false"/>
    </xf>
    <xf numFmtId="169" fontId="10" fillId="0" borderId="19" xfId="15" applyFont="true" applyBorder="true" applyAlignment="true" applyProtection="true">
      <alignment horizontal="center" vertical="center" textRotation="0" wrapText="false" indent="0" shrinkToFit="false"/>
      <protection locked="false" hidden="false"/>
    </xf>
    <xf numFmtId="169" fontId="10" fillId="0" borderId="18" xfId="15" applyFont="true" applyBorder="true" applyAlignment="true" applyProtection="true">
      <alignment horizontal="center" vertical="bottom" textRotation="0" wrapText="false" indent="0" shrinkToFit="false"/>
      <protection locked="true" hidden="false"/>
    </xf>
    <xf numFmtId="169" fontId="10" fillId="0" borderId="19" xfId="15" applyFont="true" applyBorder="true" applyAlignment="true" applyProtection="true">
      <alignment horizontal="center" vertical="bottom" textRotation="0" wrapText="false" indent="0" shrinkToFit="false"/>
      <protection locked="true" hidden="false"/>
    </xf>
    <xf numFmtId="169" fontId="10" fillId="0" borderId="20" xfId="15" applyFont="true" applyBorder="true" applyAlignment="true" applyProtection="true">
      <alignment horizontal="center" vertical="bottom" textRotation="0" wrapText="false" indent="0" shrinkToFit="false"/>
      <protection locked="true" hidden="false"/>
    </xf>
    <xf numFmtId="169" fontId="10" fillId="0" borderId="24" xfId="15" applyFont="true" applyBorder="true" applyAlignment="true" applyProtection="true">
      <alignment horizontal="center" vertical="bottom" textRotation="0" wrapText="false" indent="0" shrinkToFit="false"/>
      <protection locked="true" hidden="false"/>
    </xf>
    <xf numFmtId="164" fontId="21" fillId="0" borderId="0" xfId="15" applyFont="true" applyBorder="true" applyAlignment="true" applyProtection="true">
      <alignment horizontal="general" vertical="bottom" textRotation="0" wrapText="false" indent="0" shrinkToFit="false"/>
      <protection locked="true" hidden="false"/>
    </xf>
    <xf numFmtId="164" fontId="7" fillId="0" borderId="19" xfId="42" applyFont="true" applyBorder="true" applyAlignment="true" applyProtection="false">
      <alignment horizontal="general" vertical="center" textRotation="0" wrapText="true" indent="0" shrinkToFit="false"/>
      <protection locked="true" hidden="false"/>
    </xf>
    <xf numFmtId="164" fontId="7" fillId="0" borderId="19" xfId="42" applyFont="true" applyBorder="true" applyAlignment="true" applyProtection="false">
      <alignment horizontal="center" vertical="center" textRotation="0" wrapText="false" indent="0" shrinkToFit="false"/>
      <protection locked="true" hidden="false"/>
    </xf>
    <xf numFmtId="164" fontId="17" fillId="5" borderId="0" xfId="42" applyFont="true" applyBorder="false" applyAlignment="true" applyProtection="false">
      <alignment horizontal="center" vertical="center" textRotation="0" wrapText="false" indent="0" shrinkToFit="false"/>
      <protection locked="true" hidden="false"/>
    </xf>
    <xf numFmtId="169" fontId="17" fillId="5" borderId="24" xfId="15" applyFont="true" applyBorder="true" applyAlignment="true" applyProtection="true">
      <alignment horizontal="center" vertical="bottom" textRotation="0" wrapText="false" indent="0" shrinkToFit="false"/>
      <protection locked="true" hidden="false"/>
    </xf>
    <xf numFmtId="164" fontId="22" fillId="0" borderId="0" xfId="0" applyFont="true" applyBorder="false" applyAlignment="true" applyProtection="false">
      <alignment horizontal="left" vertical="bottom" textRotation="0" wrapText="false" indent="0" shrinkToFit="false"/>
      <protection locked="true" hidden="false"/>
    </xf>
    <xf numFmtId="164" fontId="10" fillId="0" borderId="19" xfId="42" applyFont="true" applyBorder="true" applyAlignment="true" applyProtection="false">
      <alignment horizontal="left" vertical="bottom" textRotation="0" wrapText="true" indent="0" shrinkToFit="false"/>
      <protection locked="true" hidden="false"/>
    </xf>
    <xf numFmtId="169" fontId="10" fillId="2" borderId="19" xfId="15" applyFont="true" applyBorder="true" applyAlignment="true" applyProtection="true">
      <alignment horizontal="center" vertical="center" textRotation="0" wrapText="false" indent="0" shrinkToFit="false"/>
      <protection locked="true" hidden="false"/>
    </xf>
    <xf numFmtId="169" fontId="10" fillId="0" borderId="14" xfId="15" applyFont="true" applyBorder="true" applyAlignment="true" applyProtection="true">
      <alignment horizontal="center" vertical="center" textRotation="0" wrapText="false" indent="0" shrinkToFit="false"/>
      <protection locked="true" hidden="false"/>
    </xf>
    <xf numFmtId="164" fontId="23" fillId="0" borderId="0" xfId="0" applyFont="true" applyBorder="false" applyAlignment="true" applyProtection="false">
      <alignment horizontal="left" vertical="bottom" textRotation="0" wrapText="false" indent="0" shrinkToFit="false"/>
      <protection locked="true" hidden="false"/>
    </xf>
    <xf numFmtId="169" fontId="24" fillId="0" borderId="0" xfId="42" applyFont="true" applyBorder="false" applyAlignment="true" applyProtection="false">
      <alignment horizontal="center" vertical="center" textRotation="0" wrapText="false" indent="0" shrinkToFit="false"/>
      <protection locked="true" hidden="false"/>
    </xf>
    <xf numFmtId="177" fontId="18" fillId="0" borderId="0" xfId="19" applyFont="true" applyBorder="true" applyAlignment="true" applyProtection="true">
      <alignment horizontal="center" vertical="bottom" textRotation="0" wrapText="false" indent="0" shrinkToFit="false"/>
      <protection locked="true" hidden="false"/>
    </xf>
    <xf numFmtId="169" fontId="24" fillId="0" borderId="5" xfId="42" applyFont="true" applyBorder="true" applyAlignment="true" applyProtection="false">
      <alignment horizontal="center" vertical="center" textRotation="0" wrapText="false" indent="0" shrinkToFit="false"/>
      <protection locked="true" hidden="false"/>
    </xf>
    <xf numFmtId="164" fontId="10" fillId="0" borderId="14" xfId="42" applyFont="true" applyBorder="true" applyAlignment="true" applyProtection="false">
      <alignment horizontal="center" vertical="center" textRotation="0" wrapText="false" indent="0" shrinkToFit="false"/>
      <protection locked="true" hidden="false"/>
    </xf>
    <xf numFmtId="164" fontId="10" fillId="0" borderId="19" xfId="42" applyFont="true" applyBorder="true" applyAlignment="true" applyProtection="false">
      <alignment horizontal="general" vertical="center" textRotation="0" wrapText="false" indent="0" shrinkToFit="false"/>
      <protection locked="true" hidden="false"/>
    </xf>
    <xf numFmtId="164" fontId="24" fillId="0" borderId="0" xfId="42" applyFont="true" applyBorder="false" applyAlignment="true" applyProtection="false">
      <alignment horizontal="center" vertical="center" textRotation="0" wrapText="false" indent="0" shrinkToFit="false"/>
      <protection locked="true" hidden="false"/>
    </xf>
    <xf numFmtId="164" fontId="10" fillId="0" borderId="26" xfId="42" applyFont="true" applyBorder="true" applyAlignment="true" applyProtection="false">
      <alignment horizontal="center" vertical="center" textRotation="0" wrapText="false" indent="0" shrinkToFit="false"/>
      <protection locked="true" hidden="false"/>
    </xf>
    <xf numFmtId="164" fontId="10" fillId="0" borderId="27" xfId="42" applyFont="true" applyBorder="true" applyAlignment="true" applyProtection="false">
      <alignment horizontal="general" vertical="center" textRotation="0" wrapText="false" indent="0" shrinkToFit="false"/>
      <protection locked="true" hidden="false"/>
    </xf>
    <xf numFmtId="164" fontId="10" fillId="0" borderId="27" xfId="42" applyFont="true" applyBorder="true" applyAlignment="true" applyProtection="false">
      <alignment horizontal="center" vertical="center" textRotation="0" wrapText="false" indent="0" shrinkToFit="false"/>
      <protection locked="true" hidden="false"/>
    </xf>
    <xf numFmtId="169" fontId="10" fillId="2" borderId="27" xfId="15" applyFont="true" applyBorder="true" applyAlignment="true" applyProtection="true">
      <alignment horizontal="center" vertical="center" textRotation="0" wrapText="false" indent="0" shrinkToFit="false"/>
      <protection locked="true" hidden="false"/>
    </xf>
    <xf numFmtId="169" fontId="10" fillId="0" borderId="26" xfId="15" applyFont="true" applyBorder="true" applyAlignment="true" applyProtection="true">
      <alignment horizontal="center" vertical="center" textRotation="0" wrapText="false" indent="0" shrinkToFit="false"/>
      <protection locked="true" hidden="false"/>
    </xf>
    <xf numFmtId="169" fontId="10" fillId="0" borderId="28" xfId="15" applyFont="true" applyBorder="true" applyAlignment="true" applyProtection="true">
      <alignment horizontal="center" vertical="bottom" textRotation="0" wrapText="false" indent="0" shrinkToFit="false"/>
      <protection locked="true" hidden="false"/>
    </xf>
    <xf numFmtId="169" fontId="10" fillId="0" borderId="27" xfId="15" applyFont="true" applyBorder="true" applyAlignment="true" applyProtection="true">
      <alignment horizontal="center" vertical="bottom" textRotation="0" wrapText="false" indent="0" shrinkToFit="false"/>
      <protection locked="true" hidden="false"/>
    </xf>
    <xf numFmtId="169" fontId="10" fillId="0" borderId="29" xfId="15" applyFont="true" applyBorder="true" applyAlignment="true" applyProtection="true">
      <alignment horizontal="center" vertical="bottom" textRotation="0" wrapText="false" indent="0" shrinkToFit="false"/>
      <protection locked="true" hidden="false"/>
    </xf>
    <xf numFmtId="164" fontId="7" fillId="0" borderId="30" xfId="42" applyFont="true" applyBorder="true" applyAlignment="true" applyProtection="false">
      <alignment horizontal="center" vertical="bottom" textRotation="0" wrapText="false" indent="0" shrinkToFit="false"/>
      <protection locked="true" hidden="false"/>
    </xf>
    <xf numFmtId="164" fontId="10" fillId="0" borderId="31" xfId="42" applyFont="true" applyBorder="true" applyAlignment="true" applyProtection="false">
      <alignment horizontal="left" vertical="bottom" textRotation="0" wrapText="false" indent="0" shrinkToFit="false"/>
      <protection locked="true" hidden="false"/>
    </xf>
    <xf numFmtId="164" fontId="10" fillId="0" borderId="31" xfId="42" applyFont="true" applyBorder="true" applyAlignment="true" applyProtection="false">
      <alignment horizontal="center" vertical="center" textRotation="0" wrapText="false" indent="0" shrinkToFit="false"/>
      <protection locked="true" hidden="false"/>
    </xf>
    <xf numFmtId="169" fontId="10" fillId="0" borderId="31" xfId="15" applyFont="true" applyBorder="true" applyAlignment="true" applyProtection="true">
      <alignment horizontal="center" vertical="center" textRotation="0" wrapText="false" indent="0" shrinkToFit="false"/>
      <protection locked="false" hidden="false"/>
    </xf>
    <xf numFmtId="169" fontId="10" fillId="0" borderId="30" xfId="15" applyFont="true" applyBorder="true" applyAlignment="true" applyProtection="true">
      <alignment horizontal="center" vertical="center" textRotation="0" wrapText="false" indent="0" shrinkToFit="false"/>
      <protection locked="false" hidden="false"/>
    </xf>
    <xf numFmtId="169" fontId="10" fillId="0" borderId="32" xfId="15" applyFont="true" applyBorder="true" applyAlignment="true" applyProtection="true">
      <alignment horizontal="center" vertical="bottom" textRotation="0" wrapText="false" indent="0" shrinkToFit="false"/>
      <protection locked="false" hidden="false"/>
    </xf>
    <xf numFmtId="169" fontId="10" fillId="0" borderId="31" xfId="15" applyFont="true" applyBorder="true" applyAlignment="true" applyProtection="true">
      <alignment horizontal="center" vertical="bottom" textRotation="0" wrapText="false" indent="0" shrinkToFit="false"/>
      <protection locked="false" hidden="false"/>
    </xf>
    <xf numFmtId="169" fontId="10" fillId="0" borderId="33" xfId="15" applyFont="true" applyBorder="true" applyAlignment="true" applyProtection="true">
      <alignment horizontal="center" vertical="bottom" textRotation="0" wrapText="false" indent="0" shrinkToFit="false"/>
      <protection locked="false" hidden="false"/>
    </xf>
    <xf numFmtId="164" fontId="7" fillId="0" borderId="5" xfId="42" applyFont="true" applyBorder="true" applyAlignment="true" applyProtection="false">
      <alignment horizontal="center" vertical="bottom" textRotation="0" wrapText="false" indent="0" shrinkToFit="false"/>
      <protection locked="true" hidden="false"/>
    </xf>
    <xf numFmtId="164" fontId="10" fillId="0" borderId="0" xfId="42" applyFont="true" applyBorder="false" applyAlignment="true" applyProtection="false">
      <alignment horizontal="left" vertical="bottom" textRotation="0" wrapText="false" indent="0" shrinkToFit="false"/>
      <protection locked="true" hidden="false"/>
    </xf>
    <xf numFmtId="164" fontId="25" fillId="0" borderId="0" xfId="42" applyFont="true" applyBorder="false" applyAlignment="true" applyProtection="false">
      <alignment horizontal="general" vertical="center" textRotation="0" wrapText="false" indent="0" shrinkToFit="false"/>
      <protection locked="true" hidden="false"/>
    </xf>
    <xf numFmtId="169" fontId="10" fillId="0" borderId="0" xfId="15" applyFont="true" applyBorder="true" applyAlignment="true" applyProtection="true">
      <alignment horizontal="center" vertical="center" textRotation="0" wrapText="false" indent="0" shrinkToFit="false"/>
      <protection locked="false" hidden="false"/>
    </xf>
    <xf numFmtId="169" fontId="25" fillId="0" borderId="0" xfId="42" applyFont="true" applyBorder="false" applyAlignment="true" applyProtection="false">
      <alignment horizontal="general" vertical="center" textRotation="0" wrapText="false" indent="0" shrinkToFit="false"/>
      <protection locked="true" hidden="false"/>
    </xf>
    <xf numFmtId="169" fontId="25" fillId="5" borderId="34" xfId="15" applyFont="true" applyBorder="true" applyAlignment="true" applyProtection="true">
      <alignment horizontal="general" vertical="bottom" textRotation="0" wrapText="false" indent="0" shrinkToFit="false"/>
      <protection locked="false" hidden="false"/>
    </xf>
    <xf numFmtId="169" fontId="25" fillId="0" borderId="0" xfId="15" applyFont="true" applyBorder="true" applyAlignment="true" applyProtection="true">
      <alignment horizontal="general" vertical="center" textRotation="0" wrapText="false" indent="0" shrinkToFit="false"/>
      <protection locked="true" hidden="false"/>
    </xf>
    <xf numFmtId="164" fontId="25" fillId="0" borderId="35" xfId="42" applyFont="true" applyBorder="true" applyAlignment="true" applyProtection="false">
      <alignment horizontal="general" vertical="center" textRotation="0" wrapText="false" indent="0" shrinkToFit="false"/>
      <protection locked="true" hidden="false"/>
    </xf>
    <xf numFmtId="169" fontId="25" fillId="5" borderId="36" xfId="15" applyFont="true" applyBorder="true" applyAlignment="true" applyProtection="true">
      <alignment horizontal="general" vertical="bottom" textRotation="0" wrapText="false" indent="0" shrinkToFit="false"/>
      <protection locked="true" hidden="false"/>
    </xf>
    <xf numFmtId="164" fontId="26" fillId="0" borderId="37" xfId="42" applyFont="true" applyBorder="true" applyAlignment="true" applyProtection="true">
      <alignment horizontal="center" vertical="center" textRotation="180" wrapText="true" indent="0" shrinkToFit="false"/>
      <protection locked="false" hidden="false"/>
    </xf>
    <xf numFmtId="164" fontId="18" fillId="0" borderId="11" xfId="42" applyFont="true" applyBorder="true" applyAlignment="true" applyProtection="true">
      <alignment horizontal="center" vertical="center" textRotation="0" wrapText="false" indent="0" shrinkToFit="false"/>
      <protection locked="false" hidden="false"/>
    </xf>
    <xf numFmtId="169" fontId="27" fillId="0" borderId="11" xfId="15" applyFont="true" applyBorder="true" applyAlignment="true" applyProtection="true">
      <alignment horizontal="center" vertical="center" textRotation="0" wrapText="false" indent="0" shrinkToFit="false"/>
      <protection locked="false" hidden="false"/>
    </xf>
    <xf numFmtId="169" fontId="27" fillId="0" borderId="12" xfId="15" applyFont="true" applyBorder="true" applyAlignment="true" applyProtection="true">
      <alignment horizontal="center" vertical="center" textRotation="0" wrapText="false" indent="0" shrinkToFit="false"/>
      <protection locked="false" hidden="false"/>
    </xf>
    <xf numFmtId="169" fontId="10" fillId="0" borderId="0" xfId="15" applyFont="true" applyBorder="true" applyAlignment="true" applyProtection="true">
      <alignment horizontal="general" vertical="bottom" textRotation="0" wrapText="false" indent="0" shrinkToFit="false"/>
      <protection locked="false" hidden="false"/>
    </xf>
    <xf numFmtId="164" fontId="10" fillId="0" borderId="0" xfId="42" applyFont="true" applyBorder="false" applyAlignment="false" applyProtection="true">
      <alignment horizontal="general" vertical="bottom" textRotation="0" wrapText="false" indent="0" shrinkToFit="false"/>
      <protection locked="false" hidden="false"/>
    </xf>
    <xf numFmtId="169" fontId="10" fillId="0" borderId="0" xfId="42" applyFont="true" applyBorder="false" applyAlignment="false" applyProtection="true">
      <alignment horizontal="general" vertical="bottom" textRotation="0" wrapText="false" indent="0" shrinkToFit="false"/>
      <protection locked="false" hidden="false"/>
    </xf>
    <xf numFmtId="164" fontId="10" fillId="0" borderId="19" xfId="42" applyFont="true" applyBorder="true" applyAlignment="false" applyProtection="true">
      <alignment horizontal="general" vertical="bottom" textRotation="0" wrapText="false" indent="0" shrinkToFit="false"/>
      <protection locked="false" hidden="false"/>
    </xf>
    <xf numFmtId="164" fontId="10" fillId="0" borderId="19" xfId="42" applyFont="true" applyBorder="true" applyAlignment="true" applyProtection="true">
      <alignment horizontal="center" vertical="center" textRotation="0" wrapText="false" indent="0" shrinkToFit="false"/>
      <protection locked="false" hidden="false"/>
    </xf>
    <xf numFmtId="177" fontId="0" fillId="0" borderId="19" xfId="19" applyFont="true" applyBorder="true" applyAlignment="true" applyProtection="true">
      <alignment horizontal="center" vertical="center" textRotation="0" wrapText="false" indent="0" shrinkToFit="false"/>
      <protection locked="false" hidden="false"/>
    </xf>
    <xf numFmtId="177" fontId="0" fillId="0" borderId="19" xfId="19" applyFont="true" applyBorder="true" applyAlignment="true" applyProtection="true">
      <alignment horizontal="center" vertical="center" textRotation="0" wrapText="false" indent="0" shrinkToFit="false"/>
      <protection locked="true" hidden="false"/>
    </xf>
    <xf numFmtId="177" fontId="0" fillId="0" borderId="20" xfId="19" applyFont="true" applyBorder="true" applyAlignment="true" applyProtection="true">
      <alignment horizontal="center" vertical="center" textRotation="0" wrapText="false" indent="0" shrinkToFit="false"/>
      <protection locked="true" hidden="false"/>
    </xf>
    <xf numFmtId="177" fontId="10" fillId="0" borderId="0" xfId="15" applyFont="true" applyBorder="true" applyAlignment="true" applyProtection="true">
      <alignment horizontal="general" vertical="bottom" textRotation="0" wrapText="false" indent="0" shrinkToFit="false"/>
      <protection locked="false" hidden="false"/>
    </xf>
    <xf numFmtId="169" fontId="10" fillId="0" borderId="0" xfId="15" applyFont="true" applyBorder="true" applyAlignment="true" applyProtection="true">
      <alignment horizontal="right" vertical="bottom" textRotation="0" wrapText="false" indent="0" shrinkToFit="false"/>
      <protection locked="false" hidden="false"/>
    </xf>
    <xf numFmtId="169" fontId="10" fillId="0" borderId="0" xfId="19" applyFont="true" applyBorder="true" applyAlignment="true" applyProtection="true">
      <alignment horizontal="general" vertical="bottom" textRotation="0" wrapText="false" indent="0" shrinkToFit="false"/>
      <protection locked="false" hidden="false"/>
    </xf>
    <xf numFmtId="164" fontId="10" fillId="0" borderId="19" xfId="42" applyFont="true" applyBorder="true" applyAlignment="false" applyProtection="false">
      <alignment horizontal="general" vertical="bottom" textRotation="0" wrapText="false" indent="0" shrinkToFit="false"/>
      <protection locked="true" hidden="false"/>
    </xf>
    <xf numFmtId="169" fontId="10" fillId="0" borderId="0" xfId="42" applyFont="true" applyBorder="false" applyAlignment="false" applyProtection="false">
      <alignment horizontal="general" vertical="bottom" textRotation="0" wrapText="false" indent="0" shrinkToFit="false"/>
      <protection locked="true" hidden="false"/>
    </xf>
    <xf numFmtId="164" fontId="10" fillId="0" borderId="31" xfId="42" applyFont="true" applyBorder="true" applyAlignment="false" applyProtection="false">
      <alignment horizontal="general" vertical="bottom" textRotation="0" wrapText="false" indent="0" shrinkToFit="false"/>
      <protection locked="true" hidden="false"/>
    </xf>
    <xf numFmtId="177" fontId="0" fillId="0" borderId="31" xfId="19" applyFont="true" applyBorder="true" applyAlignment="true" applyProtection="true">
      <alignment horizontal="center" vertical="center" textRotation="0" wrapText="false" indent="0" shrinkToFit="false"/>
      <protection locked="false" hidden="false"/>
    </xf>
    <xf numFmtId="177" fontId="0" fillId="0" borderId="31" xfId="19" applyFont="true" applyBorder="true" applyAlignment="true" applyProtection="true">
      <alignment horizontal="center" vertical="center" textRotation="0" wrapText="false" indent="0" shrinkToFit="false"/>
      <protection locked="true" hidden="false"/>
    </xf>
    <xf numFmtId="177" fontId="0" fillId="0" borderId="33" xfId="19" applyFont="true" applyBorder="true" applyAlignment="true" applyProtection="true">
      <alignment horizontal="center" vertical="center"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4" fillId="7" borderId="0" xfId="0" applyFont="true" applyBorder="false" applyAlignment="true" applyProtection="false">
      <alignment horizontal="general" vertical="center" textRotation="0" wrapText="false" indent="0" shrinkToFit="false"/>
      <protection locked="true" hidden="false"/>
    </xf>
    <xf numFmtId="164" fontId="4" fillId="8"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true" applyAlignment="true" applyProtection="false">
      <alignment horizontal="center" vertical="center" textRotation="0" wrapText="false" indent="0" shrinkToFit="false"/>
      <protection locked="true" hidden="false"/>
    </xf>
    <xf numFmtId="164" fontId="29" fillId="8" borderId="35" xfId="0" applyFont="true" applyBorder="true" applyAlignment="true" applyProtection="false">
      <alignment horizontal="center" vertical="center" textRotation="0" wrapText="true" indent="0" shrinkToFit="false"/>
      <protection locked="true" hidden="false"/>
    </xf>
    <xf numFmtId="164" fontId="30" fillId="0" borderId="0" xfId="0" applyFont="true" applyBorder="false" applyAlignment="true" applyProtection="false">
      <alignment horizontal="general" vertical="center" textRotation="0" wrapText="false" indent="0" shrinkToFit="false"/>
      <protection locked="true" hidden="false"/>
    </xf>
    <xf numFmtId="169" fontId="30" fillId="0" borderId="0" xfId="0" applyFont="true" applyBorder="false" applyAlignment="true" applyProtection="false">
      <alignment horizontal="general" vertical="center" textRotation="0" wrapText="false" indent="0" shrinkToFit="false"/>
      <protection locked="true" hidden="false"/>
    </xf>
    <xf numFmtId="169" fontId="30" fillId="0" borderId="0" xfId="15" applyFont="true" applyBorder="true" applyAlignment="true" applyProtection="true">
      <alignment horizontal="general" vertical="center" textRotation="0" wrapText="false" indent="0" shrinkToFit="false"/>
      <protection locked="true" hidden="false"/>
    </xf>
    <xf numFmtId="168" fontId="30" fillId="0" borderId="0" xfId="19" applyFont="true" applyBorder="true" applyAlignment="true" applyProtection="true">
      <alignment horizontal="general" vertical="center" textRotation="0" wrapText="false" indent="0" shrinkToFit="false"/>
      <protection locked="true" hidden="false"/>
    </xf>
    <xf numFmtId="164" fontId="31" fillId="0" borderId="0" xfId="0" applyFont="true" applyBorder="false" applyAlignment="true" applyProtection="false">
      <alignment horizontal="right" vertical="center" textRotation="0" wrapText="false" indent="0" shrinkToFit="false"/>
      <protection locked="true" hidden="false"/>
    </xf>
    <xf numFmtId="175" fontId="31" fillId="0" borderId="0" xfId="0" applyFont="true" applyBorder="true" applyAlignment="true" applyProtection="true">
      <alignment horizontal="center" vertical="center" textRotation="0" wrapText="true" indent="0" shrinkToFit="false"/>
      <protection locked="false" hidden="false"/>
    </xf>
    <xf numFmtId="169" fontId="4" fillId="0" borderId="0" xfId="0" applyFont="true" applyBorder="false" applyAlignment="true" applyProtection="false">
      <alignment horizontal="general" vertical="center" textRotation="0" wrapText="false" indent="0" shrinkToFit="false"/>
      <protection locked="true" hidden="false"/>
    </xf>
    <xf numFmtId="178" fontId="30" fillId="0" borderId="0" xfId="0" applyFont="true" applyBorder="false" applyAlignment="true" applyProtection="false">
      <alignment horizontal="general" vertical="center" textRotation="0" wrapText="false" indent="0" shrinkToFit="false"/>
      <protection locked="true" hidden="false"/>
    </xf>
    <xf numFmtId="164" fontId="30" fillId="7" borderId="0" xfId="0" applyFont="true" applyBorder="false" applyAlignment="true" applyProtection="false">
      <alignment horizontal="general" vertical="center" textRotation="0" wrapText="false" indent="0" shrinkToFit="false"/>
      <protection locked="true" hidden="false"/>
    </xf>
    <xf numFmtId="176" fontId="4" fillId="0" borderId="0" xfId="19" applyFont="true" applyBorder="true" applyAlignment="true" applyProtection="true">
      <alignment horizontal="general" vertical="center" textRotation="0" wrapText="false" indent="0" shrinkToFit="false"/>
      <protection locked="true" hidden="false"/>
    </xf>
    <xf numFmtId="164" fontId="32" fillId="0" borderId="0" xfId="0" applyFont="true" applyBorder="false" applyAlignment="true" applyProtection="false">
      <alignment horizontal="general" vertical="center" textRotation="0" wrapText="false" indent="0" shrinkToFit="false"/>
      <protection locked="true" hidden="false"/>
    </xf>
    <xf numFmtId="164" fontId="32" fillId="0" borderId="35" xfId="0" applyFont="true" applyBorder="true" applyAlignment="true" applyProtection="false">
      <alignment horizontal="center" vertical="center" textRotation="0" wrapText="false" indent="0" shrinkToFit="false"/>
      <protection locked="true" hidden="false"/>
    </xf>
    <xf numFmtId="164" fontId="33" fillId="0" borderId="35" xfId="0" applyFont="true" applyBorder="true" applyAlignment="true" applyProtection="false">
      <alignment horizontal="general" vertical="center" textRotation="0" wrapText="false" indent="0" shrinkToFit="false"/>
      <protection locked="true" hidden="false"/>
    </xf>
    <xf numFmtId="164" fontId="34" fillId="0" borderId="19" xfId="0" applyFont="true" applyBorder="true" applyAlignment="true" applyProtection="false">
      <alignment horizontal="center" vertical="center" textRotation="0" wrapText="false" indent="0" shrinkToFit="false"/>
      <protection locked="true" hidden="false"/>
    </xf>
    <xf numFmtId="164" fontId="34" fillId="0" borderId="19" xfId="0" applyFont="true" applyBorder="true" applyAlignment="true" applyProtection="false">
      <alignment horizontal="center" vertical="center" textRotation="0" wrapText="true" indent="0" shrinkToFit="false"/>
      <protection locked="true" hidden="false"/>
    </xf>
    <xf numFmtId="164" fontId="34" fillId="0" borderId="38" xfId="0" applyFont="true" applyBorder="true" applyAlignment="true" applyProtection="false">
      <alignment horizontal="center" vertical="center" textRotation="0" wrapText="true" indent="0" shrinkToFit="false"/>
      <protection locked="true" hidden="false"/>
    </xf>
    <xf numFmtId="164" fontId="34" fillId="0" borderId="39" xfId="0" applyFont="true" applyBorder="true" applyAlignment="true" applyProtection="false">
      <alignment horizontal="center" vertical="center" textRotation="0" wrapText="true" indent="0" shrinkToFit="false"/>
      <protection locked="true" hidden="false"/>
    </xf>
    <xf numFmtId="164" fontId="34" fillId="0" borderId="20" xfId="0" applyFont="true" applyBorder="true" applyAlignment="true" applyProtection="false">
      <alignment horizontal="center" vertical="center" textRotation="0" wrapText="true" indent="0" shrinkToFit="false"/>
      <protection locked="true" hidden="false"/>
    </xf>
    <xf numFmtId="164" fontId="33" fillId="9" borderId="40" xfId="0" applyFont="true" applyBorder="true" applyAlignment="true" applyProtection="false">
      <alignment horizontal="center" vertical="center" textRotation="0" wrapText="false" indent="0" shrinkToFit="false"/>
      <protection locked="true" hidden="false"/>
    </xf>
    <xf numFmtId="164" fontId="33" fillId="9" borderId="41" xfId="0" applyFont="true" applyBorder="true" applyAlignment="true" applyProtection="false">
      <alignment horizontal="general" vertical="center" textRotation="0" wrapText="false" indent="0" shrinkToFit="false"/>
      <protection locked="true" hidden="false"/>
    </xf>
    <xf numFmtId="164" fontId="33" fillId="9" borderId="42" xfId="0" applyFont="true" applyBorder="true" applyAlignment="true" applyProtection="false">
      <alignment horizontal="general" vertical="center" textRotation="0" wrapText="false" indent="0" shrinkToFit="false"/>
      <protection locked="true" hidden="false"/>
    </xf>
    <xf numFmtId="164" fontId="34" fillId="0" borderId="43" xfId="0" applyFont="true" applyBorder="true" applyAlignment="true" applyProtection="false">
      <alignment horizontal="center" vertical="center" textRotation="0" wrapText="true" indent="0" shrinkToFit="false"/>
      <protection locked="true" hidden="false"/>
    </xf>
    <xf numFmtId="179" fontId="35" fillId="10" borderId="10" xfId="0" applyFont="true" applyBorder="true" applyAlignment="true" applyProtection="false">
      <alignment horizontal="center" vertical="center" textRotation="0" wrapText="false" indent="0" shrinkToFit="false"/>
      <protection locked="true" hidden="false"/>
    </xf>
    <xf numFmtId="179" fontId="35" fillId="10" borderId="11" xfId="0" applyFont="true" applyBorder="true" applyAlignment="true" applyProtection="false">
      <alignment horizontal="center" vertical="center" textRotation="0" wrapText="false" indent="0" shrinkToFit="false"/>
      <protection locked="true" hidden="false"/>
    </xf>
    <xf numFmtId="179" fontId="35" fillId="10" borderId="12" xfId="0" applyFont="true" applyBorder="true" applyAlignment="true" applyProtection="false">
      <alignment horizontal="center" vertical="center" textRotation="0" wrapText="false" indent="0" shrinkToFit="false"/>
      <protection locked="true" hidden="false"/>
    </xf>
    <xf numFmtId="179" fontId="35" fillId="11" borderId="10" xfId="0" applyFont="true" applyBorder="true" applyAlignment="true" applyProtection="false">
      <alignment horizontal="center" vertical="center" textRotation="0" wrapText="false" indent="0" shrinkToFit="false"/>
      <protection locked="true" hidden="false"/>
    </xf>
    <xf numFmtId="179" fontId="35" fillId="11" borderId="11" xfId="0" applyFont="true" applyBorder="true" applyAlignment="true" applyProtection="false">
      <alignment horizontal="center" vertical="center" textRotation="0" wrapText="false" indent="0" shrinkToFit="false"/>
      <protection locked="true" hidden="false"/>
    </xf>
    <xf numFmtId="179" fontId="35" fillId="11" borderId="12" xfId="0" applyFont="true" applyBorder="true" applyAlignment="true" applyProtection="false">
      <alignment horizontal="center" vertical="center" textRotation="0" wrapText="false" indent="0" shrinkToFit="false"/>
      <protection locked="true" hidden="false"/>
    </xf>
    <xf numFmtId="179" fontId="36" fillId="12" borderId="11" xfId="0" applyFont="true" applyBorder="true" applyAlignment="true" applyProtection="false">
      <alignment horizontal="center" vertical="center" textRotation="0" wrapText="false" indent="0" shrinkToFit="false"/>
      <protection locked="true" hidden="false"/>
    </xf>
    <xf numFmtId="179" fontId="35" fillId="11" borderId="16" xfId="0" applyFont="true" applyBorder="true" applyAlignment="true" applyProtection="false">
      <alignment horizontal="center" vertical="center" textRotation="0" wrapText="false" indent="0" shrinkToFit="false"/>
      <protection locked="true" hidden="false"/>
    </xf>
    <xf numFmtId="179" fontId="35" fillId="10" borderId="16" xfId="0" applyFont="true" applyBorder="true" applyAlignment="true" applyProtection="false">
      <alignment horizontal="center" vertical="center" textRotation="0" wrapText="false" indent="0" shrinkToFit="false"/>
      <protection locked="true" hidden="false"/>
    </xf>
    <xf numFmtId="179" fontId="36" fillId="12" borderId="16" xfId="0" applyFont="true" applyBorder="true" applyAlignment="true" applyProtection="false">
      <alignment horizontal="center" vertical="center" textRotation="0" wrapText="false" indent="0" shrinkToFit="false"/>
      <protection locked="true" hidden="false"/>
    </xf>
    <xf numFmtId="179" fontId="35" fillId="7" borderId="16" xfId="0" applyFont="true" applyBorder="true" applyAlignment="true" applyProtection="false">
      <alignment horizontal="center" vertical="center" textRotation="0" wrapText="false" indent="0" shrinkToFit="false"/>
      <protection locked="true" hidden="false"/>
    </xf>
    <xf numFmtId="179" fontId="35" fillId="10" borderId="19" xfId="0" applyFont="true" applyBorder="true" applyAlignment="true" applyProtection="false">
      <alignment horizontal="center" vertical="center" textRotation="0" wrapText="false" indent="0" shrinkToFit="false"/>
      <protection locked="true" hidden="false"/>
    </xf>
    <xf numFmtId="179" fontId="35" fillId="11" borderId="19" xfId="0" applyFont="true" applyBorder="true" applyAlignment="true" applyProtection="false">
      <alignment horizontal="center" vertical="center" textRotation="0" wrapText="false" indent="0" shrinkToFit="false"/>
      <protection locked="true" hidden="false"/>
    </xf>
    <xf numFmtId="179" fontId="36" fillId="12" borderId="19" xfId="0" applyFont="true" applyBorder="true" applyAlignment="true" applyProtection="false">
      <alignment horizontal="center" vertical="center" textRotation="0" wrapText="false" indent="0" shrinkToFit="false"/>
      <protection locked="true" hidden="false"/>
    </xf>
    <xf numFmtId="179" fontId="35" fillId="8" borderId="16" xfId="0" applyFont="true" applyBorder="true" applyAlignment="true" applyProtection="false">
      <alignment horizontal="center" vertical="center" textRotation="0" wrapText="false" indent="0" shrinkToFit="false"/>
      <protection locked="true" hidden="false"/>
    </xf>
    <xf numFmtId="164" fontId="34" fillId="0" borderId="16" xfId="0" applyFont="true" applyBorder="true" applyAlignment="true" applyProtection="false">
      <alignment horizontal="center" vertical="center" textRotation="0" wrapText="true" indent="0" shrinkToFit="false"/>
      <protection locked="true" hidden="false"/>
    </xf>
    <xf numFmtId="180" fontId="37" fillId="0" borderId="30" xfId="0" applyFont="true" applyBorder="true" applyAlignment="true" applyProtection="false">
      <alignment horizontal="center" vertical="center" textRotation="0" wrapText="false" indent="0" shrinkToFit="false"/>
      <protection locked="true" hidden="false"/>
    </xf>
    <xf numFmtId="180" fontId="37" fillId="0" borderId="31" xfId="0" applyFont="true" applyBorder="true" applyAlignment="true" applyProtection="false">
      <alignment horizontal="center" vertical="center" textRotation="0" wrapText="false" indent="0" shrinkToFit="false"/>
      <protection locked="true" hidden="false"/>
    </xf>
    <xf numFmtId="180" fontId="37" fillId="0" borderId="33" xfId="0" applyFont="true" applyBorder="true" applyAlignment="true" applyProtection="false">
      <alignment horizontal="center" vertical="center" textRotation="0" wrapText="false" indent="0" shrinkToFit="false"/>
      <protection locked="true" hidden="false"/>
    </xf>
    <xf numFmtId="180" fontId="37" fillId="0" borderId="28" xfId="0" applyFont="true" applyBorder="true" applyAlignment="true" applyProtection="false">
      <alignment horizontal="center" vertical="center" textRotation="0" wrapText="false" indent="0" shrinkToFit="false"/>
      <protection locked="true" hidden="false"/>
    </xf>
    <xf numFmtId="180" fontId="37" fillId="0" borderId="27" xfId="0" applyFont="true" applyBorder="true" applyAlignment="true" applyProtection="false">
      <alignment horizontal="center" vertical="center" textRotation="0" wrapText="false" indent="0" shrinkToFit="false"/>
      <protection locked="true" hidden="false"/>
    </xf>
    <xf numFmtId="180" fontId="37" fillId="7" borderId="27" xfId="0" applyFont="true" applyBorder="true" applyAlignment="true" applyProtection="false">
      <alignment horizontal="center" vertical="center" textRotation="0" wrapText="false" indent="0" shrinkToFit="false"/>
      <protection locked="true" hidden="false"/>
    </xf>
    <xf numFmtId="180" fontId="37" fillId="8" borderId="27" xfId="0" applyFont="true" applyBorder="true" applyAlignment="true" applyProtection="false">
      <alignment horizontal="center" vertical="center" textRotation="0" wrapText="false" indent="0" shrinkToFit="false"/>
      <protection locked="true" hidden="false"/>
    </xf>
    <xf numFmtId="164" fontId="33" fillId="0" borderId="27" xfId="0" applyFont="true" applyBorder="true" applyAlignment="true" applyProtection="false">
      <alignment horizontal="center" vertical="center" textRotation="0" wrapText="false" indent="0" shrinkToFit="false"/>
      <protection locked="true" hidden="false"/>
    </xf>
    <xf numFmtId="164" fontId="33" fillId="0" borderId="27" xfId="0" applyFont="true" applyBorder="true" applyAlignment="true" applyProtection="false">
      <alignment horizontal="left" vertical="center" textRotation="0" wrapText="false" indent="0" shrinkToFit="false"/>
      <protection locked="true" hidden="false"/>
    </xf>
    <xf numFmtId="164" fontId="33" fillId="0" borderId="19" xfId="0" applyFont="true" applyBorder="true" applyAlignment="true" applyProtection="false">
      <alignment horizontal="center" vertical="center" textRotation="0" wrapText="false" indent="0" shrinkToFit="false"/>
      <protection locked="true" hidden="false"/>
    </xf>
    <xf numFmtId="164" fontId="33" fillId="0" borderId="19" xfId="0" applyFont="true" applyBorder="true" applyAlignment="true" applyProtection="false">
      <alignment horizontal="center" vertical="center" textRotation="0" wrapText="true" indent="0" shrinkToFit="false"/>
      <protection locked="true" hidden="false"/>
    </xf>
    <xf numFmtId="164" fontId="33" fillId="0" borderId="24" xfId="0" applyFont="true" applyBorder="true" applyAlignment="true" applyProtection="false">
      <alignment horizontal="center" vertical="center" textRotation="0" wrapText="false" indent="0" shrinkToFit="false"/>
      <protection locked="true" hidden="false"/>
    </xf>
    <xf numFmtId="164" fontId="33" fillId="0" borderId="24" xfId="0" applyFont="true" applyBorder="true" applyAlignment="true" applyProtection="false">
      <alignment horizontal="center" vertical="center" textRotation="0" wrapText="true" indent="0" shrinkToFit="false"/>
      <protection locked="true" hidden="false"/>
    </xf>
    <xf numFmtId="168" fontId="33" fillId="0" borderId="40" xfId="0" applyFont="true" applyBorder="true" applyAlignment="true" applyProtection="false">
      <alignment horizontal="center" vertical="center" textRotation="0" wrapText="false" indent="0" shrinkToFit="false"/>
      <protection locked="true" hidden="false"/>
    </xf>
    <xf numFmtId="168" fontId="33" fillId="0" borderId="41" xfId="0" applyFont="true" applyBorder="true" applyAlignment="true" applyProtection="false">
      <alignment horizontal="center" vertical="center" textRotation="0" wrapText="false" indent="0" shrinkToFit="false"/>
      <protection locked="true" hidden="false"/>
    </xf>
    <xf numFmtId="168" fontId="33" fillId="0" borderId="19" xfId="0" applyFont="true" applyBorder="true" applyAlignment="true" applyProtection="false">
      <alignment horizontal="center" vertical="center" textRotation="0" wrapText="false" indent="0" shrinkToFit="false"/>
      <protection locked="true" hidden="false"/>
    </xf>
    <xf numFmtId="168" fontId="33" fillId="0" borderId="20" xfId="0" applyFont="true" applyBorder="true" applyAlignment="true" applyProtection="false">
      <alignment horizontal="center" vertical="center" textRotation="0" wrapText="false" indent="0" shrinkToFit="false"/>
      <protection locked="true" hidden="false"/>
    </xf>
    <xf numFmtId="168" fontId="33" fillId="0" borderId="14" xfId="0" applyFont="true" applyBorder="true" applyAlignment="true" applyProtection="false">
      <alignment horizontal="center" vertical="center" textRotation="0" wrapText="false" indent="0" shrinkToFit="false"/>
      <protection locked="true" hidden="false"/>
    </xf>
    <xf numFmtId="168" fontId="33" fillId="0" borderId="39" xfId="0" applyFont="true" applyBorder="true" applyAlignment="true" applyProtection="false">
      <alignment horizontal="center" vertical="center" textRotation="0" wrapText="false" indent="0" shrinkToFit="false"/>
      <protection locked="true" hidden="false"/>
    </xf>
    <xf numFmtId="164" fontId="33" fillId="13" borderId="39" xfId="0" applyFont="true" applyBorder="true" applyAlignment="true" applyProtection="false">
      <alignment horizontal="general" vertical="center" textRotation="0" wrapText="false" indent="0" shrinkToFit="false"/>
      <protection locked="true" hidden="false"/>
    </xf>
    <xf numFmtId="164" fontId="33" fillId="13" borderId="24" xfId="0" applyFont="true" applyBorder="true" applyAlignment="true" applyProtection="false">
      <alignment horizontal="general" vertical="center" textRotation="0" wrapText="false" indent="0" shrinkToFit="false"/>
      <protection locked="true" hidden="false"/>
    </xf>
    <xf numFmtId="172" fontId="33" fillId="13" borderId="24" xfId="15" applyFont="true" applyBorder="true" applyAlignment="true" applyProtection="true">
      <alignment horizontal="center" vertical="center" textRotation="0" wrapText="false" indent="0" shrinkToFit="false"/>
      <protection locked="true" hidden="false"/>
    </xf>
    <xf numFmtId="169" fontId="33" fillId="13" borderId="24" xfId="0" applyFont="true" applyBorder="true" applyAlignment="true" applyProtection="false">
      <alignment horizontal="general" vertical="center" textRotation="0" wrapText="false" indent="0" shrinkToFit="false"/>
      <protection locked="true" hidden="false"/>
    </xf>
    <xf numFmtId="174" fontId="33" fillId="13" borderId="24" xfId="0" applyFont="true" applyBorder="true" applyAlignment="true" applyProtection="false">
      <alignment horizontal="center" vertical="center" textRotation="0" wrapText="true" indent="0" shrinkToFit="false"/>
      <protection locked="true" hidden="false"/>
    </xf>
    <xf numFmtId="174" fontId="33" fillId="13" borderId="44" xfId="0" applyFont="true" applyBorder="true" applyAlignment="true" applyProtection="false">
      <alignment horizontal="center" vertical="center" textRotation="0" wrapText="true" indent="0" shrinkToFit="false"/>
      <protection locked="true" hidden="false"/>
    </xf>
    <xf numFmtId="174" fontId="33" fillId="13" borderId="22" xfId="0" applyFont="true" applyBorder="true" applyAlignment="true" applyProtection="false">
      <alignment horizontal="center" vertical="center" textRotation="0" wrapText="true" indent="0" shrinkToFit="false"/>
      <protection locked="true" hidden="false"/>
    </xf>
    <xf numFmtId="174" fontId="27" fillId="13" borderId="24" xfId="0" applyFont="true" applyBorder="true" applyAlignment="true" applyProtection="false">
      <alignment horizontal="center" vertical="center" textRotation="0" wrapText="true" indent="0" shrinkToFit="false"/>
      <protection locked="true" hidden="false"/>
    </xf>
    <xf numFmtId="174" fontId="27" fillId="13" borderId="44" xfId="0" applyFont="true" applyBorder="true" applyAlignment="true" applyProtection="false">
      <alignment horizontal="center" vertical="center" textRotation="0" wrapText="true" indent="0" shrinkToFit="false"/>
      <protection locked="true" hidden="false"/>
    </xf>
    <xf numFmtId="174" fontId="27" fillId="13" borderId="22" xfId="0" applyFont="true" applyBorder="true" applyAlignment="true" applyProtection="false">
      <alignment horizontal="center" vertical="center" textRotation="0" wrapText="true" indent="0" shrinkToFit="false"/>
      <protection locked="true" hidden="false"/>
    </xf>
    <xf numFmtId="169" fontId="33" fillId="13" borderId="24" xfId="0" applyFont="true" applyBorder="true" applyAlignment="true" applyProtection="false">
      <alignment horizontal="center" vertical="center" textRotation="0" wrapText="true" indent="0" shrinkToFit="false"/>
      <protection locked="true" hidden="false"/>
    </xf>
    <xf numFmtId="164" fontId="27" fillId="13" borderId="24" xfId="0" applyFont="true" applyBorder="true" applyAlignment="true" applyProtection="false">
      <alignment horizontal="center" vertical="center" textRotation="0" wrapText="true" indent="0" shrinkToFit="false"/>
      <protection locked="true" hidden="false"/>
    </xf>
    <xf numFmtId="164" fontId="27" fillId="13" borderId="44" xfId="0" applyFont="true" applyBorder="true" applyAlignment="true" applyProtection="false">
      <alignment horizontal="center" vertical="center" textRotation="0" wrapText="true" indent="0" shrinkToFit="false"/>
      <protection locked="true" hidden="false"/>
    </xf>
    <xf numFmtId="164" fontId="27" fillId="13" borderId="22" xfId="0" applyFont="true" applyBorder="true" applyAlignment="true" applyProtection="false">
      <alignment horizontal="center" vertical="center" textRotation="0" wrapText="true" indent="0" shrinkToFit="false"/>
      <protection locked="true" hidden="false"/>
    </xf>
    <xf numFmtId="164" fontId="27" fillId="8" borderId="24" xfId="0" applyFont="true" applyBorder="true" applyAlignment="true" applyProtection="false">
      <alignment horizontal="center" vertical="center" textRotation="0" wrapText="true" indent="0" shrinkToFit="false"/>
      <protection locked="true" hidden="false"/>
    </xf>
    <xf numFmtId="164" fontId="27" fillId="8" borderId="44" xfId="0" applyFont="true" applyBorder="true" applyAlignment="true" applyProtection="false">
      <alignment horizontal="center" vertical="center" textRotation="0" wrapText="true" indent="0" shrinkToFit="false"/>
      <protection locked="true" hidden="false"/>
    </xf>
    <xf numFmtId="164" fontId="33" fillId="13" borderId="0" xfId="0" applyFont="true" applyBorder="false" applyAlignment="true" applyProtection="false">
      <alignment horizontal="general" vertical="center" textRotation="0" wrapText="false" indent="0" shrinkToFit="false"/>
      <protection locked="true" hidden="false"/>
    </xf>
    <xf numFmtId="164" fontId="4" fillId="0" borderId="43" xfId="0" applyFont="true" applyBorder="true" applyAlignment="true" applyProtection="false">
      <alignment horizontal="center" vertical="center" textRotation="0" wrapText="false" indent="0" shrinkToFit="false"/>
      <protection locked="true" hidden="false"/>
    </xf>
    <xf numFmtId="164" fontId="38" fillId="0" borderId="43" xfId="0" applyFont="true" applyBorder="true" applyAlignment="true" applyProtection="false">
      <alignment horizontal="justify" vertical="center" textRotation="0" wrapText="true" indent="0" shrinkToFit="false"/>
      <protection locked="true" hidden="false"/>
    </xf>
    <xf numFmtId="172" fontId="4" fillId="0" borderId="43" xfId="15" applyFont="true" applyBorder="true" applyAlignment="true" applyProtection="true">
      <alignment horizontal="center" vertical="center" textRotation="0" wrapText="false" indent="0" shrinkToFit="false"/>
      <protection locked="true" hidden="false"/>
    </xf>
    <xf numFmtId="172" fontId="4" fillId="0" borderId="43" xfId="15" applyFont="true" applyBorder="true" applyAlignment="true" applyProtection="true">
      <alignment horizontal="center" vertical="center" textRotation="0" wrapText="false" indent="0" shrinkToFit="false"/>
      <protection locked="false" hidden="false"/>
    </xf>
    <xf numFmtId="172" fontId="4" fillId="0" borderId="27" xfId="15" applyFont="true" applyBorder="true" applyAlignment="true" applyProtection="true">
      <alignment horizontal="center" vertical="center" textRotation="0" wrapText="false" indent="0" shrinkToFit="false"/>
      <protection locked="true" hidden="false"/>
    </xf>
    <xf numFmtId="181" fontId="4" fillId="0" borderId="43" xfId="0" applyFont="true" applyBorder="true" applyAlignment="true" applyProtection="false">
      <alignment horizontal="center" vertical="center" textRotation="0" wrapText="false" indent="0" shrinkToFit="false"/>
      <protection locked="true" hidden="false"/>
    </xf>
    <xf numFmtId="168" fontId="4" fillId="0" borderId="43" xfId="19" applyFont="true" applyBorder="true" applyAlignment="true" applyProtection="true">
      <alignment horizontal="center" vertical="center" textRotation="0" wrapText="false" indent="0" shrinkToFit="false"/>
      <protection locked="true" hidden="false"/>
    </xf>
    <xf numFmtId="181" fontId="34" fillId="0" borderId="27" xfId="0" applyFont="true" applyBorder="true" applyAlignment="true" applyProtection="false">
      <alignment horizontal="center" vertical="center" textRotation="0" wrapText="false" indent="0" shrinkToFit="false"/>
      <protection locked="true" hidden="false"/>
    </xf>
    <xf numFmtId="164" fontId="34" fillId="0" borderId="27" xfId="0" applyFont="true" applyBorder="true" applyAlignment="true" applyProtection="true">
      <alignment horizontal="center" vertical="center" textRotation="0" wrapText="false" indent="0" shrinkToFit="false"/>
      <protection locked="false" hidden="false"/>
    </xf>
    <xf numFmtId="164" fontId="34" fillId="14" borderId="27" xfId="0" applyFont="true" applyBorder="true" applyAlignment="true" applyProtection="true">
      <alignment horizontal="center" vertical="center" textRotation="0" wrapText="false" indent="0" shrinkToFit="false"/>
      <protection locked="false" hidden="false"/>
    </xf>
    <xf numFmtId="164" fontId="34" fillId="8" borderId="27" xfId="0" applyFont="true" applyBorder="true" applyAlignment="true" applyProtection="true">
      <alignment horizontal="center" vertical="center" textRotation="0" wrapText="false" indent="0" shrinkToFit="false"/>
      <protection locked="false" hidden="false"/>
    </xf>
    <xf numFmtId="164" fontId="4" fillId="3" borderId="0" xfId="0" applyFont="true" applyBorder="false" applyAlignment="true" applyProtection="false">
      <alignment horizontal="general" vertical="center" textRotation="0" wrapText="false" indent="0" shrinkToFit="false"/>
      <protection locked="true" hidden="false"/>
    </xf>
    <xf numFmtId="181" fontId="35" fillId="0" borderId="43" xfId="0" applyFont="true" applyBorder="true" applyAlignment="true" applyProtection="false">
      <alignment horizontal="center" vertical="center" textRotation="0" wrapText="false" indent="0" shrinkToFit="false"/>
      <protection locked="true" hidden="false"/>
    </xf>
    <xf numFmtId="164" fontId="33" fillId="0" borderId="43" xfId="0" applyFont="true" applyBorder="true" applyAlignment="true" applyProtection="true">
      <alignment horizontal="center" vertical="center" textRotation="0" wrapText="false" indent="0" shrinkToFit="false"/>
      <protection locked="false" hidden="false"/>
    </xf>
    <xf numFmtId="164" fontId="33" fillId="8" borderId="43" xfId="0" applyFont="true" applyBorder="true" applyAlignment="true" applyProtection="true">
      <alignment horizontal="center" vertical="center" textRotation="0" wrapText="false" indent="0" shrinkToFit="false"/>
      <protection locked="false" hidden="false"/>
    </xf>
    <xf numFmtId="181" fontId="32" fillId="0" borderId="43" xfId="0" applyFont="true" applyBorder="true" applyAlignment="true" applyProtection="false">
      <alignment horizontal="center" vertical="center" textRotation="0" wrapText="false" indent="0" shrinkToFit="false"/>
      <protection locked="true" hidden="false"/>
    </xf>
    <xf numFmtId="172" fontId="32" fillId="0" borderId="43" xfId="15" applyFont="true" applyBorder="true" applyAlignment="true" applyProtection="true">
      <alignment horizontal="center" vertical="center" textRotation="0" wrapText="false" indent="0" shrinkToFit="false"/>
      <protection locked="true" hidden="false"/>
    </xf>
    <xf numFmtId="172" fontId="32" fillId="8" borderId="43" xfId="15" applyFont="true" applyBorder="true" applyAlignment="true" applyProtection="true">
      <alignment horizontal="center" vertical="center" textRotation="0" wrapText="false" indent="0" shrinkToFit="false"/>
      <protection locked="true" hidden="false"/>
    </xf>
    <xf numFmtId="181" fontId="39" fillId="0" borderId="43" xfId="0" applyFont="true" applyBorder="true" applyAlignment="true" applyProtection="false">
      <alignment horizontal="center" vertical="center" textRotation="0" wrapText="false" indent="0" shrinkToFit="false"/>
      <protection locked="true" hidden="false"/>
    </xf>
    <xf numFmtId="172" fontId="39" fillId="0" borderId="43" xfId="15" applyFont="true" applyBorder="true" applyAlignment="true" applyProtection="true">
      <alignment horizontal="center" vertical="center" textRotation="0" wrapText="false" indent="0" shrinkToFit="false"/>
      <protection locked="true" hidden="false"/>
    </xf>
    <xf numFmtId="172" fontId="39" fillId="8" borderId="43" xfId="15" applyFont="true" applyBorder="true" applyAlignment="true" applyProtection="true">
      <alignment horizontal="center" vertical="center" textRotation="0" wrapText="false" indent="0" shrinkToFit="false"/>
      <protection locked="true" hidden="false"/>
    </xf>
    <xf numFmtId="172" fontId="40" fillId="0" borderId="43" xfId="15" applyFont="true" applyBorder="true" applyAlignment="true" applyProtection="true">
      <alignment horizontal="center" vertical="center" textRotation="0" wrapText="false" indent="0" shrinkToFit="false"/>
      <protection locked="true" hidden="false"/>
    </xf>
    <xf numFmtId="181" fontId="41" fillId="0" borderId="43" xfId="0" applyFont="true" applyBorder="true" applyAlignment="true" applyProtection="false">
      <alignment horizontal="center" vertical="center" textRotation="0" wrapText="false" indent="0" shrinkToFit="false"/>
      <protection locked="true" hidden="false"/>
    </xf>
    <xf numFmtId="172" fontId="41" fillId="0" borderId="43" xfId="15" applyFont="true" applyBorder="true" applyAlignment="true" applyProtection="true">
      <alignment horizontal="center" vertical="center" textRotation="0" wrapText="false" indent="0" shrinkToFit="false"/>
      <protection locked="false" hidden="false"/>
    </xf>
    <xf numFmtId="172" fontId="41" fillId="8" borderId="43" xfId="15" applyFont="true" applyBorder="true" applyAlignment="true" applyProtection="true">
      <alignment horizontal="center" vertical="center" textRotation="0" wrapText="false" indent="0" shrinkToFit="false"/>
      <protection locked="false" hidden="false"/>
    </xf>
    <xf numFmtId="172" fontId="42" fillId="0" borderId="43" xfId="15" applyFont="true" applyBorder="true" applyAlignment="true" applyProtection="true">
      <alignment horizontal="center" vertical="center" textRotation="0" wrapText="false" indent="0" shrinkToFit="false"/>
      <protection locked="true" hidden="false"/>
    </xf>
    <xf numFmtId="181" fontId="43" fillId="0" borderId="43" xfId="0" applyFont="true" applyBorder="true" applyAlignment="true" applyProtection="false">
      <alignment horizontal="center" vertical="center" textRotation="0" wrapText="false" indent="0" shrinkToFit="false"/>
      <protection locked="true" hidden="false"/>
    </xf>
    <xf numFmtId="172" fontId="43" fillId="0" borderId="43" xfId="15" applyFont="true" applyBorder="true" applyAlignment="true" applyProtection="true">
      <alignment horizontal="center" vertical="center" textRotation="0" wrapText="false" indent="0" shrinkToFit="false"/>
      <protection locked="true" hidden="false"/>
    </xf>
    <xf numFmtId="172" fontId="43" fillId="8" borderId="43" xfId="15" applyFont="true" applyBorder="true" applyAlignment="true" applyProtection="true">
      <alignment horizontal="center" vertical="center" textRotation="0" wrapText="false" indent="0" shrinkToFit="false"/>
      <protection locked="true" hidden="false"/>
    </xf>
    <xf numFmtId="172" fontId="44" fillId="0" borderId="43" xfId="15" applyFont="true" applyBorder="true" applyAlignment="true" applyProtection="true">
      <alignment horizontal="center" vertical="center" textRotation="0" wrapText="false" indent="0" shrinkToFit="false"/>
      <protection locked="true" hidden="false"/>
    </xf>
    <xf numFmtId="181" fontId="45" fillId="0" borderId="43" xfId="0" applyFont="true" applyBorder="true" applyAlignment="true" applyProtection="false">
      <alignment horizontal="center" vertical="center" textRotation="0" wrapText="false" indent="0" shrinkToFit="false"/>
      <protection locked="true" hidden="false"/>
    </xf>
    <xf numFmtId="177" fontId="45" fillId="0" borderId="43" xfId="19" applyFont="true" applyBorder="true" applyAlignment="true" applyProtection="true">
      <alignment horizontal="center" vertical="center" textRotation="0" wrapText="false" indent="0" shrinkToFit="false"/>
      <protection locked="true" hidden="false"/>
    </xf>
    <xf numFmtId="177" fontId="45" fillId="8" borderId="43" xfId="19" applyFont="true" applyBorder="true" applyAlignment="true" applyProtection="true">
      <alignment horizontal="center" vertical="center" textRotation="0" wrapText="false" indent="0" shrinkToFit="false"/>
      <protection locked="true" hidden="false"/>
    </xf>
    <xf numFmtId="181" fontId="46" fillId="0" borderId="43" xfId="0" applyFont="true" applyBorder="true" applyAlignment="true" applyProtection="false">
      <alignment horizontal="center" vertical="center" textRotation="0" wrapText="false" indent="0" shrinkToFit="false"/>
      <protection locked="true" hidden="false"/>
    </xf>
    <xf numFmtId="177" fontId="46" fillId="0" borderId="16" xfId="19" applyFont="true" applyBorder="true" applyAlignment="true" applyProtection="true">
      <alignment horizontal="center" vertical="center" textRotation="0" wrapText="false" indent="0" shrinkToFit="false"/>
      <protection locked="true" hidden="false"/>
    </xf>
    <xf numFmtId="177" fontId="46" fillId="8" borderId="16" xfId="19" applyFont="true" applyBorder="true" applyAlignment="true" applyProtection="true">
      <alignment horizontal="center" vertical="center" textRotation="0" wrapText="false" indent="0" shrinkToFit="false"/>
      <protection locked="true" hidden="false"/>
    </xf>
    <xf numFmtId="164" fontId="4" fillId="9" borderId="39" xfId="0" applyFont="true" applyBorder="true" applyAlignment="true" applyProtection="false">
      <alignment horizontal="general" vertical="center" textRotation="0" wrapText="false" indent="0" shrinkToFit="false"/>
      <protection locked="true" hidden="false"/>
    </xf>
    <xf numFmtId="164" fontId="4" fillId="9" borderId="24" xfId="0" applyFont="true" applyBorder="true" applyAlignment="true" applyProtection="false">
      <alignment horizontal="general" vertical="center" textRotation="0" wrapText="false" indent="0" shrinkToFit="false"/>
      <protection locked="true" hidden="false"/>
    </xf>
    <xf numFmtId="169" fontId="4" fillId="9" borderId="24" xfId="15" applyFont="true" applyBorder="true" applyAlignment="true" applyProtection="true">
      <alignment horizontal="center" vertical="center" textRotation="0" wrapText="false" indent="0" shrinkToFit="false"/>
      <protection locked="true" hidden="false"/>
    </xf>
    <xf numFmtId="172" fontId="4" fillId="9" borderId="24" xfId="15" applyFont="true" applyBorder="true" applyAlignment="true" applyProtection="true">
      <alignment horizontal="center" vertical="center" textRotation="0" wrapText="false" indent="0" shrinkToFit="false"/>
      <protection locked="true" hidden="false"/>
    </xf>
    <xf numFmtId="181" fontId="4" fillId="9" borderId="24" xfId="0" applyFont="true" applyBorder="true" applyAlignment="true" applyProtection="false">
      <alignment horizontal="general" vertical="center" textRotation="0" wrapText="false" indent="0" shrinkToFit="false"/>
      <protection locked="true" hidden="false"/>
    </xf>
    <xf numFmtId="169" fontId="4" fillId="9" borderId="24" xfId="0" applyFont="true" applyBorder="true" applyAlignment="true" applyProtection="false">
      <alignment horizontal="general" vertical="center" textRotation="0" wrapText="false" indent="0" shrinkToFit="false"/>
      <protection locked="true" hidden="false"/>
    </xf>
    <xf numFmtId="174" fontId="4" fillId="9" borderId="24" xfId="0" applyFont="true" applyBorder="true" applyAlignment="true" applyProtection="false">
      <alignment horizontal="center" vertical="center" textRotation="0" wrapText="true" indent="0" shrinkToFit="false"/>
      <protection locked="true" hidden="false"/>
    </xf>
    <xf numFmtId="174" fontId="4" fillId="9" borderId="44" xfId="0" applyFont="true" applyBorder="true" applyAlignment="true" applyProtection="false">
      <alignment horizontal="center" vertical="center" textRotation="0" wrapText="true" indent="0" shrinkToFit="false"/>
      <protection locked="true" hidden="false"/>
    </xf>
    <xf numFmtId="174" fontId="4" fillId="9" borderId="22" xfId="0" applyFont="true" applyBorder="true" applyAlignment="true" applyProtection="false">
      <alignment horizontal="center" vertical="center" textRotation="0" wrapText="true" indent="0" shrinkToFit="false"/>
      <protection locked="true" hidden="false"/>
    </xf>
    <xf numFmtId="174" fontId="0" fillId="9" borderId="24" xfId="0" applyFont="false" applyBorder="true" applyAlignment="true" applyProtection="false">
      <alignment horizontal="center" vertical="center" textRotation="0" wrapText="true" indent="0" shrinkToFit="false"/>
      <protection locked="true" hidden="false"/>
    </xf>
    <xf numFmtId="174" fontId="0" fillId="9" borderId="44" xfId="0" applyFont="false" applyBorder="true" applyAlignment="true" applyProtection="false">
      <alignment horizontal="center" vertical="center" textRotation="0" wrapText="true" indent="0" shrinkToFit="false"/>
      <protection locked="true" hidden="false"/>
    </xf>
    <xf numFmtId="174" fontId="0" fillId="9" borderId="22" xfId="0" applyFont="false" applyBorder="true" applyAlignment="true" applyProtection="false">
      <alignment horizontal="center" vertical="center" textRotation="0" wrapText="true" indent="0" shrinkToFit="false"/>
      <protection locked="true" hidden="false"/>
    </xf>
    <xf numFmtId="169" fontId="4" fillId="9" borderId="24" xfId="0" applyFont="true" applyBorder="true" applyAlignment="true" applyProtection="false">
      <alignment horizontal="center" vertical="center" textRotation="0" wrapText="true" indent="0" shrinkToFit="false"/>
      <protection locked="true" hidden="false"/>
    </xf>
    <xf numFmtId="164" fontId="0" fillId="9" borderId="24" xfId="0" applyFont="false" applyBorder="true" applyAlignment="true" applyProtection="false">
      <alignment horizontal="center" vertical="center" textRotation="0" wrapText="true" indent="0" shrinkToFit="false"/>
      <protection locked="true" hidden="false"/>
    </xf>
    <xf numFmtId="164" fontId="0" fillId="9" borderId="44" xfId="0" applyFont="false" applyBorder="true" applyAlignment="true" applyProtection="false">
      <alignment horizontal="center" vertical="center" textRotation="0" wrapText="true" indent="0" shrinkToFit="false"/>
      <protection locked="true" hidden="false"/>
    </xf>
    <xf numFmtId="164" fontId="0" fillId="9" borderId="22" xfId="0" applyFont="false" applyBorder="true" applyAlignment="true" applyProtection="false">
      <alignment horizontal="center" vertical="center" textRotation="0" wrapText="true" indent="0" shrinkToFit="false"/>
      <protection locked="true" hidden="false"/>
    </xf>
    <xf numFmtId="164" fontId="0" fillId="7" borderId="24" xfId="0" applyFont="false" applyBorder="true" applyAlignment="true" applyProtection="false">
      <alignment horizontal="center" vertical="center" textRotation="0" wrapText="true" indent="0" shrinkToFit="false"/>
      <protection locked="true" hidden="false"/>
    </xf>
    <xf numFmtId="164" fontId="0" fillId="7" borderId="44" xfId="0" applyFont="false" applyBorder="true" applyAlignment="true" applyProtection="false">
      <alignment horizontal="center" vertical="center" textRotation="0" wrapText="true" indent="0" shrinkToFit="false"/>
      <protection locked="true" hidden="false"/>
    </xf>
    <xf numFmtId="164" fontId="0" fillId="8" borderId="24" xfId="0" applyFont="false" applyBorder="true" applyAlignment="true" applyProtection="false">
      <alignment horizontal="center" vertical="center" textRotation="0" wrapText="true" indent="0" shrinkToFit="false"/>
      <protection locked="true" hidden="false"/>
    </xf>
    <xf numFmtId="164" fontId="0" fillId="8" borderId="44" xfId="0" applyFont="false" applyBorder="true" applyAlignment="true" applyProtection="false">
      <alignment horizontal="center" vertical="center" textRotation="0" wrapText="true" indent="0" shrinkToFit="false"/>
      <protection locked="true" hidden="false"/>
    </xf>
    <xf numFmtId="164" fontId="33" fillId="0" borderId="27" xfId="0" applyFont="true" applyBorder="true" applyAlignment="true" applyProtection="true">
      <alignment horizontal="center" vertical="center" textRotation="0" wrapText="false" indent="0" shrinkToFit="false"/>
      <protection locked="false" hidden="false"/>
    </xf>
    <xf numFmtId="164" fontId="35" fillId="0" borderId="27" xfId="0" applyFont="true" applyBorder="true" applyAlignment="true" applyProtection="true">
      <alignment horizontal="center" vertical="center" textRotation="0" wrapText="false" indent="0" shrinkToFit="false"/>
      <protection locked="false" hidden="false"/>
    </xf>
    <xf numFmtId="164" fontId="34" fillId="5" borderId="27" xfId="0" applyFont="true" applyBorder="true" applyAlignment="true" applyProtection="true">
      <alignment horizontal="center" vertical="center" textRotation="0" wrapText="false" indent="0" shrinkToFit="false"/>
      <protection locked="false" hidden="false"/>
    </xf>
    <xf numFmtId="164" fontId="4" fillId="0" borderId="45" xfId="0" applyFont="true" applyBorder="true" applyAlignment="true" applyProtection="false">
      <alignment horizontal="general" vertical="center" textRotation="0" wrapText="false" indent="0" shrinkToFit="false"/>
      <protection locked="true" hidden="false"/>
    </xf>
    <xf numFmtId="172" fontId="32" fillId="7" borderId="43" xfId="15" applyFont="true" applyBorder="true" applyAlignment="true" applyProtection="true">
      <alignment horizontal="center" vertical="center" textRotation="0" wrapText="false" indent="0" shrinkToFit="false"/>
      <protection locked="true" hidden="false"/>
    </xf>
    <xf numFmtId="172" fontId="39" fillId="7" borderId="43" xfId="15" applyFont="true" applyBorder="true" applyAlignment="true" applyProtection="true">
      <alignment horizontal="center" vertical="center" textRotation="0" wrapText="false" indent="0" shrinkToFit="false"/>
      <protection locked="true" hidden="false"/>
    </xf>
    <xf numFmtId="172" fontId="41" fillId="7" borderId="43" xfId="15" applyFont="true" applyBorder="true" applyAlignment="true" applyProtection="true">
      <alignment horizontal="center" vertical="center" textRotation="0" wrapText="false" indent="0" shrinkToFit="false"/>
      <protection locked="false" hidden="false"/>
    </xf>
    <xf numFmtId="164" fontId="40" fillId="0" borderId="0" xfId="0" applyFont="true" applyBorder="false" applyAlignment="true" applyProtection="false">
      <alignment horizontal="general" vertical="center" textRotation="0" wrapText="false" indent="0" shrinkToFit="false"/>
      <protection locked="true" hidden="false"/>
    </xf>
    <xf numFmtId="172" fontId="43" fillId="7" borderId="43" xfId="15" applyFont="true" applyBorder="true" applyAlignment="true" applyProtection="true">
      <alignment horizontal="center" vertical="center" textRotation="0" wrapText="false" indent="0" shrinkToFit="false"/>
      <protection locked="true" hidden="false"/>
    </xf>
    <xf numFmtId="164" fontId="42" fillId="0" borderId="0" xfId="0" applyFont="true" applyBorder="false" applyAlignment="true" applyProtection="false">
      <alignment horizontal="general" vertical="center" textRotation="0" wrapText="false" indent="0" shrinkToFit="false"/>
      <protection locked="true" hidden="false"/>
    </xf>
    <xf numFmtId="177" fontId="45" fillId="7" borderId="43" xfId="19" applyFont="true" applyBorder="true" applyAlignment="true" applyProtection="true">
      <alignment horizontal="center" vertical="center" textRotation="0" wrapText="false" indent="0" shrinkToFit="false"/>
      <protection locked="true" hidden="false"/>
    </xf>
    <xf numFmtId="164" fontId="44" fillId="0" borderId="0" xfId="0" applyFont="true" applyBorder="false" applyAlignment="true" applyProtection="false">
      <alignment horizontal="general" vertical="center" textRotation="0" wrapText="false" indent="0" shrinkToFit="false"/>
      <protection locked="true" hidden="false"/>
    </xf>
    <xf numFmtId="177" fontId="46" fillId="0" borderId="43" xfId="19" applyFont="true" applyBorder="true" applyAlignment="true" applyProtection="true">
      <alignment horizontal="center" vertical="center" textRotation="0" wrapText="false" indent="0" shrinkToFit="false"/>
      <protection locked="true" hidden="false"/>
    </xf>
    <xf numFmtId="177" fontId="46" fillId="7" borderId="43" xfId="19" applyFont="true" applyBorder="true" applyAlignment="true" applyProtection="true">
      <alignment horizontal="center" vertical="center" textRotation="0" wrapText="false" indent="0" shrinkToFit="false"/>
      <protection locked="true" hidden="false"/>
    </xf>
    <xf numFmtId="177" fontId="46" fillId="8" borderId="43" xfId="19" applyFont="true" applyBorder="true" applyAlignment="true" applyProtection="true">
      <alignment horizontal="center" vertical="center" textRotation="0" wrapText="false" indent="0" shrinkToFit="false"/>
      <protection locked="true" hidden="false"/>
    </xf>
    <xf numFmtId="164" fontId="33" fillId="0" borderId="27" xfId="0" applyFont="true" applyBorder="true" applyAlignment="true" applyProtection="false">
      <alignment horizontal="center" vertical="center" textRotation="0" wrapText="true" indent="0" shrinkToFit="false"/>
      <protection locked="true" hidden="false"/>
    </xf>
    <xf numFmtId="164" fontId="47" fillId="0" borderId="43" xfId="0" applyFont="true" applyBorder="true" applyAlignment="true" applyProtection="false">
      <alignment horizontal="center" vertical="center" textRotation="0" wrapText="false" indent="0" shrinkToFit="false"/>
      <protection locked="true" hidden="false"/>
    </xf>
    <xf numFmtId="181" fontId="34" fillId="0" borderId="43" xfId="0" applyFont="true" applyBorder="true" applyAlignment="true" applyProtection="false">
      <alignment horizontal="center" vertical="center" textRotation="0" wrapText="false" indent="0" shrinkToFit="false"/>
      <protection locked="true" hidden="false"/>
    </xf>
    <xf numFmtId="164" fontId="34" fillId="15" borderId="27" xfId="0" applyFont="true" applyBorder="true" applyAlignment="true" applyProtection="true">
      <alignment horizontal="center" vertical="center" textRotation="0" wrapText="false" indent="0" shrinkToFit="false"/>
      <protection locked="false" hidden="false"/>
    </xf>
    <xf numFmtId="164" fontId="34" fillId="15" borderId="43" xfId="0" applyFont="true" applyBorder="true" applyAlignment="true" applyProtection="true">
      <alignment horizontal="center" vertical="center" textRotation="0" wrapText="false" indent="0" shrinkToFit="false"/>
      <protection locked="false" hidden="false"/>
    </xf>
    <xf numFmtId="164" fontId="34" fillId="0" borderId="43" xfId="0" applyFont="true" applyBorder="true" applyAlignment="true" applyProtection="true">
      <alignment horizontal="center" vertical="center" textRotation="0" wrapText="false" indent="0" shrinkToFit="false"/>
      <protection locked="false" hidden="false"/>
    </xf>
    <xf numFmtId="164" fontId="34" fillId="8" borderId="43" xfId="0" applyFont="true" applyBorder="true" applyAlignment="true" applyProtection="true">
      <alignment horizontal="center" vertical="center" textRotation="0" wrapText="false" indent="0" shrinkToFit="false"/>
      <protection locked="false" hidden="false"/>
    </xf>
    <xf numFmtId="164" fontId="33" fillId="7" borderId="43" xfId="0" applyFont="true" applyBorder="true" applyAlignment="true" applyProtection="true">
      <alignment horizontal="center" vertical="center" textRotation="0" wrapText="false" indent="0" shrinkToFit="false"/>
      <protection locked="false" hidden="false"/>
    </xf>
    <xf numFmtId="164" fontId="34" fillId="16" borderId="27" xfId="0" applyFont="true" applyBorder="true" applyAlignment="true" applyProtection="true">
      <alignment horizontal="center" vertical="center" textRotation="0" wrapText="false" indent="0" shrinkToFit="false"/>
      <protection locked="false" hidden="false"/>
    </xf>
    <xf numFmtId="181" fontId="34" fillId="7" borderId="27" xfId="0" applyFont="true" applyBorder="true" applyAlignment="true" applyProtection="true">
      <alignment horizontal="center" vertical="center" textRotation="0" wrapText="false" indent="0" shrinkToFit="false"/>
      <protection locked="false" hidden="false"/>
    </xf>
    <xf numFmtId="164" fontId="34" fillId="7" borderId="27" xfId="0" applyFont="true" applyBorder="true" applyAlignment="true" applyProtection="true">
      <alignment horizontal="center" vertical="center" textRotation="0" wrapText="false" indent="0" shrinkToFit="false"/>
      <protection locked="false" hidden="false"/>
    </xf>
    <xf numFmtId="164" fontId="35" fillId="0" borderId="43" xfId="0" applyFont="true" applyBorder="true" applyAlignment="true" applyProtection="true">
      <alignment horizontal="center" vertical="center" textRotation="0" wrapText="false" indent="0" shrinkToFit="false"/>
      <protection locked="false" hidden="false"/>
    </xf>
    <xf numFmtId="164" fontId="34" fillId="7" borderId="43" xfId="0" applyFont="true" applyBorder="true" applyAlignment="true" applyProtection="true">
      <alignment horizontal="center" vertical="center" textRotation="0" wrapText="false" indent="0" shrinkToFit="false"/>
      <protection locked="false" hidden="false"/>
    </xf>
    <xf numFmtId="164" fontId="34" fillId="17" borderId="43" xfId="0" applyFont="true" applyBorder="true" applyAlignment="true" applyProtection="true">
      <alignment horizontal="center" vertical="center" textRotation="0" wrapText="false" indent="0" shrinkToFit="false"/>
      <protection locked="false" hidden="false"/>
    </xf>
    <xf numFmtId="164" fontId="4" fillId="9" borderId="38" xfId="0" applyFont="true" applyBorder="true" applyAlignment="true" applyProtection="false">
      <alignment horizontal="general" vertical="center" textRotation="0" wrapText="false" indent="0" shrinkToFit="false"/>
      <protection locked="true" hidden="false"/>
    </xf>
    <xf numFmtId="164" fontId="4" fillId="9" borderId="45" xfId="0" applyFont="true" applyBorder="true" applyAlignment="true" applyProtection="false">
      <alignment horizontal="general" vertical="center" textRotation="0" wrapText="false" indent="0" shrinkToFit="false"/>
      <protection locked="true" hidden="false"/>
    </xf>
    <xf numFmtId="172" fontId="4" fillId="9" borderId="45" xfId="15" applyFont="true" applyBorder="true" applyAlignment="true" applyProtection="true">
      <alignment horizontal="center" vertical="center" textRotation="0" wrapText="false" indent="0" shrinkToFit="false"/>
      <protection locked="true" hidden="false"/>
    </xf>
    <xf numFmtId="174" fontId="4" fillId="9" borderId="45" xfId="0" applyFont="true" applyBorder="true" applyAlignment="true" applyProtection="false">
      <alignment horizontal="center" vertical="center" textRotation="0" wrapText="true" indent="0" shrinkToFit="false"/>
      <protection locked="true" hidden="false"/>
    </xf>
    <xf numFmtId="174" fontId="4" fillId="9" borderId="46" xfId="0" applyFont="true" applyBorder="true" applyAlignment="true" applyProtection="false">
      <alignment horizontal="center" vertical="center" textRotation="0" wrapText="true" indent="0" shrinkToFit="false"/>
      <protection locked="true" hidden="false"/>
    </xf>
    <xf numFmtId="174" fontId="4" fillId="9" borderId="9" xfId="0" applyFont="true" applyBorder="true" applyAlignment="true" applyProtection="false">
      <alignment horizontal="center" vertical="center" textRotation="0" wrapText="true" indent="0" shrinkToFit="false"/>
      <protection locked="true" hidden="false"/>
    </xf>
    <xf numFmtId="174" fontId="0" fillId="9" borderId="45" xfId="0" applyFont="false" applyBorder="true" applyAlignment="true" applyProtection="false">
      <alignment horizontal="center" vertical="center" textRotation="0" wrapText="true" indent="0" shrinkToFit="false"/>
      <protection locked="true" hidden="false"/>
    </xf>
    <xf numFmtId="174" fontId="0" fillId="9" borderId="46" xfId="0" applyFont="false" applyBorder="true" applyAlignment="true" applyProtection="false">
      <alignment horizontal="center" vertical="center" textRotation="0" wrapText="true" indent="0" shrinkToFit="false"/>
      <protection locked="true" hidden="false"/>
    </xf>
    <xf numFmtId="174" fontId="0" fillId="9" borderId="9" xfId="0" applyFont="false" applyBorder="true" applyAlignment="true" applyProtection="false">
      <alignment horizontal="center" vertical="center" textRotation="0" wrapText="true" indent="0" shrinkToFit="false"/>
      <protection locked="true" hidden="false"/>
    </xf>
    <xf numFmtId="169" fontId="4" fillId="9" borderId="45" xfId="0" applyFont="true" applyBorder="true" applyAlignment="true" applyProtection="false">
      <alignment horizontal="center" vertical="center" textRotation="0" wrapText="true" indent="0" shrinkToFit="false"/>
      <protection locked="true" hidden="false"/>
    </xf>
    <xf numFmtId="164" fontId="0" fillId="9" borderId="45" xfId="0" applyFont="false" applyBorder="true" applyAlignment="true" applyProtection="false">
      <alignment horizontal="center" vertical="center" textRotation="0" wrapText="true" indent="0" shrinkToFit="false"/>
      <protection locked="true" hidden="false"/>
    </xf>
    <xf numFmtId="164" fontId="0" fillId="9" borderId="46" xfId="0" applyFont="false" applyBorder="true" applyAlignment="true" applyProtection="false">
      <alignment horizontal="center" vertical="center" textRotation="0" wrapText="true" indent="0" shrinkToFit="false"/>
      <protection locked="true" hidden="false"/>
    </xf>
    <xf numFmtId="164" fontId="0" fillId="9" borderId="9" xfId="0" applyFont="false" applyBorder="true" applyAlignment="true" applyProtection="false">
      <alignment horizontal="center" vertical="center" textRotation="0" wrapText="true" indent="0" shrinkToFit="false"/>
      <protection locked="true" hidden="false"/>
    </xf>
    <xf numFmtId="164" fontId="0" fillId="7" borderId="45" xfId="0" applyFont="false" applyBorder="true" applyAlignment="true" applyProtection="false">
      <alignment horizontal="center" vertical="center" textRotation="0" wrapText="true" indent="0" shrinkToFit="false"/>
      <protection locked="true" hidden="false"/>
    </xf>
    <xf numFmtId="164" fontId="0" fillId="7" borderId="46" xfId="0" applyFont="false" applyBorder="true" applyAlignment="true" applyProtection="false">
      <alignment horizontal="center" vertical="center" textRotation="0" wrapText="true" indent="0" shrinkToFit="false"/>
      <protection locked="true" hidden="false"/>
    </xf>
    <xf numFmtId="164" fontId="0" fillId="8" borderId="45" xfId="0" applyFont="false" applyBorder="true" applyAlignment="true" applyProtection="false">
      <alignment horizontal="center" vertical="center" textRotation="0" wrapText="true" indent="0" shrinkToFit="false"/>
      <protection locked="true" hidden="false"/>
    </xf>
    <xf numFmtId="164" fontId="0" fillId="8" borderId="46" xfId="0" applyFont="false" applyBorder="true" applyAlignment="true" applyProtection="false">
      <alignment horizontal="center" vertical="center" textRotation="0" wrapText="true" indent="0" shrinkToFit="false"/>
      <protection locked="true" hidden="false"/>
    </xf>
    <xf numFmtId="164" fontId="34" fillId="3" borderId="27" xfId="0" applyFont="true" applyBorder="true" applyAlignment="true" applyProtection="true">
      <alignment horizontal="center" vertical="center" textRotation="0" wrapText="false" indent="0" shrinkToFit="false"/>
      <protection locked="false" hidden="false"/>
    </xf>
    <xf numFmtId="164" fontId="35" fillId="3" borderId="27" xfId="0" applyFont="true" applyBorder="true" applyAlignment="true" applyProtection="true">
      <alignment horizontal="center" vertical="center" textRotation="0" wrapText="false" indent="0" shrinkToFit="false"/>
      <protection locked="false" hidden="false"/>
    </xf>
    <xf numFmtId="181" fontId="34" fillId="0" borderId="43" xfId="0" applyFont="true" applyBorder="true" applyAlignment="true" applyProtection="true">
      <alignment horizontal="center" vertical="center" textRotation="0" wrapText="false" indent="0" shrinkToFit="false"/>
      <protection locked="false" hidden="false"/>
    </xf>
    <xf numFmtId="181" fontId="34" fillId="0" borderId="27" xfId="0" applyFont="true" applyBorder="true" applyAlignment="true" applyProtection="true">
      <alignment horizontal="center" vertical="center" textRotation="0" wrapText="false" indent="0" shrinkToFit="false"/>
      <protection locked="false" hidden="false"/>
    </xf>
    <xf numFmtId="181" fontId="34" fillId="3" borderId="43" xfId="0" applyFont="true" applyBorder="true" applyAlignment="true" applyProtection="true">
      <alignment horizontal="center" vertical="center" textRotation="0" wrapText="false" indent="0" shrinkToFit="false"/>
      <protection locked="false" hidden="false"/>
    </xf>
    <xf numFmtId="169" fontId="32" fillId="0" borderId="43" xfId="15" applyFont="true" applyBorder="true" applyAlignment="true" applyProtection="true">
      <alignment horizontal="center" vertical="center" textRotation="0" wrapText="false" indent="0" shrinkToFit="false"/>
      <protection locked="true" hidden="false"/>
    </xf>
    <xf numFmtId="164" fontId="33" fillId="9" borderId="24" xfId="0" applyFont="true" applyBorder="true" applyAlignment="true" applyProtection="false">
      <alignment horizontal="general" vertical="center" textRotation="0" wrapText="false" indent="0" shrinkToFit="false"/>
      <protection locked="true" hidden="false"/>
    </xf>
    <xf numFmtId="182" fontId="4" fillId="9" borderId="24" xfId="0" applyFont="true" applyBorder="true" applyAlignment="true" applyProtection="false">
      <alignment horizontal="center" vertical="center" textRotation="0" wrapText="true" indent="0" shrinkToFit="false"/>
      <protection locked="true" hidden="false"/>
    </xf>
    <xf numFmtId="164" fontId="34" fillId="3" borderId="43" xfId="0" applyFont="true" applyBorder="true" applyAlignment="true" applyProtection="true">
      <alignment horizontal="center" vertical="center" textRotation="0" wrapText="false" indent="0" shrinkToFit="false"/>
      <protection locked="false" hidden="false"/>
    </xf>
    <xf numFmtId="181" fontId="34" fillId="3" borderId="27" xfId="0" applyFont="true" applyBorder="true" applyAlignment="true" applyProtection="true">
      <alignment horizontal="center" vertical="center" textRotation="0" wrapText="false" indent="0" shrinkToFit="false"/>
      <protection locked="false" hidden="false"/>
    </xf>
    <xf numFmtId="164" fontId="34" fillId="18" borderId="27" xfId="0" applyFont="true" applyBorder="true" applyAlignment="true" applyProtection="true">
      <alignment horizontal="center" vertical="center" textRotation="0" wrapText="false" indent="0" shrinkToFit="false"/>
      <protection locked="false" hidden="false"/>
    </xf>
    <xf numFmtId="173" fontId="34" fillId="0" borderId="27" xfId="0" applyFont="true" applyBorder="true" applyAlignment="true" applyProtection="true">
      <alignment horizontal="center" vertical="center" textRotation="0" wrapText="false" indent="0" shrinkToFit="false"/>
      <protection locked="false" hidden="false"/>
    </xf>
    <xf numFmtId="164" fontId="34" fillId="18" borderId="43" xfId="0" applyFont="true" applyBorder="true" applyAlignment="true" applyProtection="true">
      <alignment horizontal="center" vertical="center" textRotation="0" wrapText="false" indent="0" shrinkToFit="false"/>
      <protection locked="false" hidden="false"/>
    </xf>
    <xf numFmtId="164" fontId="33" fillId="0" borderId="19" xfId="0" applyFont="true" applyBorder="true" applyAlignment="true" applyProtection="false">
      <alignment horizontal="left" vertical="center" textRotation="0" wrapText="false" indent="0" shrinkToFit="false"/>
      <protection locked="true" hidden="false"/>
    </xf>
    <xf numFmtId="164" fontId="4" fillId="0" borderId="47" xfId="0" applyFont="true" applyBorder="true" applyAlignment="true" applyProtection="false">
      <alignment horizontal="general" vertical="center" textRotation="0" wrapText="false" indent="0" shrinkToFit="false"/>
      <protection locked="true" hidden="false"/>
    </xf>
    <xf numFmtId="164" fontId="4" fillId="7" borderId="47" xfId="0" applyFont="true" applyBorder="true" applyAlignment="true" applyProtection="false">
      <alignment horizontal="general" vertical="center" textRotation="0" wrapText="false" indent="0" shrinkToFit="false"/>
      <protection locked="true" hidden="false"/>
    </xf>
    <xf numFmtId="164" fontId="4" fillId="8" borderId="47" xfId="0" applyFont="true" applyBorder="true" applyAlignment="true" applyProtection="false">
      <alignment horizontal="general" vertical="center" textRotation="0" wrapText="false" indent="0" shrinkToFit="false"/>
      <protection locked="true" hidden="false"/>
    </xf>
    <xf numFmtId="164" fontId="35" fillId="9" borderId="39" xfId="0" applyFont="true" applyBorder="true" applyAlignment="true" applyProtection="false">
      <alignment horizontal="general" vertical="center" textRotation="0" wrapText="false" indent="0" shrinkToFit="false"/>
      <protection locked="true" hidden="false"/>
    </xf>
    <xf numFmtId="164" fontId="35" fillId="9" borderId="24" xfId="0" applyFont="true" applyBorder="true" applyAlignment="true" applyProtection="false">
      <alignment horizontal="general" vertical="center" textRotation="0" wrapText="false" indent="0" shrinkToFit="false"/>
      <protection locked="true" hidden="false"/>
    </xf>
    <xf numFmtId="172" fontId="35" fillId="9" borderId="24" xfId="15" applyFont="true" applyBorder="true" applyAlignment="true" applyProtection="true">
      <alignment horizontal="center" vertical="center" textRotation="0" wrapText="false" indent="0" shrinkToFit="false"/>
      <protection locked="true" hidden="false"/>
    </xf>
    <xf numFmtId="174" fontId="35" fillId="9" borderId="24" xfId="0" applyFont="true" applyBorder="true" applyAlignment="true" applyProtection="false">
      <alignment horizontal="center" vertical="center" textRotation="0" wrapText="true" indent="0" shrinkToFit="false"/>
      <protection locked="true" hidden="false"/>
    </xf>
    <xf numFmtId="174" fontId="35" fillId="9" borderId="44" xfId="0" applyFont="true" applyBorder="true" applyAlignment="true" applyProtection="false">
      <alignment horizontal="center" vertical="center" textRotation="0" wrapText="true" indent="0" shrinkToFit="false"/>
      <protection locked="true" hidden="false"/>
    </xf>
    <xf numFmtId="174" fontId="35" fillId="9" borderId="22" xfId="0" applyFont="true" applyBorder="true" applyAlignment="true" applyProtection="false">
      <alignment horizontal="center" vertical="center" textRotation="0" wrapText="true" indent="0" shrinkToFit="false"/>
      <protection locked="true" hidden="false"/>
    </xf>
    <xf numFmtId="174" fontId="48" fillId="9" borderId="24" xfId="0" applyFont="true" applyBorder="true" applyAlignment="true" applyProtection="false">
      <alignment horizontal="center" vertical="center" textRotation="0" wrapText="true" indent="0" shrinkToFit="false"/>
      <protection locked="true" hidden="false"/>
    </xf>
    <xf numFmtId="174" fontId="48" fillId="9" borderId="44" xfId="0" applyFont="true" applyBorder="true" applyAlignment="true" applyProtection="false">
      <alignment horizontal="center" vertical="center" textRotation="0" wrapText="true" indent="0" shrinkToFit="false"/>
      <protection locked="true" hidden="false"/>
    </xf>
    <xf numFmtId="174" fontId="48" fillId="9" borderId="22" xfId="0" applyFont="true" applyBorder="true" applyAlignment="true" applyProtection="false">
      <alignment horizontal="center" vertical="center" textRotation="0" wrapText="true" indent="0" shrinkToFit="false"/>
      <protection locked="true" hidden="false"/>
    </xf>
    <xf numFmtId="169" fontId="35" fillId="9" borderId="24" xfId="0" applyFont="true" applyBorder="true" applyAlignment="true" applyProtection="false">
      <alignment horizontal="center" vertical="center" textRotation="0" wrapText="true" indent="0" shrinkToFit="false"/>
      <protection locked="true" hidden="false"/>
    </xf>
    <xf numFmtId="164" fontId="48" fillId="9" borderId="24" xfId="0" applyFont="true" applyBorder="true" applyAlignment="true" applyProtection="false">
      <alignment horizontal="center" vertical="center" textRotation="0" wrapText="true" indent="0" shrinkToFit="false"/>
      <protection locked="true" hidden="false"/>
    </xf>
    <xf numFmtId="164" fontId="48" fillId="9" borderId="44" xfId="0" applyFont="true" applyBorder="true" applyAlignment="true" applyProtection="false">
      <alignment horizontal="center" vertical="center" textRotation="0" wrapText="true" indent="0" shrinkToFit="false"/>
      <protection locked="true" hidden="false"/>
    </xf>
    <xf numFmtId="164" fontId="48" fillId="9" borderId="22" xfId="0" applyFont="true" applyBorder="true" applyAlignment="true" applyProtection="false">
      <alignment horizontal="center" vertical="center" textRotation="0" wrapText="true" indent="0" shrinkToFit="false"/>
      <protection locked="true" hidden="false"/>
    </xf>
    <xf numFmtId="164" fontId="48" fillId="7" borderId="24" xfId="0" applyFont="true" applyBorder="true" applyAlignment="true" applyProtection="false">
      <alignment horizontal="center" vertical="center" textRotation="0" wrapText="true" indent="0" shrinkToFit="false"/>
      <protection locked="true" hidden="false"/>
    </xf>
    <xf numFmtId="164" fontId="48" fillId="7" borderId="44" xfId="0" applyFont="true" applyBorder="true" applyAlignment="true" applyProtection="false">
      <alignment horizontal="center" vertical="center" textRotation="0" wrapText="true" indent="0" shrinkToFit="false"/>
      <protection locked="true" hidden="false"/>
    </xf>
    <xf numFmtId="164" fontId="48" fillId="8" borderId="24" xfId="0" applyFont="true" applyBorder="true" applyAlignment="true" applyProtection="false">
      <alignment horizontal="center" vertical="center" textRotation="0" wrapText="true" indent="0" shrinkToFit="false"/>
      <protection locked="true" hidden="false"/>
    </xf>
    <xf numFmtId="164" fontId="48" fillId="8" borderId="44" xfId="0" applyFont="true" applyBorder="true" applyAlignment="true" applyProtection="false">
      <alignment horizontal="center" vertical="center" textRotation="0" wrapText="true" indent="0" shrinkToFit="false"/>
      <protection locked="true" hidden="false"/>
    </xf>
    <xf numFmtId="164" fontId="35" fillId="3" borderId="0" xfId="0" applyFont="true" applyBorder="false" applyAlignment="true" applyProtection="false">
      <alignment horizontal="general" vertical="center" textRotation="0" wrapText="false" indent="0" shrinkToFit="false"/>
      <protection locked="true" hidden="false"/>
    </xf>
    <xf numFmtId="164" fontId="34" fillId="19" borderId="27" xfId="0" applyFont="true" applyBorder="true" applyAlignment="true" applyProtection="true">
      <alignment horizontal="center" vertical="center" textRotation="0" wrapText="false" indent="0" shrinkToFit="false"/>
      <protection locked="false" hidden="false"/>
    </xf>
    <xf numFmtId="181" fontId="34" fillId="9" borderId="43" xfId="0" applyFont="true" applyBorder="true" applyAlignment="true" applyProtection="true">
      <alignment horizontal="center" vertical="center" textRotation="0" wrapText="false" indent="0" shrinkToFit="false"/>
      <protection locked="false" hidden="false"/>
    </xf>
    <xf numFmtId="181" fontId="34" fillId="20" borderId="43" xfId="0" applyFont="true" applyBorder="true" applyAlignment="true" applyProtection="true">
      <alignment horizontal="center" vertical="center" textRotation="0" wrapText="false" indent="0" shrinkToFit="false"/>
      <protection locked="false" hidden="false"/>
    </xf>
    <xf numFmtId="164" fontId="34" fillId="19" borderId="43" xfId="0" applyFont="true" applyBorder="true" applyAlignment="true" applyProtection="true">
      <alignment horizontal="center" vertical="center" textRotation="0" wrapText="false" indent="0" shrinkToFit="false"/>
      <protection locked="false" hidden="false"/>
    </xf>
    <xf numFmtId="164" fontId="35" fillId="7" borderId="27" xfId="0" applyFont="true" applyBorder="true" applyAlignment="true" applyProtection="true">
      <alignment horizontal="center" vertical="center" textRotation="0" wrapText="false" indent="0" shrinkToFit="false"/>
      <protection locked="false" hidden="false"/>
    </xf>
    <xf numFmtId="164" fontId="35" fillId="7" borderId="43" xfId="0" applyFont="true" applyBorder="true" applyAlignment="true" applyProtection="true">
      <alignment horizontal="center" vertical="center" textRotation="0" wrapText="false" indent="0" shrinkToFit="false"/>
      <protection locked="false" hidden="false"/>
    </xf>
    <xf numFmtId="181" fontId="33" fillId="0" borderId="43" xfId="0" applyFont="true" applyBorder="true" applyAlignment="true" applyProtection="true">
      <alignment horizontal="center" vertical="center" textRotation="0" wrapText="false" indent="0" shrinkToFit="false"/>
      <protection locked="false" hidden="false"/>
    </xf>
    <xf numFmtId="164" fontId="4" fillId="9" borderId="0" xfId="0" applyFont="true" applyBorder="false" applyAlignment="true" applyProtection="false">
      <alignment horizontal="general" vertical="center" textRotation="0" wrapText="false" indent="0" shrinkToFit="false"/>
      <protection locked="true" hidden="false"/>
    </xf>
    <xf numFmtId="174" fontId="4" fillId="9" borderId="0" xfId="0" applyFont="true" applyBorder="false" applyAlignment="true" applyProtection="false">
      <alignment horizontal="center" vertical="center" textRotation="0" wrapText="true" indent="0" shrinkToFit="false"/>
      <protection locked="true" hidden="false"/>
    </xf>
    <xf numFmtId="174" fontId="0" fillId="9" borderId="0" xfId="0" applyFont="false" applyBorder="false" applyAlignment="true" applyProtection="false">
      <alignment horizontal="center" vertical="center" textRotation="0" wrapText="true" indent="0" shrinkToFit="false"/>
      <protection locked="true" hidden="false"/>
    </xf>
    <xf numFmtId="169" fontId="4" fillId="9" borderId="0" xfId="0" applyFont="true" applyBorder="false" applyAlignment="true" applyProtection="false">
      <alignment horizontal="center" vertical="center" textRotation="0" wrapText="true" indent="0" shrinkToFit="false"/>
      <protection locked="true" hidden="false"/>
    </xf>
    <xf numFmtId="164" fontId="0" fillId="9" borderId="0" xfId="0" applyFont="false" applyBorder="false" applyAlignment="true" applyProtection="false">
      <alignment horizontal="center" vertical="center" textRotation="0" wrapText="true" indent="0" shrinkToFit="false"/>
      <protection locked="true" hidden="false"/>
    </xf>
    <xf numFmtId="164" fontId="0" fillId="7" borderId="7" xfId="0" applyFont="false" applyBorder="true" applyAlignment="true" applyProtection="false">
      <alignment horizontal="center" vertical="center" textRotation="0" wrapText="true" indent="0" shrinkToFit="false"/>
      <protection locked="true" hidden="false"/>
    </xf>
    <xf numFmtId="164" fontId="0" fillId="7" borderId="0" xfId="0" applyFont="false" applyBorder="false" applyAlignment="true" applyProtection="false">
      <alignment horizontal="center" vertical="center" textRotation="0" wrapText="true" indent="0" shrinkToFit="false"/>
      <protection locked="true" hidden="false"/>
    </xf>
    <xf numFmtId="164" fontId="0" fillId="9" borderId="7" xfId="0" applyFont="false" applyBorder="true" applyAlignment="true" applyProtection="false">
      <alignment horizontal="center" vertical="center" textRotation="0" wrapText="true" indent="0" shrinkToFit="false"/>
      <protection locked="true" hidden="false"/>
    </xf>
    <xf numFmtId="164" fontId="0" fillId="8" borderId="0" xfId="0" applyFont="false" applyBorder="false" applyAlignment="true" applyProtection="false">
      <alignment horizontal="center" vertical="center" textRotation="0" wrapText="true" indent="0" shrinkToFit="false"/>
      <protection locked="true" hidden="false"/>
    </xf>
    <xf numFmtId="164" fontId="35" fillId="15" borderId="27" xfId="0" applyFont="true" applyBorder="true" applyAlignment="true" applyProtection="true">
      <alignment horizontal="center" vertical="center" textRotation="0" wrapText="false" indent="0" shrinkToFit="false"/>
      <protection locked="false" hidden="false"/>
    </xf>
    <xf numFmtId="181" fontId="34" fillId="21" borderId="43" xfId="0" applyFont="true" applyBorder="true" applyAlignment="true" applyProtection="true">
      <alignment horizontal="center" vertical="center" textRotation="0" wrapText="false" indent="0" shrinkToFit="false"/>
      <protection locked="false" hidden="false"/>
    </xf>
    <xf numFmtId="181" fontId="34" fillId="22" borderId="43" xfId="0" applyFont="true" applyBorder="true" applyAlignment="true" applyProtection="true">
      <alignment horizontal="center" vertical="center" textRotation="0" wrapText="false" indent="0" shrinkToFit="false"/>
      <protection locked="false" hidden="false"/>
    </xf>
    <xf numFmtId="173" fontId="34" fillId="15" borderId="27" xfId="0" applyFont="true" applyBorder="true" applyAlignment="true" applyProtection="true">
      <alignment horizontal="center" vertical="center" textRotation="0" wrapText="false" indent="0" shrinkToFit="false"/>
      <protection locked="false" hidden="false"/>
    </xf>
    <xf numFmtId="164" fontId="36" fillId="23" borderId="27" xfId="0" applyFont="true" applyBorder="true" applyAlignment="true" applyProtection="true">
      <alignment horizontal="center" vertical="center" textRotation="0" wrapText="false" indent="0" shrinkToFit="false"/>
      <protection locked="false" hidden="false"/>
    </xf>
    <xf numFmtId="181" fontId="34" fillId="9" borderId="27" xfId="0" applyFont="true" applyBorder="true" applyAlignment="true" applyProtection="true">
      <alignment horizontal="center" vertical="center" textRotation="0" wrapText="false" indent="0" shrinkToFit="false"/>
      <protection locked="false" hidden="false"/>
    </xf>
    <xf numFmtId="173" fontId="34" fillId="7" borderId="27" xfId="0" applyFont="true" applyBorder="true" applyAlignment="true" applyProtection="true">
      <alignment horizontal="center" vertical="center" textRotation="0" wrapText="false" indent="0" shrinkToFit="false"/>
      <protection locked="false" hidden="false"/>
    </xf>
    <xf numFmtId="164" fontId="36" fillId="23" borderId="43" xfId="0" applyFont="true" applyBorder="true" applyAlignment="true" applyProtection="true">
      <alignment horizontal="center" vertical="center" textRotation="0" wrapText="false" indent="0" shrinkToFit="false"/>
      <protection locked="false" hidden="false"/>
    </xf>
    <xf numFmtId="164" fontId="33" fillId="24" borderId="43" xfId="0" applyFont="true" applyBorder="true" applyAlignment="true" applyProtection="true">
      <alignment horizontal="center" vertical="center" textRotation="0" wrapText="false" indent="0" shrinkToFit="false"/>
      <protection locked="false" hidden="false"/>
    </xf>
    <xf numFmtId="164" fontId="36" fillId="25" borderId="27" xfId="0" applyFont="true" applyBorder="true" applyAlignment="true" applyProtection="true">
      <alignment horizontal="center" vertical="center" textRotation="0" wrapText="false" indent="0" shrinkToFit="false"/>
      <protection locked="false" hidden="false"/>
    </xf>
    <xf numFmtId="164" fontId="36" fillId="26" borderId="43" xfId="0" applyFont="true" applyBorder="true" applyAlignment="true" applyProtection="true">
      <alignment horizontal="center" vertical="center" textRotation="0" wrapText="false" indent="0" shrinkToFit="false"/>
      <protection locked="false" hidden="false"/>
    </xf>
    <xf numFmtId="164" fontId="36" fillId="25" borderId="43" xfId="0" applyFont="true" applyBorder="true" applyAlignment="true" applyProtection="true">
      <alignment horizontal="center" vertical="center" textRotation="0" wrapText="false" indent="0" shrinkToFit="false"/>
      <protection locked="false" hidden="false"/>
    </xf>
    <xf numFmtId="174" fontId="49" fillId="26" borderId="44" xfId="0" applyFont="true" applyBorder="true" applyAlignment="true" applyProtection="false">
      <alignment horizontal="center" vertical="center" textRotation="0" wrapText="true" indent="0" shrinkToFit="false"/>
      <protection locked="true" hidden="false"/>
    </xf>
    <xf numFmtId="174" fontId="49" fillId="26" borderId="22" xfId="0" applyFont="true" applyBorder="true" applyAlignment="true" applyProtection="false">
      <alignment horizontal="center" vertical="center" textRotation="0" wrapText="true" indent="0" shrinkToFit="false"/>
      <protection locked="true" hidden="false"/>
    </xf>
    <xf numFmtId="174" fontId="49" fillId="26" borderId="24" xfId="0" applyFont="true" applyBorder="true" applyAlignment="true" applyProtection="false">
      <alignment horizontal="center" vertical="center" textRotation="0" wrapText="true" indent="0" shrinkToFit="false"/>
      <protection locked="true" hidden="false"/>
    </xf>
    <xf numFmtId="169" fontId="4" fillId="0" borderId="0" xfId="0" applyFont="true" applyBorder="true" applyAlignment="true" applyProtection="false">
      <alignment horizontal="center" vertical="center" textRotation="0" wrapText="false" indent="0" shrinkToFit="false"/>
      <protection locked="true" hidden="false"/>
    </xf>
    <xf numFmtId="164" fontId="51" fillId="0" borderId="0" xfId="0" applyFont="true" applyBorder="false" applyAlignment="false" applyProtection="false">
      <alignment horizontal="general" vertical="bottom" textRotation="0" wrapText="false" indent="0" shrinkToFit="false"/>
      <protection locked="true" hidden="false"/>
    </xf>
    <xf numFmtId="164" fontId="52" fillId="0" borderId="0" xfId="0" applyFont="true" applyBorder="true" applyAlignment="true" applyProtection="false">
      <alignment horizontal="center" vertical="bottom" textRotation="0" wrapText="false" indent="0" shrinkToFit="false"/>
      <protection locked="true" hidden="false"/>
    </xf>
    <xf numFmtId="169" fontId="53" fillId="15" borderId="0" xfId="15" applyFont="true" applyBorder="true" applyAlignment="true" applyProtection="true">
      <alignment horizontal="general" vertical="bottom" textRotation="0" wrapText="false" indent="0" shrinkToFit="false"/>
      <protection locked="true" hidden="false"/>
    </xf>
    <xf numFmtId="169" fontId="53" fillId="0" borderId="0" xfId="15" applyFont="true" applyBorder="true" applyAlignment="true" applyProtection="true">
      <alignment horizontal="general" vertical="bottom" textRotation="0" wrapText="false" indent="0" shrinkToFit="false"/>
      <protection locked="true" hidden="false"/>
    </xf>
    <xf numFmtId="164" fontId="27" fillId="0" borderId="0" xfId="0" applyFont="true" applyBorder="true" applyAlignment="true" applyProtection="false">
      <alignment horizontal="center" vertical="bottom" textRotation="0" wrapText="false" indent="0" shrinkToFit="false"/>
      <protection locked="true" hidden="false"/>
    </xf>
    <xf numFmtId="169" fontId="53" fillId="27" borderId="0" xfId="15" applyFont="true" applyBorder="true" applyAlignment="true" applyProtection="true">
      <alignment horizontal="general" vertical="bottom" textRotation="0" wrapText="false" indent="0" shrinkToFit="false"/>
      <protection locked="true" hidden="false"/>
    </xf>
    <xf numFmtId="164" fontId="53" fillId="0" borderId="27" xfId="0" applyFont="true" applyBorder="true" applyAlignment="true" applyProtection="false">
      <alignment horizontal="center" vertical="center" textRotation="0" wrapText="false" indent="0" shrinkToFit="false"/>
      <protection locked="true" hidden="false"/>
    </xf>
    <xf numFmtId="164" fontId="53" fillId="0" borderId="38" xfId="0" applyFont="true" applyBorder="true" applyAlignment="true" applyProtection="false">
      <alignment horizontal="center" vertical="center" textRotation="0" wrapText="false" indent="0" shrinkToFit="false"/>
      <protection locked="true" hidden="false"/>
    </xf>
    <xf numFmtId="164" fontId="53" fillId="0" borderId="19" xfId="0" applyFont="true" applyBorder="true" applyAlignment="true" applyProtection="false">
      <alignment horizontal="center" vertical="center" textRotation="0" wrapText="true" indent="0" shrinkToFit="false"/>
      <protection locked="true" hidden="false"/>
    </xf>
    <xf numFmtId="164" fontId="53" fillId="0" borderId="38" xfId="0" applyFont="true" applyBorder="true" applyAlignment="true" applyProtection="false">
      <alignment horizontal="center" vertical="center" textRotation="0" wrapText="true" indent="0" shrinkToFit="false"/>
      <protection locked="true" hidden="false"/>
    </xf>
    <xf numFmtId="164" fontId="53" fillId="28" borderId="19" xfId="0" applyFont="true" applyBorder="true" applyAlignment="true" applyProtection="false">
      <alignment horizontal="center" vertical="center" textRotation="0" wrapText="true" indent="0" shrinkToFit="false"/>
      <protection locked="true" hidden="false"/>
    </xf>
    <xf numFmtId="169" fontId="53" fillId="8" borderId="0" xfId="15" applyFont="true" applyBorder="true" applyAlignment="true" applyProtection="true">
      <alignment horizontal="general" vertical="bottom" textRotation="0" wrapText="false" indent="0" shrinkToFit="false"/>
      <protection locked="true" hidden="false"/>
    </xf>
    <xf numFmtId="169" fontId="53" fillId="29" borderId="0" xfId="15" applyFont="true" applyBorder="true" applyAlignment="true" applyProtection="true">
      <alignment horizontal="general" vertical="bottom" textRotation="0" wrapText="false" indent="0" shrinkToFit="false"/>
      <protection locked="true" hidden="false"/>
    </xf>
    <xf numFmtId="169" fontId="53" fillId="30" borderId="0" xfId="15" applyFont="true" applyBorder="true" applyAlignment="true" applyProtection="true">
      <alignment horizontal="general" vertical="bottom" textRotation="0" wrapText="false" indent="0" shrinkToFit="false"/>
      <protection locked="true" hidden="false"/>
    </xf>
    <xf numFmtId="164" fontId="53" fillId="0" borderId="19" xfId="0" applyFont="true" applyBorder="true" applyAlignment="false" applyProtection="false">
      <alignment horizontal="general" vertical="bottom" textRotation="0" wrapText="false" indent="0" shrinkToFit="false"/>
      <protection locked="true" hidden="false"/>
    </xf>
    <xf numFmtId="164" fontId="53" fillId="0" borderId="19" xfId="0" applyFont="true" applyBorder="true" applyAlignment="true" applyProtection="false">
      <alignment horizontal="center" vertical="bottom" textRotation="0" wrapText="false" indent="0" shrinkToFit="false"/>
      <protection locked="true" hidden="false"/>
    </xf>
    <xf numFmtId="169" fontId="53" fillId="0" borderId="19" xfId="15" applyFont="true" applyBorder="true" applyAlignment="true" applyProtection="true">
      <alignment horizontal="center" vertical="bottom" textRotation="0" wrapText="false" indent="0" shrinkToFit="false"/>
      <protection locked="true" hidden="false"/>
    </xf>
    <xf numFmtId="169" fontId="53" fillId="0" borderId="27" xfId="0" applyFont="true" applyBorder="true" applyAlignment="true" applyProtection="false">
      <alignment horizontal="general" vertical="center" textRotation="0" wrapText="false" indent="0" shrinkToFit="false"/>
      <protection locked="true" hidden="false"/>
    </xf>
    <xf numFmtId="169" fontId="51" fillId="0" borderId="27" xfId="19" applyFont="true" applyBorder="true" applyAlignment="true" applyProtection="true">
      <alignment horizontal="general" vertical="center" textRotation="0" wrapText="true" indent="0" shrinkToFit="false"/>
      <protection locked="true" hidden="false"/>
    </xf>
    <xf numFmtId="169" fontId="53" fillId="0" borderId="0" xfId="0" applyFont="true" applyBorder="false" applyAlignment="true" applyProtection="false">
      <alignment horizontal="general" vertical="center" textRotation="0" wrapText="false" indent="0" shrinkToFit="false"/>
      <protection locked="true" hidden="false"/>
    </xf>
    <xf numFmtId="175" fontId="51" fillId="0" borderId="0" xfId="0" applyFont="true" applyBorder="false" applyAlignment="false" applyProtection="false">
      <alignment horizontal="general" vertical="bottom" textRotation="0" wrapText="false" indent="0" shrinkToFit="false"/>
      <protection locked="true" hidden="false"/>
    </xf>
    <xf numFmtId="175" fontId="53" fillId="0" borderId="0" xfId="0" applyFont="true" applyBorder="false" applyAlignment="true" applyProtection="false">
      <alignment horizontal="center" vertical="center" textRotation="0" wrapText="false" indent="0" shrinkToFit="false"/>
      <protection locked="true" hidden="false"/>
    </xf>
    <xf numFmtId="169" fontId="53" fillId="0" borderId="19" xfId="0" applyFont="true" applyBorder="true" applyAlignment="true" applyProtection="false">
      <alignment horizontal="center" vertical="center" textRotation="0" wrapText="false" indent="0" shrinkToFit="false"/>
      <protection locked="true" hidden="false"/>
    </xf>
    <xf numFmtId="169" fontId="51" fillId="0" borderId="19" xfId="19" applyFont="true" applyBorder="true" applyAlignment="true" applyProtection="true">
      <alignment horizontal="center" vertical="center" textRotation="0" wrapText="true" indent="0" shrinkToFit="false"/>
      <protection locked="true" hidden="false"/>
    </xf>
    <xf numFmtId="169" fontId="53" fillId="0" borderId="39" xfId="15" applyFont="true" applyBorder="true" applyAlignment="true" applyProtection="true">
      <alignment horizontal="general" vertical="bottom" textRotation="0" wrapText="false" indent="0" shrinkToFit="false"/>
      <protection locked="true" hidden="false"/>
    </xf>
    <xf numFmtId="169" fontId="51" fillId="0" borderId="0" xfId="0" applyFont="true" applyBorder="false" applyAlignment="false" applyProtection="false">
      <alignment horizontal="general" vertical="bottom" textRotation="0" wrapText="false" indent="0" shrinkToFit="false"/>
      <protection locked="true" hidden="false"/>
    </xf>
    <xf numFmtId="164" fontId="53" fillId="0" borderId="19" xfId="0" applyFont="true" applyBorder="true" applyAlignment="true" applyProtection="false">
      <alignment horizontal="center" vertical="center" textRotation="0" wrapText="false" indent="0" shrinkToFit="false"/>
      <protection locked="true" hidden="false"/>
    </xf>
    <xf numFmtId="169" fontId="51" fillId="0" borderId="19" xfId="19" applyFont="true" applyBorder="true" applyAlignment="true" applyProtection="true">
      <alignment horizontal="right" vertical="center" textRotation="0" wrapText="false" indent="0" shrinkToFit="false"/>
      <protection locked="true" hidden="false"/>
    </xf>
    <xf numFmtId="168" fontId="51" fillId="0" borderId="0" xfId="19" applyFont="true" applyBorder="true" applyAlignment="true" applyProtection="true">
      <alignment horizontal="general" vertical="bottom" textRotation="0" wrapText="false" indent="0" shrinkToFit="false"/>
      <protection locked="true" hidden="false"/>
    </xf>
    <xf numFmtId="164" fontId="51" fillId="0" borderId="0" xfId="0" applyFont="true" applyBorder="false" applyAlignment="true" applyProtection="false">
      <alignment horizontal="center" vertical="bottom" textRotation="0" wrapText="false" indent="0" shrinkToFit="false"/>
      <protection locked="true" hidden="false"/>
    </xf>
    <xf numFmtId="169" fontId="51" fillId="0" borderId="45" xfId="0" applyFont="true" applyBorder="true" applyAlignment="true" applyProtection="false">
      <alignment horizontal="center" vertical="bottom" textRotation="0" wrapText="false" indent="0" shrinkToFit="false"/>
      <protection locked="true" hidden="false"/>
    </xf>
    <xf numFmtId="164" fontId="51" fillId="0" borderId="0" xfId="0" applyFont="true" applyBorder="false" applyAlignment="true" applyProtection="false">
      <alignment horizontal="right" vertical="bottom" textRotation="0" wrapText="false" indent="0" shrinkToFit="false"/>
      <protection locked="true" hidden="false"/>
    </xf>
    <xf numFmtId="169" fontId="53"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9" fontId="54"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83" fontId="7" fillId="0" borderId="0" xfId="17" applyFont="true" applyBorder="true" applyAlignment="true" applyProtection="true">
      <alignment horizontal="general" vertical="bottom" textRotation="0" wrapText="false" indent="0" shrinkToFit="false"/>
      <protection locked="true" hidden="false"/>
    </xf>
    <xf numFmtId="164" fontId="17" fillId="8" borderId="40" xfId="0" applyFont="true" applyBorder="true" applyAlignment="true" applyProtection="false">
      <alignment horizontal="center" vertical="center" textRotation="0" wrapText="false" indent="0" shrinkToFit="false"/>
      <protection locked="true" hidden="false"/>
    </xf>
    <xf numFmtId="164" fontId="17" fillId="8" borderId="40" xfId="0" applyFont="true" applyBorder="true" applyAlignment="true" applyProtection="false">
      <alignment horizontal="center" vertical="bottom" textRotation="0" wrapText="false" indent="0" shrinkToFit="false"/>
      <protection locked="true" hidden="false"/>
    </xf>
    <xf numFmtId="165" fontId="7" fillId="0" borderId="0" xfId="0" applyFont="true" applyBorder="false" applyAlignment="true" applyProtection="false">
      <alignment horizontal="right" vertical="center" textRotation="0" wrapText="false" indent="0" shrinkToFit="false"/>
      <protection locked="true" hidden="false"/>
    </xf>
    <xf numFmtId="164" fontId="17" fillId="0" borderId="10" xfId="0" applyFont="true" applyBorder="true" applyAlignment="true" applyProtection="false">
      <alignment horizontal="center" vertical="center" textRotation="0" wrapText="false" indent="0" shrinkToFit="false"/>
      <protection locked="true" hidden="false"/>
    </xf>
    <xf numFmtId="169" fontId="7" fillId="0" borderId="48" xfId="0" applyFont="true" applyBorder="true" applyAlignment="true" applyProtection="false">
      <alignment horizontal="center" vertical="center" textRotation="0" wrapText="false" indent="0" shrinkToFit="false"/>
      <protection locked="true" hidden="false"/>
    </xf>
    <xf numFmtId="169" fontId="7" fillId="0" borderId="49" xfId="0" applyFont="true" applyBorder="true" applyAlignment="true" applyProtection="false">
      <alignment horizontal="center" vertical="bottom" textRotation="0" wrapText="false" indent="0" shrinkToFit="false"/>
      <protection locked="true" hidden="false"/>
    </xf>
    <xf numFmtId="169" fontId="7" fillId="0" borderId="0" xfId="0" applyFont="true" applyBorder="false" applyAlignment="false" applyProtection="false">
      <alignment horizontal="general" vertical="bottom" textRotation="0" wrapText="false" indent="0" shrinkToFit="false"/>
      <protection locked="true" hidden="false"/>
    </xf>
    <xf numFmtId="165" fontId="7" fillId="0" borderId="0" xfId="0" applyFont="true" applyBorder="false" applyAlignment="false" applyProtection="false">
      <alignment horizontal="general" vertical="bottom" textRotation="0" wrapText="false" indent="0" shrinkToFit="false"/>
      <protection locked="true" hidden="false"/>
    </xf>
    <xf numFmtId="164" fontId="17" fillId="0" borderId="14" xfId="0" applyFont="true" applyBorder="true" applyAlignment="true" applyProtection="false">
      <alignment horizontal="center" vertical="center" textRotation="0" wrapText="false" indent="0" shrinkToFit="false"/>
      <protection locked="true" hidden="false"/>
    </xf>
    <xf numFmtId="169" fontId="10" fillId="0" borderId="50" xfId="0" applyFont="true" applyBorder="true" applyAlignment="true" applyProtection="false">
      <alignment horizontal="center" vertical="center" textRotation="0" wrapText="false" indent="0" shrinkToFit="false"/>
      <protection locked="true" hidden="false"/>
    </xf>
    <xf numFmtId="169" fontId="7" fillId="0" borderId="51"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false" applyAlignment="true" applyProtection="false">
      <alignment horizontal="general" vertical="center" textRotation="0" wrapText="false" indent="0" shrinkToFit="false"/>
      <protection locked="true" hidden="false"/>
    </xf>
    <xf numFmtId="164" fontId="7" fillId="0" borderId="39" xfId="0" applyFont="true" applyBorder="true" applyAlignment="true" applyProtection="false">
      <alignment horizontal="center" vertical="center" textRotation="0" wrapText="false" indent="0" shrinkToFit="false"/>
      <protection locked="true" hidden="false"/>
    </xf>
    <xf numFmtId="164" fontId="7" fillId="0" borderId="18" xfId="0" applyFont="true" applyBorder="true" applyAlignment="true" applyProtection="false">
      <alignment horizontal="left" vertical="center" textRotation="0" wrapText="false" indent="0" shrinkToFit="false"/>
      <protection locked="true" hidden="false"/>
    </xf>
    <xf numFmtId="169" fontId="7" fillId="0" borderId="19" xfId="15" applyFont="true" applyBorder="true" applyAlignment="true" applyProtection="true">
      <alignment horizontal="general" vertical="center" textRotation="0" wrapText="false" indent="0" shrinkToFit="false"/>
      <protection locked="true" hidden="false"/>
    </xf>
    <xf numFmtId="183" fontId="7" fillId="0" borderId="0" xfId="17" applyFont="true" applyBorder="tru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false">
      <alignment horizontal="general" vertical="center" textRotation="0" wrapText="false" indent="0" shrinkToFit="false"/>
      <protection locked="true" hidden="false"/>
    </xf>
    <xf numFmtId="169" fontId="7" fillId="0" borderId="50" xfId="0" applyFont="true" applyBorder="true" applyAlignment="true" applyProtection="false">
      <alignment horizontal="center" vertical="center" textRotation="0" wrapText="false" indent="0" shrinkToFit="false"/>
      <protection locked="true" hidden="false"/>
    </xf>
    <xf numFmtId="169" fontId="7" fillId="0" borderId="51" xfId="0" applyFont="true" applyBorder="true" applyAlignment="true" applyProtection="false">
      <alignment horizontal="center" vertical="center" textRotation="0" wrapText="false" indent="0" shrinkToFit="false"/>
      <protection locked="true" hidden="false"/>
    </xf>
    <xf numFmtId="164" fontId="7" fillId="0" borderId="15" xfId="0" applyFont="true" applyBorder="true" applyAlignment="true" applyProtection="false">
      <alignment horizontal="left" vertical="center" textRotation="0" wrapText="false" indent="0" shrinkToFit="false"/>
      <protection locked="true" hidden="false"/>
    </xf>
    <xf numFmtId="164" fontId="17" fillId="0" borderId="30" xfId="0" applyFont="true" applyBorder="true" applyAlignment="true" applyProtection="false">
      <alignment horizontal="center" vertical="center" textRotation="0" wrapText="false" indent="0" shrinkToFit="false"/>
      <protection locked="true" hidden="false"/>
    </xf>
    <xf numFmtId="169" fontId="7" fillId="0" borderId="52" xfId="0" applyFont="true" applyBorder="true" applyAlignment="true" applyProtection="false">
      <alignment horizontal="center" vertical="center" textRotation="0" wrapText="false" indent="0" shrinkToFit="false"/>
      <protection locked="true" hidden="false"/>
    </xf>
    <xf numFmtId="169" fontId="7" fillId="0" borderId="53" xfId="0" applyFont="true" applyBorder="true" applyAlignment="true" applyProtection="false">
      <alignment horizontal="center" vertical="center" textRotation="0" wrapText="false" indent="0" shrinkToFit="false"/>
      <protection locked="true" hidden="false"/>
    </xf>
    <xf numFmtId="164" fontId="55" fillId="0" borderId="0" xfId="0" applyFont="true" applyBorder="false" applyAlignment="false" applyProtection="false">
      <alignment horizontal="general" vertical="bottom" textRotation="0" wrapText="false" indent="0" shrinkToFit="false"/>
      <protection locked="true" hidden="false"/>
    </xf>
    <xf numFmtId="177" fontId="7" fillId="0" borderId="0" xfId="0" applyFont="true" applyBorder="false" applyAlignment="true" applyProtection="false">
      <alignment horizontal="general" vertical="center" textRotation="0" wrapText="false" indent="0" shrinkToFit="false"/>
      <protection locked="true" hidden="false"/>
    </xf>
    <xf numFmtId="164" fontId="17" fillId="0" borderId="23" xfId="0" applyFont="true" applyBorder="true" applyAlignment="true" applyProtection="false">
      <alignment horizontal="center" vertical="center" textRotation="0" wrapText="false" indent="0" shrinkToFit="false"/>
      <protection locked="true" hidden="false"/>
    </xf>
    <xf numFmtId="169" fontId="7" fillId="0" borderId="54" xfId="0" applyFont="true" applyBorder="true" applyAlignment="true" applyProtection="false">
      <alignment horizontal="center" vertical="center" textRotation="0" wrapText="false" indent="0" shrinkToFit="false"/>
      <protection locked="true" hidden="false"/>
    </xf>
    <xf numFmtId="169" fontId="7" fillId="0" borderId="55" xfId="0" applyFont="true" applyBorder="true" applyAlignment="true" applyProtection="false">
      <alignment horizontal="center" vertical="center" textRotation="0" wrapText="false" indent="0" shrinkToFit="false"/>
      <protection locked="true" hidden="false"/>
    </xf>
    <xf numFmtId="177" fontId="7" fillId="0" borderId="0" xfId="19" applyFont="true" applyBorder="true" applyAlignment="true" applyProtection="true">
      <alignment horizontal="general" vertical="center" textRotation="0" wrapText="false" indent="0" shrinkToFit="false"/>
      <protection locked="true" hidden="false"/>
    </xf>
    <xf numFmtId="169" fontId="17" fillId="0" borderId="19" xfId="15" applyFont="true" applyBorder="true" applyAlignment="true" applyProtection="true">
      <alignment horizontal="general" vertical="center" textRotation="0" wrapText="false" indent="0" shrinkToFit="false"/>
      <protection locked="true" hidden="false"/>
    </xf>
    <xf numFmtId="169" fontId="7" fillId="0" borderId="0" xfId="0" applyFont="true" applyBorder="false" applyAlignment="true" applyProtection="false">
      <alignment horizontal="general" vertical="center" textRotation="0" wrapText="false" indent="0" shrinkToFit="false"/>
      <protection locked="true" hidden="false"/>
    </xf>
    <xf numFmtId="164" fontId="17" fillId="0" borderId="26" xfId="0" applyFont="true" applyBorder="true" applyAlignment="true" applyProtection="false">
      <alignment horizontal="center" vertical="center" textRotation="0" wrapText="false" indent="0" shrinkToFit="false"/>
      <protection locked="true" hidden="false"/>
    </xf>
    <xf numFmtId="169" fontId="7" fillId="0" borderId="56" xfId="0" applyFont="true" applyBorder="true" applyAlignment="true" applyProtection="false">
      <alignment horizontal="center" vertical="center" textRotation="0" wrapText="false" indent="0" shrinkToFit="false"/>
      <protection locked="true" hidden="false"/>
    </xf>
    <xf numFmtId="169" fontId="7" fillId="0" borderId="57" xfId="0" applyFont="true" applyBorder="true" applyAlignment="true" applyProtection="false">
      <alignment horizontal="center" vertical="center" textRotation="0" wrapText="false" indent="0" shrinkToFit="false"/>
      <protection locked="true" hidden="false"/>
    </xf>
    <xf numFmtId="169" fontId="7" fillId="0" borderId="0" xfId="15" applyFont="true" applyBorder="tru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false">
      <alignment horizontal="center" vertical="bottom" textRotation="0" wrapText="false" indent="0" shrinkToFit="false"/>
      <protection locked="true" hidden="false"/>
    </xf>
    <xf numFmtId="169" fontId="17" fillId="0" borderId="58" xfId="0" applyFont="true" applyBorder="true" applyAlignment="true" applyProtection="false">
      <alignment horizontal="center" vertical="center" textRotation="0" wrapText="false" indent="0" shrinkToFit="false"/>
      <protection locked="true" hidden="false"/>
    </xf>
    <xf numFmtId="169" fontId="17" fillId="0" borderId="59" xfId="0" applyFont="true" applyBorder="true" applyAlignment="true" applyProtection="false">
      <alignment horizontal="center" vertical="center" textRotation="0" wrapText="false" indent="0" shrinkToFit="false"/>
      <protection locked="true" hidden="false"/>
    </xf>
    <xf numFmtId="177" fontId="7" fillId="0" borderId="19" xfId="15" applyFont="true" applyBorder="true" applyAlignment="true" applyProtection="true">
      <alignment horizontal="general" vertical="center" textRotation="0" wrapText="false" indent="0" shrinkToFit="false"/>
      <protection locked="true" hidden="false"/>
    </xf>
    <xf numFmtId="169" fontId="7" fillId="0" borderId="0" xfId="0" applyFont="true" applyBorder="false" applyAlignment="true" applyProtection="false">
      <alignment horizontal="center" vertical="center" textRotation="0" wrapText="false" indent="0" shrinkToFit="false"/>
      <protection locked="true" hidden="false"/>
    </xf>
    <xf numFmtId="164" fontId="17" fillId="0" borderId="0" xfId="0" applyFont="true" applyBorder="false" applyAlignment="true" applyProtection="false">
      <alignment horizontal="center" vertical="bottom" textRotation="0" wrapText="true" indent="0" shrinkToFit="false"/>
      <protection locked="true" hidden="false"/>
    </xf>
    <xf numFmtId="169" fontId="7" fillId="0" borderId="0" xfId="0" applyFont="true" applyBorder="false" applyAlignment="true" applyProtection="false">
      <alignment horizontal="general" vertical="top" textRotation="0" wrapText="false" indent="0" shrinkToFit="false"/>
      <protection locked="true" hidden="false"/>
    </xf>
    <xf numFmtId="164" fontId="7" fillId="0" borderId="0" xfId="0" applyFont="true" applyBorder="false" applyAlignment="true" applyProtection="false">
      <alignment horizontal="right" vertical="bottom" textRotation="0" wrapText="false" indent="0" shrinkToFit="false"/>
      <protection locked="true" hidden="false"/>
    </xf>
    <xf numFmtId="177" fontId="7" fillId="0" borderId="0" xfId="0" applyFont="true" applyBorder="false" applyAlignment="true" applyProtection="false">
      <alignment horizontal="center" vertical="center" textRotation="0" wrapText="false" indent="0" shrinkToFit="false"/>
      <protection locked="true" hidden="false"/>
    </xf>
    <xf numFmtId="164" fontId="24" fillId="0" borderId="0" xfId="0" applyFont="true" applyBorder="tru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right" vertical="center" textRotation="0" wrapText="false" indent="0" shrinkToFit="false"/>
      <protection locked="true" hidden="false"/>
    </xf>
    <xf numFmtId="169" fontId="7" fillId="0" borderId="0" xfId="0" applyFont="true" applyBorder="false" applyAlignment="true" applyProtection="false">
      <alignment horizontal="right" vertical="top" textRotation="0" wrapText="false" indent="0" shrinkToFit="false"/>
      <protection locked="true" hidden="false"/>
    </xf>
    <xf numFmtId="176" fontId="7" fillId="0" borderId="0" xfId="19" applyFont="true" applyBorder="true" applyAlignment="true" applyProtection="true">
      <alignment horizontal="general" vertical="bottom" textRotation="0" wrapText="false" indent="0" shrinkToFit="false"/>
      <protection locked="true" hidden="false"/>
    </xf>
    <xf numFmtId="184" fontId="7" fillId="0" borderId="0" xfId="0" applyFont="true" applyBorder="false" applyAlignment="true" applyProtection="false">
      <alignment horizontal="center" vertical="center" textRotation="0" wrapText="false" indent="0" shrinkToFit="false"/>
      <protection locked="true" hidden="false"/>
    </xf>
    <xf numFmtId="169" fontId="56" fillId="0" borderId="0" xfId="15" applyFont="true" applyBorder="true" applyAlignment="true" applyProtection="true">
      <alignment horizontal="center" vertical="bottom" textRotation="0" wrapText="false" indent="0" shrinkToFit="false"/>
      <protection locked="true" hidden="false"/>
    </xf>
    <xf numFmtId="169" fontId="7" fillId="0" borderId="0" xfId="15" applyFont="true" applyBorder="true" applyAlignment="true" applyProtection="true">
      <alignment horizontal="general" vertical="center" textRotation="0" wrapText="false" indent="0" shrinkToFit="false"/>
      <protection locked="true" hidden="false"/>
    </xf>
    <xf numFmtId="169" fontId="7" fillId="0" borderId="0" xfId="19" applyFont="true" applyBorder="true" applyAlignment="true" applyProtection="true">
      <alignment horizontal="general" vertical="center" textRotation="0" wrapText="false" indent="0" shrinkToFit="false"/>
      <protection locked="true" hidden="false"/>
    </xf>
    <xf numFmtId="164" fontId="17" fillId="0" borderId="0" xfId="0" applyFont="true" applyBorder="false" applyAlignment="true" applyProtection="false">
      <alignment horizontal="right" vertical="top" textRotation="0" wrapText="false" indent="0" shrinkToFit="false"/>
      <protection locked="true" hidden="false"/>
    </xf>
    <xf numFmtId="164" fontId="7" fillId="0" borderId="0" xfId="0" applyFont="true" applyBorder="false" applyAlignment="true" applyProtection="false">
      <alignment horizontal="right" vertical="top" textRotation="0" wrapText="false" indent="0" shrinkToFit="false"/>
      <protection locked="true" hidden="false"/>
    </xf>
    <xf numFmtId="164" fontId="7" fillId="0" borderId="0" xfId="0" applyFont="true" applyBorder="false" applyAlignment="true" applyProtection="false">
      <alignment horizontal="center" vertical="center" textRotation="0" wrapText="true" indent="0" shrinkToFit="false"/>
      <protection locked="true" hidden="false"/>
    </xf>
    <xf numFmtId="165" fontId="17" fillId="0" borderId="0" xfId="19" applyFont="true" applyBorder="true" applyAlignment="true" applyProtection="true">
      <alignment horizontal="left" vertical="center" textRotation="0" wrapText="false" indent="0" shrinkToFit="false"/>
      <protection locked="true" hidden="false"/>
    </xf>
    <xf numFmtId="184" fontId="7" fillId="0" borderId="0" xfId="19" applyFont="true" applyBorder="true" applyAlignment="true" applyProtection="true">
      <alignment horizontal="right" vertical="center" textRotation="0" wrapText="false" indent="0" shrinkToFit="false"/>
      <protection locked="true" hidden="false"/>
    </xf>
    <xf numFmtId="165" fontId="17" fillId="0" borderId="0" xfId="0" applyFont="true" applyBorder="false" applyAlignment="true" applyProtection="false">
      <alignment horizontal="center" vertical="center" textRotation="0" wrapText="true" indent="0" shrinkToFit="false"/>
      <protection locked="true" hidden="false"/>
    </xf>
    <xf numFmtId="174" fontId="7" fillId="0" borderId="0" xfId="0" applyFont="true" applyBorder="false" applyAlignment="true" applyProtection="false">
      <alignment horizontal="left" vertical="center" textRotation="0" wrapText="false" indent="0" shrinkToFit="false"/>
      <protection locked="true" hidden="false"/>
    </xf>
    <xf numFmtId="169" fontId="7" fillId="0" borderId="0" xfId="15" applyFont="true" applyBorder="true" applyAlignment="true" applyProtection="true">
      <alignment horizontal="left" vertical="bottom" textRotation="0" wrapText="false" indent="0" shrinkToFit="false"/>
      <protection locked="true" hidden="false"/>
    </xf>
    <xf numFmtId="183" fontId="7" fillId="0" borderId="0" xfId="17" applyFont="true" applyBorder="true" applyAlignment="true" applyProtection="true">
      <alignment horizontal="center" vertical="center" textRotation="0" wrapText="true" indent="0" shrinkToFit="false"/>
      <protection locked="true" hidden="false"/>
    </xf>
    <xf numFmtId="183" fontId="7" fillId="0" borderId="0" xfId="17" applyFont="true" applyBorder="true" applyAlignment="true" applyProtection="true">
      <alignment horizontal="left" vertical="center" textRotation="0" wrapText="true" indent="0" shrinkToFit="false"/>
      <protection locked="true" hidden="false"/>
    </xf>
    <xf numFmtId="165" fontId="17" fillId="0" borderId="0" xfId="0" applyFont="true" applyBorder="false" applyAlignment="true" applyProtection="false">
      <alignment horizontal="right" vertical="top" textRotation="0" wrapText="false" indent="0" shrinkToFit="false"/>
      <protection locked="true" hidden="false"/>
    </xf>
    <xf numFmtId="183" fontId="17" fillId="0" borderId="0" xfId="17" applyFont="true" applyBorder="true" applyAlignment="true" applyProtection="true">
      <alignment horizontal="general" vertical="bottom" textRotation="0" wrapText="false" indent="0" shrinkToFit="false"/>
      <protection locked="true" hidden="false"/>
    </xf>
    <xf numFmtId="169" fontId="7" fillId="0" borderId="0" xfId="0" applyFont="true" applyBorder="false" applyAlignment="true" applyProtection="false">
      <alignment horizontal="right" vertical="bottom" textRotation="0" wrapText="false" indent="0" shrinkToFit="false"/>
      <protection locked="true" hidden="false"/>
    </xf>
    <xf numFmtId="177" fontId="7" fillId="0" borderId="0" xfId="19" applyFont="true" applyBorder="true" applyAlignment="true" applyProtection="true">
      <alignment horizontal="general" vertical="bottom" textRotation="0" wrapText="false" indent="0" shrinkToFit="false"/>
      <protection locked="true" hidden="false"/>
    </xf>
    <xf numFmtId="164" fontId="17" fillId="0" borderId="0" xfId="0" applyFont="true" applyBorder="false" applyAlignment="true" applyProtection="false">
      <alignment horizontal="right" vertical="center" textRotation="0" wrapText="false" indent="0" shrinkToFit="false"/>
      <protection locked="true" hidden="false"/>
    </xf>
    <xf numFmtId="165" fontId="17" fillId="0" borderId="0" xfId="0" applyFont="true" applyBorder="false" applyAlignment="true" applyProtection="false">
      <alignment horizontal="center" vertical="center" textRotation="0" wrapText="false" indent="0" shrinkToFit="false"/>
      <protection locked="true" hidden="false"/>
    </xf>
    <xf numFmtId="177" fontId="17" fillId="13" borderId="0" xfId="19" applyFont="true" applyBorder="true" applyAlignment="true" applyProtection="true">
      <alignment horizontal="left" vertical="center" textRotation="0" wrapText="false" indent="0" shrinkToFit="false"/>
      <protection locked="true" hidden="false"/>
    </xf>
    <xf numFmtId="177" fontId="17" fillId="0" borderId="0" xfId="19" applyFont="true" applyBorder="true" applyAlignment="true" applyProtection="true">
      <alignment horizontal="center" vertical="center" textRotation="0" wrapText="false" indent="0" shrinkToFit="false"/>
      <protection locked="true" hidden="false"/>
    </xf>
    <xf numFmtId="169" fontId="17" fillId="0" borderId="0" xfId="19" applyFont="true" applyBorder="true" applyAlignment="true" applyProtection="true">
      <alignment horizontal="left" vertical="bottom" textRotation="0" wrapText="false" indent="0" shrinkToFit="false"/>
      <protection locked="true" hidden="false"/>
    </xf>
    <xf numFmtId="165" fontId="7" fillId="0" borderId="0" xfId="0" applyFont="true" applyBorder="false" applyAlignment="true" applyProtection="false">
      <alignment horizontal="center" vertical="center" textRotation="0" wrapText="false" indent="0" shrinkToFit="false"/>
      <protection locked="true" hidden="false"/>
    </xf>
    <xf numFmtId="177" fontId="57" fillId="0" borderId="0" xfId="19" applyFont="true" applyBorder="true" applyAlignment="true" applyProtection="true">
      <alignment horizontal="left" vertical="center" textRotation="0" wrapText="false" indent="0" shrinkToFit="false"/>
      <protection locked="true" hidden="false"/>
    </xf>
    <xf numFmtId="164" fontId="4" fillId="2" borderId="1" xfId="54" applyFont="true" applyBorder="true" applyAlignment="true" applyProtection="true">
      <alignment horizontal="general" vertical="center" textRotation="0" wrapText="false" indent="0" shrinkToFit="false"/>
      <protection locked="true" hidden="true"/>
    </xf>
    <xf numFmtId="164" fontId="8" fillId="2" borderId="4" xfId="54" applyFont="true" applyBorder="true" applyAlignment="true" applyProtection="true">
      <alignment horizontal="general" vertical="center" textRotation="0" wrapText="false" indent="0" shrinkToFit="false"/>
      <protection locked="true" hidden="true"/>
    </xf>
    <xf numFmtId="164" fontId="4" fillId="2" borderId="60" xfId="54" applyFont="true" applyBorder="true" applyAlignment="true" applyProtection="true">
      <alignment horizontal="general" vertical="center" textRotation="0" wrapText="false" indent="0" shrinkToFit="false"/>
      <protection locked="true" hidden="true"/>
    </xf>
    <xf numFmtId="164" fontId="4" fillId="2" borderId="5" xfId="54" applyFont="true" applyBorder="true" applyAlignment="true" applyProtection="true">
      <alignment horizontal="general" vertical="center" textRotation="0" wrapText="false" indent="0" shrinkToFit="false"/>
      <protection locked="true" hidden="true"/>
    </xf>
    <xf numFmtId="164" fontId="29" fillId="2" borderId="39" xfId="54" applyFont="true" applyBorder="true" applyAlignment="true" applyProtection="true">
      <alignment horizontal="center" vertical="center" textRotation="0" wrapText="false" indent="0" shrinkToFit="false"/>
      <protection locked="true" hidden="true"/>
    </xf>
    <xf numFmtId="164" fontId="33" fillId="2" borderId="18" xfId="54" applyFont="true" applyBorder="true" applyAlignment="true" applyProtection="true">
      <alignment horizontal="center" vertical="center" textRotation="0" wrapText="false" indent="0" shrinkToFit="false"/>
      <protection locked="true" hidden="true"/>
    </xf>
    <xf numFmtId="164" fontId="29" fillId="2" borderId="19" xfId="54" applyFont="true" applyBorder="true" applyAlignment="true" applyProtection="true">
      <alignment horizontal="center" vertical="center" textRotation="0" wrapText="false" indent="0" shrinkToFit="false"/>
      <protection locked="true" hidden="true"/>
    </xf>
    <xf numFmtId="164" fontId="4" fillId="2" borderId="34" xfId="54" applyFont="true" applyBorder="true" applyAlignment="true" applyProtection="true">
      <alignment horizontal="general" vertical="center" textRotation="0" wrapText="false" indent="0" shrinkToFit="false"/>
      <protection locked="true" hidden="true"/>
    </xf>
    <xf numFmtId="164" fontId="8" fillId="2" borderId="0" xfId="54" applyFont="true" applyBorder="false" applyAlignment="true" applyProtection="true">
      <alignment horizontal="general" vertical="center" textRotation="0" wrapText="false" indent="0" shrinkToFit="false"/>
      <protection locked="true" hidden="true"/>
    </xf>
    <xf numFmtId="164" fontId="59" fillId="2" borderId="27" xfId="54" applyFont="true" applyBorder="true" applyAlignment="true" applyProtection="true">
      <alignment horizontal="center" vertical="center" textRotation="0" wrapText="false" indent="0" shrinkToFit="false"/>
      <protection locked="true" hidden="true"/>
    </xf>
    <xf numFmtId="164" fontId="59" fillId="2" borderId="28" xfId="54" applyFont="true" applyBorder="true" applyAlignment="true" applyProtection="true">
      <alignment horizontal="center" vertical="center" textRotation="0" wrapText="false" indent="0" shrinkToFit="false"/>
      <protection locked="true" hidden="true"/>
    </xf>
    <xf numFmtId="181" fontId="59" fillId="2" borderId="16" xfId="54" applyFont="true" applyBorder="true" applyAlignment="true" applyProtection="true">
      <alignment horizontal="center" vertical="center" textRotation="0" wrapText="false" indent="0" shrinkToFit="false"/>
      <protection locked="true" hidden="true"/>
    </xf>
    <xf numFmtId="185" fontId="59" fillId="2" borderId="15" xfId="54" applyFont="true" applyBorder="true" applyAlignment="true" applyProtection="true">
      <alignment horizontal="center" vertical="center" textRotation="0" wrapText="false" indent="0" shrinkToFit="false"/>
      <protection locked="true" hidden="true"/>
    </xf>
    <xf numFmtId="174" fontId="8" fillId="2" borderId="16" xfId="0" applyFont="true" applyBorder="true" applyAlignment="true" applyProtection="true">
      <alignment horizontal="left" vertical="center" textRotation="0" wrapText="true" indent="0" shrinkToFit="true"/>
      <protection locked="true" hidden="true"/>
    </xf>
    <xf numFmtId="174" fontId="8" fillId="2" borderId="16" xfId="54" applyFont="true" applyBorder="true" applyAlignment="true" applyProtection="true">
      <alignment horizontal="center" vertical="center" textRotation="0" wrapText="false" indent="0" shrinkToFit="false"/>
      <protection locked="true" hidden="true"/>
    </xf>
    <xf numFmtId="164" fontId="8" fillId="2" borderId="47" xfId="54" applyFont="true" applyBorder="true" applyAlignment="true" applyProtection="true">
      <alignment horizontal="center" vertical="center" textRotation="0" wrapText="false" indent="0" shrinkToFit="false"/>
      <protection locked="true" hidden="true"/>
    </xf>
    <xf numFmtId="164" fontId="8" fillId="2" borderId="47" xfId="54" applyFont="true" applyBorder="true" applyAlignment="true" applyProtection="true">
      <alignment horizontal="right" vertical="center" textRotation="0" wrapText="false" indent="0" shrinkToFit="false"/>
      <protection locked="true" hidden="true"/>
    </xf>
    <xf numFmtId="173" fontId="8" fillId="2" borderId="47" xfId="54" applyFont="true" applyBorder="true" applyAlignment="true" applyProtection="true">
      <alignment horizontal="general" vertical="center" textRotation="0" wrapText="false" indent="0" shrinkToFit="false"/>
      <protection locked="true" hidden="true"/>
    </xf>
    <xf numFmtId="164" fontId="8" fillId="2" borderId="19" xfId="54" applyFont="true" applyBorder="true" applyAlignment="true" applyProtection="true">
      <alignment horizontal="center" vertical="center" textRotation="0" wrapText="false" indent="0" shrinkToFit="false"/>
      <protection locked="true" hidden="true"/>
    </xf>
    <xf numFmtId="164" fontId="8" fillId="2" borderId="61" xfId="54" applyFont="true" applyBorder="true" applyAlignment="true" applyProtection="true">
      <alignment horizontal="center" vertical="center" textRotation="0" wrapText="false" indent="0" shrinkToFit="false"/>
      <protection locked="true" hidden="true"/>
    </xf>
    <xf numFmtId="164" fontId="8" fillId="2" borderId="27" xfId="54" applyFont="true" applyBorder="true" applyAlignment="true" applyProtection="true">
      <alignment horizontal="center" vertical="center" textRotation="0" wrapText="false" indent="0" shrinkToFit="false"/>
      <protection locked="true" hidden="true"/>
    </xf>
    <xf numFmtId="164" fontId="8" fillId="2" borderId="15" xfId="54" applyFont="true" applyBorder="true" applyAlignment="true" applyProtection="true">
      <alignment horizontal="center" vertical="center" textRotation="0" wrapText="false" indent="0" shrinkToFit="false"/>
      <protection locked="true" hidden="true"/>
    </xf>
    <xf numFmtId="164" fontId="8" fillId="2" borderId="16" xfId="54" applyFont="true" applyBorder="true" applyAlignment="true" applyProtection="true">
      <alignment horizontal="center" vertical="center" textRotation="0" wrapText="false" indent="0" shrinkToFit="false"/>
      <protection locked="true" hidden="true"/>
    </xf>
    <xf numFmtId="164" fontId="8" fillId="2" borderId="7" xfId="54" applyFont="true" applyBorder="true" applyAlignment="true" applyProtection="true">
      <alignment horizontal="general" vertical="center" textRotation="0" wrapText="false" indent="0" shrinkToFit="false"/>
      <protection locked="true" hidden="true"/>
    </xf>
    <xf numFmtId="164" fontId="8" fillId="2" borderId="6" xfId="54" applyFont="true" applyBorder="true" applyAlignment="true" applyProtection="true">
      <alignment horizontal="general" vertical="center" textRotation="0" wrapText="false" indent="0" shrinkToFit="false"/>
      <protection locked="true" hidden="true"/>
    </xf>
    <xf numFmtId="164" fontId="8" fillId="2" borderId="6" xfId="54" applyFont="true" applyBorder="true" applyAlignment="true" applyProtection="true">
      <alignment horizontal="center" vertical="center" textRotation="0" wrapText="false" indent="0" shrinkToFit="false"/>
      <protection locked="false" hidden="false"/>
    </xf>
    <xf numFmtId="169" fontId="8" fillId="2" borderId="6" xfId="97" applyFont="true" applyBorder="true" applyAlignment="true" applyProtection="true">
      <alignment horizontal="center" vertical="center" textRotation="0" wrapText="false" indent="0" shrinkToFit="false"/>
      <protection locked="false" hidden="false"/>
    </xf>
    <xf numFmtId="169" fontId="8" fillId="2" borderId="6" xfId="97" applyFont="true" applyBorder="true" applyAlignment="true" applyProtection="true">
      <alignment horizontal="center" vertical="center" textRotation="0" wrapText="false" indent="0" shrinkToFit="false"/>
      <protection locked="true" hidden="true"/>
    </xf>
    <xf numFmtId="169" fontId="8" fillId="2" borderId="0" xfId="97" applyFont="true" applyBorder="true" applyAlignment="true" applyProtection="true">
      <alignment horizontal="center" vertical="center" textRotation="0" wrapText="false" indent="0" shrinkToFit="false"/>
      <protection locked="true" hidden="true"/>
    </xf>
    <xf numFmtId="169" fontId="8" fillId="2" borderId="43" xfId="97" applyFont="true" applyBorder="true" applyAlignment="true" applyProtection="true">
      <alignment horizontal="general" vertical="center" textRotation="0" wrapText="false" indent="0" shrinkToFit="false"/>
      <protection locked="true" hidden="true"/>
    </xf>
    <xf numFmtId="164" fontId="8" fillId="2" borderId="62" xfId="54" applyFont="true" applyBorder="true" applyAlignment="true" applyProtection="true">
      <alignment horizontal="general" vertical="center" textRotation="0" wrapText="false" indent="0" shrinkToFit="false"/>
      <protection locked="true" hidden="true"/>
    </xf>
    <xf numFmtId="164" fontId="8" fillId="2" borderId="15" xfId="54" applyFont="true" applyBorder="true" applyAlignment="true" applyProtection="true">
      <alignment horizontal="general" vertical="center" textRotation="0" wrapText="false" indent="0" shrinkToFit="false"/>
      <protection locked="true" hidden="true"/>
    </xf>
    <xf numFmtId="164" fontId="8" fillId="2" borderId="16" xfId="54" applyFont="true" applyBorder="true" applyAlignment="true" applyProtection="true">
      <alignment horizontal="center" vertical="center" textRotation="0" wrapText="false" indent="0" shrinkToFit="false"/>
      <protection locked="false" hidden="false"/>
    </xf>
    <xf numFmtId="169" fontId="8" fillId="2" borderId="15" xfId="97" applyFont="true" applyBorder="true" applyAlignment="true" applyProtection="true">
      <alignment horizontal="center" vertical="center" textRotation="0" wrapText="false" indent="0" shrinkToFit="false"/>
      <protection locked="false" hidden="false"/>
    </xf>
    <xf numFmtId="169" fontId="8" fillId="2" borderId="16" xfId="97" applyFont="true" applyBorder="true" applyAlignment="true" applyProtection="true">
      <alignment horizontal="center" vertical="center" textRotation="0" wrapText="false" indent="0" shrinkToFit="false"/>
      <protection locked="true" hidden="true"/>
    </xf>
    <xf numFmtId="169" fontId="8" fillId="2" borderId="47" xfId="97" applyFont="true" applyBorder="true" applyAlignment="true" applyProtection="true">
      <alignment horizontal="center" vertical="center" textRotation="0" wrapText="false" indent="0" shrinkToFit="false"/>
      <protection locked="true" hidden="true"/>
    </xf>
    <xf numFmtId="169" fontId="8" fillId="2" borderId="16" xfId="97" applyFont="true" applyBorder="true" applyAlignment="true" applyProtection="true">
      <alignment horizontal="general" vertical="center" textRotation="0" wrapText="false" indent="0" shrinkToFit="false"/>
      <protection locked="true" hidden="true"/>
    </xf>
    <xf numFmtId="164" fontId="8" fillId="2" borderId="39" xfId="54" applyFont="true" applyBorder="true" applyAlignment="true" applyProtection="true">
      <alignment horizontal="general" vertical="center" textRotation="0" wrapText="false" indent="0" shrinkToFit="false"/>
      <protection locked="true" hidden="true"/>
    </xf>
    <xf numFmtId="164" fontId="8" fillId="2" borderId="15" xfId="54" applyFont="true" applyBorder="true" applyAlignment="true" applyProtection="true">
      <alignment horizontal="right" vertical="center" textRotation="0" wrapText="false" indent="0" shrinkToFit="false"/>
      <protection locked="true" hidden="true"/>
    </xf>
    <xf numFmtId="164" fontId="8" fillId="2" borderId="24" xfId="54" applyFont="true" applyBorder="true" applyAlignment="true" applyProtection="true">
      <alignment horizontal="center" vertical="center" textRotation="0" wrapText="false" indent="0" shrinkToFit="false"/>
      <protection locked="true" hidden="true"/>
    </xf>
    <xf numFmtId="164" fontId="8" fillId="2" borderId="24" xfId="54" applyFont="true" applyBorder="true" applyAlignment="true" applyProtection="true">
      <alignment horizontal="right" vertical="center" textRotation="0" wrapText="false" indent="0" shrinkToFit="false"/>
      <protection locked="true" hidden="true"/>
    </xf>
    <xf numFmtId="173" fontId="8" fillId="2" borderId="24" xfId="54" applyFont="true" applyBorder="true" applyAlignment="true" applyProtection="true">
      <alignment horizontal="general" vertical="center" textRotation="0" wrapText="false" indent="0" shrinkToFit="false"/>
      <protection locked="true" hidden="true"/>
    </xf>
    <xf numFmtId="174" fontId="8" fillId="2" borderId="19" xfId="54" applyFont="true" applyBorder="true" applyAlignment="true" applyProtection="true">
      <alignment horizontal="center" vertical="center" textRotation="0" wrapText="true" indent="0" shrinkToFit="false"/>
      <protection locked="true" hidden="true"/>
    </xf>
    <xf numFmtId="174" fontId="8" fillId="2" borderId="19" xfId="54" applyFont="true" applyBorder="true" applyAlignment="true" applyProtection="true">
      <alignment horizontal="center" vertical="center" textRotation="0" wrapText="false" indent="0" shrinkToFit="false"/>
      <protection locked="true" hidden="true"/>
    </xf>
    <xf numFmtId="174" fontId="8" fillId="2" borderId="47" xfId="54" applyFont="true" applyBorder="true" applyAlignment="true" applyProtection="true">
      <alignment horizontal="center" vertical="center" textRotation="0" wrapText="true" indent="0" shrinkToFit="false"/>
      <protection locked="true" hidden="true"/>
    </xf>
    <xf numFmtId="174" fontId="8" fillId="2" borderId="16" xfId="54" applyFont="true" applyBorder="true" applyAlignment="true" applyProtection="true">
      <alignment horizontal="center" vertical="center" textRotation="0" wrapText="true" indent="0" shrinkToFit="false"/>
      <protection locked="true" hidden="true"/>
    </xf>
    <xf numFmtId="174" fontId="8" fillId="2" borderId="7" xfId="54" applyFont="true" applyBorder="true" applyAlignment="true" applyProtection="true">
      <alignment horizontal="general" vertical="center" textRotation="0" wrapText="false" indent="0" shrinkToFit="false"/>
      <protection locked="true" hidden="true"/>
    </xf>
    <xf numFmtId="174" fontId="8" fillId="2" borderId="0" xfId="54" applyFont="true" applyBorder="false" applyAlignment="true" applyProtection="true">
      <alignment horizontal="general" vertical="center" textRotation="0" wrapText="false" indent="0" shrinkToFit="false"/>
      <protection locked="true" hidden="true"/>
    </xf>
    <xf numFmtId="174" fontId="8" fillId="2" borderId="0" xfId="54" applyFont="true" applyBorder="false" applyAlignment="true" applyProtection="true">
      <alignment horizontal="center" vertical="center" textRotation="0" wrapText="false" indent="0" shrinkToFit="false"/>
      <protection locked="true" hidden="true"/>
    </xf>
    <xf numFmtId="169" fontId="8" fillId="2" borderId="43" xfId="97" applyFont="true" applyBorder="true" applyAlignment="true" applyProtection="true">
      <alignment horizontal="center" vertical="center" textRotation="0" wrapText="false" indent="0" shrinkToFit="false"/>
      <protection locked="false" hidden="false"/>
    </xf>
    <xf numFmtId="169" fontId="8" fillId="2" borderId="0" xfId="95" applyFont="true" applyBorder="true" applyAlignment="true" applyProtection="true">
      <alignment horizontal="center" vertical="center" textRotation="0" wrapText="false" indent="0" shrinkToFit="false"/>
      <protection locked="true" hidden="true"/>
    </xf>
    <xf numFmtId="164" fontId="8" fillId="2" borderId="18" xfId="54" applyFont="true" applyBorder="true" applyAlignment="true" applyProtection="true">
      <alignment horizontal="right" vertical="center" textRotation="0" wrapText="false" indent="0" shrinkToFit="false"/>
      <protection locked="true" hidden="true"/>
    </xf>
    <xf numFmtId="169" fontId="8" fillId="2" borderId="19" xfId="97" applyFont="true" applyBorder="true" applyAlignment="true" applyProtection="true">
      <alignment horizontal="general" vertical="center" textRotation="0" wrapText="false" indent="0" shrinkToFit="false"/>
      <protection locked="true" hidden="true"/>
    </xf>
    <xf numFmtId="174" fontId="8" fillId="2" borderId="24" xfId="54" applyFont="true" applyBorder="true" applyAlignment="true" applyProtection="true">
      <alignment horizontal="general" vertical="center" textRotation="0" wrapText="false" indent="0" shrinkToFit="false"/>
      <protection locked="true" hidden="true"/>
    </xf>
    <xf numFmtId="174" fontId="8" fillId="2" borderId="24" xfId="54" applyFont="true" applyBorder="true" applyAlignment="true" applyProtection="true">
      <alignment horizontal="right" vertical="center" textRotation="0" wrapText="false" indent="0" shrinkToFit="false"/>
      <protection locked="true" hidden="true"/>
    </xf>
    <xf numFmtId="174" fontId="8" fillId="2" borderId="62" xfId="54" applyFont="true" applyBorder="true" applyAlignment="true" applyProtection="true">
      <alignment horizontal="left" vertical="center" textRotation="0" wrapText="false" indent="0" shrinkToFit="false"/>
      <protection locked="true" hidden="true"/>
    </xf>
    <xf numFmtId="174" fontId="8" fillId="2" borderId="47" xfId="54" applyFont="true" applyBorder="true" applyAlignment="true" applyProtection="true">
      <alignment horizontal="general" vertical="center" textRotation="0" wrapText="false" indent="0" shrinkToFit="false"/>
      <protection locked="true" hidden="true"/>
    </xf>
    <xf numFmtId="174" fontId="8" fillId="2" borderId="39" xfId="54" applyFont="true" applyBorder="true" applyAlignment="true" applyProtection="true">
      <alignment horizontal="right" vertical="center" textRotation="0" wrapText="false" indent="0" shrinkToFit="false"/>
      <protection locked="true" hidden="true"/>
    </xf>
    <xf numFmtId="174" fontId="8" fillId="2" borderId="18" xfId="54" applyFont="true" applyBorder="true" applyAlignment="true" applyProtection="true">
      <alignment horizontal="left" vertical="center" textRotation="0" wrapText="false" indent="0" shrinkToFit="false"/>
      <protection locked="true" hidden="true"/>
    </xf>
    <xf numFmtId="174" fontId="8" fillId="2" borderId="47" xfId="54" applyFont="true" applyBorder="true" applyAlignment="true" applyProtection="true">
      <alignment horizontal="center" vertical="center" textRotation="0" wrapText="false" indent="0" shrinkToFit="false"/>
      <protection locked="true" hidden="true"/>
    </xf>
    <xf numFmtId="174" fontId="8" fillId="2" borderId="47" xfId="54" applyFont="true" applyBorder="true" applyAlignment="true" applyProtection="true">
      <alignment horizontal="right" vertical="center" textRotation="0" wrapText="false" indent="0" shrinkToFit="false"/>
      <protection locked="true" hidden="true"/>
    </xf>
    <xf numFmtId="174" fontId="8" fillId="2" borderId="24" xfId="54" applyFont="true" applyBorder="true" applyAlignment="true" applyProtection="true">
      <alignment horizontal="left" vertical="center" textRotation="0" wrapText="false" indent="0" shrinkToFit="false"/>
      <protection locked="true" hidden="true"/>
    </xf>
    <xf numFmtId="174" fontId="8" fillId="2" borderId="24" xfId="54" applyFont="true" applyBorder="true" applyAlignment="true" applyProtection="true">
      <alignment horizontal="center" vertical="center" textRotation="0" wrapText="false" indent="0" shrinkToFit="false"/>
      <protection locked="true" hidden="true"/>
    </xf>
    <xf numFmtId="174" fontId="8" fillId="2" borderId="62" xfId="54" applyFont="true" applyBorder="true" applyAlignment="true" applyProtection="true">
      <alignment horizontal="center" vertical="center" textRotation="0" wrapText="false" indent="0" shrinkToFit="false"/>
      <protection locked="true" hidden="true"/>
    </xf>
    <xf numFmtId="174" fontId="8" fillId="2" borderId="7" xfId="0" applyFont="true" applyBorder="true" applyAlignment="true" applyProtection="true">
      <alignment horizontal="general" vertical="center" textRotation="0" wrapText="false" indent="0" shrinkToFit="false"/>
      <protection locked="true" hidden="true"/>
    </xf>
    <xf numFmtId="164" fontId="60" fillId="2" borderId="6" xfId="0" applyFont="true" applyBorder="true" applyAlignment="true" applyProtection="true">
      <alignment horizontal="center" vertical="center" textRotation="0" wrapText="false" indent="0" shrinkToFit="false"/>
      <protection locked="false" hidden="false"/>
    </xf>
    <xf numFmtId="174" fontId="8" fillId="2" borderId="7" xfId="0" applyFont="true" applyBorder="true" applyAlignment="true" applyProtection="true">
      <alignment horizontal="center" vertical="center" textRotation="0" wrapText="false" indent="0" shrinkToFit="false"/>
      <protection locked="true" hidden="true"/>
    </xf>
    <xf numFmtId="169" fontId="8" fillId="2" borderId="7" xfId="97" applyFont="true" applyBorder="true" applyAlignment="true" applyProtection="true">
      <alignment horizontal="center" vertical="center" textRotation="0" wrapText="false" indent="0" shrinkToFit="false"/>
      <protection locked="true" hidden="true"/>
    </xf>
    <xf numFmtId="169" fontId="8" fillId="2" borderId="43" xfId="15" applyFont="true" applyBorder="true" applyAlignment="true" applyProtection="true">
      <alignment horizontal="center" vertical="center" textRotation="0" wrapText="false" indent="0" shrinkToFit="false"/>
      <protection locked="true" hidden="true"/>
    </xf>
    <xf numFmtId="174" fontId="8" fillId="2" borderId="62" xfId="0" applyFont="true" applyBorder="true" applyAlignment="true" applyProtection="true">
      <alignment horizontal="general" vertical="center" textRotation="0" wrapText="false" indent="0" shrinkToFit="false"/>
      <protection locked="true" hidden="true"/>
    </xf>
    <xf numFmtId="164" fontId="60" fillId="2" borderId="15" xfId="0" applyFont="true" applyBorder="true" applyAlignment="true" applyProtection="true">
      <alignment horizontal="center" vertical="center" textRotation="0" wrapText="false" indent="0" shrinkToFit="false"/>
      <protection locked="false" hidden="false"/>
    </xf>
    <xf numFmtId="174" fontId="8" fillId="2" borderId="62" xfId="0" applyFont="true" applyBorder="true" applyAlignment="true" applyProtection="true">
      <alignment horizontal="center" vertical="center" textRotation="0" wrapText="false" indent="0" shrinkToFit="false"/>
      <protection locked="true" hidden="true"/>
    </xf>
    <xf numFmtId="169" fontId="8" fillId="2" borderId="62" xfId="97" applyFont="true" applyBorder="true" applyAlignment="true" applyProtection="true">
      <alignment horizontal="center" vertical="center" textRotation="0" wrapText="false" indent="0" shrinkToFit="false"/>
      <protection locked="true" hidden="true"/>
    </xf>
    <xf numFmtId="169" fontId="8" fillId="2" borderId="16" xfId="15" applyFont="true" applyBorder="true" applyAlignment="true" applyProtection="true">
      <alignment horizontal="center" vertical="center" textRotation="0" wrapText="false" indent="0" shrinkToFit="false"/>
      <protection locked="true" hidden="true"/>
    </xf>
    <xf numFmtId="174" fontId="8" fillId="2" borderId="62" xfId="54" applyFont="true" applyBorder="true" applyAlignment="true" applyProtection="true">
      <alignment horizontal="general" vertical="center" textRotation="0" wrapText="false" indent="0" shrinkToFit="false"/>
      <protection locked="true" hidden="true"/>
    </xf>
    <xf numFmtId="174" fontId="8" fillId="2" borderId="15" xfId="54" applyFont="true" applyBorder="true" applyAlignment="true" applyProtection="true">
      <alignment horizontal="right" vertical="center" textRotation="0" wrapText="false" indent="0" shrinkToFit="false"/>
      <protection locked="true" hidden="true"/>
    </xf>
    <xf numFmtId="174" fontId="61" fillId="2" borderId="47" xfId="54" applyFont="true" applyBorder="true" applyAlignment="true" applyProtection="true">
      <alignment horizontal="general" vertical="center" textRotation="0" wrapText="false" indent="0" shrinkToFit="false"/>
      <protection locked="true" hidden="true"/>
    </xf>
    <xf numFmtId="186" fontId="8" fillId="2" borderId="47" xfId="54" applyFont="true" applyBorder="true" applyAlignment="true" applyProtection="true">
      <alignment horizontal="general" vertical="center" textRotation="0" wrapText="false" indent="0" shrinkToFit="false"/>
      <protection locked="true" hidden="true"/>
    </xf>
    <xf numFmtId="186" fontId="8" fillId="2" borderId="47" xfId="54" applyFont="true" applyBorder="true" applyAlignment="true" applyProtection="true">
      <alignment horizontal="center" vertical="center" textRotation="0" wrapText="false" indent="0" shrinkToFit="false"/>
      <protection locked="true" hidden="true"/>
    </xf>
    <xf numFmtId="164" fontId="8" fillId="2" borderId="19" xfId="54" applyFont="true" applyBorder="true" applyAlignment="true" applyProtection="true">
      <alignment horizontal="center" vertical="center" textRotation="0" wrapText="true" indent="0" shrinkToFit="false"/>
      <protection locked="true" hidden="true"/>
    </xf>
    <xf numFmtId="174" fontId="61" fillId="2" borderId="38" xfId="54" applyFont="true" applyBorder="true" applyAlignment="true" applyProtection="true">
      <alignment horizontal="general" vertical="center" textRotation="0" wrapText="false" indent="0" shrinkToFit="false"/>
      <protection locked="false" hidden="false"/>
    </xf>
    <xf numFmtId="164" fontId="8" fillId="2" borderId="45" xfId="54" applyFont="true" applyBorder="true" applyAlignment="true" applyProtection="true">
      <alignment horizontal="general" vertical="center" textRotation="0" wrapText="false" indent="0" shrinkToFit="false"/>
      <protection locked="false" hidden="false"/>
    </xf>
    <xf numFmtId="174" fontId="8" fillId="2" borderId="45" xfId="54" applyFont="true" applyBorder="true" applyAlignment="true" applyProtection="true">
      <alignment horizontal="center" vertical="center" textRotation="0" wrapText="false" indent="0" shrinkToFit="false"/>
      <protection locked="false" hidden="false"/>
    </xf>
    <xf numFmtId="174" fontId="8" fillId="2" borderId="28" xfId="54" applyFont="true" applyBorder="true" applyAlignment="true" applyProtection="true">
      <alignment horizontal="center" vertical="center" textRotation="0" wrapText="false" indent="0" shrinkToFit="false"/>
      <protection locked="false" hidden="false"/>
    </xf>
    <xf numFmtId="169" fontId="8" fillId="2" borderId="0" xfId="97" applyFont="true" applyBorder="true" applyAlignment="true" applyProtection="true">
      <alignment horizontal="center" vertical="center" textRotation="0" wrapText="false" indent="0" shrinkToFit="false"/>
      <protection locked="false" hidden="false"/>
    </xf>
    <xf numFmtId="174" fontId="61" fillId="2" borderId="7" xfId="54" applyFont="true" applyBorder="true" applyAlignment="true" applyProtection="true">
      <alignment horizontal="general" vertical="center" textRotation="0" wrapText="false" indent="0" shrinkToFit="false"/>
      <protection locked="false" hidden="false"/>
    </xf>
    <xf numFmtId="164" fontId="8" fillId="2" borderId="0" xfId="54" applyFont="true" applyBorder="false" applyAlignment="true" applyProtection="true">
      <alignment horizontal="general" vertical="center" textRotation="0" wrapText="false" indent="0" shrinkToFit="false"/>
      <protection locked="false" hidden="false"/>
    </xf>
    <xf numFmtId="174" fontId="8" fillId="2" borderId="0" xfId="54" applyFont="true" applyBorder="false" applyAlignment="true" applyProtection="true">
      <alignment horizontal="center" vertical="center" textRotation="0" wrapText="false" indent="0" shrinkToFit="false"/>
      <protection locked="false" hidden="false"/>
    </xf>
    <xf numFmtId="174" fontId="8" fillId="2" borderId="6" xfId="54" applyFont="true" applyBorder="true" applyAlignment="true" applyProtection="true">
      <alignment horizontal="center" vertical="center" textRotation="0" wrapText="false" indent="0" shrinkToFit="false"/>
      <protection locked="false" hidden="false"/>
    </xf>
    <xf numFmtId="174" fontId="61" fillId="2" borderId="19" xfId="54" applyFont="true" applyBorder="true" applyAlignment="true" applyProtection="true">
      <alignment horizontal="right" vertical="center" textRotation="0" wrapText="false" indent="0" shrinkToFit="false"/>
      <protection locked="false" hidden="false"/>
    </xf>
    <xf numFmtId="174" fontId="61" fillId="2" borderId="45" xfId="54" applyFont="true" applyBorder="true" applyAlignment="true" applyProtection="true">
      <alignment horizontal="general" vertical="center" textRotation="0" wrapText="false" indent="0" shrinkToFit="false"/>
      <protection locked="true" hidden="true"/>
    </xf>
    <xf numFmtId="174" fontId="8" fillId="2" borderId="45" xfId="54" applyFont="true" applyBorder="true" applyAlignment="true" applyProtection="true">
      <alignment horizontal="general" vertical="center" textRotation="0" wrapText="false" indent="0" shrinkToFit="false"/>
      <protection locked="true" hidden="true"/>
    </xf>
    <xf numFmtId="186" fontId="8" fillId="2" borderId="45" xfId="54" applyFont="true" applyBorder="true" applyAlignment="true" applyProtection="true">
      <alignment horizontal="general" vertical="center" textRotation="0" wrapText="false" indent="0" shrinkToFit="false"/>
      <protection locked="true" hidden="true"/>
    </xf>
    <xf numFmtId="186" fontId="8" fillId="2" borderId="45" xfId="54" applyFont="true" applyBorder="true" applyAlignment="true" applyProtection="true">
      <alignment horizontal="center" vertical="center" textRotation="0" wrapText="false" indent="0" shrinkToFit="false"/>
      <protection locked="true" hidden="true"/>
    </xf>
    <xf numFmtId="174" fontId="8" fillId="2" borderId="45" xfId="54" applyFont="true" applyBorder="true" applyAlignment="true" applyProtection="true">
      <alignment horizontal="center" vertical="center" textRotation="0" wrapText="false" indent="0" shrinkToFit="false"/>
      <protection locked="true" hidden="true"/>
    </xf>
    <xf numFmtId="174" fontId="8" fillId="2" borderId="45" xfId="54" applyFont="true" applyBorder="true" applyAlignment="true" applyProtection="true">
      <alignment horizontal="right" vertical="center" textRotation="0" wrapText="false" indent="0" shrinkToFit="false"/>
      <protection locked="true" hidden="true"/>
    </xf>
    <xf numFmtId="169" fontId="8" fillId="2" borderId="45" xfId="97" applyFont="true" applyBorder="true" applyAlignment="true" applyProtection="true">
      <alignment horizontal="general" vertical="center" textRotation="0" wrapText="false" indent="0" shrinkToFit="false"/>
      <protection locked="true" hidden="true"/>
    </xf>
    <xf numFmtId="174" fontId="8" fillId="2" borderId="19" xfId="54" applyFont="true" applyBorder="true" applyAlignment="true" applyProtection="true">
      <alignment horizontal="general" vertical="center" textRotation="0" wrapText="false" indent="0" shrinkToFit="false"/>
      <protection locked="true" hidden="true"/>
    </xf>
    <xf numFmtId="174" fontId="8" fillId="2" borderId="39" xfId="54" applyFont="true" applyBorder="true" applyAlignment="true" applyProtection="true">
      <alignment horizontal="general" vertical="center" textRotation="0" wrapText="false" indent="0" shrinkToFit="false"/>
      <protection locked="true" hidden="true"/>
    </xf>
    <xf numFmtId="164" fontId="8" fillId="2" borderId="24" xfId="54" applyFont="true" applyBorder="true" applyAlignment="true" applyProtection="true">
      <alignment horizontal="general" vertical="center" textRotation="0" wrapText="false" indent="0" shrinkToFit="false"/>
      <protection locked="true" hidden="true"/>
    </xf>
    <xf numFmtId="174" fontId="8" fillId="2" borderId="18" xfId="54" applyFont="true" applyBorder="true" applyAlignment="true" applyProtection="true">
      <alignment horizontal="general" vertical="center" textRotation="0" wrapText="false" indent="0" shrinkToFit="false"/>
      <protection locked="true" hidden="true"/>
    </xf>
    <xf numFmtId="169" fontId="8" fillId="2" borderId="47" xfId="97" applyFont="true" applyBorder="true" applyAlignment="true" applyProtection="true">
      <alignment horizontal="general" vertical="center" textRotation="0" wrapText="false" indent="0" shrinkToFit="false"/>
      <protection locked="true" hidden="true"/>
    </xf>
    <xf numFmtId="174" fontId="61" fillId="2" borderId="62" xfId="54" applyFont="true" applyBorder="true" applyAlignment="true" applyProtection="true">
      <alignment horizontal="general" vertical="center" textRotation="0" wrapText="false" indent="0" shrinkToFit="false"/>
      <protection locked="false" hidden="false"/>
    </xf>
    <xf numFmtId="164" fontId="8" fillId="2" borderId="47" xfId="54" applyFont="true" applyBorder="true" applyAlignment="true" applyProtection="true">
      <alignment horizontal="general" vertical="center" textRotation="0" wrapText="false" indent="0" shrinkToFit="false"/>
      <protection locked="false" hidden="false"/>
    </xf>
    <xf numFmtId="174" fontId="8" fillId="2" borderId="47" xfId="54" applyFont="true" applyBorder="true" applyAlignment="true" applyProtection="true">
      <alignment horizontal="center" vertical="center" textRotation="0" wrapText="false" indent="0" shrinkToFit="false"/>
      <protection locked="false" hidden="false"/>
    </xf>
    <xf numFmtId="174" fontId="8" fillId="2" borderId="15" xfId="54" applyFont="true" applyBorder="true" applyAlignment="true" applyProtection="true">
      <alignment horizontal="center" vertical="center" textRotation="0" wrapText="false" indent="0" shrinkToFit="false"/>
      <protection locked="false" hidden="false"/>
    </xf>
    <xf numFmtId="174" fontId="61" fillId="2" borderId="39" xfId="54" applyFont="true" applyBorder="true" applyAlignment="true" applyProtection="true">
      <alignment horizontal="general" vertical="center" textRotation="0" wrapText="false" indent="0" shrinkToFit="false"/>
      <protection locked="true" hidden="true"/>
    </xf>
    <xf numFmtId="186" fontId="8" fillId="2" borderId="24" xfId="54" applyFont="true" applyBorder="true" applyAlignment="true" applyProtection="true">
      <alignment horizontal="general" vertical="center" textRotation="0" wrapText="false" indent="0" shrinkToFit="false"/>
      <protection locked="true" hidden="true"/>
    </xf>
    <xf numFmtId="186" fontId="8" fillId="2" borderId="24" xfId="54" applyFont="true" applyBorder="true" applyAlignment="true" applyProtection="true">
      <alignment horizontal="center" vertical="center" textRotation="0" wrapText="false" indent="0" shrinkToFit="false"/>
      <protection locked="true" hidden="true"/>
    </xf>
    <xf numFmtId="174" fontId="61" fillId="2" borderId="24" xfId="54" applyFont="true" applyBorder="true" applyAlignment="true" applyProtection="true">
      <alignment horizontal="general" vertical="center" textRotation="0" wrapText="false" indent="0" shrinkToFit="false"/>
      <protection locked="true" hidden="true"/>
    </xf>
    <xf numFmtId="184" fontId="8" fillId="2" borderId="6" xfId="97" applyFont="true" applyBorder="true" applyAlignment="true" applyProtection="true">
      <alignment horizontal="center" vertical="center" textRotation="0" wrapText="false" indent="0" shrinkToFit="false"/>
      <protection locked="false" hidden="false"/>
    </xf>
    <xf numFmtId="169" fontId="8" fillId="2" borderId="47" xfId="97" applyFont="true" applyBorder="true" applyAlignment="true" applyProtection="true">
      <alignment horizontal="center" vertical="center" textRotation="0" wrapText="false" indent="0" shrinkToFit="false"/>
      <protection locked="false" hidden="false"/>
    </xf>
    <xf numFmtId="174" fontId="8" fillId="2" borderId="19" xfId="54" applyFont="true" applyBorder="true" applyAlignment="true" applyProtection="true">
      <alignment horizontal="right" vertical="center" textRotation="0" wrapText="false" indent="0" shrinkToFit="false"/>
      <protection locked="true" hidden="true"/>
    </xf>
    <xf numFmtId="164" fontId="59" fillId="2" borderId="38" xfId="54" applyFont="true" applyBorder="true" applyAlignment="true" applyProtection="true">
      <alignment horizontal="left" vertical="center" textRotation="0" wrapText="false" indent="0" shrinkToFit="false"/>
      <protection locked="false" hidden="false"/>
    </xf>
    <xf numFmtId="164" fontId="8" fillId="2" borderId="28" xfId="54" applyFont="true" applyBorder="true" applyAlignment="true" applyProtection="true">
      <alignment horizontal="general" vertical="center" textRotation="0" wrapText="false" indent="0" shrinkToFit="false"/>
      <protection locked="false" hidden="false"/>
    </xf>
    <xf numFmtId="164" fontId="62" fillId="2" borderId="62" xfId="54" applyFont="true" applyBorder="true" applyAlignment="true" applyProtection="true">
      <alignment horizontal="general" vertical="center" textRotation="0" wrapText="false" indent="0" shrinkToFit="false"/>
      <protection locked="false" hidden="false"/>
    </xf>
    <xf numFmtId="164" fontId="62" fillId="2" borderId="47" xfId="54" applyFont="true" applyBorder="true" applyAlignment="true" applyProtection="true">
      <alignment horizontal="general" vertical="center" textRotation="0" wrapText="false" indent="0" shrinkToFit="false"/>
      <protection locked="false" hidden="false"/>
    </xf>
    <xf numFmtId="164" fontId="62" fillId="2" borderId="47" xfId="54" applyFont="true" applyBorder="true" applyAlignment="true" applyProtection="true">
      <alignment horizontal="center" vertical="center" textRotation="0" wrapText="false" indent="0" shrinkToFit="false"/>
      <protection locked="false" hidden="false"/>
    </xf>
    <xf numFmtId="164" fontId="62" fillId="2" borderId="47" xfId="54" applyFont="true" applyBorder="true" applyAlignment="true" applyProtection="true">
      <alignment horizontal="right" vertical="center" textRotation="0" wrapText="false" indent="0" shrinkToFit="false"/>
      <protection locked="false" hidden="false"/>
    </xf>
    <xf numFmtId="164" fontId="62" fillId="2" borderId="47" xfId="54" applyFont="true" applyBorder="true" applyAlignment="true" applyProtection="true">
      <alignment horizontal="left" vertical="center" textRotation="0" wrapText="false" indent="0" shrinkToFit="false"/>
      <protection locked="false" hidden="false"/>
    </xf>
    <xf numFmtId="164" fontId="62" fillId="2" borderId="15" xfId="54" applyFont="true" applyBorder="true" applyAlignment="true" applyProtection="true">
      <alignment horizontal="general" vertical="center" textRotation="0" wrapText="false" indent="0" shrinkToFit="false"/>
      <protection locked="false" hidden="false"/>
    </xf>
    <xf numFmtId="164" fontId="63" fillId="2" borderId="63" xfId="54" applyFont="true" applyBorder="true" applyAlignment="true" applyProtection="true">
      <alignment horizontal="left" vertical="center" textRotation="0" wrapText="false" indent="0" shrinkToFit="false"/>
      <protection locked="true" hidden="true"/>
    </xf>
    <xf numFmtId="164" fontId="63" fillId="2" borderId="64" xfId="54" applyFont="true" applyBorder="true" applyAlignment="true" applyProtection="true">
      <alignment horizontal="center" vertical="center" textRotation="0" wrapText="false" indent="0" shrinkToFit="false"/>
      <protection locked="true" hidden="true"/>
    </xf>
    <xf numFmtId="164" fontId="63" fillId="2" borderId="65" xfId="54" applyFont="true" applyBorder="true" applyAlignment="true" applyProtection="true">
      <alignment horizontal="center" vertical="center" textRotation="0" wrapText="false" indent="0" shrinkToFit="false"/>
      <protection locked="true" hidden="true"/>
    </xf>
    <xf numFmtId="164" fontId="63" fillId="2" borderId="66" xfId="54" applyFont="true" applyBorder="true" applyAlignment="true" applyProtection="true">
      <alignment horizontal="left" vertical="center" textRotation="0" wrapText="false" indent="0" shrinkToFit="false"/>
      <protection locked="true" hidden="true"/>
    </xf>
    <xf numFmtId="164" fontId="8" fillId="2" borderId="67" xfId="54" applyFont="true" applyBorder="true" applyAlignment="true" applyProtection="true">
      <alignment horizontal="general" vertical="center" textRotation="0" wrapText="false" indent="0" shrinkToFit="false"/>
      <protection locked="true" hidden="true"/>
    </xf>
    <xf numFmtId="164" fontId="8" fillId="2" borderId="68" xfId="54" applyFont="true" applyBorder="true" applyAlignment="true" applyProtection="true">
      <alignment horizontal="general" vertical="center" textRotation="0" wrapText="false" indent="0" shrinkToFit="false"/>
      <protection locked="true" hidden="true"/>
    </xf>
    <xf numFmtId="164" fontId="63" fillId="2" borderId="69" xfId="54" applyFont="true" applyBorder="true" applyAlignment="true" applyProtection="true">
      <alignment horizontal="left" vertical="center" textRotation="0" wrapText="false" indent="0" shrinkToFit="false"/>
      <protection locked="true" hidden="true"/>
    </xf>
    <xf numFmtId="164" fontId="8" fillId="2" borderId="70" xfId="54" applyFont="true" applyBorder="true" applyAlignment="true" applyProtection="true">
      <alignment horizontal="general" vertical="center" textRotation="0" wrapText="false" indent="0" shrinkToFit="false"/>
      <protection locked="true" hidden="true"/>
    </xf>
    <xf numFmtId="164" fontId="8" fillId="2" borderId="71" xfId="54" applyFont="true" applyBorder="true" applyAlignment="true" applyProtection="true">
      <alignment horizontal="general" vertical="center" textRotation="0" wrapText="false" indent="0" shrinkToFit="false"/>
      <protection locked="true" hidden="true"/>
    </xf>
    <xf numFmtId="164" fontId="8" fillId="2" borderId="69" xfId="54" applyFont="true" applyBorder="true" applyAlignment="true" applyProtection="true">
      <alignment horizontal="general" vertical="center" textRotation="0" wrapText="false" indent="0" shrinkToFit="false"/>
      <protection locked="true" hidden="true"/>
    </xf>
    <xf numFmtId="164" fontId="64" fillId="2" borderId="71" xfId="54" applyFont="true" applyBorder="true" applyAlignment="true" applyProtection="true">
      <alignment horizontal="center" vertical="center" textRotation="0" wrapText="false" indent="0" shrinkToFit="false"/>
      <protection locked="true" hidden="true"/>
    </xf>
    <xf numFmtId="164" fontId="4" fillId="2" borderId="72" xfId="54" applyFont="true" applyBorder="true" applyAlignment="true" applyProtection="true">
      <alignment horizontal="general" vertical="center" textRotation="0" wrapText="false" indent="0" shrinkToFit="false"/>
      <protection locked="true" hidden="true"/>
    </xf>
    <xf numFmtId="164" fontId="8" fillId="2" borderId="35" xfId="54" applyFont="true" applyBorder="true" applyAlignment="true" applyProtection="true">
      <alignment horizontal="general" vertical="center" textRotation="0" wrapText="false" indent="0" shrinkToFit="false"/>
      <protection locked="true" hidden="true"/>
    </xf>
    <xf numFmtId="164" fontId="4" fillId="2" borderId="36" xfId="54" applyFont="true" applyBorder="true" applyAlignment="true" applyProtection="true">
      <alignment horizontal="general" vertical="center" textRotation="0" wrapText="false" indent="0" shrinkToFit="false"/>
      <protection locked="true" hidden="true"/>
    </xf>
    <xf numFmtId="164" fontId="8" fillId="2" borderId="7" xfId="0" applyFont="true" applyBorder="true" applyAlignment="true" applyProtection="true">
      <alignment horizontal="general" vertical="center" textRotation="0" wrapText="false" indent="0" shrinkToFit="false"/>
      <protection locked="true" hidden="true"/>
    </xf>
    <xf numFmtId="164" fontId="8" fillId="2" borderId="28" xfId="0" applyFont="true" applyBorder="true" applyAlignment="true" applyProtection="true">
      <alignment horizontal="general" vertical="center" textRotation="0" wrapText="false" indent="0" shrinkToFit="false"/>
      <protection locked="true" hidden="true"/>
    </xf>
    <xf numFmtId="164" fontId="8" fillId="2" borderId="6" xfId="0" applyFont="true" applyBorder="true" applyAlignment="true" applyProtection="true">
      <alignment horizontal="center" vertical="center" textRotation="0" wrapText="false" indent="0" shrinkToFit="false"/>
      <protection locked="false" hidden="false"/>
    </xf>
    <xf numFmtId="169" fontId="8" fillId="2" borderId="28" xfId="15" applyFont="true" applyBorder="true" applyAlignment="true" applyProtection="true">
      <alignment horizontal="center" vertical="center" textRotation="0" wrapText="false" indent="0" shrinkToFit="false"/>
      <protection locked="false" hidden="false"/>
    </xf>
    <xf numFmtId="169" fontId="8" fillId="2" borderId="28" xfId="97" applyFont="true" applyBorder="true" applyAlignment="true" applyProtection="true">
      <alignment horizontal="center" vertical="center" textRotation="0" wrapText="false" indent="0" shrinkToFit="false"/>
      <protection locked="false" hidden="false"/>
    </xf>
    <xf numFmtId="169" fontId="8" fillId="2" borderId="28" xfId="97" applyFont="true" applyBorder="true" applyAlignment="true" applyProtection="true">
      <alignment horizontal="center" vertical="center" textRotation="0" wrapText="false" indent="0" shrinkToFit="false"/>
      <protection locked="true" hidden="true"/>
    </xf>
    <xf numFmtId="169" fontId="8" fillId="2" borderId="45" xfId="97" applyFont="true" applyBorder="true" applyAlignment="true" applyProtection="true">
      <alignment horizontal="center" vertical="center" textRotation="0" wrapText="false" indent="0" shrinkToFit="false"/>
      <protection locked="true" hidden="true"/>
    </xf>
    <xf numFmtId="169" fontId="8" fillId="2" borderId="27" xfId="97" applyFont="true" applyBorder="true" applyAlignment="true" applyProtection="true">
      <alignment horizontal="general" vertical="center" textRotation="0" wrapText="false" indent="0" shrinkToFit="false"/>
      <protection locked="true" hidden="true"/>
    </xf>
    <xf numFmtId="174" fontId="8" fillId="2" borderId="0" xfId="0" applyFont="true" applyBorder="false" applyAlignment="true" applyProtection="true">
      <alignment horizontal="general" vertical="center" textRotation="0" wrapText="false" indent="0" shrinkToFit="false"/>
      <protection locked="true" hidden="true"/>
    </xf>
    <xf numFmtId="164" fontId="8" fillId="2" borderId="6" xfId="0" applyFont="true" applyBorder="true" applyAlignment="true" applyProtection="true">
      <alignment horizontal="general" vertical="center" textRotation="0" wrapText="false" indent="0" shrinkToFit="false"/>
      <protection locked="true" hidden="true"/>
    </xf>
    <xf numFmtId="164" fontId="60" fillId="2" borderId="16" xfId="0" applyFont="true" applyBorder="true" applyAlignment="true" applyProtection="true">
      <alignment horizontal="center" vertical="center" textRotation="0" wrapText="false" indent="0" shrinkToFit="false"/>
      <protection locked="false" hidden="false"/>
    </xf>
    <xf numFmtId="169" fontId="65" fillId="2" borderId="6" xfId="97" applyFont="true" applyBorder="true" applyAlignment="true" applyProtection="true">
      <alignment horizontal="center" vertical="center" textRotation="0" wrapText="false" indent="0" shrinkToFit="false"/>
      <protection locked="false" hidden="false"/>
    </xf>
    <xf numFmtId="174" fontId="8" fillId="2" borderId="16" xfId="0" applyFont="true" applyBorder="true" applyAlignment="true" applyProtection="true">
      <alignment horizontal="center" vertical="center" textRotation="0" wrapText="true" indent="0" shrinkToFit="true"/>
      <protection locked="true" hidden="true"/>
    </xf>
    <xf numFmtId="169" fontId="8" fillId="0" borderId="6" xfId="97" applyFont="true" applyBorder="true" applyAlignment="true" applyProtection="true">
      <alignment horizontal="center" vertical="center" textRotation="0" wrapText="false" indent="0" shrinkToFit="false"/>
      <protection locked="false" hidden="false"/>
    </xf>
    <xf numFmtId="174" fontId="8" fillId="0" borderId="39" xfId="54" applyFont="true" applyBorder="true" applyAlignment="true" applyProtection="true">
      <alignment horizontal="right" vertical="center" textRotation="0" wrapText="false" indent="0" shrinkToFit="false"/>
      <protection locked="true" hidden="true"/>
    </xf>
    <xf numFmtId="169" fontId="8" fillId="2" borderId="15" xfId="97" applyFont="true" applyBorder="true" applyAlignment="true" applyProtection="true">
      <alignment horizontal="center" vertical="center" textRotation="0" wrapText="false" indent="0" shrinkToFit="false"/>
      <protection locked="true" hidden="true"/>
    </xf>
    <xf numFmtId="174" fontId="8" fillId="2" borderId="38" xfId="0" applyFont="true" applyBorder="true" applyAlignment="true" applyProtection="true">
      <alignment horizontal="general" vertical="center" textRotation="0" wrapText="false" indent="0" shrinkToFit="false"/>
      <protection locked="true" hidden="true"/>
    </xf>
    <xf numFmtId="174" fontId="8" fillId="2" borderId="45" xfId="0" applyFont="true" applyBorder="true" applyAlignment="true" applyProtection="true">
      <alignment horizontal="general" vertical="center" textRotation="0" wrapText="false" indent="0" shrinkToFit="false"/>
      <protection locked="true" hidden="true"/>
    </xf>
    <xf numFmtId="164" fontId="60" fillId="2" borderId="28" xfId="0" applyFont="true" applyBorder="true" applyAlignment="true" applyProtection="true">
      <alignment horizontal="center" vertical="center" textRotation="0" wrapText="false" indent="0" shrinkToFit="false"/>
      <protection locked="false" hidden="false"/>
    </xf>
    <xf numFmtId="174" fontId="8" fillId="2" borderId="38" xfId="0" applyFont="true" applyBorder="true" applyAlignment="true" applyProtection="true">
      <alignment horizontal="center" vertical="center" textRotation="0" wrapText="false" indent="0" shrinkToFit="false"/>
      <protection locked="true" hidden="true"/>
    </xf>
    <xf numFmtId="169" fontId="8" fillId="2" borderId="38" xfId="97" applyFont="true" applyBorder="true" applyAlignment="true" applyProtection="true">
      <alignment horizontal="center" vertical="center" textRotation="0" wrapText="false" indent="0" shrinkToFit="false"/>
      <protection locked="true" hidden="true"/>
    </xf>
    <xf numFmtId="169" fontId="8" fillId="2" borderId="27" xfId="15" applyFont="true" applyBorder="true" applyAlignment="true" applyProtection="true">
      <alignment horizontal="center" vertical="center" textRotation="0" wrapText="false" indent="0" shrinkToFit="false"/>
      <protection locked="true" hidden="true"/>
    </xf>
    <xf numFmtId="174" fontId="8" fillId="2" borderId="7" xfId="47" applyFont="true" applyBorder="true" applyAlignment="true" applyProtection="true">
      <alignment horizontal="general" vertical="center" textRotation="0" wrapText="false" indent="0" shrinkToFit="false"/>
      <protection locked="true" hidden="true"/>
    </xf>
    <xf numFmtId="174" fontId="8" fillId="2" borderId="16" xfId="0" applyFont="true" applyBorder="true" applyAlignment="true" applyProtection="true">
      <alignment horizontal="center" vertical="center" textRotation="0" wrapText="false" indent="0" shrinkToFit="false"/>
      <protection locked="true" hidden="true"/>
    </xf>
    <xf numFmtId="174" fontId="8" fillId="2" borderId="18" xfId="54" applyFont="true" applyBorder="true" applyAlignment="true" applyProtection="true">
      <alignment horizontal="right" vertical="center" textRotation="0" wrapText="false" indent="0" shrinkToFit="false"/>
      <protection locked="true" hidden="true"/>
    </xf>
    <xf numFmtId="164" fontId="63" fillId="2" borderId="0" xfId="54" applyFont="true" applyBorder="false" applyAlignment="true" applyProtection="true">
      <alignment horizontal="left" vertical="center" textRotation="0" wrapText="false" indent="0" shrinkToFit="false"/>
      <protection locked="true" hidden="true"/>
    </xf>
    <xf numFmtId="164" fontId="64" fillId="2" borderId="0" xfId="54" applyFont="true" applyBorder="false" applyAlignment="true" applyProtection="true">
      <alignment horizontal="center" vertical="center" textRotation="0" wrapText="false" indent="0" shrinkToFit="false"/>
      <protection locked="true" hidden="true"/>
    </xf>
    <xf numFmtId="164" fontId="8" fillId="2" borderId="47" xfId="54" applyFont="true" applyBorder="true" applyAlignment="true" applyProtection="true">
      <alignment horizontal="general" vertical="center" textRotation="0" wrapText="false" indent="0" shrinkToFit="false"/>
      <protection locked="true" hidden="true"/>
    </xf>
    <xf numFmtId="169" fontId="8" fillId="2" borderId="43" xfId="97" applyFont="true" applyBorder="true" applyAlignment="true" applyProtection="true">
      <alignment horizontal="center" vertical="center" textRotation="0" wrapText="false" indent="0" shrinkToFit="false"/>
      <protection locked="true" hidden="true"/>
    </xf>
    <xf numFmtId="169" fontId="8" fillId="2" borderId="0" xfId="15" applyFont="true" applyBorder="true" applyAlignment="true" applyProtection="true">
      <alignment horizontal="center" vertical="center" textRotation="0" wrapText="false" indent="0" shrinkToFit="false"/>
      <protection locked="false" hidden="false"/>
    </xf>
    <xf numFmtId="164" fontId="8" fillId="2" borderId="39" xfId="54" applyFont="true" applyBorder="true" applyAlignment="true" applyProtection="true">
      <alignment horizontal="center" vertical="center" textRotation="0" wrapText="false" indent="0" shrinkToFit="false"/>
      <protection locked="true" hidden="true"/>
    </xf>
    <xf numFmtId="164" fontId="8" fillId="2" borderId="45" xfId="54" applyFont="true" applyBorder="true" applyAlignment="true" applyProtection="true">
      <alignment horizontal="general" vertical="center" textRotation="0" wrapText="false" indent="0" shrinkToFit="false"/>
      <protection locked="true" hidden="true"/>
    </xf>
    <xf numFmtId="164" fontId="8" fillId="2" borderId="28" xfId="54" applyFont="true" applyBorder="true" applyAlignment="true" applyProtection="true">
      <alignment horizontal="general" vertical="center" textRotation="0" wrapText="false" indent="0" shrinkToFit="false"/>
      <protection locked="true" hidden="true"/>
    </xf>
    <xf numFmtId="164" fontId="8" fillId="2" borderId="28" xfId="54" applyFont="true" applyBorder="true" applyAlignment="true" applyProtection="true">
      <alignment horizontal="center" vertical="center" textRotation="0" wrapText="false" indent="0" shrinkToFit="false"/>
      <protection locked="true" hidden="true"/>
    </xf>
    <xf numFmtId="169" fontId="8" fillId="2" borderId="27" xfId="97" applyFont="true" applyBorder="true" applyAlignment="true" applyProtection="true">
      <alignment horizontal="center" vertical="center" textRotation="0" wrapText="false" indent="0" shrinkToFit="false"/>
      <protection locked="false" hidden="false"/>
    </xf>
    <xf numFmtId="174" fontId="8" fillId="2" borderId="7" xfId="54" applyFont="true" applyBorder="true" applyAlignment="true" applyProtection="true">
      <alignment horizontal="left" vertical="center" textRotation="0" wrapText="false" indent="0" shrinkToFit="false"/>
      <protection locked="true" hidden="true"/>
    </xf>
    <xf numFmtId="174" fontId="8" fillId="2" borderId="6" xfId="54" applyFont="true" applyBorder="true" applyAlignment="true" applyProtection="true">
      <alignment horizontal="center" vertical="center" textRotation="0" wrapText="false" indent="0" shrinkToFit="false"/>
      <protection locked="true" hidden="true"/>
    </xf>
    <xf numFmtId="174" fontId="8" fillId="2" borderId="7" xfId="54" applyFont="true" applyBorder="true" applyAlignment="true" applyProtection="true">
      <alignment horizontal="general" vertical="center" textRotation="0" wrapText="false" indent="0" shrinkToFit="false"/>
      <protection locked="false" hidden="false"/>
    </xf>
    <xf numFmtId="184" fontId="8" fillId="2" borderId="0" xfId="97" applyFont="true" applyBorder="true" applyAlignment="true" applyProtection="true">
      <alignment horizontal="center" vertical="center" textRotation="0" wrapText="false" indent="0" shrinkToFit="false"/>
      <protection locked="false" hidden="false"/>
    </xf>
    <xf numFmtId="169" fontId="8" fillId="2" borderId="6" xfId="15" applyFont="true" applyBorder="true" applyAlignment="true" applyProtection="true">
      <alignment horizontal="center" vertical="center" textRotation="0" wrapText="false" indent="0" shrinkToFit="false"/>
      <protection locked="false" hidden="false"/>
    </xf>
    <xf numFmtId="169" fontId="8" fillId="2" borderId="43" xfId="15" applyFont="true" applyBorder="true" applyAlignment="true" applyProtection="true">
      <alignment horizontal="center" vertical="center" textRotation="0" wrapText="false" indent="0" shrinkToFit="false"/>
      <protection locked="false" hidden="false"/>
    </xf>
    <xf numFmtId="174" fontId="8" fillId="2" borderId="38" xfId="54" applyFont="true" applyBorder="true" applyAlignment="true" applyProtection="true">
      <alignment horizontal="general" vertical="center" textRotation="0" wrapText="false" indent="0" shrinkToFit="false"/>
      <protection locked="false" hidden="false"/>
    </xf>
    <xf numFmtId="187" fontId="8" fillId="2" borderId="6" xfId="97" applyFont="true" applyBorder="true" applyAlignment="true" applyProtection="true">
      <alignment horizontal="center" vertical="center" textRotation="0" wrapText="false" indent="0" shrinkToFit="false"/>
      <protection locked="false" hidden="false"/>
    </xf>
    <xf numFmtId="169" fontId="66" fillId="2" borderId="0" xfId="97" applyFont="true" applyBorder="true" applyAlignment="true" applyProtection="true">
      <alignment horizontal="center" vertical="center" textRotation="0" wrapText="false" indent="0" shrinkToFit="false"/>
      <protection locked="false" hidden="false"/>
    </xf>
    <xf numFmtId="164" fontId="29" fillId="2" borderId="18" xfId="54" applyFont="true" applyBorder="true" applyAlignment="true" applyProtection="true">
      <alignment horizontal="center" vertical="center" textRotation="0" wrapText="false" indent="0" shrinkToFit="false"/>
      <protection locked="true" hidden="true"/>
    </xf>
    <xf numFmtId="164" fontId="29" fillId="2" borderId="24" xfId="54" applyFont="true" applyBorder="true" applyAlignment="true" applyProtection="true">
      <alignment horizontal="center" vertical="center" textRotation="0" wrapText="false" indent="0" shrinkToFit="false"/>
      <protection locked="true" hidden="true"/>
    </xf>
    <xf numFmtId="164" fontId="59" fillId="2" borderId="24" xfId="54" applyFont="true" applyBorder="true" applyAlignment="true" applyProtection="true">
      <alignment horizontal="center" vertical="center" textRotation="0" wrapText="false" indent="0" shrinkToFit="false"/>
      <protection locked="true" hidden="true"/>
    </xf>
    <xf numFmtId="164" fontId="59" fillId="2" borderId="18" xfId="54" applyFont="true" applyBorder="true" applyAlignment="true" applyProtection="true">
      <alignment horizontal="center" vertical="center" textRotation="0" wrapText="false" indent="0" shrinkToFit="false"/>
      <protection locked="true" hidden="true"/>
    </xf>
    <xf numFmtId="169" fontId="8" fillId="2" borderId="15" xfId="15" applyFont="true" applyBorder="true" applyAlignment="true" applyProtection="true">
      <alignment horizontal="center" vertical="center" textRotation="0" wrapText="false" indent="0" shrinkToFit="false"/>
      <protection locked="fals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77" fontId="8" fillId="2" borderId="19" xfId="97" applyFont="true" applyBorder="true" applyAlignment="true" applyProtection="true">
      <alignment horizontal="general" vertical="center" textRotation="0" wrapText="false" indent="0" shrinkToFit="false"/>
      <protection locked="true" hidden="true"/>
    </xf>
    <xf numFmtId="175" fontId="56"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center" vertical="bottom" textRotation="0" wrapText="false" indent="0" shrinkToFit="false"/>
      <protection locked="true" hidden="false"/>
    </xf>
    <xf numFmtId="175" fontId="7"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true" applyAlignment="true" applyProtection="false">
      <alignment horizontal="left" vertical="bottom" textRotation="0" wrapText="false" indent="0" shrinkToFit="false"/>
      <protection locked="true" hidden="false"/>
    </xf>
    <xf numFmtId="164" fontId="17" fillId="9" borderId="0" xfId="0" applyFont="true" applyBorder="false" applyAlignment="false" applyProtection="false">
      <alignment horizontal="general" vertical="bottom" textRotation="0" wrapText="false" indent="0" shrinkToFit="false"/>
      <protection locked="true" hidden="false"/>
    </xf>
    <xf numFmtId="175" fontId="10" fillId="14" borderId="0" xfId="0" applyFont="true" applyBorder="false" applyAlignment="false" applyProtection="false">
      <alignment horizontal="general" vertical="bottom" textRotation="0" wrapText="false" indent="0" shrinkToFit="false"/>
      <protection locked="true" hidden="false"/>
    </xf>
    <xf numFmtId="169" fontId="24" fillId="0" borderId="0" xfId="15" applyFont="true" applyBorder="true" applyAlignment="true" applyProtection="true">
      <alignment horizontal="general" vertical="bottom" textRotation="0" wrapText="false" indent="0" shrinkToFit="false"/>
      <protection locked="true" hidden="false"/>
    </xf>
    <xf numFmtId="188" fontId="7" fillId="0" borderId="0" xfId="0" applyFont="true" applyBorder="false" applyAlignment="false" applyProtection="false">
      <alignment horizontal="general" vertical="bottom" textRotation="0" wrapText="false" indent="0" shrinkToFit="false"/>
      <protection locked="true" hidden="false"/>
    </xf>
    <xf numFmtId="164" fontId="17" fillId="9" borderId="6" xfId="0" applyFont="true" applyBorder="true" applyAlignment="true" applyProtection="false">
      <alignment horizontal="center" vertical="bottom" textRotation="0" wrapText="false" indent="0" shrinkToFit="false"/>
      <protection locked="true" hidden="false"/>
    </xf>
    <xf numFmtId="164" fontId="17" fillId="9" borderId="0" xfId="0" applyFont="true" applyBorder="true" applyAlignment="true" applyProtection="false">
      <alignment horizontal="left" vertical="bottom" textRotation="0" wrapText="false" indent="0" shrinkToFit="false"/>
      <protection locked="true" hidden="false"/>
    </xf>
    <xf numFmtId="188" fontId="17" fillId="9" borderId="0" xfId="17" applyFont="true" applyBorder="true" applyAlignment="true" applyProtection="true">
      <alignment horizontal="center" vertical="bottom" textRotation="0" wrapText="false" indent="0" shrinkToFit="false"/>
      <protection locked="true" hidden="false"/>
    </xf>
    <xf numFmtId="164" fontId="18" fillId="9" borderId="6" xfId="0" applyFont="true" applyBorder="true" applyAlignment="false" applyProtection="false">
      <alignment horizontal="general" vertical="bottom" textRotation="0" wrapText="false" indent="0" shrinkToFit="false"/>
      <protection locked="true" hidden="false"/>
    </xf>
    <xf numFmtId="164" fontId="18" fillId="9" borderId="0" xfId="0" applyFont="true" applyBorder="false" applyAlignment="false" applyProtection="false">
      <alignment horizontal="general" vertical="bottom" textRotation="0" wrapText="false" indent="0" shrinkToFit="false"/>
      <protection locked="true" hidden="false"/>
    </xf>
    <xf numFmtId="164" fontId="18" fillId="9" borderId="0" xfId="0" applyFont="true" applyBorder="true" applyAlignment="true" applyProtection="false">
      <alignment horizontal="center" vertical="bottom" textRotation="0" wrapText="false" indent="0" shrinkToFit="false"/>
      <protection locked="true" hidden="false"/>
    </xf>
    <xf numFmtId="164" fontId="18" fillId="9" borderId="7" xfId="0" applyFont="true" applyBorder="true" applyAlignment="true" applyProtection="false">
      <alignment horizontal="center" vertical="bottom" textRotation="0" wrapText="false" indent="0" shrinkToFit="false"/>
      <protection locked="true" hidden="false"/>
    </xf>
    <xf numFmtId="175" fontId="67" fillId="3" borderId="0" xfId="0" applyFont="true" applyBorder="true" applyAlignment="true" applyProtection="false">
      <alignment horizontal="center" vertical="center" textRotation="0" wrapText="false" indent="0" shrinkToFit="false"/>
      <protection locked="true" hidden="false"/>
    </xf>
    <xf numFmtId="188" fontId="17" fillId="9" borderId="0" xfId="17" applyFont="true" applyBorder="true" applyAlignment="true" applyProtection="true">
      <alignment horizontal="general" vertical="center" textRotation="0" wrapText="false" indent="0" shrinkToFit="false"/>
      <protection locked="true" hidden="false"/>
    </xf>
    <xf numFmtId="188" fontId="17" fillId="9" borderId="6" xfId="17" applyFont="true" applyBorder="true" applyAlignment="true" applyProtection="true">
      <alignment horizontal="center" vertical="center" textRotation="0" wrapText="false" indent="0" shrinkToFit="false"/>
      <protection locked="true" hidden="false"/>
    </xf>
    <xf numFmtId="188" fontId="17" fillId="9" borderId="6" xfId="17" applyFont="true" applyBorder="true" applyAlignment="true" applyProtection="true">
      <alignment horizontal="general" vertical="bottom" textRotation="0" wrapText="false" indent="0" shrinkToFit="false"/>
      <protection locked="true" hidden="false"/>
    </xf>
    <xf numFmtId="188" fontId="17" fillId="9" borderId="0" xfId="17" applyFont="true" applyBorder="true" applyAlignment="true" applyProtection="true">
      <alignment horizontal="general" vertical="bottom" textRotation="0" wrapText="false" indent="0" shrinkToFit="false"/>
      <protection locked="true" hidden="false"/>
    </xf>
    <xf numFmtId="173" fontId="17" fillId="9" borderId="0" xfId="17" applyFont="true" applyBorder="true" applyAlignment="true" applyProtection="true">
      <alignment horizontal="center" vertical="center" textRotation="0" wrapText="false" indent="0" shrinkToFit="false"/>
      <protection locked="true" hidden="false"/>
    </xf>
    <xf numFmtId="169" fontId="17" fillId="9" borderId="7" xfId="15" applyFont="true" applyBorder="true" applyAlignment="true" applyProtection="true">
      <alignment horizontal="center" vertical="center"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69" fontId="68" fillId="9" borderId="0" xfId="35" applyFont="true" applyBorder="false" applyAlignment="true" applyProtection="false">
      <alignment horizontal="center" vertical="center" textRotation="0" wrapText="false" indent="0" shrinkToFit="false"/>
      <protection locked="true" hidden="false"/>
    </xf>
    <xf numFmtId="164" fontId="68" fillId="31" borderId="19" xfId="35" applyFont="true" applyBorder="true" applyAlignment="true" applyProtection="true">
      <alignment horizontal="left" vertical="center" textRotation="0" wrapText="false" indent="0" shrinkToFit="false"/>
      <protection locked="false" hidden="false"/>
    </xf>
    <xf numFmtId="164" fontId="7" fillId="0" borderId="19" xfId="0" applyFont="true" applyBorder="true" applyAlignment="true" applyProtection="false">
      <alignment horizontal="center" vertical="center" textRotation="0" wrapText="false" indent="0" shrinkToFit="false"/>
      <protection locked="true" hidden="false"/>
    </xf>
    <xf numFmtId="164" fontId="51" fillId="0" borderId="19" xfId="0" applyFont="true" applyBorder="true" applyAlignment="true" applyProtection="false">
      <alignment horizontal="center" vertical="center" textRotation="0" wrapText="true" indent="0" shrinkToFit="false"/>
      <protection locked="true" hidden="false"/>
    </xf>
    <xf numFmtId="164" fontId="7" fillId="0" borderId="19" xfId="0" applyFont="true" applyBorder="true" applyAlignment="true" applyProtection="false">
      <alignment horizontal="center" vertical="center" textRotation="0" wrapText="true" indent="0" shrinkToFit="false"/>
      <protection locked="true" hidden="false"/>
    </xf>
    <xf numFmtId="169" fontId="7" fillId="0" borderId="1" xfId="0" applyFont="true" applyBorder="true" applyAlignment="false" applyProtection="false">
      <alignment horizontal="general" vertical="bottom" textRotation="0" wrapText="false" indent="0" shrinkToFit="false"/>
      <protection locked="true" hidden="false"/>
    </xf>
    <xf numFmtId="164" fontId="7" fillId="0" borderId="4" xfId="0" applyFont="true" applyBorder="true" applyAlignment="false" applyProtection="false">
      <alignment horizontal="general" vertical="bottom"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xf numFmtId="164" fontId="7" fillId="0" borderId="60" xfId="0" applyFont="true" applyBorder="true" applyAlignment="false" applyProtection="false">
      <alignment horizontal="general" vertical="bottom" textRotation="0" wrapText="false" indent="0" shrinkToFit="false"/>
      <protection locked="true" hidden="false"/>
    </xf>
    <xf numFmtId="164" fontId="7" fillId="0" borderId="61" xfId="0" applyFont="true" applyBorder="true" applyAlignment="true" applyProtection="false">
      <alignment horizontal="general" vertical="center" textRotation="0" wrapText="false" indent="0" shrinkToFit="false"/>
      <protection locked="true" hidden="false"/>
    </xf>
    <xf numFmtId="164" fontId="7" fillId="0" borderId="68" xfId="0" applyFont="true" applyBorder="true" applyAlignment="true" applyProtection="false">
      <alignment horizontal="general" vertical="center" textRotation="0" wrapText="false" indent="0" shrinkToFit="false"/>
      <protection locked="true" hidden="false"/>
    </xf>
    <xf numFmtId="164" fontId="7" fillId="0" borderId="73" xfId="0" applyFont="true" applyBorder="true" applyAlignment="true" applyProtection="false">
      <alignment horizontal="general" vertical="center" textRotation="0" wrapText="false" indent="0" shrinkToFit="false"/>
      <protection locked="true" hidden="false"/>
    </xf>
    <xf numFmtId="164" fontId="7" fillId="0" borderId="67" xfId="0" applyFont="true" applyBorder="true" applyAlignment="true" applyProtection="false">
      <alignment horizontal="general" vertical="center" textRotation="0" wrapText="false" indent="0" shrinkToFit="false"/>
      <protection locked="true" hidden="false"/>
    </xf>
    <xf numFmtId="164" fontId="10" fillId="0" borderId="66" xfId="0" applyFont="true" applyBorder="true" applyAlignment="true" applyProtection="false">
      <alignment horizontal="center" vertical="center" textRotation="0" wrapText="false" indent="0" shrinkToFit="false"/>
      <protection locked="true" hidden="false"/>
    </xf>
    <xf numFmtId="183" fontId="7" fillId="0" borderId="66" xfId="17" applyFont="true" applyBorder="true" applyAlignment="true" applyProtection="true">
      <alignment horizontal="center" vertical="center" textRotation="0" wrapText="false" indent="0" shrinkToFit="false"/>
      <protection locked="true" hidden="false"/>
    </xf>
    <xf numFmtId="164" fontId="7" fillId="0" borderId="74" xfId="0" applyFont="true" applyBorder="true" applyAlignment="true" applyProtection="false">
      <alignment horizontal="center" vertical="center" textRotation="0" wrapText="false" indent="0" shrinkToFit="false"/>
      <protection locked="true" hidden="false"/>
    </xf>
    <xf numFmtId="169" fontId="7" fillId="0" borderId="75" xfId="15" applyFont="true" applyBorder="true" applyAlignment="true" applyProtection="true">
      <alignment horizontal="center" vertical="center" textRotation="0" wrapText="false" indent="0" shrinkToFit="false"/>
      <protection locked="true" hidden="false"/>
    </xf>
    <xf numFmtId="164" fontId="7" fillId="0" borderId="66" xfId="0" applyFont="true" applyBorder="true" applyAlignment="true" applyProtection="false">
      <alignment horizontal="center" vertical="center" textRotation="0" wrapText="false" indent="0" shrinkToFit="false"/>
      <protection locked="true" hidden="false"/>
    </xf>
    <xf numFmtId="169" fontId="7" fillId="0" borderId="73" xfId="15" applyFont="true" applyBorder="true" applyAlignment="true" applyProtection="true">
      <alignment horizontal="center" vertical="center" textRotation="0" wrapText="true" indent="0" shrinkToFit="false"/>
      <protection locked="true" hidden="false"/>
    </xf>
    <xf numFmtId="169" fontId="7" fillId="0" borderId="73" xfId="15" applyFont="true" applyBorder="true" applyAlignment="true" applyProtection="true">
      <alignment horizontal="general" vertical="center" textRotation="0" wrapText="false" indent="0" shrinkToFit="false"/>
      <protection locked="true" hidden="false"/>
    </xf>
    <xf numFmtId="165" fontId="7" fillId="0" borderId="73" xfId="0" applyFont="true" applyBorder="true" applyAlignment="true" applyProtection="false">
      <alignment horizontal="center" vertical="center" textRotation="0" wrapText="false" indent="0" shrinkToFit="false"/>
      <protection locked="true" hidden="false"/>
    </xf>
    <xf numFmtId="169" fontId="7" fillId="0" borderId="5" xfId="15" applyFont="true" applyBorder="true" applyAlignment="true" applyProtection="true">
      <alignment horizontal="center" vertical="bottom" textRotation="0" wrapText="false" indent="0" shrinkToFit="false"/>
      <protection locked="true" hidden="false"/>
    </xf>
    <xf numFmtId="164" fontId="7" fillId="0" borderId="34" xfId="0" applyFont="true" applyBorder="true" applyAlignment="false" applyProtection="false">
      <alignment horizontal="general" vertical="bottom" textRotation="0" wrapText="false" indent="0" shrinkToFit="false"/>
      <protection locked="true" hidden="false"/>
    </xf>
    <xf numFmtId="164" fontId="7" fillId="0" borderId="5" xfId="0" applyFont="true" applyBorder="true" applyAlignment="false" applyProtection="false">
      <alignment horizontal="general" vertical="bottom" textRotation="0" wrapText="false" indent="0" shrinkToFit="false"/>
      <protection locked="true" hidden="false"/>
    </xf>
    <xf numFmtId="169" fontId="7" fillId="0" borderId="5" xfId="15" applyFont="true" applyBorder="true" applyAlignment="true" applyProtection="true">
      <alignment horizontal="general" vertical="bottom" textRotation="0" wrapText="false" indent="0" shrinkToFit="false"/>
      <protection locked="true" hidden="false"/>
    </xf>
    <xf numFmtId="164" fontId="7" fillId="0" borderId="76" xfId="0" applyFont="true" applyBorder="true" applyAlignment="true" applyProtection="false">
      <alignment horizontal="general" vertical="center" textRotation="0" wrapText="false" indent="0" shrinkToFit="false"/>
      <protection locked="true" hidden="false"/>
    </xf>
    <xf numFmtId="164" fontId="10" fillId="0" borderId="77" xfId="0" applyFont="true" applyBorder="true" applyAlignment="true" applyProtection="false">
      <alignment horizontal="center" vertical="center" textRotation="0" wrapText="false" indent="0" shrinkToFit="false"/>
      <protection locked="true" hidden="false"/>
    </xf>
    <xf numFmtId="164" fontId="7" fillId="0" borderId="78" xfId="0" applyFont="true" applyBorder="true" applyAlignment="true" applyProtection="false">
      <alignment horizontal="center" vertical="center" textRotation="0" wrapText="false" indent="0" shrinkToFit="false"/>
      <protection locked="true" hidden="false"/>
    </xf>
    <xf numFmtId="164" fontId="7" fillId="9" borderId="19" xfId="0" applyFont="true" applyBorder="true" applyAlignment="true" applyProtection="false">
      <alignment horizontal="center" vertical="center" textRotation="0" wrapText="false" indent="0" shrinkToFit="false"/>
      <protection locked="true" hidden="false"/>
    </xf>
    <xf numFmtId="164" fontId="17" fillId="9" borderId="19" xfId="0" applyFont="true" applyBorder="true" applyAlignment="true" applyProtection="false">
      <alignment horizontal="center" vertical="center" textRotation="0" wrapText="false" indent="0" shrinkToFit="false"/>
      <protection locked="true" hidden="false"/>
    </xf>
    <xf numFmtId="164" fontId="17" fillId="9" borderId="39" xfId="0" applyFont="true" applyBorder="true" applyAlignment="true" applyProtection="false">
      <alignment horizontal="center" vertical="center" textRotation="0" wrapText="false" indent="0" shrinkToFit="false"/>
      <protection locked="true" hidden="false"/>
    </xf>
    <xf numFmtId="169" fontId="17" fillId="9" borderId="39" xfId="15" applyFont="true" applyBorder="true" applyAlignment="true" applyProtection="true">
      <alignment horizontal="center" vertical="center" textRotation="0" wrapText="false" indent="0" shrinkToFit="false"/>
      <protection locked="true" hidden="false"/>
    </xf>
    <xf numFmtId="169" fontId="17" fillId="9" borderId="19" xfId="15" applyFont="true" applyBorder="true" applyAlignment="true" applyProtection="true">
      <alignment horizontal="center" vertical="center" textRotation="0" wrapText="false" indent="0" shrinkToFit="false"/>
      <protection locked="true" hidden="false"/>
    </xf>
    <xf numFmtId="169" fontId="17" fillId="9" borderId="19" xfId="15" applyFont="true" applyBorder="true" applyAlignment="true" applyProtection="true">
      <alignment horizontal="general" vertical="center" textRotation="0" wrapText="false" indent="0" shrinkToFit="false"/>
      <protection locked="true" hidden="false"/>
    </xf>
    <xf numFmtId="169" fontId="17" fillId="9" borderId="18" xfId="15" applyFont="true" applyBorder="true" applyAlignment="true" applyProtection="true">
      <alignment horizontal="general" vertical="center" textRotation="0" wrapText="false" indent="0" shrinkToFit="false"/>
      <protection locked="true" hidden="false"/>
    </xf>
    <xf numFmtId="164" fontId="7" fillId="0" borderId="24" xfId="0" applyFont="true" applyBorder="true" applyAlignment="true" applyProtection="false">
      <alignment horizontal="center" vertical="center" textRotation="0" wrapText="false" indent="0" shrinkToFit="false"/>
      <protection locked="true" hidden="false"/>
    </xf>
    <xf numFmtId="164" fontId="7" fillId="0" borderId="39" xfId="0" applyFont="true" applyBorder="true" applyAlignment="true" applyProtection="false">
      <alignment horizontal="center" vertical="center" textRotation="0" wrapText="true" indent="0" shrinkToFit="false"/>
      <protection locked="true" hidden="false"/>
    </xf>
    <xf numFmtId="164" fontId="7" fillId="0" borderId="38" xfId="0" applyFont="true" applyBorder="true" applyAlignment="true" applyProtection="false">
      <alignment horizontal="center" vertical="center" textRotation="0" wrapText="false" indent="0" shrinkToFit="false"/>
      <protection locked="true" hidden="false"/>
    </xf>
    <xf numFmtId="164" fontId="7" fillId="0" borderId="18" xfId="0" applyFont="true" applyBorder="true" applyAlignment="true" applyProtection="false">
      <alignment horizontal="center" vertical="center" textRotation="0" wrapText="true" indent="0" shrinkToFit="false"/>
      <protection locked="true" hidden="false"/>
    </xf>
    <xf numFmtId="164" fontId="7" fillId="0" borderId="62" xfId="0" applyFont="true" applyBorder="true" applyAlignment="true" applyProtection="false">
      <alignment horizontal="center" vertical="center" textRotation="0" wrapText="false" indent="0" shrinkToFit="false"/>
      <protection locked="true" hidden="false"/>
    </xf>
    <xf numFmtId="164" fontId="7" fillId="0" borderId="66" xfId="0" applyFont="true" applyBorder="true" applyAlignment="false" applyProtection="false">
      <alignment horizontal="general" vertical="bottom" textRotation="0" wrapText="false" indent="0" shrinkToFit="false"/>
      <protection locked="true" hidden="false"/>
    </xf>
    <xf numFmtId="164" fontId="7" fillId="0" borderId="67" xfId="0" applyFont="true" applyBorder="true" applyAlignment="false" applyProtection="false">
      <alignment horizontal="general" vertical="bottom" textRotation="0" wrapText="false" indent="0" shrinkToFit="false"/>
      <protection locked="true" hidden="false"/>
    </xf>
    <xf numFmtId="164" fontId="7" fillId="0" borderId="68" xfId="0" applyFont="true" applyBorder="true" applyAlignment="false" applyProtection="false">
      <alignment horizontal="general" vertical="bottom" textRotation="0" wrapText="false" indent="0" shrinkToFit="false"/>
      <protection locked="true" hidden="false"/>
    </xf>
    <xf numFmtId="164" fontId="10" fillId="0" borderId="66" xfId="0" applyFont="true" applyBorder="true" applyAlignment="true" applyProtection="false">
      <alignment horizontal="center" vertical="bottom" textRotation="0" wrapText="false" indent="0" shrinkToFit="false"/>
      <protection locked="true" hidden="false"/>
    </xf>
    <xf numFmtId="169" fontId="57" fillId="0" borderId="73" xfId="0" applyFont="true" applyBorder="true" applyAlignment="true" applyProtection="false">
      <alignment horizontal="center" vertical="bottom" textRotation="0" wrapText="false" indent="0" shrinkToFit="false"/>
      <protection locked="true" hidden="false"/>
    </xf>
    <xf numFmtId="164" fontId="7" fillId="0" borderId="73" xfId="0" applyFont="true" applyBorder="true" applyAlignment="true" applyProtection="false">
      <alignment horizontal="center" vertical="bottom" textRotation="0" wrapText="true" indent="0" shrinkToFit="false"/>
      <protection locked="true" hidden="false"/>
    </xf>
    <xf numFmtId="169" fontId="7" fillId="0" borderId="61" xfId="15" applyFont="true" applyBorder="true" applyAlignment="true" applyProtection="true">
      <alignment horizontal="center" vertical="bottom" textRotation="0" wrapText="false" indent="0" shrinkToFit="false"/>
      <protection locked="true" hidden="false"/>
    </xf>
    <xf numFmtId="164" fontId="7" fillId="0" borderId="73" xfId="0" applyFont="true" applyBorder="true" applyAlignment="false" applyProtection="false">
      <alignment horizontal="general" vertical="bottom" textRotation="0" wrapText="false" indent="0" shrinkToFit="false"/>
      <protection locked="true" hidden="false"/>
    </xf>
    <xf numFmtId="169" fontId="7" fillId="0" borderId="73" xfId="15" applyFont="true" applyBorder="true" applyAlignment="true" applyProtection="true">
      <alignment horizontal="center" vertical="bottom" textRotation="0" wrapText="false" indent="0" shrinkToFit="false"/>
      <protection locked="true" hidden="false"/>
    </xf>
    <xf numFmtId="169" fontId="7" fillId="0" borderId="79" xfId="15" applyFont="true" applyBorder="true" applyAlignment="true" applyProtection="true">
      <alignment horizontal="center" vertical="bottom" textRotation="0" wrapText="false" indent="0" shrinkToFit="false"/>
      <protection locked="true" hidden="false"/>
    </xf>
    <xf numFmtId="169" fontId="7" fillId="0" borderId="73" xfId="15" applyFont="true" applyBorder="true" applyAlignment="true" applyProtection="true">
      <alignment horizontal="general" vertical="bottom" textRotation="0" wrapText="false" indent="0" shrinkToFit="false"/>
      <protection locked="true" hidden="false"/>
    </xf>
    <xf numFmtId="169" fontId="7" fillId="0" borderId="73" xfId="0" applyFont="true" applyBorder="true" applyAlignment="true" applyProtection="false">
      <alignment horizontal="center" vertical="bottom" textRotation="0" wrapText="false" indent="0" shrinkToFit="false"/>
      <protection locked="true" hidden="false"/>
    </xf>
    <xf numFmtId="164" fontId="7" fillId="0" borderId="66" xfId="0" applyFont="true" applyBorder="true" applyAlignment="true" applyProtection="false">
      <alignment horizontal="center" vertical="bottom" textRotation="0" wrapText="false" indent="0" shrinkToFit="false"/>
      <protection locked="true" hidden="false"/>
    </xf>
    <xf numFmtId="169" fontId="7" fillId="0" borderId="72" xfId="0" applyFont="true" applyBorder="true" applyAlignment="false" applyProtection="false">
      <alignment horizontal="general" vertical="bottom" textRotation="0" wrapText="false" indent="0" shrinkToFit="false"/>
      <protection locked="true" hidden="false"/>
    </xf>
    <xf numFmtId="169" fontId="7" fillId="0" borderId="35" xfId="0" applyFont="true" applyBorder="true" applyAlignment="false" applyProtection="false">
      <alignment horizontal="general" vertical="bottom" textRotation="0" wrapText="false" indent="0" shrinkToFit="false"/>
      <protection locked="true" hidden="false"/>
    </xf>
    <xf numFmtId="164" fontId="7" fillId="0" borderId="35" xfId="0" applyFont="true" applyBorder="true" applyAlignment="false" applyProtection="false">
      <alignment horizontal="general" vertical="bottom" textRotation="0" wrapText="false" indent="0" shrinkToFit="false"/>
      <protection locked="true" hidden="false"/>
    </xf>
    <xf numFmtId="164" fontId="7" fillId="0" borderId="36" xfId="0" applyFont="true" applyBorder="true" applyAlignment="false" applyProtection="false">
      <alignment horizontal="general" vertical="bottom" textRotation="0" wrapText="false" indent="0" shrinkToFit="false"/>
      <protection locked="true" hidden="false"/>
    </xf>
    <xf numFmtId="164" fontId="7" fillId="0" borderId="80" xfId="0" applyFont="true" applyBorder="true" applyAlignment="true" applyProtection="false">
      <alignment horizontal="center" vertical="bottom" textRotation="0" wrapText="false" indent="0" shrinkToFit="false"/>
      <protection locked="true" hidden="false"/>
    </xf>
    <xf numFmtId="164" fontId="7" fillId="0" borderId="80" xfId="0" applyFont="true" applyBorder="true" applyAlignment="true" applyProtection="false">
      <alignment horizontal="left" vertical="bottom" textRotation="0" wrapText="false" indent="0" shrinkToFit="false"/>
      <protection locked="true" hidden="false"/>
    </xf>
    <xf numFmtId="164" fontId="7" fillId="0" borderId="77" xfId="0" applyFont="true" applyBorder="true" applyAlignment="true" applyProtection="false">
      <alignment horizontal="center" vertical="bottom" textRotation="0" wrapText="false" indent="0" shrinkToFit="false"/>
      <protection locked="true" hidden="false"/>
    </xf>
    <xf numFmtId="169" fontId="7" fillId="0" borderId="80" xfId="0" applyFont="true" applyBorder="true" applyAlignment="true" applyProtection="false">
      <alignment horizontal="center" vertical="bottom" textRotation="0" wrapText="false" indent="0" shrinkToFit="false"/>
      <protection locked="true" hidden="false"/>
    </xf>
    <xf numFmtId="164" fontId="7" fillId="0" borderId="80" xfId="0" applyFont="true" applyBorder="true" applyAlignment="true" applyProtection="false">
      <alignment horizontal="center" vertical="bottom" textRotation="0" wrapText="true" indent="0" shrinkToFit="false"/>
      <protection locked="true" hidden="false"/>
    </xf>
    <xf numFmtId="169" fontId="7" fillId="0" borderId="80" xfId="15" applyFont="true" applyBorder="true" applyAlignment="true" applyProtection="true">
      <alignment horizontal="center" vertical="bottom" textRotation="0" wrapText="false" indent="0" shrinkToFit="false"/>
      <protection locked="true" hidden="false"/>
    </xf>
    <xf numFmtId="164" fontId="7" fillId="0" borderId="80" xfId="0" applyFont="true" applyBorder="true" applyAlignment="false" applyProtection="false">
      <alignment horizontal="general" vertical="bottom" textRotation="0" wrapText="false" indent="0" shrinkToFit="false"/>
      <protection locked="true" hidden="false"/>
    </xf>
    <xf numFmtId="169" fontId="7" fillId="0" borderId="80" xfId="15" applyFont="true" applyBorder="true" applyAlignment="true" applyProtection="true">
      <alignment horizontal="general" vertical="bottom" textRotation="0" wrapText="false" indent="0" shrinkToFit="false"/>
      <protection locked="true" hidden="false"/>
    </xf>
    <xf numFmtId="164" fontId="7" fillId="9" borderId="19" xfId="0" applyFont="true" applyBorder="true" applyAlignment="true" applyProtection="false">
      <alignment horizontal="center" vertical="bottom" textRotation="0" wrapText="false" indent="0" shrinkToFit="false"/>
      <protection locked="true" hidden="false"/>
    </xf>
    <xf numFmtId="164" fontId="17" fillId="9" borderId="19" xfId="0" applyFont="true" applyBorder="true" applyAlignment="true" applyProtection="false">
      <alignment horizontal="center" vertical="bottom" textRotation="0" wrapText="false" indent="0" shrinkToFit="false"/>
      <protection locked="true" hidden="false"/>
    </xf>
    <xf numFmtId="164" fontId="17" fillId="9" borderId="39" xfId="0" applyFont="true" applyBorder="true" applyAlignment="true" applyProtection="false">
      <alignment horizontal="center" vertical="bottom" textRotation="0" wrapText="false" indent="0" shrinkToFit="false"/>
      <protection locked="true" hidden="false"/>
    </xf>
    <xf numFmtId="169" fontId="17" fillId="9" borderId="19" xfId="15" applyFont="true" applyBorder="true" applyAlignment="true" applyProtection="true">
      <alignment horizontal="center" vertical="bottom" textRotation="0" wrapText="false" indent="0" shrinkToFit="false"/>
      <protection locked="true" hidden="false"/>
    </xf>
    <xf numFmtId="164" fontId="7" fillId="9" borderId="19" xfId="0" applyFont="true" applyBorder="true" applyAlignment="true" applyProtection="false">
      <alignment horizontal="center" vertical="bottom" textRotation="0" wrapText="true" indent="0" shrinkToFit="false"/>
      <protection locked="true" hidden="false"/>
    </xf>
    <xf numFmtId="164" fontId="7" fillId="9" borderId="39" xfId="0" applyFont="true" applyBorder="true" applyAlignment="false" applyProtection="false">
      <alignment horizontal="general" vertical="bottom" textRotation="0" wrapText="false" indent="0" shrinkToFit="false"/>
      <protection locked="true" hidden="false"/>
    </xf>
    <xf numFmtId="164" fontId="7" fillId="9" borderId="24" xfId="0" applyFont="true" applyBorder="true" applyAlignment="false" applyProtection="false">
      <alignment horizontal="general" vertical="bottom" textRotation="0" wrapText="false" indent="0" shrinkToFit="false"/>
      <protection locked="true" hidden="false"/>
    </xf>
    <xf numFmtId="169" fontId="17" fillId="9" borderId="16" xfId="15" applyFont="true" applyBorder="true" applyAlignment="true" applyProtection="true">
      <alignment horizontal="center" vertical="bottom" textRotation="0" wrapText="false" indent="0" shrinkToFit="false"/>
      <protection locked="true" hidden="false"/>
    </xf>
    <xf numFmtId="169" fontId="7" fillId="0" borderId="45" xfId="0" applyFont="true" applyBorder="true" applyAlignment="true" applyProtection="false">
      <alignment horizontal="center" vertical="bottom" textRotation="0" wrapText="false" indent="0" shrinkToFit="false"/>
      <protection locked="true" hidden="false"/>
    </xf>
    <xf numFmtId="164" fontId="7" fillId="0" borderId="68" xfId="0" applyFont="true" applyBorder="true" applyAlignment="true" applyProtection="false">
      <alignment horizontal="center" vertical="center" textRotation="0" wrapText="false" indent="0" shrinkToFit="false"/>
      <protection locked="true" hidden="false"/>
    </xf>
    <xf numFmtId="164" fontId="7" fillId="0" borderId="74" xfId="0" applyFont="true" applyBorder="true" applyAlignment="true" applyProtection="false">
      <alignment horizontal="left" vertical="center" textRotation="0" wrapText="false" indent="0" shrinkToFit="false"/>
      <protection locked="true" hidden="false"/>
    </xf>
    <xf numFmtId="164" fontId="7" fillId="0" borderId="81" xfId="0" applyFont="true" applyBorder="true" applyAlignment="true" applyProtection="false">
      <alignment horizontal="center" vertical="center" textRotation="0" wrapText="false" indent="0" shrinkToFit="false"/>
      <protection locked="true" hidden="false"/>
    </xf>
    <xf numFmtId="169" fontId="7" fillId="0" borderId="81" xfId="15" applyFont="true" applyBorder="true" applyAlignment="true" applyProtection="true">
      <alignment horizontal="center" vertical="center" textRotation="0" wrapText="false" indent="0" shrinkToFit="false"/>
      <protection locked="true" hidden="false"/>
    </xf>
    <xf numFmtId="169" fontId="7" fillId="0" borderId="81" xfId="15" applyFont="true" applyBorder="true" applyAlignment="true" applyProtection="true">
      <alignment horizontal="center" vertical="center" textRotation="0" wrapText="true" indent="0" shrinkToFit="false"/>
      <protection locked="true" hidden="false"/>
    </xf>
    <xf numFmtId="164" fontId="7" fillId="0" borderId="75" xfId="0" applyFont="true" applyBorder="true" applyAlignment="true" applyProtection="false">
      <alignment horizontal="center" vertical="center" textRotation="0" wrapText="false" indent="0" shrinkToFit="false"/>
      <protection locked="true" hidden="false"/>
    </xf>
    <xf numFmtId="164" fontId="7" fillId="0" borderId="66" xfId="0" applyFont="true" applyBorder="true" applyAlignment="true" applyProtection="false">
      <alignment horizontal="left" vertical="center" textRotation="0" wrapText="false" indent="0" shrinkToFit="false"/>
      <protection locked="true" hidden="false"/>
    </xf>
    <xf numFmtId="164" fontId="7" fillId="0" borderId="73" xfId="0" applyFont="true" applyBorder="true" applyAlignment="true" applyProtection="false">
      <alignment horizontal="center" vertical="center" textRotation="0" wrapText="false" indent="0" shrinkToFit="false"/>
      <protection locked="true" hidden="false"/>
    </xf>
    <xf numFmtId="169" fontId="10" fillId="0" borderId="73" xfId="15" applyFont="true" applyBorder="true" applyAlignment="true" applyProtection="true">
      <alignment horizontal="center" vertical="center" textRotation="0" wrapText="false" indent="0" shrinkToFit="false"/>
      <protection locked="true" hidden="false"/>
    </xf>
    <xf numFmtId="169" fontId="7" fillId="0" borderId="73" xfId="15" applyFont="true" applyBorder="true" applyAlignment="true" applyProtection="true">
      <alignment horizontal="center" vertical="center" textRotation="0" wrapText="false" indent="0" shrinkToFit="false"/>
      <protection locked="true" hidden="false"/>
    </xf>
    <xf numFmtId="169" fontId="17" fillId="9" borderId="19" xfId="0" applyFont="true" applyBorder="true" applyAlignment="true" applyProtection="false">
      <alignment horizontal="center" vertical="bottom" textRotation="0" wrapText="false" indent="0" shrinkToFit="false"/>
      <protection locked="true" hidden="false"/>
    </xf>
    <xf numFmtId="175" fontId="10" fillId="5" borderId="0" xfId="0" applyFont="true" applyBorder="false" applyAlignment="false" applyProtection="false">
      <alignment horizontal="general" vertical="bottom" textRotation="0" wrapText="false" indent="0" shrinkToFit="false"/>
      <protection locked="true" hidden="false"/>
    </xf>
    <xf numFmtId="175" fontId="10" fillId="15" borderId="0" xfId="0" applyFont="true" applyBorder="false" applyAlignment="false" applyProtection="false">
      <alignment horizontal="general" vertical="bottom" textRotation="0" wrapText="false" indent="0" shrinkToFit="false"/>
      <protection locked="true" hidden="false"/>
    </xf>
    <xf numFmtId="164" fontId="53" fillId="0" borderId="0" xfId="0" applyFont="true" applyBorder="false" applyAlignment="true" applyProtection="false">
      <alignment horizontal="general" vertical="center" textRotation="0" wrapText="false" indent="0" shrinkToFit="false"/>
      <protection locked="true" hidden="false"/>
    </xf>
    <xf numFmtId="164" fontId="69" fillId="9" borderId="0" xfId="0" applyFont="true" applyBorder="false" applyAlignment="true" applyProtection="false">
      <alignment horizontal="general" vertical="center" textRotation="0" wrapText="false" indent="0" shrinkToFit="false"/>
      <protection locked="true" hidden="false"/>
    </xf>
    <xf numFmtId="175" fontId="70" fillId="16" borderId="0" xfId="0" applyFont="true" applyBorder="false" applyAlignment="true" applyProtection="false">
      <alignment horizontal="center" vertical="center" textRotation="0" wrapText="false" indent="0" shrinkToFit="false"/>
      <protection locked="true" hidden="false"/>
    </xf>
    <xf numFmtId="169" fontId="67" fillId="0" borderId="0" xfId="15" applyFont="true" applyBorder="true" applyAlignment="true" applyProtection="true">
      <alignment horizontal="general" vertical="center" textRotation="0" wrapText="false" indent="0" shrinkToFit="false"/>
      <protection locked="true" hidden="false"/>
    </xf>
    <xf numFmtId="164" fontId="7" fillId="0" borderId="66" xfId="0" applyFont="true" applyBorder="true" applyAlignment="true" applyProtection="false">
      <alignment horizontal="general" vertical="center" textRotation="0" wrapText="false" indent="0" shrinkToFit="false"/>
      <protection locked="true" hidden="false"/>
    </xf>
    <xf numFmtId="169" fontId="7" fillId="0" borderId="82" xfId="15" applyFont="true" applyBorder="true" applyAlignment="true" applyProtection="true">
      <alignment horizontal="center" vertical="center" textRotation="0" wrapText="false" indent="0" shrinkToFit="false"/>
      <protection locked="true" hidden="false"/>
    </xf>
    <xf numFmtId="169" fontId="7" fillId="0" borderId="67" xfId="15" applyFont="true" applyBorder="true" applyAlignment="true" applyProtection="true">
      <alignment horizontal="center" vertical="center" textRotation="0" wrapText="false" indent="0" shrinkToFit="false"/>
      <protection locked="true" hidden="false"/>
    </xf>
    <xf numFmtId="169" fontId="7" fillId="0" borderId="68" xfId="15" applyFont="true" applyBorder="true" applyAlignment="true" applyProtection="true">
      <alignment horizontal="center" vertical="center" textRotation="0" wrapText="false" indent="0" shrinkToFit="false"/>
      <protection locked="true" hidden="false"/>
    </xf>
    <xf numFmtId="164" fontId="7" fillId="0" borderId="69" xfId="0" applyFont="true" applyBorder="true" applyAlignment="false" applyProtection="false">
      <alignment horizontal="general" vertical="bottom" textRotation="0" wrapText="false" indent="0" shrinkToFit="false"/>
      <protection locked="true" hidden="false"/>
    </xf>
    <xf numFmtId="169" fontId="53" fillId="0" borderId="0" xfId="0" applyFont="true" applyBorder="true" applyAlignment="true" applyProtection="false">
      <alignment horizontal="center" vertical="bottom" textRotation="0" wrapText="false" indent="0" shrinkToFit="false"/>
      <protection locked="true" hidden="false"/>
    </xf>
    <xf numFmtId="175" fontId="70" fillId="7" borderId="0" xfId="0" applyFont="true" applyBorder="false" applyAlignment="true" applyProtection="false">
      <alignment horizontal="center" vertical="center" textRotation="0" wrapText="false" indent="0" shrinkToFit="false"/>
      <protection locked="true" hidden="false"/>
    </xf>
    <xf numFmtId="169" fontId="10" fillId="0" borderId="73" xfId="0" applyFont="true" applyBorder="true" applyAlignment="true" applyProtection="false">
      <alignment horizontal="center" vertical="bottom" textRotation="0" wrapText="false" indent="0" shrinkToFit="false"/>
      <protection locked="true" hidden="false"/>
    </xf>
    <xf numFmtId="175" fontId="70" fillId="32" borderId="0" xfId="0" applyFont="true" applyBorder="false" applyAlignment="true" applyProtection="false">
      <alignment horizontal="center" vertical="center" textRotation="0" wrapText="false" indent="0" shrinkToFit="false"/>
      <protection locked="true" hidden="false"/>
    </xf>
    <xf numFmtId="183" fontId="7" fillId="0" borderId="73" xfId="17" applyFont="true" applyBorder="true" applyAlignment="true" applyProtection="true">
      <alignment horizontal="center" vertical="center" textRotation="0" wrapText="false" indent="0" shrinkToFit="false"/>
      <protection locked="true" hidden="false"/>
    </xf>
    <xf numFmtId="175" fontId="67" fillId="3" borderId="0" xfId="0" applyFont="true" applyBorder="false" applyAlignment="true" applyProtection="false">
      <alignment horizontal="center" vertical="center"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7" fillId="0" borderId="83" xfId="0" applyFont="true" applyBorder="true" applyAlignment="false" applyProtection="false">
      <alignment horizontal="general" vertical="bottom" textRotation="0" wrapText="false" indent="0" shrinkToFit="false"/>
      <protection locked="true" hidden="false"/>
    </xf>
    <xf numFmtId="164" fontId="7" fillId="0" borderId="84" xfId="0" applyFont="true" applyBorder="true" applyAlignment="false" applyProtection="false">
      <alignment horizontal="general" vertical="bottom" textRotation="0" wrapText="false" indent="0" shrinkToFit="false"/>
      <protection locked="true" hidden="false"/>
    </xf>
    <xf numFmtId="169" fontId="7" fillId="0" borderId="79" xfId="15" applyFont="true" applyBorder="true" applyAlignment="true" applyProtection="true">
      <alignment horizontal="general" vertical="bottom" textRotation="0" wrapText="false" indent="0" shrinkToFit="false"/>
      <protection locked="true" hidden="false"/>
    </xf>
    <xf numFmtId="164" fontId="7" fillId="0" borderId="61" xfId="0" applyFont="true" applyBorder="true" applyAlignment="true" applyProtection="false">
      <alignment horizontal="center" vertical="center" textRotation="0" wrapText="false" indent="0" shrinkToFit="false"/>
      <protection locked="true" hidden="false"/>
    </xf>
    <xf numFmtId="164" fontId="7" fillId="9" borderId="39" xfId="0" applyFont="true" applyBorder="true" applyAlignment="true" applyProtection="false">
      <alignment horizontal="center" vertical="bottom" textRotation="0" wrapText="false" indent="0" shrinkToFit="false"/>
      <protection locked="true" hidden="false"/>
    </xf>
    <xf numFmtId="175" fontId="7" fillId="17" borderId="0" xfId="0" applyFont="true" applyBorder="false" applyAlignment="false" applyProtection="false">
      <alignment horizontal="general" vertical="bottom" textRotation="0" wrapText="false" indent="0" shrinkToFit="false"/>
      <protection locked="true" hidden="false"/>
    </xf>
    <xf numFmtId="189" fontId="17" fillId="0" borderId="0" xfId="0" applyFont="true" applyBorder="false" applyAlignment="true" applyProtection="false">
      <alignment horizontal="left" vertical="bottom" textRotation="0" wrapText="false" indent="0" shrinkToFit="false"/>
      <protection locked="true" hidden="false"/>
    </xf>
    <xf numFmtId="164" fontId="7" fillId="0" borderId="64" xfId="0" applyFont="true" applyBorder="true" applyAlignment="false" applyProtection="false">
      <alignment horizontal="general" vertical="bottom" textRotation="0" wrapText="false" indent="0" shrinkToFit="false"/>
      <protection locked="true" hidden="false"/>
    </xf>
    <xf numFmtId="164" fontId="7" fillId="0" borderId="65" xfId="0" applyFont="true" applyBorder="true" applyAlignment="false" applyProtection="false">
      <alignment horizontal="general" vertical="bottom" textRotation="0" wrapText="false" indent="0" shrinkToFit="false"/>
      <protection locked="true" hidden="false"/>
    </xf>
    <xf numFmtId="164" fontId="7" fillId="0" borderId="63" xfId="0" applyFont="true" applyBorder="true" applyAlignment="false" applyProtection="false">
      <alignment horizontal="general" vertical="bottom" textRotation="0" wrapText="false" indent="0" shrinkToFit="false"/>
      <protection locked="true" hidden="false"/>
    </xf>
    <xf numFmtId="164" fontId="7" fillId="0" borderId="63" xfId="0" applyFont="true" applyBorder="true" applyAlignment="true" applyProtection="false">
      <alignment horizontal="center" vertical="bottom" textRotation="0" wrapText="false" indent="0" shrinkToFit="false"/>
      <protection locked="true" hidden="false"/>
    </xf>
    <xf numFmtId="164" fontId="7" fillId="0" borderId="69" xfId="0" applyFont="true" applyBorder="true" applyAlignment="true" applyProtection="false">
      <alignment horizontal="left" vertical="bottom" textRotation="0" wrapText="false" indent="0" shrinkToFit="false"/>
      <protection locked="true" hidden="false"/>
    </xf>
    <xf numFmtId="169" fontId="7" fillId="0" borderId="79" xfId="0" applyFont="true" applyBorder="true" applyAlignment="true" applyProtection="false">
      <alignment horizontal="center" vertical="bottom" textRotation="0" wrapText="false" indent="0" shrinkToFit="false"/>
      <protection locked="true" hidden="false"/>
    </xf>
    <xf numFmtId="164" fontId="7" fillId="8" borderId="66" xfId="0" applyFont="true" applyBorder="true" applyAlignment="true" applyProtection="false">
      <alignment horizontal="center" vertical="center" textRotation="0" wrapText="false" indent="0" shrinkToFit="false"/>
      <protection locked="true" hidden="false"/>
    </xf>
    <xf numFmtId="169" fontId="7" fillId="0" borderId="85" xfId="15" applyFont="true" applyBorder="true" applyAlignment="true" applyProtection="true">
      <alignment horizontal="center" vertical="center" textRotation="0" wrapText="false" indent="0" shrinkToFit="false"/>
      <protection locked="true" hidden="false"/>
    </xf>
    <xf numFmtId="169" fontId="7" fillId="0" borderId="61" xfId="15" applyFont="true" applyBorder="true" applyAlignment="true" applyProtection="true">
      <alignment horizontal="center" vertical="center" textRotation="0" wrapText="true" indent="0" shrinkToFit="false"/>
      <protection locked="true" hidden="false"/>
    </xf>
    <xf numFmtId="164" fontId="7" fillId="0" borderId="80" xfId="0" applyFont="true" applyBorder="true" applyAlignment="true" applyProtection="false">
      <alignment horizontal="general" vertical="center" textRotation="0" wrapText="false" indent="0" shrinkToFit="false"/>
      <protection locked="true" hidden="false"/>
    </xf>
    <xf numFmtId="164" fontId="7" fillId="0" borderId="86" xfId="0" applyFont="true" applyBorder="true" applyAlignment="true" applyProtection="false">
      <alignment horizontal="general" vertical="center" textRotation="0" wrapText="false" indent="0" shrinkToFit="false"/>
      <protection locked="true" hidden="false"/>
    </xf>
    <xf numFmtId="164" fontId="7" fillId="0" borderId="79" xfId="0" applyFont="true" applyBorder="true" applyAlignment="true" applyProtection="false">
      <alignment horizontal="general" vertical="center" textRotation="0" wrapText="false" indent="0" shrinkToFit="false"/>
      <protection locked="true" hidden="false"/>
    </xf>
    <xf numFmtId="164" fontId="7" fillId="0" borderId="69" xfId="0" applyFont="true" applyBorder="true" applyAlignment="true" applyProtection="false">
      <alignment horizontal="center" vertical="center" textRotation="0" wrapText="false" indent="0" shrinkToFit="false"/>
      <protection locked="true" hidden="false"/>
    </xf>
    <xf numFmtId="183" fontId="7" fillId="0" borderId="77" xfId="17" applyFont="true" applyBorder="true" applyAlignment="true" applyProtection="true">
      <alignment horizontal="center" vertical="center" textRotation="0" wrapText="false" indent="0" shrinkToFit="false"/>
      <protection locked="true" hidden="false"/>
    </xf>
    <xf numFmtId="169" fontId="7" fillId="0" borderId="87" xfId="15" applyFont="true" applyBorder="true" applyAlignment="true" applyProtection="true">
      <alignment horizontal="center" vertical="center" textRotation="0" wrapText="false" indent="0" shrinkToFit="false"/>
      <protection locked="true" hidden="false"/>
    </xf>
    <xf numFmtId="164" fontId="7" fillId="0" borderId="61" xfId="0" applyFont="true" applyBorder="true" applyAlignment="true" applyProtection="false">
      <alignment horizontal="center" vertical="bottom" textRotation="0" wrapText="false" indent="0" shrinkToFit="false"/>
      <protection locked="true" hidden="false"/>
    </xf>
    <xf numFmtId="169" fontId="7" fillId="0" borderId="61" xfId="15" applyFont="true" applyBorder="true" applyAlignment="true" applyProtection="true">
      <alignment horizontal="general" vertical="bottom" textRotation="0" wrapText="false" indent="0" shrinkToFit="false"/>
      <protection locked="true" hidden="false"/>
    </xf>
    <xf numFmtId="164" fontId="7" fillId="0" borderId="73" xfId="0" applyFont="true" applyBorder="true" applyAlignment="true" applyProtection="false">
      <alignment horizontal="center" vertical="bottom" textRotation="0" wrapText="false" indent="0" shrinkToFit="false"/>
      <protection locked="true" hidden="false"/>
    </xf>
    <xf numFmtId="164" fontId="7" fillId="0" borderId="66" xfId="0" applyFont="true" applyBorder="true" applyAlignment="true" applyProtection="false">
      <alignment horizontal="left" vertical="bottom" textRotation="0" wrapText="false" indent="0" shrinkToFit="false"/>
      <protection locked="true" hidden="false"/>
    </xf>
    <xf numFmtId="174" fontId="7" fillId="0" borderId="73" xfId="0" applyFont="true" applyBorder="true" applyAlignment="true" applyProtection="false">
      <alignment horizontal="center" vertical="bottom" textRotation="0" wrapText="false" indent="0" shrinkToFit="false"/>
      <protection locked="true" hidden="false"/>
    </xf>
    <xf numFmtId="169" fontId="17" fillId="9" borderId="80" xfId="15" applyFont="true" applyBorder="true" applyAlignment="true" applyProtection="true">
      <alignment horizontal="center" vertical="bottom" textRotation="0" wrapText="false" indent="0" shrinkToFit="false"/>
      <protection locked="true" hidden="false"/>
    </xf>
    <xf numFmtId="164" fontId="7" fillId="0" borderId="73" xfId="0" applyFont="true" applyBorder="true" applyAlignment="true" applyProtection="false">
      <alignment horizontal="center" vertical="center" textRotation="0" wrapText="true" indent="0" shrinkToFit="false"/>
      <protection locked="true" hidden="false"/>
    </xf>
    <xf numFmtId="164" fontId="7" fillId="0" borderId="80" xfId="0" applyFont="true" applyBorder="true" applyAlignment="true" applyProtection="false">
      <alignment horizontal="center" vertical="center" textRotation="0" wrapText="false" indent="0" shrinkToFit="false"/>
      <protection locked="true" hidden="false"/>
    </xf>
    <xf numFmtId="169" fontId="7" fillId="0" borderId="80" xfId="15" applyFont="true" applyBorder="true" applyAlignment="true" applyProtection="true">
      <alignment horizontal="center" vertical="center" textRotation="0" wrapText="false" indent="0" shrinkToFit="false"/>
      <protection locked="true" hidden="false"/>
    </xf>
    <xf numFmtId="175" fontId="7" fillId="0" borderId="0" xfId="0" applyFont="true" applyBorder="false" applyAlignment="true" applyProtection="false">
      <alignment horizontal="right" vertical="bottom" textRotation="0" wrapText="false" indent="0" shrinkToFit="false"/>
      <protection locked="true" hidden="false"/>
    </xf>
    <xf numFmtId="189" fontId="7" fillId="0" borderId="0" xfId="0" applyFont="true" applyBorder="false" applyAlignment="false" applyProtection="false">
      <alignment horizontal="general" vertical="bottom" textRotation="0" wrapText="false" indent="0" shrinkToFit="false"/>
      <protection locked="true" hidden="false"/>
    </xf>
    <xf numFmtId="188" fontId="7" fillId="0" borderId="0" xfId="0" applyFont="true" applyBorder="true" applyAlignment="true" applyProtection="false">
      <alignment horizontal="center" vertical="bottom" textRotation="0" wrapText="false" indent="0" shrinkToFit="false"/>
      <protection locked="true" hidden="false"/>
    </xf>
    <xf numFmtId="164" fontId="7" fillId="27" borderId="0" xfId="0" applyFont="true" applyBorder="false" applyAlignment="false" applyProtection="false">
      <alignment horizontal="general" vertical="bottom" textRotation="0" wrapText="false" indent="0" shrinkToFit="false"/>
      <protection locked="true" hidden="false"/>
    </xf>
    <xf numFmtId="174" fontId="7" fillId="0" borderId="0" xfId="0" applyFont="true" applyBorder="false" applyAlignment="false" applyProtection="false">
      <alignment horizontal="general" vertical="bottom" textRotation="0" wrapText="false" indent="0" shrinkToFit="false"/>
      <protection locked="true" hidden="false"/>
    </xf>
    <xf numFmtId="164" fontId="10" fillId="30" borderId="66" xfId="0" applyFont="true" applyBorder="true" applyAlignment="true" applyProtection="false">
      <alignment horizontal="center" vertical="center" textRotation="0" wrapText="false" indent="0" shrinkToFit="false"/>
      <protection locked="true" hidden="false"/>
    </xf>
    <xf numFmtId="183" fontId="10" fillId="0" borderId="66" xfId="17" applyFont="true" applyBorder="true" applyAlignment="true" applyProtection="true">
      <alignment horizontal="center" vertical="center" textRotation="0" wrapText="false" indent="0" shrinkToFit="false"/>
      <protection locked="true" hidden="false"/>
    </xf>
    <xf numFmtId="164" fontId="10" fillId="0" borderId="67" xfId="0" applyFont="true" applyBorder="true" applyAlignment="true" applyProtection="false">
      <alignment horizontal="general" vertical="center" textRotation="0" wrapText="false" indent="0" shrinkToFit="false"/>
      <protection locked="true" hidden="false"/>
    </xf>
    <xf numFmtId="164" fontId="10" fillId="15" borderId="66" xfId="0" applyFont="true" applyBorder="true" applyAlignment="true" applyProtection="false">
      <alignment horizontal="center" vertical="center" textRotation="0" wrapText="false" indent="0" shrinkToFit="false"/>
      <protection locked="true" hidden="false"/>
    </xf>
    <xf numFmtId="164" fontId="10" fillId="27" borderId="66" xfId="0" applyFont="true" applyBorder="true" applyAlignment="true" applyProtection="false">
      <alignment horizontal="center" vertical="center" textRotation="0" wrapText="false" indent="0" shrinkToFit="false"/>
      <protection locked="true" hidden="false"/>
    </xf>
    <xf numFmtId="190" fontId="7" fillId="0" borderId="0" xfId="0" applyFont="true" applyBorder="false" applyAlignment="false" applyProtection="false">
      <alignment horizontal="general" vertical="bottom" textRotation="0" wrapText="false" indent="0" shrinkToFit="false"/>
      <protection locked="true" hidden="false"/>
    </xf>
    <xf numFmtId="164" fontId="10" fillId="29" borderId="77" xfId="0" applyFont="true" applyBorder="true" applyAlignment="true" applyProtection="false">
      <alignment horizontal="center" vertical="center" textRotation="0" wrapText="false" indent="0" shrinkToFit="false"/>
      <protection locked="true" hidden="false"/>
    </xf>
    <xf numFmtId="164" fontId="10" fillId="2" borderId="66" xfId="0" applyFont="true" applyBorder="true" applyAlignment="true" applyProtection="false">
      <alignment horizontal="center" vertical="center" textRotation="0" wrapText="false" indent="0" shrinkToFit="false"/>
      <protection locked="true" hidden="false"/>
    </xf>
    <xf numFmtId="164" fontId="10" fillId="13" borderId="66" xfId="0" applyFont="true" applyBorder="true" applyAlignment="true" applyProtection="false">
      <alignment horizontal="center" vertical="center" textRotation="0" wrapText="false" indent="0" shrinkToFit="false"/>
      <protection locked="true" hidden="false"/>
    </xf>
    <xf numFmtId="183" fontId="10" fillId="0" borderId="77" xfId="17" applyFont="true" applyBorder="true" applyAlignment="true" applyProtection="true">
      <alignment horizontal="center" vertical="center" textRotation="0" wrapText="false" indent="0" shrinkToFit="false"/>
      <protection locked="true" hidden="false"/>
    </xf>
    <xf numFmtId="183" fontId="10" fillId="0" borderId="76" xfId="17" applyFont="true" applyBorder="true" applyAlignment="true" applyProtection="true">
      <alignment horizontal="center" vertical="center" textRotation="0" wrapText="false" indent="0" shrinkToFit="false"/>
      <protection locked="true" hidden="false"/>
    </xf>
    <xf numFmtId="173" fontId="7" fillId="0" borderId="0" xfId="0" applyFont="true" applyBorder="false" applyAlignment="false" applyProtection="false">
      <alignment horizontal="general" vertical="bottom" textRotation="0" wrapText="false" indent="0" shrinkToFit="false"/>
      <protection locked="true" hidden="false"/>
    </xf>
    <xf numFmtId="164" fontId="10" fillId="0" borderId="63" xfId="0" applyFont="true" applyBorder="true" applyAlignment="false" applyProtection="false">
      <alignment horizontal="general" vertical="bottom" textRotation="0" wrapText="false" indent="0" shrinkToFit="false"/>
      <protection locked="true" hidden="false"/>
    </xf>
    <xf numFmtId="164" fontId="10" fillId="0" borderId="63" xfId="0" applyFont="true" applyBorder="true" applyAlignment="true" applyProtection="false">
      <alignment horizontal="center" vertical="bottom" textRotation="0" wrapText="false" indent="0" shrinkToFit="false"/>
      <protection locked="true" hidden="false"/>
    </xf>
    <xf numFmtId="191" fontId="7" fillId="0" borderId="0" xfId="0" applyFont="true" applyBorder="false" applyAlignment="false" applyProtection="false">
      <alignment horizontal="general" vertical="bottom" textRotation="0" wrapText="false" indent="0" shrinkToFit="false"/>
      <protection locked="true" hidden="false"/>
    </xf>
    <xf numFmtId="169" fontId="7" fillId="0" borderId="66" xfId="0" applyFont="true" applyBorder="true" applyAlignment="true" applyProtection="false">
      <alignment horizontal="center" vertical="center" textRotation="0" wrapText="true" indent="0" shrinkToFit="false"/>
      <protection locked="true" hidden="false"/>
    </xf>
    <xf numFmtId="169" fontId="7" fillId="0" borderId="68" xfId="0" applyFont="true" applyBorder="true" applyAlignment="true" applyProtection="false">
      <alignment horizontal="center" vertical="center" textRotation="0" wrapText="true" indent="0" shrinkToFit="false"/>
      <protection locked="true" hidden="false"/>
    </xf>
    <xf numFmtId="164" fontId="10" fillId="0" borderId="66" xfId="0" applyFont="true" applyBorder="true" applyAlignment="true" applyProtection="false">
      <alignment horizontal="left" vertical="center" textRotation="0" wrapText="false" indent="0" shrinkToFit="false"/>
      <protection locked="true" hidden="false"/>
    </xf>
    <xf numFmtId="164" fontId="57" fillId="0" borderId="73" xfId="0" applyFont="true" applyBorder="true" applyAlignment="true" applyProtection="false">
      <alignment horizontal="center" vertical="center" textRotation="0" wrapText="true" indent="0" shrinkToFit="false"/>
      <protection locked="true" hidden="false"/>
    </xf>
    <xf numFmtId="164" fontId="7" fillId="0" borderId="73" xfId="0" applyFont="true" applyBorder="true" applyAlignment="true" applyProtection="false">
      <alignment horizontal="left" vertical="center" textRotation="0" wrapText="false" indent="0" shrinkToFit="false"/>
      <protection locked="true" hidden="false"/>
    </xf>
    <xf numFmtId="164" fontId="7" fillId="0" borderId="66" xfId="0" applyFont="true" applyBorder="true" applyAlignment="true" applyProtection="false">
      <alignment horizontal="left" vertical="center" textRotation="0" wrapText="true" indent="0" shrinkToFit="false"/>
      <protection locked="true" hidden="false"/>
    </xf>
    <xf numFmtId="164" fontId="7" fillId="0" borderId="73" xfId="0" applyFont="true" applyBorder="true" applyAlignment="true" applyProtection="false">
      <alignment horizontal="left" vertical="center" textRotation="0" wrapText="true" indent="0" shrinkToFit="false"/>
      <protection locked="true" hidden="false"/>
    </xf>
    <xf numFmtId="164" fontId="7" fillId="0" borderId="39" xfId="0" applyFont="true" applyBorder="true" applyAlignment="true" applyProtection="false">
      <alignment horizontal="general" vertical="center" textRotation="0" wrapText="true" indent="0" shrinkToFit="false"/>
      <protection locked="true" hidden="false"/>
    </xf>
    <xf numFmtId="169" fontId="7" fillId="0" borderId="80" xfId="15" applyFont="true" applyBorder="true" applyAlignment="true" applyProtection="true">
      <alignment horizontal="general" vertical="center" textRotation="0" wrapText="false" indent="0" shrinkToFit="false"/>
      <protection locked="true" hidden="false"/>
    </xf>
    <xf numFmtId="169" fontId="7" fillId="0" borderId="79" xfId="15" applyFont="true" applyBorder="true" applyAlignment="true" applyProtection="true">
      <alignment horizontal="center" vertical="center" textRotation="0" wrapText="false" indent="0" shrinkToFit="false"/>
      <protection locked="true" hidden="false"/>
    </xf>
    <xf numFmtId="169" fontId="7" fillId="9" borderId="19" xfId="15" applyFont="true" applyBorder="true" applyAlignment="true" applyProtection="true">
      <alignment horizontal="center" vertical="center" textRotation="0" wrapText="false" indent="0" shrinkToFit="false"/>
      <protection locked="true" hidden="false"/>
    </xf>
    <xf numFmtId="164" fontId="57" fillId="0" borderId="0" xfId="0" applyFont="true" applyBorder="false" applyAlignment="false" applyProtection="false">
      <alignment horizontal="general" vertical="bottom" textRotation="0" wrapText="false" indent="0" shrinkToFit="false"/>
      <protection locked="true" hidden="false"/>
    </xf>
    <xf numFmtId="164" fontId="7" fillId="29" borderId="66"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true" applyAlignment="true" applyProtection="false">
      <alignment horizontal="left" vertical="bottom" textRotation="0" wrapText="true" indent="0" shrinkToFit="false"/>
      <protection locked="true" hidden="false"/>
    </xf>
    <xf numFmtId="164" fontId="57" fillId="0" borderId="66" xfId="0" applyFont="true" applyBorder="true" applyAlignment="true" applyProtection="false">
      <alignment horizontal="center" vertical="center" textRotation="0" wrapText="false" indent="0" shrinkToFit="false"/>
      <protection locked="true" hidden="false"/>
    </xf>
    <xf numFmtId="164" fontId="7" fillId="15" borderId="66" xfId="0" applyFont="true" applyBorder="true" applyAlignment="true" applyProtection="false">
      <alignment horizontal="center" vertical="center" textRotation="0" wrapText="false" indent="0" shrinkToFit="false"/>
      <protection locked="true" hidden="false"/>
    </xf>
    <xf numFmtId="188" fontId="0" fillId="0" borderId="0" xfId="0" applyFont="false" applyBorder="false" applyAlignment="false" applyProtection="false">
      <alignment horizontal="general" vertical="bottom" textRotation="0" wrapText="false" indent="0" shrinkToFit="false"/>
      <protection locked="true" hidden="false"/>
    </xf>
    <xf numFmtId="164" fontId="17" fillId="9" borderId="0" xfId="0" applyFont="true" applyBorder="true" applyAlignment="true" applyProtection="false">
      <alignment horizontal="center" vertical="bottom" textRotation="0" wrapText="false" indent="0" shrinkToFit="false"/>
      <protection locked="true" hidden="false"/>
    </xf>
    <xf numFmtId="188" fontId="17" fillId="9" borderId="0" xfId="17" applyFont="true" applyBorder="true" applyAlignment="true" applyProtection="true">
      <alignment horizontal="right" vertical="bottom" textRotation="0" wrapText="false" indent="0" shrinkToFit="false"/>
      <protection locked="true" hidden="false"/>
    </xf>
    <xf numFmtId="164" fontId="17" fillId="9" borderId="6" xfId="0" applyFont="true" applyBorder="true" applyAlignment="false" applyProtection="false">
      <alignment horizontal="general" vertical="bottom" textRotation="0" wrapText="false" indent="0" shrinkToFit="false"/>
      <protection locked="true" hidden="false"/>
    </xf>
    <xf numFmtId="188" fontId="17" fillId="9" borderId="0" xfId="17" applyFont="true" applyBorder="true" applyAlignment="true" applyProtection="true">
      <alignment horizontal="center" vertical="center" textRotation="0" wrapText="false" indent="0" shrinkToFit="false"/>
      <protection locked="true" hidden="false"/>
    </xf>
    <xf numFmtId="188" fontId="71" fillId="9" borderId="0" xfId="15" applyFont="true" applyBorder="true" applyAlignment="true" applyProtection="true">
      <alignment horizontal="center" vertical="center"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72" fillId="0" borderId="19" xfId="0" applyFont="true" applyBorder="true" applyAlignment="true" applyProtection="false">
      <alignment horizontal="center" vertical="center" textRotation="0" wrapText="false" indent="0" shrinkToFit="false"/>
      <protection locked="true" hidden="false"/>
    </xf>
    <xf numFmtId="164" fontId="7" fillId="0" borderId="61" xfId="0" applyFont="true" applyBorder="true" applyAlignment="true" applyProtection="false">
      <alignment horizontal="left" vertical="center" textRotation="0" wrapText="false" indent="0" shrinkToFit="false"/>
      <protection locked="true" hidden="false"/>
    </xf>
    <xf numFmtId="169" fontId="7" fillId="0" borderId="61" xfId="15" applyFont="true" applyBorder="true" applyAlignment="true" applyProtection="true">
      <alignment horizontal="center" vertical="center" textRotation="0" wrapText="false" indent="0" shrinkToFit="false"/>
      <protection locked="true" hidden="false"/>
    </xf>
    <xf numFmtId="169" fontId="10" fillId="0" borderId="61" xfId="15" applyFont="true" applyBorder="true" applyAlignment="true" applyProtection="true">
      <alignment horizontal="center" vertical="center" textRotation="0" wrapText="true" indent="0" shrinkToFit="false"/>
      <protection locked="true" hidden="false"/>
    </xf>
    <xf numFmtId="169" fontId="10" fillId="0" borderId="61" xfId="15" applyFont="true" applyBorder="true" applyAlignment="true" applyProtection="true">
      <alignment horizontal="center" vertical="center" textRotation="0" wrapText="false" indent="0" shrinkToFit="false"/>
      <protection locked="true" hidden="false"/>
    </xf>
    <xf numFmtId="169" fontId="17" fillId="9" borderId="18" xfId="15" applyFont="true" applyBorder="true" applyAlignment="true" applyProtection="true">
      <alignment horizontal="center" vertical="center" textRotation="0" wrapText="false" indent="0" shrinkToFit="false"/>
      <protection locked="true" hidden="false"/>
    </xf>
    <xf numFmtId="181" fontId="7" fillId="0" borderId="61" xfId="15" applyFont="true" applyBorder="true" applyAlignment="true" applyProtection="true">
      <alignment horizontal="center" vertical="bottom" textRotation="0" wrapText="false" indent="0" shrinkToFit="false"/>
      <protection locked="true" hidden="false"/>
    </xf>
    <xf numFmtId="169" fontId="7" fillId="0" borderId="63" xfId="0" applyFont="true" applyBorder="true" applyAlignment="true" applyProtection="false">
      <alignment horizontal="center" vertical="bottom" textRotation="0" wrapText="false" indent="0" shrinkToFit="false"/>
      <protection locked="true" hidden="false"/>
    </xf>
    <xf numFmtId="169" fontId="7" fillId="0" borderId="61" xfId="0" applyFont="true" applyBorder="true" applyAlignment="true" applyProtection="false">
      <alignment horizontal="center" vertical="bottom" textRotation="0" wrapText="false" indent="0" shrinkToFit="false"/>
      <protection locked="true" hidden="false"/>
    </xf>
    <xf numFmtId="169" fontId="7" fillId="0" borderId="65" xfId="15" applyFont="true" applyBorder="true" applyAlignment="true" applyProtection="true">
      <alignment horizontal="center" vertical="bottom" textRotation="0" wrapText="false" indent="0" shrinkToFit="false"/>
      <protection locked="true" hidden="false"/>
    </xf>
    <xf numFmtId="174" fontId="7" fillId="0" borderId="65" xfId="0" applyFont="true" applyBorder="true" applyAlignment="true" applyProtection="false">
      <alignment horizontal="center" vertical="bottom" textRotation="0" wrapText="false" indent="0" shrinkToFit="false"/>
      <protection locked="true" hidden="false"/>
    </xf>
    <xf numFmtId="164" fontId="7" fillId="0" borderId="80" xfId="0" applyFont="true" applyBorder="true" applyAlignment="true" applyProtection="false">
      <alignment horizontal="left" vertical="center" textRotation="0" wrapText="false" indent="0" shrinkToFit="false"/>
      <protection locked="true" hidden="false"/>
    </xf>
    <xf numFmtId="181" fontId="7" fillId="0" borderId="80" xfId="0" applyFont="true" applyBorder="true" applyAlignment="true" applyProtection="false">
      <alignment horizontal="center" vertical="bottom" textRotation="0" wrapText="false" indent="0" shrinkToFit="false"/>
      <protection locked="true" hidden="false"/>
    </xf>
    <xf numFmtId="169" fontId="7" fillId="0" borderId="71" xfId="0" applyFont="true" applyBorder="true" applyAlignment="true" applyProtection="false">
      <alignment horizontal="center" vertical="bottom" textRotation="0" wrapText="false" indent="0" shrinkToFit="false"/>
      <protection locked="true" hidden="false"/>
    </xf>
    <xf numFmtId="169" fontId="7" fillId="0" borderId="80" xfId="0" applyFont="true" applyBorder="true" applyAlignment="true" applyProtection="false">
      <alignment horizontal="center" vertical="center" textRotation="0" wrapText="false" indent="0" shrinkToFit="false"/>
      <protection locked="true" hidden="false"/>
    </xf>
    <xf numFmtId="174" fontId="7" fillId="0" borderId="80" xfId="0" applyFont="true" applyBorder="true" applyAlignment="true" applyProtection="false">
      <alignment horizontal="right" vertical="bottom" textRotation="0" wrapText="false" indent="0" shrinkToFit="false"/>
      <protection locked="true" hidden="false"/>
    </xf>
    <xf numFmtId="174" fontId="7" fillId="0" borderId="80" xfId="0" applyFont="true" applyBorder="true" applyAlignment="true" applyProtection="false">
      <alignment horizontal="center" vertical="bottom" textRotation="0" wrapText="false" indent="0" shrinkToFit="false"/>
      <protection locked="true" hidden="false"/>
    </xf>
    <xf numFmtId="169" fontId="17" fillId="9" borderId="39" xfId="15" applyFont="true" applyBorder="true" applyAlignment="true" applyProtection="true">
      <alignment horizontal="center" vertical="bottom" textRotation="0" wrapText="false" indent="0" shrinkToFit="false"/>
      <protection locked="true" hidden="false"/>
    </xf>
    <xf numFmtId="177" fontId="0" fillId="0" borderId="0" xfId="0" applyFont="false" applyBorder="false" applyAlignment="false" applyProtection="false">
      <alignment horizontal="general" vertical="bottom" textRotation="0" wrapText="false" indent="0" shrinkToFit="false"/>
      <protection locked="true" hidden="false"/>
    </xf>
    <xf numFmtId="164" fontId="0" fillId="0" borderId="88" xfId="0" applyFont="false" applyBorder="true" applyAlignment="true" applyProtection="false">
      <alignment horizontal="center" vertical="bottom" textRotation="0" wrapText="false" indent="0" shrinkToFit="false"/>
      <protection locked="true" hidden="false"/>
    </xf>
    <xf numFmtId="164" fontId="0" fillId="0" borderId="89" xfId="0" applyFont="false" applyBorder="true" applyAlignment="false" applyProtection="false">
      <alignment horizontal="general" vertical="bottom" textRotation="0" wrapText="false" indent="0" shrinkToFit="false"/>
      <protection locked="true" hidden="false"/>
    </xf>
    <xf numFmtId="164" fontId="7" fillId="0" borderId="89" xfId="0" applyFont="true" applyBorder="true" applyAlignment="true" applyProtection="false">
      <alignment horizontal="center" vertical="bottom" textRotation="0" wrapText="false" indent="0" shrinkToFit="false"/>
      <protection locked="true" hidden="false"/>
    </xf>
    <xf numFmtId="164" fontId="7" fillId="33" borderId="89" xfId="0" applyFont="true" applyBorder="true" applyAlignment="true" applyProtection="false">
      <alignment horizontal="center" vertical="bottom" textRotation="0" wrapText="false" indent="0" shrinkToFit="false"/>
      <protection locked="true" hidden="false"/>
    </xf>
    <xf numFmtId="164" fontId="7" fillId="3" borderId="89" xfId="0" applyFont="true" applyBorder="true" applyAlignment="true" applyProtection="false">
      <alignment horizontal="center" vertical="bottom" textRotation="0" wrapText="false" indent="0" shrinkToFit="false"/>
      <protection locked="true" hidden="false"/>
    </xf>
    <xf numFmtId="164" fontId="7" fillId="0" borderId="85" xfId="0" applyFont="true" applyBorder="true" applyAlignment="true" applyProtection="false">
      <alignment horizontal="center" vertical="bottom" textRotation="0" wrapText="false" indent="0" shrinkToFit="false"/>
      <protection locked="true" hidden="false"/>
    </xf>
    <xf numFmtId="164" fontId="0" fillId="0" borderId="74" xfId="0" applyFont="true" applyBorder="true" applyAlignment="true" applyProtection="false">
      <alignment horizontal="left" vertical="bottom" textRotation="0" wrapText="false" indent="0" shrinkToFit="false"/>
      <protection locked="true" hidden="false"/>
    </xf>
    <xf numFmtId="164" fontId="0" fillId="0" borderId="81" xfId="0" applyFont="false" applyBorder="true" applyAlignment="false" applyProtection="false">
      <alignment horizontal="general" vertical="bottom" textRotation="0" wrapText="false" indent="0" shrinkToFit="false"/>
      <protection locked="true" hidden="false"/>
    </xf>
    <xf numFmtId="169" fontId="7" fillId="0" borderId="81" xfId="15" applyFont="true" applyBorder="true" applyAlignment="true" applyProtection="true">
      <alignment horizontal="center" vertical="bottom" textRotation="0" wrapText="false" indent="0" shrinkToFit="false"/>
      <protection locked="true" hidden="false"/>
    </xf>
    <xf numFmtId="164" fontId="7" fillId="0" borderId="81" xfId="0" applyFont="true" applyBorder="true" applyAlignment="true" applyProtection="false">
      <alignment horizontal="center" vertical="bottom" textRotation="0" wrapText="false" indent="0" shrinkToFit="false"/>
      <protection locked="true" hidden="false"/>
    </xf>
    <xf numFmtId="169" fontId="7" fillId="0" borderId="75" xfId="15" applyFont="true" applyBorder="true" applyAlignment="true" applyProtection="true">
      <alignment horizontal="center" vertical="bottom" textRotation="0" wrapText="false" indent="0" shrinkToFit="false"/>
      <protection locked="true" hidden="false"/>
    </xf>
    <xf numFmtId="164" fontId="0" fillId="0" borderId="74" xfId="0" applyFont="true" applyBorder="true" applyAlignment="true" applyProtection="false">
      <alignment horizontal="left" vertical="bottom" textRotation="0" wrapText="true" indent="0" shrinkToFit="false"/>
      <protection locked="true" hidden="false"/>
    </xf>
    <xf numFmtId="164" fontId="0" fillId="0" borderId="90" xfId="0" applyFont="true" applyBorder="true" applyAlignment="true" applyProtection="false">
      <alignment horizontal="left" vertical="bottom" textRotation="0" wrapText="false" indent="0" shrinkToFit="false"/>
      <protection locked="true" hidden="false"/>
    </xf>
    <xf numFmtId="164" fontId="0" fillId="0" borderId="91" xfId="0" applyFont="false" applyBorder="true" applyAlignment="false" applyProtection="false">
      <alignment horizontal="general" vertical="bottom" textRotation="0" wrapText="false" indent="0" shrinkToFit="false"/>
      <protection locked="true" hidden="false"/>
    </xf>
    <xf numFmtId="169" fontId="7" fillId="0" borderId="91" xfId="15" applyFont="true" applyBorder="true" applyAlignment="true" applyProtection="true">
      <alignment horizontal="center" vertical="bottom" textRotation="0" wrapText="false" indent="0" shrinkToFit="false"/>
      <protection locked="true" hidden="false"/>
    </xf>
    <xf numFmtId="164" fontId="7" fillId="0" borderId="91" xfId="0" applyFont="true" applyBorder="true" applyAlignment="true" applyProtection="false">
      <alignment horizontal="center" vertical="bottom" textRotation="0" wrapText="false" indent="0" shrinkToFit="false"/>
      <protection locked="true" hidden="false"/>
    </xf>
    <xf numFmtId="169" fontId="7" fillId="9" borderId="19" xfId="0" applyFont="true" applyBorder="true" applyAlignment="true" applyProtection="false">
      <alignment horizontal="center" vertical="bottom" textRotation="0" wrapText="false" indent="0" shrinkToFit="false"/>
      <protection locked="true" hidden="false"/>
    </xf>
    <xf numFmtId="164" fontId="0" fillId="0" borderId="61" xfId="0" applyFont="false" applyBorder="true" applyAlignment="true" applyProtection="false">
      <alignment horizontal="center" vertical="bottom" textRotation="0" wrapText="false" indent="0" shrinkToFit="false"/>
      <protection locked="true" hidden="false"/>
    </xf>
    <xf numFmtId="164" fontId="7" fillId="0" borderId="88" xfId="0" applyFont="true" applyBorder="true" applyAlignment="true" applyProtection="false">
      <alignment horizontal="center" vertical="bottom" textRotation="0" wrapText="false" indent="0" shrinkToFit="false"/>
      <protection locked="true" hidden="false"/>
    </xf>
    <xf numFmtId="164" fontId="7" fillId="0" borderId="92" xfId="0" applyFont="true" applyBorder="true" applyAlignment="true" applyProtection="false">
      <alignment horizontal="center" vertical="bottom" textRotation="0" wrapText="false" indent="0" shrinkToFit="false"/>
      <protection locked="true" hidden="false"/>
    </xf>
    <xf numFmtId="164" fontId="7" fillId="0" borderId="93" xfId="0" applyFont="true" applyBorder="true" applyAlignment="true" applyProtection="false">
      <alignment horizontal="center" vertical="bottom" textRotation="0" wrapText="false" indent="0" shrinkToFit="false"/>
      <protection locked="true" hidden="false"/>
    </xf>
    <xf numFmtId="164" fontId="0" fillId="0" borderId="85" xfId="0" applyFont="false" applyBorder="true" applyAlignment="true" applyProtection="false">
      <alignment horizontal="center" vertical="bottom" textRotation="0" wrapText="false" indent="0" shrinkToFit="false"/>
      <protection locked="true" hidden="false"/>
    </xf>
    <xf numFmtId="164" fontId="0" fillId="0" borderId="73" xfId="0" applyFont="false" applyBorder="true" applyAlignment="true" applyProtection="false">
      <alignment horizontal="left" vertical="bottom" textRotation="0" wrapText="false" indent="0" shrinkToFit="false"/>
      <protection locked="true" hidden="false"/>
    </xf>
    <xf numFmtId="169" fontId="7" fillId="0" borderId="74" xfId="15" applyFont="true" applyBorder="true" applyAlignment="true" applyProtection="true">
      <alignment horizontal="center" vertical="bottom" textRotation="0" wrapText="false" indent="0" shrinkToFit="false"/>
      <protection locked="true" hidden="false"/>
    </xf>
    <xf numFmtId="173" fontId="7" fillId="0" borderId="81" xfId="0" applyFont="true" applyBorder="true" applyAlignment="true" applyProtection="false">
      <alignment horizontal="center" vertical="bottom" textRotation="0" wrapText="false" indent="0" shrinkToFit="false"/>
      <protection locked="true" hidden="false"/>
    </xf>
    <xf numFmtId="164" fontId="0" fillId="0" borderId="75" xfId="0" applyFont="false" applyBorder="true" applyAlignment="true" applyProtection="false">
      <alignment horizontal="center" vertical="bottom" textRotation="0" wrapText="false" indent="0" shrinkToFit="false"/>
      <protection locked="true" hidden="false"/>
    </xf>
    <xf numFmtId="164" fontId="0" fillId="0" borderId="82" xfId="0" applyFont="false" applyBorder="true" applyAlignment="true" applyProtection="false">
      <alignment horizontal="center" vertical="bottom" textRotation="0" wrapText="false" indent="0" shrinkToFit="false"/>
      <protection locked="true" hidden="false"/>
    </xf>
    <xf numFmtId="164" fontId="0" fillId="0" borderId="67" xfId="0" applyFont="false" applyBorder="true" applyAlignment="true" applyProtection="false">
      <alignment horizontal="center" vertical="bottom" textRotation="0" wrapText="false" indent="0" shrinkToFit="false"/>
      <protection locked="true" hidden="false"/>
    </xf>
    <xf numFmtId="164" fontId="0" fillId="0" borderId="68" xfId="0" applyFont="false" applyBorder="true" applyAlignment="true" applyProtection="false">
      <alignment horizontal="center" vertical="bottom" textRotation="0" wrapText="false" indent="0" shrinkToFit="false"/>
      <protection locked="true" hidden="false"/>
    </xf>
    <xf numFmtId="169" fontId="7" fillId="0" borderId="90" xfId="15" applyFont="true" applyBorder="true" applyAlignment="true" applyProtection="true">
      <alignment horizontal="center" vertical="bottom" textRotation="0" wrapText="false" indent="0" shrinkToFit="false"/>
      <protection locked="true" hidden="false"/>
    </xf>
    <xf numFmtId="164" fontId="0" fillId="0" borderId="87" xfId="0" applyFont="false" applyBorder="true" applyAlignment="true" applyProtection="false">
      <alignment horizontal="center" vertical="bottom" textRotation="0" wrapText="false" indent="0" shrinkToFit="false"/>
      <protection locked="true" hidden="false"/>
    </xf>
    <xf numFmtId="164" fontId="73" fillId="0" borderId="0" xfId="0" applyFont="true" applyBorder="false" applyAlignment="false" applyProtection="false">
      <alignment horizontal="general" vertical="bottom" textRotation="0" wrapText="false" indent="0" shrinkToFit="false"/>
      <protection locked="true" hidden="false"/>
    </xf>
    <xf numFmtId="169" fontId="73" fillId="0" borderId="0" xfId="15" applyFont="true" applyBorder="true" applyAlignment="true" applyProtection="true">
      <alignment horizontal="general" vertical="bottom" textRotation="0" wrapText="false" indent="0" shrinkToFit="false"/>
      <protection locked="true" hidden="false"/>
    </xf>
    <xf numFmtId="164" fontId="73" fillId="0" borderId="0" xfId="0" applyFont="true" applyBorder="false" applyAlignment="true" applyProtection="false">
      <alignment horizontal="center" vertical="bottom" textRotation="0" wrapText="false" indent="0" shrinkToFit="false"/>
      <protection locked="true" hidden="false"/>
    </xf>
    <xf numFmtId="169" fontId="73" fillId="0" borderId="0" xfId="15" applyFont="true" applyBorder="true" applyAlignment="true" applyProtection="true">
      <alignment horizontal="center" vertical="bottom" textRotation="0" wrapText="false" indent="0" shrinkToFit="false"/>
      <protection locked="true" hidden="false"/>
    </xf>
    <xf numFmtId="167" fontId="73" fillId="0" borderId="1" xfId="59" applyFont="true" applyBorder="true" applyAlignment="true" applyProtection="true">
      <alignment horizontal="right" vertical="bottom" textRotation="0" wrapText="false" indent="0" shrinkToFit="false"/>
      <protection locked="false" hidden="false"/>
    </xf>
    <xf numFmtId="169" fontId="74" fillId="0" borderId="4" xfId="15" applyFont="true" applyBorder="true" applyAlignment="true" applyProtection="true">
      <alignment horizontal="general" vertical="center" textRotation="0" wrapText="false" indent="0" shrinkToFit="false"/>
      <protection locked="true" hidden="false"/>
    </xf>
    <xf numFmtId="164" fontId="73" fillId="0" borderId="4" xfId="0" applyFont="true" applyBorder="true" applyAlignment="true" applyProtection="false">
      <alignment horizontal="center" vertical="bottom" textRotation="0" wrapText="false" indent="0" shrinkToFit="false"/>
      <protection locked="true" hidden="false"/>
    </xf>
    <xf numFmtId="169" fontId="73" fillId="0" borderId="60" xfId="15" applyFont="true" applyBorder="true" applyAlignment="true" applyProtection="true">
      <alignment horizontal="center" vertical="bottom" textRotation="0" wrapText="false" indent="0" shrinkToFit="false"/>
      <protection locked="true" hidden="false"/>
    </xf>
    <xf numFmtId="167" fontId="73" fillId="0" borderId="5" xfId="59" applyFont="true" applyBorder="true" applyAlignment="true" applyProtection="true">
      <alignment horizontal="right" vertical="bottom" textRotation="0" wrapText="false" indent="0" shrinkToFit="false"/>
      <protection locked="false" hidden="false"/>
    </xf>
    <xf numFmtId="169" fontId="74" fillId="0" borderId="0" xfId="15" applyFont="true" applyBorder="true" applyAlignment="true" applyProtection="true">
      <alignment horizontal="general" vertical="center" textRotation="0" wrapText="false" indent="0" shrinkToFit="false"/>
      <protection locked="true" hidden="false"/>
    </xf>
    <xf numFmtId="169" fontId="73" fillId="0" borderId="34" xfId="15" applyFont="true" applyBorder="true" applyAlignment="true" applyProtection="true">
      <alignment horizontal="center" vertical="bottom" textRotation="0" wrapText="false" indent="0" shrinkToFit="false"/>
      <protection locked="true" hidden="false"/>
    </xf>
    <xf numFmtId="164" fontId="73" fillId="0" borderId="5" xfId="0" applyFont="true" applyBorder="true" applyAlignment="false" applyProtection="false">
      <alignment horizontal="general" vertical="bottom" textRotation="0" wrapText="false" indent="0" shrinkToFit="false"/>
      <protection locked="true" hidden="false"/>
    </xf>
    <xf numFmtId="169" fontId="73" fillId="0" borderId="0" xfId="15" applyFont="true" applyBorder="true" applyAlignment="true" applyProtection="true">
      <alignment horizontal="right" vertical="bottom" textRotation="0" wrapText="false" indent="0" shrinkToFit="false"/>
      <protection locked="true" hidden="false"/>
    </xf>
    <xf numFmtId="192" fontId="73" fillId="0" borderId="0" xfId="0" applyFont="true" applyBorder="false" applyAlignment="true" applyProtection="false">
      <alignment horizontal="center" vertical="bottom" textRotation="0" wrapText="false" indent="0" shrinkToFit="false"/>
      <protection locked="true" hidden="false"/>
    </xf>
    <xf numFmtId="169" fontId="74" fillId="0" borderId="5" xfId="15" applyFont="true" applyBorder="true" applyAlignment="true" applyProtection="true">
      <alignment horizontal="general" vertical="bottom" textRotation="0" wrapText="false" indent="0" shrinkToFit="false"/>
      <protection locked="true" hidden="false"/>
    </xf>
    <xf numFmtId="164" fontId="73" fillId="0" borderId="72" xfId="0" applyFont="true" applyBorder="true" applyAlignment="false" applyProtection="false">
      <alignment horizontal="general" vertical="bottom" textRotation="0" wrapText="false" indent="0" shrinkToFit="false"/>
      <protection locked="true" hidden="false"/>
    </xf>
    <xf numFmtId="169" fontId="74" fillId="0" borderId="35" xfId="15" applyFont="true" applyBorder="true" applyAlignment="true" applyProtection="true">
      <alignment horizontal="center" vertical="bottom" textRotation="0" wrapText="false" indent="0" shrinkToFit="false"/>
      <protection locked="true" hidden="false"/>
    </xf>
    <xf numFmtId="164" fontId="73" fillId="0" borderId="35" xfId="0" applyFont="true" applyBorder="true" applyAlignment="true" applyProtection="false">
      <alignment horizontal="center" vertical="bottom" textRotation="0" wrapText="false" indent="0" shrinkToFit="false"/>
      <protection locked="true" hidden="false"/>
    </xf>
    <xf numFmtId="169" fontId="74" fillId="0" borderId="36" xfId="15" applyFont="true" applyBorder="true" applyAlignment="true" applyProtection="true">
      <alignment horizontal="center" vertical="bottom" textRotation="0" wrapText="false" indent="0" shrinkToFit="false"/>
      <protection locked="true" hidden="false"/>
    </xf>
    <xf numFmtId="169" fontId="75" fillId="0" borderId="94" xfId="15" applyFont="true" applyBorder="true" applyAlignment="true" applyProtection="true">
      <alignment horizontal="general" vertical="bottom" textRotation="0" wrapText="false" indent="0" shrinkToFit="false"/>
      <protection locked="true" hidden="false"/>
    </xf>
    <xf numFmtId="169" fontId="75" fillId="0" borderId="95" xfId="15" applyFont="true" applyBorder="true" applyAlignment="true" applyProtection="true">
      <alignment horizontal="general" vertical="bottom" textRotation="0" wrapText="false" indent="0" shrinkToFit="false"/>
      <protection locked="true" hidden="false"/>
    </xf>
    <xf numFmtId="164" fontId="73" fillId="0" borderId="95" xfId="0" applyFont="true" applyBorder="true" applyAlignment="true" applyProtection="false">
      <alignment horizontal="center" vertical="bottom" textRotation="0" wrapText="false" indent="0" shrinkToFit="false"/>
      <protection locked="true" hidden="false"/>
    </xf>
    <xf numFmtId="169" fontId="73" fillId="0" borderId="96" xfId="15" applyFont="true" applyBorder="true" applyAlignment="true" applyProtection="true">
      <alignment horizontal="center" vertical="bottom" textRotation="0" wrapText="false" indent="0" shrinkToFit="false"/>
      <protection locked="true" hidden="false"/>
    </xf>
    <xf numFmtId="164" fontId="73" fillId="34" borderId="30" xfId="0" applyFont="true" applyBorder="true" applyAlignment="false" applyProtection="false">
      <alignment horizontal="general" vertical="bottom" textRotation="0" wrapText="false" indent="0" shrinkToFit="false"/>
      <protection locked="true" hidden="false"/>
    </xf>
    <xf numFmtId="169" fontId="75" fillId="0" borderId="32" xfId="15" applyFont="true" applyBorder="true" applyAlignment="true" applyProtection="true">
      <alignment horizontal="center" vertical="bottom" textRotation="0" wrapText="false" indent="0" shrinkToFit="false"/>
      <protection locked="true" hidden="false"/>
    </xf>
    <xf numFmtId="177" fontId="75" fillId="0" borderId="97" xfId="19" applyFont="true" applyBorder="true" applyAlignment="true" applyProtection="true">
      <alignment horizontal="center" vertical="bottom" textRotation="0" wrapText="false" indent="0" shrinkToFit="false"/>
      <protection locked="true" hidden="false"/>
    </xf>
    <xf numFmtId="164" fontId="73" fillId="34" borderId="33" xfId="0" applyFont="true" applyBorder="true" applyAlignment="false" applyProtection="false">
      <alignment horizontal="general" vertical="bottom" textRotation="0" wrapText="false" indent="0" shrinkToFit="false"/>
      <protection locked="true" hidden="false"/>
    </xf>
    <xf numFmtId="169" fontId="75" fillId="0" borderId="97" xfId="19" applyFont="true" applyBorder="true" applyAlignment="true" applyProtection="true">
      <alignment horizontal="center" vertical="bottom" textRotation="0" wrapText="false" indent="0" shrinkToFit="false"/>
      <protection locked="true" hidden="false"/>
    </xf>
    <xf numFmtId="169" fontId="74" fillId="0" borderId="0" xfId="15" applyFont="true" applyBorder="true" applyAlignment="true" applyProtection="true">
      <alignment horizontal="center" vertical="bottom" textRotation="0" wrapText="false" indent="0" shrinkToFit="false"/>
      <protection locked="true" hidden="false"/>
    </xf>
    <xf numFmtId="176" fontId="74" fillId="0" borderId="0" xfId="19" applyFont="true" applyBorder="true" applyAlignment="true" applyProtection="true">
      <alignment horizontal="center" vertical="bottom" textRotation="0" wrapText="false" indent="0" shrinkToFit="false"/>
      <protection locked="true" hidden="false"/>
    </xf>
    <xf numFmtId="169" fontId="74" fillId="0" borderId="36" xfId="15" applyFont="true" applyBorder="true" applyAlignment="true" applyProtection="true">
      <alignment horizontal="general" vertical="bottom" textRotation="0" wrapText="false" indent="0" shrinkToFit="false"/>
      <protection locked="true" hidden="false"/>
    </xf>
    <xf numFmtId="169" fontId="74" fillId="0" borderId="34" xfId="15" applyFont="true" applyBorder="true" applyAlignment="true" applyProtection="true">
      <alignment horizontal="general" vertical="bottom" textRotation="0" wrapText="false" indent="0" shrinkToFit="false"/>
      <protection locked="true" hidden="false"/>
    </xf>
    <xf numFmtId="164" fontId="76" fillId="0" borderId="98" xfId="0" applyFont="true" applyBorder="true" applyAlignment="false" applyProtection="false">
      <alignment horizontal="general" vertical="bottom" textRotation="0" wrapText="false" indent="0" shrinkToFit="false"/>
      <protection locked="true" hidden="false"/>
    </xf>
    <xf numFmtId="169" fontId="75" fillId="0" borderId="99" xfId="15" applyFont="true" applyBorder="true" applyAlignment="true" applyProtection="true">
      <alignment horizontal="center" vertical="bottom" textRotation="0" wrapText="false" indent="0" shrinkToFit="false"/>
      <protection locked="true" hidden="false"/>
    </xf>
    <xf numFmtId="164" fontId="75" fillId="0" borderId="99" xfId="0" applyFont="true" applyBorder="true" applyAlignment="true" applyProtection="false">
      <alignment horizontal="center" vertical="bottom" textRotation="0" wrapText="false" indent="0" shrinkToFit="false"/>
      <protection locked="true" hidden="false"/>
    </xf>
    <xf numFmtId="169" fontId="75" fillId="0" borderId="100" xfId="15" applyFont="true" applyBorder="true" applyAlignment="true" applyProtection="true">
      <alignment horizontal="center" vertical="bottom" textRotation="0" wrapText="false" indent="0" shrinkToFit="false"/>
      <protection locked="true" hidden="false"/>
    </xf>
    <xf numFmtId="164" fontId="76" fillId="0" borderId="37" xfId="0" applyFont="true" applyBorder="true" applyAlignment="false" applyProtection="false">
      <alignment horizontal="general" vertical="bottom" textRotation="0" wrapText="false" indent="0" shrinkToFit="false"/>
      <protection locked="true" hidden="false"/>
    </xf>
    <xf numFmtId="164" fontId="73" fillId="0" borderId="98" xfId="0" applyFont="true" applyBorder="true" applyAlignment="false" applyProtection="false">
      <alignment horizontal="general" vertical="bottom" textRotation="0" wrapText="false" indent="0" shrinkToFit="false"/>
      <protection locked="true" hidden="false"/>
    </xf>
    <xf numFmtId="169" fontId="75" fillId="0" borderId="101" xfId="15" applyFont="true" applyBorder="true" applyAlignment="true" applyProtection="true">
      <alignment horizontal="center" vertical="bottom" textRotation="0" wrapText="false" indent="0" shrinkToFit="false"/>
      <protection locked="true" hidden="false"/>
    </xf>
    <xf numFmtId="164" fontId="73" fillId="0" borderId="101" xfId="0" applyFont="true" applyBorder="true" applyAlignment="true" applyProtection="false">
      <alignment horizontal="center" vertical="bottom" textRotation="0" wrapText="false" indent="0" shrinkToFit="false"/>
      <protection locked="true" hidden="false"/>
    </xf>
    <xf numFmtId="169" fontId="73" fillId="0" borderId="102" xfId="15" applyFont="true" applyBorder="true" applyAlignment="true" applyProtection="true">
      <alignment horizontal="center" vertical="bottom" textRotation="0" wrapText="false" indent="0" shrinkToFit="false"/>
      <protection locked="true" hidden="false"/>
    </xf>
    <xf numFmtId="164" fontId="74" fillId="0" borderId="103" xfId="0" applyFont="true" applyBorder="true" applyAlignment="true" applyProtection="false">
      <alignment horizontal="center" vertical="bottom" textRotation="0" wrapText="false" indent="0" shrinkToFit="false"/>
      <protection locked="true" hidden="false"/>
    </xf>
    <xf numFmtId="169" fontId="74" fillId="0" borderId="43" xfId="15" applyFont="true" applyBorder="true" applyAlignment="true" applyProtection="true">
      <alignment horizontal="general" vertical="bottom" textRotation="0" wrapText="false" indent="0" shrinkToFit="false"/>
      <protection locked="true" hidden="false"/>
    </xf>
    <xf numFmtId="164" fontId="73" fillId="0" borderId="43" xfId="0" applyFont="true" applyBorder="true" applyAlignment="true" applyProtection="false">
      <alignment horizontal="center" vertical="bottom" textRotation="0" wrapText="false" indent="0" shrinkToFit="false"/>
      <protection locked="true" hidden="false"/>
    </xf>
    <xf numFmtId="177" fontId="74" fillId="0" borderId="104" xfId="15" applyFont="true" applyBorder="true" applyAlignment="true" applyProtection="true">
      <alignment horizontal="center" vertical="bottom" textRotation="0" wrapText="false" indent="0" shrinkToFit="false"/>
      <protection locked="true" hidden="false"/>
    </xf>
    <xf numFmtId="164" fontId="73" fillId="0" borderId="103" xfId="0" applyFont="true" applyBorder="true" applyAlignment="true" applyProtection="false">
      <alignment horizontal="center" vertical="bottom" textRotation="0" wrapText="false" indent="0" shrinkToFit="false"/>
      <protection locked="true" hidden="false"/>
    </xf>
    <xf numFmtId="169" fontId="73" fillId="0" borderId="43" xfId="15" applyFont="true" applyBorder="true" applyAlignment="true" applyProtection="true">
      <alignment horizontal="general" vertical="bottom" textRotation="0" wrapText="false" indent="0" shrinkToFit="false"/>
      <protection locked="true" hidden="false"/>
    </xf>
    <xf numFmtId="177" fontId="73" fillId="0" borderId="43" xfId="19" applyFont="true" applyBorder="true" applyAlignment="true" applyProtection="true">
      <alignment horizontal="center" vertical="bottom" textRotation="0" wrapText="false" indent="0" shrinkToFit="false"/>
      <protection locked="true" hidden="false"/>
    </xf>
    <xf numFmtId="169" fontId="73" fillId="0" borderId="104" xfId="15" applyFont="true" applyBorder="true" applyAlignment="true" applyProtection="true">
      <alignment horizontal="center" vertical="bottom" textRotation="0" wrapText="false" indent="0" shrinkToFit="false"/>
      <protection locked="true" hidden="false"/>
    </xf>
    <xf numFmtId="177" fontId="73" fillId="0" borderId="43" xfId="0" applyFont="true" applyBorder="true" applyAlignment="true" applyProtection="false">
      <alignment horizontal="center" vertical="bottom" textRotation="0" wrapText="false" indent="0" shrinkToFit="false"/>
      <protection locked="true" hidden="false"/>
    </xf>
    <xf numFmtId="164" fontId="73" fillId="0" borderId="34" xfId="0" applyFont="true" applyBorder="true" applyAlignment="false" applyProtection="false">
      <alignment horizontal="general" vertical="bottom" textRotation="0" wrapText="false" indent="0" shrinkToFit="false"/>
      <protection locked="true" hidden="false"/>
    </xf>
    <xf numFmtId="164" fontId="73" fillId="0" borderId="103" xfId="0" applyFont="true" applyBorder="true" applyAlignment="false" applyProtection="false">
      <alignment horizontal="general" vertical="bottom" textRotation="0" wrapText="false" indent="0" shrinkToFit="false"/>
      <protection locked="true" hidden="false"/>
    </xf>
    <xf numFmtId="164" fontId="73" fillId="0" borderId="105" xfId="0" applyFont="true" applyBorder="true" applyAlignment="true" applyProtection="false">
      <alignment horizontal="center" vertical="bottom" textRotation="0" wrapText="false" indent="0" shrinkToFit="false"/>
      <protection locked="true" hidden="false"/>
    </xf>
    <xf numFmtId="169" fontId="73" fillId="0" borderId="106" xfId="15" applyFont="true" applyBorder="true" applyAlignment="true" applyProtection="true">
      <alignment horizontal="general" vertical="bottom" textRotation="0" wrapText="false" indent="0" shrinkToFit="false"/>
      <protection locked="true" hidden="false"/>
    </xf>
    <xf numFmtId="177" fontId="73" fillId="0" borderId="106" xfId="19" applyFont="true" applyBorder="true" applyAlignment="true" applyProtection="true">
      <alignment horizontal="center" vertical="bottom" textRotation="0" wrapText="false" indent="0" shrinkToFit="false"/>
      <protection locked="true" hidden="false"/>
    </xf>
    <xf numFmtId="169" fontId="73" fillId="0" borderId="107" xfId="15" applyFont="true" applyBorder="true" applyAlignment="true" applyProtection="true">
      <alignment horizontal="center" vertical="bottom" textRotation="0" wrapText="false" indent="0" shrinkToFit="false"/>
      <protection locked="true" hidden="false"/>
    </xf>
    <xf numFmtId="193" fontId="0" fillId="0" borderId="0" xfId="0" applyFont="false" applyBorder="false" applyAlignment="false" applyProtection="false">
      <alignment horizontal="general" vertical="bottom" textRotation="0" wrapText="false" indent="0" shrinkToFit="false"/>
      <protection locked="true" hidden="false"/>
    </xf>
    <xf numFmtId="164" fontId="27" fillId="9" borderId="19" xfId="0" applyFont="true" applyBorder="true" applyAlignment="true" applyProtection="false">
      <alignment horizontal="center" vertical="bottom" textRotation="0" wrapText="false" indent="0" shrinkToFit="false"/>
      <protection locked="true" hidden="false"/>
    </xf>
    <xf numFmtId="164" fontId="27" fillId="3" borderId="19"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27" fillId="0" borderId="19" xfId="0" applyFont="true" applyBorder="true" applyAlignment="false" applyProtection="false">
      <alignment horizontal="general" vertical="bottom" textRotation="0" wrapText="false" indent="0" shrinkToFit="false"/>
      <protection locked="true" hidden="false"/>
    </xf>
    <xf numFmtId="177" fontId="27" fillId="0" borderId="19" xfId="0" applyFont="true" applyBorder="true" applyAlignment="false" applyProtection="false">
      <alignment horizontal="general" vertical="bottom" textRotation="0" wrapText="false" indent="0" shrinkToFit="false"/>
      <protection locked="true" hidden="false"/>
    </xf>
    <xf numFmtId="177" fontId="11" fillId="0" borderId="19" xfId="0" applyFont="true" applyBorder="true" applyAlignment="false" applyProtection="false">
      <alignment horizontal="general" vertical="bottom" textRotation="0" wrapText="false" indent="0" shrinkToFit="false"/>
      <protection locked="true" hidden="false"/>
    </xf>
    <xf numFmtId="164" fontId="0" fillId="0" borderId="19" xfId="0" applyFont="false" applyBorder="true" applyAlignment="false" applyProtection="false">
      <alignment horizontal="general" vertical="bottom" textRotation="0" wrapText="false" indent="0" shrinkToFit="false"/>
      <protection locked="true" hidden="false"/>
    </xf>
    <xf numFmtId="177" fontId="0" fillId="0" borderId="19" xfId="0" applyFont="false" applyBorder="true" applyAlignment="false" applyProtection="false">
      <alignment horizontal="general" vertical="bottom" textRotation="0" wrapText="false" indent="0" shrinkToFit="false"/>
      <protection locked="true" hidden="false"/>
    </xf>
    <xf numFmtId="164" fontId="27" fillId="9" borderId="19" xfId="0" applyFont="true" applyBorder="true" applyAlignment="false" applyProtection="false">
      <alignment horizontal="general" vertical="bottom" textRotation="0" wrapText="false" indent="0" shrinkToFit="false"/>
      <protection locked="true" hidden="false"/>
    </xf>
    <xf numFmtId="177" fontId="11" fillId="9" borderId="19" xfId="19" applyFont="true" applyBorder="true" applyAlignment="true" applyProtection="true">
      <alignment horizontal="center" vertical="center" textRotation="0" wrapText="true" indent="0" shrinkToFit="false"/>
      <protection locked="true" hidden="false"/>
    </xf>
    <xf numFmtId="164" fontId="18" fillId="0" borderId="19" xfId="35" applyFont="true" applyBorder="true" applyAlignment="true" applyProtection="false">
      <alignment horizontal="center" vertical="center"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4" fontId="10" fillId="0" borderId="73" xfId="35" applyFont="true" applyBorder="true" applyAlignment="true" applyProtection="false">
      <alignment horizontal="center" vertical="center" textRotation="0" wrapText="false" indent="0" shrinkToFit="false"/>
      <protection locked="true" hidden="false"/>
    </xf>
    <xf numFmtId="164" fontId="10" fillId="0" borderId="63" xfId="35" applyFont="true" applyBorder="true" applyAlignment="true" applyProtection="false">
      <alignment horizontal="general" vertical="center" textRotation="0" wrapText="false" indent="0" shrinkToFit="false"/>
      <protection locked="true" hidden="false"/>
    </xf>
    <xf numFmtId="164" fontId="10" fillId="0" borderId="61" xfId="35" applyFont="true" applyBorder="true" applyAlignment="true" applyProtection="false">
      <alignment horizontal="general" vertical="center" textRotation="0" wrapText="false" indent="0" shrinkToFit="false"/>
      <protection locked="true" hidden="false"/>
    </xf>
    <xf numFmtId="164" fontId="52" fillId="9" borderId="0" xfId="0" applyFont="true" applyBorder="false" applyAlignment="true" applyProtection="false">
      <alignment horizontal="center" vertical="center" textRotation="0" wrapText="true" indent="0" shrinkToFit="false"/>
      <protection locked="true" hidden="false"/>
    </xf>
    <xf numFmtId="164" fontId="51" fillId="28" borderId="0" xfId="0" applyFont="true" applyBorder="false" applyAlignment="false" applyProtection="false">
      <alignment horizontal="general" vertical="bottom" textRotation="0" wrapText="false" indent="0" shrinkToFit="false"/>
      <protection locked="true" hidden="false"/>
    </xf>
    <xf numFmtId="164" fontId="0" fillId="28" borderId="0" xfId="0" applyFont="true" applyBorder="false" applyAlignment="false" applyProtection="false">
      <alignment horizontal="general" vertical="bottom" textRotation="0" wrapText="false" indent="0" shrinkToFit="false"/>
      <protection locked="true" hidden="false"/>
    </xf>
    <xf numFmtId="164" fontId="27" fillId="3" borderId="19" xfId="0" applyFont="true" applyBorder="true" applyAlignment="true" applyProtection="false">
      <alignment horizontal="center" vertical="bottom" textRotation="0" wrapText="false" indent="0" shrinkToFit="false"/>
      <protection locked="true" hidden="false"/>
    </xf>
    <xf numFmtId="164" fontId="11" fillId="15" borderId="19" xfId="0" applyFont="true" applyBorder="true" applyAlignment="true" applyProtection="false">
      <alignment horizontal="center" vertical="bottom" textRotation="0" wrapText="false" indent="0" shrinkToFit="false"/>
      <protection locked="true" hidden="false"/>
    </xf>
    <xf numFmtId="164" fontId="10" fillId="0" borderId="66" xfId="35" applyFont="true" applyBorder="true" applyAlignment="true" applyProtection="false">
      <alignment horizontal="general" vertical="center" textRotation="0" wrapText="false" indent="0" shrinkToFit="false"/>
      <protection locked="true" hidden="false"/>
    </xf>
    <xf numFmtId="164" fontId="10" fillId="0" borderId="73" xfId="35" applyFont="true" applyBorder="true" applyAlignment="true" applyProtection="false">
      <alignment horizontal="general" vertical="center" textRotation="0" wrapText="false" indent="0" shrinkToFit="false"/>
      <protection locked="true" hidden="false"/>
    </xf>
    <xf numFmtId="164" fontId="51" fillId="0" borderId="1" xfId="0" applyFont="true" applyBorder="true" applyAlignment="false" applyProtection="false">
      <alignment horizontal="general" vertical="bottom" textRotation="0" wrapText="false" indent="0" shrinkToFit="false"/>
      <protection locked="true" hidden="false"/>
    </xf>
    <xf numFmtId="183" fontId="51" fillId="0" borderId="4" xfId="17" applyFont="true" applyBorder="true" applyAlignment="true" applyProtection="true">
      <alignment horizontal="general" vertical="bottom" textRotation="0" wrapText="false" indent="0" shrinkToFit="false"/>
      <protection locked="true" hidden="false"/>
    </xf>
    <xf numFmtId="164" fontId="0" fillId="0" borderId="4" xfId="0" applyFont="false" applyBorder="true" applyAlignment="true" applyProtection="false">
      <alignment horizontal="center" vertical="center" textRotation="0" wrapText="false" indent="0" shrinkToFit="false"/>
      <protection locked="true" hidden="false"/>
    </xf>
    <xf numFmtId="173" fontId="0" fillId="0" borderId="60" xfId="15" applyFont="true" applyBorder="true" applyAlignment="true" applyProtection="true">
      <alignment horizontal="center" vertical="center" textRotation="0" wrapText="false" indent="0" shrinkToFit="false"/>
      <protection locked="true" hidden="false"/>
    </xf>
    <xf numFmtId="186" fontId="0" fillId="0" borderId="0" xfId="0" applyFont="false" applyBorder="false" applyAlignment="true" applyProtection="false">
      <alignment horizontal="center" vertical="center" textRotation="0" wrapText="false" indent="0" shrinkToFit="false"/>
      <protection locked="true" hidden="false"/>
    </xf>
    <xf numFmtId="169" fontId="7" fillId="0" borderId="108" xfId="15" applyFont="true" applyBorder="true" applyAlignment="true" applyProtection="true">
      <alignment horizontal="center" vertical="bottom" textRotation="0" wrapText="false" indent="0" shrinkToFit="false"/>
      <protection locked="true" hidden="false"/>
    </xf>
    <xf numFmtId="169" fontId="7" fillId="0" borderId="81" xfId="15" applyFont="true" applyBorder="true" applyAlignment="true" applyProtection="true">
      <alignment horizontal="general" vertical="bottom" textRotation="0" wrapText="false" indent="0" shrinkToFit="false"/>
      <protection locked="true" hidden="false"/>
    </xf>
    <xf numFmtId="164" fontId="53" fillId="0" borderId="0" xfId="0" applyFont="true" applyBorder="false" applyAlignment="false" applyProtection="false">
      <alignment horizontal="general" vertical="bottom" textRotation="0" wrapText="false" indent="0" shrinkToFit="false"/>
      <protection locked="true" hidden="false"/>
    </xf>
    <xf numFmtId="177" fontId="10" fillId="0" borderId="73" xfId="19" applyFont="true" applyBorder="true" applyAlignment="true" applyProtection="true">
      <alignment horizontal="center" vertical="center" textRotation="0" wrapText="false" indent="0" shrinkToFit="false"/>
      <protection locked="true" hidden="false"/>
    </xf>
    <xf numFmtId="164" fontId="51" fillId="0" borderId="5" xfId="0" applyFont="true" applyBorder="true" applyAlignment="false" applyProtection="false">
      <alignment horizontal="general" vertical="bottom" textRotation="0" wrapText="false" indent="0" shrinkToFit="false"/>
      <protection locked="true" hidden="false"/>
    </xf>
    <xf numFmtId="183" fontId="51" fillId="0" borderId="0" xfId="17" applyFont="true" applyBorder="true" applyAlignment="true" applyProtection="true">
      <alignment horizontal="general" vertical="bottom" textRotation="0" wrapText="false" indent="0" shrinkToFit="false"/>
      <protection locked="true" hidden="false"/>
    </xf>
    <xf numFmtId="173" fontId="0" fillId="0" borderId="34" xfId="15" applyFont="true" applyBorder="true" applyAlignment="true" applyProtection="true">
      <alignment horizontal="center" vertical="center" textRotation="0" wrapText="false" indent="0" shrinkToFit="false"/>
      <protection locked="true" hidden="false"/>
    </xf>
    <xf numFmtId="176" fontId="10" fillId="0" borderId="73" xfId="19" applyFont="true" applyBorder="true" applyAlignment="true" applyProtection="true">
      <alignment horizontal="center" vertical="center" textRotation="0" wrapText="false" indent="0" shrinkToFit="false"/>
      <protection locked="true" hidden="false"/>
    </xf>
    <xf numFmtId="169" fontId="10" fillId="0" borderId="73" xfId="15" applyFont="true" applyBorder="true" applyAlignment="true" applyProtection="true">
      <alignment horizontal="general" vertical="center" textRotation="0" wrapText="false" indent="0" shrinkToFit="false"/>
      <protection locked="true" hidden="false"/>
    </xf>
    <xf numFmtId="164" fontId="10" fillId="0" borderId="66" xfId="35" applyFont="true" applyBorder="true" applyAlignment="true" applyProtection="false">
      <alignment horizontal="center" vertical="center" textRotation="0" wrapText="false" indent="0" shrinkToFit="false"/>
      <protection locked="true" hidden="false"/>
    </xf>
    <xf numFmtId="164" fontId="70" fillId="0" borderId="77" xfId="35" applyFont="true" applyBorder="true" applyAlignment="true" applyProtection="false">
      <alignment horizontal="left" vertical="center" textRotation="0" wrapText="false" indent="2" shrinkToFit="false"/>
      <protection locked="true" hidden="false"/>
    </xf>
    <xf numFmtId="169" fontId="77" fillId="0" borderId="79" xfId="15" applyFont="true" applyBorder="true" applyAlignment="true" applyProtection="true">
      <alignment horizontal="general" vertical="center" textRotation="0" wrapText="false" indent="0" shrinkToFit="false"/>
      <protection locked="true" hidden="false"/>
    </xf>
    <xf numFmtId="164" fontId="70" fillId="0" borderId="7" xfId="35" applyFont="true" applyBorder="true" applyAlignment="true" applyProtection="false">
      <alignment horizontal="left" vertical="center" textRotation="0" wrapText="false" indent="2" shrinkToFit="false"/>
      <protection locked="true" hidden="false"/>
    </xf>
    <xf numFmtId="169" fontId="77" fillId="0" borderId="43" xfId="15" applyFont="true" applyBorder="true" applyAlignment="true" applyProtection="true">
      <alignment horizontal="general" vertical="center" textRotation="0" wrapText="false" indent="0" shrinkToFit="false"/>
      <protection locked="true" hidden="false"/>
    </xf>
    <xf numFmtId="164" fontId="70" fillId="0" borderId="109" xfId="35" applyFont="true" applyBorder="true" applyAlignment="true" applyProtection="false">
      <alignment horizontal="left" vertical="center" textRotation="0" wrapText="false" indent="2" shrinkToFit="false"/>
      <protection locked="true" hidden="false"/>
    </xf>
    <xf numFmtId="169" fontId="77" fillId="0" borderId="110" xfId="15" applyFont="true" applyBorder="true" applyAlignment="true" applyProtection="true">
      <alignment horizontal="general" vertical="center" textRotation="0" wrapText="false" indent="0" shrinkToFit="false"/>
      <protection locked="true" hidden="false"/>
    </xf>
    <xf numFmtId="177" fontId="10" fillId="0" borderId="73" xfId="19" applyFont="true" applyBorder="true" applyAlignment="true" applyProtection="true">
      <alignment horizontal="general" vertical="center" textRotation="0" wrapText="false" indent="0" shrinkToFit="false"/>
      <protection locked="true" hidden="false"/>
    </xf>
    <xf numFmtId="164" fontId="51" fillId="0" borderId="72" xfId="0" applyFont="true" applyBorder="true" applyAlignment="false" applyProtection="false">
      <alignment horizontal="general" vertical="bottom" textRotation="0" wrapText="false" indent="0" shrinkToFit="false"/>
      <protection locked="true" hidden="false"/>
    </xf>
    <xf numFmtId="183" fontId="51" fillId="0" borderId="35" xfId="17" applyFont="true" applyBorder="true" applyAlignment="true" applyProtection="true">
      <alignment horizontal="general" vertical="bottom" textRotation="0" wrapText="false" indent="0" shrinkToFit="false"/>
      <protection locked="true" hidden="false"/>
    </xf>
    <xf numFmtId="164" fontId="0" fillId="0" borderId="35" xfId="0" applyFont="false" applyBorder="true" applyAlignment="true" applyProtection="false">
      <alignment horizontal="center" vertical="center" textRotation="0" wrapText="false" indent="0" shrinkToFit="false"/>
      <protection locked="true" hidden="false"/>
    </xf>
    <xf numFmtId="173" fontId="0" fillId="0" borderId="36" xfId="15" applyFont="true" applyBorder="true" applyAlignment="true" applyProtection="true">
      <alignment horizontal="center" vertical="center" textRotation="0" wrapText="false" indent="0" shrinkToFit="false"/>
      <protection locked="true" hidden="false"/>
    </xf>
    <xf numFmtId="173" fontId="0" fillId="0" borderId="0" xfId="15" applyFont="true" applyBorder="true" applyAlignment="true" applyProtection="true">
      <alignment horizontal="center" vertical="center" textRotation="0" wrapText="false" indent="0" shrinkToFit="false"/>
      <protection locked="true" hidden="false"/>
    </xf>
    <xf numFmtId="165" fontId="52" fillId="0" borderId="0" xfId="0" applyFont="true" applyBorder="false" applyAlignment="false" applyProtection="false">
      <alignment horizontal="general" vertical="bottom" textRotation="0" wrapText="false" indent="0" shrinkToFit="false"/>
      <protection locked="true" hidden="false"/>
    </xf>
    <xf numFmtId="169" fontId="24" fillId="15" borderId="73" xfId="15" applyFont="true" applyBorder="true" applyAlignment="true" applyProtection="true">
      <alignment horizontal="general" vertical="center" textRotation="0" wrapText="false" indent="0" shrinkToFit="false"/>
      <protection locked="true" hidden="false"/>
    </xf>
    <xf numFmtId="164" fontId="0" fillId="0" borderId="7" xfId="0" applyFont="false" applyBorder="true" applyAlignment="true" applyProtection="false">
      <alignment horizontal="center" vertical="bottom" textRotation="0" wrapText="false" indent="0" shrinkToFit="false"/>
      <protection locked="true" hidden="false"/>
    </xf>
    <xf numFmtId="164" fontId="52" fillId="0" borderId="111" xfId="0" applyFont="true" applyBorder="true" applyAlignment="true" applyProtection="false">
      <alignment horizontal="center" vertical="bottom" textRotation="0" wrapText="false" indent="0" shrinkToFit="false"/>
      <protection locked="true" hidden="false"/>
    </xf>
    <xf numFmtId="169" fontId="10" fillId="15" borderId="73" xfId="15" applyFont="true" applyBorder="true" applyAlignment="true" applyProtection="true">
      <alignment horizontal="general" vertical="center" textRotation="0" wrapText="false" indent="0" shrinkToFit="false"/>
      <protection locked="true" hidden="false"/>
    </xf>
    <xf numFmtId="169" fontId="51" fillId="0" borderId="34" xfId="15" applyFont="true" applyBorder="true" applyAlignment="true" applyProtection="true">
      <alignment horizontal="center" vertical="center" textRotation="0" wrapText="false" indent="0" shrinkToFit="false"/>
      <protection locked="true" hidden="false"/>
    </xf>
    <xf numFmtId="169" fontId="0" fillId="0" borderId="112" xfId="0" applyFont="false" applyBorder="true" applyAlignment="true" applyProtection="false">
      <alignment horizontal="center" vertical="center" textRotation="0" wrapText="false" indent="0" shrinkToFit="false"/>
      <protection locked="true" hidden="false"/>
    </xf>
    <xf numFmtId="164" fontId="10" fillId="0" borderId="80" xfId="35" applyFont="true" applyBorder="true" applyAlignment="true" applyProtection="false">
      <alignment horizontal="center" vertical="center" textRotation="0" wrapText="false" indent="0" shrinkToFit="false"/>
      <protection locked="true" hidden="false"/>
    </xf>
    <xf numFmtId="164" fontId="10" fillId="0" borderId="69" xfId="35" applyFont="true" applyBorder="true" applyAlignment="true" applyProtection="false">
      <alignment horizontal="general" vertical="center" textRotation="0" wrapText="false" indent="0" shrinkToFit="false"/>
      <protection locked="true" hidden="false"/>
    </xf>
    <xf numFmtId="164" fontId="10" fillId="0" borderId="80" xfId="35" applyFont="true" applyBorder="true" applyAlignment="true" applyProtection="false">
      <alignment horizontal="general" vertical="center" textRotation="0" wrapText="false" indent="0" shrinkToFit="false"/>
      <protection locked="true" hidden="false"/>
    </xf>
    <xf numFmtId="169" fontId="10" fillId="0" borderId="80" xfId="15" applyFont="true" applyBorder="true" applyAlignment="true" applyProtection="true">
      <alignment horizontal="general" vertical="center" textRotation="0" wrapText="false" indent="0" shrinkToFit="false"/>
      <protection locked="true" hidden="false"/>
    </xf>
    <xf numFmtId="164" fontId="18" fillId="0" borderId="19" xfId="35" applyFont="true" applyBorder="true" applyAlignment="true" applyProtection="false">
      <alignment horizontal="left" vertical="center" textRotation="0" wrapText="false" indent="0" shrinkToFit="false"/>
      <protection locked="true" hidden="false"/>
    </xf>
    <xf numFmtId="169" fontId="17" fillId="0" borderId="19" xfId="0" applyFont="true" applyBorder="true" applyAlignment="false" applyProtection="false">
      <alignment horizontal="general" vertical="bottom" textRotation="0" wrapText="false" indent="0" shrinkToFit="false"/>
      <protection locked="true" hidden="false"/>
    </xf>
    <xf numFmtId="164" fontId="10" fillId="0" borderId="19" xfId="35" applyFont="true" applyBorder="true" applyAlignment="true" applyProtection="false">
      <alignment horizontal="general" vertical="center" textRotation="0" wrapText="false" indent="0" shrinkToFit="false"/>
      <protection locked="true" hidden="false"/>
    </xf>
    <xf numFmtId="177" fontId="10" fillId="0" borderId="19" xfId="19" applyFont="true" applyBorder="true" applyAlignment="true" applyProtection="true">
      <alignment horizontal="center" vertical="center" textRotation="0" wrapText="false" indent="0" shrinkToFit="false"/>
      <protection locked="true" hidden="false"/>
    </xf>
    <xf numFmtId="169" fontId="7" fillId="0" borderId="19" xfId="0" applyFont="true" applyBorder="true" applyAlignment="false" applyProtection="false">
      <alignment horizontal="general" vertical="bottom" textRotation="0" wrapText="false" indent="0" shrinkToFit="false"/>
      <protection locked="true" hidden="false"/>
    </xf>
    <xf numFmtId="169" fontId="51" fillId="0" borderId="36" xfId="15" applyFont="true" applyBorder="true" applyAlignment="true" applyProtection="true">
      <alignment horizontal="center" vertical="center" textRotation="0" wrapText="false" indent="0" shrinkToFit="false"/>
      <protection locked="true" hidden="false"/>
    </xf>
    <xf numFmtId="169" fontId="51" fillId="0" borderId="0" xfId="15" applyFont="true" applyBorder="true" applyAlignment="true" applyProtection="true">
      <alignment horizontal="center" vertical="center" textRotation="0" wrapText="false" indent="0" shrinkToFit="false"/>
      <protection locked="true" hidden="false"/>
    </xf>
    <xf numFmtId="177" fontId="0" fillId="0" borderId="0" xfId="19" applyFont="true" applyBorder="true" applyAlignment="true" applyProtection="true">
      <alignment horizontal="general" vertical="bottom" textRotation="0" wrapText="false" indent="0" shrinkToFit="false"/>
      <protection locked="true" hidden="false"/>
    </xf>
    <xf numFmtId="164" fontId="52" fillId="0" borderId="1" xfId="0" applyFont="true" applyBorder="true" applyAlignment="false" applyProtection="false">
      <alignment horizontal="general" vertical="bottom" textRotation="0" wrapText="false" indent="0" shrinkToFit="false"/>
      <protection locked="true" hidden="false"/>
    </xf>
    <xf numFmtId="183" fontId="52" fillId="0" borderId="4" xfId="17" applyFont="true" applyBorder="true" applyAlignment="true" applyProtection="true">
      <alignment horizontal="general" vertical="bottom" textRotation="0" wrapText="false" indent="0" shrinkToFit="false"/>
      <protection locked="true" hidden="false"/>
    </xf>
    <xf numFmtId="169" fontId="51" fillId="0" borderId="60" xfId="15" applyFont="true" applyBorder="true" applyAlignment="true" applyProtection="true">
      <alignment horizontal="center" vertical="center" textRotation="0" wrapText="false" indent="0" shrinkToFit="false"/>
      <protection locked="true" hidden="false"/>
    </xf>
    <xf numFmtId="169" fontId="7" fillId="0" borderId="34" xfId="15" applyFont="true" applyBorder="true" applyAlignment="true" applyProtection="true">
      <alignment horizontal="center" vertical="center" textRotation="0" wrapText="false" indent="0" shrinkToFit="false"/>
      <protection locked="true" hidden="false"/>
    </xf>
    <xf numFmtId="164" fontId="0" fillId="0" borderId="34" xfId="0" applyFont="false" applyBorder="true" applyAlignment="false" applyProtection="false">
      <alignment horizontal="general" vertical="bottom" textRotation="0" wrapText="false" indent="0" shrinkToFit="false"/>
      <protection locked="true" hidden="false"/>
    </xf>
    <xf numFmtId="165" fontId="52" fillId="0" borderId="34" xfId="0" applyFont="true" applyBorder="tru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5" fontId="0" fillId="0" borderId="34" xfId="0" applyFont="false" applyBorder="true" applyAlignment="false" applyProtection="false">
      <alignment horizontal="general" vertical="bottom" textRotation="0" wrapText="false" indent="0" shrinkToFit="false"/>
      <protection locked="true" hidden="false"/>
    </xf>
    <xf numFmtId="164" fontId="0" fillId="0" borderId="36" xfId="0" applyFont="false" applyBorder="true" applyAlignment="false" applyProtection="false">
      <alignment horizontal="general" vertical="bottom" textRotation="0" wrapText="false" indent="0" shrinkToFit="false"/>
      <protection locked="true" hidden="false"/>
    </xf>
    <xf numFmtId="164" fontId="79" fillId="0" borderId="0" xfId="0" applyFont="true" applyBorder="true" applyAlignment="true" applyProtection="false">
      <alignment horizontal="center" vertical="center" textRotation="0" wrapText="false" indent="0" shrinkToFit="false"/>
      <protection locked="true" hidden="false"/>
    </xf>
    <xf numFmtId="164" fontId="0" fillId="0" borderId="45" xfId="0" applyFont="false" applyBorder="true" applyAlignment="false" applyProtection="false">
      <alignment horizontal="general" vertical="bottom" textRotation="0" wrapText="false" indent="0" shrinkToFit="false"/>
      <protection locked="true" hidden="false"/>
    </xf>
    <xf numFmtId="164" fontId="80" fillId="0" borderId="45" xfId="0" applyFont="true" applyBorder="true" applyAlignment="true" applyProtection="false">
      <alignment horizontal="general" vertical="center" textRotation="0" wrapText="true" indent="0" shrinkToFit="false"/>
      <protection locked="true" hidden="false"/>
    </xf>
    <xf numFmtId="164" fontId="80" fillId="0" borderId="19" xfId="0" applyFont="true" applyBorder="true" applyAlignment="true" applyProtection="false">
      <alignment horizontal="center" vertical="center" textRotation="0" wrapText="true" indent="0" shrinkToFit="false"/>
      <protection locked="true" hidden="false"/>
    </xf>
    <xf numFmtId="164" fontId="33" fillId="0" borderId="0" xfId="0" applyFont="true" applyBorder="false" applyAlignment="true" applyProtection="false">
      <alignment horizontal="right" vertical="center" textRotation="0" wrapText="true" indent="0" shrinkToFit="false"/>
      <protection locked="true" hidden="false"/>
    </xf>
    <xf numFmtId="164" fontId="48" fillId="0" borderId="0" xfId="0" applyFont="true" applyBorder="false" applyAlignment="true" applyProtection="false">
      <alignment horizontal="right" vertical="bottom" textRotation="0" wrapText="false" indent="0" shrinkToFit="false"/>
      <protection locked="true" hidden="false"/>
    </xf>
    <xf numFmtId="164" fontId="48" fillId="0" borderId="0" xfId="0" applyFont="true" applyBorder="false" applyAlignment="false" applyProtection="false">
      <alignment horizontal="general" vertical="bottom" textRotation="0" wrapText="false" indent="0" shrinkToFit="false"/>
      <protection locked="true" hidden="false"/>
    </xf>
    <xf numFmtId="164" fontId="48" fillId="0" borderId="19" xfId="0" applyFont="true" applyBorder="true" applyAlignment="true" applyProtection="false">
      <alignment horizontal="center" vertical="bottom" textRotation="0" wrapText="false" indent="0" shrinkToFit="false"/>
      <protection locked="true" hidden="false"/>
    </xf>
    <xf numFmtId="164" fontId="27" fillId="35" borderId="19" xfId="0" applyFont="true" applyBorder="true" applyAlignment="true" applyProtection="false">
      <alignment horizontal="center" vertical="bottom" textRotation="0" wrapText="false" indent="0" shrinkToFit="false"/>
      <protection locked="true" hidden="false"/>
    </xf>
    <xf numFmtId="164" fontId="81" fillId="36" borderId="19" xfId="0" applyFont="true" applyBorder="true" applyAlignment="true" applyProtection="false">
      <alignment horizontal="center" vertical="center" textRotation="0" wrapText="false" indent="0" shrinkToFit="false"/>
      <protection locked="true" hidden="false"/>
    </xf>
    <xf numFmtId="164" fontId="81" fillId="36" borderId="19"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27" fillId="0" borderId="27" xfId="0" applyFont="true" applyBorder="true" applyAlignment="true" applyProtection="false">
      <alignment horizontal="center" vertical="bottom" textRotation="0" wrapText="false" indent="0" shrinkToFit="false"/>
      <protection locked="true" hidden="false"/>
    </xf>
    <xf numFmtId="164" fontId="81" fillId="36" borderId="27" xfId="0" applyFont="true" applyBorder="true" applyAlignment="true" applyProtection="false">
      <alignment horizontal="center" vertical="bottom" textRotation="0" wrapText="false" indent="0" shrinkToFit="false"/>
      <protection locked="true" hidden="false"/>
    </xf>
    <xf numFmtId="164" fontId="0" fillId="0" borderId="113" xfId="0" applyFont="true" applyBorder="true" applyAlignment="true" applyProtection="false">
      <alignment horizontal="left" vertical="bottom" textRotation="0" wrapText="false" indent="0" shrinkToFit="false"/>
      <protection locked="true" hidden="false"/>
    </xf>
    <xf numFmtId="164" fontId="0" fillId="0" borderId="114" xfId="0" applyFont="false" applyBorder="true" applyAlignment="true" applyProtection="false">
      <alignment horizontal="center" vertical="bottom" textRotation="0" wrapText="false" indent="0" shrinkToFit="false"/>
      <protection locked="true" hidden="false"/>
    </xf>
    <xf numFmtId="164" fontId="0" fillId="0" borderId="115" xfId="0" applyFont="false" applyBorder="true" applyAlignment="true" applyProtection="false">
      <alignment horizontal="center" vertical="bottom" textRotation="0" wrapText="false" indent="0" shrinkToFit="false"/>
      <protection locked="true" hidden="false"/>
    </xf>
    <xf numFmtId="164" fontId="0" fillId="0" borderId="116" xfId="0" applyFont="true" applyBorder="true" applyAlignment="true" applyProtection="false">
      <alignment horizontal="left" vertical="bottom" textRotation="0" wrapText="false" indent="0" shrinkToFit="false"/>
      <protection locked="true" hidden="false"/>
    </xf>
    <xf numFmtId="164" fontId="0" fillId="0" borderId="117" xfId="0" applyFont="false" applyBorder="true" applyAlignment="true" applyProtection="false">
      <alignment horizontal="center" vertical="bottom" textRotation="0" wrapText="false" indent="0" shrinkToFit="false"/>
      <protection locked="true" hidden="false"/>
    </xf>
    <xf numFmtId="164" fontId="0" fillId="0" borderId="118" xfId="0" applyFont="false" applyBorder="true" applyAlignment="true" applyProtection="false">
      <alignment horizontal="center" vertical="bottom" textRotation="0" wrapText="false" indent="0" shrinkToFit="false"/>
      <protection locked="true" hidden="false"/>
    </xf>
    <xf numFmtId="164" fontId="0" fillId="0" borderId="119" xfId="0" applyFont="false" applyBorder="true" applyAlignment="true" applyProtection="false">
      <alignment horizontal="center" vertical="bottom" textRotation="0" wrapText="false" indent="0" shrinkToFit="false"/>
      <protection locked="true" hidden="false"/>
    </xf>
    <xf numFmtId="164" fontId="81" fillId="36" borderId="116" xfId="0" applyFont="true" applyBorder="true" applyAlignment="true" applyProtection="false">
      <alignment horizontal="left" vertical="bottom" textRotation="0" wrapText="false" indent="0" shrinkToFit="false"/>
      <protection locked="true" hidden="false"/>
    </xf>
    <xf numFmtId="164" fontId="81" fillId="36" borderId="120" xfId="0" applyFont="true" applyBorder="true" applyAlignment="true" applyProtection="false">
      <alignment horizontal="center" vertical="bottom" textRotation="0" wrapText="false" indent="0" shrinkToFit="false"/>
      <protection locked="true" hidden="false"/>
    </xf>
    <xf numFmtId="164" fontId="81" fillId="36" borderId="119" xfId="0" applyFont="true" applyBorder="true" applyAlignment="true" applyProtection="false">
      <alignment horizontal="center" vertical="bottom" textRotation="0" wrapText="false" indent="0" shrinkToFit="false"/>
      <protection locked="true" hidden="false"/>
    </xf>
    <xf numFmtId="164" fontId="0" fillId="0" borderId="121" xfId="0" applyFont="true" applyBorder="true" applyAlignment="true" applyProtection="false">
      <alignment horizontal="left" vertical="bottom" textRotation="0" wrapText="false" indent="0" shrinkToFit="false"/>
      <protection locked="true" hidden="false"/>
    </xf>
    <xf numFmtId="164" fontId="0" fillId="0" borderId="120" xfId="0" applyFont="false" applyBorder="true" applyAlignment="true" applyProtection="false">
      <alignment horizontal="center" vertical="bottom" textRotation="0" wrapText="false" indent="0" shrinkToFit="false"/>
      <protection locked="true" hidden="false"/>
    </xf>
    <xf numFmtId="164" fontId="0" fillId="0" borderId="122" xfId="0" applyFont="true" applyBorder="true" applyAlignment="true" applyProtection="false">
      <alignment horizontal="left" vertical="bottom" textRotation="0" wrapText="false" indent="0" shrinkToFit="false"/>
      <protection locked="true" hidden="false"/>
    </xf>
    <xf numFmtId="168" fontId="27" fillId="0" borderId="123" xfId="19" applyFont="true" applyBorder="true" applyAlignment="true" applyProtection="true">
      <alignment horizontal="center" vertical="bottom" textRotation="0" wrapText="false" indent="0" shrinkToFit="false"/>
      <protection locked="true" hidden="false"/>
    </xf>
    <xf numFmtId="168" fontId="27" fillId="0" borderId="124" xfId="19" applyFont="true" applyBorder="true" applyAlignment="true" applyProtection="true">
      <alignment horizontal="center" vertical="bottom" textRotation="0" wrapText="false" indent="0" shrinkToFit="false"/>
      <protection locked="true" hidden="false"/>
    </xf>
    <xf numFmtId="194" fontId="0" fillId="0" borderId="120" xfId="0" applyFont="false" applyBorder="true" applyAlignment="true" applyProtection="false">
      <alignment horizontal="center" vertical="bottom" textRotation="0" wrapText="false" indent="0" shrinkToFit="false"/>
      <protection locked="true" hidden="false"/>
    </xf>
    <xf numFmtId="168" fontId="0" fillId="0" borderId="0" xfId="19" applyFont="true" applyBorder="true" applyAlignment="true" applyProtection="true">
      <alignment horizontal="center" vertical="bottom" textRotation="0" wrapText="false" indent="0" shrinkToFit="false"/>
      <protection locked="true" hidden="false"/>
    </xf>
    <xf numFmtId="168" fontId="0" fillId="0" borderId="0" xfId="0" applyFont="false" applyBorder="false" applyAlignment="true" applyProtection="false">
      <alignment horizontal="right" vertical="bottom" textRotation="0" wrapText="false" indent="0" shrinkToFit="false"/>
      <protection locked="true" hidden="false"/>
    </xf>
    <xf numFmtId="164" fontId="81" fillId="36" borderId="122" xfId="0" applyFont="true" applyBorder="true" applyAlignment="true" applyProtection="false">
      <alignment horizontal="left" vertical="bottom" textRotation="0" wrapText="false" indent="0" shrinkToFit="false"/>
      <protection locked="true" hidden="false"/>
    </xf>
    <xf numFmtId="194" fontId="81" fillId="36" borderId="123" xfId="0" applyFont="true" applyBorder="true" applyAlignment="true" applyProtection="false">
      <alignment horizontal="center" vertical="bottom" textRotation="0" wrapText="false" indent="0" shrinkToFit="false"/>
      <protection locked="true" hidden="false"/>
    </xf>
    <xf numFmtId="194" fontId="81" fillId="36" borderId="124" xfId="0" applyFont="true" applyBorder="true" applyAlignment="true" applyProtection="false">
      <alignment horizontal="center" vertical="bottom" textRotation="0" wrapText="false" indent="0" shrinkToFit="false"/>
      <protection locked="true" hidden="false"/>
    </xf>
    <xf numFmtId="175" fontId="6" fillId="0" borderId="0" xfId="0" applyFont="true" applyBorder="false" applyAlignment="true" applyProtection="false">
      <alignment horizontal="center" vertical="center" textRotation="0" wrapText="false" indent="0" shrinkToFit="false"/>
      <protection locked="true" hidden="false"/>
    </xf>
    <xf numFmtId="175" fontId="6" fillId="0" borderId="38" xfId="0" applyFont="true" applyBorder="true" applyAlignment="true" applyProtection="false">
      <alignment horizontal="center" vertical="center" textRotation="0" wrapText="false" indent="0" shrinkToFit="false"/>
      <protection locked="true" hidden="false"/>
    </xf>
    <xf numFmtId="164" fontId="0" fillId="0" borderId="28" xfId="0" applyFont="false" applyBorder="true" applyAlignment="false" applyProtection="false">
      <alignment horizontal="general" vertical="bottom" textRotation="0" wrapText="false" indent="0" shrinkToFit="false"/>
      <protection locked="true" hidden="false"/>
    </xf>
    <xf numFmtId="164" fontId="0" fillId="0" borderId="7" xfId="0" applyFont="false" applyBorder="true" applyAlignment="false" applyProtection="false">
      <alignment horizontal="general" vertical="bottom" textRotation="0" wrapText="false" indent="0" shrinkToFit="false"/>
      <protection locked="true" hidden="false"/>
    </xf>
    <xf numFmtId="164" fontId="11" fillId="0" borderId="27" xfId="0" applyFont="tru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11" fillId="0" borderId="7" xfId="0" applyFont="true" applyBorder="true" applyAlignment="true" applyProtection="false">
      <alignment horizontal="center" vertical="center" textRotation="0" wrapText="false" indent="0" shrinkToFit="false"/>
      <protection locked="true" hidden="false"/>
    </xf>
    <xf numFmtId="164" fontId="11" fillId="0" borderId="0" xfId="0" applyFont="true" applyBorder="false" applyAlignment="true" applyProtection="false">
      <alignment horizontal="center" vertical="center" textRotation="0" wrapText="false" indent="0" shrinkToFit="false"/>
      <protection locked="true" hidden="false"/>
    </xf>
    <xf numFmtId="164" fontId="11" fillId="0" borderId="6" xfId="0" applyFont="true" applyBorder="true" applyAlignment="true" applyProtection="false">
      <alignment horizontal="left" vertical="center" textRotation="0" wrapText="false" indent="0" shrinkToFit="false"/>
      <protection locked="true" hidden="false"/>
    </xf>
    <xf numFmtId="164" fontId="6" fillId="0" borderId="7" xfId="0" applyFont="true" applyBorder="true" applyAlignment="true" applyProtection="false">
      <alignment horizontal="center" vertical="center" textRotation="0" wrapText="false" indent="0" shrinkToFit="false"/>
      <protection locked="true" hidden="false"/>
    </xf>
    <xf numFmtId="164" fontId="6" fillId="0" borderId="6" xfId="0" applyFont="true" applyBorder="true" applyAlignment="true" applyProtection="false">
      <alignment horizontal="left" vertical="center" textRotation="0" wrapText="false" indent="0" shrinkToFit="false"/>
      <protection locked="true" hidden="false"/>
    </xf>
    <xf numFmtId="164" fontId="6" fillId="0" borderId="0" xfId="0" applyFont="true" applyBorder="false" applyAlignment="true" applyProtection="false">
      <alignment horizontal="left" vertical="center" textRotation="0" wrapText="false" indent="0" shrinkToFit="false"/>
      <protection locked="true" hidden="false"/>
    </xf>
    <xf numFmtId="164" fontId="6" fillId="0" borderId="62" xfId="0" applyFont="true" applyBorder="true" applyAlignment="true" applyProtection="false">
      <alignment horizontal="center" vertical="center" textRotation="0" wrapText="false" indent="0" shrinkToFit="false"/>
      <protection locked="true" hidden="false"/>
    </xf>
    <xf numFmtId="175" fontId="6" fillId="0" borderId="47" xfId="0" applyFont="true" applyBorder="true" applyAlignment="true" applyProtection="false">
      <alignment horizontal="center" vertical="center" textRotation="0" wrapText="false" indent="0" shrinkToFit="false"/>
      <protection locked="true" hidden="false"/>
    </xf>
    <xf numFmtId="164" fontId="6" fillId="0" borderId="47" xfId="0" applyFont="true" applyBorder="true" applyAlignment="true" applyProtection="false">
      <alignment horizontal="left" vertical="center" textRotation="0" wrapText="false" indent="0" shrinkToFit="false"/>
      <protection locked="true" hidden="false"/>
    </xf>
    <xf numFmtId="164" fontId="6" fillId="0" borderId="15" xfId="0" applyFont="true" applyBorder="true" applyAlignment="true" applyProtection="false">
      <alignment horizontal="left" vertical="center" textRotation="0" wrapText="false" indent="0" shrinkToFit="false"/>
      <protection locked="true" hidden="false"/>
    </xf>
    <xf numFmtId="164" fontId="0" fillId="0" borderId="62" xfId="0" applyFont="false" applyBorder="true" applyAlignment="false" applyProtection="false">
      <alignment horizontal="general" vertical="bottom" textRotation="0" wrapText="false" indent="0" shrinkToFit="false"/>
      <protection locked="true" hidden="false"/>
    </xf>
    <xf numFmtId="164" fontId="0" fillId="0" borderId="47" xfId="0" applyFont="false" applyBorder="true" applyAlignment="false" applyProtection="false">
      <alignment horizontal="general" vertical="bottom" textRotation="0" wrapText="false" indent="0" shrinkToFit="false"/>
      <protection locked="true" hidden="false"/>
    </xf>
    <xf numFmtId="164" fontId="0" fillId="0" borderId="15" xfId="0" applyFont="fals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28" fillId="0" borderId="111" xfId="0" applyFont="true" applyBorder="true" applyAlignment="true" applyProtection="false">
      <alignment horizontal="center" vertical="center" textRotation="0" wrapText="true" indent="0" shrinkToFit="false"/>
      <protection locked="true" hidden="false"/>
    </xf>
    <xf numFmtId="164" fontId="34" fillId="0" borderId="98" xfId="0" applyFont="true" applyBorder="true" applyAlignment="true" applyProtection="false">
      <alignment horizontal="center" vertical="center" textRotation="0" wrapText="true" indent="0" shrinkToFit="false"/>
      <protection locked="true" hidden="false"/>
    </xf>
    <xf numFmtId="164" fontId="34" fillId="0" borderId="101" xfId="0" applyFont="true" applyBorder="true" applyAlignment="true" applyProtection="false">
      <alignment horizontal="center" vertical="center" textRotation="0" wrapText="true" indent="0" shrinkToFit="false"/>
      <protection locked="true" hidden="false"/>
    </xf>
    <xf numFmtId="164" fontId="34" fillId="0" borderId="12" xfId="0" applyFont="true" applyBorder="true" applyAlignment="true" applyProtection="false">
      <alignment horizontal="center" vertical="center" textRotation="0" wrapText="true" indent="0" shrinkToFit="false"/>
      <protection locked="true" hidden="false"/>
    </xf>
    <xf numFmtId="164" fontId="34" fillId="0" borderId="29" xfId="0" applyFont="true" applyBorder="true" applyAlignment="true" applyProtection="false">
      <alignment horizontal="center" vertical="center" textRotation="0" wrapText="true" indent="0" shrinkToFit="false"/>
      <protection locked="true" hidden="false"/>
    </xf>
    <xf numFmtId="164" fontId="33" fillId="9" borderId="37" xfId="0" applyFont="true" applyBorder="true" applyAlignment="true" applyProtection="false">
      <alignment horizontal="center" vertical="center" textRotation="0" wrapText="true" indent="0" shrinkToFit="false"/>
      <protection locked="true" hidden="false"/>
    </xf>
    <xf numFmtId="164" fontId="33" fillId="9" borderId="99" xfId="0" applyFont="true" applyBorder="true" applyAlignment="true" applyProtection="false">
      <alignment horizontal="left" vertical="center" textRotation="0" wrapText="true" indent="0" shrinkToFit="false"/>
      <protection locked="true" hidden="false"/>
    </xf>
    <xf numFmtId="164" fontId="33" fillId="9" borderId="99" xfId="0" applyFont="true" applyBorder="true" applyAlignment="true" applyProtection="false">
      <alignment horizontal="center" vertical="center" textRotation="0" wrapText="true" indent="0" shrinkToFit="false"/>
      <protection locked="true" hidden="false"/>
    </xf>
    <xf numFmtId="164" fontId="33" fillId="9" borderId="100" xfId="0" applyFont="true" applyBorder="true" applyAlignment="true" applyProtection="false">
      <alignment horizontal="center" vertical="center" textRotation="0" wrapText="true" indent="0" shrinkToFit="false"/>
      <protection locked="true" hidden="false"/>
    </xf>
    <xf numFmtId="164" fontId="4" fillId="0" borderId="103" xfId="0" applyFont="true" applyBorder="true" applyAlignment="true" applyProtection="false">
      <alignment horizontal="center" vertical="center" textRotation="0" wrapText="true" indent="0" shrinkToFit="false"/>
      <protection locked="true" hidden="false"/>
    </xf>
    <xf numFmtId="164" fontId="4" fillId="0" borderId="43" xfId="0" applyFont="true" applyBorder="true" applyAlignment="true" applyProtection="false">
      <alignment horizontal="center" vertical="center" textRotation="0" wrapText="true" indent="0" shrinkToFit="false"/>
      <protection locked="true" hidden="false"/>
    </xf>
    <xf numFmtId="172" fontId="4" fillId="0" borderId="43" xfId="15" applyFont="true" applyBorder="true" applyAlignment="true" applyProtection="true">
      <alignment horizontal="center" vertical="center" textRotation="0" wrapText="true" indent="0" shrinkToFit="false"/>
      <protection locked="false" hidden="false"/>
    </xf>
    <xf numFmtId="172" fontId="4" fillId="0" borderId="104" xfId="15" applyFont="true" applyBorder="true" applyAlignment="true" applyProtection="true">
      <alignment horizontal="center" vertical="center" textRotation="0" wrapText="true" indent="0" shrinkToFit="false"/>
      <protection locked="true" hidden="false"/>
    </xf>
    <xf numFmtId="174" fontId="38" fillId="0" borderId="101" xfId="0" applyFont="true" applyBorder="true" applyAlignment="true" applyProtection="false">
      <alignment horizontal="justify" vertical="center" textRotation="0" wrapText="true" indent="0" shrinkToFit="false"/>
      <protection locked="true" hidden="false"/>
    </xf>
    <xf numFmtId="172" fontId="4" fillId="0" borderId="101" xfId="15" applyFont="true" applyBorder="true" applyAlignment="true" applyProtection="true">
      <alignment horizontal="center" vertical="center" textRotation="0" wrapText="true" indent="0" shrinkToFit="false"/>
      <protection locked="false" hidden="false"/>
    </xf>
    <xf numFmtId="174" fontId="38" fillId="0" borderId="43" xfId="0" applyFont="true" applyBorder="true" applyAlignment="true" applyProtection="false">
      <alignment horizontal="justify" vertical="center" textRotation="0" wrapText="true" indent="0" shrinkToFit="false"/>
      <protection locked="true" hidden="false"/>
    </xf>
    <xf numFmtId="164" fontId="4" fillId="0" borderId="105" xfId="0" applyFont="true" applyBorder="true" applyAlignment="true" applyProtection="false">
      <alignment horizontal="center" vertical="center" textRotation="0" wrapText="true" indent="0" shrinkToFit="false"/>
      <protection locked="true" hidden="false"/>
    </xf>
    <xf numFmtId="164" fontId="38" fillId="0" borderId="106" xfId="0" applyFont="true" applyBorder="true" applyAlignment="true" applyProtection="false">
      <alignment horizontal="justify" vertical="center" textRotation="0" wrapText="true" indent="0" shrinkToFit="false"/>
      <protection locked="true" hidden="false"/>
    </xf>
    <xf numFmtId="164" fontId="4" fillId="0" borderId="106" xfId="0" applyFont="true" applyBorder="true" applyAlignment="true" applyProtection="false">
      <alignment horizontal="center" vertical="center" textRotation="0" wrapText="true" indent="0" shrinkToFit="false"/>
      <protection locked="true" hidden="false"/>
    </xf>
    <xf numFmtId="172" fontId="4" fillId="0" borderId="106" xfId="15" applyFont="true" applyBorder="true" applyAlignment="true" applyProtection="true">
      <alignment horizontal="center" vertical="center" textRotation="0" wrapText="true" indent="0" shrinkToFit="false"/>
      <protection locked="false" hidden="false"/>
    </xf>
    <xf numFmtId="172" fontId="4" fillId="0" borderId="107" xfId="15" applyFont="true" applyBorder="true" applyAlignment="true" applyProtection="true">
      <alignment horizontal="center" vertical="center" textRotation="0" wrapText="true" indent="0" shrinkToFit="false"/>
      <protection locked="true" hidden="false"/>
    </xf>
    <xf numFmtId="164" fontId="4" fillId="0" borderId="23" xfId="0" applyFont="true" applyBorder="true" applyAlignment="true" applyProtection="false">
      <alignment horizontal="center" vertical="center" textRotation="0" wrapText="true" indent="0" shrinkToFit="false"/>
      <protection locked="true" hidden="false"/>
    </xf>
    <xf numFmtId="164" fontId="38" fillId="0" borderId="16" xfId="0" applyFont="true" applyBorder="true" applyAlignment="true" applyProtection="false">
      <alignment horizontal="justify" vertical="center" textRotation="0" wrapText="true" indent="0" shrinkToFit="false"/>
      <protection locked="true" hidden="false"/>
    </xf>
    <xf numFmtId="164" fontId="4" fillId="0" borderId="16" xfId="0" applyFont="true" applyBorder="true" applyAlignment="true" applyProtection="false">
      <alignment horizontal="center" vertical="center" textRotation="0" wrapText="true" indent="0" shrinkToFit="false"/>
      <protection locked="true" hidden="false"/>
    </xf>
    <xf numFmtId="172" fontId="4" fillId="0" borderId="16" xfId="15" applyFont="true" applyBorder="true" applyAlignment="true" applyProtection="true">
      <alignment horizontal="center" vertical="center" textRotation="0" wrapText="true" indent="0" shrinkToFit="false"/>
      <protection locked="false" hidden="false"/>
    </xf>
    <xf numFmtId="172" fontId="4" fillId="0" borderId="17" xfId="15" applyFont="true" applyBorder="true" applyAlignment="true" applyProtection="true">
      <alignment horizontal="center" vertical="center" textRotation="0" wrapText="true" indent="0" shrinkToFit="false"/>
      <protection locked="true" hidden="false"/>
    </xf>
    <xf numFmtId="164" fontId="33" fillId="9" borderId="98" xfId="0" applyFont="true" applyBorder="true" applyAlignment="true" applyProtection="false">
      <alignment horizontal="center" vertical="center" textRotation="0" wrapText="true" indent="0" shrinkToFit="false"/>
      <protection locked="true" hidden="false"/>
    </xf>
    <xf numFmtId="164" fontId="33" fillId="9" borderId="101" xfId="0" applyFont="true" applyBorder="true" applyAlignment="true" applyProtection="false">
      <alignment horizontal="left" vertical="center" textRotation="0" wrapText="true" indent="0" shrinkToFit="false"/>
      <protection locked="true" hidden="false"/>
    </xf>
    <xf numFmtId="164" fontId="33" fillId="9" borderId="101" xfId="0" applyFont="true" applyBorder="true" applyAlignment="true" applyProtection="false">
      <alignment horizontal="center" vertical="center" textRotation="0" wrapText="true" indent="0" shrinkToFit="false"/>
      <protection locked="true" hidden="false"/>
    </xf>
    <xf numFmtId="164" fontId="33" fillId="9" borderId="102" xfId="0" applyFont="true" applyBorder="true" applyAlignment="true" applyProtection="false">
      <alignment horizontal="center" vertical="center" textRotation="0" wrapText="true" indent="0" shrinkToFit="false"/>
      <protection locked="true" hidden="false"/>
    </xf>
    <xf numFmtId="169" fontId="7" fillId="0" borderId="0" xfId="0" applyFont="true" applyBorder="false" applyAlignment="true" applyProtection="false">
      <alignment horizontal="center" vertical="bottom" textRotation="0" wrapText="false" indent="0" shrinkToFit="false"/>
      <protection locked="true" hidden="false"/>
    </xf>
    <xf numFmtId="164" fontId="4" fillId="0" borderId="27" xfId="0" applyFont="true" applyBorder="true" applyAlignment="true" applyProtection="false">
      <alignment horizontal="center" vertical="center" textRotation="0" wrapText="true" indent="0" shrinkToFit="false"/>
      <protection locked="true" hidden="false"/>
    </xf>
    <xf numFmtId="164" fontId="38" fillId="0" borderId="27" xfId="0" applyFont="true" applyBorder="true" applyAlignment="true" applyProtection="false">
      <alignment horizontal="justify" vertical="center" textRotation="0" wrapText="true" indent="0" shrinkToFit="false"/>
      <protection locked="true" hidden="false"/>
    </xf>
    <xf numFmtId="172" fontId="4" fillId="0" borderId="27" xfId="15" applyFont="true" applyBorder="true" applyAlignment="true" applyProtection="true">
      <alignment horizontal="center" vertical="center" textRotation="0" wrapText="true" indent="0" shrinkToFit="false"/>
      <protection locked="false" hidden="false"/>
    </xf>
    <xf numFmtId="172" fontId="4" fillId="0" borderId="27" xfId="15" applyFont="true" applyBorder="true" applyAlignment="true" applyProtection="true">
      <alignment horizontal="center" vertical="center" textRotation="0" wrapText="true" indent="0" shrinkToFit="false"/>
      <protection locked="true" hidden="false"/>
    </xf>
    <xf numFmtId="172" fontId="4" fillId="0" borderId="43" xfId="15" applyFont="true" applyBorder="true" applyAlignment="true" applyProtection="true">
      <alignment horizontal="center" vertical="center" textRotation="0" wrapText="true" indent="0" shrinkToFit="false"/>
      <protection locked="true" hidden="false"/>
    </xf>
    <xf numFmtId="168" fontId="7" fillId="0" borderId="0" xfId="0" applyFont="true" applyBorder="false" applyAlignment="false" applyProtection="false">
      <alignment horizontal="general" vertical="bottom" textRotation="0" wrapText="false" indent="0" shrinkToFit="false"/>
      <protection locked="true" hidden="false"/>
    </xf>
    <xf numFmtId="195" fontId="7" fillId="0" borderId="0" xfId="15" applyFont="true" applyBorder="true" applyAlignment="true" applyProtection="true">
      <alignment horizontal="general" vertical="bottom" textRotation="0" wrapText="false" indent="0" shrinkToFit="false"/>
      <protection locked="true" hidden="false"/>
    </xf>
    <xf numFmtId="168" fontId="7" fillId="0" borderId="0" xfId="19" applyFont="true" applyBorder="true" applyAlignment="true" applyProtection="true">
      <alignment horizontal="general" vertical="bottom" textRotation="0" wrapText="false" indent="0" shrinkToFit="false"/>
      <protection locked="true" hidden="false"/>
    </xf>
    <xf numFmtId="164" fontId="0" fillId="0" borderId="47" xfId="0" applyFont="true" applyBorder="true" applyAlignment="true" applyProtection="false">
      <alignment horizontal="general" vertical="bottom" textRotation="0" wrapText="true" indent="0" shrinkToFit="false"/>
      <protection locked="true" hidden="false"/>
    </xf>
    <xf numFmtId="164" fontId="27" fillId="0" borderId="19" xfId="0" applyFont="true" applyBorder="true" applyAlignment="true" applyProtection="false">
      <alignment horizontal="center" vertical="center" textRotation="0" wrapText="true" indent="0" shrinkToFit="false"/>
      <protection locked="true" hidden="false"/>
    </xf>
    <xf numFmtId="164" fontId="27" fillId="0" borderId="19" xfId="0" applyFont="true" applyBorder="true" applyAlignment="true" applyProtection="false">
      <alignment horizontal="center" vertical="center" textRotation="0" wrapText="false" indent="0" shrinkToFit="false"/>
      <protection locked="true" hidden="false"/>
    </xf>
    <xf numFmtId="164" fontId="0" fillId="0" borderId="19" xfId="0" applyFont="true" applyBorder="true" applyAlignment="true" applyProtection="false">
      <alignment horizontal="general" vertical="bottom" textRotation="0" wrapText="true" indent="0" shrinkToFit="false"/>
      <protection locked="true" hidden="false"/>
    </xf>
    <xf numFmtId="196" fontId="0" fillId="0" borderId="19" xfId="0" applyFont="false" applyBorder="true" applyAlignment="true" applyProtection="false">
      <alignment horizontal="center" vertical="bottom" textRotation="0" wrapText="false" indent="0" shrinkToFit="false"/>
      <protection locked="true" hidden="false"/>
    </xf>
    <xf numFmtId="164" fontId="0" fillId="0" borderId="19" xfId="0" applyFont="true" applyBorder="true" applyAlignment="true" applyProtection="false">
      <alignment horizontal="center" vertical="bottom" textRotation="0" wrapText="false" indent="0" shrinkToFit="false"/>
      <protection locked="true" hidden="false"/>
    </xf>
    <xf numFmtId="197" fontId="0" fillId="0" borderId="19" xfId="0" applyFont="false" applyBorder="true" applyAlignment="true" applyProtection="false">
      <alignment horizontal="center" vertical="bottom" textRotation="0" wrapText="false" indent="0" shrinkToFit="false"/>
      <protection locked="true" hidden="false"/>
    </xf>
    <xf numFmtId="177" fontId="52" fillId="0" borderId="24" xfId="0" applyFont="true" applyBorder="true" applyAlignment="true" applyProtection="false">
      <alignment horizontal="general" vertical="center" textRotation="0" wrapText="true" indent="0" shrinkToFit="false"/>
      <protection locked="true" hidden="false"/>
    </xf>
    <xf numFmtId="164" fontId="0" fillId="5" borderId="0" xfId="0" applyFont="true" applyBorder="false" applyAlignment="true" applyProtection="false">
      <alignment horizontal="center" vertical="center" textRotation="0" wrapText="true" indent="0" shrinkToFit="false"/>
      <protection locked="true" hidden="false"/>
    </xf>
    <xf numFmtId="164" fontId="18" fillId="22" borderId="0" xfId="42" applyFont="true" applyBorder="false" applyAlignment="true" applyProtection="false">
      <alignment horizontal="center" vertical="center" textRotation="0" wrapText="false" indent="0" shrinkToFit="false"/>
      <protection locked="true" hidden="false"/>
    </xf>
    <xf numFmtId="177" fontId="0" fillId="0" borderId="19" xfId="0" applyFont="false" applyBorder="true" applyAlignment="true" applyProtection="false">
      <alignment horizontal="center" vertical="center" textRotation="0" wrapText="false" indent="0" shrinkToFit="false"/>
      <protection locked="true" hidden="false"/>
    </xf>
    <xf numFmtId="164" fontId="82" fillId="0" borderId="19" xfId="0" applyFont="true" applyBorder="true" applyAlignment="true" applyProtection="false">
      <alignment horizontal="center" vertical="center" textRotation="0" wrapText="false" indent="0" shrinkToFit="false"/>
      <protection locked="true" hidden="false"/>
    </xf>
    <xf numFmtId="188" fontId="82" fillId="0" borderId="19"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84" fontId="0" fillId="0" borderId="0" xfId="0" applyFont="false" applyBorder="false" applyAlignment="false" applyProtection="false">
      <alignment horizontal="general" vertical="bottom" textRotation="0" wrapText="false" indent="0" shrinkToFit="false"/>
      <protection locked="true" hidden="false"/>
    </xf>
    <xf numFmtId="164" fontId="83" fillId="5" borderId="19" xfId="0" applyFont="true" applyBorder="true" applyAlignment="false" applyProtection="false">
      <alignment horizontal="general" vertical="bottom" textRotation="0" wrapText="false" indent="0" shrinkToFit="false"/>
      <protection locked="true" hidden="false"/>
    </xf>
    <xf numFmtId="188" fontId="83" fillId="0" borderId="19" xfId="0" applyFont="true" applyBorder="true" applyAlignment="false" applyProtection="false">
      <alignment horizontal="general" vertical="bottom" textRotation="0" wrapText="false" indent="0" shrinkToFit="false"/>
      <protection locked="true" hidden="false"/>
    </xf>
    <xf numFmtId="176" fontId="0" fillId="0" borderId="0" xfId="19" applyFont="true" applyBorder="true" applyAlignment="true" applyProtection="true">
      <alignment horizontal="general" vertical="bottom" textRotation="0" wrapText="false" indent="0" shrinkToFit="false"/>
      <protection locked="true" hidden="false"/>
    </xf>
    <xf numFmtId="164" fontId="83" fillId="0" borderId="19" xfId="0" applyFont="true" applyBorder="true" applyAlignment="false" applyProtection="false">
      <alignment horizontal="general" vertical="bottom" textRotation="0" wrapText="false" indent="0" shrinkToFit="false"/>
      <protection locked="true" hidden="false"/>
    </xf>
    <xf numFmtId="164" fontId="82" fillId="0" borderId="0" xfId="0" applyFont="true" applyBorder="false" applyAlignment="true" applyProtection="false">
      <alignment horizontal="center" vertical="center" textRotation="0" wrapText="false" indent="0" shrinkToFit="false"/>
      <protection locked="true" hidden="false"/>
    </xf>
    <xf numFmtId="164" fontId="83" fillId="0" borderId="0" xfId="0" applyFont="true" applyBorder="false" applyAlignment="false" applyProtection="false">
      <alignment horizontal="general" vertical="bottom" textRotation="0" wrapText="false" indent="0" shrinkToFit="false"/>
      <protection locked="true" hidden="false"/>
    </xf>
    <xf numFmtId="164" fontId="83" fillId="5" borderId="27" xfId="0" applyFont="true" applyBorder="true" applyAlignment="false" applyProtection="false">
      <alignment horizontal="general" vertical="bottom" textRotation="0" wrapText="false" indent="0" shrinkToFit="false"/>
      <protection locked="true" hidden="false"/>
    </xf>
    <xf numFmtId="188" fontId="83" fillId="0" borderId="27" xfId="0" applyFont="true" applyBorder="true" applyAlignment="false" applyProtection="false">
      <alignment horizontal="general" vertical="bottom" textRotation="0" wrapText="false" indent="0" shrinkToFit="false"/>
      <protection locked="true" hidden="false"/>
    </xf>
    <xf numFmtId="164" fontId="83" fillId="5" borderId="16"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1" fillId="0" borderId="0" xfId="0" applyFont="true" applyBorder="false" applyAlignment="true" applyProtection="false">
      <alignment horizontal="general" vertical="center" textRotation="0" wrapText="false" indent="0" shrinkToFit="false"/>
      <protection locked="true" hidden="false"/>
    </xf>
    <xf numFmtId="164" fontId="18" fillId="22" borderId="0" xfId="42" applyFont="true" applyBorder="false" applyAlignment="true" applyProtection="false">
      <alignment horizontal="center" vertical="center" textRotation="0" wrapText="true" indent="0" shrinkToFit="false"/>
      <protection locked="true" hidden="false"/>
    </xf>
    <xf numFmtId="183" fontId="0" fillId="0" borderId="0" xfId="17" applyFont="true" applyBorder="true" applyAlignment="true" applyProtection="true">
      <alignment horizontal="general" vertical="bottom" textRotation="0" wrapText="false" indent="0" shrinkToFit="false"/>
      <protection locked="true" hidden="false"/>
    </xf>
    <xf numFmtId="183" fontId="10" fillId="3" borderId="0" xfId="17" applyFont="true" applyBorder="true" applyAlignment="true" applyProtection="true">
      <alignment horizontal="general" vertical="bottom" textRotation="0" wrapText="false" indent="0" shrinkToFit="false"/>
      <protection locked="true" hidden="false"/>
    </xf>
    <xf numFmtId="184" fontId="10" fillId="3" borderId="0" xfId="42"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true" applyProtection="false">
      <alignment horizontal="center" vertical="bottom" textRotation="0" wrapText="false" indent="0" shrinkToFit="false"/>
      <protection locked="true" hidden="false"/>
    </xf>
    <xf numFmtId="174" fontId="6" fillId="0"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true" applyProtection="false">
      <alignment horizontal="right" vertical="bottom" textRotation="0" wrapText="true" indent="0" shrinkToFit="false"/>
      <protection locked="true" hidden="false"/>
    </xf>
    <xf numFmtId="183" fontId="0" fillId="15" borderId="0" xfId="17" applyFont="true" applyBorder="true" applyAlignment="true" applyProtection="true">
      <alignment horizontal="general" vertical="bottom" textRotation="0" wrapText="false" indent="0" shrinkToFit="false"/>
      <protection locked="true" hidden="false"/>
    </xf>
    <xf numFmtId="164" fontId="0" fillId="19" borderId="0" xfId="0" applyFont="true" applyBorder="false" applyAlignment="false" applyProtection="false">
      <alignment horizontal="general" vertical="bottom" textRotation="0" wrapText="false" indent="0" shrinkToFit="false"/>
      <protection locked="true" hidden="false"/>
    </xf>
    <xf numFmtId="183" fontId="0" fillId="19" borderId="0" xfId="17" applyFont="true" applyBorder="true" applyAlignment="true" applyProtection="true">
      <alignment horizontal="general" vertical="bottom" textRotation="0" wrapText="false" indent="0" shrinkToFit="false"/>
      <protection locked="true" hidden="false"/>
    </xf>
    <xf numFmtId="184" fontId="0" fillId="0" borderId="0" xfId="0" applyFont="false" applyBorder="false" applyAlignment="true" applyProtection="false">
      <alignment horizontal="right" vertical="bottom" textRotation="0" wrapText="false" indent="0" shrinkToFit="false"/>
      <protection locked="true" hidden="false"/>
    </xf>
    <xf numFmtId="184" fontId="23" fillId="0" borderId="0" xfId="0" applyFont="true" applyBorder="false" applyAlignment="true" applyProtection="false">
      <alignment horizontal="right" vertical="bottom" textRotation="0" wrapText="false" indent="0" shrinkToFit="false"/>
      <protection locked="true" hidden="false"/>
    </xf>
    <xf numFmtId="184" fontId="23" fillId="0" borderId="0" xfId="0" applyFont="true" applyBorder="false" applyAlignment="false" applyProtection="false">
      <alignment horizontal="general" vertical="bottom" textRotation="0" wrapText="false" indent="0" shrinkToFit="false"/>
      <protection locked="true" hidden="false"/>
    </xf>
    <xf numFmtId="164" fontId="0" fillId="13" borderId="0" xfId="0" applyFont="true" applyBorder="false" applyAlignment="false" applyProtection="false">
      <alignment horizontal="general" vertical="bottom" textRotation="0" wrapText="false" indent="0" shrinkToFit="false"/>
      <protection locked="true" hidden="false"/>
    </xf>
    <xf numFmtId="183" fontId="0" fillId="13" borderId="0" xfId="17" applyFont="true" applyBorder="true" applyAlignment="true" applyProtection="true">
      <alignment horizontal="general" vertical="bottom" textRotation="0" wrapText="false" indent="0" shrinkToFit="false"/>
      <protection locked="true" hidden="false"/>
    </xf>
    <xf numFmtId="164" fontId="0" fillId="0" borderId="0" xfId="30" applyFont="true" applyBorder="false" applyAlignment="false" applyProtection="false">
      <alignment horizontal="general" vertical="bottom" textRotation="0" wrapText="false" indent="0" shrinkToFit="false"/>
      <protection locked="true" hidden="false"/>
    </xf>
    <xf numFmtId="164" fontId="7" fillId="0" borderId="0" xfId="33" applyFont="true" applyBorder="false" applyAlignment="true" applyProtection="false">
      <alignment horizontal="general" vertical="center" textRotation="0" wrapText="false" indent="0" shrinkToFit="false"/>
      <protection locked="true" hidden="false"/>
    </xf>
    <xf numFmtId="164" fontId="7" fillId="0" borderId="0" xfId="33" applyFont="true" applyBorder="false" applyAlignment="true" applyProtection="false">
      <alignment horizontal="right" vertical="center" textRotation="0" wrapText="false" indent="0" shrinkToFit="false"/>
      <protection locked="true" hidden="false"/>
    </xf>
    <xf numFmtId="164" fontId="7" fillId="37" borderId="125" xfId="33" applyFont="true" applyBorder="true" applyAlignment="true" applyProtection="false">
      <alignment horizontal="center" vertical="center" textRotation="0" wrapText="false" indent="0" shrinkToFit="false"/>
      <protection locked="true" hidden="false"/>
    </xf>
    <xf numFmtId="164" fontId="4" fillId="0" borderId="0" xfId="33" applyFont="true" applyBorder="false" applyAlignment="false" applyProtection="false">
      <alignment horizontal="general" vertical="bottom" textRotation="0" wrapText="false" indent="0" shrinkToFit="false"/>
      <protection locked="true" hidden="false"/>
    </xf>
    <xf numFmtId="164" fontId="7" fillId="38" borderId="126" xfId="33" applyFont="true" applyBorder="true" applyAlignment="true" applyProtection="false">
      <alignment horizontal="right" vertical="center" textRotation="0" wrapText="false" indent="0" shrinkToFit="false"/>
      <protection locked="true" hidden="false"/>
    </xf>
    <xf numFmtId="164" fontId="7" fillId="38" borderId="126" xfId="33" applyFont="true" applyBorder="true" applyAlignment="true" applyProtection="false">
      <alignment horizontal="general" vertical="center" textRotation="0" wrapText="false" indent="0" shrinkToFit="false"/>
      <protection locked="true" hidden="false"/>
    </xf>
    <xf numFmtId="164" fontId="84" fillId="38" borderId="126" xfId="33" applyFont="true" applyBorder="true" applyAlignment="true" applyProtection="false">
      <alignment horizontal="center" vertical="center" textRotation="0" wrapText="false" indent="0" shrinkToFit="false"/>
      <protection locked="true" hidden="false"/>
    </xf>
    <xf numFmtId="164" fontId="4" fillId="0" borderId="0" xfId="33" applyFont="true" applyBorder="false" applyAlignment="true" applyProtection="false">
      <alignment horizontal="general" vertical="center" textRotation="0" wrapText="false" indent="0" shrinkToFit="false"/>
      <protection locked="true" hidden="false"/>
    </xf>
    <xf numFmtId="199" fontId="7" fillId="38" borderId="125" xfId="90" applyFont="true" applyBorder="true" applyAlignment="true" applyProtection="true">
      <alignment horizontal="general" vertical="center" textRotation="0" wrapText="false" indent="0" shrinkToFit="false"/>
      <protection locked="true" hidden="false"/>
    </xf>
    <xf numFmtId="200" fontId="7" fillId="38" borderId="125" xfId="90" applyFont="true" applyBorder="true" applyAlignment="true" applyProtection="true">
      <alignment horizontal="general" vertical="center" textRotation="0" wrapText="false" indent="0" shrinkToFit="false"/>
      <protection locked="true" hidden="false"/>
    </xf>
    <xf numFmtId="164" fontId="7" fillId="37" borderId="125" xfId="33" applyFont="true" applyBorder="true" applyAlignment="true" applyProtection="false">
      <alignment horizontal="right" vertical="center" textRotation="0" wrapText="false" indent="0" shrinkToFit="false"/>
      <protection locked="true" hidden="false"/>
    </xf>
    <xf numFmtId="164" fontId="7" fillId="38" borderId="127" xfId="33" applyFont="true" applyBorder="true" applyAlignment="true" applyProtection="false">
      <alignment horizontal="right" vertical="center" textRotation="0" wrapText="false" indent="0" shrinkToFit="false"/>
      <protection locked="true" hidden="false"/>
    </xf>
    <xf numFmtId="164" fontId="7" fillId="38" borderId="127" xfId="33" applyFont="true" applyBorder="true" applyAlignment="true" applyProtection="false">
      <alignment horizontal="general" vertical="center" textRotation="0" wrapText="false" indent="0" shrinkToFit="false"/>
      <protection locked="true" hidden="false"/>
    </xf>
    <xf numFmtId="164" fontId="84" fillId="38" borderId="127" xfId="33" applyFont="true" applyBorder="true" applyAlignment="true" applyProtection="false">
      <alignment horizontal="center" vertical="center" textRotation="0" wrapText="false" indent="0" shrinkToFit="false"/>
      <protection locked="true" hidden="false"/>
    </xf>
    <xf numFmtId="164" fontId="7" fillId="38" borderId="128" xfId="33" applyFont="true" applyBorder="true" applyAlignment="true" applyProtection="false">
      <alignment horizontal="right" vertical="center" textRotation="0" wrapText="false" indent="0" shrinkToFit="false"/>
      <protection locked="true" hidden="false"/>
    </xf>
    <xf numFmtId="164" fontId="7" fillId="38" borderId="128" xfId="33" applyFont="true" applyBorder="true" applyAlignment="true" applyProtection="false">
      <alignment horizontal="general" vertical="center" textRotation="0" wrapText="false" indent="0" shrinkToFit="false"/>
      <protection locked="true" hidden="false"/>
    </xf>
    <xf numFmtId="164" fontId="84" fillId="38" borderId="128" xfId="33" applyFont="true" applyBorder="true" applyAlignment="true" applyProtection="false">
      <alignment horizontal="center" vertical="center" textRotation="0" wrapText="false" indent="0" shrinkToFit="false"/>
      <protection locked="true" hidden="false"/>
    </xf>
    <xf numFmtId="173" fontId="0" fillId="0" borderId="0" xfId="30" applyFont="true" applyBorder="false" applyAlignment="false" applyProtection="false">
      <alignment horizontal="general" vertical="bottom" textRotation="0" wrapText="false" indent="0" shrinkToFit="false"/>
      <protection locked="true" hidden="false"/>
    </xf>
    <xf numFmtId="164" fontId="27" fillId="5" borderId="0" xfId="30" applyFont="true" applyBorder="false" applyAlignment="false" applyProtection="false">
      <alignment horizontal="general" vertical="bottom" textRotation="0" wrapText="false" indent="0" shrinkToFit="false"/>
      <protection locked="true" hidden="false"/>
    </xf>
    <xf numFmtId="164" fontId="0" fillId="5" borderId="0" xfId="30" applyFont="true" applyBorder="false" applyAlignment="false" applyProtection="false">
      <alignment horizontal="general" vertical="bottom" textRotation="0" wrapText="false" indent="0" shrinkToFit="false"/>
      <protection locked="true" hidden="false"/>
    </xf>
    <xf numFmtId="169" fontId="0" fillId="5" borderId="0" xfId="30" applyFont="true" applyBorder="false" applyAlignment="false" applyProtection="false">
      <alignment horizontal="general" vertical="bottom" textRotation="0" wrapText="false" indent="0" shrinkToFit="false"/>
      <protection locked="true" hidden="false"/>
    </xf>
    <xf numFmtId="164" fontId="27" fillId="3" borderId="0" xfId="30" applyFont="true" applyBorder="false" applyAlignment="false" applyProtection="false">
      <alignment horizontal="general" vertical="bottom" textRotation="0" wrapText="false" indent="0" shrinkToFit="false"/>
      <protection locked="true" hidden="false"/>
    </xf>
    <xf numFmtId="164" fontId="0" fillId="3" borderId="0" xfId="30" applyFont="true" applyBorder="false" applyAlignment="false" applyProtection="false">
      <alignment horizontal="general" vertical="bottom" textRotation="0" wrapText="false" indent="0" shrinkToFit="false"/>
      <protection locked="true" hidden="false"/>
    </xf>
    <xf numFmtId="164" fontId="6" fillId="0" borderId="0" xfId="45" applyFont="true" applyBorder="false" applyAlignment="false" applyProtection="false">
      <alignment horizontal="general" vertical="bottom" textRotation="0" wrapText="false" indent="0" shrinkToFit="false"/>
      <protection locked="true" hidden="false"/>
    </xf>
    <xf numFmtId="169" fontId="0" fillId="0" borderId="0" xfId="83" applyFont="true" applyBorder="true" applyAlignment="true" applyProtection="true">
      <alignment horizontal="general" vertical="bottom" textRotation="0" wrapText="false" indent="0" shrinkToFit="false"/>
      <protection locked="true" hidden="false"/>
    </xf>
    <xf numFmtId="172" fontId="0" fillId="0" borderId="0" xfId="30" applyFont="true" applyBorder="false" applyAlignment="false" applyProtection="false">
      <alignment horizontal="general" vertical="bottom" textRotation="0" wrapText="false" indent="0" shrinkToFit="false"/>
      <protection locked="true" hidden="false"/>
    </xf>
    <xf numFmtId="164" fontId="85" fillId="0" borderId="0" xfId="30" applyFont="true" applyBorder="false" applyAlignment="false" applyProtection="false">
      <alignment horizontal="general" vertical="bottom" textRotation="0" wrapText="false" indent="0" shrinkToFit="false"/>
      <protection locked="true" hidden="false"/>
    </xf>
    <xf numFmtId="169" fontId="0" fillId="5" borderId="0" xfId="83" applyFont="true" applyBorder="true" applyAlignment="true" applyProtection="true">
      <alignment horizontal="general" vertical="bottom" textRotation="0" wrapText="false" indent="0" shrinkToFit="false"/>
      <protection locked="true" hidden="false"/>
    </xf>
    <xf numFmtId="164" fontId="27" fillId="0" borderId="0" xfId="30" applyFont="true" applyBorder="false" applyAlignment="false" applyProtection="false">
      <alignment horizontal="general" vertical="bottom" textRotation="0" wrapText="false" indent="0" shrinkToFit="false"/>
      <protection locked="true" hidden="false"/>
    </xf>
    <xf numFmtId="169" fontId="27" fillId="0" borderId="0" xfId="83" applyFont="true" applyBorder="true" applyAlignment="true" applyProtection="true">
      <alignment horizontal="general" vertical="bottom" textRotation="0" wrapText="false" indent="0" shrinkToFit="false"/>
      <protection locked="true" hidden="false"/>
    </xf>
    <xf numFmtId="169" fontId="86" fillId="0" borderId="0" xfId="83" applyFont="true" applyBorder="true" applyAlignment="true" applyProtection="true">
      <alignment horizontal="general" vertical="bottom" textRotation="0" wrapText="false" indent="0" shrinkToFit="false"/>
      <protection locked="true" hidden="false"/>
    </xf>
    <xf numFmtId="169" fontId="27" fillId="0" borderId="0" xfId="30" applyFont="true" applyBorder="false" applyAlignment="false" applyProtection="false">
      <alignment horizontal="general" vertical="bottom" textRotation="0" wrapText="false" indent="0" shrinkToFit="false"/>
      <protection locked="true" hidden="false"/>
    </xf>
    <xf numFmtId="164" fontId="27" fillId="20" borderId="0" xfId="30" applyFont="true" applyBorder="false" applyAlignment="false" applyProtection="false">
      <alignment horizontal="general" vertical="bottom" textRotation="0" wrapText="false" indent="0" shrinkToFit="false"/>
      <protection locked="true" hidden="false"/>
    </xf>
    <xf numFmtId="169" fontId="0" fillId="0" borderId="0" xfId="30" applyFont="true" applyBorder="false" applyAlignment="false" applyProtection="false">
      <alignment horizontal="general" vertical="bottom" textRotation="0" wrapText="false" indent="0" shrinkToFit="false"/>
      <protection locked="true" hidden="false"/>
    </xf>
    <xf numFmtId="164" fontId="11" fillId="39" borderId="0" xfId="30" applyFont="true" applyBorder="false" applyAlignment="false" applyProtection="false">
      <alignment horizontal="general" vertical="bottom" textRotation="0" wrapText="false" indent="0" shrinkToFit="false"/>
      <protection locked="true" hidden="false"/>
    </xf>
    <xf numFmtId="164" fontId="6" fillId="39" borderId="0" xfId="30" applyFont="true" applyBorder="false" applyAlignment="false" applyProtection="false">
      <alignment horizontal="general" vertical="bottom" textRotation="0" wrapText="false" indent="0" shrinkToFit="false"/>
      <protection locked="true" hidden="false"/>
    </xf>
    <xf numFmtId="169" fontId="11" fillId="39" borderId="0" xfId="83" applyFont="true" applyBorder="true" applyAlignment="true" applyProtection="true">
      <alignment horizontal="general" vertical="bottom" textRotation="0" wrapText="false" indent="0" shrinkToFit="false"/>
      <protection locked="true" hidden="false"/>
    </xf>
    <xf numFmtId="164" fontId="11" fillId="0" borderId="0" xfId="30" applyFont="true" applyBorder="false" applyAlignment="false" applyProtection="false">
      <alignment horizontal="general" vertical="bottom" textRotation="0" wrapText="false" indent="0" shrinkToFit="false"/>
      <protection locked="true" hidden="false"/>
    </xf>
    <xf numFmtId="169" fontId="27" fillId="3" borderId="0" xfId="83" applyFont="true" applyBorder="true" applyAlignment="true" applyProtection="true">
      <alignment horizontal="general" vertical="bottom" textRotation="0" wrapText="false" indent="0" shrinkToFit="false"/>
      <protection locked="true" hidden="false"/>
    </xf>
    <xf numFmtId="164" fontId="27" fillId="14" borderId="0" xfId="32" applyFont="true" applyBorder="false" applyAlignment="false" applyProtection="false">
      <alignment horizontal="general" vertical="bottom" textRotation="0" wrapText="false" indent="0" shrinkToFit="false"/>
      <protection locked="true" hidden="false"/>
    </xf>
    <xf numFmtId="164" fontId="0" fillId="14" borderId="0" xfId="32" applyFont="true" applyBorder="false" applyAlignment="false" applyProtection="false">
      <alignment horizontal="general" vertical="bottom" textRotation="0" wrapText="false" indent="0" shrinkToFit="false"/>
      <protection locked="true" hidden="false"/>
    </xf>
    <xf numFmtId="169" fontId="27" fillId="14" borderId="0" xfId="84" applyFont="true" applyBorder="true" applyAlignment="true" applyProtection="true">
      <alignment horizontal="general" vertical="bottom" textRotation="0" wrapText="false" indent="0" shrinkToFit="false"/>
      <protection locked="true" hidden="false"/>
    </xf>
    <xf numFmtId="164" fontId="0" fillId="0" borderId="0" xfId="32" applyFont="true" applyBorder="false" applyAlignment="false" applyProtection="false">
      <alignment horizontal="general" vertical="bottom" textRotation="0" wrapText="false" indent="0" shrinkToFit="false"/>
      <protection locked="true" hidden="false"/>
    </xf>
    <xf numFmtId="164" fontId="27" fillId="3" borderId="0" xfId="45" applyFont="true" applyBorder="false" applyAlignment="false" applyProtection="false">
      <alignment horizontal="general" vertical="bottom" textRotation="0" wrapText="false" indent="0" shrinkToFit="false"/>
      <protection locked="true" hidden="false"/>
    </xf>
    <xf numFmtId="164" fontId="6" fillId="3" borderId="0" xfId="45" applyFont="true" applyBorder="false" applyAlignment="false" applyProtection="false">
      <alignment horizontal="general" vertical="bottom" textRotation="0" wrapText="false" indent="0" shrinkToFit="false"/>
      <protection locked="true" hidden="false"/>
    </xf>
    <xf numFmtId="164" fontId="7" fillId="0" borderId="0" xfId="45" applyFont="true" applyBorder="false" applyAlignment="false" applyProtection="false">
      <alignment horizontal="general" vertical="bottom" textRotation="0" wrapText="false" indent="0" shrinkToFit="false"/>
      <protection locked="true" hidden="false"/>
    </xf>
    <xf numFmtId="164" fontId="27" fillId="3" borderId="0" xfId="32" applyFont="true" applyBorder="false" applyAlignment="false" applyProtection="false">
      <alignment horizontal="general" vertical="bottom" textRotation="0" wrapText="false" indent="0" shrinkToFit="false"/>
      <protection locked="true" hidden="false"/>
    </xf>
    <xf numFmtId="164" fontId="0" fillId="3" borderId="0" xfId="32" applyFont="true" applyBorder="false" applyAlignment="false" applyProtection="false">
      <alignment horizontal="general" vertical="bottom" textRotation="0" wrapText="false" indent="0" shrinkToFit="false"/>
      <protection locked="true" hidden="false"/>
    </xf>
    <xf numFmtId="169" fontId="7" fillId="0" borderId="0" xfId="45" applyFont="true" applyBorder="false" applyAlignment="false" applyProtection="false">
      <alignment horizontal="general" vertical="bottom" textRotation="0" wrapText="false" indent="0" shrinkToFit="false"/>
      <protection locked="true" hidden="false"/>
    </xf>
    <xf numFmtId="164" fontId="27" fillId="0" borderId="0" xfId="32" applyFont="true" applyBorder="false" applyAlignment="false" applyProtection="false">
      <alignment horizontal="general" vertical="bottom" textRotation="0" wrapText="false" indent="0" shrinkToFit="false"/>
      <protection locked="true" hidden="false"/>
    </xf>
    <xf numFmtId="169" fontId="27" fillId="0" borderId="0" xfId="84" applyFont="true" applyBorder="true" applyAlignment="true" applyProtection="true">
      <alignment horizontal="general" vertical="bottom" textRotation="0" wrapText="false" indent="0" shrinkToFit="false"/>
      <protection locked="true" hidden="false"/>
    </xf>
    <xf numFmtId="201" fontId="84" fillId="0" borderId="0" xfId="45" applyFont="true" applyBorder="false" applyAlignment="true" applyProtection="false">
      <alignment horizontal="left" vertical="bottom" textRotation="0" wrapText="false" indent="0" shrinkToFit="false"/>
      <protection locked="true" hidden="false"/>
    </xf>
    <xf numFmtId="169" fontId="0" fillId="0" borderId="0" xfId="84" applyFont="true" applyBorder="true" applyAlignment="true" applyProtection="true">
      <alignment horizontal="general" vertical="bottom" textRotation="0" wrapText="false" indent="0" shrinkToFit="false"/>
      <protection locked="true" hidden="false"/>
    </xf>
    <xf numFmtId="164" fontId="7" fillId="0" borderId="0" xfId="32" applyFont="true" applyBorder="false" applyAlignment="false" applyProtection="false">
      <alignment horizontal="general" vertical="bottom" textRotation="0" wrapText="false" indent="0" shrinkToFit="false"/>
      <protection locked="true" hidden="false"/>
    </xf>
    <xf numFmtId="169" fontId="27" fillId="0" borderId="0" xfId="32" applyFont="true" applyBorder="false" applyAlignment="false" applyProtection="false">
      <alignment horizontal="general" vertical="bottom" textRotation="0" wrapText="false" indent="0" shrinkToFit="false"/>
      <protection locked="true" hidden="false"/>
    </xf>
    <xf numFmtId="164" fontId="85" fillId="0" borderId="0" xfId="32" applyFont="true" applyBorder="false" applyAlignment="false" applyProtection="false">
      <alignment horizontal="general" vertical="bottom" textRotation="0" wrapText="false" indent="0" shrinkToFit="false"/>
      <protection locked="true" hidden="false"/>
    </xf>
    <xf numFmtId="164" fontId="11" fillId="39" borderId="0" xfId="32" applyFont="true" applyBorder="false" applyAlignment="false" applyProtection="false">
      <alignment horizontal="general" vertical="bottom" textRotation="0" wrapText="false" indent="0" shrinkToFit="false"/>
      <protection locked="true" hidden="false"/>
    </xf>
    <xf numFmtId="164" fontId="6" fillId="39" borderId="0" xfId="32" applyFont="true" applyBorder="false" applyAlignment="false" applyProtection="false">
      <alignment horizontal="general" vertical="bottom" textRotation="0" wrapText="false" indent="0" shrinkToFit="false"/>
      <protection locked="true" hidden="false"/>
    </xf>
    <xf numFmtId="169" fontId="11" fillId="39" borderId="0" xfId="84" applyFont="true" applyBorder="true" applyAlignment="true" applyProtection="true">
      <alignment horizontal="general" vertical="bottom" textRotation="0" wrapText="false" indent="0" shrinkToFit="false"/>
      <protection locked="true" hidden="false"/>
    </xf>
    <xf numFmtId="169" fontId="0" fillId="0" borderId="0" xfId="32" applyFont="true" applyBorder="false" applyAlignment="false" applyProtection="false">
      <alignment horizontal="general" vertical="bottom" textRotation="0" wrapText="false" indent="0" shrinkToFit="false"/>
      <protection locked="true" hidden="false"/>
    </xf>
    <xf numFmtId="169" fontId="87" fillId="0" borderId="0" xfId="84" applyFont="true" applyBorder="true" applyAlignment="true" applyProtection="true">
      <alignment horizontal="general" vertical="bottom" textRotation="0" wrapText="false" indent="0" shrinkToFit="false"/>
      <protection locked="true" hidden="false"/>
    </xf>
    <xf numFmtId="164" fontId="87" fillId="0" borderId="0" xfId="32" applyFont="true" applyBorder="false" applyAlignment="false" applyProtection="false">
      <alignment horizontal="general" vertical="bottom" textRotation="0" wrapText="false" indent="0" shrinkToFit="false"/>
      <protection locked="true" hidden="false"/>
    </xf>
    <xf numFmtId="195" fontId="6" fillId="0" borderId="0" xfId="45" applyFont="true" applyBorder="false" applyAlignment="false" applyProtection="false">
      <alignment horizontal="general" vertical="bottom" textRotation="0" wrapText="false" indent="0" shrinkToFit="false"/>
      <protection locked="true" hidden="false"/>
    </xf>
    <xf numFmtId="165" fontId="0" fillId="0" borderId="0" xfId="30" applyFont="true" applyBorder="false" applyAlignment="false" applyProtection="false">
      <alignment horizontal="general" vertical="bottom" textRotation="0" wrapText="false" indent="0" shrinkToFit="false"/>
      <protection locked="true" hidden="false"/>
    </xf>
    <xf numFmtId="169" fontId="27" fillId="13" borderId="0" xfId="83" applyFont="true" applyBorder="true" applyAlignment="true" applyProtection="true">
      <alignment horizontal="general" vertical="bottom" textRotation="0" wrapText="false" indent="0" shrinkToFit="false"/>
      <protection locked="true" hidden="false"/>
    </xf>
    <xf numFmtId="164" fontId="27" fillId="39" borderId="0" xfId="30" applyFont="true" applyBorder="false" applyAlignment="false" applyProtection="false">
      <alignment horizontal="general" vertical="bottom" textRotation="0" wrapText="false" indent="0" shrinkToFit="false"/>
      <protection locked="true" hidden="false"/>
    </xf>
    <xf numFmtId="164" fontId="0" fillId="39" borderId="0" xfId="30" applyFont="true" applyBorder="false" applyAlignment="false" applyProtection="false">
      <alignment horizontal="general" vertical="bottom" textRotation="0" wrapText="false" indent="0" shrinkToFit="false"/>
      <protection locked="true" hidden="false"/>
    </xf>
    <xf numFmtId="169" fontId="27" fillId="39" borderId="0" xfId="83" applyFont="true" applyBorder="true" applyAlignment="true" applyProtection="true">
      <alignment horizontal="general" vertical="bottom" textRotation="0" wrapText="false" indent="0" shrinkToFit="false"/>
      <protection locked="true" hidden="false"/>
    </xf>
    <xf numFmtId="164" fontId="27" fillId="3" borderId="0" xfId="0" applyFont="tru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201" fontId="84" fillId="0" borderId="0" xfId="0" applyFont="true" applyBorder="false" applyAlignment="true" applyProtection="false">
      <alignment horizontal="left" vertical="bottom" textRotation="0" wrapText="false" indent="0" shrinkToFit="false"/>
      <protection locked="true" hidden="false"/>
    </xf>
    <xf numFmtId="164" fontId="27" fillId="0" borderId="47" xfId="0" applyFont="true" applyBorder="true" applyAlignment="false" applyProtection="false">
      <alignment horizontal="general" vertical="bottom" textRotation="0" wrapText="false" indent="0" shrinkToFit="false"/>
      <protection locked="true" hidden="false"/>
    </xf>
    <xf numFmtId="164" fontId="0" fillId="0" borderId="38" xfId="0" applyFont="true" applyBorder="true" applyAlignment="false" applyProtection="false">
      <alignment horizontal="general" vertical="bottom" textRotation="0" wrapText="false" indent="0" shrinkToFit="false"/>
      <protection locked="true" hidden="false"/>
    </xf>
    <xf numFmtId="164" fontId="27" fillId="0" borderId="62" xfId="0" applyFont="true" applyBorder="true" applyAlignment="false" applyProtection="false">
      <alignment horizontal="general" vertical="bottom" textRotation="0" wrapText="false" indent="0" shrinkToFit="false"/>
      <protection locked="true" hidden="false"/>
    </xf>
    <xf numFmtId="164" fontId="27" fillId="0" borderId="15" xfId="0" applyFont="true" applyBorder="true" applyAlignment="false" applyProtection="false">
      <alignment horizontal="general" vertical="bottom" textRotation="0" wrapText="false" indent="0" shrinkToFit="false"/>
      <protection locked="true" hidden="false"/>
    </xf>
    <xf numFmtId="172" fontId="0" fillId="5" borderId="0" xfId="90" applyFont="true" applyBorder="true" applyAlignment="true" applyProtection="true">
      <alignment horizontal="general" vertical="bottom" textRotation="0" wrapText="false" indent="0" shrinkToFit="false"/>
      <protection locked="true" hidden="false"/>
    </xf>
    <xf numFmtId="169" fontId="6" fillId="0" borderId="0" xfId="45" applyFont="true" applyBorder="false" applyAlignment="false" applyProtection="false">
      <alignment horizontal="general" vertical="bottom" textRotation="0" wrapText="false" indent="0" shrinkToFit="false"/>
      <protection locked="true" hidden="false"/>
    </xf>
    <xf numFmtId="164" fontId="88" fillId="0" borderId="0" xfId="31" applyFont="true" applyBorder="false" applyAlignment="false" applyProtection="false">
      <alignment horizontal="general" vertical="bottom" textRotation="0" wrapText="false" indent="0" shrinkToFit="false"/>
      <protection locked="true" hidden="false"/>
    </xf>
    <xf numFmtId="169" fontId="88" fillId="0" borderId="0" xfId="83" applyFont="true" applyBorder="true" applyAlignment="true" applyProtection="true">
      <alignment horizontal="general" vertical="bottom" textRotation="0" wrapText="false" indent="0" shrinkToFit="false"/>
      <protection locked="true" hidden="false"/>
    </xf>
    <xf numFmtId="169" fontId="0" fillId="13" borderId="0" xfId="83" applyFont="true" applyBorder="true" applyAlignment="true" applyProtection="true">
      <alignment horizontal="general" vertical="bottom" textRotation="0" wrapText="false" indent="0" shrinkToFit="false"/>
      <protection locked="true" hidden="false"/>
    </xf>
    <xf numFmtId="172" fontId="0" fillId="0" borderId="0" xfId="90" applyFont="true" applyBorder="true" applyAlignment="true" applyProtection="true">
      <alignment horizontal="general" vertical="bottom" textRotation="0" wrapText="false" indent="0" shrinkToFit="false"/>
      <protection locked="true" hidden="false"/>
    </xf>
    <xf numFmtId="164" fontId="0" fillId="0" borderId="0" xfId="30" applyFont="true" applyBorder="false" applyAlignment="true" applyProtection="false">
      <alignment horizontal="center" vertical="bottom" textRotation="0" wrapText="false" indent="0" shrinkToFit="false"/>
      <protection locked="true" hidden="false"/>
    </xf>
    <xf numFmtId="202" fontId="6" fillId="0" borderId="0" xfId="45" applyFont="true" applyBorder="false" applyAlignment="false" applyProtection="false">
      <alignment horizontal="general" vertical="bottom" textRotation="0" wrapText="false" indent="0" shrinkToFit="false"/>
      <protection locked="true" hidden="false"/>
    </xf>
    <xf numFmtId="169" fontId="23" fillId="0" borderId="0" xfId="83" applyFont="true" applyBorder="true" applyAlignment="true" applyProtection="true">
      <alignment horizontal="general" vertical="bottom" textRotation="0" wrapText="false" indent="0" shrinkToFit="false"/>
      <protection locked="true" hidden="false"/>
    </xf>
    <xf numFmtId="169" fontId="27" fillId="13" borderId="0" xfId="30" applyFont="true" applyBorder="false" applyAlignment="false" applyProtection="false">
      <alignment horizontal="general" vertical="bottom" textRotation="0" wrapText="false" indent="0" shrinkToFit="false"/>
      <protection locked="true" hidden="false"/>
    </xf>
    <xf numFmtId="164" fontId="17" fillId="0" borderId="0" xfId="33" applyFont="true" applyBorder="false" applyAlignment="false" applyProtection="false">
      <alignment horizontal="general" vertical="bottom" textRotation="0" wrapText="false" indent="0" shrinkToFit="false"/>
      <protection locked="true" hidden="false"/>
    </xf>
    <xf numFmtId="164" fontId="7" fillId="0" borderId="0" xfId="33" applyFont="true" applyBorder="false" applyAlignment="false" applyProtection="false">
      <alignment horizontal="general" vertical="bottom" textRotation="0" wrapText="false" indent="0" shrinkToFit="false"/>
      <protection locked="true" hidden="false"/>
    </xf>
    <xf numFmtId="203" fontId="6" fillId="0" borderId="0" xfId="45" applyFont="true" applyBorder="false" applyAlignment="false" applyProtection="false">
      <alignment horizontal="general" vertical="bottom" textRotation="0" wrapText="false" indent="0" shrinkToFit="false"/>
      <protection locked="true" hidden="false"/>
    </xf>
    <xf numFmtId="164" fontId="10" fillId="2" borderId="0" xfId="42" applyFont="true" applyBorder="false" applyAlignment="false" applyProtection="false">
      <alignment horizontal="general" vertical="bottom" textRotation="0" wrapText="false" indent="0" shrinkToFit="false"/>
      <protection locked="true" hidden="false"/>
    </xf>
    <xf numFmtId="164" fontId="10" fillId="0" borderId="0" xfId="42" applyFont="true" applyBorder="false" applyAlignment="true" applyProtection="false">
      <alignment horizontal="general" vertical="center" textRotation="0" wrapText="false" indent="0" shrinkToFit="false"/>
      <protection locked="true" hidden="false"/>
    </xf>
    <xf numFmtId="164" fontId="10" fillId="2" borderId="0" xfId="42" applyFont="true" applyBorder="false" applyAlignment="true" applyProtection="false">
      <alignment horizontal="center" vertical="center" textRotation="0" wrapText="false" indent="0" shrinkToFit="false"/>
      <protection locked="true" hidden="false"/>
    </xf>
    <xf numFmtId="164" fontId="10" fillId="3" borderId="0" xfId="42" applyFont="true" applyBorder="false" applyAlignment="false" applyProtection="false">
      <alignment horizontal="general" vertical="bottom" textRotation="0" wrapText="false" indent="0" shrinkToFit="false"/>
      <protection locked="true" hidden="false"/>
    </xf>
    <xf numFmtId="184" fontId="10" fillId="0" borderId="0" xfId="42" applyFont="true" applyBorder="false" applyAlignment="false" applyProtection="false">
      <alignment horizontal="general" vertical="bottom" textRotation="0" wrapText="false" indent="0" shrinkToFit="false"/>
      <protection locked="true" hidden="false"/>
    </xf>
    <xf numFmtId="174" fontId="10" fillId="3" borderId="0" xfId="42" applyFont="true" applyBorder="false" applyAlignment="false" applyProtection="false">
      <alignment horizontal="general" vertical="bottom" textRotation="0" wrapText="false" indent="0" shrinkToFit="false"/>
      <protection locked="true" hidden="false"/>
    </xf>
    <xf numFmtId="174" fontId="10" fillId="0" borderId="0" xfId="42" applyFont="true" applyBorder="false" applyAlignment="false" applyProtection="false">
      <alignment horizontal="general" vertical="bottom" textRotation="0" wrapText="false" indent="0" shrinkToFit="false"/>
      <protection locked="true" hidden="false"/>
    </xf>
    <xf numFmtId="164" fontId="7" fillId="3" borderId="0" xfId="42" applyFont="true" applyBorder="false" applyAlignment="false" applyProtection="false">
      <alignment horizontal="general" vertical="bottom" textRotation="0" wrapText="false" indent="0" shrinkToFit="false"/>
      <protection locked="true" hidden="false"/>
    </xf>
  </cellXfs>
  <cellStyles count="93">
    <cellStyle name="Normal" xfId="0" builtinId="0"/>
    <cellStyle name="Comma" xfId="15" builtinId="3"/>
    <cellStyle name="Comma [0]" xfId="16" builtinId="6"/>
    <cellStyle name="Currency" xfId="17" builtinId="4"/>
    <cellStyle name="Currency [0]" xfId="18" builtinId="7"/>
    <cellStyle name="Percent" xfId="19" builtinId="5"/>
    <cellStyle name="Moeda 11 3" xfId="20"/>
    <cellStyle name="Moeda 15 2" xfId="21"/>
    <cellStyle name="Moeda 2" xfId="22"/>
    <cellStyle name="Moeda 2 2" xfId="23"/>
    <cellStyle name="Moeda 2 7" xfId="24"/>
    <cellStyle name="Moeda 3" xfId="25"/>
    <cellStyle name="Moeda 3 2" xfId="26"/>
    <cellStyle name="Moeda 4" xfId="27"/>
    <cellStyle name="Moeda 5" xfId="28"/>
    <cellStyle name="Moeda 8" xfId="29"/>
    <cellStyle name="Normal 10 10 3" xfId="30"/>
    <cellStyle name="Normal 10 10 3 2 2" xfId="31"/>
    <cellStyle name="Normal 10 10 4" xfId="32"/>
    <cellStyle name="Normal 10 2 2" xfId="33"/>
    <cellStyle name="Normal 10 2 3" xfId="34"/>
    <cellStyle name="Normal 11 3" xfId="35"/>
    <cellStyle name="Normal 11 3 4 2" xfId="36"/>
    <cellStyle name="Normal 11 3 5" xfId="37"/>
    <cellStyle name="Normal 12" xfId="38"/>
    <cellStyle name="Normal 12 2" xfId="39"/>
    <cellStyle name="Normal 14" xfId="40"/>
    <cellStyle name="Normal 15" xfId="41"/>
    <cellStyle name="Normal 2" xfId="42"/>
    <cellStyle name="Normal 2 2" xfId="43"/>
    <cellStyle name="Normal 2 2 2" xfId="44"/>
    <cellStyle name="Normal 2 2 3" xfId="45"/>
    <cellStyle name="Normal 2 3" xfId="46"/>
    <cellStyle name="Normal 21 2 2" xfId="47"/>
    <cellStyle name="Normal 21 3" xfId="48"/>
    <cellStyle name="Normal 3" xfId="49"/>
    <cellStyle name="Normal 3 2" xfId="50"/>
    <cellStyle name="Normal 3 3" xfId="51"/>
    <cellStyle name="Normal 34" xfId="52"/>
    <cellStyle name="Normal 4" xfId="53"/>
    <cellStyle name="Normal 4 2" xfId="54"/>
    <cellStyle name="Normal 5" xfId="55"/>
    <cellStyle name="Normal 5 2" xfId="56"/>
    <cellStyle name="Normal 6" xfId="57"/>
    <cellStyle name="Normal 9" xfId="58"/>
    <cellStyle name="Normal_Relatorio_1" xfId="59"/>
    <cellStyle name="Porcentagem 2" xfId="60"/>
    <cellStyle name="Separador de milhares 11" xfId="61"/>
    <cellStyle name="Separador de milhares 11 2" xfId="62"/>
    <cellStyle name="Separador de milhares 2" xfId="63"/>
    <cellStyle name="Separador de milhares 2 2" xfId="64"/>
    <cellStyle name="Separador de milhares 2 2 2" xfId="65"/>
    <cellStyle name="Separador de milhares 2 2 3" xfId="66"/>
    <cellStyle name="Separador de milhares 2 2 5" xfId="67"/>
    <cellStyle name="Separador de milhares 2 3" xfId="68"/>
    <cellStyle name="Separador de milhares 2 3 2" xfId="69"/>
    <cellStyle name="Separador de milhares 2 3 4" xfId="70"/>
    <cellStyle name="Separador de milhares 2 4" xfId="71"/>
    <cellStyle name="Separador de milhares 2 5" xfId="72"/>
    <cellStyle name="Separador de milhares 3" xfId="73"/>
    <cellStyle name="Separador de milhares 3 2" xfId="74"/>
    <cellStyle name="Separador de milhares 3 2 2" xfId="75"/>
    <cellStyle name="Separador de milhares 3 3" xfId="76"/>
    <cellStyle name="Separador de milhares 4" xfId="77"/>
    <cellStyle name="Separador de milhares 4 2" xfId="78"/>
    <cellStyle name="Separador de milhares 5" xfId="79"/>
    <cellStyle name="Separador de milhares 5 2" xfId="80"/>
    <cellStyle name="Separador de milhares 7" xfId="81"/>
    <cellStyle name="Separador de milhares 7 2" xfId="82"/>
    <cellStyle name="Vírgula 10 2 2 2 2" xfId="83"/>
    <cellStyle name="Vírgula 10 3" xfId="84"/>
    <cellStyle name="Vírgula 11" xfId="85"/>
    <cellStyle name="Vírgula 2" xfId="86"/>
    <cellStyle name="Vírgula 2 2" xfId="87"/>
    <cellStyle name="Vírgula 2 2 2" xfId="88"/>
    <cellStyle name="Vírgula 2 3" xfId="89"/>
    <cellStyle name="Vírgula 2 4" xfId="90"/>
    <cellStyle name="Vírgula 2 6" xfId="91"/>
    <cellStyle name="Vírgula 2 7" xfId="92"/>
    <cellStyle name="Vírgula 3" xfId="93"/>
    <cellStyle name="Vírgula 3 2" xfId="94"/>
    <cellStyle name="Vírgula 3 2 2" xfId="95"/>
    <cellStyle name="Vírgula 3 3" xfId="96"/>
    <cellStyle name="Vírgula 4" xfId="97"/>
    <cellStyle name="Vírgula 4 2" xfId="98"/>
    <cellStyle name="Vírgula 4 2 2" xfId="99"/>
    <cellStyle name="Vírgula 4 3" xfId="100"/>
    <cellStyle name="Vírgula 4 6" xfId="101"/>
    <cellStyle name="Vírgula 5" xfId="102"/>
    <cellStyle name="Vírgula 5 2" xfId="103"/>
    <cellStyle name="Vírgula 6" xfId="104"/>
    <cellStyle name="Vírgula 7" xfId="105"/>
    <cellStyle name="Vírgula 9" xfId="106"/>
  </cellStyles>
  <dxfs count="17">
    <dxf>
      <fill>
        <patternFill patternType="solid">
          <fgColor rgb="FFB7DEE8"/>
          <bgColor rgb="FF000000"/>
        </patternFill>
      </fill>
    </dxf>
    <dxf>
      <fill>
        <patternFill patternType="solid">
          <fgColor rgb="FFB9CDE5"/>
          <bgColor rgb="FF000000"/>
        </patternFill>
      </fill>
    </dxf>
    <dxf>
      <fill>
        <patternFill patternType="solid">
          <bgColor rgb="FF000000"/>
        </patternFill>
      </fill>
    </dxf>
    <dxf>
      <fill>
        <patternFill patternType="solid">
          <fgColor rgb="FF000000"/>
          <bgColor rgb="FF000000"/>
        </patternFill>
      </fill>
    </dxf>
    <dxf>
      <fill>
        <patternFill patternType="solid">
          <fgColor rgb="FF0000FF"/>
          <bgColor rgb="FF000000"/>
        </patternFill>
      </fill>
    </dxf>
    <dxf>
      <fill>
        <patternFill patternType="solid">
          <fgColor rgb="FFFF0000"/>
          <bgColor rgb="FF000000"/>
        </patternFill>
      </fill>
    </dxf>
    <dxf>
      <fill>
        <patternFill patternType="solid">
          <fgColor rgb="FFFFFF00"/>
          <bgColor rgb="FF000000"/>
        </patternFill>
      </fill>
    </dxf>
    <dxf>
      <font>
        <color rgb="FF000000"/>
      </font>
      <fill>
        <patternFill>
          <bgColor theme="1"/>
        </patternFill>
      </fill>
    </dxf>
    <dxf>
      <font>
        <color rgb="FF9C0006"/>
      </font>
      <fill>
        <patternFill>
          <bgColor rgb="FFFFC7CE"/>
        </patternFill>
      </fill>
    </dxf>
    <dxf>
      <font>
        <color rgb="FF006100"/>
      </font>
      <fill>
        <patternFill>
          <bgColor rgb="FFC6EFCE"/>
        </patternFill>
      </fill>
    </dxf>
    <dxf>
      <fill>
        <patternFill patternType="solid">
          <fgColor rgb="FFFFFFFF"/>
          <bgColor rgb="FF000000"/>
        </patternFill>
      </fill>
    </dxf>
    <dxf>
      <font>
        <color rgb="FF9C0006"/>
      </font>
      <fill>
        <patternFill>
          <bgColor rgb="FFFFC7CE"/>
        </patternFill>
      </fill>
    </dxf>
    <dxf>
      <fill>
        <patternFill patternType="solid">
          <fgColor rgb="FF948A54"/>
          <bgColor rgb="FF000000"/>
        </patternFill>
      </fill>
    </dxf>
    <dxf>
      <fill>
        <patternFill patternType="solid">
          <fgColor rgb="FFFFFF66"/>
          <bgColor rgb="FF000000"/>
        </patternFill>
      </fill>
    </dxf>
    <dxf>
      <fill>
        <patternFill patternType="solid">
          <fgColor rgb="FFD7E4BD"/>
          <bgColor rgb="FF000000"/>
        </patternFill>
      </fill>
    </dxf>
    <dxf>
      <fill>
        <patternFill patternType="solid">
          <fgColor rgb="FFD9D9D9"/>
          <bgColor rgb="FF000000"/>
        </patternFill>
      </fill>
    </dxf>
    <dxf>
      <fill>
        <patternFill patternType="solid">
          <fgColor rgb="FFFFFF99"/>
          <bgColor rgb="FF000000"/>
        </patternFill>
      </fill>
    </dxf>
  </dxfs>
  <colors>
    <indexedColors>
      <rgbColor rgb="FF000000"/>
      <rgbColor rgb="FFFFFFFF"/>
      <rgbColor rgb="FFFF0000"/>
      <rgbColor rgb="FFD7E4BD"/>
      <rgbColor rgb="FF0000FF"/>
      <rgbColor rgb="FFFFFF00"/>
      <rgbColor rgb="FFFFC7CE"/>
      <rgbColor rgb="FFB7DEE8"/>
      <rgbColor rgb="FF9C0006"/>
      <rgbColor rgb="FF006100"/>
      <rgbColor rgb="FF000080"/>
      <rgbColor rgb="FF77933C"/>
      <rgbColor rgb="FFD9D9D9"/>
      <rgbColor rgb="FFCCC1DA"/>
      <rgbColor rgb="FFBFBFBF"/>
      <rgbColor rgb="FF808080"/>
      <rgbColor rgb="FF8EB4E3"/>
      <rgbColor rgb="FF7030A0"/>
      <rgbColor rgb="FFFFFFCC"/>
      <rgbColor rgb="FFDCE6F2"/>
      <rgbColor rgb="FFE6E0EC"/>
      <rgbColor rgb="FFD99694"/>
      <rgbColor rgb="FF1066A0"/>
      <rgbColor rgb="FFB9CDE5"/>
      <rgbColor rgb="FF000080"/>
      <rgbColor rgb="FFFCD5B5"/>
      <rgbColor rgb="FFFFFF66"/>
      <rgbColor rgb="FFC3D69B"/>
      <rgbColor rgb="FFF2DCDB"/>
      <rgbColor rgb="FFC00000"/>
      <rgbColor rgb="FFE6B9B8"/>
      <rgbColor rgb="FF0000FF"/>
      <rgbColor rgb="FF00B0F0"/>
      <rgbColor rgb="FFE0E0E0"/>
      <rgbColor rgb="FFC6EFCE"/>
      <rgbColor rgb="FFFFFF99"/>
      <rgbColor rgb="FF93CDDD"/>
      <rgbColor rgb="FFF2ACF4"/>
      <rgbColor rgb="FFB3A2C7"/>
      <rgbColor rgb="FFFFCC99"/>
      <rgbColor rgb="FF558ED5"/>
      <rgbColor rgb="FF4BACC6"/>
      <rgbColor rgb="FFC4BD97"/>
      <rgbColor rgb="FFFFDA1B"/>
      <rgbColor rgb="FFFAC090"/>
      <rgbColor rgb="FFE46C0A"/>
      <rgbColor rgb="FF8064A2"/>
      <rgbColor rgb="FFA6A6A6"/>
      <rgbColor rgb="FF17375E"/>
      <rgbColor rgb="FF00B050"/>
      <rgbColor rgb="FF003300"/>
      <rgbColor rgb="FFDDD9C3"/>
      <rgbColor rgb="FF948A54"/>
      <rgbColor rgb="FFC0504D"/>
      <rgbColor rgb="FF1F497D"/>
      <rgbColor rgb="FF215968"/>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externalLink" Target="externalLinks/externalLink1.xml"/><Relationship Id="rId27" Type="http://schemas.openxmlformats.org/officeDocument/2006/relationships/externalLink" Target="externalLinks/externalLink2.xml"/><Relationship Id="rId28" Type="http://schemas.openxmlformats.org/officeDocument/2006/relationships/externalLink" Target="externalLinks/externalLink3.xml"/><Relationship Id="rId29" Type="http://schemas.openxmlformats.org/officeDocument/2006/relationships/externalLink" Target="externalLinks/externalLink4.xml"/><Relationship Id="rId30" Type="http://schemas.openxmlformats.org/officeDocument/2006/relationships/externalLink" Target="externalLinks/externalLink5.xml"/><Relationship Id="rId31" Type="http://schemas.openxmlformats.org/officeDocument/2006/relationships/externalLink" Target="externalLinks/externalLink6.xml"/><Relationship Id="rId32" Type="http://schemas.openxmlformats.org/officeDocument/2006/relationships/externalLink" Target="externalLinks/externalLink7.xml"/><Relationship Id="rId33" Type="http://schemas.openxmlformats.org/officeDocument/2006/relationships/externalLink" Target="externalLinks/externalLink8.xml"/><Relationship Id="rId34" Type="http://schemas.openxmlformats.org/officeDocument/2006/relationships/externalLink" Target="externalLinks/externalLink9.xml"/><Relationship Id="rId35" Type="http://schemas.openxmlformats.org/officeDocument/2006/relationships/externalLink" Target="externalLinks/externalLink10.xml"/><Relationship Id="rId36" Type="http://schemas.openxmlformats.org/officeDocument/2006/relationships/externalLink" Target="externalLinks/externalLink11.xml"/><Relationship Id="rId37" Type="http://schemas.openxmlformats.org/officeDocument/2006/relationships/externalLink" Target="externalLinks/externalLink12.xml"/><Relationship Id="rId38" Type="http://schemas.openxmlformats.org/officeDocument/2006/relationships/externalLink" Target="externalLinks/externalLink13.xml"/><Relationship Id="rId39" Type="http://schemas.openxmlformats.org/officeDocument/2006/relationships/externalLink" Target="externalLinks/externalLink14.xml"/><Relationship Id="rId40" Type="http://schemas.openxmlformats.org/officeDocument/2006/relationships/externalLink" Target="externalLinks/externalLink15.xml"/><Relationship Id="rId41" Type="http://schemas.openxmlformats.org/officeDocument/2006/relationships/externalLink" Target="externalLinks/externalLink16.xml"/><Relationship Id="rId42" Type="http://schemas.openxmlformats.org/officeDocument/2006/relationships/externalLink" Target="externalLinks/externalLink17.xml"/><Relationship Id="rId43" Type="http://schemas.openxmlformats.org/officeDocument/2006/relationships/externalLink" Target="externalLinks/externalLink18.xml"/><Relationship Id="rId44" Type="http://schemas.openxmlformats.org/officeDocument/2006/relationships/externalLink" Target="externalLinks/externalLink19.xml"/><Relationship Id="rId45" Type="http://schemas.openxmlformats.org/officeDocument/2006/relationships/externalLink" Target="externalLinks/externalLink20.xml"/><Relationship Id="rId46" Type="http://schemas.openxmlformats.org/officeDocument/2006/relationships/externalLink" Target="externalLinks/externalLink21.xml"/><Relationship Id="rId47" Type="http://schemas.openxmlformats.org/officeDocument/2006/relationships/externalLink" Target="externalLinks/externalLink22.xml"/><Relationship Id="rId48" Type="http://schemas.openxmlformats.org/officeDocument/2006/relationships/externalLink" Target="externalLinks/externalLink23.xml"/><Relationship Id="rId49" Type="http://schemas.openxmlformats.org/officeDocument/2006/relationships/externalLink" Target="externalLinks/externalLink24.xml"/><Relationship Id="rId50" Type="http://schemas.openxmlformats.org/officeDocument/2006/relationships/externalLink" Target="externalLinks/externalLink25.xml"/><Relationship Id="rId51" Type="http://schemas.openxmlformats.org/officeDocument/2006/relationships/externalLink" Target="externalLinks/externalLink26.xml"/><Relationship Id="rId52" Type="http://schemas.openxmlformats.org/officeDocument/2006/relationships/externalLink" Target="externalLinks/externalLink27.xml"/><Relationship Id="rId53" Type="http://schemas.openxmlformats.org/officeDocument/2006/relationships/externalLink" Target="externalLinks/externalLink28.xml"/><Relationship Id="rId54" Type="http://schemas.openxmlformats.org/officeDocument/2006/relationships/externalLink" Target="externalLinks/externalLink29.xml"/><Relationship Id="rId55" Type="http://schemas.openxmlformats.org/officeDocument/2006/relationships/externalLink" Target="externalLinks/externalLink30.xml"/><Relationship Id="rId56" Type="http://schemas.openxmlformats.org/officeDocument/2006/relationships/externalLink" Target="externalLinks/externalLink31.xml"/><Relationship Id="rId57" Type="http://schemas.openxmlformats.org/officeDocument/2006/relationships/externalLink" Target="externalLinks/externalLink32.xml"/><Relationship Id="rId58" Type="http://schemas.openxmlformats.org/officeDocument/2006/relationships/externalLink" Target="externalLinks/externalLink33.xml"/><Relationship Id="rId59" Type="http://schemas.openxmlformats.org/officeDocument/2006/relationships/sharedStrings" Target="sharedStrings.xml"/><Relationship Id="rId60" Type="http://schemas.openxmlformats.org/officeDocument/2006/relationships/customXml" Target="../customXml/item2.xml"/>
</Relationships>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wmf"/><Relationship Id="rId3" Type="http://schemas.openxmlformats.org/officeDocument/2006/relationships/image" Target="../media/image3.wmf"/>
</Relationships>
</file>

<file path=xl/drawings/_rels/drawing4.xml.rels><?xml version="1.0" encoding="UTF-8"?>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5.wmf"/><Relationship Id="rId3" Type="http://schemas.openxmlformats.org/officeDocument/2006/relationships/image" Target="../media/image6.wmf"/>
</Relationships>
</file>

<file path=xl/drawings/_rels/drawing6.xml.rels><?xml version="1.0" encoding="UTF-8"?>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2.wmf"/><Relationship Id="rId3" Type="http://schemas.openxmlformats.org/officeDocument/2006/relationships/image" Target="../media/image3.wmf"/>
</Relationships>
</file>

<file path=xl/drawings/_rels/drawing7.xml.rels><?xml version="1.0" encoding="UTF-8"?>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2.wmf"/><Relationship Id="rId3" Type="http://schemas.openxmlformats.org/officeDocument/2006/relationships/image" Target="../media/image6.wmf"/>
</Relationships>
</file>

<file path=xl/drawings/_rels/drawing8.xml.rels><?xml version="1.0" encoding="UTF-8"?>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2.wmf"/><Relationship Id="rId3" Type="http://schemas.openxmlformats.org/officeDocument/2006/relationships/image" Target="../media/image3.wmf"/>
</Relationships>
</file>

<file path=xl/drawings/_rels/drawing9.xml.rels><?xml version="1.0" encoding="UTF-8"?>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2.wmf"/><Relationship Id="rId3" Type="http://schemas.openxmlformats.org/officeDocument/2006/relationships/image" Target="../media/image3.wmf"/>
</Relationships>
</file>

<file path=xl/drawings/_rels/drawing10.xml.rels><?xml version="1.0" encoding="UTF-8"?>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2.wmf"/><Relationship Id="rId3" Type="http://schemas.openxmlformats.org/officeDocument/2006/relationships/image" Target="../media/image3.wmf"/>
</Relationships>
</file>

<file path=xl/drawings/_rels/drawing11.xml.rels><?xml version="1.0" encoding="UTF-8"?>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7.wmf"/><Relationship Id="rId3" Type="http://schemas.openxmlformats.org/officeDocument/2006/relationships/image" Target="../media/image8.wmf"/>
</Relationships>
</file>

<file path=xl/drawings/_rels/drawing12.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3.wmf"/>
</Relationships>
</file>

<file path=xl/drawings/_rels/drawing13.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3.wmf"/>
</Relationships>
</file>

<file path=xl/drawings/_rels/drawing14.xml.rels><?xml version="1.0" encoding="UTF-8"?>
<Relationships xmlns="http://schemas.openxmlformats.org/package/2006/relationships"><Relationship Id="rId1" Type="http://schemas.openxmlformats.org/officeDocument/2006/relationships/image" Target="../media/image7.wmf"/><Relationship Id="rId2" Type="http://schemas.openxmlformats.org/officeDocument/2006/relationships/image" Target="../media/image9.wmf"/>
</Relationships>
</file>

<file path=xl/drawings/_rels/drawing15.xml.rels><?xml version="1.0" encoding="UTF-8"?>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4.png"/><Relationship Id="rId3" Type="http://schemas.openxmlformats.org/officeDocument/2006/relationships/image" Target="../media/image10.png"/><Relationship Id="rId4" Type="http://schemas.openxmlformats.org/officeDocument/2006/relationships/image" Target="../media/image10.png"/><Relationship Id="rId5" Type="http://schemas.openxmlformats.org/officeDocument/2006/relationships/image" Target="../media/image11.png"/>
</Relationships>
</file>

<file path=xl/drawings/_rels/drawing16.xml.rels><?xml version="1.0" encoding="UTF-8"?>
<Relationships xmlns="http://schemas.openxmlformats.org/package/2006/relationships"><Relationship Id="rId1" Type="http://schemas.openxmlformats.org/officeDocument/2006/relationships/image" Target="../media/image12.png"/><Relationship Id="rId2" Type="http://schemas.openxmlformats.org/officeDocument/2006/relationships/image" Target="../media/image13.png"/>
</Relationships>
</file>

<file path=xl/drawings/_rels/drawing17.xml.rels><?xml version="1.0" encoding="UTF-8"?>
<Relationships xmlns="http://schemas.openxmlformats.org/package/2006/relationships"><Relationship Id="rId1" Type="http://schemas.openxmlformats.org/officeDocument/2006/relationships/image" Target="../media/image14.wmf"/><Relationship Id="rId2" Type="http://schemas.openxmlformats.org/officeDocument/2006/relationships/image" Target="../media/image15.wmf"/>
</Relationships>
</file>

<file path=xl/drawings/_rels/drawing18.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16.wmf"/><Relationship Id="rId3" Type="http://schemas.openxmlformats.org/officeDocument/2006/relationships/image" Target="../media/image2.wmf"/><Relationship Id="rId4" Type="http://schemas.openxmlformats.org/officeDocument/2006/relationships/image" Target="../media/image17.wmf"/>
</Relationships>
</file>

<file path=xl/drawings/_rels/drawing20.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3.wmf"/>
</Relationships>
</file>

<file path=xl/drawings/_rels/drawing21.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3.wmf"/>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95400</xdr:colOff>
      <xdr:row>0</xdr:row>
      <xdr:rowOff>95400</xdr:rowOff>
    </xdr:from>
    <xdr:to>
      <xdr:col>1</xdr:col>
      <xdr:colOff>1150560</xdr:colOff>
      <xdr:row>2</xdr:row>
      <xdr:rowOff>140400</xdr:rowOff>
    </xdr:to>
    <xdr:pic>
      <xdr:nvPicPr>
        <xdr:cNvPr id="1" name="Imagem 1"/>
        <xdr:cNvPicPr/>
      </xdr:nvPicPr>
      <xdr:blipFill>
        <a:blip r:embed="rId1"/>
        <a:stretch/>
      </xdr:blipFill>
      <xdr:spPr>
        <a:xfrm>
          <a:off x="377280" y="95400"/>
          <a:ext cx="1055160" cy="425880"/>
        </a:xfrm>
        <a:prstGeom prst="rect">
          <a:avLst/>
        </a:prstGeom>
        <a:noFill/>
        <a:ln w="0">
          <a:noFill/>
        </a:ln>
      </xdr:spPr>
    </xdr:pic>
    <xdr:clientData/>
  </xdr:twoCellAnchor>
  <xdr:twoCellAnchor editAs="absolute">
    <xdr:from>
      <xdr:col>4</xdr:col>
      <xdr:colOff>160200</xdr:colOff>
      <xdr:row>1</xdr:row>
      <xdr:rowOff>45720</xdr:rowOff>
    </xdr:from>
    <xdr:to>
      <xdr:col>12</xdr:col>
      <xdr:colOff>465120</xdr:colOff>
      <xdr:row>2</xdr:row>
      <xdr:rowOff>83880</xdr:rowOff>
    </xdr:to>
    <xdr:pic>
      <xdr:nvPicPr>
        <xdr:cNvPr id="2" name="ComboBox11"/>
        <xdr:cNvPicPr/>
      </xdr:nvPicPr>
      <xdr:blipFill>
        <a:blip r:embed="rId2"/>
        <a:stretch/>
      </xdr:blipFill>
      <xdr:spPr>
        <a:xfrm>
          <a:off x="4409640" y="236160"/>
          <a:ext cx="3980160" cy="228600"/>
        </a:xfrm>
        <a:prstGeom prst="rect">
          <a:avLst/>
        </a:prstGeom>
        <a:solidFill>
          <a:srgbClr val="ffffff"/>
        </a:solidFill>
        <a:ln w="0">
          <a:noFill/>
        </a:ln>
      </xdr:spPr>
    </xdr:pic>
    <xdr:clientData/>
  </xdr:twoCellAnchor>
  <xdr:twoCellAnchor editAs="absolute">
    <xdr:from>
      <xdr:col>4</xdr:col>
      <xdr:colOff>198000</xdr:colOff>
      <xdr:row>0</xdr:row>
      <xdr:rowOff>76320</xdr:rowOff>
    </xdr:from>
    <xdr:to>
      <xdr:col>12</xdr:col>
      <xdr:colOff>373320</xdr:colOff>
      <xdr:row>1</xdr:row>
      <xdr:rowOff>30600</xdr:rowOff>
    </xdr:to>
    <xdr:pic>
      <xdr:nvPicPr>
        <xdr:cNvPr id="3" name="Label1"/>
        <xdr:cNvPicPr/>
      </xdr:nvPicPr>
      <xdr:blipFill>
        <a:blip r:embed="rId3"/>
        <a:stretch/>
      </xdr:blipFill>
      <xdr:spPr>
        <a:xfrm>
          <a:off x="4447440" y="76320"/>
          <a:ext cx="3850560" cy="144720"/>
        </a:xfrm>
        <a:prstGeom prst="rect">
          <a:avLst/>
        </a:prstGeom>
        <a:solidFill>
          <a:srgbClr val="ffffff"/>
        </a:solidFill>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19080</xdr:colOff>
      <xdr:row>0</xdr:row>
      <xdr:rowOff>0</xdr:rowOff>
    </xdr:from>
    <xdr:to>
      <xdr:col>2</xdr:col>
      <xdr:colOff>224640</xdr:colOff>
      <xdr:row>3</xdr:row>
      <xdr:rowOff>150120</xdr:rowOff>
    </xdr:to>
    <xdr:pic>
      <xdr:nvPicPr>
        <xdr:cNvPr id="4" name="Imagem 1"/>
        <xdr:cNvPicPr/>
      </xdr:nvPicPr>
      <xdr:blipFill>
        <a:blip r:embed="rId1"/>
        <a:stretch/>
      </xdr:blipFill>
      <xdr:spPr>
        <a:xfrm>
          <a:off x="321480" y="0"/>
          <a:ext cx="1594800" cy="649080"/>
        </a:xfrm>
        <a:prstGeom prst="rect">
          <a:avLst/>
        </a:prstGeom>
        <a:noFill/>
        <a:ln w="0">
          <a:noFill/>
        </a:ln>
      </xdr:spPr>
    </xdr:pic>
    <xdr:clientData/>
  </xdr:twoCellAnchor>
  <xdr:twoCellAnchor editAs="absolute">
    <xdr:from>
      <xdr:col>2</xdr:col>
      <xdr:colOff>838440</xdr:colOff>
      <xdr:row>1</xdr:row>
      <xdr:rowOff>85680</xdr:rowOff>
    </xdr:from>
    <xdr:to>
      <xdr:col>6</xdr:col>
      <xdr:colOff>38160</xdr:colOff>
      <xdr:row>2</xdr:row>
      <xdr:rowOff>148680</xdr:rowOff>
    </xdr:to>
    <xdr:pic>
      <xdr:nvPicPr>
        <xdr:cNvPr id="5" name="ComboBox10"/>
        <xdr:cNvPicPr/>
      </xdr:nvPicPr>
      <xdr:blipFill>
        <a:blip r:embed="rId2"/>
        <a:stretch/>
      </xdr:blipFill>
      <xdr:spPr>
        <a:xfrm>
          <a:off x="2530080" y="247680"/>
          <a:ext cx="4335120" cy="225000"/>
        </a:xfrm>
        <a:prstGeom prst="rect">
          <a:avLst/>
        </a:prstGeom>
        <a:solidFill>
          <a:srgbClr val="ffffff"/>
        </a:solidFill>
        <a:ln w="0">
          <a:noFill/>
        </a:ln>
      </xdr:spPr>
    </xdr:pic>
    <xdr:clientData/>
  </xdr:twoCellAnchor>
  <xdr:twoCellAnchor editAs="absolute">
    <xdr:from>
      <xdr:col>2</xdr:col>
      <xdr:colOff>1028880</xdr:colOff>
      <xdr:row>0</xdr:row>
      <xdr:rowOff>60840</xdr:rowOff>
    </xdr:from>
    <xdr:to>
      <xdr:col>6</xdr:col>
      <xdr:colOff>99000</xdr:colOff>
      <xdr:row>1</xdr:row>
      <xdr:rowOff>39600</xdr:rowOff>
    </xdr:to>
    <xdr:pic>
      <xdr:nvPicPr>
        <xdr:cNvPr id="6" name="Label1"/>
        <xdr:cNvPicPr/>
      </xdr:nvPicPr>
      <xdr:blipFill>
        <a:blip r:embed="rId3"/>
        <a:stretch/>
      </xdr:blipFill>
      <xdr:spPr>
        <a:xfrm>
          <a:off x="2720520" y="60840"/>
          <a:ext cx="4205520" cy="140760"/>
        </a:xfrm>
        <a:prstGeom prst="rect">
          <a:avLst/>
        </a:prstGeom>
        <a:solidFill>
          <a:srgbClr val="ffffff"/>
        </a:solidFill>
        <a:ln w="0">
          <a:noFill/>
        </a:ln>
      </xdr:spPr>
    </xdr:pic>
    <xdr:clientData/>
  </xdr:twoCellAnchor>
  <mc:AlternateContent xmlns:mc="http://schemas.openxmlformats.org/markup-compatibility/2006">
    <mc:Choice xmlns:a14="http://schemas.microsoft.com/office/drawing/2010/main" Requires="a14">
      <xdr:twoCellAnchor editAs="oneCell">
        <xdr:from>
          <xdr:col>4</xdr:col>
          <xdr:colOff>24120</xdr:colOff>
          <xdr:row>7</xdr:row>
          <xdr:rowOff>104400</xdr:rowOff>
        </xdr:from>
        <xdr:to>
          <xdr:col>6</xdr:col>
          <xdr:colOff>291600</xdr:colOff>
          <xdr:row>9</xdr:row>
          <xdr:rowOff>186120</xdr:rowOff>
        </xdr:to>
        <xdr:sp>
          <xdr:nvSpPr>
            <xdr:cNvPr id="0" name="Option Button 4" descr="LUCRO REAL" hidden="0"/>
            <xdr:cNvSpPr/>
          </xdr:nvSpPr>
          <xdr:spPr>
            <a:xfrm>
              <a:off x="0" y="0"/>
              <a:ext cx="0" cy="0"/>
            </a:xfrm>
            <a:prstGeom prst="rect">
              <a:avLst/>
            </a:prstGeom>
          </xdr:spPr>
          <xdr:txBody>
            <a:bodyPr anchor="ctr">
              <a:noAutofit/>
            </a:bodyPr>
            <a:p>
              <a:r>
                <a:t>LUCRO REAL</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5</xdr:col>
          <xdr:colOff>678240</xdr:colOff>
          <xdr:row>7</xdr:row>
          <xdr:rowOff>178920</xdr:rowOff>
        </xdr:from>
        <xdr:to>
          <xdr:col>7</xdr:col>
          <xdr:colOff>502920</xdr:colOff>
          <xdr:row>9</xdr:row>
          <xdr:rowOff>255240</xdr:rowOff>
        </xdr:to>
        <xdr:sp>
          <xdr:nvSpPr>
            <xdr:cNvPr id="0" name="Option Button 5" descr="LUCRO PRESUMIDO" hidden="0"/>
            <xdr:cNvSpPr/>
          </xdr:nvSpPr>
          <xdr:spPr>
            <a:xfrm>
              <a:off x="0" y="0"/>
              <a:ext cx="0" cy="0"/>
            </a:xfrm>
            <a:prstGeom prst="rect">
              <a:avLst/>
            </a:prstGeom>
          </xdr:spPr>
          <xdr:txBody>
            <a:bodyPr anchor="ctr">
              <a:noAutofit/>
            </a:bodyPr>
            <a:p>
              <a:r>
                <a:t>LUCRO PRESUMIDO</a:t>
              </a:r>
            </a:p>
          </xdr:txBody>
        </xdr:sp>
        <xdr:clientData/>
      </xdr:twoCellAnchor>
    </mc:Choice>
  </mc:AlternateContent>
</xdr:wsDr>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4320</xdr:colOff>
      <xdr:row>0</xdr:row>
      <xdr:rowOff>105840</xdr:rowOff>
    </xdr:from>
    <xdr:to>
      <xdr:col>4</xdr:col>
      <xdr:colOff>613440</xdr:colOff>
      <xdr:row>4</xdr:row>
      <xdr:rowOff>117000</xdr:rowOff>
    </xdr:to>
    <xdr:pic>
      <xdr:nvPicPr>
        <xdr:cNvPr id="7" name="Imagem 1"/>
        <xdr:cNvPicPr/>
      </xdr:nvPicPr>
      <xdr:blipFill>
        <a:blip r:embed="rId1"/>
        <a:stretch/>
      </xdr:blipFill>
      <xdr:spPr>
        <a:xfrm>
          <a:off x="245520" y="105840"/>
          <a:ext cx="1364400" cy="658800"/>
        </a:xfrm>
        <a:prstGeom prst="rect">
          <a:avLst/>
        </a:prstGeom>
        <a:noFill/>
        <a:ln w="0">
          <a:noFill/>
        </a:ln>
      </xdr:spPr>
    </xdr:pic>
    <xdr:clientData/>
  </xdr:twoCellAnchor>
  <xdr:twoCellAnchor editAs="absolute">
    <xdr:from>
      <xdr:col>12</xdr:col>
      <xdr:colOff>7560</xdr:colOff>
      <xdr:row>2</xdr:row>
      <xdr:rowOff>7560</xdr:rowOff>
    </xdr:from>
    <xdr:to>
      <xdr:col>20</xdr:col>
      <xdr:colOff>708840</xdr:colOff>
      <xdr:row>3</xdr:row>
      <xdr:rowOff>68400</xdr:rowOff>
    </xdr:to>
    <xdr:pic>
      <xdr:nvPicPr>
        <xdr:cNvPr id="8" name="ComboBox13"/>
        <xdr:cNvPicPr/>
      </xdr:nvPicPr>
      <xdr:blipFill>
        <a:blip r:embed="rId2"/>
        <a:stretch/>
      </xdr:blipFill>
      <xdr:spPr>
        <a:xfrm>
          <a:off x="6299280" y="331560"/>
          <a:ext cx="3772080" cy="222480"/>
        </a:xfrm>
        <a:prstGeom prst="rect">
          <a:avLst/>
        </a:prstGeom>
        <a:solidFill>
          <a:srgbClr val="ffffff"/>
        </a:solidFill>
        <a:ln w="0">
          <a:noFill/>
        </a:ln>
      </xdr:spPr>
    </xdr:pic>
    <xdr:clientData/>
  </xdr:twoCellAnchor>
  <xdr:twoCellAnchor editAs="absolute">
    <xdr:from>
      <xdr:col>11</xdr:col>
      <xdr:colOff>99000</xdr:colOff>
      <xdr:row>0</xdr:row>
      <xdr:rowOff>30600</xdr:rowOff>
    </xdr:from>
    <xdr:to>
      <xdr:col>20</xdr:col>
      <xdr:colOff>487800</xdr:colOff>
      <xdr:row>1</xdr:row>
      <xdr:rowOff>15480</xdr:rowOff>
    </xdr:to>
    <xdr:pic>
      <xdr:nvPicPr>
        <xdr:cNvPr id="9" name="Label1"/>
        <xdr:cNvPicPr/>
      </xdr:nvPicPr>
      <xdr:blipFill>
        <a:blip r:embed="rId3"/>
        <a:stretch/>
      </xdr:blipFill>
      <xdr:spPr>
        <a:xfrm>
          <a:off x="6199560" y="30600"/>
          <a:ext cx="3650760" cy="146880"/>
        </a:xfrm>
        <a:prstGeom prst="rect">
          <a:avLst/>
        </a:prstGeom>
        <a:solidFill>
          <a:srgbClr val="ffffff"/>
        </a:solidFill>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4320</xdr:colOff>
      <xdr:row>0</xdr:row>
      <xdr:rowOff>105840</xdr:rowOff>
    </xdr:from>
    <xdr:to>
      <xdr:col>4</xdr:col>
      <xdr:colOff>807840</xdr:colOff>
      <xdr:row>5</xdr:row>
      <xdr:rowOff>57240</xdr:rowOff>
    </xdr:to>
    <xdr:pic>
      <xdr:nvPicPr>
        <xdr:cNvPr id="10" name="Imagem 1"/>
        <xdr:cNvPicPr/>
      </xdr:nvPicPr>
      <xdr:blipFill>
        <a:blip r:embed="rId1"/>
        <a:stretch/>
      </xdr:blipFill>
      <xdr:spPr>
        <a:xfrm>
          <a:off x="245520" y="105840"/>
          <a:ext cx="1558800" cy="761040"/>
        </a:xfrm>
        <a:prstGeom prst="rect">
          <a:avLst/>
        </a:prstGeom>
        <a:noFill/>
        <a:ln w="0">
          <a:noFill/>
        </a:ln>
      </xdr:spPr>
    </xdr:pic>
    <xdr:clientData/>
  </xdr:twoCellAnchor>
  <xdr:twoCellAnchor editAs="absolute">
    <xdr:from>
      <xdr:col>12</xdr:col>
      <xdr:colOff>0</xdr:colOff>
      <xdr:row>1</xdr:row>
      <xdr:rowOff>68760</xdr:rowOff>
    </xdr:from>
    <xdr:to>
      <xdr:col>20</xdr:col>
      <xdr:colOff>1188720</xdr:colOff>
      <xdr:row>2</xdr:row>
      <xdr:rowOff>161640</xdr:rowOff>
    </xdr:to>
    <xdr:pic>
      <xdr:nvPicPr>
        <xdr:cNvPr id="11" name="ComboBox13"/>
        <xdr:cNvPicPr/>
      </xdr:nvPicPr>
      <xdr:blipFill>
        <a:blip r:embed="rId2"/>
        <a:stretch/>
      </xdr:blipFill>
      <xdr:spPr>
        <a:xfrm>
          <a:off x="5818680" y="230760"/>
          <a:ext cx="369612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20</xdr:col>
      <xdr:colOff>1059120</xdr:colOff>
      <xdr:row>1</xdr:row>
      <xdr:rowOff>53280</xdr:rowOff>
    </xdr:to>
    <xdr:pic>
      <xdr:nvPicPr>
        <xdr:cNvPr id="12" name="Label1"/>
        <xdr:cNvPicPr/>
      </xdr:nvPicPr>
      <xdr:blipFill>
        <a:blip r:embed="rId3"/>
        <a:stretch/>
      </xdr:blipFill>
      <xdr:spPr>
        <a:xfrm>
          <a:off x="5818680" y="76320"/>
          <a:ext cx="3566520" cy="138960"/>
        </a:xfrm>
        <a:prstGeom prst="rect">
          <a:avLst/>
        </a:prstGeom>
        <a:solidFill>
          <a:srgbClr val="ffffff"/>
        </a:solidFill>
        <a:ln w="0">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173520</xdr:colOff>
      <xdr:row>0</xdr:row>
      <xdr:rowOff>63360</xdr:rowOff>
    </xdr:from>
    <xdr:to>
      <xdr:col>4</xdr:col>
      <xdr:colOff>648720</xdr:colOff>
      <xdr:row>5</xdr:row>
      <xdr:rowOff>28080</xdr:rowOff>
    </xdr:to>
    <xdr:pic>
      <xdr:nvPicPr>
        <xdr:cNvPr id="13" name="Imagem 1"/>
        <xdr:cNvPicPr/>
      </xdr:nvPicPr>
      <xdr:blipFill>
        <a:blip r:embed="rId1"/>
        <a:stretch/>
      </xdr:blipFill>
      <xdr:spPr>
        <a:xfrm>
          <a:off x="173520" y="63360"/>
          <a:ext cx="1571760" cy="774360"/>
        </a:xfrm>
        <a:prstGeom prst="rect">
          <a:avLst/>
        </a:prstGeom>
        <a:noFill/>
        <a:ln w="0">
          <a:noFill/>
        </a:ln>
      </xdr:spPr>
    </xdr:pic>
    <xdr:clientData/>
  </xdr:twoCellAnchor>
  <xdr:twoCellAnchor editAs="absolute">
    <xdr:from>
      <xdr:col>12</xdr:col>
      <xdr:colOff>0</xdr:colOff>
      <xdr:row>1</xdr:row>
      <xdr:rowOff>68760</xdr:rowOff>
    </xdr:from>
    <xdr:to>
      <xdr:col>21</xdr:col>
      <xdr:colOff>396360</xdr:colOff>
      <xdr:row>2</xdr:row>
      <xdr:rowOff>161640</xdr:rowOff>
    </xdr:to>
    <xdr:pic>
      <xdr:nvPicPr>
        <xdr:cNvPr id="14" name="ComboBox13"/>
        <xdr:cNvPicPr/>
      </xdr:nvPicPr>
      <xdr:blipFill>
        <a:blip r:embed="rId2"/>
        <a:stretch/>
      </xdr:blipFill>
      <xdr:spPr>
        <a:xfrm>
          <a:off x="6864840" y="230760"/>
          <a:ext cx="395136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21</xdr:col>
      <xdr:colOff>266760</xdr:colOff>
      <xdr:row>1</xdr:row>
      <xdr:rowOff>53280</xdr:rowOff>
    </xdr:to>
    <xdr:pic>
      <xdr:nvPicPr>
        <xdr:cNvPr id="15" name="Label1"/>
        <xdr:cNvPicPr/>
      </xdr:nvPicPr>
      <xdr:blipFill>
        <a:blip r:embed="rId3"/>
        <a:stretch/>
      </xdr:blipFill>
      <xdr:spPr>
        <a:xfrm>
          <a:off x="6864840" y="76320"/>
          <a:ext cx="3821760" cy="138960"/>
        </a:xfrm>
        <a:prstGeom prst="rect">
          <a:avLst/>
        </a:prstGeom>
        <a:solidFill>
          <a:srgbClr val="ffffff"/>
        </a:solidFill>
        <a:ln w="0">
          <a:noFill/>
        </a:ln>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4320</xdr:colOff>
      <xdr:row>0</xdr:row>
      <xdr:rowOff>105840</xdr:rowOff>
    </xdr:from>
    <xdr:to>
      <xdr:col>4</xdr:col>
      <xdr:colOff>807840</xdr:colOff>
      <xdr:row>5</xdr:row>
      <xdr:rowOff>57240</xdr:rowOff>
    </xdr:to>
    <xdr:pic>
      <xdr:nvPicPr>
        <xdr:cNvPr id="16" name="Imagem 1"/>
        <xdr:cNvPicPr/>
      </xdr:nvPicPr>
      <xdr:blipFill>
        <a:blip r:embed="rId1"/>
        <a:stretch/>
      </xdr:blipFill>
      <xdr:spPr>
        <a:xfrm>
          <a:off x="245520" y="105840"/>
          <a:ext cx="1558800" cy="761040"/>
        </a:xfrm>
        <a:prstGeom prst="rect">
          <a:avLst/>
        </a:prstGeom>
        <a:noFill/>
        <a:ln w="0">
          <a:noFill/>
        </a:ln>
      </xdr:spPr>
    </xdr:pic>
    <xdr:clientData/>
  </xdr:twoCellAnchor>
  <xdr:twoCellAnchor editAs="absolute">
    <xdr:from>
      <xdr:col>12</xdr:col>
      <xdr:colOff>0</xdr:colOff>
      <xdr:row>1</xdr:row>
      <xdr:rowOff>68760</xdr:rowOff>
    </xdr:from>
    <xdr:to>
      <xdr:col>21</xdr:col>
      <xdr:colOff>457200</xdr:colOff>
      <xdr:row>2</xdr:row>
      <xdr:rowOff>161640</xdr:rowOff>
    </xdr:to>
    <xdr:pic>
      <xdr:nvPicPr>
        <xdr:cNvPr id="17" name="ComboBox13"/>
        <xdr:cNvPicPr/>
      </xdr:nvPicPr>
      <xdr:blipFill>
        <a:blip r:embed="rId2"/>
        <a:stretch/>
      </xdr:blipFill>
      <xdr:spPr>
        <a:xfrm>
          <a:off x="5153760" y="230760"/>
          <a:ext cx="393120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21</xdr:col>
      <xdr:colOff>327600</xdr:colOff>
      <xdr:row>1</xdr:row>
      <xdr:rowOff>53280</xdr:rowOff>
    </xdr:to>
    <xdr:pic>
      <xdr:nvPicPr>
        <xdr:cNvPr id="18" name="Label1"/>
        <xdr:cNvPicPr/>
      </xdr:nvPicPr>
      <xdr:blipFill>
        <a:blip r:embed="rId3"/>
        <a:stretch/>
      </xdr:blipFill>
      <xdr:spPr>
        <a:xfrm>
          <a:off x="5153760" y="76320"/>
          <a:ext cx="3801600" cy="138960"/>
        </a:xfrm>
        <a:prstGeom prst="rect">
          <a:avLst/>
        </a:prstGeom>
        <a:solidFill>
          <a:srgbClr val="ffffff"/>
        </a:solidFill>
        <a:ln w="0">
          <a:noFill/>
        </a:ln>
      </xdr:spPr>
    </xdr:pic>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4320</xdr:colOff>
      <xdr:row>0</xdr:row>
      <xdr:rowOff>105840</xdr:rowOff>
    </xdr:from>
    <xdr:to>
      <xdr:col>4</xdr:col>
      <xdr:colOff>805680</xdr:colOff>
      <xdr:row>5</xdr:row>
      <xdr:rowOff>61200</xdr:rowOff>
    </xdr:to>
    <xdr:pic>
      <xdr:nvPicPr>
        <xdr:cNvPr id="19" name="Imagem 1"/>
        <xdr:cNvPicPr/>
      </xdr:nvPicPr>
      <xdr:blipFill>
        <a:blip r:embed="rId1"/>
        <a:stretch/>
      </xdr:blipFill>
      <xdr:spPr>
        <a:xfrm>
          <a:off x="245520" y="105840"/>
          <a:ext cx="1556640" cy="765000"/>
        </a:xfrm>
        <a:prstGeom prst="rect">
          <a:avLst/>
        </a:prstGeom>
        <a:noFill/>
        <a:ln w="0">
          <a:noFill/>
        </a:ln>
      </xdr:spPr>
    </xdr:pic>
    <xdr:clientData/>
  </xdr:twoCellAnchor>
  <xdr:twoCellAnchor editAs="absolute">
    <xdr:from>
      <xdr:col>12</xdr:col>
      <xdr:colOff>0</xdr:colOff>
      <xdr:row>1</xdr:row>
      <xdr:rowOff>68760</xdr:rowOff>
    </xdr:from>
    <xdr:to>
      <xdr:col>21</xdr:col>
      <xdr:colOff>457200</xdr:colOff>
      <xdr:row>2</xdr:row>
      <xdr:rowOff>161640</xdr:rowOff>
    </xdr:to>
    <xdr:pic>
      <xdr:nvPicPr>
        <xdr:cNvPr id="20" name="ComboBox13"/>
        <xdr:cNvPicPr/>
      </xdr:nvPicPr>
      <xdr:blipFill>
        <a:blip r:embed="rId2"/>
        <a:stretch/>
      </xdr:blipFill>
      <xdr:spPr>
        <a:xfrm>
          <a:off x="5939280" y="230760"/>
          <a:ext cx="393120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21</xdr:col>
      <xdr:colOff>327600</xdr:colOff>
      <xdr:row>1</xdr:row>
      <xdr:rowOff>53280</xdr:rowOff>
    </xdr:to>
    <xdr:pic>
      <xdr:nvPicPr>
        <xdr:cNvPr id="21" name="Label1"/>
        <xdr:cNvPicPr/>
      </xdr:nvPicPr>
      <xdr:blipFill>
        <a:blip r:embed="rId3"/>
        <a:stretch/>
      </xdr:blipFill>
      <xdr:spPr>
        <a:xfrm>
          <a:off x="5939280" y="76320"/>
          <a:ext cx="3801600" cy="138960"/>
        </a:xfrm>
        <a:prstGeom prst="rect">
          <a:avLst/>
        </a:prstGeom>
        <a:solidFill>
          <a:srgbClr val="ffffff"/>
        </a:solidFill>
        <a:ln w="0">
          <a:noFill/>
        </a:ln>
      </xdr:spPr>
    </xdr:pic>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4320</xdr:colOff>
      <xdr:row>0</xdr:row>
      <xdr:rowOff>105840</xdr:rowOff>
    </xdr:from>
    <xdr:to>
      <xdr:col>6</xdr:col>
      <xdr:colOff>840240</xdr:colOff>
      <xdr:row>4</xdr:row>
      <xdr:rowOff>41400</xdr:rowOff>
    </xdr:to>
    <xdr:pic>
      <xdr:nvPicPr>
        <xdr:cNvPr id="22" name="Imagem 1"/>
        <xdr:cNvPicPr/>
      </xdr:nvPicPr>
      <xdr:blipFill>
        <a:blip r:embed="rId1"/>
        <a:stretch/>
      </xdr:blipFill>
      <xdr:spPr>
        <a:xfrm>
          <a:off x="245520" y="105840"/>
          <a:ext cx="1773360" cy="697680"/>
        </a:xfrm>
        <a:prstGeom prst="rect">
          <a:avLst/>
        </a:prstGeom>
        <a:noFill/>
        <a:ln w="0">
          <a:noFill/>
        </a:ln>
      </xdr:spPr>
    </xdr:pic>
    <xdr:clientData/>
  </xdr:twoCellAnchor>
  <xdr:twoCellAnchor editAs="absolute">
    <xdr:from>
      <xdr:col>17</xdr:col>
      <xdr:colOff>144720</xdr:colOff>
      <xdr:row>1</xdr:row>
      <xdr:rowOff>60840</xdr:rowOff>
    </xdr:from>
    <xdr:to>
      <xdr:col>39</xdr:col>
      <xdr:colOff>60840</xdr:colOff>
      <xdr:row>2</xdr:row>
      <xdr:rowOff>99000</xdr:rowOff>
    </xdr:to>
    <xdr:pic>
      <xdr:nvPicPr>
        <xdr:cNvPr id="23" name="ComboBox22"/>
        <xdr:cNvPicPr/>
      </xdr:nvPicPr>
      <xdr:blipFill>
        <a:blip r:embed="rId2"/>
        <a:stretch/>
      </xdr:blipFill>
      <xdr:spPr>
        <a:xfrm>
          <a:off x="5209560" y="251280"/>
          <a:ext cx="4082760" cy="228600"/>
        </a:xfrm>
        <a:prstGeom prst="rect">
          <a:avLst/>
        </a:prstGeom>
        <a:solidFill>
          <a:srgbClr val="ffffff"/>
        </a:solidFill>
        <a:ln w="0">
          <a:noFill/>
        </a:ln>
      </xdr:spPr>
    </xdr:pic>
    <xdr:clientData/>
  </xdr:twoCellAnchor>
  <xdr:twoCellAnchor editAs="absolute">
    <xdr:from>
      <xdr:col>18</xdr:col>
      <xdr:colOff>15120</xdr:colOff>
      <xdr:row>0</xdr:row>
      <xdr:rowOff>91440</xdr:rowOff>
    </xdr:from>
    <xdr:to>
      <xdr:col>38</xdr:col>
      <xdr:colOff>83880</xdr:colOff>
      <xdr:row>1</xdr:row>
      <xdr:rowOff>45720</xdr:rowOff>
    </xdr:to>
    <xdr:pic>
      <xdr:nvPicPr>
        <xdr:cNvPr id="24" name="Label1"/>
        <xdr:cNvPicPr/>
      </xdr:nvPicPr>
      <xdr:blipFill>
        <a:blip r:embed="rId3"/>
        <a:stretch/>
      </xdr:blipFill>
      <xdr:spPr>
        <a:xfrm>
          <a:off x="5301360" y="91440"/>
          <a:ext cx="3852720" cy="144720"/>
        </a:xfrm>
        <a:prstGeom prst="rect">
          <a:avLst/>
        </a:prstGeom>
        <a:solidFill>
          <a:srgbClr val="ffffff"/>
        </a:solidFill>
        <a:ln w="0">
          <a:noFill/>
        </a:ln>
      </xdr:spPr>
    </xdr:pic>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absolute">
    <xdr:from>
      <xdr:col>2</xdr:col>
      <xdr:colOff>152280</xdr:colOff>
      <xdr:row>0</xdr:row>
      <xdr:rowOff>137160</xdr:rowOff>
    </xdr:from>
    <xdr:to>
      <xdr:col>3</xdr:col>
      <xdr:colOff>479880</xdr:colOff>
      <xdr:row>0</xdr:row>
      <xdr:rowOff>327600</xdr:rowOff>
    </xdr:to>
    <xdr:pic>
      <xdr:nvPicPr>
        <xdr:cNvPr id="25" name="ComboBox3"/>
        <xdr:cNvPicPr/>
      </xdr:nvPicPr>
      <xdr:blipFill>
        <a:blip r:embed="rId1"/>
        <a:stretch/>
      </xdr:blipFill>
      <xdr:spPr>
        <a:xfrm>
          <a:off x="1199520" y="137160"/>
          <a:ext cx="3972240" cy="190440"/>
        </a:xfrm>
        <a:prstGeom prst="rect">
          <a:avLst/>
        </a:prstGeom>
        <a:solidFill>
          <a:srgbClr val="ffffff"/>
        </a:solidFill>
        <a:ln w="0">
          <a:noFill/>
        </a:ln>
      </xdr:spPr>
    </xdr:pic>
    <xdr:clientData/>
  </xdr:twoCellAnchor>
  <xdr:twoCellAnchor editAs="absolute">
    <xdr:from>
      <xdr:col>2</xdr:col>
      <xdr:colOff>190440</xdr:colOff>
      <xdr:row>0</xdr:row>
      <xdr:rowOff>15120</xdr:rowOff>
    </xdr:from>
    <xdr:to>
      <xdr:col>3</xdr:col>
      <xdr:colOff>388440</xdr:colOff>
      <xdr:row>0</xdr:row>
      <xdr:rowOff>121680</xdr:rowOff>
    </xdr:to>
    <xdr:pic>
      <xdr:nvPicPr>
        <xdr:cNvPr id="26" name="Label1"/>
        <xdr:cNvPicPr/>
      </xdr:nvPicPr>
      <xdr:blipFill>
        <a:blip r:embed="rId2"/>
        <a:stretch/>
      </xdr:blipFill>
      <xdr:spPr>
        <a:xfrm>
          <a:off x="1237680" y="15120"/>
          <a:ext cx="3842640" cy="106560"/>
        </a:xfrm>
        <a:prstGeom prst="rect">
          <a:avLst/>
        </a:prstGeom>
        <a:solidFill>
          <a:srgbClr val="ffffff"/>
        </a:solidFill>
        <a:ln w="0">
          <a:noFill/>
        </a:ln>
      </xdr:spPr>
    </xdr:pic>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absolute">
    <xdr:from>
      <xdr:col>1</xdr:col>
      <xdr:colOff>289440</xdr:colOff>
      <xdr:row>0</xdr:row>
      <xdr:rowOff>137160</xdr:rowOff>
    </xdr:from>
    <xdr:to>
      <xdr:col>5</xdr:col>
      <xdr:colOff>838080</xdr:colOff>
      <xdr:row>0</xdr:row>
      <xdr:rowOff>327600</xdr:rowOff>
    </xdr:to>
    <xdr:pic>
      <xdr:nvPicPr>
        <xdr:cNvPr id="27" name="ComboBox4"/>
        <xdr:cNvPicPr/>
      </xdr:nvPicPr>
      <xdr:blipFill>
        <a:blip r:embed="rId1"/>
        <a:stretch/>
      </xdr:blipFill>
      <xdr:spPr>
        <a:xfrm>
          <a:off x="722520" y="137160"/>
          <a:ext cx="3901320" cy="190440"/>
        </a:xfrm>
        <a:prstGeom prst="rect">
          <a:avLst/>
        </a:prstGeom>
        <a:solidFill>
          <a:srgbClr val="ffffff"/>
        </a:solidFill>
        <a:ln w="0">
          <a:noFill/>
        </a:ln>
      </xdr:spPr>
    </xdr:pic>
    <xdr:clientData/>
  </xdr:twoCellAnchor>
  <xdr:twoCellAnchor editAs="absolute">
    <xdr:from>
      <xdr:col>1</xdr:col>
      <xdr:colOff>327600</xdr:colOff>
      <xdr:row>0</xdr:row>
      <xdr:rowOff>15120</xdr:rowOff>
    </xdr:from>
    <xdr:to>
      <xdr:col>5</xdr:col>
      <xdr:colOff>746640</xdr:colOff>
      <xdr:row>0</xdr:row>
      <xdr:rowOff>121680</xdr:rowOff>
    </xdr:to>
    <xdr:pic>
      <xdr:nvPicPr>
        <xdr:cNvPr id="28" name="Label1"/>
        <xdr:cNvPicPr/>
      </xdr:nvPicPr>
      <xdr:blipFill>
        <a:blip r:embed="rId2"/>
        <a:stretch/>
      </xdr:blipFill>
      <xdr:spPr>
        <a:xfrm>
          <a:off x="760680" y="15120"/>
          <a:ext cx="3771720" cy="106560"/>
        </a:xfrm>
        <a:prstGeom prst="rect">
          <a:avLst/>
        </a:prstGeom>
        <a:solidFill>
          <a:srgbClr val="ffffff"/>
        </a:solidFill>
        <a:ln w="0">
          <a:noFill/>
        </a:ln>
      </xdr:spPr>
    </xdr:pic>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absolute">
    <xdr:from>
      <xdr:col>9</xdr:col>
      <xdr:colOff>60840</xdr:colOff>
      <xdr:row>1</xdr:row>
      <xdr:rowOff>68760</xdr:rowOff>
    </xdr:from>
    <xdr:to>
      <xdr:col>12</xdr:col>
      <xdr:colOff>563760</xdr:colOff>
      <xdr:row>2</xdr:row>
      <xdr:rowOff>106920</xdr:rowOff>
    </xdr:to>
    <xdr:pic>
      <xdr:nvPicPr>
        <xdr:cNvPr id="29" name="ComboBox25"/>
        <xdr:cNvPicPr/>
      </xdr:nvPicPr>
      <xdr:blipFill>
        <a:blip r:embed="rId1"/>
        <a:stretch/>
      </xdr:blipFill>
      <xdr:spPr>
        <a:xfrm>
          <a:off x="5950440" y="259200"/>
          <a:ext cx="3895920" cy="228600"/>
        </a:xfrm>
        <a:prstGeom prst="rect">
          <a:avLst/>
        </a:prstGeom>
        <a:solidFill>
          <a:srgbClr val="ffffff"/>
        </a:solidFill>
        <a:ln w="0">
          <a:noFill/>
        </a:ln>
      </xdr:spPr>
    </xdr:pic>
    <xdr:clientData/>
  </xdr:twoCellAnchor>
  <xdr:twoCellAnchor editAs="absolute">
    <xdr:from>
      <xdr:col>9</xdr:col>
      <xdr:colOff>99000</xdr:colOff>
      <xdr:row>0</xdr:row>
      <xdr:rowOff>99000</xdr:rowOff>
    </xdr:from>
    <xdr:to>
      <xdr:col>12</xdr:col>
      <xdr:colOff>464760</xdr:colOff>
      <xdr:row>1</xdr:row>
      <xdr:rowOff>53280</xdr:rowOff>
    </xdr:to>
    <xdr:pic>
      <xdr:nvPicPr>
        <xdr:cNvPr id="30" name="Label1"/>
        <xdr:cNvPicPr/>
      </xdr:nvPicPr>
      <xdr:blipFill>
        <a:blip r:embed="rId2"/>
        <a:stretch/>
      </xdr:blipFill>
      <xdr:spPr>
        <a:xfrm>
          <a:off x="5988600" y="99000"/>
          <a:ext cx="3758760" cy="144720"/>
        </a:xfrm>
        <a:prstGeom prst="rect">
          <a:avLst/>
        </a:prstGeom>
        <a:solidFill>
          <a:srgbClr val="ffffff"/>
        </a:solidFill>
        <a:ln w="0">
          <a:noFill/>
        </a:ln>
      </xdr:spPr>
    </xdr:pic>
    <xdr:clientData/>
  </xdr:twoCellAnchor>
</xdr:wsDr>
</file>

<file path=xl/drawings/drawing1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582120</xdr:colOff>
      <xdr:row>3</xdr:row>
      <xdr:rowOff>158760</xdr:rowOff>
    </xdr:from>
    <xdr:to>
      <xdr:col>1</xdr:col>
      <xdr:colOff>1157400</xdr:colOff>
      <xdr:row>6</xdr:row>
      <xdr:rowOff>168840</xdr:rowOff>
    </xdr:to>
    <xdr:pic>
      <xdr:nvPicPr>
        <xdr:cNvPr id="31" name="Imagem 3"/>
        <xdr:cNvPicPr/>
      </xdr:nvPicPr>
      <xdr:blipFill>
        <a:blip r:embed="rId1"/>
        <a:stretch/>
      </xdr:blipFill>
      <xdr:spPr>
        <a:xfrm>
          <a:off x="582120" y="949320"/>
          <a:ext cx="1177200" cy="581760"/>
        </a:xfrm>
        <a:prstGeom prst="rect">
          <a:avLst/>
        </a:prstGeom>
        <a:noFill/>
        <a:ln w="0">
          <a:noFill/>
        </a:ln>
      </xdr:spPr>
    </xdr:pic>
    <xdr:clientData/>
  </xdr:twoCellAnchor>
  <xdr:twoCellAnchor editAs="oneCell">
    <xdr:from>
      <xdr:col>15</xdr:col>
      <xdr:colOff>21240</xdr:colOff>
      <xdr:row>1</xdr:row>
      <xdr:rowOff>105840</xdr:rowOff>
    </xdr:from>
    <xdr:to>
      <xdr:col>15</xdr:col>
      <xdr:colOff>1210320</xdr:colOff>
      <xdr:row>4</xdr:row>
      <xdr:rowOff>115920</xdr:rowOff>
    </xdr:to>
    <xdr:pic>
      <xdr:nvPicPr>
        <xdr:cNvPr id="32" name="Imagem 4"/>
        <xdr:cNvPicPr/>
      </xdr:nvPicPr>
      <xdr:blipFill>
        <a:blip r:embed="rId2"/>
        <a:stretch/>
      </xdr:blipFill>
      <xdr:spPr>
        <a:xfrm>
          <a:off x="11979000" y="515520"/>
          <a:ext cx="1189080" cy="581400"/>
        </a:xfrm>
        <a:prstGeom prst="rect">
          <a:avLst/>
        </a:prstGeom>
        <a:noFill/>
        <a:ln w="0">
          <a:noFill/>
        </a:ln>
      </xdr:spPr>
    </xdr:pic>
    <xdr:clientData/>
  </xdr:twoCellAnchor>
  <xdr:twoCellAnchor editAs="oneCell">
    <xdr:from>
      <xdr:col>1</xdr:col>
      <xdr:colOff>1947240</xdr:colOff>
      <xdr:row>18</xdr:row>
      <xdr:rowOff>84600</xdr:rowOff>
    </xdr:from>
    <xdr:to>
      <xdr:col>13</xdr:col>
      <xdr:colOff>149400</xdr:colOff>
      <xdr:row>36</xdr:row>
      <xdr:rowOff>69840</xdr:rowOff>
    </xdr:to>
    <xdr:pic>
      <xdr:nvPicPr>
        <xdr:cNvPr id="33" name="Imagem 1"/>
        <xdr:cNvPicPr/>
      </xdr:nvPicPr>
      <xdr:blipFill>
        <a:blip r:embed="rId3"/>
        <a:stretch/>
      </xdr:blipFill>
      <xdr:spPr>
        <a:xfrm>
          <a:off x="2549160" y="3732840"/>
          <a:ext cx="7141680" cy="3414240"/>
        </a:xfrm>
        <a:prstGeom prst="rect">
          <a:avLst/>
        </a:prstGeom>
        <a:noFill/>
        <a:ln w="0">
          <a:noFill/>
        </a:ln>
      </xdr:spPr>
    </xdr:pic>
    <xdr:clientData/>
  </xdr:twoCellAnchor>
  <xdr:twoCellAnchor editAs="oneCell">
    <xdr:from>
      <xdr:col>15</xdr:col>
      <xdr:colOff>1164240</xdr:colOff>
      <xdr:row>23</xdr:row>
      <xdr:rowOff>21240</xdr:rowOff>
    </xdr:from>
    <xdr:to>
      <xdr:col>19</xdr:col>
      <xdr:colOff>364680</xdr:colOff>
      <xdr:row>36</xdr:row>
      <xdr:rowOff>147960</xdr:rowOff>
    </xdr:to>
    <xdr:pic>
      <xdr:nvPicPr>
        <xdr:cNvPr id="34" name="Imagem 2"/>
        <xdr:cNvPicPr/>
      </xdr:nvPicPr>
      <xdr:blipFill>
        <a:blip r:embed="rId4"/>
        <a:stretch/>
      </xdr:blipFill>
      <xdr:spPr>
        <a:xfrm>
          <a:off x="13122000" y="4621680"/>
          <a:ext cx="5423400" cy="2603520"/>
        </a:xfrm>
        <a:prstGeom prst="rect">
          <a:avLst/>
        </a:prstGeom>
        <a:noFill/>
        <a:ln w="0">
          <a:noFill/>
        </a:ln>
      </xdr:spPr>
    </xdr:pic>
    <xdr:clientData/>
  </xdr:twoCellAnchor>
  <xdr:twoCellAnchor editAs="oneCell">
    <xdr:from>
      <xdr:col>25</xdr:col>
      <xdr:colOff>433800</xdr:colOff>
      <xdr:row>1</xdr:row>
      <xdr:rowOff>148320</xdr:rowOff>
    </xdr:from>
    <xdr:to>
      <xdr:col>27</xdr:col>
      <xdr:colOff>727560</xdr:colOff>
      <xdr:row>3</xdr:row>
      <xdr:rowOff>147960</xdr:rowOff>
    </xdr:to>
    <xdr:pic>
      <xdr:nvPicPr>
        <xdr:cNvPr id="35" name="Imagem 5"/>
        <xdr:cNvPicPr/>
      </xdr:nvPicPr>
      <xdr:blipFill>
        <a:blip r:embed="rId5"/>
        <a:stretch/>
      </xdr:blipFill>
      <xdr:spPr>
        <a:xfrm>
          <a:off x="23388480" y="558000"/>
          <a:ext cx="1884960" cy="380520"/>
        </a:xfrm>
        <a:prstGeom prst="rect">
          <a:avLst/>
        </a:prstGeom>
        <a:noFill/>
        <a:ln w="0">
          <a:noFill/>
        </a:ln>
      </xdr:spPr>
    </xdr:pic>
    <xdr:clientData/>
  </xdr:twoCellAnchor>
</xdr:wsDr>
</file>

<file path=xl/drawings/drawing1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72720</xdr:colOff>
      <xdr:row>0</xdr:row>
      <xdr:rowOff>95760</xdr:rowOff>
    </xdr:from>
    <xdr:to>
      <xdr:col>1</xdr:col>
      <xdr:colOff>1009080</xdr:colOff>
      <xdr:row>3</xdr:row>
      <xdr:rowOff>34560</xdr:rowOff>
    </xdr:to>
    <xdr:pic>
      <xdr:nvPicPr>
        <xdr:cNvPr id="36" name="Imagem 1"/>
        <xdr:cNvPicPr/>
      </xdr:nvPicPr>
      <xdr:blipFill>
        <a:blip r:embed="rId1"/>
        <a:stretch/>
      </xdr:blipFill>
      <xdr:spPr>
        <a:xfrm>
          <a:off x="72720" y="95760"/>
          <a:ext cx="1318680" cy="510480"/>
        </a:xfrm>
        <a:prstGeom prst="rect">
          <a:avLst/>
        </a:prstGeom>
        <a:noFill/>
        <a:ln w="0">
          <a:noFill/>
        </a:ln>
      </xdr:spPr>
    </xdr:pic>
    <xdr:clientData/>
  </xdr:twoCellAnchor>
  <xdr:twoCellAnchor editAs="twoCell">
    <xdr:from>
      <xdr:col>2</xdr:col>
      <xdr:colOff>346320</xdr:colOff>
      <xdr:row>103</xdr:row>
      <xdr:rowOff>151560</xdr:rowOff>
    </xdr:from>
    <xdr:to>
      <xdr:col>3</xdr:col>
      <xdr:colOff>726480</xdr:colOff>
      <xdr:row>104</xdr:row>
      <xdr:rowOff>41400</xdr:rowOff>
    </xdr:to>
    <xdr:pic>
      <xdr:nvPicPr>
        <xdr:cNvPr id="37" name="Imagem 9"/>
        <xdr:cNvPicPr/>
      </xdr:nvPicPr>
      <xdr:blipFill>
        <a:blip r:embed="rId2"/>
        <a:stretch/>
      </xdr:blipFill>
      <xdr:spPr>
        <a:xfrm>
          <a:off x="4876920" y="12698640"/>
          <a:ext cx="1044360" cy="80280"/>
        </a:xfrm>
        <a:prstGeom prst="rect">
          <a:avLst/>
        </a:prstGeom>
        <a:noFill/>
        <a:ln w="0">
          <a:noFill/>
        </a:ln>
      </xdr:spPr>
    </xdr:pic>
    <xdr:clientData/>
  </xdr:twoCellAnchor>
</xdr:wsDr>
</file>

<file path=xl/drawings/drawing17.xml><?xml version="1.0" encoding="utf-8"?>
<xdr:wsDr xmlns:xdr="http://schemas.openxmlformats.org/drawingml/2006/spreadsheetDrawing" xmlns:a="http://schemas.openxmlformats.org/drawingml/2006/main" xmlns:r="http://schemas.openxmlformats.org/officeDocument/2006/relationships">
  <xdr:twoCellAnchor editAs="absolute">
    <xdr:from>
      <xdr:col>2</xdr:col>
      <xdr:colOff>0</xdr:colOff>
      <xdr:row>0</xdr:row>
      <xdr:rowOff>137160</xdr:rowOff>
    </xdr:from>
    <xdr:to>
      <xdr:col>6</xdr:col>
      <xdr:colOff>83880</xdr:colOff>
      <xdr:row>0</xdr:row>
      <xdr:rowOff>327600</xdr:rowOff>
    </xdr:to>
    <xdr:pic>
      <xdr:nvPicPr>
        <xdr:cNvPr id="38" name="ComboBox6"/>
        <xdr:cNvPicPr/>
      </xdr:nvPicPr>
      <xdr:blipFill>
        <a:blip r:embed="rId1"/>
        <a:stretch/>
      </xdr:blipFill>
      <xdr:spPr>
        <a:xfrm>
          <a:off x="4367520" y="137160"/>
          <a:ext cx="4008240" cy="190440"/>
        </a:xfrm>
        <a:prstGeom prst="rect">
          <a:avLst/>
        </a:prstGeom>
        <a:solidFill>
          <a:srgbClr val="ffffff"/>
        </a:solidFill>
        <a:ln w="0">
          <a:noFill/>
        </a:ln>
      </xdr:spPr>
    </xdr:pic>
    <xdr:clientData/>
  </xdr:twoCellAnchor>
  <xdr:twoCellAnchor editAs="absolute">
    <xdr:from>
      <xdr:col>2</xdr:col>
      <xdr:colOff>0</xdr:colOff>
      <xdr:row>0</xdr:row>
      <xdr:rowOff>15120</xdr:rowOff>
    </xdr:from>
    <xdr:to>
      <xdr:col>5</xdr:col>
      <xdr:colOff>442080</xdr:colOff>
      <xdr:row>0</xdr:row>
      <xdr:rowOff>121680</xdr:rowOff>
    </xdr:to>
    <xdr:pic>
      <xdr:nvPicPr>
        <xdr:cNvPr id="39" name="Label1"/>
        <xdr:cNvPicPr/>
      </xdr:nvPicPr>
      <xdr:blipFill>
        <a:blip r:embed="rId2"/>
        <a:stretch/>
      </xdr:blipFill>
      <xdr:spPr>
        <a:xfrm>
          <a:off x="4367520" y="15120"/>
          <a:ext cx="3764520" cy="106560"/>
        </a:xfrm>
        <a:prstGeom prst="rect">
          <a:avLst/>
        </a:prstGeom>
        <a:solidFill>
          <a:srgbClr val="ffffff"/>
        </a:solidFill>
        <a:ln w="0">
          <a:noFill/>
        </a:ln>
      </xdr:spPr>
    </xdr:pic>
    <xdr:clientData/>
  </xdr:twoCellAnchor>
</xdr:wsDr>
</file>

<file path=xl/drawings/drawing18.xml><?xml version="1.0" encoding="utf-8"?>
<xdr:wsDr xmlns:xdr="http://schemas.openxmlformats.org/drawingml/2006/spreadsheetDrawing" xmlns:a="http://schemas.openxmlformats.org/drawingml/2006/main" xmlns:r="http://schemas.openxmlformats.org/officeDocument/2006/relationships">
  <xdr:twoCellAnchor editAs="absolute">
    <xdr:from>
      <xdr:col>13</xdr:col>
      <xdr:colOff>0</xdr:colOff>
      <xdr:row>0</xdr:row>
      <xdr:rowOff>171360</xdr:rowOff>
    </xdr:from>
    <xdr:to>
      <xdr:col>18</xdr:col>
      <xdr:colOff>380520</xdr:colOff>
      <xdr:row>0</xdr:row>
      <xdr:rowOff>415440</xdr:rowOff>
    </xdr:to>
    <xdr:sp>
      <xdr:nvSpPr>
        <xdr:cNvPr id="40" name="ComboBox7" hidden="1"/>
        <xdr:cNvSpPr/>
      </xdr:nvSpPr>
      <xdr:spPr>
        <a:xfrm>
          <a:off x="14329440" y="171360"/>
          <a:ext cx="4014000" cy="244080"/>
        </a:xfrm>
        <a:prstGeom prst="rect">
          <a:avLst/>
        </a:prstGeom>
        <a:noFill/>
        <a:ln w="0">
          <a:noFill/>
        </a:ln>
      </xdr:spPr>
      <xdr:style>
        <a:lnRef idx="0"/>
        <a:fillRef idx="0"/>
        <a:effectRef idx="0"/>
        <a:fontRef idx="minor"/>
      </xdr:style>
    </xdr:sp>
    <xdr:clientData/>
  </xdr:twoCellAnchor>
  <xdr:twoCellAnchor editAs="absolute">
    <xdr:from>
      <xdr:col>13</xdr:col>
      <xdr:colOff>0</xdr:colOff>
      <xdr:row>0</xdr:row>
      <xdr:rowOff>19080</xdr:rowOff>
    </xdr:from>
    <xdr:to>
      <xdr:col>18</xdr:col>
      <xdr:colOff>225000</xdr:colOff>
      <xdr:row>0</xdr:row>
      <xdr:rowOff>151920</xdr:rowOff>
    </xdr:to>
    <xdr:sp>
      <xdr:nvSpPr>
        <xdr:cNvPr id="41" name="Label1" hidden="1"/>
        <xdr:cNvSpPr/>
      </xdr:nvSpPr>
      <xdr:spPr>
        <a:xfrm>
          <a:off x="14329440" y="19080"/>
          <a:ext cx="3858480" cy="132840"/>
        </a:xfrm>
        <a:prstGeom prst="rect">
          <a:avLst/>
        </a:prstGeom>
        <a:noFill/>
        <a:ln w="0">
          <a:noFill/>
        </a:ln>
      </xdr:spPr>
      <xdr:style>
        <a:lnRef idx="0"/>
        <a:fillRef idx="0"/>
        <a:effectRef idx="0"/>
        <a:fontRef idx="minor"/>
      </xdr:style>
    </xdr:sp>
    <xdr:clientData/>
  </xdr:twoCellAnchor>
  <xdr:twoCellAnchor editAs="oneCell">
    <xdr:from>
      <xdr:col>13</xdr:col>
      <xdr:colOff>0</xdr:colOff>
      <xdr:row>0</xdr:row>
      <xdr:rowOff>171360</xdr:rowOff>
    </xdr:from>
    <xdr:to>
      <xdr:col>18</xdr:col>
      <xdr:colOff>380520</xdr:colOff>
      <xdr:row>0</xdr:row>
      <xdr:rowOff>415440</xdr:rowOff>
    </xdr:to>
    <xdr:pic>
      <xdr:nvPicPr>
        <xdr:cNvPr id="42" name="Picture 4"/>
        <xdr:cNvPicPr/>
      </xdr:nvPicPr>
      <xdr:blipFill>
        <a:blip r:embed="rId1"/>
        <a:stretch/>
      </xdr:blipFill>
      <xdr:spPr>
        <a:xfrm>
          <a:off x="14329440" y="171360"/>
          <a:ext cx="4014000" cy="244080"/>
        </a:xfrm>
        <a:prstGeom prst="rect">
          <a:avLst/>
        </a:prstGeom>
        <a:noFill/>
        <a:ln w="0">
          <a:noFill/>
        </a:ln>
      </xdr:spPr>
    </xdr:pic>
    <xdr:clientData/>
  </xdr:twoCellAnchor>
  <xdr:twoCellAnchor editAs="oneCell">
    <xdr:from>
      <xdr:col>13</xdr:col>
      <xdr:colOff>0</xdr:colOff>
      <xdr:row>0</xdr:row>
      <xdr:rowOff>19080</xdr:rowOff>
    </xdr:from>
    <xdr:to>
      <xdr:col>18</xdr:col>
      <xdr:colOff>225000</xdr:colOff>
      <xdr:row>0</xdr:row>
      <xdr:rowOff>151920</xdr:rowOff>
    </xdr:to>
    <xdr:pic>
      <xdr:nvPicPr>
        <xdr:cNvPr id="43" name="Picture 5"/>
        <xdr:cNvPicPr/>
      </xdr:nvPicPr>
      <xdr:blipFill>
        <a:blip r:embed="rId2"/>
        <a:stretch/>
      </xdr:blipFill>
      <xdr:spPr>
        <a:xfrm>
          <a:off x="14329440" y="19080"/>
          <a:ext cx="3858480" cy="132840"/>
        </a:xfrm>
        <a:prstGeom prst="rect">
          <a:avLst/>
        </a:prstGeom>
        <a:noFill/>
        <a:ln w="0">
          <a:noFill/>
        </a:ln>
      </xdr:spPr>
    </xdr:pic>
    <xdr:clientData/>
  </xdr:twoCellAnchor>
  <xdr:twoCellAnchor editAs="absolute">
    <xdr:from>
      <xdr:col>13</xdr:col>
      <xdr:colOff>0</xdr:colOff>
      <xdr:row>0</xdr:row>
      <xdr:rowOff>137160</xdr:rowOff>
    </xdr:from>
    <xdr:to>
      <xdr:col>18</xdr:col>
      <xdr:colOff>304920</xdr:colOff>
      <xdr:row>0</xdr:row>
      <xdr:rowOff>327600</xdr:rowOff>
    </xdr:to>
    <xdr:pic>
      <xdr:nvPicPr>
        <xdr:cNvPr id="44" name="ComboBox7"/>
        <xdr:cNvPicPr/>
      </xdr:nvPicPr>
      <xdr:blipFill>
        <a:blip r:embed="rId3"/>
        <a:stretch/>
      </xdr:blipFill>
      <xdr:spPr>
        <a:xfrm>
          <a:off x="14329440" y="137160"/>
          <a:ext cx="3938400" cy="190440"/>
        </a:xfrm>
        <a:prstGeom prst="rect">
          <a:avLst/>
        </a:prstGeom>
        <a:solidFill>
          <a:srgbClr val="ffffff"/>
        </a:solidFill>
        <a:ln w="0">
          <a:noFill/>
        </a:ln>
      </xdr:spPr>
    </xdr:pic>
    <xdr:clientData/>
  </xdr:twoCellAnchor>
  <xdr:twoCellAnchor editAs="absolute">
    <xdr:from>
      <xdr:col>13</xdr:col>
      <xdr:colOff>0</xdr:colOff>
      <xdr:row>0</xdr:row>
      <xdr:rowOff>15120</xdr:rowOff>
    </xdr:from>
    <xdr:to>
      <xdr:col>18</xdr:col>
      <xdr:colOff>175320</xdr:colOff>
      <xdr:row>0</xdr:row>
      <xdr:rowOff>121680</xdr:rowOff>
    </xdr:to>
    <xdr:pic>
      <xdr:nvPicPr>
        <xdr:cNvPr id="45" name="Label1"/>
        <xdr:cNvPicPr/>
      </xdr:nvPicPr>
      <xdr:blipFill>
        <a:blip r:embed="rId4"/>
        <a:stretch/>
      </xdr:blipFill>
      <xdr:spPr>
        <a:xfrm>
          <a:off x="14329440" y="15120"/>
          <a:ext cx="3808800" cy="106560"/>
        </a:xfrm>
        <a:prstGeom prst="rect">
          <a:avLst/>
        </a:prstGeom>
        <a:solidFill>
          <a:srgbClr val="ffffff"/>
        </a:solidFill>
        <a:ln w="0">
          <a:noFill/>
        </a:ln>
      </xdr:spPr>
    </xdr:pic>
    <xdr:clientData/>
  </xdr:twoCellAnchor>
</xdr:wsDr>
</file>

<file path=xl/drawings/drawing19.xml><?xml version="1.0" encoding="utf-8"?>
<xdr:wsDr xmlns:xdr="http://schemas.openxmlformats.org/drawingml/2006/spreadsheetDrawing" xmlns:a="http://schemas.openxmlformats.org/drawingml/2006/main" xmlns:r="http://schemas.openxmlformats.org/officeDocument/2006/relationships"/>
</file>

<file path=xl/drawings/drawing20.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7560</xdr:colOff>
      <xdr:row>0</xdr:row>
      <xdr:rowOff>137160</xdr:rowOff>
    </xdr:from>
    <xdr:to>
      <xdr:col>1</xdr:col>
      <xdr:colOff>2484360</xdr:colOff>
      <xdr:row>0</xdr:row>
      <xdr:rowOff>327600</xdr:rowOff>
    </xdr:to>
    <xdr:pic>
      <xdr:nvPicPr>
        <xdr:cNvPr id="46" name="ComboBox5"/>
        <xdr:cNvPicPr/>
      </xdr:nvPicPr>
      <xdr:blipFill>
        <a:blip r:embed="rId1"/>
        <a:stretch/>
      </xdr:blipFill>
      <xdr:spPr>
        <a:xfrm>
          <a:off x="7560" y="137160"/>
          <a:ext cx="3282120" cy="190440"/>
        </a:xfrm>
        <a:prstGeom prst="rect">
          <a:avLst/>
        </a:prstGeom>
        <a:solidFill>
          <a:srgbClr val="ffffff"/>
        </a:solidFill>
        <a:ln w="0">
          <a:noFill/>
        </a:ln>
      </xdr:spPr>
    </xdr:pic>
    <xdr:clientData/>
  </xdr:twoCellAnchor>
  <xdr:twoCellAnchor editAs="absolute">
    <xdr:from>
      <xdr:col>0</xdr:col>
      <xdr:colOff>45720</xdr:colOff>
      <xdr:row>0</xdr:row>
      <xdr:rowOff>15120</xdr:rowOff>
    </xdr:from>
    <xdr:to>
      <xdr:col>1</xdr:col>
      <xdr:colOff>2392920</xdr:colOff>
      <xdr:row>0</xdr:row>
      <xdr:rowOff>121680</xdr:rowOff>
    </xdr:to>
    <xdr:pic>
      <xdr:nvPicPr>
        <xdr:cNvPr id="47" name="Label1"/>
        <xdr:cNvPicPr/>
      </xdr:nvPicPr>
      <xdr:blipFill>
        <a:blip r:embed="rId2"/>
        <a:stretch/>
      </xdr:blipFill>
      <xdr:spPr>
        <a:xfrm>
          <a:off x="45720" y="15120"/>
          <a:ext cx="3152520" cy="106560"/>
        </a:xfrm>
        <a:prstGeom prst="rect">
          <a:avLst/>
        </a:prstGeom>
        <a:solidFill>
          <a:srgbClr val="ffffff"/>
        </a:solidFill>
        <a:ln w="0">
          <a:noFill/>
        </a:ln>
      </xdr:spPr>
    </xdr:pic>
    <xdr:clientData/>
  </xdr:twoCellAnchor>
</xdr:wsDr>
</file>

<file path=xl/drawings/drawing21.xml><?xml version="1.0" encoding="utf-8"?>
<xdr:wsDr xmlns:xdr="http://schemas.openxmlformats.org/drawingml/2006/spreadsheetDrawing" xmlns:a="http://schemas.openxmlformats.org/drawingml/2006/main" xmlns:r="http://schemas.openxmlformats.org/officeDocument/2006/relationships">
  <xdr:twoCellAnchor editAs="absolute">
    <xdr:from>
      <xdr:col>2</xdr:col>
      <xdr:colOff>0</xdr:colOff>
      <xdr:row>0</xdr:row>
      <xdr:rowOff>167760</xdr:rowOff>
    </xdr:from>
    <xdr:to>
      <xdr:col>6</xdr:col>
      <xdr:colOff>533520</xdr:colOff>
      <xdr:row>0</xdr:row>
      <xdr:rowOff>358200</xdr:rowOff>
    </xdr:to>
    <xdr:pic>
      <xdr:nvPicPr>
        <xdr:cNvPr id="48" name="ComboBox16"/>
        <xdr:cNvPicPr/>
      </xdr:nvPicPr>
      <xdr:blipFill>
        <a:blip r:embed="rId1"/>
        <a:stretch/>
      </xdr:blipFill>
      <xdr:spPr>
        <a:xfrm>
          <a:off x="3864600" y="167760"/>
          <a:ext cx="3864240" cy="190440"/>
        </a:xfrm>
        <a:prstGeom prst="rect">
          <a:avLst/>
        </a:prstGeom>
        <a:solidFill>
          <a:srgbClr val="ffffff"/>
        </a:solidFill>
        <a:ln w="0">
          <a:noFill/>
        </a:ln>
      </xdr:spPr>
    </xdr:pic>
    <xdr:clientData/>
  </xdr:twoCellAnchor>
  <xdr:twoCellAnchor editAs="absolute">
    <xdr:from>
      <xdr:col>2</xdr:col>
      <xdr:colOff>0</xdr:colOff>
      <xdr:row>0</xdr:row>
      <xdr:rowOff>45720</xdr:rowOff>
    </xdr:from>
    <xdr:to>
      <xdr:col>6</xdr:col>
      <xdr:colOff>403920</xdr:colOff>
      <xdr:row>0</xdr:row>
      <xdr:rowOff>152280</xdr:rowOff>
    </xdr:to>
    <xdr:pic>
      <xdr:nvPicPr>
        <xdr:cNvPr id="49" name="Label1"/>
        <xdr:cNvPicPr/>
      </xdr:nvPicPr>
      <xdr:blipFill>
        <a:blip r:embed="rId2"/>
        <a:stretch/>
      </xdr:blipFill>
      <xdr:spPr>
        <a:xfrm>
          <a:off x="3864600" y="45720"/>
          <a:ext cx="3734640" cy="106560"/>
        </a:xfrm>
        <a:prstGeom prst="rect">
          <a:avLst/>
        </a:prstGeom>
        <a:solidFill>
          <a:srgbClr val="ffffff"/>
        </a:solidFill>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Red/Users/pbarca/AppData/Local/Microsoft/Windows/Temporary%20Internet%20Files/Content.Outlook/O995ZEXQ/Clientes/Editora%20Abril/Setembro-03/elle-femininas1.xls" TargetMode="External"/>
</Relationships>
</file>

<file path=xl/externalLinks/_rels/externalLink2.xml.rels><?xml version="1.0" encoding="UTF-8"?>
<Relationships xmlns="http://schemas.openxmlformats.org/package/2006/relationships"><Relationship Id="rId1" Type="http://schemas.openxmlformats.org/officeDocument/2006/relationships/externalLinkPath" Target="../../../personal/admin_mendesloboconstrucao_com_br/Documents/2.Dept.%20de%20Engenharia/OR&#199;AMENTOS/PERPLAN/AN&#193;POLIS/Planejamento/Perplan/PLANEJAMENTO_PERPLAN-R02.xlsx" TargetMode="External"/>
</Relationships>
</file>

<file path=xl/externalLinks/_rels/externalLink3.xml.rels><?xml version="1.0" encoding="UTF-8"?>
<Relationships xmlns="http://schemas.openxmlformats.org/package/2006/relationships"><Relationship Id="rId1" Type="http://schemas.openxmlformats.org/officeDocument/2006/relationships/externalLinkPath" Target="../../joseorlando/Library/Group%20Containers/UBF8T346G9.Office/User%20Content.localized/Startup.localized/Excel/Front%20Office/Caixa/Benchmark/Benchmark%20BLPV2.xls" TargetMode="External"/>
</Relationships>
</file>

<file path=xl/externalLinks/_rels/externalLink4.xml.rels><?xml version="1.0" encoding="UTF-8"?>
<Relationships xmlns="http://schemas.openxmlformats.org/package/2006/relationships"><Relationship Id="rId1" Type="http://schemas.openxmlformats.org/officeDocument/2006/relationships/externalLinkPath" Target="../../../intranet/Senador1/Execucao/Obras__Infra-Estrutura/Terraplenagem/Licita&#231;&#227;o/COMPARATIVOS%20DE%20PROPOSTAS/COMPARATIVO%20PROPOSTAS%20N&#193;POLES.xlsm" TargetMode="External"/>
</Relationships>
</file>

<file path=xl/externalLinks/_rels/externalLink5.xml.rels><?xml version="1.0" encoding="UTF-8"?>
<Relationships xmlns="http://schemas.openxmlformats.org/package/2006/relationships"><Relationship Id="rId1" Type="http://schemas.openxmlformats.org/officeDocument/2006/relationships/externalLinkPath" Target="file:///E:/Documents%20and%20Settings/lhsilva/Configura&#231;&#245;es%20locais/Temporary%20Internet%20Files/Content.Outlook/4ULU3W0P/PR&#201;-%20OR&#199;AMENTO/PR&#201;-OR&#199;AMENTO%20-%20ALPHAVILLE%20BEL&#201;M%20OUTEIRO%20-%20RESID%201_4.xlsx" TargetMode="External"/>
</Relationships>
</file>

<file path=xl/externalLinks/_rels/externalLink6.xml.rels><?xml version="1.0" encoding="UTF-8"?>
<Relationships xmlns="http://schemas.openxmlformats.org/package/2006/relationships"><Relationship Id="rId1" Type="http://schemas.openxmlformats.org/officeDocument/2006/relationships/externalLinkPath" Target="file://05662E35/Worksheet%20in%201612%20Revis&#227;o%20Anal&#237;tica%20e%20Proje&#231;&#227;o%20de%20Saldos%20-%2031%2012%2003" TargetMode="External"/>
</Relationships>
</file>

<file path=xl/externalLinks/_rels/externalLink7.xml.rels><?xml version="1.0" encoding="UTF-8"?>
<Relationships xmlns="http://schemas.openxmlformats.org/package/2006/relationships"><Relationship Id="rId1" Type="http://schemas.openxmlformats.org/officeDocument/2006/relationships/externalLinkPath" Target="file://05662E35/Worksheet%20in%20(C)%202250%20Fluxo%20de%20Caixa%20e%20Doar%20Via%20Lagos%2009-2005" TargetMode="External"/>
</Relationships>
</file>

<file path=xl/externalLinks/_rels/externalLink8.xml.rels><?xml version="1.0" encoding="UTF-8"?>
<Relationships xmlns="http://schemas.openxmlformats.org/package/2006/relationships"><Relationship Id="rId1" Type="http://schemas.openxmlformats.org/officeDocument/2006/relationships/externalLinkPath" Target="../../../Adriano/c/Documents%20and%20Settings/dpuerta/Mis%20documentos/ohl%20concesiones/seguimiento%20concesionarias/euroglosa/modelo/euroglosa_nuevo.xls" TargetMode="External"/>
</Relationships>
</file>

<file path=xl/externalLinks/_rels/externalLink9.xml.rels><?xml version="1.0" encoding="UTF-8"?>
<Relationships xmlns="http://schemas.openxmlformats.org/package/2006/relationships"><Relationship Id="rId1" Type="http://schemas.openxmlformats.org/officeDocument/2006/relationships/externalLinkPath" Target="file://AAA14B86/schroder_smallcaps.xls" TargetMode="External"/>
</Relationships>
</file>

<file path=xl/externalLinks/_rels/externalLink10.xml.rels><?xml version="1.0" encoding="UTF-8"?>
<Relationships xmlns="http://schemas.openxmlformats.org/package/2006/relationships"><Relationship Id="rId1" Type="http://schemas.openxmlformats.org/officeDocument/2006/relationships/externalLinkPath" Target="file:///Z:/IFRIC%20-%202/Calculos%20para%20IFRIC/DF&apos;s%20com%20link/My%20Documents/Clientes/Centrovias/Seguros%202001-2002%20%7Bppc%7D.xls" TargetMode="External"/>
</Relationships>
</file>

<file path=xl/externalLinks/_rels/externalLink11.xml.rels><?xml version="1.0" encoding="UTF-8"?>
<Relationships xmlns="http://schemas.openxmlformats.org/package/2006/relationships"><Relationship Id="rId1" Type="http://schemas.openxmlformats.org/officeDocument/2006/relationships/externalLinkPath" Target="http://intranet/GIDURSJ/Planilha%20M&#250;ltipla/PM%20GEPAD/Planilha%20M&#250;ltipla%20v01%20-%20GEPAD/PM%20GEPAD/QCI_2015.04.14%20SIWEG.xls" TargetMode="External"/>
</Relationships>
</file>

<file path=xl/externalLinks/_rels/externalLink12.xml.rels><?xml version="1.0" encoding="UTF-8"?>
<Relationships xmlns="http://schemas.openxmlformats.org/package/2006/relationships"><Relationship Id="rId1" Type="http://schemas.openxmlformats.org/officeDocument/2006/relationships/externalLinkPath" Target="file:///A:/Cadorin/Fundos%20Safra%20-%2031.03.99/Fundos%20Safra%2031.03.99/LTN%20a%20mercado.xls" TargetMode="External"/>
</Relationships>
</file>

<file path=xl/externalLinks/_rels/externalLink13.xml.rels><?xml version="1.0" encoding="UTF-8"?>
<Relationships xmlns="http://schemas.openxmlformats.org/package/2006/relationships"><Relationship Id="rId1" Type="http://schemas.openxmlformats.org/officeDocument/2006/relationships/externalLinkPath" Target="../../../Servidor/DADOS/1FNS/LICITA&#199;&#195;O/TECOR/Arquivos%20-%20Norte%20Sul/EXCEL/CHUVA.xls" TargetMode="External"/>
</Relationships>
</file>

<file path=xl/externalLinks/_rels/externalLink14.xml.rels><?xml version="1.0" encoding="UTF-8"?>
<Relationships xmlns="http://schemas.openxmlformats.org/package/2006/relationships"><Relationship Id="rId1" Type="http://schemas.openxmlformats.org/officeDocument/2006/relationships/externalLinkPath" Target="file:///A:/TERCIO/BR%20163%20REST%20set%202003/DEISI/Or&#231;amento%20Sta%20Helena%20Guaranta.xls" TargetMode="External"/>
</Relationships>
</file>

<file path=xl/externalLinks/_rels/externalLink15.xml.rels><?xml version="1.0" encoding="UTF-8"?>
<Relationships xmlns="http://schemas.openxmlformats.org/package/2006/relationships"><Relationship Id="rId1" Type="http://schemas.openxmlformats.org/officeDocument/2006/relationships/externalLinkPath" Target="../../../Servidor/DADOS/Repla/Relat&#243;rio%20Mensal/22-Junho-05/6&#170;%20Programa&#231;&#227;o_Jun%20a%20Dez-05.xls" TargetMode="External"/>
</Relationships>
</file>

<file path=xl/externalLinks/_rels/externalLink16.xml.rels><?xml version="1.0" encoding="UTF-8"?>
<Relationships xmlns="http://schemas.openxmlformats.org/package/2006/relationships"><Relationship Id="rId1" Type="http://schemas.openxmlformats.org/officeDocument/2006/relationships/externalLinkPath" Target="../../../Servidor/DADOS/JBandeira/Gest&#227;o%20de%20Neg&#243;cios/Subcontratados/Avalia&#231;&#227;o%20dos%20Fornecedores.xls" TargetMode="External"/>
</Relationships>
</file>

<file path=xl/externalLinks/_rels/externalLink17.xml.rels><?xml version="1.0" encoding="UTF-8"?>
<Relationships xmlns="http://schemas.openxmlformats.org/package/2006/relationships"><Relationship Id="rId1" Type="http://schemas.openxmlformats.org/officeDocument/2006/relationships/externalLinkPath" Target="file:///A:/TEMP/Or&#231;amento%20Sta%20Helena%20Guaranta.xls" TargetMode="External"/>
</Relationships>
</file>

<file path=xl/externalLinks/_rels/externalLink18.xml.rels><?xml version="1.0" encoding="UTF-8"?>
<Relationships xmlns="http://schemas.openxmlformats.org/package/2006/relationships"><Relationship Id="rId1" Type="http://schemas.openxmlformats.org/officeDocument/2006/relationships/externalLinkPath" Target="file://05662E35/Worksheet%20in%206312%20Composi&#231;&#227;o%20do%20Endividamento%20sob%20Reperfilamento" TargetMode="External"/>
</Relationships>
</file>

<file path=xl/externalLinks/_rels/externalLink19.xml.rels><?xml version="1.0" encoding="UTF-8"?>
<Relationships xmlns="http://schemas.openxmlformats.org/package/2006/relationships"><Relationship Id="rId1" Type="http://schemas.openxmlformats.org/officeDocument/2006/relationships/externalLinkPath" Target="file://05662E35/Worksheet%20in%208100%20Receitas%20l&#237;quidas%20Leadsheet" TargetMode="External"/>
</Relationships>
</file>

<file path=xl/externalLinks/_rels/externalLink20.xml.rels><?xml version="1.0" encoding="UTF-8"?>
<Relationships xmlns="http://schemas.openxmlformats.org/package/2006/relationships"><Relationship Id="rId1" Type="http://schemas.openxmlformats.org/officeDocument/2006/relationships/externalLinkPath" Target="file://CBFE7142/IRD%202003%202002.xls" TargetMode="External"/>
</Relationships>
</file>

<file path=xl/externalLinks/_rels/externalLink21.xml.rels><?xml version="1.0" encoding="UTF-8"?>
<Relationships xmlns="http://schemas.openxmlformats.org/package/2006/relationships"><Relationship Id="rId1" Type="http://schemas.openxmlformats.org/officeDocument/2006/relationships/externalLinkPath" Target="file://05662E35/Worksheet%20in%205610%20Imobilizado%20-%20Custo%20corrigido%20Combined%20Leadsheet" TargetMode="External"/>
</Relationships>
</file>

<file path=xl/externalLinks/_rels/externalLink22.xml.rels><?xml version="1.0" encoding="UTF-8"?>
<Relationships xmlns="http://schemas.openxmlformats.org/package/2006/relationships"><Relationship Id="rId1" Type="http://schemas.openxmlformats.org/officeDocument/2006/relationships/externalLinkPath" Target="file://05662E35/Worksheet%20in%205610%20imobilizado%20trabalho%20passado" TargetMode="External"/>
</Relationships>
</file>

<file path=xl/externalLinks/_rels/externalLink23.xml.rels><?xml version="1.0" encoding="UTF-8"?>
<Relationships xmlns="http://schemas.openxmlformats.org/package/2006/relationships"><Relationship Id="rId1" Type="http://schemas.openxmlformats.org/officeDocument/2006/relationships/externalLinkPath" Target="file:///H:/Pn-0304-sf/PN-0304.xls" TargetMode="External"/>
</Relationships>
</file>

<file path=xl/externalLinks/_rels/externalLink24.xml.rels><?xml version="1.0" encoding="UTF-8"?>
<Relationships xmlns="http://schemas.openxmlformats.org/package/2006/relationships"><Relationship Id="rId1" Type="http://schemas.openxmlformats.org/officeDocument/2006/relationships/externalLinkPath" Target="file://05662E35/Worksheet%20in%20LX%206310%20EMPR&#201;STIMOS%20e%20FINANCIAMENTOS%20Leadsheet" TargetMode="External"/>
</Relationships>
</file>

<file path=xl/externalLinks/_rels/externalLink25.xml.rels><?xml version="1.0" encoding="UTF-8"?>
<Relationships xmlns="http://schemas.openxmlformats.org/package/2006/relationships"><Relationship Id="rId1" Type="http://schemas.openxmlformats.org/officeDocument/2006/relationships/externalLinkPath" Target="file://05662E35/Worksheet%20in%206311%20INSTITUI&#199;&#213;ES%20FINANCEIRAS%2031.12.05%20Combined%20Leadsheet" TargetMode="External"/>
</Relationships>
</file>

<file path=xl/externalLinks/_rels/externalLink26.xml.rels><?xml version="1.0" encoding="UTF-8"?>
<Relationships xmlns="http://schemas.openxmlformats.org/package/2006/relationships"><Relationship Id="rId1" Type="http://schemas.openxmlformats.org/officeDocument/2006/relationships/externalLinkPath" Target="file:///Z:/IFRIC%20-%202/Calculos%20para%20IFRIC/DF&apos;s%20com%20link/Documents%20and%20Settings/Carolina/Desktop/Mem&#243;ria%20Ajuste%20VP.xls" TargetMode="External"/>
</Relationships>
</file>

<file path=xl/externalLinks/_rels/externalLink27.xml.rels><?xml version="1.0" encoding="UTF-8"?>
<Relationships xmlns="http://schemas.openxmlformats.org/package/2006/relationships"><Relationship Id="rId1" Type="http://schemas.openxmlformats.org/officeDocument/2006/relationships/externalLinkPath" Target="../../../Red/Users/pbarca/AppData/Local/Microsoft/Windows/Temporary%20Internet%20Files/Content.Outlook/O995ZEXQ/COMAND" TargetMode="External"/>
</Relationships>
</file>

<file path=xl/externalLinks/_rels/externalLink28.xml.rels><?xml version="1.0" encoding="UTF-8"?>
<Relationships xmlns="http://schemas.openxmlformats.org/package/2006/relationships"><Relationship Id="rId1" Type="http://schemas.openxmlformats.org/officeDocument/2006/relationships/externalLinkPath" Target="../../../SERVIDOR_RJ/GESTU$/DEPTO/GESTU/EMPREEND/90722/Acomp/Acomp_0799/OP079907.xls" TargetMode="External"/>
</Relationships>
</file>

<file path=xl/externalLinks/_rels/externalLink29.xml.rels><?xml version="1.0" encoding="UTF-8"?>
<Relationships xmlns="http://schemas.openxmlformats.org/package/2006/relationships"><Relationship Id="rId1" Type="http://schemas.openxmlformats.org/officeDocument/2006/relationships/externalLinkPath" Target="file:///I:/Gerencia%20de%20Pavimentos/Paragon%20II%201.10/indices%20caracterizadores.xls" TargetMode="External"/>
</Relationships>
</file>

<file path=xl/externalLinks/_rels/externalLink30.xml.rels><?xml version="1.0" encoding="UTF-8"?>
<Relationships xmlns="http://schemas.openxmlformats.org/package/2006/relationships"><Relationship Id="rId1" Type="http://schemas.openxmlformats.org/officeDocument/2006/relationships/externalLinkPath" Target="file:///I:/Gerencia%20de%20Pavimentos/Paragon%20II%201.10/Graficos/CARACT%20PAV%20EXISTENTE.xls" TargetMode="External"/>
</Relationships>
</file>

<file path=xl/externalLinks/_rels/externalLink31.xml.rels><?xml version="1.0" encoding="UTF-8"?>
<Relationships xmlns="http://schemas.openxmlformats.org/package/2006/relationships"><Relationship Id="rId1" Type="http://schemas.openxmlformats.org/officeDocument/2006/relationships/externalLinkPath" Target="file://842B80B7/Bueiros%20Tubulares_Quantitativos%20MV09%20-%20MV10.xlsx" TargetMode="External"/>
</Relationships>
</file>

<file path=xl/externalLinks/_rels/externalLink32.xml.rels><?xml version="1.0" encoding="UTF-8"?>
<Relationships xmlns="http://schemas.openxmlformats.org/package/2006/relationships"><Relationship Id="rId1" Type="http://schemas.openxmlformats.org/officeDocument/2006/relationships/externalLinkPath" Target="ML/AGIS/2026_03_27_PLANEJAMENTO_LOTE%2009%20e%2010_(CE).xlsm" TargetMode="External"/>
</Relationships>
</file>

<file path=xl/externalLinks/_rels/externalLink33.xml.rels><?xml version="1.0" encoding="UTF-8"?>
<Relationships xmlns="http://schemas.openxmlformats.org/package/2006/relationships"><Relationship Id="rId1" Type="http://schemas.openxmlformats.org/officeDocument/2006/relationships/externalLinkPath" Target="https://d.docs.live.net/37204bfff3f18831/02-Trabalho/00-PROSPEC&#199;&#195;O/04-Fico/01-Processo%20licitat&#243;rio/99-Propostas%20Obsoletas/1.Planilha%20FICO-Lote5%20-%2023.11.03.xlsx"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5820"/>
      <sheetName val="Bancos"/>
      <sheetName val="Assinaturas "/>
      <sheetName val="Salários"/>
      <sheetName val="XREF"/>
      <sheetName val="Tickmarks"/>
      <sheetName val="Fresagem de Pista Ago-98"/>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Alvenaria e Argamassa "/>
      <sheetName val="GAP - MATERIAIS"/>
      <sheetName val="ORÇAMENTO - PAV"/>
      <sheetName val="PROP"/>
      <sheetName val="CRONOGRAMA"/>
      <sheetName val="C_INDIRETO"/>
      <sheetName val="C_FIXO"/>
      <sheetName val="LIMP"/>
      <sheetName val="TER"/>
      <sheetName val="DRE"/>
      <sheetName val="AGUA-ESG"/>
      <sheetName val="PAV"/>
      <sheetName val="ADM"/>
      <sheetName val="TOP"/>
      <sheetName val="LAB"/>
      <sheetName val="SST"/>
      <sheetName val="MOB"/>
      <sheetName val="DADOS"/>
      <sheetName val="MAQUINAS"/>
      <sheetName val="LIMPEZA"/>
      <sheetName val="ARRUAMENTO"/>
      <sheetName val="ESCAVAÇAO CARGA E TRANSPORTE A"/>
      <sheetName val="COMPACTAÇÃO A"/>
      <sheetName val="SUBLEITO"/>
      <sheetName val="BASE"/>
      <sheetName val="IMPRIMAÇÃO"/>
      <sheetName val="MEIO FIO"/>
      <sheetName val="ESCAVAÇAO CARGA E TRANS. C"/>
      <sheetName val="ESCAVAÇAO CARGA E TRANSP. S-M"/>
      <sheetName val="COMPACTAÇÃO C"/>
      <sheetName val="TSD"/>
      <sheetName val="VALETA"/>
      <sheetName val="SARJETA"/>
      <sheetName val="EDA "/>
      <sheetName val="CAIXAS"/>
      <sheetName val="DAD"/>
      <sheetName val="PV"/>
      <sheetName val="BL"/>
      <sheetName val="ALA"/>
      <sheetName val="DEB"/>
      <sheetName val="DRENAGEM"/>
      <sheetName val="ÁGUA"/>
      <sheetName val="ESGOTO"/>
      <sheetName val="ESCAVAÇÃO DRN"/>
      <sheetName val="REGULARIZAÇAO DE PASSEIO"/>
      <sheetName val="Tabela de Cargos-Salários"/>
      <sheetName val="BOTA FORA DRN"/>
      <sheetName val="ESCAVAÇÃO SES"/>
      <sheetName val="BOTA FORA SES"/>
      <sheetName val="ESCAVAÇÃO SAA"/>
      <sheetName val="BOTA FORA SA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Benchmark"/>
      <sheetName val="Cálculos"/>
      <sheetName val="Dados BLP"/>
      <sheetName val="CDI Acumulado"/>
      <sheetName val="Bloomberg"/>
      <sheetName val="Holidays"/>
      <sheetName val="BLP"/>
      <sheetName val="Registro"/>
      <sheetName val="Brazil Sovereign"/>
      <sheetName val="I. INICIO"/>
      <sheetName val="Curve"/>
      <sheetName val="Dados_BLP"/>
      <sheetName val="CDI_Acumulado"/>
      <sheetName val="Plano_3G"/>
      <sheetName val="Benchmark BLPV2"/>
      <sheetName val="CADASTRO"/>
      <sheetName val="TABELAS"/>
      <sheetName val="DIST"/>
      <sheetName val="MALHAD"/>
      <sheetName val="PUXADIA"/>
      <sheetName val="Base PEF"/>
      <sheetName val="MKT_Terr"/>
      <sheetName val="Lists"/>
      <sheetName val="KF6"/>
      <sheetName val="COTAÇÕES"/>
      <sheetName val="Sheet1"/>
      <sheetName val="Dados_BLP1"/>
      <sheetName val="CDI_Acumulado1"/>
      <sheetName val="Brazil_Sovereign"/>
      <sheetName val="Benchmark_BLPV2"/>
      <sheetName val="TARJETAS BLANCAS"/>
      <sheetName val="Dados_BLP2"/>
      <sheetName val="CDI_Acumulado2"/>
      <sheetName val="Brazil_Sovereign1"/>
      <sheetName val="Benchmark_BLPV21"/>
      <sheetName val="Base_PEF"/>
      <sheetName val="TARJETAS_BLANCAS"/>
      <sheetName val="bud99"/>
      <sheetName val="POA"/>
      <sheetName val="2001.10 Cerv"/>
      <sheetName val="PLAN SAC Cerveja"/>
      <sheetName val="PLAN SAC RefrigeNanc"/>
      <sheetName val="Relatório SDG"/>
      <sheetName val="BaseCerv"/>
      <sheetName val="BaseNanc"/>
      <sheetName val="2001.04 Cerv"/>
      <sheetName val="Farol SAC Cerveja"/>
      <sheetName val="2001.04 Nanc"/>
      <sheetName val="Farol SAC Refrigenanc"/>
      <sheetName val=""/>
      <sheetName val="MOL"/>
      <sheetName val="CLASIFICACION DE AI"/>
      <sheetName val="StartSheet"/>
      <sheetName val="ACUMULADO"/>
      <sheetName val="Netearnanal"/>
      <sheetName val="BD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NC. SOC. e COMP."/>
      <sheetName val="PISO SAL."/>
      <sheetName val="BDI"/>
      <sheetName val="ABC_INS."/>
      <sheetName val="COMP."/>
      <sheetName val="ABC_COMP"/>
      <sheetName val="INDIR."/>
      <sheetName val="TERRAP."/>
      <sheetName val="PAV."/>
      <sheetName val="DREN."/>
      <sheetName val="ÁGUA E ESGOTO"/>
      <sheetName val="RESULTADO"/>
      <sheetName val="Plan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Resumo DINAMICO"/>
      <sheetName val="Planilha - OI"/>
      <sheetName val="Considerações"/>
      <sheetName val="CPU_ORC"/>
      <sheetName val="componente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Balance Sheet"/>
      <sheetName val="Income Statement"/>
      <sheetName val="Assumptions"/>
      <sheetName val="Sales"/>
      <sheetName val="Financial Analyse"/>
      <sheetName val="XREF"/>
      <sheetName val="Tickmarks"/>
      <sheetName val="Geral"/>
      <sheetName val="Customize Your Invoice"/>
      <sheetName val="GRAFICOS"/>
      <sheetName val="Cost_Input"/>
      <sheetName val="Comb Inp"/>
      <sheetName val=" Balanço REAL"/>
      <sheetName val="Links"/>
      <sheetName val="PRINC"/>
      <sheetName val="INF"/>
      <sheetName val="Calculo Materialidade"/>
      <sheetName val="Cost Inputs"/>
      <sheetName val="Res-Equiv"/>
      <sheetName val="BALANCE"/>
      <sheetName val="Ratios"/>
      <sheetName val="I. INICIO"/>
      <sheetName val="Lead"/>
      <sheetName val="INICIO"/>
      <sheetName val="ContPro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Cash flow"/>
      <sheetName val="DOAR"/>
      <sheetName val="Movimento {ppc}"/>
      <sheetName val="Detalhes"/>
      <sheetName val="Hedge"/>
      <sheetName val="DMPL"/>
      <sheetName val="Movimentação Empréstimos"/>
      <sheetName val="Razão Empréstimos"/>
      <sheetName val="Segregação CP x LP 092005"/>
      <sheetName val="Sheet1"/>
      <sheetName val="XREF"/>
      <sheetName val="Tickmarks"/>
      <sheetName val="Movimentação {ppc}"/>
      <sheetName val="Movimentação 09"/>
      <sheetName val="Geral"/>
      <sheetName val="PAP Balanço"/>
      <sheetName val="DIV INC"/>
      <sheetName val="LTM"/>
      <sheetName val="CREDIT STATS"/>
      <sheetName val="DropZone"/>
      <sheetName val="INICIO"/>
      <sheetName val="Assumptions"/>
      <sheetName val="Worksheet in (C) 2250 Fluxo de "/>
      <sheetName val="Lead"/>
      <sheetName val="Papel Mestre"/>
      <sheetName val="QuQuant"/>
      <sheetName val="MENU"/>
      <sheetName val="Fluxo de Caixa C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Gráficas"/>
      <sheetName val="Ind operat"/>
      <sheetName val="Ind gastos"/>
      <sheetName val="Ind trafico"/>
      <sheetName val="Accidentes"/>
      <sheetName val="RESUMEN"/>
      <sheetName val="Seguimiento Explotación"/>
      <sheetName val="Presupuestos"/>
      <sheetName val="Trafico"/>
      <sheetName val="Accidentalidad"/>
      <sheetName val="Calculo ingresos"/>
      <sheetName val="Tarifas"/>
      <sheetName val="Variables- prevision"/>
      <sheetName val="Gastos"/>
      <sheetName val="Traficos"/>
      <sheetName val="Fresagem de Pista Ago-98"/>
      <sheetName val="Cash flow"/>
      <sheetName val="XREF"/>
      <sheetName val="BNDES Sub_A1.1"/>
      <sheetName val="BNDES Sub_A1.2"/>
      <sheetName val="BNDES Sub_A1.3"/>
      <sheetName val="BNDES Sub_A1.4"/>
      <sheetName val="BNDES Sub_A2.1"/>
      <sheetName val="BNDES Sub_A2.2"/>
      <sheetName val="BNDES Sub_A10"/>
      <sheetName val="BNDES Sub_B1.1"/>
      <sheetName val="BNDES Sub_B1.2"/>
      <sheetName val="CURTO PRAZO "/>
      <sheetName val="LONGO PRAZO "/>
      <sheetName val="Despesas C.P e L.P"/>
      <sheetName val="Fontes Financiamentos"/>
      <sheetName val="Inform. Contrato"/>
      <sheetName val="Movimentação Imobilizado"/>
      <sheetName val="CRITERIOS"/>
      <sheetName val="DIV INC"/>
      <sheetName val="LTM"/>
      <sheetName val="CREDIT STATS"/>
      <sheetName val="DropZone"/>
      <sheetName val="Anual"/>
      <sheetName val="Mapa de Custo Jun.2003"/>
      <sheetName val="ICATU"/>
      <sheetName val="dados"/>
      <sheetName val="FINANCIAMENTO COFACE SUDAMERIS"/>
      <sheetName val="Customize Your Invoi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Carteira Schroder Small Caps"/>
      <sheetName val="dados"/>
      <sheetName val="dados (2)"/>
      <sheetName val="Setores"/>
      <sheetName val="Schroder Small Caps"/>
      <sheetName val="Schroder_Small_Caps"/>
      <sheetName val="FRA"/>
      <sheetName val="COUPOM"/>
      <sheetName val="Aplic. Finac. - 30.09.02"/>
    </sheetNames>
    <sheetDataSet>
      <sheetData sheetId="0"/>
      <sheetData sheetId="1"/>
      <sheetData sheetId="2"/>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Seguros 2001-2002 {ppc}"/>
      <sheetName val="Seguros 2001_2002 _ppc_"/>
      <sheetName val="Links"/>
      <sheetName val="Lead"/>
      <sheetName val="Mapa Empréstimos {ppc}"/>
      <sheetName val="Report 31.12.04"/>
      <sheetName val="Calculo DTT"/>
      <sheetName val="Cartas de Fiança"/>
    </sheetNames>
    <sheetDataSet>
      <sheetData sheetId="0"/>
      <sheetData sheetId="1"/>
      <sheetData sheetId="2"/>
      <sheetData sheetId="3"/>
      <sheetData sheetId="4"/>
      <sheetData sheetId="5"/>
      <sheetData sheetId="6"/>
      <sheetData sheetId="7"/>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QCI"/>
      <sheetName val="CRONO"/>
      <sheetName val="RRE"/>
      <sheetName val="DADOS"/>
    </sheetNames>
    <sheetDataSet>
      <sheetData sheetId="0"/>
      <sheetData sheetId="1"/>
      <sheetData sheetId="2"/>
      <sheetData sheetId="3"/>
    </sheetDataSet>
  </externalBook>
</externalLink>
</file>

<file path=xl/externalLinks/externalLink12.xml><?xml version="1.0" encoding="utf-8"?>
<externalLink xmlns="http://schemas.openxmlformats.org/spreadsheetml/2006/main">
  <externalBook xmlns:r="http://schemas.openxmlformats.org/officeDocument/2006/relationships" r:id="rId1">
    <sheetNames>
      <sheetName val="LTN a Merc."/>
      <sheetName val="XREF"/>
      <sheetName val="Master FIF Flutuação"/>
      <sheetName val="Links"/>
      <sheetName val="Lead"/>
      <sheetName val="CRITERIOS"/>
      <sheetName val="Macro1"/>
      <sheetName val="Taxas"/>
      <sheetName val="Aplic. Finac. - 30.09.02"/>
      <sheetName val="lodo"/>
      <sheetName val="Carteira"/>
      <sheetName val="projetado"/>
      <sheetName val="Parameters"/>
      <sheetName val="I. INICIO"/>
      <sheetName val="Detailed Adjustments"/>
      <sheetName val="SUPORTE"/>
      <sheetName val="FOREST BY FACILITY"/>
      <sheetName val="by area"/>
      <sheetName val="TI"/>
      <sheetName val="ALL"/>
      <sheetName val="Hoja2"/>
      <sheetName val="RMC"/>
      <sheetName val="CUSTO LARANJEIRAS"/>
      <sheetName val="LTN_a_Merc_"/>
      <sheetName val="Master_FIF_Flutuação"/>
      <sheetName val="Aplic__Finac__-_30_09_02"/>
      <sheetName val="I__INICIO"/>
      <sheetName val="Detailed_Adjustments"/>
      <sheetName val="FOREST_BY_FACILITY"/>
      <sheetName val="by_area"/>
      <sheetName val="fresagem de pista ago-98"/>
      <sheetName val="LTN a mercado"/>
      <sheetName val="Blue Box"/>
      <sheetName val="Datos"/>
      <sheetName val="(D) Dessazonalizado"/>
      <sheetName val="hoja10"/>
      <sheetName val="hoja11"/>
      <sheetName val="hoja12"/>
      <sheetName val="hoja13"/>
      <sheetName val="hoja14"/>
      <sheetName val="hoja15"/>
      <sheetName val="hoja16"/>
      <sheetName val="hoja17"/>
      <sheetName val="hoja23"/>
      <sheetName val="hoja24"/>
      <sheetName val="hoja25"/>
      <sheetName val="hoja26"/>
      <sheetName val="hoja27"/>
      <sheetName val="hoja28"/>
      <sheetName val="hoja29"/>
      <sheetName val="hoja3"/>
      <sheetName val="hoja30"/>
      <sheetName val="hoja4"/>
      <sheetName val="hoja5"/>
      <sheetName val="hoja6"/>
      <sheetName val="hoja7"/>
      <sheetName val="hoja8"/>
      <sheetName val="hoja9"/>
      <sheetName val="elétrica"/>
      <sheetName val="ingresos"/>
      <sheetName val="Panel Control"/>
      <sheetName val="datos infraestructur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Set>
  </externalBook>
</externalLink>
</file>

<file path=xl/externalLinks/externalLink13.xml><?xml version="1.0" encoding="utf-8"?>
<externalLink xmlns="http://schemas.openxmlformats.org/spreadsheetml/2006/main">
  <externalBook xmlns:r="http://schemas.openxmlformats.org/officeDocument/2006/relationships" r:id="rId1">
    <sheetNames>
      <sheetName val="Anual"/>
      <sheetName val="Feriados"/>
      <sheetName val="CHUVA-L1"/>
      <sheetName val="CHUVA-L4"/>
    </sheetNames>
    <sheetDataSet>
      <sheetData sheetId="0"/>
      <sheetData sheetId="1"/>
      <sheetData sheetId="2"/>
      <sheetData sheetId="3"/>
    </sheetDataSet>
  </externalBook>
</externalLink>
</file>

<file path=xl/externalLinks/externalLink14.xml><?xml version="1.0" encoding="utf-8"?>
<externalLink xmlns="http://schemas.openxmlformats.org/spreadsheetml/2006/main">
  <externalBook xmlns:r="http://schemas.openxmlformats.org/officeDocument/2006/relationships" r:id="rId1">
    <sheetNames>
      <sheetName val="Serviços"/>
      <sheetName val="Orçamento"/>
      <sheetName val="Transporte"/>
      <sheetName val="Plan2"/>
      <sheetName val="DIPRVS12"/>
      <sheetName val="RESUMO_AUT1"/>
      <sheetName val="C"/>
      <sheetName val="Teor"/>
      <sheetName val="PROJETO"/>
      <sheetName val="lista_comp"/>
      <sheetName val="Equipamentos"/>
      <sheetName val="dez00"/>
      <sheetName val="COMPOS1"/>
      <sheetName val="DADOS DA CURVA S"/>
      <sheetName val="Especif"/>
      <sheetName val="Orçamento Sta Helena Guaranta"/>
      <sheetName val="PT"/>
      <sheetName val="RESUMO_DVOP"/>
      <sheetName val="INVENTÁRIO262"/>
      <sheetName val="TLCB5"/>
      <sheetName val="QuQuant"/>
      <sheetName val="8ª MP_BR-459"/>
      <sheetName val="CUSTO EQUIP"/>
      <sheetName val="C MÃO OBRA"/>
      <sheetName val="Croqui"/>
      <sheetName val="CUSTO MATERIAL"/>
      <sheetName val="p a t o 99 b"/>
      <sheetName val="CALCULOS AUXILIARES"/>
      <sheetName val="Materiais"/>
      <sheetName val="Mão de obra"/>
      <sheetName val="Quadro6_Composição"/>
      <sheetName val="Sal_Fev"/>
      <sheetName val="Mão de Obra "/>
      <sheetName val="Encargos"/>
      <sheetName val="Vínculo (2)"/>
      <sheetName val="#ref"/>
      <sheetName val="Tabelas"/>
      <sheetName val="plmuseu"/>
      <sheetName val="A"/>
      <sheetName val="Dados"/>
      <sheetName val="mat"/>
      <sheetName val="aux"/>
      <sheetName val="Mat Asf"/>
      <sheetName val="Frontier"/>
      <sheetName val="61M-CBMI"/>
      <sheetName val="CM30TBTB"/>
      <sheetName val="MBUQ"/>
      <sheetName val="Recmecater"/>
      <sheetName val="TLB10P"/>
      <sheetName val="Colonião"/>
      <sheetName val="ESCAV"/>
      <sheetName val="ESCAV. LIMP"/>
      <sheetName val="MECANIZ"/>
      <sheetName val="Concreto"/>
      <sheetName val="TB-262"/>
      <sheetName val="ADMIN"/>
      <sheetName val="padrão salarial"/>
      <sheetName val="Base"/>
      <sheetName val="Input Dados"/>
      <sheetName val="Sub-base"/>
      <sheetName val="quadro equipamentos"/>
      <sheetName val="equipamentos consolidades"/>
      <sheetName val="Quadro Geral"/>
      <sheetName val="Orçamentária"/>
      <sheetName val="CROQUIS"/>
      <sheetName val="MB"/>
      <sheetName val="PATO"/>
      <sheetName val="TLMR"/>
      <sheetName val="PQ"/>
      <sheetName val="B M Pl04"/>
      <sheetName val="Listas"/>
      <sheetName val="planejamento"/>
      <sheetName val="Vínculos (Não Mexer)"/>
      <sheetName val="Vínculos"/>
      <sheetName val="relação recap cbuq"/>
      <sheetName val="plano ataque"/>
      <sheetName val="P reaj x P atual"/>
      <sheetName val="BANCO"/>
      <sheetName val="p a t o"/>
      <sheetName val="Resumo"/>
      <sheetName val="MATERIAL"/>
      <sheetName val="DADOS_DA_CURVA_S1"/>
      <sheetName val="p_a_t_o_99_b1"/>
      <sheetName val="Mão_de_Obra1"/>
      <sheetName val="p_a_t_o1"/>
      <sheetName val="8ª_MP_BR-4591"/>
      <sheetName val="Orçamento_Sta_Helena_Guaranta1"/>
      <sheetName val="CUSTO_EQUIP1"/>
      <sheetName val="C_MÃO_OBRA1"/>
      <sheetName val="CUSTO_MATERIAL1"/>
      <sheetName val="DADOS_DA_CURVA_S"/>
      <sheetName val="p_a_t_o_99_b"/>
      <sheetName val="Mão_de_Obra"/>
      <sheetName val="p_a_t_o"/>
      <sheetName val="8ª_MP_BR-459"/>
      <sheetName val="Orçamento_Sta_Helena_Guaranta"/>
      <sheetName val="CUSTO_EQUIP"/>
      <sheetName val="C_MÃO_OBRA"/>
      <sheetName val="CUSTO_MATERIAL"/>
      <sheetName val="DADOS_DA_CURVA_S3"/>
      <sheetName val="p_a_t_o_99_b3"/>
      <sheetName val="Mão_de_Obra3"/>
      <sheetName val="p_a_t_o3"/>
      <sheetName val="8ª_MP_BR-4593"/>
      <sheetName val="Orçamento_Sta_Helena_Guaranta3"/>
      <sheetName val="CUSTO_EQUIP3"/>
      <sheetName val="C_MÃO_OBRA3"/>
      <sheetName val="CUSTO_MATERIAL3"/>
      <sheetName val="DADOS_DA_CURVA_S2"/>
      <sheetName val="p_a_t_o_99_b2"/>
      <sheetName val="Mão_de_Obra2"/>
      <sheetName val="p_a_t_o2"/>
      <sheetName val="8ª_MP_BR-4592"/>
      <sheetName val="Orçamento_Sta_Helena_Guaranta2"/>
      <sheetName val="CUSTO_EQUIP2"/>
      <sheetName val="C_MÃO_OBRA2"/>
      <sheetName val="CUSTO_MATERIAL2"/>
      <sheetName val="DADOS_DA_CURVA_S4"/>
      <sheetName val="p_a_t_o_99_b4"/>
      <sheetName val="Mão_de_Obra4"/>
      <sheetName val="p_a_t_o4"/>
      <sheetName val="8ª_MP_BR-4594"/>
      <sheetName val="Orçamento_Sta_Helena_Guaranta4"/>
      <sheetName val="CUSTO_EQUIP4"/>
      <sheetName val="C_MÃO_OBRA4"/>
      <sheetName val="CUSTO_MATERIAL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Set>
  </externalBook>
</externalLink>
</file>

<file path=xl/externalLinks/externalLink15.xml><?xml version="1.0" encoding="utf-8"?>
<externalLink xmlns="http://schemas.openxmlformats.org/spreadsheetml/2006/main">
  <externalBook xmlns:r="http://schemas.openxmlformats.org/officeDocument/2006/relationships" r:id="rId1">
    <sheetNames>
      <sheetName val="MOI-FIS"/>
      <sheetName val="MOI-FIN"/>
      <sheetName val="MOD-FIS"/>
      <sheetName val="MOD-FIN"/>
      <sheetName val="QPED-FIS"/>
      <sheetName val="QPEI-FIS"/>
      <sheetName val="QPED-FIN"/>
      <sheetName val="QPEI-FIN"/>
      <sheetName val="TERC-FIN.1"/>
      <sheetName val="TERC-FIN.2"/>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6.xml><?xml version="1.0" encoding="utf-8"?>
<externalLink xmlns="http://schemas.openxmlformats.org/spreadsheetml/2006/main">
  <externalBook xmlns:r="http://schemas.openxmlformats.org/officeDocument/2006/relationships" r:id="rId1">
    <sheetNames>
      <sheetName val="Subcontratados_Formal"/>
      <sheetName val="PADRÃO"/>
      <sheetName val="FRANKI"/>
      <sheetName val="FUNDESP"/>
      <sheetName val="Plan2"/>
      <sheetName val="Plan3"/>
      <sheetName val="PADRÃO (2)"/>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http://schemas.openxmlformats.org/spreadsheetml/2006/main">
  <externalBook xmlns:r="http://schemas.openxmlformats.org/officeDocument/2006/relationships" r:id="rId1">
    <sheetNames>
      <sheetName val="Serviços"/>
      <sheetName val="Orçamento"/>
      <sheetName val="Transporte"/>
      <sheetName val="Plan2"/>
      <sheetName val="Teor"/>
      <sheetName val="Equipamentos"/>
      <sheetName val="Especif"/>
      <sheetName val="dez00"/>
      <sheetName val="COMPOS1"/>
      <sheetName val="DIPRVS12"/>
      <sheetName val="RESUMO_AUT1"/>
      <sheetName val="RESUMO_DVOP"/>
      <sheetName val="C"/>
      <sheetName val="PROJETO"/>
      <sheetName val="QuQuant"/>
      <sheetName val="8ª MP_BR-459"/>
      <sheetName val="INVENTÁRIO262"/>
      <sheetName val="TLCB5"/>
      <sheetName val="lista_comp"/>
      <sheetName val="DADOS DA CURVA S"/>
      <sheetName val="Orçamento Sta Helena Guaranta"/>
      <sheetName val="PT"/>
      <sheetName val="CALCULOS AUXILIARES"/>
      <sheetName val="Croqui"/>
      <sheetName val="Materiais"/>
      <sheetName val="Mão de obra"/>
      <sheetName val="Quadro6_Composição"/>
      <sheetName val="aux"/>
      <sheetName val="Mat Asf"/>
      <sheetName val="DADOS"/>
      <sheetName val="mat"/>
      <sheetName val="p a t o 99 b"/>
      <sheetName val="CUSTO EQUIP"/>
      <sheetName val="C MÃO OBRA"/>
      <sheetName val="CUSTO MATERIAL"/>
      <sheetName val="reação"/>
      <sheetName val="resumen"/>
      <sheetName val="parâmetros"/>
      <sheetName val="A"/>
      <sheetName val="FT02_AP2"/>
      <sheetName val="Listas"/>
      <sheetName val="B M Pl04"/>
      <sheetName val="Sheet1"/>
      <sheetName val="61M-CBMI"/>
      <sheetName val="425"/>
      <sheetName val="590"/>
      <sheetName val="369"/>
      <sheetName val="371"/>
      <sheetName val="298"/>
      <sheetName val="638"/>
      <sheetName val="2318"/>
      <sheetName val="761"/>
      <sheetName val="454"/>
      <sheetName val="160"/>
      <sheetName val="444"/>
      <sheetName val="557"/>
      <sheetName val="554"/>
      <sheetName val="277"/>
      <sheetName val="159"/>
      <sheetName val="297"/>
      <sheetName val="278"/>
      <sheetName val="267"/>
      <sheetName val="padrão salarial"/>
      <sheetName val="saloper"/>
      <sheetName val="RELATORIO MENSAL ACOMP SERV CON"/>
      <sheetName val="lançamento"/>
      <sheetName val="Link"/>
      <sheetName val="BR 376 km 143,2"/>
      <sheetName val="Frontier"/>
      <sheetName val="relação recap cbuq"/>
      <sheetName val="Planejamento"/>
      <sheetName val="Vínculos (Não Mexer)"/>
      <sheetName val="Vínculos"/>
      <sheetName val="Quadro Geral"/>
      <sheetName val="rev int TP"/>
      <sheetName val="OP079907"/>
      <sheetName val="1-pavimentação"/>
      <sheetName val="plano ataque"/>
      <sheetName val="tab. consultoria jan-11"/>
      <sheetName val="Escav Manual 1a cat"/>
      <sheetName val="CURVA ABC NOVO"/>
      <sheetName val="eaigesen"/>
      <sheetName val="Carc. Projeto"/>
      <sheetName val="Rev int TP ímpar"/>
      <sheetName val="rev int TP par"/>
      <sheetName val="rev int pav 21_"/>
      <sheetName val="rev int pav 22_"/>
      <sheetName val="rev int pav 23_"/>
      <sheetName val="CANT_OBRAS"/>
      <sheetName val="AQU TERRENO-"/>
      <sheetName val="ESTA ELEVATÓRIA_"/>
      <sheetName val="EMISSÁRIO_"/>
      <sheetName val="ligação predial"/>
      <sheetName val="REDE COLETORA"/>
      <sheetName val="Ex1"/>
      <sheetName val="CROQUIS"/>
      <sheetName val="MB"/>
      <sheetName val="PATO"/>
      <sheetName val="TLMR"/>
      <sheetName val="tcb10p"/>
      <sheetName val="plan1"/>
      <sheetName val="Base"/>
      <sheetName val="Sub-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Set>
  </externalBook>
</externalLink>
</file>

<file path=xl/externalLinks/externalLink18.xml><?xml version="1.0" encoding="utf-8"?>
<externalLink xmlns="http://schemas.openxmlformats.org/spreadsheetml/2006/main">
  <externalBook xmlns:r="http://schemas.openxmlformats.org/officeDocument/2006/relationships" r:id="rId1">
    <sheetNames>
      <sheetName val="Contratos"/>
      <sheetName val="Reperfilamento Term-Sheet"/>
      <sheetName val="XREF"/>
      <sheetName val="Tickmarks"/>
      <sheetName val="Lead"/>
    </sheetNames>
    <sheetDataSet>
      <sheetData sheetId="0"/>
      <sheetData sheetId="1"/>
      <sheetData sheetId="2"/>
      <sheetData sheetId="3"/>
      <sheetData sheetId="4"/>
    </sheetDataSet>
  </externalBook>
</externalLink>
</file>

<file path=xl/externalLinks/externalLink19.xml><?xml version="1.0" encoding="utf-8"?>
<externalLink xmlns="http://schemas.openxmlformats.org/spreadsheetml/2006/main">
  <externalBook xmlns:r="http://schemas.openxmlformats.org/officeDocument/2006/relationships" r:id="rId1">
    <sheetNames>
      <sheetName val="Lead"/>
      <sheetName val="Links"/>
      <sheetName val="PAS Receitas de Pedágio"/>
      <sheetName val="Receitas Acessórias"/>
      <sheetName val="Impostos"/>
      <sheetName val="Cálculo Parâmetro"/>
      <sheetName val="XREF"/>
      <sheetName val="Tickmarks"/>
      <sheetName val="PIS, Cofins e Out Variav. 31.03"/>
      <sheetName val="Comissões"/>
      <sheetName val="PAES Tributos Federais"/>
      <sheetName val="Fluxo de Caixa CF"/>
      <sheetName val="PAES INS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0.xml><?xml version="1.0" encoding="utf-8"?>
<externalLink xmlns="http://schemas.openxmlformats.org/spreadsheetml/2006/main">
  <externalBook xmlns:r="http://schemas.openxmlformats.org/officeDocument/2006/relationships" r:id="rId1">
    <sheetNames>
      <sheetName val="Lead"/>
      <sheetName val="2003"/>
      <sheetName val="2002"/>
      <sheetName val="PAES Tributos Federais"/>
      <sheetName val="Mapa de Resultado"/>
      <sheetName val="Deposito Judicial"/>
    </sheetNames>
    <sheetDataSet>
      <sheetData sheetId="0"/>
      <sheetData sheetId="1"/>
      <sheetData sheetId="2"/>
      <sheetData sheetId="3"/>
      <sheetData sheetId="4"/>
      <sheetData sheetId="5"/>
    </sheetDataSet>
  </externalBook>
</externalLink>
</file>

<file path=xl/externalLinks/externalLink21.xml><?xml version="1.0" encoding="utf-8"?>
<externalLink xmlns="http://schemas.openxmlformats.org/spreadsheetml/2006/main">
  <externalBook xmlns:r="http://schemas.openxmlformats.org/officeDocument/2006/relationships" r:id="rId1">
    <sheetNames>
      <sheetName val="Lead"/>
      <sheetName val="Links"/>
      <sheetName val="Movimentação Imob {PPC}"/>
      <sheetName val="PAS Depreciação"/>
      <sheetName val="Teste de Movimentações"/>
      <sheetName val="Analise das Baixas"/>
      <sheetName val="Bens Penhorados"/>
      <sheetName val="Obras em andamento"/>
      <sheetName val="Imperment"/>
      <sheetName val="XREF"/>
      <sheetName val="Tickmarks"/>
      <sheetName val="Mapa de Movimentação"/>
      <sheetName val="Imob em andamento"/>
      <sheetName val="#REF"/>
      <sheetName val="Mútuos não realizáveis"/>
      <sheetName val="PAS Deprec."/>
      <sheetName val="Balanç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2.xml><?xml version="1.0" encoding="utf-8"?>
<externalLink xmlns="http://schemas.openxmlformats.org/spreadsheetml/2006/main">
  <externalBook xmlns:r="http://schemas.openxmlformats.org/officeDocument/2006/relationships" r:id="rId1">
    <sheetNames>
      <sheetName val="Lead"/>
      <sheetName val="Links"/>
      <sheetName val="Teste de Movimentações"/>
      <sheetName val="Movimentação Imob {PPC}"/>
      <sheetName val="Analise das Baixas"/>
      <sheetName val="Bens Penhorados"/>
      <sheetName val="Obras em andamento"/>
      <sheetName val="Imperment"/>
      <sheetName val="XREF"/>
      <sheetName val="Tickmarks"/>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3.xml><?xml version="1.0" encoding="utf-8"?>
<externalLink xmlns="http://schemas.openxmlformats.org/spreadsheetml/2006/main">
  <externalBook xmlns:r="http://schemas.openxmlformats.org/officeDocument/2006/relationships" r:id="rId1">
    <sheetNames>
      <sheetName val="macros"/>
      <sheetName val="LÇTOS PROVISÃO INCENTIVO"/>
      <sheetName val="PREMIO PN ABR-03 1ºCALCULO"/>
      <sheetName val="PREMIO PN ABR-03 2ºCALCULO"/>
      <sheetName val="PREMIO"/>
      <sheetName val="RESUMO PREMIO"/>
      <sheetName val="INCENTIVO-ENSACADO"/>
      <sheetName val="RATEIO RECEITA BRUTA"/>
      <sheetName val="RECEITA-BRUTA-USINAS"/>
      <sheetName val="producao"/>
      <sheetName val="cta movto incentivo"/>
      <sheetName val="lctos incentivo-SAP"/>
      <sheetName val="comercialização"/>
      <sheetName val="comercialização-usinas"/>
      <sheetName val="SUBSIDIO"/>
      <sheetName val="1)gerenciador"/>
      <sheetName val="bonificacao"/>
      <sheetName val="incentivo acucar.me"/>
      <sheetName val="dif.logistico"/>
      <sheetName val="dif.servicos"/>
      <sheetName val="incentivo ducula liquido"/>
      <sheetName val="inc.anidro unif.alcool"/>
      <sheetName val="INC-HIDRATADO"/>
      <sheetName val="INC-ANIDRO"/>
      <sheetName val="2)mapa vendas"/>
      <sheetName val="3)param.mi"/>
      <sheetName val="4)mapa acucar "/>
      <sheetName val="5)mapa alcool"/>
      <sheetName val="5a)incentivo alcool"/>
      <sheetName val="6)qtde coper"/>
      <sheetName val="6a)quebras coper"/>
      <sheetName val="6a)quebras usinas"/>
      <sheetName val="7)lctos"/>
      <sheetName val="planilha-2"/>
      <sheetName val="cabecalho-2"/>
      <sheetName val="8)receita liq"/>
      <sheetName val="9)usina mi sem zl"/>
      <sheetName val="11)usina me"/>
      <sheetName val="12)qtde usinas"/>
      <sheetName val="13)incentivo.mi"/>
      <sheetName val="complem incentivo"/>
      <sheetName val="suporte"/>
      <sheetName val="Módulo1"/>
      <sheetName val="Módulo2"/>
      <sheetName val="Módulo3"/>
      <sheetName val="Módulo4"/>
      <sheetName val="Módulo5"/>
      <sheetName val="Módulo6"/>
      <sheetName val="Módulo7"/>
      <sheetName val="Módulo8"/>
      <sheetName val="Módulo10"/>
      <sheetName val="Módulo11"/>
      <sheetName val="Módulo12"/>
      <sheetName val="Módulo14"/>
      <sheetName val="Módulo15"/>
      <sheetName val="Módulo21"/>
      <sheetName val="Módulo22"/>
      <sheetName val="Módulo23"/>
      <sheetName val="Módulo25"/>
      <sheetName val="Módulo27"/>
      <sheetName val="Módulo28"/>
      <sheetName val="Módulo29"/>
      <sheetName val="Módulo31"/>
      <sheetName val="Módulo32"/>
      <sheetName val="Módulo33"/>
      <sheetName val="Módulo35"/>
      <sheetName val="Módulo37"/>
      <sheetName val="Módulo38"/>
      <sheetName val="Módulo39"/>
      <sheetName val="Módulo43"/>
      <sheetName val="Módulo44"/>
      <sheetName val="Módulo45"/>
      <sheetName val="Módulo47"/>
      <sheetName val="PREMIO (2)"/>
      <sheetName val="PREMIO (3)"/>
      <sheetName val="mapa-vendas-anterior"/>
      <sheetName val="Cálculo Parâmetro"/>
      <sheetName val="Lead"/>
      <sheetName val="XREF"/>
      <sheetName val="PREV"/>
      <sheetName val="REAL"/>
      <sheetName val="Macro2"/>
      <sheetName val="Composição {pp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24.xml><?xml version="1.0" encoding="utf-8"?>
<externalLink xmlns="http://schemas.openxmlformats.org/spreadsheetml/2006/main">
  <externalBook xmlns:r="http://schemas.openxmlformats.org/officeDocument/2006/relationships" r:id="rId1">
    <sheetNames>
      <sheetName val="Lead"/>
      <sheetName val="Links"/>
      <sheetName val="Movimentação"/>
      <sheetName val="Resumo 30-11"/>
      <sheetName val="Emp. Nacionais"/>
      <sheetName val="Swap"/>
      <sheetName val="Moeda Estrangeira"/>
      <sheetName val="Finame Bandeirantes"/>
      <sheetName val="Finame Brad. e BB"/>
      <sheetName val="Juros Total"/>
      <sheetName val="XREF"/>
      <sheetName val="Tickmarks"/>
      <sheetName val="Parâmetro Mov Final"/>
      <sheetName val="Circularizaçao"/>
      <sheetName val="Empr CityBank"/>
      <sheetName val="Threshold Calc"/>
      <sheetName val="Passivo Omisso"/>
      <sheetName val="31-03-09"/>
      <sheetName val="31-12-08"/>
      <sheetName val="Anexo 15 - Moeda Estrangeira"/>
      <sheetName val="Anexo 15 - Swap"/>
      <sheetName val="Conciliação Custos - Guarani"/>
      <sheetName val="Intercompany BP"/>
      <sheetName val="PAS Vendas"/>
      <sheetName val="DMPL"/>
      <sheetName val="Parâmetro de receita"/>
      <sheetName val="Saldos Bancos"/>
      <sheetName val="Abertura de saldos"/>
      <sheetName val="Abertura Saldos"/>
      <sheetName val="I. INICIO"/>
      <sheetName val="Const"/>
      <sheetName val="Anexo 6"/>
      <sheetName val="AUXILIAR DOAR"/>
      <sheetName val="ICATU"/>
      <sheetName val="Fopag"/>
      <sheetName val=" Global fopag"/>
      <sheetName val="FINANCIAMENTO COFACE SUDAMERIS"/>
      <sheetName val="B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25.xml><?xml version="1.0" encoding="utf-8"?>
<externalLink xmlns="http://schemas.openxmlformats.org/spreadsheetml/2006/main">
  <externalBook xmlns:r="http://schemas.openxmlformats.org/officeDocument/2006/relationships" r:id="rId1">
    <sheetNames>
      <sheetName val="Lead"/>
      <sheetName val="Links"/>
      <sheetName val="Term Sheet"/>
      <sheetName val="Nota Explicativa Rel - CPLP"/>
      <sheetName val="Quadro Critical"/>
      <sheetName val="Mapa Doar Ajustado"/>
      <sheetName val="Mapa de Movimentação"/>
      <sheetName val="Mapa de Movimentação Ajuste"/>
      <sheetName val="Commercial Papers"/>
      <sheetName val="Resumo Títulos"/>
      <sheetName val="Juros Capital Giro Rep"/>
      <sheetName val="Capital Giro"/>
      <sheetName val="Debêntures Reperfilamento"/>
      <sheetName val="Resumo Financ Máquinas"/>
      <sheetName val="Miller Martini"/>
      <sheetName val="Polar MOR"/>
      <sheetName val="Heidelberg"/>
      <sheetName val="Heidelberg Globo"/>
      <sheetName val="Hedge"/>
      <sheetName val="Tabela CDI"/>
      <sheetName val="XREF"/>
      <sheetName val="Tickmarks"/>
      <sheetName val="Mapa Doar"/>
      <sheetName val="Quadro Análise de Variação"/>
      <sheetName val="Mapa de Movimentação PPC"/>
      <sheetName val="Debêntures Reperfilamento Anual"/>
      <sheetName val="BP"/>
      <sheetName val="Mapa de Resultado"/>
      <sheetName val="Deposito Judici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6.xml><?xml version="1.0" encoding="utf-8"?>
<externalLink xmlns="http://schemas.openxmlformats.org/spreadsheetml/2006/main">
  <externalBook xmlns:r="http://schemas.openxmlformats.org/officeDocument/2006/relationships" r:id="rId1">
    <sheetNames>
      <sheetName val="Memória Lançamentos (2)"/>
      <sheetName val="Conciliação Custos - Guarani"/>
      <sheetName val="XREF"/>
    </sheetNames>
    <sheetDataSet>
      <sheetData sheetId="0"/>
      <sheetData sheetId="1"/>
      <sheetData sheetId="2"/>
    </sheetDataSet>
  </externalBook>
</externalLink>
</file>

<file path=xl/externalLinks/externalLink27.xml><?xml version="1.0" encoding="utf-8"?>
<externalLink xmlns="http://schemas.openxmlformats.org/spreadsheetml/2006/main">
  <externalBook xmlns:r="http://schemas.openxmlformats.org/officeDocument/2006/relationships" r:id="rId1">
    <sheetNames>
      <sheetName val="COMAND"/>
      <sheetName val="Seguros 2001-2002 {ppc}"/>
      <sheetName val="TEPOTZOTLAN"/>
      <sheetName val="5820"/>
    </sheetNames>
    <sheetDataSet>
      <sheetData sheetId="0"/>
      <sheetData sheetId="1"/>
      <sheetData sheetId="2"/>
      <sheetData sheetId="3"/>
    </sheetDataSet>
  </externalBook>
</externalLink>
</file>

<file path=xl/externalLinks/externalLink28.xml><?xml version="1.0" encoding="utf-8"?>
<externalLink xmlns="http://schemas.openxmlformats.org/spreadsheetml/2006/main">
  <externalBook xmlns:r="http://schemas.openxmlformats.org/officeDocument/2006/relationships" r:id="rId1">
    <sheetNames>
      <sheetName val="OP079907"/>
      <sheetName val="Acom"/>
      <sheetName val="Foto 3x4"/>
      <sheetName val="Resumo"/>
      <sheetName val="Est R$"/>
      <sheetName val="Lançamento"/>
      <sheetName val="Fluxo Sc"/>
      <sheetName val="Resumo Sc"/>
      <sheetName val="Fluxo Gafisa"/>
      <sheetName val="Fluxo_Real_(UFG)"/>
      <sheetName val="Fluxo_Nominal_(Reais)"/>
      <sheetName val="Fluxo_Real_(R$)"/>
      <sheetName val="Fiscal"/>
      <sheetName val="Societario"/>
      <sheetName val="Societario Anual"/>
      <sheetName val="Impostos"/>
      <sheetName val="Giro"/>
      <sheetName val="EVAGraf"/>
      <sheetName val="Mód.1"/>
      <sheetName val="AEN - Auxiliar"/>
      <sheetName val="LT_011011"/>
      <sheetName val="LT_12131415"/>
      <sheetName val="Desp.2-6"/>
      <sheetName val="Tabela"/>
      <sheetName val="Apoio"/>
      <sheetName val="Premissas Reg"/>
      <sheetName val="INCCTOT"/>
      <sheetName val="BANCO DE DADOS INPUTS"/>
      <sheetName val="PREMISS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http://schemas.openxmlformats.org/spreadsheetml/2006/main">
  <externalBook xmlns:r="http://schemas.openxmlformats.org/officeDocument/2006/relationships" r:id="rId1">
    <sheetNames>
      <sheetName val="A"/>
      <sheetName val="B"/>
      <sheetName val="PATO"/>
      <sheetName val="TLCB5"/>
      <sheetName val="TLMR"/>
      <sheetName val="MB"/>
      <sheetName val="Mão de Obra"/>
      <sheetName val="CROQUIS"/>
      <sheetName val="Planilha"/>
      <sheetName val="Preâmbulo"/>
      <sheetName val="Mapa de Localização do trecho"/>
      <sheetName val="Justificativas"/>
      <sheetName val="PLANILHA RESUMO DO PATO"/>
      <sheetName val="Metodologia"/>
      <sheetName val="QUESTÕES AMBIENTA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http://schemas.openxmlformats.org/spreadsheetml/2006/main">
  <externalBook xmlns:r="http://schemas.openxmlformats.org/officeDocument/2006/relationships" r:id="rId1">
    <sheetNames>
      <sheetName val="entrada"/>
      <sheetName val="aux"/>
      <sheetName val="graficos"/>
      <sheetName val="graficos (2)"/>
      <sheetName val="A"/>
    </sheetNames>
    <sheetDataSet>
      <sheetData sheetId="0"/>
      <sheetData sheetId="1"/>
      <sheetData sheetId="2"/>
      <sheetData sheetId="3"/>
      <sheetData sheetId="4"/>
    </sheetDataSet>
  </externalBook>
</externalLink>
</file>

<file path=xl/externalLinks/externalLink31.xml><?xml version="1.0" encoding="utf-8"?>
<externalLink xmlns="http://schemas.openxmlformats.org/spreadsheetml/2006/main">
  <externalBook xmlns:r="http://schemas.openxmlformats.org/officeDocument/2006/relationships" r:id="rId1">
    <sheetNames>
      <sheetName val="Geral - Bueiros Tub"/>
      <sheetName val="RESUMO"/>
    </sheetNames>
    <sheetDataSet>
      <sheetData sheetId="0">
        <row r="9">
          <cell r="F9">
            <v>22.62</v>
          </cell>
        </row>
        <row r="14">
          <cell r="F14">
            <v>39.51</v>
          </cell>
        </row>
      </sheetData>
      <sheetData sheetId="1"/>
    </sheetDataSet>
  </externalBook>
</externalLink>
</file>

<file path=xl/externalLinks/externalLink32.xml><?xml version="1.0" encoding="utf-8"?>
<externalLink xmlns="http://schemas.openxmlformats.org/spreadsheetml/2006/main">
  <externalBook xmlns:r="http://schemas.openxmlformats.org/officeDocument/2006/relationships" r:id="rId1">
    <sheetNames>
      <sheetName val="ENCARGOS"/>
      <sheetName val="ORÇAMENTO"/>
      <sheetName val="BDI"/>
      <sheetName val="PRODUÇÕES"/>
      <sheetName val="PLANEJAMENTO"/>
      <sheetName val="CRONOGRAMA"/>
      <sheetName val="DESEMBOLSO"/>
      <sheetName val="RESULTADO"/>
      <sheetName val="PAVIM"/>
      <sheetName val="BASE"/>
      <sheetName val="SUBBASE"/>
      <sheetName val="C_FIXO"/>
      <sheetName val="DRE"/>
      <sheetName val="AGUA"/>
      <sheetName val="EQUIPE 2"/>
      <sheetName val="HORAS"/>
      <sheetName val="CPU"/>
      <sheetName val="EQUIPE"/>
      <sheetName val="ADM"/>
      <sheetName val="TOP"/>
      <sheetName val="LAB"/>
      <sheetName val="QSMS"/>
      <sheetName val="MOB"/>
      <sheetName val="MEC"/>
      <sheetName val="DADOS"/>
      <sheetName val="MÃO DE OBRA"/>
      <sheetName val="EQUIPAMENTOS"/>
      <sheetName val="---- Dimensionamentos ----"/>
      <sheetName val="Escavação e Carga"/>
      <sheetName val="Transportes"/>
      <sheetName val="LEGENDA CPUs"/>
      <sheetName val="MATERIAIS"/>
      <sheetName val="SERVIÇOS TERCEIRIZADOS"/>
      <sheetName val="PRATICABILIDADE"/>
      <sheetName val="ESCAVAÇÃO CARGA E TRANSPORTE"/>
      <sheetName val="COMPACTAÇÃO"/>
      <sheetName val="ESPALHAMENTO"/>
      <sheetName val="ESCAVAÇÃO DRN"/>
      <sheetName val="BOTA FORA DRN"/>
      <sheetName val="DRENAGEM"/>
      <sheetName val="ESCAVAÇÃO SAA-SES"/>
      <sheetName val="BOTA FORA SAA-SES"/>
      <sheetName val="ÁGUA"/>
      <sheetName val="ESGOTO"/>
      <sheetName val="REMOÇAO PAV"/>
      <sheetName val="CONCRETO"/>
      <sheetName val="ALA"/>
      <sheetName val="IMPRIMAÇÃO"/>
      <sheetName val="TS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901">
          <cell r="L901" t="str">
            <v>CPU 136</v>
          </cell>
        </row>
        <row r="970">
          <cell r="D970" t="str">
            <v>CORPO DE BSTC D = 1,20 M PA2 - AREIA, BRITA E PEDRA DE MÃO COMERCIAIS PADRÃO VALEC</v>
          </cell>
        </row>
        <row r="1039">
          <cell r="D1039" t="str">
            <v>CORPO DE BSTC D = 1,20 M PA3 - AREIA, BRITA E PEDRA DE MÃO COMERCIAIS PADRÃO VALEC</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33.xml><?xml version="1.0" encoding="utf-8"?>
<externalLink xmlns="http://schemas.openxmlformats.org/spreadsheetml/2006/main">
  <externalBook xmlns:r="http://schemas.openxmlformats.org/officeDocument/2006/relationships" r:id="rId1">
    <sheetNames>
      <sheetName val="----COMERCIAL----"/>
      <sheetName val="C.02.A - ABC RECURSOS"/>
      <sheetName val="C.02.B - ABC SERVIÇOS"/>
      <sheetName val="C.03 - BDI"/>
      <sheetName val="C.04 Encargos Sociais"/>
      <sheetName val="C.05 - R$ HH"/>
      <sheetName val="C.06 - R$ HM "/>
      <sheetName val="C.07 -  Combustível"/>
      <sheetName val="C.09 - Mob Desmob Pessoal"/>
      <sheetName val="C.09 - Mob Desmob Equip"/>
      <sheetName val="C.10 - Canteiro Construção"/>
      <sheetName val="C.10 - Canteiro Manutenção"/>
      <sheetName val="C.11 - ADM Local"/>
      <sheetName val="INDIRETO"/>
      <sheetName val="Funções"/>
      <sheetName val="Equipamentos (2)"/>
      <sheetName val="----ORÇAMENTO----"/>
      <sheetName val="Crixás"/>
      <sheetName val="Nova Crixás"/>
      <sheetName val="Conferência"/>
      <sheetName val="PRODUTIVIDADES"/>
      <sheetName val="OBSERVAÇÕES"/>
      <sheetName val="RESUMO"/>
      <sheetName val="PLANILHA"/>
      <sheetName val="CPUs"/>
      <sheetName val="INSUMOS"/>
      <sheetName val="SERVIÇOS"/>
      <sheetName val="ABC SERVIÇOS"/>
      <sheetName val="ABC INSUMOS"/>
      <sheetName val="OEAs - Rio Santa Maria"/>
      <sheetName val="OEAs - Córrego Barreiro"/>
      <sheetName val="OEAs - Rio Crixás-Mirim"/>
      <sheetName val="Outros"/>
      <sheetName val="---- HISTOGRAMAS ----"/>
      <sheetName val="CALENDÁRIO"/>
      <sheetName val="HISTOGRAMA em HORAS"/>
      <sheetName val="HISTOGRAMA em QTDE"/>
      <sheetName val="Gráfico3"/>
      <sheetName val="Gráfico4"/>
      <sheetName val="----APOIO----"/>
      <sheetName val="MÃO DE OBRA"/>
      <sheetName val="EQUIPAMENTOS"/>
      <sheetName val="Mob. Pessoal"/>
      <sheetName val="Mob. Equip"/>
      <sheetName val="Canteiros"/>
      <sheetName val="MC canteiro"/>
      <sheetName val="Anotações"/>
      <sheetName val="ÍNDICES"/>
      <sheetName val="Planilha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1">
          <cell r="B1" t="str">
            <v>TABELA DE SERVIÇOS E PREÇOS</v>
          </cell>
        </row>
        <row r="3">
          <cell r="B3" t="str">
            <v>BARUFI</v>
          </cell>
        </row>
        <row r="3">
          <cell r="E3" t="str">
            <v>Critério de Medição de Serviços</v>
          </cell>
        </row>
        <row r="3">
          <cell r="I3" t="str">
            <v>Atividade</v>
          </cell>
        </row>
        <row r="4">
          <cell r="B4" t="str">
            <v>CPU</v>
          </cell>
          <cell r="C4" t="str">
            <v>Grupo</v>
          </cell>
          <cell r="D4" t="str">
            <v>Sub-grupo</v>
          </cell>
          <cell r="E4" t="str">
            <v>K</v>
          </cell>
          <cell r="F4" t="str">
            <v>TT</v>
          </cell>
          <cell r="G4" t="str">
            <v>UU</v>
          </cell>
          <cell r="H4" t="str">
            <v>Seq</v>
          </cell>
          <cell r="I4" t="str">
            <v>Descrição</v>
          </cell>
          <cell r="J4" t="str">
            <v>Unidade</v>
          </cell>
        </row>
        <row r="6">
          <cell r="B6" t="str">
            <v>CPU-001</v>
          </cell>
          <cell r="C6" t="str">
            <v>Administração e Canteiro</v>
          </cell>
          <cell r="D6" t="str">
            <v>Administração local</v>
          </cell>
          <cell r="E6" t="str">
            <v>CMS</v>
          </cell>
          <cell r="F6" t="str">
            <v>C</v>
          </cell>
          <cell r="G6" t="str">
            <v>06</v>
          </cell>
          <cell r="H6" t="str">
            <v>05</v>
          </cell>
          <cell r="I6" t="str">
            <v>ADMINISTRAÇÃO LOCAL - LOTE 05</v>
          </cell>
          <cell r="J6" t="str">
            <v>vb</v>
          </cell>
        </row>
        <row r="7">
          <cell r="B7" t="str">
            <v>CPU-002</v>
          </cell>
          <cell r="C7" t="str">
            <v>Estruturas de Concreto</v>
          </cell>
          <cell r="D7" t="str">
            <v>Armação</v>
          </cell>
          <cell r="E7" t="str">
            <v>CMS</v>
          </cell>
          <cell r="F7" t="str">
            <v>C</v>
          </cell>
          <cell r="G7">
            <v>65</v>
          </cell>
          <cell r="H7">
            <v>10</v>
          </cell>
          <cell r="I7" t="str">
            <v>ARMADURA EM AÇO CA-50, FORNECIMENTO, CORTE, DOBRA E APLICAÇÃO - QUALQUER DIÂMETRO</v>
          </cell>
          <cell r="J7" t="str">
            <v>kg</v>
          </cell>
        </row>
        <row r="8">
          <cell r="B8" t="str">
            <v>CPU-003</v>
          </cell>
          <cell r="C8" t="str">
            <v>Estruturas de Concreto</v>
          </cell>
          <cell r="D8" t="str">
            <v>Armação</v>
          </cell>
          <cell r="E8" t="str">
            <v>CMS</v>
          </cell>
          <cell r="F8" t="str">
            <v>C</v>
          </cell>
          <cell r="G8">
            <v>65</v>
          </cell>
          <cell r="H8">
            <v>10</v>
          </cell>
          <cell r="I8" t="str">
            <v>ARMADURA EM AÇO CP-190, FORNECIMENTO DE AÇO E BAÍNHAS, PÓS-TENSIONAMENTO E INJEÇÃO DE BAINHAS COM NATA DE CIMENTO.</v>
          </cell>
          <cell r="J8" t="str">
            <v>kg</v>
          </cell>
        </row>
        <row r="9">
          <cell r="B9" t="str">
            <v>CPU-004</v>
          </cell>
          <cell r="C9" t="str">
            <v>Fundações</v>
          </cell>
          <cell r="D9" t="str">
            <v>Arrasamento</v>
          </cell>
          <cell r="E9" t="str">
            <v>CMS</v>
          </cell>
          <cell r="F9" t="str">
            <v>C</v>
          </cell>
          <cell r="G9" t="str">
            <v>60</v>
          </cell>
          <cell r="H9" t="str">
            <v>30</v>
          </cell>
          <cell r="I9" t="str">
            <v>ARRASAMENTO/PREPARO DE CABEÇA DE ESTACA-RAIZ</v>
          </cell>
          <cell r="J9" t="str">
            <v>un</v>
          </cell>
        </row>
        <row r="10">
          <cell r="B10" t="str">
            <v>CPU-005</v>
          </cell>
          <cell r="C10" t="str">
            <v>Terraplenagem</v>
          </cell>
          <cell r="D10" t="str">
            <v>Aterro em solo-cimento</v>
          </cell>
          <cell r="E10" t="str">
            <v>CMS</v>
          </cell>
          <cell r="F10" t="str">
            <v>C</v>
          </cell>
          <cell r="G10">
            <v>25</v>
          </cell>
          <cell r="H10">
            <v>85</v>
          </cell>
          <cell r="I10" t="str">
            <v>ATERRO EM SOLO CIMENTO, TRAÇO DE 20% EM PESO, COMPACTAÇÃO EM CAMADAS DE 20CM, GRAU DE COMPACTAÇÃO ≥ 95% DO ENSAIO PROCTOR NORMAL</v>
          </cell>
          <cell r="J10" t="str">
            <v>m3</v>
          </cell>
        </row>
        <row r="11">
          <cell r="B11" t="str">
            <v>CPU-006</v>
          </cell>
          <cell r="C11" t="str">
            <v>Pavimentação</v>
          </cell>
          <cell r="D11" t="str">
            <v>Base e sub-base</v>
          </cell>
          <cell r="E11" t="str">
            <v>CMS</v>
          </cell>
          <cell r="F11" t="str">
            <v>C</v>
          </cell>
          <cell r="G11">
            <v>35</v>
          </cell>
          <cell r="H11">
            <v>15</v>
          </cell>
          <cell r="I11" t="str">
            <v>BASE DE BRITA GRADUADA</v>
          </cell>
          <cell r="J11" t="str">
            <v>m3</v>
          </cell>
        </row>
        <row r="12">
          <cell r="B12" t="str">
            <v>CPU-007</v>
          </cell>
          <cell r="C12" t="str">
            <v>Pavimentação</v>
          </cell>
          <cell r="D12" t="str">
            <v>Base e sub-base</v>
          </cell>
          <cell r="E12" t="str">
            <v>CMS</v>
          </cell>
          <cell r="F12" t="str">
            <v>C</v>
          </cell>
          <cell r="G12">
            <v>35</v>
          </cell>
          <cell r="H12">
            <v>15</v>
          </cell>
          <cell r="I12" t="str">
            <v>BASE DE SOLO-CIMENTO A 3%</v>
          </cell>
          <cell r="J12" t="str">
            <v>m3</v>
          </cell>
        </row>
        <row r="13">
          <cell r="B13" t="str">
            <v>CPU-008</v>
          </cell>
          <cell r="C13" t="str">
            <v>Obras de Arte Correntes</v>
          </cell>
          <cell r="D13" t="str">
            <v>Bueiros tubulares</v>
          </cell>
          <cell r="E13" t="str">
            <v>CMS</v>
          </cell>
          <cell r="F13" t="str">
            <v>C</v>
          </cell>
          <cell r="G13">
            <v>45</v>
          </cell>
          <cell r="H13">
            <v>62</v>
          </cell>
          <cell r="I13" t="str">
            <v>BERÇO DE CONCRETO PARA BUEIRO SIMPLES TUBULAR Ø 1.200MM - PADRÃO DNIT</v>
          </cell>
          <cell r="J13" t="str">
            <v>m3</v>
          </cell>
        </row>
        <row r="14">
          <cell r="B14" t="str">
            <v>CPU-009</v>
          </cell>
          <cell r="C14" t="str">
            <v>Obras de Arte Correntes</v>
          </cell>
          <cell r="D14" t="str">
            <v>Bueiros tubulares</v>
          </cell>
          <cell r="E14" t="str">
            <v>CMS</v>
          </cell>
          <cell r="F14" t="str">
            <v>C</v>
          </cell>
          <cell r="G14">
            <v>45</v>
          </cell>
          <cell r="H14">
            <v>62</v>
          </cell>
          <cell r="I14" t="str">
            <v>BERÇO DE CONCRETO PARA BUEIRO SIMPLES TUBULAR Ø 1000MM - PADRÃO DNIT</v>
          </cell>
          <cell r="J14" t="str">
            <v>m3</v>
          </cell>
        </row>
        <row r="15">
          <cell r="B15" t="str">
            <v>CPU-010</v>
          </cell>
          <cell r="C15" t="str">
            <v>Obras de Arte Correntes</v>
          </cell>
          <cell r="D15" t="str">
            <v>Bueiros tubulares</v>
          </cell>
          <cell r="E15" t="str">
            <v>CMS</v>
          </cell>
          <cell r="F15" t="str">
            <v>C</v>
          </cell>
          <cell r="G15">
            <v>45</v>
          </cell>
          <cell r="H15">
            <v>62</v>
          </cell>
          <cell r="I15" t="str">
            <v>BERÇO DE CONCRETO PARA BUEIRO SIMPLES TUBULAR Ø 800MM - PADRÃO DNIT</v>
          </cell>
          <cell r="J15" t="str">
            <v>m3</v>
          </cell>
        </row>
        <row r="16">
          <cell r="B16" t="str">
            <v>CPU-011</v>
          </cell>
          <cell r="C16" t="str">
            <v>Obras de Arte Correntes</v>
          </cell>
          <cell r="D16" t="str">
            <v>Bueiros tubulares</v>
          </cell>
          <cell r="E16" t="str">
            <v>CMS</v>
          </cell>
          <cell r="F16" t="str">
            <v>C</v>
          </cell>
          <cell r="G16">
            <v>45</v>
          </cell>
          <cell r="H16">
            <v>62</v>
          </cell>
          <cell r="I16" t="str">
            <v>BERÇO PARA BUEIRO DUPLO TUBULAR DE CONCRETO F-4 - BDTC Ø 1.200MM - PADRÃO VALEC</v>
          </cell>
          <cell r="J16" t="str">
            <v>m3</v>
          </cell>
        </row>
        <row r="17">
          <cell r="B17" t="str">
            <v>CPU-012</v>
          </cell>
          <cell r="C17" t="str">
            <v>Obras de Arte Correntes</v>
          </cell>
          <cell r="D17" t="str">
            <v>Bueiros tubulares</v>
          </cell>
          <cell r="E17" t="str">
            <v>CMS</v>
          </cell>
          <cell r="F17" t="str">
            <v>C</v>
          </cell>
          <cell r="G17">
            <v>45</v>
          </cell>
          <cell r="H17">
            <v>62</v>
          </cell>
          <cell r="I17" t="str">
            <v>BERÇO PARA BUEIRO DUPLO TUBULAR DE CONCRETO F-5 - BDTC Ø 1.200MM - PADRÃO VALEC</v>
          </cell>
          <cell r="J17" t="str">
            <v>m3</v>
          </cell>
        </row>
        <row r="18">
          <cell r="B18" t="str">
            <v>CPU-013</v>
          </cell>
          <cell r="C18" t="str">
            <v>Obras de Arte Correntes</v>
          </cell>
          <cell r="D18" t="str">
            <v>Bueiros tubulares</v>
          </cell>
          <cell r="E18" t="str">
            <v>CMS</v>
          </cell>
          <cell r="F18" t="str">
            <v>C</v>
          </cell>
          <cell r="G18">
            <v>45</v>
          </cell>
          <cell r="H18">
            <v>62</v>
          </cell>
          <cell r="I18" t="str">
            <v>BERÇO PARA BUEIRO DUPLO TUBULAR DE CONCRETO F-6 - BDTC Ø 1.200MM - PADRÃO VALEC</v>
          </cell>
          <cell r="J18" t="str">
            <v>m3</v>
          </cell>
        </row>
        <row r="19">
          <cell r="B19" t="str">
            <v>CPU-014</v>
          </cell>
          <cell r="C19" t="str">
            <v>Obras de Arte Correntes</v>
          </cell>
          <cell r="D19" t="str">
            <v>Bueiros tubulares</v>
          </cell>
          <cell r="E19" t="str">
            <v>CMS</v>
          </cell>
          <cell r="F19" t="str">
            <v>C</v>
          </cell>
          <cell r="G19">
            <v>45</v>
          </cell>
          <cell r="H19">
            <v>62</v>
          </cell>
          <cell r="I19" t="str">
            <v>BERÇO PARA BUEIRO SIMPLES TUBULAR DE CONCRETO F-4 - BSTC Ø 1.000MM - PADRÃO VALEC</v>
          </cell>
          <cell r="J19" t="str">
            <v>m3</v>
          </cell>
        </row>
        <row r="20">
          <cell r="B20" t="str">
            <v>CPU-015</v>
          </cell>
          <cell r="C20" t="str">
            <v>Obras de Arte Correntes</v>
          </cell>
          <cell r="D20" t="str">
            <v>Bueiros tubulares</v>
          </cell>
          <cell r="E20" t="str">
            <v>CMS</v>
          </cell>
          <cell r="F20" t="str">
            <v>C</v>
          </cell>
          <cell r="G20">
            <v>45</v>
          </cell>
          <cell r="H20">
            <v>62</v>
          </cell>
          <cell r="I20" t="str">
            <v>BERÇO PARA BUEIRO SIMPLES TUBULAR DE CONCRETO F-4 - BSTC Ø 1.200MM - PADRÃO VALEC</v>
          </cell>
          <cell r="J20" t="str">
            <v>m3</v>
          </cell>
        </row>
        <row r="21">
          <cell r="B21" t="str">
            <v>CPU-016</v>
          </cell>
          <cell r="C21" t="str">
            <v>Obras de Arte Correntes</v>
          </cell>
          <cell r="D21" t="str">
            <v>Bueiros tubulares</v>
          </cell>
          <cell r="E21" t="str">
            <v>CMS</v>
          </cell>
          <cell r="F21" t="str">
            <v>C</v>
          </cell>
          <cell r="G21">
            <v>45</v>
          </cell>
          <cell r="H21">
            <v>62</v>
          </cell>
          <cell r="I21" t="str">
            <v>BERÇO PARA BUEIRO SIMPLES TUBULAR DE CONCRETO F-5 - BSTC Ø 1.000MM - PADRÃO VALEC</v>
          </cell>
          <cell r="J21" t="str">
            <v>m3</v>
          </cell>
        </row>
        <row r="22">
          <cell r="B22" t="str">
            <v>CPU-017</v>
          </cell>
          <cell r="C22" t="str">
            <v>Brita e Areia</v>
          </cell>
          <cell r="D22" t="str">
            <v>Lastros</v>
          </cell>
          <cell r="E22" t="str">
            <v>CMS</v>
          </cell>
          <cell r="F22" t="str">
            <v>C</v>
          </cell>
          <cell r="G22">
            <v>10</v>
          </cell>
          <cell r="H22">
            <v>50</v>
          </cell>
          <cell r="I22" t="str">
            <v>BERÇO, LASTRO, ENCHIMENTO OU BASE DE AREIA LAVADA SELECIONADA</v>
          </cell>
          <cell r="J22" t="str">
            <v>m3</v>
          </cell>
        </row>
        <row r="23">
          <cell r="B23" t="str">
            <v>CPU-018</v>
          </cell>
          <cell r="C23" t="str">
            <v>Brita e Areia</v>
          </cell>
          <cell r="D23" t="str">
            <v>Lastros</v>
          </cell>
          <cell r="E23" t="str">
            <v>CMS</v>
          </cell>
          <cell r="F23" t="str">
            <v>C</v>
          </cell>
          <cell r="G23">
            <v>10</v>
          </cell>
          <cell r="H23">
            <v>50</v>
          </cell>
          <cell r="I23" t="str">
            <v>BERÇO, LASTRO, ENCHIMENTO OU BASE DE BRITA GRADUADA</v>
          </cell>
          <cell r="J23" t="str">
            <v>m3</v>
          </cell>
        </row>
        <row r="24">
          <cell r="B24" t="str">
            <v>CPU-019</v>
          </cell>
          <cell r="C24" t="str">
            <v>Serviços Complementares</v>
          </cell>
          <cell r="D24" t="str">
            <v>Biomanta</v>
          </cell>
          <cell r="E24" t="str">
            <v>CMS</v>
          </cell>
          <cell r="F24" t="str">
            <v>C</v>
          </cell>
          <cell r="G24">
            <v>95</v>
          </cell>
          <cell r="H24">
            <v>25</v>
          </cell>
          <cell r="I24" t="str">
            <v>BIOMANTA ANTIEROSIVA FIBRA DE COCO BIDIMENSIONAL, TRANSLÚCIDO, FLEXÍVEL E FINO, 100% FIBRAS DE COCO COSTURA LONGITUDINAL, FIOS DEGRADÁVEIS DE POLIPROPILENO, TRAMA RESISTENTE, UNI OU BIDIMENSIONAL, DE ALTA RESISTÊNCIA</v>
          </cell>
          <cell r="J24" t="str">
            <v>m2</v>
          </cell>
        </row>
        <row r="25">
          <cell r="B25" t="str">
            <v>CPU-020</v>
          </cell>
          <cell r="C25" t="str">
            <v>Drenagem</v>
          </cell>
          <cell r="D25" t="str">
            <v>Drenos</v>
          </cell>
          <cell r="E25" t="str">
            <v>CMS</v>
          </cell>
          <cell r="F25" t="str">
            <v>C</v>
          </cell>
          <cell r="G25">
            <v>45</v>
          </cell>
          <cell r="H25">
            <v>32</v>
          </cell>
          <cell r="I25" t="str">
            <v>BOCA DE SAÍDA DE DRENO (BSD) INCLINAÇÃO 1:1 - APLICÁVEL À DHP - PADRÃO DER/SP</v>
          </cell>
          <cell r="J25" t="str">
            <v>un</v>
          </cell>
        </row>
        <row r="26">
          <cell r="B26" t="str">
            <v>CPU-022</v>
          </cell>
          <cell r="C26" t="str">
            <v>Drenagem</v>
          </cell>
          <cell r="D26" t="str">
            <v>Drenos</v>
          </cell>
          <cell r="E26" t="str">
            <v>CMS</v>
          </cell>
          <cell r="F26" t="str">
            <v>C</v>
          </cell>
          <cell r="G26">
            <v>45</v>
          </cell>
          <cell r="H26">
            <v>32</v>
          </cell>
          <cell r="I26" t="str">
            <v>BOCA DE SAÍDA PARA DRENO LONGITUDINAL PROFUNDO - BSD INCLINAÇÃO 1:1 - APLICÁVEL À DHP - PADRÃO DER/SP</v>
          </cell>
          <cell r="J26" t="str">
            <v>un</v>
          </cell>
        </row>
        <row r="27">
          <cell r="B27" t="str">
            <v>CPU-024</v>
          </cell>
          <cell r="C27" t="str">
            <v>Obras de Arte Correntes</v>
          </cell>
          <cell r="D27" t="str">
            <v>Bueiros celulares</v>
          </cell>
          <cell r="E27" t="str">
            <v>CMS</v>
          </cell>
          <cell r="F27" t="str">
            <v>C</v>
          </cell>
          <cell r="G27">
            <v>45</v>
          </cell>
          <cell r="H27">
            <v>76</v>
          </cell>
          <cell r="I27" t="str">
            <v>BOCA NORMAL DE BUEIRO DUPLO CELULAR DE CONCRETO 2,00 X 2,00 M - PADRÃO VALEC</v>
          </cell>
          <cell r="J27" t="str">
            <v>un</v>
          </cell>
        </row>
        <row r="28">
          <cell r="B28" t="str">
            <v>CPU-027</v>
          </cell>
          <cell r="C28" t="str">
            <v>Obras de Arte Correntes</v>
          </cell>
          <cell r="D28" t="str">
            <v>Bueiros celulares</v>
          </cell>
          <cell r="E28" t="str">
            <v>CMS</v>
          </cell>
          <cell r="F28" t="str">
            <v>C</v>
          </cell>
          <cell r="G28">
            <v>45</v>
          </cell>
          <cell r="H28">
            <v>76</v>
          </cell>
          <cell r="I28" t="str">
            <v>BOCA NORMAL DE BUEIRO DUPLO CELULAR DE CONCRETO 3,00 X 2,00 M - PADRÃO VALEC</v>
          </cell>
          <cell r="J28" t="str">
            <v>un</v>
          </cell>
        </row>
        <row r="29">
          <cell r="B29" t="str">
            <v>CPU-028</v>
          </cell>
          <cell r="C29" t="str">
            <v>Obras de Arte Correntes</v>
          </cell>
          <cell r="D29" t="str">
            <v>Bueiros celulares</v>
          </cell>
          <cell r="E29" t="str">
            <v>CMS</v>
          </cell>
          <cell r="F29" t="str">
            <v>C</v>
          </cell>
          <cell r="G29">
            <v>45</v>
          </cell>
          <cell r="H29">
            <v>76</v>
          </cell>
          <cell r="I29" t="str">
            <v>BOCA NORMAL DE BUEIRO DUPLO CELULAR DE CONCRETO 3,00 X 2,50 M - PADRÃO VALEC</v>
          </cell>
          <cell r="J29" t="str">
            <v>un</v>
          </cell>
        </row>
        <row r="30">
          <cell r="B30" t="str">
            <v>CPU-029.1</v>
          </cell>
          <cell r="C30" t="str">
            <v>Obras de Arte Correntes</v>
          </cell>
          <cell r="D30" t="str">
            <v>Bueiros celulares</v>
          </cell>
          <cell r="E30" t="str">
            <v>CMS</v>
          </cell>
          <cell r="F30" t="str">
            <v>C</v>
          </cell>
          <cell r="G30">
            <v>45</v>
          </cell>
          <cell r="H30">
            <v>76</v>
          </cell>
          <cell r="I30" t="str">
            <v>BOCA ESCONSA ALFA = 0 GRAUS DE BUEIRO DUPLO CELULAR DE CONCRETO 3,00 X 3,00 M - PADRÃO VALEC</v>
          </cell>
          <cell r="J30" t="str">
            <v>un</v>
          </cell>
        </row>
        <row r="31">
          <cell r="B31" t="str">
            <v>CPU-029.2</v>
          </cell>
          <cell r="C31" t="str">
            <v>Obras de Arte Correntes</v>
          </cell>
          <cell r="D31" t="str">
            <v>Bueiros celulares</v>
          </cell>
          <cell r="E31" t="str">
            <v>CMS</v>
          </cell>
          <cell r="F31" t="str">
            <v>C</v>
          </cell>
          <cell r="G31">
            <v>45</v>
          </cell>
          <cell r="H31">
            <v>76</v>
          </cell>
          <cell r="I31" t="str">
            <v>BOCA ESCONSA ALFA = 0 GRAUS DE BUEIRO DUPLO CELULAR DE CONCRETO 2,00 X 1,50 M - PADRÃO VALEC</v>
          </cell>
          <cell r="J31" t="str">
            <v>un</v>
          </cell>
        </row>
        <row r="32">
          <cell r="B32" t="str">
            <v>CPU-029.3</v>
          </cell>
          <cell r="C32" t="str">
            <v>Obras de Arte Correntes</v>
          </cell>
          <cell r="D32" t="str">
            <v>Bueiros celulares</v>
          </cell>
          <cell r="E32" t="str">
            <v>CMS</v>
          </cell>
          <cell r="F32" t="str">
            <v>C</v>
          </cell>
          <cell r="G32">
            <v>45</v>
          </cell>
          <cell r="H32">
            <v>76</v>
          </cell>
          <cell r="I32" t="str">
            <v>BOCA ESCONSA ALFA = 20 GRAUS DE BUEIRO DUPLO CELULAR DE CONCRETO 2,00 X 1,50 M - PADRÃO VALEC</v>
          </cell>
          <cell r="J32" t="str">
            <v>un</v>
          </cell>
        </row>
        <row r="33">
          <cell r="B33" t="str">
            <v>CPU-029.4</v>
          </cell>
          <cell r="C33" t="str">
            <v>Obras de Arte Correntes</v>
          </cell>
          <cell r="D33" t="str">
            <v>Bueiros celulares</v>
          </cell>
          <cell r="E33" t="str">
            <v>CMS</v>
          </cell>
          <cell r="F33" t="str">
            <v>C</v>
          </cell>
          <cell r="G33">
            <v>45</v>
          </cell>
          <cell r="H33">
            <v>76</v>
          </cell>
          <cell r="I33" t="str">
            <v>BOCA ESCONSA ALFA = 0 GRAUS DE BUEIRO DUPLO CELULAR DE CONCRETO 2,50 X 2,50 M - PADRÃO VALEC</v>
          </cell>
          <cell r="J33" t="str">
            <v>un</v>
          </cell>
        </row>
        <row r="34">
          <cell r="B34" t="str">
            <v>CPU-029.5</v>
          </cell>
          <cell r="C34" t="str">
            <v>Obras de Arte Correntes</v>
          </cell>
          <cell r="D34" t="str">
            <v>Bueiros celulares</v>
          </cell>
          <cell r="E34" t="str">
            <v>CMS</v>
          </cell>
          <cell r="F34" t="str">
            <v>C</v>
          </cell>
          <cell r="G34">
            <v>45</v>
          </cell>
          <cell r="H34">
            <v>76</v>
          </cell>
          <cell r="I34" t="str">
            <v>BOCA ESCONSA ALFA = 0 GRAUS DE BUEIRO DUPLO CELULAR DE CONCRETO 2,50 X 2,00 M - PADRÃO VALEC</v>
          </cell>
          <cell r="J34" t="str">
            <v>un</v>
          </cell>
        </row>
        <row r="35">
          <cell r="B35" t="str">
            <v>CPU-029.6</v>
          </cell>
          <cell r="C35" t="str">
            <v>Obras de Arte Correntes</v>
          </cell>
          <cell r="D35" t="str">
            <v>Bueiros celulares</v>
          </cell>
          <cell r="E35" t="str">
            <v>CMS</v>
          </cell>
          <cell r="F35" t="str">
            <v>C</v>
          </cell>
          <cell r="G35">
            <v>45</v>
          </cell>
          <cell r="H35">
            <v>76</v>
          </cell>
          <cell r="I35" t="str">
            <v>BOCA ESCONSA ALFA = 40 GRAUS DE BUEIRO DUPLO CELULAR DE CONCRETO 3,00 X 3,00 M - PADRÃO VALEC</v>
          </cell>
          <cell r="J35" t="str">
            <v>un</v>
          </cell>
        </row>
        <row r="36">
          <cell r="B36" t="str">
            <v>CPU-035.1</v>
          </cell>
          <cell r="C36" t="str">
            <v>Obras de Arte Correntes</v>
          </cell>
          <cell r="D36" t="str">
            <v>Bueiros celulares</v>
          </cell>
          <cell r="E36" t="str">
            <v>CMS</v>
          </cell>
          <cell r="F36" t="str">
            <v>C</v>
          </cell>
          <cell r="G36">
            <v>45</v>
          </cell>
          <cell r="H36">
            <v>76</v>
          </cell>
          <cell r="I36" t="str">
            <v>BOCA NORMAL DE BUEIRO SIMPLES CELULAR DE CONCRETO 2,00 X 2,50 M - PADRÃO VALEC</v>
          </cell>
          <cell r="J36" t="str">
            <v>un</v>
          </cell>
        </row>
        <row r="37">
          <cell r="B37" t="str">
            <v>CPU-035.2</v>
          </cell>
          <cell r="C37" t="str">
            <v>Obras de Arte Correntes</v>
          </cell>
          <cell r="D37" t="str">
            <v>Bueiros celulares</v>
          </cell>
          <cell r="E37" t="str">
            <v>CMS</v>
          </cell>
          <cell r="F37" t="str">
            <v>C</v>
          </cell>
          <cell r="G37">
            <v>45</v>
          </cell>
          <cell r="H37">
            <v>76</v>
          </cell>
          <cell r="I37" t="str">
            <v>BOCA ESCONSA ALFA = 0 GRAUS DE BUEIRO SIMPLES CELULAR DE CONCRETO 1,50 X 1,50 M - PADRÃO VALEC</v>
          </cell>
          <cell r="J37" t="str">
            <v>un</v>
          </cell>
        </row>
        <row r="38">
          <cell r="B38" t="str">
            <v>CPU-035.3</v>
          </cell>
          <cell r="C38" t="str">
            <v>Obras de Arte Correntes</v>
          </cell>
          <cell r="D38" t="str">
            <v>Bueiros celulares</v>
          </cell>
          <cell r="E38" t="str">
            <v>CMS</v>
          </cell>
          <cell r="F38" t="str">
            <v>C</v>
          </cell>
          <cell r="G38">
            <v>45</v>
          </cell>
          <cell r="H38">
            <v>76</v>
          </cell>
          <cell r="I38" t="str">
            <v>BOCA ESCONSA ALFA = 0 GRAUS DE BUEIRO SIMPLES CELULAR DE CONCRETO 2,00 X 1,50 M - PADRÃO VALEC</v>
          </cell>
          <cell r="J38" t="str">
            <v>un</v>
          </cell>
        </row>
        <row r="39">
          <cell r="B39" t="str">
            <v>CPU-035.4</v>
          </cell>
          <cell r="C39" t="str">
            <v>Obras de Arte Correntes</v>
          </cell>
          <cell r="D39" t="str">
            <v>Bueiros celulares</v>
          </cell>
          <cell r="E39" t="str">
            <v>CMS</v>
          </cell>
          <cell r="F39" t="str">
            <v>C</v>
          </cell>
          <cell r="G39">
            <v>45</v>
          </cell>
          <cell r="H39">
            <v>76</v>
          </cell>
          <cell r="I39" t="str">
            <v>BOCA ESCONSA ALFA = 0 GRAUS DE BUEIRO SIMPLES CELULAR DE CONCRETO 2,00 X 2,00 M - PADRÃO VALEC</v>
          </cell>
          <cell r="J39" t="str">
            <v>un</v>
          </cell>
        </row>
        <row r="40">
          <cell r="B40" t="str">
            <v>CPU-035.5</v>
          </cell>
          <cell r="C40" t="str">
            <v>Obras de Arte Correntes</v>
          </cell>
          <cell r="D40" t="str">
            <v>Bueiros celulares</v>
          </cell>
          <cell r="E40" t="str">
            <v>CMS</v>
          </cell>
          <cell r="F40" t="str">
            <v>C</v>
          </cell>
          <cell r="G40">
            <v>45</v>
          </cell>
          <cell r="H40">
            <v>76</v>
          </cell>
          <cell r="I40" t="str">
            <v>BOCA ESCONSA ALFA = 0 GRAUS DE BUEIRO SIMPLES CELULAR DE CONCRETO 2,50 X 2,00 M - PADRÃO VALEC</v>
          </cell>
          <cell r="J40" t="str">
            <v>un</v>
          </cell>
        </row>
        <row r="41">
          <cell r="B41" t="str">
            <v>CPU-035.6</v>
          </cell>
          <cell r="C41" t="str">
            <v>Obras de Arte Correntes</v>
          </cell>
          <cell r="D41" t="str">
            <v>Bueiros celulares</v>
          </cell>
          <cell r="E41" t="str">
            <v>CMS</v>
          </cell>
          <cell r="F41" t="str">
            <v>C</v>
          </cell>
          <cell r="G41">
            <v>45</v>
          </cell>
          <cell r="H41">
            <v>76</v>
          </cell>
          <cell r="I41" t="str">
            <v>BOCA ESCONSA ALFA = 0 GRAUS DE BUEIRO SIMPLES CELULAR DE CONCRETO 2,50 X 2,50 M - PADRÃO VALEC</v>
          </cell>
          <cell r="J41" t="str">
            <v>un</v>
          </cell>
        </row>
        <row r="42">
          <cell r="B42" t="str">
            <v>CPU-035.7</v>
          </cell>
          <cell r="C42" t="str">
            <v>Obras de Arte Correntes</v>
          </cell>
          <cell r="D42" t="str">
            <v>Bueiros celulares</v>
          </cell>
          <cell r="E42" t="str">
            <v>CMS</v>
          </cell>
          <cell r="F42" t="str">
            <v>C</v>
          </cell>
          <cell r="G42">
            <v>45</v>
          </cell>
          <cell r="H42">
            <v>76</v>
          </cell>
          <cell r="I42" t="str">
            <v>BOCA ESCONSA ALFA = 0 GRAUS DE BUEIRO SIMPLES CELULAR DE CONCRETO 3,00 X 2,50 M - PADRÃO VALEC</v>
          </cell>
          <cell r="J42" t="str">
            <v>un</v>
          </cell>
        </row>
        <row r="43">
          <cell r="B43" t="str">
            <v>CPU-035.8</v>
          </cell>
          <cell r="C43" t="str">
            <v>Obras de Arte Correntes</v>
          </cell>
          <cell r="D43" t="str">
            <v>Bueiros celulares</v>
          </cell>
          <cell r="E43" t="str">
            <v>CMS</v>
          </cell>
          <cell r="F43" t="str">
            <v>C</v>
          </cell>
          <cell r="G43">
            <v>45</v>
          </cell>
          <cell r="H43">
            <v>76</v>
          </cell>
          <cell r="I43" t="str">
            <v>BOCA ESCONSA ALFA = 20 GRAUS DE BUEIRO SIMPLES CELULAR DE CONCRETO 2,00 X 1,50 M - PADRÃO VALEC</v>
          </cell>
          <cell r="J43" t="str">
            <v>un</v>
          </cell>
        </row>
        <row r="44">
          <cell r="B44" t="str">
            <v>CPU-035.9</v>
          </cell>
          <cell r="C44" t="str">
            <v>Obras de Arte Correntes</v>
          </cell>
          <cell r="D44" t="str">
            <v>Bueiros celulares</v>
          </cell>
          <cell r="E44" t="str">
            <v>CMS</v>
          </cell>
          <cell r="F44" t="str">
            <v>C</v>
          </cell>
          <cell r="G44">
            <v>45</v>
          </cell>
          <cell r="H44">
            <v>76</v>
          </cell>
          <cell r="I44" t="str">
            <v>BOCA ESCONSA ALFA = 20 GRAUS DE BUEIRO SIMPLES CELULAR DE CONCRETO 3,00 X 2,00 M - PADRÃO VALEC</v>
          </cell>
          <cell r="J44" t="str">
            <v>un</v>
          </cell>
        </row>
        <row r="45">
          <cell r="B45" t="str">
            <v>CPU-035.10</v>
          </cell>
          <cell r="C45" t="str">
            <v>Obras de Arte Correntes</v>
          </cell>
          <cell r="D45" t="str">
            <v>Bueiros celulares</v>
          </cell>
          <cell r="E45" t="str">
            <v>CMS</v>
          </cell>
          <cell r="F45" t="str">
            <v>C</v>
          </cell>
          <cell r="G45">
            <v>45</v>
          </cell>
          <cell r="H45">
            <v>76</v>
          </cell>
          <cell r="I45" t="str">
            <v>BOCA ESCONSA ALFA = 30 GRAUS DE BUEIRO SIMPLES CELULAR DE CONCRETO 2,00 X 2,00 M - PADRÃO VALEC</v>
          </cell>
          <cell r="J45" t="str">
            <v>un</v>
          </cell>
        </row>
        <row r="46">
          <cell r="B46" t="str">
            <v>CPU-036</v>
          </cell>
          <cell r="C46" t="str">
            <v>Obras de Arte Correntes</v>
          </cell>
          <cell r="D46" t="str">
            <v>Bueiros celulares</v>
          </cell>
          <cell r="E46" t="str">
            <v>CMS</v>
          </cell>
          <cell r="F46" t="str">
            <v>C</v>
          </cell>
          <cell r="G46">
            <v>45</v>
          </cell>
          <cell r="H46">
            <v>76</v>
          </cell>
          <cell r="I46" t="str">
            <v>BOCA NORMAL DE BUEIRO TRIPLO CELULAR DE CONCRETO 2,50 X 2,50 M - PADRÃO VALEC</v>
          </cell>
          <cell r="J46" t="str">
            <v>un</v>
          </cell>
        </row>
        <row r="47">
          <cell r="B47" t="str">
            <v>CPU-037.1</v>
          </cell>
          <cell r="C47" t="str">
            <v>Obras de Arte Correntes</v>
          </cell>
          <cell r="D47" t="str">
            <v>Bueiros celulares</v>
          </cell>
          <cell r="E47" t="str">
            <v>CMS</v>
          </cell>
          <cell r="F47" t="str">
            <v>C</v>
          </cell>
          <cell r="G47">
            <v>45</v>
          </cell>
          <cell r="H47">
            <v>76</v>
          </cell>
          <cell r="I47" t="str">
            <v>BOCA ESCONSA ALFA = 0 GRAUS DE BUEIRO TRIPLO CELULAR DE CONCRETO 3,00 X 3,00 M - PADRÃO VALEC</v>
          </cell>
          <cell r="J47" t="str">
            <v>un</v>
          </cell>
        </row>
        <row r="48">
          <cell r="B48" t="str">
            <v>CPU-038</v>
          </cell>
          <cell r="C48" t="str">
            <v>Obras de Arte Correntes</v>
          </cell>
          <cell r="D48" t="str">
            <v>Passagem de gado</v>
          </cell>
          <cell r="E48" t="str">
            <v>CMS</v>
          </cell>
          <cell r="F48" t="str">
            <v>C</v>
          </cell>
          <cell r="G48">
            <v>45</v>
          </cell>
          <cell r="H48">
            <v>76</v>
          </cell>
          <cell r="I48" t="str">
            <v>BOCA NORMAL DE PASSAGEM DE FAUNA 2,50 X 2,00M</v>
          </cell>
          <cell r="J48" t="str">
            <v>un</v>
          </cell>
        </row>
        <row r="49">
          <cell r="B49" t="str">
            <v>CPU-039</v>
          </cell>
          <cell r="C49" t="str">
            <v>Obras de Arte Correntes</v>
          </cell>
          <cell r="D49" t="str">
            <v>Passagem de gado</v>
          </cell>
          <cell r="E49" t="str">
            <v>CMS</v>
          </cell>
          <cell r="F49" t="str">
            <v>C</v>
          </cell>
          <cell r="G49">
            <v>45</v>
          </cell>
          <cell r="H49">
            <v>76</v>
          </cell>
          <cell r="I49" t="str">
            <v>BOCA NORMAL DE PASSAGEM DE GADO 2,50 X 2,50M</v>
          </cell>
          <cell r="J49" t="str">
            <v>un</v>
          </cell>
        </row>
        <row r="50">
          <cell r="B50" t="str">
            <v>CPU-040</v>
          </cell>
          <cell r="C50" t="str">
            <v>Obras de Arte Correntes</v>
          </cell>
          <cell r="D50" t="str">
            <v>Bueiros tubulares</v>
          </cell>
          <cell r="E50" t="str">
            <v>CMS</v>
          </cell>
          <cell r="F50" t="str">
            <v>C</v>
          </cell>
          <cell r="G50">
            <v>45</v>
          </cell>
          <cell r="H50">
            <v>64</v>
          </cell>
          <cell r="I50" t="str">
            <v>BOCA NORMAL PARA BUEIRO DUPLO TUBULAR DE CONCRETO BDTC Ø 1.200MM - PADRÃO VALEC</v>
          </cell>
          <cell r="J50" t="str">
            <v>un</v>
          </cell>
        </row>
        <row r="51">
          <cell r="B51" t="str">
            <v>CPU-041</v>
          </cell>
          <cell r="C51" t="str">
            <v>Obras de Arte Correntes</v>
          </cell>
          <cell r="D51" t="str">
            <v>Bueiros tubulares</v>
          </cell>
          <cell r="E51" t="str">
            <v>CMS</v>
          </cell>
          <cell r="F51" t="str">
            <v>C</v>
          </cell>
          <cell r="G51">
            <v>45</v>
          </cell>
          <cell r="H51">
            <v>64</v>
          </cell>
          <cell r="I51" t="str">
            <v>BOCA NORMAL PARA BUEIRO SIMPLES TUBULAR DE CONCRETO BSTC Ø 1.000MM - PADRÃO DNIT</v>
          </cell>
          <cell r="J51" t="str">
            <v>un</v>
          </cell>
        </row>
        <row r="52">
          <cell r="B52" t="str">
            <v>CPU-042</v>
          </cell>
          <cell r="C52" t="str">
            <v>Obras de Arte Correntes</v>
          </cell>
          <cell r="D52" t="str">
            <v>Bueiros tubulares</v>
          </cell>
          <cell r="E52" t="str">
            <v>CMS</v>
          </cell>
          <cell r="F52" t="str">
            <v>C</v>
          </cell>
          <cell r="G52">
            <v>45</v>
          </cell>
          <cell r="H52">
            <v>64</v>
          </cell>
          <cell r="I52" t="str">
            <v>BOCA NORMAL PARA BUEIRO SIMPLES TUBULAR DE CONCRETO BSTC Ø 1.200MM - PADRÃO VALEC</v>
          </cell>
          <cell r="J52" t="str">
            <v>un</v>
          </cell>
        </row>
        <row r="53">
          <cell r="B53" t="str">
            <v>CPU-045</v>
          </cell>
          <cell r="C53" t="str">
            <v>Obras de Arte Correntes</v>
          </cell>
          <cell r="D53" t="str">
            <v>Bueiros tubulares</v>
          </cell>
          <cell r="E53" t="str">
            <v>CMS</v>
          </cell>
          <cell r="F53" t="str">
            <v>C</v>
          </cell>
          <cell r="G53">
            <v>45</v>
          </cell>
          <cell r="H53">
            <v>64</v>
          </cell>
          <cell r="I53" t="str">
            <v>BOCA NORMAL PARA BUEIRO SIMPLES TUBULAR DE CONCRETO BSTC Ø 800MM - PADRÃO DNIT</v>
          </cell>
          <cell r="J53" t="str">
            <v>un</v>
          </cell>
        </row>
        <row r="54">
          <cell r="B54" t="str">
            <v>CPU-051</v>
          </cell>
          <cell r="C54" t="str">
            <v>Obras de Arte Correntes</v>
          </cell>
          <cell r="D54" t="str">
            <v>Bueiros tubulares</v>
          </cell>
          <cell r="E54" t="str">
            <v>CMS</v>
          </cell>
          <cell r="F54" t="str">
            <v>C</v>
          </cell>
          <cell r="G54">
            <v>45</v>
          </cell>
          <cell r="H54">
            <v>52</v>
          </cell>
          <cell r="I54" t="str">
            <v>MONTAGEM DE BUEIRO SIMPLES TUBULAR DE CONCRETO PA2 - BSTC Ø 1.000MM - (CORPO) - PADRÃO DNIT</v>
          </cell>
          <cell r="J54" t="str">
            <v>m</v>
          </cell>
        </row>
        <row r="55">
          <cell r="B55" t="str">
            <v>CPU-052</v>
          </cell>
          <cell r="C55" t="str">
            <v>Obras de Arte Correntes</v>
          </cell>
          <cell r="D55" t="str">
            <v>Bueiros tubulares</v>
          </cell>
          <cell r="E55" t="str">
            <v>CMS</v>
          </cell>
          <cell r="F55" t="str">
            <v>C</v>
          </cell>
          <cell r="G55">
            <v>45</v>
          </cell>
          <cell r="H55">
            <v>52</v>
          </cell>
          <cell r="I55" t="str">
            <v>MONTAGEM DE BUEIRO SIMPLES TUBULAR DE CONCRETO F-4 - BSTC Ø 1.200MM - (CORPO) - PADRÃO VALEC</v>
          </cell>
          <cell r="J55" t="str">
            <v>m</v>
          </cell>
        </row>
        <row r="56">
          <cell r="B56" t="str">
            <v>CPU-053a</v>
          </cell>
          <cell r="C56" t="str">
            <v>Obras de Arte Correntes</v>
          </cell>
          <cell r="D56" t="str">
            <v>Bueiros tubulares</v>
          </cell>
          <cell r="E56" t="str">
            <v>CMS</v>
          </cell>
          <cell r="F56" t="str">
            <v>C</v>
          </cell>
          <cell r="G56">
            <v>45</v>
          </cell>
          <cell r="H56">
            <v>52</v>
          </cell>
          <cell r="I56" t="str">
            <v>MONTAGEM DE BUEIRO SIMPLES TUBULAR DE CONCRETO PA2 - BSTC Ø 1.200MM - (CORPO) - PADRÃO DNIT</v>
          </cell>
          <cell r="J56" t="str">
            <v>m</v>
          </cell>
        </row>
        <row r="57">
          <cell r="B57" t="str">
            <v>CPU-056</v>
          </cell>
          <cell r="C57" t="str">
            <v>Drenagem</v>
          </cell>
          <cell r="D57" t="str">
            <v>Drenos</v>
          </cell>
          <cell r="E57" t="str">
            <v>CMS</v>
          </cell>
          <cell r="F57" t="str">
            <v>C</v>
          </cell>
          <cell r="G57">
            <v>75</v>
          </cell>
          <cell r="H57">
            <v>39</v>
          </cell>
          <cell r="I57" t="str">
            <v>CAIXA DE INSPEÇÃO DE DRENO - CID</v>
          </cell>
          <cell r="J57" t="str">
            <v>un</v>
          </cell>
        </row>
        <row r="58">
          <cell r="B58" t="str">
            <v>CPU-058</v>
          </cell>
          <cell r="C58" t="str">
            <v>Terraplenagem</v>
          </cell>
          <cell r="D58" t="str">
            <v>Sublastro</v>
          </cell>
          <cell r="E58" t="str">
            <v>CMS</v>
          </cell>
          <cell r="F58" t="str">
            <v>C</v>
          </cell>
          <cell r="G58">
            <v>25</v>
          </cell>
          <cell r="H58">
            <v>85</v>
          </cell>
          <cell r="I58" t="str">
            <v>CAMADA DE SUBLASTRO ESTABILIZADO GRANULOMETRICAMENTE (ESCAVAÇÃO, CARGA, TRANSPORTE ATÉ 1KM E COMPACTAÇÃO)</v>
          </cell>
          <cell r="J58" t="str">
            <v>m3</v>
          </cell>
        </row>
        <row r="59">
          <cell r="B59" t="str">
            <v>CPU-059</v>
          </cell>
          <cell r="C59" t="str">
            <v>Brita e Areia</v>
          </cell>
          <cell r="D59" t="str">
            <v>Colchão drenante</v>
          </cell>
          <cell r="E59" t="str">
            <v>CMS</v>
          </cell>
          <cell r="F59" t="str">
            <v>C</v>
          </cell>
          <cell r="G59">
            <v>45</v>
          </cell>
          <cell r="H59">
            <v>32</v>
          </cell>
          <cell r="I59" t="str">
            <v>CAMADA DRENANTE EM RACHÃO (MATO GROSSO)</v>
          </cell>
          <cell r="J59" t="str">
            <v>m3</v>
          </cell>
        </row>
        <row r="60">
          <cell r="B60" t="str">
            <v>CPU-060</v>
          </cell>
          <cell r="C60" t="str">
            <v>Drenagem</v>
          </cell>
          <cell r="D60" t="str">
            <v>Canaletas</v>
          </cell>
          <cell r="E60" t="str">
            <v>CMS</v>
          </cell>
          <cell r="F60" t="str">
            <v>C</v>
          </cell>
          <cell r="G60">
            <v>45</v>
          </cell>
          <cell r="H60" t="str">
            <v>04</v>
          </cell>
          <cell r="I60" t="str">
            <v>CANALETA TRAPEZOIDAL DE BANQUETA EM CONCRETO CZB 01 - PADRÃO SPE</v>
          </cell>
          <cell r="J60" t="str">
            <v>m</v>
          </cell>
        </row>
        <row r="61">
          <cell r="B61" t="str">
            <v>CPU-061</v>
          </cell>
          <cell r="C61" t="str">
            <v>Drenagem</v>
          </cell>
          <cell r="D61" t="str">
            <v>Canaletas</v>
          </cell>
          <cell r="E61" t="str">
            <v>CMS</v>
          </cell>
          <cell r="F61" t="str">
            <v>C</v>
          </cell>
          <cell r="G61">
            <v>45</v>
          </cell>
          <cell r="H61" t="str">
            <v>04</v>
          </cell>
          <cell r="I61" t="str">
            <v>CANALETA TRAPEZOIDAL DE BANQUETA EM CONCRETO CZB 02 - PADRÃO SPE</v>
          </cell>
          <cell r="J61" t="str">
            <v>m</v>
          </cell>
        </row>
        <row r="62">
          <cell r="B62" t="str">
            <v>CPU-062</v>
          </cell>
          <cell r="C62" t="str">
            <v>Drenagem</v>
          </cell>
          <cell r="D62" t="str">
            <v>Canaletas</v>
          </cell>
          <cell r="E62" t="str">
            <v>CMS</v>
          </cell>
          <cell r="F62" t="str">
            <v>C</v>
          </cell>
          <cell r="G62">
            <v>45</v>
          </cell>
          <cell r="H62" t="str">
            <v>04</v>
          </cell>
          <cell r="I62" t="str">
            <v>CANALETA TRAPEZOIDAL DE BANQUETA EM CONCRETO CZB 03 - PADRÃO SPE</v>
          </cell>
          <cell r="J62" t="str">
            <v>m</v>
          </cell>
        </row>
        <row r="63">
          <cell r="B63" t="str">
            <v>CPU-063</v>
          </cell>
          <cell r="C63" t="str">
            <v>Drenagem</v>
          </cell>
          <cell r="D63" t="str">
            <v>Canaletas</v>
          </cell>
          <cell r="E63" t="str">
            <v>CMS</v>
          </cell>
          <cell r="F63" t="str">
            <v>C</v>
          </cell>
          <cell r="G63">
            <v>45</v>
          </cell>
          <cell r="H63" t="str">
            <v>04</v>
          </cell>
          <cell r="I63" t="str">
            <v>CANALETA TRAPEZOIDAL DE BANQUETA EM CONCRETO CZB 04 - PADRÃO SPE</v>
          </cell>
          <cell r="J63" t="str">
            <v>m</v>
          </cell>
        </row>
        <row r="64">
          <cell r="B64" t="str">
            <v>CPU-064</v>
          </cell>
          <cell r="C64" t="str">
            <v>Serviços Preliminares</v>
          </cell>
          <cell r="D64" t="str">
            <v>Demolições</v>
          </cell>
          <cell r="E64" t="str">
            <v>CMS</v>
          </cell>
          <cell r="F64" t="str">
            <v>C</v>
          </cell>
          <cell r="G64">
            <v>10</v>
          </cell>
          <cell r="H64">
            <v>25</v>
          </cell>
          <cell r="I64" t="str">
            <v>CARGA E TRANSPORTE DE MATERIAL PROVENIENTE DE DEMOLIÇÕES OU DESMONTES PARA A ÁREA DE BOTA-FORA - DMT ATÉ 1000M</v>
          </cell>
          <cell r="J64" t="str">
            <v>m3</v>
          </cell>
        </row>
        <row r="65">
          <cell r="B65" t="str">
            <v>CPU-065</v>
          </cell>
          <cell r="C65" t="str">
            <v>Terraplenagem</v>
          </cell>
          <cell r="D65" t="str">
            <v>Bota-fora</v>
          </cell>
          <cell r="E65" t="str">
            <v>CMS</v>
          </cell>
          <cell r="F65" t="str">
            <v>C</v>
          </cell>
          <cell r="G65">
            <v>25</v>
          </cell>
          <cell r="H65">
            <v>20</v>
          </cell>
          <cell r="I65" t="str">
            <v>CARGA, TRANSPORTE, DESCARGA E ESPALHAMENTO DE MATERIAL DE 1ª CATEGORIA EM ADME - DMT ATÉ 1000M</v>
          </cell>
          <cell r="J65" t="str">
            <v>m3</v>
          </cell>
        </row>
        <row r="66">
          <cell r="B66" t="str">
            <v>CPU-067</v>
          </cell>
          <cell r="C66" t="str">
            <v>Terraplenagem</v>
          </cell>
          <cell r="D66" t="str">
            <v>Bota-fora</v>
          </cell>
          <cell r="E66" t="str">
            <v>CMS</v>
          </cell>
          <cell r="F66" t="str">
            <v>C</v>
          </cell>
          <cell r="G66">
            <v>25</v>
          </cell>
          <cell r="H66">
            <v>20</v>
          </cell>
          <cell r="I66" t="str">
            <v>CARGA, TRANSPORTE, DESCARGA E ESPALHAMENTO DE MATERIAL DE 1ª CATEGORIA EM BOTA-FORA - DMT ATÉ 1000M - USO GERAL</v>
          </cell>
          <cell r="J66" t="str">
            <v>m3</v>
          </cell>
        </row>
        <row r="67">
          <cell r="B67" t="str">
            <v>CPU-069</v>
          </cell>
          <cell r="C67" t="str">
            <v>Serviços Complementares</v>
          </cell>
          <cell r="D67" t="str">
            <v>Cercas</v>
          </cell>
          <cell r="E67" t="str">
            <v>CMS</v>
          </cell>
          <cell r="F67" t="str">
            <v>C</v>
          </cell>
          <cell r="G67">
            <v>95</v>
          </cell>
          <cell r="H67">
            <v>35</v>
          </cell>
          <cell r="I67" t="str">
            <v>CERCA DE ARAME GALVANIZADO MALHA (2CM) COM MOURÕES DE CONCRETO - PADRÃO VALEC PARA DIRECIONAMENTO DE ANIMAIS NAS PASSAGENS DE FAUNA</v>
          </cell>
          <cell r="J67" t="str">
            <v>m</v>
          </cell>
        </row>
        <row r="68">
          <cell r="B68" t="str">
            <v>CPU-070</v>
          </cell>
          <cell r="C68" t="str">
            <v>Serviços Complementares</v>
          </cell>
          <cell r="D68" t="str">
            <v>Cercas</v>
          </cell>
          <cell r="E68" t="str">
            <v>CMS</v>
          </cell>
          <cell r="F68" t="str">
            <v>C</v>
          </cell>
          <cell r="G68">
            <v>95</v>
          </cell>
          <cell r="H68">
            <v>35</v>
          </cell>
          <cell r="I68" t="str">
            <v>CERCA DE ARAME LISO (5 FIOS) COM MOURÕES DE CONCRETO - PADRÃO VALEC TIPO II </v>
          </cell>
          <cell r="J68" t="str">
            <v>m</v>
          </cell>
        </row>
        <row r="69">
          <cell r="B69" t="str">
            <v>CPU-072</v>
          </cell>
          <cell r="C69" t="str">
            <v>Estruturas de Concreto</v>
          </cell>
          <cell r="D69" t="str">
            <v>Chumbadores</v>
          </cell>
          <cell r="E69" t="str">
            <v>CMS</v>
          </cell>
          <cell r="F69" t="str">
            <v>C</v>
          </cell>
          <cell r="G69">
            <v>65</v>
          </cell>
          <cell r="H69">
            <v>25</v>
          </cell>
          <cell r="I69" t="str">
            <v>CHUMBADOR EM AÇO, FORNECIMENTO E INSTALAÇÃO, INCLUSIVE PORCAS E ARRUELAS</v>
          </cell>
          <cell r="J69" t="str">
            <v>kg</v>
          </cell>
        </row>
        <row r="70">
          <cell r="B70" t="str">
            <v>CPU-073</v>
          </cell>
          <cell r="C70" t="str">
            <v>Estruturas de Concreto</v>
          </cell>
          <cell r="D70" t="str">
            <v>Cimbramento</v>
          </cell>
          <cell r="E70" t="str">
            <v>CMS</v>
          </cell>
          <cell r="F70" t="str">
            <v>C</v>
          </cell>
          <cell r="G70">
            <v>65</v>
          </cell>
          <cell r="H70" t="str">
            <v>05</v>
          </cell>
          <cell r="I70" t="str">
            <v>CIMBRAMENTO METÁLICO PARA ESTRUTURAS HORIZONTAIS </v>
          </cell>
          <cell r="J70" t="str">
            <v>m³</v>
          </cell>
        </row>
        <row r="71">
          <cell r="B71" t="str">
            <v>CPU-074</v>
          </cell>
          <cell r="C71" t="str">
            <v>Brita e Areia</v>
          </cell>
          <cell r="D71" t="str">
            <v>Colchão drenante</v>
          </cell>
          <cell r="E71" t="str">
            <v>CMS</v>
          </cell>
          <cell r="F71" t="str">
            <v>C</v>
          </cell>
          <cell r="G71">
            <v>45</v>
          </cell>
          <cell r="H71">
            <v>50</v>
          </cell>
          <cell r="I71" t="str">
            <v>COLCHÃO DRENANTE DE AREIA</v>
          </cell>
          <cell r="J71" t="str">
            <v>m3</v>
          </cell>
        </row>
        <row r="72">
          <cell r="B72" t="str">
            <v>CPU-075</v>
          </cell>
          <cell r="C72" t="str">
            <v>Terraplenagem</v>
          </cell>
          <cell r="D72" t="str">
            <v>Aterro</v>
          </cell>
          <cell r="E72" t="str">
            <v>CMS</v>
          </cell>
          <cell r="F72" t="str">
            <v>C</v>
          </cell>
          <cell r="G72">
            <v>25</v>
          </cell>
          <cell r="H72">
            <v>80</v>
          </cell>
          <cell r="I72" t="str">
            <v>COMPACTAÇÃO A 95% DO PROCTOR NORMAL EM BOTA-FORA</v>
          </cell>
          <cell r="J72" t="str">
            <v>m3</v>
          </cell>
        </row>
        <row r="73">
          <cell r="B73" t="str">
            <v>CPU-076</v>
          </cell>
          <cell r="C73" t="str">
            <v>Terraplenagem</v>
          </cell>
          <cell r="D73" t="str">
            <v>Aterro</v>
          </cell>
          <cell r="E73" t="str">
            <v>CMS</v>
          </cell>
          <cell r="F73" t="str">
            <v>C</v>
          </cell>
          <cell r="G73">
            <v>25</v>
          </cell>
          <cell r="H73">
            <v>80</v>
          </cell>
          <cell r="I73" t="str">
            <v>COMPACTAÇÃO DE ATERRO A 100% DO PROCTOR INTERMEDIÁRIO</v>
          </cell>
          <cell r="J73" t="str">
            <v>m3</v>
          </cell>
        </row>
        <row r="74">
          <cell r="B74" t="str">
            <v>CPU-077</v>
          </cell>
          <cell r="C74" t="str">
            <v>Terraplenagem</v>
          </cell>
          <cell r="D74" t="str">
            <v>Aterro</v>
          </cell>
          <cell r="E74" t="str">
            <v>CMS</v>
          </cell>
          <cell r="F74" t="str">
            <v>C</v>
          </cell>
          <cell r="G74">
            <v>25</v>
          </cell>
          <cell r="H74">
            <v>80</v>
          </cell>
          <cell r="I74" t="str">
            <v>COMPACTAÇÃO DE ATERRO A 100% DO PROCTOR NORMAL</v>
          </cell>
          <cell r="J74" t="str">
            <v>m3</v>
          </cell>
        </row>
        <row r="75">
          <cell r="B75" t="str">
            <v>CPU-078</v>
          </cell>
          <cell r="C75" t="str">
            <v>Terraplenagem</v>
          </cell>
          <cell r="D75" t="str">
            <v>Aterro</v>
          </cell>
          <cell r="E75" t="str">
            <v>CMS</v>
          </cell>
          <cell r="F75" t="str">
            <v>C</v>
          </cell>
          <cell r="G75">
            <v>25</v>
          </cell>
          <cell r="H75">
            <v>80</v>
          </cell>
          <cell r="I75" t="str">
            <v>COMPACTAÇÃO DE ATERRO A 95% DO PROCTOR NORMAL</v>
          </cell>
          <cell r="J75" t="str">
            <v>m3</v>
          </cell>
        </row>
        <row r="76">
          <cell r="B76" t="str">
            <v>CPU-079</v>
          </cell>
          <cell r="C76" t="str">
            <v>Estruturas de Concreto</v>
          </cell>
          <cell r="D76" t="str">
            <v>Concreto</v>
          </cell>
          <cell r="E76" t="str">
            <v>CMS</v>
          </cell>
          <cell r="F76" t="str">
            <v>C</v>
          </cell>
          <cell r="G76">
            <v>65</v>
          </cell>
          <cell r="H76">
            <v>15</v>
          </cell>
          <cell r="I76" t="str">
            <v>CONCRETO BOMBEADO EM ESTRUTURA ELEVADA FCK = 10,0 MPA. </v>
          </cell>
          <cell r="J76" t="str">
            <v>m3</v>
          </cell>
        </row>
        <row r="77">
          <cell r="B77" t="str">
            <v>CPU-080</v>
          </cell>
          <cell r="C77" t="str">
            <v>Estruturas de Concreto</v>
          </cell>
          <cell r="D77" t="str">
            <v>Concreto</v>
          </cell>
          <cell r="E77" t="str">
            <v>CMS</v>
          </cell>
          <cell r="F77" t="str">
            <v>C</v>
          </cell>
          <cell r="G77">
            <v>65</v>
          </cell>
          <cell r="H77">
            <v>15</v>
          </cell>
          <cell r="I77" t="str">
            <v>CONCRETO BOMBEADO EM ESTRUTURA ELEVADA FCK = 30,0 MPA. </v>
          </cell>
          <cell r="J77" t="str">
            <v>m3</v>
          </cell>
        </row>
        <row r="78">
          <cell r="B78" t="str">
            <v>CPU-081</v>
          </cell>
          <cell r="C78" t="str">
            <v>Estruturas de Concreto</v>
          </cell>
          <cell r="D78" t="str">
            <v>Concreto</v>
          </cell>
          <cell r="E78" t="str">
            <v>CMS</v>
          </cell>
          <cell r="F78" t="str">
            <v>C</v>
          </cell>
          <cell r="G78">
            <v>65</v>
          </cell>
          <cell r="H78">
            <v>15</v>
          </cell>
          <cell r="I78" t="str">
            <v>CONCRETO BOMBEADO EM ESTRUTURA ELEVADA FCK = 35,0 MPA. </v>
          </cell>
          <cell r="J78" t="str">
            <v>m3</v>
          </cell>
        </row>
        <row r="79">
          <cell r="B79" t="str">
            <v>CPU-082</v>
          </cell>
          <cell r="C79" t="str">
            <v>Estruturas de Concreto</v>
          </cell>
          <cell r="D79" t="str">
            <v>Concreto</v>
          </cell>
          <cell r="E79" t="str">
            <v>CMS</v>
          </cell>
          <cell r="F79" t="str">
            <v>C</v>
          </cell>
          <cell r="G79">
            <v>65</v>
          </cell>
          <cell r="H79">
            <v>15</v>
          </cell>
          <cell r="I79" t="str">
            <v>CONCRETO CONVENCIONAL EM ESTRUTURA DE FUNDAÇÃO FCK = 10,0 MPA</v>
          </cell>
          <cell r="J79" t="str">
            <v>m3</v>
          </cell>
        </row>
        <row r="80">
          <cell r="B80" t="str">
            <v>CPU-083</v>
          </cell>
          <cell r="C80" t="str">
            <v>Estruturas de Concreto</v>
          </cell>
          <cell r="D80" t="str">
            <v>Concreto</v>
          </cell>
          <cell r="E80" t="str">
            <v>CMS</v>
          </cell>
          <cell r="F80" t="str">
            <v>C</v>
          </cell>
          <cell r="G80">
            <v>65</v>
          </cell>
          <cell r="H80">
            <v>15</v>
          </cell>
          <cell r="I80" t="str">
            <v>CONCRETO CONVENCIONAL EM ESTRUTURA DE FUNDAÇÃO FCK = 30,0 MPA</v>
          </cell>
          <cell r="J80" t="str">
            <v>m3</v>
          </cell>
        </row>
        <row r="81">
          <cell r="B81" t="str">
            <v>CPU-084</v>
          </cell>
          <cell r="C81" t="str">
            <v>Obras de Arte Correntes</v>
          </cell>
          <cell r="D81" t="str">
            <v>Concreto</v>
          </cell>
          <cell r="E81" t="str">
            <v>CMS</v>
          </cell>
          <cell r="F81" t="str">
            <v>C</v>
          </cell>
          <cell r="G81">
            <v>45</v>
          </cell>
          <cell r="H81">
            <v>52</v>
          </cell>
          <cell r="I81" t="str">
            <v>CONCRETO NÃO-BOMBEADO PARA CANAL TRAPEZOIDAL EM CONCRETO FCK = 20,0 MPA. </v>
          </cell>
          <cell r="J81" t="str">
            <v>m³</v>
          </cell>
        </row>
        <row r="82">
          <cell r="B82" t="str">
            <v>CPU-085</v>
          </cell>
          <cell r="C82" t="str">
            <v>Estruturas de Concreto</v>
          </cell>
          <cell r="D82" t="str">
            <v>Concreto</v>
          </cell>
          <cell r="E82" t="str">
            <v>CMS</v>
          </cell>
          <cell r="F82" t="str">
            <v>C</v>
          </cell>
          <cell r="G82">
            <v>65</v>
          </cell>
          <cell r="H82">
            <v>15</v>
          </cell>
          <cell r="I82" t="str">
            <v>CONCRETO NÃO-BOMBEADO EM ESTRUTURA DE FUNDAÇÃO FCK = 10,0 MPA. </v>
          </cell>
          <cell r="J82" t="str">
            <v>m3</v>
          </cell>
        </row>
        <row r="83">
          <cell r="B83" t="str">
            <v>CPU-086</v>
          </cell>
          <cell r="C83" t="str">
            <v>Estruturas de Concreto</v>
          </cell>
          <cell r="D83" t="str">
            <v>Concreto</v>
          </cell>
          <cell r="E83" t="str">
            <v>CMS</v>
          </cell>
          <cell r="F83" t="str">
            <v>C</v>
          </cell>
          <cell r="G83">
            <v>65</v>
          </cell>
          <cell r="H83">
            <v>15</v>
          </cell>
          <cell r="I83" t="str">
            <v>CONCRETO NÃO-BOMBEADO EM ESTRUTURA DE FUNDAÇÃO FCK = 30,0 MPA. </v>
          </cell>
          <cell r="J83" t="str">
            <v>m3</v>
          </cell>
        </row>
        <row r="84">
          <cell r="B84" t="str">
            <v>CPU-091.1</v>
          </cell>
          <cell r="C84" t="str">
            <v>Serviços Preliminares</v>
          </cell>
          <cell r="D84" t="str">
            <v>Corte de árvores</v>
          </cell>
          <cell r="E84" t="str">
            <v>CMS</v>
          </cell>
          <cell r="F84" t="str">
            <v>C</v>
          </cell>
          <cell r="G84">
            <v>10</v>
          </cell>
          <cell r="H84" t="str">
            <v>05</v>
          </cell>
          <cell r="I84" t="str">
            <v>CORTE COM DESTOCAMENTO DE ÁRVORES COM Ø &gt; 30CM E REMOÇÃO PARA A ÁREA DE DEPÓSITO - DMT ATÉ 1000M</v>
          </cell>
          <cell r="J84" t="str">
            <v>un</v>
          </cell>
        </row>
        <row r="85">
          <cell r="B85" t="str">
            <v>CPU-092</v>
          </cell>
          <cell r="C85" t="str">
            <v>Serviços Preliminares</v>
          </cell>
          <cell r="D85" t="str">
            <v>Demolições</v>
          </cell>
          <cell r="E85" t="str">
            <v>CMS</v>
          </cell>
          <cell r="F85" t="str">
            <v>C</v>
          </cell>
          <cell r="G85">
            <v>10</v>
          </cell>
          <cell r="H85">
            <v>25</v>
          </cell>
          <cell r="I85" t="str">
            <v>DEMOLIÇÃO DE ALVENARIA DE TIJOLO, REVESTIDA OU NÃO, SEM REAPROVEITAMENTO DO MATERIAL</v>
          </cell>
          <cell r="J85" t="str">
            <v>m3</v>
          </cell>
        </row>
        <row r="86">
          <cell r="B86" t="str">
            <v>CPU-093</v>
          </cell>
          <cell r="C86" t="str">
            <v>Serviços Preliminares</v>
          </cell>
          <cell r="D86" t="str">
            <v>Demolições</v>
          </cell>
          <cell r="E86" t="str">
            <v>CMS</v>
          </cell>
          <cell r="F86" t="str">
            <v>C</v>
          </cell>
          <cell r="G86">
            <v>10</v>
          </cell>
          <cell r="H86">
            <v>25</v>
          </cell>
          <cell r="I86" t="str">
            <v>DEMOLIÇÃO DE PAVIMENTAÇÃO ASFÁLTICA</v>
          </cell>
          <cell r="J86" t="str">
            <v>m3</v>
          </cell>
        </row>
        <row r="87">
          <cell r="B87" t="str">
            <v>CPU-094</v>
          </cell>
          <cell r="C87" t="str">
            <v>Estruturas Metálicas</v>
          </cell>
          <cell r="D87" t="str">
            <v>Montagem</v>
          </cell>
          <cell r="E87" t="str">
            <v>CMS</v>
          </cell>
          <cell r="F87" t="str">
            <v>M</v>
          </cell>
          <cell r="G87" t="str">
            <v>75</v>
          </cell>
          <cell r="H87" t="str">
            <v>10</v>
          </cell>
          <cell r="I87" t="str">
            <v>DESCARGA, PRESERVAÇÃO, PRÉ-MONTAGEM, LANÇAMENTO E MONTAGEM DE ESTRUTURA METÁLICA PARA OAE´S</v>
          </cell>
          <cell r="J87" t="str">
            <v>t</v>
          </cell>
        </row>
        <row r="88">
          <cell r="B88" t="str">
            <v>CPU-096</v>
          </cell>
          <cell r="C88" t="str">
            <v>Drenagem</v>
          </cell>
          <cell r="D88" t="str">
            <v>Descridas d´água</v>
          </cell>
          <cell r="E88" t="str">
            <v>CMS</v>
          </cell>
          <cell r="F88" t="str">
            <v>C</v>
          </cell>
          <cell r="G88">
            <v>45</v>
          </cell>
          <cell r="H88">
            <v>20</v>
          </cell>
          <cell r="I88" t="str">
            <v>DESCIDA D'ÁGUA DE ATERRO EM DEGRAUS DDA 02 - PADRÃO SPE</v>
          </cell>
          <cell r="J88" t="str">
            <v>m</v>
          </cell>
        </row>
        <row r="89">
          <cell r="B89" t="str">
            <v>CPU-097</v>
          </cell>
          <cell r="C89" t="str">
            <v>Drenagem</v>
          </cell>
          <cell r="D89" t="str">
            <v>Descridas d´água</v>
          </cell>
          <cell r="E89" t="str">
            <v>CMS</v>
          </cell>
          <cell r="F89" t="str">
            <v>C</v>
          </cell>
          <cell r="G89">
            <v>45</v>
          </cell>
          <cell r="H89">
            <v>20</v>
          </cell>
          <cell r="I89" t="str">
            <v>DESCIDA D'ÁGUA DE ATERRO EM DEGRAUS DDA 03 - PADRÃO SPE</v>
          </cell>
          <cell r="J89" t="str">
            <v>m</v>
          </cell>
        </row>
        <row r="90">
          <cell r="B90" t="str">
            <v>CPU-098</v>
          </cell>
          <cell r="C90" t="str">
            <v>Drenagem</v>
          </cell>
          <cell r="D90" t="str">
            <v>Descridas d´água</v>
          </cell>
          <cell r="E90" t="str">
            <v>CMS</v>
          </cell>
          <cell r="F90" t="str">
            <v>C</v>
          </cell>
          <cell r="G90">
            <v>45</v>
          </cell>
          <cell r="H90">
            <v>20</v>
          </cell>
          <cell r="I90" t="str">
            <v>DESCIDA D'ÁGUA DE ATERRO EM DEGRAUS DDA 05 - PADRÃO SPE</v>
          </cell>
          <cell r="J90" t="str">
            <v>m</v>
          </cell>
        </row>
        <row r="91">
          <cell r="B91" t="str">
            <v>CPU-100</v>
          </cell>
          <cell r="C91" t="str">
            <v>Drenagem</v>
          </cell>
          <cell r="D91" t="str">
            <v>Descridas d´água</v>
          </cell>
          <cell r="E91" t="str">
            <v>CMS</v>
          </cell>
          <cell r="F91" t="str">
            <v>C</v>
          </cell>
          <cell r="G91">
            <v>45</v>
          </cell>
          <cell r="H91">
            <v>20</v>
          </cell>
          <cell r="I91" t="str">
            <v>DESCIDA D'ÁGUA DE ATERRO TIPO RÁPIDO DRA - PADRÃO VALEC</v>
          </cell>
          <cell r="J91" t="str">
            <v>m</v>
          </cell>
        </row>
        <row r="92">
          <cell r="B92" t="str">
            <v>CPU-100.1</v>
          </cell>
          <cell r="C92" t="str">
            <v>Drenagem</v>
          </cell>
          <cell r="D92" t="str">
            <v>Descridas d´água</v>
          </cell>
          <cell r="E92" t="str">
            <v>CMS</v>
          </cell>
          <cell r="F92" t="str">
            <v>C</v>
          </cell>
          <cell r="G92">
            <v>45</v>
          </cell>
          <cell r="H92">
            <v>20</v>
          </cell>
          <cell r="I92" t="str">
            <v>DESCIDA D'ÁGUA DE ATERRO TIPO RÁPIDO DAR 01 - MEIA CANA DE CONCRETO</v>
          </cell>
          <cell r="J92" t="str">
            <v>m</v>
          </cell>
        </row>
        <row r="93">
          <cell r="B93" t="str">
            <v>CPU-102</v>
          </cell>
          <cell r="C93" t="str">
            <v>Interferências</v>
          </cell>
          <cell r="D93" t="str">
            <v>Rede de energia</v>
          </cell>
          <cell r="E93" t="str">
            <v>CMS</v>
          </cell>
          <cell r="F93" t="str">
            <v>C</v>
          </cell>
          <cell r="G93" t="str">
            <v>97</v>
          </cell>
          <cell r="H93" t="str">
            <v>00</v>
          </cell>
          <cell r="I93" t="e">
            <v>#VALUE!</v>
          </cell>
          <cell r="J93" t="str">
            <v>km</v>
          </cell>
        </row>
        <row r="94">
          <cell r="B94" t="str">
            <v>CPU-103</v>
          </cell>
          <cell r="C94" t="str">
            <v>Serviços Preliminares</v>
          </cell>
          <cell r="D94" t="str">
            <v>Supressão vegetal</v>
          </cell>
          <cell r="E94" t="str">
            <v>CMS</v>
          </cell>
          <cell r="F94" t="str">
            <v>C</v>
          </cell>
          <cell r="G94">
            <v>10</v>
          </cell>
          <cell r="H94" t="str">
            <v>05</v>
          </cell>
          <cell r="I94" t="str">
            <v>SUPRESSÃO VEGETAL COM OU SEM DESTOCAMENTO DE VEGETAÇÃO COM Ø =&lt; 15CM, ASSIM COMO REMOÇÃO DE ARBUSTOS, VEGETAÇÃO RASTEIRA E LIMPEZA PARA A ÁREA DE DEPÓSITO - DMT ATÉ 1000M</v>
          </cell>
          <cell r="J94" t="str">
            <v>m2</v>
          </cell>
        </row>
        <row r="95">
          <cell r="B95" t="str">
            <v>CPU-104</v>
          </cell>
          <cell r="C95" t="str">
            <v>Administração e Canteiro</v>
          </cell>
          <cell r="D95" t="str">
            <v>Desmobilização</v>
          </cell>
          <cell r="E95" t="str">
            <v>CMS</v>
          </cell>
          <cell r="F95" t="str">
            <v>C</v>
          </cell>
          <cell r="G95" t="str">
            <v>01</v>
          </cell>
          <cell r="H95" t="str">
            <v>05</v>
          </cell>
          <cell r="I95" t="str">
            <v>DESMOBILIZAÇÃO DE PESSOAL, EQUIPAMENTOS E CANTEIRO DE OBRAS - LOTE 05</v>
          </cell>
          <cell r="J95" t="str">
            <v>vb</v>
          </cell>
        </row>
        <row r="96">
          <cell r="B96" t="str">
            <v>CPU-106</v>
          </cell>
          <cell r="C96" t="str">
            <v>Drenagem</v>
          </cell>
          <cell r="D96" t="str">
            <v>Dissipadores</v>
          </cell>
          <cell r="E96" t="str">
            <v>CMS</v>
          </cell>
          <cell r="F96" t="str">
            <v>C</v>
          </cell>
          <cell r="G96">
            <v>45</v>
          </cell>
          <cell r="H96">
            <v>24</v>
          </cell>
          <cell r="I96" t="str">
            <v>DISSIPADOR DE ENERGIA DBDCC 01 - APLICÁVEL A BDCC 2,00 X 1,50 - PADRÃO VALEC</v>
          </cell>
          <cell r="J96" t="str">
            <v>un</v>
          </cell>
        </row>
        <row r="97">
          <cell r="B97" t="str">
            <v>CPU-107</v>
          </cell>
          <cell r="C97" t="str">
            <v>Drenagem</v>
          </cell>
          <cell r="D97" t="str">
            <v>Dissipadores</v>
          </cell>
          <cell r="E97" t="str">
            <v>CMS</v>
          </cell>
          <cell r="F97" t="str">
            <v>C</v>
          </cell>
          <cell r="G97">
            <v>45</v>
          </cell>
          <cell r="H97">
            <v>24</v>
          </cell>
          <cell r="I97" t="str">
            <v>DISSIPADOR DE ENERGIA DBDCC 02 - APLICÁVEL A BDCC 2,00 X 2,00 - PADRÃO VALEC</v>
          </cell>
          <cell r="J97" t="str">
            <v>un</v>
          </cell>
        </row>
        <row r="98">
          <cell r="B98" t="str">
            <v>CPU-108</v>
          </cell>
          <cell r="C98" t="str">
            <v>Drenagem</v>
          </cell>
          <cell r="D98" t="str">
            <v>Dissipadores</v>
          </cell>
          <cell r="E98" t="str">
            <v>CMS</v>
          </cell>
          <cell r="F98" t="str">
            <v>C</v>
          </cell>
          <cell r="G98">
            <v>45</v>
          </cell>
          <cell r="H98">
            <v>24</v>
          </cell>
          <cell r="I98" t="str">
            <v>DISSIPADOR DE ENERGIA DBDCC 05 - APLICÁVEL A BDCC 2,50 X 2,00 - PADRÃO VALEC</v>
          </cell>
          <cell r="J98" t="str">
            <v>un</v>
          </cell>
        </row>
        <row r="99">
          <cell r="B99" t="str">
            <v>CPU-109</v>
          </cell>
          <cell r="C99" t="str">
            <v>Drenagem</v>
          </cell>
          <cell r="D99" t="str">
            <v>Dissipadores</v>
          </cell>
          <cell r="E99" t="str">
            <v>CMS</v>
          </cell>
          <cell r="F99" t="str">
            <v>C</v>
          </cell>
          <cell r="G99">
            <v>45</v>
          </cell>
          <cell r="H99">
            <v>24</v>
          </cell>
          <cell r="I99" t="str">
            <v>DISSIPADOR DE ENERGIA DBDCC 08 - APLICÁVEL A BDCC 3,00 X 2,00 - PADRÃO VALEC</v>
          </cell>
          <cell r="J99" t="str">
            <v>un</v>
          </cell>
        </row>
        <row r="100">
          <cell r="B100" t="str">
            <v>CPU-110</v>
          </cell>
          <cell r="C100" t="str">
            <v>Drenagem</v>
          </cell>
          <cell r="D100" t="str">
            <v>Dissipadores</v>
          </cell>
          <cell r="E100" t="str">
            <v>CMS</v>
          </cell>
          <cell r="F100" t="str">
            <v>C</v>
          </cell>
          <cell r="G100">
            <v>45</v>
          </cell>
          <cell r="H100">
            <v>24</v>
          </cell>
          <cell r="I100" t="str">
            <v>DISSIPADOR DE ENERGIA DBDCC 09 - APLICÁVEL A BDCC 3,00 X 2,50 - PADRÃO VALEC</v>
          </cell>
          <cell r="J100" t="str">
            <v>un</v>
          </cell>
        </row>
        <row r="101">
          <cell r="B101" t="str">
            <v>CPU-111</v>
          </cell>
          <cell r="C101" t="str">
            <v>Drenagem</v>
          </cell>
          <cell r="D101" t="str">
            <v>Dissipadores</v>
          </cell>
          <cell r="E101" t="str">
            <v>CMS</v>
          </cell>
          <cell r="F101" t="str">
            <v>C</v>
          </cell>
          <cell r="G101">
            <v>45</v>
          </cell>
          <cell r="H101">
            <v>24</v>
          </cell>
          <cell r="I101" t="str">
            <v>DISSIPADOR DE ENERGIA DBDCC 10 - APLICÁVEL A BDCC 3,00 X 3,00 - PADRÃO VALEC</v>
          </cell>
          <cell r="J101" t="str">
            <v>un</v>
          </cell>
        </row>
        <row r="102">
          <cell r="B102" t="str">
            <v>CPU-112</v>
          </cell>
          <cell r="C102" t="str">
            <v>Drenagem</v>
          </cell>
          <cell r="D102" t="str">
            <v>Dissipadores</v>
          </cell>
          <cell r="E102" t="str">
            <v>CMS</v>
          </cell>
          <cell r="F102" t="str">
            <v>C</v>
          </cell>
          <cell r="G102">
            <v>45</v>
          </cell>
          <cell r="H102">
            <v>24</v>
          </cell>
          <cell r="I102" t="str">
            <v>DISSIPADOR DE ENERGIA DBSCC 01 - APLICÁVEL A BSCC 1,50 X 1,50 - PADRÃO VALEC</v>
          </cell>
          <cell r="J102" t="str">
            <v>un</v>
          </cell>
        </row>
        <row r="103">
          <cell r="B103" t="str">
            <v>CPU-114</v>
          </cell>
          <cell r="C103" t="str">
            <v>Drenagem</v>
          </cell>
          <cell r="D103" t="str">
            <v>Dissipadores</v>
          </cell>
          <cell r="E103" t="str">
            <v>CMS</v>
          </cell>
          <cell r="F103" t="str">
            <v>C</v>
          </cell>
          <cell r="G103">
            <v>45</v>
          </cell>
          <cell r="H103">
            <v>24</v>
          </cell>
          <cell r="I103" t="str">
            <v>DISSIPADOR DE ENERGIA DBSCC 03 - APLICÁVEL A BSCC 2,00 X 1,50 - PADRÃO VALEC</v>
          </cell>
          <cell r="J103" t="str">
            <v>un</v>
          </cell>
        </row>
        <row r="104">
          <cell r="B104" t="str">
            <v>CPU-115</v>
          </cell>
          <cell r="C104" t="str">
            <v>Drenagem</v>
          </cell>
          <cell r="D104" t="str">
            <v>Dissipadores</v>
          </cell>
          <cell r="E104" t="str">
            <v>CMS</v>
          </cell>
          <cell r="F104" t="str">
            <v>C</v>
          </cell>
          <cell r="G104">
            <v>45</v>
          </cell>
          <cell r="H104">
            <v>24</v>
          </cell>
          <cell r="I104" t="str">
            <v>DISSIPADOR DE ENERGIA DBDCC 03 - APLICÁVEL A BDCC 2,00 X 1,50 - PADRÃO VALEC</v>
          </cell>
          <cell r="J104" t="str">
            <v>un</v>
          </cell>
        </row>
        <row r="105">
          <cell r="B105" t="str">
            <v>CPU-116</v>
          </cell>
          <cell r="C105" t="str">
            <v>Drenagem</v>
          </cell>
          <cell r="D105" t="str">
            <v>Dissipadores</v>
          </cell>
          <cell r="E105" t="str">
            <v>CMS</v>
          </cell>
          <cell r="F105" t="str">
            <v>C</v>
          </cell>
          <cell r="G105">
            <v>45</v>
          </cell>
          <cell r="H105">
            <v>24</v>
          </cell>
          <cell r="I105" t="str">
            <v>DISSIPADOR DE ENERGIA DBTCC 01 - APLICÁVEL A BTCC 2,50 X 2,50 - PADRÃO VALEC</v>
          </cell>
          <cell r="J105" t="str">
            <v>un</v>
          </cell>
        </row>
        <row r="106">
          <cell r="B106" t="str">
            <v>CPU-117</v>
          </cell>
          <cell r="C106" t="str">
            <v>Drenagem</v>
          </cell>
          <cell r="D106" t="str">
            <v>Dissipadores</v>
          </cell>
          <cell r="E106" t="str">
            <v>CMS</v>
          </cell>
          <cell r="F106" t="str">
            <v>C</v>
          </cell>
          <cell r="G106">
            <v>45</v>
          </cell>
          <cell r="H106">
            <v>24</v>
          </cell>
          <cell r="I106" t="str">
            <v>DISSIPADOR DE ENERGIA DEB 01 - APLICÁVEL A BUEIROS E DESCIDAS - PADRÃO VALEC</v>
          </cell>
          <cell r="J106" t="str">
            <v>un</v>
          </cell>
        </row>
        <row r="107">
          <cell r="B107" t="str">
            <v>CPU-118</v>
          </cell>
          <cell r="C107" t="str">
            <v>Drenagem</v>
          </cell>
          <cell r="D107" t="str">
            <v>Dissipadores</v>
          </cell>
          <cell r="E107" t="str">
            <v>CMS</v>
          </cell>
          <cell r="F107" t="str">
            <v>C</v>
          </cell>
          <cell r="G107">
            <v>45</v>
          </cell>
          <cell r="H107">
            <v>24</v>
          </cell>
          <cell r="I107" t="str">
            <v>DISSIPADOR DE ENERGIA DEB 02 - APLICÁVEL A BUEIROS E DESCIDAS - PADRÃO VALEC</v>
          </cell>
          <cell r="J107" t="str">
            <v>un</v>
          </cell>
        </row>
        <row r="108">
          <cell r="B108" t="str">
            <v>CPU-120</v>
          </cell>
          <cell r="C108" t="str">
            <v>Drenagem</v>
          </cell>
          <cell r="D108" t="str">
            <v>Dissipadores</v>
          </cell>
          <cell r="E108" t="str">
            <v>CMS</v>
          </cell>
          <cell r="F108" t="str">
            <v>C</v>
          </cell>
          <cell r="G108">
            <v>45</v>
          </cell>
          <cell r="H108">
            <v>24</v>
          </cell>
          <cell r="I108" t="str">
            <v>DISSIPADOR DE ENERGIA DEB 04 - APLICÁVEL A BUEIROS E DESCIDAS - PADRÃO VALEC</v>
          </cell>
          <cell r="J108" t="str">
            <v>un</v>
          </cell>
        </row>
        <row r="109">
          <cell r="B109" t="str">
            <v>CPU-120.1</v>
          </cell>
          <cell r="C109" t="str">
            <v>Drenagem</v>
          </cell>
          <cell r="D109" t="str">
            <v>Dissipadores</v>
          </cell>
          <cell r="E109" t="str">
            <v>CMS</v>
          </cell>
          <cell r="F109" t="str">
            <v>C</v>
          </cell>
          <cell r="G109">
            <v>45</v>
          </cell>
          <cell r="H109">
            <v>24</v>
          </cell>
          <cell r="I109" t="str">
            <v>DISSIPADOR DE ENERGIA DEB 04 - APLICÁVEL A BUEIROS E DESCIDAS - PADRÃO DNIT</v>
          </cell>
          <cell r="J109" t="str">
            <v>un</v>
          </cell>
        </row>
        <row r="110">
          <cell r="B110" t="str">
            <v>CPU-120.2</v>
          </cell>
          <cell r="C110" t="str">
            <v>Drenagem</v>
          </cell>
          <cell r="D110" t="str">
            <v>Dissipadores</v>
          </cell>
          <cell r="E110" t="str">
            <v>CMS</v>
          </cell>
          <cell r="F110" t="str">
            <v>C</v>
          </cell>
          <cell r="G110">
            <v>45</v>
          </cell>
          <cell r="H110">
            <v>24</v>
          </cell>
          <cell r="I110" t="str">
            <v>DISSIPADOR DE ENERGIA DEB 05 - APLICÁVEL A BUEIROS E DESCIDAS - PADRÃO DNIT</v>
          </cell>
          <cell r="J110" t="str">
            <v>un</v>
          </cell>
        </row>
        <row r="111">
          <cell r="B111" t="str">
            <v>CPU-120.3</v>
          </cell>
          <cell r="C111" t="str">
            <v>Drenagem</v>
          </cell>
          <cell r="D111" t="str">
            <v>Dissipadores</v>
          </cell>
          <cell r="E111" t="str">
            <v>CMS</v>
          </cell>
          <cell r="F111" t="str">
            <v>C</v>
          </cell>
          <cell r="G111">
            <v>45</v>
          </cell>
          <cell r="H111">
            <v>24</v>
          </cell>
          <cell r="I111" t="str">
            <v>DISSIPADOR DE ENERGIA DEB 08 - APLICÁVEL A BUEIROS E DESCIDAS - PADRÃO DNIT</v>
          </cell>
          <cell r="J111" t="str">
            <v>un</v>
          </cell>
        </row>
        <row r="112">
          <cell r="B112" t="str">
            <v>CPU-120.4</v>
          </cell>
          <cell r="C112" t="str">
            <v>Drenagem</v>
          </cell>
          <cell r="D112" t="str">
            <v>Dissipadores</v>
          </cell>
          <cell r="E112" t="str">
            <v>CMS</v>
          </cell>
          <cell r="F112" t="str">
            <v>C</v>
          </cell>
          <cell r="G112">
            <v>45</v>
          </cell>
          <cell r="H112">
            <v>24</v>
          </cell>
          <cell r="I112" t="str">
            <v>DISSIPADOR DE ENERGIA DEB 09 - APLICÁVEL A BUEIROS E DESCIDAS - PADRÃO DNIT</v>
          </cell>
          <cell r="J112" t="str">
            <v>un</v>
          </cell>
        </row>
        <row r="113">
          <cell r="B113" t="str">
            <v>CPU-120.5</v>
          </cell>
          <cell r="C113" t="str">
            <v>Drenagem</v>
          </cell>
          <cell r="D113" t="str">
            <v>Dissipadores</v>
          </cell>
          <cell r="E113" t="str">
            <v>CMS</v>
          </cell>
          <cell r="F113" t="str">
            <v>C</v>
          </cell>
          <cell r="G113">
            <v>45</v>
          </cell>
          <cell r="H113">
            <v>24</v>
          </cell>
          <cell r="I113" t="str">
            <v>DISSIPADOR DE ENERGIA DBSCC 04 - APLICÁVEL A BSCC 2,00 X 2,00 - PADRÃO SPE</v>
          </cell>
          <cell r="J113" t="str">
            <v>un</v>
          </cell>
        </row>
        <row r="114">
          <cell r="B114" t="str">
            <v>CPU-120.6</v>
          </cell>
          <cell r="C114" t="str">
            <v>Drenagem</v>
          </cell>
          <cell r="D114" t="str">
            <v>Dissipadores</v>
          </cell>
          <cell r="E114" t="str">
            <v>CMS</v>
          </cell>
          <cell r="F114" t="str">
            <v>C</v>
          </cell>
          <cell r="G114">
            <v>45</v>
          </cell>
          <cell r="H114">
            <v>24</v>
          </cell>
          <cell r="I114" t="str">
            <v>DISSIPADOR DE ENERGIA DBSCC 11 - APLICÁVEL A BSCC 3,00 X 2,50 - PADRÃO VALEC</v>
          </cell>
          <cell r="J114" t="str">
            <v>un</v>
          </cell>
        </row>
        <row r="115">
          <cell r="B115" t="str">
            <v>CPU-120.8</v>
          </cell>
          <cell r="C115" t="str">
            <v>Drenagem</v>
          </cell>
          <cell r="D115" t="str">
            <v>Dissipadores</v>
          </cell>
          <cell r="E115" t="str">
            <v>CMS</v>
          </cell>
          <cell r="F115" t="str">
            <v>C</v>
          </cell>
          <cell r="G115">
            <v>45</v>
          </cell>
          <cell r="H115">
            <v>24</v>
          </cell>
          <cell r="I115" t="str">
            <v>DISSIPADOR DE ENERGIA DBSCC 04 - APLICÁVEL A BSCC 2,00 X 2,00 - PADRÃO VALEC</v>
          </cell>
          <cell r="J115" t="str">
            <v>un</v>
          </cell>
        </row>
        <row r="116">
          <cell r="B116" t="str">
            <v>CPU-120.9</v>
          </cell>
          <cell r="C116" t="str">
            <v>Drenagem</v>
          </cell>
          <cell r="D116" t="str">
            <v>Dissipadores</v>
          </cell>
          <cell r="E116" t="str">
            <v>CMS</v>
          </cell>
          <cell r="F116" t="str">
            <v>C</v>
          </cell>
          <cell r="G116">
            <v>45</v>
          </cell>
          <cell r="H116">
            <v>24</v>
          </cell>
          <cell r="I116" t="str">
            <v>DISSIPADOR DE ENERGIA DBSCC 07 - APLICÁVEL A BSCC 2,50 X 2,00 - PADRÃO VALEC</v>
          </cell>
          <cell r="J116" t="str">
            <v>un</v>
          </cell>
        </row>
        <row r="117">
          <cell r="B117" t="str">
            <v>CPU-120.10</v>
          </cell>
          <cell r="C117" t="str">
            <v>Drenagem</v>
          </cell>
          <cell r="D117" t="str">
            <v>Dissipadores</v>
          </cell>
          <cell r="E117" t="str">
            <v>CMS</v>
          </cell>
          <cell r="F117" t="str">
            <v>C</v>
          </cell>
          <cell r="G117">
            <v>45</v>
          </cell>
          <cell r="H117">
            <v>24</v>
          </cell>
          <cell r="I117" t="str">
            <v>DISSIPADOR DE ENERGIA DBTCC 02 - APLICÁVEL A BTCC 3,00 X 3,00 - PADRÃO VALEC</v>
          </cell>
          <cell r="J117" t="str">
            <v>un</v>
          </cell>
        </row>
        <row r="118">
          <cell r="B118" t="str">
            <v>CPU-123</v>
          </cell>
          <cell r="C118" t="str">
            <v>Drenagem</v>
          </cell>
          <cell r="D118" t="str">
            <v>Dissipadores</v>
          </cell>
          <cell r="E118" t="str">
            <v>CMS</v>
          </cell>
          <cell r="F118" t="str">
            <v>C</v>
          </cell>
          <cell r="G118">
            <v>45</v>
          </cell>
          <cell r="H118">
            <v>24</v>
          </cell>
          <cell r="I118" t="str">
            <v>DISSIPADOR DE ENERGIA DVS 01 - APLICÁVEL A VALETAS E SARJETAS - PADRÃO SPE</v>
          </cell>
          <cell r="J118" t="str">
            <v>un</v>
          </cell>
        </row>
        <row r="119">
          <cell r="B119" t="str">
            <v>CPU-124</v>
          </cell>
          <cell r="C119" t="str">
            <v>Drenagem</v>
          </cell>
          <cell r="D119" t="str">
            <v>Dissipadores</v>
          </cell>
          <cell r="E119" t="str">
            <v>CMS</v>
          </cell>
          <cell r="F119" t="str">
            <v>C</v>
          </cell>
          <cell r="G119">
            <v>45</v>
          </cell>
          <cell r="H119">
            <v>24</v>
          </cell>
          <cell r="I119" t="str">
            <v>DISSIPADOR DE ENERGIA DVS 02 - APLICÁVEL A VALETAS E SARJETAS - PADRÃO SPE</v>
          </cell>
          <cell r="J119" t="str">
            <v>un</v>
          </cell>
        </row>
        <row r="120">
          <cell r="B120" t="str">
            <v>CPU-125</v>
          </cell>
          <cell r="C120" t="str">
            <v>Drenagem</v>
          </cell>
          <cell r="D120" t="str">
            <v>Drenos</v>
          </cell>
          <cell r="E120" t="str">
            <v>CMS</v>
          </cell>
          <cell r="F120" t="str">
            <v>C</v>
          </cell>
          <cell r="G120">
            <v>45</v>
          </cell>
          <cell r="H120">
            <v>32</v>
          </cell>
          <cell r="I120" t="str">
            <v>DRENO LONGITUDINAL PROFUNDO PARA CORTES EM SOLO TIPO DPS 03-B1 - PADRÃO SPE</v>
          </cell>
          <cell r="J120" t="str">
            <v>m</v>
          </cell>
        </row>
        <row r="121">
          <cell r="B121" t="str">
            <v>CPU-126</v>
          </cell>
          <cell r="C121" t="str">
            <v>Drenagem</v>
          </cell>
          <cell r="D121" t="str">
            <v>Drenos</v>
          </cell>
          <cell r="E121" t="str">
            <v>CMS</v>
          </cell>
          <cell r="F121" t="str">
            <v>C</v>
          </cell>
          <cell r="G121">
            <v>45</v>
          </cell>
          <cell r="H121">
            <v>32</v>
          </cell>
          <cell r="I121" t="str">
            <v>DRENO LONGITUDINAL PROFUNDO PARA CORTES EM SOLO TIPO DPS 04-B1 - PADRÃO SPE</v>
          </cell>
          <cell r="J121" t="str">
            <v>m</v>
          </cell>
        </row>
        <row r="122">
          <cell r="B122" t="str">
            <v>CPU-127</v>
          </cell>
          <cell r="C122" t="str">
            <v>Drenagem</v>
          </cell>
          <cell r="D122" t="str">
            <v>Drenos</v>
          </cell>
          <cell r="E122" t="str">
            <v>CMS</v>
          </cell>
          <cell r="F122" t="str">
            <v>C</v>
          </cell>
          <cell r="G122">
            <v>45</v>
          </cell>
          <cell r="H122">
            <v>32</v>
          </cell>
          <cell r="I122" t="str">
            <v>DRENO LONGITUDINAL PROFUNDO PARA CORTES EM SOLO TIPO DPS 06-A1 - PADRÃO SPE</v>
          </cell>
          <cell r="J122" t="str">
            <v>m</v>
          </cell>
        </row>
        <row r="123">
          <cell r="B123" t="str">
            <v>CPU-128</v>
          </cell>
          <cell r="C123" t="str">
            <v>Drenagem</v>
          </cell>
          <cell r="D123" t="str">
            <v>Drenos</v>
          </cell>
          <cell r="E123" t="str">
            <v>CMS</v>
          </cell>
          <cell r="F123" t="str">
            <v>C</v>
          </cell>
          <cell r="G123">
            <v>45</v>
          </cell>
          <cell r="H123">
            <v>32</v>
          </cell>
          <cell r="I123" t="str">
            <v>DRENO SUB-HORIZONTAL DSH 01 - PADRÃO DNIT</v>
          </cell>
          <cell r="J123" t="str">
            <v>m</v>
          </cell>
        </row>
        <row r="124">
          <cell r="B124" t="str">
            <v>CPU-129</v>
          </cell>
          <cell r="C124" t="str">
            <v>Drenagem</v>
          </cell>
          <cell r="D124" t="str">
            <v>Barbacãs</v>
          </cell>
          <cell r="E124" t="str">
            <v>CMS</v>
          </cell>
          <cell r="F124" t="str">
            <v>C</v>
          </cell>
          <cell r="G124">
            <v>45</v>
          </cell>
          <cell r="H124">
            <v>32</v>
          </cell>
          <cell r="I124" t="str">
            <v>DRENO TIPO BARBACÃ EM TUBO METÁLICO Ø 75MM</v>
          </cell>
          <cell r="J124" t="str">
            <v>m</v>
          </cell>
        </row>
        <row r="125">
          <cell r="B125" t="str">
            <v>CPU-130</v>
          </cell>
          <cell r="C125" t="str">
            <v>Drenagem</v>
          </cell>
          <cell r="D125" t="str">
            <v>Drenos</v>
          </cell>
          <cell r="E125" t="str">
            <v>CMS</v>
          </cell>
          <cell r="F125" t="str">
            <v>C</v>
          </cell>
          <cell r="G125">
            <v>45</v>
          </cell>
          <cell r="H125">
            <v>32</v>
          </cell>
          <cell r="I125" t="str">
            <v>DRENO TIPO BARBACÃ EM TUBO DE PVC Ø 100MM</v>
          </cell>
          <cell r="J125" t="str">
            <v>m</v>
          </cell>
        </row>
        <row r="126">
          <cell r="B126" t="str">
            <v>CPU-132</v>
          </cell>
          <cell r="C126" t="str">
            <v>Brita e Areia</v>
          </cell>
          <cell r="D126" t="str">
            <v>Enrocamentos</v>
          </cell>
          <cell r="E126" t="str">
            <v>CMS</v>
          </cell>
          <cell r="F126" t="str">
            <v>C</v>
          </cell>
          <cell r="G126">
            <v>50</v>
          </cell>
          <cell r="H126">
            <v>20</v>
          </cell>
          <cell r="I126" t="str">
            <v>ENROCAMENTO COM PEDRA ARGAMASSADA</v>
          </cell>
          <cell r="J126" t="str">
            <v>m3</v>
          </cell>
        </row>
        <row r="127">
          <cell r="B127" t="str">
            <v>CPU-132.1</v>
          </cell>
          <cell r="C127" t="str">
            <v>Brita e Areia</v>
          </cell>
          <cell r="D127" t="str">
            <v>Enrocamentos</v>
          </cell>
          <cell r="E127" t="str">
            <v>CMS</v>
          </cell>
          <cell r="F127" t="str">
            <v>C</v>
          </cell>
          <cell r="G127">
            <v>50</v>
          </cell>
          <cell r="H127">
            <v>20</v>
          </cell>
          <cell r="I127" t="str">
            <v>EXECUÇÃO DE ENROCAMENTO PARA BACIA DE CAPTAÇÃO</v>
          </cell>
          <cell r="J127" t="str">
            <v>m3</v>
          </cell>
        </row>
        <row r="128">
          <cell r="B128" t="str">
            <v>CPU-132.2</v>
          </cell>
          <cell r="C128" t="str">
            <v>Brita e Areia</v>
          </cell>
          <cell r="D128" t="str">
            <v>Enrocamentos</v>
          </cell>
          <cell r="E128" t="str">
            <v>CMS</v>
          </cell>
          <cell r="F128" t="str">
            <v>C</v>
          </cell>
          <cell r="G128">
            <v>50</v>
          </cell>
          <cell r="H128">
            <v>5</v>
          </cell>
          <cell r="I128" t="str">
            <v>FURO 8MM (M)</v>
          </cell>
          <cell r="J128" t="str">
            <v>m</v>
          </cell>
        </row>
        <row r="129">
          <cell r="B129" t="str">
            <v>CPU-132.3</v>
          </cell>
          <cell r="C129" t="str">
            <v>Brita e Areia</v>
          </cell>
          <cell r="D129" t="str">
            <v>Enrocamentos</v>
          </cell>
          <cell r="E129" t="str">
            <v>CMS </v>
          </cell>
          <cell r="F129" t="str">
            <v>C</v>
          </cell>
          <cell r="G129">
            <v>50</v>
          </cell>
          <cell r="H129">
            <v>5</v>
          </cell>
          <cell r="I129" t="str">
            <v>ADESIVO ESTRUTURAL (KG)</v>
          </cell>
          <cell r="J129" t="str">
            <v>kg</v>
          </cell>
        </row>
        <row r="130">
          <cell r="B130" t="str">
            <v>CPU-133</v>
          </cell>
          <cell r="C130" t="str">
            <v>Brita e Areia</v>
          </cell>
          <cell r="D130" t="str">
            <v>Enrocamentos</v>
          </cell>
          <cell r="E130" t="str">
            <v>CMS</v>
          </cell>
          <cell r="F130" t="str">
            <v>C</v>
          </cell>
          <cell r="G130">
            <v>50</v>
          </cell>
          <cell r="H130">
            <v>20</v>
          </cell>
          <cell r="I130" t="str">
            <v>ENROCAMENTO COM PEDRA DE MÃO ARRUMADA</v>
          </cell>
          <cell r="J130" t="str">
            <v>m3</v>
          </cell>
        </row>
        <row r="131">
          <cell r="B131" t="str">
            <v>CPU-134.1</v>
          </cell>
          <cell r="C131" t="str">
            <v>Terraplenagem</v>
          </cell>
          <cell r="D131" t="str">
            <v>Escavação de valas</v>
          </cell>
          <cell r="E131" t="str">
            <v>CMS </v>
          </cell>
          <cell r="F131" t="str">
            <v>C</v>
          </cell>
          <cell r="G131">
            <v>50</v>
          </cell>
          <cell r="H131">
            <v>20</v>
          </cell>
          <cell r="I131" t="str">
            <v>ENROCAMENTO COM PEDRA DE MÃO LANÇADA MECANICAMENTE</v>
          </cell>
          <cell r="J131" t="str">
            <v>m3</v>
          </cell>
        </row>
        <row r="132">
          <cell r="B132" t="str">
            <v>CPU-136</v>
          </cell>
          <cell r="C132" t="str">
            <v>Drenagem</v>
          </cell>
          <cell r="D132" t="str">
            <v>Entradas d´água</v>
          </cell>
          <cell r="E132" t="str">
            <v>CMS</v>
          </cell>
          <cell r="F132" t="str">
            <v>C</v>
          </cell>
          <cell r="G132">
            <v>45</v>
          </cell>
          <cell r="H132">
            <v>16</v>
          </cell>
          <cell r="I132" t="str">
            <v>ENTRADA PARA DESCIDA D'ÁGUA EDA 01 (GREIDE CONTÍNUO)</v>
          </cell>
          <cell r="J132" t="str">
            <v>un</v>
          </cell>
        </row>
        <row r="133">
          <cell r="B133" t="str">
            <v>CPU-138</v>
          </cell>
          <cell r="C133" t="str">
            <v>Drenagem</v>
          </cell>
          <cell r="D133" t="str">
            <v>Entradas d´água</v>
          </cell>
          <cell r="E133" t="str">
            <v>CMS</v>
          </cell>
          <cell r="F133" t="str">
            <v>C</v>
          </cell>
          <cell r="G133">
            <v>45</v>
          </cell>
          <cell r="H133">
            <v>16</v>
          </cell>
          <cell r="I133" t="str">
            <v>ENTRADA PARA DESCIDA D'ÁGUA EDA 02 (PONTO BAIXO)</v>
          </cell>
          <cell r="J133" t="str">
            <v>un</v>
          </cell>
        </row>
        <row r="134">
          <cell r="B134" t="str">
            <v>CPU-139</v>
          </cell>
          <cell r="C134" t="str">
            <v>Terraplenagem</v>
          </cell>
          <cell r="D134" t="str">
            <v>Escavação de valas</v>
          </cell>
          <cell r="E134" t="str">
            <v>CMS</v>
          </cell>
          <cell r="F134" t="str">
            <v>C</v>
          </cell>
          <cell r="G134">
            <v>25</v>
          </cell>
          <cell r="H134" t="str">
            <v>05</v>
          </cell>
          <cell r="I134" t="str">
            <v>ESCAVAÇÃO MANUAL DE CAVAS OU VALAS, MATERIAL DE 1ª CATEGORIA - PROFUNDIDADE ATÉ 1,5M</v>
          </cell>
          <cell r="J134" t="str">
            <v>m3</v>
          </cell>
        </row>
        <row r="135">
          <cell r="B135" t="str">
            <v>CPU-140</v>
          </cell>
          <cell r="C135" t="str">
            <v>Terraplenagem</v>
          </cell>
          <cell r="D135" t="str">
            <v>Escavação 1ª cat</v>
          </cell>
          <cell r="E135" t="str">
            <v>CMS</v>
          </cell>
          <cell r="F135" t="str">
            <v>C</v>
          </cell>
          <cell r="G135">
            <v>25</v>
          </cell>
          <cell r="H135" t="str">
            <v>05</v>
          </cell>
          <cell r="I135" t="str">
            <v>ESCAVAÇÃO MECANIZADA DE CAVAS OU VALAS EM MATERIAL DE 1ª CATEGORIA - PROFUNDIDADE ATÉ 1,50M</v>
          </cell>
          <cell r="J135" t="str">
            <v>m3</v>
          </cell>
        </row>
        <row r="136">
          <cell r="B136" t="str">
            <v>CPU-140.1</v>
          </cell>
          <cell r="C136" t="str">
            <v>Brita e Areia</v>
          </cell>
          <cell r="D136" t="str">
            <v>Enrocamentos</v>
          </cell>
          <cell r="E136" t="str">
            <v>CMS</v>
          </cell>
          <cell r="F136" t="str">
            <v>C</v>
          </cell>
          <cell r="G136">
            <v>25</v>
          </cell>
          <cell r="H136">
            <v>50</v>
          </cell>
          <cell r="I136" t="str">
            <v>ESCAVAÇÃO PARA EXECUÇÃO DE BACIA DE CAPTAÇÃO</v>
          </cell>
          <cell r="J136" t="str">
            <v>m³</v>
          </cell>
        </row>
        <row r="137">
          <cell r="B137" t="str">
            <v>CPU-141</v>
          </cell>
          <cell r="C137" t="str">
            <v>Terraplenagem</v>
          </cell>
          <cell r="D137" t="str">
            <v>Escavação 1ª cat</v>
          </cell>
          <cell r="E137" t="str">
            <v>CMS</v>
          </cell>
          <cell r="F137" t="str">
            <v>C</v>
          </cell>
          <cell r="G137">
            <v>25</v>
          </cell>
          <cell r="H137" t="str">
            <v>05</v>
          </cell>
          <cell r="I137" t="str">
            <v>ESCAVAÇÃO MECANIZADA DE CAVAS OU VALAS EM MATERIAL DE 1ª CATEGORIA - PROFUNDIDADE ATÉ 3,00M</v>
          </cell>
          <cell r="J137" t="str">
            <v>m3</v>
          </cell>
        </row>
        <row r="138">
          <cell r="B138" t="str">
            <v>CPU-141.1</v>
          </cell>
          <cell r="C138" t="str">
            <v>Brita e Areia</v>
          </cell>
          <cell r="D138" t="str">
            <v>Enrocamentos</v>
          </cell>
          <cell r="E138" t="str">
            <v>CMS</v>
          </cell>
          <cell r="F138" t="str">
            <v>C</v>
          </cell>
          <cell r="G138">
            <v>25</v>
          </cell>
          <cell r="H138" t="str">
            <v>05</v>
          </cell>
          <cell r="I138" t="str">
            <v>ESCAVAÇÃO PARA EXECUÇÃO DE BUEIROS</v>
          </cell>
          <cell r="J138" t="str">
            <v>m³</v>
          </cell>
        </row>
        <row r="139">
          <cell r="B139" t="str">
            <v>CPU-142</v>
          </cell>
          <cell r="C139" t="str">
            <v>Terraplenagem</v>
          </cell>
          <cell r="D139" t="str">
            <v>Escavação 1ª cat</v>
          </cell>
          <cell r="E139" t="str">
            <v>CMS</v>
          </cell>
          <cell r="F139" t="str">
            <v>C</v>
          </cell>
          <cell r="G139">
            <v>25</v>
          </cell>
          <cell r="H139" t="str">
            <v>05</v>
          </cell>
          <cell r="I139" t="str">
            <v>ESCAVAÇÃO MECANIZADA DE CAVAS OU VALAS EM MATERIAL DE 1ª CATEGORIA - PROFUNDIDADE ATÉ 4,5M</v>
          </cell>
          <cell r="J139" t="str">
            <v>m3</v>
          </cell>
        </row>
        <row r="140">
          <cell r="B140" t="str">
            <v>CPU-145</v>
          </cell>
          <cell r="C140" t="str">
            <v>Terraplenagem</v>
          </cell>
          <cell r="D140" t="str">
            <v>Escavação 1ª cat</v>
          </cell>
          <cell r="E140" t="str">
            <v>CMS</v>
          </cell>
          <cell r="F140" t="str">
            <v>C</v>
          </cell>
          <cell r="G140">
            <v>25</v>
          </cell>
          <cell r="H140">
            <v>50</v>
          </cell>
          <cell r="I140" t="str">
            <v>ESCAVAÇÃO, CARGA, TRANSPORTE, DESCARGA E ESPALHAMENTO DE MATERIAL DE 1ª CATEGORIA - DMT 1000 A 1200M</v>
          </cell>
          <cell r="J140" t="str">
            <v>m3</v>
          </cell>
        </row>
        <row r="141">
          <cell r="B141" t="str">
            <v>CPU-146</v>
          </cell>
          <cell r="C141" t="str">
            <v>Terraplenagem</v>
          </cell>
          <cell r="D141" t="str">
            <v>Escavação 1ª cat</v>
          </cell>
          <cell r="E141" t="str">
            <v>CMS</v>
          </cell>
          <cell r="F141" t="str">
            <v>C</v>
          </cell>
          <cell r="G141">
            <v>25</v>
          </cell>
          <cell r="H141">
            <v>50</v>
          </cell>
          <cell r="I141" t="str">
            <v>ESCAVAÇÃO, CARGA, TRANSPORTE, DESCARGA E ESPALHAMENTO DE MATERIAL DE 1ª CATEGORIA - DMT 1200 A 1400M</v>
          </cell>
          <cell r="J141" t="str">
            <v>m3</v>
          </cell>
        </row>
        <row r="142">
          <cell r="B142" t="str">
            <v>CPU-147</v>
          </cell>
          <cell r="C142" t="str">
            <v>Terraplenagem</v>
          </cell>
          <cell r="D142" t="str">
            <v>Escavação 1ª cat</v>
          </cell>
          <cell r="E142" t="str">
            <v>CMS</v>
          </cell>
          <cell r="F142" t="str">
            <v>C</v>
          </cell>
          <cell r="G142">
            <v>25</v>
          </cell>
          <cell r="H142">
            <v>50</v>
          </cell>
          <cell r="I142" t="str">
            <v>ESCAVAÇÃO, CARGA, TRANSPORTE, DESCARGA E ESPALHAMENTO DE MATERIAL DE 1ª CATEGORIA - DMT 1400 A 1600M</v>
          </cell>
          <cell r="J142" t="str">
            <v>m3</v>
          </cell>
        </row>
        <row r="143">
          <cell r="B143" t="str">
            <v>CPU-148</v>
          </cell>
          <cell r="C143" t="str">
            <v>Terraplenagem</v>
          </cell>
          <cell r="D143" t="str">
            <v>Escavação 1ª cat</v>
          </cell>
          <cell r="E143" t="str">
            <v>CMS</v>
          </cell>
          <cell r="F143" t="str">
            <v>C</v>
          </cell>
          <cell r="G143">
            <v>25</v>
          </cell>
          <cell r="H143">
            <v>50</v>
          </cell>
          <cell r="I143" t="str">
            <v>ESCAVAÇÃO, CARGA, TRANSPORTE, DESCARGA E ESPALHAMENTO DE MATERIAL DE 1ª CATEGORIA - DMT 1600 A 1800M</v>
          </cell>
          <cell r="J143" t="str">
            <v>m3</v>
          </cell>
        </row>
        <row r="144">
          <cell r="B144" t="str">
            <v>CPU-149</v>
          </cell>
          <cell r="C144" t="str">
            <v>Terraplenagem</v>
          </cell>
          <cell r="D144" t="str">
            <v>Escavação 1ª cat</v>
          </cell>
          <cell r="E144" t="str">
            <v>CMS</v>
          </cell>
          <cell r="F144" t="str">
            <v>C</v>
          </cell>
          <cell r="G144">
            <v>25</v>
          </cell>
          <cell r="H144">
            <v>50</v>
          </cell>
          <cell r="I144" t="str">
            <v>ESCAVAÇÃO, CARGA, TRANSPORTE, DESCARGA E ESPALHAMENTO DE MATERIAL DE 1ª CATEGORIA - DMT 1800 A 2000M</v>
          </cell>
          <cell r="J144" t="str">
            <v>m3</v>
          </cell>
        </row>
        <row r="145">
          <cell r="B145" t="str">
            <v>CPU-150</v>
          </cell>
          <cell r="C145" t="str">
            <v>Terraplenagem</v>
          </cell>
          <cell r="D145" t="str">
            <v>Escavação 1ª cat</v>
          </cell>
          <cell r="E145" t="str">
            <v>CMS</v>
          </cell>
          <cell r="F145" t="str">
            <v>C</v>
          </cell>
          <cell r="G145">
            <v>25</v>
          </cell>
          <cell r="H145">
            <v>50</v>
          </cell>
          <cell r="I145" t="str">
            <v>ESCAVAÇÃO, CARGA, TRANSPORTE, DESCARGA E ESPALHAMENTO DE MATERIAL DE 1ª CATEGORIA - DMT 200 A 400M</v>
          </cell>
          <cell r="J145" t="str">
            <v>m3</v>
          </cell>
        </row>
        <row r="146">
          <cell r="B146" t="str">
            <v>CPU-151</v>
          </cell>
          <cell r="C146" t="str">
            <v>Terraplenagem</v>
          </cell>
          <cell r="D146" t="str">
            <v>Escavação 1ª cat</v>
          </cell>
          <cell r="E146" t="str">
            <v>CMS</v>
          </cell>
          <cell r="F146" t="str">
            <v>C</v>
          </cell>
          <cell r="G146">
            <v>25</v>
          </cell>
          <cell r="H146">
            <v>50</v>
          </cell>
          <cell r="I146" t="str">
            <v>ESCAVAÇÃO, CARGA, TRANSPORTE, DESCARGA E ESPALHAMENTO DE MATERIAL DE 1ª CATEGORIA - DMT 2000 A 3000M</v>
          </cell>
          <cell r="J146" t="str">
            <v>m3</v>
          </cell>
        </row>
        <row r="147">
          <cell r="B147" t="str">
            <v>CPU-152</v>
          </cell>
          <cell r="C147" t="str">
            <v>Terraplenagem</v>
          </cell>
          <cell r="D147" t="str">
            <v>Escavação 1ª cat</v>
          </cell>
          <cell r="E147" t="str">
            <v>CMS</v>
          </cell>
          <cell r="F147" t="str">
            <v>C</v>
          </cell>
          <cell r="G147">
            <v>25</v>
          </cell>
          <cell r="H147">
            <v>50</v>
          </cell>
          <cell r="I147" t="str">
            <v>ESCAVAÇÃO, CARGA, TRANSPORTE, DESCARGA E ESPALHAMENTO DE MATERIAL DE 1ª CATEGORIA - DMT 3000 A 5000M</v>
          </cell>
          <cell r="J147" t="str">
            <v>m3</v>
          </cell>
        </row>
        <row r="148">
          <cell r="B148" t="str">
            <v>CPU-153</v>
          </cell>
          <cell r="C148" t="str">
            <v>Terraplenagem</v>
          </cell>
          <cell r="D148" t="str">
            <v>Escavação 1ª cat</v>
          </cell>
          <cell r="E148" t="str">
            <v>CMS</v>
          </cell>
          <cell r="F148" t="str">
            <v>C</v>
          </cell>
          <cell r="G148">
            <v>25</v>
          </cell>
          <cell r="H148">
            <v>50</v>
          </cell>
          <cell r="I148" t="str">
            <v>ESCAVAÇÃO, CARGA, TRANSPORTE, DESCARGA E ESPALHAMENTO DE MATERIAL DE 1ª CATEGORIA - DMT 400 A 600M</v>
          </cell>
          <cell r="J148" t="str">
            <v>m3</v>
          </cell>
        </row>
        <row r="149">
          <cell r="B149" t="str">
            <v>CPU-154</v>
          </cell>
          <cell r="C149" t="str">
            <v>Terraplenagem</v>
          </cell>
          <cell r="D149" t="str">
            <v>Escavação 1ª cat</v>
          </cell>
          <cell r="E149" t="str">
            <v>CMS</v>
          </cell>
          <cell r="F149" t="str">
            <v>C</v>
          </cell>
          <cell r="G149">
            <v>25</v>
          </cell>
          <cell r="H149">
            <v>50</v>
          </cell>
          <cell r="I149" t="str">
            <v>ESCAVAÇÃO, CARGA, TRANSPORTE, DESCARGA E ESPALHAMENTO DE MATERIAL DE 1ª CATEGORIA - DMT 50 A 200M</v>
          </cell>
          <cell r="J149" t="str">
            <v>m3</v>
          </cell>
        </row>
        <row r="150">
          <cell r="B150" t="str">
            <v>CPU-155</v>
          </cell>
          <cell r="C150" t="str">
            <v>Terraplenagem</v>
          </cell>
          <cell r="D150" t="str">
            <v>Escavação 1ª cat</v>
          </cell>
          <cell r="E150" t="str">
            <v>CMS</v>
          </cell>
          <cell r="F150" t="str">
            <v>C</v>
          </cell>
          <cell r="G150">
            <v>25</v>
          </cell>
          <cell r="H150">
            <v>50</v>
          </cell>
          <cell r="I150" t="str">
            <v>ESCAVAÇÃO, CARGA, TRANSPORTE, DESCARGA E ESPALHAMENTO DE MATERIAL DE 1ª CATEGORIA - DMT 600 A 800M</v>
          </cell>
          <cell r="J150" t="str">
            <v>m3</v>
          </cell>
        </row>
        <row r="151">
          <cell r="B151" t="str">
            <v>CPU-156</v>
          </cell>
          <cell r="C151" t="str">
            <v>Terraplenagem</v>
          </cell>
          <cell r="D151" t="str">
            <v>Escavação 1ª cat</v>
          </cell>
          <cell r="E151" t="str">
            <v>CMS</v>
          </cell>
          <cell r="F151" t="str">
            <v>C</v>
          </cell>
          <cell r="G151">
            <v>25</v>
          </cell>
          <cell r="H151">
            <v>50</v>
          </cell>
          <cell r="I151" t="str">
            <v>ESCAVAÇÃO, CARGA, TRANSPORTE, DESCARGA E ESPALHAMENTO DE MATERIAL DE 1ª CATEGORIA - DMT 800 A 1000M</v>
          </cell>
          <cell r="J151" t="str">
            <v>m3</v>
          </cell>
        </row>
        <row r="152">
          <cell r="B152" t="str">
            <v>CPU-157</v>
          </cell>
          <cell r="C152" t="str">
            <v>Terraplenagem</v>
          </cell>
          <cell r="D152" t="str">
            <v>Escavação 1ª cat</v>
          </cell>
          <cell r="E152" t="str">
            <v>CMS</v>
          </cell>
          <cell r="F152" t="str">
            <v>C</v>
          </cell>
          <cell r="G152">
            <v>25</v>
          </cell>
          <cell r="H152">
            <v>50</v>
          </cell>
          <cell r="I152" t="str">
            <v>ESCAVAÇÃO, CARGA, TRANSPORTE, DESCARGA E ESPALHAMENTO DE MATERIAL DE 1ª CATEGORIA - DMT ATÉ 50M</v>
          </cell>
          <cell r="J152" t="str">
            <v>m3</v>
          </cell>
        </row>
        <row r="153">
          <cell r="B153" t="str">
            <v>CPU-158</v>
          </cell>
          <cell r="C153" t="str">
            <v>Terraplenagem</v>
          </cell>
          <cell r="D153" t="str">
            <v>Escavação 2ª cat</v>
          </cell>
          <cell r="E153" t="str">
            <v>CMS</v>
          </cell>
          <cell r="F153" t="str">
            <v>C</v>
          </cell>
          <cell r="G153">
            <v>25</v>
          </cell>
          <cell r="H153">
            <v>50</v>
          </cell>
          <cell r="I153" t="str">
            <v>ESCAVAÇÃO, CARGA, TRANSPORTE, DESCARGA E ESPALHAMENTO DE MATERIAL DE 2ª CATEGORIA - DMT 1800 A 2000M</v>
          </cell>
          <cell r="J153" t="str">
            <v>m3</v>
          </cell>
        </row>
        <row r="154">
          <cell r="B154" t="str">
            <v>CPU-159</v>
          </cell>
          <cell r="C154" t="str">
            <v>Terraplenagem</v>
          </cell>
          <cell r="D154" t="str">
            <v>Escavação 2ª cat</v>
          </cell>
          <cell r="E154" t="str">
            <v>CMS</v>
          </cell>
          <cell r="F154" t="str">
            <v>C</v>
          </cell>
          <cell r="G154">
            <v>25</v>
          </cell>
          <cell r="H154">
            <v>50</v>
          </cell>
          <cell r="I154" t="str">
            <v>ESCAVAÇÃO, CARGA, TRANSPORTE, DESCARGA E ESPALHAMENTO DE MATERIAL DE 2ª CATEGORIA - DMT 2000 A 3000M</v>
          </cell>
          <cell r="J154" t="str">
            <v>m3</v>
          </cell>
        </row>
        <row r="155">
          <cell r="B155" t="str">
            <v>CPU-160</v>
          </cell>
          <cell r="C155" t="str">
            <v>Terraplenagem</v>
          </cell>
          <cell r="D155" t="str">
            <v>Escavação Solo mole</v>
          </cell>
          <cell r="E155" t="str">
            <v>CMS</v>
          </cell>
          <cell r="F155" t="str">
            <v>C</v>
          </cell>
          <cell r="G155">
            <v>25</v>
          </cell>
          <cell r="H155">
            <v>50</v>
          </cell>
          <cell r="I155" t="str">
            <v>ESCAVAÇÃO, CARGA, TRANSPORTE, DESCARGA E ESPALHAMENTO DE SOLO MOLE - DMT ATÉ 1000M</v>
          </cell>
          <cell r="J155" t="str">
            <v>m3</v>
          </cell>
        </row>
        <row r="156">
          <cell r="B156" t="str">
            <v>CPU-163</v>
          </cell>
          <cell r="C156" t="str">
            <v>Proteção de taludes</v>
          </cell>
          <cell r="D156" t="str">
            <v>Enrocamentos</v>
          </cell>
          <cell r="E156" t="str">
            <v>CMS</v>
          </cell>
          <cell r="F156" t="str">
            <v>C</v>
          </cell>
          <cell r="G156">
            <v>50</v>
          </cell>
          <cell r="H156">
            <v>20</v>
          </cell>
          <cell r="I156" t="str">
            <v>EXECUÇÃO DE ENROCAMENTO DE PROTEÇÃO DE TALUDES DE ATERROS NOS ENCONTROS DAS OAE'S (GOIÁS)</v>
          </cell>
          <cell r="J156" t="str">
            <v>m3</v>
          </cell>
        </row>
        <row r="157">
          <cell r="B157" t="str">
            <v>CPU-164</v>
          </cell>
          <cell r="C157" t="str">
            <v>Fundações</v>
          </cell>
          <cell r="D157" t="str">
            <v>Prova de carga</v>
          </cell>
          <cell r="E157" t="str">
            <v>CMS</v>
          </cell>
          <cell r="F157" t="str">
            <v>C</v>
          </cell>
          <cell r="G157" t="str">
            <v>60</v>
          </cell>
          <cell r="H157" t="str">
            <v>90</v>
          </cell>
          <cell r="I157" t="str">
            <v>EXECUÇÃO DE ENSAIO DE CARREGAMENTO DINÂMICO, INCLUSIVE O FORNECIMENTO DE TODOS OS MATERIAIS E PRAPARAÇÃO DO TOPO DAS ESTACAS</v>
          </cell>
          <cell r="J157" t="str">
            <v>un</v>
          </cell>
        </row>
        <row r="158">
          <cell r="B158" t="str">
            <v>CPU-165</v>
          </cell>
          <cell r="C158" t="str">
            <v>Fundações</v>
          </cell>
          <cell r="D158" t="str">
            <v>Prova de carga</v>
          </cell>
          <cell r="E158" t="str">
            <v>CMS</v>
          </cell>
          <cell r="F158" t="str">
            <v>C</v>
          </cell>
          <cell r="G158" t="str">
            <v>60</v>
          </cell>
          <cell r="H158" t="str">
            <v>90</v>
          </cell>
          <cell r="I158" t="str">
            <v>EXECUÇÃO DE ENSAIO DE PIT, INCLUSIVE O FORNECIMENTO DE TODOS OS MATERIAIS</v>
          </cell>
          <cell r="J158" t="str">
            <v>un</v>
          </cell>
        </row>
        <row r="159">
          <cell r="B159" t="str">
            <v>CPU-166</v>
          </cell>
          <cell r="C159" t="str">
            <v>Fundações</v>
          </cell>
          <cell r="D159" t="str">
            <v>Estacas-raiz</v>
          </cell>
          <cell r="E159" t="str">
            <v>CMS</v>
          </cell>
          <cell r="F159" t="str">
            <v>C</v>
          </cell>
          <cell r="G159">
            <v>60</v>
          </cell>
          <cell r="H159">
            <v>50</v>
          </cell>
          <cell r="I159" t="str">
            <v>EXECUÇÃO DE ESTACA EM ROCHA, INCLUSIVE O FORNECIMENTO DE TODOS OS MATERIAIS (EXCETO O FORNECIMENTO E MONTAGEM DA ARMADURA) - TIPO RAIZ Ø 305MM</v>
          </cell>
          <cell r="J159" t="str">
            <v>m</v>
          </cell>
        </row>
        <row r="160">
          <cell r="B160" t="str">
            <v>CPU-167</v>
          </cell>
          <cell r="C160" t="str">
            <v>Fundações</v>
          </cell>
          <cell r="D160" t="str">
            <v>Estacas-raiz</v>
          </cell>
          <cell r="E160" t="str">
            <v>CMS</v>
          </cell>
          <cell r="F160" t="str">
            <v>C</v>
          </cell>
          <cell r="G160">
            <v>60</v>
          </cell>
          <cell r="H160">
            <v>50</v>
          </cell>
          <cell r="I160" t="str">
            <v>EXECUÇÃO DE ESTACA EM SOLO, INCLUSIVE O FORNECIMENTO DE TODOS OS MATERIAIS (EXCETO O FORNECIMENTO E MONTAGEM DA ARMADURA) - TIPO RAIZ Ø 410MM</v>
          </cell>
          <cell r="J160" t="str">
            <v>m</v>
          </cell>
        </row>
        <row r="161">
          <cell r="B161" t="str">
            <v>CPU-168</v>
          </cell>
          <cell r="C161" t="str">
            <v>Fundações</v>
          </cell>
          <cell r="D161" t="str">
            <v>Estacas-raiz</v>
          </cell>
          <cell r="E161" t="str">
            <v>CMS</v>
          </cell>
          <cell r="F161" t="str">
            <v>C</v>
          </cell>
          <cell r="G161">
            <v>60</v>
          </cell>
          <cell r="H161">
            <v>50</v>
          </cell>
          <cell r="I161" t="str">
            <v>EXECUÇÃO DE ESTACA INCLINADA 15° EM ROCHA, INCLUSIVE O FORNECIMENTO DE TODOS OS MATERIAIS (EXCETO O FORNECIMENTO E MONTAGEM DA ARMADURA) - TIPO RAIZ Ø 305MM</v>
          </cell>
          <cell r="J161" t="str">
            <v>m</v>
          </cell>
        </row>
        <row r="162">
          <cell r="B162" t="str">
            <v>CPU-169</v>
          </cell>
          <cell r="C162" t="str">
            <v>Fundações</v>
          </cell>
          <cell r="D162" t="str">
            <v>Estacas-raiz</v>
          </cell>
          <cell r="E162" t="str">
            <v>CMS</v>
          </cell>
          <cell r="F162" t="str">
            <v>C</v>
          </cell>
          <cell r="G162">
            <v>60</v>
          </cell>
          <cell r="H162">
            <v>50</v>
          </cell>
          <cell r="I162" t="str">
            <v>EXECUÇÃO DE ESTACA INCLINADA 15° EM SOLO, INCLUSIVE O FORNECIMENTO DE TODOS OS MATERIAIS (EXCETO O FORNECIMENTO E MONTAGEM DA ARMADURA) - TIPO RAIZ Ø 410MM</v>
          </cell>
          <cell r="J162" t="str">
            <v>m</v>
          </cell>
        </row>
        <row r="163">
          <cell r="B163" t="str">
            <v>CPU-170</v>
          </cell>
          <cell r="C163" t="str">
            <v>Serviços Complementares</v>
          </cell>
          <cell r="D163" t="str">
            <v>Sinalização vertical</v>
          </cell>
          <cell r="E163" t="str">
            <v>CMS</v>
          </cell>
          <cell r="F163" t="str">
            <v>C</v>
          </cell>
          <cell r="G163">
            <v>95</v>
          </cell>
          <cell r="H163">
            <v>20</v>
          </cell>
          <cell r="I163" t="str">
            <v>EXECUÇÃO DE PINTURA DE LINHAS COM RESINA ACRÍLICA COM 0,6MM DE ESPESSURA, INCLUINDO FORNECIMENTO E TRANSPORTE DE TODOS OS MATERIAIS, LARGURA DE 10CM</v>
          </cell>
          <cell r="J163" t="str">
            <v>m</v>
          </cell>
        </row>
        <row r="164">
          <cell r="B164" t="str">
            <v>CPU-171</v>
          </cell>
          <cell r="C164" t="str">
            <v>Fundações</v>
          </cell>
          <cell r="D164" t="str">
            <v>Prova de carga</v>
          </cell>
          <cell r="E164" t="str">
            <v>CMS</v>
          </cell>
          <cell r="F164" t="str">
            <v>C</v>
          </cell>
          <cell r="G164" t="str">
            <v>60</v>
          </cell>
          <cell r="H164" t="str">
            <v>90</v>
          </cell>
          <cell r="I164" t="str">
            <v>EXECUÇÃO DE PROVA DE CARGA ESTÁTICA CONVENCIONAL PARA CARGAS DE 2.000KN, INCLUSIVE O FORNECIMENTO DE TODOS OS MATERIAIS, EQUIPAMENTOS E SISTEMA DE REAÇÃO. </v>
          </cell>
          <cell r="J164" t="str">
            <v>un</v>
          </cell>
        </row>
        <row r="165">
          <cell r="B165" t="str">
            <v>CPU-172</v>
          </cell>
          <cell r="C165" t="str">
            <v>Fundações</v>
          </cell>
          <cell r="D165" t="str">
            <v>Prova de carga</v>
          </cell>
          <cell r="E165" t="str">
            <v>CMS</v>
          </cell>
          <cell r="F165" t="str">
            <v>C</v>
          </cell>
          <cell r="G165" t="str">
            <v>60</v>
          </cell>
          <cell r="H165" t="str">
            <v>90</v>
          </cell>
          <cell r="I165" t="str">
            <v>EXECUÇÃO DO BLOCO DE COROAMENTO EM CONCRETO ARMADO PARA ENSAIO DINÂMICO</v>
          </cell>
          <cell r="J165" t="str">
            <v>vb</v>
          </cell>
        </row>
        <row r="166">
          <cell r="B166" t="str">
            <v>CPU-173</v>
          </cell>
          <cell r="C166" t="str">
            <v>Estruturas de Concreto</v>
          </cell>
          <cell r="D166" t="str">
            <v>Pré-moldados</v>
          </cell>
          <cell r="E166" t="str">
            <v>CMS</v>
          </cell>
          <cell r="F166" t="str">
            <v>C</v>
          </cell>
          <cell r="G166">
            <v>65</v>
          </cell>
          <cell r="H166">
            <v>20</v>
          </cell>
          <cell r="I166" t="str">
            <v>FABRICAÇÃO, TRANSPORTE E MONTAGEM DE ELEMENTOS PRÉ-MOLDADOS DE CONCRETO, INCLUSIVE FORNECIMENTO DE MATERIAIS. ADUELAS</v>
          </cell>
          <cell r="J166" t="str">
            <v>m3</v>
          </cell>
        </row>
        <row r="167">
          <cell r="B167" t="str">
            <v>CPU-174</v>
          </cell>
          <cell r="C167" t="str">
            <v>Estruturas de Concreto</v>
          </cell>
          <cell r="D167" t="str">
            <v>Pré-moldados</v>
          </cell>
          <cell r="E167" t="str">
            <v>CMS</v>
          </cell>
          <cell r="F167" t="str">
            <v>C</v>
          </cell>
          <cell r="G167">
            <v>65</v>
          </cell>
          <cell r="H167">
            <v>20</v>
          </cell>
          <cell r="I167" t="str">
            <v>FABRICAÇÃO, TRANSPORTE E MONTAGEM DE ELEMENTOS PRÉ-MOLDADOS DE CONCRETO, INCLUSIVE FORNECIMENTO DE MATERIAIS. LAJES COM FCK = 35 MPA.</v>
          </cell>
          <cell r="J167" t="str">
            <v>m3</v>
          </cell>
        </row>
        <row r="168">
          <cell r="B168" t="str">
            <v>CPU-175</v>
          </cell>
          <cell r="C168" t="str">
            <v>Estruturas de Concreto</v>
          </cell>
          <cell r="D168" t="str">
            <v>Pré-moldados</v>
          </cell>
          <cell r="E168" t="str">
            <v>CMS</v>
          </cell>
          <cell r="F168" t="str">
            <v>C</v>
          </cell>
          <cell r="G168">
            <v>65</v>
          </cell>
          <cell r="H168">
            <v>20</v>
          </cell>
          <cell r="I168" t="str">
            <v>FABRICAÇÃO, TRANSPORTE E MONTAGEM DE ELEMENTOS PRÉ-MOLDADOS DE CONCRETO, INCLUSIVE FORNECIMENTO DE MATERIAIS. LAJOTAS SOBRE VIGAS CANALETAS  FCK = 30 MPA.</v>
          </cell>
          <cell r="J168" t="str">
            <v>m3</v>
          </cell>
        </row>
        <row r="169">
          <cell r="B169" t="str">
            <v>CPU-176</v>
          </cell>
          <cell r="C169" t="str">
            <v>Estruturas de Concreto</v>
          </cell>
          <cell r="D169" t="str">
            <v>Pré-moldados</v>
          </cell>
          <cell r="E169" t="str">
            <v>CMS</v>
          </cell>
          <cell r="F169" t="str">
            <v>C</v>
          </cell>
          <cell r="G169">
            <v>65</v>
          </cell>
          <cell r="H169">
            <v>20</v>
          </cell>
          <cell r="I169" t="str">
            <v>FABRICAÇÃO, TRANSPORTE E MONTAGEM DE ELEMENTOS PRÉ-MOLDADOS DE CONCRETO, INCLUSIVE FORNECIMENTO DE MATERIAIS. TRAVESSAS</v>
          </cell>
          <cell r="J169" t="str">
            <v>m3</v>
          </cell>
        </row>
        <row r="170">
          <cell r="B170" t="str">
            <v>CPU-177</v>
          </cell>
          <cell r="C170" t="str">
            <v>Estruturas de Concreto</v>
          </cell>
          <cell r="D170" t="str">
            <v>Pré-moldados</v>
          </cell>
          <cell r="E170" t="str">
            <v>CMS</v>
          </cell>
          <cell r="F170" t="str">
            <v>C</v>
          </cell>
          <cell r="G170">
            <v>65</v>
          </cell>
          <cell r="H170">
            <v>20</v>
          </cell>
          <cell r="I170" t="str">
            <v>FABRICAÇÃO, TRANSPORTE E MONTAGEM DE ELEMENTOS PRÉ-MOLDADOS DE CONCRETO, INCLUSIVE FORNECIMENTO DE MATERIAIS. VIGAS CANALETAS COM FCK = 30 MPA.</v>
          </cell>
          <cell r="J170" t="str">
            <v>m3</v>
          </cell>
        </row>
        <row r="171">
          <cell r="B171" t="str">
            <v>CPU-179</v>
          </cell>
          <cell r="C171" t="str">
            <v>Drenagem</v>
          </cell>
          <cell r="D171" t="str">
            <v>Sarjetas</v>
          </cell>
          <cell r="E171" t="str">
            <v>CMS</v>
          </cell>
          <cell r="F171" t="str">
            <v>C</v>
          </cell>
          <cell r="G171">
            <v>65</v>
          </cell>
          <cell r="H171" t="str">
            <v>05</v>
          </cell>
          <cell r="I171" t="str">
            <v>FORMA PLANA COM COMPENSADO RESINADO PARA ESTRUTURA DE FUNDAÇÃO, INCLUSIVE ESCORAMENTO DE ESTRUTURAS VERTICAIS</v>
          </cell>
          <cell r="J171" t="str">
            <v>m²</v>
          </cell>
        </row>
        <row r="172">
          <cell r="B172" t="str">
            <v>CPU-180</v>
          </cell>
          <cell r="C172" t="str">
            <v>Drenagem</v>
          </cell>
          <cell r="D172" t="str">
            <v>Drenos</v>
          </cell>
          <cell r="E172" t="str">
            <v>CMS </v>
          </cell>
          <cell r="F172" t="str">
            <v>C</v>
          </cell>
          <cell r="G172">
            <v>45</v>
          </cell>
          <cell r="H172">
            <v>32</v>
          </cell>
          <cell r="I172" t="str">
            <v>BRITA 1 (CAMADA DE PROTEÇÃO PARA MANTA GEOTÊXTIL NOS DRENOS DE TRANSIÇÃO)</v>
          </cell>
          <cell r="J172" t="str">
            <v>m³</v>
          </cell>
        </row>
        <row r="173">
          <cell r="B173" t="str">
            <v>CPU-181</v>
          </cell>
          <cell r="C173" t="str">
            <v>Brita e Areia</v>
          </cell>
          <cell r="D173" t="str">
            <v>Enrocamentos</v>
          </cell>
          <cell r="E173" t="str">
            <v>CMS </v>
          </cell>
          <cell r="F173" t="str">
            <v>C</v>
          </cell>
          <cell r="G173">
            <v>45</v>
          </cell>
          <cell r="H173">
            <v>32</v>
          </cell>
          <cell r="I173" t="str">
            <v>FORMA COM ESTRUTURA EM MADEIRA - FORNECIMENTO E APLICAÇÃO</v>
          </cell>
          <cell r="J173" t="str">
            <v>m²</v>
          </cell>
        </row>
        <row r="174">
          <cell r="B174" t="str">
            <v>CPU-213</v>
          </cell>
          <cell r="C174" t="str">
            <v>Estruturas de Concreto</v>
          </cell>
          <cell r="D174" t="str">
            <v>Graute</v>
          </cell>
          <cell r="E174" t="str">
            <v>CMS</v>
          </cell>
          <cell r="F174" t="str">
            <v>C</v>
          </cell>
          <cell r="G174">
            <v>65</v>
          </cell>
          <cell r="H174">
            <v>45</v>
          </cell>
          <cell r="I174" t="str">
            <v>FORNECIMENTO E APLICAÇÃO DE GROUTE À BASE DE CIMENTO, DE RETRAÇÃO CONTROLADA, PARA NIVELAMENTO, REGULARIZAÇÃO OU ENCHIMENTO</v>
          </cell>
          <cell r="J174" t="str">
            <v>m3</v>
          </cell>
        </row>
        <row r="175">
          <cell r="B175" t="str">
            <v>CPU-214</v>
          </cell>
          <cell r="C175" t="str">
            <v>Estruturas de Concreto</v>
          </cell>
          <cell r="D175" t="str">
            <v>Juntas</v>
          </cell>
          <cell r="E175" t="str">
            <v>CMS</v>
          </cell>
          <cell r="F175" t="str">
            <v>C</v>
          </cell>
          <cell r="G175">
            <v>65</v>
          </cell>
          <cell r="H175">
            <v>35</v>
          </cell>
          <cell r="I175" t="str">
            <v>FORNECIMENTO E APLICAÇÃO DE JUNTA METÁLICA</v>
          </cell>
          <cell r="J175" t="str">
            <v>kg</v>
          </cell>
        </row>
        <row r="176">
          <cell r="B176" t="str">
            <v>CPU-215</v>
          </cell>
          <cell r="C176" t="str">
            <v>Estruturas de Concreto</v>
          </cell>
          <cell r="D176" t="str">
            <v>Aparelhos de Apoio</v>
          </cell>
          <cell r="E176" t="str">
            <v>CMS</v>
          </cell>
          <cell r="F176" t="str">
            <v>C</v>
          </cell>
          <cell r="G176">
            <v>65</v>
          </cell>
          <cell r="H176">
            <v>55</v>
          </cell>
          <cell r="I176" t="str">
            <v>FORNECIMENTO E ASSENTAMENTO DE APARELHO DE APOIO METÁLICO ELASTOMÉRICO TIPO VF3500</v>
          </cell>
          <cell r="J176" t="str">
            <v>un</v>
          </cell>
        </row>
        <row r="177">
          <cell r="B177" t="str">
            <v>CPU-216</v>
          </cell>
          <cell r="C177" t="str">
            <v>Estruturas de Concreto</v>
          </cell>
          <cell r="D177" t="str">
            <v>Aparelhos de Apoio</v>
          </cell>
          <cell r="E177" t="str">
            <v>CMS</v>
          </cell>
          <cell r="F177" t="str">
            <v>C</v>
          </cell>
          <cell r="G177">
            <v>65</v>
          </cell>
          <cell r="H177">
            <v>55</v>
          </cell>
          <cell r="I177" t="str">
            <v>FORNECIMENTO E ASSENTAMENTO DE APARELHO DE APOIO METÁLICO ELASTOMÉRICO TIPO VM3500</v>
          </cell>
          <cell r="J177" t="str">
            <v>un</v>
          </cell>
        </row>
        <row r="178">
          <cell r="B178" t="str">
            <v>CPU-217</v>
          </cell>
          <cell r="C178" t="str">
            <v>Estruturas de Concreto</v>
          </cell>
          <cell r="D178" t="str">
            <v>Aparelhos de Apoio</v>
          </cell>
          <cell r="E178" t="str">
            <v>CMS</v>
          </cell>
          <cell r="F178" t="str">
            <v>C</v>
          </cell>
          <cell r="G178">
            <v>65</v>
          </cell>
          <cell r="H178">
            <v>55</v>
          </cell>
          <cell r="I178" t="str">
            <v>FORNECIMENTO E ASSENTAMENTO DE APARELHO DE APOIO METÁLICO ELASTOMÉRICO TIPO VU3500</v>
          </cell>
          <cell r="J178" t="str">
            <v>un</v>
          </cell>
        </row>
        <row r="179">
          <cell r="B179" t="str">
            <v>CPU-218</v>
          </cell>
          <cell r="C179" t="str">
            <v>Serviços Complementares</v>
          </cell>
          <cell r="D179" t="str">
            <v>Defensas metálicas</v>
          </cell>
          <cell r="E179" t="str">
            <v>CMS</v>
          </cell>
          <cell r="F179" t="str">
            <v>C</v>
          </cell>
          <cell r="G179">
            <v>95</v>
          </cell>
          <cell r="H179">
            <v>20</v>
          </cell>
          <cell r="I179" t="str">
            <v>FORNECIMENTO E INSTALAÇÃO DE DEFENSA SEMIMALEÁVEL, SIMPLES</v>
          </cell>
          <cell r="J179" t="str">
            <v>m</v>
          </cell>
        </row>
        <row r="180">
          <cell r="B180" t="str">
            <v>CPU-219</v>
          </cell>
          <cell r="C180" t="str">
            <v>Drenagem</v>
          </cell>
          <cell r="D180" t="str">
            <v>Geotêxtil</v>
          </cell>
          <cell r="E180" t="str">
            <v>CMS</v>
          </cell>
          <cell r="F180" t="str">
            <v>C</v>
          </cell>
          <cell r="G180">
            <v>45</v>
          </cell>
          <cell r="H180">
            <v>80</v>
          </cell>
          <cell r="I180" t="str">
            <v>FORNECIMENTO E INSTALAÇÃO DE FILTRO EM MANTA GEOTÊXTIL </v>
          </cell>
          <cell r="J180" t="str">
            <v>m2</v>
          </cell>
        </row>
        <row r="181">
          <cell r="B181" t="str">
            <v>CPU-220</v>
          </cell>
          <cell r="C181" t="str">
            <v>Serviços Complementares</v>
          </cell>
          <cell r="D181" t="str">
            <v>Guarda-corpo</v>
          </cell>
          <cell r="E181" t="str">
            <v>CMS</v>
          </cell>
          <cell r="F181" t="str">
            <v>C</v>
          </cell>
          <cell r="G181">
            <v>95</v>
          </cell>
          <cell r="H181">
            <v>20</v>
          </cell>
          <cell r="I181" t="str">
            <v>FORNECIMENTO E INSTALAÇÃO DE GUARDA CORPO TUBULAR, CONFORME PROJETO PADRÃO</v>
          </cell>
          <cell r="J181" t="str">
            <v>m</v>
          </cell>
        </row>
        <row r="182">
          <cell r="B182" t="str">
            <v>CPU-221</v>
          </cell>
          <cell r="C182" t="str">
            <v>Drenagem</v>
          </cell>
          <cell r="D182" t="str">
            <v>Drenos</v>
          </cell>
          <cell r="E182" t="str">
            <v>CMS </v>
          </cell>
          <cell r="F182" t="str">
            <v>C</v>
          </cell>
          <cell r="G182">
            <v>45</v>
          </cell>
          <cell r="H182">
            <v>32</v>
          </cell>
          <cell r="I182" t="e">
            <v>#VALUE!</v>
          </cell>
          <cell r="J182" t="str">
            <v>m2</v>
          </cell>
        </row>
        <row r="183">
          <cell r="B183" t="str">
            <v>CPU-221.1</v>
          </cell>
          <cell r="C183" t="str">
            <v>Proteção de taludes</v>
          </cell>
          <cell r="D183" t="str">
            <v>Geotêxtil</v>
          </cell>
          <cell r="E183" t="str">
            <v>CMS</v>
          </cell>
          <cell r="F183" t="str">
            <v>C</v>
          </cell>
          <cell r="G183">
            <v>45</v>
          </cell>
          <cell r="H183">
            <v>80</v>
          </cell>
          <cell r="I183" t="e">
            <v>#VALUE!</v>
          </cell>
          <cell r="J183" t="str">
            <v>m²</v>
          </cell>
        </row>
        <row r="184">
          <cell r="B184" t="str">
            <v>CPU-222</v>
          </cell>
          <cell r="C184" t="str">
            <v>Serviços Complementares</v>
          </cell>
          <cell r="D184" t="str">
            <v>Mata-burros</v>
          </cell>
          <cell r="E184" t="str">
            <v>CMS</v>
          </cell>
          <cell r="F184" t="str">
            <v>C</v>
          </cell>
          <cell r="G184">
            <v>95</v>
          </cell>
          <cell r="H184">
            <v>20</v>
          </cell>
          <cell r="I184" t="str">
            <v>FORNECIMENTO E INSTALAÇÃO DE MATA-BURRO</v>
          </cell>
          <cell r="J184" t="str">
            <v>un</v>
          </cell>
        </row>
        <row r="185">
          <cell r="B185" t="str">
            <v>CPU-223</v>
          </cell>
          <cell r="C185" t="str">
            <v>Serviços Complementares</v>
          </cell>
          <cell r="D185" t="str">
            <v>Sinalização vertical</v>
          </cell>
          <cell r="E185" t="str">
            <v>CMS</v>
          </cell>
          <cell r="F185" t="str">
            <v>C</v>
          </cell>
          <cell r="G185">
            <v>95</v>
          </cell>
          <cell r="H185">
            <v>20</v>
          </cell>
          <cell r="I185" t="str">
            <v>FORNECIMENTO E INSTALAÇÃO DE PLACAS REFLETIVAS LATERAIS, COM FUNDO, DIZERES, SÍMBOLOS E TARJAS, EM PELÍCULAS REFLETIVAS TIPO 1, INCLUINDO O FORNECIMENTO E TRANSPORTE DE TODOS OS MATERIAIS, INCLUSIVE POSTES DE SUSTENTAÇÃO, QUALQUER FORMATO</v>
          </cell>
          <cell r="J185" t="str">
            <v>m2</v>
          </cell>
        </row>
        <row r="186">
          <cell r="B186" t="str">
            <v>CPU-224</v>
          </cell>
          <cell r="C186" t="str">
            <v>Serviços Complementares</v>
          </cell>
          <cell r="D186" t="str">
            <v>Porteiras</v>
          </cell>
          <cell r="E186" t="str">
            <v>CMS</v>
          </cell>
          <cell r="F186" t="str">
            <v>C</v>
          </cell>
          <cell r="G186">
            <v>95</v>
          </cell>
          <cell r="H186">
            <v>20</v>
          </cell>
          <cell r="I186" t="str">
            <v>FORNECIMENTO E INSTALAÇÃO DE PORTEIRA</v>
          </cell>
          <cell r="J186" t="str">
            <v>un</v>
          </cell>
        </row>
        <row r="187">
          <cell r="B187" t="str">
            <v>CPU-226</v>
          </cell>
          <cell r="C187" t="str">
            <v>Drenagem</v>
          </cell>
          <cell r="D187" t="str">
            <v>Drenos</v>
          </cell>
          <cell r="E187" t="str">
            <v>CMS </v>
          </cell>
          <cell r="F187" t="str">
            <v>C</v>
          </cell>
          <cell r="G187">
            <v>45</v>
          </cell>
          <cell r="H187">
            <v>32</v>
          </cell>
          <cell r="I187" t="str">
            <v>FORNECIMENTO, ESPALHAMENTO E COMPACTAÇÃO DE AREIA MÉDIA A GROSSA (PADRÃO DER-SP)</v>
          </cell>
          <cell r="J187" t="str">
            <v>m3</v>
          </cell>
        </row>
        <row r="188">
          <cell r="B188" t="str">
            <v>CPU-228</v>
          </cell>
          <cell r="C188" t="str">
            <v>Interferências</v>
          </cell>
          <cell r="D188" t="str">
            <v>Rede de energia</v>
          </cell>
          <cell r="E188" t="str">
            <v>CMS</v>
          </cell>
          <cell r="F188" t="str">
            <v>C</v>
          </cell>
          <cell r="G188" t="str">
            <v>97</v>
          </cell>
          <cell r="H188" t="str">
            <v>00</v>
          </cell>
          <cell r="I188" t="e">
            <v>#VALUE!</v>
          </cell>
          <cell r="J188" t="str">
            <v>km</v>
          </cell>
        </row>
        <row r="189">
          <cell r="B189" t="str">
            <v>CPU-229</v>
          </cell>
          <cell r="C189" t="str">
            <v>Brita e Areia</v>
          </cell>
          <cell r="D189" t="str">
            <v>Lastros</v>
          </cell>
          <cell r="E189" t="str">
            <v>CMS</v>
          </cell>
          <cell r="F189" t="str">
            <v>C</v>
          </cell>
          <cell r="G189">
            <v>50</v>
          </cell>
          <cell r="H189">
            <v>20</v>
          </cell>
          <cell r="I189" t="str">
            <v>FORNECIMENTO, TRANSPORTE E LANÇAMENTO DE CAMADA DE RACHÃO</v>
          </cell>
          <cell r="J189" t="str">
            <v>m3</v>
          </cell>
        </row>
        <row r="190">
          <cell r="B190" t="str">
            <v>CPU-230</v>
          </cell>
          <cell r="C190" t="str">
            <v>Brita e Areia</v>
          </cell>
          <cell r="D190" t="str">
            <v>Lastros</v>
          </cell>
          <cell r="E190" t="str">
            <v>CMS</v>
          </cell>
          <cell r="F190" t="str">
            <v>C</v>
          </cell>
          <cell r="G190">
            <v>25</v>
          </cell>
          <cell r="H190">
            <v>80</v>
          </cell>
          <cell r="I190" t="str">
            <v>FORNECIMENTO, TRANSPORTE E LANÇAMENTO DE CAMADA DE RACHÃO &lt;Ø0,40M (TRATAMENTO DE SOLO)</v>
          </cell>
          <cell r="J190" t="str">
            <v>m3</v>
          </cell>
        </row>
        <row r="191">
          <cell r="B191" t="str">
            <v>CPU-232</v>
          </cell>
          <cell r="C191" t="str">
            <v>Pavimentação</v>
          </cell>
          <cell r="D191" t="str">
            <v>Imprimação</v>
          </cell>
          <cell r="E191" t="str">
            <v>CMS</v>
          </cell>
          <cell r="F191" t="str">
            <v>C</v>
          </cell>
          <cell r="G191">
            <v>35</v>
          </cell>
          <cell r="H191">
            <v>25</v>
          </cell>
          <cell r="I191" t="str">
            <v>IMPRIMAÇÃO COM MATERIAL BETUMINOSO</v>
          </cell>
          <cell r="J191" t="str">
            <v>m2</v>
          </cell>
        </row>
        <row r="192">
          <cell r="B192" t="str">
            <v>CPU-234</v>
          </cell>
          <cell r="C192" t="str">
            <v>Administração e Canteiro</v>
          </cell>
          <cell r="D192" t="str">
            <v>Canteiro</v>
          </cell>
          <cell r="E192" t="str">
            <v>CMS</v>
          </cell>
          <cell r="F192" t="str">
            <v>C</v>
          </cell>
          <cell r="G192" t="str">
            <v>05</v>
          </cell>
          <cell r="H192" t="str">
            <v>05</v>
          </cell>
          <cell r="I192" t="str">
            <v>INSTALAÇÃO DE CANTEIRO DE APOIO</v>
          </cell>
          <cell r="J192" t="str">
            <v>vb</v>
          </cell>
        </row>
        <row r="193">
          <cell r="B193" t="str">
            <v>CPU-235</v>
          </cell>
          <cell r="C193" t="str">
            <v>Administração e Canteiro</v>
          </cell>
          <cell r="D193" t="str">
            <v>Canteiro</v>
          </cell>
          <cell r="E193" t="str">
            <v>CMS</v>
          </cell>
          <cell r="F193" t="str">
            <v>C</v>
          </cell>
          <cell r="G193" t="str">
            <v>05</v>
          </cell>
          <cell r="H193" t="str">
            <v>05</v>
          </cell>
          <cell r="I193" t="str">
            <v>INSTALAÇÃO DE CANTEIRO PRINCIPAL - LOTE 05</v>
          </cell>
          <cell r="J193" t="str">
            <v>vb</v>
          </cell>
        </row>
        <row r="194">
          <cell r="B194" t="str">
            <v>CPU-236</v>
          </cell>
          <cell r="C194" t="str">
            <v>Instrumentações</v>
          </cell>
          <cell r="D194" t="str">
            <v>Placas de recalque</v>
          </cell>
          <cell r="E194" t="str">
            <v>CMS</v>
          </cell>
          <cell r="F194" t="str">
            <v>C</v>
          </cell>
          <cell r="G194" t="str">
            <v>15</v>
          </cell>
          <cell r="H194" t="str">
            <v>105</v>
          </cell>
          <cell r="I194" t="str">
            <v>FORNECIMENTO E INSTALAÇÃO DE PLACAS DE RECALQUE</v>
          </cell>
          <cell r="J194" t="str">
            <v>un</v>
          </cell>
        </row>
        <row r="195">
          <cell r="B195" t="str">
            <v>CPU-236.1</v>
          </cell>
          <cell r="C195" t="str">
            <v>Instrumentações</v>
          </cell>
          <cell r="D195" t="str">
            <v>Indicador de recalque</v>
          </cell>
          <cell r="E195" t="str">
            <v>CMS</v>
          </cell>
          <cell r="F195" t="str">
            <v>C</v>
          </cell>
          <cell r="G195" t="str">
            <v>15</v>
          </cell>
          <cell r="H195" t="str">
            <v>110</v>
          </cell>
          <cell r="I195" t="str">
            <v>FORNECIMENTO E INSTALAÇÃO DO INDICADOR DE RECALQUE</v>
          </cell>
          <cell r="J195" t="str">
            <v>un</v>
          </cell>
        </row>
        <row r="196">
          <cell r="B196" t="str">
            <v>CPU-237</v>
          </cell>
          <cell r="C196" t="str">
            <v>Serviços Complementares</v>
          </cell>
          <cell r="D196" t="str">
            <v>Sinalização vertical</v>
          </cell>
          <cell r="E196" t="str">
            <v>CMS</v>
          </cell>
          <cell r="F196" t="str">
            <v>C</v>
          </cell>
          <cell r="G196">
            <v>95</v>
          </cell>
          <cell r="H196">
            <v>20</v>
          </cell>
          <cell r="I196" t="str">
            <v>INSTALAÇÃO DE TACHA REFLETIVA TIPO SH-TRP COM CATODIÓTICO NAS DUAS FACES NA COR AMARELA, INCLUINDO FORNECIMENTO E TRANSPORTE DE TODOS OS MATERIAIS</v>
          </cell>
          <cell r="J196" t="str">
            <v>un</v>
          </cell>
        </row>
        <row r="197">
          <cell r="B197" t="str">
            <v>CPU-238</v>
          </cell>
          <cell r="C197" t="str">
            <v>Serviços Complementares</v>
          </cell>
          <cell r="D197" t="str">
            <v>Sinalização vertical</v>
          </cell>
          <cell r="E197" t="str">
            <v>CMS</v>
          </cell>
          <cell r="F197" t="str">
            <v>C</v>
          </cell>
          <cell r="G197">
            <v>95</v>
          </cell>
          <cell r="H197">
            <v>20</v>
          </cell>
          <cell r="I197" t="str">
            <v>INSTALAÇÃO DE TACHA REFLETIVA TIPO SH-TRP COM CATODIÓTICO NAS DUAS FACES NA COR BRANCA, INCLUINDO FORNECIMENTO E TRANSPORTE DE TODOS OS MATERIAIS</v>
          </cell>
          <cell r="J197" t="str">
            <v>un</v>
          </cell>
        </row>
        <row r="198">
          <cell r="B198" t="str">
            <v>CPU-239</v>
          </cell>
          <cell r="C198" t="str">
            <v>Instrumentações</v>
          </cell>
          <cell r="D198" t="str">
            <v>Marco superficial</v>
          </cell>
          <cell r="E198" t="str">
            <v>CMS</v>
          </cell>
          <cell r="F198" t="str">
            <v>C</v>
          </cell>
          <cell r="G198" t="str">
            <v>15</v>
          </cell>
          <cell r="H198" t="str">
            <v>95</v>
          </cell>
          <cell r="I198" t="str">
            <v>FORNECIMENTO E INSTALAÇÃO DO MARCO SUPERFICIAL</v>
          </cell>
          <cell r="J198" t="str">
            <v>un</v>
          </cell>
        </row>
        <row r="199">
          <cell r="B199" t="str">
            <v>CPU-240</v>
          </cell>
          <cell r="C199" t="str">
            <v>Instrumentações</v>
          </cell>
          <cell r="D199" t="str">
            <v>Medidor</v>
          </cell>
          <cell r="E199" t="str">
            <v>CMS</v>
          </cell>
          <cell r="F199" t="str">
            <v>C</v>
          </cell>
          <cell r="G199" t="str">
            <v>15</v>
          </cell>
          <cell r="H199" t="str">
            <v>100</v>
          </cell>
          <cell r="I199" t="str">
            <v>FORNECIMENTO E INSTALAÇÃO DO MEDIDOR DE NÍVEL D' ÁGUA</v>
          </cell>
          <cell r="J199" t="str">
            <v>m</v>
          </cell>
        </row>
        <row r="200">
          <cell r="B200" t="str">
            <v>CPU-241</v>
          </cell>
          <cell r="C200" t="str">
            <v>Instrumentações</v>
          </cell>
          <cell r="D200" t="str">
            <v>Piezômetro</v>
          </cell>
          <cell r="E200" t="str">
            <v>CMS</v>
          </cell>
          <cell r="F200" t="str">
            <v>C</v>
          </cell>
          <cell r="G200" t="str">
            <v>15</v>
          </cell>
          <cell r="H200" t="str">
            <v>90</v>
          </cell>
          <cell r="I200" t="str">
            <v>RELATÓRIO TÉCNICO E DESENHOS DE INSTRUMENTOS INSTALADOS</v>
          </cell>
          <cell r="J200" t="str">
            <v>vb</v>
          </cell>
        </row>
        <row r="201">
          <cell r="B201" t="str">
            <v>CPU-242</v>
          </cell>
          <cell r="C201" t="str">
            <v>Estruturas de Concreto</v>
          </cell>
          <cell r="D201" t="str">
            <v>Juntas</v>
          </cell>
          <cell r="E201" t="str">
            <v>CMS</v>
          </cell>
          <cell r="F201" t="str">
            <v>C</v>
          </cell>
          <cell r="G201">
            <v>65</v>
          </cell>
          <cell r="H201">
            <v>35</v>
          </cell>
          <cell r="I201" t="str">
            <v>JUNTA ELÁSTICA JEENE, FORNECIMENTO E INSTALAÇÃO, INCLUSIVE APLICAÇÃO DE ADESIVO E PRESSURIZAÇÃO/NUCLEAÇÃO OU VÁCUO, TIPO JJ 5070 V V</v>
          </cell>
          <cell r="J201" t="str">
            <v>m</v>
          </cell>
        </row>
        <row r="202">
          <cell r="B202" t="str">
            <v>CPU-243</v>
          </cell>
          <cell r="C202" t="str">
            <v>Estruturas de Concreto</v>
          </cell>
          <cell r="D202" t="str">
            <v>Juntas</v>
          </cell>
          <cell r="E202" t="str">
            <v>CMS</v>
          </cell>
          <cell r="F202" t="str">
            <v>C</v>
          </cell>
          <cell r="G202">
            <v>65</v>
          </cell>
          <cell r="H202">
            <v>20</v>
          </cell>
          <cell r="I202" t="str">
            <v>JUNTA ELÁSTICA JEENE, FORNECIMENTO E INSTALAÇÃO, INCLUSIVE APLICAÇÃO DE ADESIVO E PRESSURIZAÇÃO/NUCLEAÇÃO OU VÁCUO, TIPO JJ 6080 V V</v>
          </cell>
          <cell r="J202" t="str">
            <v>m</v>
          </cell>
        </row>
        <row r="203">
          <cell r="B203" t="str">
            <v>CPU-247</v>
          </cell>
          <cell r="C203" t="str">
            <v>Administração e Canteiro</v>
          </cell>
          <cell r="D203" t="str">
            <v>Manutenção</v>
          </cell>
          <cell r="E203" t="str">
            <v>CMS</v>
          </cell>
          <cell r="F203" t="str">
            <v>C</v>
          </cell>
          <cell r="G203" t="str">
            <v>05</v>
          </cell>
          <cell r="H203" t="str">
            <v>05</v>
          </cell>
          <cell r="I203" t="str">
            <v>MANUTENÇÃO E OPERAÇÃO DE CANTEIRO DE APOIO</v>
          </cell>
          <cell r="J203" t="str">
            <v>vb</v>
          </cell>
        </row>
        <row r="204">
          <cell r="B204" t="str">
            <v>CPU-248</v>
          </cell>
          <cell r="C204" t="str">
            <v>Administração e Canteiro</v>
          </cell>
          <cell r="D204" t="str">
            <v>Manutenção</v>
          </cell>
          <cell r="E204" t="str">
            <v>CMS</v>
          </cell>
          <cell r="F204" t="str">
            <v>C</v>
          </cell>
          <cell r="G204" t="str">
            <v>05</v>
          </cell>
          <cell r="H204" t="str">
            <v>05</v>
          </cell>
          <cell r="I204" t="str">
            <v>MANUTENÇÃO E OPERAÇÃO DE CANTEIRO PRINCIPAL - LOTE 05</v>
          </cell>
          <cell r="J204" t="str">
            <v>vb</v>
          </cell>
        </row>
        <row r="205">
          <cell r="B205" t="str">
            <v>CPU-249</v>
          </cell>
          <cell r="C205" t="str">
            <v>Drenagem</v>
          </cell>
          <cell r="D205" t="str">
            <v>Meio-fio</v>
          </cell>
          <cell r="E205" t="str">
            <v>CMS</v>
          </cell>
          <cell r="F205" t="str">
            <v>C</v>
          </cell>
          <cell r="G205">
            <v>45</v>
          </cell>
          <cell r="H205">
            <v>12</v>
          </cell>
          <cell r="I205" t="str">
            <v>MEIO-FIO DE CONCRETO MFC 01</v>
          </cell>
          <cell r="J205" t="str">
            <v>m</v>
          </cell>
        </row>
        <row r="206">
          <cell r="B206" t="str">
            <v>CPU-250</v>
          </cell>
          <cell r="C206" t="str">
            <v>Administração e Canteiro</v>
          </cell>
          <cell r="D206" t="str">
            <v>Mobilização</v>
          </cell>
          <cell r="E206" t="str">
            <v>CMS</v>
          </cell>
          <cell r="F206" t="str">
            <v>C</v>
          </cell>
          <cell r="G206" t="str">
            <v>01</v>
          </cell>
          <cell r="H206" t="str">
            <v>05</v>
          </cell>
          <cell r="I206" t="str">
            <v>MOBILIZAÇÃO DE PESSOAL E EQUIPAMENTOS - LOTE 05</v>
          </cell>
          <cell r="J206" t="str">
            <v>vb</v>
          </cell>
        </row>
        <row r="207">
          <cell r="B207" t="str">
            <v>CPU-251</v>
          </cell>
          <cell r="C207" t="str">
            <v>Fundações</v>
          </cell>
          <cell r="D207" t="str">
            <v>Prova de carga</v>
          </cell>
          <cell r="E207" t="str">
            <v>CMS</v>
          </cell>
          <cell r="F207" t="str">
            <v>C</v>
          </cell>
          <cell r="G207">
            <v>10</v>
          </cell>
          <cell r="H207">
            <v>10</v>
          </cell>
          <cell r="I207" t="str">
            <v>MOBILIZAÇÃO E DESMOBILIZAÇÃO DE PESSOAL E EQUIPAMENTOS PARA EXECUÇÃO DE ENSAIOS DE PDA EM ESTACAS</v>
          </cell>
          <cell r="J207" t="str">
            <v>vb</v>
          </cell>
        </row>
        <row r="208">
          <cell r="B208" t="str">
            <v>CPU-252</v>
          </cell>
          <cell r="C208" t="str">
            <v>Fundações</v>
          </cell>
          <cell r="D208" t="str">
            <v>Prova de carga</v>
          </cell>
          <cell r="E208" t="str">
            <v>CMS</v>
          </cell>
          <cell r="F208" t="str">
            <v>C</v>
          </cell>
          <cell r="G208" t="str">
            <v>01</v>
          </cell>
          <cell r="H208" t="str">
            <v>05</v>
          </cell>
          <cell r="I208" t="str">
            <v>MOBILIZAÇÃO E DESMOBILIZAÇÃO DE PESSOAL E EQUIPAMENTOS PARA EXECUÇÃO DE ENSAIOS DE PIT EM ESTACAS</v>
          </cell>
          <cell r="J208" t="str">
            <v>vb</v>
          </cell>
        </row>
        <row r="209">
          <cell r="B209" t="str">
            <v>CPU-253</v>
          </cell>
          <cell r="C209" t="str">
            <v>Fundações</v>
          </cell>
          <cell r="D209" t="str">
            <v>Estacas-raiz</v>
          </cell>
          <cell r="E209" t="str">
            <v>CMS</v>
          </cell>
          <cell r="F209" t="str">
            <v>C</v>
          </cell>
          <cell r="G209" t="str">
            <v>01</v>
          </cell>
          <cell r="H209" t="str">
            <v>05</v>
          </cell>
          <cell r="I209" t="str">
            <v>MOBILIZAÇÃO E DESMOBILIZAÇÃO DE PESSOAL E EQUIPAMENTOS PARA EXECUÇÃO DE ESTACAS DO TIPO RAIZ</v>
          </cell>
          <cell r="J209" t="str">
            <v>vb</v>
          </cell>
        </row>
        <row r="210">
          <cell r="B210" t="str">
            <v>CPU-254</v>
          </cell>
          <cell r="C210" t="str">
            <v>Fundações</v>
          </cell>
          <cell r="D210" t="str">
            <v>Prova de carga</v>
          </cell>
          <cell r="E210" t="str">
            <v>CMS</v>
          </cell>
          <cell r="F210" t="str">
            <v>C</v>
          </cell>
          <cell r="G210" t="str">
            <v>01</v>
          </cell>
          <cell r="H210" t="str">
            <v>05</v>
          </cell>
          <cell r="I210" t="str">
            <v>MOBILIZAÇÃO E DESMOBILIZAÇÃO DE PESSOAL E EQUIPAMENTOS PARA EXECUÇÃO DE PROVA DE CARGA ESTÁTICA CONVENCIONAL EM ESTACAS</v>
          </cell>
          <cell r="J210" t="str">
            <v>vb</v>
          </cell>
        </row>
        <row r="211">
          <cell r="B211" t="str">
            <v>CPU-257</v>
          </cell>
          <cell r="C211" t="str">
            <v>Instrumentações</v>
          </cell>
          <cell r="D211" t="str">
            <v>Piezômetro</v>
          </cell>
          <cell r="E211" t="str">
            <v>CMS</v>
          </cell>
          <cell r="F211" t="str">
            <v>C</v>
          </cell>
          <cell r="G211" t="str">
            <v>01</v>
          </cell>
          <cell r="H211" t="str">
            <v>05</v>
          </cell>
          <cell r="I211" t="str">
            <v>MOBILIZAÇÃO E DESMOBILIZAÇÃO DE PESSOAL E EQUIPAMENTOS DE INSTRUMENTAÇÃO</v>
          </cell>
          <cell r="J211" t="str">
            <v>vb</v>
          </cell>
        </row>
        <row r="212">
          <cell r="B212" t="str">
            <v>CPU-260</v>
          </cell>
          <cell r="C212" t="str">
            <v>Terraplenagem</v>
          </cell>
          <cell r="D212" t="str">
            <v>Escavação 1ª cat</v>
          </cell>
          <cell r="E212" t="str">
            <v>CMS</v>
          </cell>
          <cell r="F212" t="str">
            <v>C</v>
          </cell>
          <cell r="G212">
            <v>25</v>
          </cell>
          <cell r="H212" t="str">
            <v>30</v>
          </cell>
          <cell r="I212" t="str">
            <v>MOMENTO EXTRAORDINÁRIO DE TRANSPORTE DE MATERIAL DE 1ª CATEGORIA - TERRAPLENAGEM (DMT ACIMA 5000M)</v>
          </cell>
          <cell r="J212" t="str">
            <v>m3 x km</v>
          </cell>
        </row>
        <row r="213">
          <cell r="B213" t="str">
            <v>CPU-261</v>
          </cell>
          <cell r="C213" t="str">
            <v>Pavimentação</v>
          </cell>
          <cell r="D213" t="str">
            <v>Base e sub-base</v>
          </cell>
          <cell r="E213" t="str">
            <v>CMS</v>
          </cell>
          <cell r="F213" t="str">
            <v>C</v>
          </cell>
          <cell r="G213">
            <v>35</v>
          </cell>
          <cell r="H213">
            <v>60</v>
          </cell>
          <cell r="I213" t="str">
            <v>MOMENTO EXTRAORDINÁRIO DE TRANSPORTE DE MATERIAL PARA BASE / SUB BASE / REVESTIMENTO PRIMÁRIO</v>
          </cell>
          <cell r="J213" t="str">
            <v>m3 x km</v>
          </cell>
        </row>
        <row r="214">
          <cell r="B214" t="str">
            <v>CPU-262</v>
          </cell>
          <cell r="C214" t="str">
            <v>Terraplenagem</v>
          </cell>
          <cell r="D214" t="str">
            <v>Sublastro</v>
          </cell>
          <cell r="E214" t="str">
            <v>CMS</v>
          </cell>
          <cell r="F214" t="str">
            <v>C</v>
          </cell>
          <cell r="G214">
            <v>25</v>
          </cell>
          <cell r="H214" t="str">
            <v>30</v>
          </cell>
          <cell r="I214" t="str">
            <v>MOMENTO EXTRAORDINÁRIO DE TRANSPORTE DE MATERIAL PARA CAMADA DE SUBLASTRO (SOLO LATERÍTICO)</v>
          </cell>
          <cell r="J214" t="str">
            <v>m3 x km</v>
          </cell>
        </row>
        <row r="215">
          <cell r="B215" t="str">
            <v>CPU-263</v>
          </cell>
          <cell r="C215" t="str">
            <v>Serviços Preliminares</v>
          </cell>
          <cell r="D215" t="str">
            <v>Demolições</v>
          </cell>
          <cell r="E215" t="str">
            <v>CMS</v>
          </cell>
          <cell r="F215" t="str">
            <v>C</v>
          </cell>
          <cell r="G215">
            <v>10</v>
          </cell>
          <cell r="H215">
            <v>25</v>
          </cell>
          <cell r="I215" t="str">
            <v>MOMENTO EXTRAORDINÁRIO DE TRANSPORTE DE MATERIAL PROVENIENTE DE DEMOLIÇÕES OU DESMONTES</v>
          </cell>
          <cell r="J215" t="str">
            <v>m3 x km</v>
          </cell>
        </row>
        <row r="216">
          <cell r="B216" t="str">
            <v>CPU-265</v>
          </cell>
          <cell r="C216" t="str">
            <v>Obras de Arte Correntes</v>
          </cell>
          <cell r="D216" t="str">
            <v>Bueiros celulares</v>
          </cell>
          <cell r="E216" t="str">
            <v>CMS</v>
          </cell>
          <cell r="F216" t="str">
            <v>C</v>
          </cell>
          <cell r="G216">
            <v>45</v>
          </cell>
          <cell r="H216">
            <v>72</v>
          </cell>
          <cell r="I216" t="str">
            <v>MONTAGEM DE BDCC - BUEIRO DUPLO CELULAR DE CONCRETO PRÉ-MOLDADO - SEÇÃO DE 2,00 X 1,50 M (00 =&lt; H &lt; 200CM)</v>
          </cell>
          <cell r="J216" t="str">
            <v>m</v>
          </cell>
        </row>
        <row r="217">
          <cell r="B217" t="str">
            <v>CPU-266</v>
          </cell>
          <cell r="C217" t="str">
            <v>Obras de Arte Correntes</v>
          </cell>
          <cell r="D217" t="str">
            <v>Bueiros celulares</v>
          </cell>
          <cell r="E217" t="str">
            <v>CMS</v>
          </cell>
          <cell r="F217" t="str">
            <v>C</v>
          </cell>
          <cell r="G217">
            <v>45</v>
          </cell>
          <cell r="H217">
            <v>72</v>
          </cell>
          <cell r="I217" t="str">
            <v>MONTAGEM DE BDCC - BUEIRO DUPLO CELULAR DE CONCRETO PRÉ-MOLDADO - SEÇÃO DE 2,00 X 1,50 M (200 =&lt; H &lt; 600CM)</v>
          </cell>
          <cell r="J217" t="str">
            <v>m</v>
          </cell>
        </row>
        <row r="218">
          <cell r="B218" t="str">
            <v>CPU-267</v>
          </cell>
          <cell r="C218" t="str">
            <v>Obras de Arte Correntes</v>
          </cell>
          <cell r="D218" t="str">
            <v>Bueiros celulares</v>
          </cell>
          <cell r="E218" t="str">
            <v>CMS</v>
          </cell>
          <cell r="F218" t="str">
            <v>C</v>
          </cell>
          <cell r="G218">
            <v>45</v>
          </cell>
          <cell r="H218">
            <v>72</v>
          </cell>
          <cell r="I218" t="str">
            <v>MONTAGEM DE BDCC - BUEIRO DUPLO CELULAR DE CONCRETO PRÉ-MOLDADO - SEÇÃO DE 2,00 X 1,50 M (600 =&lt; H &lt; 1000CM)</v>
          </cell>
          <cell r="J218" t="str">
            <v>m</v>
          </cell>
        </row>
        <row r="219">
          <cell r="B219" t="str">
            <v>CPU-269</v>
          </cell>
          <cell r="C219" t="str">
            <v>Obras de Arte Correntes</v>
          </cell>
          <cell r="D219" t="str">
            <v>Bueiros celulares</v>
          </cell>
          <cell r="E219" t="str">
            <v>CMS</v>
          </cell>
          <cell r="F219" t="str">
            <v>C</v>
          </cell>
          <cell r="G219">
            <v>45</v>
          </cell>
          <cell r="H219">
            <v>72</v>
          </cell>
          <cell r="I219" t="str">
            <v>MONTAGEM DE BDCC - BUEIRO DUPLO CELULAR DE CONCRETO PRÉ-MOLDADO - SEÇÃO DE 2,00 X 2,00 M (1000 =&lt; H &lt; 1500CM)</v>
          </cell>
          <cell r="J219" t="str">
            <v>m</v>
          </cell>
        </row>
        <row r="220">
          <cell r="B220" t="str">
            <v>CPU-270</v>
          </cell>
          <cell r="C220" t="str">
            <v>Obras de Arte Correntes</v>
          </cell>
          <cell r="D220" t="str">
            <v>Bueiros celulares</v>
          </cell>
          <cell r="E220" t="str">
            <v>CMS</v>
          </cell>
          <cell r="F220" t="str">
            <v>C</v>
          </cell>
          <cell r="G220">
            <v>45</v>
          </cell>
          <cell r="H220">
            <v>72</v>
          </cell>
          <cell r="I220" t="str">
            <v>MONTAGEM DE BDCC - BUEIRO DUPLO CELULAR DE CONCRETO PRÉ-MOLDADO - SEÇÃO DE 2,00 X 2,00 M (600 =&lt; H &lt; 1000CM)</v>
          </cell>
          <cell r="J220" t="str">
            <v>m</v>
          </cell>
        </row>
        <row r="221">
          <cell r="B221" t="str">
            <v>CPU-271</v>
          </cell>
          <cell r="C221" t="str">
            <v>Obras de Arte Correntes</v>
          </cell>
          <cell r="D221" t="str">
            <v>Bueiros celulares</v>
          </cell>
          <cell r="E221" t="str">
            <v>CMS</v>
          </cell>
          <cell r="F221" t="str">
            <v>C</v>
          </cell>
          <cell r="G221">
            <v>45</v>
          </cell>
          <cell r="H221">
            <v>72</v>
          </cell>
          <cell r="I221" t="str">
            <v>MONTAGEM DE BDCC - BUEIRO DUPLO CELULAR DE CONCRETO PRÉ-MOLDADO - SEÇÃO DE 2,50 X 2,00 M (1000 =&lt; H &lt; 1500CM)</v>
          </cell>
          <cell r="J221" t="str">
            <v>m</v>
          </cell>
        </row>
        <row r="222">
          <cell r="B222" t="str">
            <v>CPU-272</v>
          </cell>
          <cell r="C222" t="str">
            <v>Obras de Arte Correntes</v>
          </cell>
          <cell r="D222" t="str">
            <v>Bueiros celulares</v>
          </cell>
          <cell r="E222" t="str">
            <v>CMS</v>
          </cell>
          <cell r="F222" t="str">
            <v>C</v>
          </cell>
          <cell r="G222">
            <v>45</v>
          </cell>
          <cell r="H222">
            <v>72</v>
          </cell>
          <cell r="I222" t="str">
            <v>MONTAGEM DE BDCC - BUEIRO DUPLO CELULAR DE CONCRETO PRÉ-MOLDADO - SEÇÃO DE 2,00 X 2,50 M (600 =&lt; H &lt; 1000CM)</v>
          </cell>
          <cell r="J222" t="str">
            <v>m</v>
          </cell>
        </row>
        <row r="223">
          <cell r="B223" t="str">
            <v>CPU-274</v>
          </cell>
          <cell r="C223" t="str">
            <v>Obras de Arte Correntes</v>
          </cell>
          <cell r="D223" t="str">
            <v>Bueiros celulares</v>
          </cell>
          <cell r="E223" t="str">
            <v>CMS</v>
          </cell>
          <cell r="F223" t="str">
            <v>C</v>
          </cell>
          <cell r="G223">
            <v>45</v>
          </cell>
          <cell r="H223">
            <v>72</v>
          </cell>
          <cell r="I223" t="str">
            <v>MONTAGEM DE BDCC - BUEIRO DUPLO CELULAR DE CONCRETO PRÉ-MOLDADO - SEÇÃO DE 2,50 X 2,50 M (200 =&lt; H &lt; 600CM)</v>
          </cell>
          <cell r="J223" t="str">
            <v>m</v>
          </cell>
        </row>
        <row r="224">
          <cell r="B224" t="str">
            <v>CPU-274.1</v>
          </cell>
          <cell r="C224" t="str">
            <v>Obras de Arte Correntes</v>
          </cell>
          <cell r="D224" t="str">
            <v>Bueiros celulares</v>
          </cell>
          <cell r="E224" t="str">
            <v>CMS</v>
          </cell>
          <cell r="F224" t="str">
            <v>C</v>
          </cell>
          <cell r="G224">
            <v>45</v>
          </cell>
          <cell r="H224">
            <v>72</v>
          </cell>
          <cell r="I224" t="str">
            <v>MONTAGEM DE BDCC - BUEIRO DUPLO CELULAR DE CONCRETO PRÉ-MOLDADO - SEÇÃO DE 2,50 X 2,50 M (600 =&lt; H &lt; 1000CM)</v>
          </cell>
          <cell r="J224" t="str">
            <v>m</v>
          </cell>
        </row>
        <row r="225">
          <cell r="B225" t="str">
            <v>CPU-275</v>
          </cell>
          <cell r="C225" t="str">
            <v>Obras de Arte Correntes</v>
          </cell>
          <cell r="D225" t="str">
            <v>Bueiros celulares</v>
          </cell>
          <cell r="E225" t="str">
            <v>CMS</v>
          </cell>
          <cell r="F225" t="str">
            <v>C</v>
          </cell>
          <cell r="G225">
            <v>45</v>
          </cell>
          <cell r="H225">
            <v>72</v>
          </cell>
          <cell r="I225" t="str">
            <v>MONTAGEM DE BDCC - BUEIRO DUPLO CELULAR DE CONCRETO PRÉ-MOLDADO - SEÇÃO DE 3,00 X 2,00 M (00 =&lt; H &lt; 200CM)</v>
          </cell>
          <cell r="J225" t="str">
            <v>m</v>
          </cell>
        </row>
        <row r="226">
          <cell r="B226" t="str">
            <v>CPU-275.1</v>
          </cell>
          <cell r="C226" t="str">
            <v>Obras de Arte Correntes</v>
          </cell>
          <cell r="D226" t="str">
            <v>Bueiros celulares</v>
          </cell>
          <cell r="E226" t="str">
            <v>CMS</v>
          </cell>
          <cell r="F226" t="str">
            <v>C</v>
          </cell>
          <cell r="G226">
            <v>45</v>
          </cell>
          <cell r="H226">
            <v>72</v>
          </cell>
          <cell r="I226" t="str">
            <v>MONTAGEM DE BDCC - BUEIRO DUPLO CELULAR DE CONCRETO PRÉ-MOLDADO - SEÇÃO DE 3,00 X 2,50 M (00 =&lt; H &lt; 200CM)</v>
          </cell>
          <cell r="J226" t="str">
            <v>m</v>
          </cell>
        </row>
        <row r="227">
          <cell r="B227" t="str">
            <v>CPU-277</v>
          </cell>
          <cell r="C227" t="str">
            <v>Obras de Arte Correntes</v>
          </cell>
          <cell r="D227" t="str">
            <v>Bueiros celulares</v>
          </cell>
          <cell r="E227" t="str">
            <v>CMS</v>
          </cell>
          <cell r="F227" t="str">
            <v>C</v>
          </cell>
          <cell r="G227">
            <v>45</v>
          </cell>
          <cell r="H227">
            <v>72</v>
          </cell>
          <cell r="I227" t="str">
            <v>MONTAGEM DE BDCC - BUEIRO DUPLO CELULAR DE CONCRETO PRÉ-MOLDADO - SEÇÃO DE 3,00 X 2,50 M (600 =&lt; H &lt; 1000CM)</v>
          </cell>
          <cell r="J227" t="str">
            <v>m</v>
          </cell>
        </row>
        <row r="228">
          <cell r="B228" t="str">
            <v>CPU-278.1</v>
          </cell>
          <cell r="C228" t="str">
            <v>Obras de Arte Correntes</v>
          </cell>
          <cell r="D228" t="str">
            <v>Bueiros celulares</v>
          </cell>
          <cell r="E228" t="str">
            <v>CMS</v>
          </cell>
          <cell r="F228" t="str">
            <v>C</v>
          </cell>
          <cell r="G228">
            <v>45</v>
          </cell>
          <cell r="H228">
            <v>72</v>
          </cell>
          <cell r="I228" t="str">
            <v>MONTAGEM DE BDCC - BUEIRO DUPLO CELULAR DE CONCRETO PRÉ-MOLDADO - SEÇÃO DE 3,00 X 3,00 M (1000 =&lt; H &lt; 1500CM)</v>
          </cell>
          <cell r="J228" t="str">
            <v>m</v>
          </cell>
        </row>
        <row r="229">
          <cell r="B229" t="str">
            <v>CPU-279</v>
          </cell>
          <cell r="C229" t="str">
            <v>Obras de Arte Correntes</v>
          </cell>
          <cell r="D229" t="str">
            <v>Bueiros celulares</v>
          </cell>
          <cell r="E229" t="str">
            <v>CMS</v>
          </cell>
          <cell r="F229" t="str">
            <v>C</v>
          </cell>
          <cell r="G229">
            <v>45</v>
          </cell>
          <cell r="H229">
            <v>72</v>
          </cell>
          <cell r="I229" t="str">
            <v>MONTAGEM DE BSCC - BUEIRO SIMPLES CELULAR DE CONCRETO PRÉ-MOLDADO - SEÇÃO DE 1,50 X 1,50 M (00 =&lt; H &lt; 200CM)</v>
          </cell>
          <cell r="J229" t="str">
            <v>m</v>
          </cell>
        </row>
        <row r="230">
          <cell r="B230" t="str">
            <v>CPU-280</v>
          </cell>
          <cell r="C230" t="str">
            <v>Obras de Arte Correntes</v>
          </cell>
          <cell r="D230" t="str">
            <v>Bueiros celulares</v>
          </cell>
          <cell r="E230" t="str">
            <v>CMS</v>
          </cell>
          <cell r="F230" t="str">
            <v>C</v>
          </cell>
          <cell r="G230">
            <v>45</v>
          </cell>
          <cell r="H230">
            <v>72</v>
          </cell>
          <cell r="I230" t="str">
            <v>MONTAGEM DE BSCC - BUEIRO SIMPLES CELULAR DE CONCRETO PRÉ-MOLDADO - SEÇÃO DE 1,50 X 1,50 M (200 =&lt; H &lt; 600CM)</v>
          </cell>
          <cell r="J230" t="str">
            <v>m</v>
          </cell>
        </row>
        <row r="231">
          <cell r="B231" t="str">
            <v>CPU-281</v>
          </cell>
          <cell r="C231" t="str">
            <v>Obras de Arte Correntes</v>
          </cell>
          <cell r="D231" t="str">
            <v>Bueiros celulares</v>
          </cell>
          <cell r="E231" t="str">
            <v>CMS</v>
          </cell>
          <cell r="F231" t="str">
            <v>C</v>
          </cell>
          <cell r="G231">
            <v>45</v>
          </cell>
          <cell r="H231">
            <v>72</v>
          </cell>
          <cell r="I231" t="str">
            <v>MONTAGEM DE BSCC - BUEIRO SIMPLES CELULAR DE CONCRETO PRÉ-MOLDADO - SEÇÃO DE 2,00 X 1,50 M (00 =&lt; H &lt; 200CM)</v>
          </cell>
          <cell r="J231" t="str">
            <v>m</v>
          </cell>
        </row>
        <row r="232">
          <cell r="B232" t="str">
            <v>CPU-282</v>
          </cell>
          <cell r="C232" t="str">
            <v>Obras de Arte Correntes</v>
          </cell>
          <cell r="D232" t="str">
            <v>Bueiros celulares</v>
          </cell>
          <cell r="E232" t="str">
            <v>CMS</v>
          </cell>
          <cell r="F232" t="str">
            <v>C</v>
          </cell>
          <cell r="G232">
            <v>45</v>
          </cell>
          <cell r="H232">
            <v>72</v>
          </cell>
          <cell r="I232" t="str">
            <v>MONTAGEM DE BSCC - BUEIRO SIMPLES CELULAR DE CONCRETO PRÉ-MOLDADO - SEÇÃO DE 2,00 X 1,50 M (1000 =&lt; H &lt; 1500CM)</v>
          </cell>
          <cell r="J232" t="str">
            <v>m</v>
          </cell>
        </row>
        <row r="233">
          <cell r="B233" t="str">
            <v>CPU-283</v>
          </cell>
          <cell r="C233" t="str">
            <v>Obras de Arte Correntes</v>
          </cell>
          <cell r="D233" t="str">
            <v>Bueiros celulares</v>
          </cell>
          <cell r="E233" t="str">
            <v>CMS</v>
          </cell>
          <cell r="F233" t="str">
            <v>C</v>
          </cell>
          <cell r="G233">
            <v>45</v>
          </cell>
          <cell r="H233">
            <v>72</v>
          </cell>
          <cell r="I233" t="str">
            <v>MONTAGEM DE BSCC - BUEIRO SIMPLES CELULAR DE CONCRETO PRÉ-MOLDADO - SEÇÃO DE 2,00 X 1,50 M (200 =&lt; H &lt; 600CM)</v>
          </cell>
          <cell r="J233" t="str">
            <v>m</v>
          </cell>
        </row>
        <row r="234">
          <cell r="B234" t="str">
            <v>CPU-284</v>
          </cell>
          <cell r="C234" t="str">
            <v>Obras de Arte Correntes</v>
          </cell>
          <cell r="D234" t="str">
            <v>Bueiros celulares</v>
          </cell>
          <cell r="E234" t="str">
            <v>CMS</v>
          </cell>
          <cell r="F234" t="str">
            <v>C</v>
          </cell>
          <cell r="G234">
            <v>45</v>
          </cell>
          <cell r="H234">
            <v>72</v>
          </cell>
          <cell r="I234" t="str">
            <v>MONTAGEM DE BSCC - BUEIRO SIMPLES CELULAR DE CONCRETO PRÉ-MOLDADO - SEÇÃO DE 2,00 X 1,50 M (600 =&lt; H &lt; 1000CM)</v>
          </cell>
          <cell r="J234" t="str">
            <v>m</v>
          </cell>
        </row>
        <row r="235">
          <cell r="B235" t="str">
            <v>CPU-285</v>
          </cell>
          <cell r="C235" t="str">
            <v>Obras de Arte Correntes</v>
          </cell>
          <cell r="D235" t="str">
            <v>Bueiros celulares</v>
          </cell>
          <cell r="E235" t="str">
            <v>CMS</v>
          </cell>
          <cell r="F235" t="str">
            <v>C</v>
          </cell>
          <cell r="G235">
            <v>45</v>
          </cell>
          <cell r="H235">
            <v>72</v>
          </cell>
          <cell r="I235" t="str">
            <v>MONTAGEM DE BSCC - BUEIRO SIMPLES CELULAR DE CONCRETO PRÉ-MOLDADO - SEÇÃO DE 2,00 X 2,00 M (00 =&lt; H &lt; 200CM)</v>
          </cell>
          <cell r="J235" t="str">
            <v>m</v>
          </cell>
        </row>
        <row r="236">
          <cell r="B236" t="str">
            <v>CPU-286</v>
          </cell>
          <cell r="C236" t="str">
            <v>Obras de Arte Correntes</v>
          </cell>
          <cell r="D236" t="str">
            <v>Bueiros celulares</v>
          </cell>
          <cell r="E236" t="str">
            <v>CMS</v>
          </cell>
          <cell r="F236" t="str">
            <v>C</v>
          </cell>
          <cell r="G236">
            <v>45</v>
          </cell>
          <cell r="H236">
            <v>72</v>
          </cell>
          <cell r="I236" t="str">
            <v>MONTAGEM DE BSCC - BUEIRO SIMPLES CELULAR DE CONCRETO PRÉ-MOLDADO - SEÇÃO DE 2,50 X 2,00 M (00 =&lt; H &lt; 200CM)</v>
          </cell>
          <cell r="J236" t="str">
            <v>m</v>
          </cell>
        </row>
        <row r="237">
          <cell r="B237" t="str">
            <v>CPU-287</v>
          </cell>
          <cell r="C237" t="str">
            <v>Obras de Arte Correntes</v>
          </cell>
          <cell r="D237" t="str">
            <v>Bueiros celulares</v>
          </cell>
          <cell r="E237" t="str">
            <v>CMS</v>
          </cell>
          <cell r="F237" t="str">
            <v>C</v>
          </cell>
          <cell r="G237">
            <v>45</v>
          </cell>
          <cell r="H237">
            <v>72</v>
          </cell>
          <cell r="I237" t="str">
            <v>MONTAGEM DE BSCC - BUEIRO SIMPLES CELULAR DE CONCRETO PRÉ-MOLDADO - SEÇÃO DE 2,00 X 2,00 M (1000 =&lt; H &lt; 1500CM)</v>
          </cell>
          <cell r="J237" t="str">
            <v>m</v>
          </cell>
        </row>
        <row r="238">
          <cell r="B238" t="str">
            <v>CPU-288</v>
          </cell>
          <cell r="C238" t="str">
            <v>Obras de Arte Correntes</v>
          </cell>
          <cell r="D238" t="str">
            <v>Bueiros celulares</v>
          </cell>
          <cell r="E238" t="str">
            <v>CMS</v>
          </cell>
          <cell r="F238" t="str">
            <v>C</v>
          </cell>
          <cell r="G238">
            <v>45</v>
          </cell>
          <cell r="H238">
            <v>72</v>
          </cell>
          <cell r="I238" t="str">
            <v>MONTAGEM DE BSCC - BUEIRO SIMPLES CELULAR DE CONCRETO PRÉ-MOLDADO - SEÇÃO DE 2,50 X 2,00 M (600 =&lt; H &lt; 1000CM)</v>
          </cell>
          <cell r="J238" t="str">
            <v>m</v>
          </cell>
        </row>
        <row r="239">
          <cell r="B239" t="str">
            <v>CPU-289</v>
          </cell>
          <cell r="C239" t="str">
            <v>Obras de Arte Correntes</v>
          </cell>
          <cell r="D239" t="str">
            <v>Bueiros celulares</v>
          </cell>
          <cell r="E239" t="str">
            <v>CMS</v>
          </cell>
          <cell r="F239" t="str">
            <v>C</v>
          </cell>
          <cell r="G239">
            <v>45</v>
          </cell>
          <cell r="H239">
            <v>72</v>
          </cell>
          <cell r="I239" t="str">
            <v>MONTAGEM DE BSCC - BUEIRO SIMPLES CELULAR DE CONCRETO PRÉ-MOLDADO - SEÇÃO DE 2,50 X 3,00 M (200 =&lt; H &lt; 600CM)</v>
          </cell>
          <cell r="J239" t="str">
            <v>m</v>
          </cell>
        </row>
        <row r="240">
          <cell r="B240" t="str">
            <v>CPU-290</v>
          </cell>
          <cell r="C240" t="str">
            <v>Obras de Arte Correntes</v>
          </cell>
          <cell r="D240" t="str">
            <v>Bueiros celulares</v>
          </cell>
          <cell r="E240" t="str">
            <v>CMS</v>
          </cell>
          <cell r="F240" t="str">
            <v>C</v>
          </cell>
          <cell r="G240">
            <v>45</v>
          </cell>
          <cell r="H240">
            <v>72</v>
          </cell>
          <cell r="I240" t="str">
            <v>MONTAGEM DE BTCC - BUEIRO TRIPLO CELULAR DE CONCRETO PRÉ-MOLDADO - SEÇÃO DE 2,50 X 2,50 M (600 =&lt; H &lt; 1000CM)</v>
          </cell>
          <cell r="J240" t="str">
            <v>m</v>
          </cell>
        </row>
        <row r="241">
          <cell r="B241" t="str">
            <v>CPU-291.1</v>
          </cell>
          <cell r="C241" t="str">
            <v>Obras de Arte Correntes</v>
          </cell>
          <cell r="D241" t="str">
            <v>Bueiros celulares</v>
          </cell>
          <cell r="E241" t="str">
            <v>CMS</v>
          </cell>
          <cell r="F241" t="str">
            <v>C</v>
          </cell>
          <cell r="G241">
            <v>45</v>
          </cell>
          <cell r="H241">
            <v>72</v>
          </cell>
          <cell r="I241" t="str">
            <v>MONTAGEM DE BTCC - BUEIRO TRIPLO CELULAR DE CONCRETO PRÉ-MOLDADO - SEÇÃO DE 3,00 X 3,00 M (1500 =&lt; H &lt; 2000CM)</v>
          </cell>
          <cell r="J241" t="str">
            <v>m</v>
          </cell>
        </row>
        <row r="242">
          <cell r="B242" t="str">
            <v>CPU-292</v>
          </cell>
          <cell r="C242" t="str">
            <v>Obras de Arte Correntes</v>
          </cell>
          <cell r="D242" t="str">
            <v>Bueiros celulares</v>
          </cell>
          <cell r="E242" t="str">
            <v>CMS</v>
          </cell>
          <cell r="F242" t="str">
            <v>C</v>
          </cell>
          <cell r="G242">
            <v>45</v>
          </cell>
          <cell r="H242">
            <v>72</v>
          </cell>
          <cell r="I242" t="str">
            <v>MONTAGEM DE BTCC - BUEIRO TRIPLO CELULAR DE CONCRETO PRÉ-MOLDADO - SEÇÃO DE 3,00 X 3,00 M (600 =&lt; H &lt; 1000CM)</v>
          </cell>
          <cell r="J242" t="str">
            <v>m</v>
          </cell>
        </row>
        <row r="243">
          <cell r="B243" t="str">
            <v>CPU-293</v>
          </cell>
          <cell r="C243" t="str">
            <v>Obras de Arte Correntes</v>
          </cell>
          <cell r="D243" t="str">
            <v>Passagem de gado</v>
          </cell>
          <cell r="E243" t="str">
            <v>CMS</v>
          </cell>
          <cell r="F243" t="str">
            <v>C</v>
          </cell>
          <cell r="G243">
            <v>45</v>
          </cell>
          <cell r="H243">
            <v>72</v>
          </cell>
          <cell r="I243" t="str">
            <v>MONTAGEM DE PG - PASSAGEM DE GADO SIMPLES CELULAR DE CONCRETO - SEÇÃO DE 2,50 X 2,50M</v>
          </cell>
          <cell r="J243" t="str">
            <v>m</v>
          </cell>
        </row>
        <row r="244">
          <cell r="B244" t="str">
            <v>CPU-294</v>
          </cell>
          <cell r="C244" t="str">
            <v>Obras de Arte Correntes</v>
          </cell>
          <cell r="D244" t="str">
            <v>Passagem de gado</v>
          </cell>
          <cell r="E244" t="str">
            <v>CMS</v>
          </cell>
          <cell r="F244" t="str">
            <v>C</v>
          </cell>
          <cell r="G244">
            <v>45</v>
          </cell>
          <cell r="H244">
            <v>72</v>
          </cell>
          <cell r="I244" t="str">
            <v>MONTAGEM DE PIFA - PASSAGEM DE FAUNA SIMPLES CELULAR DE CONCRETO - SEÇÃO DE 2,50 X 2,00M</v>
          </cell>
          <cell r="J244" t="str">
            <v>m</v>
          </cell>
        </row>
        <row r="245">
          <cell r="B245" t="str">
            <v>CPU-295</v>
          </cell>
          <cell r="C245" t="str">
            <v>Fundações</v>
          </cell>
          <cell r="D245" t="str">
            <v>Estacas-raiz</v>
          </cell>
          <cell r="E245" t="str">
            <v>CMS</v>
          </cell>
          <cell r="F245" t="str">
            <v>C</v>
          </cell>
          <cell r="G245" t="str">
            <v>01</v>
          </cell>
          <cell r="H245" t="str">
            <v>05</v>
          </cell>
          <cell r="I245" t="str">
            <v>MUDANÇA DE PATAMAR NA OBRA, DOS EQUIPAMENTOS DE CRAVAÇÃO DE ESTACA RAIZ</v>
          </cell>
          <cell r="J245" t="str">
            <v>un</v>
          </cell>
        </row>
        <row r="246">
          <cell r="B246" t="str">
            <v>CPU-299</v>
          </cell>
          <cell r="C246" t="str">
            <v>Estruturas de Concreto</v>
          </cell>
          <cell r="D246" t="str">
            <v>Juntas</v>
          </cell>
          <cell r="E246" t="str">
            <v>CMS</v>
          </cell>
          <cell r="F246" t="str">
            <v>C</v>
          </cell>
          <cell r="G246">
            <v>65</v>
          </cell>
          <cell r="H246">
            <v>35</v>
          </cell>
          <cell r="I246" t="str">
            <v>PREPARAÇÃO DE SEDE PARA APLICAÇÃO DE JUNTA JEENE</v>
          </cell>
          <cell r="J246" t="str">
            <v>m</v>
          </cell>
        </row>
        <row r="247">
          <cell r="B247" t="str">
            <v>CPU-300</v>
          </cell>
          <cell r="C247" t="str">
            <v>Terraplenagem</v>
          </cell>
          <cell r="D247" t="str">
            <v>Reaterro de valas</v>
          </cell>
          <cell r="E247" t="str">
            <v>CMS</v>
          </cell>
          <cell r="F247" t="str">
            <v>C</v>
          </cell>
          <cell r="G247">
            <v>25</v>
          </cell>
          <cell r="H247">
            <v>15</v>
          </cell>
          <cell r="I247" t="str">
            <v>REATERRO COMPACTADO DE CAVAS OU VALAS, A 95% DO PROCTOR NORMAL</v>
          </cell>
          <cell r="J247" t="str">
            <v>m³</v>
          </cell>
        </row>
        <row r="248">
          <cell r="B248" t="str">
            <v>CPU-301</v>
          </cell>
          <cell r="C248" t="str">
            <v>Terraplenagem</v>
          </cell>
          <cell r="D248" t="str">
            <v>Reaterro de valas</v>
          </cell>
          <cell r="E248" t="str">
            <v>CMS</v>
          </cell>
          <cell r="F248" t="str">
            <v>C</v>
          </cell>
          <cell r="G248">
            <v>25</v>
          </cell>
          <cell r="H248">
            <v>15</v>
          </cell>
          <cell r="I248" t="str">
            <v>REATERRO COMPACTADO DE CAVAS OU VALAS, SEM CONTROLE DE GRAU DE COMPACTAÇÃO - MECÂNICO</v>
          </cell>
          <cell r="J248" t="str">
            <v>m3</v>
          </cell>
        </row>
        <row r="249">
          <cell r="B249" t="str">
            <v>CPU-302</v>
          </cell>
          <cell r="C249" t="str">
            <v>Pavimentação</v>
          </cell>
          <cell r="D249" t="str">
            <v>Regularização</v>
          </cell>
          <cell r="E249" t="str">
            <v>CMS</v>
          </cell>
          <cell r="F249" t="str">
            <v>C</v>
          </cell>
          <cell r="G249">
            <v>35</v>
          </cell>
          <cell r="H249" t="str">
            <v>05</v>
          </cell>
          <cell r="I249" t="str">
            <v>REGULARIZAÇÃO DO SUBLEITO</v>
          </cell>
          <cell r="J249" t="str">
            <v>m2</v>
          </cell>
        </row>
        <row r="250">
          <cell r="B250" t="str">
            <v>CPU-304</v>
          </cell>
          <cell r="C250" t="str">
            <v>Terraplenagem</v>
          </cell>
          <cell r="D250" t="str">
            <v>Escavação de valas</v>
          </cell>
          <cell r="E250" t="str">
            <v>CMS</v>
          </cell>
          <cell r="F250" t="str">
            <v>C</v>
          </cell>
          <cell r="G250">
            <v>25</v>
          </cell>
          <cell r="H250">
            <v>10</v>
          </cell>
          <cell r="I250" t="str">
            <v>REGULARIZAÇÃO E COMPACTAÇÃO DE FUNDO DE CAVAS OU VALAS</v>
          </cell>
          <cell r="J250" t="str">
            <v>m2</v>
          </cell>
        </row>
        <row r="251">
          <cell r="B251" t="str">
            <v>CPU-305</v>
          </cell>
          <cell r="C251" t="str">
            <v>Fundações</v>
          </cell>
          <cell r="D251" t="str">
            <v>Prova de carga</v>
          </cell>
          <cell r="E251" t="str">
            <v>CMS</v>
          </cell>
          <cell r="F251" t="str">
            <v>C</v>
          </cell>
          <cell r="G251" t="str">
            <v>60</v>
          </cell>
          <cell r="H251" t="str">
            <v>90</v>
          </cell>
          <cell r="I251" t="str">
            <v>RELATÓRIO TÉCNICO</v>
          </cell>
          <cell r="J251" t="str">
            <v>vb</v>
          </cell>
        </row>
        <row r="252">
          <cell r="B252" t="str">
            <v>CPU-307</v>
          </cell>
          <cell r="C252" t="str">
            <v>Instrumentações</v>
          </cell>
          <cell r="D252" t="str">
            <v>Piezômetro</v>
          </cell>
          <cell r="E252" t="str">
            <v>CMS</v>
          </cell>
          <cell r="F252" t="str">
            <v>C</v>
          </cell>
          <cell r="G252" t="str">
            <v>15</v>
          </cell>
          <cell r="H252" t="str">
            <v>90</v>
          </cell>
          <cell r="I252" t="str">
            <v>FORNECIMENTO E INSTALAÇÃO DO PIEZÔMETRO DE CORDA VIBRANTE</v>
          </cell>
          <cell r="J252" t="str">
            <v>m</v>
          </cell>
        </row>
        <row r="253">
          <cell r="B253" t="str">
            <v>CPU-310</v>
          </cell>
          <cell r="C253" t="str">
            <v>Serviços Preliminares</v>
          </cell>
          <cell r="D253" t="str">
            <v>Demolições</v>
          </cell>
          <cell r="E253" t="str">
            <v>CMS</v>
          </cell>
          <cell r="F253" t="str">
            <v>C</v>
          </cell>
          <cell r="G253">
            <v>10</v>
          </cell>
          <cell r="H253">
            <v>25</v>
          </cell>
          <cell r="I253" t="str">
            <v>REMOÇÃO DE CERCA</v>
          </cell>
          <cell r="J253" t="str">
            <v>m</v>
          </cell>
        </row>
        <row r="254">
          <cell r="B254" t="str">
            <v>CPU-311</v>
          </cell>
          <cell r="C254" t="str">
            <v>Pavimentação</v>
          </cell>
          <cell r="D254" t="str">
            <v>Solo estabilizado</v>
          </cell>
          <cell r="E254" t="str">
            <v>CMS</v>
          </cell>
          <cell r="F254" t="str">
            <v>C</v>
          </cell>
          <cell r="G254">
            <v>35</v>
          </cell>
          <cell r="H254">
            <v>20</v>
          </cell>
          <cell r="I254" t="str">
            <v>REVESTIMENTO PRIMÁRIO DE SOLO ESTABILIZADO GRANULOMETRICAMENTE (ESCAVAÇÃO, CARGA, TRANSPORTE ATÉ 1KM E COMPACTAÇÃO)</v>
          </cell>
          <cell r="J254" t="str">
            <v>m3</v>
          </cell>
        </row>
        <row r="255">
          <cell r="B255" t="str">
            <v>CPU-312</v>
          </cell>
          <cell r="C255" t="str">
            <v>Serviços Complementares</v>
          </cell>
          <cell r="D255" t="str">
            <v>Hidrossemeadura</v>
          </cell>
          <cell r="E255" t="str">
            <v>CMS</v>
          </cell>
          <cell r="F255" t="str">
            <v>C</v>
          </cell>
          <cell r="G255">
            <v>95</v>
          </cell>
          <cell r="H255">
            <v>25</v>
          </cell>
          <cell r="I255" t="str">
            <v>REVESTIMENTO VEGETAL POR HIDROSSEMEADURA, COM COVEAMENTO E COQUETEL DE SEMENTES</v>
          </cell>
          <cell r="J255" t="str">
            <v>m2</v>
          </cell>
        </row>
        <row r="256">
          <cell r="B256" t="str">
            <v>CPU-313.1</v>
          </cell>
          <cell r="C256" t="str">
            <v>Drenagem</v>
          </cell>
          <cell r="D256" t="str">
            <v>Sarjetas</v>
          </cell>
          <cell r="E256" t="str">
            <v>CMS</v>
          </cell>
          <cell r="F256" t="str">
            <v>C</v>
          </cell>
          <cell r="G256">
            <v>45</v>
          </cell>
          <cell r="H256" t="str">
            <v>08</v>
          </cell>
          <cell r="I256" t="str">
            <v>SARJETA RETANGULAR EM ATERRO TIPO SRA 02 - PADRÃO SPE</v>
          </cell>
          <cell r="J256" t="str">
            <v>m</v>
          </cell>
        </row>
        <row r="257">
          <cell r="B257" t="str">
            <v>CPU-313.2</v>
          </cell>
          <cell r="C257" t="str">
            <v>Drenagem</v>
          </cell>
          <cell r="D257" t="str">
            <v>Sarjetas</v>
          </cell>
          <cell r="E257" t="str">
            <v>CMS</v>
          </cell>
          <cell r="F257" t="str">
            <v>C</v>
          </cell>
          <cell r="G257">
            <v>45</v>
          </cell>
          <cell r="H257" t="str">
            <v>08</v>
          </cell>
          <cell r="I257" t="str">
            <v>SARJETA RETANGULAR EM CORTE TIPO SRC 04 - PADRÃO SPE</v>
          </cell>
          <cell r="J257" t="str">
            <v>m</v>
          </cell>
        </row>
        <row r="258">
          <cell r="B258" t="str">
            <v>CPU-313.3</v>
          </cell>
          <cell r="C258" t="str">
            <v>Drenagem</v>
          </cell>
          <cell r="D258" t="str">
            <v>transposição</v>
          </cell>
          <cell r="E258" t="str">
            <v>CMS</v>
          </cell>
          <cell r="F258" t="str">
            <v>C</v>
          </cell>
          <cell r="G258">
            <v>45</v>
          </cell>
          <cell r="H258" t="str">
            <v>08</v>
          </cell>
          <cell r="I258" t="str">
            <v>TRANSPOSIÇÃO DE SEGMENTOS DE SARJETA TSS 03 - PADRÃO DNIT</v>
          </cell>
          <cell r="J258" t="str">
            <v>m</v>
          </cell>
        </row>
        <row r="259">
          <cell r="B259" t="str">
            <v>CPU-313.4</v>
          </cell>
          <cell r="C259" t="str">
            <v>Drenagem</v>
          </cell>
          <cell r="D259" t="str">
            <v>transposição</v>
          </cell>
          <cell r="E259" t="str">
            <v>CMS</v>
          </cell>
          <cell r="F259" t="str">
            <v>C</v>
          </cell>
          <cell r="G259">
            <v>45</v>
          </cell>
          <cell r="H259" t="str">
            <v>08</v>
          </cell>
          <cell r="I259" t="str">
            <v>TRANSPOSIÇÃO DE SEGMENTOS DE SARJETA TSS 04 - PADRÃO DNIT</v>
          </cell>
          <cell r="J259" t="str">
            <v>m</v>
          </cell>
        </row>
        <row r="260">
          <cell r="B260" t="str">
            <v>CPU-314</v>
          </cell>
          <cell r="C260" t="str">
            <v>Drenagem</v>
          </cell>
          <cell r="D260" t="str">
            <v>Sarjetas</v>
          </cell>
          <cell r="E260" t="str">
            <v>CMS</v>
          </cell>
          <cell r="F260" t="str">
            <v>C</v>
          </cell>
          <cell r="G260">
            <v>45</v>
          </cell>
          <cell r="H260" t="str">
            <v>08</v>
          </cell>
          <cell r="I260" t="str">
            <v>SARJETA TRAPEZOIDAL EM ATERRO SZA 01 - PADRÃO SPE</v>
          </cell>
          <cell r="J260" t="str">
            <v>m</v>
          </cell>
        </row>
        <row r="261">
          <cell r="B261" t="str">
            <v>CPU-315</v>
          </cell>
          <cell r="C261" t="str">
            <v>Drenagem</v>
          </cell>
          <cell r="D261" t="str">
            <v>Sarjetas</v>
          </cell>
          <cell r="E261" t="str">
            <v>CMS</v>
          </cell>
          <cell r="F261" t="str">
            <v>C</v>
          </cell>
          <cell r="G261">
            <v>45</v>
          </cell>
          <cell r="H261" t="str">
            <v>08</v>
          </cell>
          <cell r="I261" t="str">
            <v>SARJETA TRAPEZOIDAL EM ATERRO SZA 02 - PADRÃO SPE</v>
          </cell>
          <cell r="J261" t="str">
            <v>m</v>
          </cell>
        </row>
        <row r="262">
          <cell r="B262" t="str">
            <v>CPU-316</v>
          </cell>
          <cell r="C262" t="str">
            <v>Drenagem</v>
          </cell>
          <cell r="D262" t="str">
            <v>Sarjetas</v>
          </cell>
          <cell r="E262" t="str">
            <v>CMS</v>
          </cell>
          <cell r="F262" t="str">
            <v>C</v>
          </cell>
          <cell r="G262">
            <v>45</v>
          </cell>
          <cell r="H262" t="str">
            <v>08</v>
          </cell>
          <cell r="I262" t="str">
            <v>SARJETA TRAPEZOIDAL EM ATERRO SZA 04 - PADRÃO SPE</v>
          </cell>
          <cell r="J262" t="str">
            <v>m</v>
          </cell>
        </row>
        <row r="263">
          <cell r="B263" t="str">
            <v>CPU-318</v>
          </cell>
          <cell r="C263" t="str">
            <v>Drenagem</v>
          </cell>
          <cell r="D263" t="str">
            <v>Sarjetas</v>
          </cell>
          <cell r="E263" t="str">
            <v>CMS</v>
          </cell>
          <cell r="F263" t="str">
            <v>C</v>
          </cell>
          <cell r="G263">
            <v>45</v>
          </cell>
          <cell r="H263" t="str">
            <v>08</v>
          </cell>
          <cell r="I263" t="str">
            <v>SARJETA TRAPEZOIDAL EM CORTE SZC 01 - PADRÃO SPE</v>
          </cell>
          <cell r="J263" t="str">
            <v>m</v>
          </cell>
        </row>
        <row r="264">
          <cell r="B264" t="str">
            <v>CPU-319</v>
          </cell>
          <cell r="C264" t="str">
            <v>Drenagem</v>
          </cell>
          <cell r="D264" t="str">
            <v>Sarjetas</v>
          </cell>
          <cell r="E264" t="str">
            <v>CMS</v>
          </cell>
          <cell r="F264" t="str">
            <v>C</v>
          </cell>
          <cell r="G264">
            <v>45</v>
          </cell>
          <cell r="H264" t="str">
            <v>08</v>
          </cell>
          <cell r="I264" t="str">
            <v>SARJETA TRAPEZOIDAL EM CORTE SZC 02 - PADRÃO SPE</v>
          </cell>
          <cell r="J264" t="str">
            <v>m</v>
          </cell>
        </row>
        <row r="265">
          <cell r="B265" t="str">
            <v>CPU-320</v>
          </cell>
          <cell r="C265" t="str">
            <v>Drenagem</v>
          </cell>
          <cell r="D265" t="str">
            <v>Sarjetas</v>
          </cell>
          <cell r="E265" t="str">
            <v>CMS</v>
          </cell>
          <cell r="F265" t="str">
            <v>C</v>
          </cell>
          <cell r="G265">
            <v>45</v>
          </cell>
          <cell r="H265" t="str">
            <v>08</v>
          </cell>
          <cell r="I265" t="str">
            <v>SARJETA TRAPEZOIDAL EM CORTE SZC 03 - PADRÃO SPE</v>
          </cell>
          <cell r="J265" t="str">
            <v>m</v>
          </cell>
        </row>
        <row r="266">
          <cell r="B266" t="str">
            <v>CPU-321</v>
          </cell>
          <cell r="C266" t="str">
            <v>Drenagem</v>
          </cell>
          <cell r="D266" t="str">
            <v>Sarjetas</v>
          </cell>
          <cell r="E266" t="str">
            <v>CMS</v>
          </cell>
          <cell r="F266" t="str">
            <v>C</v>
          </cell>
          <cell r="G266">
            <v>45</v>
          </cell>
          <cell r="H266" t="str">
            <v>08</v>
          </cell>
          <cell r="I266" t="str">
            <v>SARJETA TRAPEZOIDAL EM CORTE SZC 04 - PADRÃO SPE</v>
          </cell>
          <cell r="J266" t="str">
            <v>m</v>
          </cell>
        </row>
        <row r="267">
          <cell r="B267" t="str">
            <v>CPU-322</v>
          </cell>
          <cell r="C267" t="str">
            <v>Drenagem</v>
          </cell>
          <cell r="D267" t="str">
            <v>Sarjetas</v>
          </cell>
          <cell r="E267" t="str">
            <v>CMS</v>
          </cell>
          <cell r="F267" t="str">
            <v>C</v>
          </cell>
          <cell r="G267">
            <v>45</v>
          </cell>
          <cell r="H267" t="str">
            <v>08</v>
          </cell>
          <cell r="I267" t="str">
            <v>SARJETA TRAPEZOIDAL EM CORTE SZC 05 - PADRÃO SPE</v>
          </cell>
          <cell r="J267" t="str">
            <v>m</v>
          </cell>
        </row>
        <row r="268">
          <cell r="B268" t="str">
            <v>CPU-322.1</v>
          </cell>
          <cell r="C268" t="str">
            <v>Drenagem</v>
          </cell>
          <cell r="D268" t="str">
            <v>Sarjetas</v>
          </cell>
          <cell r="E268" t="str">
            <v>CMS</v>
          </cell>
          <cell r="F268" t="str">
            <v>C</v>
          </cell>
          <cell r="G268">
            <v>45</v>
          </cell>
          <cell r="H268" t="str">
            <v>08</v>
          </cell>
          <cell r="I268" t="str">
            <v>SARJETA TRAPEZOIDAL EM CORTE SZC 06 - PADRÃO SPE</v>
          </cell>
          <cell r="J268" t="str">
            <v>m</v>
          </cell>
        </row>
        <row r="269">
          <cell r="B269" t="str">
            <v>CPU-323</v>
          </cell>
          <cell r="C269" t="str">
            <v>Drenagem</v>
          </cell>
          <cell r="D269" t="str">
            <v>Sarjetas</v>
          </cell>
          <cell r="E269" t="str">
            <v>CMS</v>
          </cell>
          <cell r="F269" t="str">
            <v>C</v>
          </cell>
          <cell r="G269">
            <v>45</v>
          </cell>
          <cell r="H269" t="str">
            <v>08</v>
          </cell>
          <cell r="I269" t="str">
            <v>SARJETA TRAPEZOIDAL EM CORTE SZC 07 - PADRÃO SPE</v>
          </cell>
          <cell r="J269" t="str">
            <v>m</v>
          </cell>
        </row>
        <row r="270">
          <cell r="B270" t="str">
            <v>CPU-324</v>
          </cell>
          <cell r="C270" t="str">
            <v>Drenagem</v>
          </cell>
          <cell r="D270" t="str">
            <v>Sarjetas</v>
          </cell>
          <cell r="E270" t="str">
            <v>CMS</v>
          </cell>
          <cell r="F270" t="str">
            <v>C</v>
          </cell>
          <cell r="G270">
            <v>45</v>
          </cell>
          <cell r="H270" t="str">
            <v>08</v>
          </cell>
          <cell r="I270" t="str">
            <v>SARJETA TRIANGULAR EM CORTE STC 05 - PADRÃO SPE</v>
          </cell>
          <cell r="J270" t="str">
            <v>m</v>
          </cell>
        </row>
        <row r="271">
          <cell r="B271" t="str">
            <v>CPU-324.1</v>
          </cell>
          <cell r="C271" t="str">
            <v>Drenagem</v>
          </cell>
          <cell r="D271" t="str">
            <v>Sarjetas</v>
          </cell>
          <cell r="E271" t="str">
            <v>CMS</v>
          </cell>
          <cell r="F271" t="str">
            <v>C</v>
          </cell>
          <cell r="G271">
            <v>45</v>
          </cell>
          <cell r="H271" t="str">
            <v>08</v>
          </cell>
          <cell r="I271" t="str">
            <v>SARJETA TRIANGULAR EM CORTE STC 01 - PADRÃO SPE</v>
          </cell>
          <cell r="J271" t="str">
            <v>m</v>
          </cell>
        </row>
        <row r="272">
          <cell r="B272" t="str">
            <v>CPU-324.2</v>
          </cell>
          <cell r="C272" t="str">
            <v>Drenagem</v>
          </cell>
          <cell r="D272" t="str">
            <v>Sarjetas</v>
          </cell>
          <cell r="E272" t="str">
            <v>CMS</v>
          </cell>
          <cell r="F272" t="str">
            <v>C</v>
          </cell>
          <cell r="G272">
            <v>45</v>
          </cell>
          <cell r="H272" t="str">
            <v>08</v>
          </cell>
          <cell r="I272" t="str">
            <v>SARJETA TRIANGULAR EM CORTE STC 06 - PADRÃO SPE</v>
          </cell>
          <cell r="J272" t="str">
            <v>m</v>
          </cell>
        </row>
        <row r="273">
          <cell r="B273" t="str">
            <v>CPU-325</v>
          </cell>
          <cell r="C273" t="str">
            <v>Pavimentação</v>
          </cell>
          <cell r="D273" t="str">
            <v>Base e sub-base</v>
          </cell>
          <cell r="E273" t="str">
            <v>CMS</v>
          </cell>
          <cell r="F273" t="str">
            <v>C</v>
          </cell>
          <cell r="G273">
            <v>35</v>
          </cell>
          <cell r="H273">
            <v>10</v>
          </cell>
          <cell r="I273" t="str">
            <v>SUB-BASE DE SOLO ESTABILIZADO GRANULOMETRICAMENTE SEM MISTURA (ESCAVAÇÃO, CARGA, TRANSPORTE ATÉ 1KM E COMPACTAÇÃO)</v>
          </cell>
          <cell r="J273" t="str">
            <v>m3</v>
          </cell>
        </row>
        <row r="274">
          <cell r="B274" t="str">
            <v>CPU-326</v>
          </cell>
          <cell r="C274" t="str">
            <v>Serviços Preliminares</v>
          </cell>
          <cell r="D274" t="str">
            <v>Supressão vegetal</v>
          </cell>
          <cell r="E274" t="str">
            <v>CMS</v>
          </cell>
          <cell r="F274" t="str">
            <v>C</v>
          </cell>
          <cell r="G274">
            <v>10</v>
          </cell>
          <cell r="H274" t="str">
            <v>05</v>
          </cell>
          <cell r="I274" t="str">
            <v>SUPRESSÃO VEGETAL COM OU SEM DESTOCAMENTO DE VEGETAÇÃO COM Ø =&lt; 30CM, ASSIM COMO REMOÇÃO DE ARBUSTOS, VEGETAÇÃO RASTEIRA E LIMPEZA PARA A ÁREA DE DEPÓSITO - DMT ATÉ 1000M</v>
          </cell>
          <cell r="J274" t="str">
            <v>m2</v>
          </cell>
        </row>
        <row r="275">
          <cell r="B275" t="str">
            <v>CPU-327.1</v>
          </cell>
          <cell r="C275" t="str">
            <v>Serviços Preliminares</v>
          </cell>
          <cell r="D275" t="str">
            <v>Supressão vegetal</v>
          </cell>
          <cell r="E275" t="str">
            <v>CMS</v>
          </cell>
          <cell r="F275" t="str">
            <v>C</v>
          </cell>
          <cell r="G275">
            <v>10</v>
          </cell>
          <cell r="H275" t="str">
            <v>05</v>
          </cell>
          <cell r="I275" t="str">
            <v>SUPRESSÃO VEGETAL,  DESTOCAMENTO  E  LIMPEZA DE ÁRVORES,  ARBUSTOS, VEGETAÇÃO  RASTEIRA E  ENTULHOS COM REMOÇÃO PARA ÁREA DE DEPÓSITO - DMT ATÉ 1.000M</v>
          </cell>
          <cell r="J275" t="str">
            <v>m2</v>
          </cell>
        </row>
        <row r="276">
          <cell r="B276" t="str">
            <v>CPU-328</v>
          </cell>
          <cell r="C276" t="str">
            <v>Drenagem</v>
          </cell>
          <cell r="D276" t="str">
            <v>Drenos</v>
          </cell>
          <cell r="E276" t="str">
            <v>CMS</v>
          </cell>
          <cell r="F276" t="str">
            <v>C</v>
          </cell>
          <cell r="G276">
            <v>45</v>
          </cell>
          <cell r="H276">
            <v>32</v>
          </cell>
          <cell r="I276" t="str">
            <v>TERMINAL DE DRENO PROFUNDO TIPO TDP (DRENO COM TUBO) - PADRÃO SPE</v>
          </cell>
          <cell r="J276" t="str">
            <v>un</v>
          </cell>
        </row>
        <row r="277">
          <cell r="B277" t="str">
            <v>CPU-329</v>
          </cell>
          <cell r="C277" t="str">
            <v>Pavimentação</v>
          </cell>
          <cell r="D277" t="str">
            <v>Tratamento</v>
          </cell>
          <cell r="E277" t="str">
            <v>CMS</v>
          </cell>
          <cell r="F277" t="str">
            <v>C</v>
          </cell>
          <cell r="G277">
            <v>35</v>
          </cell>
          <cell r="H277">
            <v>35</v>
          </cell>
          <cell r="I277" t="str">
            <v>TRATAMENTO SUPERFICIAL DUPLO COM EMULSÃO</v>
          </cell>
          <cell r="J277" t="str">
            <v>m2</v>
          </cell>
        </row>
        <row r="278">
          <cell r="B278" t="str">
            <v>CPU-330</v>
          </cell>
          <cell r="C278" t="str">
            <v>Drenagem</v>
          </cell>
          <cell r="D278" t="str">
            <v>Valetas</v>
          </cell>
          <cell r="E278" t="str">
            <v>CMS</v>
          </cell>
          <cell r="F278" t="str">
            <v>C</v>
          </cell>
          <cell r="G278">
            <v>45</v>
          </cell>
          <cell r="H278" t="str">
            <v>04</v>
          </cell>
          <cell r="I278" t="str">
            <v>VALETA DE PROTEÇÃO TRAPEZOIDAL REVESTIMENTO EM CONCRETO B=0,30 X H=0,40M, INCLUSIVE ESCAVAÇÃO E REATERRO - VPC-01 - PADRÃO VALEC</v>
          </cell>
          <cell r="J278" t="str">
            <v>m</v>
          </cell>
        </row>
        <row r="279">
          <cell r="B279" t="str">
            <v>CPU-331</v>
          </cell>
          <cell r="C279" t="str">
            <v>Drenagem</v>
          </cell>
          <cell r="D279" t="str">
            <v>Valetas</v>
          </cell>
          <cell r="E279" t="str">
            <v>CMS</v>
          </cell>
          <cell r="F279" t="str">
            <v>C</v>
          </cell>
          <cell r="G279">
            <v>45</v>
          </cell>
          <cell r="H279" t="str">
            <v>04</v>
          </cell>
          <cell r="I279" t="str">
            <v>VALETA DE PROTEÇÃO TRAPEZOIDAL REVESTIMENTO EM CONCRETO B=0,40 X H=0,40M, INCLUSIVE ESCAVAÇÃO E REATERRO - VPC-02 - PADRÃO VALEC</v>
          </cell>
          <cell r="J279" t="str">
            <v>m</v>
          </cell>
        </row>
        <row r="280">
          <cell r="B280" t="str">
            <v>CPU-332</v>
          </cell>
          <cell r="C280" t="str">
            <v>Drenagem</v>
          </cell>
          <cell r="D280" t="str">
            <v>Valetas</v>
          </cell>
          <cell r="E280" t="str">
            <v>CMS</v>
          </cell>
          <cell r="F280" t="str">
            <v>C</v>
          </cell>
          <cell r="G280">
            <v>45</v>
          </cell>
          <cell r="H280" t="str">
            <v>04</v>
          </cell>
          <cell r="I280" t="str">
            <v>VALETA DE PROTEÇÃO TRAPEZOIDAL REVESTIMENTO EM CONCRETO B=0,50 X H=0,40M, INCLUSIVE ESCAVAÇÃO E REATERRO - VPC-03 - PADRÃO VALEC</v>
          </cell>
          <cell r="J280" t="str">
            <v>m</v>
          </cell>
        </row>
        <row r="281">
          <cell r="B281" t="str">
            <v>CPU-333</v>
          </cell>
          <cell r="C281" t="str">
            <v>Drenagem</v>
          </cell>
          <cell r="D281" t="str">
            <v>Valetas</v>
          </cell>
          <cell r="E281" t="str">
            <v>CMS</v>
          </cell>
          <cell r="F281" t="str">
            <v>C</v>
          </cell>
          <cell r="G281">
            <v>45</v>
          </cell>
          <cell r="H281" t="str">
            <v>04</v>
          </cell>
          <cell r="I281" t="str">
            <v>VALETA DE PROTEÇÃO TRAPEZOIDAL REVESTIMENTO EM CONCRETO B=0,50 X H=0,50M, INCLUSIVE ESCAVAÇÃO E REATERRO - VPC-04 - PADRÃO VALEC</v>
          </cell>
          <cell r="J281" t="str">
            <v>m</v>
          </cell>
        </row>
        <row r="282">
          <cell r="B282" t="str">
            <v>CPU-334</v>
          </cell>
          <cell r="C282" t="str">
            <v>Drenagem</v>
          </cell>
          <cell r="D282" t="str">
            <v>Valetas</v>
          </cell>
          <cell r="E282" t="str">
            <v>CMS</v>
          </cell>
          <cell r="F282" t="str">
            <v>C</v>
          </cell>
          <cell r="G282">
            <v>45</v>
          </cell>
          <cell r="H282" t="str">
            <v>04</v>
          </cell>
          <cell r="I282" t="str">
            <v>VALETA DE PROTEÇÃO TRAPEZOIDAL REVESTIMENTO EM CONCRETO B=0,60 X H=0,50M, INCLUSIVE ESCAVAÇÃO E REATERRO - VPC-05 - PADRÃO VALEC</v>
          </cell>
          <cell r="J282" t="str">
            <v>m</v>
          </cell>
        </row>
        <row r="283">
          <cell r="B283" t="str">
            <v>CPU-335</v>
          </cell>
          <cell r="C283" t="str">
            <v>Drenagem</v>
          </cell>
          <cell r="D283" t="str">
            <v>Valetas</v>
          </cell>
          <cell r="E283" t="str">
            <v>CMS</v>
          </cell>
          <cell r="F283" t="str">
            <v>C</v>
          </cell>
          <cell r="G283">
            <v>45</v>
          </cell>
          <cell r="H283" t="str">
            <v>04</v>
          </cell>
          <cell r="I283" t="str">
            <v>VALETA DE PROTEÇÃO TRAPEZOIDAL REVESTIMENTO EM CONCRETO B=0,60 X H=0,60M, INCLUSIVE ESCAVAÇÃO E REATERRO - VPC-06 - PADRÃO VALEC</v>
          </cell>
          <cell r="J283" t="str">
            <v>m</v>
          </cell>
        </row>
        <row r="284">
          <cell r="B284" t="str">
            <v>CPU-336</v>
          </cell>
          <cell r="C284" t="str">
            <v>Drenagem</v>
          </cell>
          <cell r="D284" t="str">
            <v>Valetas</v>
          </cell>
          <cell r="E284" t="str">
            <v>CMS</v>
          </cell>
          <cell r="F284" t="str">
            <v>C</v>
          </cell>
          <cell r="G284">
            <v>45</v>
          </cell>
          <cell r="H284" t="str">
            <v>04</v>
          </cell>
          <cell r="I284" t="str">
            <v>VALETA DE PROTEÇÃO TRAPEZOIDAL REVESTIMENTO EM CONCRETO B=0,80 X H=0,60M, INCLUSIVE ESCAVAÇÃO E REATERRO - VPC-07 - PADRÃO VALEC</v>
          </cell>
          <cell r="J284" t="str">
            <v>m</v>
          </cell>
        </row>
        <row r="285">
          <cell r="B285" t="str">
            <v>CPU-337</v>
          </cell>
          <cell r="C285" t="str">
            <v>Drenagem</v>
          </cell>
          <cell r="D285" t="str">
            <v>Valetas</v>
          </cell>
          <cell r="E285" t="str">
            <v>CMS</v>
          </cell>
          <cell r="F285" t="str">
            <v>C</v>
          </cell>
          <cell r="G285">
            <v>45</v>
          </cell>
          <cell r="H285" t="str">
            <v>04</v>
          </cell>
          <cell r="I285" t="str">
            <v>VALETA DE PROTEÇÃO TRAPEZOIDAL REVESTIMENTO EM CONCRETO B=1,00 X H=0,60M, INCLUSIVE ESCAVAÇÃO E REATERRO - VPC-08 - PADRÃO VALEC</v>
          </cell>
          <cell r="J285" t="str">
            <v>m</v>
          </cell>
        </row>
        <row r="286">
          <cell r="B286" t="str">
            <v>CPU-338</v>
          </cell>
          <cell r="C286" t="str">
            <v>Drenagem</v>
          </cell>
          <cell r="D286" t="str">
            <v>Valetas</v>
          </cell>
          <cell r="E286" t="str">
            <v>CMS</v>
          </cell>
          <cell r="F286" t="str">
            <v>C</v>
          </cell>
          <cell r="G286">
            <v>45</v>
          </cell>
          <cell r="H286" t="str">
            <v>04</v>
          </cell>
          <cell r="I286" t="str">
            <v>VALETA DE PROTEÇÃO TRAPEZOIDAL REVESTIMENTO EM CONCRETO B=1,20 X H=0,60M, INCLUSIVE ESCAVAÇÃO E REATERRO - VPC-09 - PADRÃO VALEC</v>
          </cell>
          <cell r="J286" t="str">
            <v>m</v>
          </cell>
        </row>
        <row r="287">
          <cell r="B287" t="str">
            <v>CPU-339</v>
          </cell>
          <cell r="C287" t="str">
            <v>Drenagem</v>
          </cell>
          <cell r="D287" t="str">
            <v>Valetas</v>
          </cell>
          <cell r="E287" t="str">
            <v>CMS</v>
          </cell>
          <cell r="F287" t="str">
            <v>C</v>
          </cell>
          <cell r="G287">
            <v>45</v>
          </cell>
          <cell r="H287" t="str">
            <v>04</v>
          </cell>
          <cell r="I287" t="str">
            <v>VALETA DE PROTEÇÃO TRAPEZOIDAL REVESTIMENTO EM CONCRETO B=1,40 X H=0,60M, INCLUSIVE ESCAVAÇÃO E REATERRO - VPC-10 - PADRÃO VALEC</v>
          </cell>
          <cell r="J287" t="str">
            <v>m</v>
          </cell>
        </row>
        <row r="288">
          <cell r="B288" t="str">
            <v>CPU-340</v>
          </cell>
          <cell r="C288" t="str">
            <v>Drenagem</v>
          </cell>
          <cell r="D288" t="str">
            <v>Valetas</v>
          </cell>
          <cell r="E288" t="str">
            <v>CMS</v>
          </cell>
          <cell r="F288" t="str">
            <v>C</v>
          </cell>
          <cell r="G288">
            <v>45</v>
          </cell>
          <cell r="H288" t="str">
            <v>04</v>
          </cell>
          <cell r="I288" t="str">
            <v>VALETA DE PROTEÇÃO TRAPEZOIDAL REVESTIMENTO EM CONCRETO B=1,40 X H=0,70M, INCLUSIVE ESCAVAÇÃO E REATERRO - VPC-11 - PADRÃO VALEC</v>
          </cell>
          <cell r="J288" t="str">
            <v>m</v>
          </cell>
        </row>
        <row r="289">
          <cell r="B289" t="str">
            <v>CPU-341</v>
          </cell>
          <cell r="C289" t="str">
            <v>Drenagem</v>
          </cell>
          <cell r="D289" t="str">
            <v>Valetas</v>
          </cell>
          <cell r="E289" t="str">
            <v>CMS</v>
          </cell>
          <cell r="F289" t="str">
            <v>C</v>
          </cell>
          <cell r="G289">
            <v>45</v>
          </cell>
          <cell r="H289" t="str">
            <v>04</v>
          </cell>
          <cell r="I289" t="str">
            <v>VALETA DE PROTEÇÃO TRAPEZOIDAL REVESTIMENTO EM CONCRETO B=1,60 X H=0,70M, INCLUSIVE ESCAVAÇÃO E REATERRO - VPC-12 - PADRÃO VALEC</v>
          </cell>
          <cell r="J289" t="str">
            <v>m</v>
          </cell>
        </row>
        <row r="290">
          <cell r="B290" t="str">
            <v>CPU-342</v>
          </cell>
          <cell r="C290" t="str">
            <v>Drenagem</v>
          </cell>
          <cell r="D290" t="str">
            <v>Valetas</v>
          </cell>
          <cell r="E290" t="str">
            <v>CMS</v>
          </cell>
          <cell r="F290" t="str">
            <v>C</v>
          </cell>
          <cell r="G290">
            <v>45</v>
          </cell>
          <cell r="H290" t="str">
            <v>04</v>
          </cell>
          <cell r="I290" t="str">
            <v>VALETA DE PROTEÇÃO TRAPEZOIDAL REVESTIMENTO EM CONCRETO B=1,60 X H=0,80M, INCLUSIVE ESCAVAÇÃO E REATERRO - VPC-13 - PADRÃO VALEC</v>
          </cell>
          <cell r="J290" t="str">
            <v>m</v>
          </cell>
        </row>
        <row r="291">
          <cell r="B291" t="str">
            <v>CPU-343</v>
          </cell>
          <cell r="C291" t="str">
            <v>Drenagem</v>
          </cell>
          <cell r="D291" t="str">
            <v>Valetas</v>
          </cell>
          <cell r="E291" t="str">
            <v>CMS</v>
          </cell>
          <cell r="F291" t="str">
            <v>C</v>
          </cell>
          <cell r="G291">
            <v>45</v>
          </cell>
          <cell r="H291" t="str">
            <v>04</v>
          </cell>
          <cell r="I291" t="str">
            <v>VALETA DE PROTEÇÃO TRAPEZOIDAL REVESTIMENTO EM CONCRETO B=1,80 X H=1,00M, INCLUSIVE ESCAVAÇÃO E REATERRO - VPC-15 - PADRÃO VALEC</v>
          </cell>
          <cell r="J291" t="str">
            <v>m</v>
          </cell>
        </row>
        <row r="292">
          <cell r="B292" t="str">
            <v>CPU-345</v>
          </cell>
          <cell r="C292" t="str">
            <v>Drenagem</v>
          </cell>
          <cell r="D292" t="str">
            <v>Dissipadores</v>
          </cell>
          <cell r="E292" t="str">
            <v>CMS</v>
          </cell>
          <cell r="F292" t="str">
            <v>C</v>
          </cell>
          <cell r="G292">
            <v>45</v>
          </cell>
          <cell r="H292">
            <v>24</v>
          </cell>
          <cell r="I292" t="str">
            <v>DISSIPADOR DE ENERGIA DBDCC 06 - APLICÁVEL A BDCC 2,50 X 2,50 - PADRÃO VALEC</v>
          </cell>
          <cell r="J292" t="str">
            <v>un</v>
          </cell>
        </row>
        <row r="293">
          <cell r="B293" t="str">
            <v>CPU-346</v>
          </cell>
          <cell r="C293" t="str">
            <v>Drenagem</v>
          </cell>
          <cell r="D293" t="str">
            <v>Dissipadores</v>
          </cell>
          <cell r="E293" t="str">
            <v>CMS</v>
          </cell>
          <cell r="F293" t="str">
            <v>C</v>
          </cell>
          <cell r="G293">
            <v>45</v>
          </cell>
          <cell r="H293">
            <v>24</v>
          </cell>
          <cell r="I293" t="str">
            <v>DISSIPADOR DE ENERGIA DBSCC 07 - APLICÁVEL A BSCC 2,50 X 2,00 - PADRÃO SPE</v>
          </cell>
          <cell r="J293" t="str">
            <v>un</v>
          </cell>
        </row>
        <row r="294">
          <cell r="B294" t="str">
            <v>CPU-349</v>
          </cell>
          <cell r="C294" t="str">
            <v>Terraplenagem</v>
          </cell>
          <cell r="D294" t="str">
            <v>Escavação 3ª cat</v>
          </cell>
          <cell r="E294" t="str">
            <v>CMS</v>
          </cell>
          <cell r="F294" t="str">
            <v>C</v>
          </cell>
          <cell r="G294">
            <v>25</v>
          </cell>
          <cell r="H294">
            <v>50</v>
          </cell>
          <cell r="I294" t="str">
            <v>ESCAVAÇÃO, CARGA, TRANSPORTE, DESCARGA E ESPALHAMENTO DE MATERIAL DE 3ª CATEGORIA - DMT ATÉ 50M</v>
          </cell>
          <cell r="J294" t="str">
            <v>m3</v>
          </cell>
        </row>
        <row r="295">
          <cell r="B295" t="str">
            <v>CPU-350</v>
          </cell>
          <cell r="C295" t="str">
            <v>Terraplenagem</v>
          </cell>
          <cell r="D295" t="str">
            <v>Escavação 3ª cat</v>
          </cell>
          <cell r="E295" t="str">
            <v>CMS</v>
          </cell>
          <cell r="F295" t="str">
            <v>C</v>
          </cell>
          <cell r="G295">
            <v>25</v>
          </cell>
          <cell r="H295">
            <v>50</v>
          </cell>
          <cell r="I295" t="str">
            <v>ESCAVAÇÃO, CARGA, TRANSPORTE, DESCARGA E ESPALHAMENTO DE MATERIAL DE 3ª CATEGORIA - DMT 600 A 800M</v>
          </cell>
          <cell r="J295" t="str">
            <v>m3</v>
          </cell>
        </row>
        <row r="296">
          <cell r="B296" t="str">
            <v>CPU-351</v>
          </cell>
          <cell r="C296" t="str">
            <v>Obras de Arte Correntes</v>
          </cell>
          <cell r="D296" t="str">
            <v>Passagem de gado</v>
          </cell>
          <cell r="E296" t="str">
            <v>CMS</v>
          </cell>
          <cell r="F296" t="str">
            <v>C</v>
          </cell>
          <cell r="G296">
            <v>95</v>
          </cell>
          <cell r="H296">
            <v>45</v>
          </cell>
          <cell r="I296" t="str">
            <v>PASSAGEM DE FAUNA SUPERIOR - PADRÃO VALEC</v>
          </cell>
          <cell r="J296" t="str">
            <v>un</v>
          </cell>
        </row>
        <row r="297">
          <cell r="B297" t="str">
            <v>CPU-352.1</v>
          </cell>
          <cell r="C297" t="str">
            <v>Drenagem</v>
          </cell>
          <cell r="D297" t="str">
            <v>Valetas</v>
          </cell>
          <cell r="E297" t="str">
            <v>CMS</v>
          </cell>
          <cell r="F297" t="str">
            <v>C</v>
          </cell>
          <cell r="G297">
            <v>45</v>
          </cell>
          <cell r="H297" t="str">
            <v>04</v>
          </cell>
          <cell r="I297" t="str">
            <v>VALETA DE PROTEÇÃO TRAPEZOIDAL REVESTIMENTO EM CONCRETO B=1,80 X H=1,00M, INCLUSIVE ESCAVAÇÃO E REATERRO - VPC-14 - PADRÃO VALEC</v>
          </cell>
          <cell r="J297" t="str">
            <v>m</v>
          </cell>
        </row>
        <row r="298">
          <cell r="B298" t="str">
            <v>CPU-354</v>
          </cell>
          <cell r="C298" t="str">
            <v>Obras de Arte Correntes</v>
          </cell>
          <cell r="D298" t="str">
            <v>Bueiros tubulares</v>
          </cell>
          <cell r="E298" t="str">
            <v>CMS</v>
          </cell>
          <cell r="F298" t="str">
            <v>C</v>
          </cell>
          <cell r="G298">
            <v>45</v>
          </cell>
          <cell r="H298">
            <v>52</v>
          </cell>
          <cell r="I298" t="str">
            <v>MONTAGEM DE BUEIRO SIMPLES TUBULAR DE CONCRETO PA3 - BSTC Ø 1.000MM - (CORPO) - PADRÃO DNIT</v>
          </cell>
          <cell r="J298" t="str">
            <v>m</v>
          </cell>
        </row>
        <row r="299">
          <cell r="B299" t="str">
            <v>CPU-355</v>
          </cell>
          <cell r="C299" t="str">
            <v>Obras de Arte Correntes</v>
          </cell>
          <cell r="D299" t="str">
            <v>Bueiros tubulares</v>
          </cell>
          <cell r="E299" t="str">
            <v>CMS</v>
          </cell>
          <cell r="F299" t="str">
            <v>C</v>
          </cell>
          <cell r="G299">
            <v>45</v>
          </cell>
          <cell r="H299">
            <v>52</v>
          </cell>
          <cell r="I299" t="str">
            <v>MONTAGEM DE BUEIRO SIMPLES TUBULAR DE CONCRETO PA3 - BSTC Ø 800MM - (CORPO) - PADRÃO DNIT</v>
          </cell>
          <cell r="J299" t="str">
            <v>m</v>
          </cell>
        </row>
        <row r="300">
          <cell r="B300" t="str">
            <v>CPU-356</v>
          </cell>
          <cell r="C300" t="str">
            <v>Obras de Arte Correntes</v>
          </cell>
          <cell r="D300" t="str">
            <v>Bueiros tubulares</v>
          </cell>
          <cell r="E300" t="str">
            <v>CMS</v>
          </cell>
          <cell r="F300" t="str">
            <v>C</v>
          </cell>
          <cell r="G300">
            <v>45</v>
          </cell>
          <cell r="H300">
            <v>52</v>
          </cell>
          <cell r="I300" t="str">
            <v>MONTAGEM DE BUEIRO SIMPLES TUBULAR DE CONCRETO PA4 - BSTC Ø 800MM - (CORPO) - PADRÃO DNIT</v>
          </cell>
          <cell r="J300" t="str">
            <v>m</v>
          </cell>
        </row>
        <row r="301">
          <cell r="B301" t="str">
            <v>CPU-357</v>
          </cell>
          <cell r="C301" t="str">
            <v>Obras de Arte Correntes</v>
          </cell>
          <cell r="D301" t="str">
            <v>Bueiros tubulares</v>
          </cell>
          <cell r="E301" t="str">
            <v>CMS</v>
          </cell>
          <cell r="F301" t="str">
            <v>C</v>
          </cell>
          <cell r="G301">
            <v>45</v>
          </cell>
          <cell r="H301">
            <v>52</v>
          </cell>
          <cell r="I301" t="str">
            <v>MONTAGEM DE BUEIRO SIMPLES TUBULAR DE CONCRETO PA2 - BSTC Ø 800MM - (CORPO) - PADRÃO DNIT</v>
          </cell>
          <cell r="J301" t="str">
            <v>m</v>
          </cell>
        </row>
        <row r="302">
          <cell r="B302" t="str">
            <v>CPU-359</v>
          </cell>
          <cell r="C302" t="str">
            <v>Obras de Arte Correntes</v>
          </cell>
          <cell r="D302" t="str">
            <v>Bueiros tubulares</v>
          </cell>
          <cell r="E302" t="str">
            <v>CMS</v>
          </cell>
          <cell r="F302" t="str">
            <v>C</v>
          </cell>
          <cell r="G302">
            <v>45</v>
          </cell>
          <cell r="H302">
            <v>52</v>
          </cell>
          <cell r="I302" t="str">
            <v>MONTAGEM DE BUEIRO SIMPLES TUBULAR DE CONCRETO F-4 - BSTC Ø 1.000MM - (CORPO) - PADRÃO VALEC</v>
          </cell>
          <cell r="J302" t="str">
            <v>m</v>
          </cell>
        </row>
        <row r="303">
          <cell r="B303" t="str">
            <v>CPU-360</v>
          </cell>
          <cell r="C303" t="str">
            <v>Obras de Arte Correntes</v>
          </cell>
          <cell r="D303" t="str">
            <v>Bueiros tubulares</v>
          </cell>
          <cell r="E303" t="str">
            <v>CMS</v>
          </cell>
          <cell r="F303" t="str">
            <v>C</v>
          </cell>
          <cell r="G303">
            <v>45</v>
          </cell>
          <cell r="H303">
            <v>52</v>
          </cell>
          <cell r="I303" t="str">
            <v>MONTAGEM DE BUEIRO DUPLO TUBULAR DE CONCRETO PA2 - BDTC Ø 1.200MM - (CORPO) - PADRÃO DNIT</v>
          </cell>
          <cell r="J303" t="str">
            <v>m</v>
          </cell>
        </row>
        <row r="304">
          <cell r="B304" t="str">
            <v>CPU-361</v>
          </cell>
          <cell r="C304" t="str">
            <v>Obras de Arte Correntes</v>
          </cell>
          <cell r="D304" t="str">
            <v>Bueiros tubulares</v>
          </cell>
          <cell r="E304" t="str">
            <v>CMS</v>
          </cell>
          <cell r="F304" t="str">
            <v>C</v>
          </cell>
          <cell r="G304">
            <v>45</v>
          </cell>
          <cell r="H304">
            <v>52</v>
          </cell>
          <cell r="I304" t="str">
            <v>MONTAGEM DE BUEIRO DUPLO TUBULAR DE CONCRETO PA4 - BDTC Ø 1.200MM - (CORPO) - PADRÃO DNIT</v>
          </cell>
          <cell r="J304" t="str">
            <v>m</v>
          </cell>
        </row>
        <row r="305">
          <cell r="B305" t="str">
            <v>CPU-362</v>
          </cell>
          <cell r="C305" t="str">
            <v>Obras de Arte Correntes</v>
          </cell>
          <cell r="D305" t="str">
            <v>Bueiros tubulares</v>
          </cell>
          <cell r="E305" t="str">
            <v>CMS</v>
          </cell>
          <cell r="F305" t="str">
            <v>C</v>
          </cell>
          <cell r="G305">
            <v>45</v>
          </cell>
          <cell r="H305">
            <v>52</v>
          </cell>
          <cell r="I305" t="str">
            <v>MONTAGEM DE BUEIRO DUPLO TUBULAR DE CONCRETO F-5 - BDTC Ø 1.200MM - (CORPO) - PADRÃO VALEC</v>
          </cell>
          <cell r="J305" t="str">
            <v>m</v>
          </cell>
        </row>
        <row r="306">
          <cell r="B306" t="str">
            <v>CPU-365</v>
          </cell>
          <cell r="C306" t="str">
            <v>Obras de Arte Correntes</v>
          </cell>
          <cell r="D306" t="str">
            <v>Bueiros tubulares</v>
          </cell>
          <cell r="E306" t="str">
            <v>CMS</v>
          </cell>
          <cell r="F306" t="str">
            <v>C</v>
          </cell>
          <cell r="G306">
            <v>45</v>
          </cell>
          <cell r="H306">
            <v>62</v>
          </cell>
          <cell r="I306" t="str">
            <v>BERÇO DE CONCRETO PARA BUEIRO DUPLO TUBULAR   Ø 1.200MM - PADRÃO DNIT</v>
          </cell>
          <cell r="J306" t="str">
            <v>m3</v>
          </cell>
        </row>
        <row r="307">
          <cell r="B307" t="str">
            <v>CPU-368</v>
          </cell>
          <cell r="C307" t="str">
            <v>Obras de Arte Correntes</v>
          </cell>
          <cell r="D307" t="str">
            <v>Bueiros tubulares</v>
          </cell>
          <cell r="E307" t="str">
            <v>CMS</v>
          </cell>
          <cell r="F307" t="str">
            <v>C</v>
          </cell>
          <cell r="G307">
            <v>45</v>
          </cell>
          <cell r="H307">
            <v>62</v>
          </cell>
          <cell r="I307" t="str">
            <v>BERÇO PARA BUEIRO DUPLO TUBULAR DE CONCRETO PA4 - BDTC Ø 1.000MM - PADRÃO DNIT</v>
          </cell>
          <cell r="J307" t="str">
            <v>m3</v>
          </cell>
        </row>
        <row r="308">
          <cell r="B308" t="str">
            <v>CPU-369</v>
          </cell>
          <cell r="C308" t="str">
            <v>Obras de Arte Correntes</v>
          </cell>
          <cell r="D308" t="str">
            <v>Bueiros tubulares</v>
          </cell>
          <cell r="E308" t="str">
            <v>CMS</v>
          </cell>
          <cell r="F308" t="str">
            <v>C</v>
          </cell>
          <cell r="G308">
            <v>45</v>
          </cell>
          <cell r="H308">
            <v>64</v>
          </cell>
          <cell r="I308" t="str">
            <v>BOCA NORMAL PARA BUEIRO DUPLO TUBULAR DE CONCRETO BDTC Ø 1.000MM - PADRÃO DNIT</v>
          </cell>
          <cell r="J308" t="str">
            <v>un</v>
          </cell>
        </row>
        <row r="309">
          <cell r="B309" t="str">
            <v>CPU-370</v>
          </cell>
          <cell r="C309" t="str">
            <v>Obras de Arte Correntes</v>
          </cell>
          <cell r="D309" t="str">
            <v>Tela soldada</v>
          </cell>
          <cell r="E309" t="str">
            <v>CMS</v>
          </cell>
          <cell r="F309" t="str">
            <v>C</v>
          </cell>
          <cell r="G309">
            <v>65</v>
          </cell>
          <cell r="H309">
            <v>10</v>
          </cell>
          <cell r="I309" t="str">
            <v>TELA ELETROSOLDADA NERVURADA AÇO CA-60</v>
          </cell>
          <cell r="J309" t="str">
            <v>kg</v>
          </cell>
        </row>
        <row r="311">
          <cell r="I311" t="str">
            <v>AUXILIARES</v>
          </cell>
        </row>
        <row r="312">
          <cell r="B312" t="str">
            <v>1100657-S</v>
          </cell>
        </row>
        <row r="312">
          <cell r="I312" t="str">
            <v>ADENSAMENTO DE CONCRETO POR VIBRADOR DE IMERSÃO</v>
          </cell>
          <cell r="J312" t="str">
            <v>m³</v>
          </cell>
        </row>
        <row r="313">
          <cell r="B313" t="str">
            <v>AUX-6817869</v>
          </cell>
        </row>
        <row r="313">
          <cell r="I313" t="str">
            <v>ANDAIME METÁLICO</v>
          </cell>
          <cell r="J313" t="str">
            <v>m²</v>
          </cell>
        </row>
        <row r="314">
          <cell r="B314" t="str">
            <v>AUX-Ancoragem</v>
          </cell>
        </row>
        <row r="314">
          <cell r="I314" t="str">
            <v>ANCORAGEM ATIVA PARA 7 CORDOALHAS D = 15,6 MM - FORNECIMENTO E INSTALAÇÃO</v>
          </cell>
          <cell r="J314" t="str">
            <v>un</v>
          </cell>
        </row>
        <row r="315">
          <cell r="B315">
            <v>4805755</v>
          </cell>
        </row>
        <row r="315">
          <cell r="I315" t="str">
            <v>APILOAMENTO MANUAL</v>
          </cell>
          <cell r="J315" t="str">
            <v>m³</v>
          </cell>
        </row>
        <row r="316">
          <cell r="B316" t="str">
            <v>APLIC.GEOTEXT</v>
          </cell>
        </row>
        <row r="316">
          <cell r="I316" t="str">
            <v>Aplicação de geotêxtil não-tecido agulhado com resistência à tração longitudinal de 31 kN/m</v>
          </cell>
          <cell r="J316" t="str">
            <v>m2</v>
          </cell>
        </row>
        <row r="317">
          <cell r="B317" t="str">
            <v>1109669-S</v>
          </cell>
        </row>
        <row r="317">
          <cell r="I317" t="str">
            <v>ARGAMASSA DE CIMENTO E AREIA 1:3 - AREIA COMERCIAL</v>
          </cell>
          <cell r="J317" t="str">
            <v>m³</v>
          </cell>
        </row>
        <row r="318">
          <cell r="B318" t="str">
            <v>1109671-S</v>
          </cell>
        </row>
        <row r="318">
          <cell r="I318" t="str">
            <v>ARGAMASSA DE CIMENTO E AREIA 1:4 - AREIA COMERCIAL</v>
          </cell>
          <cell r="J318" t="str">
            <v>m³</v>
          </cell>
        </row>
        <row r="319">
          <cell r="B319">
            <v>407819</v>
          </cell>
        </row>
        <row r="319">
          <cell r="I319" t="str">
            <v>ARMAÇÃO EM AÇO CA-50 - FORNECIMENTO. PREPARO E COLOCAÇÃO</v>
          </cell>
          <cell r="J319" t="str">
            <v>kg</v>
          </cell>
        </row>
        <row r="320">
          <cell r="B320">
            <v>407820</v>
          </cell>
        </row>
        <row r="320">
          <cell r="I320" t="str">
            <v>ARMAÇÃO EM AÇO CA-60 - FORNECIMENTO. PREPARO E COLOCAÇÃO</v>
          </cell>
          <cell r="J320" t="str">
            <v>kg</v>
          </cell>
        </row>
        <row r="321">
          <cell r="B321">
            <v>2306248</v>
          </cell>
        </row>
        <row r="321">
          <cell r="I321" t="str">
            <v>ARRASAMENTO DE ESTACAS DE CONCRETO</v>
          </cell>
          <cell r="J321" t="str">
            <v>m³</v>
          </cell>
        </row>
        <row r="322">
          <cell r="B322">
            <v>4508174</v>
          </cell>
        </row>
        <row r="322">
          <cell r="I322" t="str">
            <v>BAINHA METÁLICA REDONDA D = 65 MM PARA 7 CORDOALHAS D = 15.2 MM - FORNECIMENTO. INSTALAÇÃO E INJEÇÃO DE NATA DE CIMENTO</v>
          </cell>
          <cell r="J322" t="str">
            <v>m</v>
          </cell>
        </row>
        <row r="323">
          <cell r="B323" t="str">
            <v>AUX-RUM.002</v>
          </cell>
        </row>
        <row r="323">
          <cell r="I323" t="str">
            <v>CARGA E TRANSPORTE DE MATERIAL DE REMOÇÃO VEGETAL DMT ATÉ 1000M</v>
          </cell>
          <cell r="J323" t="str">
            <v>m³    </v>
          </cell>
        </row>
        <row r="324">
          <cell r="B324" t="str">
            <v>CARG MAT.DEMOL</v>
          </cell>
        </row>
        <row r="324">
          <cell r="I324" t="str">
            <v>Carga, manobra e descarga de material demolido em caminhão basculante - carga com carregadeira de 1,72 m³ e descarga livre</v>
          </cell>
          <cell r="J324" t="str">
            <v>m³    </v>
          </cell>
        </row>
        <row r="325">
          <cell r="B325" t="str">
            <v>CARG MAT.AGREG</v>
          </cell>
        </row>
        <row r="325">
          <cell r="I325" t="str">
            <v>Carga e transporte de agregados para fundação de bueiros</v>
          </cell>
          <cell r="J325" t="str">
            <v>m³    </v>
          </cell>
        </row>
        <row r="326">
          <cell r="B326" t="str">
            <v>AUX-RUM.0022</v>
          </cell>
        </row>
        <row r="326">
          <cell r="I326" t="str">
            <v>CARGA E TRANSPORTE DE MATERIAL DE REMOÇÃO VEGETAL DMT ATÉ 1000M (AUX)</v>
          </cell>
          <cell r="J326" t="str">
            <v>m³    </v>
          </cell>
        </row>
        <row r="327">
          <cell r="B327" t="str">
            <v>1106109-S10</v>
          </cell>
        </row>
        <row r="327">
          <cell r="I327" t="str">
            <v>CONCRETO FCK = 10 MPA - CONFECÇÃO EM CENTRAL DOSADORA DE 20 M³/H - AREIA E BRITA COMERCIAIS</v>
          </cell>
          <cell r="J327" t="str">
            <v>m³    </v>
          </cell>
        </row>
        <row r="328">
          <cell r="B328" t="str">
            <v>1106109-S15</v>
          </cell>
        </row>
        <row r="328">
          <cell r="I328" t="str">
            <v>CONCRETO FCK = 15 MPA - CONFECÇÃO EM CENTRAL DOSADORA DE 20 M³/H - AREIA E BRITA COMERCIAIS</v>
          </cell>
          <cell r="J328" t="str">
            <v>m³    </v>
          </cell>
        </row>
        <row r="329">
          <cell r="B329">
            <v>1106109</v>
          </cell>
        </row>
        <row r="329">
          <cell r="I329" t="str">
            <v>CONCRETO FCK = 20 MPA - CONFECÇÃO EM CENTRAL DOSADORA DE 20 M³/H - AREIA E BRITA COMERCIAIS</v>
          </cell>
          <cell r="J329" t="str">
            <v>m³    </v>
          </cell>
        </row>
        <row r="330">
          <cell r="B330" t="str">
            <v>1106109-S25</v>
          </cell>
        </row>
        <row r="330">
          <cell r="I330" t="str">
            <v>CONCRETO FCK = 25 MPA - CONFECÇÃO EM CENTRAL DOSADORA DE 20 M³/H - AREIA E BRITA COMERCIAIS</v>
          </cell>
          <cell r="J330" t="str">
            <v>m³    </v>
          </cell>
        </row>
        <row r="331">
          <cell r="B331" t="str">
            <v>1106109-S30</v>
          </cell>
        </row>
        <row r="331">
          <cell r="I331" t="str">
            <v>CONCRETO FCK = 30 MPA - CONFECÇÃO EM CENTRAL DOSADORA DE 20 M³/H - AREIA E BRITA COMERCIAIS</v>
          </cell>
          <cell r="J331" t="str">
            <v>m³    </v>
          </cell>
        </row>
        <row r="332">
          <cell r="B332" t="str">
            <v>1106109-S35</v>
          </cell>
        </row>
        <row r="332">
          <cell r="I332" t="str">
            <v>CONCRETO FCK = 35 MPA - CONFECÇÃO EM CENTRAL DOSADORA DE 20 M³/H - AREIA E BRITA COMERCIAIS</v>
          </cell>
          <cell r="J332" t="str">
            <v>m³    </v>
          </cell>
        </row>
        <row r="333">
          <cell r="B333" t="str">
            <v>1106109-S40</v>
          </cell>
        </row>
        <row r="333">
          <cell r="I333" t="str">
            <v>CONCRETO FCK = 40 MPA - CONFECÇÃO EM CENTRAL DOSADORA DE 20 M³/H - AREIA E BRITA COMERCIAIS</v>
          </cell>
          <cell r="J333" t="str">
            <v>m³    </v>
          </cell>
        </row>
        <row r="334">
          <cell r="B334" t="str">
            <v>AUX-5501701</v>
          </cell>
        </row>
        <row r="334">
          <cell r="I334" t="str">
            <v>DESTOCAMENTO DE ÁRVORES COM DIÂMETRO DE 0.15 A 0.30 M</v>
          </cell>
          <cell r="J334" t="str">
            <v>un</v>
          </cell>
        </row>
        <row r="335">
          <cell r="B335">
            <v>2003842</v>
          </cell>
        </row>
        <row r="335">
          <cell r="I335" t="str">
            <v>ENCHIMENTO DE JUNTA DE CONCRETO COM ARGAMASSA ASFÁLTICA DE DENSIDADE 1700 KG/M³ - ESPESSURA DE 1 CM</v>
          </cell>
          <cell r="J335" t="str">
            <v>kg</v>
          </cell>
        </row>
        <row r="336">
          <cell r="B336" t="str">
            <v>4016007-S</v>
          </cell>
        </row>
        <row r="336">
          <cell r="I336" t="str">
            <v>ESCAVAÇÃO E CARGA DE MATERIAL DE JAZIDA COM TRATOR E TRANSPORTE ATÉ 1KM</v>
          </cell>
          <cell r="J336" t="str">
            <v>m³</v>
          </cell>
        </row>
        <row r="337">
          <cell r="B337" t="str">
            <v>4016007-S2</v>
          </cell>
        </row>
        <row r="337">
          <cell r="I337" t="str">
            <v>ESCAVAÇÃO E CARGA DE MATERIAL DE JAZIDA COM TRATOR DE 74,5 (AUX)</v>
          </cell>
          <cell r="J337" t="str">
            <v>m³</v>
          </cell>
        </row>
        <row r="338">
          <cell r="B338">
            <v>4805750</v>
          </cell>
        </row>
        <row r="338">
          <cell r="I338" t="str">
            <v>ESCAVAÇÃO MANUAL EM MATERIAL DE 1ª CATEGORIA NA PROFUNDIDADE DE ATÉ 1 M</v>
          </cell>
          <cell r="J338" t="str">
            <v>m³</v>
          </cell>
        </row>
        <row r="339">
          <cell r="B339" t="str">
            <v>4805757-S</v>
          </cell>
        </row>
        <row r="339">
          <cell r="I339" t="str">
            <v>ESCAVAÇÃO MECÂNICA DE VALA EM MATERIAL DE 1ª CATEGORIA</v>
          </cell>
          <cell r="J339" t="str">
            <v>m³</v>
          </cell>
        </row>
        <row r="340">
          <cell r="B340" t="str">
            <v>ESCOR.VALA</v>
          </cell>
        </row>
        <row r="340">
          <cell r="I340" t="str">
            <v>ESCORAMENTO DE VALAS</v>
          </cell>
          <cell r="J340" t="str">
            <v>m2</v>
          </cell>
        </row>
        <row r="341">
          <cell r="B341">
            <v>3103302</v>
          </cell>
        </row>
        <row r="341">
          <cell r="I341" t="str">
            <v>FÔRMAS DE TÁBUAS DE PINHO PARA DISPOSITIVOS DE DRENAGEM - UTILIZAÇÃO DE 3 VEZES - CONFECÇÃO. INSTALAÇÃO E RETIRADA</v>
          </cell>
          <cell r="J341" t="str">
            <v>m²</v>
          </cell>
        </row>
        <row r="342">
          <cell r="B342" t="str">
            <v>FORM.MET</v>
          </cell>
        </row>
        <row r="342">
          <cell r="I342" t="str">
            <v>FÔRMAS METÁLICAS</v>
          </cell>
          <cell r="J342" t="str">
            <v>m²</v>
          </cell>
        </row>
        <row r="343">
          <cell r="B343" t="str">
            <v>ESCOR.MET</v>
          </cell>
        </row>
        <row r="343">
          <cell r="I343" t="str">
            <v>FORNECIMENTO E APLICAÇÃO ESCORAMENTO METÁLICO</v>
          </cell>
          <cell r="J343" t="str">
            <v>m³</v>
          </cell>
        </row>
        <row r="344">
          <cell r="B344" t="str">
            <v>4516138-S</v>
          </cell>
        </row>
        <row r="344">
          <cell r="I344" t="str">
            <v>GAIOLA METÁLICA EM CANTONEIRA PARA ARMAZENAMENTO E MANIPULAÇÃO DE CORDOALHA - CONFECÇÃO</v>
          </cell>
          <cell r="J344" t="str">
            <v>kg</v>
          </cell>
        </row>
        <row r="345">
          <cell r="B345">
            <v>1106087</v>
          </cell>
        </row>
        <row r="345">
          <cell r="I345" t="str">
            <v>LANÇAMENTO MANUAL DE CONCRETO USINADO - CONFECÇÃO EM CENTRAL DOSADORA DE 20 M³/H</v>
          </cell>
          <cell r="J345" t="str">
            <v>m³</v>
          </cell>
        </row>
        <row r="346">
          <cell r="B346" t="str">
            <v>1106128-S</v>
          </cell>
        </row>
        <row r="346">
          <cell r="I346" t="str">
            <v>LANÇAMENTO MECÂNICO DE CONCRETO COM BOMBA REBOCÁVEL COM CAPACIDADE DE 30 M³/H - CONFECÇÃO EM CENTRAL DOSADORA DE 20 M³/H</v>
          </cell>
          <cell r="J346" t="str">
            <v>m³</v>
          </cell>
        </row>
        <row r="347">
          <cell r="B347">
            <v>1108059</v>
          </cell>
        </row>
        <row r="347">
          <cell r="I347" t="str">
            <v>MICROCONCRETO PARA REPAROS E GRAUTEAMENTO - CONFECÇÃO EM MISTURADOR E LANÇAMENTO MANUAL</v>
          </cell>
          <cell r="J347" t="str">
            <v>m³</v>
          </cell>
        </row>
        <row r="348">
          <cell r="B348" t="str">
            <v>27.14.05</v>
          </cell>
        </row>
        <row r="348">
          <cell r="I348" t="str">
            <v>PINTURA A BASE DE ESMALTE SINTETICO 3 DEMAOS. SENDO UMA DEMAO FUNDO OXIDO FERRO</v>
          </cell>
          <cell r="J348" t="str">
            <v>m²</v>
          </cell>
        </row>
        <row r="349">
          <cell r="B349">
            <v>4816119</v>
          </cell>
        </row>
        <row r="349">
          <cell r="I349" t="str">
            <v>SELO DE ARGILA APILOADO (SOLO LOCAL)</v>
          </cell>
          <cell r="J349" t="str">
            <v>m³</v>
          </cell>
        </row>
        <row r="350">
          <cell r="B350" t="str">
            <v>5915320-S</v>
          </cell>
        </row>
        <row r="350">
          <cell r="I350" t="str">
            <v>TRANSPORTE INTERNO BICA CORRIDA</v>
          </cell>
          <cell r="J350" t="str">
            <v>m³</v>
          </cell>
        </row>
        <row r="351">
          <cell r="B351">
            <v>6416047</v>
          </cell>
        </row>
        <row r="351">
          <cell r="I351" t="str">
            <v>USINAGEM DE SOLO MELHORADO COM 3% DE CIMENTO COM MATERIAL DE JAZIDA EM USINA DE 300 T/H</v>
          </cell>
          <cell r="J351" t="str">
            <v>m³</v>
          </cell>
        </row>
        <row r="352">
          <cell r="B352" t="str">
            <v>ESC.CAR.TRANS.ATERRO SACR</v>
          </cell>
        </row>
        <row r="352">
          <cell r="I352" t="str">
            <v>ESCAVAÇÃO, CARGA, TRANSPORTE, DESCARGA E ESPALHAMENTO DE MATERIAL - LARGURA DE SACRIFÍCIO EM ATERRO</v>
          </cell>
          <cell r="J352" t="str">
            <v>m³</v>
          </cell>
        </row>
        <row r="353">
          <cell r="B353" t="str">
            <v>COMPACT.ATERRO SACR</v>
          </cell>
        </row>
        <row r="353">
          <cell r="I353" t="str">
            <v>COMPACTAÇÃO DE ATERRO - LARGURA DE SACRIFÍCIO</v>
          </cell>
          <cell r="J353" t="str">
            <v>m³</v>
          </cell>
        </row>
        <row r="354">
          <cell r="B354" t="str">
            <v>RETALUD.ATERRO SACR</v>
          </cell>
        </row>
        <row r="354">
          <cell r="I354" t="str">
            <v>ESCAVAÇÃO, CARGA, TRANSPORTE, DESCARGA E ESPALHAMENTO DE MATERIAL -REMOÇÃO LARGURA DE SACRIFÍCIO EM ATERRO</v>
          </cell>
          <cell r="J354" t="str">
            <v>m³</v>
          </cell>
        </row>
        <row r="355">
          <cell r="B355" t="str">
            <v>AUX-DRE001</v>
          </cell>
        </row>
        <row r="355">
          <cell r="I355" t="str">
            <v>PEDRA ARRUMADA PARA DISPOSITIVO DE DRENAGEM</v>
          </cell>
          <cell r="J355" t="str">
            <v>m3</v>
          </cell>
        </row>
      </sheetData>
      <sheetData sheetId="27"/>
      <sheetData sheetId="28"/>
      <sheetData sheetId="29"/>
      <sheetData sheetId="30"/>
      <sheetData sheetId="31"/>
      <sheetData sheetId="32">
        <row r="28">
          <cell r="S28">
            <v>7.58648399999998</v>
          </cell>
        </row>
      </sheetData>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theme/theme1.xml><?xml version="1.0" encoding="utf-8"?>
<a:theme xmlns:a="http://schemas.openxmlformats.org/drawingml/2006/main" xmlns:r="http://schemas.openxmlformats.org/officeDocument/2006/relationships"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drawing" Target="../drawings/drawing4.xml"/>
</Relationships>
</file>

<file path=xl/worksheets/_rels/sheet5.xml.rels><?xml version="1.0" encoding="UTF-8"?>
<Relationships xmlns="http://schemas.openxmlformats.org/package/2006/relationships"><Relationship Id="rId1" Type="http://schemas.openxmlformats.org/officeDocument/2006/relationships/drawing" Target="../drawings/drawing5.xml"/>
</Relationships>
</file>

<file path=xl/worksheets/_rels/sheet6.xml.rels><?xml version="1.0" encoding="UTF-8"?>
<Relationships xmlns="http://schemas.openxmlformats.org/package/2006/relationships"><Relationship Id="rId1" Type="http://schemas.openxmlformats.org/officeDocument/2006/relationships/drawing" Target="../drawings/drawing6.xml"/>
</Relationships>
</file>

<file path=xl/worksheets/_rels/sheet7.xml.rels><?xml version="1.0" encoding="UTF-8"?>
<Relationships xmlns="http://schemas.openxmlformats.org/package/2006/relationships"><Relationship Id="rId1" Type="http://schemas.openxmlformats.org/officeDocument/2006/relationships/drawing" Target="../drawings/drawing7.xml"/>
</Relationships>
</file>

<file path=xl/worksheets/_rels/sheet8.xml.rels><?xml version="1.0" encoding="UTF-8"?>
<Relationships xmlns="http://schemas.openxmlformats.org/package/2006/relationships"><Relationship Id="rId1" Type="http://schemas.openxmlformats.org/officeDocument/2006/relationships/drawing" Target="../drawings/drawing8.xml"/>
</Relationships>
</file>

<file path=xl/worksheets/_rels/sheet9.xml.rels><?xml version="1.0" encoding="UTF-8"?>
<Relationships xmlns="http://schemas.openxmlformats.org/package/2006/relationships"><Relationship Id="rId1" Type="http://schemas.openxmlformats.org/officeDocument/2006/relationships/drawing" Target="../drawings/drawing9.xml"/>
</Relationships>
</file>

<file path=xl/worksheets/_rels/sheet10.xml.rels><?xml version="1.0" encoding="UTF-8"?>
<Relationships xmlns="http://schemas.openxmlformats.org/package/2006/relationships"><Relationship Id="rId1" Type="http://schemas.openxmlformats.org/officeDocument/2006/relationships/drawing" Target="../drawings/drawing10.xml"/>
</Relationships>
</file>

<file path=xl/worksheets/_rels/sheet11.xml.rels><?xml version="1.0" encoding="UTF-8"?>
<Relationships xmlns="http://schemas.openxmlformats.org/package/2006/relationships"><Relationship Id="rId1" Type="http://schemas.openxmlformats.org/officeDocument/2006/relationships/drawing" Target="../drawings/drawing11.xml"/>
</Relationships>
</file>

<file path=xl/worksheets/_rels/sheet12.xml.rels><?xml version="1.0" encoding="UTF-8"?>
<Relationships xmlns="http://schemas.openxmlformats.org/package/2006/relationships"><Relationship Id="rId1" Type="http://schemas.openxmlformats.org/officeDocument/2006/relationships/drawing" Target="../drawings/drawing12.xml"/>
</Relationships>
</file>

<file path=xl/worksheets/_rels/sheet13.xml.rels><?xml version="1.0" encoding="UTF-8"?>
<Relationships xmlns="http://schemas.openxmlformats.org/package/2006/relationships"><Relationship Id="rId1" Type="http://schemas.openxmlformats.org/officeDocument/2006/relationships/drawing" Target="../drawings/drawing13.x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drawing" Target="../drawings/drawing14.xml"/><Relationship Id="rId3" Type="http://schemas.openxmlformats.org/officeDocument/2006/relationships/vmlDrawing" Target="../drawings/vmlDrawing2.vml"/>
</Relationships>
</file>

<file path=xl/worksheets/_rels/sheet15.xml.rels><?xml version="1.0" encoding="UTF-8"?>
<Relationships xmlns="http://schemas.openxmlformats.org/package/2006/relationships"><Relationship Id="rId1" Type="http://schemas.openxmlformats.org/officeDocument/2006/relationships/drawing" Target="../drawings/drawing15.x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drawing" Target="../drawings/drawing16.xml"/><Relationship Id="rId3" Type="http://schemas.openxmlformats.org/officeDocument/2006/relationships/vmlDrawing" Target="../drawings/vmlDrawing3.vml"/>
</Relationships>
</file>

<file path=xl/worksheets/_rels/sheet17.xml.rels><?xml version="1.0" encoding="UTF-8"?>
<Relationships xmlns="http://schemas.openxmlformats.org/package/2006/relationships"><Relationship Id="rId1" Type="http://schemas.openxmlformats.org/officeDocument/2006/relationships/drawing" Target="../drawings/drawing17.xml"/>
</Relationships>
</file>

<file path=xl/worksheets/_rels/sheet18.xml.rels><?xml version="1.0" encoding="UTF-8"?>
<Relationships xmlns="http://schemas.openxmlformats.org/package/2006/relationships"><Relationship Id="rId1" Type="http://schemas.openxmlformats.org/officeDocument/2006/relationships/comments" Target="../comments18.xml"/><Relationship Id="rId2" Type="http://schemas.openxmlformats.org/officeDocument/2006/relationships/drawing" Target="../drawings/drawing18.xml"/><Relationship Id="rId3" Type="http://schemas.openxmlformats.org/officeDocument/2006/relationships/vmlDrawing" Target="../drawings/vmlDrawing4.vml"/>
</Relationships>
</file>

<file path=xl/worksheets/_rels/sheet20.xml.rels><?xml version="1.0" encoding="UTF-8"?>
<Relationships xmlns="http://schemas.openxmlformats.org/package/2006/relationships"><Relationship Id="rId1" Type="http://schemas.openxmlformats.org/officeDocument/2006/relationships/drawing" Target="../drawings/drawing19.xml"/>
</Relationships>
</file>

<file path=xl/worksheets/_rels/sheet21.xml.rels><?xml version="1.0" encoding="UTF-8"?>
<Relationships xmlns="http://schemas.openxmlformats.org/package/2006/relationships"><Relationship Id="rId1" Type="http://schemas.openxmlformats.org/officeDocument/2006/relationships/drawing" Target="../drawings/drawing20.xml"/>
</Relationships>
</file>

<file path=xl/worksheets/_rels/sheet22.xml.rels><?xml version="1.0" encoding="UTF-8"?>
<Relationships xmlns="http://schemas.openxmlformats.org/package/2006/relationships"><Relationship Id="rId1" Type="http://schemas.openxmlformats.org/officeDocument/2006/relationships/drawing" Target="../drawings/drawing2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FBFBF"/>
    <pageSetUpPr fitToPage="false"/>
  </sheetPr>
  <dimension ref="A1:AA109"/>
  <sheetViews>
    <sheetView showFormulas="false" showGridLines="false" showRowColHeaders="true" showZeros="true" rightToLeft="false" tabSelected="false" showOutlineSymbols="true" defaultGridColor="true" view="normal" topLeftCell="A1" colorId="64" zoomScale="70" zoomScaleNormal="70" zoomScalePageLayoutView="100" workbookViewId="0">
      <pane xSplit="5" ySplit="8" topLeftCell="F10" activePane="bottomRight" state="frozen"/>
      <selection pane="topLeft" activeCell="A1" activeCellId="0" sqref="A1"/>
      <selection pane="topRight" activeCell="F1" activeCellId="0" sqref="F1"/>
      <selection pane="bottomLeft" activeCell="A10" activeCellId="0" sqref="A10"/>
      <selection pane="bottomRight" activeCell="C12" activeCellId="0" sqref="C12"/>
    </sheetView>
  </sheetViews>
  <sheetFormatPr defaultColWidth="11.42578125" defaultRowHeight="15" customHeight="false" zeroHeight="false" outlineLevelRow="1" outlineLevelCol="1"/>
  <cols>
    <col collapsed="false" customWidth="true" hidden="false" outlineLevel="0" max="2" min="1" style="1" width="8.71"/>
    <col collapsed="false" customWidth="true" hidden="false" outlineLevel="0" max="3" min="3" style="1" width="61.29"/>
    <col collapsed="false" customWidth="true" hidden="false" outlineLevel="0" max="4" min="4" style="2" width="10.42"/>
    <col collapsed="false" customWidth="true" hidden="false" outlineLevel="0" max="5" min="5" style="3" width="15"/>
    <col collapsed="false" customWidth="true" hidden="false" outlineLevel="0" max="6" min="6" style="3" width="14.29"/>
    <col collapsed="false" customWidth="true" hidden="false" outlineLevel="0" max="7" min="7" style="3" width="15"/>
    <col collapsed="false" customWidth="true" hidden="false" outlineLevel="0" max="8" min="8" style="4" width="15.85"/>
    <col collapsed="false" customWidth="true" hidden="false" outlineLevel="0" max="9" min="9" style="4" width="13.57"/>
    <col collapsed="false" customWidth="true" hidden="false" outlineLevel="0" max="10" min="10" style="4" width="5.57"/>
    <col collapsed="false" customWidth="true" hidden="false" outlineLevel="0" max="12" min="11" style="4" width="11"/>
    <col collapsed="false" customWidth="true" hidden="false" outlineLevel="0" max="13" min="13" style="4" width="12"/>
    <col collapsed="false" customWidth="true" hidden="false" outlineLevel="0" max="14" min="14" style="4" width="13.57"/>
    <col collapsed="false" customWidth="true" hidden="false" outlineLevel="0" max="15" min="15" style="4" width="25.85"/>
    <col collapsed="false" customWidth="true" hidden="false" outlineLevel="1" max="17" min="16" style="4" width="15.71"/>
    <col collapsed="false" customWidth="true" hidden="false" outlineLevel="0" max="18" min="18" style="4" width="17.71"/>
    <col collapsed="false" customWidth="true" hidden="false" outlineLevel="0" max="19" min="19" style="4" width="19.14"/>
    <col collapsed="false" customWidth="true" hidden="false" outlineLevel="0" max="20" min="20" style="4" width="19.86"/>
    <col collapsed="false" customWidth="true" hidden="false" outlineLevel="0" max="22" min="21" style="4" width="15.71"/>
    <col collapsed="false" customWidth="true" hidden="false" outlineLevel="0" max="23" min="23" style="1" width="17.71"/>
    <col collapsed="false" customWidth="true" hidden="false" outlineLevel="0" max="24" min="24" style="1" width="19.57"/>
    <col collapsed="false" customWidth="true" hidden="false" outlineLevel="0" max="25" min="25" style="1" width="22.29"/>
    <col collapsed="false" customWidth="true" hidden="false" outlineLevel="0" max="26" min="26" style="1" width="22"/>
    <col collapsed="false" customWidth="true" hidden="false" outlineLevel="0" max="27" min="27" style="1" width="13.57"/>
    <col collapsed="false" customWidth="false" hidden="false" outlineLevel="0" max="16384" min="28" style="1" width="11.43"/>
  </cols>
  <sheetData>
    <row r="1" customFormat="false" ht="15" hidden="false" customHeight="false" outlineLevel="0" collapsed="false">
      <c r="A1" s="5"/>
      <c r="B1" s="6"/>
      <c r="C1" s="7"/>
      <c r="D1" s="8"/>
      <c r="E1" s="9"/>
      <c r="F1" s="9"/>
      <c r="G1" s="9"/>
      <c r="H1" s="10"/>
      <c r="I1" s="10"/>
      <c r="J1" s="10"/>
      <c r="K1" s="10"/>
      <c r="L1" s="10"/>
      <c r="M1" s="10"/>
      <c r="N1" s="10"/>
      <c r="O1" s="10"/>
      <c r="P1" s="10"/>
      <c r="Q1" s="10"/>
      <c r="R1" s="10"/>
      <c r="S1" s="10"/>
      <c r="T1" s="10"/>
      <c r="U1" s="10"/>
      <c r="V1" s="10"/>
      <c r="W1" s="11"/>
      <c r="X1" s="11"/>
      <c r="Y1" s="11"/>
      <c r="Z1" s="11"/>
    </row>
    <row r="2" customFormat="false" ht="15.75" hidden="false" customHeight="true" outlineLevel="0" collapsed="false">
      <c r="A2" s="12"/>
      <c r="B2" s="13"/>
      <c r="C2" s="14"/>
      <c r="D2" s="15" t="s">
        <v>0</v>
      </c>
      <c r="E2" s="16" t="s">
        <v>1</v>
      </c>
      <c r="F2" s="16"/>
      <c r="G2" s="16"/>
      <c r="H2" s="16"/>
      <c r="I2" s="16"/>
      <c r="J2" s="16"/>
      <c r="K2" s="16"/>
      <c r="L2" s="16"/>
      <c r="M2" s="16"/>
      <c r="N2" s="16"/>
      <c r="O2" s="16"/>
      <c r="P2" s="16"/>
      <c r="Q2" s="16"/>
      <c r="R2" s="16"/>
      <c r="S2" s="16"/>
      <c r="T2" s="16"/>
      <c r="U2" s="16"/>
      <c r="V2" s="16"/>
      <c r="W2" s="16"/>
      <c r="X2" s="16"/>
      <c r="Y2" s="16"/>
      <c r="Z2" s="16"/>
    </row>
    <row r="3" customFormat="false" ht="15.75" hidden="false" customHeight="true" outlineLevel="0" collapsed="false">
      <c r="A3" s="12"/>
      <c r="B3" s="13"/>
      <c r="C3" s="14"/>
      <c r="D3" s="15" t="s">
        <v>2</v>
      </c>
      <c r="E3" s="16"/>
      <c r="F3" s="16"/>
      <c r="G3" s="16"/>
      <c r="H3" s="16"/>
      <c r="I3" s="16"/>
      <c r="J3" s="16"/>
      <c r="K3" s="16"/>
      <c r="L3" s="16"/>
      <c r="M3" s="16"/>
      <c r="N3" s="16"/>
      <c r="O3" s="16"/>
      <c r="P3" s="16"/>
      <c r="Q3" s="16"/>
      <c r="R3" s="16"/>
      <c r="S3" s="16"/>
      <c r="T3" s="16"/>
      <c r="U3" s="16"/>
      <c r="V3" s="16"/>
      <c r="W3" s="16"/>
      <c r="X3" s="16"/>
      <c r="Y3" s="16"/>
      <c r="Z3" s="16"/>
    </row>
    <row r="4" customFormat="false" ht="19.7" hidden="false" customHeight="false" outlineLevel="0" collapsed="false">
      <c r="A4" s="12"/>
      <c r="B4" s="17"/>
      <c r="C4" s="18"/>
      <c r="D4" s="15" t="s">
        <v>3</v>
      </c>
      <c r="E4" s="19" t="n">
        <f aca="true">TODAY()</f>
        <v>46129</v>
      </c>
      <c r="F4" s="19"/>
      <c r="G4" s="19"/>
      <c r="H4" s="19"/>
      <c r="I4" s="19"/>
      <c r="J4" s="19"/>
      <c r="K4" s="19"/>
      <c r="L4" s="19"/>
      <c r="M4" s="19"/>
      <c r="N4" s="19"/>
      <c r="O4" s="19"/>
      <c r="P4" s="19"/>
      <c r="Q4" s="19"/>
      <c r="R4" s="19"/>
      <c r="S4" s="19"/>
      <c r="T4" s="19"/>
      <c r="U4" s="19"/>
      <c r="V4" s="19"/>
      <c r="W4" s="19"/>
      <c r="X4" s="19"/>
      <c r="Y4" s="19"/>
      <c r="Z4" s="19"/>
    </row>
    <row r="5" customFormat="false" ht="16.5" hidden="false" customHeight="true" outlineLevel="0" collapsed="false">
      <c r="A5" s="20"/>
      <c r="B5" s="13"/>
      <c r="C5" s="21"/>
      <c r="D5" s="22" t="s">
        <v>4</v>
      </c>
      <c r="E5" s="22"/>
      <c r="F5" s="22"/>
      <c r="G5" s="22"/>
      <c r="H5" s="22"/>
      <c r="I5" s="22"/>
      <c r="J5" s="22"/>
      <c r="K5" s="22"/>
      <c r="L5" s="22"/>
      <c r="M5" s="22"/>
      <c r="N5" s="22"/>
      <c r="O5" s="22"/>
      <c r="P5" s="22"/>
      <c r="Q5" s="22"/>
      <c r="R5" s="22"/>
      <c r="S5" s="22"/>
      <c r="T5" s="22"/>
      <c r="U5" s="22"/>
      <c r="V5" s="22"/>
      <c r="W5" s="22"/>
      <c r="X5" s="22"/>
      <c r="Y5" s="22"/>
      <c r="Z5" s="22"/>
    </row>
    <row r="6" s="29" customFormat="true" ht="15" hidden="false" customHeight="true" outlineLevel="0" collapsed="false">
      <c r="A6" s="23"/>
      <c r="B6" s="24" t="s">
        <v>5</v>
      </c>
      <c r="C6" s="25" t="s">
        <v>6</v>
      </c>
      <c r="D6" s="25" t="s">
        <v>7</v>
      </c>
      <c r="E6" s="26" t="s">
        <v>8</v>
      </c>
      <c r="F6" s="27" t="s">
        <v>9</v>
      </c>
      <c r="G6" s="27"/>
      <c r="H6" s="27"/>
      <c r="I6" s="27"/>
      <c r="J6" s="27"/>
      <c r="K6" s="27"/>
      <c r="L6" s="27"/>
      <c r="M6" s="27"/>
      <c r="N6" s="27"/>
      <c r="O6" s="27"/>
      <c r="P6" s="27"/>
      <c r="Q6" s="27"/>
      <c r="R6" s="27"/>
      <c r="S6" s="27"/>
      <c r="T6" s="27"/>
      <c r="U6" s="27"/>
      <c r="V6" s="27"/>
      <c r="W6" s="27"/>
      <c r="X6" s="27"/>
      <c r="Y6" s="27"/>
      <c r="Z6" s="28" t="s">
        <v>10</v>
      </c>
    </row>
    <row r="7" s="29" customFormat="true" ht="12.75" hidden="false" customHeight="true" outlineLevel="0" collapsed="false">
      <c r="A7" s="23"/>
      <c r="B7" s="24"/>
      <c r="C7" s="25"/>
      <c r="D7" s="25"/>
      <c r="E7" s="26"/>
      <c r="F7" s="30" t="s">
        <v>11</v>
      </c>
      <c r="G7" s="30"/>
      <c r="H7" s="30"/>
      <c r="I7" s="30"/>
      <c r="J7" s="30" t="s">
        <v>12</v>
      </c>
      <c r="K7" s="30"/>
      <c r="L7" s="30"/>
      <c r="M7" s="30"/>
      <c r="N7" s="30"/>
      <c r="O7" s="31" t="s">
        <v>13</v>
      </c>
      <c r="P7" s="31" t="s">
        <v>14</v>
      </c>
      <c r="Q7" s="31"/>
      <c r="R7" s="31"/>
      <c r="S7" s="31"/>
      <c r="T7" s="31" t="s">
        <v>15</v>
      </c>
      <c r="U7" s="32" t="s">
        <v>16</v>
      </c>
      <c r="V7" s="32"/>
      <c r="W7" s="32"/>
      <c r="X7" s="32"/>
      <c r="Y7" s="33" t="s">
        <v>17</v>
      </c>
      <c r="Z7" s="28"/>
    </row>
    <row r="8" s="29" customFormat="true" ht="13.5" hidden="false" customHeight="true" outlineLevel="0" collapsed="false">
      <c r="A8" s="34"/>
      <c r="B8" s="24"/>
      <c r="C8" s="25"/>
      <c r="D8" s="25"/>
      <c r="E8" s="26"/>
      <c r="F8" s="35" t="s">
        <v>18</v>
      </c>
      <c r="G8" s="36" t="s">
        <v>19</v>
      </c>
      <c r="H8" s="37" t="s">
        <v>20</v>
      </c>
      <c r="I8" s="38" t="s">
        <v>21</v>
      </c>
      <c r="J8" s="39" t="s">
        <v>22</v>
      </c>
      <c r="K8" s="40" t="s">
        <v>18</v>
      </c>
      <c r="L8" s="41" t="s">
        <v>19</v>
      </c>
      <c r="M8" s="41" t="s">
        <v>20</v>
      </c>
      <c r="N8" s="42" t="s">
        <v>21</v>
      </c>
      <c r="O8" s="43" t="s">
        <v>23</v>
      </c>
      <c r="P8" s="39" t="s">
        <v>18</v>
      </c>
      <c r="Q8" s="40" t="s">
        <v>19</v>
      </c>
      <c r="R8" s="41" t="s">
        <v>20</v>
      </c>
      <c r="S8" s="42" t="s">
        <v>21</v>
      </c>
      <c r="T8" s="44" t="s">
        <v>24</v>
      </c>
      <c r="U8" s="39" t="s">
        <v>18</v>
      </c>
      <c r="V8" s="45" t="s">
        <v>19</v>
      </c>
      <c r="W8" s="41" t="s">
        <v>20</v>
      </c>
      <c r="X8" s="42" t="s">
        <v>21</v>
      </c>
      <c r="Y8" s="33"/>
      <c r="Z8" s="28"/>
    </row>
    <row r="9" s="29" customFormat="true" ht="24.75" hidden="true" customHeight="true" outlineLevel="0" collapsed="false">
      <c r="A9" s="46"/>
      <c r="B9" s="47"/>
      <c r="C9" s="48"/>
      <c r="D9" s="49"/>
      <c r="E9" s="50"/>
      <c r="F9" s="51"/>
      <c r="G9" s="52"/>
      <c r="H9" s="53"/>
      <c r="I9" s="54"/>
      <c r="J9" s="55"/>
      <c r="K9" s="52"/>
      <c r="L9" s="53"/>
      <c r="M9" s="53"/>
      <c r="N9" s="54"/>
      <c r="O9" s="56"/>
      <c r="P9" s="55"/>
      <c r="Q9" s="52"/>
      <c r="R9" s="53"/>
      <c r="S9" s="54"/>
      <c r="T9" s="57"/>
      <c r="U9" s="55"/>
      <c r="V9" s="52"/>
      <c r="W9" s="53"/>
      <c r="X9" s="54"/>
      <c r="Y9" s="58"/>
      <c r="Z9" s="59"/>
    </row>
    <row r="10" s="29" customFormat="true" ht="15" hidden="false" customHeight="false" outlineLevel="0" collapsed="false">
      <c r="A10" s="46"/>
      <c r="B10" s="47"/>
      <c r="C10" s="48"/>
      <c r="D10" s="49"/>
      <c r="E10" s="50"/>
      <c r="F10" s="51"/>
      <c r="G10" s="52"/>
      <c r="H10" s="53"/>
      <c r="I10" s="54"/>
      <c r="J10" s="55"/>
      <c r="K10" s="52"/>
      <c r="L10" s="53"/>
      <c r="M10" s="53"/>
      <c r="N10" s="54"/>
      <c r="O10" s="56"/>
      <c r="P10" s="52"/>
      <c r="Q10" s="52"/>
      <c r="R10" s="53"/>
      <c r="S10" s="54"/>
      <c r="T10" s="57"/>
      <c r="U10" s="55"/>
      <c r="V10" s="52"/>
      <c r="W10" s="53"/>
      <c r="X10" s="54"/>
      <c r="Y10" s="58"/>
      <c r="Z10" s="59"/>
    </row>
    <row r="11" s="71" customFormat="true" ht="15" hidden="false" customHeight="false" outlineLevel="0" collapsed="false">
      <c r="A11" s="60"/>
      <c r="B11" s="61" t="n">
        <v>1</v>
      </c>
      <c r="C11" s="62" t="s">
        <v>25</v>
      </c>
      <c r="D11" s="63"/>
      <c r="E11" s="41"/>
      <c r="F11" s="39"/>
      <c r="G11" s="64"/>
      <c r="H11" s="65"/>
      <c r="I11" s="66"/>
      <c r="J11" s="67"/>
      <c r="K11" s="64"/>
      <c r="L11" s="65"/>
      <c r="M11" s="65"/>
      <c r="N11" s="66"/>
      <c r="O11" s="68"/>
      <c r="P11" s="64" t="n">
        <f aca="false">SUM(P12:P89)</f>
        <v>6851753.24208929</v>
      </c>
      <c r="Q11" s="64" t="n">
        <f aca="false">SUM(Q12:Q89)</f>
        <v>7705151.29665083</v>
      </c>
      <c r="R11" s="64" t="n">
        <f aca="false">SUM(R12:R89)</f>
        <v>29772085.267702</v>
      </c>
      <c r="S11" s="64" t="n">
        <f aca="false">SUM(S12:S89)</f>
        <v>14674084.9565636</v>
      </c>
      <c r="T11" s="64"/>
      <c r="U11" s="64" t="n">
        <f aca="false">SUM(U12:U89)</f>
        <v>8905565.13786231</v>
      </c>
      <c r="V11" s="64" t="n">
        <f aca="false">SUM(V12:V89)</f>
        <v>8013357.34851687</v>
      </c>
      <c r="W11" s="64" t="n">
        <f aca="false">SUM(W12:W89)</f>
        <v>30962968.67841</v>
      </c>
      <c r="X11" s="64" t="n">
        <f aca="false">SUM(X12:X89)</f>
        <v>19072639.4839278</v>
      </c>
      <c r="Y11" s="64" t="n">
        <f aca="false">SUM(Y12:Y89)</f>
        <v>66954530.648717</v>
      </c>
      <c r="Z11" s="69" t="n">
        <f aca="false">SUM(Z12:Z89)</f>
        <v>1</v>
      </c>
      <c r="AA11" s="70" t="n">
        <f aca="false">SUM(Y12:Y25)</f>
        <v>50035608.1623378</v>
      </c>
    </row>
    <row r="12" s="29" customFormat="true" ht="21.65" hidden="false" customHeight="false" outlineLevel="1" collapsed="false">
      <c r="A12" s="72"/>
      <c r="B12" s="73" t="s">
        <v>26</v>
      </c>
      <c r="C12" s="74" t="s">
        <v>27</v>
      </c>
      <c r="D12" s="75" t="s">
        <v>28</v>
      </c>
      <c r="E12" s="76" t="n">
        <v>107463.105271682</v>
      </c>
      <c r="F12" s="77"/>
      <c r="G12" s="78"/>
      <c r="H12" s="79" t="n">
        <f aca="false">CPU!L27+CPU!M12</f>
        <v>4.81100665027904</v>
      </c>
      <c r="I12" s="80" t="n">
        <f aca="false">CPU!J52-CPU!L27-CPU!M12</f>
        <v>2.72318828522738</v>
      </c>
      <c r="J12" s="81" t="s">
        <v>29</v>
      </c>
      <c r="K12" s="79" t="n">
        <f aca="false">F12*(VLOOKUP(J12,$D$101:$I$117,3,FALSE()))</f>
        <v>0</v>
      </c>
      <c r="L12" s="79" t="n">
        <f aca="false">G12*(VLOOKUP(J12,$D$101:$I$117,5,FALSE()))</f>
        <v>0</v>
      </c>
      <c r="M12" s="79" t="n">
        <f aca="false">H12*(VLOOKUP(J12,$D$101:$I$115,4,FALSE()))</f>
        <v>0.192440266011162</v>
      </c>
      <c r="N12" s="80" t="n">
        <f aca="false">I12*(VLOOKUP(J12,$D$101:$I$117,2,FALSE()))</f>
        <v>0.816275235989715</v>
      </c>
      <c r="O12" s="82" t="n">
        <f aca="false">SUM(F12:I12)</f>
        <v>7.53419493550642</v>
      </c>
      <c r="P12" s="83" t="n">
        <f aca="false">F12*E12</f>
        <v>0</v>
      </c>
      <c r="Q12" s="52" t="n">
        <f aca="false">G12*E12</f>
        <v>0</v>
      </c>
      <c r="R12" s="53" t="n">
        <f aca="false">H12*E12</f>
        <v>517005.714121699</v>
      </c>
      <c r="S12" s="54" t="n">
        <f aca="false">I12*E12</f>
        <v>292642.269370001</v>
      </c>
      <c r="T12" s="57" t="n">
        <f aca="false">SUM(K12,L12,M12,N12,O12)</f>
        <v>8.5429104375073</v>
      </c>
      <c r="U12" s="55" t="n">
        <f aca="false">(K12+F12)*$E12</f>
        <v>0</v>
      </c>
      <c r="V12" s="52" t="n">
        <f aca="false">(L12+G12)*$E12</f>
        <v>0</v>
      </c>
      <c r="W12" s="53" t="n">
        <f aca="false">(M12+H12)*E12</f>
        <v>537685.942686567</v>
      </c>
      <c r="X12" s="54" t="n">
        <f aca="false">(N12+I12)*E12</f>
        <v>380361.740985831</v>
      </c>
      <c r="Y12" s="56" t="n">
        <f aca="false">SUM(U12:X12)</f>
        <v>918047.683672398</v>
      </c>
      <c r="Z12" s="84" t="n">
        <f aca="false">IF($Y$11&gt;0,Y12/$Y$11,"-")</f>
        <v>0.0137115095091775</v>
      </c>
    </row>
    <row r="13" s="29" customFormat="true" ht="21.65" hidden="false" customHeight="false" outlineLevel="1" collapsed="false">
      <c r="A13" s="72"/>
      <c r="B13" s="73" t="s">
        <v>30</v>
      </c>
      <c r="C13" s="74" t="s">
        <v>31</v>
      </c>
      <c r="D13" s="75" t="s">
        <v>28</v>
      </c>
      <c r="E13" s="76" t="n">
        <v>336915.094728318</v>
      </c>
      <c r="F13" s="77"/>
      <c r="G13" s="78"/>
      <c r="H13" s="79" t="n">
        <f aca="false">CPU!M71+CPU!L86</f>
        <v>5.26791574349256</v>
      </c>
      <c r="I13" s="80" t="n">
        <f aca="false">CPU!J111-CPU!L86-CPU!M71</f>
        <v>3.01035717573311</v>
      </c>
      <c r="J13" s="81" t="s">
        <v>29</v>
      </c>
      <c r="K13" s="79" t="n">
        <f aca="false">F13*(VLOOKUP(J13,$D$101:$I$117,3,FALSE()))</f>
        <v>0</v>
      </c>
      <c r="L13" s="79" t="n">
        <f aca="false">G13*(VLOOKUP(J13,$D$101:$I$117,5,FALSE()))</f>
        <v>0</v>
      </c>
      <c r="M13" s="79" t="n">
        <f aca="false">H13*(VLOOKUP(J13,$D$101:$I$115,4,FALSE()))</f>
        <v>0.210716629739703</v>
      </c>
      <c r="N13" s="80" t="n">
        <f aca="false">I13*(VLOOKUP(J13,$D$101:$I$117,2,FALSE()))</f>
        <v>0.902354063200481</v>
      </c>
      <c r="O13" s="82" t="n">
        <f aca="false">SUM(F13:I13)</f>
        <v>8.27827291922568</v>
      </c>
      <c r="P13" s="83" t="n">
        <f aca="false">F13*E13</f>
        <v>0</v>
      </c>
      <c r="Q13" s="52" t="n">
        <f aca="false">G13*E13</f>
        <v>0</v>
      </c>
      <c r="R13" s="53" t="n">
        <f aca="false">H13*E13</f>
        <v>1774840.33173959</v>
      </c>
      <c r="S13" s="54" t="n">
        <f aca="false">I13*E13</f>
        <v>1014234.77302819</v>
      </c>
      <c r="T13" s="57" t="n">
        <f aca="false">SUM(K13,L13,M13,N13,O13)</f>
        <v>9.39134361216586</v>
      </c>
      <c r="U13" s="55" t="n">
        <f aca="false">(K13+F13)*$E13</f>
        <v>0</v>
      </c>
      <c r="V13" s="52" t="n">
        <f aca="false">(L13+G13)*$E13</f>
        <v>0</v>
      </c>
      <c r="W13" s="53" t="n">
        <f aca="false">(M13+H13)*E13</f>
        <v>1845833.94500918</v>
      </c>
      <c r="X13" s="54" t="n">
        <f aca="false">(N13+I13)*E13</f>
        <v>1318251.47770986</v>
      </c>
      <c r="Y13" s="56" t="n">
        <f aca="false">SUM(U13:X13)</f>
        <v>3164085.42271904</v>
      </c>
      <c r="Z13" s="84" t="n">
        <f aca="false">IF($Y$11&gt;0,Y13/$Y$11,"-")</f>
        <v>0.0472572265396004</v>
      </c>
    </row>
    <row r="14" s="29" customFormat="true" ht="21.65" hidden="false" customHeight="false" outlineLevel="1" collapsed="false">
      <c r="A14" s="72"/>
      <c r="B14" s="73" t="s">
        <v>32</v>
      </c>
      <c r="C14" s="74" t="s">
        <v>33</v>
      </c>
      <c r="D14" s="75" t="s">
        <v>28</v>
      </c>
      <c r="E14" s="76" t="n">
        <v>105311.332304306</v>
      </c>
      <c r="F14" s="77"/>
      <c r="G14" s="78"/>
      <c r="H14" s="79" t="n">
        <f aca="false">CPU!M132+CPU!L148</f>
        <v>6.39099919938736</v>
      </c>
      <c r="I14" s="80" t="n">
        <f aca="false">CPU!J173-CPU!L148-CPU!M132</f>
        <v>3.57561992980487</v>
      </c>
      <c r="J14" s="81" t="s">
        <v>29</v>
      </c>
      <c r="K14" s="79" t="n">
        <f aca="false">F14*(VLOOKUP(J14,$D$101:$I$117,3,FALSE()))</f>
        <v>0</v>
      </c>
      <c r="L14" s="79" t="n">
        <f aca="false">G14*(VLOOKUP(J14,$D$101:$I$117,5,FALSE()))</f>
        <v>0</v>
      </c>
      <c r="M14" s="79" t="n">
        <f aca="false">H14*(VLOOKUP(J14,$D$101:$I$115,4,FALSE()))</f>
        <v>0.255639967975495</v>
      </c>
      <c r="N14" s="80" t="n">
        <f aca="false">I14*(VLOOKUP(J14,$D$101:$I$117,2,FALSE()))</f>
        <v>1.07179147980482</v>
      </c>
      <c r="O14" s="82" t="n">
        <f aca="false">SUM(F14:I14)</f>
        <v>9.96661912919223</v>
      </c>
      <c r="P14" s="83" t="n">
        <f aca="false">F14*E14</f>
        <v>0</v>
      </c>
      <c r="Q14" s="52" t="n">
        <f aca="false">G14*E14</f>
        <v>0</v>
      </c>
      <c r="R14" s="53" t="n">
        <f aca="false">H14*E14</f>
        <v>673044.640443234</v>
      </c>
      <c r="S14" s="54" t="n">
        <f aca="false">I14*E14</f>
        <v>376553.298621579</v>
      </c>
      <c r="T14" s="57" t="n">
        <f aca="false">SUM(K14,L14,M14,N14,O14)</f>
        <v>11.2940505769725</v>
      </c>
      <c r="U14" s="55" t="n">
        <f aca="false">(K14+F14)*$E14</f>
        <v>0</v>
      </c>
      <c r="V14" s="52" t="n">
        <f aca="false">(L14+G14)*$E14</f>
        <v>0</v>
      </c>
      <c r="W14" s="53" t="n">
        <f aca="false">(M14+H14)*E14</f>
        <v>699966.426060963</v>
      </c>
      <c r="X14" s="54" t="n">
        <f aca="false">(N14+I14)*E14</f>
        <v>489425.087312228</v>
      </c>
      <c r="Y14" s="56" t="n">
        <f aca="false">SUM(U14:X14)</f>
        <v>1189391.51337319</v>
      </c>
      <c r="Z14" s="84" t="n">
        <f aca="false">IF($Y$11&gt;0,Y14/$Y$11,"-")</f>
        <v>0.0177641677396477</v>
      </c>
    </row>
    <row r="15" s="29" customFormat="true" ht="21.65" hidden="false" customHeight="false" outlineLevel="1" collapsed="false">
      <c r="A15" s="72"/>
      <c r="B15" s="73" t="s">
        <v>34</v>
      </c>
      <c r="C15" s="74" t="s">
        <v>35</v>
      </c>
      <c r="D15" s="75" t="s">
        <v>28</v>
      </c>
      <c r="E15" s="76" t="n">
        <v>585945.767695694</v>
      </c>
      <c r="F15" s="77"/>
      <c r="G15" s="78"/>
      <c r="H15" s="79" t="n">
        <f aca="false">CPU!M194+CPU!L211</f>
        <v>6.80412386096414</v>
      </c>
      <c r="I15" s="80" t="n">
        <f aca="false">CPU!J236-CPU!L211-CPU!M194</f>
        <v>3.72813943220144</v>
      </c>
      <c r="J15" s="81" t="s">
        <v>29</v>
      </c>
      <c r="K15" s="79" t="n">
        <f aca="false">F15*(VLOOKUP(J15,$D$101:$I$117,3,FALSE()))</f>
        <v>0</v>
      </c>
      <c r="L15" s="79" t="n">
        <f aca="false">G15*(VLOOKUP(J15,$D$101:$I$117,5,FALSE()))</f>
        <v>0</v>
      </c>
      <c r="M15" s="79" t="n">
        <f aca="false">H15*(VLOOKUP(J15,$D$101:$I$115,4,FALSE()))</f>
        <v>0.272164954438566</v>
      </c>
      <c r="N15" s="80" t="n">
        <f aca="false">I15*(VLOOKUP(J15,$D$101:$I$117,2,FALSE()))</f>
        <v>1.1175091753043</v>
      </c>
      <c r="O15" s="82" t="n">
        <f aca="false">SUM(F15:I15)</f>
        <v>10.5322632931656</v>
      </c>
      <c r="P15" s="83" t="n">
        <f aca="false">F15*E15</f>
        <v>0</v>
      </c>
      <c r="Q15" s="52" t="n">
        <f aca="false">G15*E15</f>
        <v>0</v>
      </c>
      <c r="R15" s="53" t="n">
        <f aca="false">H15*E15</f>
        <v>3986847.57920922</v>
      </c>
      <c r="S15" s="54" t="n">
        <f aca="false">I15*E15</f>
        <v>2184487.52167786</v>
      </c>
      <c r="T15" s="57" t="n">
        <f aca="false">SUM(K15,L15,M15,N15,O15)</f>
        <v>11.9219374229084</v>
      </c>
      <c r="U15" s="55" t="n">
        <f aca="false">(K15+F15)*$E15</f>
        <v>0</v>
      </c>
      <c r="V15" s="52" t="n">
        <f aca="false">(L15+G15)*$E15</f>
        <v>0</v>
      </c>
      <c r="W15" s="53" t="n">
        <f aca="false">(M15+H15)*E15</f>
        <v>4146321.48237759</v>
      </c>
      <c r="X15" s="54" t="n">
        <f aca="false">(N15+I15)*E15</f>
        <v>2839287.29330852</v>
      </c>
      <c r="Y15" s="56" t="n">
        <f aca="false">SUM(U15:X15)</f>
        <v>6985608.77568611</v>
      </c>
      <c r="Z15" s="84" t="n">
        <f aca="false">IF($Y$11&gt;0,Y15/$Y$11,"-")</f>
        <v>0.104333623251528</v>
      </c>
    </row>
    <row r="16" s="29" customFormat="true" ht="21.65" hidden="false" customHeight="false" outlineLevel="1" collapsed="false">
      <c r="A16" s="72"/>
      <c r="B16" s="73" t="s">
        <v>36</v>
      </c>
      <c r="C16" s="74" t="s">
        <v>37</v>
      </c>
      <c r="D16" s="75" t="s">
        <v>28</v>
      </c>
      <c r="E16" s="76" t="n">
        <v>304634.455588942</v>
      </c>
      <c r="F16" s="77"/>
      <c r="G16" s="78"/>
      <c r="H16" s="79" t="n">
        <f aca="false">CPU!M257+CPU!L274</f>
        <v>9.8907252462393</v>
      </c>
      <c r="I16" s="80" t="n">
        <f aca="false">CPU!J299-CPU!L274-CPU!M257</f>
        <v>4.89681310984037</v>
      </c>
      <c r="J16" s="81" t="s">
        <v>29</v>
      </c>
      <c r="K16" s="79" t="n">
        <f aca="false">F16*(VLOOKUP(J16,$D$101:$I$117,3,FALSE()))</f>
        <v>0</v>
      </c>
      <c r="L16" s="79" t="n">
        <f aca="false">G16*(VLOOKUP(J16,$D$101:$I$117,5,FALSE()))</f>
        <v>0</v>
      </c>
      <c r="M16" s="79" t="n">
        <f aca="false">H16*(VLOOKUP(J16,$D$101:$I$115,4,FALSE()))</f>
        <v>0.395629009849572</v>
      </c>
      <c r="N16" s="80" t="n">
        <f aca="false">I16*(VLOOKUP(J16,$D$101:$I$117,2,FALSE()))</f>
        <v>1.46781891598022</v>
      </c>
      <c r="O16" s="82" t="n">
        <f aca="false">SUM(F16:I16)</f>
        <v>14.7875383560797</v>
      </c>
      <c r="P16" s="83" t="n">
        <f aca="false">F16*E16</f>
        <v>0</v>
      </c>
      <c r="Q16" s="52" t="n">
        <f aca="false">G16*E16</f>
        <v>0</v>
      </c>
      <c r="R16" s="53" t="n">
        <f aca="false">H16*E16</f>
        <v>3013055.70076792</v>
      </c>
      <c r="S16" s="54" t="n">
        <f aca="false">I16*E16</f>
        <v>1491737.99583702</v>
      </c>
      <c r="T16" s="57" t="n">
        <f aca="false">SUM(K16,L16,M16,N16,O16)</f>
        <v>16.6509862819095</v>
      </c>
      <c r="U16" s="55" t="n">
        <f aca="false">(K16+F16)*$E16</f>
        <v>0</v>
      </c>
      <c r="V16" s="52" t="n">
        <f aca="false">(L16+G16)*$E16</f>
        <v>0</v>
      </c>
      <c r="W16" s="53" t="n">
        <f aca="false">(M16+H16)*E16</f>
        <v>3133577.92879863</v>
      </c>
      <c r="X16" s="54" t="n">
        <f aca="false">(N16+I16)*E16</f>
        <v>1938886.2122098</v>
      </c>
      <c r="Y16" s="56" t="n">
        <f aca="false">SUM(U16:X16)</f>
        <v>5072464.14100843</v>
      </c>
      <c r="Z16" s="84" t="n">
        <f aca="false">IF($Y$11&gt;0,Y16/$Y$11,"-")</f>
        <v>0.0757598342018343</v>
      </c>
    </row>
    <row r="17" s="29" customFormat="true" ht="21.65" hidden="false" customHeight="false" outlineLevel="1" collapsed="false">
      <c r="A17" s="72"/>
      <c r="B17" s="73" t="s">
        <v>38</v>
      </c>
      <c r="C17" s="74" t="s">
        <v>39</v>
      </c>
      <c r="D17" s="75" t="s">
        <v>28</v>
      </c>
      <c r="E17" s="76" t="n">
        <v>676519.044411058</v>
      </c>
      <c r="F17" s="77"/>
      <c r="G17" s="78"/>
      <c r="H17" s="79" t="n">
        <f aca="false">CPU!L337+CPU!M320</f>
        <v>12.0715526074399</v>
      </c>
      <c r="I17" s="80" t="n">
        <f aca="false">CPU!J362-CPU!L337-CPU!J351-CPU!M320</f>
        <v>6.03974043805964</v>
      </c>
      <c r="J17" s="81" t="s">
        <v>29</v>
      </c>
      <c r="K17" s="79" t="n">
        <f aca="false">F17*(VLOOKUP(J17,$D$101:$I$117,3,FALSE()))</f>
        <v>0</v>
      </c>
      <c r="L17" s="79" t="n">
        <f aca="false">G17*(VLOOKUP(J17,$D$101:$I$117,5,FALSE()))</f>
        <v>0</v>
      </c>
      <c r="M17" s="79" t="n">
        <f aca="false">H17*(VLOOKUP(J17,$D$101:$I$115,4,FALSE()))</f>
        <v>0.482862104297595</v>
      </c>
      <c r="N17" s="80" t="n">
        <f aca="false">I17*(VLOOKUP(J17,$D$101:$I$117,2,FALSE()))</f>
        <v>1.81041119269581</v>
      </c>
      <c r="O17" s="82" t="n">
        <f aca="false">SUM(F17:I17)</f>
        <v>18.1112930454995</v>
      </c>
      <c r="P17" s="83" t="n">
        <f aca="false">F17*E17</f>
        <v>0</v>
      </c>
      <c r="Q17" s="52" t="n">
        <f aca="false">G17*E17</f>
        <v>0</v>
      </c>
      <c r="R17" s="53" t="n">
        <f aca="false">H17*E17</f>
        <v>8166635.23454303</v>
      </c>
      <c r="S17" s="54" t="n">
        <f aca="false">I17*E17</f>
        <v>4085999.42964693</v>
      </c>
      <c r="T17" s="57" t="n">
        <f aca="false">SUM(K17,L17,M17,N17,O17)</f>
        <v>20.4045663424929</v>
      </c>
      <c r="U17" s="55" t="n">
        <f aca="false">(K17+F17)*$E17</f>
        <v>0</v>
      </c>
      <c r="V17" s="52" t="n">
        <f aca="false">(L17+G17)*$E17</f>
        <v>0</v>
      </c>
      <c r="W17" s="53" t="n">
        <f aca="false">(M17+H17)*E17</f>
        <v>8493300.64392475</v>
      </c>
      <c r="X17" s="54" t="n">
        <f aca="false">(N17+I17)*E17</f>
        <v>5310777.07972058</v>
      </c>
      <c r="Y17" s="56" t="n">
        <f aca="false">SUM(U17:X17)</f>
        <v>13804077.7236453</v>
      </c>
      <c r="Z17" s="84" t="n">
        <f aca="false">IF($Y$11&gt;0,Y17/$Y$11,"-")</f>
        <v>0.206170928089537</v>
      </c>
    </row>
    <row r="18" s="29" customFormat="true" ht="15" hidden="false" customHeight="false" outlineLevel="1" collapsed="false">
      <c r="A18" s="72"/>
      <c r="B18" s="73" t="s">
        <v>40</v>
      </c>
      <c r="C18" s="74" t="s">
        <v>41</v>
      </c>
      <c r="D18" s="75" t="s">
        <v>28</v>
      </c>
      <c r="E18" s="76" t="n">
        <v>1135635.3</v>
      </c>
      <c r="F18" s="77"/>
      <c r="G18" s="78"/>
      <c r="H18" s="79" t="n">
        <f aca="false">CPU!L406+CPU!M384</f>
        <v>6.30943549577422</v>
      </c>
      <c r="I18" s="80" t="n">
        <f aca="false">CPU!J431-CPU!L406-CPU!M384</f>
        <v>2.75939314966985</v>
      </c>
      <c r="J18" s="81" t="s">
        <v>29</v>
      </c>
      <c r="K18" s="79" t="n">
        <f aca="false">F18*(VLOOKUP(J18,$D$101:$I$117,3,FALSE()))</f>
        <v>0</v>
      </c>
      <c r="L18" s="79" t="n">
        <f aca="false">G18*(VLOOKUP(J18,$D$101:$I$117,5,FALSE()))</f>
        <v>0</v>
      </c>
      <c r="M18" s="79" t="n">
        <f aca="false">H18*(VLOOKUP(J18,$D$101:$I$115,4,FALSE()))</f>
        <v>0.252377419830969</v>
      </c>
      <c r="N18" s="80" t="n">
        <f aca="false">I18*(VLOOKUP(J18,$D$101:$I$117,2,FALSE()))</f>
        <v>0.827127638090248</v>
      </c>
      <c r="O18" s="82" t="n">
        <f aca="false">SUM(F18:I18)</f>
        <v>9.06882864544407</v>
      </c>
      <c r="P18" s="83" t="n">
        <f aca="false">F18*E18</f>
        <v>0</v>
      </c>
      <c r="Q18" s="52" t="n">
        <f aca="false">G18*E18</f>
        <v>0</v>
      </c>
      <c r="R18" s="53" t="n">
        <f aca="false">H18*E18</f>
        <v>7165217.67207421</v>
      </c>
      <c r="S18" s="54" t="n">
        <f aca="false">I18*E18</f>
        <v>3133664.26734326</v>
      </c>
      <c r="T18" s="57" t="n">
        <f aca="false">SUM(K18,L18,M18,N18,O18)</f>
        <v>10.1483337033653</v>
      </c>
      <c r="U18" s="55" t="n">
        <f aca="false">(K18+F18)*$E18</f>
        <v>0</v>
      </c>
      <c r="V18" s="52" t="n">
        <f aca="false">(L18+G18)*$E18</f>
        <v>0</v>
      </c>
      <c r="W18" s="53" t="n">
        <f aca="false">(M18+H18)*E18</f>
        <v>7451826.37895718</v>
      </c>
      <c r="X18" s="54" t="n">
        <f aca="false">(N18+I18)*E18</f>
        <v>4072979.61076417</v>
      </c>
      <c r="Y18" s="56" t="n">
        <f aca="false">SUM(U18:X18)</f>
        <v>11524805.9897213</v>
      </c>
      <c r="Z18" s="84" t="n">
        <f aca="false">IF($Y$11&gt;0,Y18/$Y$11,"-")</f>
        <v>0.172128844427083</v>
      </c>
    </row>
    <row r="19" s="29" customFormat="true" ht="15" hidden="false" customHeight="false" outlineLevel="1" collapsed="false">
      <c r="A19" s="85"/>
      <c r="B19" s="73" t="s">
        <v>42</v>
      </c>
      <c r="C19" s="74" t="s">
        <v>43</v>
      </c>
      <c r="D19" s="75" t="s">
        <v>28</v>
      </c>
      <c r="E19" s="86" t="n">
        <v>29411</v>
      </c>
      <c r="F19" s="77"/>
      <c r="G19" s="78"/>
      <c r="H19" s="79" t="n">
        <f aca="false">CPU!L472+CPU!M453</f>
        <v>8.11213135170971</v>
      </c>
      <c r="I19" s="80" t="n">
        <f aca="false">CPU!J497-CPU!L472-CPU!M453</f>
        <v>3.54779119243266</v>
      </c>
      <c r="J19" s="81" t="s">
        <v>29</v>
      </c>
      <c r="K19" s="79" t="n">
        <f aca="false">F19*(VLOOKUP(J19,$D$101:$I$117,3,FALSE()))</f>
        <v>0</v>
      </c>
      <c r="L19" s="79" t="n">
        <f aca="false">G19*(VLOOKUP(J19,$D$101:$I$117,5,FALSE()))</f>
        <v>0</v>
      </c>
      <c r="M19" s="79" t="n">
        <f aca="false">H19*(VLOOKUP(J19,$D$101:$I$115,4,FALSE()))</f>
        <v>0.324485254068389</v>
      </c>
      <c r="N19" s="80" t="n">
        <f aca="false">I19*(VLOOKUP(J19,$D$101:$I$117,2,FALSE()))</f>
        <v>1.06344982040175</v>
      </c>
      <c r="O19" s="82" t="n">
        <f aca="false">SUM(F19:I19)</f>
        <v>11.6599225441424</v>
      </c>
      <c r="P19" s="83" t="n">
        <f aca="false">F19*E19</f>
        <v>0</v>
      </c>
      <c r="Q19" s="87" t="n">
        <f aca="false">G19*E19</f>
        <v>0</v>
      </c>
      <c r="R19" s="88" t="n">
        <f aca="false">H19*E19</f>
        <v>238585.895185134</v>
      </c>
      <c r="S19" s="89" t="n">
        <f aca="false">I19*E19</f>
        <v>104344.086760637</v>
      </c>
      <c r="T19" s="90" t="n">
        <f aca="false">SUM(K19,L19,M19,N19,O19)</f>
        <v>13.0478576186125</v>
      </c>
      <c r="U19" s="83" t="n">
        <f aca="false">(K19+F19)*$E19</f>
        <v>0</v>
      </c>
      <c r="V19" s="87" t="n">
        <f aca="false">(L19+G19)*$E19</f>
        <v>0</v>
      </c>
      <c r="W19" s="88" t="n">
        <f aca="false">(M19+H19)*E19</f>
        <v>248129.33099254</v>
      </c>
      <c r="X19" s="89" t="n">
        <f aca="false">(N19+I19)*E19</f>
        <v>135621.209428473</v>
      </c>
      <c r="Y19" s="56" t="n">
        <f aca="false">SUM(U19:X19)</f>
        <v>383750.540421013</v>
      </c>
      <c r="Z19" s="84" t="n">
        <f aca="false">IF($Y$11&gt;0,Y19/$Y$11,"-")</f>
        <v>0.00573150967832774</v>
      </c>
    </row>
    <row r="20" s="29" customFormat="true" ht="21.65" hidden="false" customHeight="false" outlineLevel="1" collapsed="false">
      <c r="A20" s="91"/>
      <c r="B20" s="73" t="s">
        <v>44</v>
      </c>
      <c r="C20" s="74" t="s">
        <v>45</v>
      </c>
      <c r="D20" s="75" t="s">
        <v>28</v>
      </c>
      <c r="E20" s="86" t="n">
        <v>981153.5</v>
      </c>
      <c r="F20" s="77"/>
      <c r="G20" s="78"/>
      <c r="H20" s="79" t="n">
        <f aca="false">CPU!L536+CPU!M518</f>
        <v>4.1484059169423</v>
      </c>
      <c r="I20" s="80" t="n">
        <f aca="false">CPU!J555-CPU!L536-CPU!J548-CPU!M518</f>
        <v>1.76353250810197</v>
      </c>
      <c r="J20" s="81" t="s">
        <v>29</v>
      </c>
      <c r="K20" s="79" t="n">
        <f aca="false">F20*(VLOOKUP(J20,$D$101:$I$117,3,FALSE()))</f>
        <v>0</v>
      </c>
      <c r="L20" s="79" t="n">
        <f aca="false">G20*(VLOOKUP(J20,$D$101:$I$117,5,FALSE()))</f>
        <v>0</v>
      </c>
      <c r="M20" s="79" t="n">
        <f aca="false">H20*(VLOOKUP(J20,$D$101:$I$115,4,FALSE()))</f>
        <v>0.165936236677692</v>
      </c>
      <c r="N20" s="80" t="n">
        <f aca="false">I20*(VLOOKUP(J20,$D$101:$I$117,2,FALSE()))</f>
        <v>0.528618576260609</v>
      </c>
      <c r="O20" s="82" t="n">
        <f aca="false">SUM(F20:I20)</f>
        <v>5.91193842504427</v>
      </c>
      <c r="P20" s="83" t="n">
        <f aca="false">F20*E20</f>
        <v>0</v>
      </c>
      <c r="Q20" s="87" t="n">
        <f aca="false">G20*E20</f>
        <v>0</v>
      </c>
      <c r="R20" s="88" t="n">
        <f aca="false">H20*E20</f>
        <v>4070222.98482865</v>
      </c>
      <c r="S20" s="89" t="n">
        <f aca="false">I20*E20</f>
        <v>1730296.09268802</v>
      </c>
      <c r="T20" s="90" t="n">
        <f aca="false">SUM(K20,L20,M20,N20,O20)</f>
        <v>6.60649323798257</v>
      </c>
      <c r="U20" s="83" t="n">
        <f aca="false">(K20+F20)*$E20</f>
        <v>0</v>
      </c>
      <c r="V20" s="87" t="n">
        <f aca="false">(L20+G20)*$E20</f>
        <v>0</v>
      </c>
      <c r="W20" s="88" t="n">
        <f aca="false">(M20+H20)*E20</f>
        <v>4233031.90422179</v>
      </c>
      <c r="X20" s="89" t="n">
        <f aca="false">(N20+I20)*E20</f>
        <v>2248952.05895114</v>
      </c>
      <c r="Y20" s="56" t="n">
        <f aca="false">SUM(U20:X20)</f>
        <v>6481983.96317293</v>
      </c>
      <c r="Z20" s="84" t="n">
        <f aca="false">IF($Y$11&gt;0,Y20/$Y$11,"-")</f>
        <v>0.0968117302947166</v>
      </c>
    </row>
    <row r="21" s="29" customFormat="true" ht="15" hidden="false" customHeight="false" outlineLevel="1" collapsed="false">
      <c r="A21" s="85"/>
      <c r="B21" s="73" t="s">
        <v>46</v>
      </c>
      <c r="C21" s="74" t="s">
        <v>47</v>
      </c>
      <c r="D21" s="75" t="s">
        <v>28</v>
      </c>
      <c r="E21" s="86" t="n">
        <v>24721.17</v>
      </c>
      <c r="F21" s="77"/>
      <c r="G21" s="78"/>
      <c r="H21" s="79" t="n">
        <f aca="false">CPU!L3001</f>
        <v>6.74035714285714</v>
      </c>
      <c r="I21" s="80" t="n">
        <f aca="false">CPU!J3026-CPU!L3001</f>
        <v>10.5223669264069</v>
      </c>
      <c r="J21" s="81" t="s">
        <v>29</v>
      </c>
      <c r="K21" s="79" t="n">
        <f aca="false">F21*(VLOOKUP(J21,$D$101:$I$117,3,FALSE()))</f>
        <v>0</v>
      </c>
      <c r="L21" s="79" t="n">
        <f aca="false">G21*(VLOOKUP(J21,$D$101:$I$117,5,FALSE()))</f>
        <v>0</v>
      </c>
      <c r="M21" s="79" t="n">
        <f aca="false">H21*(VLOOKUP(J21,$D$101:$I$115,4,FALSE()))</f>
        <v>0.269614285714286</v>
      </c>
      <c r="N21" s="80" t="n">
        <f aca="false">I21*(VLOOKUP(J21,$D$101:$I$117,2,FALSE()))</f>
        <v>3.1540777377081</v>
      </c>
      <c r="O21" s="82" t="n">
        <f aca="false">SUM(F21:I21)</f>
        <v>17.2627240692641</v>
      </c>
      <c r="P21" s="83" t="n">
        <f aca="false">F21*E21</f>
        <v>0</v>
      </c>
      <c r="Q21" s="87" t="n">
        <f aca="false">G21*E21</f>
        <v>0</v>
      </c>
      <c r="R21" s="88" t="n">
        <f aca="false">H21*E21</f>
        <v>166629.514789286</v>
      </c>
      <c r="S21" s="89" t="n">
        <f aca="false">I21*E21</f>
        <v>260125.221590083</v>
      </c>
      <c r="T21" s="90" t="n">
        <f aca="false">SUM(K21,L21,M21,N21,O21)</f>
        <v>20.6864160926865</v>
      </c>
      <c r="U21" s="83" t="n">
        <f aca="false">(K21+F21)*$E21</f>
        <v>0</v>
      </c>
      <c r="V21" s="87" t="n">
        <f aca="false">(L21+G21)*$E21</f>
        <v>0</v>
      </c>
      <c r="W21" s="88" t="n">
        <f aca="false">(M21+H21)*E21</f>
        <v>173294.695380857</v>
      </c>
      <c r="X21" s="89" t="n">
        <f aca="false">(N21+I21)*E21</f>
        <v>338097.71353718</v>
      </c>
      <c r="Y21" s="56" t="n">
        <f aca="false">SUM(U21:X21)</f>
        <v>511392.408918038</v>
      </c>
      <c r="Z21" s="84" t="n">
        <f aca="false">IF($Y$11&gt;0,Y21/$Y$11,"-")</f>
        <v>0.00763790596339334</v>
      </c>
    </row>
    <row r="22" s="29" customFormat="true" ht="21.65" hidden="true" customHeight="false" outlineLevel="1" collapsed="false">
      <c r="A22" s="85"/>
      <c r="B22" s="73" t="s">
        <v>48</v>
      </c>
      <c r="C22" s="74" t="s">
        <v>49</v>
      </c>
      <c r="D22" s="75" t="s">
        <v>28</v>
      </c>
      <c r="E22" s="86" t="n">
        <f aca="false">0*5202</f>
        <v>0</v>
      </c>
      <c r="F22" s="77"/>
      <c r="G22" s="78" t="n">
        <f aca="false">CPU!J675</f>
        <v>0</v>
      </c>
      <c r="H22" s="79" t="n">
        <f aca="false">CPU!L660+CPU!M644</f>
        <v>3.97359111111111</v>
      </c>
      <c r="I22" s="80" t="n">
        <f aca="false">CPU!J686-CPU!J675-CPU!L660-CPU!M644</f>
        <v>1.65022988282828</v>
      </c>
      <c r="J22" s="81" t="s">
        <v>29</v>
      </c>
      <c r="K22" s="79" t="n">
        <f aca="false">F22*(VLOOKUP(J22,$D$101:$I$117,3,FALSE()))</f>
        <v>0</v>
      </c>
      <c r="L22" s="79" t="n">
        <f aca="false">G22*(VLOOKUP(J22,$D$101:$I$117,5,FALSE()))</f>
        <v>0</v>
      </c>
      <c r="M22" s="79" t="n">
        <f aca="false">H22*(VLOOKUP(J22,$D$101:$I$115,4,FALSE()))</f>
        <v>0.158943644444445</v>
      </c>
      <c r="N22" s="80" t="n">
        <f aca="false">I22*(VLOOKUP(J22,$D$101:$I$117,2,FALSE()))</f>
        <v>0.494656133162111</v>
      </c>
      <c r="O22" s="82" t="n">
        <f aca="false">SUM(F22:I22)</f>
        <v>5.62382099393939</v>
      </c>
      <c r="P22" s="83" t="n">
        <f aca="false">F22*E22</f>
        <v>0</v>
      </c>
      <c r="Q22" s="87" t="n">
        <f aca="false">G22*E22</f>
        <v>0</v>
      </c>
      <c r="R22" s="88" t="n">
        <f aca="false">H22*E22</f>
        <v>0</v>
      </c>
      <c r="S22" s="89" t="n">
        <f aca="false">I22*E22</f>
        <v>0</v>
      </c>
      <c r="T22" s="90" t="n">
        <f aca="false">SUM(K22,L22,M22,N22,O22)</f>
        <v>6.27742077154595</v>
      </c>
      <c r="U22" s="83" t="n">
        <f aca="false">(K22+F22)*$E22</f>
        <v>0</v>
      </c>
      <c r="V22" s="87" t="n">
        <f aca="false">(L22+G22)*$E22</f>
        <v>0</v>
      </c>
      <c r="W22" s="88" t="n">
        <f aca="false">(M22+H22)*E22</f>
        <v>0</v>
      </c>
      <c r="X22" s="89" t="n">
        <f aca="false">(N22+I22)*E22</f>
        <v>0</v>
      </c>
      <c r="Y22" s="56" t="n">
        <f aca="false">SUM(U22:X22)</f>
        <v>0</v>
      </c>
      <c r="Z22" s="84" t="n">
        <f aca="false">IF($Y$11&gt;0,Y22/$Y$11,"-")</f>
        <v>0</v>
      </c>
    </row>
    <row r="23" s="29" customFormat="true" ht="21.65" hidden="true" customHeight="false" outlineLevel="1" collapsed="false">
      <c r="A23" s="85"/>
      <c r="B23" s="73" t="s">
        <v>50</v>
      </c>
      <c r="C23" s="92" t="s">
        <v>51</v>
      </c>
      <c r="D23" s="75" t="s">
        <v>28</v>
      </c>
      <c r="E23" s="86" t="n">
        <f aca="false">0*18024.53</f>
        <v>0</v>
      </c>
      <c r="F23" s="77"/>
      <c r="G23" s="78" t="n">
        <f aca="false">CPU!J745</f>
        <v>70</v>
      </c>
      <c r="H23" s="79" t="n">
        <f aca="false">CPU!L728+CPU!M709</f>
        <v>12.1419777777778</v>
      </c>
      <c r="I23" s="80" t="n">
        <f aca="false">CPU!J757-CPU!J745-CPU!L728-CPU!M709</f>
        <v>5.12082602020202</v>
      </c>
      <c r="J23" s="81" t="s">
        <v>29</v>
      </c>
      <c r="K23" s="79" t="n">
        <f aca="false">F23*(VLOOKUP(J23,$D$101:$I$117,3,FALSE()))</f>
        <v>0</v>
      </c>
      <c r="L23" s="79" t="n">
        <f aca="false">G23*(VLOOKUP(J23,$D$101:$I$117,5,FALSE()))</f>
        <v>2.8</v>
      </c>
      <c r="M23" s="79" t="n">
        <f aca="false">H23*(VLOOKUP(J23,$D$101:$I$115,4,FALSE()))</f>
        <v>0.485679111111111</v>
      </c>
      <c r="N23" s="80" t="n">
        <f aca="false">I23*(VLOOKUP(J23,$D$101:$I$117,2,FALSE()))</f>
        <v>1.53496674863731</v>
      </c>
      <c r="O23" s="82" t="n">
        <f aca="false">SUM(F23:I23)</f>
        <v>87.2628037979798</v>
      </c>
      <c r="P23" s="83" t="n">
        <f aca="false">F23*E23</f>
        <v>0</v>
      </c>
      <c r="Q23" s="87" t="n">
        <f aca="false">G23*E23</f>
        <v>0</v>
      </c>
      <c r="R23" s="88" t="n">
        <f aca="false">H23*E23</f>
        <v>0</v>
      </c>
      <c r="S23" s="89" t="n">
        <f aca="false">I23*E23</f>
        <v>0</v>
      </c>
      <c r="T23" s="90" t="n">
        <f aca="false">SUM(K23,L23,M23,N23,O23)</f>
        <v>92.0834496577282</v>
      </c>
      <c r="U23" s="83" t="n">
        <f aca="false">(K23+F23)*$E23</f>
        <v>0</v>
      </c>
      <c r="V23" s="87" t="n">
        <f aca="false">(L23+G23)*$E23</f>
        <v>0</v>
      </c>
      <c r="W23" s="88" t="n">
        <f aca="false">(M23+H23)*E23</f>
        <v>0</v>
      </c>
      <c r="X23" s="89" t="n">
        <f aca="false">(N23+I23)*E23</f>
        <v>0</v>
      </c>
      <c r="Y23" s="56" t="n">
        <f aca="false">SUM(U23:X23)</f>
        <v>0</v>
      </c>
      <c r="Z23" s="84" t="n">
        <f aca="false">IF($Y$11&gt;0,Y23/$Y$11,"-")</f>
        <v>0</v>
      </c>
    </row>
    <row r="24" s="29" customFormat="true" ht="15" hidden="false" customHeight="false" outlineLevel="1" collapsed="false">
      <c r="A24" s="85"/>
      <c r="B24" s="73"/>
      <c r="C24" s="92"/>
      <c r="D24" s="93"/>
      <c r="E24" s="86"/>
      <c r="F24" s="77"/>
      <c r="G24" s="78"/>
      <c r="H24" s="79"/>
      <c r="I24" s="80"/>
      <c r="J24" s="81" t="s">
        <v>29</v>
      </c>
      <c r="K24" s="79" t="n">
        <f aca="false">F24*(VLOOKUP(J24,$D$101:$I$117,3,FALSE()))</f>
        <v>0</v>
      </c>
      <c r="L24" s="79" t="n">
        <f aca="false">G24*(VLOOKUP(J24,$D$101:$I$117,5,FALSE()))</f>
        <v>0</v>
      </c>
      <c r="M24" s="79" t="n">
        <f aca="false">H24*(VLOOKUP(J24,$D$101:$I$115,4,FALSE()))</f>
        <v>0</v>
      </c>
      <c r="N24" s="80" t="n">
        <f aca="false">I24*(VLOOKUP(J24,$D$101:$I$117,2,FALSE()))</f>
        <v>0</v>
      </c>
      <c r="O24" s="82" t="n">
        <f aca="false">SUM(F24:I24)</f>
        <v>0</v>
      </c>
      <c r="P24" s="83" t="n">
        <f aca="false">F24*E24</f>
        <v>0</v>
      </c>
      <c r="Q24" s="87" t="n">
        <f aca="false">G24*E24</f>
        <v>0</v>
      </c>
      <c r="R24" s="88" t="n">
        <f aca="false">H24*E24</f>
        <v>0</v>
      </c>
      <c r="S24" s="89" t="n">
        <f aca="false">I24*E24</f>
        <v>0</v>
      </c>
      <c r="T24" s="90" t="n">
        <f aca="false">SUM(K24,L24,M24,N24,O24)</f>
        <v>0</v>
      </c>
      <c r="U24" s="83" t="n">
        <f aca="false">(K24+F24)*$E24</f>
        <v>0</v>
      </c>
      <c r="V24" s="87" t="n">
        <f aca="false">(L24+G24)*$E24</f>
        <v>0</v>
      </c>
      <c r="W24" s="88" t="n">
        <f aca="false">(M24+H24)*E24</f>
        <v>0</v>
      </c>
      <c r="X24" s="89" t="n">
        <f aca="false">(N24+I24)*E24</f>
        <v>0</v>
      </c>
      <c r="Y24" s="56" t="n">
        <f aca="false">SUM(U24:X24)</f>
        <v>0</v>
      </c>
      <c r="Z24" s="84" t="n">
        <f aca="false">IF($Y$11&gt;0,Y24/$Y$11,"-")</f>
        <v>0</v>
      </c>
    </row>
    <row r="25" s="29" customFormat="true" ht="15" hidden="false" customHeight="false" outlineLevel="1" collapsed="false">
      <c r="A25" s="85"/>
      <c r="B25" s="73"/>
      <c r="C25" s="92"/>
      <c r="D25" s="93"/>
      <c r="E25" s="86"/>
      <c r="F25" s="77"/>
      <c r="G25" s="78"/>
      <c r="H25" s="79"/>
      <c r="I25" s="80"/>
      <c r="J25" s="81" t="s">
        <v>29</v>
      </c>
      <c r="K25" s="79" t="n">
        <f aca="false">F25*(VLOOKUP(J25,$D$101:$I$117,3,FALSE()))</f>
        <v>0</v>
      </c>
      <c r="L25" s="79" t="n">
        <f aca="false">G25*(VLOOKUP(J25,$D$101:$I$117,5,FALSE()))</f>
        <v>0</v>
      </c>
      <c r="M25" s="79" t="n">
        <f aca="false">H25*(VLOOKUP(J25,$D$101:$I$115,4,FALSE()))</f>
        <v>0</v>
      </c>
      <c r="N25" s="80" t="n">
        <f aca="false">I25*(VLOOKUP(J25,$D$101:$I$117,2,FALSE()))</f>
        <v>0</v>
      </c>
      <c r="O25" s="82" t="n">
        <f aca="false">SUM(F25:I25)</f>
        <v>0</v>
      </c>
      <c r="P25" s="83" t="n">
        <f aca="false">F25*E25</f>
        <v>0</v>
      </c>
      <c r="Q25" s="87" t="n">
        <f aca="false">G25*E25</f>
        <v>0</v>
      </c>
      <c r="R25" s="88" t="n">
        <f aca="false">H25*E25</f>
        <v>0</v>
      </c>
      <c r="S25" s="89" t="n">
        <f aca="false">I25*E25</f>
        <v>0</v>
      </c>
      <c r="T25" s="90" t="n">
        <f aca="false">SUM(K25,L25,M25,N25,O25)</f>
        <v>0</v>
      </c>
      <c r="U25" s="83" t="n">
        <f aca="false">(K25+F25)*$E25</f>
        <v>0</v>
      </c>
      <c r="V25" s="87" t="n">
        <f aca="false">(L25+G25)*$E25</f>
        <v>0</v>
      </c>
      <c r="W25" s="88" t="n">
        <f aca="false">(M25+H25)*E25</f>
        <v>0</v>
      </c>
      <c r="X25" s="89" t="n">
        <f aca="false">(N25+I25)*E25</f>
        <v>0</v>
      </c>
      <c r="Y25" s="56" t="n">
        <f aca="false">SUM(U25:X25)</f>
        <v>0</v>
      </c>
      <c r="Z25" s="84" t="n">
        <f aca="false">IF($Y$11&gt;0,Y25/$Y$11,"-")</f>
        <v>0</v>
      </c>
    </row>
    <row r="26" s="71" customFormat="true" ht="15" hidden="false" customHeight="false" outlineLevel="0" collapsed="false">
      <c r="A26" s="94"/>
      <c r="B26" s="61"/>
      <c r="C26" s="62" t="s">
        <v>52</v>
      </c>
      <c r="D26" s="63"/>
      <c r="E26" s="41"/>
      <c r="F26" s="39"/>
      <c r="G26" s="64"/>
      <c r="H26" s="65"/>
      <c r="I26" s="66"/>
      <c r="J26" s="67"/>
      <c r="K26" s="64"/>
      <c r="L26" s="65"/>
      <c r="M26" s="65"/>
      <c r="N26" s="66"/>
      <c r="O26" s="68"/>
      <c r="P26" s="64"/>
      <c r="Q26" s="64"/>
      <c r="R26" s="64"/>
      <c r="S26" s="95"/>
      <c r="T26" s="95"/>
      <c r="U26" s="64"/>
      <c r="V26" s="64"/>
      <c r="W26" s="64"/>
      <c r="X26" s="95"/>
      <c r="Y26" s="95"/>
      <c r="Z26" s="69"/>
      <c r="AA26" s="70" t="n">
        <f aca="false">SUM(Y28:Y88)</f>
        <v>16918922.4863792</v>
      </c>
    </row>
    <row r="27" s="71" customFormat="true" ht="15" hidden="false" customHeight="false" outlineLevel="0" collapsed="false">
      <c r="A27" s="94"/>
      <c r="B27" s="61"/>
      <c r="C27" s="62" t="s">
        <v>53</v>
      </c>
      <c r="D27" s="63"/>
      <c r="E27" s="41"/>
      <c r="F27" s="39"/>
      <c r="G27" s="64"/>
      <c r="H27" s="65"/>
      <c r="I27" s="66"/>
      <c r="J27" s="67"/>
      <c r="K27" s="64"/>
      <c r="L27" s="65"/>
      <c r="M27" s="65"/>
      <c r="N27" s="66"/>
      <c r="O27" s="68"/>
      <c r="P27" s="64"/>
      <c r="Q27" s="64"/>
      <c r="R27" s="64"/>
      <c r="S27" s="95"/>
      <c r="T27" s="95"/>
      <c r="U27" s="64"/>
      <c r="V27" s="64"/>
      <c r="W27" s="64"/>
      <c r="X27" s="95"/>
      <c r="Y27" s="95"/>
      <c r="Z27" s="69"/>
    </row>
    <row r="28" s="29" customFormat="true" ht="15" hidden="false" customHeight="false" outlineLevel="1" collapsed="false">
      <c r="A28" s="85"/>
      <c r="B28" s="73"/>
      <c r="C28" s="92" t="s">
        <v>54</v>
      </c>
      <c r="D28" s="93" t="s">
        <v>55</v>
      </c>
      <c r="E28" s="86" t="n">
        <f aca="false">6096.024585+1467.73665</f>
        <v>7563.761235</v>
      </c>
      <c r="F28" s="77" t="n">
        <f aca="false">CPU!J819</f>
        <v>14.2340145170296</v>
      </c>
      <c r="G28" s="78"/>
      <c r="H28" s="79"/>
      <c r="I28" s="80"/>
      <c r="J28" s="81" t="s">
        <v>29</v>
      </c>
      <c r="K28" s="79" t="n">
        <f aca="false">F28*(VLOOKUP(J28,$D$101:$I$117,3,FALSE()))</f>
        <v>4.26664348623959</v>
      </c>
      <c r="L28" s="79" t="n">
        <f aca="false">G28*(VLOOKUP(J28,$D$101:$I$117,5,FALSE()))</f>
        <v>0</v>
      </c>
      <c r="M28" s="79" t="n">
        <f aca="false">H28*(VLOOKUP(J28,$D$101:$I$115,4,FALSE()))</f>
        <v>0</v>
      </c>
      <c r="N28" s="80" t="n">
        <f aca="false">I28*(VLOOKUP(J28,$D$101:$I$117,2,FALSE()))</f>
        <v>0</v>
      </c>
      <c r="O28" s="82" t="n">
        <f aca="false">SUM(F28:I28)</f>
        <v>14.2340145170296</v>
      </c>
      <c r="P28" s="83" t="n">
        <f aca="false">F28*E28</f>
        <v>107662.687222336</v>
      </c>
      <c r="Q28" s="87" t="n">
        <f aca="false">G28*E28</f>
        <v>0</v>
      </c>
      <c r="R28" s="88" t="n">
        <f aca="false">H28*E28</f>
        <v>0</v>
      </c>
      <c r="S28" s="89" t="n">
        <f aca="false">I28*E28</f>
        <v>0</v>
      </c>
      <c r="T28" s="90" t="n">
        <f aca="false">SUM(K28,L28,M28,N28,O28)</f>
        <v>18.5006580032692</v>
      </c>
      <c r="U28" s="83" t="n">
        <f aca="false">(K28+F28)*$E28</f>
        <v>139934.55982712</v>
      </c>
      <c r="V28" s="87" t="n">
        <f aca="false">(L28+G28)*$E28</f>
        <v>0</v>
      </c>
      <c r="W28" s="88" t="n">
        <f aca="false">(M28+H28)*E28</f>
        <v>0</v>
      </c>
      <c r="X28" s="89" t="n">
        <f aca="false">(N28+I28)*E28</f>
        <v>0</v>
      </c>
      <c r="Y28" s="56" t="n">
        <f aca="false">SUM(U28:X28)</f>
        <v>139934.55982712</v>
      </c>
      <c r="Z28" s="84" t="n">
        <f aca="false">IF($Y$11&gt;0,Y28/$Y$11,"-")</f>
        <v>0.00208999388796106</v>
      </c>
    </row>
    <row r="29" s="71" customFormat="true" ht="15" hidden="false" customHeight="false" outlineLevel="0" collapsed="false">
      <c r="A29" s="94"/>
      <c r="B29" s="61"/>
      <c r="C29" s="62" t="s">
        <v>56</v>
      </c>
      <c r="D29" s="63"/>
      <c r="E29" s="41"/>
      <c r="F29" s="39"/>
      <c r="G29" s="64"/>
      <c r="H29" s="65"/>
      <c r="I29" s="66"/>
      <c r="J29" s="67"/>
      <c r="K29" s="64"/>
      <c r="L29" s="65"/>
      <c r="M29" s="65"/>
      <c r="N29" s="66"/>
      <c r="O29" s="68"/>
      <c r="P29" s="64"/>
      <c r="Q29" s="64"/>
      <c r="R29" s="64"/>
      <c r="S29" s="95"/>
      <c r="T29" s="95"/>
      <c r="U29" s="64"/>
      <c r="V29" s="64"/>
      <c r="W29" s="64"/>
      <c r="X29" s="95"/>
      <c r="Y29" s="95"/>
      <c r="Z29" s="69"/>
    </row>
    <row r="30" s="71" customFormat="true" ht="15" hidden="false" customHeight="false" outlineLevel="0" collapsed="false">
      <c r="A30" s="94"/>
      <c r="B30" s="61"/>
      <c r="C30" s="62" t="s">
        <v>57</v>
      </c>
      <c r="D30" s="63"/>
      <c r="E30" s="41"/>
      <c r="F30" s="39"/>
      <c r="G30" s="64"/>
      <c r="H30" s="65"/>
      <c r="I30" s="66"/>
      <c r="J30" s="67"/>
      <c r="K30" s="64"/>
      <c r="L30" s="65"/>
      <c r="M30" s="65"/>
      <c r="N30" s="66"/>
      <c r="O30" s="68"/>
      <c r="P30" s="64"/>
      <c r="Q30" s="64"/>
      <c r="R30" s="64"/>
      <c r="S30" s="95"/>
      <c r="T30" s="95"/>
      <c r="U30" s="64"/>
      <c r="V30" s="64"/>
      <c r="W30" s="64"/>
      <c r="X30" s="95"/>
      <c r="Y30" s="95"/>
      <c r="Z30" s="69"/>
    </row>
    <row r="31" s="71" customFormat="true" ht="15" hidden="false" customHeight="false" outlineLevel="0" collapsed="false">
      <c r="A31" s="94"/>
      <c r="B31" s="61"/>
      <c r="C31" s="62" t="s">
        <v>58</v>
      </c>
      <c r="D31" s="63"/>
      <c r="E31" s="41"/>
      <c r="F31" s="39"/>
      <c r="G31" s="64"/>
      <c r="H31" s="65"/>
      <c r="I31" s="66"/>
      <c r="J31" s="67"/>
      <c r="K31" s="64"/>
      <c r="L31" s="65"/>
      <c r="M31" s="65"/>
      <c r="N31" s="66"/>
      <c r="O31" s="68"/>
      <c r="P31" s="64"/>
      <c r="Q31" s="64"/>
      <c r="R31" s="64"/>
      <c r="S31" s="95"/>
      <c r="T31" s="95"/>
      <c r="U31" s="64"/>
      <c r="V31" s="64"/>
      <c r="W31" s="64"/>
      <c r="X31" s="95"/>
      <c r="Y31" s="95"/>
      <c r="Z31" s="69"/>
    </row>
    <row r="32" s="29" customFormat="true" ht="15" hidden="false" customHeight="false" outlineLevel="1" collapsed="false">
      <c r="A32" s="85"/>
      <c r="B32" s="73"/>
      <c r="C32" s="74" t="s">
        <v>59</v>
      </c>
      <c r="D32" s="93" t="s">
        <v>60</v>
      </c>
      <c r="E32" s="86" t="n">
        <v>438.97</v>
      </c>
      <c r="F32" s="77" t="n">
        <f aca="false">CPU!J866</f>
        <v>946.648243418182</v>
      </c>
      <c r="G32" s="78" t="n">
        <f aca="false">CPU!J875</f>
        <v>1037.255589</v>
      </c>
      <c r="H32" s="79"/>
      <c r="I32" s="80"/>
      <c r="J32" s="81" t="s">
        <v>29</v>
      </c>
      <c r="K32" s="79" t="n">
        <f aca="false">F32*(VLOOKUP(J32,$D$101:$I$117,3,FALSE()))</f>
        <v>283.757653661801</v>
      </c>
      <c r="L32" s="79" t="n">
        <f aca="false">G32*(VLOOKUP(J32,$D$101:$I$117,5,FALSE()))</f>
        <v>41.49022356</v>
      </c>
      <c r="M32" s="79" t="n">
        <f aca="false">H32*(VLOOKUP(J32,$D$101:$I$115,4,FALSE()))</f>
        <v>0</v>
      </c>
      <c r="N32" s="80" t="n">
        <f aca="false">I32*(VLOOKUP(J32,$D$101:$I$117,2,FALSE()))</f>
        <v>0</v>
      </c>
      <c r="O32" s="82" t="n">
        <f aca="false">SUM(F32:I32)</f>
        <v>1983.90383241818</v>
      </c>
      <c r="P32" s="83" t="n">
        <f aca="false">F32*E32</f>
        <v>415550.179413279</v>
      </c>
      <c r="Q32" s="87" t="n">
        <f aca="false">G32*E32</f>
        <v>455324.08590333</v>
      </c>
      <c r="R32" s="88" t="n">
        <f aca="false">H32*E32</f>
        <v>0</v>
      </c>
      <c r="S32" s="89" t="n">
        <f aca="false">I32*E32</f>
        <v>0</v>
      </c>
      <c r="T32" s="90" t="n">
        <f aca="false">SUM(K32,L32,M32,N32,O32)</f>
        <v>2309.15170963998</v>
      </c>
      <c r="U32" s="83" t="n">
        <f aca="false">(K32+F32)*$E32</f>
        <v>540111.2766412</v>
      </c>
      <c r="V32" s="87" t="n">
        <f aca="false">(L32+G32)*$E32</f>
        <v>473537.049339463</v>
      </c>
      <c r="W32" s="88" t="n">
        <f aca="false">(M32+H32)*E32</f>
        <v>0</v>
      </c>
      <c r="X32" s="89" t="n">
        <f aca="false">(N32+I32)*E32</f>
        <v>0</v>
      </c>
      <c r="Y32" s="56" t="n">
        <f aca="false">SUM(U32:X32)</f>
        <v>1013648.32598066</v>
      </c>
      <c r="Z32" s="84" t="n">
        <f aca="false">IF($Y$11&gt;0,Y32/$Y$11,"-")</f>
        <v>0.0151393537697824</v>
      </c>
    </row>
    <row r="33" s="29" customFormat="true" ht="15" hidden="false" customHeight="false" outlineLevel="1" collapsed="false">
      <c r="A33" s="85"/>
      <c r="B33" s="73"/>
      <c r="C33" s="92" t="s">
        <v>61</v>
      </c>
      <c r="D33" s="93" t="s">
        <v>60</v>
      </c>
      <c r="E33" s="86" t="n">
        <f aca="false">287.49+26.89</f>
        <v>314.38</v>
      </c>
      <c r="F33" s="77" t="n">
        <f aca="false">CPU!J959-CPU!J945</f>
        <v>946.648243418182</v>
      </c>
      <c r="G33" s="78" t="n">
        <f aca="false">CPU!J945</f>
        <v>1197.695589</v>
      </c>
      <c r="H33" s="79"/>
      <c r="I33" s="80"/>
      <c r="J33" s="81" t="s">
        <v>29</v>
      </c>
      <c r="K33" s="79" t="n">
        <f aca="false">F33*(VLOOKUP(J33,$D$101:$I$117,3,FALSE()))</f>
        <v>283.757653661801</v>
      </c>
      <c r="L33" s="79" t="n">
        <f aca="false">G33*(VLOOKUP(J33,$D$101:$I$117,5,FALSE()))</f>
        <v>47.9078235600001</v>
      </c>
      <c r="M33" s="79" t="n">
        <f aca="false">H33*(VLOOKUP(J33,$D$101:$I$115,4,FALSE()))</f>
        <v>0</v>
      </c>
      <c r="N33" s="80" t="n">
        <f aca="false">I33*(VLOOKUP(J33,$D$101:$I$117,2,FALSE()))</f>
        <v>0</v>
      </c>
      <c r="O33" s="82" t="n">
        <f aca="false">SUM(F33:I33)</f>
        <v>2144.34383241818</v>
      </c>
      <c r="P33" s="83" t="n">
        <f aca="false">F33*E33</f>
        <v>297607.274765808</v>
      </c>
      <c r="Q33" s="87" t="n">
        <f aca="false">G33*E33</f>
        <v>376531.53926982</v>
      </c>
      <c r="R33" s="88" t="n">
        <f aca="false">H33*E33</f>
        <v>0</v>
      </c>
      <c r="S33" s="89" t="n">
        <f aca="false">I33*E33</f>
        <v>0</v>
      </c>
      <c r="T33" s="90" t="n">
        <f aca="false">SUM(K33,L33,M33,N33,O33)</f>
        <v>2476.00930963998</v>
      </c>
      <c r="U33" s="83" t="n">
        <f aca="false">(K33+F33)*$E33</f>
        <v>386815.005924005</v>
      </c>
      <c r="V33" s="87" t="n">
        <f aca="false">(L33+G33)*$E33</f>
        <v>391592.800840613</v>
      </c>
      <c r="W33" s="88" t="n">
        <f aca="false">(M33+H33)*E33</f>
        <v>0</v>
      </c>
      <c r="X33" s="89" t="n">
        <f aca="false">(N33+I33)*E33</f>
        <v>0</v>
      </c>
      <c r="Y33" s="56" t="n">
        <f aca="false">SUM(U33:X33)</f>
        <v>778407.806764618</v>
      </c>
      <c r="Z33" s="84" t="n">
        <f aca="false">IF($Y$11&gt;0,Y33/$Y$11,"-")</f>
        <v>0.011625916860632</v>
      </c>
    </row>
    <row r="34" s="29" customFormat="true" ht="15" hidden="false" customHeight="false" outlineLevel="1" collapsed="false">
      <c r="A34" s="85"/>
      <c r="B34" s="73"/>
      <c r="C34" s="92" t="s">
        <v>62</v>
      </c>
      <c r="D34" s="93" t="s">
        <v>60</v>
      </c>
      <c r="E34" s="86" t="n">
        <v>71.14</v>
      </c>
      <c r="F34" s="77" t="n">
        <f aca="false">CPU!J1030-CPU!J1016</f>
        <v>1262.19765789091</v>
      </c>
      <c r="G34" s="78" t="n">
        <f aca="false">CPU!J1016</f>
        <v>1983.601589</v>
      </c>
      <c r="H34" s="79"/>
      <c r="I34" s="80"/>
      <c r="J34" s="81" t="s">
        <v>29</v>
      </c>
      <c r="K34" s="79" t="n">
        <f aca="false">F34*(VLOOKUP(J34,$D$101:$I$117,3,FALSE()))</f>
        <v>378.343538215735</v>
      </c>
      <c r="L34" s="79" t="n">
        <f aca="false">G34*(VLOOKUP(J34,$D$101:$I$117,5,FALSE()))</f>
        <v>79.3440635600001</v>
      </c>
      <c r="M34" s="79" t="n">
        <f aca="false">H34*(VLOOKUP(J34,$D$101:$I$115,4,FALSE()))</f>
        <v>0</v>
      </c>
      <c r="N34" s="80" t="n">
        <f aca="false">I34*(VLOOKUP(J34,$D$101:$I$117,2,FALSE()))</f>
        <v>0</v>
      </c>
      <c r="O34" s="82" t="n">
        <f aca="false">SUM(F34:I34)</f>
        <v>3245.79924689091</v>
      </c>
      <c r="P34" s="83" t="n">
        <f aca="false">F34*E34</f>
        <v>89792.7413823593</v>
      </c>
      <c r="Q34" s="87" t="n">
        <f aca="false">G34*E34</f>
        <v>141113.41704146</v>
      </c>
      <c r="R34" s="88" t="n">
        <f aca="false">H34*E34</f>
        <v>0</v>
      </c>
      <c r="S34" s="89" t="n">
        <f aca="false">I34*E34</f>
        <v>0</v>
      </c>
      <c r="T34" s="90" t="n">
        <f aca="false">SUM(K34,L34,M34,N34,O34)</f>
        <v>3703.48684866664</v>
      </c>
      <c r="U34" s="83" t="n">
        <f aca="false">(K34+F34)*$E34</f>
        <v>116708.100691027</v>
      </c>
      <c r="V34" s="87" t="n">
        <f aca="false">(L34+G34)*$E34</f>
        <v>146757.953723118</v>
      </c>
      <c r="W34" s="88" t="n">
        <f aca="false">(M34+H34)*E34</f>
        <v>0</v>
      </c>
      <c r="X34" s="89" t="n">
        <f aca="false">(N34+I34)*E34</f>
        <v>0</v>
      </c>
      <c r="Y34" s="56" t="n">
        <f aca="false">SUM(U34:X34)</f>
        <v>263466.054414145</v>
      </c>
      <c r="Z34" s="84" t="n">
        <f aca="false">IF($Y$11&gt;0,Y34/$Y$11,"-")</f>
        <v>0.00393499964619935</v>
      </c>
    </row>
    <row r="35" s="29" customFormat="true" ht="15" hidden="false" customHeight="false" outlineLevel="1" collapsed="false">
      <c r="A35" s="85"/>
      <c r="B35" s="73"/>
      <c r="C35" s="92" t="s">
        <v>63</v>
      </c>
      <c r="D35" s="93" t="s">
        <v>60</v>
      </c>
      <c r="E35" s="86" t="n">
        <v>92.33</v>
      </c>
      <c r="F35" s="77" t="n">
        <f aca="false">CPU!J1097-CPU!J1087</f>
        <v>1262.19765789091</v>
      </c>
      <c r="G35" s="78" t="n">
        <f aca="false">CPU!J1087</f>
        <v>2280.631589</v>
      </c>
      <c r="H35" s="79"/>
      <c r="I35" s="80"/>
      <c r="J35" s="81" t="s">
        <v>29</v>
      </c>
      <c r="K35" s="79" t="n">
        <f aca="false">F35*(VLOOKUP(J35,$D$101:$I$117,3,FALSE()))</f>
        <v>378.343538215735</v>
      </c>
      <c r="L35" s="79" t="n">
        <f aca="false">G35*(VLOOKUP(J35,$D$101:$I$117,5,FALSE()))</f>
        <v>91.2252635600001</v>
      </c>
      <c r="M35" s="79" t="n">
        <f aca="false">H35*(VLOOKUP(J35,$D$101:$I$115,4,FALSE()))</f>
        <v>0</v>
      </c>
      <c r="N35" s="80" t="n">
        <f aca="false">I35*(VLOOKUP(J35,$D$101:$I$117,2,FALSE()))</f>
        <v>0</v>
      </c>
      <c r="O35" s="82" t="n">
        <f aca="false">SUM(F35:I35)</f>
        <v>3542.82924689091</v>
      </c>
      <c r="P35" s="83" t="n">
        <f aca="false">F35*E35</f>
        <v>116538.709753068</v>
      </c>
      <c r="Q35" s="87" t="n">
        <f aca="false">G35*E35</f>
        <v>210570.71461237</v>
      </c>
      <c r="R35" s="88" t="n">
        <f aca="false">H35*E35</f>
        <v>0</v>
      </c>
      <c r="S35" s="89" t="n">
        <f aca="false">I35*E35</f>
        <v>0</v>
      </c>
      <c r="T35" s="90" t="n">
        <f aca="false">SUM(K35,L35,M35,N35,O35)</f>
        <v>4012.39804866664</v>
      </c>
      <c r="U35" s="83" t="n">
        <f aca="false">(K35+F35)*$E35</f>
        <v>151471.168636526</v>
      </c>
      <c r="V35" s="87" t="n">
        <f aca="false">(L35+G35)*$E35</f>
        <v>218993.543196865</v>
      </c>
      <c r="W35" s="88" t="n">
        <f aca="false">(M35+H35)*E35</f>
        <v>0</v>
      </c>
      <c r="X35" s="89" t="n">
        <f aca="false">(N35+I35)*E35</f>
        <v>0</v>
      </c>
      <c r="Y35" s="56" t="n">
        <f aca="false">SUM(U35:X35)</f>
        <v>370464.711833391</v>
      </c>
      <c r="Z35" s="84" t="n">
        <f aca="false">IF($Y$11&gt;0,Y35/$Y$11,"-")</f>
        <v>0.0055330790649115</v>
      </c>
    </row>
    <row r="36" s="71" customFormat="true" ht="15" hidden="false" customHeight="false" outlineLevel="0" collapsed="false">
      <c r="A36" s="94"/>
      <c r="B36" s="61"/>
      <c r="C36" s="62" t="s">
        <v>64</v>
      </c>
      <c r="D36" s="63"/>
      <c r="E36" s="41"/>
      <c r="F36" s="39"/>
      <c r="G36" s="64"/>
      <c r="H36" s="65"/>
      <c r="I36" s="66"/>
      <c r="J36" s="67"/>
      <c r="K36" s="64"/>
      <c r="L36" s="65"/>
      <c r="M36" s="65"/>
      <c r="N36" s="66"/>
      <c r="O36" s="68"/>
      <c r="P36" s="64"/>
      <c r="Q36" s="64"/>
      <c r="R36" s="64"/>
      <c r="S36" s="95"/>
      <c r="T36" s="95"/>
      <c r="U36" s="64"/>
      <c r="V36" s="64"/>
      <c r="W36" s="64"/>
      <c r="X36" s="95"/>
      <c r="Y36" s="95"/>
      <c r="Z36" s="69"/>
    </row>
    <row r="37" s="29" customFormat="true" ht="21.65" hidden="false" customHeight="false" outlineLevel="1" collapsed="false">
      <c r="A37" s="85"/>
      <c r="B37" s="73"/>
      <c r="C37" s="92" t="s">
        <v>65</v>
      </c>
      <c r="D37" s="93" t="s">
        <v>66</v>
      </c>
      <c r="E37" s="86" t="n">
        <v>82</v>
      </c>
      <c r="F37" s="77" t="n">
        <f aca="false">CPU!J1161-CPU!J1150</f>
        <v>5411.310336</v>
      </c>
      <c r="G37" s="78" t="n">
        <f aca="false">CPU!J1150</f>
        <v>4131.2013</v>
      </c>
      <c r="H37" s="79"/>
      <c r="I37" s="80"/>
      <c r="J37" s="81" t="s">
        <v>29</v>
      </c>
      <c r="K37" s="79" t="n">
        <f aca="false">F37*(VLOOKUP(J37,$D$101:$I$117,3,FALSE()))</f>
        <v>1622.03937402851</v>
      </c>
      <c r="L37" s="79" t="n">
        <f aca="false">G37*(VLOOKUP(J37,$D$101:$I$117,5,FALSE()))</f>
        <v>165.248052</v>
      </c>
      <c r="M37" s="79" t="n">
        <f aca="false">H37*(VLOOKUP(J37,$D$101:$I$115,4,FALSE()))</f>
        <v>0</v>
      </c>
      <c r="N37" s="80" t="n">
        <f aca="false">I37*(VLOOKUP(J37,$D$101:$I$117,2,FALSE()))</f>
        <v>0</v>
      </c>
      <c r="O37" s="82" t="n">
        <f aca="false">SUM(F37:I37)</f>
        <v>9542.511636</v>
      </c>
      <c r="P37" s="83" t="n">
        <f aca="false">F37*E37</f>
        <v>443727.447552</v>
      </c>
      <c r="Q37" s="87" t="n">
        <f aca="false">G37*E37</f>
        <v>338758.5066</v>
      </c>
      <c r="R37" s="88" t="n">
        <f aca="false">H37*E37</f>
        <v>0</v>
      </c>
      <c r="S37" s="89" t="n">
        <f aca="false">I37*E37</f>
        <v>0</v>
      </c>
      <c r="T37" s="90" t="n">
        <f aca="false">SUM(K37,L37,M37,N37,O37)</f>
        <v>11329.7990620285</v>
      </c>
      <c r="U37" s="83" t="n">
        <f aca="false">(K37+F37)*$E37</f>
        <v>576734.676222338</v>
      </c>
      <c r="V37" s="87" t="n">
        <f aca="false">(L37+G37)*$E37</f>
        <v>352308.846864</v>
      </c>
      <c r="W37" s="88" t="n">
        <f aca="false">(M37+H37)*E37</f>
        <v>0</v>
      </c>
      <c r="X37" s="89" t="n">
        <f aca="false">(N37+I37)*E37</f>
        <v>0</v>
      </c>
      <c r="Y37" s="56" t="n">
        <f aca="false">SUM(U37:X37)</f>
        <v>929043.523086338</v>
      </c>
      <c r="Z37" s="84" t="n">
        <f aca="false">IF($Y$11&gt;0,Y37/$Y$11,"-")</f>
        <v>0.0138757379685125</v>
      </c>
    </row>
    <row r="38" s="29" customFormat="true" ht="21.65" hidden="false" customHeight="false" outlineLevel="1" collapsed="false">
      <c r="A38" s="85"/>
      <c r="B38" s="73"/>
      <c r="C38" s="92" t="s">
        <v>67</v>
      </c>
      <c r="D38" s="93" t="s">
        <v>66</v>
      </c>
      <c r="E38" s="86" t="n">
        <f aca="false">6+4</f>
        <v>10</v>
      </c>
      <c r="F38" s="77" t="n">
        <f aca="false">CPU!J1223-CPU!J1212</f>
        <v>5411.310336</v>
      </c>
      <c r="G38" s="78" t="n">
        <f aca="false">CPU!J1212</f>
        <v>6156.9771</v>
      </c>
      <c r="H38" s="79"/>
      <c r="I38" s="80"/>
      <c r="J38" s="81" t="s">
        <v>29</v>
      </c>
      <c r="K38" s="79" t="n">
        <f aca="false">F38*(VLOOKUP(J38,$D$101:$I$117,3,FALSE()))</f>
        <v>1622.03937402851</v>
      </c>
      <c r="L38" s="79" t="n">
        <f aca="false">G38*(VLOOKUP(J38,$D$101:$I$117,5,FALSE()))</f>
        <v>246.279084</v>
      </c>
      <c r="M38" s="79" t="n">
        <f aca="false">H38*(VLOOKUP(J38,$D$101:$I$115,4,FALSE()))</f>
        <v>0</v>
      </c>
      <c r="N38" s="80" t="n">
        <f aca="false">I38*(VLOOKUP(J38,$D$101:$I$117,2,FALSE()))</f>
        <v>0</v>
      </c>
      <c r="O38" s="82" t="n">
        <f aca="false">SUM(F38:I38)</f>
        <v>11568.287436</v>
      </c>
      <c r="P38" s="83" t="n">
        <f aca="false">F38*E38</f>
        <v>54113.10336</v>
      </c>
      <c r="Q38" s="87" t="n">
        <f aca="false">G38*E38</f>
        <v>61569.771</v>
      </c>
      <c r="R38" s="88" t="n">
        <f aca="false">H38*E38</f>
        <v>0</v>
      </c>
      <c r="S38" s="89" t="n">
        <f aca="false">I38*E38</f>
        <v>0</v>
      </c>
      <c r="T38" s="90" t="n">
        <f aca="false">SUM(K38,L38,M38,N38,O38)</f>
        <v>13436.6058940285</v>
      </c>
      <c r="U38" s="83" t="n">
        <f aca="false">(K38+F38)*$E38</f>
        <v>70333.4971002851</v>
      </c>
      <c r="V38" s="87" t="n">
        <f aca="false">(L38+G38)*$E38</f>
        <v>64032.56184</v>
      </c>
      <c r="W38" s="88" t="n">
        <f aca="false">(M38+H38)*E38</f>
        <v>0</v>
      </c>
      <c r="X38" s="89" t="n">
        <f aca="false">(N38+I38)*E38</f>
        <v>0</v>
      </c>
      <c r="Y38" s="56" t="n">
        <f aca="false">SUM(U38:X38)</f>
        <v>134366.058940285</v>
      </c>
      <c r="Z38" s="84" t="n">
        <f aca="false">IF($Y$11&gt;0,Y38/$Y$11,"-")</f>
        <v>0.00200682549244126</v>
      </c>
    </row>
    <row r="39" s="71" customFormat="true" ht="15" hidden="false" customHeight="false" outlineLevel="0" collapsed="false">
      <c r="A39" s="94"/>
      <c r="B39" s="61"/>
      <c r="C39" s="62" t="s">
        <v>68</v>
      </c>
      <c r="D39" s="63"/>
      <c r="E39" s="41"/>
      <c r="F39" s="39"/>
      <c r="G39" s="64"/>
      <c r="H39" s="65"/>
      <c r="I39" s="66"/>
      <c r="J39" s="67"/>
      <c r="K39" s="64"/>
      <c r="L39" s="65"/>
      <c r="M39" s="65"/>
      <c r="N39" s="66"/>
      <c r="O39" s="68"/>
      <c r="P39" s="64"/>
      <c r="Q39" s="64"/>
      <c r="R39" s="64"/>
      <c r="S39" s="95"/>
      <c r="T39" s="95"/>
      <c r="U39" s="64"/>
      <c r="V39" s="64"/>
      <c r="W39" s="64"/>
      <c r="X39" s="95"/>
      <c r="Y39" s="95"/>
      <c r="Z39" s="69"/>
    </row>
    <row r="40" s="71" customFormat="true" ht="15" hidden="false" customHeight="false" outlineLevel="0" collapsed="false">
      <c r="A40" s="94"/>
      <c r="B40" s="61"/>
      <c r="C40" s="62" t="s">
        <v>58</v>
      </c>
      <c r="D40" s="63"/>
      <c r="E40" s="41"/>
      <c r="F40" s="39"/>
      <c r="G40" s="64"/>
      <c r="H40" s="65"/>
      <c r="I40" s="66"/>
      <c r="J40" s="67"/>
      <c r="K40" s="64"/>
      <c r="L40" s="65"/>
      <c r="M40" s="65"/>
      <c r="N40" s="66"/>
      <c r="O40" s="68"/>
      <c r="P40" s="64"/>
      <c r="Q40" s="64"/>
      <c r="R40" s="64"/>
      <c r="S40" s="95"/>
      <c r="T40" s="95"/>
      <c r="U40" s="64"/>
      <c r="V40" s="64"/>
      <c r="W40" s="64"/>
      <c r="X40" s="95"/>
      <c r="Y40" s="95"/>
      <c r="Z40" s="69"/>
    </row>
    <row r="41" s="29" customFormat="true" ht="15" hidden="false" customHeight="false" outlineLevel="1" collapsed="false">
      <c r="A41" s="85"/>
      <c r="B41" s="73"/>
      <c r="C41" s="74" t="s">
        <v>69</v>
      </c>
      <c r="D41" s="93" t="s">
        <v>60</v>
      </c>
      <c r="E41" s="86" t="n">
        <v>23.98</v>
      </c>
      <c r="F41" s="77" t="n">
        <f aca="false">CPU!J1268</f>
        <v>1893.29648683636</v>
      </c>
      <c r="G41" s="78" t="n">
        <f aca="false">CPU!J1277</f>
        <v>2526.7649966</v>
      </c>
      <c r="H41" s="79"/>
      <c r="I41" s="80"/>
      <c r="J41" s="81" t="s">
        <v>29</v>
      </c>
      <c r="K41" s="79" t="n">
        <f aca="false">F41*(VLOOKUP(J41,$D$101:$I$117,3,FALSE()))</f>
        <v>567.515307323602</v>
      </c>
      <c r="L41" s="79" t="n">
        <f aca="false">G41*(VLOOKUP(J41,$D$101:$I$117,5,FALSE()))</f>
        <v>101.070599864</v>
      </c>
      <c r="M41" s="79" t="n">
        <f aca="false">H41*(VLOOKUP(J41,$D$101:$I$115,4,FALSE()))</f>
        <v>0</v>
      </c>
      <c r="N41" s="80" t="n">
        <f aca="false">I41*(VLOOKUP(J41,$D$101:$I$117,2,FALSE()))</f>
        <v>0</v>
      </c>
      <c r="O41" s="82" t="n">
        <f aca="false">SUM(F41:I41)</f>
        <v>4420.06148343636</v>
      </c>
      <c r="P41" s="83" t="n">
        <f aca="false">F41*E41</f>
        <v>45401.249754336</v>
      </c>
      <c r="Q41" s="87" t="n">
        <f aca="false">G41*E41</f>
        <v>60591.824618468</v>
      </c>
      <c r="R41" s="88" t="n">
        <f aca="false">H41*E41</f>
        <v>0</v>
      </c>
      <c r="S41" s="89" t="n">
        <f aca="false">I41*E41</f>
        <v>0</v>
      </c>
      <c r="T41" s="90" t="n">
        <f aca="false">SUM(K41,L41,M41,N41,O41)</f>
        <v>5088.64739062397</v>
      </c>
      <c r="U41" s="83" t="n">
        <f aca="false">(K41+F41)*$E41</f>
        <v>59010.266823956</v>
      </c>
      <c r="V41" s="87" t="n">
        <f aca="false">(L41+G41)*$E41</f>
        <v>63015.4976032067</v>
      </c>
      <c r="W41" s="88" t="n">
        <f aca="false">(M41+H41)*E41</f>
        <v>0</v>
      </c>
      <c r="X41" s="89" t="n">
        <f aca="false">(N41+I41)*E41</f>
        <v>0</v>
      </c>
      <c r="Y41" s="56" t="n">
        <f aca="false">SUM(U41:X41)</f>
        <v>122025.764427163</v>
      </c>
      <c r="Z41" s="84" t="n">
        <f aca="false">IF($Y$11&gt;0,Y41/$Y$11,"-")</f>
        <v>0.00182251691177378</v>
      </c>
    </row>
    <row r="42" s="29" customFormat="true" ht="15" hidden="false" customHeight="false" outlineLevel="1" collapsed="false">
      <c r="A42" s="85"/>
      <c r="B42" s="73"/>
      <c r="C42" s="92" t="s">
        <v>70</v>
      </c>
      <c r="D42" s="93" t="s">
        <v>60</v>
      </c>
      <c r="E42" s="86" t="n">
        <f aca="false">22.62+27.74</f>
        <v>50.36</v>
      </c>
      <c r="F42" s="77" t="n">
        <f aca="false">CPU!J1353-CPU!J1342</f>
        <v>1893.29648683636</v>
      </c>
      <c r="G42" s="78" t="n">
        <f aca="false">CPU!J1342</f>
        <v>2847.6449966</v>
      </c>
      <c r="H42" s="79"/>
      <c r="I42" s="80"/>
      <c r="J42" s="81" t="s">
        <v>29</v>
      </c>
      <c r="K42" s="79" t="n">
        <f aca="false">F42*(VLOOKUP(J42,$D$101:$I$117,3,FALSE()))</f>
        <v>567.515307323602</v>
      </c>
      <c r="L42" s="79" t="n">
        <f aca="false">G42*(VLOOKUP(J42,$D$101:$I$117,5,FALSE()))</f>
        <v>113.905799864</v>
      </c>
      <c r="M42" s="79" t="n">
        <f aca="false">H42*(VLOOKUP(J42,$D$101:$I$115,4,FALSE()))</f>
        <v>0</v>
      </c>
      <c r="N42" s="80" t="n">
        <f aca="false">I42*(VLOOKUP(J42,$D$101:$I$117,2,FALSE()))</f>
        <v>0</v>
      </c>
      <c r="O42" s="82" t="n">
        <f aca="false">SUM(F42:I42)</f>
        <v>4740.94148343636</v>
      </c>
      <c r="P42" s="83" t="n">
        <f aca="false">F42*E42</f>
        <v>95346.4110770793</v>
      </c>
      <c r="Q42" s="87" t="n">
        <f aca="false">G42*E42</f>
        <v>143407.402028776</v>
      </c>
      <c r="R42" s="88" t="n">
        <f aca="false">H42*E42</f>
        <v>0</v>
      </c>
      <c r="S42" s="89" t="n">
        <f aca="false">I42*E42</f>
        <v>0</v>
      </c>
      <c r="T42" s="90" t="n">
        <f aca="false">SUM(K42,L42,M42,N42,O42)</f>
        <v>5422.36259062397</v>
      </c>
      <c r="U42" s="83" t="n">
        <f aca="false">(K42+F42)*$E42</f>
        <v>123926.481953896</v>
      </c>
      <c r="V42" s="87" t="n">
        <f aca="false">(L42+G42)*$E42</f>
        <v>149143.698109927</v>
      </c>
      <c r="W42" s="88" t="n">
        <f aca="false">(M42+H42)*E42</f>
        <v>0</v>
      </c>
      <c r="X42" s="89" t="n">
        <f aca="false">(N42+I42)*E42</f>
        <v>0</v>
      </c>
      <c r="Y42" s="56" t="n">
        <f aca="false">SUM(U42:X42)</f>
        <v>273070.180063823</v>
      </c>
      <c r="Z42" s="84" t="n">
        <f aca="false">IF($Y$11&gt;0,Y42/$Y$11,"-")</f>
        <v>0.00407844215198088</v>
      </c>
    </row>
    <row r="43" s="29" customFormat="true" ht="15" hidden="false" customHeight="false" outlineLevel="1" collapsed="false">
      <c r="A43" s="85"/>
      <c r="B43" s="73"/>
      <c r="C43" s="74" t="s">
        <v>71</v>
      </c>
      <c r="D43" s="93" t="s">
        <v>60</v>
      </c>
      <c r="E43" s="86" t="n">
        <v>180.52</v>
      </c>
      <c r="F43" s="77" t="n">
        <f aca="false">CPU!J1398</f>
        <v>2524.39531578182</v>
      </c>
      <c r="G43" s="78" t="n">
        <f aca="false">CPU!J1407</f>
        <v>3417.3069966</v>
      </c>
      <c r="H43" s="79"/>
      <c r="I43" s="80"/>
      <c r="J43" s="81" t="s">
        <v>29</v>
      </c>
      <c r="K43" s="79" t="n">
        <f aca="false">F43*(VLOOKUP(J43,$D$101:$I$117,3,FALSE()))</f>
        <v>756.68707643147</v>
      </c>
      <c r="L43" s="79" t="n">
        <f aca="false">G43*(VLOOKUP(J43,$D$101:$I$117,5,FALSE()))</f>
        <v>136.692279864</v>
      </c>
      <c r="M43" s="79" t="n">
        <f aca="false">H43*(VLOOKUP(J43,$D$101:$I$115,4,FALSE()))</f>
        <v>0</v>
      </c>
      <c r="N43" s="80" t="n">
        <f aca="false">I43*(VLOOKUP(J43,$D$101:$I$117,2,FALSE()))</f>
        <v>0</v>
      </c>
      <c r="O43" s="82" t="n">
        <f aca="false">SUM(F43:I43)</f>
        <v>5941.70231238182</v>
      </c>
      <c r="P43" s="83" t="n">
        <f aca="false">F43*E43</f>
        <v>455703.842404934</v>
      </c>
      <c r="Q43" s="87" t="n">
        <f aca="false">G43*E43</f>
        <v>616892.259026232</v>
      </c>
      <c r="R43" s="88" t="n">
        <f aca="false">H43*E43</f>
        <v>0</v>
      </c>
      <c r="S43" s="89" t="n">
        <f aca="false">I43*E43</f>
        <v>0</v>
      </c>
      <c r="T43" s="90" t="n">
        <f aca="false">SUM(K43,L43,M43,N43,O43)</f>
        <v>6835.08166867729</v>
      </c>
      <c r="U43" s="83" t="n">
        <f aca="false">(K43+F43)*$E43</f>
        <v>592300.993442343</v>
      </c>
      <c r="V43" s="87" t="n">
        <f aca="false">(L43+G43)*$E43</f>
        <v>641567.949387281</v>
      </c>
      <c r="W43" s="88" t="n">
        <f aca="false">(M43+H43)*E43</f>
        <v>0</v>
      </c>
      <c r="X43" s="89" t="n">
        <f aca="false">(N43+I43)*E43</f>
        <v>0</v>
      </c>
      <c r="Y43" s="56" t="n">
        <f aca="false">SUM(U43:X43)</f>
        <v>1233868.94282962</v>
      </c>
      <c r="Z43" s="84" t="n">
        <f aca="false">IF($Y$11&gt;0,Y43/$Y$11,"-")</f>
        <v>0.0184284607908497</v>
      </c>
    </row>
    <row r="44" s="71" customFormat="true" ht="13.5" hidden="false" customHeight="true" outlineLevel="0" collapsed="false">
      <c r="A44" s="94"/>
      <c r="B44" s="61"/>
      <c r="C44" s="62" t="s">
        <v>64</v>
      </c>
      <c r="D44" s="63"/>
      <c r="E44" s="41"/>
      <c r="F44" s="39"/>
      <c r="G44" s="64"/>
      <c r="H44" s="65"/>
      <c r="I44" s="66"/>
      <c r="J44" s="67"/>
      <c r="K44" s="64"/>
      <c r="L44" s="65"/>
      <c r="M44" s="65"/>
      <c r="N44" s="66"/>
      <c r="O44" s="68"/>
      <c r="P44" s="64"/>
      <c r="Q44" s="64"/>
      <c r="R44" s="64"/>
      <c r="S44" s="95"/>
      <c r="T44" s="95"/>
      <c r="U44" s="64"/>
      <c r="V44" s="64"/>
      <c r="W44" s="64"/>
      <c r="X44" s="95"/>
      <c r="Y44" s="95"/>
      <c r="Z44" s="69"/>
    </row>
    <row r="45" s="29" customFormat="true" ht="21.65" hidden="false" customHeight="false" outlineLevel="1" collapsed="false">
      <c r="A45" s="85"/>
      <c r="B45" s="73"/>
      <c r="C45" s="92" t="s">
        <v>72</v>
      </c>
      <c r="D45" s="93" t="s">
        <v>66</v>
      </c>
      <c r="E45" s="86" t="n">
        <f aca="false">2+4</f>
        <v>6</v>
      </c>
      <c r="F45" s="77" t="n">
        <f aca="false">CPU!J1480-CPU!J1469</f>
        <v>5411.310336</v>
      </c>
      <c r="G45" s="78" t="n">
        <f aca="false">CPU!J1469</f>
        <v>5634.5094</v>
      </c>
      <c r="H45" s="79"/>
      <c r="I45" s="80"/>
      <c r="J45" s="81" t="s">
        <v>29</v>
      </c>
      <c r="K45" s="79" t="n">
        <f aca="false">F45*(VLOOKUP(J45,$D$101:$I$117,3,FALSE()))</f>
        <v>1622.03937402851</v>
      </c>
      <c r="L45" s="79" t="n">
        <f aca="false">G45*(VLOOKUP(J45,$D$101:$I$117,5,FALSE()))</f>
        <v>225.380376</v>
      </c>
      <c r="M45" s="79" t="n">
        <f aca="false">H45*(VLOOKUP(J45,$D$101:$I$115,4,FALSE()))</f>
        <v>0</v>
      </c>
      <c r="N45" s="80" t="n">
        <f aca="false">I45*(VLOOKUP(J45,$D$101:$I$117,2,FALSE()))</f>
        <v>0</v>
      </c>
      <c r="O45" s="82" t="n">
        <f aca="false">SUM(F45:I45)</f>
        <v>11045.819736</v>
      </c>
      <c r="P45" s="83" t="n">
        <f aca="false">F45*E45</f>
        <v>32467.862016</v>
      </c>
      <c r="Q45" s="87" t="n">
        <f aca="false">G45*E45</f>
        <v>33807.0564</v>
      </c>
      <c r="R45" s="88" t="n">
        <f aca="false">H45*E45</f>
        <v>0</v>
      </c>
      <c r="S45" s="89" t="n">
        <f aca="false">I45*E45</f>
        <v>0</v>
      </c>
      <c r="T45" s="90" t="n">
        <f aca="false">SUM(K45,L45,M45,N45,O45)</f>
        <v>12893.2394860285</v>
      </c>
      <c r="U45" s="83" t="n">
        <f aca="false">(K45+F45)*$E45</f>
        <v>42200.0982601711</v>
      </c>
      <c r="V45" s="87" t="n">
        <f aca="false">(L45+G45)*$E45</f>
        <v>35159.338656</v>
      </c>
      <c r="W45" s="88" t="n">
        <f aca="false">(M45+H45)*E45</f>
        <v>0</v>
      </c>
      <c r="X45" s="89" t="n">
        <f aca="false">(N45+I45)*E45</f>
        <v>0</v>
      </c>
      <c r="Y45" s="56" t="n">
        <f aca="false">SUM(U45:X45)</f>
        <v>77359.4369161711</v>
      </c>
      <c r="Z45" s="84" t="n">
        <f aca="false">IF($Y$11&gt;0,Y45/$Y$11,"-")</f>
        <v>0.00115540257196401</v>
      </c>
    </row>
    <row r="46" s="29" customFormat="true" ht="21.65" hidden="false" customHeight="false" outlineLevel="1" collapsed="false">
      <c r="A46" s="85"/>
      <c r="B46" s="73"/>
      <c r="C46" s="92" t="s">
        <v>73</v>
      </c>
      <c r="D46" s="93" t="s">
        <v>66</v>
      </c>
      <c r="E46" s="86" t="n">
        <f aca="false">2+12</f>
        <v>14</v>
      </c>
      <c r="F46" s="77" t="n">
        <f aca="false">CPU!J1524</f>
        <v>5411.310336</v>
      </c>
      <c r="G46" s="78" t="n">
        <f aca="false">CPU!J1531</f>
        <v>8166.7795</v>
      </c>
      <c r="H46" s="79"/>
      <c r="I46" s="80"/>
      <c r="J46" s="81" t="s">
        <v>29</v>
      </c>
      <c r="K46" s="79" t="n">
        <f aca="false">F46*(VLOOKUP(J46,$D$101:$I$117,3,FALSE()))</f>
        <v>1622.03937402851</v>
      </c>
      <c r="L46" s="79" t="n">
        <f aca="false">G46*(VLOOKUP(J46,$D$101:$I$117,5,FALSE()))</f>
        <v>326.67118</v>
      </c>
      <c r="M46" s="79" t="n">
        <f aca="false">H46*(VLOOKUP(J46,$D$101:$I$115,4,FALSE()))</f>
        <v>0</v>
      </c>
      <c r="N46" s="80" t="n">
        <f aca="false">I46*(VLOOKUP(J46,$D$101:$I$117,2,FALSE()))</f>
        <v>0</v>
      </c>
      <c r="O46" s="82" t="n">
        <f aca="false">SUM(F46:I46)</f>
        <v>13578.089836</v>
      </c>
      <c r="P46" s="83" t="n">
        <f aca="false">F46*E46</f>
        <v>75758.344704</v>
      </c>
      <c r="Q46" s="87" t="n">
        <f aca="false">G46*E46</f>
        <v>114334.913</v>
      </c>
      <c r="R46" s="88" t="n">
        <f aca="false">H46*E46</f>
        <v>0</v>
      </c>
      <c r="S46" s="89" t="n">
        <f aca="false">I46*E46</f>
        <v>0</v>
      </c>
      <c r="T46" s="90" t="n">
        <f aca="false">SUM(K46,L46,M46,N46,O46)</f>
        <v>15526.8003900285</v>
      </c>
      <c r="U46" s="83" t="n">
        <f aca="false">(K46+F46)*$E46</f>
        <v>98466.8959403991</v>
      </c>
      <c r="V46" s="87" t="n">
        <f aca="false">(L46+G46)*$E46</f>
        <v>118908.30952</v>
      </c>
      <c r="W46" s="88" t="n">
        <f aca="false">(M46+H46)*E46</f>
        <v>0</v>
      </c>
      <c r="X46" s="89" t="n">
        <f aca="false">(N46+I46)*E46</f>
        <v>0</v>
      </c>
      <c r="Y46" s="56" t="n">
        <f aca="false">SUM(U46:X46)</f>
        <v>217375.205460399</v>
      </c>
      <c r="Z46" s="84" t="n">
        <f aca="false">IF($Y$11&gt;0,Y46/$Y$11,"-")</f>
        <v>0.00324660935345627</v>
      </c>
    </row>
    <row r="47" s="71" customFormat="true" ht="13.5" hidden="false" customHeight="true" outlineLevel="0" collapsed="false">
      <c r="A47" s="94"/>
      <c r="B47" s="61"/>
      <c r="C47" s="62" t="s">
        <v>74</v>
      </c>
      <c r="D47" s="63"/>
      <c r="E47" s="41"/>
      <c r="F47" s="39"/>
      <c r="G47" s="64"/>
      <c r="H47" s="65"/>
      <c r="I47" s="66"/>
      <c r="J47" s="67"/>
      <c r="K47" s="64"/>
      <c r="L47" s="65"/>
      <c r="M47" s="65"/>
      <c r="N47" s="66"/>
      <c r="O47" s="68"/>
      <c r="P47" s="64"/>
      <c r="Q47" s="64"/>
      <c r="R47" s="64"/>
      <c r="S47" s="95"/>
      <c r="T47" s="95"/>
      <c r="U47" s="64"/>
      <c r="V47" s="64"/>
      <c r="W47" s="64"/>
      <c r="X47" s="95"/>
      <c r="Y47" s="95"/>
      <c r="Z47" s="69"/>
    </row>
    <row r="48" s="71" customFormat="true" ht="15" hidden="false" customHeight="false" outlineLevel="0" collapsed="false">
      <c r="A48" s="94"/>
      <c r="B48" s="61"/>
      <c r="C48" s="62" t="s">
        <v>58</v>
      </c>
      <c r="D48" s="63"/>
      <c r="E48" s="41"/>
      <c r="F48" s="39"/>
      <c r="G48" s="64"/>
      <c r="H48" s="65"/>
      <c r="I48" s="66"/>
      <c r="J48" s="67"/>
      <c r="K48" s="64"/>
      <c r="L48" s="65"/>
      <c r="M48" s="65"/>
      <c r="N48" s="66"/>
      <c r="O48" s="68"/>
      <c r="P48" s="64"/>
      <c r="Q48" s="64"/>
      <c r="R48" s="64"/>
      <c r="S48" s="95"/>
      <c r="T48" s="95"/>
      <c r="U48" s="64"/>
      <c r="V48" s="64"/>
      <c r="W48" s="64"/>
      <c r="X48" s="95"/>
      <c r="Y48" s="95"/>
      <c r="Z48" s="69"/>
    </row>
    <row r="49" s="29" customFormat="true" ht="15" hidden="false" customHeight="false" outlineLevel="1" collapsed="false">
      <c r="A49" s="85"/>
      <c r="B49" s="73"/>
      <c r="C49" s="92" t="s">
        <v>75</v>
      </c>
      <c r="D49" s="93" t="s">
        <v>60</v>
      </c>
      <c r="E49" s="86" t="n">
        <f aca="false">39.51+25.25</f>
        <v>64.76</v>
      </c>
      <c r="F49" s="77" t="n">
        <f aca="false">CPU!J1607-CPU!J1596</f>
        <v>3786.59297367273</v>
      </c>
      <c r="G49" s="78" t="n">
        <f aca="false">CPU!J1596</f>
        <v>5466.4079144</v>
      </c>
      <c r="H49" s="79"/>
      <c r="I49" s="80"/>
      <c r="J49" s="81" t="s">
        <v>29</v>
      </c>
      <c r="K49" s="79" t="n">
        <f aca="false">F49*(VLOOKUP(J49,$D$101:$I$117,3,FALSE()))</f>
        <v>1135.0306146472</v>
      </c>
      <c r="L49" s="79" t="n">
        <f aca="false">G49*(VLOOKUP(J49,$D$101:$I$117,5,FALSE()))</f>
        <v>218.656316576</v>
      </c>
      <c r="M49" s="79" t="n">
        <f aca="false">H49*(VLOOKUP(J49,$D$101:$I$115,4,FALSE()))</f>
        <v>0</v>
      </c>
      <c r="N49" s="80" t="n">
        <f aca="false">I49*(VLOOKUP(J49,$D$101:$I$117,2,FALSE()))</f>
        <v>0</v>
      </c>
      <c r="O49" s="82" t="n">
        <f aca="false">SUM(F49:I49)</f>
        <v>9253.00088807273</v>
      </c>
      <c r="P49" s="83" t="n">
        <f aca="false">F49*E49</f>
        <v>245219.760975046</v>
      </c>
      <c r="Q49" s="87" t="n">
        <f aca="false">G49*E49</f>
        <v>354004.576536544</v>
      </c>
      <c r="R49" s="88" t="n">
        <f aca="false">H49*E49</f>
        <v>0</v>
      </c>
      <c r="S49" s="89" t="n">
        <f aca="false">I49*E49</f>
        <v>0</v>
      </c>
      <c r="T49" s="90" t="n">
        <f aca="false">SUM(K49,L49,M49,N49,O49)</f>
        <v>10606.6878192959</v>
      </c>
      <c r="U49" s="83" t="n">
        <f aca="false">(K49+F49)*$E49</f>
        <v>318724.343579599</v>
      </c>
      <c r="V49" s="87" t="n">
        <f aca="false">(L49+G49)*$E49</f>
        <v>368164.759598006</v>
      </c>
      <c r="W49" s="88" t="n">
        <f aca="false">(M49+H49)*E49</f>
        <v>0</v>
      </c>
      <c r="X49" s="89" t="n">
        <f aca="false">(N49+I49)*E49</f>
        <v>0</v>
      </c>
      <c r="Y49" s="56" t="n">
        <f aca="false">SUM(U49:X49)</f>
        <v>686889.103177605</v>
      </c>
      <c r="Z49" s="84" t="n">
        <f aca="false">IF($Y$11&gt;0,Y49/$Y$11,"-")</f>
        <v>0.0102590384328348</v>
      </c>
    </row>
    <row r="50" s="71" customFormat="true" ht="15" hidden="false" customHeight="false" outlineLevel="0" collapsed="false">
      <c r="A50" s="94"/>
      <c r="B50" s="61"/>
      <c r="C50" s="62" t="s">
        <v>64</v>
      </c>
      <c r="D50" s="63"/>
      <c r="E50" s="41"/>
      <c r="F50" s="39"/>
      <c r="G50" s="64"/>
      <c r="H50" s="65"/>
      <c r="I50" s="66"/>
      <c r="J50" s="67"/>
      <c r="K50" s="64"/>
      <c r="L50" s="65"/>
      <c r="M50" s="65"/>
      <c r="N50" s="66"/>
      <c r="O50" s="68"/>
      <c r="P50" s="64"/>
      <c r="Q50" s="64"/>
      <c r="R50" s="64"/>
      <c r="S50" s="95"/>
      <c r="T50" s="95"/>
      <c r="U50" s="64"/>
      <c r="V50" s="64"/>
      <c r="W50" s="64"/>
      <c r="X50" s="95"/>
      <c r="Y50" s="95"/>
      <c r="Z50" s="69"/>
    </row>
    <row r="51" s="29" customFormat="true" ht="21.65" hidden="false" customHeight="false" outlineLevel="1" collapsed="false">
      <c r="A51" s="85"/>
      <c r="B51" s="73"/>
      <c r="C51" s="92" t="s">
        <v>76</v>
      </c>
      <c r="D51" s="93" t="s">
        <v>66</v>
      </c>
      <c r="E51" s="86" t="n">
        <f aca="false">2+2</f>
        <v>4</v>
      </c>
      <c r="F51" s="77" t="n">
        <f aca="false">CPU!J1668-CPU!J1657</f>
        <v>5411.310336</v>
      </c>
      <c r="G51" s="78" t="n">
        <f aca="false">CPU!J1657</f>
        <v>10176.5819</v>
      </c>
      <c r="H51" s="79"/>
      <c r="I51" s="80"/>
      <c r="J51" s="81" t="s">
        <v>29</v>
      </c>
      <c r="K51" s="79" t="n">
        <f aca="false">F51*(VLOOKUP(J51,$D$101:$I$117,3,FALSE()))</f>
        <v>1622.03937402851</v>
      </c>
      <c r="L51" s="79" t="n">
        <f aca="false">G51*(VLOOKUP(J51,$D$101:$I$117,5,FALSE()))</f>
        <v>407.063276</v>
      </c>
      <c r="M51" s="79" t="n">
        <f aca="false">H51*(VLOOKUP(J51,$D$101:$I$115,4,FALSE()))</f>
        <v>0</v>
      </c>
      <c r="N51" s="80" t="n">
        <f aca="false">I51*(VLOOKUP(J51,$D$101:$I$117,2,FALSE()))</f>
        <v>0</v>
      </c>
      <c r="O51" s="82" t="n">
        <f aca="false">SUM(F51:I51)</f>
        <v>15587.892236</v>
      </c>
      <c r="P51" s="83" t="n">
        <f aca="false">F51*E51</f>
        <v>21645.241344</v>
      </c>
      <c r="Q51" s="87" t="n">
        <f aca="false">G51*E51</f>
        <v>40706.3276</v>
      </c>
      <c r="R51" s="88" t="n">
        <f aca="false">H51*E51</f>
        <v>0</v>
      </c>
      <c r="S51" s="89" t="n">
        <f aca="false">I51*E51</f>
        <v>0</v>
      </c>
      <c r="T51" s="90" t="n">
        <f aca="false">SUM(K51,L51,M51,N51,O51)</f>
        <v>17616.9948860285</v>
      </c>
      <c r="U51" s="83" t="n">
        <f aca="false">(K51+F51)*$E51</f>
        <v>28133.398840114</v>
      </c>
      <c r="V51" s="87" t="n">
        <f aca="false">(L51+G51)*$E51</f>
        <v>42334.580704</v>
      </c>
      <c r="W51" s="88" t="n">
        <f aca="false">(M51+H51)*E51</f>
        <v>0</v>
      </c>
      <c r="X51" s="89" t="n">
        <f aca="false">(N51+I51)*E51</f>
        <v>0</v>
      </c>
      <c r="Y51" s="56" t="n">
        <f aca="false">SUM(U51:X51)</f>
        <v>70467.979544114</v>
      </c>
      <c r="Z51" s="84" t="n">
        <f aca="false">IF($Y$11&gt;0,Y51/$Y$11,"-")</f>
        <v>0.00105247514785565</v>
      </c>
    </row>
    <row r="52" s="71" customFormat="true" ht="15" hidden="false" customHeight="false" outlineLevel="0" collapsed="false">
      <c r="A52" s="94"/>
      <c r="B52" s="61"/>
      <c r="C52" s="62" t="s">
        <v>77</v>
      </c>
      <c r="D52" s="63"/>
      <c r="E52" s="41"/>
      <c r="F52" s="39"/>
      <c r="G52" s="64"/>
      <c r="H52" s="65"/>
      <c r="I52" s="66"/>
      <c r="J52" s="67"/>
      <c r="K52" s="64"/>
      <c r="L52" s="65"/>
      <c r="M52" s="65"/>
      <c r="N52" s="66"/>
      <c r="O52" s="68"/>
      <c r="P52" s="64"/>
      <c r="Q52" s="64"/>
      <c r="R52" s="64"/>
      <c r="S52" s="95"/>
      <c r="T52" s="95"/>
      <c r="U52" s="64"/>
      <c r="V52" s="64"/>
      <c r="W52" s="64"/>
      <c r="X52" s="95"/>
      <c r="Y52" s="95"/>
      <c r="Z52" s="69"/>
    </row>
    <row r="53" s="71" customFormat="true" ht="15" hidden="false" customHeight="false" outlineLevel="0" collapsed="false">
      <c r="A53" s="94"/>
      <c r="B53" s="61"/>
      <c r="C53" s="62" t="s">
        <v>58</v>
      </c>
      <c r="D53" s="63"/>
      <c r="E53" s="41"/>
      <c r="F53" s="39"/>
      <c r="G53" s="64"/>
      <c r="H53" s="65"/>
      <c r="I53" s="66"/>
      <c r="J53" s="67"/>
      <c r="K53" s="64"/>
      <c r="L53" s="65"/>
      <c r="M53" s="65"/>
      <c r="N53" s="66"/>
      <c r="O53" s="68"/>
      <c r="P53" s="64"/>
      <c r="Q53" s="64"/>
      <c r="R53" s="64"/>
      <c r="S53" s="95"/>
      <c r="T53" s="95"/>
      <c r="U53" s="64"/>
      <c r="V53" s="64"/>
      <c r="W53" s="64"/>
      <c r="X53" s="95"/>
      <c r="Y53" s="95"/>
      <c r="Z53" s="69"/>
    </row>
    <row r="54" s="29" customFormat="true" ht="21.65" hidden="false" customHeight="false" outlineLevel="1" collapsed="false">
      <c r="A54" s="85"/>
      <c r="B54" s="73"/>
      <c r="C54" s="92" t="s">
        <v>78</v>
      </c>
      <c r="D54" s="93" t="s">
        <v>60</v>
      </c>
      <c r="E54" s="86" t="n">
        <v>44.91</v>
      </c>
      <c r="F54" s="77" t="n">
        <f aca="false">F55</f>
        <v>1639.2741088</v>
      </c>
      <c r="G54" s="78" t="n">
        <f aca="false">G55</f>
        <v>3957.9828208</v>
      </c>
      <c r="H54" s="79"/>
      <c r="I54" s="80"/>
      <c r="J54" s="81" t="s">
        <v>29</v>
      </c>
      <c r="K54" s="79" t="n">
        <f aca="false">F54*(VLOOKUP(J54,$D$101:$I$117,3,FALSE()))</f>
        <v>491.372141717634</v>
      </c>
      <c r="L54" s="79" t="n">
        <f aca="false">G54*(VLOOKUP(J54,$D$101:$I$117,5,FALSE()))</f>
        <v>158.319312832</v>
      </c>
      <c r="M54" s="79" t="n">
        <f aca="false">H54*(VLOOKUP(J54,$D$101:$I$115,4,FALSE()))</f>
        <v>0</v>
      </c>
      <c r="N54" s="80" t="n">
        <f aca="false">I54*(VLOOKUP(J54,$D$101:$I$117,2,FALSE()))</f>
        <v>0</v>
      </c>
      <c r="O54" s="82" t="n">
        <f aca="false">SUM(F54:I54)</f>
        <v>5597.2569296</v>
      </c>
      <c r="P54" s="83" t="n">
        <f aca="false">F54*E54</f>
        <v>73619.800226208</v>
      </c>
      <c r="Q54" s="87" t="n">
        <f aca="false">G54*E54</f>
        <v>177753.008482128</v>
      </c>
      <c r="R54" s="88" t="n">
        <f aca="false">H54*E54</f>
        <v>0</v>
      </c>
      <c r="S54" s="89" t="n">
        <f aca="false">I54*E54</f>
        <v>0</v>
      </c>
      <c r="T54" s="90" t="n">
        <f aca="false">SUM(K54,L54,M54,N54,O54)</f>
        <v>6246.94838414963</v>
      </c>
      <c r="U54" s="83" t="n">
        <f aca="false">(K54+F54)*$E54</f>
        <v>95687.3231107469</v>
      </c>
      <c r="V54" s="87" t="n">
        <f aca="false">(L54+G54)*$E54</f>
        <v>184863.128821413</v>
      </c>
      <c r="W54" s="88" t="n">
        <f aca="false">(M54+H54)*E54</f>
        <v>0</v>
      </c>
      <c r="X54" s="89" t="n">
        <f aca="false">(N54+I54)*E54</f>
        <v>0</v>
      </c>
      <c r="Y54" s="56" t="n">
        <f aca="false">SUM(U54:X54)</f>
        <v>280550.45193216</v>
      </c>
      <c r="Z54" s="84" t="n">
        <f aca="false">IF($Y$11&gt;0,Y54/$Y$11,"-")</f>
        <v>0.0041901638203409</v>
      </c>
    </row>
    <row r="55" s="29" customFormat="true" ht="21.65" hidden="false" customHeight="false" outlineLevel="1" collapsed="false">
      <c r="A55" s="85"/>
      <c r="B55" s="73"/>
      <c r="C55" s="92" t="s">
        <v>79</v>
      </c>
      <c r="D55" s="93" t="s">
        <v>60</v>
      </c>
      <c r="E55" s="86" t="n">
        <v>10.27</v>
      </c>
      <c r="F55" s="77" t="n">
        <f aca="false">CPU!J1733-CPU!J1722</f>
        <v>1639.2741088</v>
      </c>
      <c r="G55" s="78" t="n">
        <f aca="false">CPU!J1722</f>
        <v>3957.9828208</v>
      </c>
      <c r="H55" s="79"/>
      <c r="I55" s="80"/>
      <c r="J55" s="81" t="s">
        <v>29</v>
      </c>
      <c r="K55" s="79" t="n">
        <f aca="false">F55*(VLOOKUP(J55,$D$101:$I$117,3,FALSE()))</f>
        <v>491.372141717634</v>
      </c>
      <c r="L55" s="79" t="n">
        <f aca="false">G55*(VLOOKUP(J55,$D$101:$I$117,5,FALSE()))</f>
        <v>158.319312832</v>
      </c>
      <c r="M55" s="79" t="n">
        <f aca="false">H55*(VLOOKUP(J55,$D$101:$I$115,4,FALSE()))</f>
        <v>0</v>
      </c>
      <c r="N55" s="80" t="n">
        <f aca="false">I55*(VLOOKUP(J55,$D$101:$I$117,2,FALSE()))</f>
        <v>0</v>
      </c>
      <c r="O55" s="82" t="n">
        <f aca="false">SUM(F55:I55)</f>
        <v>5597.2569296</v>
      </c>
      <c r="P55" s="83" t="n">
        <f aca="false">F55*E55</f>
        <v>16835.345097376</v>
      </c>
      <c r="Q55" s="87" t="n">
        <f aca="false">G55*E55</f>
        <v>40648.483569616</v>
      </c>
      <c r="R55" s="88" t="n">
        <f aca="false">H55*E55</f>
        <v>0</v>
      </c>
      <c r="S55" s="89" t="n">
        <f aca="false">I55*E55</f>
        <v>0</v>
      </c>
      <c r="T55" s="90" t="n">
        <f aca="false">SUM(K55,L55,M55,N55,O55)</f>
        <v>6246.94838414963</v>
      </c>
      <c r="U55" s="83" t="n">
        <f aca="false">(K55+F55)*$E55</f>
        <v>21881.7369928161</v>
      </c>
      <c r="V55" s="87" t="n">
        <f aca="false">(L55+G55)*$E55</f>
        <v>42274.4229124006</v>
      </c>
      <c r="W55" s="88" t="n">
        <f aca="false">(M55+H55)*E55</f>
        <v>0</v>
      </c>
      <c r="X55" s="89" t="n">
        <f aca="false">(N55+I55)*E55</f>
        <v>0</v>
      </c>
      <c r="Y55" s="56" t="n">
        <f aca="false">SUM(U55:X55)</f>
        <v>64156.1599052167</v>
      </c>
      <c r="Z55" s="84" t="n">
        <f aca="false">IF($Y$11&gt;0,Y55/$Y$11,"-")</f>
        <v>0.000958204908370097</v>
      </c>
    </row>
    <row r="56" s="29" customFormat="true" ht="21.65" hidden="false" customHeight="false" outlineLevel="1" collapsed="false">
      <c r="A56" s="85"/>
      <c r="B56" s="73"/>
      <c r="C56" s="92" t="s">
        <v>80</v>
      </c>
      <c r="D56" s="93" t="s">
        <v>60</v>
      </c>
      <c r="E56" s="86" t="n">
        <v>43.94</v>
      </c>
      <c r="F56" s="77" t="n">
        <f aca="false">CPU!J1798-CPU!J1787</f>
        <v>1639.2741088</v>
      </c>
      <c r="G56" s="78" t="n">
        <f aca="false">CPU!J1787</f>
        <v>3957.9828208</v>
      </c>
      <c r="H56" s="79"/>
      <c r="I56" s="80"/>
      <c r="J56" s="81" t="s">
        <v>29</v>
      </c>
      <c r="K56" s="79" t="n">
        <f aca="false">F56*(VLOOKUP(J56,$D$101:$I$117,3,FALSE()))</f>
        <v>491.372141717634</v>
      </c>
      <c r="L56" s="79" t="n">
        <f aca="false">G56*(VLOOKUP(J56,$D$101:$I$117,5,FALSE()))</f>
        <v>158.319312832</v>
      </c>
      <c r="M56" s="79" t="n">
        <f aca="false">H56*(VLOOKUP(J56,$D$101:$I$115,4,FALSE()))</f>
        <v>0</v>
      </c>
      <c r="N56" s="80" t="n">
        <f aca="false">I56*(VLOOKUP(J56,$D$101:$I$117,2,FALSE()))</f>
        <v>0</v>
      </c>
      <c r="O56" s="82" t="n">
        <f aca="false">SUM(F56:I56)</f>
        <v>5597.2569296</v>
      </c>
      <c r="P56" s="83" t="n">
        <f aca="false">F56*E56</f>
        <v>72029.704340672</v>
      </c>
      <c r="Q56" s="87" t="n">
        <f aca="false">G56*E56</f>
        <v>173913.765145952</v>
      </c>
      <c r="R56" s="88" t="n">
        <f aca="false">H56*E56</f>
        <v>0</v>
      </c>
      <c r="S56" s="89" t="n">
        <f aca="false">I56*E56</f>
        <v>0</v>
      </c>
      <c r="T56" s="90" t="n">
        <f aca="false">SUM(K56,L56,M56,N56,O56)</f>
        <v>6246.94838414963</v>
      </c>
      <c r="U56" s="83" t="n">
        <f aca="false">(K56+F56)*$E56</f>
        <v>93620.5962477448</v>
      </c>
      <c r="V56" s="87" t="n">
        <f aca="false">(L56+G56)*$E56</f>
        <v>180870.31575179</v>
      </c>
      <c r="W56" s="88" t="n">
        <f aca="false">(M56+H56)*E56</f>
        <v>0</v>
      </c>
      <c r="X56" s="89" t="n">
        <f aca="false">(N56+I56)*E56</f>
        <v>0</v>
      </c>
      <c r="Y56" s="56" t="n">
        <f aca="false">SUM(U56:X56)</f>
        <v>274490.911999535</v>
      </c>
      <c r="Z56" s="84" t="n">
        <f aca="false">IF($Y$11&gt;0,Y56/$Y$11,"-")</f>
        <v>0.00409966150669738</v>
      </c>
    </row>
    <row r="57" s="29" customFormat="true" ht="21.65" hidden="false" customHeight="false" outlineLevel="1" collapsed="false">
      <c r="A57" s="85"/>
      <c r="B57" s="73"/>
      <c r="C57" s="74" t="s">
        <v>81</v>
      </c>
      <c r="D57" s="93" t="s">
        <v>60</v>
      </c>
      <c r="E57" s="86" t="n">
        <v>55.5</v>
      </c>
      <c r="F57" s="77" t="n">
        <f aca="false">CPU!J1843</f>
        <v>4098.185272</v>
      </c>
      <c r="G57" s="78" t="n">
        <f aca="false">CPU!J1852</f>
        <v>4267.5995216</v>
      </c>
      <c r="H57" s="79"/>
      <c r="I57" s="80"/>
      <c r="J57" s="81" t="s">
        <v>29</v>
      </c>
      <c r="K57" s="79" t="n">
        <f aca="false">F57*(VLOOKUP(J57,$D$101:$I$117,3,FALSE()))</f>
        <v>1228.43035429409</v>
      </c>
      <c r="L57" s="79" t="n">
        <f aca="false">G57*(VLOOKUP(J57,$D$101:$I$117,5,FALSE()))</f>
        <v>170.703980864</v>
      </c>
      <c r="M57" s="79" t="n">
        <f aca="false">H57*(VLOOKUP(J57,$D$101:$I$115,4,FALSE()))</f>
        <v>0</v>
      </c>
      <c r="N57" s="80" t="n">
        <f aca="false">I57*(VLOOKUP(J57,$D$101:$I$117,2,FALSE()))</f>
        <v>0</v>
      </c>
      <c r="O57" s="82" t="n">
        <f aca="false">SUM(F57:I57)</f>
        <v>8365.7847936</v>
      </c>
      <c r="P57" s="83" t="n">
        <f aca="false">F57*E57</f>
        <v>227449.282596</v>
      </c>
      <c r="Q57" s="87" t="n">
        <f aca="false">G57*E57</f>
        <v>236851.7734488</v>
      </c>
      <c r="R57" s="88" t="n">
        <f aca="false">H57*E57</f>
        <v>0</v>
      </c>
      <c r="S57" s="89" t="n">
        <f aca="false">I57*E57</f>
        <v>0</v>
      </c>
      <c r="T57" s="90" t="n">
        <f aca="false">SUM(K57,L57,M57,N57,O57)</f>
        <v>9764.91912875809</v>
      </c>
      <c r="U57" s="83" t="n">
        <f aca="false">(K57+F57)*$E57</f>
        <v>295627.167259322</v>
      </c>
      <c r="V57" s="87" t="n">
        <f aca="false">(L57+G57)*$E57</f>
        <v>246325.844386752</v>
      </c>
      <c r="W57" s="88" t="n">
        <f aca="false">(M57+H57)*E57</f>
        <v>0</v>
      </c>
      <c r="X57" s="89" t="n">
        <f aca="false">(N57+I57)*E57</f>
        <v>0</v>
      </c>
      <c r="Y57" s="56" t="n">
        <f aca="false">SUM(U57:X57)</f>
        <v>541953.011646074</v>
      </c>
      <c r="Z57" s="84" t="n">
        <f aca="false">IF($Y$11&gt;0,Y57/$Y$11,"-")</f>
        <v>0.00809434412272232</v>
      </c>
    </row>
    <row r="58" s="29" customFormat="true" ht="21.65" hidden="false" customHeight="false" outlineLevel="1" collapsed="false">
      <c r="A58" s="85"/>
      <c r="B58" s="73"/>
      <c r="C58" s="92" t="s">
        <v>82</v>
      </c>
      <c r="D58" s="93" t="s">
        <v>60</v>
      </c>
      <c r="E58" s="86" t="n">
        <f aca="false">186.86-E57</f>
        <v>131.36</v>
      </c>
      <c r="F58" s="77" t="n">
        <f aca="false">CPU!J1928-CPU!J1917</f>
        <v>4681.99093333333</v>
      </c>
      <c r="G58" s="78" t="n">
        <f aca="false">CPU!J1917</f>
        <v>4267.5995216</v>
      </c>
      <c r="H58" s="79"/>
      <c r="I58" s="80"/>
      <c r="J58" s="81" t="s">
        <v>29</v>
      </c>
      <c r="K58" s="79" t="n">
        <f aca="false">F58*(VLOOKUP(J58,$D$101:$I$117,3,FALSE()))</f>
        <v>1403.42600426884</v>
      </c>
      <c r="L58" s="79" t="n">
        <f aca="false">G58*(VLOOKUP(J58,$D$101:$I$117,5,FALSE()))</f>
        <v>170.703980864</v>
      </c>
      <c r="M58" s="79" t="n">
        <f aca="false">H58*(VLOOKUP(J58,$D$101:$I$115,4,FALSE()))</f>
        <v>0</v>
      </c>
      <c r="N58" s="80" t="n">
        <f aca="false">I58*(VLOOKUP(J58,$D$101:$I$117,2,FALSE()))</f>
        <v>0</v>
      </c>
      <c r="O58" s="82" t="n">
        <f aca="false">SUM(F58:I58)</f>
        <v>8949.59045493333</v>
      </c>
      <c r="P58" s="83" t="n">
        <f aca="false">F58*E58</f>
        <v>615026.329002667</v>
      </c>
      <c r="Q58" s="87" t="n">
        <f aca="false">G58*E58</f>
        <v>560591.873157376</v>
      </c>
      <c r="R58" s="88" t="n">
        <f aca="false">H58*E58</f>
        <v>0</v>
      </c>
      <c r="S58" s="89" t="n">
        <f aca="false">I58*E58</f>
        <v>0</v>
      </c>
      <c r="T58" s="90" t="n">
        <f aca="false">SUM(K58,L58,M58,N58,O58)</f>
        <v>10523.7204400662</v>
      </c>
      <c r="U58" s="83" t="n">
        <f aca="false">(K58+F58)*$E58</f>
        <v>799380.368923421</v>
      </c>
      <c r="V58" s="87" t="n">
        <f aca="false">(L58+G58)*$E58</f>
        <v>583015.548083671</v>
      </c>
      <c r="W58" s="88" t="n">
        <f aca="false">(M58+H58)*E58</f>
        <v>0</v>
      </c>
      <c r="X58" s="89" t="n">
        <f aca="false">(N58+I58)*E58</f>
        <v>0</v>
      </c>
      <c r="Y58" s="56" t="n">
        <f aca="false">SUM(U58:X58)</f>
        <v>1382395.91700709</v>
      </c>
      <c r="Z58" s="84" t="n">
        <f aca="false">IF($Y$11&gt;0,Y58/$Y$11,"-")</f>
        <v>0.0206467867613016</v>
      </c>
    </row>
    <row r="59" s="29" customFormat="true" ht="21.65" hidden="false" customHeight="false" outlineLevel="1" collapsed="false">
      <c r="A59" s="85"/>
      <c r="B59" s="73"/>
      <c r="C59" s="74" t="s">
        <v>83</v>
      </c>
      <c r="D59" s="93" t="s">
        <v>60</v>
      </c>
      <c r="E59" s="86" t="n">
        <v>28.55</v>
      </c>
      <c r="F59" s="77" t="n">
        <f aca="false">CPU!J1973</f>
        <v>4917.8223264</v>
      </c>
      <c r="G59" s="78" t="n">
        <f aca="false">CPU!J1982</f>
        <v>5158.7081584</v>
      </c>
      <c r="H59" s="79"/>
      <c r="I59" s="80"/>
      <c r="J59" s="81" t="s">
        <v>29</v>
      </c>
      <c r="K59" s="79" t="n">
        <f aca="false">F59*(VLOOKUP(J59,$D$101:$I$117,3,FALSE()))</f>
        <v>1474.1164251529</v>
      </c>
      <c r="L59" s="79" t="n">
        <f aca="false">G59*(VLOOKUP(J59,$D$101:$I$117,5,FALSE()))</f>
        <v>206.348326336</v>
      </c>
      <c r="M59" s="79" t="n">
        <f aca="false">H59*(VLOOKUP(J59,$D$101:$I$115,4,FALSE()))</f>
        <v>0</v>
      </c>
      <c r="N59" s="80" t="n">
        <f aca="false">I59*(VLOOKUP(J59,$D$101:$I$117,2,FALSE()))</f>
        <v>0</v>
      </c>
      <c r="O59" s="82" t="n">
        <f aca="false">SUM(F59:I59)</f>
        <v>10076.5304848</v>
      </c>
      <c r="P59" s="83" t="n">
        <f aca="false">F59*E59</f>
        <v>140403.82741872</v>
      </c>
      <c r="Q59" s="87" t="n">
        <f aca="false">G59*E59</f>
        <v>147281.11792232</v>
      </c>
      <c r="R59" s="88" t="n">
        <f aca="false">H59*E59</f>
        <v>0</v>
      </c>
      <c r="S59" s="89" t="n">
        <f aca="false">I59*E59</f>
        <v>0</v>
      </c>
      <c r="T59" s="90" t="n">
        <f aca="false">SUM(K59,L59,M59,N59,O59)</f>
        <v>11756.9952362889</v>
      </c>
      <c r="U59" s="83" t="n">
        <f aca="false">(K59+F59)*$E59</f>
        <v>182489.851356835</v>
      </c>
      <c r="V59" s="87" t="n">
        <f aca="false">(L59+G59)*$E59</f>
        <v>153172.362639213</v>
      </c>
      <c r="W59" s="88" t="n">
        <f aca="false">(M59+H59)*E59</f>
        <v>0</v>
      </c>
      <c r="X59" s="89" t="n">
        <f aca="false">(N59+I59)*E59</f>
        <v>0</v>
      </c>
      <c r="Y59" s="56" t="n">
        <f aca="false">SUM(U59:X59)</f>
        <v>335662.213996048</v>
      </c>
      <c r="Z59" s="84" t="n">
        <f aca="false">IF($Y$11&gt;0,Y59/$Y$11,"-")</f>
        <v>0.00501328604268963</v>
      </c>
    </row>
    <row r="60" s="29" customFormat="true" ht="21.65" hidden="false" customHeight="false" outlineLevel="1" collapsed="false">
      <c r="A60" s="85"/>
      <c r="B60" s="73"/>
      <c r="C60" s="74" t="s">
        <v>84</v>
      </c>
      <c r="D60" s="93" t="s">
        <v>60</v>
      </c>
      <c r="E60" s="86" t="n">
        <v>32.3</v>
      </c>
      <c r="F60" s="77" t="n">
        <f aca="false">CPU!J2038</f>
        <v>4098.185272</v>
      </c>
      <c r="G60" s="78" t="n">
        <f aca="false">CPU!J2047</f>
        <v>6480.9353808</v>
      </c>
      <c r="H60" s="79"/>
      <c r="I60" s="80"/>
      <c r="J60" s="81" t="s">
        <v>29</v>
      </c>
      <c r="K60" s="79" t="n">
        <f aca="false">F60*(VLOOKUP(J60,$D$101:$I$117,3,FALSE()))</f>
        <v>1228.43035429409</v>
      </c>
      <c r="L60" s="79" t="n">
        <f aca="false">G60*(VLOOKUP(J60,$D$101:$I$117,5,FALSE()))</f>
        <v>259.237415232</v>
      </c>
      <c r="M60" s="79" t="n">
        <f aca="false">H60*(VLOOKUP(J60,$D$101:$I$115,4,FALSE()))</f>
        <v>0</v>
      </c>
      <c r="N60" s="80" t="n">
        <f aca="false">I60*(VLOOKUP(J60,$D$101:$I$117,2,FALSE()))</f>
        <v>0</v>
      </c>
      <c r="O60" s="82" t="n">
        <f aca="false">SUM(F60:I60)</f>
        <v>10579.1206528</v>
      </c>
      <c r="P60" s="83" t="n">
        <f aca="false">F60*E60</f>
        <v>132371.3842856</v>
      </c>
      <c r="Q60" s="87" t="n">
        <f aca="false">G60*E60</f>
        <v>209334.21279984</v>
      </c>
      <c r="R60" s="88" t="n">
        <f aca="false">H60*E60</f>
        <v>0</v>
      </c>
      <c r="S60" s="89" t="n">
        <f aca="false">I60*E60</f>
        <v>0</v>
      </c>
      <c r="T60" s="90" t="n">
        <f aca="false">SUM(K60,L60,M60,N60,O60)</f>
        <v>12066.7884223261</v>
      </c>
      <c r="U60" s="83" t="n">
        <f aca="false">(K60+F60)*$E60</f>
        <v>172049.684729299</v>
      </c>
      <c r="V60" s="87" t="n">
        <f aca="false">(L60+G60)*$E60</f>
        <v>217707.581311834</v>
      </c>
      <c r="W60" s="88" t="n">
        <f aca="false">(M60+H60)*E60</f>
        <v>0</v>
      </c>
      <c r="X60" s="89" t="n">
        <f aca="false">(N60+I60)*E60</f>
        <v>0</v>
      </c>
      <c r="Y60" s="56" t="n">
        <f aca="false">SUM(U60:X60)</f>
        <v>389757.266041133</v>
      </c>
      <c r="Z60" s="84" t="n">
        <f aca="false">IF($Y$11&gt;0,Y60/$Y$11,"-")</f>
        <v>0.00582122318332764</v>
      </c>
    </row>
    <row r="61" s="29" customFormat="true" ht="21.65" hidden="false" customHeight="false" outlineLevel="1" collapsed="false">
      <c r="A61" s="85"/>
      <c r="B61" s="73"/>
      <c r="C61" s="92" t="s">
        <v>85</v>
      </c>
      <c r="D61" s="93" t="s">
        <v>60</v>
      </c>
      <c r="E61" s="86" t="n">
        <v>20.86</v>
      </c>
      <c r="F61" s="77" t="n">
        <f aca="false">CPU!J2123-CPU!J2112</f>
        <v>4917.8223264</v>
      </c>
      <c r="G61" s="78" t="n">
        <f aca="false">CPU!J2112</f>
        <v>6775.9453808</v>
      </c>
      <c r="H61" s="79"/>
      <c r="I61" s="80"/>
      <c r="J61" s="81" t="s">
        <v>29</v>
      </c>
      <c r="K61" s="79" t="n">
        <f aca="false">F61*(VLOOKUP(J61,$D$101:$I$117,3,FALSE()))</f>
        <v>1474.1164251529</v>
      </c>
      <c r="L61" s="79" t="n">
        <f aca="false">G61*(VLOOKUP(J61,$D$101:$I$117,5,FALSE()))</f>
        <v>271.037815232</v>
      </c>
      <c r="M61" s="79" t="n">
        <f aca="false">H61*(VLOOKUP(J61,$D$101:$I$115,4,FALSE()))</f>
        <v>0</v>
      </c>
      <c r="N61" s="80" t="n">
        <f aca="false">I61*(VLOOKUP(J61,$D$101:$I$117,2,FALSE()))</f>
        <v>0</v>
      </c>
      <c r="O61" s="82" t="n">
        <f aca="false">SUM(F61:I61)</f>
        <v>11693.7677072</v>
      </c>
      <c r="P61" s="83" t="n">
        <f aca="false">F61*E61</f>
        <v>102585.773728704</v>
      </c>
      <c r="Q61" s="87" t="n">
        <f aca="false">G61*E61</f>
        <v>141346.220643488</v>
      </c>
      <c r="R61" s="88" t="n">
        <f aca="false">H61*E61</f>
        <v>0</v>
      </c>
      <c r="S61" s="89" t="n">
        <f aca="false">I61*E61</f>
        <v>0</v>
      </c>
      <c r="T61" s="90" t="n">
        <f aca="false">SUM(K61,L61,M61,N61,O61)</f>
        <v>13438.9219475849</v>
      </c>
      <c r="U61" s="83" t="n">
        <f aca="false">(K61+F61)*$E61</f>
        <v>133335.842357394</v>
      </c>
      <c r="V61" s="87" t="n">
        <f aca="false">(L61+G61)*$E61</f>
        <v>147000.069469228</v>
      </c>
      <c r="W61" s="88" t="n">
        <f aca="false">(M61+H61)*E61</f>
        <v>0</v>
      </c>
      <c r="X61" s="89" t="n">
        <f aca="false">(N61+I61)*E61</f>
        <v>0</v>
      </c>
      <c r="Y61" s="56" t="n">
        <f aca="false">SUM(U61:X61)</f>
        <v>280335.911826621</v>
      </c>
      <c r="Z61" s="84" t="n">
        <f aca="false">IF($Y$11&gt;0,Y61/$Y$11,"-")</f>
        <v>0.00418695955464805</v>
      </c>
    </row>
    <row r="62" s="71" customFormat="true" ht="15" hidden="false" customHeight="false" outlineLevel="0" collapsed="false">
      <c r="A62" s="94"/>
      <c r="B62" s="61"/>
      <c r="C62" s="62" t="s">
        <v>64</v>
      </c>
      <c r="D62" s="63"/>
      <c r="E62" s="41"/>
      <c r="F62" s="39"/>
      <c r="G62" s="64"/>
      <c r="H62" s="65"/>
      <c r="I62" s="66"/>
      <c r="J62" s="67"/>
      <c r="K62" s="64"/>
      <c r="L62" s="65"/>
      <c r="M62" s="65"/>
      <c r="N62" s="66"/>
      <c r="O62" s="68"/>
      <c r="P62" s="64"/>
      <c r="Q62" s="64"/>
      <c r="R62" s="64"/>
      <c r="S62" s="95"/>
      <c r="T62" s="95"/>
      <c r="U62" s="64"/>
      <c r="V62" s="64"/>
      <c r="W62" s="64"/>
      <c r="X62" s="95"/>
      <c r="Y62" s="95"/>
      <c r="Z62" s="69"/>
    </row>
    <row r="63" s="29" customFormat="true" ht="15" hidden="false" customHeight="false" outlineLevel="1" collapsed="false">
      <c r="A63" s="85"/>
      <c r="B63" s="73"/>
      <c r="C63" s="74" t="s">
        <v>86</v>
      </c>
      <c r="D63" s="93" t="s">
        <v>66</v>
      </c>
      <c r="E63" s="86" t="n">
        <v>6</v>
      </c>
      <c r="F63" s="77" t="n">
        <f aca="false">F64</f>
        <v>5411.310336</v>
      </c>
      <c r="G63" s="78" t="n">
        <f aca="false">G64/2</f>
        <v>5197.644</v>
      </c>
      <c r="H63" s="79"/>
      <c r="I63" s="80"/>
      <c r="J63" s="81" t="s">
        <v>29</v>
      </c>
      <c r="K63" s="79" t="n">
        <f aca="false">F63*(VLOOKUP(J63,$D$101:$I$117,3,FALSE()))</f>
        <v>1622.03937402851</v>
      </c>
      <c r="L63" s="79" t="n">
        <f aca="false">G63*(VLOOKUP(J63,$D$101:$I$117,5,FALSE()))</f>
        <v>207.90576</v>
      </c>
      <c r="M63" s="79" t="n">
        <f aca="false">H63*(VLOOKUP(J63,$D$101:$I$115,4,FALSE()))</f>
        <v>0</v>
      </c>
      <c r="N63" s="80" t="n">
        <f aca="false">I63*(VLOOKUP(J63,$D$101:$I$117,2,FALSE()))</f>
        <v>0</v>
      </c>
      <c r="O63" s="82" t="n">
        <f aca="false">SUM(F63:I63)</f>
        <v>10608.954336</v>
      </c>
      <c r="P63" s="83" t="n">
        <f aca="false">F63*E63</f>
        <v>32467.862016</v>
      </c>
      <c r="Q63" s="87" t="n">
        <f aca="false">G63*E63</f>
        <v>31185.864</v>
      </c>
      <c r="R63" s="88" t="n">
        <f aca="false">H63*E63</f>
        <v>0</v>
      </c>
      <c r="S63" s="89" t="n">
        <f aca="false">I63*E63</f>
        <v>0</v>
      </c>
      <c r="T63" s="90" t="n">
        <f aca="false">SUM(K63,L63,M63,N63,O63)</f>
        <v>12438.8994700285</v>
      </c>
      <c r="U63" s="83" t="n">
        <f aca="false">(K63+F63)*$E63</f>
        <v>42200.098260171</v>
      </c>
      <c r="V63" s="87" t="n">
        <f aca="false">(L63+G63)*$E63</f>
        <v>32433.29856</v>
      </c>
      <c r="W63" s="88" t="n">
        <f aca="false">(M63+H63)*E63</f>
        <v>0</v>
      </c>
      <c r="X63" s="89" t="n">
        <f aca="false">(N63+I63)*E63</f>
        <v>0</v>
      </c>
      <c r="Y63" s="56" t="n">
        <f aca="false">SUM(U63:X63)</f>
        <v>74633.396820171</v>
      </c>
      <c r="Z63" s="84" t="n">
        <f aca="false">IF($Y$11&gt;0,Y63/$Y$11,"-")</f>
        <v>0.00111468777537613</v>
      </c>
    </row>
    <row r="64" s="29" customFormat="true" ht="15" hidden="false" customHeight="false" outlineLevel="1" collapsed="false">
      <c r="A64" s="85"/>
      <c r="B64" s="73"/>
      <c r="C64" s="92" t="s">
        <v>87</v>
      </c>
      <c r="D64" s="93" t="s">
        <v>66</v>
      </c>
      <c r="E64" s="86" t="n">
        <v>4</v>
      </c>
      <c r="F64" s="77" t="n">
        <f aca="false">CPU!J2188-CPU!J2177</f>
        <v>5411.310336</v>
      </c>
      <c r="G64" s="78" t="n">
        <f aca="false">CPU!J2177</f>
        <v>10395.288</v>
      </c>
      <c r="H64" s="79"/>
      <c r="I64" s="80"/>
      <c r="J64" s="81" t="s">
        <v>29</v>
      </c>
      <c r="K64" s="79" t="n">
        <f aca="false">F64*(VLOOKUP(J64,$D$101:$I$117,3,FALSE()))</f>
        <v>1622.03937402851</v>
      </c>
      <c r="L64" s="79" t="n">
        <f aca="false">G64*(VLOOKUP(J64,$D$101:$I$117,5,FALSE()))</f>
        <v>415.81152</v>
      </c>
      <c r="M64" s="79" t="n">
        <f aca="false">H64*(VLOOKUP(J64,$D$101:$I$115,4,FALSE()))</f>
        <v>0</v>
      </c>
      <c r="N64" s="80" t="n">
        <f aca="false">I64*(VLOOKUP(J64,$D$101:$I$117,2,FALSE()))</f>
        <v>0</v>
      </c>
      <c r="O64" s="82" t="n">
        <f aca="false">SUM(F64:I64)</f>
        <v>15806.598336</v>
      </c>
      <c r="P64" s="83" t="n">
        <f aca="false">F64*E64</f>
        <v>21645.241344</v>
      </c>
      <c r="Q64" s="87" t="n">
        <f aca="false">G64*E64</f>
        <v>41581.152</v>
      </c>
      <c r="R64" s="88" t="n">
        <f aca="false">H64*E64</f>
        <v>0</v>
      </c>
      <c r="S64" s="89" t="n">
        <f aca="false">I64*E64</f>
        <v>0</v>
      </c>
      <c r="T64" s="90" t="n">
        <f aca="false">SUM(K64,L64,M64,N64,O64)</f>
        <v>17844.4492300285</v>
      </c>
      <c r="U64" s="83" t="n">
        <f aca="false">(K64+F64)*$E64</f>
        <v>28133.398840114</v>
      </c>
      <c r="V64" s="87" t="n">
        <f aca="false">(L64+G64)*$E64</f>
        <v>43244.39808</v>
      </c>
      <c r="W64" s="88" t="n">
        <f aca="false">(M64+H64)*E64</f>
        <v>0</v>
      </c>
      <c r="X64" s="89" t="n">
        <f aca="false">(N64+I64)*E64</f>
        <v>0</v>
      </c>
      <c r="Y64" s="56" t="n">
        <f aca="false">SUM(U64:X64)</f>
        <v>71377.796920114</v>
      </c>
      <c r="Z64" s="84" t="n">
        <f aca="false">IF($Y$11&gt;0,Y64/$Y$11,"-")</f>
        <v>0.00106606373352991</v>
      </c>
    </row>
    <row r="65" s="29" customFormat="true" ht="15" hidden="false" customHeight="false" outlineLevel="1" collapsed="false">
      <c r="A65" s="85"/>
      <c r="B65" s="73"/>
      <c r="C65" s="74" t="s">
        <v>88</v>
      </c>
      <c r="D65" s="93" t="s">
        <v>66</v>
      </c>
      <c r="E65" s="86" t="n">
        <v>14</v>
      </c>
      <c r="F65" s="77" t="n">
        <f aca="false">CPU!J2231</f>
        <v>12626.390784</v>
      </c>
      <c r="G65" s="78" t="n">
        <f aca="false">CPU!J2242</f>
        <v>11521.146</v>
      </c>
      <c r="H65" s="79"/>
      <c r="I65" s="80"/>
      <c r="J65" s="81" t="s">
        <v>29</v>
      </c>
      <c r="K65" s="79" t="n">
        <f aca="false">F65*(VLOOKUP(J65,$D$101:$I$117,3,FALSE()))</f>
        <v>3784.75853939985</v>
      </c>
      <c r="L65" s="79" t="n">
        <f aca="false">G65*(VLOOKUP(J65,$D$101:$I$117,5,FALSE()))</f>
        <v>460.84584</v>
      </c>
      <c r="M65" s="79" t="n">
        <f aca="false">H65*(VLOOKUP(J65,$D$101:$I$115,4,FALSE()))</f>
        <v>0</v>
      </c>
      <c r="N65" s="80" t="n">
        <f aca="false">I65*(VLOOKUP(J65,$D$101:$I$117,2,FALSE()))</f>
        <v>0</v>
      </c>
      <c r="O65" s="82" t="n">
        <f aca="false">SUM(F65:I65)</f>
        <v>24147.536784</v>
      </c>
      <c r="P65" s="83" t="n">
        <f aca="false">F65*E65</f>
        <v>176769.470976</v>
      </c>
      <c r="Q65" s="87" t="n">
        <f aca="false">G65*E65</f>
        <v>161296.044</v>
      </c>
      <c r="R65" s="88" t="n">
        <f aca="false">H65*E65</f>
        <v>0</v>
      </c>
      <c r="S65" s="89" t="n">
        <f aca="false">I65*E65</f>
        <v>0</v>
      </c>
      <c r="T65" s="90" t="n">
        <f aca="false">SUM(K65,L65,M65,N65,O65)</f>
        <v>28393.1411633999</v>
      </c>
      <c r="U65" s="83" t="n">
        <f aca="false">(K65+F65)*$E65</f>
        <v>229756.090527598</v>
      </c>
      <c r="V65" s="87" t="n">
        <f aca="false">(L65+G65)*$E65</f>
        <v>167747.88576</v>
      </c>
      <c r="W65" s="88" t="n">
        <f aca="false">(M65+H65)*E65</f>
        <v>0</v>
      </c>
      <c r="X65" s="89" t="n">
        <f aca="false">(N65+I65)*E65</f>
        <v>0</v>
      </c>
      <c r="Y65" s="56" t="n">
        <f aca="false">SUM(U65:X65)</f>
        <v>397503.976287598</v>
      </c>
      <c r="Z65" s="84" t="n">
        <f aca="false">IF($Y$11&gt;0,Y65/$Y$11,"-")</f>
        <v>0.00593692424450167</v>
      </c>
    </row>
    <row r="66" s="29" customFormat="true" ht="15" hidden="false" customHeight="false" outlineLevel="1" collapsed="false">
      <c r="A66" s="85"/>
      <c r="B66" s="73"/>
      <c r="C66" s="74" t="s">
        <v>89</v>
      </c>
      <c r="D66" s="93" t="s">
        <v>66</v>
      </c>
      <c r="E66" s="86" t="n">
        <v>2</v>
      </c>
      <c r="F66" s="77" t="n">
        <f aca="false">CPU!J2296</f>
        <v>12626.390784</v>
      </c>
      <c r="G66" s="78" t="n">
        <f aca="false">CPU!J2307</f>
        <v>19738.944</v>
      </c>
      <c r="H66" s="79"/>
      <c r="I66" s="80"/>
      <c r="J66" s="81" t="s">
        <v>29</v>
      </c>
      <c r="K66" s="79" t="n">
        <f aca="false">F66*(VLOOKUP(J66,$D$101:$I$117,3,FALSE()))</f>
        <v>3784.75853939985</v>
      </c>
      <c r="L66" s="79" t="n">
        <f aca="false">G66*(VLOOKUP(J66,$D$101:$I$117,5,FALSE()))</f>
        <v>789.557760000001</v>
      </c>
      <c r="M66" s="79" t="n">
        <f aca="false">H66*(VLOOKUP(J66,$D$101:$I$115,4,FALSE()))</f>
        <v>0</v>
      </c>
      <c r="N66" s="80" t="n">
        <f aca="false">I66*(VLOOKUP(J66,$D$101:$I$117,2,FALSE()))</f>
        <v>0</v>
      </c>
      <c r="O66" s="82" t="n">
        <f aca="false">SUM(F66:I66)</f>
        <v>32365.334784</v>
      </c>
      <c r="P66" s="83" t="n">
        <f aca="false">F66*E66</f>
        <v>25252.781568</v>
      </c>
      <c r="Q66" s="87" t="n">
        <f aca="false">G66*E66</f>
        <v>39477.888</v>
      </c>
      <c r="R66" s="88" t="n">
        <f aca="false">H66*E66</f>
        <v>0</v>
      </c>
      <c r="S66" s="89" t="n">
        <f aca="false">I66*E66</f>
        <v>0</v>
      </c>
      <c r="T66" s="90" t="n">
        <f aca="false">SUM(K66,L66,M66,N66,O66)</f>
        <v>36939.6510833999</v>
      </c>
      <c r="U66" s="83" t="n">
        <f aca="false">(K66+F66)*$E66</f>
        <v>32822.2986467997</v>
      </c>
      <c r="V66" s="87" t="n">
        <f aca="false">(L66+G66)*$E66</f>
        <v>41057.00352</v>
      </c>
      <c r="W66" s="88" t="n">
        <f aca="false">(M66+H66)*E66</f>
        <v>0</v>
      </c>
      <c r="X66" s="89" t="n">
        <f aca="false">(N66+I66)*E66</f>
        <v>0</v>
      </c>
      <c r="Y66" s="56" t="n">
        <f aca="false">SUM(U66:X66)</f>
        <v>73879.3021667997</v>
      </c>
      <c r="Z66" s="84" t="n">
        <f aca="false">IF($Y$11&gt;0,Y66/$Y$11,"-")</f>
        <v>0.0011034249878386</v>
      </c>
    </row>
    <row r="67" s="29" customFormat="true" ht="15" hidden="false" customHeight="false" outlineLevel="1" collapsed="false">
      <c r="A67" s="85"/>
      <c r="B67" s="73"/>
      <c r="C67" s="74" t="s">
        <v>90</v>
      </c>
      <c r="D67" s="93" t="s">
        <v>66</v>
      </c>
      <c r="E67" s="86" t="n">
        <v>4</v>
      </c>
      <c r="F67" s="77" t="n">
        <f aca="false">CPU!J2361</f>
        <v>12626.390784</v>
      </c>
      <c r="G67" s="78" t="n">
        <f aca="false">CPU!J2372</f>
        <v>19738.944</v>
      </c>
      <c r="H67" s="79"/>
      <c r="I67" s="80"/>
      <c r="J67" s="81" t="s">
        <v>29</v>
      </c>
      <c r="K67" s="79" t="n">
        <f aca="false">F67*(VLOOKUP(J67,$D$101:$I$117,3,FALSE()))</f>
        <v>3784.75853939985</v>
      </c>
      <c r="L67" s="79" t="n">
        <f aca="false">G67*(VLOOKUP(J67,$D$101:$I$117,5,FALSE()))</f>
        <v>789.557760000001</v>
      </c>
      <c r="M67" s="79" t="n">
        <f aca="false">H67*(VLOOKUP(J67,$D$101:$I$115,4,FALSE()))</f>
        <v>0</v>
      </c>
      <c r="N67" s="80" t="n">
        <f aca="false">I67*(VLOOKUP(J67,$D$101:$I$117,2,FALSE()))</f>
        <v>0</v>
      </c>
      <c r="O67" s="82" t="n">
        <f aca="false">SUM(F67:I67)</f>
        <v>32365.334784</v>
      </c>
      <c r="P67" s="83" t="n">
        <f aca="false">F67*E67</f>
        <v>50505.563136</v>
      </c>
      <c r="Q67" s="87" t="n">
        <f aca="false">G67*E67</f>
        <v>78955.776</v>
      </c>
      <c r="R67" s="88" t="n">
        <f aca="false">H67*E67</f>
        <v>0</v>
      </c>
      <c r="S67" s="89" t="n">
        <f aca="false">I67*E67</f>
        <v>0</v>
      </c>
      <c r="T67" s="90" t="n">
        <f aca="false">SUM(K67,L67,M67,N67,O67)</f>
        <v>36939.6510833999</v>
      </c>
      <c r="U67" s="83" t="n">
        <f aca="false">(K67+F67)*$E67</f>
        <v>65644.5972935994</v>
      </c>
      <c r="V67" s="87" t="n">
        <f aca="false">(L67+G67)*$E67</f>
        <v>82114.00704</v>
      </c>
      <c r="W67" s="88" t="n">
        <f aca="false">(M67+H67)*E67</f>
        <v>0</v>
      </c>
      <c r="X67" s="89" t="n">
        <f aca="false">(N67+I67)*E67</f>
        <v>0</v>
      </c>
      <c r="Y67" s="56" t="n">
        <f aca="false">SUM(U67:X67)</f>
        <v>147758.604333599</v>
      </c>
      <c r="Z67" s="84" t="n">
        <f aca="false">IF($Y$11&gt;0,Y67/$Y$11,"-")</f>
        <v>0.0022068499756772</v>
      </c>
    </row>
    <row r="68" s="71" customFormat="true" ht="15" hidden="false" customHeight="false" outlineLevel="0" collapsed="false">
      <c r="A68" s="94"/>
      <c r="B68" s="61"/>
      <c r="C68" s="62" t="s">
        <v>91</v>
      </c>
      <c r="D68" s="63"/>
      <c r="E68" s="41"/>
      <c r="F68" s="39"/>
      <c r="G68" s="64"/>
      <c r="H68" s="65"/>
      <c r="I68" s="66"/>
      <c r="J68" s="67"/>
      <c r="K68" s="64"/>
      <c r="L68" s="65"/>
      <c r="M68" s="65"/>
      <c r="N68" s="66"/>
      <c r="O68" s="68"/>
      <c r="P68" s="64"/>
      <c r="Q68" s="64"/>
      <c r="R68" s="64"/>
      <c r="S68" s="95"/>
      <c r="T68" s="95"/>
      <c r="U68" s="64"/>
      <c r="V68" s="64"/>
      <c r="W68" s="64"/>
      <c r="X68" s="95"/>
      <c r="Y68" s="95"/>
      <c r="Z68" s="69"/>
    </row>
    <row r="69" s="71" customFormat="true" ht="15" hidden="false" customHeight="false" outlineLevel="0" collapsed="false">
      <c r="A69" s="94"/>
      <c r="B69" s="61"/>
      <c r="C69" s="62" t="s">
        <v>58</v>
      </c>
      <c r="D69" s="63"/>
      <c r="E69" s="41"/>
      <c r="F69" s="39"/>
      <c r="G69" s="64"/>
      <c r="H69" s="65"/>
      <c r="I69" s="66"/>
      <c r="J69" s="67"/>
      <c r="K69" s="64"/>
      <c r="L69" s="65"/>
      <c r="M69" s="65"/>
      <c r="N69" s="66"/>
      <c r="O69" s="68"/>
      <c r="P69" s="64"/>
      <c r="Q69" s="64"/>
      <c r="R69" s="64"/>
      <c r="S69" s="95"/>
      <c r="T69" s="95"/>
      <c r="U69" s="64"/>
      <c r="V69" s="64"/>
      <c r="W69" s="64"/>
      <c r="X69" s="95"/>
      <c r="Y69" s="95"/>
      <c r="Z69" s="69"/>
    </row>
    <row r="70" s="29" customFormat="true" ht="21.65" hidden="false" customHeight="false" outlineLevel="1" collapsed="false">
      <c r="A70" s="85"/>
      <c r="B70" s="73"/>
      <c r="C70" s="74" t="s">
        <v>92</v>
      </c>
      <c r="D70" s="93" t="s">
        <v>60</v>
      </c>
      <c r="E70" s="86" t="n">
        <v>9.75</v>
      </c>
      <c r="F70" s="77" t="n">
        <f aca="false">F71</f>
        <v>6147.277908</v>
      </c>
      <c r="G70" s="78" t="n">
        <f aca="false">G71/2</f>
        <v>4242.0614008</v>
      </c>
      <c r="H70" s="79"/>
      <c r="I70" s="80"/>
      <c r="J70" s="81" t="s">
        <v>29</v>
      </c>
      <c r="K70" s="79" t="n">
        <f aca="false">F70*(VLOOKUP(J70,$D$101:$I$117,3,FALSE()))</f>
        <v>1842.64553144113</v>
      </c>
      <c r="L70" s="79" t="n">
        <f aca="false">G70*(VLOOKUP(J70,$D$101:$I$117,5,FALSE()))</f>
        <v>169.682456032</v>
      </c>
      <c r="M70" s="79" t="n">
        <f aca="false">H70*(VLOOKUP(J70,$D$101:$I$115,4,FALSE()))</f>
        <v>0</v>
      </c>
      <c r="N70" s="80" t="n">
        <f aca="false">I70*(VLOOKUP(J70,$D$101:$I$117,2,FALSE()))</f>
        <v>0</v>
      </c>
      <c r="O70" s="82" t="n">
        <f aca="false">SUM(F70:I70)</f>
        <v>10389.3393088</v>
      </c>
      <c r="P70" s="83" t="n">
        <f aca="false">F70*E70</f>
        <v>59935.959603</v>
      </c>
      <c r="Q70" s="87" t="n">
        <f aca="false">G70*E70</f>
        <v>41360.0986578</v>
      </c>
      <c r="R70" s="88" t="n">
        <f aca="false">H70*E70</f>
        <v>0</v>
      </c>
      <c r="S70" s="89" t="n">
        <f aca="false">I70*E70</f>
        <v>0</v>
      </c>
      <c r="T70" s="90" t="n">
        <f aca="false">SUM(K70,L70,M70,N70,O70)</f>
        <v>12401.6672962731</v>
      </c>
      <c r="U70" s="83" t="n">
        <f aca="false">(K70+F70)*$E70</f>
        <v>77901.753534551</v>
      </c>
      <c r="V70" s="87" t="n">
        <f aca="false">(L70+G70)*$E70</f>
        <v>43014.502604112</v>
      </c>
      <c r="W70" s="88" t="n">
        <f aca="false">(M70+H70)*E70</f>
        <v>0</v>
      </c>
      <c r="X70" s="89" t="n">
        <f aca="false">(N70+I70)*E70</f>
        <v>0</v>
      </c>
      <c r="Y70" s="56" t="n">
        <f aca="false">SUM(U70:X70)</f>
        <v>120916.256138663</v>
      </c>
      <c r="Z70" s="84" t="n">
        <f aca="false">IF($Y$11&gt;0,Y70/$Y$11,"-")</f>
        <v>0.00180594584066403</v>
      </c>
    </row>
    <row r="71" s="29" customFormat="true" ht="21.65" hidden="false" customHeight="false" outlineLevel="1" collapsed="false">
      <c r="A71" s="85"/>
      <c r="B71" s="73"/>
      <c r="C71" s="74" t="s">
        <v>93</v>
      </c>
      <c r="D71" s="93" t="s">
        <v>60</v>
      </c>
      <c r="E71" s="86" t="n">
        <v>14.52</v>
      </c>
      <c r="F71" s="77" t="n">
        <f aca="false">CPU!J2428</f>
        <v>6147.277908</v>
      </c>
      <c r="G71" s="78" t="n">
        <f aca="false">CPU!J2436</f>
        <v>8484.1228016</v>
      </c>
      <c r="H71" s="79"/>
      <c r="I71" s="80"/>
      <c r="J71" s="81" t="s">
        <v>29</v>
      </c>
      <c r="K71" s="79" t="n">
        <f aca="false">F71*(VLOOKUP(J71,$D$101:$I$117,3,FALSE()))</f>
        <v>1842.64553144113</v>
      </c>
      <c r="L71" s="79" t="n">
        <f aca="false">G71*(VLOOKUP(J71,$D$101:$I$117,5,FALSE()))</f>
        <v>339.364912064</v>
      </c>
      <c r="M71" s="79" t="n">
        <f aca="false">H71*(VLOOKUP(J71,$D$101:$I$115,4,FALSE()))</f>
        <v>0</v>
      </c>
      <c r="N71" s="80" t="n">
        <f aca="false">I71*(VLOOKUP(J71,$D$101:$I$117,2,FALSE()))</f>
        <v>0</v>
      </c>
      <c r="O71" s="82" t="n">
        <f aca="false">SUM(F71:I71)</f>
        <v>14631.4007096</v>
      </c>
      <c r="P71" s="83" t="n">
        <f aca="false">F71*E71</f>
        <v>89258.47522416</v>
      </c>
      <c r="Q71" s="87" t="n">
        <f aca="false">G71*E71</f>
        <v>123189.463079232</v>
      </c>
      <c r="R71" s="88" t="n">
        <f aca="false">H71*E71</f>
        <v>0</v>
      </c>
      <c r="S71" s="89" t="n">
        <f aca="false">I71*E71</f>
        <v>0</v>
      </c>
      <c r="T71" s="90" t="n">
        <f aca="false">SUM(K71,L71,M71,N71,O71)</f>
        <v>16813.4111531051</v>
      </c>
      <c r="U71" s="83" t="n">
        <f aca="false">(K71+F71)*$E71</f>
        <v>116013.688340685</v>
      </c>
      <c r="V71" s="87" t="n">
        <f aca="false">(L71+G71)*$E71</f>
        <v>128117.041602401</v>
      </c>
      <c r="W71" s="88" t="n">
        <f aca="false">(M71+H71)*E71</f>
        <v>0</v>
      </c>
      <c r="X71" s="89" t="n">
        <f aca="false">(N71+I71)*E71</f>
        <v>0</v>
      </c>
      <c r="Y71" s="56" t="n">
        <f aca="false">SUM(U71:X71)</f>
        <v>244130.729943086</v>
      </c>
      <c r="Z71" s="84" t="n">
        <f aca="false">IF($Y$11&gt;0,Y71/$Y$11,"-")</f>
        <v>0.00364621673212737</v>
      </c>
    </row>
    <row r="72" s="29" customFormat="true" ht="21.65" hidden="false" customHeight="false" outlineLevel="1" collapsed="false">
      <c r="A72" s="85"/>
      <c r="B72" s="73"/>
      <c r="C72" s="92" t="s">
        <v>94</v>
      </c>
      <c r="D72" s="93" t="s">
        <v>60</v>
      </c>
      <c r="E72" s="86" t="n">
        <v>43.66</v>
      </c>
      <c r="F72" s="77" t="n">
        <f aca="false">CPU!J2511-CPU!J2500</f>
        <v>4098.185272</v>
      </c>
      <c r="G72" s="78" t="n">
        <f aca="false">CPU!J2500</f>
        <v>10275.3688816</v>
      </c>
      <c r="H72" s="79"/>
      <c r="I72" s="80"/>
      <c r="J72" s="81" t="s">
        <v>29</v>
      </c>
      <c r="K72" s="79" t="n">
        <f aca="false">F72*(VLOOKUP(J72,$D$101:$I$117,3,FALSE()))</f>
        <v>1228.43035429409</v>
      </c>
      <c r="L72" s="79" t="n">
        <f aca="false">G72*(VLOOKUP(J72,$D$101:$I$117,5,FALSE()))</f>
        <v>411.014755264</v>
      </c>
      <c r="M72" s="79" t="n">
        <f aca="false">H72*(VLOOKUP(J72,$D$101:$I$115,4,FALSE()))</f>
        <v>0</v>
      </c>
      <c r="N72" s="80" t="n">
        <f aca="false">I72*(VLOOKUP(J72,$D$101:$I$117,2,FALSE()))</f>
        <v>0</v>
      </c>
      <c r="O72" s="82" t="n">
        <f aca="false">SUM(F72:I72)</f>
        <v>14373.5541536</v>
      </c>
      <c r="P72" s="83" t="n">
        <f aca="false">F72*E72</f>
        <v>178926.76897552</v>
      </c>
      <c r="Q72" s="87" t="n">
        <f aca="false">G72*E72</f>
        <v>448622.605370656</v>
      </c>
      <c r="R72" s="88" t="n">
        <f aca="false">H72*E72</f>
        <v>0</v>
      </c>
      <c r="S72" s="89" t="n">
        <f aca="false">I72*E72</f>
        <v>0</v>
      </c>
      <c r="T72" s="90" t="n">
        <f aca="false">SUM(K72,L72,M72,N72,O72)</f>
        <v>16012.9992631581</v>
      </c>
      <c r="U72" s="83" t="n">
        <f aca="false">(K72+F72)*$E72</f>
        <v>232560.038244</v>
      </c>
      <c r="V72" s="87" t="n">
        <f aca="false">(L72+G72)*$E72</f>
        <v>466567.509585482</v>
      </c>
      <c r="W72" s="88" t="n">
        <f aca="false">(M72+H72)*E72</f>
        <v>0</v>
      </c>
      <c r="X72" s="89" t="n">
        <f aca="false">(N72+I72)*E72</f>
        <v>0</v>
      </c>
      <c r="Y72" s="56" t="n">
        <f aca="false">SUM(U72:X72)</f>
        <v>699127.547829482</v>
      </c>
      <c r="Z72" s="84" t="n">
        <f aca="false">IF($Y$11&gt;0,Y72/$Y$11,"-")</f>
        <v>0.0104418258339756</v>
      </c>
    </row>
    <row r="73" s="29" customFormat="true" ht="21.65" hidden="false" customHeight="false" outlineLevel="1" collapsed="false">
      <c r="A73" s="85"/>
      <c r="B73" s="73"/>
      <c r="C73" s="92" t="s">
        <v>95</v>
      </c>
      <c r="D73" s="93" t="s">
        <v>60</v>
      </c>
      <c r="E73" s="86" t="n">
        <v>48.89</v>
      </c>
      <c r="F73" s="77" t="n">
        <f aca="false">CPU!J2571-CPU!J2564</f>
        <v>8196.370544</v>
      </c>
      <c r="G73" s="78" t="n">
        <f aca="false">CPU!J2564</f>
        <v>10275.3688816</v>
      </c>
      <c r="H73" s="79"/>
      <c r="I73" s="80"/>
      <c r="J73" s="81" t="s">
        <v>29</v>
      </c>
      <c r="K73" s="79" t="n">
        <f aca="false">F73*(VLOOKUP(J73,$D$101:$I$117,3,FALSE()))</f>
        <v>2456.86070858817</v>
      </c>
      <c r="L73" s="79" t="n">
        <f aca="false">G73*(VLOOKUP(J73,$D$101:$I$117,5,FALSE()))</f>
        <v>411.014755264</v>
      </c>
      <c r="M73" s="79" t="n">
        <f aca="false">H73*(VLOOKUP(J73,$D$101:$I$115,4,FALSE()))</f>
        <v>0</v>
      </c>
      <c r="N73" s="80" t="n">
        <f aca="false">I73*(VLOOKUP(J73,$D$101:$I$117,2,FALSE()))</f>
        <v>0</v>
      </c>
      <c r="O73" s="82" t="n">
        <f aca="false">SUM(F73:I73)</f>
        <v>18471.7394256</v>
      </c>
      <c r="P73" s="83" t="n">
        <f aca="false">F73*E73</f>
        <v>400720.55589616</v>
      </c>
      <c r="Q73" s="87" t="n">
        <f aca="false">G73*E73</f>
        <v>502362.784621424</v>
      </c>
      <c r="R73" s="88" t="n">
        <f aca="false">H73*E73</f>
        <v>0</v>
      </c>
      <c r="S73" s="89" t="n">
        <f aca="false">I73*E73</f>
        <v>0</v>
      </c>
      <c r="T73" s="90" t="n">
        <f aca="false">SUM(K73,L73,M73,N73,O73)</f>
        <v>21339.6148894522</v>
      </c>
      <c r="U73" s="83" t="n">
        <f aca="false">(K73+F73)*$E73</f>
        <v>520836.475939036</v>
      </c>
      <c r="V73" s="87" t="n">
        <f aca="false">(L73+G73)*$E73</f>
        <v>522457.296006281</v>
      </c>
      <c r="W73" s="88" t="n">
        <f aca="false">(M73+H73)*E73</f>
        <v>0</v>
      </c>
      <c r="X73" s="89" t="n">
        <f aca="false">(N73+I73)*E73</f>
        <v>0</v>
      </c>
      <c r="Y73" s="56" t="n">
        <f aca="false">SUM(U73:X73)</f>
        <v>1043293.77194532</v>
      </c>
      <c r="Z73" s="84" t="n">
        <f aca="false">IF($Y$11&gt;0,Y73/$Y$11,"-")</f>
        <v>0.0155821235969684</v>
      </c>
    </row>
    <row r="74" s="71" customFormat="true" ht="15" hidden="false" customHeight="false" outlineLevel="0" collapsed="false">
      <c r="A74" s="94"/>
      <c r="B74" s="61"/>
      <c r="C74" s="62" t="s">
        <v>64</v>
      </c>
      <c r="D74" s="63"/>
      <c r="E74" s="41"/>
      <c r="F74" s="39"/>
      <c r="G74" s="64"/>
      <c r="H74" s="65"/>
      <c r="I74" s="66"/>
      <c r="J74" s="67"/>
      <c r="K74" s="64"/>
      <c r="L74" s="65"/>
      <c r="M74" s="65"/>
      <c r="N74" s="66"/>
      <c r="O74" s="68"/>
      <c r="P74" s="64"/>
      <c r="Q74" s="64"/>
      <c r="R74" s="64"/>
      <c r="S74" s="95"/>
      <c r="T74" s="95"/>
      <c r="U74" s="64"/>
      <c r="V74" s="64"/>
      <c r="W74" s="64"/>
      <c r="X74" s="95"/>
      <c r="Y74" s="95"/>
      <c r="Z74" s="69"/>
    </row>
    <row r="75" s="29" customFormat="true" ht="15" hidden="false" customHeight="false" outlineLevel="1" collapsed="false">
      <c r="A75" s="85"/>
      <c r="B75" s="73"/>
      <c r="C75" s="74" t="s">
        <v>96</v>
      </c>
      <c r="D75" s="93" t="s">
        <v>66</v>
      </c>
      <c r="E75" s="86" t="n">
        <v>2</v>
      </c>
      <c r="F75" s="77" t="n">
        <f aca="false">F76</f>
        <v>12626.390784</v>
      </c>
      <c r="G75" s="78" t="n">
        <f aca="false">G76/2</f>
        <v>11279.1942</v>
      </c>
      <c r="H75" s="79"/>
      <c r="I75" s="80"/>
      <c r="J75" s="81" t="s">
        <v>29</v>
      </c>
      <c r="K75" s="79" t="n">
        <f aca="false">F75*(VLOOKUP(J75,$D$101:$I$117,3,FALSE()))</f>
        <v>3784.75853939985</v>
      </c>
      <c r="L75" s="79" t="n">
        <f aca="false">G75*(VLOOKUP(J75,$D$101:$I$117,5,FALSE()))</f>
        <v>451.167768</v>
      </c>
      <c r="M75" s="79" t="n">
        <f aca="false">H75*(VLOOKUP(J75,$D$101:$I$115,4,FALSE()))</f>
        <v>0</v>
      </c>
      <c r="N75" s="80" t="n">
        <f aca="false">I75*(VLOOKUP(J75,$D$101:$I$117,2,FALSE()))</f>
        <v>0</v>
      </c>
      <c r="O75" s="82" t="n">
        <f aca="false">SUM(F75:I75)</f>
        <v>23905.584984</v>
      </c>
      <c r="P75" s="83" t="n">
        <f aca="false">F75*E75</f>
        <v>25252.781568</v>
      </c>
      <c r="Q75" s="87" t="n">
        <f aca="false">G75*E75</f>
        <v>22558.3884</v>
      </c>
      <c r="R75" s="88" t="n">
        <f aca="false">H75*E75</f>
        <v>0</v>
      </c>
      <c r="S75" s="89" t="n">
        <f aca="false">I75*E75</f>
        <v>0</v>
      </c>
      <c r="T75" s="90" t="n">
        <f aca="false">SUM(K75,L75,M75,N75,O75)</f>
        <v>28141.5112913999</v>
      </c>
      <c r="U75" s="83" t="n">
        <f aca="false">(K75+F75)*$E75</f>
        <v>32822.2986467997</v>
      </c>
      <c r="V75" s="87" t="n">
        <f aca="false">(L75+G75)*$E75</f>
        <v>23460.723936</v>
      </c>
      <c r="W75" s="88" t="n">
        <f aca="false">(M75+H75)*E75</f>
        <v>0</v>
      </c>
      <c r="X75" s="89" t="n">
        <f aca="false">(N75+I75)*E75</f>
        <v>0</v>
      </c>
      <c r="Y75" s="56" t="n">
        <f aca="false">SUM(U75:X75)</f>
        <v>56283.0225827997</v>
      </c>
      <c r="Z75" s="84" t="n">
        <f aca="false">IF($Y$11&gt;0,Y75/$Y$11,"-")</f>
        <v>0.00084061559445609</v>
      </c>
    </row>
    <row r="76" s="29" customFormat="true" ht="15" hidden="false" customHeight="false" outlineLevel="1" collapsed="false">
      <c r="A76" s="85"/>
      <c r="B76" s="73"/>
      <c r="C76" s="92" t="s">
        <v>97</v>
      </c>
      <c r="D76" s="93" t="s">
        <v>66</v>
      </c>
      <c r="E76" s="86" t="n">
        <v>4</v>
      </c>
      <c r="F76" s="77" t="n">
        <f aca="false">CPU!J2618</f>
        <v>12626.390784</v>
      </c>
      <c r="G76" s="78" t="n">
        <f aca="false">CPU!J2629</f>
        <v>22558.3884</v>
      </c>
      <c r="H76" s="79"/>
      <c r="I76" s="80"/>
      <c r="J76" s="81" t="s">
        <v>29</v>
      </c>
      <c r="K76" s="79" t="n">
        <f aca="false">F76*(VLOOKUP(J76,$D$101:$I$117,3,FALSE()))</f>
        <v>3784.75853939985</v>
      </c>
      <c r="L76" s="79" t="n">
        <f aca="false">G76*(VLOOKUP(J76,$D$101:$I$117,5,FALSE()))</f>
        <v>902.335536000001</v>
      </c>
      <c r="M76" s="79" t="n">
        <f aca="false">H76*(VLOOKUP(J76,$D$101:$I$115,4,FALSE()))</f>
        <v>0</v>
      </c>
      <c r="N76" s="80" t="n">
        <f aca="false">I76*(VLOOKUP(J76,$D$101:$I$117,2,FALSE()))</f>
        <v>0</v>
      </c>
      <c r="O76" s="82" t="n">
        <f aca="false">SUM(F76:I76)</f>
        <v>35184.779184</v>
      </c>
      <c r="P76" s="83" t="n">
        <f aca="false">F76*E76</f>
        <v>50505.563136</v>
      </c>
      <c r="Q76" s="87" t="n">
        <f aca="false">G76*E76</f>
        <v>90233.5536</v>
      </c>
      <c r="R76" s="88" t="n">
        <f aca="false">H76*E76</f>
        <v>0</v>
      </c>
      <c r="S76" s="89" t="n">
        <f aca="false">I76*E76</f>
        <v>0</v>
      </c>
      <c r="T76" s="90" t="n">
        <f aca="false">SUM(K76,L76,M76,N76,O76)</f>
        <v>39871.8732593999</v>
      </c>
      <c r="U76" s="83" t="n">
        <f aca="false">(K76+F76)*$E76</f>
        <v>65644.5972935994</v>
      </c>
      <c r="V76" s="87" t="n">
        <f aca="false">(L76+G76)*$E76</f>
        <v>93842.895744</v>
      </c>
      <c r="W76" s="88" t="n">
        <f aca="false">(M76+H76)*E76</f>
        <v>0</v>
      </c>
      <c r="X76" s="89" t="n">
        <f aca="false">(N76+I76)*E76</f>
        <v>0</v>
      </c>
      <c r="Y76" s="56" t="n">
        <f aca="false">SUM(U76:X76)</f>
        <v>159487.493037599</v>
      </c>
      <c r="Z76" s="84" t="n">
        <f aca="false">IF($Y$11&gt;0,Y76/$Y$11,"-")</f>
        <v>0.00238202689933509</v>
      </c>
    </row>
    <row r="77" s="71" customFormat="true" ht="15" hidden="false" customHeight="false" outlineLevel="0" collapsed="false">
      <c r="A77" s="94"/>
      <c r="B77" s="61"/>
      <c r="C77" s="62" t="s">
        <v>98</v>
      </c>
      <c r="D77" s="63"/>
      <c r="E77" s="41"/>
      <c r="F77" s="39"/>
      <c r="G77" s="64"/>
      <c r="H77" s="65"/>
      <c r="I77" s="66"/>
      <c r="J77" s="67"/>
      <c r="K77" s="64"/>
      <c r="L77" s="65"/>
      <c r="M77" s="65"/>
      <c r="N77" s="66"/>
      <c r="O77" s="68"/>
      <c r="P77" s="64"/>
      <c r="Q77" s="64"/>
      <c r="R77" s="64"/>
      <c r="S77" s="95"/>
      <c r="T77" s="95"/>
      <c r="U77" s="64"/>
      <c r="V77" s="64"/>
      <c r="W77" s="64"/>
      <c r="X77" s="95"/>
      <c r="Y77" s="95"/>
      <c r="Z77" s="69"/>
    </row>
    <row r="78" s="71" customFormat="true" ht="15" hidden="false" customHeight="false" outlineLevel="0" collapsed="false">
      <c r="A78" s="94"/>
      <c r="B78" s="61"/>
      <c r="C78" s="62" t="s">
        <v>58</v>
      </c>
      <c r="D78" s="63"/>
      <c r="E78" s="41"/>
      <c r="F78" s="39"/>
      <c r="G78" s="64"/>
      <c r="H78" s="65"/>
      <c r="I78" s="66"/>
      <c r="J78" s="67"/>
      <c r="K78" s="64"/>
      <c r="L78" s="65"/>
      <c r="M78" s="65"/>
      <c r="N78" s="66"/>
      <c r="O78" s="68"/>
      <c r="P78" s="64"/>
      <c r="Q78" s="64"/>
      <c r="R78" s="64"/>
      <c r="S78" s="95"/>
      <c r="T78" s="95"/>
      <c r="U78" s="64"/>
      <c r="V78" s="64"/>
      <c r="W78" s="64"/>
      <c r="X78" s="95"/>
      <c r="Y78" s="95"/>
      <c r="Z78" s="69"/>
    </row>
    <row r="79" s="29" customFormat="true" ht="21.65" hidden="false" customHeight="false" outlineLevel="1" collapsed="false">
      <c r="A79" s="85"/>
      <c r="B79" s="73"/>
      <c r="C79" s="74" t="s">
        <v>99</v>
      </c>
      <c r="D79" s="93" t="s">
        <v>60</v>
      </c>
      <c r="E79" s="86" t="n">
        <v>17.11</v>
      </c>
      <c r="F79" s="77" t="n">
        <f aca="false">F80</f>
        <v>24589.111632</v>
      </c>
      <c r="G79" s="78" t="n">
        <f aca="false">G80/2</f>
        <v>10284.92864</v>
      </c>
      <c r="H79" s="79"/>
      <c r="I79" s="80"/>
      <c r="J79" s="81" t="s">
        <v>29</v>
      </c>
      <c r="K79" s="79" t="n">
        <f aca="false">F79*(VLOOKUP(J79,$D$101:$I$117,3,FALSE()))</f>
        <v>7370.58212576451</v>
      </c>
      <c r="L79" s="79" t="n">
        <f aca="false">G79*(VLOOKUP(J79,$D$101:$I$117,5,FALSE()))</f>
        <v>411.3971456</v>
      </c>
      <c r="M79" s="79" t="n">
        <f aca="false">H79*(VLOOKUP(J79,$D$101:$I$115,4,FALSE()))</f>
        <v>0</v>
      </c>
      <c r="N79" s="80" t="n">
        <f aca="false">I79*(VLOOKUP(J79,$D$101:$I$117,2,FALSE()))</f>
        <v>0</v>
      </c>
      <c r="O79" s="82" t="n">
        <f aca="false">SUM(F79:I79)</f>
        <v>34874.040272</v>
      </c>
      <c r="P79" s="83" t="n">
        <f aca="false">F79*E79</f>
        <v>420719.70002352</v>
      </c>
      <c r="Q79" s="87" t="n">
        <f aca="false">G79*E79</f>
        <v>175975.1290304</v>
      </c>
      <c r="R79" s="88" t="n">
        <f aca="false">H79*E79</f>
        <v>0</v>
      </c>
      <c r="S79" s="89" t="n">
        <f aca="false">I79*E79</f>
        <v>0</v>
      </c>
      <c r="T79" s="90" t="n">
        <f aca="false">SUM(K79,L79,M79,N79,O79)</f>
        <v>42656.0195433645</v>
      </c>
      <c r="U79" s="83" t="n">
        <f aca="false">(K79+F79)*$E79</f>
        <v>546830.360195351</v>
      </c>
      <c r="V79" s="87" t="n">
        <f aca="false">(L79+G79)*$E79</f>
        <v>183014.134191616</v>
      </c>
      <c r="W79" s="88" t="n">
        <f aca="false">(M79+H79)*E79</f>
        <v>0</v>
      </c>
      <c r="X79" s="89" t="n">
        <f aca="false">(N79+I79)*E79</f>
        <v>0</v>
      </c>
      <c r="Y79" s="56" t="n">
        <f aca="false">SUM(U79:X79)</f>
        <v>729844.494386967</v>
      </c>
      <c r="Z79" s="84" t="n">
        <f aca="false">IF($Y$11&gt;0,Y79/$Y$11,"-")</f>
        <v>0.0109005990679878</v>
      </c>
    </row>
    <row r="80" s="29" customFormat="true" ht="21.65" hidden="false" customHeight="false" outlineLevel="1" collapsed="false">
      <c r="A80" s="85"/>
      <c r="B80" s="73"/>
      <c r="C80" s="92" t="s">
        <v>100</v>
      </c>
      <c r="D80" s="93" t="s">
        <v>60</v>
      </c>
      <c r="E80" s="86" t="n">
        <v>16.22</v>
      </c>
      <c r="F80" s="77" t="n">
        <f aca="false">CPU!J2704-CPU!J2693</f>
        <v>24589.111632</v>
      </c>
      <c r="G80" s="78" t="n">
        <f aca="false">CPU!J2693</f>
        <v>20569.85728</v>
      </c>
      <c r="H80" s="79"/>
      <c r="I80" s="80"/>
      <c r="J80" s="81" t="s">
        <v>29</v>
      </c>
      <c r="K80" s="79" t="n">
        <f aca="false">F80*(VLOOKUP(J80,$D$101:$I$117,3,FALSE()))</f>
        <v>7370.58212576451</v>
      </c>
      <c r="L80" s="79" t="n">
        <f aca="false">G80*(VLOOKUP(J80,$D$101:$I$117,5,FALSE()))</f>
        <v>822.794291200001</v>
      </c>
      <c r="M80" s="79" t="n">
        <f aca="false">H80*(VLOOKUP(J80,$D$101:$I$115,4,FALSE()))</f>
        <v>0</v>
      </c>
      <c r="N80" s="80" t="n">
        <f aca="false">I80*(VLOOKUP(J80,$D$101:$I$117,2,FALSE()))</f>
        <v>0</v>
      </c>
      <c r="O80" s="82" t="n">
        <f aca="false">SUM(F80:I80)</f>
        <v>45158.968912</v>
      </c>
      <c r="P80" s="83" t="n">
        <f aca="false">F80*E80</f>
        <v>398835.39067104</v>
      </c>
      <c r="Q80" s="87" t="n">
        <f aca="false">G80*E80</f>
        <v>333643.0850816</v>
      </c>
      <c r="R80" s="88" t="n">
        <f aca="false">H80*E80</f>
        <v>0</v>
      </c>
      <c r="S80" s="89" t="n">
        <f aca="false">I80*E80</f>
        <v>0</v>
      </c>
      <c r="T80" s="90" t="n">
        <f aca="false">SUM(K80,L80,M80,N80,O80)</f>
        <v>53352.3453289645</v>
      </c>
      <c r="U80" s="83" t="n">
        <f aca="false">(K80+F80)*$E80</f>
        <v>518386.23275094</v>
      </c>
      <c r="V80" s="87" t="n">
        <f aca="false">(L80+G80)*$E80</f>
        <v>346988.808484864</v>
      </c>
      <c r="W80" s="88" t="n">
        <f aca="false">(M80+H80)*E80</f>
        <v>0</v>
      </c>
      <c r="X80" s="89" t="n">
        <f aca="false">(N80+I80)*E80</f>
        <v>0</v>
      </c>
      <c r="Y80" s="56" t="n">
        <f aca="false">SUM(U80:X80)</f>
        <v>865375.041235804</v>
      </c>
      <c r="Z80" s="84" t="n">
        <f aca="false">IF($Y$11&gt;0,Y80/$Y$11,"-")</f>
        <v>0.012924816780153</v>
      </c>
    </row>
    <row r="81" s="29" customFormat="true" ht="21.65" hidden="false" customHeight="false" outlineLevel="1" collapsed="false">
      <c r="A81" s="85"/>
      <c r="B81" s="73"/>
      <c r="C81" s="74" t="s">
        <v>101</v>
      </c>
      <c r="D81" s="93" t="s">
        <v>60</v>
      </c>
      <c r="E81" s="86" t="n">
        <v>34.94</v>
      </c>
      <c r="F81" s="77" t="n">
        <f aca="false">CPU!J2749</f>
        <v>24589.111632</v>
      </c>
      <c r="G81" s="78" t="n">
        <f aca="false">CPU!J2757</f>
        <v>24454.01328</v>
      </c>
      <c r="H81" s="79"/>
      <c r="I81" s="80"/>
      <c r="J81" s="81" t="s">
        <v>29</v>
      </c>
      <c r="K81" s="79" t="n">
        <f aca="false">F81*(VLOOKUP(J81,$D$101:$I$117,3,FALSE()))</f>
        <v>7370.58212576451</v>
      </c>
      <c r="L81" s="79" t="n">
        <f aca="false">G81*(VLOOKUP(J81,$D$101:$I$117,5,FALSE()))</f>
        <v>978.160531200001</v>
      </c>
      <c r="M81" s="79" t="n">
        <f aca="false">H81*(VLOOKUP(J81,$D$101:$I$115,4,FALSE()))</f>
        <v>0</v>
      </c>
      <c r="N81" s="80" t="n">
        <f aca="false">I81*(VLOOKUP(J81,$D$101:$I$117,2,FALSE()))</f>
        <v>0</v>
      </c>
      <c r="O81" s="82" t="n">
        <f aca="false">SUM(F81:I81)</f>
        <v>49043.124912</v>
      </c>
      <c r="P81" s="83" t="n">
        <f aca="false">F81*E81</f>
        <v>859143.56042208</v>
      </c>
      <c r="Q81" s="87" t="n">
        <f aca="false">G81*E81</f>
        <v>854423.2240032</v>
      </c>
      <c r="R81" s="88" t="n">
        <f aca="false">H81*E81</f>
        <v>0</v>
      </c>
      <c r="S81" s="89" t="n">
        <f aca="false">I81*E81</f>
        <v>0</v>
      </c>
      <c r="T81" s="90" t="n">
        <f aca="false">SUM(K81,L81,M81,N81,O81)</f>
        <v>57391.8675689645</v>
      </c>
      <c r="U81" s="83" t="n">
        <f aca="false">(K81+F81)*$E81</f>
        <v>1116671.69989629</v>
      </c>
      <c r="V81" s="87" t="n">
        <f aca="false">(L81+G81)*$E81</f>
        <v>888600.152963328</v>
      </c>
      <c r="W81" s="88" t="n">
        <f aca="false">(M81+H81)*E81</f>
        <v>0</v>
      </c>
      <c r="X81" s="89" t="n">
        <f aca="false">(N81+I81)*E81</f>
        <v>0</v>
      </c>
      <c r="Y81" s="56" t="n">
        <f aca="false">SUM(U81:X81)</f>
        <v>2005271.85285962</v>
      </c>
      <c r="Z81" s="84" t="n">
        <f aca="false">IF($Y$11&gt;0,Y81/$Y$11,"-")</f>
        <v>0.0299497559527444</v>
      </c>
    </row>
    <row r="82" s="71" customFormat="true" ht="15" hidden="false" customHeight="false" outlineLevel="0" collapsed="false">
      <c r="A82" s="94"/>
      <c r="B82" s="61"/>
      <c r="C82" s="62" t="s">
        <v>64</v>
      </c>
      <c r="D82" s="63"/>
      <c r="E82" s="41"/>
      <c r="F82" s="39"/>
      <c r="G82" s="64"/>
      <c r="H82" s="65"/>
      <c r="I82" s="66"/>
      <c r="J82" s="67"/>
      <c r="K82" s="64"/>
      <c r="L82" s="65"/>
      <c r="M82" s="65"/>
      <c r="N82" s="66"/>
      <c r="O82" s="68"/>
      <c r="P82" s="64"/>
      <c r="Q82" s="64"/>
      <c r="R82" s="64"/>
      <c r="S82" s="95"/>
      <c r="T82" s="95"/>
      <c r="U82" s="64"/>
      <c r="V82" s="64"/>
      <c r="W82" s="64"/>
      <c r="X82" s="95"/>
      <c r="Y82" s="95"/>
      <c r="Z82" s="69"/>
    </row>
    <row r="83" s="29" customFormat="true" ht="15" hidden="false" customHeight="false" outlineLevel="1" collapsed="false">
      <c r="A83" s="85"/>
      <c r="B83" s="73"/>
      <c r="C83" s="74" t="s">
        <v>102</v>
      </c>
      <c r="D83" s="93" t="s">
        <v>66</v>
      </c>
      <c r="E83" s="86" t="n">
        <v>2</v>
      </c>
      <c r="F83" s="77" t="n">
        <f aca="false">F84</f>
        <v>12626.390784</v>
      </c>
      <c r="G83" s="78" t="n">
        <f aca="false">G84/2</f>
        <v>11042.991</v>
      </c>
      <c r="H83" s="79"/>
      <c r="I83" s="80"/>
      <c r="J83" s="81" t="s">
        <v>29</v>
      </c>
      <c r="K83" s="79" t="n">
        <f aca="false">F83*(VLOOKUP(J83,$D$101:$I$117,3,FALSE()))</f>
        <v>3784.75853939985</v>
      </c>
      <c r="L83" s="79" t="n">
        <f aca="false">G83*(VLOOKUP(J83,$D$101:$I$117,5,FALSE()))</f>
        <v>441.71964</v>
      </c>
      <c r="M83" s="79" t="n">
        <f aca="false">H83*(VLOOKUP(J83,$D$101:$I$115,4,FALSE()))</f>
        <v>0</v>
      </c>
      <c r="N83" s="80" t="n">
        <f aca="false">I83*(VLOOKUP(J83,$D$101:$I$117,2,FALSE()))</f>
        <v>0</v>
      </c>
      <c r="O83" s="82" t="n">
        <f aca="false">SUM(F83:I83)</f>
        <v>23669.381784</v>
      </c>
      <c r="P83" s="83" t="n">
        <f aca="false">F83*E83</f>
        <v>25252.781568</v>
      </c>
      <c r="Q83" s="87" t="n">
        <f aca="false">G83*E83</f>
        <v>22085.982</v>
      </c>
      <c r="R83" s="88" t="n">
        <f aca="false">H83*E83</f>
        <v>0</v>
      </c>
      <c r="S83" s="89" t="n">
        <f aca="false">I83*E83</f>
        <v>0</v>
      </c>
      <c r="T83" s="90" t="n">
        <f aca="false">SUM(K83,L83,M83,N83,O83)</f>
        <v>27895.8599633999</v>
      </c>
      <c r="U83" s="83" t="n">
        <f aca="false">(K83+F83)*$E83</f>
        <v>32822.2986467997</v>
      </c>
      <c r="V83" s="87" t="n">
        <f aca="false">(L83+G83)*$E83</f>
        <v>22969.42128</v>
      </c>
      <c r="W83" s="88" t="n">
        <f aca="false">(M83+H83)*E83</f>
        <v>0</v>
      </c>
      <c r="X83" s="89" t="n">
        <f aca="false">(N83+I83)*E83</f>
        <v>0</v>
      </c>
      <c r="Y83" s="56" t="n">
        <f aca="false">SUM(U83:X83)</f>
        <v>55791.7199267997</v>
      </c>
      <c r="Z83" s="84" t="n">
        <f aca="false">IF($Y$11&gt;0,Y83/$Y$11,"-")</f>
        <v>0.000833277739179683</v>
      </c>
    </row>
    <row r="84" s="29" customFormat="true" ht="15" hidden="false" customHeight="false" outlineLevel="1" collapsed="false">
      <c r="A84" s="85"/>
      <c r="B84" s="73"/>
      <c r="C84" s="92" t="s">
        <v>103</v>
      </c>
      <c r="D84" s="93" t="s">
        <v>66</v>
      </c>
      <c r="E84" s="86" t="n">
        <v>2</v>
      </c>
      <c r="F84" s="77" t="n">
        <f aca="false">CPU!J2811</f>
        <v>12626.390784</v>
      </c>
      <c r="G84" s="78" t="n">
        <f aca="false">CPU!J2822</f>
        <v>22085.982</v>
      </c>
      <c r="H84" s="79"/>
      <c r="I84" s="80"/>
      <c r="J84" s="81" t="s">
        <v>29</v>
      </c>
      <c r="K84" s="79" t="n">
        <f aca="false">F84*(VLOOKUP(J84,$D$101:$I$117,3,FALSE()))</f>
        <v>3784.75853939985</v>
      </c>
      <c r="L84" s="79" t="n">
        <f aca="false">G84*(VLOOKUP(J84,$D$101:$I$117,5,FALSE()))</f>
        <v>883.439280000001</v>
      </c>
      <c r="M84" s="79" t="n">
        <f aca="false">H84*(VLOOKUP(J84,$D$101:$I$115,4,FALSE()))</f>
        <v>0</v>
      </c>
      <c r="N84" s="80" t="n">
        <f aca="false">I84*(VLOOKUP(J84,$D$101:$I$117,2,FALSE()))</f>
        <v>0</v>
      </c>
      <c r="O84" s="82" t="n">
        <f aca="false">SUM(F84:I84)</f>
        <v>34712.372784</v>
      </c>
      <c r="P84" s="83" t="n">
        <f aca="false">F84*E84</f>
        <v>25252.781568</v>
      </c>
      <c r="Q84" s="87" t="n">
        <f aca="false">G84*E84</f>
        <v>44171.964</v>
      </c>
      <c r="R84" s="88" t="n">
        <f aca="false">H84*E84</f>
        <v>0</v>
      </c>
      <c r="S84" s="89" t="n">
        <f aca="false">I84*E84</f>
        <v>0</v>
      </c>
      <c r="T84" s="90" t="n">
        <f aca="false">SUM(K84,L84,M84,N84,O84)</f>
        <v>39380.5706033999</v>
      </c>
      <c r="U84" s="83" t="n">
        <f aca="false">(K84+F84)*$E84</f>
        <v>32822.2986467997</v>
      </c>
      <c r="V84" s="87" t="n">
        <f aca="false">(L84+G84)*$E84</f>
        <v>45938.84256</v>
      </c>
      <c r="W84" s="88" t="n">
        <f aca="false">(M84+H84)*E84</f>
        <v>0</v>
      </c>
      <c r="X84" s="89" t="n">
        <f aca="false">(N84+I84)*E84</f>
        <v>0</v>
      </c>
      <c r="Y84" s="56" t="n">
        <f aca="false">SUM(U84:X84)</f>
        <v>78761.1412067997</v>
      </c>
      <c r="Z84" s="84" t="n">
        <f aca="false">IF($Y$11&gt;0,Y84/$Y$11,"-")</f>
        <v>0.00117633773911473</v>
      </c>
    </row>
    <row r="85" s="29" customFormat="true" ht="15" hidden="false" customHeight="false" outlineLevel="1" collapsed="false">
      <c r="A85" s="85"/>
      <c r="B85" s="73"/>
      <c r="C85" s="74" t="s">
        <v>104</v>
      </c>
      <c r="D85" s="93" t="s">
        <v>66</v>
      </c>
      <c r="E85" s="86" t="n">
        <v>2</v>
      </c>
      <c r="F85" s="77" t="n">
        <f aca="false">CPU!J2876</f>
        <v>12626.390784</v>
      </c>
      <c r="G85" s="78" t="n">
        <f aca="false">CPU!J2887</f>
        <v>29347.723</v>
      </c>
      <c r="H85" s="79"/>
      <c r="I85" s="80"/>
      <c r="J85" s="81" t="s">
        <v>29</v>
      </c>
      <c r="K85" s="79" t="n">
        <f aca="false">F85*(VLOOKUP(J85,$D$101:$I$117,3,FALSE()))</f>
        <v>3784.75853939985</v>
      </c>
      <c r="L85" s="79" t="n">
        <f aca="false">G85*(VLOOKUP(J85,$D$101:$I$117,5,FALSE()))</f>
        <v>1173.90892</v>
      </c>
      <c r="M85" s="79" t="n">
        <f aca="false">H85*(VLOOKUP(J85,$D$101:$I$115,4,FALSE()))</f>
        <v>0</v>
      </c>
      <c r="N85" s="80" t="n">
        <f aca="false">I85*(VLOOKUP(J85,$D$101:$I$117,2,FALSE()))</f>
        <v>0</v>
      </c>
      <c r="O85" s="82" t="n">
        <f aca="false">SUM(F85:I85)</f>
        <v>41974.113784</v>
      </c>
      <c r="P85" s="83" t="n">
        <f aca="false">F85*E85</f>
        <v>25252.781568</v>
      </c>
      <c r="Q85" s="87" t="n">
        <f aca="false">G85*E85</f>
        <v>58695.446</v>
      </c>
      <c r="R85" s="88" t="n">
        <f aca="false">H85*E85</f>
        <v>0</v>
      </c>
      <c r="S85" s="89" t="n">
        <f aca="false">I85*E85</f>
        <v>0</v>
      </c>
      <c r="T85" s="90" t="n">
        <f aca="false">SUM(K85,L85,M85,N85,O85)</f>
        <v>46932.7812433999</v>
      </c>
      <c r="U85" s="83" t="n">
        <f aca="false">(K85+F85)*$E85</f>
        <v>32822.2986467997</v>
      </c>
      <c r="V85" s="87" t="n">
        <f aca="false">(L85+G85)*$E85</f>
        <v>61043.26384</v>
      </c>
      <c r="W85" s="88" t="n">
        <f aca="false">(M85+H85)*E85</f>
        <v>0</v>
      </c>
      <c r="X85" s="89" t="n">
        <f aca="false">(N85+I85)*E85</f>
        <v>0</v>
      </c>
      <c r="Y85" s="56" t="n">
        <f aca="false">SUM(U85:X85)</f>
        <v>93865.5624867997</v>
      </c>
      <c r="Z85" s="84" t="n">
        <f aca="false">IF($Y$11&gt;0,Y85/$Y$11,"-")</f>
        <v>0.00140192996018856</v>
      </c>
    </row>
    <row r="86" s="71" customFormat="true" ht="15" hidden="false" customHeight="false" outlineLevel="0" collapsed="false">
      <c r="A86" s="94"/>
      <c r="B86" s="61"/>
      <c r="C86" s="62" t="s">
        <v>105</v>
      </c>
      <c r="D86" s="63"/>
      <c r="E86" s="41"/>
      <c r="F86" s="39"/>
      <c r="G86" s="64"/>
      <c r="H86" s="65"/>
      <c r="I86" s="66"/>
      <c r="J86" s="67"/>
      <c r="K86" s="64"/>
      <c r="L86" s="65"/>
      <c r="M86" s="65"/>
      <c r="N86" s="66"/>
      <c r="O86" s="68"/>
      <c r="P86" s="64"/>
      <c r="Q86" s="64"/>
      <c r="R86" s="64"/>
      <c r="S86" s="95"/>
      <c r="T86" s="95"/>
      <c r="U86" s="64"/>
      <c r="V86" s="64"/>
      <c r="W86" s="64"/>
      <c r="X86" s="95"/>
      <c r="Y86" s="95"/>
      <c r="Z86" s="69"/>
    </row>
    <row r="87" s="29" customFormat="true" ht="15" hidden="false" customHeight="false" outlineLevel="1" collapsed="false">
      <c r="A87" s="85"/>
      <c r="B87" s="73"/>
      <c r="C87" s="92" t="s">
        <v>106</v>
      </c>
      <c r="D87" s="93" t="s">
        <v>55</v>
      </c>
      <c r="E87" s="86" t="n">
        <f aca="false">2869.04714041401+324.8676</f>
        <v>3193.91474041401</v>
      </c>
      <c r="F87" s="77" t="n">
        <f aca="false">CPU!J2962</f>
        <v>34.1896792121212</v>
      </c>
      <c r="G87" s="78"/>
      <c r="H87" s="79"/>
      <c r="I87" s="80"/>
      <c r="J87" s="81" t="s">
        <v>29</v>
      </c>
      <c r="K87" s="79" t="n">
        <f aca="false">F87*(VLOOKUP(J87,$D$101:$I$117,3,FALSE()))</f>
        <v>10.2483506625972</v>
      </c>
      <c r="L87" s="79" t="n">
        <f aca="false">G87*(VLOOKUP(J87,$D$101:$I$117,5,FALSE()))</f>
        <v>0</v>
      </c>
      <c r="M87" s="79" t="n">
        <f aca="false">H87*(VLOOKUP(J87,$D$101:$I$115,4,FALSE()))</f>
        <v>0</v>
      </c>
      <c r="N87" s="80" t="n">
        <f aca="false">I87*(VLOOKUP(J87,$D$101:$I$117,2,FALSE()))</f>
        <v>0</v>
      </c>
      <c r="O87" s="82" t="n">
        <f aca="false">SUM(F87:I87)</f>
        <v>34.1896792121212</v>
      </c>
      <c r="P87" s="83" t="n">
        <f aca="false">F87*E87</f>
        <v>109198.92040562</v>
      </c>
      <c r="Q87" s="87" t="n">
        <f aca="false">G87*E87</f>
        <v>0</v>
      </c>
      <c r="R87" s="88" t="n">
        <f aca="false">H87*E87</f>
        <v>0</v>
      </c>
      <c r="S87" s="89" t="n">
        <f aca="false">I87*E87</f>
        <v>0</v>
      </c>
      <c r="T87" s="90" t="n">
        <f aca="false">SUM(K87,L87,M87,N87,O87)</f>
        <v>44.4380298747184</v>
      </c>
      <c r="U87" s="83" t="n">
        <f aca="false">(K87+F87)*$E87</f>
        <v>141931.278651821</v>
      </c>
      <c r="V87" s="87" t="n">
        <f aca="false">(L87+G87)*$E87</f>
        <v>0</v>
      </c>
      <c r="W87" s="88" t="n">
        <f aca="false">(M87+H87)*E87</f>
        <v>0</v>
      </c>
      <c r="X87" s="89" t="n">
        <f aca="false">(N87+I87)*E87</f>
        <v>0</v>
      </c>
      <c r="Y87" s="56" t="n">
        <f aca="false">SUM(U87:X87)</f>
        <v>141931.278651821</v>
      </c>
      <c r="Z87" s="84" t="n">
        <f aca="false">IF($Y$11&gt;0,Y87/$Y$11,"-")</f>
        <v>0.00211981590008414</v>
      </c>
    </row>
    <row r="88" s="29" customFormat="true" ht="15" hidden="false" customHeight="false" outlineLevel="1" collapsed="false">
      <c r="A88" s="85"/>
      <c r="B88" s="73"/>
      <c r="C88" s="92"/>
      <c r="D88" s="93"/>
      <c r="E88" s="86"/>
      <c r="F88" s="77"/>
      <c r="G88" s="78"/>
      <c r="H88" s="79"/>
      <c r="I88" s="80"/>
      <c r="J88" s="81" t="s">
        <v>29</v>
      </c>
      <c r="K88" s="79" t="n">
        <f aca="false">F88*(VLOOKUP(J88,$D$101:$I$117,3,FALSE()))</f>
        <v>0</v>
      </c>
      <c r="L88" s="79" t="n">
        <f aca="false">G88*(VLOOKUP(J88,$D$101:$I$117,5,FALSE()))</f>
        <v>0</v>
      </c>
      <c r="M88" s="79" t="n">
        <f aca="false">H88*(VLOOKUP(J88,$D$101:$I$115,4,FALSE()))</f>
        <v>0</v>
      </c>
      <c r="N88" s="80" t="n">
        <f aca="false">I88*(VLOOKUP(J88,$D$101:$I$117,2,FALSE()))</f>
        <v>0</v>
      </c>
      <c r="O88" s="82" t="n">
        <f aca="false">SUM(F88:I88)</f>
        <v>0</v>
      </c>
      <c r="P88" s="83" t="n">
        <f aca="false">F88*E88</f>
        <v>0</v>
      </c>
      <c r="Q88" s="87" t="n">
        <f aca="false">G88*E88</f>
        <v>0</v>
      </c>
      <c r="R88" s="88" t="n">
        <f aca="false">H88*E88</f>
        <v>0</v>
      </c>
      <c r="S88" s="89" t="n">
        <f aca="false">I88*E88</f>
        <v>0</v>
      </c>
      <c r="T88" s="90" t="n">
        <f aca="false">SUM(K88,L88,M88,N88,O88)</f>
        <v>0</v>
      </c>
      <c r="U88" s="83" t="n">
        <f aca="false">(K88+F88)*$E88</f>
        <v>0</v>
      </c>
      <c r="V88" s="87" t="n">
        <f aca="false">(L88+G88)*$E88</f>
        <v>0</v>
      </c>
      <c r="W88" s="88" t="n">
        <f aca="false">(M88+H88)*E88</f>
        <v>0</v>
      </c>
      <c r="X88" s="89" t="n">
        <f aca="false">(N88+I88)*E88</f>
        <v>0</v>
      </c>
      <c r="Y88" s="56" t="n">
        <f aca="false">SUM(U88:X88)</f>
        <v>0</v>
      </c>
      <c r="Z88" s="84" t="n">
        <f aca="false">IF($Y$11&gt;0,Y88/$Y$11,"-")</f>
        <v>0</v>
      </c>
    </row>
    <row r="89" s="29" customFormat="true" ht="15" hidden="false" customHeight="false" outlineLevel="0" collapsed="false">
      <c r="A89" s="96"/>
      <c r="B89" s="73"/>
      <c r="C89" s="97"/>
      <c r="D89" s="75"/>
      <c r="E89" s="98"/>
      <c r="F89" s="99"/>
      <c r="G89" s="88"/>
      <c r="H89" s="88"/>
      <c r="I89" s="89"/>
      <c r="J89" s="81"/>
      <c r="K89" s="79"/>
      <c r="L89" s="79"/>
      <c r="M89" s="79"/>
      <c r="N89" s="80"/>
      <c r="O89" s="82"/>
      <c r="P89" s="83"/>
      <c r="Q89" s="87"/>
      <c r="R89" s="88"/>
      <c r="S89" s="89"/>
      <c r="T89" s="90"/>
      <c r="U89" s="83"/>
      <c r="V89" s="87"/>
      <c r="W89" s="88"/>
      <c r="X89" s="89"/>
      <c r="Y89" s="56"/>
      <c r="Z89" s="84"/>
    </row>
    <row r="90" s="29" customFormat="true" ht="15" hidden="false" customHeight="false" outlineLevel="0" collapsed="false">
      <c r="A90" s="100"/>
      <c r="B90" s="73"/>
      <c r="C90" s="97"/>
      <c r="D90" s="75"/>
      <c r="E90" s="76"/>
      <c r="F90" s="99"/>
      <c r="G90" s="87"/>
      <c r="H90" s="88"/>
      <c r="I90" s="89"/>
      <c r="J90" s="81"/>
      <c r="K90" s="79"/>
      <c r="L90" s="79"/>
      <c r="M90" s="79"/>
      <c r="N90" s="80"/>
      <c r="O90" s="82"/>
      <c r="P90" s="83"/>
      <c r="Q90" s="87"/>
      <c r="R90" s="88"/>
      <c r="S90" s="89"/>
      <c r="T90" s="90"/>
      <c r="U90" s="83"/>
      <c r="V90" s="87"/>
      <c r="W90" s="88"/>
      <c r="X90" s="89"/>
      <c r="Y90" s="56"/>
      <c r="Z90" s="84"/>
    </row>
    <row r="91" s="71" customFormat="true" ht="15" hidden="false" customHeight="false" outlineLevel="0" collapsed="false">
      <c r="A91" s="101"/>
      <c r="B91" s="61"/>
      <c r="C91" s="62" t="s">
        <v>107</v>
      </c>
      <c r="D91" s="63"/>
      <c r="E91" s="41"/>
      <c r="F91" s="39"/>
      <c r="G91" s="64"/>
      <c r="H91" s="65"/>
      <c r="I91" s="66"/>
      <c r="J91" s="67"/>
      <c r="K91" s="64"/>
      <c r="L91" s="65"/>
      <c r="M91" s="65"/>
      <c r="N91" s="66"/>
      <c r="O91" s="68"/>
      <c r="P91" s="64" t="n">
        <f aca="false">SUM(P92:P96)</f>
        <v>0</v>
      </c>
      <c r="Q91" s="64" t="n">
        <f aca="false">SUM(Q92:Q96)</f>
        <v>0</v>
      </c>
      <c r="R91" s="64" t="n">
        <f aca="false">SUM(R92:R96)</f>
        <v>3526942.71428571</v>
      </c>
      <c r="S91" s="64" t="n">
        <f aca="false">SUM(S92:S96)</f>
        <v>21597490.3977556</v>
      </c>
      <c r="T91" s="64"/>
      <c r="U91" s="64" t="n">
        <f aca="false">SUM(U92:U96)</f>
        <v>0</v>
      </c>
      <c r="V91" s="64" t="n">
        <f aca="false">SUM(V92:V96)</f>
        <v>0</v>
      </c>
      <c r="W91" s="64" t="n">
        <f aca="false">SUM(W92:W96)</f>
        <v>3668020.42285714</v>
      </c>
      <c r="X91" s="64" t="n">
        <f aca="false">SUM(X92:X96)</f>
        <v>27041193.8380283</v>
      </c>
      <c r="Y91" s="64" t="n">
        <f aca="false">SUM(Y92:Y96)</f>
        <v>30709214.2608855</v>
      </c>
      <c r="Z91" s="69" t="n">
        <f aca="false">SUM(Z92:Z96)</f>
        <v>1</v>
      </c>
      <c r="AA91" s="102" t="n">
        <f aca="false">Y91/Y97</f>
        <v>0.314438221566354</v>
      </c>
    </row>
    <row r="92" s="29" customFormat="true" ht="15" hidden="false" customHeight="false" outlineLevel="0" collapsed="false">
      <c r="A92" s="103"/>
      <c r="B92" s="104"/>
      <c r="C92" s="105" t="s">
        <v>108</v>
      </c>
      <c r="D92" s="75" t="s">
        <v>109</v>
      </c>
      <c r="E92" s="98" t="n">
        <v>1</v>
      </c>
      <c r="F92" s="99"/>
      <c r="G92" s="87"/>
      <c r="H92" s="88" t="n">
        <f aca="false">ADM!V53*ADM!O10</f>
        <v>3526942.71428571</v>
      </c>
      <c r="I92" s="89" t="n">
        <f aca="false">RESULTADO!E5-H92</f>
        <v>11797708.1888667</v>
      </c>
      <c r="J92" s="81" t="s">
        <v>110</v>
      </c>
      <c r="K92" s="79" t="n">
        <f aca="false">F92*(VLOOKUP(J92,$D$101:$I$117,3,FALSE()))</f>
        <v>0</v>
      </c>
      <c r="L92" s="79" t="n">
        <f aca="false">G92*(VLOOKUP(J92,$D$101:$I$117,5,FALSE()))</f>
        <v>0</v>
      </c>
      <c r="M92" s="79" t="n">
        <f aca="false">H92*(VLOOKUP(J92,$D$101:$I$115,4,FALSE()))</f>
        <v>141077.708571429</v>
      </c>
      <c r="N92" s="80" t="n">
        <f aca="false">I92*(VLOOKUP(J92,$D$101:$I$117,2,FALSE()))</f>
        <v>2973642.93129825</v>
      </c>
      <c r="O92" s="82" t="n">
        <f aca="false">SUM(F92:I92)</f>
        <v>15324650.9031524</v>
      </c>
      <c r="P92" s="83" t="n">
        <f aca="false">F92*E92</f>
        <v>0</v>
      </c>
      <c r="Q92" s="52" t="n">
        <f aca="false">G92*E92</f>
        <v>0</v>
      </c>
      <c r="R92" s="53" t="n">
        <f aca="false">H92*E92</f>
        <v>3526942.71428571</v>
      </c>
      <c r="S92" s="54" t="n">
        <f aca="false">I92*E92</f>
        <v>11797708.1888667</v>
      </c>
      <c r="T92" s="57" t="n">
        <f aca="false">SUM(K92,L92,M92,N92,O92)</f>
        <v>18439371.5430221</v>
      </c>
      <c r="U92" s="55" t="n">
        <f aca="false">(K92+F92)*$E92</f>
        <v>0</v>
      </c>
      <c r="V92" s="52" t="n">
        <f aca="false">(L92+G92)*$E92</f>
        <v>0</v>
      </c>
      <c r="W92" s="53" t="n">
        <f aca="false">(M92+H92)*E92</f>
        <v>3668020.42285714</v>
      </c>
      <c r="X92" s="54" t="n">
        <f aca="false">(N92+I92)*E92</f>
        <v>14771351.1201649</v>
      </c>
      <c r="Y92" s="56" t="n">
        <f aca="false">SUM(U92:X92)</f>
        <v>18439371.5430221</v>
      </c>
      <c r="Z92" s="84" t="n">
        <f aca="false">IF($Y$91&gt;0,Y92/$Y$91,"-")</f>
        <v>0.600450776316619</v>
      </c>
    </row>
    <row r="93" s="29" customFormat="true" ht="15" hidden="false" customHeight="false" outlineLevel="0" collapsed="false">
      <c r="A93" s="106"/>
      <c r="B93" s="107"/>
      <c r="C93" s="108" t="s">
        <v>111</v>
      </c>
      <c r="D93" s="109" t="s">
        <v>109</v>
      </c>
      <c r="E93" s="110" t="n">
        <v>1</v>
      </c>
      <c r="F93" s="111"/>
      <c r="G93" s="112"/>
      <c r="H93" s="113"/>
      <c r="I93" s="114" t="n">
        <f aca="false">RESULTADO!E8-H93</f>
        <v>1505709.85066667</v>
      </c>
      <c r="J93" s="81" t="s">
        <v>110</v>
      </c>
      <c r="K93" s="79" t="n">
        <f aca="false">F93*(VLOOKUP(J93,$D$101:$I$117,3,FALSE()))</f>
        <v>0</v>
      </c>
      <c r="L93" s="79" t="n">
        <f aca="false">G93*(VLOOKUP(J93,$D$101:$I$117,5,FALSE()))</f>
        <v>0</v>
      </c>
      <c r="M93" s="79" t="n">
        <f aca="false">H93*(VLOOKUP(J93,$D$101:$I$115,4,FALSE()))</f>
        <v>0</v>
      </c>
      <c r="N93" s="80" t="n">
        <f aca="false">I93*(VLOOKUP(J93,$D$101:$I$117,2,FALSE()))</f>
        <v>379518.070996737</v>
      </c>
      <c r="O93" s="82" t="n">
        <f aca="false">SUM(F93:I93)</f>
        <v>1505709.85066667</v>
      </c>
      <c r="P93" s="83" t="n">
        <f aca="false">F93*E93</f>
        <v>0</v>
      </c>
      <c r="Q93" s="52" t="n">
        <f aca="false">G93*E93</f>
        <v>0</v>
      </c>
      <c r="R93" s="53" t="n">
        <f aca="false">H93*E93</f>
        <v>0</v>
      </c>
      <c r="S93" s="54" t="n">
        <f aca="false">I93*E93</f>
        <v>1505709.85066667</v>
      </c>
      <c r="T93" s="57" t="n">
        <f aca="false">SUM(K93,L93,M93,N93,O93)</f>
        <v>1885227.9216634</v>
      </c>
      <c r="U93" s="55" t="n">
        <f aca="false">(K93+F93)*$E93</f>
        <v>0</v>
      </c>
      <c r="V93" s="52" t="n">
        <f aca="false">(L93+G93)*$E93</f>
        <v>0</v>
      </c>
      <c r="W93" s="53" t="n">
        <f aca="false">(M93+H93)*E93</f>
        <v>0</v>
      </c>
      <c r="X93" s="54" t="n">
        <f aca="false">(N93+I93)*E93</f>
        <v>1885227.9216634</v>
      </c>
      <c r="Y93" s="56" t="n">
        <f aca="false">SUM(U93:X93)</f>
        <v>1885227.9216634</v>
      </c>
      <c r="Z93" s="84" t="n">
        <f aca="false">IF($Y$91&gt;0,Y93/$Y$91,"-")</f>
        <v>0.061389650208818</v>
      </c>
    </row>
    <row r="94" s="29" customFormat="true" ht="15" hidden="false" customHeight="false" outlineLevel="0" collapsed="false">
      <c r="A94" s="106"/>
      <c r="B94" s="107"/>
      <c r="C94" s="108" t="s">
        <v>112</v>
      </c>
      <c r="D94" s="109" t="s">
        <v>109</v>
      </c>
      <c r="E94" s="110" t="n">
        <v>1</v>
      </c>
      <c r="F94" s="111"/>
      <c r="G94" s="112"/>
      <c r="H94" s="113"/>
      <c r="I94" s="114" t="n">
        <f aca="false">RESULTADO!E6</f>
        <v>1050036.31777778</v>
      </c>
      <c r="J94" s="81" t="s">
        <v>110</v>
      </c>
      <c r="K94" s="79" t="n">
        <f aca="false">F94*(VLOOKUP(J94,$D$101:$I$117,3,FALSE()))</f>
        <v>0</v>
      </c>
      <c r="L94" s="79" t="n">
        <f aca="false">G94*(VLOOKUP(J94,$D$101:$I$117,5,FALSE()))</f>
        <v>0</v>
      </c>
      <c r="M94" s="79" t="n">
        <f aca="false">H94*(VLOOKUP(J94,$D$101:$I$115,4,FALSE()))</f>
        <v>0</v>
      </c>
      <c r="N94" s="80" t="n">
        <f aca="false">I94*(VLOOKUP(J94,$D$101:$I$117,2,FALSE()))</f>
        <v>264664.375824529</v>
      </c>
      <c r="O94" s="82" t="n">
        <f aca="false">SUM(F94:I94)</f>
        <v>1050036.31777778</v>
      </c>
      <c r="P94" s="83" t="n">
        <f aca="false">F94*E94</f>
        <v>0</v>
      </c>
      <c r="Q94" s="52" t="n">
        <f aca="false">G94*E94</f>
        <v>0</v>
      </c>
      <c r="R94" s="53" t="n">
        <f aca="false">H94*E94</f>
        <v>0</v>
      </c>
      <c r="S94" s="54" t="n">
        <f aca="false">I94*E94</f>
        <v>1050036.31777778</v>
      </c>
      <c r="T94" s="57" t="n">
        <f aca="false">SUM(K94,L94,M94,N94,O94)</f>
        <v>1314700.69360231</v>
      </c>
      <c r="U94" s="55" t="n">
        <f aca="false">(K94+F94)*$E94</f>
        <v>0</v>
      </c>
      <c r="V94" s="52" t="n">
        <f aca="false">(L94+G94)*$E94</f>
        <v>0</v>
      </c>
      <c r="W94" s="53" t="n">
        <f aca="false">(M94+H94)*E94</f>
        <v>0</v>
      </c>
      <c r="X94" s="54" t="n">
        <f aca="false">(N94+I94)*E94</f>
        <v>1314700.69360231</v>
      </c>
      <c r="Y94" s="56" t="n">
        <f aca="false">SUM(U94:X94)</f>
        <v>1314700.69360231</v>
      </c>
      <c r="Z94" s="84" t="n">
        <f aca="false">IF($Y$91&gt;0,Y94/$Y$91,"-")</f>
        <v>0.0428112775023635</v>
      </c>
    </row>
    <row r="95" s="29" customFormat="true" ht="15" hidden="false" customHeight="false" outlineLevel="0" collapsed="false">
      <c r="A95" s="106"/>
      <c r="B95" s="107"/>
      <c r="C95" s="108" t="s">
        <v>113</v>
      </c>
      <c r="D95" s="109" t="s">
        <v>109</v>
      </c>
      <c r="E95" s="110" t="n">
        <v>1</v>
      </c>
      <c r="F95" s="111"/>
      <c r="G95" s="112"/>
      <c r="H95" s="113"/>
      <c r="I95" s="114" t="n">
        <f aca="false">RESULTADO!E7-H95</f>
        <v>978851.177777778</v>
      </c>
      <c r="J95" s="81" t="s">
        <v>110</v>
      </c>
      <c r="K95" s="79" t="n">
        <f aca="false">F95*(VLOOKUP(J95,$D$101:$I$117,3,FALSE()))</f>
        <v>0</v>
      </c>
      <c r="L95" s="79" t="n">
        <f aca="false">G95*(VLOOKUP(J95,$D$101:$I$117,5,FALSE()))</f>
        <v>0</v>
      </c>
      <c r="M95" s="79" t="n">
        <f aca="false">H95*(VLOOKUP(J95,$D$101:$I$115,4,FALSE()))</f>
        <v>0</v>
      </c>
      <c r="N95" s="80" t="n">
        <f aca="false">I95*(VLOOKUP(J95,$D$101:$I$117,2,FALSE()))</f>
        <v>246721.976759749</v>
      </c>
      <c r="O95" s="82" t="n">
        <f aca="false">SUM(F95:I95)</f>
        <v>978851.177777778</v>
      </c>
      <c r="P95" s="83" t="n">
        <f aca="false">F95*E95</f>
        <v>0</v>
      </c>
      <c r="Q95" s="52" t="n">
        <f aca="false">G95*E95</f>
        <v>0</v>
      </c>
      <c r="R95" s="53" t="n">
        <f aca="false">H95*E95</f>
        <v>0</v>
      </c>
      <c r="S95" s="54" t="n">
        <f aca="false">I95*E95</f>
        <v>978851.177777778</v>
      </c>
      <c r="T95" s="57" t="n">
        <f aca="false">SUM(K95,L95,M95,N95,O95)</f>
        <v>1225573.15453753</v>
      </c>
      <c r="U95" s="55" t="n">
        <f aca="false">(K95+F95)*$E95</f>
        <v>0</v>
      </c>
      <c r="V95" s="52" t="n">
        <f aca="false">(L95+G95)*$E95</f>
        <v>0</v>
      </c>
      <c r="W95" s="53" t="n">
        <f aca="false">(M95+H95)*E95</f>
        <v>0</v>
      </c>
      <c r="X95" s="54" t="n">
        <f aca="false">(N95+I95)*E95</f>
        <v>1225573.15453753</v>
      </c>
      <c r="Y95" s="56" t="n">
        <f aca="false">SUM(U95:X95)</f>
        <v>1225573.15453753</v>
      </c>
      <c r="Z95" s="84" t="n">
        <f aca="false">IF($Y$91&gt;0,Y95/$Y$91,"-")</f>
        <v>0.0399089714287658</v>
      </c>
    </row>
    <row r="96" customFormat="false" ht="15" hidden="false" customHeight="false" outlineLevel="0" collapsed="false">
      <c r="B96" s="115"/>
      <c r="C96" s="116" t="s">
        <v>114</v>
      </c>
      <c r="D96" s="117" t="s">
        <v>109</v>
      </c>
      <c r="E96" s="118" t="n">
        <v>1</v>
      </c>
      <c r="F96" s="119"/>
      <c r="G96" s="120"/>
      <c r="H96" s="121"/>
      <c r="I96" s="122" t="n">
        <f aca="false">RESULTADO!E9</f>
        <v>6265184.86266667</v>
      </c>
      <c r="J96" s="81" t="s">
        <v>110</v>
      </c>
      <c r="K96" s="79" t="n">
        <f aca="false">F96*(VLOOKUP(J96,$D$101:$I$117,3,FALSE()))</f>
        <v>0</v>
      </c>
      <c r="L96" s="79" t="n">
        <f aca="false">G96*(VLOOKUP(J96,$D$101:$I$117,5,FALSE()))</f>
        <v>0</v>
      </c>
      <c r="M96" s="79" t="n">
        <f aca="false">H96*(VLOOKUP(J96,$D$101:$I$115,4,FALSE()))</f>
        <v>0</v>
      </c>
      <c r="N96" s="80" t="n">
        <f aca="false">I96*(VLOOKUP(J96,$D$101:$I$117,2,FALSE()))</f>
        <v>1579156.0853935</v>
      </c>
      <c r="O96" s="82" t="n">
        <f aca="false">SUM(F96:I96)</f>
        <v>6265184.86266667</v>
      </c>
      <c r="P96" s="83" t="n">
        <f aca="false">F96*E96</f>
        <v>0</v>
      </c>
      <c r="Q96" s="52" t="n">
        <f aca="false">G96*E96</f>
        <v>0</v>
      </c>
      <c r="R96" s="53" t="n">
        <f aca="false">H96*E96</f>
        <v>0</v>
      </c>
      <c r="S96" s="54" t="n">
        <f aca="false">I96*E96</f>
        <v>6265184.86266667</v>
      </c>
      <c r="T96" s="57" t="n">
        <f aca="false">SUM(K96,L96,M96,N96,O96)</f>
        <v>7844340.94806017</v>
      </c>
      <c r="U96" s="55" t="n">
        <f aca="false">(K96+F96)*$E96</f>
        <v>0</v>
      </c>
      <c r="V96" s="52" t="n">
        <f aca="false">(L96+G96)*$E96</f>
        <v>0</v>
      </c>
      <c r="W96" s="53" t="n">
        <f aca="false">(M96+H96)*E96</f>
        <v>0</v>
      </c>
      <c r="X96" s="54" t="n">
        <f aca="false">(N96+I96)*E96</f>
        <v>7844340.94806017</v>
      </c>
      <c r="Y96" s="56" t="n">
        <f aca="false">SUM(U96:X96)</f>
        <v>7844340.94806017</v>
      </c>
      <c r="Z96" s="84" t="n">
        <f aca="false">IF($Y$91&gt;0,Y96/$Y$91,"-")</f>
        <v>0.255439324543434</v>
      </c>
    </row>
    <row r="97" customFormat="false" ht="15" hidden="false" customHeight="false" outlineLevel="0" collapsed="false">
      <c r="B97" s="123"/>
      <c r="C97" s="124"/>
      <c r="D97" s="125"/>
      <c r="E97" s="126"/>
      <c r="F97" s="125"/>
      <c r="G97" s="127"/>
      <c r="H97" s="127"/>
      <c r="I97" s="127"/>
      <c r="J97" s="127"/>
      <c r="K97" s="125"/>
      <c r="L97" s="127"/>
      <c r="M97" s="127"/>
      <c r="N97" s="127"/>
      <c r="O97" s="127"/>
      <c r="P97" s="127" t="n">
        <f aca="false">SUM(P11,P91)</f>
        <v>6851753.24208929</v>
      </c>
      <c r="Q97" s="127" t="n">
        <f aca="false">SUM(Q11,Q91)</f>
        <v>7705151.29665083</v>
      </c>
      <c r="R97" s="127" t="n">
        <f aca="false">SUM(R11,R91)</f>
        <v>33299027.9819877</v>
      </c>
      <c r="S97" s="127" t="n">
        <f aca="false">SUM(S11,S91)</f>
        <v>36271575.3543191</v>
      </c>
      <c r="T97" s="127"/>
      <c r="U97" s="127" t="n">
        <f aca="false">SUM(U11,U91)</f>
        <v>8905565.13786231</v>
      </c>
      <c r="V97" s="127" t="n">
        <f aca="false">SUM(V11,V91)</f>
        <v>8013357.34851687</v>
      </c>
      <c r="W97" s="127" t="n">
        <f aca="false">SUM(W11,W91)</f>
        <v>34630989.1012672</v>
      </c>
      <c r="X97" s="127" t="n">
        <f aca="false">SUM(X11,X91)</f>
        <v>46113833.3219561</v>
      </c>
      <c r="Y97" s="127" t="n">
        <f aca="false">SUM(Y11,Y91)</f>
        <v>97663744.9096025</v>
      </c>
      <c r="Z97" s="128"/>
    </row>
    <row r="98" customFormat="false" ht="15" hidden="false" customHeight="false" outlineLevel="0" collapsed="false">
      <c r="B98" s="123"/>
      <c r="C98" s="125"/>
      <c r="D98" s="125"/>
      <c r="E98" s="126"/>
      <c r="F98" s="125"/>
      <c r="G98" s="125"/>
      <c r="H98" s="125"/>
      <c r="I98" s="125"/>
      <c r="J98" s="125"/>
      <c r="K98" s="125"/>
      <c r="L98" s="125"/>
      <c r="M98" s="125"/>
      <c r="N98" s="125"/>
      <c r="O98" s="125"/>
      <c r="P98" s="125"/>
      <c r="Q98" s="125"/>
      <c r="R98" s="129"/>
      <c r="S98" s="125"/>
      <c r="T98" s="127"/>
      <c r="U98" s="127"/>
      <c r="V98" s="127"/>
      <c r="W98" s="125"/>
      <c r="X98" s="125"/>
      <c r="Y98" s="125"/>
      <c r="Z98" s="128"/>
    </row>
    <row r="99" customFormat="false" ht="15.75" hidden="false" customHeight="true" outlineLevel="0" collapsed="false">
      <c r="B99" s="123"/>
      <c r="C99" s="125"/>
      <c r="D99" s="125"/>
      <c r="E99" s="126"/>
      <c r="F99" s="125"/>
      <c r="G99" s="125"/>
      <c r="H99" s="125"/>
      <c r="I99" s="130"/>
      <c r="J99" s="130"/>
      <c r="K99" s="130"/>
      <c r="L99" s="130"/>
      <c r="M99" s="130"/>
      <c r="N99" s="130"/>
      <c r="O99" s="130"/>
      <c r="P99" s="130"/>
      <c r="Q99" s="130"/>
      <c r="R99" s="130"/>
      <c r="S99" s="130"/>
      <c r="T99" s="130"/>
      <c r="U99" s="130"/>
      <c r="V99" s="130"/>
      <c r="W99" s="130"/>
      <c r="X99" s="130"/>
      <c r="Y99" s="130"/>
      <c r="Z99" s="131"/>
    </row>
    <row r="100" customFormat="false" ht="15" hidden="false" customHeight="true" outlineLevel="0" collapsed="false">
      <c r="B100" s="132" t="s">
        <v>115</v>
      </c>
      <c r="C100" s="133" t="s">
        <v>116</v>
      </c>
      <c r="D100" s="133" t="s">
        <v>117</v>
      </c>
      <c r="E100" s="134" t="s">
        <v>21</v>
      </c>
      <c r="F100" s="134" t="s">
        <v>118</v>
      </c>
      <c r="G100" s="134" t="s">
        <v>20</v>
      </c>
      <c r="H100" s="135" t="s">
        <v>19</v>
      </c>
      <c r="I100" s="136"/>
      <c r="J100" s="136"/>
      <c r="K100" s="136"/>
      <c r="L100" s="136"/>
      <c r="M100" s="136"/>
      <c r="N100" s="136"/>
      <c r="O100" s="136"/>
      <c r="P100" s="136"/>
      <c r="Q100" s="136"/>
      <c r="R100" s="136"/>
      <c r="S100" s="136"/>
      <c r="T100" s="136"/>
      <c r="U100" s="136"/>
      <c r="V100" s="137"/>
      <c r="W100" s="137"/>
      <c r="X100" s="137"/>
      <c r="Y100" s="138"/>
      <c r="Z100" s="137"/>
    </row>
    <row r="101" customFormat="false" ht="14.25" hidden="false" customHeight="true" outlineLevel="0" collapsed="false">
      <c r="B101" s="132"/>
      <c r="C101" s="139" t="s">
        <v>119</v>
      </c>
      <c r="D101" s="140" t="s">
        <v>120</v>
      </c>
      <c r="E101" s="141" t="n">
        <f aca="false">BDI!$C$16</f>
        <v>0.299749833831838</v>
      </c>
      <c r="F101" s="141" t="n">
        <f aca="false">BDI!$K$16</f>
        <v>0.299749833831838</v>
      </c>
      <c r="G101" s="142" t="n">
        <f aca="false">BDI!$S$16</f>
        <v>0.04</v>
      </c>
      <c r="H101" s="143" t="n">
        <f aca="false">BDI!$G$16</f>
        <v>0.04</v>
      </c>
      <c r="I101" s="136"/>
      <c r="J101" s="136"/>
      <c r="K101" s="136"/>
      <c r="L101" s="136"/>
      <c r="M101" s="136"/>
      <c r="N101" s="136"/>
      <c r="O101" s="136"/>
      <c r="P101" s="136"/>
      <c r="Q101" s="136"/>
      <c r="R101" s="136"/>
      <c r="S101" s="136"/>
      <c r="T101" s="136"/>
      <c r="U101" s="136"/>
      <c r="V101" s="137"/>
      <c r="W101" s="137"/>
      <c r="X101" s="138"/>
      <c r="Y101" s="136"/>
      <c r="Z101" s="137"/>
    </row>
    <row r="102" customFormat="false" ht="15" hidden="false" customHeight="true" outlineLevel="0" collapsed="false">
      <c r="B102" s="132"/>
      <c r="C102" s="139" t="s">
        <v>121</v>
      </c>
      <c r="D102" s="140" t="s">
        <v>29</v>
      </c>
      <c r="E102" s="141" t="n">
        <f aca="false">BDI!$C$16</f>
        <v>0.299749833831838</v>
      </c>
      <c r="F102" s="141" t="n">
        <f aca="false">BDI!$K$16</f>
        <v>0.299749833831838</v>
      </c>
      <c r="G102" s="142" t="n">
        <f aca="false">BDI!$S$16</f>
        <v>0.04</v>
      </c>
      <c r="H102" s="143" t="n">
        <f aca="false">BDI!$G$16</f>
        <v>0.04</v>
      </c>
      <c r="I102" s="136"/>
      <c r="J102" s="136"/>
      <c r="K102" s="136"/>
      <c r="L102" s="144"/>
      <c r="M102" s="136"/>
      <c r="N102" s="145"/>
      <c r="O102" s="136"/>
      <c r="P102" s="136"/>
      <c r="Q102" s="136"/>
      <c r="R102" s="136"/>
      <c r="S102" s="136"/>
      <c r="T102" s="136"/>
      <c r="U102" s="136"/>
      <c r="V102" s="137"/>
      <c r="W102" s="137"/>
      <c r="X102" s="137"/>
      <c r="Y102" s="136" t="n">
        <f aca="false">Y97-Y91</f>
        <v>66954530.648717</v>
      </c>
      <c r="Z102" s="137"/>
    </row>
    <row r="103" customFormat="false" ht="14.25" hidden="false" customHeight="true" outlineLevel="0" collapsed="false">
      <c r="B103" s="132"/>
      <c r="C103" s="139" t="s">
        <v>122</v>
      </c>
      <c r="D103" s="140" t="s">
        <v>123</v>
      </c>
      <c r="E103" s="141" t="n">
        <f aca="false">BDI!$C$16</f>
        <v>0.299749833831838</v>
      </c>
      <c r="F103" s="141" t="n">
        <f aca="false">BDI!$K$16</f>
        <v>0.299749833831838</v>
      </c>
      <c r="G103" s="142" t="n">
        <f aca="false">BDI!$S$16</f>
        <v>0.04</v>
      </c>
      <c r="H103" s="143" t="n">
        <f aca="false">BDI!$G$16</f>
        <v>0.04</v>
      </c>
      <c r="I103" s="136"/>
      <c r="J103" s="136"/>
      <c r="K103" s="136"/>
      <c r="L103" s="136"/>
      <c r="M103" s="136"/>
      <c r="N103" s="136"/>
      <c r="O103" s="136"/>
      <c r="P103" s="136"/>
      <c r="Q103" s="136"/>
      <c r="R103" s="136"/>
      <c r="S103" s="136"/>
      <c r="T103" s="136"/>
      <c r="U103" s="136"/>
      <c r="V103" s="137"/>
      <c r="W103" s="137"/>
      <c r="X103" s="137"/>
      <c r="Y103" s="136"/>
      <c r="Z103" s="137"/>
    </row>
    <row r="104" customFormat="false" ht="14.25" hidden="false" customHeight="true" outlineLevel="0" collapsed="false">
      <c r="B104" s="132"/>
      <c r="C104" s="139" t="s">
        <v>124</v>
      </c>
      <c r="D104" s="140" t="s">
        <v>125</v>
      </c>
      <c r="E104" s="141" t="n">
        <f aca="false">BDI!$C$16</f>
        <v>0.299749833831838</v>
      </c>
      <c r="F104" s="141" t="n">
        <f aca="false">BDI!$K$16</f>
        <v>0.299749833831838</v>
      </c>
      <c r="G104" s="142" t="n">
        <f aca="false">BDI!$S$16</f>
        <v>0.04</v>
      </c>
      <c r="H104" s="143" t="n">
        <f aca="false">BDI!$G$16</f>
        <v>0.04</v>
      </c>
      <c r="I104" s="136"/>
      <c r="J104" s="136"/>
      <c r="K104" s="136"/>
      <c r="L104" s="136"/>
      <c r="M104" s="136"/>
      <c r="N104" s="136"/>
      <c r="O104" s="136"/>
      <c r="P104" s="136"/>
      <c r="Q104" s="136"/>
      <c r="R104" s="136"/>
      <c r="S104" s="136"/>
      <c r="T104" s="136"/>
      <c r="U104" s="136"/>
      <c r="V104" s="138"/>
      <c r="W104" s="137"/>
      <c r="X104" s="137"/>
      <c r="Y104" s="146"/>
      <c r="Z104" s="137"/>
    </row>
    <row r="105" customFormat="false" ht="14.25" hidden="false" customHeight="true" outlineLevel="0" collapsed="false">
      <c r="B105" s="132"/>
      <c r="C105" s="139" t="s">
        <v>126</v>
      </c>
      <c r="D105" s="140" t="s">
        <v>127</v>
      </c>
      <c r="E105" s="141" t="n">
        <f aca="false">BDI!$C$16</f>
        <v>0.299749833831838</v>
      </c>
      <c r="F105" s="141" t="n">
        <f aca="false">BDI!$K$16</f>
        <v>0.299749833831838</v>
      </c>
      <c r="G105" s="142" t="n">
        <f aca="false">BDI!$S$16</f>
        <v>0.04</v>
      </c>
      <c r="H105" s="143" t="n">
        <f aca="false">BDI!$G$16</f>
        <v>0.04</v>
      </c>
      <c r="I105" s="136"/>
      <c r="J105" s="136"/>
      <c r="K105" s="136"/>
      <c r="L105" s="136"/>
      <c r="M105" s="136"/>
      <c r="N105" s="136"/>
      <c r="O105" s="136"/>
      <c r="P105" s="136"/>
      <c r="Q105" s="136"/>
      <c r="R105" s="136"/>
      <c r="S105" s="136"/>
      <c r="T105" s="136"/>
      <c r="U105" s="136"/>
      <c r="V105" s="137"/>
      <c r="W105" s="137"/>
      <c r="X105" s="137"/>
      <c r="Y105" s="138"/>
      <c r="Z105" s="137"/>
    </row>
    <row r="106" customFormat="false" ht="15" hidden="false" customHeight="false" outlineLevel="0" collapsed="false">
      <c r="B106" s="132"/>
      <c r="C106" s="139" t="s">
        <v>128</v>
      </c>
      <c r="D106" s="140" t="s">
        <v>129</v>
      </c>
      <c r="E106" s="141" t="n">
        <f aca="false">BDI!$C$16</f>
        <v>0.299749833831838</v>
      </c>
      <c r="F106" s="141" t="n">
        <f aca="false">BDI!$K$16</f>
        <v>0.299749833831838</v>
      </c>
      <c r="G106" s="142" t="n">
        <f aca="false">BDI!$S$16</f>
        <v>0.04</v>
      </c>
      <c r="H106" s="143" t="n">
        <f aca="false">BDI!$G$16</f>
        <v>0.04</v>
      </c>
      <c r="I106" s="136"/>
      <c r="J106" s="136"/>
      <c r="K106" s="136"/>
      <c r="L106" s="136"/>
      <c r="M106" s="136"/>
      <c r="N106" s="136"/>
      <c r="O106" s="136"/>
      <c r="P106" s="136"/>
      <c r="Q106" s="136"/>
      <c r="R106" s="136"/>
      <c r="S106" s="136"/>
      <c r="T106" s="136"/>
      <c r="U106" s="136"/>
      <c r="V106" s="137"/>
      <c r="W106" s="137"/>
      <c r="X106" s="137"/>
    </row>
    <row r="107" customFormat="false" ht="14.25" hidden="false" customHeight="true" outlineLevel="0" collapsed="false">
      <c r="B107" s="132"/>
      <c r="C107" s="147" t="s">
        <v>130</v>
      </c>
      <c r="D107" s="75" t="s">
        <v>110</v>
      </c>
      <c r="E107" s="141" t="n">
        <f aca="false">BDI!$O$16</f>
        <v>0.25205259222333</v>
      </c>
      <c r="F107" s="141" t="n">
        <f aca="false">BDI!$O$16</f>
        <v>0.25205259222333</v>
      </c>
      <c r="G107" s="142" t="n">
        <f aca="false">BDI!$S$16</f>
        <v>0.04</v>
      </c>
      <c r="H107" s="143" t="n">
        <f aca="false">BDI!$G$16</f>
        <v>0.04</v>
      </c>
      <c r="L107" s="136"/>
      <c r="M107" s="136"/>
      <c r="N107" s="136"/>
      <c r="O107" s="136"/>
      <c r="P107" s="136"/>
      <c r="Q107" s="136"/>
      <c r="V107" s="1"/>
      <c r="X107" s="148"/>
    </row>
    <row r="108" customFormat="false" ht="14.25" hidden="false" customHeight="true" outlineLevel="0" collapsed="false">
      <c r="B108" s="132"/>
      <c r="C108" s="147" t="s">
        <v>131</v>
      </c>
      <c r="D108" s="75" t="s">
        <v>132</v>
      </c>
      <c r="E108" s="141" t="n">
        <f aca="false">E106</f>
        <v>0.299749833831838</v>
      </c>
      <c r="F108" s="141" t="n">
        <f aca="false">F106</f>
        <v>0.299749833831838</v>
      </c>
      <c r="G108" s="142" t="n">
        <f aca="false">BDI!$S$16</f>
        <v>0.04</v>
      </c>
      <c r="H108" s="143" t="n">
        <f aca="false">BDI!$G$16</f>
        <v>0.04</v>
      </c>
      <c r="L108" s="136"/>
      <c r="M108" s="136"/>
      <c r="N108" s="136"/>
      <c r="O108" s="136"/>
      <c r="P108" s="136"/>
      <c r="Q108" s="136"/>
      <c r="V108" s="1"/>
    </row>
    <row r="109" customFormat="false" ht="14.25" hidden="false" customHeight="true" outlineLevel="0" collapsed="false">
      <c r="B109" s="132"/>
      <c r="C109" s="149" t="s">
        <v>133</v>
      </c>
      <c r="D109" s="117" t="s">
        <v>134</v>
      </c>
      <c r="E109" s="150" t="n">
        <f aca="false">BDI!$C$16</f>
        <v>0.299749833831838</v>
      </c>
      <c r="F109" s="150" t="n">
        <f aca="false">BDI!$K$16</f>
        <v>0.299749833831838</v>
      </c>
      <c r="G109" s="151" t="n">
        <f aca="false">BDI!$S$16</f>
        <v>0.04</v>
      </c>
      <c r="H109" s="152" t="n">
        <f aca="false">BDI!$G$16</f>
        <v>0.04</v>
      </c>
      <c r="L109" s="136"/>
      <c r="M109" s="136"/>
      <c r="N109" s="136"/>
      <c r="O109" s="136"/>
      <c r="P109" s="136"/>
      <c r="Q109" s="136"/>
      <c r="V109" s="1"/>
    </row>
  </sheetData>
  <autoFilter ref="B6:C109"/>
  <mergeCells count="19">
    <mergeCell ref="H1:P1"/>
    <mergeCell ref="C2:C3"/>
    <mergeCell ref="E2:Z2"/>
    <mergeCell ref="E3:Z3"/>
    <mergeCell ref="E4:Z4"/>
    <mergeCell ref="D5:Z5"/>
    <mergeCell ref="A6:A7"/>
    <mergeCell ref="B6:B8"/>
    <mergeCell ref="C6:C8"/>
    <mergeCell ref="D6:D8"/>
    <mergeCell ref="E6:E8"/>
    <mergeCell ref="F6:Y6"/>
    <mergeCell ref="Z6:Z8"/>
    <mergeCell ref="F7:I7"/>
    <mergeCell ref="J7:N7"/>
    <mergeCell ref="P7:S7"/>
    <mergeCell ref="U7:X7"/>
    <mergeCell ref="Y7:Y8"/>
    <mergeCell ref="B100:B109"/>
  </mergeCells>
  <dataValidations count="1">
    <dataValidation allowBlank="true" errorStyle="stop" operator="between" showDropDown="false" showErrorMessage="true" showInputMessage="true" sqref="J12:J96" type="list">
      <formula1>$D$101:$D$115</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37" fitToWidth="1" fitToHeight="1" pageOrder="downThenOver" orientation="landscape" blackAndWhite="false" draft="false" cellComments="none" horizontalDpi="300" verticalDpi="300" copies="1"/>
  <headerFooter differentFirst="false" differentOddEven="false">
    <oddHeader/>
    <oddFooter/>
  </headerFooter>
  <colBreaks count="1" manualBreakCount="1">
    <brk id="1" man="true" max="65535" min="0"/>
  </col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true"/>
  </sheetPr>
  <dimension ref="A1:HK835"/>
  <sheetViews>
    <sheetView showFormulas="false" showGridLines="true" showRowColHeaders="true" showZeros="true" rightToLeft="false" tabSelected="false" showOutlineSymbols="true" defaultGridColor="true" view="normal" topLeftCell="A1" colorId="64" zoomScale="60" zoomScaleNormal="60" zoomScalePageLayoutView="80" workbookViewId="0">
      <pane xSplit="10" ySplit="8" topLeftCell="K9" activePane="bottomRight" state="frozen"/>
      <selection pane="topLeft" activeCell="A1" activeCellId="0" sqref="A1"/>
      <selection pane="topRight" activeCell="K1" activeCellId="0" sqref="K1"/>
      <selection pane="bottomLeft" activeCell="A9" activeCellId="0" sqref="A9"/>
      <selection pane="bottomRight" activeCell="G10" activeCellId="0" sqref="G10"/>
    </sheetView>
  </sheetViews>
  <sheetFormatPr defaultColWidth="9.1484375" defaultRowHeight="12.75" customHeight="false" zeroHeight="false" outlineLevelRow="0" outlineLevelCol="0"/>
  <cols>
    <col collapsed="false" customWidth="true" hidden="false" outlineLevel="0" max="1" min="1" style="153" width="7.42"/>
    <col collapsed="false" customWidth="true" hidden="false" outlineLevel="0" max="2" min="2" style="153" width="41.15"/>
    <col collapsed="false" customWidth="true" hidden="false" outlineLevel="0" max="3" min="3" style="153" width="12.42"/>
    <col collapsed="false" customWidth="true" hidden="false" outlineLevel="0" max="4" min="4" style="153" width="20.85"/>
    <col collapsed="false" customWidth="true" hidden="true" outlineLevel="0" max="5" min="5" style="153" width="25.85"/>
    <col collapsed="false" customWidth="true" hidden="false" outlineLevel="0" max="6" min="6" style="153" width="16"/>
    <col collapsed="false" customWidth="true" hidden="false" outlineLevel="0" max="7" min="7" style="153" width="12.42"/>
    <col collapsed="false" customWidth="true" hidden="true" outlineLevel="0" max="8" min="8" style="153" width="12.42"/>
    <col collapsed="false" customWidth="true" hidden="true" outlineLevel="0" max="9" min="9" style="153" width="11.71"/>
    <col collapsed="false" customWidth="true" hidden="true" outlineLevel="0" max="10" min="10" style="153" width="13.86"/>
    <col collapsed="false" customWidth="true" hidden="false" outlineLevel="0" max="11" min="11" style="153" width="30.29"/>
    <col collapsed="false" customWidth="true" hidden="true" outlineLevel="0" max="13" min="12" style="153" width="10.29"/>
    <col collapsed="false" customWidth="true" hidden="true" outlineLevel="0" max="15" min="14" style="153" width="10"/>
    <col collapsed="false" customWidth="true" hidden="true" outlineLevel="0" max="16" min="16" style="153" width="9.71"/>
    <col collapsed="false" customWidth="true" hidden="true" outlineLevel="0" max="19" min="17" style="153" width="10.29"/>
    <col collapsed="false" customWidth="true" hidden="true" outlineLevel="0" max="20" min="20" style="153" width="10"/>
    <col collapsed="false" customWidth="true" hidden="true" outlineLevel="0" max="21" min="21" style="153" width="10.71"/>
    <col collapsed="false" customWidth="true" hidden="true" outlineLevel="0" max="22" min="22" style="153" width="10.57"/>
    <col collapsed="false" customWidth="true" hidden="true" outlineLevel="0" max="24" min="23" style="153" width="10.29"/>
    <col collapsed="false" customWidth="true" hidden="true" outlineLevel="0" max="25" min="25" style="153" width="10.71"/>
    <col collapsed="false" customWidth="true" hidden="true" outlineLevel="0" max="26" min="26" style="153" width="10.29"/>
    <col collapsed="false" customWidth="true" hidden="true" outlineLevel="0" max="27" min="27" style="153" width="10.57"/>
    <col collapsed="false" customWidth="true" hidden="true" outlineLevel="0" max="29" min="28" style="153" width="10.71"/>
    <col collapsed="false" customWidth="true" hidden="true" outlineLevel="0" max="30" min="30" style="153" width="10.57"/>
    <col collapsed="false" customWidth="true" hidden="true" outlineLevel="0" max="32" min="31" style="153" width="10.29"/>
    <col collapsed="false" customWidth="true" hidden="true" outlineLevel="0" max="33" min="33" style="153" width="10.71"/>
    <col collapsed="false" customWidth="true" hidden="true" outlineLevel="0" max="34" min="34" style="153" width="12"/>
    <col collapsed="false" customWidth="true" hidden="true" outlineLevel="0" max="35" min="35" style="153" width="10.57"/>
    <col collapsed="false" customWidth="true" hidden="true" outlineLevel="0" max="38" min="36" style="153" width="10.71"/>
    <col collapsed="false" customWidth="true" hidden="true" outlineLevel="0" max="39" min="39" style="153" width="10.29"/>
    <col collapsed="false" customWidth="true" hidden="true" outlineLevel="0" max="40" min="40" style="153" width="10"/>
    <col collapsed="false" customWidth="true" hidden="true" outlineLevel="0" max="41" min="41" style="153" width="10.14"/>
    <col collapsed="false" customWidth="true" hidden="false" outlineLevel="0" max="42" min="42" style="153" width="12"/>
    <col collapsed="false" customWidth="true" hidden="false" outlineLevel="0" max="43" min="43" style="153" width="10.71"/>
    <col collapsed="false" customWidth="true" hidden="false" outlineLevel="0" max="45" min="44" style="153" width="11.14"/>
    <col collapsed="false" customWidth="true" hidden="false" outlineLevel="0" max="46" min="46" style="153" width="10.57"/>
    <col collapsed="false" customWidth="true" hidden="false" outlineLevel="0" max="47" min="47" style="153" width="10.29"/>
    <col collapsed="false" customWidth="true" hidden="false" outlineLevel="0" max="48" min="48" style="153" width="10.57"/>
    <col collapsed="false" customWidth="true" hidden="false" outlineLevel="0" max="49" min="49" style="153" width="10"/>
    <col collapsed="false" customWidth="true" hidden="false" outlineLevel="0" max="50" min="50" style="153" width="10.14"/>
    <col collapsed="false" customWidth="true" hidden="false" outlineLevel="0" max="56" min="51" style="153" width="10.57"/>
    <col collapsed="false" customWidth="true" hidden="false" outlineLevel="0" max="59" min="57" style="153" width="10.29"/>
    <col collapsed="false" customWidth="true" hidden="false" outlineLevel="0" max="61" min="60" style="153" width="10.71"/>
    <col collapsed="false" customWidth="true" hidden="false" outlineLevel="0" max="63" min="62" style="153" width="10.57"/>
    <col collapsed="false" customWidth="true" hidden="false" outlineLevel="0" max="64" min="64" style="153" width="12.86"/>
    <col collapsed="false" customWidth="true" hidden="false" outlineLevel="0" max="65" min="65" style="153" width="10.14"/>
    <col collapsed="false" customWidth="true" hidden="false" outlineLevel="0" max="66" min="66" style="153" width="9.71"/>
    <col collapsed="false" customWidth="true" hidden="false" outlineLevel="0" max="67" min="67" style="153" width="11.14"/>
    <col collapsed="false" customWidth="true" hidden="false" outlineLevel="0" max="68" min="68" style="153" width="15.42"/>
    <col collapsed="false" customWidth="true" hidden="false" outlineLevel="0" max="69" min="69" style="153" width="10.57"/>
    <col collapsed="false" customWidth="true" hidden="false" outlineLevel="0" max="70" min="70" style="153" width="10.29"/>
    <col collapsed="false" customWidth="true" hidden="false" outlineLevel="0" max="71" min="71" style="153" width="12"/>
    <col collapsed="false" customWidth="true" hidden="false" outlineLevel="0" max="72" min="72" style="153" width="11.71"/>
    <col collapsed="false" customWidth="true" hidden="false" outlineLevel="0" max="73" min="73" style="153" width="10.57"/>
    <col collapsed="false" customWidth="true" hidden="false" outlineLevel="0" max="74" min="74" style="153" width="9.86"/>
    <col collapsed="false" customWidth="true" hidden="false" outlineLevel="0" max="75" min="75" style="153" width="10.29"/>
    <col collapsed="false" customWidth="true" hidden="false" outlineLevel="0" max="76" min="76" style="153" width="10.14"/>
    <col collapsed="false" customWidth="true" hidden="false" outlineLevel="0" max="77" min="77" style="153" width="10.29"/>
    <col collapsed="false" customWidth="true" hidden="false" outlineLevel="0" max="80" min="78" style="153" width="10.71"/>
    <col collapsed="false" customWidth="true" hidden="false" outlineLevel="0" max="82" min="81" style="153" width="10.57"/>
    <col collapsed="false" customWidth="true" hidden="false" outlineLevel="0" max="83" min="83" style="153" width="10.14"/>
    <col collapsed="false" customWidth="true" hidden="false" outlineLevel="0" max="84" min="84" style="153" width="13.57"/>
    <col collapsed="false" customWidth="true" hidden="false" outlineLevel="0" max="85" min="85" style="153" width="12.29"/>
    <col collapsed="false" customWidth="true" hidden="false" outlineLevel="0" max="86" min="86" style="153" width="10.57"/>
    <col collapsed="false" customWidth="true" hidden="false" outlineLevel="0" max="87" min="87" style="153" width="12.15"/>
    <col collapsed="false" customWidth="true" hidden="false" outlineLevel="0" max="88" min="88" style="153" width="10.57"/>
    <col collapsed="false" customWidth="true" hidden="false" outlineLevel="0" max="90" min="89" style="153" width="10.14"/>
    <col collapsed="false" customWidth="true" hidden="false" outlineLevel="0" max="91" min="91" style="153" width="9.86"/>
    <col collapsed="false" customWidth="true" hidden="false" outlineLevel="0" max="92" min="92" style="153" width="11"/>
    <col collapsed="false" customWidth="true" hidden="false" outlineLevel="0" max="93" min="93" style="153" width="11.57"/>
    <col collapsed="false" customWidth="true" hidden="false" outlineLevel="0" max="94" min="94" style="153" width="10.57"/>
    <col collapsed="false" customWidth="true" hidden="false" outlineLevel="0" max="95" min="95" style="153" width="10.14"/>
    <col collapsed="false" customWidth="true" hidden="false" outlineLevel="0" max="96" min="96" style="153" width="11.71"/>
    <col collapsed="false" customWidth="true" hidden="false" outlineLevel="0" max="97" min="97" style="153" width="9.86"/>
    <col collapsed="false" customWidth="true" hidden="false" outlineLevel="0" max="98" min="98" style="153" width="13.42"/>
    <col collapsed="false" customWidth="true" hidden="false" outlineLevel="0" max="99" min="99" style="153" width="10.57"/>
    <col collapsed="false" customWidth="true" hidden="false" outlineLevel="0" max="100" min="100" style="153" width="9.42"/>
    <col collapsed="false" customWidth="true" hidden="false" outlineLevel="0" max="102" min="101" style="153" width="9.86"/>
    <col collapsed="false" customWidth="true" hidden="false" outlineLevel="0" max="103" min="103" style="153" width="11.29"/>
    <col collapsed="false" customWidth="true" hidden="false" outlineLevel="0" max="104" min="104" style="153" width="9.71"/>
    <col collapsed="false" customWidth="true" hidden="false" outlineLevel="0" max="105" min="105" style="153" width="9.86"/>
    <col collapsed="false" customWidth="true" hidden="false" outlineLevel="0" max="106" min="106" style="153" width="10.57"/>
    <col collapsed="false" customWidth="true" hidden="false" outlineLevel="0" max="109" min="107" style="153" width="9.86"/>
    <col collapsed="false" customWidth="true" hidden="false" outlineLevel="0" max="111" min="110" style="153" width="10.14"/>
    <col collapsed="false" customWidth="true" hidden="false" outlineLevel="0" max="112" min="112" style="153" width="12.71"/>
    <col collapsed="false" customWidth="true" hidden="false" outlineLevel="0" max="113" min="113" style="153" width="10.14"/>
    <col collapsed="false" customWidth="true" hidden="false" outlineLevel="0" max="114" min="114" style="154" width="9.86"/>
    <col collapsed="false" customWidth="true" hidden="false" outlineLevel="0" max="115" min="115" style="154" width="10.14"/>
    <col collapsed="false" customWidth="true" hidden="false" outlineLevel="0" max="116" min="116" style="153" width="15.85"/>
    <col collapsed="false" customWidth="true" hidden="false" outlineLevel="0" max="117" min="117" style="153" width="9.86"/>
    <col collapsed="false" customWidth="true" hidden="false" outlineLevel="0" max="118" min="118" style="153" width="10.14"/>
    <col collapsed="false" customWidth="true" hidden="false" outlineLevel="0" max="120" min="119" style="153" width="10.42"/>
    <col collapsed="false" customWidth="true" hidden="false" outlineLevel="0" max="122" min="121" style="153" width="10.14"/>
    <col collapsed="false" customWidth="true" hidden="false" outlineLevel="0" max="126" min="123" style="153" width="10.42"/>
    <col collapsed="false" customWidth="true" hidden="false" outlineLevel="0" max="127" min="127" style="153" width="10.14"/>
    <col collapsed="false" customWidth="true" hidden="false" outlineLevel="0" max="128" min="128" style="153" width="9.86"/>
    <col collapsed="false" customWidth="true" hidden="false" outlineLevel="0" max="130" min="129" style="153" width="10.14"/>
    <col collapsed="false" customWidth="true" hidden="false" outlineLevel="0" max="132" min="131" style="153" width="10.42"/>
    <col collapsed="false" customWidth="true" hidden="false" outlineLevel="0" max="133" min="133" style="153" width="12.71"/>
    <col collapsed="false" customWidth="true" hidden="false" outlineLevel="0" max="135" min="134" style="153" width="10.42"/>
    <col collapsed="false" customWidth="true" hidden="false" outlineLevel="0" max="136" min="136" style="153" width="10.14"/>
    <col collapsed="false" customWidth="true" hidden="false" outlineLevel="0" max="137" min="137" style="153" width="11.57"/>
    <col collapsed="false" customWidth="true" hidden="false" outlineLevel="0" max="138" min="138" style="153" width="10.14"/>
    <col collapsed="false" customWidth="true" hidden="false" outlineLevel="0" max="140" min="139" style="153" width="10.42"/>
    <col collapsed="false" customWidth="true" hidden="false" outlineLevel="0" max="141" min="141" style="153" width="11.14"/>
    <col collapsed="false" customWidth="true" hidden="false" outlineLevel="0" max="143" min="142" style="153" width="10.42"/>
    <col collapsed="false" customWidth="true" hidden="false" outlineLevel="0" max="146" min="144" style="153" width="10.14"/>
    <col collapsed="false" customWidth="true" hidden="false" outlineLevel="0" max="148" min="147" style="153" width="10.42"/>
    <col collapsed="false" customWidth="true" hidden="false" outlineLevel="0" max="149" min="149" style="153" width="11.14"/>
    <col collapsed="false" customWidth="true" hidden="false" outlineLevel="0" max="150" min="150" style="153" width="10.85"/>
    <col collapsed="false" customWidth="true" hidden="false" outlineLevel="0" max="152" min="151" style="153" width="10.42"/>
    <col collapsed="false" customWidth="true" hidden="false" outlineLevel="0" max="153" min="153" style="153" width="10.14"/>
    <col collapsed="false" customWidth="true" hidden="false" outlineLevel="0" max="154" min="154" style="155" width="10.14"/>
    <col collapsed="false" customWidth="true" hidden="false" outlineLevel="0" max="155" min="155" style="155" width="10.42"/>
    <col collapsed="false" customWidth="true" hidden="false" outlineLevel="0" max="157" min="156" style="153" width="10.42"/>
    <col collapsed="false" customWidth="true" hidden="false" outlineLevel="0" max="158" min="158" style="153" width="10.14"/>
    <col collapsed="false" customWidth="true" hidden="false" outlineLevel="0" max="160" min="159" style="153" width="10.42"/>
    <col collapsed="false" customWidth="true" hidden="false" outlineLevel="0" max="162" min="161" style="153" width="10.14"/>
    <col collapsed="false" customWidth="true" hidden="false" outlineLevel="0" max="165" min="163" style="153" width="10.42"/>
    <col collapsed="false" customWidth="true" hidden="false" outlineLevel="0" max="166" min="166" style="153" width="10.14"/>
    <col collapsed="false" customWidth="true" hidden="false" outlineLevel="0" max="168" min="167" style="153" width="10.42"/>
    <col collapsed="false" customWidth="true" hidden="false" outlineLevel="0" max="170" min="169" style="153" width="10.14"/>
    <col collapsed="false" customWidth="true" hidden="false" outlineLevel="0" max="176" min="171" style="153" width="10.42"/>
    <col collapsed="false" customWidth="true" hidden="false" outlineLevel="0" max="179" min="177" style="153" width="10.14"/>
    <col collapsed="false" customWidth="true" hidden="false" outlineLevel="0" max="182" min="180" style="153" width="10.42"/>
    <col collapsed="false" customWidth="true" hidden="false" outlineLevel="0" max="184" min="183" style="153" width="10.14"/>
    <col collapsed="false" customWidth="true" hidden="false" outlineLevel="0" max="186" min="185" style="153" width="10.57"/>
    <col collapsed="false" customWidth="true" hidden="false" outlineLevel="0" max="187" min="187" style="153" width="9.86"/>
    <col collapsed="false" customWidth="true" hidden="false" outlineLevel="0" max="190" min="188" style="153" width="10.14"/>
    <col collapsed="false" customWidth="true" hidden="false" outlineLevel="0" max="192" min="191" style="153" width="10.57"/>
    <col collapsed="false" customWidth="true" hidden="false" outlineLevel="0" max="193" min="193" style="153" width="9.42"/>
    <col collapsed="false" customWidth="true" hidden="false" outlineLevel="0" max="194" min="194" style="153" width="10.71"/>
    <col collapsed="false" customWidth="true" hidden="false" outlineLevel="0" max="195" min="195" style="153" width="9.86"/>
    <col collapsed="false" customWidth="true" hidden="false" outlineLevel="0" max="196" min="196" style="153" width="9.42"/>
    <col collapsed="false" customWidth="true" hidden="false" outlineLevel="0" max="198" min="197" style="153" width="9.86"/>
    <col collapsed="false" customWidth="true" hidden="false" outlineLevel="0" max="200" min="199" style="153" width="10.14"/>
    <col collapsed="false" customWidth="true" hidden="false" outlineLevel="0" max="202" min="201" style="153" width="9.86"/>
    <col collapsed="false" customWidth="true" hidden="false" outlineLevel="0" max="203" min="203" style="153" width="10.14"/>
    <col collapsed="false" customWidth="true" hidden="false" outlineLevel="0" max="204" min="204" style="153" width="9.86"/>
    <col collapsed="false" customWidth="true" hidden="false" outlineLevel="0" max="205" min="205" style="153" width="10.14"/>
    <col collapsed="false" customWidth="true" hidden="false" outlineLevel="0" max="206" min="206" style="153" width="9.86"/>
    <col collapsed="false" customWidth="true" hidden="false" outlineLevel="0" max="207" min="207" style="153" width="10.14"/>
    <col collapsed="false" customWidth="true" hidden="false" outlineLevel="0" max="208" min="208" style="153" width="9.86"/>
    <col collapsed="false" customWidth="true" hidden="false" outlineLevel="0" max="209" min="209" style="153" width="10.14"/>
    <col collapsed="false" customWidth="true" hidden="false" outlineLevel="0" max="210" min="210" style="153" width="9.86"/>
    <col collapsed="false" customWidth="true" hidden="false" outlineLevel="0" max="211" min="211" style="153" width="10.14"/>
    <col collapsed="false" customWidth="true" hidden="false" outlineLevel="0" max="212" min="212" style="153" width="9.86"/>
    <col collapsed="false" customWidth="true" hidden="false" outlineLevel="0" max="213" min="213" style="153" width="10.14"/>
    <col collapsed="false" customWidth="true" hidden="false" outlineLevel="0" max="214" min="214" style="153" width="9.86"/>
    <col collapsed="false" customWidth="true" hidden="false" outlineLevel="0" max="215" min="215" style="153" width="10.14"/>
    <col collapsed="false" customWidth="true" hidden="false" outlineLevel="0" max="216" min="216" style="153" width="9.86"/>
    <col collapsed="false" customWidth="true" hidden="false" outlineLevel="0" max="217" min="217" style="153" width="10.14"/>
    <col collapsed="false" customWidth="true" hidden="false" outlineLevel="0" max="218" min="218" style="153" width="9.86"/>
    <col collapsed="false" customWidth="true" hidden="false" outlineLevel="0" max="219" min="219" style="153" width="10.14"/>
    <col collapsed="false" customWidth="false" hidden="false" outlineLevel="0" max="16384" min="220" style="153" width="9.14"/>
  </cols>
  <sheetData>
    <row r="1" customFormat="false" ht="11.25" hidden="false" customHeight="true" outlineLevel="0" collapsed="false">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c r="AF1" s="156"/>
      <c r="AG1" s="156"/>
      <c r="AH1" s="156"/>
      <c r="AI1" s="156"/>
      <c r="AJ1" s="156"/>
      <c r="AK1" s="156"/>
      <c r="AL1" s="156"/>
      <c r="AM1" s="156"/>
      <c r="AN1" s="156"/>
      <c r="AO1" s="156"/>
      <c r="AP1" s="156"/>
      <c r="AQ1" s="156"/>
      <c r="AR1" s="156"/>
      <c r="AS1" s="156"/>
      <c r="AT1" s="156"/>
      <c r="AU1" s="156"/>
      <c r="AV1" s="156"/>
      <c r="AW1" s="156"/>
      <c r="AX1" s="156"/>
      <c r="AY1" s="156"/>
      <c r="AZ1" s="156"/>
      <c r="BA1" s="156"/>
      <c r="BB1" s="156"/>
      <c r="BC1" s="156"/>
      <c r="BD1" s="156"/>
      <c r="BE1" s="156"/>
      <c r="BF1" s="156"/>
      <c r="BG1" s="156"/>
      <c r="BH1" s="156"/>
      <c r="BI1" s="156"/>
      <c r="BJ1" s="156"/>
      <c r="BK1" s="156"/>
      <c r="BL1" s="156"/>
      <c r="BM1" s="156"/>
      <c r="BN1" s="156"/>
      <c r="BO1" s="156"/>
      <c r="BP1" s="156"/>
      <c r="BQ1" s="156"/>
      <c r="BR1" s="156"/>
      <c r="BS1" s="156"/>
      <c r="BT1" s="156"/>
      <c r="BU1" s="156"/>
      <c r="BV1" s="156"/>
      <c r="BW1" s="156"/>
      <c r="BX1" s="156"/>
      <c r="BY1" s="156"/>
      <c r="BZ1" s="156"/>
      <c r="CA1" s="156"/>
      <c r="CB1" s="156"/>
      <c r="CC1" s="156"/>
      <c r="CD1" s="156"/>
      <c r="CE1" s="156"/>
      <c r="CF1" s="156"/>
      <c r="CG1" s="156"/>
      <c r="CH1" s="156"/>
      <c r="CI1" s="156"/>
      <c r="CJ1" s="156"/>
      <c r="CK1" s="156"/>
      <c r="CL1" s="156"/>
      <c r="CM1" s="156"/>
      <c r="CN1" s="156"/>
      <c r="CO1" s="156"/>
      <c r="CP1" s="156"/>
      <c r="CQ1" s="156"/>
      <c r="CR1" s="156"/>
      <c r="CS1" s="156"/>
      <c r="CT1" s="156"/>
      <c r="CU1" s="156"/>
      <c r="CV1" s="156"/>
      <c r="CW1" s="156"/>
      <c r="CX1" s="156"/>
      <c r="CY1" s="156"/>
      <c r="CZ1" s="156"/>
      <c r="DA1" s="156"/>
      <c r="DB1" s="156"/>
      <c r="DC1" s="156"/>
      <c r="EX1" s="157" t="s">
        <v>135</v>
      </c>
      <c r="EY1" s="157"/>
    </row>
    <row r="2" customFormat="false" ht="9.75" hidden="false" customHeight="true" outlineLevel="0" collapsed="false">
      <c r="A2" s="156"/>
      <c r="B2" s="156"/>
      <c r="C2" s="156"/>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J2" s="156"/>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56"/>
      <c r="CW2" s="156"/>
      <c r="CX2" s="156"/>
      <c r="CY2" s="156"/>
      <c r="CZ2" s="156"/>
      <c r="DA2" s="156"/>
      <c r="DB2" s="156"/>
      <c r="DC2" s="156"/>
      <c r="EX2" s="157"/>
      <c r="EY2" s="157"/>
    </row>
    <row r="3" s="158" customFormat="true" ht="14.25" hidden="false" customHeight="true" outlineLevel="0" collapsed="false">
      <c r="B3" s="159"/>
      <c r="C3" s="160"/>
      <c r="D3" s="159"/>
      <c r="F3" s="160"/>
      <c r="G3" s="161"/>
      <c r="I3" s="162"/>
      <c r="J3" s="163" t="n">
        <v>46027</v>
      </c>
      <c r="K3" s="163"/>
      <c r="AR3" s="164"/>
      <c r="BB3" s="159"/>
      <c r="BV3" s="159"/>
      <c r="CR3" s="159"/>
      <c r="CU3" s="165"/>
      <c r="DJ3" s="166"/>
      <c r="DK3" s="166"/>
      <c r="DL3" s="159"/>
      <c r="EX3" s="157"/>
      <c r="EY3" s="157"/>
    </row>
    <row r="4" customFormat="false" ht="15.75" hidden="false" customHeight="true" outlineLevel="0" collapsed="false">
      <c r="B4" s="164"/>
      <c r="C4" s="167"/>
      <c r="D4" s="167"/>
      <c r="E4" s="167"/>
      <c r="F4" s="167"/>
      <c r="G4" s="161"/>
      <c r="AN4" s="168"/>
      <c r="AP4" s="169"/>
      <c r="AQ4" s="169"/>
      <c r="AR4" s="164"/>
      <c r="BJ4" s="169"/>
      <c r="BK4" s="169"/>
      <c r="BR4" s="158"/>
      <c r="BS4" s="158"/>
      <c r="CB4" s="158"/>
      <c r="CC4" s="158"/>
      <c r="CD4" s="158"/>
      <c r="CE4" s="158"/>
      <c r="CF4" s="158"/>
      <c r="CG4" s="158"/>
      <c r="CH4" s="158"/>
      <c r="CI4" s="158"/>
      <c r="CJ4" s="170"/>
      <c r="CK4" s="170"/>
      <c r="CL4" s="170"/>
      <c r="CM4" s="170"/>
      <c r="EX4" s="157"/>
      <c r="EY4" s="157"/>
    </row>
    <row r="5" customFormat="false" ht="15.75" hidden="false" customHeight="true" outlineLevel="0" collapsed="false">
      <c r="A5" s="171" t="s">
        <v>136</v>
      </c>
      <c r="B5" s="171" t="s">
        <v>137</v>
      </c>
      <c r="C5" s="171" t="s">
        <v>138</v>
      </c>
      <c r="D5" s="172" t="s">
        <v>139</v>
      </c>
      <c r="E5" s="172" t="s">
        <v>140</v>
      </c>
      <c r="F5" s="172" t="s">
        <v>141</v>
      </c>
      <c r="G5" s="172" t="s">
        <v>142</v>
      </c>
      <c r="H5" s="173"/>
      <c r="I5" s="174" t="s">
        <v>143</v>
      </c>
      <c r="J5" s="172" t="s">
        <v>144</v>
      </c>
      <c r="K5" s="175"/>
      <c r="L5" s="176" t="s">
        <v>145</v>
      </c>
      <c r="M5" s="176"/>
      <c r="N5" s="176"/>
      <c r="O5" s="176"/>
      <c r="P5" s="176"/>
      <c r="Q5" s="176"/>
      <c r="R5" s="176"/>
      <c r="S5" s="176"/>
      <c r="T5" s="176" t="s">
        <v>146</v>
      </c>
      <c r="U5" s="176"/>
      <c r="V5" s="176"/>
      <c r="W5" s="176"/>
      <c r="X5" s="176"/>
      <c r="Y5" s="176"/>
      <c r="Z5" s="176"/>
      <c r="AA5" s="176"/>
      <c r="AB5" s="176" t="s">
        <v>147</v>
      </c>
      <c r="AC5" s="176"/>
      <c r="AD5" s="176"/>
      <c r="AE5" s="176"/>
      <c r="AF5" s="176"/>
      <c r="AG5" s="176"/>
      <c r="AH5" s="176"/>
      <c r="AI5" s="176"/>
      <c r="AJ5" s="176" t="s">
        <v>148</v>
      </c>
      <c r="AK5" s="176"/>
      <c r="AL5" s="176"/>
      <c r="AM5" s="176"/>
      <c r="AN5" s="176"/>
      <c r="AO5" s="176"/>
      <c r="AP5" s="176"/>
      <c r="AQ5" s="176"/>
      <c r="AR5" s="176"/>
      <c r="AS5" s="176"/>
      <c r="AT5" s="176" t="s">
        <v>149</v>
      </c>
      <c r="AU5" s="176"/>
      <c r="AV5" s="176"/>
      <c r="AW5" s="176"/>
      <c r="AX5" s="176"/>
      <c r="AY5" s="176"/>
      <c r="AZ5" s="176"/>
      <c r="BA5" s="176"/>
      <c r="BB5" s="176" t="s">
        <v>150</v>
      </c>
      <c r="BC5" s="176"/>
      <c r="BD5" s="176"/>
      <c r="BE5" s="176"/>
      <c r="BF5" s="176"/>
      <c r="BG5" s="176"/>
      <c r="BH5" s="176"/>
      <c r="BI5" s="176"/>
      <c r="BJ5" s="176" t="s">
        <v>151</v>
      </c>
      <c r="BK5" s="176"/>
      <c r="BL5" s="176"/>
      <c r="BM5" s="176"/>
      <c r="BN5" s="176"/>
      <c r="BO5" s="176"/>
      <c r="BP5" s="176"/>
      <c r="BQ5" s="176"/>
      <c r="BR5" s="176"/>
      <c r="BS5" s="176"/>
      <c r="BT5" s="176" t="s">
        <v>152</v>
      </c>
      <c r="BU5" s="176"/>
      <c r="BV5" s="176"/>
      <c r="BW5" s="176"/>
      <c r="BX5" s="176"/>
      <c r="BY5" s="176"/>
      <c r="BZ5" s="176"/>
      <c r="CA5" s="176"/>
      <c r="CB5" s="176" t="s">
        <v>153</v>
      </c>
      <c r="CC5" s="176"/>
      <c r="CD5" s="176"/>
      <c r="CE5" s="176"/>
      <c r="CF5" s="176"/>
      <c r="CG5" s="176"/>
      <c r="CH5" s="176"/>
      <c r="CI5" s="176"/>
      <c r="CJ5" s="176" t="s">
        <v>154</v>
      </c>
      <c r="CK5" s="176"/>
      <c r="CL5" s="176"/>
      <c r="CM5" s="176"/>
      <c r="CN5" s="176"/>
      <c r="CO5" s="176"/>
      <c r="CP5" s="176"/>
      <c r="CQ5" s="176"/>
      <c r="CR5" s="176"/>
      <c r="CS5" s="176"/>
      <c r="CT5" s="176" t="s">
        <v>155</v>
      </c>
      <c r="CU5" s="176"/>
      <c r="CV5" s="176"/>
      <c r="CW5" s="176"/>
      <c r="CX5" s="176"/>
      <c r="CY5" s="176"/>
      <c r="CZ5" s="176"/>
      <c r="DA5" s="176"/>
      <c r="DB5" s="176" t="s">
        <v>156</v>
      </c>
      <c r="DC5" s="176"/>
      <c r="DD5" s="176"/>
      <c r="DE5" s="176"/>
      <c r="DF5" s="176"/>
      <c r="DG5" s="176"/>
      <c r="DH5" s="176"/>
      <c r="DI5" s="176"/>
      <c r="DJ5" s="176"/>
      <c r="DK5" s="176"/>
      <c r="DL5" s="176" t="s">
        <v>145</v>
      </c>
      <c r="DM5" s="176"/>
      <c r="DN5" s="176"/>
      <c r="DO5" s="176"/>
      <c r="DP5" s="176"/>
      <c r="DQ5" s="176"/>
      <c r="DR5" s="176"/>
      <c r="DS5" s="176"/>
      <c r="DT5" s="176" t="s">
        <v>146</v>
      </c>
      <c r="DU5" s="176"/>
      <c r="DV5" s="176"/>
      <c r="DW5" s="176"/>
      <c r="DX5" s="176"/>
      <c r="DY5" s="176"/>
      <c r="DZ5" s="176"/>
      <c r="EA5" s="176"/>
      <c r="EB5" s="176" t="s">
        <v>147</v>
      </c>
      <c r="EC5" s="176"/>
      <c r="ED5" s="176"/>
      <c r="EE5" s="176"/>
      <c r="EF5" s="176"/>
      <c r="EG5" s="176"/>
      <c r="EH5" s="176"/>
      <c r="EI5" s="176"/>
      <c r="EJ5" s="176" t="s">
        <v>148</v>
      </c>
      <c r="EK5" s="176"/>
      <c r="EL5" s="176"/>
      <c r="EM5" s="176"/>
      <c r="EN5" s="176"/>
      <c r="EO5" s="176"/>
      <c r="EP5" s="176"/>
      <c r="EQ5" s="176"/>
      <c r="ER5" s="176"/>
      <c r="ES5" s="176"/>
      <c r="ET5" s="176" t="s">
        <v>149</v>
      </c>
      <c r="EU5" s="176"/>
      <c r="EV5" s="176"/>
      <c r="EW5" s="176"/>
      <c r="EX5" s="176"/>
      <c r="EY5" s="176"/>
      <c r="EZ5" s="176"/>
      <c r="FA5" s="176"/>
      <c r="FB5" s="176" t="s">
        <v>150</v>
      </c>
      <c r="FC5" s="176"/>
      <c r="FD5" s="176"/>
      <c r="FE5" s="176"/>
      <c r="FF5" s="176"/>
      <c r="FG5" s="176"/>
      <c r="FH5" s="176"/>
      <c r="FI5" s="176"/>
      <c r="FJ5" s="176"/>
      <c r="FK5" s="176"/>
      <c r="FL5" s="176" t="s">
        <v>151</v>
      </c>
      <c r="FM5" s="176"/>
      <c r="FN5" s="176"/>
      <c r="FO5" s="176"/>
      <c r="FP5" s="176"/>
      <c r="FQ5" s="176"/>
      <c r="FR5" s="176"/>
      <c r="FS5" s="176"/>
      <c r="FT5" s="176" t="s">
        <v>152</v>
      </c>
      <c r="FU5" s="176"/>
      <c r="FV5" s="176"/>
      <c r="FW5" s="176"/>
      <c r="FX5" s="176"/>
      <c r="FY5" s="176"/>
      <c r="FZ5" s="176"/>
      <c r="GA5" s="176"/>
      <c r="GB5" s="176"/>
      <c r="GC5" s="176"/>
      <c r="GD5" s="176" t="s">
        <v>153</v>
      </c>
      <c r="GE5" s="176"/>
      <c r="GF5" s="176"/>
      <c r="GG5" s="176"/>
      <c r="GH5" s="176"/>
      <c r="GI5" s="176"/>
      <c r="GJ5" s="176"/>
      <c r="GK5" s="176"/>
      <c r="GL5" s="176" t="s">
        <v>154</v>
      </c>
      <c r="GM5" s="176"/>
      <c r="GN5" s="176"/>
      <c r="GO5" s="176"/>
      <c r="GP5" s="176"/>
      <c r="GQ5" s="176"/>
      <c r="GR5" s="176"/>
      <c r="GS5" s="176"/>
      <c r="GT5" s="176" t="s">
        <v>155</v>
      </c>
      <c r="GU5" s="176"/>
      <c r="GV5" s="176"/>
      <c r="GW5" s="176"/>
      <c r="GX5" s="176"/>
      <c r="GY5" s="176"/>
      <c r="GZ5" s="176"/>
      <c r="HA5" s="176"/>
      <c r="HB5" s="176" t="s">
        <v>156</v>
      </c>
      <c r="HC5" s="176"/>
      <c r="HD5" s="176"/>
      <c r="HE5" s="176"/>
      <c r="HF5" s="176"/>
      <c r="HG5" s="176"/>
      <c r="HH5" s="176"/>
      <c r="HI5" s="176"/>
      <c r="HJ5" s="177" t="s">
        <v>145</v>
      </c>
      <c r="HK5" s="178"/>
    </row>
    <row r="6" customFormat="false" ht="28.5" hidden="false" customHeight="true" outlineLevel="0" collapsed="false">
      <c r="A6" s="171"/>
      <c r="B6" s="171"/>
      <c r="C6" s="171"/>
      <c r="D6" s="172"/>
      <c r="E6" s="172"/>
      <c r="F6" s="172"/>
      <c r="G6" s="172"/>
      <c r="H6" s="179"/>
      <c r="I6" s="174"/>
      <c r="J6" s="174"/>
      <c r="K6" s="175"/>
      <c r="L6" s="180" t="n">
        <v>1</v>
      </c>
      <c r="M6" s="180"/>
      <c r="N6" s="181" t="n">
        <f aca="false">L6+1</f>
        <v>2</v>
      </c>
      <c r="O6" s="181"/>
      <c r="P6" s="181" t="n">
        <f aca="false">N6+1</f>
        <v>3</v>
      </c>
      <c r="Q6" s="181"/>
      <c r="R6" s="182" t="n">
        <f aca="false">P6+1</f>
        <v>4</v>
      </c>
      <c r="S6" s="182"/>
      <c r="T6" s="183" t="n">
        <f aca="false">R6+1</f>
        <v>5</v>
      </c>
      <c r="U6" s="183"/>
      <c r="V6" s="184" t="n">
        <f aca="false">T6+1</f>
        <v>6</v>
      </c>
      <c r="W6" s="184"/>
      <c r="X6" s="184" t="n">
        <f aca="false">V6+1</f>
        <v>7</v>
      </c>
      <c r="Y6" s="184"/>
      <c r="Z6" s="185" t="n">
        <f aca="false">X6+1</f>
        <v>8</v>
      </c>
      <c r="AA6" s="185"/>
      <c r="AB6" s="180" t="n">
        <f aca="false">Z6+1</f>
        <v>9</v>
      </c>
      <c r="AC6" s="180"/>
      <c r="AD6" s="181" t="n">
        <f aca="false">AB6+1</f>
        <v>10</v>
      </c>
      <c r="AE6" s="181"/>
      <c r="AF6" s="181" t="n">
        <f aca="false">AD6+1</f>
        <v>11</v>
      </c>
      <c r="AG6" s="181"/>
      <c r="AH6" s="181" t="n">
        <f aca="false">AF6+1</f>
        <v>12</v>
      </c>
      <c r="AI6" s="181"/>
      <c r="AJ6" s="184" t="n">
        <f aca="false">AH6+1</f>
        <v>13</v>
      </c>
      <c r="AK6" s="184"/>
      <c r="AL6" s="184" t="n">
        <f aca="false">AJ6+1</f>
        <v>14</v>
      </c>
      <c r="AM6" s="184"/>
      <c r="AN6" s="184" t="n">
        <f aca="false">AL6+1</f>
        <v>15</v>
      </c>
      <c r="AO6" s="184"/>
      <c r="AP6" s="184" t="n">
        <f aca="false">AN6+1</f>
        <v>16</v>
      </c>
      <c r="AQ6" s="184"/>
      <c r="AR6" s="184" t="n">
        <f aca="false">AP6+1</f>
        <v>17</v>
      </c>
      <c r="AS6" s="184"/>
      <c r="AT6" s="181" t="n">
        <f aca="false">AR6+1</f>
        <v>18</v>
      </c>
      <c r="AU6" s="181"/>
      <c r="AV6" s="181" t="n">
        <f aca="false">AT6+1</f>
        <v>19</v>
      </c>
      <c r="AW6" s="181"/>
      <c r="AX6" s="181" t="n">
        <f aca="false">AV6+1</f>
        <v>20</v>
      </c>
      <c r="AY6" s="181"/>
      <c r="AZ6" s="181" t="n">
        <f aca="false">AX6+1</f>
        <v>21</v>
      </c>
      <c r="BA6" s="181"/>
      <c r="BB6" s="186" t="n">
        <f aca="false">AZ6+1</f>
        <v>22</v>
      </c>
      <c r="BC6" s="186"/>
      <c r="BD6" s="184" t="n">
        <f aca="false">BB6+1</f>
        <v>23</v>
      </c>
      <c r="BE6" s="184"/>
      <c r="BF6" s="184" t="n">
        <f aca="false">BD6+1</f>
        <v>24</v>
      </c>
      <c r="BG6" s="184"/>
      <c r="BH6" s="184" t="n">
        <f aca="false">BF6+1</f>
        <v>25</v>
      </c>
      <c r="BI6" s="184"/>
      <c r="BJ6" s="181" t="n">
        <f aca="false">BH6+1</f>
        <v>26</v>
      </c>
      <c r="BK6" s="181"/>
      <c r="BL6" s="181" t="n">
        <f aca="false">BJ6+1</f>
        <v>27</v>
      </c>
      <c r="BM6" s="181"/>
      <c r="BN6" s="181" t="n">
        <f aca="false">BL6+1</f>
        <v>28</v>
      </c>
      <c r="BO6" s="181"/>
      <c r="BP6" s="181" t="n">
        <f aca="false">BN6+1</f>
        <v>29</v>
      </c>
      <c r="BQ6" s="181"/>
      <c r="BR6" s="181" t="n">
        <f aca="false">BP6+1</f>
        <v>30</v>
      </c>
      <c r="BS6" s="181"/>
      <c r="BT6" s="187" t="n">
        <f aca="false">BR6+1</f>
        <v>31</v>
      </c>
      <c r="BU6" s="187"/>
      <c r="BV6" s="187" t="n">
        <f aca="false">BT6+1</f>
        <v>32</v>
      </c>
      <c r="BW6" s="187"/>
      <c r="BX6" s="187" t="n">
        <f aca="false">BV6+1</f>
        <v>33</v>
      </c>
      <c r="BY6" s="187"/>
      <c r="BZ6" s="187" t="n">
        <f aca="false">BX6+1</f>
        <v>34</v>
      </c>
      <c r="CA6" s="187"/>
      <c r="CB6" s="188" t="n">
        <f aca="false">BZ6+1</f>
        <v>35</v>
      </c>
      <c r="CC6" s="188"/>
      <c r="CD6" s="189" t="n">
        <f aca="false">CB6+1</f>
        <v>36</v>
      </c>
      <c r="CE6" s="189"/>
      <c r="CF6" s="188" t="n">
        <f aca="false">CD6+1</f>
        <v>37</v>
      </c>
      <c r="CG6" s="188"/>
      <c r="CH6" s="188" t="n">
        <f aca="false">CF6+1</f>
        <v>38</v>
      </c>
      <c r="CI6" s="188"/>
      <c r="CJ6" s="187" t="n">
        <f aca="false">CH6+1</f>
        <v>39</v>
      </c>
      <c r="CK6" s="187"/>
      <c r="CL6" s="187" t="n">
        <f aca="false">CJ6+1</f>
        <v>40</v>
      </c>
      <c r="CM6" s="187"/>
      <c r="CN6" s="189" t="n">
        <f aca="false">CL6+1</f>
        <v>41</v>
      </c>
      <c r="CO6" s="189"/>
      <c r="CP6" s="187" t="n">
        <f aca="false">CN6+1</f>
        <v>42</v>
      </c>
      <c r="CQ6" s="187"/>
      <c r="CR6" s="187" t="n">
        <f aca="false">CP6+1</f>
        <v>43</v>
      </c>
      <c r="CS6" s="187"/>
      <c r="CT6" s="189" t="n">
        <f aca="false">CR6+1</f>
        <v>44</v>
      </c>
      <c r="CU6" s="189"/>
      <c r="CV6" s="188" t="n">
        <f aca="false">CT6+1</f>
        <v>45</v>
      </c>
      <c r="CW6" s="188"/>
      <c r="CX6" s="189" t="n">
        <f aca="false">CV6+1</f>
        <v>46</v>
      </c>
      <c r="CY6" s="189"/>
      <c r="CZ6" s="188" t="n">
        <f aca="false">CX6+1</f>
        <v>47</v>
      </c>
      <c r="DA6" s="188"/>
      <c r="DB6" s="187" t="n">
        <f aca="false">CZ6+1</f>
        <v>48</v>
      </c>
      <c r="DC6" s="187"/>
      <c r="DD6" s="187" t="n">
        <f aca="false">DB6+1</f>
        <v>49</v>
      </c>
      <c r="DE6" s="187"/>
      <c r="DF6" s="187" t="n">
        <f aca="false">DD6+1</f>
        <v>50</v>
      </c>
      <c r="DG6" s="187"/>
      <c r="DH6" s="189" t="n">
        <f aca="false">DF6+1</f>
        <v>51</v>
      </c>
      <c r="DI6" s="189"/>
      <c r="DJ6" s="190" t="n">
        <f aca="false">DH6+1</f>
        <v>52</v>
      </c>
      <c r="DK6" s="190"/>
      <c r="DL6" s="191" t="n">
        <f aca="false">DJ6+1</f>
        <v>53</v>
      </c>
      <c r="DM6" s="191"/>
      <c r="DN6" s="191" t="n">
        <f aca="false">DL6+1</f>
        <v>54</v>
      </c>
      <c r="DO6" s="191"/>
      <c r="DP6" s="191" t="n">
        <f aca="false">DN6+1</f>
        <v>55</v>
      </c>
      <c r="DQ6" s="191"/>
      <c r="DR6" s="191" t="n">
        <f aca="false">DP6+1</f>
        <v>56</v>
      </c>
      <c r="DS6" s="191"/>
      <c r="DT6" s="192" t="n">
        <f aca="false">DR6+1</f>
        <v>57</v>
      </c>
      <c r="DU6" s="192"/>
      <c r="DV6" s="193" t="n">
        <f aca="false">DT6+1</f>
        <v>58</v>
      </c>
      <c r="DW6" s="193"/>
      <c r="DX6" s="192" t="n">
        <f aca="false">DV6+1</f>
        <v>59</v>
      </c>
      <c r="DY6" s="192"/>
      <c r="DZ6" s="192" t="n">
        <f aca="false">DX6+1</f>
        <v>60</v>
      </c>
      <c r="EA6" s="192"/>
      <c r="EB6" s="191" t="n">
        <f aca="false">DZ6+1</f>
        <v>61</v>
      </c>
      <c r="EC6" s="191"/>
      <c r="ED6" s="191" t="n">
        <f aca="false">EB6+1</f>
        <v>62</v>
      </c>
      <c r="EE6" s="191"/>
      <c r="EF6" s="191" t="n">
        <f aca="false">ED6+1</f>
        <v>63</v>
      </c>
      <c r="EG6" s="191"/>
      <c r="EH6" s="193" t="n">
        <f aca="false">EF6+1</f>
        <v>64</v>
      </c>
      <c r="EI6" s="193"/>
      <c r="EJ6" s="187" t="n">
        <f aca="false">EH6+1</f>
        <v>65</v>
      </c>
      <c r="EK6" s="187"/>
      <c r="EL6" s="187" t="n">
        <f aca="false">EJ6+1</f>
        <v>66</v>
      </c>
      <c r="EM6" s="187"/>
      <c r="EN6" s="187" t="n">
        <f aca="false">EL6+1</f>
        <v>67</v>
      </c>
      <c r="EO6" s="187"/>
      <c r="EP6" s="187" t="n">
        <f aca="false">EN6+1</f>
        <v>68</v>
      </c>
      <c r="EQ6" s="187"/>
      <c r="ER6" s="189" t="n">
        <f aca="false">EP6+1</f>
        <v>69</v>
      </c>
      <c r="ES6" s="189"/>
      <c r="ET6" s="188" t="n">
        <f aca="false">ER6+1</f>
        <v>70</v>
      </c>
      <c r="EU6" s="188"/>
      <c r="EV6" s="188" t="n">
        <f aca="false">ET6+1</f>
        <v>71</v>
      </c>
      <c r="EW6" s="188"/>
      <c r="EX6" s="194" t="n">
        <f aca="false">EV6+1</f>
        <v>72</v>
      </c>
      <c r="EY6" s="194"/>
      <c r="EZ6" s="188" t="n">
        <f aca="false">EX6+1</f>
        <v>73</v>
      </c>
      <c r="FA6" s="188"/>
      <c r="FB6" s="187" t="n">
        <f aca="false">EZ6+1</f>
        <v>74</v>
      </c>
      <c r="FC6" s="187"/>
      <c r="FD6" s="187" t="n">
        <f aca="false">FB6+1</f>
        <v>75</v>
      </c>
      <c r="FE6" s="187"/>
      <c r="FF6" s="187" t="n">
        <f aca="false">FD6+1</f>
        <v>76</v>
      </c>
      <c r="FG6" s="187"/>
      <c r="FH6" s="187" t="n">
        <f aca="false">FF6+1</f>
        <v>77</v>
      </c>
      <c r="FI6" s="187"/>
      <c r="FJ6" s="187" t="n">
        <f aca="false">FH6+1</f>
        <v>78</v>
      </c>
      <c r="FK6" s="187"/>
      <c r="FL6" s="188" t="n">
        <f aca="false">FJ6+1</f>
        <v>79</v>
      </c>
      <c r="FM6" s="188"/>
      <c r="FN6" s="188" t="n">
        <f aca="false">FL6+1</f>
        <v>80</v>
      </c>
      <c r="FO6" s="188"/>
      <c r="FP6" s="188" t="n">
        <f aca="false">FN6+1</f>
        <v>81</v>
      </c>
      <c r="FQ6" s="188"/>
      <c r="FR6" s="188" t="n">
        <f aca="false">FP6+1</f>
        <v>82</v>
      </c>
      <c r="FS6" s="188"/>
      <c r="FT6" s="187" t="n">
        <f aca="false">FR6+1</f>
        <v>83</v>
      </c>
      <c r="FU6" s="187"/>
      <c r="FV6" s="187" t="n">
        <f aca="false">FT6+1</f>
        <v>84</v>
      </c>
      <c r="FW6" s="187"/>
      <c r="FX6" s="187" t="n">
        <f aca="false">FV6+1</f>
        <v>85</v>
      </c>
      <c r="FY6" s="187"/>
      <c r="FZ6" s="187" t="n">
        <f aca="false">FX6+1</f>
        <v>86</v>
      </c>
      <c r="GA6" s="187"/>
      <c r="GB6" s="187" t="n">
        <f aca="false">FZ6+1</f>
        <v>87</v>
      </c>
      <c r="GC6" s="187"/>
      <c r="GD6" s="188" t="n">
        <f aca="false">GB6+1</f>
        <v>88</v>
      </c>
      <c r="GE6" s="188"/>
      <c r="GF6" s="188" t="n">
        <f aca="false">GD6+1</f>
        <v>89</v>
      </c>
      <c r="GG6" s="188"/>
      <c r="GH6" s="188" t="n">
        <f aca="false">GF6+1</f>
        <v>90</v>
      </c>
      <c r="GI6" s="188"/>
      <c r="GJ6" s="188" t="n">
        <f aca="false">GH6+1</f>
        <v>91</v>
      </c>
      <c r="GK6" s="188"/>
      <c r="GL6" s="192" t="n">
        <f aca="false">GJ6+1</f>
        <v>92</v>
      </c>
      <c r="GM6" s="192"/>
      <c r="GN6" s="192" t="n">
        <f aca="false">GL6+1</f>
        <v>93</v>
      </c>
      <c r="GO6" s="192"/>
      <c r="GP6" s="192" t="n">
        <f aca="false">GN6+1</f>
        <v>94</v>
      </c>
      <c r="GQ6" s="192"/>
      <c r="GR6" s="192" t="n">
        <f aca="false">GP6+1</f>
        <v>95</v>
      </c>
      <c r="GS6" s="192"/>
      <c r="GT6" s="188" t="n">
        <f aca="false">GR6+1</f>
        <v>96</v>
      </c>
      <c r="GU6" s="188"/>
      <c r="GV6" s="188" t="n">
        <f aca="false">GT6+1</f>
        <v>97</v>
      </c>
      <c r="GW6" s="188"/>
      <c r="GX6" s="188" t="n">
        <f aca="false">GV6+1</f>
        <v>98</v>
      </c>
      <c r="GY6" s="188"/>
      <c r="GZ6" s="188" t="n">
        <f aca="false">GX6+1</f>
        <v>99</v>
      </c>
      <c r="HA6" s="188"/>
      <c r="HB6" s="192" t="n">
        <f aca="false">GZ6+1</f>
        <v>100</v>
      </c>
      <c r="HC6" s="192"/>
      <c r="HD6" s="192" t="n">
        <f aca="false">HB6+1</f>
        <v>101</v>
      </c>
      <c r="HE6" s="192"/>
      <c r="HF6" s="192" t="n">
        <f aca="false">HD6+1</f>
        <v>102</v>
      </c>
      <c r="HG6" s="192"/>
      <c r="HH6" s="192" t="n">
        <f aca="false">HF6+1</f>
        <v>103</v>
      </c>
      <c r="HI6" s="192"/>
      <c r="HJ6" s="188" t="n">
        <f aca="false">HH6+1</f>
        <v>104</v>
      </c>
      <c r="HK6" s="188"/>
    </row>
    <row r="7" customFormat="false" ht="24.05" hidden="false" customHeight="false" outlineLevel="0" collapsed="false">
      <c r="A7" s="171"/>
      <c r="B7" s="171"/>
      <c r="C7" s="171"/>
      <c r="D7" s="172"/>
      <c r="E7" s="172"/>
      <c r="F7" s="172"/>
      <c r="G7" s="172" t="s">
        <v>157</v>
      </c>
      <c r="H7" s="195"/>
      <c r="I7" s="174"/>
      <c r="J7" s="174"/>
      <c r="K7" s="175"/>
      <c r="L7" s="196" t="n">
        <f aca="false">J3</f>
        <v>46027</v>
      </c>
      <c r="M7" s="197" t="n">
        <f aca="false">L7+6</f>
        <v>46033</v>
      </c>
      <c r="N7" s="197" t="n">
        <f aca="false">M7+1</f>
        <v>46034</v>
      </c>
      <c r="O7" s="197" t="n">
        <f aca="false">N7+6</f>
        <v>46040</v>
      </c>
      <c r="P7" s="197" t="n">
        <f aca="false">O7+1</f>
        <v>46041</v>
      </c>
      <c r="Q7" s="197" t="n">
        <f aca="false">P7+6</f>
        <v>46047</v>
      </c>
      <c r="R7" s="197" t="n">
        <f aca="false">Q7+1</f>
        <v>46048</v>
      </c>
      <c r="S7" s="198" t="n">
        <f aca="false">R7+6</f>
        <v>46054</v>
      </c>
      <c r="T7" s="196" t="n">
        <f aca="false">S7+1</f>
        <v>46055</v>
      </c>
      <c r="U7" s="197" t="n">
        <f aca="false">T7+6</f>
        <v>46061</v>
      </c>
      <c r="V7" s="197" t="n">
        <f aca="false">U7+1</f>
        <v>46062</v>
      </c>
      <c r="W7" s="197" t="n">
        <f aca="false">V7+6</f>
        <v>46068</v>
      </c>
      <c r="X7" s="197" t="n">
        <f aca="false">W7+1</f>
        <v>46069</v>
      </c>
      <c r="Y7" s="197" t="n">
        <f aca="false">X7+6</f>
        <v>46075</v>
      </c>
      <c r="Z7" s="197" t="n">
        <f aca="false">Y7+1</f>
        <v>46076</v>
      </c>
      <c r="AA7" s="198" t="n">
        <f aca="false">Z7+6</f>
        <v>46082</v>
      </c>
      <c r="AB7" s="199" t="n">
        <f aca="false">AA7+1</f>
        <v>46083</v>
      </c>
      <c r="AC7" s="200" t="n">
        <f aca="false">AB7+6</f>
        <v>46089</v>
      </c>
      <c r="AD7" s="200" t="n">
        <f aca="false">AC7+1</f>
        <v>46090</v>
      </c>
      <c r="AE7" s="200" t="n">
        <f aca="false">AD7+6</f>
        <v>46096</v>
      </c>
      <c r="AF7" s="200" t="n">
        <f aca="false">AE7+1</f>
        <v>46097</v>
      </c>
      <c r="AG7" s="200" t="n">
        <f aca="false">AF7+6</f>
        <v>46103</v>
      </c>
      <c r="AH7" s="200" t="n">
        <f aca="false">AG7+1</f>
        <v>46104</v>
      </c>
      <c r="AI7" s="200" t="n">
        <f aca="false">AH7+6</f>
        <v>46110</v>
      </c>
      <c r="AJ7" s="200" t="n">
        <f aca="false">AI7+1</f>
        <v>46111</v>
      </c>
      <c r="AK7" s="200" t="n">
        <f aca="false">AJ7+6</f>
        <v>46117</v>
      </c>
      <c r="AL7" s="200" t="n">
        <f aca="false">AK7+1</f>
        <v>46118</v>
      </c>
      <c r="AM7" s="200" t="n">
        <f aca="false">AL7+6</f>
        <v>46124</v>
      </c>
      <c r="AN7" s="200" t="n">
        <f aca="false">AM7+1</f>
        <v>46125</v>
      </c>
      <c r="AO7" s="200" t="n">
        <f aca="false">AN7+6</f>
        <v>46131</v>
      </c>
      <c r="AP7" s="200" t="n">
        <f aca="false">AO7+1</f>
        <v>46132</v>
      </c>
      <c r="AQ7" s="200" t="n">
        <f aca="false">AP7+6</f>
        <v>46138</v>
      </c>
      <c r="AR7" s="200" t="n">
        <f aca="false">AQ7+1</f>
        <v>46139</v>
      </c>
      <c r="AS7" s="200" t="n">
        <f aca="false">AR7+6</f>
        <v>46145</v>
      </c>
      <c r="AT7" s="200" t="n">
        <f aca="false">AS7+1</f>
        <v>46146</v>
      </c>
      <c r="AU7" s="200" t="n">
        <f aca="false">AT7+6</f>
        <v>46152</v>
      </c>
      <c r="AV7" s="200" t="n">
        <f aca="false">AU7+1</f>
        <v>46153</v>
      </c>
      <c r="AW7" s="200" t="n">
        <f aca="false">AV7+6</f>
        <v>46159</v>
      </c>
      <c r="AX7" s="200" t="n">
        <f aca="false">AW7+1</f>
        <v>46160</v>
      </c>
      <c r="AY7" s="200" t="n">
        <f aca="false">AX7+6</f>
        <v>46166</v>
      </c>
      <c r="AZ7" s="200" t="n">
        <f aca="false">AY7+1</f>
        <v>46167</v>
      </c>
      <c r="BA7" s="200" t="n">
        <f aca="false">AZ7+6</f>
        <v>46173</v>
      </c>
      <c r="BB7" s="200" t="n">
        <f aca="false">BA7+1</f>
        <v>46174</v>
      </c>
      <c r="BC7" s="200" t="n">
        <f aca="false">BB7+6</f>
        <v>46180</v>
      </c>
      <c r="BD7" s="200" t="n">
        <f aca="false">BC7+1</f>
        <v>46181</v>
      </c>
      <c r="BE7" s="200" t="n">
        <f aca="false">BD7+6</f>
        <v>46187</v>
      </c>
      <c r="BF7" s="200" t="n">
        <f aca="false">BE7+1</f>
        <v>46188</v>
      </c>
      <c r="BG7" s="200" t="n">
        <f aca="false">BF7+6</f>
        <v>46194</v>
      </c>
      <c r="BH7" s="200" t="n">
        <f aca="false">BG7+1</f>
        <v>46195</v>
      </c>
      <c r="BI7" s="200" t="n">
        <f aca="false">BH7+6</f>
        <v>46201</v>
      </c>
      <c r="BJ7" s="200" t="n">
        <f aca="false">BI7+1</f>
        <v>46202</v>
      </c>
      <c r="BK7" s="200" t="n">
        <f aca="false">BJ7+6</f>
        <v>46208</v>
      </c>
      <c r="BL7" s="200" t="n">
        <f aca="false">BK7+1</f>
        <v>46209</v>
      </c>
      <c r="BM7" s="200" t="n">
        <f aca="false">BL7+6</f>
        <v>46215</v>
      </c>
      <c r="BN7" s="200" t="n">
        <f aca="false">BM7+1</f>
        <v>46216</v>
      </c>
      <c r="BO7" s="200" t="n">
        <f aca="false">BN7+6</f>
        <v>46222</v>
      </c>
      <c r="BP7" s="200" t="n">
        <f aca="false">BO7+1</f>
        <v>46223</v>
      </c>
      <c r="BQ7" s="200" t="n">
        <f aca="false">BP7+6</f>
        <v>46229</v>
      </c>
      <c r="BR7" s="200" t="n">
        <f aca="false">BQ7+1</f>
        <v>46230</v>
      </c>
      <c r="BS7" s="200" t="n">
        <f aca="false">BR7+6</f>
        <v>46236</v>
      </c>
      <c r="BT7" s="200" t="n">
        <f aca="false">BS7+1</f>
        <v>46237</v>
      </c>
      <c r="BU7" s="200" t="n">
        <f aca="false">BT7+6</f>
        <v>46243</v>
      </c>
      <c r="BV7" s="200" t="n">
        <f aca="false">BU7+1</f>
        <v>46244</v>
      </c>
      <c r="BW7" s="200" t="n">
        <f aca="false">BV7+6</f>
        <v>46250</v>
      </c>
      <c r="BX7" s="200" t="n">
        <f aca="false">BW7+1</f>
        <v>46251</v>
      </c>
      <c r="BY7" s="200" t="n">
        <f aca="false">BX7+6</f>
        <v>46257</v>
      </c>
      <c r="BZ7" s="200" t="n">
        <f aca="false">BY7+1</f>
        <v>46258</v>
      </c>
      <c r="CA7" s="200" t="n">
        <f aca="false">BZ7+6</f>
        <v>46264</v>
      </c>
      <c r="CB7" s="200" t="n">
        <f aca="false">CA7+1</f>
        <v>46265</v>
      </c>
      <c r="CC7" s="200" t="n">
        <f aca="false">CB7+6</f>
        <v>46271</v>
      </c>
      <c r="CD7" s="200" t="n">
        <f aca="false">CC7+1</f>
        <v>46272</v>
      </c>
      <c r="CE7" s="200" t="n">
        <f aca="false">CD7+6</f>
        <v>46278</v>
      </c>
      <c r="CF7" s="200" t="n">
        <f aca="false">CE7+1</f>
        <v>46279</v>
      </c>
      <c r="CG7" s="200" t="n">
        <f aca="false">CF7+6</f>
        <v>46285</v>
      </c>
      <c r="CH7" s="200" t="n">
        <f aca="false">CG7+1</f>
        <v>46286</v>
      </c>
      <c r="CI7" s="200" t="n">
        <f aca="false">CH7+6</f>
        <v>46292</v>
      </c>
      <c r="CJ7" s="200" t="n">
        <f aca="false">CI7+1</f>
        <v>46293</v>
      </c>
      <c r="CK7" s="200" t="n">
        <f aca="false">CJ7+6</f>
        <v>46299</v>
      </c>
      <c r="CL7" s="200" t="n">
        <f aca="false">CK7+1</f>
        <v>46300</v>
      </c>
      <c r="CM7" s="200" t="n">
        <f aca="false">CL7+6</f>
        <v>46306</v>
      </c>
      <c r="CN7" s="200" t="n">
        <f aca="false">CM7+1</f>
        <v>46307</v>
      </c>
      <c r="CO7" s="200" t="n">
        <f aca="false">CN7+6</f>
        <v>46313</v>
      </c>
      <c r="CP7" s="200" t="n">
        <f aca="false">CO7+1</f>
        <v>46314</v>
      </c>
      <c r="CQ7" s="200" t="n">
        <f aca="false">CP7+6</f>
        <v>46320</v>
      </c>
      <c r="CR7" s="200" t="n">
        <f aca="false">CQ7+1</f>
        <v>46321</v>
      </c>
      <c r="CS7" s="200" t="n">
        <f aca="false">CR7+6</f>
        <v>46327</v>
      </c>
      <c r="CT7" s="200" t="n">
        <f aca="false">CS7+1</f>
        <v>46328</v>
      </c>
      <c r="CU7" s="200" t="n">
        <f aca="false">CT7+6</f>
        <v>46334</v>
      </c>
      <c r="CV7" s="200" t="n">
        <f aca="false">CU7+1</f>
        <v>46335</v>
      </c>
      <c r="CW7" s="200" t="n">
        <f aca="false">CV7+6</f>
        <v>46341</v>
      </c>
      <c r="CX7" s="200" t="n">
        <f aca="false">CW7+1</f>
        <v>46342</v>
      </c>
      <c r="CY7" s="200" t="n">
        <f aca="false">CX7+6</f>
        <v>46348</v>
      </c>
      <c r="CZ7" s="200" t="n">
        <f aca="false">CY7+1</f>
        <v>46349</v>
      </c>
      <c r="DA7" s="200" t="n">
        <f aca="false">CZ7+6</f>
        <v>46355</v>
      </c>
      <c r="DB7" s="200" t="n">
        <f aca="false">DA7+1</f>
        <v>46356</v>
      </c>
      <c r="DC7" s="200" t="n">
        <f aca="false">DB7+6</f>
        <v>46362</v>
      </c>
      <c r="DD7" s="200" t="n">
        <f aca="false">DC7+1</f>
        <v>46363</v>
      </c>
      <c r="DE7" s="200" t="n">
        <f aca="false">DD7+6</f>
        <v>46369</v>
      </c>
      <c r="DF7" s="200" t="n">
        <f aca="false">DE7+1</f>
        <v>46370</v>
      </c>
      <c r="DG7" s="200" t="n">
        <f aca="false">DF7+6</f>
        <v>46376</v>
      </c>
      <c r="DH7" s="200" t="n">
        <f aca="false">DG7+1</f>
        <v>46377</v>
      </c>
      <c r="DI7" s="200" t="n">
        <f aca="false">DH7+6</f>
        <v>46383</v>
      </c>
      <c r="DJ7" s="201" t="n">
        <f aca="false">DI7+1</f>
        <v>46384</v>
      </c>
      <c r="DK7" s="201" t="n">
        <f aca="false">DJ7+6</f>
        <v>46390</v>
      </c>
      <c r="DL7" s="200" t="n">
        <f aca="false">DK7+1</f>
        <v>46391</v>
      </c>
      <c r="DM7" s="200" t="n">
        <f aca="false">DL7+6</f>
        <v>46397</v>
      </c>
      <c r="DN7" s="200" t="n">
        <f aca="false">DM7+1</f>
        <v>46398</v>
      </c>
      <c r="DO7" s="200" t="n">
        <f aca="false">DN7+6</f>
        <v>46404</v>
      </c>
      <c r="DP7" s="200" t="n">
        <f aca="false">DO7+1</f>
        <v>46405</v>
      </c>
      <c r="DQ7" s="200" t="n">
        <f aca="false">DP7+6</f>
        <v>46411</v>
      </c>
      <c r="DR7" s="200" t="n">
        <f aca="false">DQ7+1</f>
        <v>46412</v>
      </c>
      <c r="DS7" s="200" t="n">
        <f aca="false">DR7+6</f>
        <v>46418</v>
      </c>
      <c r="DT7" s="200" t="n">
        <f aca="false">DS7+1</f>
        <v>46419</v>
      </c>
      <c r="DU7" s="200" t="n">
        <f aca="false">DT7+6</f>
        <v>46425</v>
      </c>
      <c r="DV7" s="200" t="n">
        <f aca="false">DU7+1</f>
        <v>46426</v>
      </c>
      <c r="DW7" s="200" t="n">
        <f aca="false">DV7+6</f>
        <v>46432</v>
      </c>
      <c r="DX7" s="200" t="n">
        <f aca="false">DW7+1</f>
        <v>46433</v>
      </c>
      <c r="DY7" s="200" t="n">
        <f aca="false">DX7+6</f>
        <v>46439</v>
      </c>
      <c r="DZ7" s="200" t="n">
        <f aca="false">DY7+1</f>
        <v>46440</v>
      </c>
      <c r="EA7" s="200" t="n">
        <f aca="false">DZ7+6</f>
        <v>46446</v>
      </c>
      <c r="EB7" s="200" t="n">
        <f aca="false">EA7+1</f>
        <v>46447</v>
      </c>
      <c r="EC7" s="200" t="n">
        <f aca="false">EB7+6</f>
        <v>46453</v>
      </c>
      <c r="ED7" s="200" t="n">
        <f aca="false">EC7+1</f>
        <v>46454</v>
      </c>
      <c r="EE7" s="200" t="n">
        <f aca="false">ED7+6</f>
        <v>46460</v>
      </c>
      <c r="EF7" s="200" t="n">
        <f aca="false">EE7+1</f>
        <v>46461</v>
      </c>
      <c r="EG7" s="200" t="n">
        <f aca="false">EF7+6</f>
        <v>46467</v>
      </c>
      <c r="EH7" s="200" t="n">
        <f aca="false">EG7+1</f>
        <v>46468</v>
      </c>
      <c r="EI7" s="200" t="n">
        <f aca="false">EH7+6</f>
        <v>46474</v>
      </c>
      <c r="EJ7" s="200" t="n">
        <f aca="false">EI7+1</f>
        <v>46475</v>
      </c>
      <c r="EK7" s="200" t="n">
        <f aca="false">EJ7+6</f>
        <v>46481</v>
      </c>
      <c r="EL7" s="200" t="n">
        <f aca="false">EK7+1</f>
        <v>46482</v>
      </c>
      <c r="EM7" s="200" t="n">
        <f aca="false">EL7+6</f>
        <v>46488</v>
      </c>
      <c r="EN7" s="200" t="n">
        <f aca="false">EM7+1</f>
        <v>46489</v>
      </c>
      <c r="EO7" s="200" t="n">
        <f aca="false">EN7+6</f>
        <v>46495</v>
      </c>
      <c r="EP7" s="200" t="n">
        <f aca="false">EO7+1</f>
        <v>46496</v>
      </c>
      <c r="EQ7" s="200" t="n">
        <f aca="false">EP7+6</f>
        <v>46502</v>
      </c>
      <c r="ER7" s="200" t="n">
        <f aca="false">EQ7+1</f>
        <v>46503</v>
      </c>
      <c r="ES7" s="200" t="n">
        <f aca="false">ER7+6</f>
        <v>46509</v>
      </c>
      <c r="ET7" s="200" t="n">
        <f aca="false">ES7+1</f>
        <v>46510</v>
      </c>
      <c r="EU7" s="200" t="n">
        <f aca="false">ET7+6</f>
        <v>46516</v>
      </c>
      <c r="EV7" s="200" t="n">
        <f aca="false">EU7+1</f>
        <v>46517</v>
      </c>
      <c r="EW7" s="200" t="n">
        <f aca="false">EV7+6</f>
        <v>46523</v>
      </c>
      <c r="EX7" s="202" t="n">
        <f aca="false">EW7+1</f>
        <v>46524</v>
      </c>
      <c r="EY7" s="202" t="n">
        <f aca="false">EX7+6</f>
        <v>46530</v>
      </c>
      <c r="EZ7" s="200" t="n">
        <f aca="false">EY7+1</f>
        <v>46531</v>
      </c>
      <c r="FA7" s="200" t="n">
        <f aca="false">EZ7+6</f>
        <v>46537</v>
      </c>
      <c r="FB7" s="200" t="n">
        <f aca="false">FA7+1</f>
        <v>46538</v>
      </c>
      <c r="FC7" s="200" t="n">
        <f aca="false">FB7+6</f>
        <v>46544</v>
      </c>
      <c r="FD7" s="200" t="n">
        <f aca="false">FC7+1</f>
        <v>46545</v>
      </c>
      <c r="FE7" s="200" t="n">
        <f aca="false">FD7+6</f>
        <v>46551</v>
      </c>
      <c r="FF7" s="200" t="n">
        <f aca="false">FE7+1</f>
        <v>46552</v>
      </c>
      <c r="FG7" s="200" t="n">
        <f aca="false">FF7+6</f>
        <v>46558</v>
      </c>
      <c r="FH7" s="200" t="n">
        <f aca="false">FG7+1</f>
        <v>46559</v>
      </c>
      <c r="FI7" s="200" t="n">
        <f aca="false">FH7+6</f>
        <v>46565</v>
      </c>
      <c r="FJ7" s="200" t="n">
        <f aca="false">FI7+1</f>
        <v>46566</v>
      </c>
      <c r="FK7" s="200" t="n">
        <f aca="false">FJ7+6</f>
        <v>46572</v>
      </c>
      <c r="FL7" s="200" t="n">
        <f aca="false">FK7+1</f>
        <v>46573</v>
      </c>
      <c r="FM7" s="200" t="n">
        <f aca="false">FL7+6</f>
        <v>46579</v>
      </c>
      <c r="FN7" s="200" t="n">
        <f aca="false">FM7+1</f>
        <v>46580</v>
      </c>
      <c r="FO7" s="200" t="n">
        <f aca="false">FN7+6</f>
        <v>46586</v>
      </c>
      <c r="FP7" s="200" t="n">
        <f aca="false">FO7+1</f>
        <v>46587</v>
      </c>
      <c r="FQ7" s="200" t="n">
        <f aca="false">FP7+6</f>
        <v>46593</v>
      </c>
      <c r="FR7" s="200" t="n">
        <f aca="false">FQ7+1</f>
        <v>46594</v>
      </c>
      <c r="FS7" s="200" t="n">
        <f aca="false">FR7+6</f>
        <v>46600</v>
      </c>
      <c r="FT7" s="200" t="n">
        <f aca="false">FS7+1</f>
        <v>46601</v>
      </c>
      <c r="FU7" s="200" t="n">
        <f aca="false">FT7+6</f>
        <v>46607</v>
      </c>
      <c r="FV7" s="200" t="n">
        <f aca="false">FU7+1</f>
        <v>46608</v>
      </c>
      <c r="FW7" s="200" t="n">
        <f aca="false">FV7+6</f>
        <v>46614</v>
      </c>
      <c r="FX7" s="200" t="n">
        <f aca="false">FW7+1</f>
        <v>46615</v>
      </c>
      <c r="FY7" s="200" t="n">
        <f aca="false">FX7+6</f>
        <v>46621</v>
      </c>
      <c r="FZ7" s="200" t="n">
        <f aca="false">FY7+1</f>
        <v>46622</v>
      </c>
      <c r="GA7" s="200" t="n">
        <f aca="false">FZ7+6</f>
        <v>46628</v>
      </c>
      <c r="GB7" s="200" t="n">
        <f aca="false">GA7+1</f>
        <v>46629</v>
      </c>
      <c r="GC7" s="200" t="n">
        <f aca="false">GB7+6</f>
        <v>46635</v>
      </c>
      <c r="GD7" s="200" t="n">
        <f aca="false">GC7+1</f>
        <v>46636</v>
      </c>
      <c r="GE7" s="200" t="n">
        <f aca="false">GD7+6</f>
        <v>46642</v>
      </c>
      <c r="GF7" s="200" t="n">
        <f aca="false">GE7+1</f>
        <v>46643</v>
      </c>
      <c r="GG7" s="200" t="n">
        <f aca="false">GF7+6</f>
        <v>46649</v>
      </c>
      <c r="GH7" s="200" t="n">
        <f aca="false">GG7+1</f>
        <v>46650</v>
      </c>
      <c r="GI7" s="200" t="n">
        <f aca="false">GH7+6</f>
        <v>46656</v>
      </c>
      <c r="GJ7" s="200" t="n">
        <f aca="false">GI7+1</f>
        <v>46657</v>
      </c>
      <c r="GK7" s="200" t="n">
        <f aca="false">GJ7+6</f>
        <v>46663</v>
      </c>
      <c r="GL7" s="200" t="n">
        <f aca="false">GK7+1</f>
        <v>46664</v>
      </c>
      <c r="GM7" s="200" t="n">
        <f aca="false">GL7+6</f>
        <v>46670</v>
      </c>
      <c r="GN7" s="200" t="n">
        <f aca="false">GM7+1</f>
        <v>46671</v>
      </c>
      <c r="GO7" s="200" t="n">
        <f aca="false">GN7+6</f>
        <v>46677</v>
      </c>
      <c r="GP7" s="200" t="n">
        <f aca="false">GO7+1</f>
        <v>46678</v>
      </c>
      <c r="GQ7" s="200" t="n">
        <f aca="false">GP7+6</f>
        <v>46684</v>
      </c>
      <c r="GR7" s="200" t="n">
        <f aca="false">GQ7+1</f>
        <v>46685</v>
      </c>
      <c r="GS7" s="200" t="n">
        <f aca="false">GR7+6</f>
        <v>46691</v>
      </c>
      <c r="GT7" s="200" t="n">
        <f aca="false">GS7+1</f>
        <v>46692</v>
      </c>
      <c r="GU7" s="200" t="n">
        <f aca="false">GT7+6</f>
        <v>46698</v>
      </c>
      <c r="GV7" s="200" t="n">
        <f aca="false">GU7+1</f>
        <v>46699</v>
      </c>
      <c r="GW7" s="200" t="n">
        <f aca="false">GV7+6</f>
        <v>46705</v>
      </c>
      <c r="GX7" s="200" t="n">
        <f aca="false">GW7+1</f>
        <v>46706</v>
      </c>
      <c r="GY7" s="200" t="n">
        <f aca="false">GX7+6</f>
        <v>46712</v>
      </c>
      <c r="GZ7" s="200" t="n">
        <f aca="false">GY7+1</f>
        <v>46713</v>
      </c>
      <c r="HA7" s="200" t="n">
        <f aca="false">GZ7+6</f>
        <v>46719</v>
      </c>
      <c r="HB7" s="200" t="n">
        <f aca="false">HA7+1</f>
        <v>46720</v>
      </c>
      <c r="HC7" s="200" t="n">
        <f aca="false">HB7+6</f>
        <v>46726</v>
      </c>
      <c r="HD7" s="200" t="n">
        <f aca="false">HC7+1</f>
        <v>46727</v>
      </c>
      <c r="HE7" s="200" t="n">
        <f aca="false">HD7+6</f>
        <v>46733</v>
      </c>
      <c r="HF7" s="200" t="n">
        <f aca="false">HE7+1</f>
        <v>46734</v>
      </c>
      <c r="HG7" s="200" t="n">
        <f aca="false">HF7+6</f>
        <v>46740</v>
      </c>
      <c r="HH7" s="200" t="n">
        <f aca="false">HG7+1</f>
        <v>46741</v>
      </c>
      <c r="HI7" s="200" t="n">
        <f aca="false">HH7+6</f>
        <v>46747</v>
      </c>
      <c r="HJ7" s="200" t="n">
        <f aca="false">HI7+1</f>
        <v>46748</v>
      </c>
      <c r="HK7" s="200" t="n">
        <f aca="false">HJ7+6</f>
        <v>46754</v>
      </c>
    </row>
    <row r="8" customFormat="false" ht="12.75" hidden="false" customHeight="false" outlineLevel="0" collapsed="false">
      <c r="A8" s="203" t="n">
        <v>1</v>
      </c>
      <c r="B8" s="204" t="str">
        <f aca="false">PLANEJAMENTO!C11</f>
        <v>MVP 09 e MVP 10</v>
      </c>
      <c r="C8" s="205"/>
      <c r="D8" s="206"/>
      <c r="E8" s="206"/>
      <c r="F8" s="206"/>
      <c r="G8" s="205"/>
      <c r="H8" s="207"/>
      <c r="I8" s="208"/>
      <c r="J8" s="208"/>
      <c r="K8" s="208" t="s">
        <v>158</v>
      </c>
      <c r="L8" s="209" t="n">
        <f aca="false">PRATICABILIDADE!C16</f>
        <v>0.925806451612903</v>
      </c>
      <c r="M8" s="209"/>
      <c r="N8" s="209"/>
      <c r="O8" s="209"/>
      <c r="P8" s="209"/>
      <c r="Q8" s="209"/>
      <c r="R8" s="209"/>
      <c r="S8" s="209"/>
      <c r="T8" s="209" t="n">
        <f aca="false">PRATICABILIDADE!D16</f>
        <v>0.860714285714286</v>
      </c>
      <c r="U8" s="209"/>
      <c r="V8" s="209"/>
      <c r="W8" s="209"/>
      <c r="X8" s="209"/>
      <c r="Y8" s="209"/>
      <c r="Z8" s="209"/>
      <c r="AA8" s="209"/>
      <c r="AB8" s="210" t="n">
        <f aca="false">PRATICABILIDADE!E16</f>
        <v>0.8</v>
      </c>
      <c r="AC8" s="210"/>
      <c r="AD8" s="210"/>
      <c r="AE8" s="210"/>
      <c r="AF8" s="210"/>
      <c r="AG8" s="210"/>
      <c r="AH8" s="210"/>
      <c r="AI8" s="210"/>
      <c r="AJ8" s="211" t="n">
        <f aca="false">PRATICABILIDADE!F16</f>
        <v>0.8</v>
      </c>
      <c r="AK8" s="211"/>
      <c r="AL8" s="211"/>
      <c r="AM8" s="211"/>
      <c r="AN8" s="211"/>
      <c r="AO8" s="211"/>
      <c r="AP8" s="211"/>
      <c r="AQ8" s="211"/>
      <c r="AR8" s="211"/>
      <c r="AS8" s="211"/>
      <c r="AT8" s="212" t="n">
        <f aca="false">PRATICABILIDADE!G16</f>
        <v>0.932258064516129</v>
      </c>
      <c r="AU8" s="212"/>
      <c r="AV8" s="212"/>
      <c r="AW8" s="212"/>
      <c r="AX8" s="212"/>
      <c r="AY8" s="212"/>
      <c r="AZ8" s="212"/>
      <c r="BA8" s="212"/>
      <c r="BB8" s="213" t="n">
        <f aca="false">PRATICABILIDADE!H16</f>
        <v>0.973333333333333</v>
      </c>
      <c r="BC8" s="213"/>
      <c r="BD8" s="213"/>
      <c r="BE8" s="213"/>
      <c r="BF8" s="213"/>
      <c r="BG8" s="213"/>
      <c r="BH8" s="213"/>
      <c r="BI8" s="213"/>
      <c r="BJ8" s="211" t="n">
        <f aca="false">PRATICABILIDADE!I16</f>
        <v>0.987096774193548</v>
      </c>
      <c r="BK8" s="211"/>
      <c r="BL8" s="211"/>
      <c r="BM8" s="211"/>
      <c r="BN8" s="211"/>
      <c r="BO8" s="211"/>
      <c r="BP8" s="211"/>
      <c r="BQ8" s="211"/>
      <c r="BR8" s="211"/>
      <c r="BS8" s="211"/>
      <c r="BT8" s="211" t="n">
        <f aca="false">PRATICABILIDADE!J16</f>
        <v>0.996774193548387</v>
      </c>
      <c r="BU8" s="211"/>
      <c r="BV8" s="211"/>
      <c r="BW8" s="211"/>
      <c r="BX8" s="211"/>
      <c r="BY8" s="211"/>
      <c r="BZ8" s="211"/>
      <c r="CA8" s="211"/>
      <c r="CB8" s="211" t="n">
        <f aca="false">PRATICABILIDADE!K16</f>
        <v>1</v>
      </c>
      <c r="CC8" s="211"/>
      <c r="CD8" s="211"/>
      <c r="CE8" s="211"/>
      <c r="CF8" s="211"/>
      <c r="CG8" s="211"/>
      <c r="CH8" s="211"/>
      <c r="CI8" s="211"/>
      <c r="CJ8" s="211" t="n">
        <f aca="false">PRATICABILIDADE!L16</f>
        <v>1</v>
      </c>
      <c r="CK8" s="211"/>
      <c r="CL8" s="211"/>
      <c r="CM8" s="211"/>
      <c r="CN8" s="211"/>
      <c r="CO8" s="211"/>
      <c r="CP8" s="211"/>
      <c r="CQ8" s="211"/>
      <c r="CR8" s="211"/>
      <c r="CS8" s="211"/>
      <c r="CT8" s="211" t="n">
        <f aca="false">PRATICABILIDADE!M16</f>
        <v>0.996666666666667</v>
      </c>
      <c r="CU8" s="211"/>
      <c r="CV8" s="211"/>
      <c r="CW8" s="211"/>
      <c r="CX8" s="211"/>
      <c r="CY8" s="211"/>
      <c r="CZ8" s="211"/>
      <c r="DA8" s="211"/>
      <c r="DB8" s="211" t="n">
        <f aca="false">PRATICABILIDADE!N16</f>
        <v>0.987096774193548</v>
      </c>
      <c r="DC8" s="211"/>
      <c r="DD8" s="211"/>
      <c r="DE8" s="211"/>
      <c r="DF8" s="211"/>
      <c r="DG8" s="211"/>
      <c r="DH8" s="211"/>
      <c r="DI8" s="211"/>
      <c r="DJ8" s="211"/>
      <c r="DK8" s="211"/>
      <c r="DL8" s="211" t="n">
        <f aca="false">PRATICABILIDADE!C16</f>
        <v>0.925806451612903</v>
      </c>
      <c r="DM8" s="211"/>
      <c r="DN8" s="211"/>
      <c r="DO8" s="211"/>
      <c r="DP8" s="211"/>
      <c r="DQ8" s="211"/>
      <c r="DR8" s="211"/>
      <c r="DS8" s="211"/>
      <c r="DT8" s="214" t="n">
        <f aca="false">PRATICABILIDADE!D16</f>
        <v>0.860714285714286</v>
      </c>
      <c r="DU8" s="214"/>
      <c r="DV8" s="214"/>
      <c r="DW8" s="214"/>
      <c r="DX8" s="214"/>
      <c r="DY8" s="214"/>
      <c r="DZ8" s="214"/>
      <c r="EA8" s="214"/>
      <c r="EB8" s="214" t="n">
        <f aca="false">PRATICABILIDADE!E16</f>
        <v>0.8</v>
      </c>
      <c r="EC8" s="214"/>
      <c r="ED8" s="214"/>
      <c r="EE8" s="214"/>
      <c r="EF8" s="214"/>
      <c r="EG8" s="214"/>
      <c r="EH8" s="214"/>
      <c r="EI8" s="214"/>
      <c r="EJ8" s="214" t="n">
        <f aca="false">PRATICABILIDADE!F16</f>
        <v>0.8</v>
      </c>
      <c r="EK8" s="214"/>
      <c r="EL8" s="214"/>
      <c r="EM8" s="214"/>
      <c r="EN8" s="214"/>
      <c r="EO8" s="214"/>
      <c r="EP8" s="214"/>
      <c r="EQ8" s="214"/>
      <c r="ER8" s="214"/>
      <c r="ES8" s="214"/>
      <c r="ET8" s="214" t="n">
        <f aca="false">PRATICABILIDADE!G16</f>
        <v>0.932258064516129</v>
      </c>
      <c r="EU8" s="214"/>
      <c r="EV8" s="214"/>
      <c r="EW8" s="214"/>
      <c r="EX8" s="214"/>
      <c r="EY8" s="214"/>
      <c r="EZ8" s="214"/>
      <c r="FA8" s="214"/>
      <c r="FB8" s="214" t="n">
        <f aca="false">PRATICABILIDADE!H16</f>
        <v>0.973333333333333</v>
      </c>
      <c r="FC8" s="214"/>
      <c r="FD8" s="214"/>
      <c r="FE8" s="214"/>
      <c r="FF8" s="214"/>
      <c r="FG8" s="214"/>
      <c r="FH8" s="214"/>
      <c r="FI8" s="214"/>
      <c r="FJ8" s="214"/>
      <c r="FK8" s="214"/>
      <c r="FL8" s="214" t="n">
        <f aca="false">PRATICABILIDADE!I16</f>
        <v>0.987096774193548</v>
      </c>
      <c r="FM8" s="214"/>
      <c r="FN8" s="214"/>
      <c r="FO8" s="214"/>
      <c r="FP8" s="214"/>
      <c r="FQ8" s="214"/>
      <c r="FR8" s="214"/>
      <c r="FS8" s="214"/>
      <c r="FT8" s="211" t="n">
        <f aca="false">PRATICABILIDADE!J16</f>
        <v>0.996774193548387</v>
      </c>
      <c r="FU8" s="211"/>
      <c r="FV8" s="211"/>
      <c r="FW8" s="211"/>
      <c r="FX8" s="211"/>
      <c r="FY8" s="211"/>
      <c r="FZ8" s="211"/>
      <c r="GA8" s="211"/>
      <c r="GB8" s="211"/>
      <c r="GC8" s="211"/>
      <c r="GD8" s="211" t="n">
        <f aca="false">PRATICABILIDADE!K16</f>
        <v>1</v>
      </c>
      <c r="GE8" s="211"/>
      <c r="GF8" s="211"/>
      <c r="GG8" s="211"/>
      <c r="GH8" s="211"/>
      <c r="GI8" s="211"/>
      <c r="GJ8" s="211"/>
      <c r="GK8" s="211"/>
      <c r="GL8" s="211" t="n">
        <f aca="false">PRATICABILIDADE!L16</f>
        <v>1</v>
      </c>
      <c r="GM8" s="211"/>
      <c r="GN8" s="211"/>
      <c r="GO8" s="211"/>
      <c r="GP8" s="211"/>
      <c r="GQ8" s="211"/>
      <c r="GR8" s="211"/>
      <c r="GS8" s="211"/>
      <c r="GT8" s="211" t="n">
        <f aca="false">PRATICABILIDADE!M16</f>
        <v>0.996666666666667</v>
      </c>
      <c r="GU8" s="211"/>
      <c r="GV8" s="211"/>
      <c r="GW8" s="211"/>
      <c r="GX8" s="211"/>
      <c r="GY8" s="211"/>
      <c r="GZ8" s="211"/>
      <c r="HA8" s="211"/>
      <c r="HB8" s="211" t="n">
        <f aca="false">PRATICABILIDADE!N16</f>
        <v>0.987096774193548</v>
      </c>
      <c r="HC8" s="211"/>
      <c r="HD8" s="211"/>
      <c r="HE8" s="211"/>
      <c r="HF8" s="211"/>
      <c r="HG8" s="211"/>
      <c r="HH8" s="211"/>
      <c r="HI8" s="211"/>
      <c r="HJ8" s="211" t="n">
        <f aca="false">PRATICABILIDADE!AC16</f>
        <v>0</v>
      </c>
      <c r="HK8" s="211"/>
    </row>
    <row r="9" s="231" customFormat="true" ht="13.8" hidden="false" customHeight="false" outlineLevel="0" collapsed="false">
      <c r="A9" s="215"/>
      <c r="B9" s="216"/>
      <c r="C9" s="216"/>
      <c r="D9" s="217"/>
      <c r="E9" s="217"/>
      <c r="F9" s="218"/>
      <c r="G9" s="216"/>
      <c r="H9" s="216"/>
      <c r="I9" s="216"/>
      <c r="J9" s="216"/>
      <c r="K9" s="216"/>
      <c r="L9" s="219"/>
      <c r="M9" s="219"/>
      <c r="N9" s="219"/>
      <c r="O9" s="219"/>
      <c r="P9" s="219"/>
      <c r="Q9" s="219"/>
      <c r="R9" s="220"/>
      <c r="S9" s="220"/>
      <c r="T9" s="221"/>
      <c r="U9" s="221"/>
      <c r="V9" s="219"/>
      <c r="W9" s="219"/>
      <c r="X9" s="219"/>
      <c r="Y9" s="219"/>
      <c r="Z9" s="220"/>
      <c r="AA9" s="220"/>
      <c r="AB9" s="221"/>
      <c r="AC9" s="221"/>
      <c r="AD9" s="219"/>
      <c r="AE9" s="219"/>
      <c r="AF9" s="219"/>
      <c r="AG9" s="219"/>
      <c r="AH9" s="220"/>
      <c r="AI9" s="220"/>
      <c r="AJ9" s="221"/>
      <c r="AK9" s="221"/>
      <c r="AL9" s="219"/>
      <c r="AM9" s="219"/>
      <c r="AN9" s="219"/>
      <c r="AO9" s="219"/>
      <c r="AP9" s="220"/>
      <c r="AQ9" s="220"/>
      <c r="AR9" s="221"/>
      <c r="AS9" s="221"/>
      <c r="AT9" s="222"/>
      <c r="AU9" s="222"/>
      <c r="AV9" s="222"/>
      <c r="AW9" s="222"/>
      <c r="AX9" s="222"/>
      <c r="AY9" s="223"/>
      <c r="AZ9" s="224"/>
      <c r="BA9" s="222"/>
      <c r="BB9" s="222"/>
      <c r="BC9" s="222"/>
      <c r="BD9" s="222"/>
      <c r="BE9" s="222"/>
      <c r="BF9" s="222"/>
      <c r="BG9" s="223"/>
      <c r="BH9" s="224"/>
      <c r="BI9" s="222"/>
      <c r="BJ9" s="222"/>
      <c r="BK9" s="222"/>
      <c r="BL9" s="222"/>
      <c r="BM9" s="222"/>
      <c r="BN9" s="222"/>
      <c r="BO9" s="223"/>
      <c r="BP9" s="224"/>
      <c r="BQ9" s="222"/>
      <c r="BR9" s="222"/>
      <c r="BS9" s="222"/>
      <c r="BT9" s="222"/>
      <c r="BU9" s="222"/>
      <c r="BV9" s="222"/>
      <c r="BW9" s="223"/>
      <c r="BX9" s="224"/>
      <c r="BY9" s="222"/>
      <c r="BZ9" s="222"/>
      <c r="CA9" s="222"/>
      <c r="CB9" s="222"/>
      <c r="CC9" s="222"/>
      <c r="CD9" s="220"/>
      <c r="CE9" s="220"/>
      <c r="CF9" s="221"/>
      <c r="CG9" s="221"/>
      <c r="CH9" s="219"/>
      <c r="CI9" s="219"/>
      <c r="CJ9" s="219"/>
      <c r="CK9" s="219"/>
      <c r="CL9" s="220"/>
      <c r="CM9" s="220"/>
      <c r="CN9" s="221"/>
      <c r="CO9" s="221"/>
      <c r="CP9" s="225"/>
      <c r="CQ9" s="225"/>
      <c r="CR9" s="225"/>
      <c r="CS9" s="225"/>
      <c r="CT9" s="226"/>
      <c r="CU9" s="227"/>
      <c r="CV9" s="228"/>
      <c r="CW9" s="226"/>
      <c r="CX9" s="226"/>
      <c r="CY9" s="226"/>
      <c r="CZ9" s="226"/>
      <c r="DA9" s="226"/>
      <c r="DB9" s="226"/>
      <c r="DC9" s="227"/>
      <c r="DD9" s="228"/>
      <c r="DE9" s="226"/>
      <c r="DF9" s="226"/>
      <c r="DG9" s="226"/>
      <c r="DH9" s="226"/>
      <c r="DI9" s="226"/>
      <c r="DJ9" s="226"/>
      <c r="DK9" s="227"/>
      <c r="DL9" s="228"/>
      <c r="DM9" s="226"/>
      <c r="DN9" s="226"/>
      <c r="DO9" s="226"/>
      <c r="DP9" s="226"/>
      <c r="DQ9" s="226"/>
      <c r="DR9" s="226"/>
      <c r="DS9" s="227"/>
      <c r="DT9" s="228"/>
      <c r="DU9" s="226"/>
      <c r="DV9" s="226"/>
      <c r="DW9" s="226"/>
      <c r="DX9" s="226"/>
      <c r="DY9" s="226"/>
      <c r="DZ9" s="226"/>
      <c r="EA9" s="227"/>
      <c r="EB9" s="228"/>
      <c r="EC9" s="226"/>
      <c r="ED9" s="226"/>
      <c r="EE9" s="226"/>
      <c r="EF9" s="226"/>
      <c r="EG9" s="226"/>
      <c r="EH9" s="226"/>
      <c r="EI9" s="227"/>
      <c r="EJ9" s="228"/>
      <c r="EK9" s="226"/>
      <c r="EL9" s="226"/>
      <c r="EM9" s="226"/>
      <c r="EN9" s="226"/>
      <c r="EO9" s="226"/>
      <c r="EP9" s="226"/>
      <c r="EQ9" s="227"/>
      <c r="ER9" s="228"/>
      <c r="ES9" s="226"/>
      <c r="ET9" s="226"/>
      <c r="EU9" s="226"/>
      <c r="EV9" s="226"/>
      <c r="EW9" s="226"/>
      <c r="EX9" s="229"/>
      <c r="EY9" s="230"/>
      <c r="EZ9" s="228"/>
      <c r="FA9" s="226"/>
      <c r="FB9" s="226"/>
      <c r="FC9" s="226"/>
      <c r="FD9" s="226"/>
      <c r="FE9" s="226"/>
      <c r="FF9" s="226"/>
      <c r="FG9" s="227"/>
      <c r="FH9" s="228"/>
      <c r="FI9" s="226"/>
      <c r="FJ9" s="226"/>
      <c r="FK9" s="226"/>
      <c r="FL9" s="226"/>
      <c r="FM9" s="226"/>
      <c r="FN9" s="226"/>
      <c r="FO9" s="227"/>
      <c r="FP9" s="228"/>
      <c r="FQ9" s="226"/>
      <c r="FR9" s="226"/>
      <c r="FS9" s="226"/>
      <c r="FT9" s="226"/>
      <c r="FU9" s="226"/>
      <c r="FV9" s="226"/>
      <c r="FW9" s="227"/>
      <c r="FX9" s="228"/>
      <c r="FY9" s="226"/>
      <c r="FZ9" s="226"/>
      <c r="GA9" s="226"/>
      <c r="GB9" s="226"/>
      <c r="GC9" s="226"/>
      <c r="GD9" s="226"/>
      <c r="GE9" s="227"/>
      <c r="GF9" s="228"/>
      <c r="GG9" s="226"/>
      <c r="GH9" s="226"/>
      <c r="GI9" s="226"/>
      <c r="GJ9" s="226"/>
      <c r="GK9" s="226"/>
      <c r="GL9" s="226"/>
      <c r="GM9" s="227"/>
      <c r="GN9" s="228"/>
      <c r="GO9" s="226"/>
      <c r="GP9" s="226"/>
      <c r="GQ9" s="226"/>
      <c r="GR9" s="226"/>
      <c r="GS9" s="226"/>
      <c r="GT9" s="226"/>
      <c r="GU9" s="227"/>
      <c r="GV9" s="226"/>
      <c r="GW9" s="227"/>
      <c r="GX9" s="226"/>
      <c r="GY9" s="227"/>
      <c r="GZ9" s="226"/>
      <c r="HA9" s="227"/>
      <c r="HB9" s="226"/>
      <c r="HC9" s="227"/>
      <c r="HD9" s="226"/>
      <c r="HE9" s="227"/>
      <c r="HF9" s="226"/>
      <c r="HG9" s="227"/>
      <c r="HH9" s="226"/>
      <c r="HI9" s="227"/>
      <c r="HJ9" s="226"/>
      <c r="HK9" s="227"/>
    </row>
    <row r="10" s="243" customFormat="true" ht="12.75" hidden="false" customHeight="false" outlineLevel="0" collapsed="false">
      <c r="A10" s="232" t="s">
        <v>26</v>
      </c>
      <c r="B10" s="233" t="str">
        <f aca="false">VLOOKUP(A10,PLANEJAMENTO!$B$11:$C$96,2,FALSE())</f>
        <v>ESCAVAÇÃO, CARGA, TRANSPORTE, DESCARGA E ESPALHAMENTO DE MATERIAL DE 1ª CATEGORIA - DMT ATÉ 2000M</v>
      </c>
      <c r="C10" s="232" t="str">
        <f aca="false">VLOOKUP(A10,PLANEJAMENTO!$B$11:$D$96,3,FALSE())</f>
        <v>M3</v>
      </c>
      <c r="D10" s="234" t="n">
        <f aca="false">VLOOKUP(A10,PLANEJAMENTO!$B$11:$E$96,4,FALSE())+PLANEJAMENTO!E13</f>
        <v>444378.2</v>
      </c>
      <c r="E10" s="234" t="n">
        <f aca="false">D10</f>
        <v>444378.2</v>
      </c>
      <c r="F10" s="235" t="n">
        <f aca="false">PRODUÇÕES!D16</f>
        <v>239.04</v>
      </c>
      <c r="G10" s="234" t="n">
        <f aca="false">F10*8</f>
        <v>1912.32</v>
      </c>
      <c r="H10" s="236"/>
      <c r="I10" s="237"/>
      <c r="J10" s="238"/>
      <c r="K10" s="239" t="s">
        <v>159</v>
      </c>
      <c r="L10" s="240"/>
      <c r="M10" s="240"/>
      <c r="N10" s="240"/>
      <c r="O10" s="240"/>
      <c r="P10" s="240"/>
      <c r="Q10" s="240"/>
      <c r="R10" s="240"/>
      <c r="S10" s="240"/>
      <c r="T10" s="240"/>
      <c r="U10" s="240"/>
      <c r="V10" s="240"/>
      <c r="W10" s="240"/>
      <c r="X10" s="240"/>
      <c r="Y10" s="240"/>
      <c r="Z10" s="240"/>
      <c r="AA10" s="240"/>
      <c r="AB10" s="240"/>
      <c r="AC10" s="240"/>
      <c r="AD10" s="240"/>
      <c r="AE10" s="240"/>
      <c r="AF10" s="240"/>
      <c r="AG10" s="240"/>
      <c r="AH10" s="240"/>
      <c r="AI10" s="240"/>
      <c r="AJ10" s="240"/>
      <c r="AK10" s="240"/>
      <c r="AL10" s="240"/>
      <c r="AM10" s="240"/>
      <c r="AN10" s="240"/>
      <c r="AO10" s="240"/>
      <c r="AP10" s="240"/>
      <c r="AQ10" s="240"/>
      <c r="AR10" s="240"/>
      <c r="AS10" s="240"/>
      <c r="AT10" s="240"/>
      <c r="AU10" s="240"/>
      <c r="AV10" s="240"/>
      <c r="AW10" s="240"/>
      <c r="AX10" s="240"/>
      <c r="AY10" s="240"/>
      <c r="AZ10" s="241" t="n">
        <v>6</v>
      </c>
      <c r="BA10" s="241"/>
      <c r="BB10" s="241" t="n">
        <v>3</v>
      </c>
      <c r="BC10" s="241"/>
      <c r="BD10" s="241" t="n">
        <v>6</v>
      </c>
      <c r="BE10" s="241"/>
      <c r="BF10" s="241" t="n">
        <v>6</v>
      </c>
      <c r="BG10" s="241"/>
      <c r="BH10" s="241" t="n">
        <v>6</v>
      </c>
      <c r="BI10" s="241"/>
      <c r="BJ10" s="241" t="n">
        <v>6</v>
      </c>
      <c r="BK10" s="241"/>
      <c r="BL10" s="241" t="n">
        <v>6</v>
      </c>
      <c r="BM10" s="241"/>
      <c r="BN10" s="241" t="n">
        <v>6</v>
      </c>
      <c r="BO10" s="241"/>
      <c r="BP10" s="241" t="n">
        <v>6</v>
      </c>
      <c r="BQ10" s="241"/>
      <c r="BR10" s="241" t="n">
        <v>6</v>
      </c>
      <c r="BS10" s="241"/>
      <c r="BT10" s="241" t="n">
        <v>6</v>
      </c>
      <c r="BU10" s="241"/>
      <c r="BV10" s="241" t="n">
        <v>6</v>
      </c>
      <c r="BW10" s="241"/>
      <c r="BX10" s="241" t="n">
        <v>6</v>
      </c>
      <c r="BY10" s="241"/>
      <c r="BZ10" s="241" t="n">
        <v>6</v>
      </c>
      <c r="CA10" s="241"/>
      <c r="CB10" s="241" t="n">
        <v>6</v>
      </c>
      <c r="CC10" s="241"/>
      <c r="CD10" s="241" t="n">
        <v>5</v>
      </c>
      <c r="CE10" s="241"/>
      <c r="CF10" s="241" t="n">
        <v>6</v>
      </c>
      <c r="CG10" s="241"/>
      <c r="CH10" s="241" t="n">
        <v>6</v>
      </c>
      <c r="CI10" s="241"/>
      <c r="CJ10" s="241" t="n">
        <v>6</v>
      </c>
      <c r="CK10" s="241"/>
      <c r="CL10" s="241" t="n">
        <v>6</v>
      </c>
      <c r="CM10" s="241"/>
      <c r="CN10" s="241" t="n">
        <v>5</v>
      </c>
      <c r="CO10" s="241"/>
      <c r="CP10" s="241" t="n">
        <v>6</v>
      </c>
      <c r="CQ10" s="241"/>
      <c r="CR10" s="241" t="n">
        <v>6</v>
      </c>
      <c r="CS10" s="241"/>
      <c r="CT10" s="241" t="n">
        <v>5</v>
      </c>
      <c r="CU10" s="241"/>
      <c r="CV10" s="241" t="n">
        <v>6</v>
      </c>
      <c r="CW10" s="241"/>
      <c r="CX10" s="241" t="n">
        <v>5</v>
      </c>
      <c r="CY10" s="241"/>
      <c r="CZ10" s="241" t="n">
        <v>6</v>
      </c>
      <c r="DA10" s="241"/>
      <c r="DB10" s="241" t="n">
        <v>6</v>
      </c>
      <c r="DC10" s="241"/>
      <c r="DD10" s="241" t="n">
        <v>6</v>
      </c>
      <c r="DE10" s="241"/>
      <c r="DF10" s="241" t="n">
        <v>6</v>
      </c>
      <c r="DG10" s="241"/>
      <c r="DH10" s="241" t="n">
        <v>2</v>
      </c>
      <c r="DI10" s="241"/>
      <c r="DJ10" s="241"/>
      <c r="DK10" s="241"/>
      <c r="DL10" s="241" t="n">
        <v>6</v>
      </c>
      <c r="DM10" s="241"/>
      <c r="DN10" s="241" t="n">
        <v>6</v>
      </c>
      <c r="DO10" s="241"/>
      <c r="DP10" s="241" t="n">
        <v>6</v>
      </c>
      <c r="DQ10" s="241"/>
      <c r="DR10" s="241" t="n">
        <v>6</v>
      </c>
      <c r="DS10" s="241"/>
      <c r="DT10" s="241" t="n">
        <v>6</v>
      </c>
      <c r="DU10" s="241"/>
      <c r="DV10" s="241" t="n">
        <v>4</v>
      </c>
      <c r="DW10" s="241"/>
      <c r="DX10" s="241" t="n">
        <v>6</v>
      </c>
      <c r="DY10" s="241"/>
      <c r="DZ10" s="241" t="n">
        <v>6</v>
      </c>
      <c r="EA10" s="241"/>
      <c r="EB10" s="241" t="n">
        <v>6</v>
      </c>
      <c r="EC10" s="241"/>
      <c r="ED10" s="241" t="n">
        <v>6</v>
      </c>
      <c r="EE10" s="241"/>
      <c r="EF10" s="241" t="n">
        <v>6</v>
      </c>
      <c r="EG10" s="241"/>
      <c r="EH10" s="241" t="n">
        <v>4</v>
      </c>
      <c r="EI10" s="241"/>
      <c r="EJ10" s="241" t="n">
        <v>1</v>
      </c>
      <c r="EK10" s="241"/>
      <c r="EL10" s="240"/>
      <c r="EM10" s="240"/>
      <c r="EN10" s="240"/>
      <c r="EO10" s="240"/>
      <c r="EP10" s="240"/>
      <c r="EQ10" s="240"/>
      <c r="ER10" s="240"/>
      <c r="ES10" s="240"/>
      <c r="ET10" s="240"/>
      <c r="EU10" s="240"/>
      <c r="EV10" s="240"/>
      <c r="EW10" s="240"/>
      <c r="EX10" s="242"/>
      <c r="EY10" s="242"/>
      <c r="EZ10" s="240"/>
      <c r="FA10" s="240"/>
      <c r="FB10" s="240"/>
      <c r="FC10" s="240"/>
      <c r="FD10" s="240"/>
      <c r="FE10" s="240"/>
      <c r="FF10" s="240"/>
      <c r="FG10" s="240"/>
      <c r="FH10" s="240"/>
      <c r="FI10" s="240"/>
      <c r="FJ10" s="240"/>
      <c r="FK10" s="240"/>
      <c r="FL10" s="240"/>
      <c r="FM10" s="240"/>
      <c r="FN10" s="240"/>
      <c r="FO10" s="240"/>
      <c r="FP10" s="240"/>
      <c r="FQ10" s="240"/>
      <c r="FR10" s="240"/>
      <c r="FS10" s="240"/>
      <c r="FT10" s="240"/>
      <c r="FU10" s="240"/>
      <c r="FV10" s="240"/>
      <c r="FW10" s="240"/>
      <c r="FX10" s="240"/>
      <c r="FY10" s="240"/>
      <c r="FZ10" s="240"/>
      <c r="GA10" s="240"/>
      <c r="GB10" s="240"/>
      <c r="GC10" s="240"/>
      <c r="GD10" s="240"/>
      <c r="GE10" s="240"/>
      <c r="GF10" s="240"/>
      <c r="GG10" s="240"/>
      <c r="GH10" s="240"/>
      <c r="GI10" s="240"/>
      <c r="GJ10" s="240"/>
      <c r="GK10" s="240"/>
      <c r="GL10" s="240"/>
      <c r="GM10" s="240"/>
      <c r="GN10" s="240"/>
      <c r="GO10" s="240"/>
      <c r="GP10" s="240"/>
      <c r="GQ10" s="240"/>
      <c r="GR10" s="240"/>
      <c r="GS10" s="240"/>
      <c r="GT10" s="240"/>
      <c r="GU10" s="240"/>
      <c r="GV10" s="240"/>
      <c r="GW10" s="240"/>
      <c r="GX10" s="240"/>
      <c r="GY10" s="240"/>
      <c r="GZ10" s="240"/>
      <c r="HA10" s="240"/>
      <c r="HB10" s="240"/>
      <c r="HC10" s="240"/>
      <c r="HD10" s="240"/>
      <c r="HE10" s="240"/>
      <c r="HF10" s="240"/>
      <c r="HG10" s="240"/>
      <c r="HH10" s="240"/>
      <c r="HI10" s="240"/>
      <c r="HJ10" s="240"/>
      <c r="HK10" s="240"/>
    </row>
    <row r="11" s="243" customFormat="true" ht="12.75" hidden="false" customHeight="false" outlineLevel="0" collapsed="false">
      <c r="A11" s="232"/>
      <c r="B11" s="233"/>
      <c r="C11" s="232"/>
      <c r="D11" s="234"/>
      <c r="E11" s="234"/>
      <c r="F11" s="235"/>
      <c r="G11" s="234"/>
      <c r="H11" s="234"/>
      <c r="I11" s="237"/>
      <c r="J11" s="238"/>
      <c r="K11" s="244" t="s">
        <v>160</v>
      </c>
      <c r="L11" s="245"/>
      <c r="M11" s="245"/>
      <c r="N11" s="245"/>
      <c r="O11" s="245"/>
      <c r="P11" s="245"/>
      <c r="Q11" s="245"/>
      <c r="R11" s="245"/>
      <c r="S11" s="245"/>
      <c r="T11" s="245"/>
      <c r="U11" s="245"/>
      <c r="V11" s="245"/>
      <c r="W11" s="245"/>
      <c r="X11" s="245"/>
      <c r="Y11" s="245"/>
      <c r="Z11" s="245"/>
      <c r="AA11" s="245"/>
      <c r="AB11" s="245"/>
      <c r="AC11" s="245"/>
      <c r="AD11" s="245"/>
      <c r="AE11" s="245"/>
      <c r="AF11" s="245"/>
      <c r="AG11" s="245"/>
      <c r="AH11" s="245"/>
      <c r="AI11" s="245"/>
      <c r="AJ11" s="245"/>
      <c r="AK11" s="245"/>
      <c r="AL11" s="245"/>
      <c r="AM11" s="245"/>
      <c r="AN11" s="245"/>
      <c r="AO11" s="245"/>
      <c r="AP11" s="245"/>
      <c r="AQ11" s="245"/>
      <c r="AR11" s="245"/>
      <c r="AS11" s="245"/>
      <c r="AT11" s="245"/>
      <c r="AU11" s="245"/>
      <c r="AV11" s="245"/>
      <c r="AW11" s="245"/>
      <c r="AX11" s="245"/>
      <c r="AY11" s="245"/>
      <c r="AZ11" s="245" t="n">
        <v>1</v>
      </c>
      <c r="BA11" s="245"/>
      <c r="BB11" s="245" t="n">
        <v>1</v>
      </c>
      <c r="BC11" s="245"/>
      <c r="BD11" s="245" t="n">
        <v>1</v>
      </c>
      <c r="BE11" s="245"/>
      <c r="BF11" s="245" t="n">
        <v>1</v>
      </c>
      <c r="BG11" s="245"/>
      <c r="BH11" s="245" t="n">
        <v>1</v>
      </c>
      <c r="BI11" s="245"/>
      <c r="BJ11" s="245" t="n">
        <v>1</v>
      </c>
      <c r="BK11" s="245"/>
      <c r="BL11" s="245" t="n">
        <v>1</v>
      </c>
      <c r="BM11" s="245"/>
      <c r="BN11" s="245" t="n">
        <v>1</v>
      </c>
      <c r="BO11" s="245"/>
      <c r="BP11" s="245" t="n">
        <v>1</v>
      </c>
      <c r="BQ11" s="245"/>
      <c r="BR11" s="245" t="n">
        <v>1</v>
      </c>
      <c r="BS11" s="245"/>
      <c r="BT11" s="245" t="n">
        <v>1</v>
      </c>
      <c r="BU11" s="245"/>
      <c r="BV11" s="245" t="n">
        <v>1</v>
      </c>
      <c r="BW11" s="245"/>
      <c r="BX11" s="245" t="n">
        <v>1</v>
      </c>
      <c r="BY11" s="245"/>
      <c r="BZ11" s="245" t="n">
        <v>1</v>
      </c>
      <c r="CA11" s="245"/>
      <c r="CB11" s="245" t="n">
        <v>1</v>
      </c>
      <c r="CC11" s="245"/>
      <c r="CD11" s="245" t="n">
        <v>1</v>
      </c>
      <c r="CE11" s="245"/>
      <c r="CF11" s="245" t="n">
        <v>1</v>
      </c>
      <c r="CG11" s="245"/>
      <c r="CH11" s="245" t="n">
        <v>1</v>
      </c>
      <c r="CI11" s="245"/>
      <c r="CJ11" s="245" t="n">
        <v>1</v>
      </c>
      <c r="CK11" s="245"/>
      <c r="CL11" s="245" t="n">
        <v>1</v>
      </c>
      <c r="CM11" s="245"/>
      <c r="CN11" s="245" t="n">
        <v>1</v>
      </c>
      <c r="CO11" s="245"/>
      <c r="CP11" s="245" t="n">
        <v>1</v>
      </c>
      <c r="CQ11" s="245"/>
      <c r="CR11" s="245" t="n">
        <v>1</v>
      </c>
      <c r="CS11" s="245"/>
      <c r="CT11" s="245" t="n">
        <v>1</v>
      </c>
      <c r="CU11" s="245"/>
      <c r="CV11" s="245" t="n">
        <v>1</v>
      </c>
      <c r="CW11" s="245"/>
      <c r="CX11" s="245" t="n">
        <v>1</v>
      </c>
      <c r="CY11" s="245"/>
      <c r="CZ11" s="245" t="n">
        <v>1</v>
      </c>
      <c r="DA11" s="245"/>
      <c r="DB11" s="245" t="n">
        <v>1</v>
      </c>
      <c r="DC11" s="245"/>
      <c r="DD11" s="245" t="n">
        <v>1</v>
      </c>
      <c r="DE11" s="245"/>
      <c r="DF11" s="245" t="n">
        <v>1</v>
      </c>
      <c r="DG11" s="245"/>
      <c r="DH11" s="245" t="n">
        <v>1</v>
      </c>
      <c r="DI11" s="245"/>
      <c r="DJ11" s="245"/>
      <c r="DK11" s="245"/>
      <c r="DL11" s="245" t="n">
        <v>1</v>
      </c>
      <c r="DM11" s="245"/>
      <c r="DN11" s="245" t="n">
        <v>1</v>
      </c>
      <c r="DO11" s="245"/>
      <c r="DP11" s="245" t="n">
        <v>1</v>
      </c>
      <c r="DQ11" s="245"/>
      <c r="DR11" s="245" t="n">
        <v>1</v>
      </c>
      <c r="DS11" s="245"/>
      <c r="DT11" s="245" t="n">
        <v>1</v>
      </c>
      <c r="DU11" s="245"/>
      <c r="DV11" s="245" t="n">
        <v>1</v>
      </c>
      <c r="DW11" s="245"/>
      <c r="DX11" s="245" t="n">
        <v>1</v>
      </c>
      <c r="DY11" s="245"/>
      <c r="DZ11" s="245" t="n">
        <v>1</v>
      </c>
      <c r="EA11" s="245"/>
      <c r="EB11" s="245" t="n">
        <v>1</v>
      </c>
      <c r="EC11" s="245"/>
      <c r="ED11" s="245" t="n">
        <v>1</v>
      </c>
      <c r="EE11" s="245"/>
      <c r="EF11" s="245" t="n">
        <v>1</v>
      </c>
      <c r="EG11" s="245"/>
      <c r="EH11" s="245" t="n">
        <v>1</v>
      </c>
      <c r="EI11" s="245"/>
      <c r="EJ11" s="245" t="n">
        <v>1</v>
      </c>
      <c r="EK11" s="245"/>
      <c r="EL11" s="245"/>
      <c r="EM11" s="245"/>
      <c r="EN11" s="245"/>
      <c r="EO11" s="245"/>
      <c r="EP11" s="245"/>
      <c r="EQ11" s="245"/>
      <c r="ER11" s="245"/>
      <c r="ES11" s="245"/>
      <c r="ET11" s="245"/>
      <c r="EU11" s="245"/>
      <c r="EV11" s="245"/>
      <c r="EW11" s="245"/>
      <c r="EX11" s="246"/>
      <c r="EY11" s="246"/>
      <c r="EZ11" s="245"/>
      <c r="FA11" s="245"/>
      <c r="FB11" s="245"/>
      <c r="FC11" s="245"/>
      <c r="FD11" s="245"/>
      <c r="FE11" s="245"/>
      <c r="FF11" s="245"/>
      <c r="FG11" s="245"/>
      <c r="FH11" s="245"/>
      <c r="FI11" s="245"/>
      <c r="FJ11" s="245"/>
      <c r="FK11" s="245"/>
      <c r="FL11" s="245"/>
      <c r="FM11" s="245"/>
      <c r="FN11" s="245"/>
      <c r="FO11" s="245"/>
      <c r="FP11" s="245"/>
      <c r="FQ11" s="245"/>
      <c r="FR11" s="245"/>
      <c r="FS11" s="245"/>
      <c r="FT11" s="245"/>
      <c r="FU11" s="245"/>
      <c r="FV11" s="245"/>
      <c r="FW11" s="245"/>
      <c r="FX11" s="245"/>
      <c r="FY11" s="245"/>
      <c r="FZ11" s="245"/>
      <c r="GA11" s="245"/>
      <c r="GB11" s="245"/>
      <c r="GC11" s="245"/>
      <c r="GD11" s="245"/>
      <c r="GE11" s="245"/>
      <c r="GF11" s="245"/>
      <c r="GG11" s="245"/>
      <c r="GH11" s="245"/>
      <c r="GI11" s="245"/>
      <c r="GJ11" s="245"/>
      <c r="GK11" s="245"/>
      <c r="GL11" s="245"/>
      <c r="GM11" s="245"/>
      <c r="GN11" s="245"/>
      <c r="GO11" s="245"/>
      <c r="GP11" s="245"/>
      <c r="GQ11" s="245"/>
      <c r="GR11" s="245"/>
      <c r="GS11" s="245"/>
      <c r="GT11" s="245"/>
      <c r="GU11" s="245"/>
      <c r="GV11" s="245"/>
      <c r="GW11" s="245"/>
      <c r="GX11" s="245"/>
      <c r="GY11" s="245"/>
      <c r="GZ11" s="245"/>
      <c r="HA11" s="245"/>
      <c r="HB11" s="245"/>
      <c r="HC11" s="245"/>
      <c r="HD11" s="245"/>
      <c r="HE11" s="245"/>
      <c r="HF11" s="245"/>
      <c r="HG11" s="245"/>
      <c r="HH11" s="245"/>
      <c r="HI11" s="245"/>
      <c r="HJ11" s="245"/>
      <c r="HK11" s="245"/>
    </row>
    <row r="12" s="243" customFormat="true" ht="12.75" hidden="false" customHeight="false" outlineLevel="0" collapsed="false">
      <c r="A12" s="232"/>
      <c r="B12" s="233"/>
      <c r="C12" s="232"/>
      <c r="D12" s="234"/>
      <c r="E12" s="234"/>
      <c r="F12" s="235"/>
      <c r="G12" s="234"/>
      <c r="H12" s="234"/>
      <c r="I12" s="237"/>
      <c r="J12" s="238"/>
      <c r="K12" s="247" t="s">
        <v>161</v>
      </c>
      <c r="L12" s="248" t="n">
        <f aca="false">(L10*L11*$G$19)*$L$8</f>
        <v>0</v>
      </c>
      <c r="M12" s="248"/>
      <c r="N12" s="248" t="n">
        <f aca="false">(N10*N11*$G$19)*$L$8</f>
        <v>0</v>
      </c>
      <c r="O12" s="248"/>
      <c r="P12" s="248" t="n">
        <f aca="false">(P10*P11*$G$19)*$L$8</f>
        <v>0</v>
      </c>
      <c r="Q12" s="248"/>
      <c r="R12" s="248" t="n">
        <f aca="false">(R10*R11*$G$19)*$L$8</f>
        <v>0</v>
      </c>
      <c r="S12" s="248"/>
      <c r="T12" s="248" t="n">
        <f aca="false">(T10*T11*$G$19)*$T$8</f>
        <v>0</v>
      </c>
      <c r="U12" s="248"/>
      <c r="V12" s="248" t="n">
        <f aca="false">(V10*V11*$G$19)*$T$8</f>
        <v>0</v>
      </c>
      <c r="W12" s="248"/>
      <c r="X12" s="248" t="n">
        <f aca="false">(X10*X11*$G$19)*$T$8</f>
        <v>0</v>
      </c>
      <c r="Y12" s="248"/>
      <c r="Z12" s="248" t="n">
        <f aca="false">(Z10*Z11*$G$19)*$T$8</f>
        <v>0</v>
      </c>
      <c r="AA12" s="248"/>
      <c r="AB12" s="248" t="n">
        <f aca="false">(AB10*AB11*$G$10)*$AB$8</f>
        <v>0</v>
      </c>
      <c r="AC12" s="248"/>
      <c r="AD12" s="248" t="n">
        <f aca="false">(AD10*AD11*$G$10)*$AB$8</f>
        <v>0</v>
      </c>
      <c r="AE12" s="248"/>
      <c r="AF12" s="248" t="n">
        <f aca="false">(AF10*AF11*$G$10)*$AB$8</f>
        <v>0</v>
      </c>
      <c r="AG12" s="248"/>
      <c r="AH12" s="248" t="n">
        <f aca="false">(AH10*AH11*$G$10)*$AB$8</f>
        <v>0</v>
      </c>
      <c r="AI12" s="248"/>
      <c r="AJ12" s="248" t="n">
        <f aca="false">(AJ10*AJ11*$G$10)*$AJ$8</f>
        <v>0</v>
      </c>
      <c r="AK12" s="248"/>
      <c r="AL12" s="248" t="n">
        <f aca="false">(AL10*AL11*$G$10)*$AJ$8</f>
        <v>0</v>
      </c>
      <c r="AM12" s="248"/>
      <c r="AN12" s="248" t="n">
        <f aca="false">(AN10*AN11*$G$10)*$AJ$8</f>
        <v>0</v>
      </c>
      <c r="AO12" s="248"/>
      <c r="AP12" s="248" t="n">
        <f aca="false">(AP10*AP11*$G$10)*$AJ$8</f>
        <v>0</v>
      </c>
      <c r="AQ12" s="248"/>
      <c r="AR12" s="248" t="n">
        <f aca="false">(AR10*AR11*$G$10)*$AJ$8</f>
        <v>0</v>
      </c>
      <c r="AS12" s="248"/>
      <c r="AT12" s="248" t="n">
        <f aca="false">(AT10*AT11*$G$10)*$AT$8</f>
        <v>0</v>
      </c>
      <c r="AU12" s="248"/>
      <c r="AV12" s="248" t="n">
        <f aca="false">(AV10*AV11*$G$10)*$AT$8</f>
        <v>0</v>
      </c>
      <c r="AW12" s="248"/>
      <c r="AX12" s="248" t="n">
        <f aca="false">(AX10*AX11*$G$10)*$AT$8</f>
        <v>0</v>
      </c>
      <c r="AY12" s="248"/>
      <c r="AZ12" s="248" t="n">
        <f aca="false">(AZ10*AZ11*$G$10)*$AT$8</f>
        <v>10696.6544516129</v>
      </c>
      <c r="BA12" s="248"/>
      <c r="BB12" s="248" t="n">
        <f aca="false">(BB10*BB11*$G$10)*$BB$8</f>
        <v>5583.9744</v>
      </c>
      <c r="BC12" s="248"/>
      <c r="BD12" s="248" t="n">
        <f aca="false">(BD10*BD11*$G$10)*$BB$8</f>
        <v>11167.9488</v>
      </c>
      <c r="BE12" s="248"/>
      <c r="BF12" s="248" t="n">
        <f aca="false">(BF10*BF11*$G$10)*$BB$8</f>
        <v>11167.9488</v>
      </c>
      <c r="BG12" s="248"/>
      <c r="BH12" s="248" t="n">
        <f aca="false">(BH10*BH11*$G$10)*$BB$8</f>
        <v>11167.9488</v>
      </c>
      <c r="BI12" s="248"/>
      <c r="BJ12" s="248" t="n">
        <f aca="false">(BJ10*BJ11*$G$10)*$BJ$8</f>
        <v>11325.8694193548</v>
      </c>
      <c r="BK12" s="248"/>
      <c r="BL12" s="248" t="n">
        <f aca="false">(BL10*BL11*$G$10)*$BJ$8</f>
        <v>11325.8694193548</v>
      </c>
      <c r="BM12" s="248"/>
      <c r="BN12" s="248" t="n">
        <f aca="false">(BN10*BN11*$G$10)*$BJ$8</f>
        <v>11325.8694193548</v>
      </c>
      <c r="BO12" s="248"/>
      <c r="BP12" s="248" t="n">
        <f aca="false">(BP10*BP11*$G$10)*$BJ$8</f>
        <v>11325.8694193548</v>
      </c>
      <c r="BQ12" s="248"/>
      <c r="BR12" s="248" t="n">
        <f aca="false">(BR10*BR11*$G$10)*$BJ$8</f>
        <v>11325.8694193548</v>
      </c>
      <c r="BS12" s="248"/>
      <c r="BT12" s="248" t="n">
        <f aca="false">(BT10*BT11*$G$10)*$BT$8</f>
        <v>11436.9073548387</v>
      </c>
      <c r="BU12" s="248"/>
      <c r="BV12" s="248" t="n">
        <f aca="false">(BV10*BV11*$G$10)*$BT$8</f>
        <v>11436.9073548387</v>
      </c>
      <c r="BW12" s="248"/>
      <c r="BX12" s="248" t="n">
        <f aca="false">(BX10*BX11*$G$10)*$BT$8</f>
        <v>11436.9073548387</v>
      </c>
      <c r="BY12" s="248"/>
      <c r="BZ12" s="248" t="n">
        <f aca="false">(BZ10*BZ11*$G$10)*$BT$8</f>
        <v>11436.9073548387</v>
      </c>
      <c r="CA12" s="248"/>
      <c r="CB12" s="248" t="n">
        <f aca="false">(CB10*CB11*$G$10)*$CB$8</f>
        <v>11473.92</v>
      </c>
      <c r="CC12" s="248"/>
      <c r="CD12" s="248" t="n">
        <f aca="false">(CD10*CD11*$G$10)*$CB$8</f>
        <v>9561.6</v>
      </c>
      <c r="CE12" s="248"/>
      <c r="CF12" s="248" t="n">
        <f aca="false">(CF10*CF11*$G$10)*$CB$8</f>
        <v>11473.92</v>
      </c>
      <c r="CG12" s="248"/>
      <c r="CH12" s="248" t="n">
        <f aca="false">(CH10*CH11*$G$10)*$CB$8</f>
        <v>11473.92</v>
      </c>
      <c r="CI12" s="248"/>
      <c r="CJ12" s="248" t="n">
        <f aca="false">(CJ10*CJ11*$G$10)*$CJ$8</f>
        <v>11473.92</v>
      </c>
      <c r="CK12" s="248"/>
      <c r="CL12" s="248" t="n">
        <f aca="false">(CL10*CL11*$G$10)*$CJ$8</f>
        <v>11473.92</v>
      </c>
      <c r="CM12" s="248"/>
      <c r="CN12" s="248" t="n">
        <f aca="false">(CN10*CN11*$G$10)*$CJ$8</f>
        <v>9561.6</v>
      </c>
      <c r="CO12" s="248"/>
      <c r="CP12" s="248" t="n">
        <f aca="false">(CP10*CP11*$G$10)*$CJ$8</f>
        <v>11473.92</v>
      </c>
      <c r="CQ12" s="248"/>
      <c r="CR12" s="248" t="n">
        <f aca="false">(CR10*CR11*$G$10)*$CJ$8</f>
        <v>11473.92</v>
      </c>
      <c r="CS12" s="248"/>
      <c r="CT12" s="248" t="n">
        <f aca="false">(CT10*CT11*$G$10)*$CT$8</f>
        <v>9529.728</v>
      </c>
      <c r="CU12" s="248"/>
      <c r="CV12" s="248" t="n">
        <f aca="false">(CV10*CV11*$G$10)*$CT$8</f>
        <v>11435.6736</v>
      </c>
      <c r="CW12" s="248"/>
      <c r="CX12" s="248" t="n">
        <f aca="false">(CX10*CX11*$G$10)*$CT$8</f>
        <v>9529.728</v>
      </c>
      <c r="CY12" s="248"/>
      <c r="CZ12" s="248" t="n">
        <f aca="false">(CZ10*CZ11*$G$10)*$CT$8</f>
        <v>11435.6736</v>
      </c>
      <c r="DA12" s="248"/>
      <c r="DB12" s="248" t="n">
        <f aca="false">(DB10*DB11*$G$10)*$DB$8</f>
        <v>11325.8694193548</v>
      </c>
      <c r="DC12" s="248"/>
      <c r="DD12" s="248" t="n">
        <f aca="false">(DD10*DD11*$G$10)*$DB$8</f>
        <v>11325.8694193548</v>
      </c>
      <c r="DE12" s="248"/>
      <c r="DF12" s="248" t="n">
        <f aca="false">(DF10*DF11*$G$10)*$DB$8</f>
        <v>11325.8694193548</v>
      </c>
      <c r="DG12" s="248"/>
      <c r="DH12" s="248" t="n">
        <f aca="false">(DH10*DH11*$G$10)*$DB$8</f>
        <v>3775.28980645161</v>
      </c>
      <c r="DI12" s="248"/>
      <c r="DJ12" s="248" t="n">
        <f aca="false">(DJ10*DJ11*$G$10)*$DB$8</f>
        <v>0</v>
      </c>
      <c r="DK12" s="248"/>
      <c r="DL12" s="248" t="n">
        <f aca="false">(DL10*DL11*$G$10)*$DL$8</f>
        <v>10622.6291612903</v>
      </c>
      <c r="DM12" s="248"/>
      <c r="DN12" s="248" t="n">
        <f aca="false">(DN10*DN11*$G$10)*$DL$8</f>
        <v>10622.6291612903</v>
      </c>
      <c r="DO12" s="248"/>
      <c r="DP12" s="248" t="n">
        <f aca="false">(DP10*DP11*$G$10)*$DL$8</f>
        <v>10622.6291612903</v>
      </c>
      <c r="DQ12" s="248"/>
      <c r="DR12" s="248" t="n">
        <f aca="false">(DR10*DR11*$G$10)*$DL$8</f>
        <v>10622.6291612903</v>
      </c>
      <c r="DS12" s="248"/>
      <c r="DT12" s="248" t="n">
        <f aca="false">(DT10*DT11*$G$10)*$DT$8</f>
        <v>9875.76685714286</v>
      </c>
      <c r="DU12" s="248"/>
      <c r="DV12" s="248" t="n">
        <f aca="false">(DV10*DV11*$G$10)*$DT$8</f>
        <v>6583.84457142857</v>
      </c>
      <c r="DW12" s="248"/>
      <c r="DX12" s="248" t="n">
        <f aca="false">(DX10*DX11*$G$10)*$DT$8</f>
        <v>9875.76685714286</v>
      </c>
      <c r="DY12" s="248"/>
      <c r="DZ12" s="248" t="n">
        <f aca="false">(DZ10*DZ11*$G$10)*$DT$8</f>
        <v>9875.76685714286</v>
      </c>
      <c r="EA12" s="248"/>
      <c r="EB12" s="248" t="n">
        <f aca="false">(EB10*EB11*$G$10)*$EB$8</f>
        <v>9179.136</v>
      </c>
      <c r="EC12" s="248"/>
      <c r="ED12" s="248" t="n">
        <f aca="false">(ED10*ED11*$G$10)*$EB$8</f>
        <v>9179.136</v>
      </c>
      <c r="EE12" s="248"/>
      <c r="EF12" s="248" t="n">
        <f aca="false">(EF10*EF11*$G$10)*$EB$8</f>
        <v>9179.136</v>
      </c>
      <c r="EG12" s="248"/>
      <c r="EH12" s="248" t="n">
        <f aca="false">(EH10*EH11*$G$10)*$EB$8</f>
        <v>6119.424</v>
      </c>
      <c r="EI12" s="248"/>
      <c r="EJ12" s="248" t="n">
        <f aca="false">(EJ10*EJ11*$G$10)*$AT$8</f>
        <v>1782.77574193548</v>
      </c>
      <c r="EK12" s="248"/>
      <c r="EL12" s="248" t="n">
        <f aca="false">(EL10*EL11*$G$10)*$AT$8</f>
        <v>0</v>
      </c>
      <c r="EM12" s="248"/>
      <c r="EN12" s="248" t="n">
        <f aca="false">(EN10*EN11*$G$10)*$AT$8</f>
        <v>0</v>
      </c>
      <c r="EO12" s="248"/>
      <c r="EP12" s="248" t="n">
        <f aca="false">(EP10*EP11*$G$10)*$AT$8</f>
        <v>0</v>
      </c>
      <c r="EQ12" s="248"/>
      <c r="ER12" s="248" t="n">
        <f aca="false">(ER10*ER11*$G$10)*$AT$8</f>
        <v>0</v>
      </c>
      <c r="ES12" s="248"/>
      <c r="ET12" s="248" t="n">
        <f aca="false">(ET10*ET11*$G$10)*$AT$8</f>
        <v>0</v>
      </c>
      <c r="EU12" s="248"/>
      <c r="EV12" s="248" t="n">
        <f aca="false">(EV10*EV11*$G$10)*$AT$8</f>
        <v>0</v>
      </c>
      <c r="EW12" s="248"/>
      <c r="EX12" s="249" t="n">
        <f aca="false">(EX10*EX11*$G$10)*$AT$8</f>
        <v>0</v>
      </c>
      <c r="EY12" s="249"/>
      <c r="EZ12" s="248" t="n">
        <f aca="false">(EZ10*EZ11*$G$10)*$AT$8</f>
        <v>0</v>
      </c>
      <c r="FA12" s="248"/>
      <c r="FB12" s="248" t="n">
        <f aca="false">(FB10*FB11*$G$10)*$AT$8</f>
        <v>0</v>
      </c>
      <c r="FC12" s="248"/>
      <c r="FD12" s="248" t="n">
        <f aca="false">(FD10*FD11*$G$10)*$AT$8</f>
        <v>0</v>
      </c>
      <c r="FE12" s="248"/>
      <c r="FF12" s="248" t="n">
        <f aca="false">(FF10*FF11*$G$10)*$AT$8</f>
        <v>0</v>
      </c>
      <c r="FG12" s="248"/>
      <c r="FH12" s="248" t="n">
        <f aca="false">(FH10*FH11*$G$10)*$AT$8</f>
        <v>0</v>
      </c>
      <c r="FI12" s="248"/>
      <c r="FJ12" s="248" t="n">
        <f aca="false">(FJ10*FJ11*$G$10)*$AT$8</f>
        <v>0</v>
      </c>
      <c r="FK12" s="248"/>
      <c r="FL12" s="248" t="n">
        <f aca="false">(FL10*FL11*$G$10)*$AT$8</f>
        <v>0</v>
      </c>
      <c r="FM12" s="248"/>
      <c r="FN12" s="248" t="n">
        <f aca="false">(FN10*FN11*$G$10)*$AT$8</f>
        <v>0</v>
      </c>
      <c r="FO12" s="248"/>
      <c r="FP12" s="248" t="n">
        <f aca="false">(FP10*FP11*$G$10)*$AT$8</f>
        <v>0</v>
      </c>
      <c r="FQ12" s="248"/>
      <c r="FR12" s="248" t="n">
        <f aca="false">(FR10*FR11*$G$10)*$AT$8</f>
        <v>0</v>
      </c>
      <c r="FS12" s="248"/>
      <c r="FT12" s="248" t="n">
        <f aca="false">(FT10*FT11*$G$10)*$AT$8</f>
        <v>0</v>
      </c>
      <c r="FU12" s="248"/>
      <c r="FV12" s="248" t="n">
        <f aca="false">(FV10*FV11*$G$10)*$AT$8</f>
        <v>0</v>
      </c>
      <c r="FW12" s="248"/>
      <c r="FX12" s="248" t="n">
        <f aca="false">(FX10*FX11*$G$10)*$AT$8</f>
        <v>0</v>
      </c>
      <c r="FY12" s="248"/>
      <c r="FZ12" s="248" t="n">
        <f aca="false">(FZ10*FZ11*$G$10)*$AT$8</f>
        <v>0</v>
      </c>
      <c r="GA12" s="248"/>
      <c r="GB12" s="248" t="n">
        <f aca="false">(GB10*GB11*$G$10)*$AT$8</f>
        <v>0</v>
      </c>
      <c r="GC12" s="248"/>
      <c r="GD12" s="248" t="n">
        <f aca="false">(GD10*GD11*$G$10)*$AT$8</f>
        <v>0</v>
      </c>
      <c r="GE12" s="248"/>
      <c r="GF12" s="248" t="n">
        <f aca="false">(GF10*GF11*$G$10)*$AT$8</f>
        <v>0</v>
      </c>
      <c r="GG12" s="248"/>
      <c r="GH12" s="248" t="n">
        <f aca="false">(GH10*GH11*$G$10)*$AT$8</f>
        <v>0</v>
      </c>
      <c r="GI12" s="248"/>
      <c r="GJ12" s="248" t="n">
        <f aca="false">(GJ10*GJ11*$G$10)*$AT$8</f>
        <v>0</v>
      </c>
      <c r="GK12" s="248"/>
      <c r="GL12" s="248" t="n">
        <f aca="false">(GL10*GL11*$G$10)*$AT$8</f>
        <v>0</v>
      </c>
      <c r="GM12" s="248"/>
      <c r="GN12" s="248" t="n">
        <f aca="false">(GN10*GN11*$G$10)*$AT$8</f>
        <v>0</v>
      </c>
      <c r="GO12" s="248"/>
      <c r="GP12" s="248" t="n">
        <f aca="false">(GP10*GP11*$G$10)*$AT$8</f>
        <v>0</v>
      </c>
      <c r="GQ12" s="248"/>
      <c r="GR12" s="248" t="n">
        <f aca="false">(GR10*GR11*$G$10)*$AT$8</f>
        <v>0</v>
      </c>
      <c r="GS12" s="248"/>
      <c r="GT12" s="248" t="n">
        <f aca="false">(GT10*GT11*$G$10)*$AT$8</f>
        <v>0</v>
      </c>
      <c r="GU12" s="248"/>
      <c r="GV12" s="248" t="n">
        <f aca="false">(GV10*GV11*$G$10)*$AT$8</f>
        <v>0</v>
      </c>
      <c r="GW12" s="248"/>
      <c r="GX12" s="248" t="n">
        <f aca="false">(GX10*GX11*$G$10)*$AT$8</f>
        <v>0</v>
      </c>
      <c r="GY12" s="248"/>
      <c r="GZ12" s="248" t="n">
        <f aca="false">(GZ10*GZ11*$G$10)*$AT$8</f>
        <v>0</v>
      </c>
      <c r="HA12" s="248"/>
      <c r="HB12" s="248" t="n">
        <f aca="false">(HB10*HB11*$G$10)*$AT$8</f>
        <v>0</v>
      </c>
      <c r="HC12" s="248"/>
      <c r="HD12" s="248" t="n">
        <f aca="false">(HD10*HD11*$G$10)*$AT$8</f>
        <v>0</v>
      </c>
      <c r="HE12" s="248"/>
      <c r="HF12" s="248" t="n">
        <f aca="false">(HF10*HF11*$G$10)*$AT$8</f>
        <v>0</v>
      </c>
      <c r="HG12" s="248"/>
      <c r="HH12" s="248" t="n">
        <f aca="false">(HH10*HH11*$G$10)*$AT$8</f>
        <v>0</v>
      </c>
      <c r="HI12" s="248"/>
      <c r="HJ12" s="248" t="n">
        <f aca="false">(HJ10*HJ11*$G$10)*$AT$8</f>
        <v>0</v>
      </c>
      <c r="HK12" s="248"/>
    </row>
    <row r="13" s="243" customFormat="true" ht="12.75" hidden="false" customHeight="false" outlineLevel="0" collapsed="false">
      <c r="A13" s="232"/>
      <c r="B13" s="233"/>
      <c r="C13" s="232"/>
      <c r="D13" s="234"/>
      <c r="E13" s="234"/>
      <c r="F13" s="235"/>
      <c r="G13" s="234"/>
      <c r="H13" s="234"/>
      <c r="I13" s="237"/>
      <c r="J13" s="238"/>
      <c r="K13" s="250" t="s">
        <v>162</v>
      </c>
      <c r="L13" s="251" t="n">
        <f aca="false">L12</f>
        <v>0</v>
      </c>
      <c r="M13" s="251"/>
      <c r="N13" s="251" t="n">
        <f aca="false">L13+N12</f>
        <v>0</v>
      </c>
      <c r="O13" s="251"/>
      <c r="P13" s="251" t="n">
        <f aca="false">N13+P12</f>
        <v>0</v>
      </c>
      <c r="Q13" s="251"/>
      <c r="R13" s="251" t="n">
        <f aca="false">P13+R12</f>
        <v>0</v>
      </c>
      <c r="S13" s="251"/>
      <c r="T13" s="251" t="n">
        <f aca="false">R13+T12</f>
        <v>0</v>
      </c>
      <c r="U13" s="251"/>
      <c r="V13" s="251" t="n">
        <f aca="false">T13+V12</f>
        <v>0</v>
      </c>
      <c r="W13" s="251"/>
      <c r="X13" s="251" t="n">
        <f aca="false">V13+X12</f>
        <v>0</v>
      </c>
      <c r="Y13" s="251"/>
      <c r="Z13" s="251" t="n">
        <f aca="false">X13+Z12</f>
        <v>0</v>
      </c>
      <c r="AA13" s="251"/>
      <c r="AB13" s="251" t="n">
        <f aca="false">Z13+AB12</f>
        <v>0</v>
      </c>
      <c r="AC13" s="251"/>
      <c r="AD13" s="251" t="n">
        <f aca="false">AB13+AD12</f>
        <v>0</v>
      </c>
      <c r="AE13" s="251"/>
      <c r="AF13" s="251" t="n">
        <f aca="false">AD13+AF12</f>
        <v>0</v>
      </c>
      <c r="AG13" s="251"/>
      <c r="AH13" s="251" t="n">
        <f aca="false">AF13+AH12</f>
        <v>0</v>
      </c>
      <c r="AI13" s="251"/>
      <c r="AJ13" s="251" t="n">
        <f aca="false">AH13+AJ12</f>
        <v>0</v>
      </c>
      <c r="AK13" s="251"/>
      <c r="AL13" s="251" t="n">
        <f aca="false">AJ13+AL12</f>
        <v>0</v>
      </c>
      <c r="AM13" s="251"/>
      <c r="AN13" s="251" t="n">
        <f aca="false">AL13+AN12</f>
        <v>0</v>
      </c>
      <c r="AO13" s="251"/>
      <c r="AP13" s="251" t="n">
        <f aca="false">AN13+AP12</f>
        <v>0</v>
      </c>
      <c r="AQ13" s="251"/>
      <c r="AR13" s="251" t="n">
        <f aca="false">AP13+AR12</f>
        <v>0</v>
      </c>
      <c r="AS13" s="251"/>
      <c r="AT13" s="251" t="n">
        <f aca="false">AR13+AT12</f>
        <v>0</v>
      </c>
      <c r="AU13" s="251"/>
      <c r="AV13" s="251" t="n">
        <f aca="false">AT13+AV12</f>
        <v>0</v>
      </c>
      <c r="AW13" s="251"/>
      <c r="AX13" s="251" t="n">
        <f aca="false">AV13+AX12</f>
        <v>0</v>
      </c>
      <c r="AY13" s="251"/>
      <c r="AZ13" s="251" t="n">
        <f aca="false">AX13+AZ12</f>
        <v>10696.6544516129</v>
      </c>
      <c r="BA13" s="251"/>
      <c r="BB13" s="251" t="n">
        <f aca="false">AZ13+BB12</f>
        <v>16280.6288516129</v>
      </c>
      <c r="BC13" s="251"/>
      <c r="BD13" s="251" t="n">
        <f aca="false">BB13+BD12</f>
        <v>27448.5776516129</v>
      </c>
      <c r="BE13" s="251"/>
      <c r="BF13" s="251" t="n">
        <f aca="false">BD13+BF12</f>
        <v>38616.5264516129</v>
      </c>
      <c r="BG13" s="251"/>
      <c r="BH13" s="251" t="n">
        <f aca="false">BF13+BH12</f>
        <v>49784.4752516129</v>
      </c>
      <c r="BI13" s="251"/>
      <c r="BJ13" s="251" t="n">
        <f aca="false">BH13+BJ12</f>
        <v>61110.3446709678</v>
      </c>
      <c r="BK13" s="251"/>
      <c r="BL13" s="251" t="n">
        <f aca="false">BJ13+BL12</f>
        <v>72436.2140903226</v>
      </c>
      <c r="BM13" s="251"/>
      <c r="BN13" s="251" t="n">
        <f aca="false">BL13+BN12</f>
        <v>83762.0835096774</v>
      </c>
      <c r="BO13" s="251"/>
      <c r="BP13" s="251" t="n">
        <f aca="false">BN13+BP12</f>
        <v>95087.9529290323</v>
      </c>
      <c r="BQ13" s="251"/>
      <c r="BR13" s="251" t="n">
        <f aca="false">BP13+BR12</f>
        <v>106413.822348387</v>
      </c>
      <c r="BS13" s="251"/>
      <c r="BT13" s="251" t="n">
        <f aca="false">BR13+BT12</f>
        <v>117850.729703226</v>
      </c>
      <c r="BU13" s="251"/>
      <c r="BV13" s="251" t="n">
        <f aca="false">BT13+BV12</f>
        <v>129287.637058065</v>
      </c>
      <c r="BW13" s="251"/>
      <c r="BX13" s="251" t="n">
        <f aca="false">BV13+BX12</f>
        <v>140724.544412903</v>
      </c>
      <c r="BY13" s="251"/>
      <c r="BZ13" s="251" t="n">
        <f aca="false">BX13+BZ12</f>
        <v>152161.451767742</v>
      </c>
      <c r="CA13" s="251"/>
      <c r="CB13" s="251" t="n">
        <f aca="false">BZ13+CB12</f>
        <v>163635.371767742</v>
      </c>
      <c r="CC13" s="251"/>
      <c r="CD13" s="251" t="n">
        <f aca="false">CB13+CD12</f>
        <v>173196.971767742</v>
      </c>
      <c r="CE13" s="251"/>
      <c r="CF13" s="251" t="n">
        <f aca="false">CD13+CF12</f>
        <v>184670.891767742</v>
      </c>
      <c r="CG13" s="251"/>
      <c r="CH13" s="251" t="n">
        <f aca="false">CF13+CH12</f>
        <v>196144.811767742</v>
      </c>
      <c r="CI13" s="251"/>
      <c r="CJ13" s="251" t="n">
        <f aca="false">CH13+CJ12</f>
        <v>207618.731767742</v>
      </c>
      <c r="CK13" s="251"/>
      <c r="CL13" s="251" t="n">
        <f aca="false">CJ13+CL12</f>
        <v>219092.651767742</v>
      </c>
      <c r="CM13" s="251"/>
      <c r="CN13" s="251" t="n">
        <f aca="false">CL13+CN12</f>
        <v>228654.251767742</v>
      </c>
      <c r="CO13" s="251"/>
      <c r="CP13" s="251" t="n">
        <f aca="false">CN13+CP12</f>
        <v>240128.171767742</v>
      </c>
      <c r="CQ13" s="251"/>
      <c r="CR13" s="251" t="n">
        <f aca="false">CP13+CR12</f>
        <v>251602.091767742</v>
      </c>
      <c r="CS13" s="251"/>
      <c r="CT13" s="251" t="n">
        <f aca="false">CR13+CT12</f>
        <v>261131.819767742</v>
      </c>
      <c r="CU13" s="251"/>
      <c r="CV13" s="251" t="n">
        <f aca="false">CT13+CV12</f>
        <v>272567.493367742</v>
      </c>
      <c r="CW13" s="251"/>
      <c r="CX13" s="251" t="n">
        <f aca="false">CV13+CX12</f>
        <v>282097.221367742</v>
      </c>
      <c r="CY13" s="251"/>
      <c r="CZ13" s="251" t="n">
        <f aca="false">CX13+CZ12</f>
        <v>293532.894967742</v>
      </c>
      <c r="DA13" s="251"/>
      <c r="DB13" s="251" t="n">
        <f aca="false">CZ13+DB12</f>
        <v>304858.764387097</v>
      </c>
      <c r="DC13" s="251"/>
      <c r="DD13" s="251" t="n">
        <f aca="false">DB13+DD12</f>
        <v>316184.633806452</v>
      </c>
      <c r="DE13" s="251"/>
      <c r="DF13" s="251" t="n">
        <f aca="false">DD13+DF12</f>
        <v>327510.503225807</v>
      </c>
      <c r="DG13" s="251"/>
      <c r="DH13" s="251" t="n">
        <f aca="false">DF13+DH12</f>
        <v>331285.793032258</v>
      </c>
      <c r="DI13" s="251"/>
      <c r="DJ13" s="251" t="n">
        <f aca="false">DH13+DJ12</f>
        <v>331285.793032258</v>
      </c>
      <c r="DK13" s="251"/>
      <c r="DL13" s="251" t="n">
        <f aca="false">DJ13+DL12</f>
        <v>341908.422193548</v>
      </c>
      <c r="DM13" s="251"/>
      <c r="DN13" s="251" t="n">
        <f aca="false">DL13+DN12</f>
        <v>352531.051354839</v>
      </c>
      <c r="DO13" s="251"/>
      <c r="DP13" s="251" t="n">
        <f aca="false">DN13+DP12</f>
        <v>363153.680516129</v>
      </c>
      <c r="DQ13" s="251"/>
      <c r="DR13" s="251" t="n">
        <f aca="false">DP13+DR12</f>
        <v>373776.309677419</v>
      </c>
      <c r="DS13" s="251"/>
      <c r="DT13" s="251" t="n">
        <f aca="false">DR13+DT12</f>
        <v>383652.076534562</v>
      </c>
      <c r="DU13" s="251"/>
      <c r="DV13" s="251" t="n">
        <f aca="false">DT13+DV12</f>
        <v>390235.921105991</v>
      </c>
      <c r="DW13" s="251"/>
      <c r="DX13" s="251" t="n">
        <f aca="false">DV13+DX12</f>
        <v>400111.687963134</v>
      </c>
      <c r="DY13" s="251"/>
      <c r="DZ13" s="251" t="n">
        <f aca="false">DX13+DZ12</f>
        <v>409987.454820276</v>
      </c>
      <c r="EA13" s="251"/>
      <c r="EB13" s="251" t="n">
        <f aca="false">DZ13+EB12</f>
        <v>419166.590820276</v>
      </c>
      <c r="EC13" s="251"/>
      <c r="ED13" s="251" t="n">
        <f aca="false">EB13+ED12</f>
        <v>428345.726820276</v>
      </c>
      <c r="EE13" s="251"/>
      <c r="EF13" s="251" t="n">
        <f aca="false">ED13+EF12</f>
        <v>437524.862820276</v>
      </c>
      <c r="EG13" s="251"/>
      <c r="EH13" s="251" t="n">
        <f aca="false">EF13+EH12</f>
        <v>443644.286820276</v>
      </c>
      <c r="EI13" s="251"/>
      <c r="EJ13" s="251" t="n">
        <f aca="false">EH13+EJ12</f>
        <v>445427.062562212</v>
      </c>
      <c r="EK13" s="251"/>
      <c r="EL13" s="251" t="n">
        <f aca="false">EJ13+EL12</f>
        <v>445427.062562212</v>
      </c>
      <c r="EM13" s="251"/>
      <c r="EN13" s="251" t="n">
        <f aca="false">EL13+EN12</f>
        <v>445427.062562212</v>
      </c>
      <c r="EO13" s="251"/>
      <c r="EP13" s="251" t="n">
        <f aca="false">EN13+EP12</f>
        <v>445427.062562212</v>
      </c>
      <c r="EQ13" s="251"/>
      <c r="ER13" s="251" t="n">
        <f aca="false">EP13+ER12</f>
        <v>445427.062562212</v>
      </c>
      <c r="ES13" s="251"/>
      <c r="ET13" s="251" t="n">
        <f aca="false">ER13+ET12</f>
        <v>445427.062562212</v>
      </c>
      <c r="EU13" s="251"/>
      <c r="EV13" s="251" t="n">
        <f aca="false">ET13+EV12</f>
        <v>445427.062562212</v>
      </c>
      <c r="EW13" s="251"/>
      <c r="EX13" s="252" t="n">
        <f aca="false">EV13+EX12</f>
        <v>445427.062562212</v>
      </c>
      <c r="EY13" s="252"/>
      <c r="EZ13" s="251" t="n">
        <f aca="false">EX13+EZ12</f>
        <v>445427.062562212</v>
      </c>
      <c r="FA13" s="251"/>
      <c r="FB13" s="251" t="n">
        <f aca="false">EZ13+FB12</f>
        <v>445427.062562212</v>
      </c>
      <c r="FC13" s="251"/>
      <c r="FD13" s="251" t="n">
        <f aca="false">FB13+FD12</f>
        <v>445427.062562212</v>
      </c>
      <c r="FE13" s="251"/>
      <c r="FF13" s="251" t="n">
        <f aca="false">FD13+FF12</f>
        <v>445427.062562212</v>
      </c>
      <c r="FG13" s="251"/>
      <c r="FH13" s="251" t="n">
        <f aca="false">FF13+FH12</f>
        <v>445427.062562212</v>
      </c>
      <c r="FI13" s="251"/>
      <c r="FJ13" s="251" t="n">
        <f aca="false">FH13+FJ12</f>
        <v>445427.062562212</v>
      </c>
      <c r="FK13" s="251"/>
      <c r="FL13" s="251" t="n">
        <f aca="false">FJ13+FL12</f>
        <v>445427.062562212</v>
      </c>
      <c r="FM13" s="251"/>
      <c r="FN13" s="251" t="n">
        <f aca="false">FL13+FN12</f>
        <v>445427.062562212</v>
      </c>
      <c r="FO13" s="251"/>
      <c r="FP13" s="251" t="n">
        <f aca="false">FN13+FP12</f>
        <v>445427.062562212</v>
      </c>
      <c r="FQ13" s="251"/>
      <c r="FR13" s="251" t="n">
        <f aca="false">FP13+FR12</f>
        <v>445427.062562212</v>
      </c>
      <c r="FS13" s="251"/>
      <c r="FT13" s="251" t="n">
        <f aca="false">FR13+FT12</f>
        <v>445427.062562212</v>
      </c>
      <c r="FU13" s="251"/>
      <c r="FV13" s="251" t="n">
        <f aca="false">FT13+FV12</f>
        <v>445427.062562212</v>
      </c>
      <c r="FW13" s="251"/>
      <c r="FX13" s="251" t="n">
        <f aca="false">FV13+FX12</f>
        <v>445427.062562212</v>
      </c>
      <c r="FY13" s="251"/>
      <c r="FZ13" s="251" t="n">
        <f aca="false">FX13+FZ12</f>
        <v>445427.062562212</v>
      </c>
      <c r="GA13" s="251"/>
      <c r="GB13" s="251" t="n">
        <f aca="false">FZ13+GB12</f>
        <v>445427.062562212</v>
      </c>
      <c r="GC13" s="251"/>
      <c r="GD13" s="251" t="n">
        <f aca="false">GB13+GD12</f>
        <v>445427.062562212</v>
      </c>
      <c r="GE13" s="251"/>
      <c r="GF13" s="251" t="n">
        <f aca="false">GD13+GF12</f>
        <v>445427.062562212</v>
      </c>
      <c r="GG13" s="251"/>
      <c r="GH13" s="251" t="n">
        <f aca="false">GF13+GH12</f>
        <v>445427.062562212</v>
      </c>
      <c r="GI13" s="251"/>
      <c r="GJ13" s="251" t="n">
        <f aca="false">GH13+GJ12</f>
        <v>445427.062562212</v>
      </c>
      <c r="GK13" s="251"/>
      <c r="GL13" s="251" t="n">
        <f aca="false">GJ13+GL12</f>
        <v>445427.062562212</v>
      </c>
      <c r="GM13" s="251"/>
      <c r="GN13" s="251" t="n">
        <f aca="false">GL13+GN12</f>
        <v>445427.062562212</v>
      </c>
      <c r="GO13" s="251"/>
      <c r="GP13" s="251" t="n">
        <f aca="false">GN13+GP12</f>
        <v>445427.062562212</v>
      </c>
      <c r="GQ13" s="251"/>
      <c r="GR13" s="251" t="n">
        <f aca="false">GP13+GR12</f>
        <v>445427.062562212</v>
      </c>
      <c r="GS13" s="251"/>
      <c r="GT13" s="251" t="n">
        <f aca="false">GR13+GT12</f>
        <v>445427.062562212</v>
      </c>
      <c r="GU13" s="251"/>
      <c r="GV13" s="251" t="n">
        <f aca="false">GT13+GV12</f>
        <v>445427.062562212</v>
      </c>
      <c r="GW13" s="251"/>
      <c r="GX13" s="251" t="n">
        <f aca="false">GV13+GX12</f>
        <v>445427.062562212</v>
      </c>
      <c r="GY13" s="251"/>
      <c r="GZ13" s="251" t="n">
        <f aca="false">GX13+GZ12</f>
        <v>445427.062562212</v>
      </c>
      <c r="HA13" s="251"/>
      <c r="HB13" s="251" t="n">
        <f aca="false">GZ13+HB12</f>
        <v>445427.062562212</v>
      </c>
      <c r="HC13" s="251"/>
      <c r="HD13" s="251" t="n">
        <f aca="false">HB13+HD12</f>
        <v>445427.062562212</v>
      </c>
      <c r="HE13" s="251"/>
      <c r="HF13" s="251" t="n">
        <f aca="false">HD13+HF12</f>
        <v>445427.062562212</v>
      </c>
      <c r="HG13" s="251"/>
      <c r="HH13" s="251" t="n">
        <f aca="false">HF13+HH12</f>
        <v>445427.062562212</v>
      </c>
      <c r="HI13" s="251"/>
      <c r="HJ13" s="251" t="n">
        <f aca="false">HH13+HJ12</f>
        <v>445427.062562212</v>
      </c>
      <c r="HK13" s="251"/>
    </row>
    <row r="14" s="243" customFormat="true" ht="12.75" hidden="false" customHeight="false" outlineLevel="0" collapsed="false">
      <c r="A14" s="232"/>
      <c r="B14" s="233"/>
      <c r="C14" s="232"/>
      <c r="D14" s="234"/>
      <c r="E14" s="234"/>
      <c r="F14" s="235"/>
      <c r="G14" s="234"/>
      <c r="H14" s="253"/>
      <c r="I14" s="237"/>
      <c r="J14" s="238"/>
      <c r="K14" s="254" t="s">
        <v>163</v>
      </c>
      <c r="L14" s="255"/>
      <c r="M14" s="255"/>
      <c r="N14" s="255"/>
      <c r="O14" s="255"/>
      <c r="P14" s="255"/>
      <c r="Q14" s="255"/>
      <c r="R14" s="255"/>
      <c r="S14" s="255"/>
      <c r="T14" s="255"/>
      <c r="U14" s="255"/>
      <c r="V14" s="255"/>
      <c r="W14" s="255"/>
      <c r="X14" s="255"/>
      <c r="Y14" s="255"/>
      <c r="Z14" s="255"/>
      <c r="AA14" s="255"/>
      <c r="AB14" s="255"/>
      <c r="AC14" s="255"/>
      <c r="AD14" s="255"/>
      <c r="AE14" s="255"/>
      <c r="AF14" s="255"/>
      <c r="AG14" s="255"/>
      <c r="AH14" s="255"/>
      <c r="AI14" s="255"/>
      <c r="AJ14" s="255"/>
      <c r="AK14" s="255"/>
      <c r="AL14" s="255"/>
      <c r="AM14" s="255"/>
      <c r="AN14" s="255"/>
      <c r="AO14" s="255"/>
      <c r="AP14" s="255"/>
      <c r="AQ14" s="255"/>
      <c r="AR14" s="255"/>
      <c r="AS14" s="255"/>
      <c r="AT14" s="255"/>
      <c r="AU14" s="255"/>
      <c r="AV14" s="255"/>
      <c r="AW14" s="255"/>
      <c r="AX14" s="255"/>
      <c r="AY14" s="255"/>
      <c r="AZ14" s="255"/>
      <c r="BA14" s="255"/>
      <c r="BB14" s="255"/>
      <c r="BC14" s="255"/>
      <c r="BD14" s="255"/>
      <c r="BE14" s="255"/>
      <c r="BF14" s="255"/>
      <c r="BG14" s="255"/>
      <c r="BH14" s="255"/>
      <c r="BI14" s="255"/>
      <c r="BJ14" s="255"/>
      <c r="BK14" s="255"/>
      <c r="BL14" s="255"/>
      <c r="BM14" s="255"/>
      <c r="BN14" s="255"/>
      <c r="BO14" s="255"/>
      <c r="BP14" s="255"/>
      <c r="BQ14" s="255"/>
      <c r="BR14" s="255"/>
      <c r="BS14" s="255"/>
      <c r="BT14" s="255"/>
      <c r="BU14" s="255"/>
      <c r="BV14" s="255"/>
      <c r="BW14" s="255"/>
      <c r="BX14" s="255"/>
      <c r="BY14" s="255"/>
      <c r="BZ14" s="255"/>
      <c r="CA14" s="255"/>
      <c r="CB14" s="255"/>
      <c r="CC14" s="255"/>
      <c r="CD14" s="255"/>
      <c r="CE14" s="255"/>
      <c r="CF14" s="255"/>
      <c r="CG14" s="255"/>
      <c r="CH14" s="255"/>
      <c r="CI14" s="255"/>
      <c r="CJ14" s="255"/>
      <c r="CK14" s="255"/>
      <c r="CL14" s="255"/>
      <c r="CM14" s="255"/>
      <c r="CN14" s="255"/>
      <c r="CO14" s="255"/>
      <c r="CP14" s="255"/>
      <c r="CQ14" s="255"/>
      <c r="CR14" s="255"/>
      <c r="CS14" s="255"/>
      <c r="CT14" s="255"/>
      <c r="CU14" s="255"/>
      <c r="CV14" s="255"/>
      <c r="CW14" s="255"/>
      <c r="CX14" s="255"/>
      <c r="CY14" s="255"/>
      <c r="CZ14" s="255"/>
      <c r="DA14" s="255"/>
      <c r="DB14" s="255"/>
      <c r="DC14" s="255"/>
      <c r="DD14" s="255"/>
      <c r="DE14" s="255"/>
      <c r="DF14" s="255"/>
      <c r="DG14" s="255"/>
      <c r="DH14" s="255"/>
      <c r="DI14" s="255"/>
      <c r="DJ14" s="255"/>
      <c r="DK14" s="255"/>
      <c r="DL14" s="255"/>
      <c r="DM14" s="255"/>
      <c r="DN14" s="255"/>
      <c r="DO14" s="255"/>
      <c r="DP14" s="255"/>
      <c r="DQ14" s="255"/>
      <c r="DR14" s="255"/>
      <c r="DS14" s="255"/>
      <c r="DT14" s="255"/>
      <c r="DU14" s="255"/>
      <c r="DV14" s="255"/>
      <c r="DW14" s="255"/>
      <c r="DX14" s="255"/>
      <c r="DY14" s="255"/>
      <c r="DZ14" s="255"/>
      <c r="EA14" s="255"/>
      <c r="EB14" s="255"/>
      <c r="EC14" s="255"/>
      <c r="ED14" s="255"/>
      <c r="EE14" s="255"/>
      <c r="EF14" s="255"/>
      <c r="EG14" s="255"/>
      <c r="EH14" s="255"/>
      <c r="EI14" s="255"/>
      <c r="EJ14" s="255"/>
      <c r="EK14" s="255"/>
      <c r="EL14" s="255"/>
      <c r="EM14" s="255"/>
      <c r="EN14" s="255"/>
      <c r="EO14" s="255"/>
      <c r="EP14" s="255"/>
      <c r="EQ14" s="255"/>
      <c r="ER14" s="255"/>
      <c r="ES14" s="255"/>
      <c r="ET14" s="255"/>
      <c r="EU14" s="255"/>
      <c r="EV14" s="255"/>
      <c r="EW14" s="255"/>
      <c r="EX14" s="256"/>
      <c r="EY14" s="256"/>
      <c r="EZ14" s="255"/>
      <c r="FA14" s="255"/>
      <c r="FB14" s="255"/>
      <c r="FC14" s="255"/>
      <c r="FD14" s="255"/>
      <c r="FE14" s="255"/>
      <c r="FF14" s="255"/>
      <c r="FG14" s="255"/>
      <c r="FH14" s="255"/>
      <c r="FI14" s="255"/>
      <c r="FJ14" s="255"/>
      <c r="FK14" s="255"/>
      <c r="FL14" s="255"/>
      <c r="FM14" s="255"/>
      <c r="FN14" s="255"/>
      <c r="FO14" s="255"/>
      <c r="FP14" s="255"/>
      <c r="FQ14" s="255"/>
      <c r="FR14" s="255"/>
      <c r="FS14" s="255"/>
      <c r="FT14" s="255"/>
      <c r="FU14" s="255"/>
      <c r="FV14" s="255"/>
      <c r="FW14" s="255"/>
      <c r="FX14" s="255"/>
      <c r="FY14" s="255"/>
      <c r="FZ14" s="255"/>
      <c r="GA14" s="255"/>
      <c r="GB14" s="255"/>
      <c r="GC14" s="255"/>
      <c r="GD14" s="255"/>
      <c r="GE14" s="255"/>
      <c r="GF14" s="255"/>
      <c r="GG14" s="255"/>
      <c r="GH14" s="255"/>
      <c r="GI14" s="255"/>
      <c r="GJ14" s="255"/>
      <c r="GK14" s="255"/>
      <c r="GL14" s="255"/>
      <c r="GM14" s="255"/>
      <c r="GN14" s="255"/>
      <c r="GO14" s="255"/>
      <c r="GP14" s="255"/>
      <c r="GQ14" s="255"/>
      <c r="GR14" s="255"/>
      <c r="GS14" s="255"/>
      <c r="GT14" s="255"/>
      <c r="GU14" s="255"/>
      <c r="GV14" s="255"/>
      <c r="GW14" s="255"/>
      <c r="GX14" s="255"/>
      <c r="GY14" s="255"/>
      <c r="GZ14" s="255"/>
      <c r="HA14" s="255"/>
      <c r="HB14" s="255"/>
      <c r="HC14" s="255"/>
      <c r="HD14" s="255"/>
      <c r="HE14" s="255"/>
      <c r="HF14" s="255"/>
      <c r="HG14" s="255"/>
      <c r="HH14" s="255"/>
      <c r="HI14" s="255"/>
      <c r="HJ14" s="255"/>
      <c r="HK14" s="255"/>
    </row>
    <row r="15" s="243" customFormat="true" ht="12.75" hidden="false" customHeight="false" outlineLevel="0" collapsed="false">
      <c r="A15" s="232"/>
      <c r="B15" s="233"/>
      <c r="C15" s="232"/>
      <c r="D15" s="234"/>
      <c r="E15" s="234"/>
      <c r="F15" s="235"/>
      <c r="G15" s="234"/>
      <c r="H15" s="257"/>
      <c r="I15" s="237"/>
      <c r="J15" s="238"/>
      <c r="K15" s="258" t="s">
        <v>164</v>
      </c>
      <c r="L15" s="259" t="n">
        <f aca="false">L14</f>
        <v>0</v>
      </c>
      <c r="M15" s="259"/>
      <c r="N15" s="259" t="n">
        <f aca="false">N14+L15</f>
        <v>0</v>
      </c>
      <c r="O15" s="259"/>
      <c r="P15" s="259" t="n">
        <f aca="false">P14+N15</f>
        <v>0</v>
      </c>
      <c r="Q15" s="259"/>
      <c r="R15" s="259" t="n">
        <f aca="false">R14+P15</f>
        <v>0</v>
      </c>
      <c r="S15" s="259"/>
      <c r="T15" s="259" t="n">
        <f aca="false">T14+R15</f>
        <v>0</v>
      </c>
      <c r="U15" s="259"/>
      <c r="V15" s="259" t="n">
        <f aca="false">V14+T15</f>
        <v>0</v>
      </c>
      <c r="W15" s="259"/>
      <c r="X15" s="259" t="n">
        <f aca="false">X14+V15</f>
        <v>0</v>
      </c>
      <c r="Y15" s="259"/>
      <c r="Z15" s="259" t="n">
        <f aca="false">Z14+X15</f>
        <v>0</v>
      </c>
      <c r="AA15" s="259"/>
      <c r="AB15" s="259" t="n">
        <f aca="false">AB14+Z15</f>
        <v>0</v>
      </c>
      <c r="AC15" s="259"/>
      <c r="AD15" s="259" t="n">
        <f aca="false">AD14+AB15</f>
        <v>0</v>
      </c>
      <c r="AE15" s="259"/>
      <c r="AF15" s="259" t="n">
        <f aca="false">AF14+AD15</f>
        <v>0</v>
      </c>
      <c r="AG15" s="259"/>
      <c r="AH15" s="259" t="n">
        <f aca="false">AH14+AF15</f>
        <v>0</v>
      </c>
      <c r="AI15" s="259"/>
      <c r="AJ15" s="259" t="n">
        <f aca="false">AJ14+AH15</f>
        <v>0</v>
      </c>
      <c r="AK15" s="259"/>
      <c r="AL15" s="259" t="n">
        <f aca="false">AL14+AJ15</f>
        <v>0</v>
      </c>
      <c r="AM15" s="259"/>
      <c r="AN15" s="259" t="n">
        <f aca="false">AN14+AL15</f>
        <v>0</v>
      </c>
      <c r="AO15" s="259"/>
      <c r="AP15" s="259" t="n">
        <f aca="false">AP14+AN15</f>
        <v>0</v>
      </c>
      <c r="AQ15" s="259"/>
      <c r="AR15" s="259" t="n">
        <f aca="false">AR14+AP15</f>
        <v>0</v>
      </c>
      <c r="AS15" s="259"/>
      <c r="AT15" s="259" t="n">
        <f aca="false">AT14+AR15</f>
        <v>0</v>
      </c>
      <c r="AU15" s="259"/>
      <c r="AV15" s="259" t="n">
        <f aca="false">AV14+AT15</f>
        <v>0</v>
      </c>
      <c r="AW15" s="259"/>
      <c r="AX15" s="259" t="n">
        <f aca="false">AX14+AV15</f>
        <v>0</v>
      </c>
      <c r="AY15" s="259"/>
      <c r="AZ15" s="259" t="n">
        <f aca="false">AZ14+AX15</f>
        <v>0</v>
      </c>
      <c r="BA15" s="259"/>
      <c r="BB15" s="259" t="n">
        <f aca="false">BB14+AZ15</f>
        <v>0</v>
      </c>
      <c r="BC15" s="259"/>
      <c r="BD15" s="259" t="n">
        <f aca="false">BD14+BB15</f>
        <v>0</v>
      </c>
      <c r="BE15" s="259"/>
      <c r="BF15" s="259" t="n">
        <f aca="false">BF14+BD15</f>
        <v>0</v>
      </c>
      <c r="BG15" s="259"/>
      <c r="BH15" s="259" t="n">
        <f aca="false">BH14+BF15</f>
        <v>0</v>
      </c>
      <c r="BI15" s="259"/>
      <c r="BJ15" s="259" t="n">
        <f aca="false">BJ14+BH15</f>
        <v>0</v>
      </c>
      <c r="BK15" s="259"/>
      <c r="BL15" s="259" t="n">
        <f aca="false">BL14+BJ15</f>
        <v>0</v>
      </c>
      <c r="BM15" s="259"/>
      <c r="BN15" s="259" t="n">
        <f aca="false">BN14+BL15</f>
        <v>0</v>
      </c>
      <c r="BO15" s="259"/>
      <c r="BP15" s="259" t="n">
        <f aca="false">BP14+BN15</f>
        <v>0</v>
      </c>
      <c r="BQ15" s="259"/>
      <c r="BR15" s="259" t="n">
        <f aca="false">BR14+BP15</f>
        <v>0</v>
      </c>
      <c r="BS15" s="259"/>
      <c r="BT15" s="259" t="n">
        <f aca="false">BT14+BR15</f>
        <v>0</v>
      </c>
      <c r="BU15" s="259"/>
      <c r="BV15" s="259" t="n">
        <f aca="false">BV14+BT15</f>
        <v>0</v>
      </c>
      <c r="BW15" s="259"/>
      <c r="BX15" s="259" t="n">
        <f aca="false">BX14+BV15</f>
        <v>0</v>
      </c>
      <c r="BY15" s="259"/>
      <c r="BZ15" s="259" t="n">
        <f aca="false">BZ14+BX15</f>
        <v>0</v>
      </c>
      <c r="CA15" s="259"/>
      <c r="CB15" s="259" t="n">
        <f aca="false">CB14+BZ15</f>
        <v>0</v>
      </c>
      <c r="CC15" s="259"/>
      <c r="CD15" s="259" t="n">
        <f aca="false">CD14+CB15</f>
        <v>0</v>
      </c>
      <c r="CE15" s="259"/>
      <c r="CF15" s="259" t="n">
        <f aca="false">CF14+CD15</f>
        <v>0</v>
      </c>
      <c r="CG15" s="259"/>
      <c r="CH15" s="259" t="n">
        <f aca="false">CH14+CF15</f>
        <v>0</v>
      </c>
      <c r="CI15" s="259"/>
      <c r="CJ15" s="259" t="n">
        <f aca="false">CJ14+CH15</f>
        <v>0</v>
      </c>
      <c r="CK15" s="259"/>
      <c r="CL15" s="259" t="n">
        <f aca="false">CL14+CJ15</f>
        <v>0</v>
      </c>
      <c r="CM15" s="259"/>
      <c r="CN15" s="259" t="n">
        <f aca="false">CN14+CL15</f>
        <v>0</v>
      </c>
      <c r="CO15" s="259"/>
      <c r="CP15" s="259" t="n">
        <f aca="false">CP14+CN15</f>
        <v>0</v>
      </c>
      <c r="CQ15" s="259"/>
      <c r="CR15" s="259" t="n">
        <f aca="false">CR14+CP15</f>
        <v>0</v>
      </c>
      <c r="CS15" s="259"/>
      <c r="CT15" s="259" t="n">
        <f aca="false">CT14+CR15</f>
        <v>0</v>
      </c>
      <c r="CU15" s="259"/>
      <c r="CV15" s="259" t="n">
        <f aca="false">CV14+CT15</f>
        <v>0</v>
      </c>
      <c r="CW15" s="259"/>
      <c r="CX15" s="259" t="n">
        <f aca="false">CX14+CV15</f>
        <v>0</v>
      </c>
      <c r="CY15" s="259"/>
      <c r="CZ15" s="259" t="n">
        <f aca="false">CZ14+CX15</f>
        <v>0</v>
      </c>
      <c r="DA15" s="259"/>
      <c r="DB15" s="259" t="n">
        <f aca="false">DB14+CZ15</f>
        <v>0</v>
      </c>
      <c r="DC15" s="259"/>
      <c r="DD15" s="259" t="n">
        <f aca="false">DD14+DB15</f>
        <v>0</v>
      </c>
      <c r="DE15" s="259"/>
      <c r="DF15" s="259" t="n">
        <f aca="false">DF14+DD15</f>
        <v>0</v>
      </c>
      <c r="DG15" s="259"/>
      <c r="DH15" s="259" t="n">
        <f aca="false">DH14+DF15</f>
        <v>0</v>
      </c>
      <c r="DI15" s="259"/>
      <c r="DJ15" s="259" t="n">
        <f aca="false">DJ14+DH15</f>
        <v>0</v>
      </c>
      <c r="DK15" s="259"/>
      <c r="DL15" s="259" t="n">
        <f aca="false">DL14+DJ15</f>
        <v>0</v>
      </c>
      <c r="DM15" s="259"/>
      <c r="DN15" s="259" t="n">
        <f aca="false">DN14+DL15</f>
        <v>0</v>
      </c>
      <c r="DO15" s="259"/>
      <c r="DP15" s="259" t="n">
        <f aca="false">DP14+DN15</f>
        <v>0</v>
      </c>
      <c r="DQ15" s="259"/>
      <c r="DR15" s="259" t="n">
        <f aca="false">DR14+DP15</f>
        <v>0</v>
      </c>
      <c r="DS15" s="259"/>
      <c r="DT15" s="259" t="n">
        <f aca="false">DT14+DR15</f>
        <v>0</v>
      </c>
      <c r="DU15" s="259"/>
      <c r="DV15" s="259" t="n">
        <f aca="false">DV14+DT15</f>
        <v>0</v>
      </c>
      <c r="DW15" s="259"/>
      <c r="DX15" s="259" t="n">
        <f aca="false">DX14+DV15</f>
        <v>0</v>
      </c>
      <c r="DY15" s="259"/>
      <c r="DZ15" s="259" t="n">
        <f aca="false">DZ14+DX15</f>
        <v>0</v>
      </c>
      <c r="EA15" s="259"/>
      <c r="EB15" s="259" t="n">
        <f aca="false">EB14+DZ15</f>
        <v>0</v>
      </c>
      <c r="EC15" s="259"/>
      <c r="ED15" s="259" t="n">
        <f aca="false">ED14+EB15</f>
        <v>0</v>
      </c>
      <c r="EE15" s="259"/>
      <c r="EF15" s="259" t="n">
        <f aca="false">EF14+ED15</f>
        <v>0</v>
      </c>
      <c r="EG15" s="259"/>
      <c r="EH15" s="259" t="n">
        <f aca="false">EH14+EF15</f>
        <v>0</v>
      </c>
      <c r="EI15" s="259"/>
      <c r="EJ15" s="259" t="n">
        <f aca="false">EJ14+EH15</f>
        <v>0</v>
      </c>
      <c r="EK15" s="259"/>
      <c r="EL15" s="259" t="n">
        <f aca="false">EL14+EJ15</f>
        <v>0</v>
      </c>
      <c r="EM15" s="259"/>
      <c r="EN15" s="259" t="n">
        <f aca="false">EN14+EL15</f>
        <v>0</v>
      </c>
      <c r="EO15" s="259"/>
      <c r="EP15" s="259" t="n">
        <f aca="false">EP14+EN15</f>
        <v>0</v>
      </c>
      <c r="EQ15" s="259"/>
      <c r="ER15" s="259" t="n">
        <f aca="false">ER14+EP15</f>
        <v>0</v>
      </c>
      <c r="ES15" s="259"/>
      <c r="ET15" s="259" t="n">
        <f aca="false">ET14+ER15</f>
        <v>0</v>
      </c>
      <c r="EU15" s="259"/>
      <c r="EV15" s="259" t="n">
        <f aca="false">EV14+ET15</f>
        <v>0</v>
      </c>
      <c r="EW15" s="259"/>
      <c r="EX15" s="260" t="n">
        <f aca="false">EX14+EV15</f>
        <v>0</v>
      </c>
      <c r="EY15" s="260"/>
      <c r="EZ15" s="259" t="n">
        <f aca="false">EZ14+EX15</f>
        <v>0</v>
      </c>
      <c r="FA15" s="259"/>
      <c r="FB15" s="259" t="n">
        <f aca="false">FB14+EZ15</f>
        <v>0</v>
      </c>
      <c r="FC15" s="259"/>
      <c r="FD15" s="259" t="n">
        <f aca="false">FD14+FB15</f>
        <v>0</v>
      </c>
      <c r="FE15" s="259"/>
      <c r="FF15" s="259" t="n">
        <f aca="false">FF14+FD15</f>
        <v>0</v>
      </c>
      <c r="FG15" s="259"/>
      <c r="FH15" s="259" t="n">
        <f aca="false">FH14+FF15</f>
        <v>0</v>
      </c>
      <c r="FI15" s="259"/>
      <c r="FJ15" s="259" t="n">
        <f aca="false">FJ14+FH15</f>
        <v>0</v>
      </c>
      <c r="FK15" s="259"/>
      <c r="FL15" s="259" t="n">
        <f aca="false">FL14+FJ15</f>
        <v>0</v>
      </c>
      <c r="FM15" s="259"/>
      <c r="FN15" s="259" t="n">
        <f aca="false">FN14+FL15</f>
        <v>0</v>
      </c>
      <c r="FO15" s="259"/>
      <c r="FP15" s="259" t="n">
        <f aca="false">FP14+FN15</f>
        <v>0</v>
      </c>
      <c r="FQ15" s="259"/>
      <c r="FR15" s="259" t="n">
        <f aca="false">FR14+FP15</f>
        <v>0</v>
      </c>
      <c r="FS15" s="259"/>
      <c r="FT15" s="259" t="n">
        <f aca="false">FT14+FR15</f>
        <v>0</v>
      </c>
      <c r="FU15" s="259"/>
      <c r="FV15" s="259" t="n">
        <f aca="false">FV14+FT15</f>
        <v>0</v>
      </c>
      <c r="FW15" s="259"/>
      <c r="FX15" s="259" t="n">
        <f aca="false">FX14+FV15</f>
        <v>0</v>
      </c>
      <c r="FY15" s="259"/>
      <c r="FZ15" s="259" t="n">
        <f aca="false">FZ14+FX15</f>
        <v>0</v>
      </c>
      <c r="GA15" s="259"/>
      <c r="GB15" s="259" t="n">
        <f aca="false">GB14+FZ15</f>
        <v>0</v>
      </c>
      <c r="GC15" s="259"/>
      <c r="GD15" s="259" t="n">
        <f aca="false">GD14+GB15</f>
        <v>0</v>
      </c>
      <c r="GE15" s="259"/>
      <c r="GF15" s="259" t="n">
        <f aca="false">GF14+GD15</f>
        <v>0</v>
      </c>
      <c r="GG15" s="259"/>
      <c r="GH15" s="259" t="n">
        <f aca="false">GH14+GF15</f>
        <v>0</v>
      </c>
      <c r="GI15" s="259"/>
      <c r="GJ15" s="259" t="n">
        <f aca="false">GJ14+GH15</f>
        <v>0</v>
      </c>
      <c r="GK15" s="259"/>
      <c r="GL15" s="259" t="n">
        <f aca="false">GL14+GJ15</f>
        <v>0</v>
      </c>
      <c r="GM15" s="259"/>
      <c r="GN15" s="259" t="n">
        <f aca="false">GN14+GL15</f>
        <v>0</v>
      </c>
      <c r="GO15" s="259"/>
      <c r="GP15" s="259" t="n">
        <f aca="false">GP14+GN15</f>
        <v>0</v>
      </c>
      <c r="GQ15" s="259"/>
      <c r="GR15" s="259" t="n">
        <f aca="false">GR14+GP15</f>
        <v>0</v>
      </c>
      <c r="GS15" s="259"/>
      <c r="GT15" s="259" t="n">
        <f aca="false">GT14+GR15</f>
        <v>0</v>
      </c>
      <c r="GU15" s="259"/>
      <c r="GV15" s="259" t="n">
        <f aca="false">GV14+GT15</f>
        <v>0</v>
      </c>
      <c r="GW15" s="259"/>
      <c r="GX15" s="259" t="n">
        <f aca="false">GX14+GV15</f>
        <v>0</v>
      </c>
      <c r="GY15" s="259"/>
      <c r="GZ15" s="259" t="n">
        <f aca="false">GZ14+GX15</f>
        <v>0</v>
      </c>
      <c r="HA15" s="259"/>
      <c r="HB15" s="259" t="n">
        <f aca="false">HB14+GZ15</f>
        <v>0</v>
      </c>
      <c r="HC15" s="259"/>
      <c r="HD15" s="259" t="n">
        <f aca="false">HD14+HB15</f>
        <v>0</v>
      </c>
      <c r="HE15" s="259"/>
      <c r="HF15" s="259" t="n">
        <f aca="false">HF14+HD15</f>
        <v>0</v>
      </c>
      <c r="HG15" s="259"/>
      <c r="HH15" s="259" t="n">
        <f aca="false">HH14+HF15</f>
        <v>0</v>
      </c>
      <c r="HI15" s="259"/>
      <c r="HJ15" s="259" t="n">
        <f aca="false">HJ14+HH15</f>
        <v>0</v>
      </c>
      <c r="HK15" s="259"/>
    </row>
    <row r="16" s="243" customFormat="true" ht="12.75" hidden="false" customHeight="false" outlineLevel="0" collapsed="false">
      <c r="A16" s="232"/>
      <c r="B16" s="233"/>
      <c r="C16" s="232"/>
      <c r="D16" s="234"/>
      <c r="E16" s="234"/>
      <c r="F16" s="235"/>
      <c r="G16" s="234"/>
      <c r="H16" s="261"/>
      <c r="I16" s="237"/>
      <c r="J16" s="238"/>
      <c r="K16" s="262" t="s">
        <v>165</v>
      </c>
      <c r="L16" s="263" t="n">
        <f aca="false">IF($E$19&gt;0,L13/$E$19,"-")</f>
        <v>0</v>
      </c>
      <c r="M16" s="263"/>
      <c r="N16" s="263" t="n">
        <f aca="false">IF($E$19&gt;0,N13/$E$19,"-")</f>
        <v>0</v>
      </c>
      <c r="O16" s="263"/>
      <c r="P16" s="263" t="n">
        <f aca="false">IF($E$19&gt;0,P13/$E$19,"-")</f>
        <v>0</v>
      </c>
      <c r="Q16" s="263"/>
      <c r="R16" s="263" t="n">
        <f aca="false">IF($E$19&gt;0,R13/$E$19,"-")</f>
        <v>0</v>
      </c>
      <c r="S16" s="263"/>
      <c r="T16" s="263" t="n">
        <f aca="false">IF($E$19&gt;0,T13/$E$19,"-")</f>
        <v>0</v>
      </c>
      <c r="U16" s="263"/>
      <c r="V16" s="263" t="n">
        <f aca="false">IF($E$19&gt;0,V13/$E$19,"-")</f>
        <v>0</v>
      </c>
      <c r="W16" s="263"/>
      <c r="X16" s="263" t="n">
        <f aca="false">IF($E$19&gt;0,X13/$E$19,"-")</f>
        <v>0</v>
      </c>
      <c r="Y16" s="263"/>
      <c r="Z16" s="263" t="n">
        <f aca="false">IF($E$19&gt;0,Z13/$E$19,"-")</f>
        <v>0</v>
      </c>
      <c r="AA16" s="263"/>
      <c r="AB16" s="263" t="n">
        <f aca="false">IF($E$10&gt;0,AB13/$E$10,"-")</f>
        <v>0</v>
      </c>
      <c r="AC16" s="263"/>
      <c r="AD16" s="263" t="n">
        <f aca="false">IF($E$10&gt;0,AD13/$E$10,"-")</f>
        <v>0</v>
      </c>
      <c r="AE16" s="263"/>
      <c r="AF16" s="263" t="n">
        <f aca="false">IF($E$10&gt;0,AF13/$E$10,"-")</f>
        <v>0</v>
      </c>
      <c r="AG16" s="263"/>
      <c r="AH16" s="263" t="n">
        <f aca="false">IF($E$10&gt;0,AH13/$E$10,"-")</f>
        <v>0</v>
      </c>
      <c r="AI16" s="263"/>
      <c r="AJ16" s="263" t="n">
        <f aca="false">IF($E$10&gt;0,AJ13/$E$10,"-")</f>
        <v>0</v>
      </c>
      <c r="AK16" s="263"/>
      <c r="AL16" s="263" t="n">
        <f aca="false">IF($E$10&gt;0,AL13/$E$10,"-")</f>
        <v>0</v>
      </c>
      <c r="AM16" s="263"/>
      <c r="AN16" s="263" t="n">
        <f aca="false">IF($E$10&gt;0,AN13/$E$10,"-")</f>
        <v>0</v>
      </c>
      <c r="AO16" s="263"/>
      <c r="AP16" s="263" t="n">
        <f aca="false">IF($E$10&gt;0,AP13/$E$10,"-")</f>
        <v>0</v>
      </c>
      <c r="AQ16" s="263"/>
      <c r="AR16" s="263" t="n">
        <f aca="false">IF($E$10&gt;0,AR13/$E$10,"-")</f>
        <v>0</v>
      </c>
      <c r="AS16" s="263"/>
      <c r="AT16" s="263" t="n">
        <f aca="false">IF($E$10&gt;0,AT13/$E$10,"-")</f>
        <v>0</v>
      </c>
      <c r="AU16" s="263"/>
      <c r="AV16" s="263" t="n">
        <f aca="false">IF($E$10&gt;0,AV13/$E$10,"-")</f>
        <v>0</v>
      </c>
      <c r="AW16" s="263"/>
      <c r="AX16" s="263" t="n">
        <f aca="false">IF($E$10&gt;0,AX13/$E$10,"-")</f>
        <v>0</v>
      </c>
      <c r="AY16" s="263"/>
      <c r="AZ16" s="263" t="n">
        <f aca="false">IF($E$10&gt;0,AZ13/$E$10,"-")</f>
        <v>0.0240710603076679</v>
      </c>
      <c r="BA16" s="263"/>
      <c r="BB16" s="263" t="n">
        <f aca="false">IF($E$10&gt;0,BB13/$E$10,"-")</f>
        <v>0.0366368756424436</v>
      </c>
      <c r="BC16" s="263"/>
      <c r="BD16" s="263" t="n">
        <f aca="false">IF($E$10&gt;0,BD13/$E$10,"-")</f>
        <v>0.0617685063119949</v>
      </c>
      <c r="BE16" s="263"/>
      <c r="BF16" s="263" t="n">
        <f aca="false">IF($E$10&gt;0,BF13/$E$10,"-")</f>
        <v>0.0869001369815462</v>
      </c>
      <c r="BG16" s="263"/>
      <c r="BH16" s="263" t="n">
        <f aca="false">IF($E$10&gt;0,BH13/$E$10,"-")</f>
        <v>0.112031767651098</v>
      </c>
      <c r="BI16" s="263"/>
      <c r="BJ16" s="263" t="n">
        <f aca="false">IF($E$10&gt;0,BJ13/$E$10,"-")</f>
        <v>0.137518772682746</v>
      </c>
      <c r="BK16" s="263"/>
      <c r="BL16" s="263" t="n">
        <f aca="false">IF($E$10&gt;0,BL13/$E$10,"-")</f>
        <v>0.163005777714394</v>
      </c>
      <c r="BM16" s="263"/>
      <c r="BN16" s="263" t="n">
        <f aca="false">IF($E$10&gt;0,BN13/$E$10,"-")</f>
        <v>0.188492782746043</v>
      </c>
      <c r="BO16" s="263"/>
      <c r="BP16" s="263" t="n">
        <f aca="false">IF($E$10&gt;0,BP13/$E$10,"-")</f>
        <v>0.213979787777691</v>
      </c>
      <c r="BQ16" s="263"/>
      <c r="BR16" s="263" t="n">
        <f aca="false">IF($E$10&gt;0,BR13/$E$10,"-")</f>
        <v>0.239466792809339</v>
      </c>
      <c r="BS16" s="263"/>
      <c r="BT16" s="263" t="n">
        <f aca="false">IF($E$10&gt;0,BT13/$E$10,"-")</f>
        <v>0.265203670439337</v>
      </c>
      <c r="BU16" s="263"/>
      <c r="BV16" s="263" t="n">
        <f aca="false">IF($E$10&gt;0,BV13/$E$10,"-")</f>
        <v>0.290940548069335</v>
      </c>
      <c r="BW16" s="263"/>
      <c r="BX16" s="263" t="n">
        <f aca="false">IF($E$10&gt;0,BX13/$E$10,"-")</f>
        <v>0.316677425699333</v>
      </c>
      <c r="BY16" s="263"/>
      <c r="BZ16" s="263" t="n">
        <f aca="false">IF($E$10&gt;0,BZ13/$E$10,"-")</f>
        <v>0.342414303329331</v>
      </c>
      <c r="CA16" s="263"/>
      <c r="CB16" s="263" t="n">
        <f aca="false">IF($E$10&gt;0,CB13/$E$10,"-")</f>
        <v>0.368234471825445</v>
      </c>
      <c r="CC16" s="263"/>
      <c r="CD16" s="263" t="n">
        <f aca="false">IF($E$10&gt;0,CD13/$E$10,"-")</f>
        <v>0.389751278905541</v>
      </c>
      <c r="CE16" s="263"/>
      <c r="CF16" s="263" t="n">
        <f aca="false">IF($E$10&gt;0,CF13/$E$10,"-")</f>
        <v>0.415571447401655</v>
      </c>
      <c r="CG16" s="263"/>
      <c r="CH16" s="263" t="n">
        <f aca="false">IF($E$10&gt;0,CH13/$E$10,"-")</f>
        <v>0.44139161589777</v>
      </c>
      <c r="CI16" s="263"/>
      <c r="CJ16" s="263" t="n">
        <f aca="false">IF($E$10&gt;0,CJ13/$E$10,"-")</f>
        <v>0.467211784393884</v>
      </c>
      <c r="CK16" s="263"/>
      <c r="CL16" s="263" t="n">
        <f aca="false">IF($E$10&gt;0,CL13/$E$10,"-")</f>
        <v>0.493031952889998</v>
      </c>
      <c r="CM16" s="263"/>
      <c r="CN16" s="263" t="n">
        <f aca="false">IF($E$10&gt;0,CN13/$E$10,"-")</f>
        <v>0.514548759970094</v>
      </c>
      <c r="CO16" s="263"/>
      <c r="CP16" s="263" t="n">
        <f aca="false">IF($E$10&gt;0,CP13/$E$10,"-")</f>
        <v>0.540368928466208</v>
      </c>
      <c r="CQ16" s="263"/>
      <c r="CR16" s="263" t="n">
        <f aca="false">IF($E$10&gt;0,CR13/$E$10,"-")</f>
        <v>0.566189096962322</v>
      </c>
      <c r="CS16" s="263"/>
      <c r="CT16" s="263" t="n">
        <f aca="false">IF($E$10&gt;0,CT13/$E$10,"-")</f>
        <v>0.587634181352151</v>
      </c>
      <c r="CU16" s="263"/>
      <c r="CV16" s="263" t="n">
        <f aca="false">IF($E$10&gt;0,CV13/$E$10,"-")</f>
        <v>0.613368282619945</v>
      </c>
      <c r="CW16" s="263"/>
      <c r="CX16" s="263" t="n">
        <f aca="false">IF($E$10&gt;0,CX13/$E$10,"-")</f>
        <v>0.634813367009773</v>
      </c>
      <c r="CY16" s="263"/>
      <c r="CZ16" s="263" t="n">
        <f aca="false">IF($E$10&gt;0,CZ13/$E$10,"-")</f>
        <v>0.660547468277567</v>
      </c>
      <c r="DA16" s="263"/>
      <c r="DB16" s="263" t="n">
        <f aca="false">IF($E$10&gt;0,DB13/$E$10,"-")</f>
        <v>0.686034473309215</v>
      </c>
      <c r="DC16" s="263"/>
      <c r="DD16" s="263" t="n">
        <f aca="false">IF($E$10&gt;0,DD13/$E$10,"-")</f>
        <v>0.711521478340864</v>
      </c>
      <c r="DE16" s="263"/>
      <c r="DF16" s="263" t="n">
        <f aca="false">IF($E$10&gt;0,DF13/$E$10,"-")</f>
        <v>0.737008483372512</v>
      </c>
      <c r="DG16" s="263"/>
      <c r="DH16" s="263" t="n">
        <f aca="false">IF($E$10&gt;0,DH13/$E$10,"-")</f>
        <v>0.745504151716395</v>
      </c>
      <c r="DI16" s="263"/>
      <c r="DJ16" s="263" t="n">
        <f aca="false">IF($E$10&gt;0,DJ13/$E$10,"-")</f>
        <v>0.745504151716395</v>
      </c>
      <c r="DK16" s="263"/>
      <c r="DL16" s="263" t="n">
        <f aca="false">IF($E$10&gt;0,DL13/$E$10,"-")</f>
        <v>0.76940863029183</v>
      </c>
      <c r="DM16" s="263"/>
      <c r="DN16" s="263" t="n">
        <f aca="false">IF($E$10&gt;0,DN13/$E$10,"-")</f>
        <v>0.793313108867265</v>
      </c>
      <c r="DO16" s="263"/>
      <c r="DP16" s="263" t="n">
        <f aca="false">IF($E$10&gt;0,DP13/$E$10,"-")</f>
        <v>0.817217587442699</v>
      </c>
      <c r="DQ16" s="263"/>
      <c r="DR16" s="263" t="n">
        <f aca="false">IF($E$10&gt;0,DR13/$E$10,"-")</f>
        <v>0.841122066018134</v>
      </c>
      <c r="DS16" s="263"/>
      <c r="DT16" s="263" t="n">
        <f aca="false">IF($E$10&gt;0,DT13/$E$10,"-")</f>
        <v>0.86334585390229</v>
      </c>
      <c r="DU16" s="263"/>
      <c r="DV16" s="263" t="n">
        <f aca="false">IF($E$10&gt;0,DV13/$E$10,"-")</f>
        <v>0.878161712491727</v>
      </c>
      <c r="DW16" s="263"/>
      <c r="DX16" s="263" t="n">
        <f aca="false">IF($E$10&gt;0,DX13/$E$10,"-")</f>
        <v>0.900385500375882</v>
      </c>
      <c r="DY16" s="263"/>
      <c r="DZ16" s="263" t="n">
        <f aca="false">IF($E$10&gt;0,DZ13/$E$10,"-")</f>
        <v>0.922609288260038</v>
      </c>
      <c r="EA16" s="263"/>
      <c r="EB16" s="263" t="n">
        <f aca="false">IF($E$10&gt;0,EB13/$E$10,"-")</f>
        <v>0.943265423056929</v>
      </c>
      <c r="EC16" s="263"/>
      <c r="ED16" s="263" t="n">
        <f aca="false">IF($E$10&gt;0,ED13/$E$10,"-")</f>
        <v>0.963921557853821</v>
      </c>
      <c r="EE16" s="263"/>
      <c r="EF16" s="263" t="n">
        <f aca="false">IF($E$10&gt;0,EF13/$E$10,"-")</f>
        <v>0.984577692650712</v>
      </c>
      <c r="EG16" s="263"/>
      <c r="EH16" s="263" t="n">
        <f aca="false">IF($E$10&gt;0,EH13/$E$10,"-")</f>
        <v>0.998348449181973</v>
      </c>
      <c r="EI16" s="263"/>
      <c r="EJ16" s="263" t="n">
        <f aca="false">IF($E$10&gt;0,EJ13/$E$10,"-")</f>
        <v>1.00236029256658</v>
      </c>
      <c r="EK16" s="263"/>
      <c r="EL16" s="263" t="n">
        <f aca="false">IF($E$10&gt;0,EL13/$E$10,"-")</f>
        <v>1.00236029256658</v>
      </c>
      <c r="EM16" s="263"/>
      <c r="EN16" s="263" t="n">
        <f aca="false">IF($E$10&gt;0,EN13/$E$10,"-")</f>
        <v>1.00236029256658</v>
      </c>
      <c r="EO16" s="263"/>
      <c r="EP16" s="263" t="n">
        <f aca="false">IF($E$10&gt;0,EP13/$E$10,"-")</f>
        <v>1.00236029256658</v>
      </c>
      <c r="EQ16" s="263"/>
      <c r="ER16" s="263" t="n">
        <f aca="false">IF($E$10&gt;0,ER13/$E$10,"-")</f>
        <v>1.00236029256658</v>
      </c>
      <c r="ES16" s="263"/>
      <c r="ET16" s="263" t="n">
        <f aca="false">IF($E$10&gt;0,ET13/$E$10,"-")</f>
        <v>1.00236029256658</v>
      </c>
      <c r="EU16" s="263"/>
      <c r="EV16" s="263" t="n">
        <f aca="false">IF($E$10&gt;0,EV13/$E$10,"-")</f>
        <v>1.00236029256658</v>
      </c>
      <c r="EW16" s="263"/>
      <c r="EX16" s="264" t="n">
        <f aca="false">IF($E$10&gt;0,EX13/$E$10,"-")</f>
        <v>1.00236029256658</v>
      </c>
      <c r="EY16" s="264"/>
      <c r="EZ16" s="263" t="n">
        <f aca="false">IF($E$10&gt;0,EZ13/$E$10,"-")</f>
        <v>1.00236029256658</v>
      </c>
      <c r="FA16" s="263"/>
      <c r="FB16" s="263" t="n">
        <f aca="false">IF($E$10&gt;0,FB13/$E$10,"-")</f>
        <v>1.00236029256658</v>
      </c>
      <c r="FC16" s="263"/>
      <c r="FD16" s="263" t="n">
        <f aca="false">IF($E$10&gt;0,FD13/$E$10,"-")</f>
        <v>1.00236029256658</v>
      </c>
      <c r="FE16" s="263"/>
      <c r="FF16" s="263" t="n">
        <f aca="false">IF($E$10&gt;0,FF13/$E$10,"-")</f>
        <v>1.00236029256658</v>
      </c>
      <c r="FG16" s="263"/>
      <c r="FH16" s="263" t="n">
        <f aca="false">IF($E$10&gt;0,FH13/$E$10,"-")</f>
        <v>1.00236029256658</v>
      </c>
      <c r="FI16" s="263"/>
      <c r="FJ16" s="263" t="n">
        <f aca="false">IF($E$10&gt;0,FJ13/$E$10,"-")</f>
        <v>1.00236029256658</v>
      </c>
      <c r="FK16" s="263"/>
      <c r="FL16" s="263" t="n">
        <f aca="false">IF($E$10&gt;0,FL13/$E$10,"-")</f>
        <v>1.00236029256658</v>
      </c>
      <c r="FM16" s="263"/>
      <c r="FN16" s="263" t="n">
        <f aca="false">IF($E$10&gt;0,FN13/$E$10,"-")</f>
        <v>1.00236029256658</v>
      </c>
      <c r="FO16" s="263"/>
      <c r="FP16" s="263" t="n">
        <f aca="false">IF($E$10&gt;0,FP13/$E$10,"-")</f>
        <v>1.00236029256658</v>
      </c>
      <c r="FQ16" s="263"/>
      <c r="FR16" s="263" t="n">
        <f aca="false">IF($E$10&gt;0,FR13/$E$10,"-")</f>
        <v>1.00236029256658</v>
      </c>
      <c r="FS16" s="263"/>
      <c r="FT16" s="263" t="n">
        <f aca="false">IF($E$10&gt;0,FT13/$E$10,"-")</f>
        <v>1.00236029256658</v>
      </c>
      <c r="FU16" s="263"/>
      <c r="FV16" s="263" t="n">
        <f aca="false">IF($E$10&gt;0,FV13/$E$10,"-")</f>
        <v>1.00236029256658</v>
      </c>
      <c r="FW16" s="263"/>
      <c r="FX16" s="263" t="n">
        <f aca="false">IF($E$10&gt;0,FX13/$E$10,"-")</f>
        <v>1.00236029256658</v>
      </c>
      <c r="FY16" s="263"/>
      <c r="FZ16" s="263" t="n">
        <f aca="false">IF($E$10&gt;0,FZ13/$E$10,"-")</f>
        <v>1.00236029256658</v>
      </c>
      <c r="GA16" s="263"/>
      <c r="GB16" s="263" t="n">
        <f aca="false">IF($E$10&gt;0,GB13/$E$10,"-")</f>
        <v>1.00236029256658</v>
      </c>
      <c r="GC16" s="263"/>
      <c r="GD16" s="263" t="n">
        <f aca="false">IF($E$10&gt;0,GD13/$E$10,"-")</f>
        <v>1.00236029256658</v>
      </c>
      <c r="GE16" s="263"/>
      <c r="GF16" s="263" t="n">
        <f aca="false">IF($E$10&gt;0,GF13/$E$10,"-")</f>
        <v>1.00236029256658</v>
      </c>
      <c r="GG16" s="263"/>
      <c r="GH16" s="263" t="n">
        <f aca="false">IF($E$10&gt;0,GH13/$E$10,"-")</f>
        <v>1.00236029256658</v>
      </c>
      <c r="GI16" s="263"/>
      <c r="GJ16" s="263" t="n">
        <f aca="false">IF($E$10&gt;0,GJ13/$E$10,"-")</f>
        <v>1.00236029256658</v>
      </c>
      <c r="GK16" s="263"/>
      <c r="GL16" s="263" t="n">
        <f aca="false">IF($E$10&gt;0,GL13/$E$10,"-")</f>
        <v>1.00236029256658</v>
      </c>
      <c r="GM16" s="263"/>
      <c r="GN16" s="263" t="n">
        <f aca="false">IF($E$10&gt;0,GN13/$E$10,"-")</f>
        <v>1.00236029256658</v>
      </c>
      <c r="GO16" s="263"/>
      <c r="GP16" s="263" t="n">
        <f aca="false">IF($E$10&gt;0,GP13/$E$10,"-")</f>
        <v>1.00236029256658</v>
      </c>
      <c r="GQ16" s="263"/>
      <c r="GR16" s="263" t="n">
        <f aca="false">IF($E$10&gt;0,GR13/$E$10,"-")</f>
        <v>1.00236029256658</v>
      </c>
      <c r="GS16" s="263"/>
      <c r="GT16" s="263" t="n">
        <f aca="false">IF($E$10&gt;0,GT13/$E$10,"-")</f>
        <v>1.00236029256658</v>
      </c>
      <c r="GU16" s="263"/>
      <c r="GV16" s="263" t="n">
        <f aca="false">IF($E$10&gt;0,GV13/$E$10,"-")</f>
        <v>1.00236029256658</v>
      </c>
      <c r="GW16" s="263"/>
      <c r="GX16" s="263" t="n">
        <f aca="false">IF($E$10&gt;0,GX13/$E$10,"-")</f>
        <v>1.00236029256658</v>
      </c>
      <c r="GY16" s="263"/>
      <c r="GZ16" s="263" t="n">
        <f aca="false">IF($E$10&gt;0,GZ13/$E$10,"-")</f>
        <v>1.00236029256658</v>
      </c>
      <c r="HA16" s="263"/>
      <c r="HB16" s="263" t="n">
        <f aca="false">IF($E$10&gt;0,HB13/$E$10,"-")</f>
        <v>1.00236029256658</v>
      </c>
      <c r="HC16" s="263"/>
      <c r="HD16" s="263" t="n">
        <f aca="false">IF($E$10&gt;0,HD13/$E$10,"-")</f>
        <v>1.00236029256658</v>
      </c>
      <c r="HE16" s="263"/>
      <c r="HF16" s="263" t="n">
        <f aca="false">IF($E$10&gt;0,HF13/$E$10,"-")</f>
        <v>1.00236029256658</v>
      </c>
      <c r="HG16" s="263"/>
      <c r="HH16" s="263" t="n">
        <f aca="false">IF($E$10&gt;0,HH13/$E$10,"-")</f>
        <v>1.00236029256658</v>
      </c>
      <c r="HI16" s="263"/>
      <c r="HJ16" s="263" t="n">
        <f aca="false">IF($E$10&gt;0,HJ13/$E$10,"-")</f>
        <v>1.00236029256658</v>
      </c>
      <c r="HK16" s="263"/>
    </row>
    <row r="17" s="243" customFormat="true" ht="12.75" hidden="false" customHeight="false" outlineLevel="0" collapsed="false">
      <c r="A17" s="232"/>
      <c r="B17" s="233"/>
      <c r="C17" s="232"/>
      <c r="D17" s="234"/>
      <c r="E17" s="234"/>
      <c r="F17" s="235"/>
      <c r="G17" s="234"/>
      <c r="H17" s="234"/>
      <c r="I17" s="237"/>
      <c r="J17" s="238"/>
      <c r="K17" s="265" t="s">
        <v>166</v>
      </c>
      <c r="L17" s="266" t="n">
        <f aca="false">IF($E$19&gt;0,L15/$E$19,"-")</f>
        <v>0</v>
      </c>
      <c r="M17" s="266"/>
      <c r="N17" s="266" t="n">
        <f aca="false">IF($E$19&gt;0,N15/$E$19,"-")</f>
        <v>0</v>
      </c>
      <c r="O17" s="266"/>
      <c r="P17" s="266" t="n">
        <f aca="false">IF($E$19&gt;0,P15/$E$19,"-")</f>
        <v>0</v>
      </c>
      <c r="Q17" s="266"/>
      <c r="R17" s="266" t="n">
        <f aca="false">IF($E$19&gt;0,R15/$E$19,"-")</f>
        <v>0</v>
      </c>
      <c r="S17" s="266"/>
      <c r="T17" s="266" t="n">
        <f aca="false">IF($E$19&gt;0,T15/$E$19,"-")</f>
        <v>0</v>
      </c>
      <c r="U17" s="266"/>
      <c r="V17" s="266" t="n">
        <f aca="false">IF($E$19&gt;0,V15/$E$19,"-")</f>
        <v>0</v>
      </c>
      <c r="W17" s="266"/>
      <c r="X17" s="266" t="n">
        <f aca="false">IF($E$19&gt;0,X15/$E$19,"-")</f>
        <v>0</v>
      </c>
      <c r="Y17" s="266"/>
      <c r="Z17" s="266" t="n">
        <f aca="false">IF($E$19&gt;0,Z15/$E$19,"-")</f>
        <v>0</v>
      </c>
      <c r="AA17" s="266"/>
      <c r="AB17" s="266" t="n">
        <f aca="false">IF($E$10&gt;0,AB15/$E$10,"-")</f>
        <v>0</v>
      </c>
      <c r="AC17" s="266"/>
      <c r="AD17" s="266" t="n">
        <f aca="false">IF($E$10&gt;0,AD15/$E$10,"-")</f>
        <v>0</v>
      </c>
      <c r="AE17" s="266"/>
      <c r="AF17" s="266" t="n">
        <f aca="false">IF($E$10&gt;0,AF15/$E$10,"-")</f>
        <v>0</v>
      </c>
      <c r="AG17" s="266"/>
      <c r="AH17" s="266" t="n">
        <f aca="false">IF($E$10&gt;0,AH15/$E$10,"-")</f>
        <v>0</v>
      </c>
      <c r="AI17" s="266"/>
      <c r="AJ17" s="266" t="n">
        <f aca="false">IF($E$10&gt;0,AJ15/$E$10,"-")</f>
        <v>0</v>
      </c>
      <c r="AK17" s="266"/>
      <c r="AL17" s="266" t="n">
        <f aca="false">IF($E$10&gt;0,AL15/$E$10,"-")</f>
        <v>0</v>
      </c>
      <c r="AM17" s="266"/>
      <c r="AN17" s="266" t="n">
        <f aca="false">IF($E$10&gt;0,AN15/$E$10,"-")</f>
        <v>0</v>
      </c>
      <c r="AO17" s="266"/>
      <c r="AP17" s="266" t="n">
        <f aca="false">IF($E$10&gt;0,AP15/$E$10,"-")</f>
        <v>0</v>
      </c>
      <c r="AQ17" s="266"/>
      <c r="AR17" s="266" t="n">
        <f aca="false">IF($E$10&gt;0,AR15/$E$10,"-")</f>
        <v>0</v>
      </c>
      <c r="AS17" s="266"/>
      <c r="AT17" s="266" t="n">
        <f aca="false">IF($E$10&gt;0,AT15/$E$10,"-")</f>
        <v>0</v>
      </c>
      <c r="AU17" s="266"/>
      <c r="AV17" s="266" t="n">
        <f aca="false">IF($E$10&gt;0,AV15/$E$10,"-")</f>
        <v>0</v>
      </c>
      <c r="AW17" s="266"/>
      <c r="AX17" s="266" t="n">
        <f aca="false">IF($E$10&gt;0,AX15/$E$10,"-")</f>
        <v>0</v>
      </c>
      <c r="AY17" s="266"/>
      <c r="AZ17" s="266" t="n">
        <f aca="false">IF($E$10&gt;0,AZ15/$E$10,"-")</f>
        <v>0</v>
      </c>
      <c r="BA17" s="266"/>
      <c r="BB17" s="266" t="n">
        <f aca="false">IF($E$10&gt;0,BB15/$E$10,"-")</f>
        <v>0</v>
      </c>
      <c r="BC17" s="266"/>
      <c r="BD17" s="266" t="n">
        <f aca="false">IF($E$10&gt;0,BD15/$E$10,"-")</f>
        <v>0</v>
      </c>
      <c r="BE17" s="266"/>
      <c r="BF17" s="266" t="n">
        <f aca="false">IF($E$10&gt;0,BF15/$E$10,"-")</f>
        <v>0</v>
      </c>
      <c r="BG17" s="266"/>
      <c r="BH17" s="266" t="n">
        <f aca="false">IF($E$10&gt;0,BH15/$E$10,"-")</f>
        <v>0</v>
      </c>
      <c r="BI17" s="266"/>
      <c r="BJ17" s="266" t="n">
        <f aca="false">IF($E$10&gt;0,BJ15/$E$10,"-")</f>
        <v>0</v>
      </c>
      <c r="BK17" s="266"/>
      <c r="BL17" s="266" t="n">
        <f aca="false">IF($E$10&gt;0,BL15/$E$10,"-")</f>
        <v>0</v>
      </c>
      <c r="BM17" s="266"/>
      <c r="BN17" s="266" t="n">
        <f aca="false">IF($E$10&gt;0,BN15/$E$10,"-")</f>
        <v>0</v>
      </c>
      <c r="BO17" s="266"/>
      <c r="BP17" s="266" t="n">
        <f aca="false">IF($E$10&gt;0,BP15/$E$10,"-")</f>
        <v>0</v>
      </c>
      <c r="BQ17" s="266"/>
      <c r="BR17" s="266" t="n">
        <f aca="false">IF($E$10&gt;0,BR15/$E$10,"-")</f>
        <v>0</v>
      </c>
      <c r="BS17" s="266"/>
      <c r="BT17" s="266" t="n">
        <f aca="false">IF($E$10&gt;0,BT15/$E$10,"-")</f>
        <v>0</v>
      </c>
      <c r="BU17" s="266"/>
      <c r="BV17" s="266" t="n">
        <f aca="false">IF($E$10&gt;0,BV15/$E$10,"-")</f>
        <v>0</v>
      </c>
      <c r="BW17" s="266"/>
      <c r="BX17" s="266" t="n">
        <f aca="false">IF($E$10&gt;0,BX15/$E$10,"-")</f>
        <v>0</v>
      </c>
      <c r="BY17" s="266"/>
      <c r="BZ17" s="266" t="n">
        <f aca="false">IF($E$10&gt;0,BZ15/$E$10,"-")</f>
        <v>0</v>
      </c>
      <c r="CA17" s="266"/>
      <c r="CB17" s="266" t="n">
        <f aca="false">IF($E$10&gt;0,CB15/$E$10,"-")</f>
        <v>0</v>
      </c>
      <c r="CC17" s="266"/>
      <c r="CD17" s="266" t="n">
        <f aca="false">IF($E$10&gt;0,CD15/$E$10,"-")</f>
        <v>0</v>
      </c>
      <c r="CE17" s="266"/>
      <c r="CF17" s="266" t="n">
        <f aca="false">IF($E$10&gt;0,CF15/$E$10,"-")</f>
        <v>0</v>
      </c>
      <c r="CG17" s="266"/>
      <c r="CH17" s="266" t="n">
        <f aca="false">IF($E$10&gt;0,CH15/$E$10,"-")</f>
        <v>0</v>
      </c>
      <c r="CI17" s="266"/>
      <c r="CJ17" s="266" t="n">
        <f aca="false">IF($E$10&gt;0,CJ15/$E$10,"-")</f>
        <v>0</v>
      </c>
      <c r="CK17" s="266"/>
      <c r="CL17" s="266" t="n">
        <f aca="false">IF($E$10&gt;0,CL15/$E$10,"-")</f>
        <v>0</v>
      </c>
      <c r="CM17" s="266"/>
      <c r="CN17" s="266" t="n">
        <f aca="false">IF($E$10&gt;0,CN15/$E$10,"-")</f>
        <v>0</v>
      </c>
      <c r="CO17" s="266"/>
      <c r="CP17" s="266" t="n">
        <f aca="false">IF($E$10&gt;0,CP15/$E$10,"-")</f>
        <v>0</v>
      </c>
      <c r="CQ17" s="266"/>
      <c r="CR17" s="266" t="n">
        <f aca="false">IF($E$10&gt;0,CR15/$E$10,"-")</f>
        <v>0</v>
      </c>
      <c r="CS17" s="266"/>
      <c r="CT17" s="266" t="n">
        <f aca="false">IF($E$10&gt;0,CT15/$E$10,"-")</f>
        <v>0</v>
      </c>
      <c r="CU17" s="266"/>
      <c r="CV17" s="266" t="n">
        <f aca="false">IF($E$10&gt;0,CV15/$E$10,"-")</f>
        <v>0</v>
      </c>
      <c r="CW17" s="266"/>
      <c r="CX17" s="266" t="n">
        <f aca="false">IF($E$10&gt;0,CX15/$E$10,"-")</f>
        <v>0</v>
      </c>
      <c r="CY17" s="266"/>
      <c r="CZ17" s="266" t="n">
        <f aca="false">IF($E$10&gt;0,CZ15/$E$10,"-")</f>
        <v>0</v>
      </c>
      <c r="DA17" s="266"/>
      <c r="DB17" s="266" t="n">
        <f aca="false">IF($E$10&gt;0,DB15/$E$10,"-")</f>
        <v>0</v>
      </c>
      <c r="DC17" s="266"/>
      <c r="DD17" s="266" t="n">
        <f aca="false">IF($E$10&gt;0,DD15/$E$10,"-")</f>
        <v>0</v>
      </c>
      <c r="DE17" s="266"/>
      <c r="DF17" s="266" t="n">
        <f aca="false">IF($E$10&gt;0,DF15/$E$10,"-")</f>
        <v>0</v>
      </c>
      <c r="DG17" s="266"/>
      <c r="DH17" s="266" t="n">
        <f aca="false">IF($E$10&gt;0,DH15/$E$10,"-")</f>
        <v>0</v>
      </c>
      <c r="DI17" s="266"/>
      <c r="DJ17" s="266" t="n">
        <f aca="false">IF($E$10&gt;0,DJ15/$E$10,"-")</f>
        <v>0</v>
      </c>
      <c r="DK17" s="266"/>
      <c r="DL17" s="266" t="n">
        <f aca="false">IF($E$10&gt;0,DL15/$E$10,"-")</f>
        <v>0</v>
      </c>
      <c r="DM17" s="266"/>
      <c r="DN17" s="266" t="n">
        <f aca="false">IF($E$10&gt;0,DN15/$E$10,"-")</f>
        <v>0</v>
      </c>
      <c r="DO17" s="266"/>
      <c r="DP17" s="266" t="n">
        <f aca="false">IF($E$10&gt;0,DP15/$E$10,"-")</f>
        <v>0</v>
      </c>
      <c r="DQ17" s="266"/>
      <c r="DR17" s="266" t="n">
        <f aca="false">IF($E$10&gt;0,DR15/$E$10,"-")</f>
        <v>0</v>
      </c>
      <c r="DS17" s="266"/>
      <c r="DT17" s="266" t="n">
        <f aca="false">IF($E$10&gt;0,DT15/$E$10,"-")</f>
        <v>0</v>
      </c>
      <c r="DU17" s="266"/>
      <c r="DV17" s="266" t="n">
        <f aca="false">IF($E$10&gt;0,DV15/$E$10,"-")</f>
        <v>0</v>
      </c>
      <c r="DW17" s="266"/>
      <c r="DX17" s="266" t="n">
        <f aca="false">IF($E$10&gt;0,DX15/$E$10,"-")</f>
        <v>0</v>
      </c>
      <c r="DY17" s="266"/>
      <c r="DZ17" s="266" t="n">
        <f aca="false">IF($E$10&gt;0,DZ15/$E$10,"-")</f>
        <v>0</v>
      </c>
      <c r="EA17" s="266"/>
      <c r="EB17" s="266" t="n">
        <f aca="false">IF($E$10&gt;0,EB15/$E$10,"-")</f>
        <v>0</v>
      </c>
      <c r="EC17" s="266"/>
      <c r="ED17" s="266" t="n">
        <f aca="false">IF($E$10&gt;0,ED15/$E$10,"-")</f>
        <v>0</v>
      </c>
      <c r="EE17" s="266"/>
      <c r="EF17" s="266" t="n">
        <f aca="false">IF($E$10&gt;0,EF15/$E$10,"-")</f>
        <v>0</v>
      </c>
      <c r="EG17" s="266"/>
      <c r="EH17" s="266" t="n">
        <f aca="false">IF($E$10&gt;0,EH15/$E$10,"-")</f>
        <v>0</v>
      </c>
      <c r="EI17" s="266"/>
      <c r="EJ17" s="266" t="n">
        <f aca="false">IF($E$10&gt;0,EJ15/$E$10,"-")</f>
        <v>0</v>
      </c>
      <c r="EK17" s="266"/>
      <c r="EL17" s="266" t="n">
        <f aca="false">IF($E$10&gt;0,EL15/$E$10,"-")</f>
        <v>0</v>
      </c>
      <c r="EM17" s="266"/>
      <c r="EN17" s="266" t="n">
        <f aca="false">IF($E$10&gt;0,EN15/$E$10,"-")</f>
        <v>0</v>
      </c>
      <c r="EO17" s="266"/>
      <c r="EP17" s="266" t="n">
        <f aca="false">IF($E$10&gt;0,EP15/$E$10,"-")</f>
        <v>0</v>
      </c>
      <c r="EQ17" s="266"/>
      <c r="ER17" s="266" t="n">
        <f aca="false">IF($E$10&gt;0,ER15/$E$10,"-")</f>
        <v>0</v>
      </c>
      <c r="ES17" s="266"/>
      <c r="ET17" s="266" t="n">
        <f aca="false">IF($E$10&gt;0,ET15/$E$10,"-")</f>
        <v>0</v>
      </c>
      <c r="EU17" s="266"/>
      <c r="EV17" s="266" t="n">
        <f aca="false">IF($E$10&gt;0,EV15/$E$10,"-")</f>
        <v>0</v>
      </c>
      <c r="EW17" s="266"/>
      <c r="EX17" s="267" t="n">
        <f aca="false">IF($E$10&gt;0,EX15/$E$10,"-")</f>
        <v>0</v>
      </c>
      <c r="EY17" s="267"/>
      <c r="EZ17" s="266" t="n">
        <f aca="false">IF($E$10&gt;0,EZ15/$E$10,"-")</f>
        <v>0</v>
      </c>
      <c r="FA17" s="266"/>
      <c r="FB17" s="266" t="n">
        <f aca="false">IF($E$10&gt;0,FB15/$E$10,"-")</f>
        <v>0</v>
      </c>
      <c r="FC17" s="266"/>
      <c r="FD17" s="266" t="n">
        <f aca="false">IF($E$10&gt;0,FD15/$E$10,"-")</f>
        <v>0</v>
      </c>
      <c r="FE17" s="266"/>
      <c r="FF17" s="266" t="n">
        <f aca="false">IF($E$10&gt;0,FF15/$E$10,"-")</f>
        <v>0</v>
      </c>
      <c r="FG17" s="266"/>
      <c r="FH17" s="266" t="n">
        <f aca="false">IF($E$10&gt;0,FH15/$E$10,"-")</f>
        <v>0</v>
      </c>
      <c r="FI17" s="266"/>
      <c r="FJ17" s="266" t="n">
        <f aca="false">IF($E$10&gt;0,FJ15/$E$10,"-")</f>
        <v>0</v>
      </c>
      <c r="FK17" s="266"/>
      <c r="FL17" s="266" t="n">
        <f aca="false">IF($E$10&gt;0,FL15/$E$10,"-")</f>
        <v>0</v>
      </c>
      <c r="FM17" s="266"/>
      <c r="FN17" s="266" t="n">
        <f aca="false">IF($E$10&gt;0,FN15/$E$10,"-")</f>
        <v>0</v>
      </c>
      <c r="FO17" s="266"/>
      <c r="FP17" s="266" t="n">
        <f aca="false">IF($E$10&gt;0,FP15/$E$10,"-")</f>
        <v>0</v>
      </c>
      <c r="FQ17" s="266"/>
      <c r="FR17" s="266" t="n">
        <f aca="false">IF($E$10&gt;0,FR15/$E$10,"-")</f>
        <v>0</v>
      </c>
      <c r="FS17" s="266"/>
      <c r="FT17" s="266" t="n">
        <f aca="false">IF($E$10&gt;0,FT15/$E$10,"-")</f>
        <v>0</v>
      </c>
      <c r="FU17" s="266"/>
      <c r="FV17" s="266" t="n">
        <f aca="false">IF($E$10&gt;0,FV15/$E$10,"-")</f>
        <v>0</v>
      </c>
      <c r="FW17" s="266"/>
      <c r="FX17" s="266" t="n">
        <f aca="false">IF($E$10&gt;0,FX15/$E$10,"-")</f>
        <v>0</v>
      </c>
      <c r="FY17" s="266"/>
      <c r="FZ17" s="266" t="n">
        <f aca="false">IF($E$10&gt;0,FZ15/$E$10,"-")</f>
        <v>0</v>
      </c>
      <c r="GA17" s="266"/>
      <c r="GB17" s="266" t="n">
        <f aca="false">IF($E$10&gt;0,GB15/$E$10,"-")</f>
        <v>0</v>
      </c>
      <c r="GC17" s="266"/>
      <c r="GD17" s="266" t="n">
        <f aca="false">IF($E$10&gt;0,GD15/$E$10,"-")</f>
        <v>0</v>
      </c>
      <c r="GE17" s="266"/>
      <c r="GF17" s="266" t="n">
        <f aca="false">IF($E$10&gt;0,GF15/$E$10,"-")</f>
        <v>0</v>
      </c>
      <c r="GG17" s="266"/>
      <c r="GH17" s="266" t="n">
        <f aca="false">IF($E$10&gt;0,GH15/$E$10,"-")</f>
        <v>0</v>
      </c>
      <c r="GI17" s="266"/>
      <c r="GJ17" s="266" t="n">
        <f aca="false">IF($E$10&gt;0,GJ15/$E$10,"-")</f>
        <v>0</v>
      </c>
      <c r="GK17" s="266"/>
      <c r="GL17" s="266" t="n">
        <f aca="false">IF($E$10&gt;0,GL15/$E$10,"-")</f>
        <v>0</v>
      </c>
      <c r="GM17" s="266"/>
      <c r="GN17" s="266" t="n">
        <f aca="false">IF($E$10&gt;0,GN15/$E$10,"-")</f>
        <v>0</v>
      </c>
      <c r="GO17" s="266"/>
      <c r="GP17" s="266" t="n">
        <f aca="false">IF($E$10&gt;0,GP15/$E$10,"-")</f>
        <v>0</v>
      </c>
      <c r="GQ17" s="266"/>
      <c r="GR17" s="266" t="n">
        <f aca="false">IF($E$10&gt;0,GR15/$E$10,"-")</f>
        <v>0</v>
      </c>
      <c r="GS17" s="266"/>
      <c r="GT17" s="266" t="n">
        <f aca="false">IF($E$10&gt;0,GT15/$E$10,"-")</f>
        <v>0</v>
      </c>
      <c r="GU17" s="266"/>
      <c r="GV17" s="266" t="n">
        <f aca="false">IF($E$10&gt;0,GV15/$E$10,"-")</f>
        <v>0</v>
      </c>
      <c r="GW17" s="266"/>
      <c r="GX17" s="266" t="n">
        <f aca="false">IF($E$10&gt;0,GX15/$E$10,"-")</f>
        <v>0</v>
      </c>
      <c r="GY17" s="266"/>
      <c r="GZ17" s="266" t="n">
        <f aca="false">IF($E$10&gt;0,GZ15/$E$10,"-")</f>
        <v>0</v>
      </c>
      <c r="HA17" s="266"/>
      <c r="HB17" s="266" t="n">
        <f aca="false">IF($E$10&gt;0,HB15/$E$10,"-")</f>
        <v>0</v>
      </c>
      <c r="HC17" s="266"/>
      <c r="HD17" s="266" t="n">
        <f aca="false">IF($E$10&gt;0,HD15/$E$10,"-")</f>
        <v>0</v>
      </c>
      <c r="HE17" s="266"/>
      <c r="HF17" s="266" t="n">
        <f aca="false">IF($E$10&gt;0,HF15/$E$10,"-")</f>
        <v>0</v>
      </c>
      <c r="HG17" s="266"/>
      <c r="HH17" s="266" t="n">
        <f aca="false">IF($E$10&gt;0,HH15/$E$10,"-")</f>
        <v>0</v>
      </c>
      <c r="HI17" s="266"/>
      <c r="HJ17" s="266" t="n">
        <f aca="false">IF($E$10&gt;0,HJ15/$E$10,"-")</f>
        <v>0</v>
      </c>
      <c r="HK17" s="266"/>
    </row>
    <row r="18" s="243" customFormat="true" ht="13.8" hidden="false" customHeight="false" outlineLevel="0" collapsed="false">
      <c r="A18" s="268"/>
      <c r="B18" s="269"/>
      <c r="C18" s="269"/>
      <c r="D18" s="270"/>
      <c r="E18" s="271"/>
      <c r="F18" s="272"/>
      <c r="G18" s="273"/>
      <c r="H18" s="269"/>
      <c r="I18" s="269"/>
      <c r="J18" s="269"/>
      <c r="K18" s="269"/>
      <c r="L18" s="274"/>
      <c r="M18" s="274"/>
      <c r="N18" s="274"/>
      <c r="O18" s="274"/>
      <c r="P18" s="274"/>
      <c r="Q18" s="274"/>
      <c r="R18" s="275"/>
      <c r="S18" s="275"/>
      <c r="T18" s="276"/>
      <c r="U18" s="276"/>
      <c r="V18" s="274"/>
      <c r="W18" s="274"/>
      <c r="X18" s="274"/>
      <c r="Y18" s="274"/>
      <c r="Z18" s="275"/>
      <c r="AA18" s="275"/>
      <c r="AB18" s="276"/>
      <c r="AC18" s="276"/>
      <c r="AD18" s="274"/>
      <c r="AE18" s="274"/>
      <c r="AF18" s="274"/>
      <c r="AG18" s="274"/>
      <c r="AH18" s="275"/>
      <c r="AI18" s="275"/>
      <c r="AJ18" s="276"/>
      <c r="AK18" s="276"/>
      <c r="AL18" s="274"/>
      <c r="AM18" s="274"/>
      <c r="AN18" s="274"/>
      <c r="AO18" s="274"/>
      <c r="AP18" s="275"/>
      <c r="AQ18" s="275"/>
      <c r="AR18" s="276"/>
      <c r="AS18" s="276"/>
      <c r="AT18" s="277"/>
      <c r="AU18" s="277"/>
      <c r="AV18" s="277"/>
      <c r="AW18" s="277"/>
      <c r="AX18" s="277"/>
      <c r="AY18" s="278"/>
      <c r="AZ18" s="279"/>
      <c r="BA18" s="277"/>
      <c r="BB18" s="277"/>
      <c r="BC18" s="277"/>
      <c r="BD18" s="277"/>
      <c r="BE18" s="277"/>
      <c r="BF18" s="277"/>
      <c r="BG18" s="278"/>
      <c r="BH18" s="279"/>
      <c r="BI18" s="277"/>
      <c r="BJ18" s="277"/>
      <c r="BK18" s="277"/>
      <c r="BL18" s="277"/>
      <c r="BM18" s="277"/>
      <c r="BN18" s="277"/>
      <c r="BO18" s="278"/>
      <c r="BP18" s="279"/>
      <c r="BQ18" s="277"/>
      <c r="BR18" s="277"/>
      <c r="BS18" s="277"/>
      <c r="BT18" s="277"/>
      <c r="BU18" s="277"/>
      <c r="BV18" s="277"/>
      <c r="BW18" s="278"/>
      <c r="BX18" s="279"/>
      <c r="BY18" s="277"/>
      <c r="BZ18" s="277"/>
      <c r="CA18" s="277"/>
      <c r="CB18" s="277"/>
      <c r="CC18" s="277"/>
      <c r="CD18" s="275"/>
      <c r="CE18" s="275"/>
      <c r="CF18" s="276"/>
      <c r="CG18" s="276"/>
      <c r="CH18" s="274"/>
      <c r="CI18" s="274"/>
      <c r="CJ18" s="274"/>
      <c r="CK18" s="274"/>
      <c r="CL18" s="275"/>
      <c r="CM18" s="275"/>
      <c r="CN18" s="276"/>
      <c r="CO18" s="276"/>
      <c r="CP18" s="280"/>
      <c r="CQ18" s="280"/>
      <c r="CR18" s="280"/>
      <c r="CS18" s="280"/>
      <c r="CT18" s="281"/>
      <c r="CU18" s="282"/>
      <c r="CV18" s="283"/>
      <c r="CW18" s="281"/>
      <c r="CX18" s="281"/>
      <c r="CY18" s="281"/>
      <c r="CZ18" s="281"/>
      <c r="DA18" s="281"/>
      <c r="DB18" s="281"/>
      <c r="DC18" s="282"/>
      <c r="DD18" s="283"/>
      <c r="DE18" s="281"/>
      <c r="DF18" s="281"/>
      <c r="DG18" s="281"/>
      <c r="DH18" s="281"/>
      <c r="DI18" s="281"/>
      <c r="DJ18" s="284"/>
      <c r="DK18" s="285"/>
      <c r="DL18" s="283"/>
      <c r="DM18" s="281"/>
      <c r="DN18" s="281"/>
      <c r="DO18" s="281"/>
      <c r="DP18" s="281"/>
      <c r="DQ18" s="281"/>
      <c r="DR18" s="281"/>
      <c r="DS18" s="282"/>
      <c r="DT18" s="283"/>
      <c r="DU18" s="281"/>
      <c r="DV18" s="281"/>
      <c r="DW18" s="281"/>
      <c r="DX18" s="281"/>
      <c r="DY18" s="281"/>
      <c r="DZ18" s="281"/>
      <c r="EA18" s="282"/>
      <c r="EB18" s="283"/>
      <c r="EC18" s="281"/>
      <c r="ED18" s="281"/>
      <c r="EE18" s="281"/>
      <c r="EF18" s="281"/>
      <c r="EG18" s="281"/>
      <c r="EH18" s="281"/>
      <c r="EI18" s="282"/>
      <c r="EJ18" s="283"/>
      <c r="EK18" s="281"/>
      <c r="EL18" s="281"/>
      <c r="EM18" s="281"/>
      <c r="EN18" s="281"/>
      <c r="EO18" s="281"/>
      <c r="EP18" s="281"/>
      <c r="EQ18" s="282"/>
      <c r="ER18" s="283"/>
      <c r="ES18" s="281"/>
      <c r="ET18" s="281"/>
      <c r="EU18" s="281"/>
      <c r="EV18" s="281"/>
      <c r="EW18" s="281"/>
      <c r="EX18" s="286"/>
      <c r="EY18" s="287"/>
      <c r="EZ18" s="283"/>
      <c r="FA18" s="281"/>
      <c r="FB18" s="281"/>
      <c r="FC18" s="281"/>
      <c r="FD18" s="281"/>
      <c r="FE18" s="281"/>
      <c r="FF18" s="281"/>
      <c r="FG18" s="282"/>
      <c r="FH18" s="283"/>
      <c r="FI18" s="281"/>
      <c r="FJ18" s="281"/>
      <c r="FK18" s="281"/>
      <c r="FL18" s="281"/>
      <c r="FM18" s="281"/>
      <c r="FN18" s="281"/>
      <c r="FO18" s="282"/>
      <c r="FP18" s="283"/>
      <c r="FQ18" s="281"/>
      <c r="FR18" s="281"/>
      <c r="FS18" s="281"/>
      <c r="FT18" s="281"/>
      <c r="FU18" s="281"/>
      <c r="FV18" s="281"/>
      <c r="FW18" s="282"/>
      <c r="FX18" s="283"/>
      <c r="FY18" s="281"/>
      <c r="FZ18" s="281"/>
      <c r="GA18" s="281"/>
      <c r="GB18" s="281"/>
      <c r="GC18" s="281"/>
      <c r="GD18" s="281"/>
      <c r="GE18" s="282"/>
      <c r="GF18" s="283"/>
      <c r="GG18" s="281"/>
      <c r="GH18" s="281"/>
      <c r="GI18" s="281"/>
      <c r="GJ18" s="281"/>
      <c r="GK18" s="281"/>
      <c r="GL18" s="281"/>
      <c r="GM18" s="282"/>
      <c r="GN18" s="283"/>
      <c r="GO18" s="281"/>
      <c r="GP18" s="281"/>
      <c r="GQ18" s="281"/>
      <c r="GR18" s="281"/>
      <c r="GS18" s="281"/>
      <c r="GT18" s="281"/>
      <c r="GU18" s="282"/>
      <c r="GV18" s="281"/>
      <c r="GW18" s="282"/>
      <c r="GX18" s="281"/>
      <c r="GY18" s="282"/>
      <c r="GZ18" s="281"/>
      <c r="HA18" s="282"/>
      <c r="HB18" s="281"/>
      <c r="HC18" s="282"/>
      <c r="HD18" s="281"/>
      <c r="HE18" s="282"/>
      <c r="HF18" s="281"/>
      <c r="HG18" s="282"/>
      <c r="HH18" s="281"/>
      <c r="HI18" s="282"/>
      <c r="HJ18" s="281"/>
      <c r="HK18" s="282"/>
    </row>
    <row r="19" s="291" customFormat="true" ht="12.75" hidden="false" customHeight="false" outlineLevel="0" collapsed="false">
      <c r="A19" s="232" t="s">
        <v>32</v>
      </c>
      <c r="B19" s="233" t="str">
        <f aca="false">VLOOKUP(A19,PLANEJAMENTO!$B$11:$C$96,2,FALSE())</f>
        <v>ESCAVAÇÃO, CARGA, TRANSPORTE, DESCARGA E ESPALHAMENTO DE MATERIAL DE 2ª CATEGORIA - DMT ATÉ 2000M</v>
      </c>
      <c r="C19" s="232" t="str">
        <f aca="false">VLOOKUP(A19,PLANEJAMENTO!$B$11:$D$96,3,FALSE())</f>
        <v>M3</v>
      </c>
      <c r="D19" s="234" t="n">
        <f aca="false">VLOOKUP(A19,PLANEJAMENTO!$B$11:$E$96,4,FALSE())+PLANEJAMENTO!E15</f>
        <v>691257.1</v>
      </c>
      <c r="E19" s="234" t="n">
        <f aca="false">D19</f>
        <v>691257.1</v>
      </c>
      <c r="F19" s="235" t="n">
        <f aca="false">PRODUÇÕES!D18</f>
        <v>165.738461538462</v>
      </c>
      <c r="G19" s="234" t="n">
        <f aca="false">F19*8</f>
        <v>1325.90769230769</v>
      </c>
      <c r="H19" s="236"/>
      <c r="I19" s="237"/>
      <c r="J19" s="238"/>
      <c r="K19" s="239" t="s">
        <v>159</v>
      </c>
      <c r="L19" s="240"/>
      <c r="M19" s="240"/>
      <c r="N19" s="240"/>
      <c r="O19" s="240"/>
      <c r="P19" s="240"/>
      <c r="Q19" s="240"/>
      <c r="R19" s="240"/>
      <c r="S19" s="240"/>
      <c r="T19" s="240"/>
      <c r="U19" s="240"/>
      <c r="V19" s="240"/>
      <c r="W19" s="240"/>
      <c r="X19" s="240"/>
      <c r="Y19" s="240"/>
      <c r="Z19" s="240"/>
      <c r="AA19" s="240"/>
      <c r="AB19" s="288"/>
      <c r="AC19" s="288"/>
      <c r="AD19" s="240"/>
      <c r="AE19" s="240"/>
      <c r="AF19" s="240"/>
      <c r="AG19" s="240"/>
      <c r="AH19" s="240"/>
      <c r="AI19" s="240"/>
      <c r="AJ19" s="289"/>
      <c r="AK19" s="289"/>
      <c r="AL19" s="240"/>
      <c r="AM19" s="240"/>
      <c r="AN19" s="240"/>
      <c r="AO19" s="240"/>
      <c r="AP19" s="240"/>
      <c r="AQ19" s="240"/>
      <c r="AR19" s="240"/>
      <c r="AS19" s="240"/>
      <c r="AT19" s="290" t="n">
        <v>6</v>
      </c>
      <c r="AU19" s="290"/>
      <c r="AV19" s="290" t="n">
        <v>6</v>
      </c>
      <c r="AW19" s="290"/>
      <c r="AX19" s="290" t="n">
        <v>6</v>
      </c>
      <c r="AY19" s="290"/>
      <c r="AZ19" s="290" t="n">
        <v>6</v>
      </c>
      <c r="BA19" s="290"/>
      <c r="BB19" s="290" t="n">
        <v>3</v>
      </c>
      <c r="BC19" s="290"/>
      <c r="BD19" s="290" t="n">
        <v>6</v>
      </c>
      <c r="BE19" s="290"/>
      <c r="BF19" s="290" t="n">
        <v>6</v>
      </c>
      <c r="BG19" s="290"/>
      <c r="BH19" s="290" t="n">
        <v>6</v>
      </c>
      <c r="BI19" s="290"/>
      <c r="BJ19" s="290" t="n">
        <v>6</v>
      </c>
      <c r="BK19" s="290"/>
      <c r="BL19" s="290" t="n">
        <v>6</v>
      </c>
      <c r="BM19" s="290"/>
      <c r="BN19" s="290" t="n">
        <v>6</v>
      </c>
      <c r="BO19" s="290"/>
      <c r="BP19" s="290" t="n">
        <v>6</v>
      </c>
      <c r="BQ19" s="290"/>
      <c r="BR19" s="290" t="n">
        <v>6</v>
      </c>
      <c r="BS19" s="290"/>
      <c r="BT19" s="290" t="n">
        <v>6</v>
      </c>
      <c r="BU19" s="290"/>
      <c r="BV19" s="290" t="n">
        <v>6</v>
      </c>
      <c r="BW19" s="290"/>
      <c r="BX19" s="290" t="n">
        <v>6</v>
      </c>
      <c r="BY19" s="290"/>
      <c r="BZ19" s="290" t="n">
        <v>6</v>
      </c>
      <c r="CA19" s="290"/>
      <c r="CB19" s="290" t="n">
        <v>6</v>
      </c>
      <c r="CC19" s="290"/>
      <c r="CD19" s="290" t="n">
        <v>5</v>
      </c>
      <c r="CE19" s="290"/>
      <c r="CF19" s="290" t="n">
        <v>6</v>
      </c>
      <c r="CG19" s="290"/>
      <c r="CH19" s="290" t="n">
        <v>6</v>
      </c>
      <c r="CI19" s="290"/>
      <c r="CJ19" s="290" t="n">
        <v>6</v>
      </c>
      <c r="CK19" s="290"/>
      <c r="CL19" s="290" t="n">
        <v>6</v>
      </c>
      <c r="CM19" s="290"/>
      <c r="CN19" s="290" t="n">
        <v>5</v>
      </c>
      <c r="CO19" s="290"/>
      <c r="CP19" s="290" t="n">
        <v>6</v>
      </c>
      <c r="CQ19" s="290"/>
      <c r="CR19" s="290" t="n">
        <v>6</v>
      </c>
      <c r="CS19" s="290"/>
      <c r="CT19" s="290" t="n">
        <v>5</v>
      </c>
      <c r="CU19" s="290"/>
      <c r="CV19" s="290" t="n">
        <v>6</v>
      </c>
      <c r="CW19" s="290"/>
      <c r="CX19" s="290" t="n">
        <v>5</v>
      </c>
      <c r="CY19" s="290"/>
      <c r="CZ19" s="290" t="n">
        <v>6</v>
      </c>
      <c r="DA19" s="290"/>
      <c r="DB19" s="290" t="n">
        <v>6</v>
      </c>
      <c r="DC19" s="290"/>
      <c r="DD19" s="290" t="n">
        <v>6</v>
      </c>
      <c r="DE19" s="290"/>
      <c r="DF19" s="290" t="n">
        <v>6</v>
      </c>
      <c r="DG19" s="290"/>
      <c r="DH19" s="290" t="n">
        <v>2</v>
      </c>
      <c r="DI19" s="290"/>
      <c r="DJ19" s="290"/>
      <c r="DK19" s="290"/>
      <c r="DL19" s="290" t="n">
        <v>6</v>
      </c>
      <c r="DM19" s="290"/>
      <c r="DN19" s="290" t="n">
        <v>6</v>
      </c>
      <c r="DO19" s="290"/>
      <c r="DP19" s="290" t="n">
        <v>6</v>
      </c>
      <c r="DQ19" s="290"/>
      <c r="DR19" s="290" t="n">
        <v>6</v>
      </c>
      <c r="DS19" s="290"/>
      <c r="DT19" s="290" t="n">
        <v>6</v>
      </c>
      <c r="DU19" s="290"/>
      <c r="DV19" s="290" t="n">
        <v>4</v>
      </c>
      <c r="DW19" s="290"/>
      <c r="DX19" s="290" t="n">
        <v>6</v>
      </c>
      <c r="DY19" s="290"/>
      <c r="DZ19" s="290" t="n">
        <v>6</v>
      </c>
      <c r="EA19" s="290"/>
      <c r="EB19" s="290" t="n">
        <v>6</v>
      </c>
      <c r="EC19" s="290"/>
      <c r="ED19" s="290" t="n">
        <v>6</v>
      </c>
      <c r="EE19" s="290"/>
      <c r="EF19" s="290" t="n">
        <v>6</v>
      </c>
      <c r="EG19" s="290"/>
      <c r="EH19" s="290" t="n">
        <v>4</v>
      </c>
      <c r="EI19" s="290"/>
      <c r="EJ19" s="290" t="n">
        <v>6</v>
      </c>
      <c r="EK19" s="290"/>
      <c r="EL19" s="290" t="n">
        <v>6</v>
      </c>
      <c r="EM19" s="290"/>
      <c r="EN19" s="290" t="n">
        <v>6</v>
      </c>
      <c r="EO19" s="290"/>
      <c r="EP19" s="290" t="n">
        <v>1</v>
      </c>
      <c r="EQ19" s="290"/>
      <c r="ER19" s="240"/>
      <c r="ES19" s="240"/>
      <c r="ET19" s="240"/>
      <c r="EU19" s="240"/>
      <c r="EV19" s="240"/>
      <c r="EW19" s="240"/>
      <c r="EX19" s="242"/>
      <c r="EY19" s="242"/>
      <c r="EZ19" s="240"/>
      <c r="FA19" s="240"/>
      <c r="FB19" s="240"/>
      <c r="FC19" s="240"/>
      <c r="FD19" s="240"/>
      <c r="FE19" s="240"/>
      <c r="FF19" s="240"/>
      <c r="FG19" s="240"/>
      <c r="FH19" s="240"/>
      <c r="FI19" s="240"/>
      <c r="FJ19" s="240"/>
      <c r="FK19" s="240"/>
      <c r="FL19" s="240"/>
      <c r="FM19" s="240"/>
      <c r="FN19" s="240"/>
      <c r="FO19" s="240"/>
      <c r="FP19" s="240"/>
      <c r="FQ19" s="240"/>
      <c r="FR19" s="240"/>
      <c r="FS19" s="240"/>
      <c r="FT19" s="240"/>
      <c r="FU19" s="240"/>
      <c r="FV19" s="240"/>
      <c r="FW19" s="240"/>
      <c r="FX19" s="240"/>
      <c r="FY19" s="240"/>
      <c r="FZ19" s="240"/>
      <c r="GA19" s="240"/>
      <c r="GB19" s="240"/>
      <c r="GC19" s="240"/>
      <c r="GD19" s="240"/>
      <c r="GE19" s="240"/>
      <c r="GF19" s="240"/>
      <c r="GG19" s="240"/>
      <c r="GH19" s="240"/>
      <c r="GI19" s="240"/>
      <c r="GJ19" s="240"/>
      <c r="GK19" s="240"/>
      <c r="GL19" s="240"/>
      <c r="GM19" s="240"/>
      <c r="GN19" s="240"/>
      <c r="GO19" s="240"/>
      <c r="GP19" s="240"/>
      <c r="GQ19" s="240"/>
      <c r="GR19" s="240"/>
      <c r="GS19" s="240"/>
      <c r="GT19" s="240"/>
      <c r="GU19" s="240"/>
      <c r="GV19" s="240"/>
      <c r="GW19" s="240"/>
      <c r="GX19" s="240"/>
      <c r="GY19" s="240"/>
      <c r="GZ19" s="240"/>
      <c r="HA19" s="240"/>
      <c r="HB19" s="240"/>
      <c r="HC19" s="240"/>
      <c r="HD19" s="240"/>
      <c r="HE19" s="240"/>
      <c r="HF19" s="240"/>
      <c r="HG19" s="240"/>
      <c r="HH19" s="240"/>
      <c r="HI19" s="240"/>
      <c r="HJ19" s="240"/>
      <c r="HK19" s="240"/>
    </row>
    <row r="20" customFormat="false" ht="12.75" hidden="false" customHeight="false" outlineLevel="0" collapsed="false">
      <c r="A20" s="232"/>
      <c r="B20" s="233"/>
      <c r="C20" s="232"/>
      <c r="D20" s="234"/>
      <c r="E20" s="234"/>
      <c r="F20" s="235"/>
      <c r="G20" s="234"/>
      <c r="H20" s="234"/>
      <c r="I20" s="237"/>
      <c r="J20" s="238"/>
      <c r="K20" s="244" t="s">
        <v>160</v>
      </c>
      <c r="L20" s="245"/>
      <c r="M20" s="245"/>
      <c r="N20" s="245"/>
      <c r="O20" s="245"/>
      <c r="P20" s="245"/>
      <c r="Q20" s="245"/>
      <c r="R20" s="245"/>
      <c r="S20" s="245"/>
      <c r="T20" s="245"/>
      <c r="U20" s="245"/>
      <c r="V20" s="245"/>
      <c r="W20" s="245"/>
      <c r="X20" s="245"/>
      <c r="Y20" s="245"/>
      <c r="Z20" s="245"/>
      <c r="AA20" s="245"/>
      <c r="AB20" s="245"/>
      <c r="AC20" s="245"/>
      <c r="AD20" s="245"/>
      <c r="AE20" s="245"/>
      <c r="AF20" s="245"/>
      <c r="AG20" s="245"/>
      <c r="AH20" s="245"/>
      <c r="AI20" s="245"/>
      <c r="AJ20" s="245"/>
      <c r="AK20" s="245"/>
      <c r="AL20" s="245"/>
      <c r="AM20" s="245"/>
      <c r="AN20" s="245"/>
      <c r="AO20" s="245"/>
      <c r="AP20" s="245"/>
      <c r="AQ20" s="245"/>
      <c r="AR20" s="245"/>
      <c r="AS20" s="245"/>
      <c r="AT20" s="245" t="n">
        <v>1</v>
      </c>
      <c r="AU20" s="245"/>
      <c r="AV20" s="245" t="n">
        <v>2</v>
      </c>
      <c r="AW20" s="245"/>
      <c r="AX20" s="245" t="n">
        <v>2</v>
      </c>
      <c r="AY20" s="245"/>
      <c r="AZ20" s="245" t="n">
        <v>2</v>
      </c>
      <c r="BA20" s="245"/>
      <c r="BB20" s="245" t="n">
        <v>2</v>
      </c>
      <c r="BC20" s="245"/>
      <c r="BD20" s="245" t="n">
        <v>2</v>
      </c>
      <c r="BE20" s="245"/>
      <c r="BF20" s="245" t="n">
        <v>2</v>
      </c>
      <c r="BG20" s="245"/>
      <c r="BH20" s="245" t="n">
        <v>2</v>
      </c>
      <c r="BI20" s="245"/>
      <c r="BJ20" s="245" t="n">
        <v>2</v>
      </c>
      <c r="BK20" s="245"/>
      <c r="BL20" s="245" t="n">
        <v>2</v>
      </c>
      <c r="BM20" s="245"/>
      <c r="BN20" s="245" t="n">
        <v>2</v>
      </c>
      <c r="BO20" s="245"/>
      <c r="BP20" s="245" t="n">
        <v>2</v>
      </c>
      <c r="BQ20" s="245"/>
      <c r="BR20" s="245" t="n">
        <v>2</v>
      </c>
      <c r="BS20" s="245"/>
      <c r="BT20" s="245" t="n">
        <v>2</v>
      </c>
      <c r="BU20" s="245"/>
      <c r="BV20" s="245" t="n">
        <v>2</v>
      </c>
      <c r="BW20" s="245"/>
      <c r="BX20" s="245" t="n">
        <v>2</v>
      </c>
      <c r="BY20" s="245"/>
      <c r="BZ20" s="245" t="n">
        <v>2</v>
      </c>
      <c r="CA20" s="245"/>
      <c r="CB20" s="245" t="n">
        <v>2</v>
      </c>
      <c r="CC20" s="245"/>
      <c r="CD20" s="245" t="n">
        <v>2</v>
      </c>
      <c r="CE20" s="245"/>
      <c r="CF20" s="245" t="n">
        <v>2</v>
      </c>
      <c r="CG20" s="245"/>
      <c r="CH20" s="245" t="n">
        <v>2</v>
      </c>
      <c r="CI20" s="245"/>
      <c r="CJ20" s="245" t="n">
        <v>2</v>
      </c>
      <c r="CK20" s="245"/>
      <c r="CL20" s="245" t="n">
        <v>2</v>
      </c>
      <c r="CM20" s="245"/>
      <c r="CN20" s="245" t="n">
        <v>2</v>
      </c>
      <c r="CO20" s="245"/>
      <c r="CP20" s="245" t="n">
        <v>2</v>
      </c>
      <c r="CQ20" s="245"/>
      <c r="CR20" s="245" t="n">
        <v>2</v>
      </c>
      <c r="CS20" s="245"/>
      <c r="CT20" s="245" t="n">
        <v>2</v>
      </c>
      <c r="CU20" s="245"/>
      <c r="CV20" s="245" t="n">
        <v>2</v>
      </c>
      <c r="CW20" s="245"/>
      <c r="CX20" s="245" t="n">
        <v>2</v>
      </c>
      <c r="CY20" s="245"/>
      <c r="CZ20" s="245" t="n">
        <v>2</v>
      </c>
      <c r="DA20" s="245"/>
      <c r="DB20" s="245" t="n">
        <v>2</v>
      </c>
      <c r="DC20" s="245"/>
      <c r="DD20" s="245" t="n">
        <v>2</v>
      </c>
      <c r="DE20" s="245"/>
      <c r="DF20" s="245" t="n">
        <v>2</v>
      </c>
      <c r="DG20" s="245"/>
      <c r="DH20" s="245" t="n">
        <v>2</v>
      </c>
      <c r="DI20" s="245"/>
      <c r="DJ20" s="245"/>
      <c r="DK20" s="245"/>
      <c r="DL20" s="245" t="n">
        <v>2</v>
      </c>
      <c r="DM20" s="245"/>
      <c r="DN20" s="245" t="n">
        <v>2</v>
      </c>
      <c r="DO20" s="245"/>
      <c r="DP20" s="245" t="n">
        <v>2</v>
      </c>
      <c r="DQ20" s="245"/>
      <c r="DR20" s="245" t="n">
        <v>2</v>
      </c>
      <c r="DS20" s="245"/>
      <c r="DT20" s="245" t="n">
        <v>2</v>
      </c>
      <c r="DU20" s="245"/>
      <c r="DV20" s="245" t="n">
        <v>2</v>
      </c>
      <c r="DW20" s="245"/>
      <c r="DX20" s="245" t="n">
        <v>2</v>
      </c>
      <c r="DY20" s="245"/>
      <c r="DZ20" s="245" t="n">
        <v>2</v>
      </c>
      <c r="EA20" s="245"/>
      <c r="EB20" s="245" t="n">
        <v>2</v>
      </c>
      <c r="EC20" s="245"/>
      <c r="ED20" s="245" t="n">
        <v>2</v>
      </c>
      <c r="EE20" s="245"/>
      <c r="EF20" s="245" t="n">
        <v>2</v>
      </c>
      <c r="EG20" s="245"/>
      <c r="EH20" s="245" t="n">
        <v>2</v>
      </c>
      <c r="EI20" s="245"/>
      <c r="EJ20" s="245" t="n">
        <v>2</v>
      </c>
      <c r="EK20" s="245"/>
      <c r="EL20" s="245" t="n">
        <v>2</v>
      </c>
      <c r="EM20" s="245"/>
      <c r="EN20" s="245" t="n">
        <v>2</v>
      </c>
      <c r="EO20" s="245"/>
      <c r="EP20" s="245" t="n">
        <v>2</v>
      </c>
      <c r="EQ20" s="245"/>
      <c r="ER20" s="245"/>
      <c r="ES20" s="245"/>
      <c r="ET20" s="245"/>
      <c r="EU20" s="245"/>
      <c r="EV20" s="245"/>
      <c r="EW20" s="245"/>
      <c r="EX20" s="246"/>
      <c r="EY20" s="246"/>
      <c r="EZ20" s="245"/>
      <c r="FA20" s="245"/>
      <c r="FB20" s="245"/>
      <c r="FC20" s="245"/>
      <c r="FD20" s="245"/>
      <c r="FE20" s="245"/>
      <c r="FF20" s="245"/>
      <c r="FG20" s="245"/>
      <c r="FH20" s="245"/>
      <c r="FI20" s="245"/>
      <c r="FJ20" s="245"/>
      <c r="FK20" s="245"/>
      <c r="FL20" s="245"/>
      <c r="FM20" s="245"/>
      <c r="FN20" s="245"/>
      <c r="FO20" s="245"/>
      <c r="FP20" s="245"/>
      <c r="FQ20" s="245"/>
      <c r="FR20" s="245"/>
      <c r="FS20" s="245"/>
      <c r="FT20" s="245"/>
      <c r="FU20" s="245"/>
      <c r="FV20" s="245"/>
      <c r="FW20" s="245"/>
      <c r="FX20" s="245"/>
      <c r="FY20" s="245"/>
      <c r="FZ20" s="245"/>
      <c r="GA20" s="245"/>
      <c r="GB20" s="245"/>
      <c r="GC20" s="245"/>
      <c r="GD20" s="245"/>
      <c r="GE20" s="245"/>
      <c r="GF20" s="245"/>
      <c r="GG20" s="245"/>
      <c r="GH20" s="245"/>
      <c r="GI20" s="245"/>
      <c r="GJ20" s="245"/>
      <c r="GK20" s="245"/>
      <c r="GL20" s="245"/>
      <c r="GM20" s="245"/>
      <c r="GN20" s="245"/>
      <c r="GO20" s="245"/>
      <c r="GP20" s="245"/>
      <c r="GQ20" s="245"/>
      <c r="GR20" s="245"/>
      <c r="GS20" s="245"/>
      <c r="GT20" s="245"/>
      <c r="GU20" s="245"/>
      <c r="GV20" s="245"/>
      <c r="GW20" s="245"/>
      <c r="GX20" s="245"/>
      <c r="GY20" s="245"/>
      <c r="GZ20" s="245"/>
      <c r="HA20" s="245"/>
      <c r="HB20" s="245"/>
      <c r="HC20" s="245"/>
      <c r="HD20" s="245"/>
      <c r="HE20" s="245"/>
      <c r="HF20" s="245"/>
      <c r="HG20" s="245"/>
      <c r="HH20" s="245"/>
      <c r="HI20" s="245"/>
      <c r="HJ20" s="245"/>
      <c r="HK20" s="245"/>
    </row>
    <row r="21" customFormat="false" ht="12.75" hidden="false" customHeight="false" outlineLevel="0" collapsed="false">
      <c r="A21" s="232"/>
      <c r="B21" s="233"/>
      <c r="C21" s="232"/>
      <c r="D21" s="234"/>
      <c r="E21" s="234"/>
      <c r="F21" s="235"/>
      <c r="G21" s="234"/>
      <c r="H21" s="234"/>
      <c r="I21" s="237"/>
      <c r="J21" s="238"/>
      <c r="K21" s="247" t="s">
        <v>161</v>
      </c>
      <c r="L21" s="248" t="n">
        <f aca="false">(L19*L20*$G$19)*$L$8</f>
        <v>0</v>
      </c>
      <c r="M21" s="248"/>
      <c r="N21" s="248" t="n">
        <f aca="false">(N19*N20*$G$19)*$L$8</f>
        <v>0</v>
      </c>
      <c r="O21" s="248"/>
      <c r="P21" s="248" t="n">
        <f aca="false">(P19*P20*$G$19)*$L$8</f>
        <v>0</v>
      </c>
      <c r="Q21" s="248"/>
      <c r="R21" s="248" t="n">
        <f aca="false">(R19*R20*$G$19)*$L$8</f>
        <v>0</v>
      </c>
      <c r="S21" s="248"/>
      <c r="T21" s="248" t="n">
        <f aca="false">(T19*T20*$G$19)*$T$8</f>
        <v>0</v>
      </c>
      <c r="U21" s="248"/>
      <c r="V21" s="248" t="n">
        <f aca="false">(V19*V20*$G$19)*$T$8</f>
        <v>0</v>
      </c>
      <c r="W21" s="248"/>
      <c r="X21" s="248" t="n">
        <f aca="false">(X19*X20*$G$19)*$T$8</f>
        <v>0</v>
      </c>
      <c r="Y21" s="248"/>
      <c r="Z21" s="248" t="n">
        <f aca="false">(Z19*Z20*$G$19)*$T$8</f>
        <v>0</v>
      </c>
      <c r="AA21" s="248"/>
      <c r="AB21" s="248" t="n">
        <f aca="false">(AB19*AB20*$G$19)*$AJ$8</f>
        <v>0</v>
      </c>
      <c r="AC21" s="248"/>
      <c r="AD21" s="248" t="n">
        <f aca="false">(AD19*AD20*$G$19)*$AB$8</f>
        <v>0</v>
      </c>
      <c r="AE21" s="248"/>
      <c r="AF21" s="248" t="n">
        <f aca="false">(AF19*AF20*$G$19)*$AB$8</f>
        <v>0</v>
      </c>
      <c r="AG21" s="248"/>
      <c r="AH21" s="248" t="n">
        <f aca="false">(AH19*AH20*$G$19)*$AB$8</f>
        <v>0</v>
      </c>
      <c r="AI21" s="248"/>
      <c r="AJ21" s="248" t="n">
        <f aca="false">(AJ19*AJ20*$G$19)*$AJ$8</f>
        <v>0</v>
      </c>
      <c r="AK21" s="248"/>
      <c r="AL21" s="248" t="n">
        <f aca="false">(AL19*AL20*$G$19)*$AJ$8</f>
        <v>0</v>
      </c>
      <c r="AM21" s="248"/>
      <c r="AN21" s="248" t="n">
        <f aca="false">(AN19*AN20*$G$19)*$AJ$8</f>
        <v>0</v>
      </c>
      <c r="AO21" s="248"/>
      <c r="AP21" s="248" t="n">
        <f aca="false">(AP19*AP20*$G$19)*$AJ$8</f>
        <v>0</v>
      </c>
      <c r="AQ21" s="248"/>
      <c r="AR21" s="248" t="n">
        <f aca="false">(AR19*AR20*$G$19)*$AJ$8</f>
        <v>0</v>
      </c>
      <c r="AS21" s="248"/>
      <c r="AT21" s="248" t="n">
        <f aca="false">(AT19*AT20*$G$19)*$AT$8</f>
        <v>7416.5288337469</v>
      </c>
      <c r="AU21" s="248"/>
      <c r="AV21" s="248" t="n">
        <f aca="false">(AV19*AV20*$G$19)*$AT$8</f>
        <v>14833.0576674938</v>
      </c>
      <c r="AW21" s="248"/>
      <c r="AX21" s="248" t="n">
        <f aca="false">(AX19*AX20*$G$19)*$AT$8</f>
        <v>14833.0576674938</v>
      </c>
      <c r="AY21" s="248"/>
      <c r="AZ21" s="248" t="n">
        <f aca="false">(AZ19*AZ20*$G$19)*$AT$8</f>
        <v>14833.0576674938</v>
      </c>
      <c r="BA21" s="248"/>
      <c r="BB21" s="248" t="n">
        <f aca="false">(BB19*BB20*$G$19)*$BB$8</f>
        <v>7743.30092307692</v>
      </c>
      <c r="BC21" s="248"/>
      <c r="BD21" s="248" t="n">
        <f aca="false">(BD19*BD20*$G$19)*$BB$8</f>
        <v>15486.6018461538</v>
      </c>
      <c r="BE21" s="248"/>
      <c r="BF21" s="248" t="n">
        <f aca="false">(BF19*BF20*$G$19)*$BB$8</f>
        <v>15486.6018461538</v>
      </c>
      <c r="BG21" s="248"/>
      <c r="BH21" s="248" t="n">
        <f aca="false">(BH19*BH20*$G$19)*$BB$8</f>
        <v>15486.6018461538</v>
      </c>
      <c r="BI21" s="248"/>
      <c r="BJ21" s="248" t="n">
        <f aca="false">(BJ19*BJ20*$G$19)*$BJ$8</f>
        <v>15705.590471464</v>
      </c>
      <c r="BK21" s="248"/>
      <c r="BL21" s="248" t="n">
        <f aca="false">(BL19*BL20*$G$19)*$BJ$8</f>
        <v>15705.590471464</v>
      </c>
      <c r="BM21" s="248"/>
      <c r="BN21" s="248" t="n">
        <f aca="false">(BN19*BN20*$G$19)*$BJ$8</f>
        <v>15705.590471464</v>
      </c>
      <c r="BO21" s="248"/>
      <c r="BP21" s="248" t="n">
        <f aca="false">(BP19*BP20*$G$19)*$BJ$8</f>
        <v>15705.590471464</v>
      </c>
      <c r="BQ21" s="248"/>
      <c r="BR21" s="248" t="n">
        <f aca="false">(BR19*BR20*$G$19)*$BJ$8</f>
        <v>15705.590471464</v>
      </c>
      <c r="BS21" s="248"/>
      <c r="BT21" s="248" t="n">
        <f aca="false">(BT19*BT20*$G$19)*$BT$8</f>
        <v>15859.5668486352</v>
      </c>
      <c r="BU21" s="248"/>
      <c r="BV21" s="248" t="n">
        <f aca="false">(BV19*BV20*$G$19)*$BT$8</f>
        <v>15859.5668486352</v>
      </c>
      <c r="BW21" s="248"/>
      <c r="BX21" s="248" t="n">
        <f aca="false">(BX19*BX20*$G$19)*$BT$8</f>
        <v>15859.5668486352</v>
      </c>
      <c r="BY21" s="248"/>
      <c r="BZ21" s="248" t="n">
        <f aca="false">(BZ19*BZ20*$G$19)*$BT$8</f>
        <v>15859.5668486352</v>
      </c>
      <c r="CA21" s="248"/>
      <c r="CB21" s="248" t="n">
        <f aca="false">(CB19*CB20*$G$19)*$CB$8</f>
        <v>15910.8923076923</v>
      </c>
      <c r="CC21" s="248"/>
      <c r="CD21" s="248" t="n">
        <f aca="false">(CD19*CD20*$G$19)*$CB$8</f>
        <v>13259.0769230769</v>
      </c>
      <c r="CE21" s="248"/>
      <c r="CF21" s="248" t="n">
        <f aca="false">(CF19*CF20*$G$19)*$CB$8</f>
        <v>15910.8923076923</v>
      </c>
      <c r="CG21" s="248"/>
      <c r="CH21" s="248" t="n">
        <f aca="false">(CH19*CH20*$G$19)*$CB$8</f>
        <v>15910.8923076923</v>
      </c>
      <c r="CI21" s="248"/>
      <c r="CJ21" s="248" t="n">
        <f aca="false">(CJ19*CJ20*$G$19)*$CJ$8</f>
        <v>15910.8923076923</v>
      </c>
      <c r="CK21" s="248"/>
      <c r="CL21" s="248" t="n">
        <f aca="false">(CL19*CL20*$G$19)*$CJ$8</f>
        <v>15910.8923076923</v>
      </c>
      <c r="CM21" s="248"/>
      <c r="CN21" s="248" t="n">
        <f aca="false">(CN19*CN20*$G$19)*$CJ$8</f>
        <v>13259.0769230769</v>
      </c>
      <c r="CO21" s="248"/>
      <c r="CP21" s="248" t="n">
        <f aca="false">(CP19*CP20*$G$19)*$CJ$8</f>
        <v>15910.8923076923</v>
      </c>
      <c r="CQ21" s="248"/>
      <c r="CR21" s="248" t="n">
        <f aca="false">(CR19*CR20*$G$19)*$CJ$8</f>
        <v>15910.8923076923</v>
      </c>
      <c r="CS21" s="248"/>
      <c r="CT21" s="248" t="n">
        <f aca="false">(CT19*CT20*$G$19)*$CT$8</f>
        <v>13214.88</v>
      </c>
      <c r="CU21" s="248"/>
      <c r="CV21" s="248" t="n">
        <f aca="false">(CV19*CV20*$G$19)*$CT$8</f>
        <v>15857.856</v>
      </c>
      <c r="CW21" s="248"/>
      <c r="CX21" s="248" t="n">
        <f aca="false">(CX19*CX20*$G$19)*$CT$8</f>
        <v>13214.88</v>
      </c>
      <c r="CY21" s="248"/>
      <c r="CZ21" s="248" t="n">
        <f aca="false">(CZ19*CZ20*$G$19)*$CT$8</f>
        <v>15857.856</v>
      </c>
      <c r="DA21" s="248"/>
      <c r="DB21" s="248" t="n">
        <f aca="false">(DB19*DB20*$G$19)*$DB$8</f>
        <v>15705.590471464</v>
      </c>
      <c r="DC21" s="248"/>
      <c r="DD21" s="248" t="n">
        <f aca="false">(DD19*DD20*$G$19)*$DB$8</f>
        <v>15705.590471464</v>
      </c>
      <c r="DE21" s="248"/>
      <c r="DF21" s="248" t="n">
        <f aca="false">(DF19*DF20*$G$19)*$DB$8</f>
        <v>15705.590471464</v>
      </c>
      <c r="DG21" s="248"/>
      <c r="DH21" s="248" t="n">
        <f aca="false">(DH19*DH20*$G$19)*$DB$8</f>
        <v>5235.19682382134</v>
      </c>
      <c r="DI21" s="248"/>
      <c r="DJ21" s="292" t="n">
        <f aca="false">(DJ19*DJ20*$G$19)*$DB$8</f>
        <v>0</v>
      </c>
      <c r="DK21" s="292"/>
      <c r="DL21" s="248" t="n">
        <f aca="false">(DL19*DL20*$G$19)*$DL$8</f>
        <v>14730.4067493797</v>
      </c>
      <c r="DM21" s="248"/>
      <c r="DN21" s="248" t="n">
        <f aca="false">(DN19*DN20*$G$19)*$DL$8</f>
        <v>14730.4067493797</v>
      </c>
      <c r="DO21" s="248"/>
      <c r="DP21" s="248" t="n">
        <f aca="false">(DP19*DP20*$G$19)*$DL$8</f>
        <v>14730.4067493797</v>
      </c>
      <c r="DQ21" s="248"/>
      <c r="DR21" s="248" t="n">
        <f aca="false">(DR19*DR20*$G$19)*$DL$8</f>
        <v>14730.4067493797</v>
      </c>
      <c r="DS21" s="248"/>
      <c r="DT21" s="248" t="n">
        <f aca="false">(DT19*DT20*$G$19)*$DT$8</f>
        <v>13694.7323076923</v>
      </c>
      <c r="DU21" s="248"/>
      <c r="DV21" s="248" t="n">
        <f aca="false">(DV19*DV20*$G$19)*$DT$8</f>
        <v>9129.82153846154</v>
      </c>
      <c r="DW21" s="248"/>
      <c r="DX21" s="248" t="n">
        <f aca="false">(DX19*DX20*$G$19)*$DT$8</f>
        <v>13694.7323076923</v>
      </c>
      <c r="DY21" s="248"/>
      <c r="DZ21" s="248" t="n">
        <f aca="false">(DZ19*DZ20*$G$19)*$DT$8</f>
        <v>13694.7323076923</v>
      </c>
      <c r="EA21" s="248"/>
      <c r="EB21" s="248" t="n">
        <f aca="false">(EB19*EB20*$G$19)*$EB$8</f>
        <v>12728.7138461538</v>
      </c>
      <c r="EC21" s="248"/>
      <c r="ED21" s="248" t="n">
        <f aca="false">(ED19*ED20*$G$19)*$EB$8</f>
        <v>12728.7138461538</v>
      </c>
      <c r="EE21" s="248"/>
      <c r="EF21" s="248" t="n">
        <f aca="false">(EF19*EF20*$G$19)*$EB$8</f>
        <v>12728.7138461538</v>
      </c>
      <c r="EG21" s="248"/>
      <c r="EH21" s="248" t="n">
        <f aca="false">(EH19*EH20*$G$19)*$EB$8</f>
        <v>8485.80923076923</v>
      </c>
      <c r="EI21" s="248"/>
      <c r="EJ21" s="248" t="n">
        <f aca="false">(EJ19*EJ20*$G$19)*$EJ$8</f>
        <v>12728.7138461538</v>
      </c>
      <c r="EK21" s="248"/>
      <c r="EL21" s="248" t="n">
        <f aca="false">(EL19*EL20*$G$19)*$EJ$8</f>
        <v>12728.7138461538</v>
      </c>
      <c r="EM21" s="248"/>
      <c r="EN21" s="248" t="n">
        <f aca="false">(EN19*EN20*$G$19)*$EJ$8</f>
        <v>12728.7138461538</v>
      </c>
      <c r="EO21" s="248"/>
      <c r="EP21" s="248" t="n">
        <f aca="false">(EP19*EP20*$G$19)*$EJ$8</f>
        <v>2121.45230769231</v>
      </c>
      <c r="EQ21" s="248"/>
      <c r="ER21" s="248" t="n">
        <f aca="false">(ER19*ER20*$G$19)*$EJ$8</f>
        <v>0</v>
      </c>
      <c r="ES21" s="248"/>
      <c r="ET21" s="248" t="n">
        <f aca="false">(ET19*ET20*$G$19)*$ET$8</f>
        <v>0</v>
      </c>
      <c r="EU21" s="248"/>
      <c r="EV21" s="248" t="n">
        <f aca="false">(EV19*EV20*$G$19)*$ET$8</f>
        <v>0</v>
      </c>
      <c r="EW21" s="248"/>
      <c r="EX21" s="249" t="n">
        <f aca="false">(EX19*EX20*$G$19)*$ET$8</f>
        <v>0</v>
      </c>
      <c r="EY21" s="249"/>
      <c r="EZ21" s="248" t="n">
        <f aca="false">(EZ19*EZ20*$G$19)*$ET$8</f>
        <v>0</v>
      </c>
      <c r="FA21" s="248"/>
      <c r="FB21" s="248" t="n">
        <f aca="false">(FB19*FB20*$G$19)*$FB$8</f>
        <v>0</v>
      </c>
      <c r="FC21" s="248"/>
      <c r="FD21" s="248" t="n">
        <f aca="false">(FD19*FD20*$G$19)*$FB$8</f>
        <v>0</v>
      </c>
      <c r="FE21" s="248"/>
      <c r="FF21" s="248" t="n">
        <f aca="false">(FF19*FF20*$G$19)*$FB$8</f>
        <v>0</v>
      </c>
      <c r="FG21" s="248"/>
      <c r="FH21" s="248" t="n">
        <f aca="false">(FH19*FH20*$G$19)*$FB$8</f>
        <v>0</v>
      </c>
      <c r="FI21" s="248"/>
      <c r="FJ21" s="248" t="n">
        <f aca="false">(FJ19*FJ20*$G$19)*$FB$8</f>
        <v>0</v>
      </c>
      <c r="FK21" s="248"/>
      <c r="FL21" s="248" t="n">
        <f aca="false">(FL19*FL20*$G$19)*$FL$8</f>
        <v>0</v>
      </c>
      <c r="FM21" s="248"/>
      <c r="FN21" s="248" t="n">
        <f aca="false">(FN19*FN20*$G$19)*$FL$8</f>
        <v>0</v>
      </c>
      <c r="FO21" s="248"/>
      <c r="FP21" s="248" t="n">
        <f aca="false">(FP19*FP20*$G$19)*$FL$8</f>
        <v>0</v>
      </c>
      <c r="FQ21" s="248"/>
      <c r="FR21" s="248" t="n">
        <f aca="false">(FR19*FR20*$G$19)*$FL$8</f>
        <v>0</v>
      </c>
      <c r="FS21" s="248"/>
      <c r="FT21" s="248" t="n">
        <f aca="false">(FT19*FT20*$G$19)*$FT$8</f>
        <v>0</v>
      </c>
      <c r="FU21" s="248"/>
      <c r="FV21" s="248" t="n">
        <f aca="false">(FV19*FV20*$G$19)*$FT$8</f>
        <v>0</v>
      </c>
      <c r="FW21" s="248"/>
      <c r="FX21" s="248" t="n">
        <f aca="false">(FX19*FX20*$G$19)*$FT$8</f>
        <v>0</v>
      </c>
      <c r="FY21" s="248"/>
      <c r="FZ21" s="248" t="n">
        <f aca="false">(FZ19*FZ20*$G$19)*$FT$8</f>
        <v>0</v>
      </c>
      <c r="GA21" s="248"/>
      <c r="GB21" s="248" t="n">
        <f aca="false">(GB19*GB20*$G$19)*$FT$8</f>
        <v>0</v>
      </c>
      <c r="GC21" s="248"/>
      <c r="GD21" s="248" t="n">
        <f aca="false">(GD19*GD20*$G$19)*$GD$8</f>
        <v>0</v>
      </c>
      <c r="GE21" s="248"/>
      <c r="GF21" s="248" t="n">
        <f aca="false">(GF19*GF20*$G$19)*$GD$8</f>
        <v>0</v>
      </c>
      <c r="GG21" s="248"/>
      <c r="GH21" s="248" t="n">
        <f aca="false">(GH19*GH20*$G$19)*$GD$8</f>
        <v>0</v>
      </c>
      <c r="GI21" s="248"/>
      <c r="GJ21" s="248" t="n">
        <f aca="false">(GJ19*GJ20*$G$19)*$GD$8</f>
        <v>0</v>
      </c>
      <c r="GK21" s="248"/>
      <c r="GL21" s="248" t="n">
        <f aca="false">(GL19*GL20*$G$19)*$GL$8</f>
        <v>0</v>
      </c>
      <c r="GM21" s="248"/>
      <c r="GN21" s="248" t="n">
        <f aca="false">(GN19*GN20*$G$19)*$GL$8</f>
        <v>0</v>
      </c>
      <c r="GO21" s="248"/>
      <c r="GP21" s="248" t="n">
        <f aca="false">(GP19*GP20*$G$19)*$GL$8</f>
        <v>0</v>
      </c>
      <c r="GQ21" s="248"/>
      <c r="GR21" s="248" t="n">
        <f aca="false">(GR19*GR20*$G$19)*$GL$8</f>
        <v>0</v>
      </c>
      <c r="GS21" s="248"/>
      <c r="GT21" s="248" t="n">
        <f aca="false">(GT19*GT20*$G$19)*$GT$8</f>
        <v>0</v>
      </c>
      <c r="GU21" s="248"/>
      <c r="GV21" s="248" t="n">
        <f aca="false">(GV19*GV20*$G$19)*$GT$8</f>
        <v>0</v>
      </c>
      <c r="GW21" s="248"/>
      <c r="GX21" s="248" t="n">
        <f aca="false">(GX19*GX20*$G$19)*$GT$8</f>
        <v>0</v>
      </c>
      <c r="GY21" s="248"/>
      <c r="GZ21" s="248" t="n">
        <f aca="false">(GZ19*GZ20*$G$19)*$GT$8</f>
        <v>0</v>
      </c>
      <c r="HA21" s="248"/>
      <c r="HB21" s="248" t="n">
        <f aca="false">(HB19*HB20*$G$19)*$GT$8</f>
        <v>0</v>
      </c>
      <c r="HC21" s="248"/>
      <c r="HD21" s="248" t="n">
        <f aca="false">(HD19*HD20*$G$19)*$GT$8</f>
        <v>0</v>
      </c>
      <c r="HE21" s="248"/>
      <c r="HF21" s="248" t="n">
        <f aca="false">(HF19*HF20*$G$19)*$GT$8</f>
        <v>0</v>
      </c>
      <c r="HG21" s="248"/>
      <c r="HH21" s="248" t="n">
        <f aca="false">(HH19*HH20*$G$19)*$GT$8</f>
        <v>0</v>
      </c>
      <c r="HI21" s="248"/>
      <c r="HJ21" s="248" t="n">
        <f aca="false">(HJ19*HJ20*$G$19)*$GT$8</f>
        <v>0</v>
      </c>
      <c r="HK21" s="248"/>
    </row>
    <row r="22" customFormat="false" ht="12.75" hidden="false" customHeight="false" outlineLevel="0" collapsed="false">
      <c r="A22" s="232"/>
      <c r="B22" s="233"/>
      <c r="C22" s="232"/>
      <c r="D22" s="234"/>
      <c r="E22" s="234"/>
      <c r="F22" s="235"/>
      <c r="G22" s="234"/>
      <c r="H22" s="234"/>
      <c r="I22" s="237"/>
      <c r="J22" s="238"/>
      <c r="K22" s="250" t="s">
        <v>162</v>
      </c>
      <c r="L22" s="251" t="n">
        <f aca="false">L21</f>
        <v>0</v>
      </c>
      <c r="M22" s="251"/>
      <c r="N22" s="251" t="n">
        <f aca="false">L22+N21</f>
        <v>0</v>
      </c>
      <c r="O22" s="251"/>
      <c r="P22" s="251" t="n">
        <f aca="false">N22+P21</f>
        <v>0</v>
      </c>
      <c r="Q22" s="251"/>
      <c r="R22" s="251" t="n">
        <f aca="false">P22+R21</f>
        <v>0</v>
      </c>
      <c r="S22" s="251"/>
      <c r="T22" s="251" t="n">
        <f aca="false">R22+T21</f>
        <v>0</v>
      </c>
      <c r="U22" s="251"/>
      <c r="V22" s="251" t="n">
        <f aca="false">T22+V21</f>
        <v>0</v>
      </c>
      <c r="W22" s="251"/>
      <c r="X22" s="251" t="n">
        <f aca="false">V22+X21</f>
        <v>0</v>
      </c>
      <c r="Y22" s="251"/>
      <c r="Z22" s="251" t="n">
        <f aca="false">X22+Z21</f>
        <v>0</v>
      </c>
      <c r="AA22" s="251"/>
      <c r="AB22" s="251" t="n">
        <f aca="false">Z22+AB21</f>
        <v>0</v>
      </c>
      <c r="AC22" s="251"/>
      <c r="AD22" s="251" t="n">
        <f aca="false">AB22+AD21</f>
        <v>0</v>
      </c>
      <c r="AE22" s="251"/>
      <c r="AF22" s="251" t="n">
        <f aca="false">AD22+AF21</f>
        <v>0</v>
      </c>
      <c r="AG22" s="251"/>
      <c r="AH22" s="251" t="n">
        <f aca="false">AF22+AH21</f>
        <v>0</v>
      </c>
      <c r="AI22" s="251"/>
      <c r="AJ22" s="251" t="n">
        <f aca="false">AH22+AJ21</f>
        <v>0</v>
      </c>
      <c r="AK22" s="251"/>
      <c r="AL22" s="251" t="n">
        <f aca="false">AJ22+AL21</f>
        <v>0</v>
      </c>
      <c r="AM22" s="251"/>
      <c r="AN22" s="251" t="n">
        <f aca="false">AL22+AN21</f>
        <v>0</v>
      </c>
      <c r="AO22" s="251"/>
      <c r="AP22" s="251" t="n">
        <f aca="false">AN22+AP21</f>
        <v>0</v>
      </c>
      <c r="AQ22" s="251"/>
      <c r="AR22" s="251" t="n">
        <f aca="false">AP22+AR21</f>
        <v>0</v>
      </c>
      <c r="AS22" s="251"/>
      <c r="AT22" s="251" t="n">
        <f aca="false">AR22+AT21</f>
        <v>7416.5288337469</v>
      </c>
      <c r="AU22" s="251"/>
      <c r="AV22" s="251" t="n">
        <f aca="false">AT22+AV21</f>
        <v>22249.5865012407</v>
      </c>
      <c r="AW22" s="251"/>
      <c r="AX22" s="251" t="n">
        <f aca="false">AV22+AX21</f>
        <v>37082.6441687345</v>
      </c>
      <c r="AY22" s="251"/>
      <c r="AZ22" s="251" t="n">
        <f aca="false">AX22+AZ21</f>
        <v>51915.7018362283</v>
      </c>
      <c r="BA22" s="251"/>
      <c r="BB22" s="251" t="n">
        <f aca="false">AZ22+BB21</f>
        <v>59659.0027593052</v>
      </c>
      <c r="BC22" s="251"/>
      <c r="BD22" s="251" t="n">
        <f aca="false">BB22+BD21</f>
        <v>75145.6046054591</v>
      </c>
      <c r="BE22" s="251"/>
      <c r="BF22" s="251" t="n">
        <f aca="false">BD22+BF21</f>
        <v>90632.2064516129</v>
      </c>
      <c r="BG22" s="251"/>
      <c r="BH22" s="251" t="n">
        <f aca="false">BF22+BH21</f>
        <v>106118.808297767</v>
      </c>
      <c r="BI22" s="251"/>
      <c r="BJ22" s="251" t="n">
        <f aca="false">BH22+BJ21</f>
        <v>121824.398769231</v>
      </c>
      <c r="BK22" s="251"/>
      <c r="BL22" s="251" t="n">
        <f aca="false">BJ22+BL21</f>
        <v>137529.989240695</v>
      </c>
      <c r="BM22" s="251"/>
      <c r="BN22" s="251" t="n">
        <f aca="false">BL22+BN21</f>
        <v>153235.579712159</v>
      </c>
      <c r="BO22" s="251"/>
      <c r="BP22" s="251" t="n">
        <f aca="false">BN22+BP21</f>
        <v>168941.170183623</v>
      </c>
      <c r="BQ22" s="251"/>
      <c r="BR22" s="251" t="n">
        <f aca="false">BP22+BR21</f>
        <v>184646.760655087</v>
      </c>
      <c r="BS22" s="251"/>
      <c r="BT22" s="251" t="n">
        <f aca="false">BR22+BT21</f>
        <v>200506.327503722</v>
      </c>
      <c r="BU22" s="251"/>
      <c r="BV22" s="251" t="n">
        <f aca="false">BT22+BV21</f>
        <v>216365.894352357</v>
      </c>
      <c r="BW22" s="251"/>
      <c r="BX22" s="251" t="n">
        <f aca="false">BV22+BX21</f>
        <v>232225.461200993</v>
      </c>
      <c r="BY22" s="251"/>
      <c r="BZ22" s="251" t="n">
        <f aca="false">BX22+BZ21</f>
        <v>248085.028049628</v>
      </c>
      <c r="CA22" s="251"/>
      <c r="CB22" s="251" t="n">
        <f aca="false">BZ22+CB21</f>
        <v>263995.92035732</v>
      </c>
      <c r="CC22" s="251"/>
      <c r="CD22" s="251" t="n">
        <f aca="false">CB22+CD21</f>
        <v>277254.997280397</v>
      </c>
      <c r="CE22" s="251"/>
      <c r="CF22" s="251" t="n">
        <f aca="false">CD22+CF21</f>
        <v>293165.889588089</v>
      </c>
      <c r="CG22" s="251"/>
      <c r="CH22" s="251" t="n">
        <f aca="false">CF22+CH21</f>
        <v>309076.781895782</v>
      </c>
      <c r="CI22" s="251"/>
      <c r="CJ22" s="251" t="n">
        <f aca="false">CH22+CJ21</f>
        <v>324987.674203474</v>
      </c>
      <c r="CK22" s="251"/>
      <c r="CL22" s="251" t="n">
        <f aca="false">CJ22+CL21</f>
        <v>340898.566511166</v>
      </c>
      <c r="CM22" s="251"/>
      <c r="CN22" s="251" t="n">
        <f aca="false">CL22+CN21</f>
        <v>354157.643434243</v>
      </c>
      <c r="CO22" s="251"/>
      <c r="CP22" s="251" t="n">
        <f aca="false">CN22+CP21</f>
        <v>370068.535741936</v>
      </c>
      <c r="CQ22" s="251"/>
      <c r="CR22" s="251" t="n">
        <f aca="false">CP22+CR21</f>
        <v>385979.428049628</v>
      </c>
      <c r="CS22" s="251"/>
      <c r="CT22" s="251" t="n">
        <f aca="false">CR22+CT21</f>
        <v>399194.308049628</v>
      </c>
      <c r="CU22" s="251"/>
      <c r="CV22" s="251" t="n">
        <f aca="false">CT22+CV21</f>
        <v>415052.164049628</v>
      </c>
      <c r="CW22" s="251"/>
      <c r="CX22" s="251" t="n">
        <f aca="false">CV22+CX21</f>
        <v>428267.044049628</v>
      </c>
      <c r="CY22" s="251"/>
      <c r="CZ22" s="251" t="n">
        <f aca="false">CX22+CZ21</f>
        <v>444124.900049628</v>
      </c>
      <c r="DA22" s="251"/>
      <c r="DB22" s="251" t="n">
        <f aca="false">CZ22+DB21</f>
        <v>459830.490521092</v>
      </c>
      <c r="DC22" s="251"/>
      <c r="DD22" s="251" t="n">
        <f aca="false">DB22+DD21</f>
        <v>475536.080992556</v>
      </c>
      <c r="DE22" s="251"/>
      <c r="DF22" s="251" t="n">
        <f aca="false">DD22+DF21</f>
        <v>491241.67146402</v>
      </c>
      <c r="DG22" s="251"/>
      <c r="DH22" s="251" t="n">
        <f aca="false">DF22+DH21</f>
        <v>496476.868287841</v>
      </c>
      <c r="DI22" s="251"/>
      <c r="DJ22" s="293" t="n">
        <f aca="false">DH22+DJ21</f>
        <v>496476.868287841</v>
      </c>
      <c r="DK22" s="293"/>
      <c r="DL22" s="251" t="n">
        <f aca="false">DJ22+DL21</f>
        <v>511207.275037221</v>
      </c>
      <c r="DM22" s="251"/>
      <c r="DN22" s="251" t="n">
        <f aca="false">DL22+DN21</f>
        <v>525937.681786601</v>
      </c>
      <c r="DO22" s="251"/>
      <c r="DP22" s="251" t="n">
        <f aca="false">DN22+DP21</f>
        <v>540668.08853598</v>
      </c>
      <c r="DQ22" s="251"/>
      <c r="DR22" s="251" t="n">
        <f aca="false">DP22+DR21</f>
        <v>555398.49528536</v>
      </c>
      <c r="DS22" s="251"/>
      <c r="DT22" s="251" t="n">
        <f aca="false">DR22+DT21</f>
        <v>569093.227593052</v>
      </c>
      <c r="DU22" s="251"/>
      <c r="DV22" s="251" t="n">
        <f aca="false">DT22+DV21</f>
        <v>578223.049131514</v>
      </c>
      <c r="DW22" s="251"/>
      <c r="DX22" s="251" t="n">
        <f aca="false">DV22+DX21</f>
        <v>591917.781439206</v>
      </c>
      <c r="DY22" s="251"/>
      <c r="DZ22" s="251" t="n">
        <f aca="false">DX22+DZ21</f>
        <v>605612.513746899</v>
      </c>
      <c r="EA22" s="251"/>
      <c r="EB22" s="251" t="n">
        <f aca="false">DZ22+EB21</f>
        <v>618341.227593052</v>
      </c>
      <c r="EC22" s="251"/>
      <c r="ED22" s="251" t="n">
        <f aca="false">EB22+ED21</f>
        <v>631069.941439206</v>
      </c>
      <c r="EE22" s="251"/>
      <c r="EF22" s="251" t="n">
        <f aca="false">ED22+EF21</f>
        <v>643798.65528536</v>
      </c>
      <c r="EG22" s="251"/>
      <c r="EH22" s="251" t="n">
        <f aca="false">EF22+EH21</f>
        <v>652284.464516129</v>
      </c>
      <c r="EI22" s="251"/>
      <c r="EJ22" s="251" t="n">
        <f aca="false">EH22+EJ21</f>
        <v>665013.178362283</v>
      </c>
      <c r="EK22" s="251"/>
      <c r="EL22" s="251" t="n">
        <f aca="false">EJ22+EL21</f>
        <v>677741.892208437</v>
      </c>
      <c r="EM22" s="251"/>
      <c r="EN22" s="251" t="n">
        <f aca="false">EL22+EN21</f>
        <v>690470.606054591</v>
      </c>
      <c r="EO22" s="251"/>
      <c r="EP22" s="251" t="n">
        <f aca="false">EN22+EP21</f>
        <v>692592.058362283</v>
      </c>
      <c r="EQ22" s="251"/>
      <c r="ER22" s="251" t="n">
        <f aca="false">EP22+ER21</f>
        <v>692592.058362283</v>
      </c>
      <c r="ES22" s="251"/>
      <c r="ET22" s="251" t="n">
        <f aca="false">ER22+ET21</f>
        <v>692592.058362283</v>
      </c>
      <c r="EU22" s="251"/>
      <c r="EV22" s="251" t="n">
        <f aca="false">ET22+EV21</f>
        <v>692592.058362283</v>
      </c>
      <c r="EW22" s="251"/>
      <c r="EX22" s="252" t="n">
        <f aca="false">EV22+EX21</f>
        <v>692592.058362283</v>
      </c>
      <c r="EY22" s="252"/>
      <c r="EZ22" s="251" t="n">
        <f aca="false">EX22+EZ21</f>
        <v>692592.058362283</v>
      </c>
      <c r="FA22" s="251"/>
      <c r="FB22" s="251" t="n">
        <f aca="false">EZ22+FB21</f>
        <v>692592.058362283</v>
      </c>
      <c r="FC22" s="251"/>
      <c r="FD22" s="251" t="n">
        <f aca="false">FB22+FD21</f>
        <v>692592.058362283</v>
      </c>
      <c r="FE22" s="251"/>
      <c r="FF22" s="251" t="n">
        <f aca="false">FD22+FF21</f>
        <v>692592.058362283</v>
      </c>
      <c r="FG22" s="251"/>
      <c r="FH22" s="251" t="n">
        <f aca="false">FF22+FH21</f>
        <v>692592.058362283</v>
      </c>
      <c r="FI22" s="251"/>
      <c r="FJ22" s="251" t="n">
        <f aca="false">FH22+FJ21</f>
        <v>692592.058362283</v>
      </c>
      <c r="FK22" s="251"/>
      <c r="FL22" s="251" t="n">
        <f aca="false">FJ22+FL21</f>
        <v>692592.058362283</v>
      </c>
      <c r="FM22" s="251"/>
      <c r="FN22" s="251" t="n">
        <f aca="false">FL22+FN21</f>
        <v>692592.058362283</v>
      </c>
      <c r="FO22" s="251"/>
      <c r="FP22" s="251" t="n">
        <f aca="false">FN22+FP21</f>
        <v>692592.058362283</v>
      </c>
      <c r="FQ22" s="251"/>
      <c r="FR22" s="251" t="n">
        <f aca="false">FP22+FR21</f>
        <v>692592.058362283</v>
      </c>
      <c r="FS22" s="251"/>
      <c r="FT22" s="251" t="n">
        <f aca="false">FR22+FT21</f>
        <v>692592.058362283</v>
      </c>
      <c r="FU22" s="251"/>
      <c r="FV22" s="251" t="n">
        <f aca="false">FT22+FV21</f>
        <v>692592.058362283</v>
      </c>
      <c r="FW22" s="251"/>
      <c r="FX22" s="251" t="n">
        <f aca="false">FV22+FX21</f>
        <v>692592.058362283</v>
      </c>
      <c r="FY22" s="251"/>
      <c r="FZ22" s="251" t="n">
        <f aca="false">FX22+FZ21</f>
        <v>692592.058362283</v>
      </c>
      <c r="GA22" s="251"/>
      <c r="GB22" s="251" t="n">
        <f aca="false">FZ22+GB21</f>
        <v>692592.058362283</v>
      </c>
      <c r="GC22" s="251"/>
      <c r="GD22" s="251" t="n">
        <f aca="false">GB22+GD21</f>
        <v>692592.058362283</v>
      </c>
      <c r="GE22" s="251"/>
      <c r="GF22" s="251" t="n">
        <f aca="false">GD22+GF21</f>
        <v>692592.058362283</v>
      </c>
      <c r="GG22" s="251"/>
      <c r="GH22" s="251" t="n">
        <f aca="false">GF22+GH21</f>
        <v>692592.058362283</v>
      </c>
      <c r="GI22" s="251"/>
      <c r="GJ22" s="251" t="n">
        <f aca="false">GH22+GJ21</f>
        <v>692592.058362283</v>
      </c>
      <c r="GK22" s="251"/>
      <c r="GL22" s="251" t="n">
        <f aca="false">GJ22+GL21</f>
        <v>692592.058362283</v>
      </c>
      <c r="GM22" s="251"/>
      <c r="GN22" s="251" t="n">
        <f aca="false">GL22+GN21</f>
        <v>692592.058362283</v>
      </c>
      <c r="GO22" s="251"/>
      <c r="GP22" s="251" t="n">
        <f aca="false">GN22+GP21</f>
        <v>692592.058362283</v>
      </c>
      <c r="GQ22" s="251"/>
      <c r="GR22" s="251" t="n">
        <f aca="false">GP22+GR21</f>
        <v>692592.058362283</v>
      </c>
      <c r="GS22" s="251"/>
      <c r="GT22" s="251" t="n">
        <f aca="false">GR22+GT21</f>
        <v>692592.058362283</v>
      </c>
      <c r="GU22" s="251"/>
      <c r="GV22" s="251" t="n">
        <f aca="false">GT22+GV21</f>
        <v>692592.058362283</v>
      </c>
      <c r="GW22" s="251"/>
      <c r="GX22" s="251" t="n">
        <f aca="false">GV22+GX21</f>
        <v>692592.058362283</v>
      </c>
      <c r="GY22" s="251"/>
      <c r="GZ22" s="251" t="n">
        <f aca="false">GX22+GZ21</f>
        <v>692592.058362283</v>
      </c>
      <c r="HA22" s="251"/>
      <c r="HB22" s="251" t="n">
        <f aca="false">GZ22+HB21</f>
        <v>692592.058362283</v>
      </c>
      <c r="HC22" s="251"/>
      <c r="HD22" s="251" t="n">
        <f aca="false">HB22+HD21</f>
        <v>692592.058362283</v>
      </c>
      <c r="HE22" s="251"/>
      <c r="HF22" s="251" t="n">
        <f aca="false">HD22+HF21</f>
        <v>692592.058362283</v>
      </c>
      <c r="HG22" s="251"/>
      <c r="HH22" s="251" t="n">
        <f aca="false">HF22+HH21</f>
        <v>692592.058362283</v>
      </c>
      <c r="HI22" s="251"/>
      <c r="HJ22" s="251" t="n">
        <f aca="false">HH22+HJ21</f>
        <v>692592.058362283</v>
      </c>
      <c r="HK22" s="251"/>
    </row>
    <row r="23" s="295" customFormat="true" ht="12.75" hidden="false" customHeight="false" outlineLevel="0" collapsed="false">
      <c r="A23" s="232"/>
      <c r="B23" s="233"/>
      <c r="C23" s="232"/>
      <c r="D23" s="234"/>
      <c r="E23" s="234"/>
      <c r="F23" s="235"/>
      <c r="G23" s="234"/>
      <c r="H23" s="253"/>
      <c r="I23" s="237"/>
      <c r="J23" s="238"/>
      <c r="K23" s="254" t="s">
        <v>163</v>
      </c>
      <c r="L23" s="255"/>
      <c r="M23" s="255"/>
      <c r="N23" s="255"/>
      <c r="O23" s="255"/>
      <c r="P23" s="255"/>
      <c r="Q23" s="255"/>
      <c r="R23" s="255"/>
      <c r="S23" s="255"/>
      <c r="T23" s="255"/>
      <c r="U23" s="255"/>
      <c r="V23" s="255"/>
      <c r="W23" s="255"/>
      <c r="X23" s="255"/>
      <c r="Y23" s="255"/>
      <c r="Z23" s="255"/>
      <c r="AA23" s="255"/>
      <c r="AB23" s="255"/>
      <c r="AC23" s="255"/>
      <c r="AD23" s="255"/>
      <c r="AE23" s="255"/>
      <c r="AF23" s="255"/>
      <c r="AG23" s="255"/>
      <c r="AH23" s="255"/>
      <c r="AI23" s="255"/>
      <c r="AJ23" s="255"/>
      <c r="AK23" s="255"/>
      <c r="AL23" s="255"/>
      <c r="AM23" s="255"/>
      <c r="AN23" s="255"/>
      <c r="AO23" s="255"/>
      <c r="AP23" s="255"/>
      <c r="AQ23" s="255"/>
      <c r="AR23" s="255"/>
      <c r="AS23" s="255"/>
      <c r="AT23" s="255"/>
      <c r="AU23" s="255"/>
      <c r="AV23" s="255"/>
      <c r="AW23" s="255"/>
      <c r="AX23" s="255"/>
      <c r="AY23" s="255"/>
      <c r="AZ23" s="255"/>
      <c r="BA23" s="255"/>
      <c r="BB23" s="255"/>
      <c r="BC23" s="255"/>
      <c r="BD23" s="255"/>
      <c r="BE23" s="255"/>
      <c r="BF23" s="255"/>
      <c r="BG23" s="255"/>
      <c r="BH23" s="255"/>
      <c r="BI23" s="255"/>
      <c r="BJ23" s="255"/>
      <c r="BK23" s="255"/>
      <c r="BL23" s="255"/>
      <c r="BM23" s="255"/>
      <c r="BN23" s="255"/>
      <c r="BO23" s="255"/>
      <c r="BP23" s="255"/>
      <c r="BQ23" s="255"/>
      <c r="BR23" s="255"/>
      <c r="BS23" s="255"/>
      <c r="BT23" s="255"/>
      <c r="BU23" s="255"/>
      <c r="BV23" s="255"/>
      <c r="BW23" s="255"/>
      <c r="BX23" s="255"/>
      <c r="BY23" s="255"/>
      <c r="BZ23" s="255"/>
      <c r="CA23" s="255"/>
      <c r="CB23" s="255"/>
      <c r="CC23" s="255"/>
      <c r="CD23" s="255"/>
      <c r="CE23" s="255"/>
      <c r="CF23" s="255"/>
      <c r="CG23" s="255"/>
      <c r="CH23" s="255"/>
      <c r="CI23" s="255"/>
      <c r="CJ23" s="255"/>
      <c r="CK23" s="255"/>
      <c r="CL23" s="255"/>
      <c r="CM23" s="255"/>
      <c r="CN23" s="255"/>
      <c r="CO23" s="255"/>
      <c r="CP23" s="255"/>
      <c r="CQ23" s="255"/>
      <c r="CR23" s="255"/>
      <c r="CS23" s="255"/>
      <c r="CT23" s="255"/>
      <c r="CU23" s="255"/>
      <c r="CV23" s="255"/>
      <c r="CW23" s="255"/>
      <c r="CX23" s="255"/>
      <c r="CY23" s="255"/>
      <c r="CZ23" s="255"/>
      <c r="DA23" s="255"/>
      <c r="DB23" s="255"/>
      <c r="DC23" s="255"/>
      <c r="DD23" s="255"/>
      <c r="DE23" s="255"/>
      <c r="DF23" s="255"/>
      <c r="DG23" s="255"/>
      <c r="DH23" s="255"/>
      <c r="DI23" s="255"/>
      <c r="DJ23" s="294"/>
      <c r="DK23" s="294"/>
      <c r="DL23" s="255"/>
      <c r="DM23" s="255"/>
      <c r="DN23" s="255"/>
      <c r="DO23" s="255"/>
      <c r="DP23" s="255"/>
      <c r="DQ23" s="255"/>
      <c r="DR23" s="255"/>
      <c r="DS23" s="255"/>
      <c r="DT23" s="255"/>
      <c r="DU23" s="255"/>
      <c r="DV23" s="255"/>
      <c r="DW23" s="255"/>
      <c r="DX23" s="255"/>
      <c r="DY23" s="255"/>
      <c r="DZ23" s="255"/>
      <c r="EA23" s="255"/>
      <c r="EB23" s="255"/>
      <c r="EC23" s="255"/>
      <c r="ED23" s="255"/>
      <c r="EE23" s="255"/>
      <c r="EF23" s="255"/>
      <c r="EG23" s="255"/>
      <c r="EH23" s="255"/>
      <c r="EI23" s="255"/>
      <c r="EJ23" s="255"/>
      <c r="EK23" s="255"/>
      <c r="EL23" s="255"/>
      <c r="EM23" s="255"/>
      <c r="EN23" s="255"/>
      <c r="EO23" s="255"/>
      <c r="EP23" s="255"/>
      <c r="EQ23" s="255"/>
      <c r="ER23" s="255"/>
      <c r="ES23" s="255"/>
      <c r="ET23" s="255"/>
      <c r="EU23" s="255"/>
      <c r="EV23" s="255"/>
      <c r="EW23" s="255"/>
      <c r="EX23" s="256"/>
      <c r="EY23" s="256"/>
      <c r="EZ23" s="255"/>
      <c r="FA23" s="255"/>
      <c r="FB23" s="255"/>
      <c r="FC23" s="255"/>
      <c r="FD23" s="255"/>
      <c r="FE23" s="255"/>
      <c r="FF23" s="255"/>
      <c r="FG23" s="255"/>
      <c r="FH23" s="255"/>
      <c r="FI23" s="255"/>
      <c r="FJ23" s="255"/>
      <c r="FK23" s="255"/>
      <c r="FL23" s="255"/>
      <c r="FM23" s="255"/>
      <c r="FN23" s="255"/>
      <c r="FO23" s="255"/>
      <c r="FP23" s="255"/>
      <c r="FQ23" s="255"/>
      <c r="FR23" s="255"/>
      <c r="FS23" s="255"/>
      <c r="FT23" s="255"/>
      <c r="FU23" s="255"/>
      <c r="FV23" s="255"/>
      <c r="FW23" s="255"/>
      <c r="FX23" s="255"/>
      <c r="FY23" s="255"/>
      <c r="FZ23" s="255"/>
      <c r="GA23" s="255"/>
      <c r="GB23" s="255"/>
      <c r="GC23" s="255"/>
      <c r="GD23" s="255"/>
      <c r="GE23" s="255"/>
      <c r="GF23" s="255"/>
      <c r="GG23" s="255"/>
      <c r="GH23" s="255"/>
      <c r="GI23" s="255"/>
      <c r="GJ23" s="255"/>
      <c r="GK23" s="255"/>
      <c r="GL23" s="255"/>
      <c r="GM23" s="255"/>
      <c r="GN23" s="255"/>
      <c r="GO23" s="255"/>
      <c r="GP23" s="255"/>
      <c r="GQ23" s="255"/>
      <c r="GR23" s="255"/>
      <c r="GS23" s="255"/>
      <c r="GT23" s="255"/>
      <c r="GU23" s="255"/>
      <c r="GV23" s="255"/>
      <c r="GW23" s="255"/>
      <c r="GX23" s="255"/>
      <c r="GY23" s="255"/>
      <c r="GZ23" s="255"/>
      <c r="HA23" s="255"/>
      <c r="HB23" s="255"/>
      <c r="HC23" s="255"/>
      <c r="HD23" s="255"/>
      <c r="HE23" s="255"/>
      <c r="HF23" s="255"/>
      <c r="HG23" s="255"/>
      <c r="HH23" s="255"/>
      <c r="HI23" s="255"/>
      <c r="HJ23" s="255"/>
      <c r="HK23" s="255"/>
    </row>
    <row r="24" s="297" customFormat="true" ht="12.75" hidden="false" customHeight="false" outlineLevel="0" collapsed="false">
      <c r="A24" s="232"/>
      <c r="B24" s="233"/>
      <c r="C24" s="232"/>
      <c r="D24" s="234"/>
      <c r="E24" s="234"/>
      <c r="F24" s="235"/>
      <c r="G24" s="234"/>
      <c r="H24" s="257"/>
      <c r="I24" s="237"/>
      <c r="J24" s="238"/>
      <c r="K24" s="258" t="s">
        <v>164</v>
      </c>
      <c r="L24" s="259" t="n">
        <f aca="false">L23</f>
        <v>0</v>
      </c>
      <c r="M24" s="259"/>
      <c r="N24" s="259" t="n">
        <f aca="false">N23+L24</f>
        <v>0</v>
      </c>
      <c r="O24" s="259"/>
      <c r="P24" s="259" t="n">
        <f aca="false">P23+N24</f>
        <v>0</v>
      </c>
      <c r="Q24" s="259"/>
      <c r="R24" s="259" t="n">
        <f aca="false">R23+P24</f>
        <v>0</v>
      </c>
      <c r="S24" s="259"/>
      <c r="T24" s="259" t="n">
        <f aca="false">T23+R24</f>
        <v>0</v>
      </c>
      <c r="U24" s="259"/>
      <c r="V24" s="259" t="n">
        <f aca="false">V23+T24</f>
        <v>0</v>
      </c>
      <c r="W24" s="259"/>
      <c r="X24" s="259" t="n">
        <f aca="false">X23+V24</f>
        <v>0</v>
      </c>
      <c r="Y24" s="259"/>
      <c r="Z24" s="259" t="n">
        <f aca="false">Z23+X24</f>
        <v>0</v>
      </c>
      <c r="AA24" s="259"/>
      <c r="AB24" s="259" t="n">
        <f aca="false">AB23+Z24</f>
        <v>0</v>
      </c>
      <c r="AC24" s="259"/>
      <c r="AD24" s="259" t="n">
        <f aca="false">AD23+AB24</f>
        <v>0</v>
      </c>
      <c r="AE24" s="259"/>
      <c r="AF24" s="259" t="n">
        <f aca="false">AF23+AD24</f>
        <v>0</v>
      </c>
      <c r="AG24" s="259"/>
      <c r="AH24" s="259" t="n">
        <f aca="false">AH23+AF24</f>
        <v>0</v>
      </c>
      <c r="AI24" s="259"/>
      <c r="AJ24" s="259" t="n">
        <f aca="false">AJ23+AH24</f>
        <v>0</v>
      </c>
      <c r="AK24" s="259"/>
      <c r="AL24" s="259" t="n">
        <f aca="false">AL23+AJ24</f>
        <v>0</v>
      </c>
      <c r="AM24" s="259"/>
      <c r="AN24" s="259" t="n">
        <f aca="false">AN23+AL24</f>
        <v>0</v>
      </c>
      <c r="AO24" s="259"/>
      <c r="AP24" s="259" t="n">
        <f aca="false">AP23+AN24</f>
        <v>0</v>
      </c>
      <c r="AQ24" s="259"/>
      <c r="AR24" s="259" t="n">
        <f aca="false">AR23+AP24</f>
        <v>0</v>
      </c>
      <c r="AS24" s="259"/>
      <c r="AT24" s="259" t="n">
        <f aca="false">AT23+AR24</f>
        <v>0</v>
      </c>
      <c r="AU24" s="259"/>
      <c r="AV24" s="259" t="n">
        <f aca="false">AV23+AT24</f>
        <v>0</v>
      </c>
      <c r="AW24" s="259"/>
      <c r="AX24" s="259" t="n">
        <f aca="false">AX23+AV24</f>
        <v>0</v>
      </c>
      <c r="AY24" s="259"/>
      <c r="AZ24" s="259" t="n">
        <f aca="false">AZ23+AX24</f>
        <v>0</v>
      </c>
      <c r="BA24" s="259"/>
      <c r="BB24" s="259" t="n">
        <f aca="false">BB23+AZ24</f>
        <v>0</v>
      </c>
      <c r="BC24" s="259"/>
      <c r="BD24" s="259" t="n">
        <f aca="false">BD23+BB24</f>
        <v>0</v>
      </c>
      <c r="BE24" s="259"/>
      <c r="BF24" s="259" t="n">
        <f aca="false">BF23+BD24</f>
        <v>0</v>
      </c>
      <c r="BG24" s="259"/>
      <c r="BH24" s="259" t="n">
        <f aca="false">BH23+BF24</f>
        <v>0</v>
      </c>
      <c r="BI24" s="259"/>
      <c r="BJ24" s="259" t="n">
        <f aca="false">BJ23+BH24</f>
        <v>0</v>
      </c>
      <c r="BK24" s="259"/>
      <c r="BL24" s="259" t="n">
        <f aca="false">BL23+BJ24</f>
        <v>0</v>
      </c>
      <c r="BM24" s="259"/>
      <c r="BN24" s="259" t="n">
        <f aca="false">BN23+BL24</f>
        <v>0</v>
      </c>
      <c r="BO24" s="259"/>
      <c r="BP24" s="259" t="n">
        <f aca="false">BP23+BN24</f>
        <v>0</v>
      </c>
      <c r="BQ24" s="259"/>
      <c r="BR24" s="259" t="n">
        <f aca="false">BR23+BP24</f>
        <v>0</v>
      </c>
      <c r="BS24" s="259"/>
      <c r="BT24" s="259" t="n">
        <f aca="false">BT23+BR24</f>
        <v>0</v>
      </c>
      <c r="BU24" s="259"/>
      <c r="BV24" s="259" t="n">
        <f aca="false">BV23+BT24</f>
        <v>0</v>
      </c>
      <c r="BW24" s="259"/>
      <c r="BX24" s="259" t="n">
        <f aca="false">BX23+BV24</f>
        <v>0</v>
      </c>
      <c r="BY24" s="259"/>
      <c r="BZ24" s="259" t="n">
        <f aca="false">BZ23+BX24</f>
        <v>0</v>
      </c>
      <c r="CA24" s="259"/>
      <c r="CB24" s="259" t="n">
        <f aca="false">CB23+BZ24</f>
        <v>0</v>
      </c>
      <c r="CC24" s="259"/>
      <c r="CD24" s="259" t="n">
        <f aca="false">CD23+CB24</f>
        <v>0</v>
      </c>
      <c r="CE24" s="259"/>
      <c r="CF24" s="259" t="n">
        <f aca="false">CF23+CD24</f>
        <v>0</v>
      </c>
      <c r="CG24" s="259"/>
      <c r="CH24" s="259" t="n">
        <f aca="false">CH23+CF24</f>
        <v>0</v>
      </c>
      <c r="CI24" s="259"/>
      <c r="CJ24" s="259" t="n">
        <f aca="false">CJ23+CH24</f>
        <v>0</v>
      </c>
      <c r="CK24" s="259"/>
      <c r="CL24" s="259" t="n">
        <f aca="false">CL23+CJ24</f>
        <v>0</v>
      </c>
      <c r="CM24" s="259"/>
      <c r="CN24" s="259" t="n">
        <f aca="false">CN23+CL24</f>
        <v>0</v>
      </c>
      <c r="CO24" s="259"/>
      <c r="CP24" s="259" t="n">
        <f aca="false">CP23+CN24</f>
        <v>0</v>
      </c>
      <c r="CQ24" s="259"/>
      <c r="CR24" s="259" t="n">
        <f aca="false">CR23+CP24</f>
        <v>0</v>
      </c>
      <c r="CS24" s="259"/>
      <c r="CT24" s="259" t="n">
        <f aca="false">CT23+CR24</f>
        <v>0</v>
      </c>
      <c r="CU24" s="259"/>
      <c r="CV24" s="259" t="n">
        <f aca="false">CV23+CT24</f>
        <v>0</v>
      </c>
      <c r="CW24" s="259"/>
      <c r="CX24" s="259" t="n">
        <f aca="false">CX23+CV24</f>
        <v>0</v>
      </c>
      <c r="CY24" s="259"/>
      <c r="CZ24" s="259" t="n">
        <f aca="false">CZ23+CX24</f>
        <v>0</v>
      </c>
      <c r="DA24" s="259"/>
      <c r="DB24" s="259" t="n">
        <f aca="false">DB23+CZ24</f>
        <v>0</v>
      </c>
      <c r="DC24" s="259"/>
      <c r="DD24" s="259" t="n">
        <f aca="false">DD23+DB24</f>
        <v>0</v>
      </c>
      <c r="DE24" s="259"/>
      <c r="DF24" s="259" t="n">
        <f aca="false">DF23+DD24</f>
        <v>0</v>
      </c>
      <c r="DG24" s="259"/>
      <c r="DH24" s="259" t="n">
        <f aca="false">DH23+DF24</f>
        <v>0</v>
      </c>
      <c r="DI24" s="259"/>
      <c r="DJ24" s="296" t="n">
        <f aca="false">DJ23+DH24</f>
        <v>0</v>
      </c>
      <c r="DK24" s="296"/>
      <c r="DL24" s="259" t="n">
        <f aca="false">DL23+DJ24</f>
        <v>0</v>
      </c>
      <c r="DM24" s="259"/>
      <c r="DN24" s="259" t="n">
        <f aca="false">DN23+DL24</f>
        <v>0</v>
      </c>
      <c r="DO24" s="259"/>
      <c r="DP24" s="259" t="n">
        <f aca="false">DP23+DN24</f>
        <v>0</v>
      </c>
      <c r="DQ24" s="259"/>
      <c r="DR24" s="259" t="n">
        <f aca="false">DR23+DP24</f>
        <v>0</v>
      </c>
      <c r="DS24" s="259"/>
      <c r="DT24" s="259" t="n">
        <f aca="false">DT23+DR24</f>
        <v>0</v>
      </c>
      <c r="DU24" s="259"/>
      <c r="DV24" s="259" t="n">
        <f aca="false">DV23+DT24</f>
        <v>0</v>
      </c>
      <c r="DW24" s="259"/>
      <c r="DX24" s="259" t="n">
        <f aca="false">DX23+DV24</f>
        <v>0</v>
      </c>
      <c r="DY24" s="259"/>
      <c r="DZ24" s="259" t="n">
        <f aca="false">DZ23+DX24</f>
        <v>0</v>
      </c>
      <c r="EA24" s="259"/>
      <c r="EB24" s="259" t="n">
        <f aca="false">EB23+DZ24</f>
        <v>0</v>
      </c>
      <c r="EC24" s="259"/>
      <c r="ED24" s="259" t="n">
        <f aca="false">ED23+EB24</f>
        <v>0</v>
      </c>
      <c r="EE24" s="259"/>
      <c r="EF24" s="259" t="n">
        <f aca="false">EF23+ED24</f>
        <v>0</v>
      </c>
      <c r="EG24" s="259"/>
      <c r="EH24" s="259" t="n">
        <f aca="false">EH23+EF24</f>
        <v>0</v>
      </c>
      <c r="EI24" s="259"/>
      <c r="EJ24" s="259" t="n">
        <f aca="false">EJ23+EH24</f>
        <v>0</v>
      </c>
      <c r="EK24" s="259"/>
      <c r="EL24" s="259" t="n">
        <f aca="false">EL23+EJ24</f>
        <v>0</v>
      </c>
      <c r="EM24" s="259"/>
      <c r="EN24" s="259" t="n">
        <f aca="false">EN23+EL24</f>
        <v>0</v>
      </c>
      <c r="EO24" s="259"/>
      <c r="EP24" s="259" t="n">
        <f aca="false">EP23+EN24</f>
        <v>0</v>
      </c>
      <c r="EQ24" s="259"/>
      <c r="ER24" s="259" t="n">
        <f aca="false">ER23+EP24</f>
        <v>0</v>
      </c>
      <c r="ES24" s="259"/>
      <c r="ET24" s="259" t="n">
        <f aca="false">ET23+ER24</f>
        <v>0</v>
      </c>
      <c r="EU24" s="259"/>
      <c r="EV24" s="259" t="n">
        <f aca="false">EV23+ET24</f>
        <v>0</v>
      </c>
      <c r="EW24" s="259"/>
      <c r="EX24" s="260" t="n">
        <f aca="false">EX23+EV24</f>
        <v>0</v>
      </c>
      <c r="EY24" s="260"/>
      <c r="EZ24" s="259" t="n">
        <f aca="false">EZ23+EX24</f>
        <v>0</v>
      </c>
      <c r="FA24" s="259"/>
      <c r="FB24" s="259" t="n">
        <f aca="false">FB23+EZ24</f>
        <v>0</v>
      </c>
      <c r="FC24" s="259"/>
      <c r="FD24" s="259" t="n">
        <f aca="false">FD23+FB24</f>
        <v>0</v>
      </c>
      <c r="FE24" s="259"/>
      <c r="FF24" s="259" t="n">
        <f aca="false">FF23+FD24</f>
        <v>0</v>
      </c>
      <c r="FG24" s="259"/>
      <c r="FH24" s="259" t="n">
        <f aca="false">FH23+FF24</f>
        <v>0</v>
      </c>
      <c r="FI24" s="259"/>
      <c r="FJ24" s="259" t="n">
        <f aca="false">FJ23+FH24</f>
        <v>0</v>
      </c>
      <c r="FK24" s="259"/>
      <c r="FL24" s="259" t="n">
        <f aca="false">FL23+FJ24</f>
        <v>0</v>
      </c>
      <c r="FM24" s="259"/>
      <c r="FN24" s="259" t="n">
        <f aca="false">FN23+FL24</f>
        <v>0</v>
      </c>
      <c r="FO24" s="259"/>
      <c r="FP24" s="259" t="n">
        <f aca="false">FP23+FN24</f>
        <v>0</v>
      </c>
      <c r="FQ24" s="259"/>
      <c r="FR24" s="259" t="n">
        <f aca="false">FR23+FP24</f>
        <v>0</v>
      </c>
      <c r="FS24" s="259"/>
      <c r="FT24" s="259" t="n">
        <f aca="false">FT23+FR24</f>
        <v>0</v>
      </c>
      <c r="FU24" s="259"/>
      <c r="FV24" s="259" t="n">
        <f aca="false">FV23+FT24</f>
        <v>0</v>
      </c>
      <c r="FW24" s="259"/>
      <c r="FX24" s="259" t="n">
        <f aca="false">FX23+FV24</f>
        <v>0</v>
      </c>
      <c r="FY24" s="259"/>
      <c r="FZ24" s="259" t="n">
        <f aca="false">FZ23+FX24</f>
        <v>0</v>
      </c>
      <c r="GA24" s="259"/>
      <c r="GB24" s="259" t="n">
        <f aca="false">GB23+FZ24</f>
        <v>0</v>
      </c>
      <c r="GC24" s="259"/>
      <c r="GD24" s="259" t="n">
        <f aca="false">GD23+GB24</f>
        <v>0</v>
      </c>
      <c r="GE24" s="259"/>
      <c r="GF24" s="259" t="n">
        <f aca="false">GF23+GD24</f>
        <v>0</v>
      </c>
      <c r="GG24" s="259"/>
      <c r="GH24" s="259" t="n">
        <f aca="false">GH23+GF24</f>
        <v>0</v>
      </c>
      <c r="GI24" s="259"/>
      <c r="GJ24" s="259" t="n">
        <f aca="false">GJ23+GH24</f>
        <v>0</v>
      </c>
      <c r="GK24" s="259"/>
      <c r="GL24" s="259" t="n">
        <f aca="false">GL23+GJ24</f>
        <v>0</v>
      </c>
      <c r="GM24" s="259"/>
      <c r="GN24" s="259" t="n">
        <f aca="false">GN23+GL24</f>
        <v>0</v>
      </c>
      <c r="GO24" s="259"/>
      <c r="GP24" s="259" t="n">
        <f aca="false">GP23+GN24</f>
        <v>0</v>
      </c>
      <c r="GQ24" s="259"/>
      <c r="GR24" s="259" t="n">
        <f aca="false">GR23+GP24</f>
        <v>0</v>
      </c>
      <c r="GS24" s="259"/>
      <c r="GT24" s="259" t="n">
        <f aca="false">GT23+GR24</f>
        <v>0</v>
      </c>
      <c r="GU24" s="259"/>
      <c r="GV24" s="259" t="n">
        <f aca="false">GV23+GT24</f>
        <v>0</v>
      </c>
      <c r="GW24" s="259"/>
      <c r="GX24" s="259" t="n">
        <f aca="false">GX23+GV24</f>
        <v>0</v>
      </c>
      <c r="GY24" s="259"/>
      <c r="GZ24" s="259" t="n">
        <f aca="false">GZ23+GX24</f>
        <v>0</v>
      </c>
      <c r="HA24" s="259"/>
      <c r="HB24" s="259" t="n">
        <f aca="false">HB23+GZ24</f>
        <v>0</v>
      </c>
      <c r="HC24" s="259"/>
      <c r="HD24" s="259" t="n">
        <f aca="false">HD23+HB24</f>
        <v>0</v>
      </c>
      <c r="HE24" s="259"/>
      <c r="HF24" s="259" t="n">
        <f aca="false">HF23+HD24</f>
        <v>0</v>
      </c>
      <c r="HG24" s="259"/>
      <c r="HH24" s="259" t="n">
        <f aca="false">HH23+HF24</f>
        <v>0</v>
      </c>
      <c r="HI24" s="259"/>
      <c r="HJ24" s="259" t="n">
        <f aca="false">HJ23+HH24</f>
        <v>0</v>
      </c>
      <c r="HK24" s="259"/>
    </row>
    <row r="25" s="299" customFormat="true" ht="12.75" hidden="false" customHeight="false" outlineLevel="0" collapsed="false">
      <c r="A25" s="232"/>
      <c r="B25" s="233"/>
      <c r="C25" s="232"/>
      <c r="D25" s="234"/>
      <c r="E25" s="234"/>
      <c r="F25" s="235"/>
      <c r="G25" s="234"/>
      <c r="H25" s="261"/>
      <c r="I25" s="237"/>
      <c r="J25" s="238"/>
      <c r="K25" s="262" t="s">
        <v>165</v>
      </c>
      <c r="L25" s="263" t="n">
        <f aca="false">IF($E$19&gt;0,L22/$E$19,"-")</f>
        <v>0</v>
      </c>
      <c r="M25" s="263"/>
      <c r="N25" s="263" t="n">
        <f aca="false">IF($E$19&gt;0,N22/$E$19,"-")</f>
        <v>0</v>
      </c>
      <c r="O25" s="263"/>
      <c r="P25" s="263" t="n">
        <f aca="false">IF($E$19&gt;0,P22/$E$19,"-")</f>
        <v>0</v>
      </c>
      <c r="Q25" s="263"/>
      <c r="R25" s="263" t="n">
        <f aca="false">IF($E$19&gt;0,R22/$E$19,"-")</f>
        <v>0</v>
      </c>
      <c r="S25" s="263"/>
      <c r="T25" s="263" t="n">
        <f aca="false">IF($E$19&gt;0,T22/$E$19,"-")</f>
        <v>0</v>
      </c>
      <c r="U25" s="263"/>
      <c r="V25" s="263" t="n">
        <f aca="false">IF($E$19&gt;0,V22/$E$19,"-")</f>
        <v>0</v>
      </c>
      <c r="W25" s="263"/>
      <c r="X25" s="263" t="n">
        <f aca="false">IF($E$19&gt;0,X22/$E$19,"-")</f>
        <v>0</v>
      </c>
      <c r="Y25" s="263"/>
      <c r="Z25" s="263" t="n">
        <f aca="false">IF($E$19&gt;0,Z22/$E$19,"-")</f>
        <v>0</v>
      </c>
      <c r="AA25" s="263"/>
      <c r="AB25" s="263" t="n">
        <f aca="false">IF($E$19&gt;0,AB22/$E$19,"-")</f>
        <v>0</v>
      </c>
      <c r="AC25" s="263"/>
      <c r="AD25" s="263" t="n">
        <f aca="false">IF($E$19&gt;0,AD22/$E$19,"-")</f>
        <v>0</v>
      </c>
      <c r="AE25" s="263"/>
      <c r="AF25" s="263" t="n">
        <f aca="false">IF($E$19&gt;0,AF22/$E$19,"-")</f>
        <v>0</v>
      </c>
      <c r="AG25" s="263"/>
      <c r="AH25" s="263" t="n">
        <f aca="false">IF($E$19&gt;0,AH22/$E$19,"-")</f>
        <v>0</v>
      </c>
      <c r="AI25" s="263"/>
      <c r="AJ25" s="263" t="n">
        <f aca="false">IF($E$19&gt;0,AJ22/$E$19,"-")</f>
        <v>0</v>
      </c>
      <c r="AK25" s="263"/>
      <c r="AL25" s="263" t="n">
        <f aca="false">IF($E$19&gt;0,AL22/$E$19,"-")</f>
        <v>0</v>
      </c>
      <c r="AM25" s="263"/>
      <c r="AN25" s="263" t="n">
        <f aca="false">IF($E$19&gt;0,AN22/$E$19,"-")</f>
        <v>0</v>
      </c>
      <c r="AO25" s="263"/>
      <c r="AP25" s="263" t="n">
        <f aca="false">IF($E$19&gt;0,AP22/$E$19,"-")</f>
        <v>0</v>
      </c>
      <c r="AQ25" s="263"/>
      <c r="AR25" s="263" t="n">
        <f aca="false">IF($E$19&gt;0,AR22/$E$19,"-")</f>
        <v>0</v>
      </c>
      <c r="AS25" s="263"/>
      <c r="AT25" s="263" t="n">
        <f aca="false">IF($E$19&gt;0,AT22/$E$19,"-")</f>
        <v>0.0107290454358399</v>
      </c>
      <c r="AU25" s="263"/>
      <c r="AV25" s="263" t="n">
        <f aca="false">IF($E$19&gt;0,AV22/$E$19,"-")</f>
        <v>0.0321871363075196</v>
      </c>
      <c r="AW25" s="263"/>
      <c r="AX25" s="263" t="n">
        <f aca="false">IF($E$19&gt;0,AX22/$E$19,"-")</f>
        <v>0.0536452271791993</v>
      </c>
      <c r="AY25" s="263"/>
      <c r="AZ25" s="263" t="n">
        <f aca="false">IF($E$19&gt;0,AZ22/$E$19,"-")</f>
        <v>0.075103318050879</v>
      </c>
      <c r="BA25" s="263"/>
      <c r="BB25" s="263" t="n">
        <f aca="false">IF($E$19&gt;0,BB22/$E$19,"-")</f>
        <v>0.0863050849811238</v>
      </c>
      <c r="BC25" s="263"/>
      <c r="BD25" s="263" t="n">
        <f aca="false">IF($E$19&gt;0,BD22/$E$19,"-")</f>
        <v>0.108708618841613</v>
      </c>
      <c r="BE25" s="263"/>
      <c r="BF25" s="263" t="n">
        <f aca="false">IF($E$19&gt;0,BF22/$E$19,"-")</f>
        <v>0.131112152702103</v>
      </c>
      <c r="BG25" s="263"/>
      <c r="BH25" s="263" t="n">
        <f aca="false">IF($E$19&gt;0,BH22/$E$19,"-")</f>
        <v>0.153515686562593</v>
      </c>
      <c r="BI25" s="263"/>
      <c r="BJ25" s="263" t="n">
        <f aca="false">IF($E$19&gt;0,BJ22/$E$19,"-")</f>
        <v>0.176236018073783</v>
      </c>
      <c r="BK25" s="263"/>
      <c r="BL25" s="263" t="n">
        <f aca="false">IF($E$19&gt;0,BL22/$E$19,"-")</f>
        <v>0.198956349584973</v>
      </c>
      <c r="BM25" s="263"/>
      <c r="BN25" s="263" t="n">
        <f aca="false">IF($E$19&gt;0,BN22/$E$19,"-")</f>
        <v>0.221676681096164</v>
      </c>
      <c r="BO25" s="263"/>
      <c r="BP25" s="263" t="n">
        <f aca="false">IF($E$19&gt;0,BP22/$E$19,"-")</f>
        <v>0.244397012607354</v>
      </c>
      <c r="BQ25" s="263"/>
      <c r="BR25" s="263" t="n">
        <f aca="false">IF($E$19&gt;0,BR22/$E$19,"-")</f>
        <v>0.267117344118544</v>
      </c>
      <c r="BS25" s="263"/>
      <c r="BT25" s="263" t="n">
        <f aca="false">IF($E$19&gt;0,BT22/$E$19,"-")</f>
        <v>0.290060423977883</v>
      </c>
      <c r="BU25" s="263"/>
      <c r="BV25" s="263" t="n">
        <f aca="false">IF($E$19&gt;0,BV22/$E$19,"-")</f>
        <v>0.313003503837223</v>
      </c>
      <c r="BW25" s="263"/>
      <c r="BX25" s="263" t="n">
        <f aca="false">IF($E$19&gt;0,BX22/$E$19,"-")</f>
        <v>0.335946583696562</v>
      </c>
      <c r="BY25" s="263"/>
      <c r="BZ25" s="263" t="n">
        <f aca="false">IF($E$19&gt;0,BZ22/$E$19,"-")</f>
        <v>0.358889663555901</v>
      </c>
      <c r="CA25" s="263"/>
      <c r="CB25" s="263" t="n">
        <f aca="false">IF($E$19&gt;0,CB22/$E$19,"-")</f>
        <v>0.381906992864623</v>
      </c>
      <c r="CC25" s="263"/>
      <c r="CD25" s="263" t="n">
        <f aca="false">IF($E$19&gt;0,CD22/$E$19,"-")</f>
        <v>0.401088100621892</v>
      </c>
      <c r="CE25" s="263"/>
      <c r="CF25" s="263" t="n">
        <f aca="false">IF($E$19&gt;0,CF22/$E$19,"-")</f>
        <v>0.424105429930614</v>
      </c>
      <c r="CG25" s="263"/>
      <c r="CH25" s="263" t="n">
        <f aca="false">IF($E$19&gt;0,CH22/$E$19,"-")</f>
        <v>0.447122759239336</v>
      </c>
      <c r="CI25" s="263"/>
      <c r="CJ25" s="263" t="n">
        <f aca="false">IF($E$19&gt;0,CJ22/$E$19,"-")</f>
        <v>0.470140088548058</v>
      </c>
      <c r="CK25" s="263"/>
      <c r="CL25" s="263" t="n">
        <f aca="false">IF($E$19&gt;0,CL22/$E$19,"-")</f>
        <v>0.493157417856781</v>
      </c>
      <c r="CM25" s="263"/>
      <c r="CN25" s="263" t="n">
        <f aca="false">IF($E$19&gt;0,CN22/$E$19,"-")</f>
        <v>0.512338525614049</v>
      </c>
      <c r="CO25" s="263"/>
      <c r="CP25" s="263" t="n">
        <f aca="false">IF($E$19&gt;0,CP22/$E$19,"-")</f>
        <v>0.535355854922771</v>
      </c>
      <c r="CQ25" s="263"/>
      <c r="CR25" s="263" t="n">
        <f aca="false">IF($E$19&gt;0,CR22/$E$19,"-")</f>
        <v>0.558373184231494</v>
      </c>
      <c r="CS25" s="263"/>
      <c r="CT25" s="263" t="n">
        <f aca="false">IF($E$19&gt;0,CT22/$E$19,"-")</f>
        <v>0.577490354962905</v>
      </c>
      <c r="CU25" s="263"/>
      <c r="CV25" s="263" t="n">
        <f aca="false">IF($E$19&gt;0,CV22/$E$19,"-")</f>
        <v>0.600430959840598</v>
      </c>
      <c r="CW25" s="263"/>
      <c r="CX25" s="263" t="n">
        <f aca="false">IF($E$19&gt;0,CX22/$E$19,"-")</f>
        <v>0.619548130572008</v>
      </c>
      <c r="CY25" s="263"/>
      <c r="CZ25" s="263" t="n">
        <f aca="false">IF($E$19&gt;0,CZ22/$E$19,"-")</f>
        <v>0.642488735449702</v>
      </c>
      <c r="DA25" s="263"/>
      <c r="DB25" s="263" t="n">
        <f aca="false">IF($E$19&gt;0,DB22/$E$19,"-")</f>
        <v>0.665209066960892</v>
      </c>
      <c r="DC25" s="263"/>
      <c r="DD25" s="263" t="n">
        <f aca="false">IF($E$19&gt;0,DD22/$E$19,"-")</f>
        <v>0.687929398472082</v>
      </c>
      <c r="DE25" s="263"/>
      <c r="DF25" s="263" t="n">
        <f aca="false">IF($E$19&gt;0,DF22/$E$19,"-")</f>
        <v>0.710649729983273</v>
      </c>
      <c r="DG25" s="263"/>
      <c r="DH25" s="263" t="n">
        <f aca="false">IF($E$19&gt;0,DH22/$E$19,"-")</f>
        <v>0.718223173820336</v>
      </c>
      <c r="DI25" s="263"/>
      <c r="DJ25" s="298" t="n">
        <f aca="false">IF($E$19&gt;0,DJ22/$E$19,"-")</f>
        <v>0.718223173820336</v>
      </c>
      <c r="DK25" s="298"/>
      <c r="DL25" s="263" t="n">
        <f aca="false">IF($E$19&gt;0,DL22/$E$19,"-")</f>
        <v>0.73953276579325</v>
      </c>
      <c r="DM25" s="263"/>
      <c r="DN25" s="263" t="n">
        <f aca="false">IF($E$19&gt;0,DN22/$E$19,"-")</f>
        <v>0.760842357766164</v>
      </c>
      <c r="DO25" s="263"/>
      <c r="DP25" s="263" t="n">
        <f aca="false">IF($E$19&gt;0,DP22/$E$19,"-")</f>
        <v>0.782151949739077</v>
      </c>
      <c r="DQ25" s="263"/>
      <c r="DR25" s="263" t="n">
        <f aca="false">IF($E$19&gt;0,DR22/$E$19,"-")</f>
        <v>0.803461541711991</v>
      </c>
      <c r="DS25" s="263"/>
      <c r="DT25" s="263" t="n">
        <f aca="false">IF($E$19&gt;0,DT22/$E$19,"-")</f>
        <v>0.823272885866999</v>
      </c>
      <c r="DU25" s="263"/>
      <c r="DV25" s="263" t="n">
        <f aca="false">IF($E$19&gt;0,DV22/$E$19,"-")</f>
        <v>0.836480448637003</v>
      </c>
      <c r="DW25" s="263"/>
      <c r="DX25" s="263" t="n">
        <f aca="false">IF($E$19&gt;0,DX22/$E$19,"-")</f>
        <v>0.856291792792011</v>
      </c>
      <c r="DY25" s="263"/>
      <c r="DZ25" s="263" t="n">
        <f aca="false">IF($E$19&gt;0,DZ22/$E$19,"-")</f>
        <v>0.876103136947018</v>
      </c>
      <c r="EA25" s="263"/>
      <c r="EB25" s="263" t="n">
        <f aca="false">IF($E$19&gt;0,EB22/$E$19,"-")</f>
        <v>0.894517000393996</v>
      </c>
      <c r="EC25" s="263"/>
      <c r="ED25" s="263" t="n">
        <f aca="false">IF($E$19&gt;0,ED22/$E$19,"-")</f>
        <v>0.912930863840973</v>
      </c>
      <c r="EE25" s="263"/>
      <c r="EF25" s="263" t="n">
        <f aca="false">IF($E$19&gt;0,EF22/$E$19,"-")</f>
        <v>0.931344727287951</v>
      </c>
      <c r="EG25" s="263"/>
      <c r="EH25" s="263" t="n">
        <f aca="false">IF($E$19&gt;0,EH22/$E$19,"-")</f>
        <v>0.943620636252603</v>
      </c>
      <c r="EI25" s="263"/>
      <c r="EJ25" s="263" t="n">
        <f aca="false">IF($E$19&gt;0,EJ22/$E$19,"-")</f>
        <v>0.962034499699581</v>
      </c>
      <c r="EK25" s="263"/>
      <c r="EL25" s="263" t="n">
        <f aca="false">IF($E$19&gt;0,EL22/$E$19,"-")</f>
        <v>0.980448363146558</v>
      </c>
      <c r="EM25" s="263"/>
      <c r="EN25" s="263" t="n">
        <f aca="false">IF($E$19&gt;0,EN22/$E$19,"-")</f>
        <v>0.998862226593536</v>
      </c>
      <c r="EO25" s="263"/>
      <c r="EP25" s="263" t="n">
        <f aca="false">IF($E$19&gt;0,EP22/$E$19,"-")</f>
        <v>1.0019312038347</v>
      </c>
      <c r="EQ25" s="263"/>
      <c r="ER25" s="263" t="n">
        <f aca="false">IF($E$19&gt;0,ER22/$E$19,"-")</f>
        <v>1.0019312038347</v>
      </c>
      <c r="ES25" s="263"/>
      <c r="ET25" s="263" t="n">
        <f aca="false">IF($E$19&gt;0,ET22/$E$19,"-")</f>
        <v>1.0019312038347</v>
      </c>
      <c r="EU25" s="263"/>
      <c r="EV25" s="263" t="n">
        <f aca="false">IF($E$19&gt;0,EV22/$E$19,"-")</f>
        <v>1.0019312038347</v>
      </c>
      <c r="EW25" s="263"/>
      <c r="EX25" s="264" t="n">
        <f aca="false">IF($E$19&gt;0,EX22/$E$19,"-")</f>
        <v>1.0019312038347</v>
      </c>
      <c r="EY25" s="264"/>
      <c r="EZ25" s="263" t="n">
        <f aca="false">IF($E$19&gt;0,EZ22/$E$19,"-")</f>
        <v>1.0019312038347</v>
      </c>
      <c r="FA25" s="263"/>
      <c r="FB25" s="263" t="n">
        <f aca="false">IF($E$19&gt;0,FB22/$E$19,"-")</f>
        <v>1.0019312038347</v>
      </c>
      <c r="FC25" s="263"/>
      <c r="FD25" s="263" t="n">
        <f aca="false">IF($E$19&gt;0,FD22/$E$19,"-")</f>
        <v>1.0019312038347</v>
      </c>
      <c r="FE25" s="263"/>
      <c r="FF25" s="263" t="n">
        <f aca="false">IF($E$19&gt;0,FF22/$E$19,"-")</f>
        <v>1.0019312038347</v>
      </c>
      <c r="FG25" s="263"/>
      <c r="FH25" s="263" t="n">
        <f aca="false">IF($E$19&gt;0,FH22/$E$19,"-")</f>
        <v>1.0019312038347</v>
      </c>
      <c r="FI25" s="263"/>
      <c r="FJ25" s="263" t="n">
        <f aca="false">IF($E$19&gt;0,FJ22/$E$19,"-")</f>
        <v>1.0019312038347</v>
      </c>
      <c r="FK25" s="263"/>
      <c r="FL25" s="263" t="n">
        <f aca="false">IF($E$19&gt;0,FL22/$E$19,"-")</f>
        <v>1.0019312038347</v>
      </c>
      <c r="FM25" s="263"/>
      <c r="FN25" s="263" t="n">
        <f aca="false">IF($E$19&gt;0,FN22/$E$19,"-")</f>
        <v>1.0019312038347</v>
      </c>
      <c r="FO25" s="263"/>
      <c r="FP25" s="263" t="n">
        <f aca="false">IF($E$19&gt;0,FP22/$E$19,"-")</f>
        <v>1.0019312038347</v>
      </c>
      <c r="FQ25" s="263"/>
      <c r="FR25" s="263" t="n">
        <f aca="false">IF($E$19&gt;0,FR22/$E$19,"-")</f>
        <v>1.0019312038347</v>
      </c>
      <c r="FS25" s="263"/>
      <c r="FT25" s="263" t="n">
        <f aca="false">IF($E$19&gt;0,FT22/$E$19,"-")</f>
        <v>1.0019312038347</v>
      </c>
      <c r="FU25" s="263"/>
      <c r="FV25" s="263" t="n">
        <f aca="false">IF($E$19&gt;0,FV22/$E$19,"-")</f>
        <v>1.0019312038347</v>
      </c>
      <c r="FW25" s="263"/>
      <c r="FX25" s="263" t="n">
        <f aca="false">IF($E$19&gt;0,FX22/$E$19,"-")</f>
        <v>1.0019312038347</v>
      </c>
      <c r="FY25" s="263"/>
      <c r="FZ25" s="263" t="n">
        <f aca="false">IF($E$19&gt;0,FZ22/$E$19,"-")</f>
        <v>1.0019312038347</v>
      </c>
      <c r="GA25" s="263"/>
      <c r="GB25" s="263" t="n">
        <f aca="false">IF($E$19&gt;0,GB22/$E$19,"-")</f>
        <v>1.0019312038347</v>
      </c>
      <c r="GC25" s="263"/>
      <c r="GD25" s="263" t="n">
        <f aca="false">IF($E$19&gt;0,GD22/$E$19,"-")</f>
        <v>1.0019312038347</v>
      </c>
      <c r="GE25" s="263"/>
      <c r="GF25" s="263" t="n">
        <f aca="false">IF($E$19&gt;0,GF22/$E$19,"-")</f>
        <v>1.0019312038347</v>
      </c>
      <c r="GG25" s="263"/>
      <c r="GH25" s="263" t="n">
        <f aca="false">IF($E$19&gt;0,GH22/$E$19,"-")</f>
        <v>1.0019312038347</v>
      </c>
      <c r="GI25" s="263"/>
      <c r="GJ25" s="263" t="n">
        <f aca="false">IF($E$19&gt;0,GJ22/$E$19,"-")</f>
        <v>1.0019312038347</v>
      </c>
      <c r="GK25" s="263"/>
      <c r="GL25" s="263" t="n">
        <f aca="false">IF($E$19&gt;0,GL22/$E$19,"-")</f>
        <v>1.0019312038347</v>
      </c>
      <c r="GM25" s="263"/>
      <c r="GN25" s="263" t="n">
        <f aca="false">IF($E$19&gt;0,GN22/$E$19,"-")</f>
        <v>1.0019312038347</v>
      </c>
      <c r="GO25" s="263"/>
      <c r="GP25" s="263" t="n">
        <f aca="false">IF($E$19&gt;0,GP22/$E$19,"-")</f>
        <v>1.0019312038347</v>
      </c>
      <c r="GQ25" s="263"/>
      <c r="GR25" s="263" t="n">
        <f aca="false">IF($E$19&gt;0,GR22/$E$19,"-")</f>
        <v>1.0019312038347</v>
      </c>
      <c r="GS25" s="263"/>
      <c r="GT25" s="263" t="n">
        <f aca="false">IF($E$19&gt;0,GT22/$E$19,"-")</f>
        <v>1.0019312038347</v>
      </c>
      <c r="GU25" s="263"/>
      <c r="GV25" s="263" t="n">
        <f aca="false">IF($E$19&gt;0,GV22/$E$19,"-")</f>
        <v>1.0019312038347</v>
      </c>
      <c r="GW25" s="263"/>
      <c r="GX25" s="263" t="n">
        <f aca="false">IF($E$19&gt;0,GX22/$E$19,"-")</f>
        <v>1.0019312038347</v>
      </c>
      <c r="GY25" s="263"/>
      <c r="GZ25" s="263" t="n">
        <f aca="false">IF($E$19&gt;0,GZ22/$E$19,"-")</f>
        <v>1.0019312038347</v>
      </c>
      <c r="HA25" s="263"/>
      <c r="HB25" s="263" t="n">
        <f aca="false">IF($E$19&gt;0,HB22/$E$19,"-")</f>
        <v>1.0019312038347</v>
      </c>
      <c r="HC25" s="263"/>
      <c r="HD25" s="263" t="n">
        <f aca="false">IF($E$19&gt;0,HD22/$E$19,"-")</f>
        <v>1.0019312038347</v>
      </c>
      <c r="HE25" s="263"/>
      <c r="HF25" s="263" t="n">
        <f aca="false">IF($E$19&gt;0,HF22/$E$19,"-")</f>
        <v>1.0019312038347</v>
      </c>
      <c r="HG25" s="263"/>
      <c r="HH25" s="263" t="n">
        <f aca="false">IF($E$19&gt;0,HH22/$E$19,"-")</f>
        <v>1.0019312038347</v>
      </c>
      <c r="HI25" s="263"/>
      <c r="HJ25" s="263" t="n">
        <f aca="false">IF($E$19&gt;0,HJ22/$E$19,"-")</f>
        <v>1.0019312038347</v>
      </c>
      <c r="HK25" s="263"/>
    </row>
    <row r="26" customFormat="false" ht="12.75" hidden="false" customHeight="false" outlineLevel="0" collapsed="false">
      <c r="A26" s="232"/>
      <c r="B26" s="233"/>
      <c r="C26" s="232"/>
      <c r="D26" s="234"/>
      <c r="E26" s="234"/>
      <c r="F26" s="235"/>
      <c r="G26" s="234"/>
      <c r="H26" s="234"/>
      <c r="I26" s="237"/>
      <c r="J26" s="238"/>
      <c r="K26" s="265" t="s">
        <v>166</v>
      </c>
      <c r="L26" s="266" t="n">
        <f aca="false">IF($E$19&gt;0,L24/$E$19,"-")</f>
        <v>0</v>
      </c>
      <c r="M26" s="266"/>
      <c r="N26" s="266" t="n">
        <f aca="false">IF($E$19&gt;0,N24/$E$19,"-")</f>
        <v>0</v>
      </c>
      <c r="O26" s="266"/>
      <c r="P26" s="266" t="n">
        <f aca="false">IF($E$19&gt;0,P24/$E$19,"-")</f>
        <v>0</v>
      </c>
      <c r="Q26" s="266"/>
      <c r="R26" s="266" t="n">
        <f aca="false">IF($E$19&gt;0,R24/$E$19,"-")</f>
        <v>0</v>
      </c>
      <c r="S26" s="266"/>
      <c r="T26" s="266" t="n">
        <f aca="false">IF($E$19&gt;0,T24/$E$19,"-")</f>
        <v>0</v>
      </c>
      <c r="U26" s="266"/>
      <c r="V26" s="266" t="n">
        <f aca="false">IF($E$19&gt;0,V24/$E$19,"-")</f>
        <v>0</v>
      </c>
      <c r="W26" s="266"/>
      <c r="X26" s="266" t="n">
        <f aca="false">IF($E$19&gt;0,X24/$E$19,"-")</f>
        <v>0</v>
      </c>
      <c r="Y26" s="266"/>
      <c r="Z26" s="266" t="n">
        <f aca="false">IF($E$19&gt;0,Z24/$E$19,"-")</f>
        <v>0</v>
      </c>
      <c r="AA26" s="266"/>
      <c r="AB26" s="266" t="n">
        <f aca="false">IF($E$19&gt;0,AB24/$E$19,"-")</f>
        <v>0</v>
      </c>
      <c r="AC26" s="266"/>
      <c r="AD26" s="266" t="n">
        <f aca="false">IF($E$19&gt;0,AD24/$E$19,"-")</f>
        <v>0</v>
      </c>
      <c r="AE26" s="266"/>
      <c r="AF26" s="266" t="n">
        <f aca="false">IF($E$19&gt;0,AF24/$E$19,"-")</f>
        <v>0</v>
      </c>
      <c r="AG26" s="266"/>
      <c r="AH26" s="266" t="n">
        <f aca="false">IF($E$19&gt;0,AH24/$E$19,"-")</f>
        <v>0</v>
      </c>
      <c r="AI26" s="266"/>
      <c r="AJ26" s="266" t="n">
        <f aca="false">IF($E$19&gt;0,AJ24/$E$19,"-")</f>
        <v>0</v>
      </c>
      <c r="AK26" s="266"/>
      <c r="AL26" s="266" t="n">
        <f aca="false">IF($E$19&gt;0,AL24/$E$19,"-")</f>
        <v>0</v>
      </c>
      <c r="AM26" s="266"/>
      <c r="AN26" s="266" t="n">
        <f aca="false">IF($E$19&gt;0,AN24/$E$19,"-")</f>
        <v>0</v>
      </c>
      <c r="AO26" s="266"/>
      <c r="AP26" s="266" t="n">
        <f aca="false">IF($E$19&gt;0,AP24/$E$19,"-")</f>
        <v>0</v>
      </c>
      <c r="AQ26" s="266"/>
      <c r="AR26" s="266" t="n">
        <f aca="false">IF($E$19&gt;0,AR24/$E$19,"-")</f>
        <v>0</v>
      </c>
      <c r="AS26" s="266"/>
      <c r="AT26" s="266" t="n">
        <f aca="false">IF($E$19&gt;0,AT24/$E$19,"-")</f>
        <v>0</v>
      </c>
      <c r="AU26" s="266"/>
      <c r="AV26" s="266" t="n">
        <f aca="false">IF($E$19&gt;0,AV24/$E$19,"-")</f>
        <v>0</v>
      </c>
      <c r="AW26" s="266"/>
      <c r="AX26" s="266" t="n">
        <f aca="false">IF($E$19&gt;0,AX24/$E$19,"-")</f>
        <v>0</v>
      </c>
      <c r="AY26" s="266"/>
      <c r="AZ26" s="266" t="n">
        <f aca="false">IF($E$19&gt;0,AZ24/$E$19,"-")</f>
        <v>0</v>
      </c>
      <c r="BA26" s="266"/>
      <c r="BB26" s="266" t="n">
        <f aca="false">IF($E$19&gt;0,BB24/$E$19,"-")</f>
        <v>0</v>
      </c>
      <c r="BC26" s="266"/>
      <c r="BD26" s="266" t="n">
        <f aca="false">IF($E$19&gt;0,BD24/$E$19,"-")</f>
        <v>0</v>
      </c>
      <c r="BE26" s="266"/>
      <c r="BF26" s="266" t="n">
        <f aca="false">IF($E$19&gt;0,BF24/$E$19,"-")</f>
        <v>0</v>
      </c>
      <c r="BG26" s="266"/>
      <c r="BH26" s="266" t="n">
        <f aca="false">IF($E$19&gt;0,BH24/$E$19,"-")</f>
        <v>0</v>
      </c>
      <c r="BI26" s="266"/>
      <c r="BJ26" s="266" t="n">
        <f aca="false">IF($E$19&gt;0,BJ24/$E$19,"-")</f>
        <v>0</v>
      </c>
      <c r="BK26" s="266"/>
      <c r="BL26" s="266" t="n">
        <f aca="false">IF($E$19&gt;0,BL24/$E$19,"-")</f>
        <v>0</v>
      </c>
      <c r="BM26" s="266"/>
      <c r="BN26" s="266" t="n">
        <f aca="false">IF($E$19&gt;0,BN24/$E$19,"-")</f>
        <v>0</v>
      </c>
      <c r="BO26" s="266"/>
      <c r="BP26" s="266" t="n">
        <f aca="false">IF($E$19&gt;0,BP24/$E$19,"-")</f>
        <v>0</v>
      </c>
      <c r="BQ26" s="266"/>
      <c r="BR26" s="300" t="n">
        <f aca="false">IF($E$19&gt;0,BR24/$E$19,"-")</f>
        <v>0</v>
      </c>
      <c r="BS26" s="300"/>
      <c r="BT26" s="300" t="n">
        <f aca="false">IF($E$19&gt;0,BT24/$E$19,"-")</f>
        <v>0</v>
      </c>
      <c r="BU26" s="300"/>
      <c r="BV26" s="300" t="n">
        <f aca="false">IF($E$19&gt;0,BV24/$E$19,"-")</f>
        <v>0</v>
      </c>
      <c r="BW26" s="300"/>
      <c r="BX26" s="300" t="n">
        <f aca="false">IF($E$19&gt;0,BX24/$E$19,"-")</f>
        <v>0</v>
      </c>
      <c r="BY26" s="300"/>
      <c r="BZ26" s="300" t="n">
        <f aca="false">IF($E$19&gt;0,BZ24/$E$19,"-")</f>
        <v>0</v>
      </c>
      <c r="CA26" s="300"/>
      <c r="CB26" s="300" t="n">
        <f aca="false">IF($E$19&gt;0,CB24/$E$19,"-")</f>
        <v>0</v>
      </c>
      <c r="CC26" s="300"/>
      <c r="CD26" s="300" t="n">
        <f aca="false">IF($E$19&gt;0,CD24/$E$19,"-")</f>
        <v>0</v>
      </c>
      <c r="CE26" s="300"/>
      <c r="CF26" s="300" t="n">
        <f aca="false">IF($E$19&gt;0,CF24/$E$19,"-")</f>
        <v>0</v>
      </c>
      <c r="CG26" s="300"/>
      <c r="CH26" s="300" t="n">
        <f aca="false">IF($E$19&gt;0,CH24/$E$19,"-")</f>
        <v>0</v>
      </c>
      <c r="CI26" s="300"/>
      <c r="CJ26" s="300" t="n">
        <f aca="false">IF($E$19&gt;0,CJ24/$E$19,"-")</f>
        <v>0</v>
      </c>
      <c r="CK26" s="300"/>
      <c r="CL26" s="300" t="n">
        <f aca="false">IF($E$19&gt;0,CL24/$E$19,"-")</f>
        <v>0</v>
      </c>
      <c r="CM26" s="300"/>
      <c r="CN26" s="300" t="n">
        <f aca="false">IF($E$19&gt;0,CN24/$E$19,"-")</f>
        <v>0</v>
      </c>
      <c r="CO26" s="300"/>
      <c r="CP26" s="300" t="n">
        <f aca="false">IF($E$19&gt;0,CP24/$E$19,"-")</f>
        <v>0</v>
      </c>
      <c r="CQ26" s="300"/>
      <c r="CR26" s="300" t="n">
        <f aca="false">IF($E$19&gt;0,CR24/$E$19,"-")</f>
        <v>0</v>
      </c>
      <c r="CS26" s="300"/>
      <c r="CT26" s="300" t="n">
        <f aca="false">IF($E$19&gt;0,CT24/$E$19,"-")</f>
        <v>0</v>
      </c>
      <c r="CU26" s="300"/>
      <c r="CV26" s="300" t="n">
        <f aca="false">IF($E$19&gt;0,CV24/$E$19,"-")</f>
        <v>0</v>
      </c>
      <c r="CW26" s="300"/>
      <c r="CX26" s="300" t="n">
        <f aca="false">IF($E$19&gt;0,CX24/$E$19,"-")</f>
        <v>0</v>
      </c>
      <c r="CY26" s="300"/>
      <c r="CZ26" s="300" t="n">
        <f aca="false">IF($E$19&gt;0,CZ24/$E$19,"-")</f>
        <v>0</v>
      </c>
      <c r="DA26" s="300"/>
      <c r="DB26" s="300" t="n">
        <f aca="false">IF($E$19&gt;0,DB24/$E$19,"-")</f>
        <v>0</v>
      </c>
      <c r="DC26" s="300"/>
      <c r="DD26" s="300" t="n">
        <f aca="false">IF($E$19&gt;0,DD24/$E$19,"-")</f>
        <v>0</v>
      </c>
      <c r="DE26" s="300"/>
      <c r="DF26" s="300" t="n">
        <f aca="false">IF($E$19&gt;0,DF24/$E$19,"-")</f>
        <v>0</v>
      </c>
      <c r="DG26" s="300"/>
      <c r="DH26" s="300" t="n">
        <f aca="false">IF($E$19&gt;0,DH24/$E$19,"-")</f>
        <v>0</v>
      </c>
      <c r="DI26" s="300"/>
      <c r="DJ26" s="301" t="n">
        <f aca="false">IF($E$19&gt;0,DJ24/$E$19,"-")</f>
        <v>0</v>
      </c>
      <c r="DK26" s="301"/>
      <c r="DL26" s="300" t="n">
        <f aca="false">IF($E$19&gt;0,DL24/$E$19,"-")</f>
        <v>0</v>
      </c>
      <c r="DM26" s="300"/>
      <c r="DN26" s="300" t="n">
        <f aca="false">IF($E$19&gt;0,DN24/$E$19,"-")</f>
        <v>0</v>
      </c>
      <c r="DO26" s="300"/>
      <c r="DP26" s="300" t="n">
        <f aca="false">IF($E$19&gt;0,DP24/$E$19,"-")</f>
        <v>0</v>
      </c>
      <c r="DQ26" s="300"/>
      <c r="DR26" s="300" t="n">
        <f aca="false">IF($E$19&gt;0,DR24/$E$19,"-")</f>
        <v>0</v>
      </c>
      <c r="DS26" s="300"/>
      <c r="DT26" s="300" t="n">
        <f aca="false">IF($E$19&gt;0,DT24/$E$19,"-")</f>
        <v>0</v>
      </c>
      <c r="DU26" s="300"/>
      <c r="DV26" s="300" t="n">
        <f aca="false">IF($E$19&gt;0,DV24/$E$19,"-")</f>
        <v>0</v>
      </c>
      <c r="DW26" s="300"/>
      <c r="DX26" s="300" t="n">
        <f aca="false">IF($E$19&gt;0,DX24/$E$19,"-")</f>
        <v>0</v>
      </c>
      <c r="DY26" s="300"/>
      <c r="DZ26" s="300" t="n">
        <f aca="false">IF($E$19&gt;0,DZ24/$E$19,"-")</f>
        <v>0</v>
      </c>
      <c r="EA26" s="300"/>
      <c r="EB26" s="300" t="n">
        <f aca="false">IF($E$19&gt;0,EB24/$E$19,"-")</f>
        <v>0</v>
      </c>
      <c r="EC26" s="300"/>
      <c r="ED26" s="300" t="n">
        <f aca="false">IF($E$19&gt;0,ED24/$E$19,"-")</f>
        <v>0</v>
      </c>
      <c r="EE26" s="300"/>
      <c r="EF26" s="300" t="n">
        <f aca="false">IF($E$19&gt;0,EF24/$E$19,"-")</f>
        <v>0</v>
      </c>
      <c r="EG26" s="300"/>
      <c r="EH26" s="300" t="n">
        <f aca="false">IF($E$19&gt;0,EH24/$E$19,"-")</f>
        <v>0</v>
      </c>
      <c r="EI26" s="300"/>
      <c r="EJ26" s="300" t="n">
        <f aca="false">IF($E$19&gt;0,EJ24/$E$19,"-")</f>
        <v>0</v>
      </c>
      <c r="EK26" s="300"/>
      <c r="EL26" s="300" t="n">
        <f aca="false">IF($E$19&gt;0,EL24/$E$19,"-")</f>
        <v>0</v>
      </c>
      <c r="EM26" s="300"/>
      <c r="EN26" s="300" t="n">
        <f aca="false">IF($E$19&gt;0,EN24/$E$19,"-")</f>
        <v>0</v>
      </c>
      <c r="EO26" s="300"/>
      <c r="EP26" s="300" t="n">
        <f aca="false">IF($E$19&gt;0,EP24/$E$19,"-")</f>
        <v>0</v>
      </c>
      <c r="EQ26" s="300"/>
      <c r="ER26" s="300" t="n">
        <f aca="false">IF($E$19&gt;0,ER24/$E$19,"-")</f>
        <v>0</v>
      </c>
      <c r="ES26" s="300"/>
      <c r="ET26" s="300" t="n">
        <f aca="false">IF($E$19&gt;0,ET24/$E$19,"-")</f>
        <v>0</v>
      </c>
      <c r="EU26" s="300"/>
      <c r="EV26" s="300" t="n">
        <f aca="false">IF($E$19&gt;0,EV24/$E$19,"-")</f>
        <v>0</v>
      </c>
      <c r="EW26" s="300"/>
      <c r="EX26" s="302" t="n">
        <f aca="false">IF($E$19&gt;0,EX24/$E$19,"-")</f>
        <v>0</v>
      </c>
      <c r="EY26" s="302"/>
      <c r="EZ26" s="300" t="n">
        <f aca="false">IF($E$19&gt;0,EZ24/$E$19,"-")</f>
        <v>0</v>
      </c>
      <c r="FA26" s="300"/>
      <c r="FB26" s="300" t="n">
        <f aca="false">IF($E$19&gt;0,FB24/$E$19,"-")</f>
        <v>0</v>
      </c>
      <c r="FC26" s="300"/>
      <c r="FD26" s="300" t="n">
        <f aca="false">IF($E$19&gt;0,FD24/$E$19,"-")</f>
        <v>0</v>
      </c>
      <c r="FE26" s="300"/>
      <c r="FF26" s="300" t="n">
        <f aca="false">IF($E$19&gt;0,FF24/$E$19,"-")</f>
        <v>0</v>
      </c>
      <c r="FG26" s="300"/>
      <c r="FH26" s="300" t="n">
        <f aca="false">IF($E$19&gt;0,FH24/$E$19,"-")</f>
        <v>0</v>
      </c>
      <c r="FI26" s="300"/>
      <c r="FJ26" s="300" t="n">
        <f aca="false">IF($E$19&gt;0,FJ24/$E$19,"-")</f>
        <v>0</v>
      </c>
      <c r="FK26" s="300"/>
      <c r="FL26" s="300" t="n">
        <f aca="false">IF($E$19&gt;0,FL24/$E$19,"-")</f>
        <v>0</v>
      </c>
      <c r="FM26" s="300"/>
      <c r="FN26" s="300" t="n">
        <f aca="false">IF($E$19&gt;0,FN24/$E$19,"-")</f>
        <v>0</v>
      </c>
      <c r="FO26" s="300"/>
      <c r="FP26" s="300" t="n">
        <f aca="false">IF($E$19&gt;0,FP24/$E$19,"-")</f>
        <v>0</v>
      </c>
      <c r="FQ26" s="300"/>
      <c r="FR26" s="300" t="n">
        <f aca="false">IF($E$19&gt;0,FR24/$E$19,"-")</f>
        <v>0</v>
      </c>
      <c r="FS26" s="300"/>
      <c r="FT26" s="300" t="n">
        <f aca="false">IF($E$19&gt;0,FT24/$E$19,"-")</f>
        <v>0</v>
      </c>
      <c r="FU26" s="300"/>
      <c r="FV26" s="300" t="n">
        <f aca="false">IF($E$19&gt;0,FV24/$E$19,"-")</f>
        <v>0</v>
      </c>
      <c r="FW26" s="300"/>
      <c r="FX26" s="300" t="n">
        <f aca="false">IF($E$19&gt;0,FX24/$E$19,"-")</f>
        <v>0</v>
      </c>
      <c r="FY26" s="300"/>
      <c r="FZ26" s="300" t="n">
        <f aca="false">IF($E$19&gt;0,FZ24/$E$19,"-")</f>
        <v>0</v>
      </c>
      <c r="GA26" s="300"/>
      <c r="GB26" s="300" t="n">
        <f aca="false">IF($E$19&gt;0,GB24/$E$19,"-")</f>
        <v>0</v>
      </c>
      <c r="GC26" s="300"/>
      <c r="GD26" s="300" t="n">
        <f aca="false">IF($E$19&gt;0,GD24/$E$19,"-")</f>
        <v>0</v>
      </c>
      <c r="GE26" s="300"/>
      <c r="GF26" s="300" t="n">
        <f aca="false">IF($E$19&gt;0,GF24/$E$19,"-")</f>
        <v>0</v>
      </c>
      <c r="GG26" s="300"/>
      <c r="GH26" s="300" t="n">
        <f aca="false">IF($E$19&gt;0,GH24/$E$19,"-")</f>
        <v>0</v>
      </c>
      <c r="GI26" s="300"/>
      <c r="GJ26" s="300" t="n">
        <f aca="false">IF($E$19&gt;0,GJ24/$E$19,"-")</f>
        <v>0</v>
      </c>
      <c r="GK26" s="300"/>
      <c r="GL26" s="300" t="n">
        <f aca="false">IF($E$19&gt;0,GL24/$E$19,"-")</f>
        <v>0</v>
      </c>
      <c r="GM26" s="300"/>
      <c r="GN26" s="300" t="n">
        <f aca="false">IF($E$19&gt;0,GN24/$E$19,"-")</f>
        <v>0</v>
      </c>
      <c r="GO26" s="300"/>
      <c r="GP26" s="300" t="n">
        <f aca="false">IF($E$19&gt;0,GP24/$E$19,"-")</f>
        <v>0</v>
      </c>
      <c r="GQ26" s="300"/>
      <c r="GR26" s="300" t="n">
        <f aca="false">IF($E$19&gt;0,GR24/$E$19,"-")</f>
        <v>0</v>
      </c>
      <c r="GS26" s="300"/>
      <c r="GT26" s="300" t="n">
        <f aca="false">IF($E$19&gt;0,GT24/$E$19,"-")</f>
        <v>0</v>
      </c>
      <c r="GU26" s="300"/>
      <c r="GV26" s="300" t="n">
        <f aca="false">IF($E$19&gt;0,GV24/$E$19,"-")</f>
        <v>0</v>
      </c>
      <c r="GW26" s="300"/>
      <c r="GX26" s="300" t="n">
        <f aca="false">IF($E$19&gt;0,GX24/$E$19,"-")</f>
        <v>0</v>
      </c>
      <c r="GY26" s="300"/>
      <c r="GZ26" s="300" t="n">
        <f aca="false">IF($E$19&gt;0,GZ24/$E$19,"-")</f>
        <v>0</v>
      </c>
      <c r="HA26" s="300"/>
      <c r="HB26" s="300" t="n">
        <f aca="false">IF($E$19&gt;0,HB24/$E$19,"-")</f>
        <v>0</v>
      </c>
      <c r="HC26" s="300"/>
      <c r="HD26" s="300" t="n">
        <f aca="false">IF($E$19&gt;0,HD24/$E$19,"-")</f>
        <v>0</v>
      </c>
      <c r="HE26" s="300"/>
      <c r="HF26" s="300" t="n">
        <f aca="false">IF($E$19&gt;0,HF24/$E$19,"-")</f>
        <v>0</v>
      </c>
      <c r="HG26" s="300"/>
      <c r="HH26" s="300" t="n">
        <f aca="false">IF($E$19&gt;0,HH24/$E$19,"-")</f>
        <v>0</v>
      </c>
      <c r="HI26" s="300"/>
      <c r="HJ26" s="300" t="n">
        <f aca="false">IF($E$19&gt;0,HJ24/$E$19,"-")</f>
        <v>0</v>
      </c>
      <c r="HK26" s="300"/>
    </row>
    <row r="27" s="243" customFormat="true" ht="13.8" hidden="false" customHeight="false" outlineLevel="0" collapsed="false">
      <c r="A27" s="268"/>
      <c r="B27" s="269"/>
      <c r="C27" s="269"/>
      <c r="D27" s="270"/>
      <c r="E27" s="271"/>
      <c r="F27" s="272"/>
      <c r="G27" s="273"/>
      <c r="H27" s="269"/>
      <c r="I27" s="269"/>
      <c r="J27" s="269"/>
      <c r="K27" s="269"/>
      <c r="L27" s="274"/>
      <c r="M27" s="274"/>
      <c r="N27" s="274"/>
      <c r="O27" s="274"/>
      <c r="P27" s="274"/>
      <c r="Q27" s="274"/>
      <c r="R27" s="275"/>
      <c r="S27" s="275"/>
      <c r="T27" s="276"/>
      <c r="U27" s="276"/>
      <c r="V27" s="274"/>
      <c r="W27" s="274"/>
      <c r="X27" s="274"/>
      <c r="Y27" s="274"/>
      <c r="Z27" s="275"/>
      <c r="AA27" s="275"/>
      <c r="AB27" s="276"/>
      <c r="AC27" s="276"/>
      <c r="AD27" s="274"/>
      <c r="AE27" s="274"/>
      <c r="AF27" s="274"/>
      <c r="AG27" s="274"/>
      <c r="AH27" s="275"/>
      <c r="AI27" s="275"/>
      <c r="AJ27" s="276"/>
      <c r="AK27" s="276"/>
      <c r="AL27" s="274"/>
      <c r="AM27" s="274"/>
      <c r="AN27" s="274"/>
      <c r="AO27" s="274"/>
      <c r="AP27" s="275"/>
      <c r="AQ27" s="275"/>
      <c r="AR27" s="276"/>
      <c r="AS27" s="276"/>
      <c r="AT27" s="277"/>
      <c r="AU27" s="277"/>
      <c r="AV27" s="277"/>
      <c r="AW27" s="277"/>
      <c r="AX27" s="277"/>
      <c r="AY27" s="278"/>
      <c r="AZ27" s="279"/>
      <c r="BA27" s="277"/>
      <c r="BB27" s="277"/>
      <c r="BC27" s="277"/>
      <c r="BD27" s="277"/>
      <c r="BE27" s="277"/>
      <c r="BF27" s="277"/>
      <c r="BG27" s="278"/>
      <c r="BH27" s="279"/>
      <c r="BI27" s="277"/>
      <c r="BJ27" s="277"/>
      <c r="BK27" s="277"/>
      <c r="BL27" s="277"/>
      <c r="BM27" s="277"/>
      <c r="BN27" s="277"/>
      <c r="BO27" s="278"/>
      <c r="BP27" s="279"/>
      <c r="BQ27" s="277"/>
      <c r="BR27" s="277"/>
      <c r="BS27" s="277"/>
      <c r="BT27" s="277"/>
      <c r="BU27" s="277"/>
      <c r="BV27" s="277"/>
      <c r="BW27" s="278"/>
      <c r="BX27" s="279"/>
      <c r="BY27" s="277"/>
      <c r="BZ27" s="277"/>
      <c r="CA27" s="277"/>
      <c r="CB27" s="277"/>
      <c r="CC27" s="277"/>
      <c r="CD27" s="275"/>
      <c r="CE27" s="275"/>
      <c r="CF27" s="276"/>
      <c r="CG27" s="276"/>
      <c r="CH27" s="274"/>
      <c r="CI27" s="274"/>
      <c r="CJ27" s="274"/>
      <c r="CK27" s="274"/>
      <c r="CL27" s="275"/>
      <c r="CM27" s="275"/>
      <c r="CN27" s="276"/>
      <c r="CO27" s="276"/>
      <c r="CP27" s="280"/>
      <c r="CQ27" s="280"/>
      <c r="CR27" s="280"/>
      <c r="CS27" s="280"/>
      <c r="CT27" s="281"/>
      <c r="CU27" s="282"/>
      <c r="CV27" s="283"/>
      <c r="CW27" s="281"/>
      <c r="CX27" s="281"/>
      <c r="CY27" s="281"/>
      <c r="CZ27" s="281"/>
      <c r="DA27" s="281"/>
      <c r="DB27" s="281"/>
      <c r="DC27" s="282"/>
      <c r="DD27" s="283"/>
      <c r="DE27" s="281"/>
      <c r="DF27" s="281"/>
      <c r="DG27" s="281"/>
      <c r="DH27" s="281"/>
      <c r="DI27" s="281"/>
      <c r="DJ27" s="284"/>
      <c r="DK27" s="285"/>
      <c r="DL27" s="283"/>
      <c r="DM27" s="281"/>
      <c r="DN27" s="281"/>
      <c r="DO27" s="281"/>
      <c r="DP27" s="281"/>
      <c r="DQ27" s="281"/>
      <c r="DR27" s="281"/>
      <c r="DS27" s="282"/>
      <c r="DT27" s="283"/>
      <c r="DU27" s="281"/>
      <c r="DV27" s="281"/>
      <c r="DW27" s="281"/>
      <c r="DX27" s="281"/>
      <c r="DY27" s="281"/>
      <c r="DZ27" s="281"/>
      <c r="EA27" s="282"/>
      <c r="EB27" s="283"/>
      <c r="EC27" s="281"/>
      <c r="ED27" s="281"/>
      <c r="EE27" s="281"/>
      <c r="EF27" s="281"/>
      <c r="EG27" s="281"/>
      <c r="EH27" s="281"/>
      <c r="EI27" s="282"/>
      <c r="EJ27" s="283"/>
      <c r="EK27" s="281"/>
      <c r="EL27" s="281"/>
      <c r="EM27" s="281"/>
      <c r="EN27" s="281"/>
      <c r="EO27" s="281"/>
      <c r="EP27" s="281"/>
      <c r="EQ27" s="282"/>
      <c r="ER27" s="283"/>
      <c r="ES27" s="281"/>
      <c r="ET27" s="281"/>
      <c r="EU27" s="281"/>
      <c r="EV27" s="281"/>
      <c r="EW27" s="281"/>
      <c r="EX27" s="286"/>
      <c r="EY27" s="287"/>
      <c r="EZ27" s="283"/>
      <c r="FA27" s="281"/>
      <c r="FB27" s="281"/>
      <c r="FC27" s="281"/>
      <c r="FD27" s="281"/>
      <c r="FE27" s="281"/>
      <c r="FF27" s="281"/>
      <c r="FG27" s="282"/>
      <c r="FH27" s="283"/>
      <c r="FI27" s="281"/>
      <c r="FJ27" s="281"/>
      <c r="FK27" s="281"/>
      <c r="FL27" s="281"/>
      <c r="FM27" s="281"/>
      <c r="FN27" s="281"/>
      <c r="FO27" s="282"/>
      <c r="FP27" s="283"/>
      <c r="FQ27" s="281"/>
      <c r="FR27" s="281"/>
      <c r="FS27" s="281"/>
      <c r="FT27" s="281"/>
      <c r="FU27" s="281"/>
      <c r="FV27" s="281"/>
      <c r="FW27" s="282"/>
      <c r="FX27" s="283"/>
      <c r="FY27" s="281"/>
      <c r="FZ27" s="281"/>
      <c r="GA27" s="281"/>
      <c r="GB27" s="281"/>
      <c r="GC27" s="281"/>
      <c r="GD27" s="281"/>
      <c r="GE27" s="282"/>
      <c r="GF27" s="283"/>
      <c r="GG27" s="281"/>
      <c r="GH27" s="281"/>
      <c r="GI27" s="281"/>
      <c r="GJ27" s="281"/>
      <c r="GK27" s="281"/>
      <c r="GL27" s="281"/>
      <c r="GM27" s="282"/>
      <c r="GN27" s="283"/>
      <c r="GO27" s="281"/>
      <c r="GP27" s="281"/>
      <c r="GQ27" s="281"/>
      <c r="GR27" s="281"/>
      <c r="GS27" s="281"/>
      <c r="GT27" s="281"/>
      <c r="GU27" s="282"/>
      <c r="GV27" s="281"/>
      <c r="GW27" s="282"/>
      <c r="GX27" s="281"/>
      <c r="GY27" s="282"/>
      <c r="GZ27" s="281"/>
      <c r="HA27" s="282"/>
      <c r="HB27" s="281"/>
      <c r="HC27" s="282"/>
      <c r="HD27" s="281"/>
      <c r="HE27" s="282"/>
      <c r="HF27" s="281"/>
      <c r="HG27" s="282"/>
      <c r="HH27" s="281"/>
      <c r="HI27" s="282"/>
      <c r="HJ27" s="281"/>
      <c r="HK27" s="282"/>
    </row>
    <row r="28" customFormat="false" ht="12.75" hidden="false" customHeight="false" outlineLevel="0" collapsed="false">
      <c r="A28" s="203"/>
      <c r="B28" s="204"/>
      <c r="C28" s="203"/>
      <c r="D28" s="303"/>
      <c r="E28" s="303"/>
      <c r="F28" s="303"/>
      <c r="G28" s="203"/>
    </row>
    <row r="29" customFormat="false" ht="12.75" hidden="false" customHeight="true" outlineLevel="0" collapsed="false">
      <c r="A29" s="304" t="s">
        <v>36</v>
      </c>
      <c r="B29" s="233" t="str">
        <f aca="false">VLOOKUP(A29,PLANEJAMENTO!$B$11:$C$96,2,FALSE())</f>
        <v>ESCAVAÇÃO, CARGA, TRANSPORTE, DESCARGA E ESPALHAMENTO DE MATERIAL DE 3ª CATEGORIA - DMT ATÉ 2000M</v>
      </c>
      <c r="C29" s="232" t="str">
        <f aca="false">VLOOKUP(A29,PLANEJAMENTO!$B$11:$D$96,3,FALSE())</f>
        <v>M3</v>
      </c>
      <c r="D29" s="234" t="n">
        <f aca="false">VLOOKUP(A29,PLANEJAMENTO!$B$11:$E$96,4,FALSE())+PLANEJAMENTO!E17</f>
        <v>981153.5</v>
      </c>
      <c r="E29" s="234" t="n">
        <f aca="false">D29</f>
        <v>981153.5</v>
      </c>
      <c r="F29" s="235" t="n">
        <f aca="false">PRODUÇÕES!D20</f>
        <v>144.918260869565</v>
      </c>
      <c r="G29" s="234" t="n">
        <f aca="false">F29*8</f>
        <v>1159.34608695652</v>
      </c>
      <c r="H29" s="234"/>
      <c r="I29" s="237"/>
      <c r="J29" s="238"/>
      <c r="K29" s="305" t="s">
        <v>159</v>
      </c>
      <c r="L29" s="240"/>
      <c r="M29" s="240"/>
      <c r="N29" s="240"/>
      <c r="O29" s="240"/>
      <c r="P29" s="240"/>
      <c r="Q29" s="240"/>
      <c r="R29" s="240"/>
      <c r="S29" s="240"/>
      <c r="T29" s="240"/>
      <c r="U29" s="240"/>
      <c r="V29" s="240"/>
      <c r="W29" s="240"/>
      <c r="X29" s="240"/>
      <c r="Y29" s="240"/>
      <c r="Z29" s="240"/>
      <c r="AA29" s="240"/>
      <c r="AB29" s="240"/>
      <c r="AC29" s="240"/>
      <c r="AD29" s="240"/>
      <c r="AE29" s="240"/>
      <c r="AF29" s="240"/>
      <c r="AG29" s="240"/>
      <c r="AH29" s="240"/>
      <c r="AI29" s="240"/>
      <c r="AJ29" s="240"/>
      <c r="AK29" s="240"/>
      <c r="AL29" s="240"/>
      <c r="AM29" s="240"/>
      <c r="AN29" s="240"/>
      <c r="AO29" s="240"/>
      <c r="AP29" s="240"/>
      <c r="AQ29" s="240"/>
      <c r="AR29" s="240"/>
      <c r="AS29" s="240"/>
      <c r="AT29" s="306" t="n">
        <v>6</v>
      </c>
      <c r="AU29" s="306"/>
      <c r="AV29" s="306" t="n">
        <v>6</v>
      </c>
      <c r="AW29" s="306"/>
      <c r="AX29" s="306" t="n">
        <v>6</v>
      </c>
      <c r="AY29" s="306"/>
      <c r="AZ29" s="306" t="n">
        <v>6</v>
      </c>
      <c r="BA29" s="306"/>
      <c r="BB29" s="306" t="n">
        <v>3</v>
      </c>
      <c r="BC29" s="306"/>
      <c r="BD29" s="306" t="n">
        <v>6</v>
      </c>
      <c r="BE29" s="306"/>
      <c r="BF29" s="306" t="n">
        <v>6</v>
      </c>
      <c r="BG29" s="306"/>
      <c r="BH29" s="306" t="n">
        <v>6</v>
      </c>
      <c r="BI29" s="306"/>
      <c r="BJ29" s="306" t="n">
        <v>6</v>
      </c>
      <c r="BK29" s="306"/>
      <c r="BL29" s="306" t="n">
        <v>6</v>
      </c>
      <c r="BM29" s="306"/>
      <c r="BN29" s="306" t="n">
        <v>6</v>
      </c>
      <c r="BO29" s="306"/>
      <c r="BP29" s="306" t="n">
        <v>6</v>
      </c>
      <c r="BQ29" s="306"/>
      <c r="BR29" s="306" t="n">
        <v>6</v>
      </c>
      <c r="BS29" s="306"/>
      <c r="BT29" s="306" t="n">
        <v>6</v>
      </c>
      <c r="BU29" s="306"/>
      <c r="BV29" s="306" t="n">
        <v>6</v>
      </c>
      <c r="BW29" s="306"/>
      <c r="BX29" s="306" t="n">
        <v>6</v>
      </c>
      <c r="BY29" s="306"/>
      <c r="BZ29" s="306" t="n">
        <v>6</v>
      </c>
      <c r="CA29" s="306"/>
      <c r="CB29" s="306" t="n">
        <v>6</v>
      </c>
      <c r="CC29" s="306"/>
      <c r="CD29" s="306" t="n">
        <v>5</v>
      </c>
      <c r="CE29" s="306"/>
      <c r="CF29" s="306" t="n">
        <v>6</v>
      </c>
      <c r="CG29" s="306"/>
      <c r="CH29" s="306" t="n">
        <v>6</v>
      </c>
      <c r="CI29" s="306"/>
      <c r="CJ29" s="306" t="n">
        <v>6</v>
      </c>
      <c r="CK29" s="306"/>
      <c r="CL29" s="306" t="n">
        <v>6</v>
      </c>
      <c r="CM29" s="306"/>
      <c r="CN29" s="306" t="n">
        <v>5</v>
      </c>
      <c r="CO29" s="306"/>
      <c r="CP29" s="306" t="n">
        <v>6</v>
      </c>
      <c r="CQ29" s="306"/>
      <c r="CR29" s="306" t="n">
        <v>6</v>
      </c>
      <c r="CS29" s="306"/>
      <c r="CT29" s="306" t="n">
        <v>5</v>
      </c>
      <c r="CU29" s="306"/>
      <c r="CV29" s="306" t="n">
        <v>6</v>
      </c>
      <c r="CW29" s="306"/>
      <c r="CX29" s="306" t="n">
        <v>5</v>
      </c>
      <c r="CY29" s="306"/>
      <c r="CZ29" s="306" t="n">
        <v>6</v>
      </c>
      <c r="DA29" s="306"/>
      <c r="DB29" s="306" t="n">
        <v>6</v>
      </c>
      <c r="DC29" s="306"/>
      <c r="DD29" s="306" t="n">
        <v>6</v>
      </c>
      <c r="DE29" s="306"/>
      <c r="DF29" s="306" t="n">
        <v>6</v>
      </c>
      <c r="DG29" s="306"/>
      <c r="DH29" s="306" t="n">
        <v>2</v>
      </c>
      <c r="DI29" s="306"/>
      <c r="DJ29" s="307"/>
      <c r="DK29" s="307"/>
      <c r="DL29" s="307" t="n">
        <v>6</v>
      </c>
      <c r="DM29" s="307"/>
      <c r="DN29" s="307" t="n">
        <v>6</v>
      </c>
      <c r="DO29" s="307"/>
      <c r="DP29" s="307" t="n">
        <v>6</v>
      </c>
      <c r="DQ29" s="307"/>
      <c r="DR29" s="307" t="n">
        <v>6</v>
      </c>
      <c r="DS29" s="307"/>
      <c r="DT29" s="307" t="n">
        <v>6</v>
      </c>
      <c r="DU29" s="307"/>
      <c r="DV29" s="307" t="n">
        <v>4</v>
      </c>
      <c r="DW29" s="307"/>
      <c r="DX29" s="307" t="n">
        <v>6</v>
      </c>
      <c r="DY29" s="307"/>
      <c r="DZ29" s="307" t="n">
        <v>6</v>
      </c>
      <c r="EA29" s="307"/>
      <c r="EB29" s="307" t="n">
        <v>6</v>
      </c>
      <c r="EC29" s="307"/>
      <c r="ED29" s="307" t="n">
        <v>6</v>
      </c>
      <c r="EE29" s="307"/>
      <c r="EF29" s="307" t="n">
        <v>6</v>
      </c>
      <c r="EG29" s="307"/>
      <c r="EH29" s="307" t="n">
        <v>4</v>
      </c>
      <c r="EI29" s="307"/>
      <c r="EJ29" s="307" t="n">
        <v>6</v>
      </c>
      <c r="EK29" s="307"/>
      <c r="EL29" s="307" t="n">
        <v>6</v>
      </c>
      <c r="EM29" s="307"/>
      <c r="EN29" s="307" t="n">
        <v>6</v>
      </c>
      <c r="EO29" s="307"/>
      <c r="EP29" s="307" t="n">
        <v>2</v>
      </c>
      <c r="EQ29" s="307"/>
      <c r="ER29" s="308"/>
      <c r="ES29" s="308"/>
      <c r="ET29" s="308"/>
      <c r="EU29" s="308"/>
      <c r="EV29" s="308"/>
      <c r="EW29" s="308"/>
      <c r="EX29" s="309"/>
      <c r="EY29" s="309"/>
      <c r="EZ29" s="308"/>
      <c r="FA29" s="308"/>
      <c r="FB29" s="308"/>
      <c r="FC29" s="308"/>
      <c r="FD29" s="308"/>
      <c r="FE29" s="308"/>
      <c r="FF29" s="308"/>
      <c r="FG29" s="308"/>
      <c r="FH29" s="308"/>
      <c r="FI29" s="308"/>
      <c r="FJ29" s="308"/>
      <c r="FK29" s="308"/>
      <c r="FL29" s="308"/>
      <c r="FM29" s="308"/>
      <c r="FN29" s="308"/>
      <c r="FO29" s="308"/>
      <c r="FP29" s="308"/>
      <c r="FQ29" s="308"/>
      <c r="FR29" s="308"/>
      <c r="FS29" s="308"/>
      <c r="FT29" s="308"/>
      <c r="FU29" s="308"/>
      <c r="FV29" s="308"/>
      <c r="FW29" s="308"/>
      <c r="FX29" s="308"/>
      <c r="FY29" s="308"/>
      <c r="FZ29" s="308"/>
      <c r="GA29" s="308"/>
      <c r="GB29" s="308"/>
      <c r="GC29" s="308"/>
      <c r="GD29" s="308"/>
      <c r="GE29" s="308"/>
      <c r="GF29" s="308"/>
      <c r="GG29" s="308"/>
      <c r="GH29" s="308"/>
      <c r="GI29" s="308"/>
      <c r="GJ29" s="308"/>
      <c r="GK29" s="308"/>
      <c r="GL29" s="308"/>
      <c r="GM29" s="308"/>
      <c r="GN29" s="308"/>
      <c r="GO29" s="308"/>
      <c r="GP29" s="308"/>
      <c r="GQ29" s="308"/>
      <c r="GR29" s="308"/>
      <c r="GS29" s="308"/>
      <c r="GT29" s="308"/>
      <c r="GU29" s="308"/>
      <c r="GV29" s="308"/>
      <c r="GW29" s="308"/>
      <c r="GX29" s="308"/>
      <c r="GY29" s="308"/>
      <c r="GZ29" s="308"/>
      <c r="HA29" s="308"/>
      <c r="HB29" s="308"/>
      <c r="HC29" s="308"/>
      <c r="HD29" s="308"/>
      <c r="HE29" s="308"/>
      <c r="HF29" s="308"/>
      <c r="HG29" s="308"/>
      <c r="HH29" s="308"/>
      <c r="HI29" s="308"/>
      <c r="HJ29" s="308"/>
      <c r="HK29" s="308"/>
    </row>
    <row r="30" customFormat="false" ht="12.75" hidden="false" customHeight="false" outlineLevel="0" collapsed="false">
      <c r="A30" s="304"/>
      <c r="B30" s="233"/>
      <c r="C30" s="232"/>
      <c r="D30" s="234"/>
      <c r="E30" s="234"/>
      <c r="F30" s="235"/>
      <c r="G30" s="234"/>
      <c r="H30" s="234"/>
      <c r="I30" s="237"/>
      <c r="J30" s="238"/>
      <c r="K30" s="244" t="s">
        <v>160</v>
      </c>
      <c r="L30" s="245"/>
      <c r="M30" s="245"/>
      <c r="N30" s="245"/>
      <c r="O30" s="245"/>
      <c r="P30" s="245"/>
      <c r="Q30" s="245"/>
      <c r="R30" s="245"/>
      <c r="S30" s="245"/>
      <c r="T30" s="245"/>
      <c r="U30" s="245"/>
      <c r="V30" s="245"/>
      <c r="W30" s="245"/>
      <c r="X30" s="245"/>
      <c r="Y30" s="245"/>
      <c r="Z30" s="245"/>
      <c r="AA30" s="245"/>
      <c r="AB30" s="245"/>
      <c r="AC30" s="245"/>
      <c r="AD30" s="245"/>
      <c r="AE30" s="245"/>
      <c r="AF30" s="245"/>
      <c r="AG30" s="245"/>
      <c r="AH30" s="245"/>
      <c r="AI30" s="245"/>
      <c r="AJ30" s="245"/>
      <c r="AK30" s="245"/>
      <c r="AL30" s="245"/>
      <c r="AM30" s="245"/>
      <c r="AN30" s="245"/>
      <c r="AO30" s="245"/>
      <c r="AP30" s="245"/>
      <c r="AQ30" s="245"/>
      <c r="AR30" s="245"/>
      <c r="AS30" s="245"/>
      <c r="AT30" s="245" t="n">
        <v>1</v>
      </c>
      <c r="AU30" s="245"/>
      <c r="AV30" s="245" t="n">
        <v>2</v>
      </c>
      <c r="AW30" s="245"/>
      <c r="AX30" s="245" t="n">
        <v>3</v>
      </c>
      <c r="AY30" s="245"/>
      <c r="AZ30" s="245" t="n">
        <v>3</v>
      </c>
      <c r="BA30" s="245"/>
      <c r="BB30" s="245" t="n">
        <v>3</v>
      </c>
      <c r="BC30" s="245"/>
      <c r="BD30" s="245" t="n">
        <v>3</v>
      </c>
      <c r="BE30" s="245"/>
      <c r="BF30" s="245" t="n">
        <v>3</v>
      </c>
      <c r="BG30" s="245"/>
      <c r="BH30" s="245" t="n">
        <v>3</v>
      </c>
      <c r="BI30" s="245"/>
      <c r="BJ30" s="245" t="n">
        <v>3</v>
      </c>
      <c r="BK30" s="245"/>
      <c r="BL30" s="245" t="n">
        <v>3</v>
      </c>
      <c r="BM30" s="245"/>
      <c r="BN30" s="245" t="n">
        <v>3</v>
      </c>
      <c r="BO30" s="245"/>
      <c r="BP30" s="245" t="n">
        <v>3</v>
      </c>
      <c r="BQ30" s="245"/>
      <c r="BR30" s="245" t="n">
        <v>3</v>
      </c>
      <c r="BS30" s="245"/>
      <c r="BT30" s="245" t="n">
        <v>3</v>
      </c>
      <c r="BU30" s="245"/>
      <c r="BV30" s="245" t="n">
        <v>3</v>
      </c>
      <c r="BW30" s="245"/>
      <c r="BX30" s="245" t="n">
        <v>3</v>
      </c>
      <c r="BY30" s="245"/>
      <c r="BZ30" s="245" t="n">
        <v>3</v>
      </c>
      <c r="CA30" s="245"/>
      <c r="CB30" s="245" t="n">
        <v>3</v>
      </c>
      <c r="CC30" s="245"/>
      <c r="CD30" s="245" t="n">
        <v>3</v>
      </c>
      <c r="CE30" s="245"/>
      <c r="CF30" s="245" t="n">
        <v>3</v>
      </c>
      <c r="CG30" s="245"/>
      <c r="CH30" s="245" t="n">
        <v>3</v>
      </c>
      <c r="CI30" s="245"/>
      <c r="CJ30" s="245" t="n">
        <v>3</v>
      </c>
      <c r="CK30" s="245"/>
      <c r="CL30" s="245" t="n">
        <v>3</v>
      </c>
      <c r="CM30" s="245"/>
      <c r="CN30" s="245" t="n">
        <v>3</v>
      </c>
      <c r="CO30" s="245"/>
      <c r="CP30" s="245" t="n">
        <v>3</v>
      </c>
      <c r="CQ30" s="245"/>
      <c r="CR30" s="245" t="n">
        <v>3</v>
      </c>
      <c r="CS30" s="245"/>
      <c r="CT30" s="245" t="n">
        <v>3</v>
      </c>
      <c r="CU30" s="245"/>
      <c r="CV30" s="245" t="n">
        <v>3</v>
      </c>
      <c r="CW30" s="245"/>
      <c r="CX30" s="245" t="n">
        <v>3</v>
      </c>
      <c r="CY30" s="245"/>
      <c r="CZ30" s="245" t="n">
        <v>3</v>
      </c>
      <c r="DA30" s="245"/>
      <c r="DB30" s="245" t="n">
        <v>3</v>
      </c>
      <c r="DC30" s="245"/>
      <c r="DD30" s="245" t="n">
        <v>3</v>
      </c>
      <c r="DE30" s="245"/>
      <c r="DF30" s="245" t="n">
        <v>3</v>
      </c>
      <c r="DG30" s="245"/>
      <c r="DH30" s="245" t="n">
        <v>3</v>
      </c>
      <c r="DI30" s="245"/>
      <c r="DJ30" s="310"/>
      <c r="DK30" s="310"/>
      <c r="DL30" s="245" t="n">
        <v>4</v>
      </c>
      <c r="DM30" s="245"/>
      <c r="DN30" s="245" t="n">
        <v>4</v>
      </c>
      <c r="DO30" s="245"/>
      <c r="DP30" s="245" t="n">
        <v>4</v>
      </c>
      <c r="DQ30" s="245"/>
      <c r="DR30" s="245" t="n">
        <v>4</v>
      </c>
      <c r="DS30" s="245"/>
      <c r="DT30" s="245" t="n">
        <v>4</v>
      </c>
      <c r="DU30" s="245"/>
      <c r="DV30" s="245" t="n">
        <v>4</v>
      </c>
      <c r="DW30" s="245"/>
      <c r="DX30" s="245" t="n">
        <v>4</v>
      </c>
      <c r="DY30" s="245"/>
      <c r="DZ30" s="245" t="n">
        <v>4</v>
      </c>
      <c r="EA30" s="245"/>
      <c r="EB30" s="245" t="n">
        <v>4</v>
      </c>
      <c r="EC30" s="245"/>
      <c r="ED30" s="245" t="n">
        <v>4</v>
      </c>
      <c r="EE30" s="245"/>
      <c r="EF30" s="245" t="n">
        <v>4</v>
      </c>
      <c r="EG30" s="245"/>
      <c r="EH30" s="245" t="n">
        <v>4</v>
      </c>
      <c r="EI30" s="245"/>
      <c r="EJ30" s="245" t="n">
        <v>4</v>
      </c>
      <c r="EK30" s="245"/>
      <c r="EL30" s="245" t="n">
        <v>4</v>
      </c>
      <c r="EM30" s="245"/>
      <c r="EN30" s="245" t="n">
        <v>4</v>
      </c>
      <c r="EO30" s="245"/>
      <c r="EP30" s="245" t="n">
        <v>4</v>
      </c>
      <c r="EQ30" s="245"/>
      <c r="ER30" s="245"/>
      <c r="ES30" s="245"/>
      <c r="ET30" s="245"/>
      <c r="EU30" s="245"/>
      <c r="EV30" s="245"/>
      <c r="EW30" s="245"/>
      <c r="EX30" s="246"/>
      <c r="EY30" s="246"/>
      <c r="EZ30" s="245"/>
      <c r="FA30" s="245"/>
      <c r="FB30" s="245"/>
      <c r="FC30" s="245"/>
      <c r="FD30" s="245"/>
      <c r="FE30" s="245"/>
      <c r="FF30" s="245"/>
      <c r="FG30" s="245"/>
      <c r="FH30" s="245"/>
      <c r="FI30" s="245"/>
      <c r="FJ30" s="245"/>
      <c r="FK30" s="245"/>
      <c r="FL30" s="245"/>
      <c r="FM30" s="245"/>
      <c r="FN30" s="245"/>
      <c r="FO30" s="245"/>
      <c r="FP30" s="245"/>
      <c r="FQ30" s="245"/>
      <c r="FR30" s="245"/>
      <c r="FS30" s="245"/>
      <c r="FT30" s="245"/>
      <c r="FU30" s="245"/>
      <c r="FV30" s="245"/>
      <c r="FW30" s="245"/>
      <c r="FX30" s="245"/>
      <c r="FY30" s="245"/>
      <c r="FZ30" s="245"/>
      <c r="GA30" s="245"/>
      <c r="GB30" s="245"/>
      <c r="GC30" s="245"/>
      <c r="GD30" s="245"/>
      <c r="GE30" s="245"/>
      <c r="GF30" s="245"/>
      <c r="GG30" s="245"/>
      <c r="GH30" s="245"/>
      <c r="GI30" s="245"/>
      <c r="GJ30" s="245"/>
      <c r="GK30" s="245"/>
      <c r="GL30" s="245"/>
      <c r="GM30" s="245"/>
      <c r="GN30" s="245"/>
      <c r="GO30" s="245"/>
      <c r="GP30" s="245"/>
      <c r="GQ30" s="245"/>
      <c r="GR30" s="245"/>
      <c r="GS30" s="245"/>
      <c r="GT30" s="245"/>
      <c r="GU30" s="245"/>
      <c r="GV30" s="245"/>
      <c r="GW30" s="245"/>
      <c r="GX30" s="245"/>
      <c r="GY30" s="245"/>
      <c r="GZ30" s="245"/>
      <c r="HA30" s="245"/>
      <c r="HB30" s="245"/>
      <c r="HC30" s="245"/>
      <c r="HD30" s="245"/>
      <c r="HE30" s="245"/>
      <c r="HF30" s="245"/>
      <c r="HG30" s="245"/>
      <c r="HH30" s="245"/>
      <c r="HI30" s="245"/>
      <c r="HJ30" s="245"/>
      <c r="HK30" s="245"/>
    </row>
    <row r="31" customFormat="false" ht="12.75" hidden="false" customHeight="false" outlineLevel="0" collapsed="false">
      <c r="A31" s="304"/>
      <c r="B31" s="233"/>
      <c r="C31" s="232"/>
      <c r="D31" s="234"/>
      <c r="E31" s="234"/>
      <c r="F31" s="235"/>
      <c r="G31" s="234"/>
      <c r="H31" s="234"/>
      <c r="I31" s="237"/>
      <c r="J31" s="238"/>
      <c r="K31" s="247" t="s">
        <v>161</v>
      </c>
      <c r="L31" s="248" t="n">
        <f aca="false">(L29*L30*$G$29)*$L$8</f>
        <v>0</v>
      </c>
      <c r="M31" s="248"/>
      <c r="N31" s="248" t="n">
        <f aca="false">(N29*N30*$G$29)*$L$8</f>
        <v>0</v>
      </c>
      <c r="O31" s="248"/>
      <c r="P31" s="248" t="n">
        <f aca="false">(P29*P30*$G$29)*$L$8</f>
        <v>0</v>
      </c>
      <c r="Q31" s="248"/>
      <c r="R31" s="248" t="n">
        <f aca="false">(R29*R30*$G$29)*$L$8</f>
        <v>0</v>
      </c>
      <c r="S31" s="248"/>
      <c r="T31" s="248" t="n">
        <f aca="false">(T29*T30*$G$29)*$T$8</f>
        <v>0</v>
      </c>
      <c r="U31" s="248"/>
      <c r="V31" s="248" t="n">
        <f aca="false">(V29*V30*$G$29)*$T$8</f>
        <v>0</v>
      </c>
      <c r="W31" s="248"/>
      <c r="X31" s="248" t="n">
        <f aca="false">(X29*X30*$G$29)*$T$8</f>
        <v>0</v>
      </c>
      <c r="Y31" s="248"/>
      <c r="Z31" s="248" t="n">
        <f aca="false">(Z29*Z30*$G$29)*$T$8</f>
        <v>0</v>
      </c>
      <c r="AA31" s="248"/>
      <c r="AB31" s="248" t="n">
        <f aca="false">(AB29*AB30*$G$29)*$AB$8</f>
        <v>0</v>
      </c>
      <c r="AC31" s="248"/>
      <c r="AD31" s="248" t="n">
        <f aca="false">(AD29*AD30*$G$29)*$AB$8</f>
        <v>0</v>
      </c>
      <c r="AE31" s="248"/>
      <c r="AF31" s="248" t="n">
        <f aca="false">(AF29*AF30*$G$29)*$AB$8</f>
        <v>0</v>
      </c>
      <c r="AG31" s="248"/>
      <c r="AH31" s="248" t="n">
        <f aca="false">(AH29*AH30*$G$29)*$AB$8</f>
        <v>0</v>
      </c>
      <c r="AI31" s="248"/>
      <c r="AJ31" s="248" t="n">
        <f aca="false">(AJ29*AJ30*$G$29)*$AJ$8</f>
        <v>0</v>
      </c>
      <c r="AK31" s="248"/>
      <c r="AL31" s="248" t="n">
        <f aca="false">(AL29*AL30*$G$29)*$AJ$8</f>
        <v>0</v>
      </c>
      <c r="AM31" s="248"/>
      <c r="AN31" s="248" t="n">
        <f aca="false">(AN29*AN30*$G$29)*$AJ$8</f>
        <v>0</v>
      </c>
      <c r="AO31" s="248"/>
      <c r="AP31" s="248" t="n">
        <f aca="false">(AP29*AP30*$G$29)*$AJ$8</f>
        <v>0</v>
      </c>
      <c r="AQ31" s="248"/>
      <c r="AR31" s="248" t="n">
        <f aca="false">(AR29*AR30*$G$29)*$AJ$8</f>
        <v>0</v>
      </c>
      <c r="AS31" s="248"/>
      <c r="AT31" s="248" t="n">
        <f aca="false">(AT29*AT30*$G$29)*$AT$8</f>
        <v>6484.85843478261</v>
      </c>
      <c r="AU31" s="248"/>
      <c r="AV31" s="248" t="n">
        <f aca="false">(AV29*AV30*$G$29)*$AT$8</f>
        <v>12969.7168695652</v>
      </c>
      <c r="AW31" s="248"/>
      <c r="AX31" s="248" t="n">
        <f aca="false">(AX29*AX30*$G$29)*$AT$8</f>
        <v>19454.5753043478</v>
      </c>
      <c r="AY31" s="248"/>
      <c r="AZ31" s="248" t="n">
        <f aca="false">(AZ29*AZ30*$G$29)*$AT$8</f>
        <v>19454.5753043478</v>
      </c>
      <c r="BA31" s="248"/>
      <c r="BB31" s="248" t="n">
        <f aca="false">(BB29*BB30*$G$29)*$BB$8</f>
        <v>10155.8717217391</v>
      </c>
      <c r="BC31" s="248"/>
      <c r="BD31" s="248" t="n">
        <f aca="false">(BD29*BD30*$G$29)*$BB$8</f>
        <v>20311.7434434783</v>
      </c>
      <c r="BE31" s="248"/>
      <c r="BF31" s="248" t="n">
        <f aca="false">(BF29*BF30*$G$29)*$BB$8</f>
        <v>20311.7434434783</v>
      </c>
      <c r="BG31" s="248"/>
      <c r="BH31" s="248" t="n">
        <f aca="false">(BH29*BH30*$G$29)*$BB$8</f>
        <v>20311.7434434783</v>
      </c>
      <c r="BI31" s="248"/>
      <c r="BJ31" s="248" t="n">
        <f aca="false">(BJ29*BJ30*$G$29)*$BJ$8</f>
        <v>20598.9620869565</v>
      </c>
      <c r="BK31" s="248"/>
      <c r="BL31" s="248" t="n">
        <f aca="false">(BL29*BL30*$G$29)*$BJ$8</f>
        <v>20598.9620869565</v>
      </c>
      <c r="BM31" s="248"/>
      <c r="BN31" s="248" t="n">
        <f aca="false">(BN29*BN30*$G$29)*$BJ$8</f>
        <v>20598.9620869565</v>
      </c>
      <c r="BO31" s="248"/>
      <c r="BP31" s="248" t="n">
        <f aca="false">(BP29*BP30*$G$29)*$BJ$8</f>
        <v>20598.9620869565</v>
      </c>
      <c r="BQ31" s="248"/>
      <c r="BR31" s="248" t="n">
        <f aca="false">(BR29*BR30*$G$29)*$BJ$8</f>
        <v>20598.9620869565</v>
      </c>
      <c r="BS31" s="248"/>
      <c r="BT31" s="248" t="n">
        <f aca="false">(BT29*BT30*$G$29)*$BT$8</f>
        <v>20800.9126956522</v>
      </c>
      <c r="BU31" s="248"/>
      <c r="BV31" s="248" t="n">
        <f aca="false">(BV29*BV30*$G$29)*$BT$8</f>
        <v>20800.9126956522</v>
      </c>
      <c r="BW31" s="248"/>
      <c r="BX31" s="248" t="n">
        <f aca="false">(BX29*BX30*$G$29)*$BT$8</f>
        <v>20800.9126956522</v>
      </c>
      <c r="BY31" s="248"/>
      <c r="BZ31" s="248" t="n">
        <f aca="false">(BZ29*BZ30*$G$29)*$BT$8</f>
        <v>20800.9126956522</v>
      </c>
      <c r="CA31" s="248"/>
      <c r="CB31" s="248" t="n">
        <f aca="false">(CB29*CB30*$G$29)*$CB$8</f>
        <v>20868.2295652174</v>
      </c>
      <c r="CC31" s="248"/>
      <c r="CD31" s="248" t="n">
        <f aca="false">(CD29*CD30*$G$29)*$CB$8</f>
        <v>17390.1913043478</v>
      </c>
      <c r="CE31" s="248"/>
      <c r="CF31" s="248" t="n">
        <f aca="false">(CF29*CF30*$G$29)*$CB$8</f>
        <v>20868.2295652174</v>
      </c>
      <c r="CG31" s="248"/>
      <c r="CH31" s="248" t="n">
        <f aca="false">(CH29*CH30*$G$29)*$CB$8</f>
        <v>20868.2295652174</v>
      </c>
      <c r="CI31" s="248"/>
      <c r="CJ31" s="248" t="n">
        <f aca="false">(CJ29*CJ30*$G$29)*$CJ$8</f>
        <v>20868.2295652174</v>
      </c>
      <c r="CK31" s="248"/>
      <c r="CL31" s="248" t="n">
        <f aca="false">(CL29*CL30*$G$29)*$CJ$8</f>
        <v>20868.2295652174</v>
      </c>
      <c r="CM31" s="248"/>
      <c r="CN31" s="248" t="n">
        <f aca="false">(CN29*CN30*$G$29)*$CJ$8</f>
        <v>17390.1913043478</v>
      </c>
      <c r="CO31" s="248"/>
      <c r="CP31" s="248" t="n">
        <f aca="false">(CP29*CP30*$G$29)*$CJ$8</f>
        <v>20868.2295652174</v>
      </c>
      <c r="CQ31" s="248"/>
      <c r="CR31" s="248" t="n">
        <f aca="false">(CR29*CR30*$G$29)*$CJ$8</f>
        <v>20868.2295652174</v>
      </c>
      <c r="CS31" s="248"/>
      <c r="CT31" s="248" t="n">
        <f aca="false">(CT29*CT30*$G$29)*$CT$8</f>
        <v>17332.224</v>
      </c>
      <c r="CU31" s="248"/>
      <c r="CV31" s="248" t="n">
        <f aca="false">(CV29*CV30*$G$29)*$CT$8</f>
        <v>20798.6688</v>
      </c>
      <c r="CW31" s="248"/>
      <c r="CX31" s="248" t="n">
        <f aca="false">(CX29*CX30*$G$29)*$CT$8</f>
        <v>17332.224</v>
      </c>
      <c r="CY31" s="248"/>
      <c r="CZ31" s="248" t="n">
        <f aca="false">(CZ29*CZ30*$G$29)*$CT$8</f>
        <v>20798.6688</v>
      </c>
      <c r="DA31" s="248"/>
      <c r="DB31" s="248" t="n">
        <f aca="false">(DB29*DB30*$G$29)*$DB$8</f>
        <v>20598.9620869565</v>
      </c>
      <c r="DC31" s="248"/>
      <c r="DD31" s="248" t="n">
        <f aca="false">(DD29*DD30*$G$29)*$DB$8</f>
        <v>20598.9620869565</v>
      </c>
      <c r="DE31" s="248"/>
      <c r="DF31" s="248" t="n">
        <f aca="false">(DF29*DF30*$G$29)*$DB$8</f>
        <v>20598.9620869565</v>
      </c>
      <c r="DG31" s="248"/>
      <c r="DH31" s="248" t="n">
        <f aca="false">(DH29*DH30*$G$29)*$DB$8</f>
        <v>6866.32069565218</v>
      </c>
      <c r="DI31" s="248"/>
      <c r="DJ31" s="292" t="n">
        <f aca="false">(DJ29*DJ30*$G$29)*$DB$8</f>
        <v>0</v>
      </c>
      <c r="DK31" s="292"/>
      <c r="DL31" s="248" t="n">
        <f aca="false">(DL29*DL30*$G$29)*$DL$8</f>
        <v>25759.9220869565</v>
      </c>
      <c r="DM31" s="248"/>
      <c r="DN31" s="248" t="n">
        <f aca="false">(DN29*DN30*$G$29)*$DL$8</f>
        <v>25759.9220869565</v>
      </c>
      <c r="DO31" s="248"/>
      <c r="DP31" s="248" t="n">
        <f aca="false">(DP29*DP30*$G$29)*$DL$8</f>
        <v>25759.9220869565</v>
      </c>
      <c r="DQ31" s="248"/>
      <c r="DR31" s="248" t="n">
        <f aca="false">(DR29*DR30*$G$29)*$DL$8</f>
        <v>25759.9220869565</v>
      </c>
      <c r="DS31" s="248"/>
      <c r="DT31" s="248" t="n">
        <f aca="false">(DT29*DT30*$G$29)*$DT$8</f>
        <v>23948.7777391304</v>
      </c>
      <c r="DU31" s="248"/>
      <c r="DV31" s="248" t="n">
        <f aca="false">(DV29*DV30*$G$29)*$DT$8</f>
        <v>15965.851826087</v>
      </c>
      <c r="DW31" s="248"/>
      <c r="DX31" s="248" t="n">
        <f aca="false">(DX29*DX30*$G$29)*$DT$8</f>
        <v>23948.7777391304</v>
      </c>
      <c r="DY31" s="248"/>
      <c r="DZ31" s="248" t="n">
        <f aca="false">(DZ29*DZ30*$G$29)*$DT$8</f>
        <v>23948.7777391304</v>
      </c>
      <c r="EA31" s="248"/>
      <c r="EB31" s="248" t="n">
        <f aca="false">(EB29*EB30*$G$29)*$EB$8</f>
        <v>22259.4448695652</v>
      </c>
      <c r="EC31" s="248"/>
      <c r="ED31" s="248" t="n">
        <f aca="false">(ED29*ED30*$G$29)*$EB$8</f>
        <v>22259.4448695652</v>
      </c>
      <c r="EE31" s="248"/>
      <c r="EF31" s="248" t="n">
        <f aca="false">(EF29*EF30*$G$29)*$EB$8</f>
        <v>22259.4448695652</v>
      </c>
      <c r="EG31" s="248"/>
      <c r="EH31" s="248" t="n">
        <f aca="false">(EH29*EH30*$G$29)*$EB$8</f>
        <v>14839.6299130435</v>
      </c>
      <c r="EI31" s="248"/>
      <c r="EJ31" s="248" t="n">
        <f aca="false">(EJ29*EJ30*$G$29)*$EJ$8</f>
        <v>22259.4448695652</v>
      </c>
      <c r="EK31" s="248"/>
      <c r="EL31" s="248" t="n">
        <f aca="false">(EL29*EL30*$G$29)*$EJ$8</f>
        <v>22259.4448695652</v>
      </c>
      <c r="EM31" s="248"/>
      <c r="EN31" s="248" t="n">
        <f aca="false">(EN29*EN30*$G$29)*$EJ$8</f>
        <v>22259.4448695652</v>
      </c>
      <c r="EO31" s="248"/>
      <c r="EP31" s="248" t="n">
        <f aca="false">(EP29*EP30*$G$29)*$EJ$8</f>
        <v>7419.81495652174</v>
      </c>
      <c r="EQ31" s="248"/>
      <c r="ER31" s="248" t="n">
        <f aca="false">(ER29*ER30*$G$29)*$EJ$8</f>
        <v>0</v>
      </c>
      <c r="ES31" s="248"/>
      <c r="ET31" s="248" t="n">
        <f aca="false">(ET29*ET30*$G$29)*$ET$8</f>
        <v>0</v>
      </c>
      <c r="EU31" s="248"/>
      <c r="EV31" s="248" t="n">
        <f aca="false">(EV29*EV30*$G$29)*$ET$8</f>
        <v>0</v>
      </c>
      <c r="EW31" s="248"/>
      <c r="EX31" s="249" t="n">
        <f aca="false">(EX29*EX30*$G$29)*$ET$8</f>
        <v>0</v>
      </c>
      <c r="EY31" s="249"/>
      <c r="EZ31" s="248" t="n">
        <f aca="false">(EZ29*EZ30*$G$29)*$ET$8</f>
        <v>0</v>
      </c>
      <c r="FA31" s="248"/>
      <c r="FB31" s="248" t="n">
        <f aca="false">(FB29*FB30*$G$29)*$FB$8</f>
        <v>0</v>
      </c>
      <c r="FC31" s="248"/>
      <c r="FD31" s="248" t="n">
        <f aca="false">(FD29*FD30*$G$29)*$FB$8</f>
        <v>0</v>
      </c>
      <c r="FE31" s="248"/>
      <c r="FF31" s="248" t="n">
        <f aca="false">(FF29*FF30*$G$29)*$FB$8</f>
        <v>0</v>
      </c>
      <c r="FG31" s="248"/>
      <c r="FH31" s="248" t="n">
        <f aca="false">(FH29*FH30*$G$29)*$FB$8</f>
        <v>0</v>
      </c>
      <c r="FI31" s="248"/>
      <c r="FJ31" s="248" t="n">
        <f aca="false">(FJ29*FJ30*$G$29)*$FB$8</f>
        <v>0</v>
      </c>
      <c r="FK31" s="248"/>
      <c r="FL31" s="248" t="n">
        <f aca="false">(FL29*FL30*$G$29)*$FL$8</f>
        <v>0</v>
      </c>
      <c r="FM31" s="248"/>
      <c r="FN31" s="248" t="n">
        <f aca="false">(FN29*FN30*$G$29)*$FL$8</f>
        <v>0</v>
      </c>
      <c r="FO31" s="248"/>
      <c r="FP31" s="248" t="n">
        <f aca="false">(FP29*FP30*$G$29)*$FL$8</f>
        <v>0</v>
      </c>
      <c r="FQ31" s="248"/>
      <c r="FR31" s="248" t="n">
        <f aca="false">(FR29*FR30*$G$29)*$FL$8</f>
        <v>0</v>
      </c>
      <c r="FS31" s="248"/>
      <c r="FT31" s="248" t="n">
        <f aca="false">(FT29*FT30*$G$29)*$FT$8</f>
        <v>0</v>
      </c>
      <c r="FU31" s="248"/>
      <c r="FV31" s="248" t="n">
        <f aca="false">(FV29*FV30*$G$29)*$FT$8</f>
        <v>0</v>
      </c>
      <c r="FW31" s="248"/>
      <c r="FX31" s="248" t="n">
        <f aca="false">(FX29*FX30*$G$29)*$FT$8</f>
        <v>0</v>
      </c>
      <c r="FY31" s="248"/>
      <c r="FZ31" s="248" t="n">
        <f aca="false">(FZ29*FZ30*$G$29)*$FT$8</f>
        <v>0</v>
      </c>
      <c r="GA31" s="248"/>
      <c r="GB31" s="248" t="n">
        <f aca="false">(GB29*GB30*$G$29)*$FT$8</f>
        <v>0</v>
      </c>
      <c r="GC31" s="248"/>
      <c r="GD31" s="248" t="n">
        <f aca="false">(GD29*GD30*$G$29)*$GD$8</f>
        <v>0</v>
      </c>
      <c r="GE31" s="248"/>
      <c r="GF31" s="248" t="n">
        <f aca="false">(GF29*GF30*$G$29)*$GD$8</f>
        <v>0</v>
      </c>
      <c r="GG31" s="248"/>
      <c r="GH31" s="248" t="n">
        <f aca="false">(GH29*GH30*$G$29)*$GD$8</f>
        <v>0</v>
      </c>
      <c r="GI31" s="248"/>
      <c r="GJ31" s="248" t="n">
        <f aca="false">(GJ29*GJ30*$G$29)*$GD$8</f>
        <v>0</v>
      </c>
      <c r="GK31" s="248"/>
      <c r="GL31" s="248" t="n">
        <f aca="false">(GL29*GL30*$G$29)*$GL$8</f>
        <v>0</v>
      </c>
      <c r="GM31" s="248"/>
      <c r="GN31" s="248" t="n">
        <f aca="false">(GN29*GN30*$G$29)*$GL$8</f>
        <v>0</v>
      </c>
      <c r="GO31" s="248"/>
      <c r="GP31" s="248" t="n">
        <f aca="false">(GP29*GP30*$G$29)*$GL$8</f>
        <v>0</v>
      </c>
      <c r="GQ31" s="248"/>
      <c r="GR31" s="248" t="n">
        <f aca="false">(GR29*GR30*$G$29)*$GL$8</f>
        <v>0</v>
      </c>
      <c r="GS31" s="248"/>
      <c r="GT31" s="248" t="n">
        <f aca="false">(GT29*GT30*$G$29)*$GT$8</f>
        <v>0</v>
      </c>
      <c r="GU31" s="248"/>
      <c r="GV31" s="248" t="n">
        <f aca="false">(GV29*GV30*$G$29)*$GT$8</f>
        <v>0</v>
      </c>
      <c r="GW31" s="248"/>
      <c r="GX31" s="248" t="n">
        <f aca="false">(GX29*GX30*$G$29)*$GT$8</f>
        <v>0</v>
      </c>
      <c r="GY31" s="248"/>
      <c r="GZ31" s="248" t="n">
        <f aca="false">(GZ29*GZ30*$G$29)*$GT$8</f>
        <v>0</v>
      </c>
      <c r="HA31" s="248"/>
      <c r="HB31" s="248" t="n">
        <f aca="false">(HB29*HB30*$G$29)*$GT$8</f>
        <v>0</v>
      </c>
      <c r="HC31" s="248"/>
      <c r="HD31" s="248" t="n">
        <f aca="false">(HD29*HD30*$G$29)*$GT$8</f>
        <v>0</v>
      </c>
      <c r="HE31" s="248"/>
      <c r="HF31" s="248" t="n">
        <f aca="false">(HF29*HF30*$G$29)*$GT$8</f>
        <v>0</v>
      </c>
      <c r="HG31" s="248"/>
      <c r="HH31" s="248" t="n">
        <f aca="false">(HH29*HH30*$G$29)*$GT$8</f>
        <v>0</v>
      </c>
      <c r="HI31" s="248"/>
      <c r="HJ31" s="248" t="n">
        <f aca="false">(HJ29*HJ30*$G$29)*$GT$8</f>
        <v>0</v>
      </c>
      <c r="HK31" s="248"/>
    </row>
    <row r="32" customFormat="false" ht="12.75" hidden="false" customHeight="false" outlineLevel="0" collapsed="false">
      <c r="A32" s="304"/>
      <c r="B32" s="233"/>
      <c r="C32" s="232"/>
      <c r="D32" s="234"/>
      <c r="E32" s="234"/>
      <c r="F32" s="235"/>
      <c r="G32" s="234"/>
      <c r="H32" s="234"/>
      <c r="I32" s="237"/>
      <c r="J32" s="238"/>
      <c r="K32" s="250" t="s">
        <v>162</v>
      </c>
      <c r="L32" s="251" t="n">
        <f aca="false">L31</f>
        <v>0</v>
      </c>
      <c r="M32" s="251"/>
      <c r="N32" s="251" t="n">
        <f aca="false">L32+N31</f>
        <v>0</v>
      </c>
      <c r="O32" s="251"/>
      <c r="P32" s="251" t="n">
        <f aca="false">N32+P31</f>
        <v>0</v>
      </c>
      <c r="Q32" s="251"/>
      <c r="R32" s="251" t="n">
        <f aca="false">P32+R31</f>
        <v>0</v>
      </c>
      <c r="S32" s="251"/>
      <c r="T32" s="251" t="n">
        <f aca="false">R32+T31</f>
        <v>0</v>
      </c>
      <c r="U32" s="251"/>
      <c r="V32" s="251" t="n">
        <f aca="false">T32+V31</f>
        <v>0</v>
      </c>
      <c r="W32" s="251"/>
      <c r="X32" s="251" t="n">
        <f aca="false">V32+X31</f>
        <v>0</v>
      </c>
      <c r="Y32" s="251"/>
      <c r="Z32" s="251" t="n">
        <f aca="false">X32+Z31</f>
        <v>0</v>
      </c>
      <c r="AA32" s="251"/>
      <c r="AB32" s="251" t="n">
        <f aca="false">Z32+AB31</f>
        <v>0</v>
      </c>
      <c r="AC32" s="251"/>
      <c r="AD32" s="251" t="n">
        <f aca="false">AB32+AD31</f>
        <v>0</v>
      </c>
      <c r="AE32" s="251"/>
      <c r="AF32" s="251" t="n">
        <f aca="false">AD32+AF31</f>
        <v>0</v>
      </c>
      <c r="AG32" s="251"/>
      <c r="AH32" s="251" t="n">
        <f aca="false">AF32+AH31</f>
        <v>0</v>
      </c>
      <c r="AI32" s="251"/>
      <c r="AJ32" s="251" t="n">
        <f aca="false">AH32+AJ31</f>
        <v>0</v>
      </c>
      <c r="AK32" s="251"/>
      <c r="AL32" s="251" t="n">
        <f aca="false">AJ32+AL31</f>
        <v>0</v>
      </c>
      <c r="AM32" s="251"/>
      <c r="AN32" s="251" t="n">
        <f aca="false">AL32+AN31</f>
        <v>0</v>
      </c>
      <c r="AO32" s="251"/>
      <c r="AP32" s="251" t="n">
        <f aca="false">AN32+AP31</f>
        <v>0</v>
      </c>
      <c r="AQ32" s="251"/>
      <c r="AR32" s="251" t="n">
        <f aca="false">AP32+AR31</f>
        <v>0</v>
      </c>
      <c r="AS32" s="251"/>
      <c r="AT32" s="251" t="n">
        <f aca="false">AR32+AT31</f>
        <v>6484.85843478261</v>
      </c>
      <c r="AU32" s="251"/>
      <c r="AV32" s="251" t="n">
        <f aca="false">AT32+AV31</f>
        <v>19454.5753043478</v>
      </c>
      <c r="AW32" s="251"/>
      <c r="AX32" s="251" t="n">
        <f aca="false">AV32+AX31</f>
        <v>38909.1506086957</v>
      </c>
      <c r="AY32" s="251"/>
      <c r="AZ32" s="251" t="n">
        <f aca="false">AX32+AZ31</f>
        <v>58363.7259130435</v>
      </c>
      <c r="BA32" s="251"/>
      <c r="BB32" s="251" t="n">
        <f aca="false">AZ32+BB31</f>
        <v>68519.5976347826</v>
      </c>
      <c r="BC32" s="251"/>
      <c r="BD32" s="251" t="n">
        <f aca="false">BB32+BD31</f>
        <v>88831.3410782609</v>
      </c>
      <c r="BE32" s="251"/>
      <c r="BF32" s="251" t="n">
        <f aca="false">BD32+BF31</f>
        <v>109143.084521739</v>
      </c>
      <c r="BG32" s="251"/>
      <c r="BH32" s="251" t="n">
        <f aca="false">BF32+BH31</f>
        <v>129454.827965217</v>
      </c>
      <c r="BI32" s="251"/>
      <c r="BJ32" s="251" t="n">
        <f aca="false">BH32+BJ31</f>
        <v>150053.790052174</v>
      </c>
      <c r="BK32" s="251"/>
      <c r="BL32" s="251" t="n">
        <f aca="false">BJ32+BL31</f>
        <v>170652.752139131</v>
      </c>
      <c r="BM32" s="251"/>
      <c r="BN32" s="251" t="n">
        <f aca="false">BL32+BN31</f>
        <v>191251.714226087</v>
      </c>
      <c r="BO32" s="251"/>
      <c r="BP32" s="251" t="n">
        <f aca="false">BN32+BP31</f>
        <v>211850.676313044</v>
      </c>
      <c r="BQ32" s="251"/>
      <c r="BR32" s="251" t="n">
        <f aca="false">BP32+BR31</f>
        <v>232449.6384</v>
      </c>
      <c r="BS32" s="251"/>
      <c r="BT32" s="251" t="n">
        <f aca="false">BR32+BT31</f>
        <v>253250.551095652</v>
      </c>
      <c r="BU32" s="251"/>
      <c r="BV32" s="251" t="n">
        <f aca="false">BT32+BV31</f>
        <v>274051.463791304</v>
      </c>
      <c r="BW32" s="251"/>
      <c r="BX32" s="251" t="n">
        <f aca="false">BV32+BX31</f>
        <v>294852.376486957</v>
      </c>
      <c r="BY32" s="251"/>
      <c r="BZ32" s="251" t="n">
        <f aca="false">BX32+BZ31</f>
        <v>315653.289182609</v>
      </c>
      <c r="CA32" s="251"/>
      <c r="CB32" s="251" t="n">
        <f aca="false">BZ32+CB31</f>
        <v>336521.518747826</v>
      </c>
      <c r="CC32" s="251"/>
      <c r="CD32" s="251" t="n">
        <f aca="false">CB32+CD31</f>
        <v>353911.710052174</v>
      </c>
      <c r="CE32" s="251"/>
      <c r="CF32" s="251" t="n">
        <f aca="false">CD32+CF31</f>
        <v>374779.939617391</v>
      </c>
      <c r="CG32" s="251"/>
      <c r="CH32" s="251" t="n">
        <f aca="false">CF32+CH31</f>
        <v>395648.169182609</v>
      </c>
      <c r="CI32" s="251"/>
      <c r="CJ32" s="251" t="n">
        <f aca="false">CH32+CJ31</f>
        <v>416516.398747826</v>
      </c>
      <c r="CK32" s="251"/>
      <c r="CL32" s="251" t="n">
        <f aca="false">CJ32+CL31</f>
        <v>437384.628313044</v>
      </c>
      <c r="CM32" s="251"/>
      <c r="CN32" s="251" t="n">
        <f aca="false">CL32+CN31</f>
        <v>454774.819617391</v>
      </c>
      <c r="CO32" s="251"/>
      <c r="CP32" s="251" t="n">
        <f aca="false">CN32+CP31</f>
        <v>475643.049182609</v>
      </c>
      <c r="CQ32" s="251"/>
      <c r="CR32" s="251" t="n">
        <f aca="false">CP32+CR31</f>
        <v>496511.278747826</v>
      </c>
      <c r="CS32" s="251"/>
      <c r="CT32" s="251" t="n">
        <f aca="false">CR32+CT31</f>
        <v>513843.502747826</v>
      </c>
      <c r="CU32" s="251"/>
      <c r="CV32" s="251" t="n">
        <f aca="false">CT32+CV31</f>
        <v>534642.171547826</v>
      </c>
      <c r="CW32" s="251"/>
      <c r="CX32" s="251" t="n">
        <f aca="false">CV32+CX31</f>
        <v>551974.395547826</v>
      </c>
      <c r="CY32" s="251"/>
      <c r="CZ32" s="251" t="n">
        <f aca="false">CX32+CZ31</f>
        <v>572773.064347826</v>
      </c>
      <c r="DA32" s="251"/>
      <c r="DB32" s="251" t="n">
        <f aca="false">CZ32+DB31</f>
        <v>593372.026434783</v>
      </c>
      <c r="DC32" s="251"/>
      <c r="DD32" s="251" t="n">
        <f aca="false">DB32+DD31</f>
        <v>613970.988521739</v>
      </c>
      <c r="DE32" s="251"/>
      <c r="DF32" s="251" t="n">
        <f aca="false">DD32+DF31</f>
        <v>634569.950608696</v>
      </c>
      <c r="DG32" s="251"/>
      <c r="DH32" s="251" t="n">
        <f aca="false">DF32+DH31</f>
        <v>641436.271304348</v>
      </c>
      <c r="DI32" s="251"/>
      <c r="DJ32" s="293" t="n">
        <f aca="false">DH32+DJ31</f>
        <v>641436.271304348</v>
      </c>
      <c r="DK32" s="293"/>
      <c r="DL32" s="251" t="n">
        <f aca="false">DJ32+DL31</f>
        <v>667196.193391304</v>
      </c>
      <c r="DM32" s="251"/>
      <c r="DN32" s="251" t="n">
        <f aca="false">DL32+DN31</f>
        <v>692956.115478261</v>
      </c>
      <c r="DO32" s="251"/>
      <c r="DP32" s="251" t="n">
        <f aca="false">DN32+DP31</f>
        <v>718716.037565218</v>
      </c>
      <c r="DQ32" s="251"/>
      <c r="DR32" s="251" t="n">
        <f aca="false">DP32+DR31</f>
        <v>744475.959652174</v>
      </c>
      <c r="DS32" s="251"/>
      <c r="DT32" s="251" t="n">
        <f aca="false">DR32+DT31</f>
        <v>768424.737391305</v>
      </c>
      <c r="DU32" s="251"/>
      <c r="DV32" s="251" t="n">
        <f aca="false">DT32+DV31</f>
        <v>784390.589217391</v>
      </c>
      <c r="DW32" s="251"/>
      <c r="DX32" s="251" t="n">
        <f aca="false">DV32+DX31</f>
        <v>808339.366956522</v>
      </c>
      <c r="DY32" s="251"/>
      <c r="DZ32" s="251" t="n">
        <f aca="false">DX32+DZ31</f>
        <v>832288.144695652</v>
      </c>
      <c r="EA32" s="251"/>
      <c r="EB32" s="251" t="n">
        <f aca="false">DZ32+EB31</f>
        <v>854547.589565218</v>
      </c>
      <c r="EC32" s="251"/>
      <c r="ED32" s="251" t="n">
        <f aca="false">EB32+ED31</f>
        <v>876807.034434783</v>
      </c>
      <c r="EE32" s="251"/>
      <c r="EF32" s="251" t="n">
        <f aca="false">ED32+EF31</f>
        <v>899066.479304348</v>
      </c>
      <c r="EG32" s="251"/>
      <c r="EH32" s="251" t="n">
        <f aca="false">EF32+EH31</f>
        <v>913906.109217391</v>
      </c>
      <c r="EI32" s="251"/>
      <c r="EJ32" s="251" t="n">
        <f aca="false">EH32+EJ31</f>
        <v>936165.554086957</v>
      </c>
      <c r="EK32" s="251"/>
      <c r="EL32" s="251" t="n">
        <f aca="false">EJ32+EL31</f>
        <v>958424.998956522</v>
      </c>
      <c r="EM32" s="251"/>
      <c r="EN32" s="251" t="n">
        <f aca="false">EL32+EN31</f>
        <v>980684.443826087</v>
      </c>
      <c r="EO32" s="251"/>
      <c r="EP32" s="251" t="n">
        <f aca="false">EN32+EP31</f>
        <v>988104.258782609</v>
      </c>
      <c r="EQ32" s="251"/>
      <c r="ER32" s="251" t="n">
        <f aca="false">EP32+ER31</f>
        <v>988104.258782609</v>
      </c>
      <c r="ES32" s="251"/>
      <c r="ET32" s="251" t="n">
        <f aca="false">ER32+ET31</f>
        <v>988104.258782609</v>
      </c>
      <c r="EU32" s="251"/>
      <c r="EV32" s="251" t="n">
        <f aca="false">ET32+EV31</f>
        <v>988104.258782609</v>
      </c>
      <c r="EW32" s="251"/>
      <c r="EX32" s="252" t="n">
        <f aca="false">EV32+EX31</f>
        <v>988104.258782609</v>
      </c>
      <c r="EY32" s="252"/>
      <c r="EZ32" s="251" t="n">
        <f aca="false">EX32+EZ31</f>
        <v>988104.258782609</v>
      </c>
      <c r="FA32" s="251"/>
      <c r="FB32" s="251" t="n">
        <f aca="false">EZ32+FB31</f>
        <v>988104.258782609</v>
      </c>
      <c r="FC32" s="251"/>
      <c r="FD32" s="251" t="n">
        <f aca="false">FB32+FD31</f>
        <v>988104.258782609</v>
      </c>
      <c r="FE32" s="251"/>
      <c r="FF32" s="251" t="n">
        <f aca="false">FD32+FF31</f>
        <v>988104.258782609</v>
      </c>
      <c r="FG32" s="251"/>
      <c r="FH32" s="251" t="n">
        <f aca="false">FF32+FH31</f>
        <v>988104.258782609</v>
      </c>
      <c r="FI32" s="251"/>
      <c r="FJ32" s="251" t="n">
        <f aca="false">FH32+FJ31</f>
        <v>988104.258782609</v>
      </c>
      <c r="FK32" s="251"/>
      <c r="FL32" s="251" t="n">
        <f aca="false">FJ32+FL31</f>
        <v>988104.258782609</v>
      </c>
      <c r="FM32" s="251"/>
      <c r="FN32" s="251" t="n">
        <f aca="false">FL32+FN31</f>
        <v>988104.258782609</v>
      </c>
      <c r="FO32" s="251"/>
      <c r="FP32" s="251" t="n">
        <f aca="false">FN32+FP31</f>
        <v>988104.258782609</v>
      </c>
      <c r="FQ32" s="251"/>
      <c r="FR32" s="251" t="n">
        <f aca="false">FP32+FR31</f>
        <v>988104.258782609</v>
      </c>
      <c r="FS32" s="251"/>
      <c r="FT32" s="251" t="n">
        <f aca="false">FR32+FT31</f>
        <v>988104.258782609</v>
      </c>
      <c r="FU32" s="251"/>
      <c r="FV32" s="251" t="n">
        <f aca="false">FT32+FV31</f>
        <v>988104.258782609</v>
      </c>
      <c r="FW32" s="251"/>
      <c r="FX32" s="251" t="n">
        <f aca="false">FV32+FX31</f>
        <v>988104.258782609</v>
      </c>
      <c r="FY32" s="251"/>
      <c r="FZ32" s="251" t="n">
        <f aca="false">FX32+FZ31</f>
        <v>988104.258782609</v>
      </c>
      <c r="GA32" s="251"/>
      <c r="GB32" s="251" t="n">
        <f aca="false">FZ32+GB31</f>
        <v>988104.258782609</v>
      </c>
      <c r="GC32" s="251"/>
      <c r="GD32" s="251" t="n">
        <f aca="false">GB32+GD31</f>
        <v>988104.258782609</v>
      </c>
      <c r="GE32" s="251"/>
      <c r="GF32" s="251" t="n">
        <f aca="false">GD32+GF31</f>
        <v>988104.258782609</v>
      </c>
      <c r="GG32" s="251"/>
      <c r="GH32" s="251" t="n">
        <f aca="false">GF32+GH31</f>
        <v>988104.258782609</v>
      </c>
      <c r="GI32" s="251"/>
      <c r="GJ32" s="251" t="n">
        <f aca="false">GH32+GJ31</f>
        <v>988104.258782609</v>
      </c>
      <c r="GK32" s="251"/>
      <c r="GL32" s="251" t="n">
        <f aca="false">GJ32+GL31</f>
        <v>988104.258782609</v>
      </c>
      <c r="GM32" s="251"/>
      <c r="GN32" s="251" t="n">
        <f aca="false">GL32+GN31</f>
        <v>988104.258782609</v>
      </c>
      <c r="GO32" s="251"/>
      <c r="GP32" s="251" t="n">
        <f aca="false">GN32+GP31</f>
        <v>988104.258782609</v>
      </c>
      <c r="GQ32" s="251"/>
      <c r="GR32" s="251" t="n">
        <f aca="false">GP32+GR31</f>
        <v>988104.258782609</v>
      </c>
      <c r="GS32" s="251"/>
      <c r="GT32" s="251" t="n">
        <f aca="false">GR32+GT31</f>
        <v>988104.258782609</v>
      </c>
      <c r="GU32" s="251"/>
      <c r="GV32" s="251" t="n">
        <f aca="false">GT32+GV31</f>
        <v>988104.258782609</v>
      </c>
      <c r="GW32" s="251"/>
      <c r="GX32" s="251" t="n">
        <f aca="false">GV32+GX31</f>
        <v>988104.258782609</v>
      </c>
      <c r="GY32" s="251"/>
      <c r="GZ32" s="251" t="n">
        <f aca="false">GX32+GZ31</f>
        <v>988104.258782609</v>
      </c>
      <c r="HA32" s="251"/>
      <c r="HB32" s="251" t="n">
        <f aca="false">GZ32+HB31</f>
        <v>988104.258782609</v>
      </c>
      <c r="HC32" s="251"/>
      <c r="HD32" s="251" t="n">
        <f aca="false">HB32+HD31</f>
        <v>988104.258782609</v>
      </c>
      <c r="HE32" s="251"/>
      <c r="HF32" s="251" t="n">
        <f aca="false">HD32+HF31</f>
        <v>988104.258782609</v>
      </c>
      <c r="HG32" s="251"/>
      <c r="HH32" s="251" t="n">
        <f aca="false">HF32+HH31</f>
        <v>988104.258782609</v>
      </c>
      <c r="HI32" s="251"/>
      <c r="HJ32" s="251" t="n">
        <f aca="false">HH32+HJ31</f>
        <v>988104.258782609</v>
      </c>
      <c r="HK32" s="251"/>
    </row>
    <row r="33" s="295" customFormat="true" ht="12.75" hidden="false" customHeight="false" outlineLevel="0" collapsed="false">
      <c r="A33" s="304"/>
      <c r="B33" s="233"/>
      <c r="C33" s="232"/>
      <c r="D33" s="234"/>
      <c r="E33" s="234"/>
      <c r="F33" s="235"/>
      <c r="G33" s="234"/>
      <c r="H33" s="253"/>
      <c r="I33" s="237"/>
      <c r="J33" s="238"/>
      <c r="K33" s="254" t="s">
        <v>163</v>
      </c>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94"/>
      <c r="DK33" s="294"/>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6"/>
      <c r="EY33" s="256"/>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row>
    <row r="34" s="297" customFormat="true" ht="12.75" hidden="false" customHeight="false" outlineLevel="0" collapsed="false">
      <c r="A34" s="304"/>
      <c r="B34" s="233"/>
      <c r="C34" s="232"/>
      <c r="D34" s="234"/>
      <c r="E34" s="234"/>
      <c r="F34" s="235"/>
      <c r="G34" s="234"/>
      <c r="H34" s="257"/>
      <c r="I34" s="237"/>
      <c r="J34" s="238"/>
      <c r="K34" s="258" t="s">
        <v>164</v>
      </c>
      <c r="L34" s="259" t="n">
        <f aca="false">L33</f>
        <v>0</v>
      </c>
      <c r="M34" s="259"/>
      <c r="N34" s="259" t="n">
        <f aca="false">N33+L34</f>
        <v>0</v>
      </c>
      <c r="O34" s="259"/>
      <c r="P34" s="259" t="n">
        <f aca="false">P33+N34</f>
        <v>0</v>
      </c>
      <c r="Q34" s="259"/>
      <c r="R34" s="259" t="n">
        <f aca="false">R33+P34</f>
        <v>0</v>
      </c>
      <c r="S34" s="259"/>
      <c r="T34" s="259" t="n">
        <f aca="false">T33+R34</f>
        <v>0</v>
      </c>
      <c r="U34" s="259"/>
      <c r="V34" s="259" t="n">
        <f aca="false">V33+T34</f>
        <v>0</v>
      </c>
      <c r="W34" s="259"/>
      <c r="X34" s="259" t="n">
        <f aca="false">X33+V34</f>
        <v>0</v>
      </c>
      <c r="Y34" s="259"/>
      <c r="Z34" s="259" t="n">
        <f aca="false">Z33+X34</f>
        <v>0</v>
      </c>
      <c r="AA34" s="259"/>
      <c r="AB34" s="259" t="n">
        <f aca="false">AB33+Z34</f>
        <v>0</v>
      </c>
      <c r="AC34" s="259"/>
      <c r="AD34" s="259" t="n">
        <f aca="false">AD33+AB34</f>
        <v>0</v>
      </c>
      <c r="AE34" s="259"/>
      <c r="AF34" s="259" t="n">
        <f aca="false">AF33+AD34</f>
        <v>0</v>
      </c>
      <c r="AG34" s="259"/>
      <c r="AH34" s="259" t="n">
        <f aca="false">AH33+AF34</f>
        <v>0</v>
      </c>
      <c r="AI34" s="259"/>
      <c r="AJ34" s="259" t="n">
        <f aca="false">AJ33+AH34</f>
        <v>0</v>
      </c>
      <c r="AK34" s="259"/>
      <c r="AL34" s="259" t="n">
        <f aca="false">AL33+AJ34</f>
        <v>0</v>
      </c>
      <c r="AM34" s="259"/>
      <c r="AN34" s="259" t="n">
        <f aca="false">AN33+AL34</f>
        <v>0</v>
      </c>
      <c r="AO34" s="259"/>
      <c r="AP34" s="259" t="n">
        <f aca="false">AP33+AN34</f>
        <v>0</v>
      </c>
      <c r="AQ34" s="259"/>
      <c r="AR34" s="259" t="n">
        <f aca="false">AR33+AP34</f>
        <v>0</v>
      </c>
      <c r="AS34" s="259"/>
      <c r="AT34" s="259" t="n">
        <f aca="false">AT33+AR34</f>
        <v>0</v>
      </c>
      <c r="AU34" s="259"/>
      <c r="AV34" s="259" t="n">
        <f aca="false">AV33+AT34</f>
        <v>0</v>
      </c>
      <c r="AW34" s="259"/>
      <c r="AX34" s="259" t="n">
        <f aca="false">AX33+AV34</f>
        <v>0</v>
      </c>
      <c r="AY34" s="259"/>
      <c r="AZ34" s="259" t="n">
        <f aca="false">AZ33+AX34</f>
        <v>0</v>
      </c>
      <c r="BA34" s="259"/>
      <c r="BB34" s="259" t="n">
        <f aca="false">BB33+AZ34</f>
        <v>0</v>
      </c>
      <c r="BC34" s="259"/>
      <c r="BD34" s="259" t="n">
        <f aca="false">BD33+BB34</f>
        <v>0</v>
      </c>
      <c r="BE34" s="259"/>
      <c r="BF34" s="259" t="n">
        <f aca="false">BF33+BD34</f>
        <v>0</v>
      </c>
      <c r="BG34" s="259"/>
      <c r="BH34" s="259" t="n">
        <f aca="false">BH33+BF34</f>
        <v>0</v>
      </c>
      <c r="BI34" s="259"/>
      <c r="BJ34" s="259" t="n">
        <f aca="false">BJ33+BH34</f>
        <v>0</v>
      </c>
      <c r="BK34" s="259"/>
      <c r="BL34" s="259" t="n">
        <f aca="false">BL33+BJ34</f>
        <v>0</v>
      </c>
      <c r="BM34" s="259"/>
      <c r="BN34" s="259" t="n">
        <f aca="false">BN33+BL34</f>
        <v>0</v>
      </c>
      <c r="BO34" s="259"/>
      <c r="BP34" s="259" t="n">
        <f aca="false">BP33+BN34</f>
        <v>0</v>
      </c>
      <c r="BQ34" s="259"/>
      <c r="BR34" s="259" t="n">
        <f aca="false">BR33+BP34</f>
        <v>0</v>
      </c>
      <c r="BS34" s="259"/>
      <c r="BT34" s="259" t="n">
        <f aca="false">BT33+BR34</f>
        <v>0</v>
      </c>
      <c r="BU34" s="259"/>
      <c r="BV34" s="259" t="n">
        <f aca="false">BV33+BT34</f>
        <v>0</v>
      </c>
      <c r="BW34" s="259"/>
      <c r="BX34" s="259" t="n">
        <f aca="false">BX33+BV34</f>
        <v>0</v>
      </c>
      <c r="BY34" s="259"/>
      <c r="BZ34" s="259" t="n">
        <f aca="false">BZ33+BX34</f>
        <v>0</v>
      </c>
      <c r="CA34" s="259"/>
      <c r="CB34" s="259" t="n">
        <f aca="false">CB33+BZ34</f>
        <v>0</v>
      </c>
      <c r="CC34" s="259"/>
      <c r="CD34" s="259" t="n">
        <f aca="false">CD33+CB34</f>
        <v>0</v>
      </c>
      <c r="CE34" s="259"/>
      <c r="CF34" s="259" t="n">
        <f aca="false">CF33+CD34</f>
        <v>0</v>
      </c>
      <c r="CG34" s="259"/>
      <c r="CH34" s="259" t="n">
        <f aca="false">CH33+CF34</f>
        <v>0</v>
      </c>
      <c r="CI34" s="259"/>
      <c r="CJ34" s="259" t="n">
        <f aca="false">CJ33+CH34</f>
        <v>0</v>
      </c>
      <c r="CK34" s="259"/>
      <c r="CL34" s="259" t="n">
        <f aca="false">CL33+CJ34</f>
        <v>0</v>
      </c>
      <c r="CM34" s="259"/>
      <c r="CN34" s="259" t="n">
        <f aca="false">CN33+CL34</f>
        <v>0</v>
      </c>
      <c r="CO34" s="259"/>
      <c r="CP34" s="259" t="n">
        <f aca="false">CP33+CN34</f>
        <v>0</v>
      </c>
      <c r="CQ34" s="259"/>
      <c r="CR34" s="259" t="n">
        <f aca="false">CR33+CP34</f>
        <v>0</v>
      </c>
      <c r="CS34" s="259"/>
      <c r="CT34" s="259" t="n">
        <f aca="false">CT33+CR34</f>
        <v>0</v>
      </c>
      <c r="CU34" s="259"/>
      <c r="CV34" s="259" t="n">
        <f aca="false">CV33+CT34</f>
        <v>0</v>
      </c>
      <c r="CW34" s="259"/>
      <c r="CX34" s="259" t="n">
        <f aca="false">CX33+CV34</f>
        <v>0</v>
      </c>
      <c r="CY34" s="259"/>
      <c r="CZ34" s="259" t="n">
        <f aca="false">CZ33+CX34</f>
        <v>0</v>
      </c>
      <c r="DA34" s="259"/>
      <c r="DB34" s="259" t="n">
        <f aca="false">DB33+CZ34</f>
        <v>0</v>
      </c>
      <c r="DC34" s="259"/>
      <c r="DD34" s="259" t="n">
        <f aca="false">DD33+DB34</f>
        <v>0</v>
      </c>
      <c r="DE34" s="259"/>
      <c r="DF34" s="259" t="n">
        <f aca="false">DF33+DD34</f>
        <v>0</v>
      </c>
      <c r="DG34" s="259"/>
      <c r="DH34" s="259" t="n">
        <f aca="false">DH33+DF34</f>
        <v>0</v>
      </c>
      <c r="DI34" s="259"/>
      <c r="DJ34" s="296" t="n">
        <f aca="false">DJ33+DH34</f>
        <v>0</v>
      </c>
      <c r="DK34" s="296"/>
      <c r="DL34" s="259" t="n">
        <f aca="false">DL33+DJ34</f>
        <v>0</v>
      </c>
      <c r="DM34" s="259"/>
      <c r="DN34" s="259" t="n">
        <f aca="false">DN33+DL34</f>
        <v>0</v>
      </c>
      <c r="DO34" s="259"/>
      <c r="DP34" s="259" t="n">
        <f aca="false">DP33+DN34</f>
        <v>0</v>
      </c>
      <c r="DQ34" s="259"/>
      <c r="DR34" s="259" t="n">
        <f aca="false">DR33+DP34</f>
        <v>0</v>
      </c>
      <c r="DS34" s="259"/>
      <c r="DT34" s="259" t="n">
        <f aca="false">DT33+DR34</f>
        <v>0</v>
      </c>
      <c r="DU34" s="259"/>
      <c r="DV34" s="259" t="n">
        <f aca="false">DV33+DT34</f>
        <v>0</v>
      </c>
      <c r="DW34" s="259"/>
      <c r="DX34" s="259" t="n">
        <f aca="false">DX33+DV34</f>
        <v>0</v>
      </c>
      <c r="DY34" s="259"/>
      <c r="DZ34" s="259" t="n">
        <f aca="false">DZ33+DX34</f>
        <v>0</v>
      </c>
      <c r="EA34" s="259"/>
      <c r="EB34" s="259" t="n">
        <f aca="false">EB33+DZ34</f>
        <v>0</v>
      </c>
      <c r="EC34" s="259"/>
      <c r="ED34" s="259" t="n">
        <f aca="false">ED33+EB34</f>
        <v>0</v>
      </c>
      <c r="EE34" s="259"/>
      <c r="EF34" s="259" t="n">
        <f aca="false">EF33+ED34</f>
        <v>0</v>
      </c>
      <c r="EG34" s="259"/>
      <c r="EH34" s="259" t="n">
        <f aca="false">EH33+EF34</f>
        <v>0</v>
      </c>
      <c r="EI34" s="259"/>
      <c r="EJ34" s="259" t="n">
        <f aca="false">EJ33+EH34</f>
        <v>0</v>
      </c>
      <c r="EK34" s="259"/>
      <c r="EL34" s="259" t="n">
        <f aca="false">EL33+EJ34</f>
        <v>0</v>
      </c>
      <c r="EM34" s="259"/>
      <c r="EN34" s="259" t="n">
        <f aca="false">EN33+EL34</f>
        <v>0</v>
      </c>
      <c r="EO34" s="259"/>
      <c r="EP34" s="259" t="n">
        <f aca="false">EP33+EN34</f>
        <v>0</v>
      </c>
      <c r="EQ34" s="259"/>
      <c r="ER34" s="259" t="n">
        <f aca="false">ER33+EP34</f>
        <v>0</v>
      </c>
      <c r="ES34" s="259"/>
      <c r="ET34" s="259" t="n">
        <f aca="false">ET33+ER34</f>
        <v>0</v>
      </c>
      <c r="EU34" s="259"/>
      <c r="EV34" s="259" t="n">
        <f aca="false">EV33+ET34</f>
        <v>0</v>
      </c>
      <c r="EW34" s="259"/>
      <c r="EX34" s="260" t="n">
        <f aca="false">EX33+EV34</f>
        <v>0</v>
      </c>
      <c r="EY34" s="260"/>
      <c r="EZ34" s="259" t="n">
        <f aca="false">EZ33+EX34</f>
        <v>0</v>
      </c>
      <c r="FA34" s="259"/>
      <c r="FB34" s="259" t="n">
        <f aca="false">FB33+EZ34</f>
        <v>0</v>
      </c>
      <c r="FC34" s="259"/>
      <c r="FD34" s="259" t="n">
        <f aca="false">FD33+FB34</f>
        <v>0</v>
      </c>
      <c r="FE34" s="259"/>
      <c r="FF34" s="259" t="n">
        <f aca="false">FF33+FD34</f>
        <v>0</v>
      </c>
      <c r="FG34" s="259"/>
      <c r="FH34" s="259" t="n">
        <f aca="false">FH33+FF34</f>
        <v>0</v>
      </c>
      <c r="FI34" s="259"/>
      <c r="FJ34" s="259" t="n">
        <f aca="false">FJ33+FH34</f>
        <v>0</v>
      </c>
      <c r="FK34" s="259"/>
      <c r="FL34" s="259" t="n">
        <f aca="false">FL33+FJ34</f>
        <v>0</v>
      </c>
      <c r="FM34" s="259"/>
      <c r="FN34" s="259" t="n">
        <f aca="false">FN33+FL34</f>
        <v>0</v>
      </c>
      <c r="FO34" s="259"/>
      <c r="FP34" s="259" t="n">
        <f aca="false">FP33+FN34</f>
        <v>0</v>
      </c>
      <c r="FQ34" s="259"/>
      <c r="FR34" s="259" t="n">
        <f aca="false">FR33+FP34</f>
        <v>0</v>
      </c>
      <c r="FS34" s="259"/>
      <c r="FT34" s="259" t="n">
        <f aca="false">FT33+FR34</f>
        <v>0</v>
      </c>
      <c r="FU34" s="259"/>
      <c r="FV34" s="259" t="n">
        <f aca="false">FV33+FT34</f>
        <v>0</v>
      </c>
      <c r="FW34" s="259"/>
      <c r="FX34" s="259" t="n">
        <f aca="false">FX33+FV34</f>
        <v>0</v>
      </c>
      <c r="FY34" s="259"/>
      <c r="FZ34" s="259" t="n">
        <f aca="false">FZ33+FX34</f>
        <v>0</v>
      </c>
      <c r="GA34" s="259"/>
      <c r="GB34" s="259" t="n">
        <f aca="false">GB33+FZ34</f>
        <v>0</v>
      </c>
      <c r="GC34" s="259"/>
      <c r="GD34" s="259" t="n">
        <f aca="false">GD33+GB34</f>
        <v>0</v>
      </c>
      <c r="GE34" s="259"/>
      <c r="GF34" s="259" t="n">
        <f aca="false">GF33+GD34</f>
        <v>0</v>
      </c>
      <c r="GG34" s="259"/>
      <c r="GH34" s="259" t="n">
        <f aca="false">GH33+GF34</f>
        <v>0</v>
      </c>
      <c r="GI34" s="259"/>
      <c r="GJ34" s="259" t="n">
        <f aca="false">GJ33+GH34</f>
        <v>0</v>
      </c>
      <c r="GK34" s="259"/>
      <c r="GL34" s="259" t="n">
        <f aca="false">GL33+GJ34</f>
        <v>0</v>
      </c>
      <c r="GM34" s="259"/>
      <c r="GN34" s="259" t="n">
        <f aca="false">GN33+GL34</f>
        <v>0</v>
      </c>
      <c r="GO34" s="259"/>
      <c r="GP34" s="259" t="n">
        <f aca="false">GP33+GN34</f>
        <v>0</v>
      </c>
      <c r="GQ34" s="259"/>
      <c r="GR34" s="259" t="n">
        <f aca="false">GR33+GP34</f>
        <v>0</v>
      </c>
      <c r="GS34" s="259"/>
      <c r="GT34" s="259" t="n">
        <f aca="false">GT33+GR34</f>
        <v>0</v>
      </c>
      <c r="GU34" s="259"/>
      <c r="GV34" s="259" t="n">
        <f aca="false">GV33+GT34</f>
        <v>0</v>
      </c>
      <c r="GW34" s="259"/>
      <c r="GX34" s="259" t="n">
        <f aca="false">GX33+GV34</f>
        <v>0</v>
      </c>
      <c r="GY34" s="259"/>
      <c r="GZ34" s="259" t="n">
        <f aca="false">GZ33+GX34</f>
        <v>0</v>
      </c>
      <c r="HA34" s="259"/>
      <c r="HB34" s="259" t="n">
        <f aca="false">HB33+GZ34</f>
        <v>0</v>
      </c>
      <c r="HC34" s="259"/>
      <c r="HD34" s="259" t="n">
        <f aca="false">HD33+HB34</f>
        <v>0</v>
      </c>
      <c r="HE34" s="259"/>
      <c r="HF34" s="259" t="n">
        <f aca="false">HF33+HD34</f>
        <v>0</v>
      </c>
      <c r="HG34" s="259"/>
      <c r="HH34" s="259" t="n">
        <f aca="false">HH33+HF34</f>
        <v>0</v>
      </c>
      <c r="HI34" s="259"/>
      <c r="HJ34" s="259" t="n">
        <f aca="false">HJ33+HH34</f>
        <v>0</v>
      </c>
      <c r="HK34" s="259"/>
    </row>
    <row r="35" s="299" customFormat="true" ht="12.75" hidden="false" customHeight="false" outlineLevel="0" collapsed="false">
      <c r="A35" s="304"/>
      <c r="B35" s="233"/>
      <c r="C35" s="232"/>
      <c r="D35" s="234"/>
      <c r="E35" s="234"/>
      <c r="F35" s="235"/>
      <c r="G35" s="234"/>
      <c r="H35" s="261"/>
      <c r="I35" s="237"/>
      <c r="J35" s="238"/>
      <c r="K35" s="262" t="s">
        <v>165</v>
      </c>
      <c r="L35" s="263" t="n">
        <f aca="false">IF($E$29&gt;0,L32/$E$29,"-")</f>
        <v>0</v>
      </c>
      <c r="M35" s="263"/>
      <c r="N35" s="263" t="n">
        <f aca="false">IF($E$29&gt;0,N32/$E$29,"-")</f>
        <v>0</v>
      </c>
      <c r="O35" s="263"/>
      <c r="P35" s="263" t="n">
        <f aca="false">IF($E$29&gt;0,P32/$E$29,"-")</f>
        <v>0</v>
      </c>
      <c r="Q35" s="263"/>
      <c r="R35" s="263" t="n">
        <f aca="false">IF($E$29&gt;0,R32/$E$29,"-")</f>
        <v>0</v>
      </c>
      <c r="S35" s="263"/>
      <c r="T35" s="263" t="n">
        <f aca="false">IF($E$29&gt;0,T32/$E$29,"-")</f>
        <v>0</v>
      </c>
      <c r="U35" s="263"/>
      <c r="V35" s="263" t="n">
        <f aca="false">IF($E$29&gt;0,V32/$E$29,"-")</f>
        <v>0</v>
      </c>
      <c r="W35" s="263"/>
      <c r="X35" s="263" t="n">
        <f aca="false">IF($E$29&gt;0,X32/$E$29,"-")</f>
        <v>0</v>
      </c>
      <c r="Y35" s="263"/>
      <c r="Z35" s="263" t="n">
        <f aca="false">IF($E$29&gt;0,Z32/$E$29,"-")</f>
        <v>0</v>
      </c>
      <c r="AA35" s="263"/>
      <c r="AB35" s="263" t="n">
        <f aca="false">IF($E$29&gt;0,AB32/$E$29,"-")</f>
        <v>0</v>
      </c>
      <c r="AC35" s="263"/>
      <c r="AD35" s="263" t="n">
        <f aca="false">IF($E$29&gt;0,AD32/$E$29,"-")</f>
        <v>0</v>
      </c>
      <c r="AE35" s="263"/>
      <c r="AF35" s="263" t="n">
        <f aca="false">IF($E$29&gt;0,AF32/$E$29,"-")</f>
        <v>0</v>
      </c>
      <c r="AG35" s="263"/>
      <c r="AH35" s="263" t="n">
        <f aca="false">IF($E$29&gt;0,AH32/$E$29,"-")</f>
        <v>0</v>
      </c>
      <c r="AI35" s="263"/>
      <c r="AJ35" s="263" t="n">
        <f aca="false">IF($E$29&gt;0,AJ32/$E$29,"-")</f>
        <v>0</v>
      </c>
      <c r="AK35" s="263"/>
      <c r="AL35" s="263" t="n">
        <f aca="false">IF($E$29&gt;0,AL32/$E$29,"-")</f>
        <v>0</v>
      </c>
      <c r="AM35" s="263"/>
      <c r="AN35" s="263" t="n">
        <f aca="false">IF($E$29&gt;0,AN32/$E$29,"-")</f>
        <v>0</v>
      </c>
      <c r="AO35" s="263"/>
      <c r="AP35" s="263" t="n">
        <f aca="false">IF($E$29&gt;0,AP32/$E$29,"-")</f>
        <v>0</v>
      </c>
      <c r="AQ35" s="263"/>
      <c r="AR35" s="263" t="n">
        <f aca="false">IF($E$29&gt;0,AR32/$E$29,"-")</f>
        <v>0</v>
      </c>
      <c r="AS35" s="263"/>
      <c r="AT35" s="263" t="n">
        <f aca="false">IF($E$29&gt;0,AT32/$E$29,"-")</f>
        <v>0.00660942292391824</v>
      </c>
      <c r="AU35" s="263"/>
      <c r="AV35" s="263" t="n">
        <f aca="false">IF($E$29&gt;0,AV32/$E$29,"-")</f>
        <v>0.0198282687717547</v>
      </c>
      <c r="AW35" s="263"/>
      <c r="AX35" s="263" t="n">
        <f aca="false">IF($E$29&gt;0,AX32/$E$29,"-")</f>
        <v>0.0396565375435094</v>
      </c>
      <c r="AY35" s="263"/>
      <c r="AZ35" s="263" t="n">
        <f aca="false">IF($E$29&gt;0,AZ32/$E$29,"-")</f>
        <v>0.0594848063152641</v>
      </c>
      <c r="BA35" s="263"/>
      <c r="BB35" s="263" t="n">
        <f aca="false">IF($E$29&gt;0,BB32/$E$29,"-")</f>
        <v>0.0698357572334835</v>
      </c>
      <c r="BC35" s="263"/>
      <c r="BD35" s="263" t="n">
        <f aca="false">IF($E$29&gt;0,BD32/$E$29,"-")</f>
        <v>0.0905376590699222</v>
      </c>
      <c r="BE35" s="263"/>
      <c r="BF35" s="263" t="n">
        <f aca="false">IF($E$29&gt;0,BF32/$E$29,"-")</f>
        <v>0.111239560906361</v>
      </c>
      <c r="BG35" s="263"/>
      <c r="BH35" s="263" t="n">
        <f aca="false">IF($E$29&gt;0,BH32/$E$29,"-")</f>
        <v>0.1319414627428</v>
      </c>
      <c r="BI35" s="263"/>
      <c r="BJ35" s="263" t="n">
        <f aca="false">IF($E$29&gt;0,BJ32/$E$29,"-")</f>
        <v>0.152936100265834</v>
      </c>
      <c r="BK35" s="263"/>
      <c r="BL35" s="263" t="n">
        <f aca="false">IF($E$29&gt;0,BL32/$E$29,"-")</f>
        <v>0.173930737788868</v>
      </c>
      <c r="BM35" s="263"/>
      <c r="BN35" s="263" t="n">
        <f aca="false">IF($E$29&gt;0,BN32/$E$29,"-")</f>
        <v>0.194925375311903</v>
      </c>
      <c r="BO35" s="263"/>
      <c r="BP35" s="263" t="n">
        <f aca="false">IF($E$29&gt;0,BP32/$E$29,"-")</f>
        <v>0.215920012834937</v>
      </c>
      <c r="BQ35" s="263"/>
      <c r="BR35" s="263" t="n">
        <f aca="false">IF($E$29&gt;0,BR32/$E$29,"-")</f>
        <v>0.236914650357972</v>
      </c>
      <c r="BS35" s="263"/>
      <c r="BT35" s="263" t="n">
        <f aca="false">IF($E$29&gt;0,BT32/$E$29,"-")</f>
        <v>0.258115117660644</v>
      </c>
      <c r="BU35" s="263"/>
      <c r="BV35" s="263" t="n">
        <f aca="false">IF($E$29&gt;0,BV32/$E$29,"-")</f>
        <v>0.279315584963316</v>
      </c>
      <c r="BW35" s="263"/>
      <c r="BX35" s="263" t="n">
        <f aca="false">IF($E$29&gt;0,BX32/$E$29,"-")</f>
        <v>0.300516052265988</v>
      </c>
      <c r="BY35" s="263"/>
      <c r="BZ35" s="263" t="n">
        <f aca="false">IF($E$29&gt;0,BZ32/$E$29,"-")</f>
        <v>0.32171651956866</v>
      </c>
      <c r="CA35" s="263"/>
      <c r="CB35" s="263" t="n">
        <f aca="false">IF($E$29&gt;0,CB32/$E$29,"-")</f>
        <v>0.342985596797877</v>
      </c>
      <c r="CC35" s="263"/>
      <c r="CD35" s="263" t="n">
        <f aca="false">IF($E$29&gt;0,CD32/$E$29,"-")</f>
        <v>0.360709827822226</v>
      </c>
      <c r="CE35" s="263"/>
      <c r="CF35" s="263" t="n">
        <f aca="false">IF($E$29&gt;0,CF32/$E$29,"-")</f>
        <v>0.381978905051443</v>
      </c>
      <c r="CG35" s="263"/>
      <c r="CH35" s="263" t="n">
        <f aca="false">IF($E$29&gt;0,CH32/$E$29,"-")</f>
        <v>0.403247982280661</v>
      </c>
      <c r="CI35" s="263"/>
      <c r="CJ35" s="263" t="n">
        <f aca="false">IF($E$29&gt;0,CJ32/$E$29,"-")</f>
        <v>0.424517059509879</v>
      </c>
      <c r="CK35" s="263"/>
      <c r="CL35" s="263" t="n">
        <f aca="false">IF($E$29&gt;0,CL32/$E$29,"-")</f>
        <v>0.445786136739097</v>
      </c>
      <c r="CM35" s="263"/>
      <c r="CN35" s="263" t="n">
        <f aca="false">IF($E$29&gt;0,CN32/$E$29,"-")</f>
        <v>0.463510367763445</v>
      </c>
      <c r="CO35" s="263"/>
      <c r="CP35" s="263" t="n">
        <f aca="false">IF($E$29&gt;0,CP32/$E$29,"-")</f>
        <v>0.484779444992663</v>
      </c>
      <c r="CQ35" s="263"/>
      <c r="CR35" s="263" t="n">
        <f aca="false">IF($E$29&gt;0,CR32/$E$29,"-")</f>
        <v>0.506048522221881</v>
      </c>
      <c r="CS35" s="263"/>
      <c r="CT35" s="263" t="n">
        <f aca="false">IF($E$29&gt;0,CT32/$E$29,"-")</f>
        <v>0.523713672476148</v>
      </c>
      <c r="CU35" s="263"/>
      <c r="CV35" s="263" t="n">
        <f aca="false">IF($E$29&gt;0,CV32/$E$29,"-")</f>
        <v>0.544911852781268</v>
      </c>
      <c r="CW35" s="263"/>
      <c r="CX35" s="263" t="n">
        <f aca="false">IF($E$29&gt;0,CX32/$E$29,"-")</f>
        <v>0.562577003035535</v>
      </c>
      <c r="CY35" s="263"/>
      <c r="CZ35" s="263" t="n">
        <f aca="false">IF($E$29&gt;0,CZ32/$E$29,"-")</f>
        <v>0.583775183340656</v>
      </c>
      <c r="DA35" s="263"/>
      <c r="DB35" s="263" t="n">
        <f aca="false">IF($E$29&gt;0,DB32/$E$29,"-")</f>
        <v>0.60476982086369</v>
      </c>
      <c r="DC35" s="263"/>
      <c r="DD35" s="263" t="n">
        <f aca="false">IF($E$29&gt;0,DD32/$E$29,"-")</f>
        <v>0.625764458386725</v>
      </c>
      <c r="DE35" s="263"/>
      <c r="DF35" s="263" t="n">
        <f aca="false">IF($E$29&gt;0,DF32/$E$29,"-")</f>
        <v>0.646759095909759</v>
      </c>
      <c r="DG35" s="263"/>
      <c r="DH35" s="263" t="n">
        <f aca="false">IF($E$29&gt;0,DH32/$E$29,"-")</f>
        <v>0.653757308417437</v>
      </c>
      <c r="DI35" s="263"/>
      <c r="DJ35" s="263" t="n">
        <f aca="false">IF($E$29&gt;0,DJ32/$E$29,"-")</f>
        <v>0.653757308417437</v>
      </c>
      <c r="DK35" s="263"/>
      <c r="DL35" s="263" t="n">
        <f aca="false">IF($E$29&gt;0,DL32/$E$29,"-")</f>
        <v>0.680012040308988</v>
      </c>
      <c r="DM35" s="263"/>
      <c r="DN35" s="263" t="n">
        <f aca="false">IF($E$29&gt;0,DN32/$E$29,"-")</f>
        <v>0.706266772200538</v>
      </c>
      <c r="DO35" s="263"/>
      <c r="DP35" s="263" t="n">
        <f aca="false">IF($E$29&gt;0,DP32/$E$29,"-")</f>
        <v>0.732521504092089</v>
      </c>
      <c r="DQ35" s="263"/>
      <c r="DR35" s="263" t="n">
        <f aca="false">IF($E$29&gt;0,DR32/$E$29,"-")</f>
        <v>0.75877623598364</v>
      </c>
      <c r="DS35" s="263"/>
      <c r="DT35" s="263" t="n">
        <f aca="false">IF($E$29&gt;0,DT32/$E$29,"-")</f>
        <v>0.783185034137171</v>
      </c>
      <c r="DU35" s="263"/>
      <c r="DV35" s="263" t="n">
        <f aca="false">IF($E$29&gt;0,DV32/$E$29,"-")</f>
        <v>0.799457566239525</v>
      </c>
      <c r="DW35" s="263"/>
      <c r="DX35" s="263" t="n">
        <f aca="false">IF($E$29&gt;0,DX32/$E$29,"-")</f>
        <v>0.823866364393056</v>
      </c>
      <c r="DY35" s="263"/>
      <c r="DZ35" s="263" t="n">
        <f aca="false">IF($E$29&gt;0,DZ32/$E$29,"-")</f>
        <v>0.848275162546587</v>
      </c>
      <c r="EA35" s="263"/>
      <c r="EB35" s="263" t="n">
        <f aca="false">IF($E$29&gt;0,EB32/$E$29,"-")</f>
        <v>0.870962178257752</v>
      </c>
      <c r="EC35" s="263"/>
      <c r="ED35" s="263" t="n">
        <f aca="false">IF($E$29&gt;0,ED32/$E$29,"-")</f>
        <v>0.893649193968918</v>
      </c>
      <c r="EE35" s="263"/>
      <c r="EF35" s="263" t="n">
        <f aca="false">IF($E$29&gt;0,EF32/$E$29,"-")</f>
        <v>0.916336209680084</v>
      </c>
      <c r="EG35" s="263"/>
      <c r="EH35" s="263" t="n">
        <f aca="false">IF($E$29&gt;0,EH32/$E$29,"-")</f>
        <v>0.931460886820861</v>
      </c>
      <c r="EI35" s="263"/>
      <c r="EJ35" s="263" t="n">
        <f aca="false">IF($E$29&gt;0,EJ32/$E$29,"-")</f>
        <v>0.954147902532026</v>
      </c>
      <c r="EK35" s="263"/>
      <c r="EL35" s="263" t="n">
        <f aca="false">IF($E$29&gt;0,EL32/$E$29,"-")</f>
        <v>0.976834918243192</v>
      </c>
      <c r="EM35" s="263"/>
      <c r="EN35" s="263" t="n">
        <f aca="false">IF($E$29&gt;0,EN32/$E$29,"-")</f>
        <v>0.999521933954358</v>
      </c>
      <c r="EO35" s="263"/>
      <c r="EP35" s="263" t="n">
        <f aca="false">IF($E$29&gt;0,EP32/$E$29,"-")</f>
        <v>1.00708427252475</v>
      </c>
      <c r="EQ35" s="263"/>
      <c r="ER35" s="263" t="n">
        <f aca="false">IF($E$29&gt;0,ER32/$E$29,"-")</f>
        <v>1.00708427252475</v>
      </c>
      <c r="ES35" s="263"/>
      <c r="ET35" s="263" t="n">
        <f aca="false">IF($E$29&gt;0,ET32/$E$29,"-")</f>
        <v>1.00708427252475</v>
      </c>
      <c r="EU35" s="263"/>
      <c r="EV35" s="263" t="n">
        <f aca="false">IF($E$29&gt;0,EV32/$E$29,"-")</f>
        <v>1.00708427252475</v>
      </c>
      <c r="EW35" s="263"/>
      <c r="EX35" s="264" t="n">
        <f aca="false">IF($E$29&gt;0,EX32/$E$29,"-")</f>
        <v>1.00708427252475</v>
      </c>
      <c r="EY35" s="264"/>
      <c r="EZ35" s="263" t="n">
        <f aca="false">IF($E$29&gt;0,EZ32/$E$29,"-")</f>
        <v>1.00708427252475</v>
      </c>
      <c r="FA35" s="263"/>
      <c r="FB35" s="263" t="n">
        <f aca="false">IF($E$29&gt;0,FB32/$E$29,"-")</f>
        <v>1.00708427252475</v>
      </c>
      <c r="FC35" s="263"/>
      <c r="FD35" s="263" t="n">
        <f aca="false">IF($E$29&gt;0,FD32/$E$29,"-")</f>
        <v>1.00708427252475</v>
      </c>
      <c r="FE35" s="263"/>
      <c r="FF35" s="263" t="n">
        <f aca="false">IF($E$29&gt;0,FF32/$E$29,"-")</f>
        <v>1.00708427252475</v>
      </c>
      <c r="FG35" s="263"/>
      <c r="FH35" s="263" t="n">
        <f aca="false">IF($E$29&gt;0,FH32/$E$29,"-")</f>
        <v>1.00708427252475</v>
      </c>
      <c r="FI35" s="263"/>
      <c r="FJ35" s="263" t="n">
        <f aca="false">IF($E$29&gt;0,FJ32/$E$29,"-")</f>
        <v>1.00708427252475</v>
      </c>
      <c r="FK35" s="263"/>
      <c r="FL35" s="263" t="n">
        <f aca="false">IF($E$29&gt;0,FL32/$E$29,"-")</f>
        <v>1.00708427252475</v>
      </c>
      <c r="FM35" s="263"/>
      <c r="FN35" s="263" t="n">
        <f aca="false">IF($E$29&gt;0,FN32/$E$29,"-")</f>
        <v>1.00708427252475</v>
      </c>
      <c r="FO35" s="263"/>
      <c r="FP35" s="263" t="n">
        <f aca="false">IF($E$29&gt;0,FP32/$E$29,"-")</f>
        <v>1.00708427252475</v>
      </c>
      <c r="FQ35" s="263"/>
      <c r="FR35" s="263" t="n">
        <f aca="false">IF($E$29&gt;0,FR32/$E$29,"-")</f>
        <v>1.00708427252475</v>
      </c>
      <c r="FS35" s="263"/>
      <c r="FT35" s="263" t="n">
        <f aca="false">IF($E$29&gt;0,FT32/$E$29,"-")</f>
        <v>1.00708427252475</v>
      </c>
      <c r="FU35" s="263"/>
      <c r="FV35" s="263" t="n">
        <f aca="false">IF($E$29&gt;0,FV32/$E$29,"-")</f>
        <v>1.00708427252475</v>
      </c>
      <c r="FW35" s="263"/>
      <c r="FX35" s="263" t="n">
        <f aca="false">IF($E$29&gt;0,FX32/$E$29,"-")</f>
        <v>1.00708427252475</v>
      </c>
      <c r="FY35" s="263"/>
      <c r="FZ35" s="263" t="n">
        <f aca="false">IF($E$29&gt;0,FZ32/$E$29,"-")</f>
        <v>1.00708427252475</v>
      </c>
      <c r="GA35" s="263"/>
      <c r="GB35" s="263" t="n">
        <f aca="false">IF($E$29&gt;0,GB32/$E$29,"-")</f>
        <v>1.00708427252475</v>
      </c>
      <c r="GC35" s="263"/>
      <c r="GD35" s="263" t="n">
        <f aca="false">IF($E$29&gt;0,GD32/$E$29,"-")</f>
        <v>1.00708427252475</v>
      </c>
      <c r="GE35" s="263"/>
      <c r="GF35" s="263" t="n">
        <f aca="false">IF($E$29&gt;0,GF32/$E$29,"-")</f>
        <v>1.00708427252475</v>
      </c>
      <c r="GG35" s="263"/>
      <c r="GH35" s="263" t="n">
        <f aca="false">IF($E$29&gt;0,GH32/$E$29,"-")</f>
        <v>1.00708427252475</v>
      </c>
      <c r="GI35" s="263"/>
      <c r="GJ35" s="263" t="n">
        <f aca="false">IF($E$29&gt;0,GJ32/$E$29,"-")</f>
        <v>1.00708427252475</v>
      </c>
      <c r="GK35" s="263"/>
      <c r="GL35" s="263" t="n">
        <f aca="false">IF($E$29&gt;0,GL32/$E$29,"-")</f>
        <v>1.00708427252475</v>
      </c>
      <c r="GM35" s="263"/>
      <c r="GN35" s="263" t="n">
        <f aca="false">IF($E$29&gt;0,GN32/$E$29,"-")</f>
        <v>1.00708427252475</v>
      </c>
      <c r="GO35" s="263"/>
      <c r="GP35" s="263" t="n">
        <f aca="false">IF($E$29&gt;0,GP32/$E$29,"-")</f>
        <v>1.00708427252475</v>
      </c>
      <c r="GQ35" s="263"/>
      <c r="GR35" s="263" t="n">
        <f aca="false">IF($E$29&gt;0,GR32/$E$29,"-")</f>
        <v>1.00708427252475</v>
      </c>
      <c r="GS35" s="263"/>
      <c r="GT35" s="263" t="n">
        <f aca="false">IF($E$29&gt;0,GT32/$E$29,"-")</f>
        <v>1.00708427252475</v>
      </c>
      <c r="GU35" s="263"/>
      <c r="GV35" s="263" t="n">
        <f aca="false">IF($E$29&gt;0,GV32/$E$29,"-")</f>
        <v>1.00708427252475</v>
      </c>
      <c r="GW35" s="263"/>
      <c r="GX35" s="263" t="n">
        <f aca="false">IF($E$29&gt;0,GX32/$E$29,"-")</f>
        <v>1.00708427252475</v>
      </c>
      <c r="GY35" s="263"/>
      <c r="GZ35" s="263" t="n">
        <f aca="false">IF($E$29&gt;0,GZ32/$E$29,"-")</f>
        <v>1.00708427252475</v>
      </c>
      <c r="HA35" s="263"/>
      <c r="HB35" s="263" t="n">
        <f aca="false">IF($E$29&gt;0,HB32/$E$29,"-")</f>
        <v>1.00708427252475</v>
      </c>
      <c r="HC35" s="263"/>
      <c r="HD35" s="263" t="n">
        <f aca="false">IF($E$29&gt;0,HD32/$E$29,"-")</f>
        <v>1.00708427252475</v>
      </c>
      <c r="HE35" s="263"/>
      <c r="HF35" s="263" t="n">
        <f aca="false">IF($E$29&gt;0,HF32/$E$29,"-")</f>
        <v>1.00708427252475</v>
      </c>
      <c r="HG35" s="263"/>
      <c r="HH35" s="263" t="n">
        <f aca="false">IF($E$29&gt;0,HH32/$E$29,"-")</f>
        <v>1.00708427252475</v>
      </c>
      <c r="HI35" s="263"/>
      <c r="HJ35" s="263" t="n">
        <f aca="false">IF($E$29&gt;0,HJ32/$E$29,"-")</f>
        <v>1.00708427252475</v>
      </c>
      <c r="HK35" s="263"/>
    </row>
    <row r="36" customFormat="false" ht="12.75" hidden="false" customHeight="false" outlineLevel="0" collapsed="false">
      <c r="A36" s="304"/>
      <c r="B36" s="233"/>
      <c r="C36" s="232"/>
      <c r="D36" s="234"/>
      <c r="E36" s="234"/>
      <c r="F36" s="235"/>
      <c r="G36" s="234"/>
      <c r="H36" s="234"/>
      <c r="I36" s="237"/>
      <c r="J36" s="238"/>
      <c r="K36" s="265" t="s">
        <v>166</v>
      </c>
      <c r="L36" s="266" t="n">
        <f aca="false">IF($E$29&gt;0,L34/$E$29,"-")</f>
        <v>0</v>
      </c>
      <c r="M36" s="266"/>
      <c r="N36" s="266" t="n">
        <f aca="false">IF($E$29&gt;0,N34/$E$29,"-")</f>
        <v>0</v>
      </c>
      <c r="O36" s="266"/>
      <c r="P36" s="266" t="n">
        <f aca="false">IF($E$29&gt;0,P34/$E$29,"-")</f>
        <v>0</v>
      </c>
      <c r="Q36" s="266"/>
      <c r="R36" s="266" t="n">
        <f aca="false">IF($E$29&gt;0,R34/$E$29,"-")</f>
        <v>0</v>
      </c>
      <c r="S36" s="266"/>
      <c r="T36" s="266" t="n">
        <f aca="false">IF($E$29&gt;0,T34/$E$29,"-")</f>
        <v>0</v>
      </c>
      <c r="U36" s="266"/>
      <c r="V36" s="266" t="n">
        <f aca="false">IF($E$29&gt;0,V34/$E$29,"-")</f>
        <v>0</v>
      </c>
      <c r="W36" s="266"/>
      <c r="X36" s="266" t="n">
        <f aca="false">IF($E$29&gt;0,X34/$E$29,"-")</f>
        <v>0</v>
      </c>
      <c r="Y36" s="266"/>
      <c r="Z36" s="266" t="n">
        <f aca="false">IF($E$29&gt;0,Z34/$E$29,"-")</f>
        <v>0</v>
      </c>
      <c r="AA36" s="266"/>
      <c r="AB36" s="266" t="n">
        <f aca="false">IF($E$29&gt;0,AB34/$E$29,"-")</f>
        <v>0</v>
      </c>
      <c r="AC36" s="266"/>
      <c r="AD36" s="266" t="n">
        <f aca="false">IF($E$29&gt;0,AD34/$E$29,"-")</f>
        <v>0</v>
      </c>
      <c r="AE36" s="266"/>
      <c r="AF36" s="266" t="n">
        <f aca="false">IF($E$29&gt;0,AF34/$E$29,"-")</f>
        <v>0</v>
      </c>
      <c r="AG36" s="266"/>
      <c r="AH36" s="266" t="n">
        <f aca="false">IF($E$29&gt;0,AH34/$E$29,"-")</f>
        <v>0</v>
      </c>
      <c r="AI36" s="266"/>
      <c r="AJ36" s="266" t="n">
        <f aca="false">IF($E$29&gt;0,AJ34/$E$29,"-")</f>
        <v>0</v>
      </c>
      <c r="AK36" s="266"/>
      <c r="AL36" s="266" t="n">
        <f aca="false">IF($E$29&gt;0,AL34/$E$29,"-")</f>
        <v>0</v>
      </c>
      <c r="AM36" s="266"/>
      <c r="AN36" s="266" t="n">
        <f aca="false">IF($E$29&gt;0,AN34/$E$29,"-")</f>
        <v>0</v>
      </c>
      <c r="AO36" s="266"/>
      <c r="AP36" s="266" t="n">
        <f aca="false">IF($E$29&gt;0,AP34/$E$29,"-")</f>
        <v>0</v>
      </c>
      <c r="AQ36" s="266"/>
      <c r="AR36" s="266" t="n">
        <f aca="false">IF($E$29&gt;0,AR34/$E$29,"-")</f>
        <v>0</v>
      </c>
      <c r="AS36" s="266"/>
      <c r="AT36" s="266" t="n">
        <f aca="false">IF($E$29&gt;0,AT34/$E$29,"-")</f>
        <v>0</v>
      </c>
      <c r="AU36" s="266"/>
      <c r="AV36" s="266" t="n">
        <f aca="false">IF($E$29&gt;0,AV34/$E$29,"-")</f>
        <v>0</v>
      </c>
      <c r="AW36" s="266"/>
      <c r="AX36" s="266" t="n">
        <f aca="false">IF($E$29&gt;0,AX34/$E$29,"-")</f>
        <v>0</v>
      </c>
      <c r="AY36" s="266"/>
      <c r="AZ36" s="266" t="n">
        <f aca="false">IF($E$29&gt;0,AZ34/$E$29,"-")</f>
        <v>0</v>
      </c>
      <c r="BA36" s="266"/>
      <c r="BB36" s="266" t="n">
        <f aca="false">IF($E$29&gt;0,BB34/$E$29,"-")</f>
        <v>0</v>
      </c>
      <c r="BC36" s="266"/>
      <c r="BD36" s="266" t="n">
        <f aca="false">IF($E$29&gt;0,BD34/$E$29,"-")</f>
        <v>0</v>
      </c>
      <c r="BE36" s="266"/>
      <c r="BF36" s="266" t="n">
        <f aca="false">IF($E$29&gt;0,BF34/$E$29,"-")</f>
        <v>0</v>
      </c>
      <c r="BG36" s="266"/>
      <c r="BH36" s="266" t="n">
        <f aca="false">IF($E$29&gt;0,BH34/$E$29,"-")</f>
        <v>0</v>
      </c>
      <c r="BI36" s="266"/>
      <c r="BJ36" s="266" t="n">
        <f aca="false">IF($E$29&gt;0,BJ34/$E$29,"-")</f>
        <v>0</v>
      </c>
      <c r="BK36" s="266"/>
      <c r="BL36" s="266" t="n">
        <f aca="false">IF($E$29&gt;0,BL34/$E$29,"-")</f>
        <v>0</v>
      </c>
      <c r="BM36" s="266"/>
      <c r="BN36" s="266" t="n">
        <f aca="false">IF($E$29&gt;0,BN34/$E$29,"-")</f>
        <v>0</v>
      </c>
      <c r="BO36" s="266"/>
      <c r="BP36" s="266" t="n">
        <f aca="false">IF($E$29&gt;0,BP34/$E$29,"-")</f>
        <v>0</v>
      </c>
      <c r="BQ36" s="266"/>
      <c r="BR36" s="300" t="n">
        <f aca="false">IF($E$29&gt;0,BR34/$E$29,"-")</f>
        <v>0</v>
      </c>
      <c r="BS36" s="300"/>
      <c r="BT36" s="300" t="n">
        <f aca="false">IF($E$29&gt;0,BT34/$E$29,"-")</f>
        <v>0</v>
      </c>
      <c r="BU36" s="300"/>
      <c r="BV36" s="300" t="n">
        <f aca="false">IF($E$29&gt;0,BV34/$E$29,"-")</f>
        <v>0</v>
      </c>
      <c r="BW36" s="300"/>
      <c r="BX36" s="300" t="n">
        <f aca="false">IF($E$29&gt;0,BX34/$E$29,"-")</f>
        <v>0</v>
      </c>
      <c r="BY36" s="300"/>
      <c r="BZ36" s="300" t="n">
        <f aca="false">IF($E$29&gt;0,BZ34/$E$29,"-")</f>
        <v>0</v>
      </c>
      <c r="CA36" s="300"/>
      <c r="CB36" s="300" t="n">
        <f aca="false">IF($E$29&gt;0,CB34/$E$29,"-")</f>
        <v>0</v>
      </c>
      <c r="CC36" s="300"/>
      <c r="CD36" s="300" t="n">
        <f aca="false">IF($E$29&gt;0,CD34/$E$29,"-")</f>
        <v>0</v>
      </c>
      <c r="CE36" s="300"/>
      <c r="CF36" s="300" t="n">
        <f aca="false">IF($E$29&gt;0,CF34/$E$29,"-")</f>
        <v>0</v>
      </c>
      <c r="CG36" s="300"/>
      <c r="CH36" s="300" t="n">
        <f aca="false">IF($E$29&gt;0,CH34/$E$29,"-")</f>
        <v>0</v>
      </c>
      <c r="CI36" s="300"/>
      <c r="CJ36" s="300" t="n">
        <f aca="false">IF($E$29&gt;0,CJ34/$E$29,"-")</f>
        <v>0</v>
      </c>
      <c r="CK36" s="300"/>
      <c r="CL36" s="300" t="n">
        <f aca="false">IF($E$29&gt;0,CL34/$E$29,"-")</f>
        <v>0</v>
      </c>
      <c r="CM36" s="300"/>
      <c r="CN36" s="300" t="n">
        <f aca="false">IF($E$29&gt;0,CN34/$E$29,"-")</f>
        <v>0</v>
      </c>
      <c r="CO36" s="300"/>
      <c r="CP36" s="300" t="n">
        <f aca="false">IF($E$29&gt;0,CP34/$E$29,"-")</f>
        <v>0</v>
      </c>
      <c r="CQ36" s="300"/>
      <c r="CR36" s="300" t="n">
        <f aca="false">IF($E$29&gt;0,CR34/$E$29,"-")</f>
        <v>0</v>
      </c>
      <c r="CS36" s="300"/>
      <c r="CT36" s="300" t="n">
        <f aca="false">IF($E$29&gt;0,CT34/$E$29,"-")</f>
        <v>0</v>
      </c>
      <c r="CU36" s="300"/>
      <c r="CV36" s="300" t="n">
        <f aca="false">IF($E$29&gt;0,CV34/$E$29,"-")</f>
        <v>0</v>
      </c>
      <c r="CW36" s="300"/>
      <c r="CX36" s="300" t="n">
        <f aca="false">IF($E$29&gt;0,CX34/$E$29,"-")</f>
        <v>0</v>
      </c>
      <c r="CY36" s="300"/>
      <c r="CZ36" s="300" t="n">
        <f aca="false">IF($E$29&gt;0,CZ34/$E$29,"-")</f>
        <v>0</v>
      </c>
      <c r="DA36" s="300"/>
      <c r="DB36" s="300" t="n">
        <f aca="false">IF($E$29&gt;0,DB34/$E$29,"-")</f>
        <v>0</v>
      </c>
      <c r="DC36" s="300"/>
      <c r="DD36" s="300" t="n">
        <f aca="false">IF($E$29&gt;0,DD34/$E$29,"-")</f>
        <v>0</v>
      </c>
      <c r="DE36" s="300"/>
      <c r="DF36" s="300" t="n">
        <f aca="false">IF($E$29&gt;0,DF34/$E$29,"-")</f>
        <v>0</v>
      </c>
      <c r="DG36" s="300"/>
      <c r="DH36" s="300" t="n">
        <f aca="false">IF($E$29&gt;0,DH34/$E$29,"-")</f>
        <v>0</v>
      </c>
      <c r="DI36" s="300"/>
      <c r="DJ36" s="301" t="n">
        <f aca="false">IF($E$29&gt;0,DJ34/$E$29,"-")</f>
        <v>0</v>
      </c>
      <c r="DK36" s="301"/>
      <c r="DL36" s="300" t="n">
        <f aca="false">IF($E$29&gt;0,DL34/$E$29,"-")</f>
        <v>0</v>
      </c>
      <c r="DM36" s="300"/>
      <c r="DN36" s="300" t="n">
        <f aca="false">IF($E$29&gt;0,DN34/$E$29,"-")</f>
        <v>0</v>
      </c>
      <c r="DO36" s="300"/>
      <c r="DP36" s="300" t="n">
        <f aca="false">IF($E$29&gt;0,DP34/$E$29,"-")</f>
        <v>0</v>
      </c>
      <c r="DQ36" s="300"/>
      <c r="DR36" s="300" t="n">
        <f aca="false">IF($E$29&gt;0,DR34/$E$29,"-")</f>
        <v>0</v>
      </c>
      <c r="DS36" s="300"/>
      <c r="DT36" s="300" t="n">
        <f aca="false">IF($E$29&gt;0,DT34/$E$29,"-")</f>
        <v>0</v>
      </c>
      <c r="DU36" s="300"/>
      <c r="DV36" s="300" t="n">
        <f aca="false">IF($E$29&gt;0,DV34/$E$29,"-")</f>
        <v>0</v>
      </c>
      <c r="DW36" s="300"/>
      <c r="DX36" s="300" t="n">
        <f aca="false">IF($E$29&gt;0,DX34/$E$29,"-")</f>
        <v>0</v>
      </c>
      <c r="DY36" s="300"/>
      <c r="DZ36" s="300" t="n">
        <f aca="false">IF($E$29&gt;0,DZ34/$E$29,"-")</f>
        <v>0</v>
      </c>
      <c r="EA36" s="300"/>
      <c r="EB36" s="300" t="n">
        <f aca="false">IF($E$29&gt;0,EB34/$E$29,"-")</f>
        <v>0</v>
      </c>
      <c r="EC36" s="300"/>
      <c r="ED36" s="300" t="n">
        <f aca="false">IF($E$29&gt;0,ED34/$E$29,"-")</f>
        <v>0</v>
      </c>
      <c r="EE36" s="300"/>
      <c r="EF36" s="300" t="n">
        <f aca="false">IF($E$29&gt;0,EF34/$E$29,"-")</f>
        <v>0</v>
      </c>
      <c r="EG36" s="300"/>
      <c r="EH36" s="300" t="n">
        <f aca="false">IF($E$29&gt;0,EH34/$E$29,"-")</f>
        <v>0</v>
      </c>
      <c r="EI36" s="300"/>
      <c r="EJ36" s="300" t="n">
        <f aca="false">IF($E$29&gt;0,EJ34/$E$29,"-")</f>
        <v>0</v>
      </c>
      <c r="EK36" s="300"/>
      <c r="EL36" s="300" t="n">
        <f aca="false">IF($E$29&gt;0,EL34/$E$29,"-")</f>
        <v>0</v>
      </c>
      <c r="EM36" s="300"/>
      <c r="EN36" s="300" t="n">
        <f aca="false">IF($E$29&gt;0,EN34/$E$29,"-")</f>
        <v>0</v>
      </c>
      <c r="EO36" s="300"/>
      <c r="EP36" s="300" t="n">
        <f aca="false">IF($E$29&gt;0,EP34/$E$29,"-")</f>
        <v>0</v>
      </c>
      <c r="EQ36" s="300"/>
      <c r="ER36" s="300" t="n">
        <f aca="false">IF($E$29&gt;0,ER34/$E$29,"-")</f>
        <v>0</v>
      </c>
      <c r="ES36" s="300"/>
      <c r="ET36" s="300" t="n">
        <f aca="false">IF($E$29&gt;0,ET34/$E$29,"-")</f>
        <v>0</v>
      </c>
      <c r="EU36" s="300"/>
      <c r="EV36" s="300" t="n">
        <f aca="false">IF($E$29&gt;0,EV34/$E$29,"-")</f>
        <v>0</v>
      </c>
      <c r="EW36" s="300"/>
      <c r="EX36" s="302" t="n">
        <f aca="false">IF($E$29&gt;0,EX34/$E$29,"-")</f>
        <v>0</v>
      </c>
      <c r="EY36" s="302"/>
      <c r="EZ36" s="300" t="n">
        <f aca="false">IF($E$29&gt;0,EZ34/$E$29,"-")</f>
        <v>0</v>
      </c>
      <c r="FA36" s="300"/>
      <c r="FB36" s="300" t="n">
        <f aca="false">IF($E$29&gt;0,FB34/$E$29,"-")</f>
        <v>0</v>
      </c>
      <c r="FC36" s="300"/>
      <c r="FD36" s="300" t="n">
        <f aca="false">IF($E$29&gt;0,FD34/$E$29,"-")</f>
        <v>0</v>
      </c>
      <c r="FE36" s="300"/>
      <c r="FF36" s="300" t="n">
        <f aca="false">IF($E$29&gt;0,FF34/$E$29,"-")</f>
        <v>0</v>
      </c>
      <c r="FG36" s="300"/>
      <c r="FH36" s="300" t="n">
        <f aca="false">IF($E$29&gt;0,FH34/$E$29,"-")</f>
        <v>0</v>
      </c>
      <c r="FI36" s="300"/>
      <c r="FJ36" s="300" t="n">
        <f aca="false">IF($E$29&gt;0,FJ34/$E$29,"-")</f>
        <v>0</v>
      </c>
      <c r="FK36" s="300"/>
      <c r="FL36" s="300" t="n">
        <f aca="false">IF($E$29&gt;0,FL34/$E$29,"-")</f>
        <v>0</v>
      </c>
      <c r="FM36" s="300"/>
      <c r="FN36" s="300" t="n">
        <f aca="false">IF($E$29&gt;0,FN34/$E$29,"-")</f>
        <v>0</v>
      </c>
      <c r="FO36" s="300"/>
      <c r="FP36" s="300" t="n">
        <f aca="false">IF($E$29&gt;0,FP34/$E$29,"-")</f>
        <v>0</v>
      </c>
      <c r="FQ36" s="300"/>
      <c r="FR36" s="300" t="n">
        <f aca="false">IF($E$29&gt;0,FR34/$E$29,"-")</f>
        <v>0</v>
      </c>
      <c r="FS36" s="300"/>
      <c r="FT36" s="300" t="n">
        <f aca="false">IF($E$29&gt;0,FT34/$E$29,"-")</f>
        <v>0</v>
      </c>
      <c r="FU36" s="300"/>
      <c r="FV36" s="300" t="n">
        <f aca="false">IF($E$29&gt;0,FV34/$E$29,"-")</f>
        <v>0</v>
      </c>
      <c r="FW36" s="300"/>
      <c r="FX36" s="300" t="n">
        <f aca="false">IF($E$29&gt;0,FX34/$E$29,"-")</f>
        <v>0</v>
      </c>
      <c r="FY36" s="300"/>
      <c r="FZ36" s="300" t="n">
        <f aca="false">IF($E$29&gt;0,FZ34/$E$29,"-")</f>
        <v>0</v>
      </c>
      <c r="GA36" s="300"/>
      <c r="GB36" s="300" t="n">
        <f aca="false">IF($E$29&gt;0,GB34/$E$29,"-")</f>
        <v>0</v>
      </c>
      <c r="GC36" s="300"/>
      <c r="GD36" s="300" t="n">
        <f aca="false">IF($E$29&gt;0,GD34/$E$29,"-")</f>
        <v>0</v>
      </c>
      <c r="GE36" s="300"/>
      <c r="GF36" s="300" t="n">
        <f aca="false">IF($E$29&gt;0,GF34/$E$29,"-")</f>
        <v>0</v>
      </c>
      <c r="GG36" s="300"/>
      <c r="GH36" s="300" t="n">
        <f aca="false">IF($E$29&gt;0,GH34/$E$29,"-")</f>
        <v>0</v>
      </c>
      <c r="GI36" s="300"/>
      <c r="GJ36" s="300" t="n">
        <f aca="false">IF($E$29&gt;0,GJ34/$E$29,"-")</f>
        <v>0</v>
      </c>
      <c r="GK36" s="300"/>
      <c r="GL36" s="300" t="n">
        <f aca="false">IF($E$29&gt;0,GL34/$E$29,"-")</f>
        <v>0</v>
      </c>
      <c r="GM36" s="300"/>
      <c r="GN36" s="300" t="n">
        <f aca="false">IF($E$29&gt;0,GN34/$E$29,"-")</f>
        <v>0</v>
      </c>
      <c r="GO36" s="300"/>
      <c r="GP36" s="300" t="n">
        <f aca="false">IF($E$29&gt;0,GP34/$E$29,"-")</f>
        <v>0</v>
      </c>
      <c r="GQ36" s="300"/>
      <c r="GR36" s="300" t="n">
        <f aca="false">IF($E$29&gt;0,GR34/$E$29,"-")</f>
        <v>0</v>
      </c>
      <c r="GS36" s="300"/>
      <c r="GT36" s="300" t="n">
        <f aca="false">IF($E$29&gt;0,GT34/$E$29,"-")</f>
        <v>0</v>
      </c>
      <c r="GU36" s="300"/>
      <c r="GV36" s="300" t="n">
        <f aca="false">IF($E$29&gt;0,GV34/$E$29,"-")</f>
        <v>0</v>
      </c>
      <c r="GW36" s="300"/>
      <c r="GX36" s="300" t="n">
        <f aca="false">IF($E$29&gt;0,GX34/$E$29,"-")</f>
        <v>0</v>
      </c>
      <c r="GY36" s="300"/>
      <c r="GZ36" s="300" t="n">
        <f aca="false">IF($E$29&gt;0,GZ34/$E$29,"-")</f>
        <v>0</v>
      </c>
      <c r="HA36" s="300"/>
      <c r="HB36" s="300" t="n">
        <f aca="false">IF($E$29&gt;0,HB34/$E$29,"-")</f>
        <v>0</v>
      </c>
      <c r="HC36" s="300"/>
      <c r="HD36" s="300" t="n">
        <f aca="false">IF($E$29&gt;0,HD34/$E$29,"-")</f>
        <v>0</v>
      </c>
      <c r="HE36" s="300"/>
      <c r="HF36" s="300" t="n">
        <f aca="false">IF($E$29&gt;0,HF34/$E$29,"-")</f>
        <v>0</v>
      </c>
      <c r="HG36" s="300"/>
      <c r="HH36" s="300" t="n">
        <f aca="false">IF($E$29&gt;0,HH34/$E$29,"-")</f>
        <v>0</v>
      </c>
      <c r="HI36" s="300"/>
      <c r="HJ36" s="300" t="n">
        <f aca="false">IF($E$29&gt;0,HJ34/$E$29,"-")</f>
        <v>0</v>
      </c>
      <c r="HK36" s="300"/>
    </row>
    <row r="37" s="243" customFormat="true" ht="13.8" hidden="false" customHeight="false" outlineLevel="0" collapsed="false">
      <c r="A37" s="268"/>
      <c r="B37" s="269"/>
      <c r="C37" s="269"/>
      <c r="D37" s="270"/>
      <c r="E37" s="271"/>
      <c r="F37" s="272"/>
      <c r="G37" s="273"/>
      <c r="H37" s="269"/>
      <c r="I37" s="269"/>
      <c r="J37" s="269"/>
      <c r="K37" s="269"/>
      <c r="L37" s="274"/>
      <c r="M37" s="274"/>
      <c r="N37" s="274"/>
      <c r="O37" s="274"/>
      <c r="P37" s="274"/>
      <c r="Q37" s="274"/>
      <c r="R37" s="275"/>
      <c r="S37" s="275"/>
      <c r="T37" s="276"/>
      <c r="U37" s="276"/>
      <c r="V37" s="274"/>
      <c r="W37" s="274"/>
      <c r="X37" s="274"/>
      <c r="Y37" s="274"/>
      <c r="Z37" s="275"/>
      <c r="AA37" s="275"/>
      <c r="AB37" s="276"/>
      <c r="AC37" s="276"/>
      <c r="AD37" s="274"/>
      <c r="AE37" s="274"/>
      <c r="AF37" s="274"/>
      <c r="AG37" s="274"/>
      <c r="AH37" s="275"/>
      <c r="AI37" s="275"/>
      <c r="AJ37" s="276"/>
      <c r="AK37" s="276"/>
      <c r="AL37" s="274"/>
      <c r="AM37" s="274"/>
      <c r="AN37" s="274"/>
      <c r="AO37" s="274"/>
      <c r="AP37" s="275"/>
      <c r="AQ37" s="275"/>
      <c r="AR37" s="276"/>
      <c r="AS37" s="276"/>
      <c r="AT37" s="277"/>
      <c r="AU37" s="277"/>
      <c r="AV37" s="277"/>
      <c r="AW37" s="277"/>
      <c r="AX37" s="277"/>
      <c r="AY37" s="278"/>
      <c r="AZ37" s="279"/>
      <c r="BA37" s="277"/>
      <c r="BB37" s="277"/>
      <c r="BC37" s="277"/>
      <c r="BD37" s="277"/>
      <c r="BE37" s="277"/>
      <c r="BF37" s="277"/>
      <c r="BG37" s="278"/>
      <c r="BH37" s="279"/>
      <c r="BI37" s="277"/>
      <c r="BJ37" s="277"/>
      <c r="BK37" s="277"/>
      <c r="BL37" s="277"/>
      <c r="BM37" s="277"/>
      <c r="BN37" s="277"/>
      <c r="BO37" s="278"/>
      <c r="BP37" s="279"/>
      <c r="BQ37" s="277"/>
      <c r="BR37" s="277"/>
      <c r="BS37" s="277"/>
      <c r="BT37" s="277"/>
      <c r="BU37" s="277"/>
      <c r="BV37" s="277"/>
      <c r="BW37" s="278"/>
      <c r="BX37" s="279"/>
      <c r="BY37" s="277"/>
      <c r="BZ37" s="277"/>
      <c r="CA37" s="277"/>
      <c r="CB37" s="277"/>
      <c r="CC37" s="277"/>
      <c r="CD37" s="275"/>
      <c r="CE37" s="275"/>
      <c r="CF37" s="276"/>
      <c r="CG37" s="276"/>
      <c r="CH37" s="274"/>
      <c r="CI37" s="274"/>
      <c r="CJ37" s="274"/>
      <c r="CK37" s="274"/>
      <c r="CL37" s="275"/>
      <c r="CM37" s="275"/>
      <c r="CN37" s="276"/>
      <c r="CO37" s="276"/>
      <c r="CP37" s="280"/>
      <c r="CQ37" s="280"/>
      <c r="CR37" s="280"/>
      <c r="CS37" s="280"/>
      <c r="CT37" s="281"/>
      <c r="CU37" s="282"/>
      <c r="CV37" s="283"/>
      <c r="CW37" s="281"/>
      <c r="CX37" s="281"/>
      <c r="CY37" s="281"/>
      <c r="CZ37" s="281"/>
      <c r="DA37" s="281"/>
      <c r="DB37" s="281"/>
      <c r="DC37" s="282"/>
      <c r="DD37" s="283"/>
      <c r="DE37" s="281"/>
      <c r="DF37" s="281"/>
      <c r="DG37" s="281"/>
      <c r="DH37" s="281"/>
      <c r="DI37" s="281"/>
      <c r="DJ37" s="284"/>
      <c r="DK37" s="285"/>
      <c r="DL37" s="283"/>
      <c r="DM37" s="281"/>
      <c r="DN37" s="281"/>
      <c r="DO37" s="281"/>
      <c r="DP37" s="281"/>
      <c r="DQ37" s="281"/>
      <c r="DR37" s="281"/>
      <c r="DS37" s="282"/>
      <c r="DT37" s="283"/>
      <c r="DU37" s="281"/>
      <c r="DV37" s="281"/>
      <c r="DW37" s="281"/>
      <c r="DX37" s="281"/>
      <c r="DY37" s="281"/>
      <c r="DZ37" s="281"/>
      <c r="EA37" s="282"/>
      <c r="EB37" s="283"/>
      <c r="EC37" s="281"/>
      <c r="ED37" s="281"/>
      <c r="EE37" s="281"/>
      <c r="EF37" s="281"/>
      <c r="EG37" s="281"/>
      <c r="EH37" s="281"/>
      <c r="EI37" s="282"/>
      <c r="EJ37" s="283"/>
      <c r="EK37" s="281"/>
      <c r="EL37" s="281"/>
      <c r="EM37" s="281"/>
      <c r="EN37" s="281"/>
      <c r="EO37" s="281"/>
      <c r="EP37" s="281"/>
      <c r="EQ37" s="282"/>
      <c r="ER37" s="283"/>
      <c r="ES37" s="281"/>
      <c r="ET37" s="281"/>
      <c r="EU37" s="281"/>
      <c r="EV37" s="281"/>
      <c r="EW37" s="281"/>
      <c r="EX37" s="286"/>
      <c r="EY37" s="287"/>
      <c r="EZ37" s="283"/>
      <c r="FA37" s="281"/>
      <c r="FB37" s="281"/>
      <c r="FC37" s="281"/>
      <c r="FD37" s="281"/>
      <c r="FE37" s="281"/>
      <c r="FF37" s="281"/>
      <c r="FG37" s="282"/>
      <c r="FH37" s="283"/>
      <c r="FI37" s="281"/>
      <c r="FJ37" s="281"/>
      <c r="FK37" s="281"/>
      <c r="FL37" s="281"/>
      <c r="FM37" s="281"/>
      <c r="FN37" s="281"/>
      <c r="FO37" s="282"/>
      <c r="FP37" s="283"/>
      <c r="FQ37" s="281"/>
      <c r="FR37" s="281"/>
      <c r="FS37" s="281"/>
      <c r="FT37" s="281"/>
      <c r="FU37" s="281"/>
      <c r="FV37" s="281"/>
      <c r="FW37" s="282"/>
      <c r="FX37" s="283"/>
      <c r="FY37" s="281"/>
      <c r="FZ37" s="281"/>
      <c r="GA37" s="281"/>
      <c r="GB37" s="281"/>
      <c r="GC37" s="281"/>
      <c r="GD37" s="281"/>
      <c r="GE37" s="282"/>
      <c r="GF37" s="283"/>
      <c r="GG37" s="281"/>
      <c r="GH37" s="281"/>
      <c r="GI37" s="281"/>
      <c r="GJ37" s="281"/>
      <c r="GK37" s="281"/>
      <c r="GL37" s="281"/>
      <c r="GM37" s="282"/>
      <c r="GN37" s="283"/>
      <c r="GO37" s="281"/>
      <c r="GP37" s="281"/>
      <c r="GQ37" s="281"/>
      <c r="GR37" s="281"/>
      <c r="GS37" s="281"/>
      <c r="GT37" s="281"/>
      <c r="GU37" s="282"/>
      <c r="GV37" s="281"/>
      <c r="GW37" s="282"/>
      <c r="GX37" s="281"/>
      <c r="GY37" s="282"/>
      <c r="GZ37" s="281"/>
      <c r="HA37" s="282"/>
      <c r="HB37" s="281"/>
      <c r="HC37" s="282"/>
      <c r="HD37" s="281"/>
      <c r="HE37" s="282"/>
      <c r="HF37" s="281"/>
      <c r="HG37" s="282"/>
      <c r="HH37" s="281"/>
      <c r="HI37" s="282"/>
      <c r="HJ37" s="281"/>
      <c r="HK37" s="282"/>
    </row>
    <row r="38" customFormat="false" ht="12.75" hidden="false" customHeight="false" outlineLevel="0" collapsed="false">
      <c r="A38" s="203"/>
      <c r="B38" s="204"/>
      <c r="C38" s="203"/>
      <c r="D38" s="303"/>
      <c r="E38" s="303"/>
      <c r="F38" s="303"/>
      <c r="G38" s="203"/>
    </row>
    <row r="39" s="291" customFormat="true" ht="12.75" hidden="false" customHeight="false" outlineLevel="0" collapsed="false">
      <c r="A39" s="232" t="s">
        <v>40</v>
      </c>
      <c r="B39" s="233" t="str">
        <f aca="false">VLOOKUP(A39,PLANEJAMENTO!$B$11:$C$96,2,FALSE())</f>
        <v>COMPACTAÇÃO DE ATERROS A 100% DO PROCTOR NORMAL</v>
      </c>
      <c r="C39" s="232" t="str">
        <f aca="false">VLOOKUP(A39,PLANEJAMENTO!$B$11:$D$96,3,FALSE())</f>
        <v>M3</v>
      </c>
      <c r="D39" s="234" t="n">
        <f aca="false">VLOOKUP(A39,PLANEJAMENTO!$B$11:$E$96,4,FALSE())</f>
        <v>1135635.3</v>
      </c>
      <c r="E39" s="234" t="n">
        <f aca="false">D39</f>
        <v>1135635.3</v>
      </c>
      <c r="F39" s="235" t="n">
        <f aca="false">PRODUÇÕES!D22</f>
        <v>192.228</v>
      </c>
      <c r="G39" s="234" t="n">
        <f aca="false">F39*8</f>
        <v>1537.824</v>
      </c>
      <c r="H39" s="236"/>
      <c r="I39" s="237"/>
      <c r="J39" s="238"/>
      <c r="K39" s="239" t="s">
        <v>159</v>
      </c>
      <c r="L39" s="240"/>
      <c r="M39" s="240"/>
      <c r="N39" s="240"/>
      <c r="O39" s="240"/>
      <c r="P39" s="240"/>
      <c r="Q39" s="240"/>
      <c r="R39" s="240"/>
      <c r="S39" s="240"/>
      <c r="T39" s="240"/>
      <c r="U39" s="240"/>
      <c r="V39" s="240"/>
      <c r="W39" s="240"/>
      <c r="X39" s="240"/>
      <c r="Y39" s="240"/>
      <c r="Z39" s="240"/>
      <c r="AA39" s="240"/>
      <c r="AB39" s="240"/>
      <c r="AC39" s="240"/>
      <c r="AD39" s="240"/>
      <c r="AE39" s="240"/>
      <c r="AF39" s="240"/>
      <c r="AG39" s="240"/>
      <c r="AH39" s="240"/>
      <c r="AI39" s="240"/>
      <c r="AJ39" s="240"/>
      <c r="AK39" s="240"/>
      <c r="AL39" s="240"/>
      <c r="AM39" s="240"/>
      <c r="AN39" s="240"/>
      <c r="AO39" s="240"/>
      <c r="AP39" s="240"/>
      <c r="AQ39" s="240"/>
      <c r="AR39" s="240"/>
      <c r="AS39" s="240"/>
      <c r="AT39" s="240"/>
      <c r="AU39" s="240"/>
      <c r="AV39" s="240"/>
      <c r="AW39" s="240"/>
      <c r="AX39" s="240"/>
      <c r="AY39" s="240"/>
      <c r="AZ39" s="311" t="n">
        <v>6</v>
      </c>
      <c r="BA39" s="311"/>
      <c r="BB39" s="311" t="n">
        <v>3</v>
      </c>
      <c r="BC39" s="311"/>
      <c r="BD39" s="311" t="n">
        <v>6</v>
      </c>
      <c r="BE39" s="311"/>
      <c r="BF39" s="311" t="n">
        <v>6</v>
      </c>
      <c r="BG39" s="311"/>
      <c r="BH39" s="311" t="n">
        <v>6</v>
      </c>
      <c r="BI39" s="311"/>
      <c r="BJ39" s="311" t="n">
        <v>6</v>
      </c>
      <c r="BK39" s="311"/>
      <c r="BL39" s="311" t="n">
        <v>6</v>
      </c>
      <c r="BM39" s="311"/>
      <c r="BN39" s="311" t="n">
        <v>6</v>
      </c>
      <c r="BO39" s="311"/>
      <c r="BP39" s="311" t="n">
        <v>6</v>
      </c>
      <c r="BQ39" s="311"/>
      <c r="BR39" s="311" t="n">
        <v>6</v>
      </c>
      <c r="BS39" s="311"/>
      <c r="BT39" s="311" t="n">
        <v>6</v>
      </c>
      <c r="BU39" s="311"/>
      <c r="BV39" s="311" t="n">
        <v>6</v>
      </c>
      <c r="BW39" s="311"/>
      <c r="BX39" s="311" t="n">
        <v>6</v>
      </c>
      <c r="BY39" s="311"/>
      <c r="BZ39" s="311" t="n">
        <v>6</v>
      </c>
      <c r="CA39" s="311"/>
      <c r="CB39" s="311" t="n">
        <v>6</v>
      </c>
      <c r="CC39" s="311"/>
      <c r="CD39" s="311" t="n">
        <v>5</v>
      </c>
      <c r="CE39" s="311"/>
      <c r="CF39" s="311" t="n">
        <v>6</v>
      </c>
      <c r="CG39" s="311"/>
      <c r="CH39" s="311" t="n">
        <v>6</v>
      </c>
      <c r="CI39" s="311"/>
      <c r="CJ39" s="311" t="n">
        <v>6</v>
      </c>
      <c r="CK39" s="311"/>
      <c r="CL39" s="311" t="n">
        <v>6</v>
      </c>
      <c r="CM39" s="311"/>
      <c r="CN39" s="311" t="n">
        <v>5</v>
      </c>
      <c r="CO39" s="311"/>
      <c r="CP39" s="311" t="n">
        <v>6</v>
      </c>
      <c r="CQ39" s="311"/>
      <c r="CR39" s="311" t="n">
        <v>6</v>
      </c>
      <c r="CS39" s="311"/>
      <c r="CT39" s="311" t="n">
        <v>5</v>
      </c>
      <c r="CU39" s="311"/>
      <c r="CV39" s="311" t="n">
        <v>6</v>
      </c>
      <c r="CW39" s="311"/>
      <c r="CX39" s="311" t="n">
        <v>5</v>
      </c>
      <c r="CY39" s="311"/>
      <c r="CZ39" s="311" t="n">
        <v>6</v>
      </c>
      <c r="DA39" s="311"/>
      <c r="DB39" s="311" t="n">
        <v>6</v>
      </c>
      <c r="DC39" s="311"/>
      <c r="DD39" s="311" t="n">
        <v>6</v>
      </c>
      <c r="DE39" s="311"/>
      <c r="DF39" s="311" t="n">
        <v>6</v>
      </c>
      <c r="DG39" s="311"/>
      <c r="DH39" s="311" t="n">
        <v>2</v>
      </c>
      <c r="DI39" s="311"/>
      <c r="DJ39" s="311"/>
      <c r="DK39" s="311"/>
      <c r="DL39" s="311" t="n">
        <v>6</v>
      </c>
      <c r="DM39" s="311"/>
      <c r="DN39" s="311" t="n">
        <v>6</v>
      </c>
      <c r="DO39" s="311"/>
      <c r="DP39" s="311" t="n">
        <v>6</v>
      </c>
      <c r="DQ39" s="311"/>
      <c r="DR39" s="311" t="n">
        <v>6</v>
      </c>
      <c r="DS39" s="311"/>
      <c r="DT39" s="311" t="n">
        <v>6</v>
      </c>
      <c r="DU39" s="311"/>
      <c r="DV39" s="311" t="n">
        <v>4</v>
      </c>
      <c r="DW39" s="311"/>
      <c r="DX39" s="311" t="n">
        <v>6</v>
      </c>
      <c r="DY39" s="311"/>
      <c r="DZ39" s="311" t="n">
        <v>6</v>
      </c>
      <c r="EA39" s="311"/>
      <c r="EB39" s="311" t="n">
        <v>6</v>
      </c>
      <c r="EC39" s="311"/>
      <c r="ED39" s="311" t="n">
        <v>6</v>
      </c>
      <c r="EE39" s="311"/>
      <c r="EF39" s="311" t="n">
        <v>6</v>
      </c>
      <c r="EG39" s="311"/>
      <c r="EH39" s="311" t="n">
        <v>4</v>
      </c>
      <c r="EI39" s="311"/>
      <c r="EJ39" s="311" t="n">
        <v>6</v>
      </c>
      <c r="EK39" s="311"/>
      <c r="EL39" s="311" t="n">
        <v>6</v>
      </c>
      <c r="EM39" s="311"/>
      <c r="EN39" s="311" t="n">
        <v>6</v>
      </c>
      <c r="EO39" s="311"/>
      <c r="EP39" s="311" t="n">
        <v>6</v>
      </c>
      <c r="EQ39" s="311"/>
      <c r="ER39" s="311" t="n">
        <v>5</v>
      </c>
      <c r="ES39" s="311"/>
      <c r="ET39" s="311" t="n">
        <v>6</v>
      </c>
      <c r="EU39" s="311"/>
      <c r="EV39" s="240"/>
      <c r="EW39" s="240"/>
      <c r="EX39" s="242"/>
      <c r="EY39" s="242"/>
      <c r="EZ39" s="240"/>
      <c r="FA39" s="240"/>
      <c r="FB39" s="240"/>
      <c r="FC39" s="240"/>
      <c r="FD39" s="240"/>
      <c r="FE39" s="240"/>
      <c r="FF39" s="240"/>
      <c r="FG39" s="240"/>
      <c r="FH39" s="240"/>
      <c r="FI39" s="240"/>
      <c r="FJ39" s="240"/>
      <c r="FK39" s="240"/>
      <c r="FL39" s="240"/>
      <c r="FM39" s="240"/>
      <c r="FN39" s="240"/>
      <c r="FO39" s="240"/>
      <c r="FP39" s="240"/>
      <c r="FQ39" s="240"/>
      <c r="FR39" s="240"/>
      <c r="FS39" s="240"/>
      <c r="FT39" s="240"/>
      <c r="FU39" s="240"/>
      <c r="FV39" s="240"/>
      <c r="FW39" s="240"/>
      <c r="FX39" s="240"/>
      <c r="FY39" s="240"/>
      <c r="FZ39" s="240"/>
      <c r="GA39" s="240"/>
      <c r="GB39" s="240"/>
      <c r="GC39" s="240"/>
      <c r="GD39" s="240"/>
      <c r="GE39" s="240"/>
      <c r="GF39" s="240"/>
      <c r="GG39" s="240"/>
      <c r="GH39" s="240"/>
      <c r="GI39" s="240"/>
      <c r="GJ39" s="240"/>
      <c r="GK39" s="240"/>
      <c r="GL39" s="240"/>
      <c r="GM39" s="240"/>
      <c r="GN39" s="240"/>
      <c r="GO39" s="240"/>
      <c r="GP39" s="240"/>
      <c r="GQ39" s="240"/>
      <c r="GR39" s="240"/>
      <c r="GS39" s="240"/>
      <c r="GT39" s="240"/>
      <c r="GU39" s="240"/>
      <c r="GV39" s="240"/>
      <c r="GW39" s="240"/>
      <c r="GX39" s="240"/>
      <c r="GY39" s="240"/>
      <c r="GZ39" s="240"/>
      <c r="HA39" s="240"/>
      <c r="HB39" s="240"/>
      <c r="HC39" s="240"/>
      <c r="HD39" s="240"/>
      <c r="HE39" s="240"/>
      <c r="HF39" s="240"/>
      <c r="HG39" s="240"/>
      <c r="HH39" s="240"/>
      <c r="HI39" s="240"/>
      <c r="HJ39" s="240"/>
      <c r="HK39" s="240"/>
    </row>
    <row r="40" customFormat="false" ht="12.75" hidden="false" customHeight="false" outlineLevel="0" collapsed="false">
      <c r="A40" s="232"/>
      <c r="B40" s="233"/>
      <c r="C40" s="232"/>
      <c r="D40" s="234"/>
      <c r="E40" s="234"/>
      <c r="F40" s="235"/>
      <c r="G40" s="234"/>
      <c r="H40" s="234"/>
      <c r="I40" s="237"/>
      <c r="J40" s="238"/>
      <c r="K40" s="244" t="s">
        <v>160</v>
      </c>
      <c r="L40" s="245"/>
      <c r="M40" s="245"/>
      <c r="N40" s="245"/>
      <c r="O40" s="245"/>
      <c r="P40" s="245"/>
      <c r="Q40" s="245"/>
      <c r="R40" s="245"/>
      <c r="S40" s="245"/>
      <c r="T40" s="245"/>
      <c r="U40" s="245"/>
      <c r="V40" s="245"/>
      <c r="W40" s="245"/>
      <c r="X40" s="245"/>
      <c r="Y40" s="245"/>
      <c r="Z40" s="245"/>
      <c r="AA40" s="245"/>
      <c r="AB40" s="245"/>
      <c r="AC40" s="245"/>
      <c r="AD40" s="245"/>
      <c r="AE40" s="245"/>
      <c r="AF40" s="245"/>
      <c r="AG40" s="245"/>
      <c r="AH40" s="245"/>
      <c r="AI40" s="245"/>
      <c r="AJ40" s="245"/>
      <c r="AK40" s="245"/>
      <c r="AL40" s="245"/>
      <c r="AM40" s="245"/>
      <c r="AN40" s="245"/>
      <c r="AO40" s="245"/>
      <c r="AP40" s="245"/>
      <c r="AQ40" s="245"/>
      <c r="AR40" s="245"/>
      <c r="AS40" s="245"/>
      <c r="AT40" s="245"/>
      <c r="AU40" s="245"/>
      <c r="AV40" s="245"/>
      <c r="AW40" s="245"/>
      <c r="AX40" s="245"/>
      <c r="AY40" s="245"/>
      <c r="AZ40" s="245" t="n">
        <v>1</v>
      </c>
      <c r="BA40" s="245"/>
      <c r="BB40" s="245" t="n">
        <v>2</v>
      </c>
      <c r="BC40" s="245"/>
      <c r="BD40" s="245" t="n">
        <v>2</v>
      </c>
      <c r="BE40" s="245"/>
      <c r="BF40" s="245" t="n">
        <v>2</v>
      </c>
      <c r="BG40" s="245"/>
      <c r="BH40" s="245" t="n">
        <v>3</v>
      </c>
      <c r="BI40" s="245"/>
      <c r="BJ40" s="245" t="n">
        <v>3</v>
      </c>
      <c r="BK40" s="245"/>
      <c r="BL40" s="245" t="n">
        <v>3</v>
      </c>
      <c r="BM40" s="245"/>
      <c r="BN40" s="245" t="n">
        <v>3</v>
      </c>
      <c r="BO40" s="245"/>
      <c r="BP40" s="245" t="n">
        <v>3</v>
      </c>
      <c r="BQ40" s="245"/>
      <c r="BR40" s="245" t="n">
        <v>3</v>
      </c>
      <c r="BS40" s="245"/>
      <c r="BT40" s="245" t="n">
        <v>3</v>
      </c>
      <c r="BU40" s="245"/>
      <c r="BV40" s="245" t="n">
        <v>3</v>
      </c>
      <c r="BW40" s="245"/>
      <c r="BX40" s="245" t="n">
        <v>3</v>
      </c>
      <c r="BY40" s="245"/>
      <c r="BZ40" s="245" t="n">
        <v>3</v>
      </c>
      <c r="CA40" s="245"/>
      <c r="CB40" s="245" t="n">
        <v>3</v>
      </c>
      <c r="CC40" s="245"/>
      <c r="CD40" s="245" t="n">
        <v>3</v>
      </c>
      <c r="CE40" s="245"/>
      <c r="CF40" s="245" t="n">
        <v>3</v>
      </c>
      <c r="CG40" s="245"/>
      <c r="CH40" s="245" t="n">
        <v>3</v>
      </c>
      <c r="CI40" s="245"/>
      <c r="CJ40" s="245" t="n">
        <v>3</v>
      </c>
      <c r="CK40" s="245"/>
      <c r="CL40" s="245" t="n">
        <v>3</v>
      </c>
      <c r="CM40" s="245"/>
      <c r="CN40" s="245" t="n">
        <v>3</v>
      </c>
      <c r="CO40" s="245"/>
      <c r="CP40" s="245" t="n">
        <v>3</v>
      </c>
      <c r="CQ40" s="245"/>
      <c r="CR40" s="245" t="n">
        <v>3</v>
      </c>
      <c r="CS40" s="245"/>
      <c r="CT40" s="245" t="n">
        <v>3</v>
      </c>
      <c r="CU40" s="245"/>
      <c r="CV40" s="245" t="n">
        <v>3</v>
      </c>
      <c r="CW40" s="245"/>
      <c r="CX40" s="245" t="n">
        <v>3</v>
      </c>
      <c r="CY40" s="245"/>
      <c r="CZ40" s="245" t="n">
        <v>3</v>
      </c>
      <c r="DA40" s="245"/>
      <c r="DB40" s="245" t="n">
        <v>3</v>
      </c>
      <c r="DC40" s="245"/>
      <c r="DD40" s="245" t="n">
        <v>3</v>
      </c>
      <c r="DE40" s="245"/>
      <c r="DF40" s="245" t="n">
        <v>3</v>
      </c>
      <c r="DG40" s="245"/>
      <c r="DH40" s="245" t="n">
        <v>3</v>
      </c>
      <c r="DI40" s="245"/>
      <c r="DJ40" s="310"/>
      <c r="DK40" s="310"/>
      <c r="DL40" s="245" t="n">
        <v>3</v>
      </c>
      <c r="DM40" s="245"/>
      <c r="DN40" s="245" t="n">
        <v>3</v>
      </c>
      <c r="DO40" s="245"/>
      <c r="DP40" s="245" t="n">
        <v>3</v>
      </c>
      <c r="DQ40" s="245"/>
      <c r="DR40" s="245" t="n">
        <v>3</v>
      </c>
      <c r="DS40" s="245"/>
      <c r="DT40" s="245" t="n">
        <v>3</v>
      </c>
      <c r="DU40" s="245"/>
      <c r="DV40" s="245" t="n">
        <v>3</v>
      </c>
      <c r="DW40" s="245"/>
      <c r="DX40" s="245" t="n">
        <v>3</v>
      </c>
      <c r="DY40" s="245"/>
      <c r="DZ40" s="245" t="n">
        <v>3</v>
      </c>
      <c r="EA40" s="245"/>
      <c r="EB40" s="245" t="n">
        <v>3</v>
      </c>
      <c r="EC40" s="245"/>
      <c r="ED40" s="245" t="n">
        <v>3</v>
      </c>
      <c r="EE40" s="245"/>
      <c r="EF40" s="245" t="n">
        <v>3</v>
      </c>
      <c r="EG40" s="245"/>
      <c r="EH40" s="245" t="n">
        <v>3</v>
      </c>
      <c r="EI40" s="245"/>
      <c r="EJ40" s="245" t="n">
        <v>3</v>
      </c>
      <c r="EK40" s="245"/>
      <c r="EL40" s="245" t="n">
        <v>3</v>
      </c>
      <c r="EM40" s="245"/>
      <c r="EN40" s="245" t="n">
        <v>3</v>
      </c>
      <c r="EO40" s="245"/>
      <c r="EP40" s="245" t="n">
        <v>3</v>
      </c>
      <c r="EQ40" s="245"/>
      <c r="ER40" s="245" t="n">
        <v>2</v>
      </c>
      <c r="ES40" s="245"/>
      <c r="ET40" s="245" t="n">
        <v>1</v>
      </c>
      <c r="EU40" s="245"/>
      <c r="EV40" s="245"/>
      <c r="EW40" s="245"/>
      <c r="EX40" s="246"/>
      <c r="EY40" s="246"/>
      <c r="EZ40" s="245"/>
      <c r="FA40" s="245"/>
      <c r="FB40" s="245"/>
      <c r="FC40" s="245"/>
      <c r="FD40" s="245"/>
      <c r="FE40" s="245"/>
      <c r="FF40" s="245"/>
      <c r="FG40" s="245"/>
      <c r="FH40" s="245"/>
      <c r="FI40" s="245"/>
      <c r="FJ40" s="245"/>
      <c r="FK40" s="245"/>
      <c r="FL40" s="245"/>
      <c r="FM40" s="245"/>
      <c r="FN40" s="245"/>
      <c r="FO40" s="245"/>
      <c r="FP40" s="245"/>
      <c r="FQ40" s="245"/>
      <c r="FR40" s="245"/>
      <c r="FS40" s="245"/>
      <c r="FT40" s="245"/>
      <c r="FU40" s="245"/>
      <c r="FV40" s="245"/>
      <c r="FW40" s="245"/>
      <c r="FX40" s="245"/>
      <c r="FY40" s="245"/>
      <c r="FZ40" s="245"/>
      <c r="GA40" s="245"/>
      <c r="GB40" s="245"/>
      <c r="GC40" s="245"/>
      <c r="GD40" s="245"/>
      <c r="GE40" s="245"/>
      <c r="GF40" s="245"/>
      <c r="GG40" s="245"/>
      <c r="GH40" s="245"/>
      <c r="GI40" s="245"/>
      <c r="GJ40" s="245"/>
      <c r="GK40" s="245"/>
      <c r="GL40" s="245"/>
      <c r="GM40" s="245"/>
      <c r="GN40" s="245"/>
      <c r="GO40" s="245"/>
      <c r="GP40" s="245"/>
      <c r="GQ40" s="245"/>
      <c r="GR40" s="245"/>
      <c r="GS40" s="245"/>
      <c r="GT40" s="245"/>
      <c r="GU40" s="245"/>
      <c r="GV40" s="245"/>
      <c r="GW40" s="245"/>
      <c r="GX40" s="245"/>
      <c r="GY40" s="245"/>
      <c r="GZ40" s="245"/>
      <c r="HA40" s="245"/>
      <c r="HB40" s="245"/>
      <c r="HC40" s="245"/>
      <c r="HD40" s="245"/>
      <c r="HE40" s="245"/>
      <c r="HF40" s="245"/>
      <c r="HG40" s="245"/>
      <c r="HH40" s="245"/>
      <c r="HI40" s="245"/>
      <c r="HJ40" s="245"/>
      <c r="HK40" s="245"/>
    </row>
    <row r="41" customFormat="false" ht="12.75" hidden="false" customHeight="false" outlineLevel="0" collapsed="false">
      <c r="A41" s="232"/>
      <c r="B41" s="233"/>
      <c r="C41" s="232"/>
      <c r="D41" s="234"/>
      <c r="E41" s="234"/>
      <c r="F41" s="235"/>
      <c r="G41" s="234"/>
      <c r="H41" s="234"/>
      <c r="I41" s="237"/>
      <c r="J41" s="238"/>
      <c r="K41" s="247" t="s">
        <v>161</v>
      </c>
      <c r="L41" s="248" t="n">
        <f aca="false">(L39*L40*$G$39)*$L$8</f>
        <v>0</v>
      </c>
      <c r="M41" s="248"/>
      <c r="N41" s="248" t="n">
        <f aca="false">(N39*N40*$G$39)*$L$8</f>
        <v>0</v>
      </c>
      <c r="O41" s="248"/>
      <c r="P41" s="248" t="n">
        <f aca="false">(P39*P40*$G$39)*$L$8</f>
        <v>0</v>
      </c>
      <c r="Q41" s="248"/>
      <c r="R41" s="248" t="n">
        <f aca="false">(R39*R40*$G$39)*$L$8</f>
        <v>0</v>
      </c>
      <c r="S41" s="248"/>
      <c r="T41" s="248" t="n">
        <f aca="false">(T39*T40*$G$39)*$AJ$8</f>
        <v>0</v>
      </c>
      <c r="U41" s="248"/>
      <c r="V41" s="248" t="n">
        <f aca="false">(V39*V40*$G$39)*$AJ$8</f>
        <v>0</v>
      </c>
      <c r="W41" s="248"/>
      <c r="X41" s="248" t="n">
        <f aca="false">(X39*X40*$G$39)*$AJ$8</f>
        <v>0</v>
      </c>
      <c r="Y41" s="248"/>
      <c r="Z41" s="248" t="n">
        <f aca="false">(Z39*Z40*$G$39)*$AJ$8</f>
        <v>0</v>
      </c>
      <c r="AA41" s="248"/>
      <c r="AB41" s="248" t="n">
        <f aca="false">(AB39*AB40*$G$39)*$AJ$8</f>
        <v>0</v>
      </c>
      <c r="AC41" s="248"/>
      <c r="AD41" s="248" t="n">
        <f aca="false">(AD39*AD40*$G$39)*$AJ$8</f>
        <v>0</v>
      </c>
      <c r="AE41" s="248"/>
      <c r="AF41" s="248" t="n">
        <f aca="false">(AF39*AF40*$G$39)*$AJ$8</f>
        <v>0</v>
      </c>
      <c r="AG41" s="248"/>
      <c r="AH41" s="248" t="n">
        <f aca="false">(AH39*AH40*$G$39)*$AJ$8</f>
        <v>0</v>
      </c>
      <c r="AI41" s="248"/>
      <c r="AJ41" s="248" t="n">
        <f aca="false">(AJ39*AJ40*$G$39)*$AJ$8</f>
        <v>0</v>
      </c>
      <c r="AK41" s="248"/>
      <c r="AL41" s="248" t="n">
        <f aca="false">(AL39*AL40*$G$39)*$AJ$8</f>
        <v>0</v>
      </c>
      <c r="AM41" s="248"/>
      <c r="AN41" s="248" t="n">
        <f aca="false">(AN39*AN40*$G$39)*$AJ$8</f>
        <v>0</v>
      </c>
      <c r="AO41" s="248"/>
      <c r="AP41" s="248" t="n">
        <f aca="false">(AP39*AP40*$G$39)*$AJ$8</f>
        <v>0</v>
      </c>
      <c r="AQ41" s="248"/>
      <c r="AR41" s="248" t="n">
        <f aca="false">(AR39*AR40*$G$39)*$AJ$8</f>
        <v>0</v>
      </c>
      <c r="AS41" s="248"/>
      <c r="AT41" s="248" t="n">
        <f aca="false">(AT39*AT40*$G$39)*$AT$8</f>
        <v>0</v>
      </c>
      <c r="AU41" s="248"/>
      <c r="AV41" s="248" t="n">
        <f aca="false">(AV39*AV40*$G$39)*$AT$8</f>
        <v>0</v>
      </c>
      <c r="AW41" s="248"/>
      <c r="AX41" s="248" t="n">
        <f aca="false">(AX39*AX40*$G$39)*$AT$8</f>
        <v>0</v>
      </c>
      <c r="AY41" s="248"/>
      <c r="AZ41" s="248" t="n">
        <f aca="false">(AZ39*AZ40*$G$39)*$AT$8</f>
        <v>8601.89295483871</v>
      </c>
      <c r="BA41" s="248"/>
      <c r="BB41" s="248" t="n">
        <f aca="false">(BB39*BB40*$G$39)*$BB$8</f>
        <v>8980.89216</v>
      </c>
      <c r="BC41" s="248"/>
      <c r="BD41" s="248" t="n">
        <f aca="false">(BD39*BD40*$G$39)*$BB$8</f>
        <v>17961.78432</v>
      </c>
      <c r="BE41" s="248"/>
      <c r="BF41" s="248" t="n">
        <f aca="false">(BF39*BF40*$G$39)*$BB$8</f>
        <v>17961.78432</v>
      </c>
      <c r="BG41" s="248"/>
      <c r="BH41" s="248" t="n">
        <f aca="false">(BH39*BH40*$G$39)*$BB$8</f>
        <v>26942.67648</v>
      </c>
      <c r="BI41" s="248"/>
      <c r="BJ41" s="248" t="n">
        <f aca="false">(BJ39*BJ40*$G$39)*$BJ$8</f>
        <v>27323.6599741935</v>
      </c>
      <c r="BK41" s="248"/>
      <c r="BL41" s="248" t="n">
        <f aca="false">(BL39*BL40*$G$39)*$BJ$8</f>
        <v>27323.6599741935</v>
      </c>
      <c r="BM41" s="248"/>
      <c r="BN41" s="248" t="n">
        <f aca="false">(BN39*BN40*$G$39)*$BJ$8</f>
        <v>27323.6599741935</v>
      </c>
      <c r="BO41" s="248"/>
      <c r="BP41" s="248" t="n">
        <f aca="false">(BP39*BP40*$G$39)*$BJ$8</f>
        <v>27323.6599741935</v>
      </c>
      <c r="BQ41" s="248"/>
      <c r="BR41" s="248" t="n">
        <f aca="false">(BR39*BR40*$G$39)*$BJ$8</f>
        <v>27323.6599741935</v>
      </c>
      <c r="BS41" s="248"/>
      <c r="BT41" s="248" t="n">
        <f aca="false">(BT39*BT40*$G$39)*$BT$8</f>
        <v>27591.5389935484</v>
      </c>
      <c r="BU41" s="248"/>
      <c r="BV41" s="248" t="n">
        <f aca="false">(BV39*BV40*$G$39)*$BT$8</f>
        <v>27591.5389935484</v>
      </c>
      <c r="BW41" s="248"/>
      <c r="BX41" s="248" t="n">
        <f aca="false">(BX39*BX40*$G$39)*$BT$8</f>
        <v>27591.5389935484</v>
      </c>
      <c r="BY41" s="248"/>
      <c r="BZ41" s="248" t="n">
        <f aca="false">(BZ39*BZ40*$G$39)*$BT$8</f>
        <v>27591.5389935484</v>
      </c>
      <c r="CA41" s="248"/>
      <c r="CB41" s="248" t="n">
        <f aca="false">(CB39*CB40*$G$39)*$CB$8</f>
        <v>27680.832</v>
      </c>
      <c r="CC41" s="248"/>
      <c r="CD41" s="248" t="n">
        <f aca="false">(CD39*CD40*$G$39)*$CB$8</f>
        <v>23067.36</v>
      </c>
      <c r="CE41" s="248"/>
      <c r="CF41" s="248" t="n">
        <f aca="false">(CF39*CF40*$G$39)*$CB$8</f>
        <v>27680.832</v>
      </c>
      <c r="CG41" s="248"/>
      <c r="CH41" s="248" t="n">
        <f aca="false">(CH39*CH40*$G$39)*$CB$8</f>
        <v>27680.832</v>
      </c>
      <c r="CI41" s="248"/>
      <c r="CJ41" s="248" t="n">
        <f aca="false">(CJ39*CJ40*$G$39)*$CJ$8</f>
        <v>27680.832</v>
      </c>
      <c r="CK41" s="248"/>
      <c r="CL41" s="248" t="n">
        <f aca="false">(CL39*CL40*$G$39)*$CJ$8</f>
        <v>27680.832</v>
      </c>
      <c r="CM41" s="248"/>
      <c r="CN41" s="248" t="n">
        <f aca="false">(CN39*CN40*$G$39)*$CJ$8</f>
        <v>23067.36</v>
      </c>
      <c r="CO41" s="248"/>
      <c r="CP41" s="248" t="n">
        <f aca="false">(CP39*CP40*$G$39)*$CJ$8</f>
        <v>27680.832</v>
      </c>
      <c r="CQ41" s="248"/>
      <c r="CR41" s="248" t="n">
        <f aca="false">(CR39*CR40*$G$39)*$CJ$8</f>
        <v>27680.832</v>
      </c>
      <c r="CS41" s="248"/>
      <c r="CT41" s="248" t="n">
        <f aca="false">(CT39*CT40*$G$39)*$CT$8</f>
        <v>22990.4688</v>
      </c>
      <c r="CU41" s="248"/>
      <c r="CV41" s="248" t="n">
        <f aca="false">(CV39*CV40*$G$39)*$CT$8</f>
        <v>27588.56256</v>
      </c>
      <c r="CW41" s="248"/>
      <c r="CX41" s="248" t="n">
        <f aca="false">(CX39*CX40*$G$39)*$CT$8</f>
        <v>22990.4688</v>
      </c>
      <c r="CY41" s="248"/>
      <c r="CZ41" s="248" t="n">
        <f aca="false">(CZ39*CZ40*$G$39)*$CT$8</f>
        <v>27588.56256</v>
      </c>
      <c r="DA41" s="248"/>
      <c r="DB41" s="248" t="n">
        <f aca="false">(DB39*DB40*$G$39)*$DB$8</f>
        <v>27323.6599741935</v>
      </c>
      <c r="DC41" s="248"/>
      <c r="DD41" s="248" t="n">
        <f aca="false">(DD39*DD40*$G$39)*$DB$8</f>
        <v>27323.6599741935</v>
      </c>
      <c r="DE41" s="248"/>
      <c r="DF41" s="248" t="n">
        <f aca="false">(DF39*DF40*$G$39)*$DB$8</f>
        <v>27323.6599741935</v>
      </c>
      <c r="DG41" s="248"/>
      <c r="DH41" s="248" t="n">
        <f aca="false">(DH39*DH40*$G$39)*$DB$8</f>
        <v>9107.88665806452</v>
      </c>
      <c r="DI41" s="248"/>
      <c r="DJ41" s="292" t="n">
        <f aca="false">(DJ39*DJ40*$G$39)*$DL$8</f>
        <v>0</v>
      </c>
      <c r="DK41" s="292"/>
      <c r="DL41" s="248" t="n">
        <f aca="false">(DL39*DL40*$G$39)*$DL$8</f>
        <v>25627.0928516129</v>
      </c>
      <c r="DM41" s="248"/>
      <c r="DN41" s="248" t="n">
        <f aca="false">(DN39*DN40*$G$39)*$DL$8</f>
        <v>25627.0928516129</v>
      </c>
      <c r="DO41" s="248"/>
      <c r="DP41" s="248" t="n">
        <f aca="false">(DP39*DP40*$G$39)*$DL$8</f>
        <v>25627.0928516129</v>
      </c>
      <c r="DQ41" s="248"/>
      <c r="DR41" s="248" t="n">
        <f aca="false">(DR39*DR40*$G$39)*$DL$8</f>
        <v>25627.0928516129</v>
      </c>
      <c r="DS41" s="248"/>
      <c r="DT41" s="248" t="n">
        <f aca="false">(DT39*DT40*$G$39)*$DT$8</f>
        <v>23825.2875428571</v>
      </c>
      <c r="DU41" s="248"/>
      <c r="DV41" s="248" t="n">
        <f aca="false">(DV39*DV40*$G$39)*$DT$8</f>
        <v>15883.5250285714</v>
      </c>
      <c r="DW41" s="248"/>
      <c r="DX41" s="248" t="n">
        <f aca="false">(DX39*DX40*$G$39)*$DT$8</f>
        <v>23825.2875428571</v>
      </c>
      <c r="DY41" s="248"/>
      <c r="DZ41" s="248" t="n">
        <f aca="false">(DZ39*DZ40*$G$39)*$DT$8</f>
        <v>23825.2875428571</v>
      </c>
      <c r="EA41" s="248"/>
      <c r="EB41" s="248" t="n">
        <f aca="false">(EB39*EB40*$G$39)*$EB$8</f>
        <v>22144.6656</v>
      </c>
      <c r="EC41" s="248"/>
      <c r="ED41" s="248" t="n">
        <f aca="false">(ED39*ED40*$G$39)*$EB$8</f>
        <v>22144.6656</v>
      </c>
      <c r="EE41" s="248"/>
      <c r="EF41" s="248" t="n">
        <f aca="false">(EF39*EF40*$G$39)*$EB$8</f>
        <v>22144.6656</v>
      </c>
      <c r="EG41" s="248"/>
      <c r="EH41" s="248" t="n">
        <f aca="false">(EH39*EH40*$G$39)*$EB$8</f>
        <v>14763.1104</v>
      </c>
      <c r="EI41" s="248"/>
      <c r="EJ41" s="248" t="n">
        <f aca="false">(EJ39*EJ40*$G$39)*$EJ$8</f>
        <v>22144.6656</v>
      </c>
      <c r="EK41" s="248"/>
      <c r="EL41" s="248" t="n">
        <f aca="false">(EL39*EL40*$G$39)*$EJ$8</f>
        <v>22144.6656</v>
      </c>
      <c r="EM41" s="248"/>
      <c r="EN41" s="248" t="n">
        <f aca="false">(EN39*EN40*$G$39)*$EJ$8</f>
        <v>22144.6656</v>
      </c>
      <c r="EO41" s="248"/>
      <c r="EP41" s="248" t="n">
        <f aca="false">(EP39*EP40*$G$39)*$EJ$8</f>
        <v>22144.6656</v>
      </c>
      <c r="EQ41" s="248"/>
      <c r="ER41" s="248" t="n">
        <f aca="false">(ER39*ER40*$G$39)*$EJ$8</f>
        <v>12302.592</v>
      </c>
      <c r="ES41" s="248"/>
      <c r="ET41" s="248" t="n">
        <f aca="false">(ET39*ET40*$G$39)*$ET$8</f>
        <v>8601.89295483871</v>
      </c>
      <c r="EU41" s="248"/>
      <c r="EV41" s="248" t="n">
        <f aca="false">(EV39*EV40*$G$39)*$ET$8</f>
        <v>0</v>
      </c>
      <c r="EW41" s="248"/>
      <c r="EX41" s="249" t="n">
        <f aca="false">(EX39*EX40*$G$39)*$ET$8</f>
        <v>0</v>
      </c>
      <c r="EY41" s="249"/>
      <c r="EZ41" s="248" t="n">
        <f aca="false">(EZ39*EZ40*$G$39)*$ET$8</f>
        <v>0</v>
      </c>
      <c r="FA41" s="248"/>
      <c r="FB41" s="248" t="n">
        <f aca="false">(FB39*FB40*$G$39)*$FB$8</f>
        <v>0</v>
      </c>
      <c r="FC41" s="248"/>
      <c r="FD41" s="248" t="n">
        <f aca="false">(FD39*FD40*$G$39)*$FB$8</f>
        <v>0</v>
      </c>
      <c r="FE41" s="248"/>
      <c r="FF41" s="248" t="n">
        <f aca="false">(FF39*FF40*$G$39)*$FB$8</f>
        <v>0</v>
      </c>
      <c r="FG41" s="248"/>
      <c r="FH41" s="248" t="n">
        <f aca="false">(FH39*FH40*$G$39)*$FB$8</f>
        <v>0</v>
      </c>
      <c r="FI41" s="248"/>
      <c r="FJ41" s="248" t="n">
        <f aca="false">(FJ39*FJ40*$G$39)*$FB$8</f>
        <v>0</v>
      </c>
      <c r="FK41" s="248"/>
      <c r="FL41" s="248" t="n">
        <f aca="false">(FL39*FL40*$G$39)*$FL$8</f>
        <v>0</v>
      </c>
      <c r="FM41" s="248"/>
      <c r="FN41" s="248" t="n">
        <f aca="false">(FN39*FN40*$G$39)*$FL$8</f>
        <v>0</v>
      </c>
      <c r="FO41" s="248"/>
      <c r="FP41" s="248" t="n">
        <f aca="false">(FP39*FP40*$G$39)*$FL$8</f>
        <v>0</v>
      </c>
      <c r="FQ41" s="248"/>
      <c r="FR41" s="248" t="n">
        <f aca="false">(FR39*FR40*$G$39)*$FL$8</f>
        <v>0</v>
      </c>
      <c r="FS41" s="248"/>
      <c r="FT41" s="248" t="n">
        <f aca="false">(FT39*FT40*$G$39)*$FT$8</f>
        <v>0</v>
      </c>
      <c r="FU41" s="248"/>
      <c r="FV41" s="248" t="n">
        <f aca="false">(FV39*FV40*$G$39)*$FT$8</f>
        <v>0</v>
      </c>
      <c r="FW41" s="248"/>
      <c r="FX41" s="248" t="n">
        <f aca="false">(FX39*FX40*$G$39)*$FT$8</f>
        <v>0</v>
      </c>
      <c r="FY41" s="248"/>
      <c r="FZ41" s="248" t="n">
        <f aca="false">(FZ39*FZ40*$G$39)*$GL$8</f>
        <v>0</v>
      </c>
      <c r="GA41" s="248"/>
      <c r="GB41" s="248" t="n">
        <f aca="false">(GB39*GB40*$G$39)*$GL$8</f>
        <v>0</v>
      </c>
      <c r="GC41" s="248"/>
      <c r="GD41" s="248" t="n">
        <f aca="false">(GD39*GD40*$G$39)*$GL$8</f>
        <v>0</v>
      </c>
      <c r="GE41" s="248"/>
      <c r="GF41" s="248" t="n">
        <f aca="false">(GF39*GF40*$G$39)*$GT$8</f>
        <v>0</v>
      </c>
      <c r="GG41" s="248"/>
      <c r="GH41" s="248" t="n">
        <f aca="false">(GH39*GH40*$G$39)*$GT$8</f>
        <v>0</v>
      </c>
      <c r="GI41" s="248"/>
      <c r="GJ41" s="248" t="n">
        <f aca="false">(GJ39*GJ40*$G$39)*$GT$8</f>
        <v>0</v>
      </c>
      <c r="GK41" s="248"/>
      <c r="GL41" s="248" t="n">
        <f aca="false">(GL39*GL40*$G$39)*$GT$8</f>
        <v>0</v>
      </c>
      <c r="GM41" s="248"/>
      <c r="GN41" s="248" t="n">
        <f aca="false">(GN39*GN40*$G$39)*$GN$8</f>
        <v>0</v>
      </c>
      <c r="GO41" s="248"/>
      <c r="GP41" s="248" t="n">
        <f aca="false">(GP39*GP40*$G$39)*$GN$8</f>
        <v>0</v>
      </c>
      <c r="GQ41" s="248"/>
      <c r="GR41" s="248" t="n">
        <f aca="false">(GR39*GR40*$G$39)*$GN$8</f>
        <v>0</v>
      </c>
      <c r="GS41" s="248"/>
      <c r="GT41" s="248" t="n">
        <f aca="false">(GT39*GT40*$G$39)*$GN$8</f>
        <v>0</v>
      </c>
      <c r="GU41" s="248"/>
      <c r="GV41" s="248" t="n">
        <f aca="false">(GV39*GV40*$G$39)*$GN$8</f>
        <v>0</v>
      </c>
      <c r="GW41" s="248"/>
      <c r="GX41" s="248" t="n">
        <f aca="false">(GX39*GX40*$G$39)*$GN$8</f>
        <v>0</v>
      </c>
      <c r="GY41" s="248"/>
      <c r="GZ41" s="248" t="n">
        <f aca="false">(GZ39*GZ40*$G$39)*$GN$8</f>
        <v>0</v>
      </c>
      <c r="HA41" s="248"/>
      <c r="HB41" s="248" t="n">
        <f aca="false">(HB39*HB40*$G$39)*$GN$8</f>
        <v>0</v>
      </c>
      <c r="HC41" s="248"/>
      <c r="HD41" s="248" t="n">
        <f aca="false">(HD39*HD40*$G$39)*$GN$8</f>
        <v>0</v>
      </c>
      <c r="HE41" s="248"/>
      <c r="HF41" s="248" t="n">
        <f aca="false">(HF39*HF40*$G$39)*$GN$8</f>
        <v>0</v>
      </c>
      <c r="HG41" s="248"/>
      <c r="HH41" s="248" t="n">
        <f aca="false">(HH39*HH40*$G$39)*$GN$8</f>
        <v>0</v>
      </c>
      <c r="HI41" s="248"/>
      <c r="HJ41" s="248" t="n">
        <f aca="false">(HJ39*HJ40*$G$39)*$GN$8</f>
        <v>0</v>
      </c>
      <c r="HK41" s="248"/>
    </row>
    <row r="42" customFormat="false" ht="12.75" hidden="false" customHeight="false" outlineLevel="0" collapsed="false">
      <c r="A42" s="232"/>
      <c r="B42" s="233"/>
      <c r="C42" s="232"/>
      <c r="D42" s="234"/>
      <c r="E42" s="234"/>
      <c r="F42" s="235"/>
      <c r="G42" s="234"/>
      <c r="H42" s="234"/>
      <c r="I42" s="237"/>
      <c r="J42" s="238"/>
      <c r="K42" s="250" t="s">
        <v>162</v>
      </c>
      <c r="L42" s="251" t="n">
        <f aca="false">L41</f>
        <v>0</v>
      </c>
      <c r="M42" s="251"/>
      <c r="N42" s="251" t="n">
        <f aca="false">L42+N41</f>
        <v>0</v>
      </c>
      <c r="O42" s="251"/>
      <c r="P42" s="251" t="n">
        <f aca="false">N42+P41</f>
        <v>0</v>
      </c>
      <c r="Q42" s="251"/>
      <c r="R42" s="251" t="n">
        <f aca="false">P42+R41</f>
        <v>0</v>
      </c>
      <c r="S42" s="251"/>
      <c r="T42" s="251" t="n">
        <f aca="false">R42+T41</f>
        <v>0</v>
      </c>
      <c r="U42" s="251"/>
      <c r="V42" s="251" t="n">
        <f aca="false">T42+V41</f>
        <v>0</v>
      </c>
      <c r="W42" s="251"/>
      <c r="X42" s="251" t="n">
        <f aca="false">V42+X41</f>
        <v>0</v>
      </c>
      <c r="Y42" s="251"/>
      <c r="Z42" s="251" t="n">
        <f aca="false">X42+Z41</f>
        <v>0</v>
      </c>
      <c r="AA42" s="251"/>
      <c r="AB42" s="251" t="n">
        <f aca="false">Z42+AB41</f>
        <v>0</v>
      </c>
      <c r="AC42" s="251"/>
      <c r="AD42" s="251" t="n">
        <f aca="false">AB42+AD41</f>
        <v>0</v>
      </c>
      <c r="AE42" s="251"/>
      <c r="AF42" s="251" t="n">
        <f aca="false">AD42+AF41</f>
        <v>0</v>
      </c>
      <c r="AG42" s="251"/>
      <c r="AH42" s="251" t="n">
        <f aca="false">AF42+AH41</f>
        <v>0</v>
      </c>
      <c r="AI42" s="251"/>
      <c r="AJ42" s="251" t="n">
        <f aca="false">AH42+AJ41</f>
        <v>0</v>
      </c>
      <c r="AK42" s="251"/>
      <c r="AL42" s="251" t="n">
        <f aca="false">AJ42+AL41</f>
        <v>0</v>
      </c>
      <c r="AM42" s="251"/>
      <c r="AN42" s="251" t="n">
        <f aca="false">AL42+AN41</f>
        <v>0</v>
      </c>
      <c r="AO42" s="251"/>
      <c r="AP42" s="251" t="n">
        <f aca="false">AN42+AP41</f>
        <v>0</v>
      </c>
      <c r="AQ42" s="251"/>
      <c r="AR42" s="251" t="n">
        <f aca="false">AP42+AR41</f>
        <v>0</v>
      </c>
      <c r="AS42" s="251"/>
      <c r="AT42" s="251" t="n">
        <f aca="false">AR42+AT41</f>
        <v>0</v>
      </c>
      <c r="AU42" s="251"/>
      <c r="AV42" s="251" t="n">
        <f aca="false">AT42+AV41</f>
        <v>0</v>
      </c>
      <c r="AW42" s="251"/>
      <c r="AX42" s="251" t="n">
        <f aca="false">AV42+AX41</f>
        <v>0</v>
      </c>
      <c r="AY42" s="251"/>
      <c r="AZ42" s="251" t="n">
        <f aca="false">AX42+AZ41</f>
        <v>8601.89295483871</v>
      </c>
      <c r="BA42" s="251"/>
      <c r="BB42" s="251" t="n">
        <f aca="false">AZ42+BB41</f>
        <v>17582.7851148387</v>
      </c>
      <c r="BC42" s="251"/>
      <c r="BD42" s="251" t="n">
        <f aca="false">BB42+BD41</f>
        <v>35544.5694348387</v>
      </c>
      <c r="BE42" s="251"/>
      <c r="BF42" s="251" t="n">
        <f aca="false">BD42+BF41</f>
        <v>53506.3537548387</v>
      </c>
      <c r="BG42" s="251"/>
      <c r="BH42" s="251" t="n">
        <f aca="false">BF42+BH41</f>
        <v>80449.0302348387</v>
      </c>
      <c r="BI42" s="251"/>
      <c r="BJ42" s="251" t="n">
        <f aca="false">BH42+BJ41</f>
        <v>107772.690209032</v>
      </c>
      <c r="BK42" s="251"/>
      <c r="BL42" s="251" t="n">
        <f aca="false">BJ42+BL41</f>
        <v>135096.350183226</v>
      </c>
      <c r="BM42" s="251"/>
      <c r="BN42" s="251" t="n">
        <f aca="false">BL42+BN41</f>
        <v>162420.010157419</v>
      </c>
      <c r="BO42" s="251"/>
      <c r="BP42" s="251" t="n">
        <f aca="false">BN42+BP41</f>
        <v>189743.670131613</v>
      </c>
      <c r="BQ42" s="251"/>
      <c r="BR42" s="251" t="n">
        <f aca="false">BP42+BR41</f>
        <v>217067.330105806</v>
      </c>
      <c r="BS42" s="251"/>
      <c r="BT42" s="251" t="n">
        <f aca="false">BR42+BT41</f>
        <v>244658.869099355</v>
      </c>
      <c r="BU42" s="251"/>
      <c r="BV42" s="251" t="n">
        <f aca="false">BT42+BV41</f>
        <v>272250.408092903</v>
      </c>
      <c r="BW42" s="251"/>
      <c r="BX42" s="251" t="n">
        <f aca="false">BV42+BX41</f>
        <v>299841.947086452</v>
      </c>
      <c r="BY42" s="251"/>
      <c r="BZ42" s="251" t="n">
        <f aca="false">BX42+BZ41</f>
        <v>327433.48608</v>
      </c>
      <c r="CA42" s="251"/>
      <c r="CB42" s="251" t="n">
        <f aca="false">BZ42+CB41</f>
        <v>355114.31808</v>
      </c>
      <c r="CC42" s="251"/>
      <c r="CD42" s="251" t="n">
        <f aca="false">CB42+CD41</f>
        <v>378181.67808</v>
      </c>
      <c r="CE42" s="251"/>
      <c r="CF42" s="251" t="n">
        <f aca="false">CD42+CF41</f>
        <v>405862.51008</v>
      </c>
      <c r="CG42" s="251"/>
      <c r="CH42" s="251" t="n">
        <f aca="false">CF42+CH41</f>
        <v>433543.34208</v>
      </c>
      <c r="CI42" s="251"/>
      <c r="CJ42" s="251" t="n">
        <f aca="false">CH42+CJ41</f>
        <v>461224.17408</v>
      </c>
      <c r="CK42" s="251"/>
      <c r="CL42" s="251" t="n">
        <f aca="false">CJ42+CL41</f>
        <v>488905.00608</v>
      </c>
      <c r="CM42" s="251"/>
      <c r="CN42" s="251" t="n">
        <f aca="false">CL42+CN41</f>
        <v>511972.36608</v>
      </c>
      <c r="CO42" s="251"/>
      <c r="CP42" s="251" t="n">
        <f aca="false">CN42+CP41</f>
        <v>539653.19808</v>
      </c>
      <c r="CQ42" s="251"/>
      <c r="CR42" s="251" t="n">
        <f aca="false">CP42+CR41</f>
        <v>567334.03008</v>
      </c>
      <c r="CS42" s="251"/>
      <c r="CT42" s="251" t="n">
        <f aca="false">CR42+CT41</f>
        <v>590324.49888</v>
      </c>
      <c r="CU42" s="251"/>
      <c r="CV42" s="251" t="n">
        <f aca="false">CT42+CV41</f>
        <v>617913.06144</v>
      </c>
      <c r="CW42" s="251"/>
      <c r="CX42" s="251" t="n">
        <f aca="false">CV42+CX41</f>
        <v>640903.53024</v>
      </c>
      <c r="CY42" s="251"/>
      <c r="CZ42" s="251" t="n">
        <f aca="false">CX42+CZ41</f>
        <v>668492.0928</v>
      </c>
      <c r="DA42" s="251"/>
      <c r="DB42" s="251" t="n">
        <f aca="false">CZ42+DB41</f>
        <v>695815.752774194</v>
      </c>
      <c r="DC42" s="251"/>
      <c r="DD42" s="251" t="n">
        <f aca="false">DB42+DD41</f>
        <v>723139.412748387</v>
      </c>
      <c r="DE42" s="251"/>
      <c r="DF42" s="251" t="n">
        <f aca="false">DD42+DF41</f>
        <v>750463.072722581</v>
      </c>
      <c r="DG42" s="251"/>
      <c r="DH42" s="251" t="n">
        <f aca="false">DF42+DH41</f>
        <v>759570.959380645</v>
      </c>
      <c r="DI42" s="251"/>
      <c r="DJ42" s="293" t="n">
        <f aca="false">DH42+DJ41</f>
        <v>759570.959380645</v>
      </c>
      <c r="DK42" s="293"/>
      <c r="DL42" s="251" t="n">
        <f aca="false">DJ42+DL41</f>
        <v>785198.052232258</v>
      </c>
      <c r="DM42" s="251"/>
      <c r="DN42" s="251" t="n">
        <f aca="false">DL42+DN41</f>
        <v>810825.145083871</v>
      </c>
      <c r="DO42" s="251"/>
      <c r="DP42" s="251" t="n">
        <f aca="false">DN42+DP41</f>
        <v>836452.237935484</v>
      </c>
      <c r="DQ42" s="251"/>
      <c r="DR42" s="251" t="n">
        <f aca="false">DP42+DR41</f>
        <v>862079.330787097</v>
      </c>
      <c r="DS42" s="251"/>
      <c r="DT42" s="251" t="n">
        <f aca="false">DR42+DT41</f>
        <v>885904.618329954</v>
      </c>
      <c r="DU42" s="251"/>
      <c r="DV42" s="251" t="n">
        <f aca="false">DT42+DV41</f>
        <v>901788.143358526</v>
      </c>
      <c r="DW42" s="251"/>
      <c r="DX42" s="251" t="n">
        <f aca="false">DV42+DX41</f>
        <v>925613.430901383</v>
      </c>
      <c r="DY42" s="251"/>
      <c r="DZ42" s="251" t="n">
        <f aca="false">DX42+DZ41</f>
        <v>949438.71844424</v>
      </c>
      <c r="EA42" s="251"/>
      <c r="EB42" s="251" t="n">
        <f aca="false">DZ42+EB41</f>
        <v>971583.38404424</v>
      </c>
      <c r="EC42" s="251"/>
      <c r="ED42" s="251" t="n">
        <f aca="false">EB42+ED41</f>
        <v>993728.04964424</v>
      </c>
      <c r="EE42" s="251"/>
      <c r="EF42" s="251" t="n">
        <f aca="false">ED42+EF41</f>
        <v>1015872.71524424</v>
      </c>
      <c r="EG42" s="251"/>
      <c r="EH42" s="251" t="n">
        <f aca="false">EF42+EH41</f>
        <v>1030635.82564424</v>
      </c>
      <c r="EI42" s="251"/>
      <c r="EJ42" s="251" t="n">
        <f aca="false">EH42+EJ41</f>
        <v>1052780.49124424</v>
      </c>
      <c r="EK42" s="251"/>
      <c r="EL42" s="251" t="n">
        <f aca="false">EJ42+EL41</f>
        <v>1074925.15684424</v>
      </c>
      <c r="EM42" s="251"/>
      <c r="EN42" s="251" t="n">
        <f aca="false">EL42+EN41</f>
        <v>1097069.82244424</v>
      </c>
      <c r="EO42" s="251"/>
      <c r="EP42" s="251" t="n">
        <f aca="false">EN42+EP41</f>
        <v>1119214.48804424</v>
      </c>
      <c r="EQ42" s="251"/>
      <c r="ER42" s="251" t="n">
        <f aca="false">EP42+ER41</f>
        <v>1131517.08004424</v>
      </c>
      <c r="ES42" s="251"/>
      <c r="ET42" s="251" t="n">
        <f aca="false">ER42+ET41</f>
        <v>1140118.97299908</v>
      </c>
      <c r="EU42" s="251"/>
      <c r="EV42" s="251" t="n">
        <f aca="false">ET42+EV41</f>
        <v>1140118.97299908</v>
      </c>
      <c r="EW42" s="251"/>
      <c r="EX42" s="252" t="n">
        <f aca="false">EV42+EX41</f>
        <v>1140118.97299908</v>
      </c>
      <c r="EY42" s="252"/>
      <c r="EZ42" s="251" t="n">
        <f aca="false">EX42+EZ41</f>
        <v>1140118.97299908</v>
      </c>
      <c r="FA42" s="251"/>
      <c r="FB42" s="251" t="n">
        <f aca="false">EZ42+FB41</f>
        <v>1140118.97299908</v>
      </c>
      <c r="FC42" s="251"/>
      <c r="FD42" s="251" t="n">
        <f aca="false">FB42+FD41</f>
        <v>1140118.97299908</v>
      </c>
      <c r="FE42" s="251"/>
      <c r="FF42" s="251" t="n">
        <f aca="false">FD42+FF41</f>
        <v>1140118.97299908</v>
      </c>
      <c r="FG42" s="251"/>
      <c r="FH42" s="251" t="n">
        <f aca="false">FF42+FH41</f>
        <v>1140118.97299908</v>
      </c>
      <c r="FI42" s="251"/>
      <c r="FJ42" s="251" t="n">
        <f aca="false">FH42+FJ41</f>
        <v>1140118.97299908</v>
      </c>
      <c r="FK42" s="251"/>
      <c r="FL42" s="251" t="n">
        <f aca="false">FJ42+FL41</f>
        <v>1140118.97299908</v>
      </c>
      <c r="FM42" s="251"/>
      <c r="FN42" s="251" t="n">
        <f aca="false">FL42+FN41</f>
        <v>1140118.97299908</v>
      </c>
      <c r="FO42" s="251"/>
      <c r="FP42" s="251" t="n">
        <f aca="false">FN42+FP41</f>
        <v>1140118.97299908</v>
      </c>
      <c r="FQ42" s="251"/>
      <c r="FR42" s="251" t="n">
        <f aca="false">FP42+FR41</f>
        <v>1140118.97299908</v>
      </c>
      <c r="FS42" s="251"/>
      <c r="FT42" s="251" t="n">
        <f aca="false">FR42+FT41</f>
        <v>1140118.97299908</v>
      </c>
      <c r="FU42" s="251"/>
      <c r="FV42" s="251" t="n">
        <f aca="false">FT42+FV41</f>
        <v>1140118.97299908</v>
      </c>
      <c r="FW42" s="251"/>
      <c r="FX42" s="251" t="n">
        <f aca="false">FV42+FX41</f>
        <v>1140118.97299908</v>
      </c>
      <c r="FY42" s="251"/>
      <c r="FZ42" s="251" t="n">
        <f aca="false">FX42+FZ41</f>
        <v>1140118.97299908</v>
      </c>
      <c r="GA42" s="251"/>
      <c r="GB42" s="251" t="n">
        <f aca="false">FZ42+GB41</f>
        <v>1140118.97299908</v>
      </c>
      <c r="GC42" s="251"/>
      <c r="GD42" s="251" t="n">
        <f aca="false">GB42+GD41</f>
        <v>1140118.97299908</v>
      </c>
      <c r="GE42" s="251"/>
      <c r="GF42" s="251" t="n">
        <f aca="false">GD42+GF41</f>
        <v>1140118.97299908</v>
      </c>
      <c r="GG42" s="251"/>
      <c r="GH42" s="251" t="n">
        <f aca="false">GF42+GH41</f>
        <v>1140118.97299908</v>
      </c>
      <c r="GI42" s="251"/>
      <c r="GJ42" s="251" t="n">
        <f aca="false">GH42+GJ41</f>
        <v>1140118.97299908</v>
      </c>
      <c r="GK42" s="251"/>
      <c r="GL42" s="251" t="n">
        <f aca="false">GJ42+GL41</f>
        <v>1140118.97299908</v>
      </c>
      <c r="GM42" s="251"/>
      <c r="GN42" s="251" t="n">
        <f aca="false">GL42+GN41</f>
        <v>1140118.97299908</v>
      </c>
      <c r="GO42" s="251"/>
      <c r="GP42" s="251" t="n">
        <f aca="false">GN42+GP41</f>
        <v>1140118.97299908</v>
      </c>
      <c r="GQ42" s="251"/>
      <c r="GR42" s="251" t="n">
        <f aca="false">GP42+GR41</f>
        <v>1140118.97299908</v>
      </c>
      <c r="GS42" s="251"/>
      <c r="GT42" s="251" t="n">
        <f aca="false">GR42+GT41</f>
        <v>1140118.97299908</v>
      </c>
      <c r="GU42" s="251"/>
      <c r="GV42" s="251" t="n">
        <f aca="false">GT42+GV41</f>
        <v>1140118.97299908</v>
      </c>
      <c r="GW42" s="251"/>
      <c r="GX42" s="251" t="n">
        <f aca="false">GV42+GX41</f>
        <v>1140118.97299908</v>
      </c>
      <c r="GY42" s="251"/>
      <c r="GZ42" s="251" t="n">
        <f aca="false">GX42+GZ41</f>
        <v>1140118.97299908</v>
      </c>
      <c r="HA42" s="251"/>
      <c r="HB42" s="251" t="n">
        <f aca="false">GZ42+HB41</f>
        <v>1140118.97299908</v>
      </c>
      <c r="HC42" s="251"/>
      <c r="HD42" s="251" t="n">
        <f aca="false">HB42+HD41</f>
        <v>1140118.97299908</v>
      </c>
      <c r="HE42" s="251"/>
      <c r="HF42" s="251" t="n">
        <f aca="false">HD42+HF41</f>
        <v>1140118.97299908</v>
      </c>
      <c r="HG42" s="251"/>
      <c r="HH42" s="251" t="n">
        <f aca="false">HF42+HH41</f>
        <v>1140118.97299908</v>
      </c>
      <c r="HI42" s="251"/>
      <c r="HJ42" s="251" t="n">
        <f aca="false">HH42+HJ41</f>
        <v>1140118.97299908</v>
      </c>
      <c r="HK42" s="251"/>
    </row>
    <row r="43" s="295" customFormat="true" ht="12.75" hidden="false" customHeight="false" outlineLevel="0" collapsed="false">
      <c r="A43" s="232"/>
      <c r="B43" s="233"/>
      <c r="C43" s="232"/>
      <c r="D43" s="234"/>
      <c r="E43" s="234"/>
      <c r="F43" s="235"/>
      <c r="G43" s="234"/>
      <c r="H43" s="253"/>
      <c r="I43" s="237"/>
      <c r="J43" s="238"/>
      <c r="K43" s="254" t="s">
        <v>163</v>
      </c>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6"/>
      <c r="EY43" s="256"/>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row>
    <row r="44" s="297" customFormat="true" ht="12.75" hidden="false" customHeight="false" outlineLevel="0" collapsed="false">
      <c r="A44" s="232"/>
      <c r="B44" s="233"/>
      <c r="C44" s="232"/>
      <c r="D44" s="234"/>
      <c r="E44" s="234"/>
      <c r="F44" s="235"/>
      <c r="G44" s="234"/>
      <c r="H44" s="257"/>
      <c r="I44" s="237"/>
      <c r="J44" s="238"/>
      <c r="K44" s="258" t="s">
        <v>164</v>
      </c>
      <c r="L44" s="259" t="n">
        <f aca="false">L43</f>
        <v>0</v>
      </c>
      <c r="M44" s="259"/>
      <c r="N44" s="259" t="n">
        <f aca="false">N43+L44</f>
        <v>0</v>
      </c>
      <c r="O44" s="259"/>
      <c r="P44" s="259" t="n">
        <f aca="false">P43+N44</f>
        <v>0</v>
      </c>
      <c r="Q44" s="259"/>
      <c r="R44" s="259" t="n">
        <f aca="false">R43+P44</f>
        <v>0</v>
      </c>
      <c r="S44" s="259"/>
      <c r="T44" s="259" t="n">
        <f aca="false">T43+R44</f>
        <v>0</v>
      </c>
      <c r="U44" s="259"/>
      <c r="V44" s="259" t="n">
        <f aca="false">V43+T44</f>
        <v>0</v>
      </c>
      <c r="W44" s="259"/>
      <c r="X44" s="259" t="n">
        <f aca="false">X43+V44</f>
        <v>0</v>
      </c>
      <c r="Y44" s="259"/>
      <c r="Z44" s="259" t="n">
        <f aca="false">Z43+X44</f>
        <v>0</v>
      </c>
      <c r="AA44" s="259"/>
      <c r="AB44" s="259" t="n">
        <f aca="false">AB43+Z44</f>
        <v>0</v>
      </c>
      <c r="AC44" s="259"/>
      <c r="AD44" s="259" t="n">
        <f aca="false">AD43+AB44</f>
        <v>0</v>
      </c>
      <c r="AE44" s="259"/>
      <c r="AF44" s="259" t="n">
        <f aca="false">AF43+AD44</f>
        <v>0</v>
      </c>
      <c r="AG44" s="259"/>
      <c r="AH44" s="259" t="n">
        <f aca="false">AH43+AF44</f>
        <v>0</v>
      </c>
      <c r="AI44" s="259"/>
      <c r="AJ44" s="259" t="n">
        <f aca="false">AJ43+AH44</f>
        <v>0</v>
      </c>
      <c r="AK44" s="259"/>
      <c r="AL44" s="259" t="n">
        <f aca="false">AL43+AJ44</f>
        <v>0</v>
      </c>
      <c r="AM44" s="259"/>
      <c r="AN44" s="259" t="n">
        <f aca="false">AN43+AL44</f>
        <v>0</v>
      </c>
      <c r="AO44" s="259"/>
      <c r="AP44" s="259" t="n">
        <f aca="false">AP43+AN44</f>
        <v>0</v>
      </c>
      <c r="AQ44" s="259"/>
      <c r="AR44" s="259" t="n">
        <f aca="false">AR43+AP44</f>
        <v>0</v>
      </c>
      <c r="AS44" s="259"/>
      <c r="AT44" s="259" t="n">
        <f aca="false">AT43+AR44</f>
        <v>0</v>
      </c>
      <c r="AU44" s="259"/>
      <c r="AV44" s="259" t="n">
        <f aca="false">AV43+AT44</f>
        <v>0</v>
      </c>
      <c r="AW44" s="259"/>
      <c r="AX44" s="259" t="n">
        <f aca="false">AX43+AV44</f>
        <v>0</v>
      </c>
      <c r="AY44" s="259"/>
      <c r="AZ44" s="259" t="n">
        <f aca="false">AZ43+AX44</f>
        <v>0</v>
      </c>
      <c r="BA44" s="259"/>
      <c r="BB44" s="259" t="n">
        <f aca="false">BB43+AZ44</f>
        <v>0</v>
      </c>
      <c r="BC44" s="259"/>
      <c r="BD44" s="259" t="n">
        <f aca="false">BD43+BB44</f>
        <v>0</v>
      </c>
      <c r="BE44" s="259"/>
      <c r="BF44" s="259" t="n">
        <f aca="false">BF43+BD44</f>
        <v>0</v>
      </c>
      <c r="BG44" s="259"/>
      <c r="BH44" s="259" t="n">
        <f aca="false">BH43+BF44</f>
        <v>0</v>
      </c>
      <c r="BI44" s="259"/>
      <c r="BJ44" s="259" t="n">
        <f aca="false">BJ43+BH44</f>
        <v>0</v>
      </c>
      <c r="BK44" s="259"/>
      <c r="BL44" s="259" t="n">
        <f aca="false">BL43+BJ44</f>
        <v>0</v>
      </c>
      <c r="BM44" s="259"/>
      <c r="BN44" s="259" t="n">
        <f aca="false">BN43+BL44</f>
        <v>0</v>
      </c>
      <c r="BO44" s="259"/>
      <c r="BP44" s="259" t="n">
        <f aca="false">BP43+BN44</f>
        <v>0</v>
      </c>
      <c r="BQ44" s="259"/>
      <c r="BR44" s="259" t="n">
        <f aca="false">BR43+BP44</f>
        <v>0</v>
      </c>
      <c r="BS44" s="259"/>
      <c r="BT44" s="259" t="n">
        <f aca="false">BT43+BR44</f>
        <v>0</v>
      </c>
      <c r="BU44" s="259"/>
      <c r="BV44" s="259" t="n">
        <f aca="false">BV43+BT44</f>
        <v>0</v>
      </c>
      <c r="BW44" s="259"/>
      <c r="BX44" s="259" t="n">
        <f aca="false">BX43+BV44</f>
        <v>0</v>
      </c>
      <c r="BY44" s="259"/>
      <c r="BZ44" s="259" t="n">
        <f aca="false">BZ43+BX44</f>
        <v>0</v>
      </c>
      <c r="CA44" s="259"/>
      <c r="CB44" s="259" t="n">
        <f aca="false">CB43+BZ44</f>
        <v>0</v>
      </c>
      <c r="CC44" s="259"/>
      <c r="CD44" s="259" t="n">
        <f aca="false">CD43+CB44</f>
        <v>0</v>
      </c>
      <c r="CE44" s="259"/>
      <c r="CF44" s="259" t="n">
        <f aca="false">CF43+CD44</f>
        <v>0</v>
      </c>
      <c r="CG44" s="259"/>
      <c r="CH44" s="259" t="n">
        <f aca="false">CH43+CF44</f>
        <v>0</v>
      </c>
      <c r="CI44" s="259"/>
      <c r="CJ44" s="259" t="n">
        <f aca="false">CJ43+CH44</f>
        <v>0</v>
      </c>
      <c r="CK44" s="259"/>
      <c r="CL44" s="259" t="n">
        <f aca="false">CL43+CJ44</f>
        <v>0</v>
      </c>
      <c r="CM44" s="259"/>
      <c r="CN44" s="259" t="n">
        <f aca="false">CN43+CL44</f>
        <v>0</v>
      </c>
      <c r="CO44" s="259"/>
      <c r="CP44" s="259" t="n">
        <f aca="false">CP43+CN44</f>
        <v>0</v>
      </c>
      <c r="CQ44" s="259"/>
      <c r="CR44" s="259" t="n">
        <f aca="false">CR43+CP44</f>
        <v>0</v>
      </c>
      <c r="CS44" s="259"/>
      <c r="CT44" s="259" t="n">
        <f aca="false">CT43+CR44</f>
        <v>0</v>
      </c>
      <c r="CU44" s="259"/>
      <c r="CV44" s="259" t="n">
        <f aca="false">CV43+CT44</f>
        <v>0</v>
      </c>
      <c r="CW44" s="259"/>
      <c r="CX44" s="259" t="n">
        <f aca="false">CX43+CV44</f>
        <v>0</v>
      </c>
      <c r="CY44" s="259"/>
      <c r="CZ44" s="259" t="n">
        <f aca="false">CZ43+CX44</f>
        <v>0</v>
      </c>
      <c r="DA44" s="259"/>
      <c r="DB44" s="259" t="n">
        <f aca="false">DB43+CZ44</f>
        <v>0</v>
      </c>
      <c r="DC44" s="259"/>
      <c r="DD44" s="259" t="n">
        <f aca="false">DD43+DB44</f>
        <v>0</v>
      </c>
      <c r="DE44" s="259"/>
      <c r="DF44" s="259" t="n">
        <f aca="false">DF43+DD44</f>
        <v>0</v>
      </c>
      <c r="DG44" s="259"/>
      <c r="DH44" s="259" t="n">
        <f aca="false">DH43+DF44</f>
        <v>0</v>
      </c>
      <c r="DI44" s="259"/>
      <c r="DJ44" s="296" t="n">
        <f aca="false">DJ43+DH44</f>
        <v>0</v>
      </c>
      <c r="DK44" s="296"/>
      <c r="DL44" s="259" t="n">
        <f aca="false">DL43+DJ44</f>
        <v>0</v>
      </c>
      <c r="DM44" s="259"/>
      <c r="DN44" s="259" t="n">
        <f aca="false">DN43+DL44</f>
        <v>0</v>
      </c>
      <c r="DO44" s="259"/>
      <c r="DP44" s="259" t="n">
        <f aca="false">DP43+DN44</f>
        <v>0</v>
      </c>
      <c r="DQ44" s="259"/>
      <c r="DR44" s="259" t="n">
        <f aca="false">DR43+DP44</f>
        <v>0</v>
      </c>
      <c r="DS44" s="259"/>
      <c r="DT44" s="259" t="n">
        <f aca="false">DT43+DR44</f>
        <v>0</v>
      </c>
      <c r="DU44" s="259"/>
      <c r="DV44" s="259" t="n">
        <f aca="false">DV43+DT44</f>
        <v>0</v>
      </c>
      <c r="DW44" s="259"/>
      <c r="DX44" s="259" t="n">
        <f aca="false">DX43+DV44</f>
        <v>0</v>
      </c>
      <c r="DY44" s="259"/>
      <c r="DZ44" s="259" t="n">
        <f aca="false">DZ43+DX44</f>
        <v>0</v>
      </c>
      <c r="EA44" s="259"/>
      <c r="EB44" s="259" t="n">
        <f aca="false">EB43+DZ44</f>
        <v>0</v>
      </c>
      <c r="EC44" s="259"/>
      <c r="ED44" s="259" t="n">
        <f aca="false">ED43+EB44</f>
        <v>0</v>
      </c>
      <c r="EE44" s="259"/>
      <c r="EF44" s="259" t="n">
        <f aca="false">EF43+ED44</f>
        <v>0</v>
      </c>
      <c r="EG44" s="259"/>
      <c r="EH44" s="259" t="n">
        <f aca="false">EH43+EF44</f>
        <v>0</v>
      </c>
      <c r="EI44" s="259"/>
      <c r="EJ44" s="259" t="n">
        <f aca="false">EJ43+EH44</f>
        <v>0</v>
      </c>
      <c r="EK44" s="259"/>
      <c r="EL44" s="259" t="n">
        <f aca="false">EL43+EJ44</f>
        <v>0</v>
      </c>
      <c r="EM44" s="259"/>
      <c r="EN44" s="259" t="n">
        <f aca="false">EN43+EL44</f>
        <v>0</v>
      </c>
      <c r="EO44" s="259"/>
      <c r="EP44" s="259" t="n">
        <f aca="false">EP43+EN44</f>
        <v>0</v>
      </c>
      <c r="EQ44" s="259"/>
      <c r="ER44" s="259" t="n">
        <f aca="false">ER43+EP44</f>
        <v>0</v>
      </c>
      <c r="ES44" s="259"/>
      <c r="ET44" s="259" t="n">
        <f aca="false">ET43+ER44</f>
        <v>0</v>
      </c>
      <c r="EU44" s="259"/>
      <c r="EV44" s="259" t="n">
        <f aca="false">EV43+ET44</f>
        <v>0</v>
      </c>
      <c r="EW44" s="259"/>
      <c r="EX44" s="260" t="n">
        <f aca="false">EX43+EV44</f>
        <v>0</v>
      </c>
      <c r="EY44" s="260"/>
      <c r="EZ44" s="259" t="n">
        <f aca="false">EZ43+EX44</f>
        <v>0</v>
      </c>
      <c r="FA44" s="259"/>
      <c r="FB44" s="259" t="n">
        <f aca="false">FB43+EZ44</f>
        <v>0</v>
      </c>
      <c r="FC44" s="259"/>
      <c r="FD44" s="259" t="n">
        <f aca="false">FD43+FB44</f>
        <v>0</v>
      </c>
      <c r="FE44" s="259"/>
      <c r="FF44" s="259" t="n">
        <f aca="false">FF43+FD44</f>
        <v>0</v>
      </c>
      <c r="FG44" s="259"/>
      <c r="FH44" s="259" t="n">
        <f aca="false">FH43+FF44</f>
        <v>0</v>
      </c>
      <c r="FI44" s="259"/>
      <c r="FJ44" s="259" t="n">
        <f aca="false">FJ43+FH44</f>
        <v>0</v>
      </c>
      <c r="FK44" s="259"/>
      <c r="FL44" s="259" t="n">
        <f aca="false">FL43+FJ44</f>
        <v>0</v>
      </c>
      <c r="FM44" s="259"/>
      <c r="FN44" s="259" t="n">
        <f aca="false">FN43+FL44</f>
        <v>0</v>
      </c>
      <c r="FO44" s="259"/>
      <c r="FP44" s="259" t="n">
        <f aca="false">FP43+FN44</f>
        <v>0</v>
      </c>
      <c r="FQ44" s="259"/>
      <c r="FR44" s="259" t="n">
        <f aca="false">FR43+FP44</f>
        <v>0</v>
      </c>
      <c r="FS44" s="259"/>
      <c r="FT44" s="259" t="n">
        <f aca="false">FT43+FR44</f>
        <v>0</v>
      </c>
      <c r="FU44" s="259"/>
      <c r="FV44" s="259" t="n">
        <f aca="false">FV43+FT44</f>
        <v>0</v>
      </c>
      <c r="FW44" s="259"/>
      <c r="FX44" s="259" t="n">
        <f aca="false">FX43+FV44</f>
        <v>0</v>
      </c>
      <c r="FY44" s="259"/>
      <c r="FZ44" s="259" t="n">
        <f aca="false">FZ43+FX44</f>
        <v>0</v>
      </c>
      <c r="GA44" s="259"/>
      <c r="GB44" s="259" t="n">
        <f aca="false">GB43+FZ44</f>
        <v>0</v>
      </c>
      <c r="GC44" s="259"/>
      <c r="GD44" s="259" t="n">
        <f aca="false">GD43+GB44</f>
        <v>0</v>
      </c>
      <c r="GE44" s="259"/>
      <c r="GF44" s="259" t="n">
        <f aca="false">GF43+GD44</f>
        <v>0</v>
      </c>
      <c r="GG44" s="259"/>
      <c r="GH44" s="259" t="n">
        <f aca="false">GH43+GF44</f>
        <v>0</v>
      </c>
      <c r="GI44" s="259"/>
      <c r="GJ44" s="259" t="n">
        <f aca="false">GJ43+GH44</f>
        <v>0</v>
      </c>
      <c r="GK44" s="259"/>
      <c r="GL44" s="259" t="n">
        <f aca="false">GL43+GJ44</f>
        <v>0</v>
      </c>
      <c r="GM44" s="259"/>
      <c r="GN44" s="259" t="n">
        <f aca="false">GN43+GL44</f>
        <v>0</v>
      </c>
      <c r="GO44" s="259"/>
      <c r="GP44" s="259" t="n">
        <f aca="false">GP43+GN44</f>
        <v>0</v>
      </c>
      <c r="GQ44" s="259"/>
      <c r="GR44" s="259" t="n">
        <f aca="false">GR43+GP44</f>
        <v>0</v>
      </c>
      <c r="GS44" s="259"/>
      <c r="GT44" s="259" t="n">
        <f aca="false">GT43+GR44</f>
        <v>0</v>
      </c>
      <c r="GU44" s="259"/>
      <c r="GV44" s="259" t="n">
        <f aca="false">GV43+GT44</f>
        <v>0</v>
      </c>
      <c r="GW44" s="259"/>
      <c r="GX44" s="259" t="n">
        <f aca="false">GX43+GV44</f>
        <v>0</v>
      </c>
      <c r="GY44" s="259"/>
      <c r="GZ44" s="259" t="n">
        <f aca="false">GZ43+GX44</f>
        <v>0</v>
      </c>
      <c r="HA44" s="259"/>
      <c r="HB44" s="259" t="n">
        <f aca="false">HB43+GZ44</f>
        <v>0</v>
      </c>
      <c r="HC44" s="259"/>
      <c r="HD44" s="259" t="n">
        <f aca="false">HD43+HB44</f>
        <v>0</v>
      </c>
      <c r="HE44" s="259"/>
      <c r="HF44" s="259" t="n">
        <f aca="false">HF43+HD44</f>
        <v>0</v>
      </c>
      <c r="HG44" s="259"/>
      <c r="HH44" s="259" t="n">
        <f aca="false">HH43+HF44</f>
        <v>0</v>
      </c>
      <c r="HI44" s="259"/>
      <c r="HJ44" s="259" t="n">
        <f aca="false">HJ43+HH44</f>
        <v>0</v>
      </c>
      <c r="HK44" s="259"/>
    </row>
    <row r="45" s="299" customFormat="true" ht="12.75" hidden="false" customHeight="false" outlineLevel="0" collapsed="false">
      <c r="A45" s="232"/>
      <c r="B45" s="233"/>
      <c r="C45" s="232"/>
      <c r="D45" s="234"/>
      <c r="E45" s="234"/>
      <c r="F45" s="235"/>
      <c r="G45" s="234"/>
      <c r="H45" s="261"/>
      <c r="I45" s="237"/>
      <c r="J45" s="238"/>
      <c r="K45" s="262" t="s">
        <v>165</v>
      </c>
      <c r="L45" s="263" t="n">
        <f aca="false">IF($E$39&gt;0,L42/$E$39,"-")</f>
        <v>0</v>
      </c>
      <c r="M45" s="263"/>
      <c r="N45" s="263" t="n">
        <f aca="false">IF($E$39&gt;0,N42/$E$39,"-")</f>
        <v>0</v>
      </c>
      <c r="O45" s="263"/>
      <c r="P45" s="263" t="n">
        <f aca="false">IF($E$39&gt;0,P42/$E$39,"-")</f>
        <v>0</v>
      </c>
      <c r="Q45" s="263"/>
      <c r="R45" s="263" t="n">
        <f aca="false">IF($E$39&gt;0,R42/$E$39,"-")</f>
        <v>0</v>
      </c>
      <c r="S45" s="263"/>
      <c r="T45" s="263" t="n">
        <f aca="false">IF($E$39&gt;0,T42/$E$39,"-")</f>
        <v>0</v>
      </c>
      <c r="U45" s="263"/>
      <c r="V45" s="263" t="n">
        <f aca="false">IF($E$39&gt;0,V42/$E$39,"-")</f>
        <v>0</v>
      </c>
      <c r="W45" s="263"/>
      <c r="X45" s="263" t="n">
        <f aca="false">IF($E$39&gt;0,X42/$E$39,"-")</f>
        <v>0</v>
      </c>
      <c r="Y45" s="263"/>
      <c r="Z45" s="263" t="n">
        <f aca="false">IF($E$39&gt;0,Z42/$E$39,"-")</f>
        <v>0</v>
      </c>
      <c r="AA45" s="263"/>
      <c r="AB45" s="263" t="n">
        <f aca="false">IF($E$39&gt;0,AB42/$E$39,"-")</f>
        <v>0</v>
      </c>
      <c r="AC45" s="263"/>
      <c r="AD45" s="263" t="n">
        <f aca="false">IF($E$39&gt;0,AD42/$E$39,"-")</f>
        <v>0</v>
      </c>
      <c r="AE45" s="263"/>
      <c r="AF45" s="263" t="n">
        <f aca="false">IF($E$39&gt;0,AF42/$E$39,"-")</f>
        <v>0</v>
      </c>
      <c r="AG45" s="263"/>
      <c r="AH45" s="263" t="n">
        <f aca="false">IF($E$39&gt;0,AH42/$E$39,"-")</f>
        <v>0</v>
      </c>
      <c r="AI45" s="263"/>
      <c r="AJ45" s="263" t="n">
        <f aca="false">IF($E$39&gt;0,AJ42/$E$39,"-")</f>
        <v>0</v>
      </c>
      <c r="AK45" s="263"/>
      <c r="AL45" s="263" t="n">
        <f aca="false">IF($E$39&gt;0,AL42/$E$39,"-")</f>
        <v>0</v>
      </c>
      <c r="AM45" s="263"/>
      <c r="AN45" s="263" t="n">
        <f aca="false">IF($E$39&gt;0,AN42/$E$39,"-")</f>
        <v>0</v>
      </c>
      <c r="AO45" s="263"/>
      <c r="AP45" s="263" t="n">
        <f aca="false">IF($E$39&gt;0,AP42/$E$39,"-")</f>
        <v>0</v>
      </c>
      <c r="AQ45" s="263"/>
      <c r="AR45" s="263" t="n">
        <f aca="false">IF($E$39&gt;0,AR42/$E$39,"-")</f>
        <v>0</v>
      </c>
      <c r="AS45" s="263"/>
      <c r="AT45" s="263" t="n">
        <f aca="false">IF($E$39&gt;0,AT42/$E$39,"-")</f>
        <v>0</v>
      </c>
      <c r="AU45" s="263"/>
      <c r="AV45" s="263" t="n">
        <f aca="false">IF($E$39&gt;0,AV42/$E$39,"-")</f>
        <v>0</v>
      </c>
      <c r="AW45" s="263"/>
      <c r="AX45" s="263" t="n">
        <f aca="false">IF($E$39&gt;0,AX42/$E$39,"-")</f>
        <v>0</v>
      </c>
      <c r="AY45" s="263"/>
      <c r="AZ45" s="263" t="n">
        <f aca="false">IF($E$39&gt;0,AZ42/$E$39,"-")</f>
        <v>0.00757452058318257</v>
      </c>
      <c r="BA45" s="263"/>
      <c r="BB45" s="263" t="n">
        <f aca="false">IF($E$39&gt;0,BB42/$E$39,"-")</f>
        <v>0.0154827743685307</v>
      </c>
      <c r="BC45" s="263"/>
      <c r="BD45" s="263" t="n">
        <f aca="false">IF($E$39&gt;0,BD42/$E$39,"-")</f>
        <v>0.0312992819392271</v>
      </c>
      <c r="BE45" s="263"/>
      <c r="BF45" s="263" t="n">
        <f aca="false">IF($E$39&gt;0,BF42/$E$39,"-")</f>
        <v>0.0471157895099234</v>
      </c>
      <c r="BG45" s="263"/>
      <c r="BH45" s="263" t="n">
        <f aca="false">IF($E$39&gt;0,BH42/$E$39,"-")</f>
        <v>0.0708405508659679</v>
      </c>
      <c r="BI45" s="263"/>
      <c r="BJ45" s="263" t="n">
        <f aca="false">IF($E$39&gt;0,BJ42/$E$39,"-")</f>
        <v>0.0949007927184302</v>
      </c>
      <c r="BK45" s="263"/>
      <c r="BL45" s="263" t="n">
        <f aca="false">IF($E$39&gt;0,BL42/$E$39,"-")</f>
        <v>0.118961034570892</v>
      </c>
      <c r="BM45" s="263"/>
      <c r="BN45" s="263" t="n">
        <f aca="false">IF($E$39&gt;0,BN42/$E$39,"-")</f>
        <v>0.143021276423355</v>
      </c>
      <c r="BO45" s="263"/>
      <c r="BP45" s="263" t="n">
        <f aca="false">IF($E$39&gt;0,BP42/$E$39,"-")</f>
        <v>0.167081518275817</v>
      </c>
      <c r="BQ45" s="263"/>
      <c r="BR45" s="263" t="n">
        <f aca="false">IF($E$39&gt;0,BR42/$E$39,"-")</f>
        <v>0.191141760128279</v>
      </c>
      <c r="BS45" s="263"/>
      <c r="BT45" s="263" t="n">
        <f aca="false">IF($E$39&gt;0,BT42/$E$39,"-")</f>
        <v>0.215437886704785</v>
      </c>
      <c r="BU45" s="263"/>
      <c r="BV45" s="263" t="n">
        <f aca="false">IF($E$39&gt;0,BV42/$E$39,"-")</f>
        <v>0.239734013281291</v>
      </c>
      <c r="BW45" s="263"/>
      <c r="BX45" s="263" t="n">
        <f aca="false">IF($E$39&gt;0,BX42/$E$39,"-")</f>
        <v>0.264030139857797</v>
      </c>
      <c r="BY45" s="263"/>
      <c r="BZ45" s="263" t="n">
        <f aca="false">IF($E$39&gt;0,BZ42/$E$39,"-")</f>
        <v>0.288326266434303</v>
      </c>
      <c r="CA45" s="263"/>
      <c r="CB45" s="263" t="n">
        <f aca="false">IF($E$39&gt;0,CB42/$E$39,"-")</f>
        <v>0.312701021252157</v>
      </c>
      <c r="CC45" s="263"/>
      <c r="CD45" s="263" t="n">
        <f aca="false">IF($E$39&gt;0,CD42/$E$39,"-")</f>
        <v>0.333013316933702</v>
      </c>
      <c r="CE45" s="263"/>
      <c r="CF45" s="263" t="n">
        <f aca="false">IF($E$39&gt;0,CF42/$E$39,"-")</f>
        <v>0.357388071751556</v>
      </c>
      <c r="CG45" s="263"/>
      <c r="CH45" s="263" t="n">
        <f aca="false">IF($E$39&gt;0,CH42/$E$39,"-")</f>
        <v>0.38176282656941</v>
      </c>
      <c r="CI45" s="263"/>
      <c r="CJ45" s="263" t="n">
        <f aca="false">IF($E$39&gt;0,CJ42/$E$39,"-")</f>
        <v>0.406137581387264</v>
      </c>
      <c r="CK45" s="263"/>
      <c r="CL45" s="263" t="n">
        <f aca="false">IF($E$39&gt;0,CL42/$E$39,"-")</f>
        <v>0.430512336205118</v>
      </c>
      <c r="CM45" s="263"/>
      <c r="CN45" s="263" t="n">
        <f aca="false">IF($E$39&gt;0,CN42/$E$39,"-")</f>
        <v>0.450824631886663</v>
      </c>
      <c r="CO45" s="263"/>
      <c r="CP45" s="263" t="n">
        <f aca="false">IF($E$39&gt;0,CP42/$E$39,"-")</f>
        <v>0.475199386704517</v>
      </c>
      <c r="CQ45" s="263"/>
      <c r="CR45" s="263" t="n">
        <f aca="false">IF($E$39&gt;0,CR42/$E$39,"-")</f>
        <v>0.499574141522371</v>
      </c>
      <c r="CS45" s="263"/>
      <c r="CT45" s="263" t="n">
        <f aca="false">IF($E$39&gt;0,CT42/$E$39,"-")</f>
        <v>0.519818729551644</v>
      </c>
      <c r="CU45" s="263"/>
      <c r="CV45" s="263" t="n">
        <f aca="false">IF($E$39&gt;0,CV42/$E$39,"-")</f>
        <v>0.544112235186772</v>
      </c>
      <c r="CW45" s="263"/>
      <c r="CX45" s="263" t="n">
        <f aca="false">IF($E$39&gt;0,CX42/$E$39,"-")</f>
        <v>0.564356823216045</v>
      </c>
      <c r="CY45" s="263"/>
      <c r="CZ45" s="263" t="n">
        <f aca="false">IF($E$39&gt;0,CZ42/$E$39,"-")</f>
        <v>0.588650328851173</v>
      </c>
      <c r="DA45" s="263"/>
      <c r="DB45" s="263" t="n">
        <f aca="false">IF($E$39&gt;0,DB42/$E$39,"-")</f>
        <v>0.612710570703635</v>
      </c>
      <c r="DC45" s="263"/>
      <c r="DD45" s="263" t="n">
        <f aca="false">IF($E$39&gt;0,DD42/$E$39,"-")</f>
        <v>0.636770812556097</v>
      </c>
      <c r="DE45" s="263"/>
      <c r="DF45" s="263" t="n">
        <f aca="false">IF($E$39&gt;0,DF42/$E$39,"-")</f>
        <v>0.660831054408559</v>
      </c>
      <c r="DG45" s="263"/>
      <c r="DH45" s="263" t="n">
        <f aca="false">IF($E$39&gt;0,DH42/$E$39,"-")</f>
        <v>0.668851135026047</v>
      </c>
      <c r="DI45" s="263"/>
      <c r="DJ45" s="298" t="n">
        <f aca="false">IF($E$39&gt;0,DJ42/$E$39,"-")</f>
        <v>0.668851135026047</v>
      </c>
      <c r="DK45" s="298"/>
      <c r="DL45" s="263" t="n">
        <f aca="false">IF($E$39&gt;0,DL42/$E$39,"-")</f>
        <v>0.691417440292899</v>
      </c>
      <c r="DM45" s="263"/>
      <c r="DN45" s="263" t="n">
        <f aca="false">IF($E$39&gt;0,DN42/$E$39,"-")</f>
        <v>0.713983745559751</v>
      </c>
      <c r="DO45" s="263"/>
      <c r="DP45" s="263" t="n">
        <f aca="false">IF($E$39&gt;0,DP42/$E$39,"-")</f>
        <v>0.736550050826603</v>
      </c>
      <c r="DQ45" s="263"/>
      <c r="DR45" s="263" t="n">
        <f aca="false">IF($E$39&gt;0,DR42/$E$39,"-")</f>
        <v>0.759116356093454</v>
      </c>
      <c r="DS45" s="263"/>
      <c r="DT45" s="263" t="n">
        <f aca="false">IF($E$39&gt;0,DT42/$E$39,"-")</f>
        <v>0.780096055775964</v>
      </c>
      <c r="DU45" s="263"/>
      <c r="DV45" s="263" t="n">
        <f aca="false">IF($E$39&gt;0,DV42/$E$39,"-")</f>
        <v>0.794082522230971</v>
      </c>
      <c r="DW45" s="263"/>
      <c r="DX45" s="263" t="n">
        <f aca="false">IF($E$39&gt;0,DX42/$E$39,"-")</f>
        <v>0.815062221913481</v>
      </c>
      <c r="DY45" s="263"/>
      <c r="DZ45" s="263" t="n">
        <f aca="false">IF($E$39&gt;0,DZ42/$E$39,"-")</f>
        <v>0.836041921595991</v>
      </c>
      <c r="EA45" s="263"/>
      <c r="EB45" s="263" t="n">
        <f aca="false">IF($E$39&gt;0,EB42/$E$39,"-")</f>
        <v>0.855541725450274</v>
      </c>
      <c r="EC45" s="263"/>
      <c r="ED45" s="263" t="n">
        <f aca="false">IF($E$39&gt;0,ED42/$E$39,"-")</f>
        <v>0.875041529304557</v>
      </c>
      <c r="EE45" s="263"/>
      <c r="EF45" s="263" t="n">
        <f aca="false">IF($E$39&gt;0,EF42/$E$39,"-")</f>
        <v>0.89454133315884</v>
      </c>
      <c r="EG45" s="263"/>
      <c r="EH45" s="263" t="n">
        <f aca="false">IF($E$39&gt;0,EH42/$E$39,"-")</f>
        <v>0.907541202395029</v>
      </c>
      <c r="EI45" s="263"/>
      <c r="EJ45" s="263" t="n">
        <f aca="false">IF($E$39&gt;0,EJ42/$E$39,"-")</f>
        <v>0.927041006249312</v>
      </c>
      <c r="EK45" s="263"/>
      <c r="EL45" s="263" t="n">
        <f aca="false">IF($E$39&gt;0,EL42/$E$39,"-")</f>
        <v>0.946540810103596</v>
      </c>
      <c r="EM45" s="263"/>
      <c r="EN45" s="263" t="n">
        <f aca="false">IF($E$39&gt;0,EN42/$E$39,"-")</f>
        <v>0.966040613957879</v>
      </c>
      <c r="EO45" s="263"/>
      <c r="EP45" s="263" t="n">
        <f aca="false">IF($E$39&gt;0,EP42/$E$39,"-")</f>
        <v>0.985540417812162</v>
      </c>
      <c r="EQ45" s="263"/>
      <c r="ER45" s="263" t="n">
        <f aca="false">IF($E$39&gt;0,ER42/$E$39,"-")</f>
        <v>0.996373642175652</v>
      </c>
      <c r="ES45" s="263"/>
      <c r="ET45" s="263" t="n">
        <f aca="false">IF($E$39&gt;0,ET42/$E$39,"-")</f>
        <v>1.00394816275883</v>
      </c>
      <c r="EU45" s="263"/>
      <c r="EV45" s="263" t="n">
        <f aca="false">IF($E$39&gt;0,EV42/$E$39,"-")</f>
        <v>1.00394816275883</v>
      </c>
      <c r="EW45" s="263"/>
      <c r="EX45" s="264" t="n">
        <f aca="false">IF($E$39&gt;0,EX42/$E$39,"-")</f>
        <v>1.00394816275883</v>
      </c>
      <c r="EY45" s="264"/>
      <c r="EZ45" s="263" t="n">
        <f aca="false">IF($E$39&gt;0,EZ42/$E$39,"-")</f>
        <v>1.00394816275883</v>
      </c>
      <c r="FA45" s="263"/>
      <c r="FB45" s="263" t="n">
        <f aca="false">IF($E$39&gt;0,FB42/$E$39,"-")</f>
        <v>1.00394816275883</v>
      </c>
      <c r="FC45" s="263"/>
      <c r="FD45" s="263" t="n">
        <f aca="false">IF($E$39&gt;0,FD42/$E$39,"-")</f>
        <v>1.00394816275883</v>
      </c>
      <c r="FE45" s="263"/>
      <c r="FF45" s="263" t="n">
        <f aca="false">IF($E$39&gt;0,FF42/$E$39,"-")</f>
        <v>1.00394816275883</v>
      </c>
      <c r="FG45" s="263"/>
      <c r="FH45" s="263" t="n">
        <f aca="false">IF($E$39&gt;0,FH42/$E$39,"-")</f>
        <v>1.00394816275883</v>
      </c>
      <c r="FI45" s="263"/>
      <c r="FJ45" s="263" t="n">
        <f aca="false">IF($E$39&gt;0,FJ42/$E$39,"-")</f>
        <v>1.00394816275883</v>
      </c>
      <c r="FK45" s="263"/>
      <c r="FL45" s="263" t="n">
        <f aca="false">IF($E$39&gt;0,FL42/$E$39,"-")</f>
        <v>1.00394816275883</v>
      </c>
      <c r="FM45" s="263"/>
      <c r="FN45" s="263" t="n">
        <f aca="false">IF($E$39&gt;0,FN42/$E$39,"-")</f>
        <v>1.00394816275883</v>
      </c>
      <c r="FO45" s="263"/>
      <c r="FP45" s="263" t="n">
        <f aca="false">IF($E$39&gt;0,FP42/$E$39,"-")</f>
        <v>1.00394816275883</v>
      </c>
      <c r="FQ45" s="263"/>
      <c r="FR45" s="263" t="n">
        <f aca="false">IF($E$39&gt;0,FR42/$E$39,"-")</f>
        <v>1.00394816275883</v>
      </c>
      <c r="FS45" s="263"/>
      <c r="FT45" s="263" t="n">
        <f aca="false">IF($E$39&gt;0,FT42/$E$39,"-")</f>
        <v>1.00394816275883</v>
      </c>
      <c r="FU45" s="263"/>
      <c r="FV45" s="263" t="n">
        <f aca="false">IF($E$39&gt;0,FV42/$E$39,"-")</f>
        <v>1.00394816275883</v>
      </c>
      <c r="FW45" s="263"/>
      <c r="FX45" s="263" t="n">
        <f aca="false">IF($E$39&gt;0,FX42/$E$39,"-")</f>
        <v>1.00394816275883</v>
      </c>
      <c r="FY45" s="263"/>
      <c r="FZ45" s="263" t="n">
        <f aca="false">IF($E$39&gt;0,FZ42/$E$39,"-")</f>
        <v>1.00394816275883</v>
      </c>
      <c r="GA45" s="263"/>
      <c r="GB45" s="263" t="n">
        <f aca="false">IF($E$39&gt;0,GB42/$E$39,"-")</f>
        <v>1.00394816275883</v>
      </c>
      <c r="GC45" s="263"/>
      <c r="GD45" s="263" t="n">
        <f aca="false">IF($E$39&gt;0,GD42/$E$39,"-")</f>
        <v>1.00394816275883</v>
      </c>
      <c r="GE45" s="263"/>
      <c r="GF45" s="263" t="n">
        <f aca="false">IF($E$39&gt;0,GF42/$E$39,"-")</f>
        <v>1.00394816275883</v>
      </c>
      <c r="GG45" s="263"/>
      <c r="GH45" s="263" t="n">
        <f aca="false">IF($E$39&gt;0,GH42/$E$39,"-")</f>
        <v>1.00394816275883</v>
      </c>
      <c r="GI45" s="263"/>
      <c r="GJ45" s="263" t="n">
        <f aca="false">IF($E$39&gt;0,GJ42/$E$39,"-")</f>
        <v>1.00394816275883</v>
      </c>
      <c r="GK45" s="263"/>
      <c r="GL45" s="263" t="n">
        <f aca="false">IF($E$39&gt;0,GL42/$E$39,"-")</f>
        <v>1.00394816275883</v>
      </c>
      <c r="GM45" s="263"/>
      <c r="GN45" s="263" t="n">
        <f aca="false">IF($E$39&gt;0,GN42/$E$39,"-")</f>
        <v>1.00394816275883</v>
      </c>
      <c r="GO45" s="263"/>
      <c r="GP45" s="263" t="n">
        <f aca="false">IF($E$39&gt;0,GP42/$E$39,"-")</f>
        <v>1.00394816275883</v>
      </c>
      <c r="GQ45" s="263"/>
      <c r="GR45" s="263" t="n">
        <f aca="false">IF($E$39&gt;0,GR42/$E$39,"-")</f>
        <v>1.00394816275883</v>
      </c>
      <c r="GS45" s="263"/>
      <c r="GT45" s="263" t="n">
        <f aca="false">IF($E$39&gt;0,GT42/$E$39,"-")</f>
        <v>1.00394816275883</v>
      </c>
      <c r="GU45" s="263"/>
      <c r="GV45" s="263" t="n">
        <f aca="false">IF($E$39&gt;0,GV42/$E$39,"-")</f>
        <v>1.00394816275883</v>
      </c>
      <c r="GW45" s="263"/>
      <c r="GX45" s="263" t="n">
        <f aca="false">IF($E$39&gt;0,GX42/$E$39,"-")</f>
        <v>1.00394816275883</v>
      </c>
      <c r="GY45" s="263"/>
      <c r="GZ45" s="263" t="n">
        <f aca="false">IF($E$39&gt;0,GZ42/$E$39,"-")</f>
        <v>1.00394816275883</v>
      </c>
      <c r="HA45" s="263"/>
      <c r="HB45" s="263" t="n">
        <f aca="false">IF($E$39&gt;0,HB42/$E$39,"-")</f>
        <v>1.00394816275883</v>
      </c>
      <c r="HC45" s="263"/>
      <c r="HD45" s="263" t="n">
        <f aca="false">IF($E$39&gt;0,HD42/$E$39,"-")</f>
        <v>1.00394816275883</v>
      </c>
      <c r="HE45" s="263"/>
      <c r="HF45" s="263" t="n">
        <f aca="false">IF($E$39&gt;0,HF42/$E$39,"-")</f>
        <v>1.00394816275883</v>
      </c>
      <c r="HG45" s="263"/>
      <c r="HH45" s="263" t="n">
        <f aca="false">IF($E$39&gt;0,HH42/$E$39,"-")</f>
        <v>1.00394816275883</v>
      </c>
      <c r="HI45" s="263"/>
      <c r="HJ45" s="263" t="n">
        <f aca="false">IF($E$39&gt;0,HJ42/$E$39,"-")</f>
        <v>1.00394816275883</v>
      </c>
      <c r="HK45" s="263"/>
    </row>
    <row r="46" customFormat="false" ht="12.75" hidden="false" customHeight="false" outlineLevel="0" collapsed="false">
      <c r="A46" s="232"/>
      <c r="B46" s="233"/>
      <c r="C46" s="232"/>
      <c r="D46" s="234"/>
      <c r="E46" s="234"/>
      <c r="F46" s="235"/>
      <c r="G46" s="234"/>
      <c r="H46" s="234"/>
      <c r="I46" s="237"/>
      <c r="J46" s="238"/>
      <c r="K46" s="265" t="s">
        <v>166</v>
      </c>
      <c r="L46" s="266" t="n">
        <f aca="false">IF($E$39&gt;0,L44/$E$39,"-")</f>
        <v>0</v>
      </c>
      <c r="M46" s="266"/>
      <c r="N46" s="266" t="n">
        <f aca="false">IF($E$39&gt;0,N44/$E$39,"-")</f>
        <v>0</v>
      </c>
      <c r="O46" s="266"/>
      <c r="P46" s="266" t="n">
        <f aca="false">IF($E$39&gt;0,P44/$E$39,"-")</f>
        <v>0</v>
      </c>
      <c r="Q46" s="266"/>
      <c r="R46" s="266" t="n">
        <f aca="false">IF($E$39&gt;0,R44/$E$39,"-")</f>
        <v>0</v>
      </c>
      <c r="S46" s="266"/>
      <c r="T46" s="266" t="n">
        <f aca="false">IF($E$39&gt;0,T44/$E$39,"-")</f>
        <v>0</v>
      </c>
      <c r="U46" s="266"/>
      <c r="V46" s="266" t="n">
        <f aca="false">IF($E$39&gt;0,V44/$E$39,"-")</f>
        <v>0</v>
      </c>
      <c r="W46" s="266"/>
      <c r="X46" s="266" t="n">
        <f aca="false">IF($E$39&gt;0,X44/$E$39,"-")</f>
        <v>0</v>
      </c>
      <c r="Y46" s="266"/>
      <c r="Z46" s="266" t="n">
        <f aca="false">IF($E$39&gt;0,Z44/$E$39,"-")</f>
        <v>0</v>
      </c>
      <c r="AA46" s="266"/>
      <c r="AB46" s="266" t="n">
        <f aca="false">IF($E$39&gt;0,AB44/$E$39,"-")</f>
        <v>0</v>
      </c>
      <c r="AC46" s="266"/>
      <c r="AD46" s="266" t="n">
        <f aca="false">IF($E$39&gt;0,AD44/$E$39,"-")</f>
        <v>0</v>
      </c>
      <c r="AE46" s="266"/>
      <c r="AF46" s="266" t="n">
        <f aca="false">IF($E$39&gt;0,AF44/$E$39,"-")</f>
        <v>0</v>
      </c>
      <c r="AG46" s="266"/>
      <c r="AH46" s="266" t="n">
        <f aca="false">IF($E$39&gt;0,AH44/$E$39,"-")</f>
        <v>0</v>
      </c>
      <c r="AI46" s="266"/>
      <c r="AJ46" s="266" t="n">
        <f aca="false">IF($E$39&gt;0,AJ44/$E$39,"-")</f>
        <v>0</v>
      </c>
      <c r="AK46" s="266"/>
      <c r="AL46" s="266" t="n">
        <f aca="false">IF($E$39&gt;0,AL44/$E$39,"-")</f>
        <v>0</v>
      </c>
      <c r="AM46" s="266"/>
      <c r="AN46" s="266" t="n">
        <f aca="false">IF($E$39&gt;0,AN44/$E$39,"-")</f>
        <v>0</v>
      </c>
      <c r="AO46" s="266"/>
      <c r="AP46" s="266" t="n">
        <f aca="false">IF($E$39&gt;0,AP44/$E$39,"-")</f>
        <v>0</v>
      </c>
      <c r="AQ46" s="266"/>
      <c r="AR46" s="266" t="n">
        <f aca="false">IF($E$39&gt;0,AR44/$E$39,"-")</f>
        <v>0</v>
      </c>
      <c r="AS46" s="266"/>
      <c r="AT46" s="266" t="n">
        <f aca="false">IF($E$39&gt;0,AT44/$E$39,"-")</f>
        <v>0</v>
      </c>
      <c r="AU46" s="266"/>
      <c r="AV46" s="266" t="n">
        <f aca="false">IF($E$39&gt;0,AV44/$E$39,"-")</f>
        <v>0</v>
      </c>
      <c r="AW46" s="266"/>
      <c r="AX46" s="266" t="n">
        <f aca="false">IF($E$39&gt;0,AX44/$E$39,"-")</f>
        <v>0</v>
      </c>
      <c r="AY46" s="266"/>
      <c r="AZ46" s="266" t="n">
        <f aca="false">IF($E$39&gt;0,AZ44/$E$39,"-")</f>
        <v>0</v>
      </c>
      <c r="BA46" s="266"/>
      <c r="BB46" s="266" t="n">
        <f aca="false">IF($E$39&gt;0,BB44/$E$39,"-")</f>
        <v>0</v>
      </c>
      <c r="BC46" s="266"/>
      <c r="BD46" s="266" t="n">
        <f aca="false">IF($E$39&gt;0,BD44/$E$39,"-")</f>
        <v>0</v>
      </c>
      <c r="BE46" s="266"/>
      <c r="BF46" s="266" t="n">
        <f aca="false">IF($E$39&gt;0,BF44/$E$39,"-")</f>
        <v>0</v>
      </c>
      <c r="BG46" s="266"/>
      <c r="BH46" s="266" t="n">
        <f aca="false">IF($E$39&gt;0,BH44/$E$39,"-")</f>
        <v>0</v>
      </c>
      <c r="BI46" s="266"/>
      <c r="BJ46" s="266" t="n">
        <f aca="false">IF($E$39&gt;0,BJ44/$E$39,"-")</f>
        <v>0</v>
      </c>
      <c r="BK46" s="266"/>
      <c r="BL46" s="266" t="n">
        <f aca="false">IF($E$39&gt;0,BL44/$E$39,"-")</f>
        <v>0</v>
      </c>
      <c r="BM46" s="266"/>
      <c r="BN46" s="266" t="n">
        <f aca="false">IF($E$39&gt;0,BN44/$E$39,"-")</f>
        <v>0</v>
      </c>
      <c r="BO46" s="266"/>
      <c r="BP46" s="266" t="n">
        <f aca="false">IF($E$39&gt;0,BP44/$E$39,"-")</f>
        <v>0</v>
      </c>
      <c r="BQ46" s="266"/>
      <c r="BR46" s="300" t="n">
        <f aca="false">IF($E$39&gt;0,BR44/$E$39,"-")</f>
        <v>0</v>
      </c>
      <c r="BS46" s="300"/>
      <c r="BT46" s="300" t="n">
        <f aca="false">IF($E$39&gt;0,BT44/$E$39,"-")</f>
        <v>0</v>
      </c>
      <c r="BU46" s="300"/>
      <c r="BV46" s="300" t="n">
        <f aca="false">IF($E$39&gt;0,BV44/$E$39,"-")</f>
        <v>0</v>
      </c>
      <c r="BW46" s="300"/>
      <c r="BX46" s="300" t="n">
        <f aca="false">IF($E$39&gt;0,BX44/$E$39,"-")</f>
        <v>0</v>
      </c>
      <c r="BY46" s="300"/>
      <c r="BZ46" s="300" t="n">
        <f aca="false">IF($E$39&gt;0,BZ44/$E$39,"-")</f>
        <v>0</v>
      </c>
      <c r="CA46" s="300"/>
      <c r="CB46" s="300" t="n">
        <f aca="false">IF($E$39&gt;0,CB44/$E$39,"-")</f>
        <v>0</v>
      </c>
      <c r="CC46" s="300"/>
      <c r="CD46" s="300" t="n">
        <f aca="false">IF($E$39&gt;0,CD44/$E$39,"-")</f>
        <v>0</v>
      </c>
      <c r="CE46" s="300"/>
      <c r="CF46" s="300" t="n">
        <f aca="false">IF($E$39&gt;0,CF44/$E$39,"-")</f>
        <v>0</v>
      </c>
      <c r="CG46" s="300"/>
      <c r="CH46" s="300" t="n">
        <f aca="false">IF($E$39&gt;0,CH44/$E$39,"-")</f>
        <v>0</v>
      </c>
      <c r="CI46" s="300"/>
      <c r="CJ46" s="300" t="n">
        <f aca="false">IF($E$39&gt;0,CJ44/$E$39,"-")</f>
        <v>0</v>
      </c>
      <c r="CK46" s="300"/>
      <c r="CL46" s="300" t="n">
        <f aca="false">IF($E$39&gt;0,CL44/$E$39,"-")</f>
        <v>0</v>
      </c>
      <c r="CM46" s="300"/>
      <c r="CN46" s="300" t="n">
        <f aca="false">IF($E$39&gt;0,CN44/$E$39,"-")</f>
        <v>0</v>
      </c>
      <c r="CO46" s="300"/>
      <c r="CP46" s="300" t="n">
        <f aca="false">IF($E$39&gt;0,CP44/$E$39,"-")</f>
        <v>0</v>
      </c>
      <c r="CQ46" s="300"/>
      <c r="CR46" s="300" t="n">
        <f aca="false">IF($E$39&gt;0,CR44/$E$39,"-")</f>
        <v>0</v>
      </c>
      <c r="CS46" s="300"/>
      <c r="CT46" s="300" t="n">
        <f aca="false">IF($E$39&gt;0,CT44/$E$39,"-")</f>
        <v>0</v>
      </c>
      <c r="CU46" s="300"/>
      <c r="CV46" s="300" t="n">
        <f aca="false">IF($E$39&gt;0,CV44/$E$39,"-")</f>
        <v>0</v>
      </c>
      <c r="CW46" s="300"/>
      <c r="CX46" s="300" t="n">
        <f aca="false">IF($E$39&gt;0,CX44/$E$39,"-")</f>
        <v>0</v>
      </c>
      <c r="CY46" s="300"/>
      <c r="CZ46" s="300" t="n">
        <f aca="false">IF($E$39&gt;0,CZ44/$E$39,"-")</f>
        <v>0</v>
      </c>
      <c r="DA46" s="300"/>
      <c r="DB46" s="300" t="n">
        <f aca="false">IF($E$39&gt;0,DB44/$E$39,"-")</f>
        <v>0</v>
      </c>
      <c r="DC46" s="300"/>
      <c r="DD46" s="300" t="n">
        <f aca="false">IF($E$39&gt;0,DD44/$E$39,"-")</f>
        <v>0</v>
      </c>
      <c r="DE46" s="300"/>
      <c r="DF46" s="300" t="n">
        <f aca="false">IF($E$39&gt;0,DF44/$E$39,"-")</f>
        <v>0</v>
      </c>
      <c r="DG46" s="300"/>
      <c r="DH46" s="300" t="n">
        <f aca="false">IF($E$39&gt;0,DH44/$E$39,"-")</f>
        <v>0</v>
      </c>
      <c r="DI46" s="300"/>
      <c r="DJ46" s="301" t="n">
        <f aca="false">IF($E$39&gt;0,DJ44/$E$39,"-")</f>
        <v>0</v>
      </c>
      <c r="DK46" s="301"/>
      <c r="DL46" s="300" t="n">
        <f aca="false">IF($E$39&gt;0,DL44/$E$39,"-")</f>
        <v>0</v>
      </c>
      <c r="DM46" s="300"/>
      <c r="DN46" s="300" t="n">
        <f aca="false">IF($E$39&gt;0,DN44/$E$39,"-")</f>
        <v>0</v>
      </c>
      <c r="DO46" s="300"/>
      <c r="DP46" s="300" t="n">
        <f aca="false">IF($E$39&gt;0,DP44/$E$39,"-")</f>
        <v>0</v>
      </c>
      <c r="DQ46" s="300"/>
      <c r="DR46" s="300" t="n">
        <f aca="false">IF($E$39&gt;0,DR44/$E$39,"-")</f>
        <v>0</v>
      </c>
      <c r="DS46" s="300"/>
      <c r="DT46" s="300" t="n">
        <f aca="false">IF($E$39&gt;0,DT44/$E$39,"-")</f>
        <v>0</v>
      </c>
      <c r="DU46" s="300"/>
      <c r="DV46" s="300" t="n">
        <f aca="false">IF($E$39&gt;0,DV44/$E$39,"-")</f>
        <v>0</v>
      </c>
      <c r="DW46" s="300"/>
      <c r="DX46" s="300" t="n">
        <f aca="false">IF($E$39&gt;0,DX44/$E$39,"-")</f>
        <v>0</v>
      </c>
      <c r="DY46" s="300"/>
      <c r="DZ46" s="300" t="n">
        <f aca="false">IF($E$39&gt;0,DZ44/$E$39,"-")</f>
        <v>0</v>
      </c>
      <c r="EA46" s="300"/>
      <c r="EB46" s="300" t="n">
        <f aca="false">IF($E$39&gt;0,EB44/$E$39,"-")</f>
        <v>0</v>
      </c>
      <c r="EC46" s="300"/>
      <c r="ED46" s="300" t="n">
        <f aca="false">IF($E$39&gt;0,ED44/$E$39,"-")</f>
        <v>0</v>
      </c>
      <c r="EE46" s="300"/>
      <c r="EF46" s="300" t="n">
        <f aca="false">IF($E$39&gt;0,EF44/$E$39,"-")</f>
        <v>0</v>
      </c>
      <c r="EG46" s="300"/>
      <c r="EH46" s="300" t="n">
        <f aca="false">IF($E$39&gt;0,EH44/$E$39,"-")</f>
        <v>0</v>
      </c>
      <c r="EI46" s="300"/>
      <c r="EJ46" s="300" t="n">
        <f aca="false">IF($E$39&gt;0,EJ44/$E$39,"-")</f>
        <v>0</v>
      </c>
      <c r="EK46" s="300"/>
      <c r="EL46" s="300" t="n">
        <f aca="false">IF($E$39&gt;0,EL44/$E$39,"-")</f>
        <v>0</v>
      </c>
      <c r="EM46" s="300"/>
      <c r="EN46" s="300" t="n">
        <f aca="false">IF($E$39&gt;0,EN44/$E$39,"-")</f>
        <v>0</v>
      </c>
      <c r="EO46" s="300"/>
      <c r="EP46" s="300" t="n">
        <f aca="false">IF($E$39&gt;0,EP44/$E$39,"-")</f>
        <v>0</v>
      </c>
      <c r="EQ46" s="300"/>
      <c r="ER46" s="300" t="n">
        <f aca="false">IF($E$39&gt;0,ER44/$E$39,"-")</f>
        <v>0</v>
      </c>
      <c r="ES46" s="300"/>
      <c r="ET46" s="300" t="n">
        <f aca="false">IF($E$39&gt;0,ET44/$E$39,"-")</f>
        <v>0</v>
      </c>
      <c r="EU46" s="300"/>
      <c r="EV46" s="300" t="n">
        <f aca="false">IF($E$39&gt;0,EV44/$E$39,"-")</f>
        <v>0</v>
      </c>
      <c r="EW46" s="300"/>
      <c r="EX46" s="302" t="n">
        <f aca="false">IF($E$39&gt;0,EX44/$E$39,"-")</f>
        <v>0</v>
      </c>
      <c r="EY46" s="302"/>
      <c r="EZ46" s="300" t="n">
        <f aca="false">IF($E$39&gt;0,EZ44/$E$39,"-")</f>
        <v>0</v>
      </c>
      <c r="FA46" s="300"/>
      <c r="FB46" s="300" t="n">
        <f aca="false">IF($E$39&gt;0,FB44/$E$39,"-")</f>
        <v>0</v>
      </c>
      <c r="FC46" s="300"/>
      <c r="FD46" s="300" t="n">
        <f aca="false">IF($E$39&gt;0,FD44/$E$39,"-")</f>
        <v>0</v>
      </c>
      <c r="FE46" s="300"/>
      <c r="FF46" s="300" t="n">
        <f aca="false">IF($E$39&gt;0,FF44/$E$39,"-")</f>
        <v>0</v>
      </c>
      <c r="FG46" s="300"/>
      <c r="FH46" s="300" t="n">
        <f aca="false">IF($E$39&gt;0,FH44/$E$39,"-")</f>
        <v>0</v>
      </c>
      <c r="FI46" s="300"/>
      <c r="FJ46" s="300" t="n">
        <f aca="false">IF($E$39&gt;0,FJ44/$E$39,"-")</f>
        <v>0</v>
      </c>
      <c r="FK46" s="300"/>
      <c r="FL46" s="300" t="n">
        <f aca="false">IF($E$39&gt;0,FL44/$E$39,"-")</f>
        <v>0</v>
      </c>
      <c r="FM46" s="300"/>
      <c r="FN46" s="300" t="n">
        <f aca="false">IF($E$39&gt;0,FN44/$E$39,"-")</f>
        <v>0</v>
      </c>
      <c r="FO46" s="300"/>
      <c r="FP46" s="300" t="n">
        <f aca="false">IF($E$39&gt;0,FP44/$E$39,"-")</f>
        <v>0</v>
      </c>
      <c r="FQ46" s="300"/>
      <c r="FR46" s="300" t="n">
        <f aca="false">IF($E$39&gt;0,FR44/$E$39,"-")</f>
        <v>0</v>
      </c>
      <c r="FS46" s="300"/>
      <c r="FT46" s="300" t="n">
        <f aca="false">IF($E$39&gt;0,FT44/$E$39,"-")</f>
        <v>0</v>
      </c>
      <c r="FU46" s="300"/>
      <c r="FV46" s="300" t="n">
        <f aca="false">IF($E$39&gt;0,FV44/$E$39,"-")</f>
        <v>0</v>
      </c>
      <c r="FW46" s="300"/>
      <c r="FX46" s="300" t="n">
        <f aca="false">IF($E$39&gt;0,FX44/$E$39,"-")</f>
        <v>0</v>
      </c>
      <c r="FY46" s="300"/>
      <c r="FZ46" s="300" t="n">
        <f aca="false">IF($E$39&gt;0,FZ44/$E$39,"-")</f>
        <v>0</v>
      </c>
      <c r="GA46" s="300"/>
      <c r="GB46" s="300" t="n">
        <f aca="false">IF($E$39&gt;0,GB44/$E$39,"-")</f>
        <v>0</v>
      </c>
      <c r="GC46" s="300"/>
      <c r="GD46" s="300" t="n">
        <f aca="false">IF($E$39&gt;0,GD44/$E$39,"-")</f>
        <v>0</v>
      </c>
      <c r="GE46" s="300"/>
      <c r="GF46" s="300" t="n">
        <f aca="false">IF($E$39&gt;0,GF44/$E$39,"-")</f>
        <v>0</v>
      </c>
      <c r="GG46" s="300"/>
      <c r="GH46" s="300" t="n">
        <f aca="false">IF($E$39&gt;0,GH44/$E$39,"-")</f>
        <v>0</v>
      </c>
      <c r="GI46" s="300"/>
      <c r="GJ46" s="300" t="n">
        <f aca="false">IF($E$39&gt;0,GJ44/$E$39,"-")</f>
        <v>0</v>
      </c>
      <c r="GK46" s="300"/>
      <c r="GL46" s="300" t="n">
        <f aca="false">IF($E$39&gt;0,GL44/$E$39,"-")</f>
        <v>0</v>
      </c>
      <c r="GM46" s="300"/>
      <c r="GN46" s="300" t="n">
        <f aca="false">IF($E$39&gt;0,GN44/$E$39,"-")</f>
        <v>0</v>
      </c>
      <c r="GO46" s="300"/>
      <c r="GP46" s="300" t="n">
        <f aca="false">IF($E$39&gt;0,GP44/$E$39,"-")</f>
        <v>0</v>
      </c>
      <c r="GQ46" s="300"/>
      <c r="GR46" s="300" t="n">
        <f aca="false">IF($E$39&gt;0,GR44/$E$39,"-")</f>
        <v>0</v>
      </c>
      <c r="GS46" s="300"/>
      <c r="GT46" s="300" t="n">
        <f aca="false">IF($E$39&gt;0,GT44/$E$39,"-")</f>
        <v>0</v>
      </c>
      <c r="GU46" s="300"/>
      <c r="GV46" s="300" t="n">
        <f aca="false">IF($E$39&gt;0,GV44/$E$39,"-")</f>
        <v>0</v>
      </c>
      <c r="GW46" s="300"/>
      <c r="GX46" s="300" t="n">
        <f aca="false">IF($E$39&gt;0,GX44/$E$39,"-")</f>
        <v>0</v>
      </c>
      <c r="GY46" s="300"/>
      <c r="GZ46" s="300" t="n">
        <f aca="false">IF($E$39&gt;0,GZ44/$E$39,"-")</f>
        <v>0</v>
      </c>
      <c r="HA46" s="300"/>
      <c r="HB46" s="300" t="n">
        <f aca="false">IF($E$39&gt;0,HB44/$E$39,"-")</f>
        <v>0</v>
      </c>
      <c r="HC46" s="300"/>
      <c r="HD46" s="300" t="n">
        <f aca="false">IF($E$39&gt;0,HD44/$E$39,"-")</f>
        <v>0</v>
      </c>
      <c r="HE46" s="300"/>
      <c r="HF46" s="300" t="n">
        <f aca="false">IF($E$39&gt;0,HF44/$E$39,"-")</f>
        <v>0</v>
      </c>
      <c r="HG46" s="300"/>
      <c r="HH46" s="300" t="n">
        <f aca="false">IF($E$39&gt;0,HH44/$E$39,"-")</f>
        <v>0</v>
      </c>
      <c r="HI46" s="300"/>
      <c r="HJ46" s="300" t="n">
        <f aca="false">IF($E$39&gt;0,HJ44/$E$39,"-")</f>
        <v>0</v>
      </c>
      <c r="HK46" s="300"/>
    </row>
    <row r="47" s="243" customFormat="true" ht="13.8" hidden="false" customHeight="false" outlineLevel="0" collapsed="false">
      <c r="A47" s="268"/>
      <c r="B47" s="269"/>
      <c r="C47" s="269"/>
      <c r="D47" s="270"/>
      <c r="E47" s="271"/>
      <c r="F47" s="272"/>
      <c r="G47" s="273"/>
      <c r="H47" s="269"/>
      <c r="I47" s="269"/>
      <c r="J47" s="269"/>
      <c r="K47" s="269"/>
      <c r="L47" s="274"/>
      <c r="M47" s="274"/>
      <c r="N47" s="274"/>
      <c r="O47" s="274"/>
      <c r="P47" s="274"/>
      <c r="Q47" s="274"/>
      <c r="R47" s="275"/>
      <c r="S47" s="275"/>
      <c r="T47" s="276"/>
      <c r="U47" s="276"/>
      <c r="V47" s="274"/>
      <c r="W47" s="274"/>
      <c r="X47" s="274"/>
      <c r="Y47" s="274"/>
      <c r="Z47" s="275"/>
      <c r="AA47" s="275"/>
      <c r="AB47" s="276"/>
      <c r="AC47" s="276"/>
      <c r="AD47" s="274"/>
      <c r="AE47" s="274"/>
      <c r="AF47" s="274"/>
      <c r="AG47" s="274"/>
      <c r="AH47" s="275"/>
      <c r="AI47" s="275"/>
      <c r="AJ47" s="276"/>
      <c r="AK47" s="276"/>
      <c r="AL47" s="274"/>
      <c r="AM47" s="274"/>
      <c r="AN47" s="274"/>
      <c r="AO47" s="274"/>
      <c r="AP47" s="275"/>
      <c r="AQ47" s="275"/>
      <c r="AR47" s="276"/>
      <c r="AS47" s="276"/>
      <c r="AT47" s="277"/>
      <c r="AU47" s="277"/>
      <c r="AV47" s="277"/>
      <c r="AW47" s="277"/>
      <c r="AX47" s="277"/>
      <c r="AY47" s="278"/>
      <c r="AZ47" s="279"/>
      <c r="BA47" s="277"/>
      <c r="BB47" s="277"/>
      <c r="BC47" s="277"/>
      <c r="BD47" s="277"/>
      <c r="BE47" s="277"/>
      <c r="BF47" s="277"/>
      <c r="BG47" s="278"/>
      <c r="BH47" s="279"/>
      <c r="BI47" s="277"/>
      <c r="BJ47" s="277"/>
      <c r="BK47" s="277"/>
      <c r="BL47" s="277"/>
      <c r="BM47" s="277"/>
      <c r="BN47" s="277"/>
      <c r="BO47" s="278"/>
      <c r="BP47" s="279"/>
      <c r="BQ47" s="277"/>
      <c r="BR47" s="277"/>
      <c r="BS47" s="277"/>
      <c r="BT47" s="277"/>
      <c r="BU47" s="277"/>
      <c r="BV47" s="277"/>
      <c r="BW47" s="278"/>
      <c r="BX47" s="279"/>
      <c r="BY47" s="277"/>
      <c r="BZ47" s="277"/>
      <c r="CA47" s="277"/>
      <c r="CB47" s="277"/>
      <c r="CC47" s="277"/>
      <c r="CD47" s="275"/>
      <c r="CE47" s="275"/>
      <c r="CF47" s="276"/>
      <c r="CG47" s="276"/>
      <c r="CH47" s="274"/>
      <c r="CI47" s="274"/>
      <c r="CJ47" s="274"/>
      <c r="CK47" s="274"/>
      <c r="CL47" s="275"/>
      <c r="CM47" s="275"/>
      <c r="CN47" s="276"/>
      <c r="CO47" s="276"/>
      <c r="CP47" s="280"/>
      <c r="CQ47" s="280"/>
      <c r="CR47" s="280"/>
      <c r="CS47" s="280"/>
      <c r="CT47" s="281"/>
      <c r="CU47" s="282"/>
      <c r="CV47" s="283"/>
      <c r="CW47" s="281"/>
      <c r="CX47" s="281"/>
      <c r="CY47" s="281"/>
      <c r="CZ47" s="281"/>
      <c r="DA47" s="281"/>
      <c r="DB47" s="281"/>
      <c r="DC47" s="282"/>
      <c r="DD47" s="283"/>
      <c r="DE47" s="281"/>
      <c r="DF47" s="281"/>
      <c r="DG47" s="281"/>
      <c r="DH47" s="281"/>
      <c r="DI47" s="281"/>
      <c r="DJ47" s="284"/>
      <c r="DK47" s="285"/>
      <c r="DL47" s="283"/>
      <c r="DM47" s="281"/>
      <c r="DN47" s="281"/>
      <c r="DO47" s="281"/>
      <c r="DP47" s="281"/>
      <c r="DQ47" s="281"/>
      <c r="DR47" s="281"/>
      <c r="DS47" s="282"/>
      <c r="DT47" s="283"/>
      <c r="DU47" s="281"/>
      <c r="DV47" s="281"/>
      <c r="DW47" s="281"/>
      <c r="DX47" s="281"/>
      <c r="DY47" s="281"/>
      <c r="DZ47" s="281"/>
      <c r="EA47" s="282"/>
      <c r="EB47" s="283"/>
      <c r="EC47" s="281"/>
      <c r="ED47" s="281"/>
      <c r="EE47" s="281"/>
      <c r="EF47" s="281"/>
      <c r="EG47" s="281"/>
      <c r="EH47" s="281"/>
      <c r="EI47" s="282"/>
      <c r="EJ47" s="283"/>
      <c r="EK47" s="281"/>
      <c r="EL47" s="281"/>
      <c r="EM47" s="281"/>
      <c r="EN47" s="281"/>
      <c r="EO47" s="281"/>
      <c r="EP47" s="281"/>
      <c r="EQ47" s="282"/>
      <c r="ER47" s="283"/>
      <c r="ES47" s="281"/>
      <c r="ET47" s="281"/>
      <c r="EU47" s="281"/>
      <c r="EV47" s="281"/>
      <c r="EW47" s="281"/>
      <c r="EX47" s="286"/>
      <c r="EY47" s="287"/>
      <c r="EZ47" s="283"/>
      <c r="FA47" s="281"/>
      <c r="FB47" s="281"/>
      <c r="FC47" s="281"/>
      <c r="FD47" s="281"/>
      <c r="FE47" s="281"/>
      <c r="FF47" s="281"/>
      <c r="FG47" s="282"/>
      <c r="FH47" s="283"/>
      <c r="FI47" s="281"/>
      <c r="FJ47" s="281"/>
      <c r="FK47" s="281"/>
      <c r="FL47" s="281"/>
      <c r="FM47" s="281"/>
      <c r="FN47" s="281"/>
      <c r="FO47" s="282"/>
      <c r="FP47" s="283"/>
      <c r="FQ47" s="281"/>
      <c r="FR47" s="281"/>
      <c r="FS47" s="281"/>
      <c r="FT47" s="281"/>
      <c r="FU47" s="281"/>
      <c r="FV47" s="281"/>
      <c r="FW47" s="282"/>
      <c r="FX47" s="283"/>
      <c r="FY47" s="281"/>
      <c r="FZ47" s="281"/>
      <c r="GA47" s="281"/>
      <c r="GB47" s="281"/>
      <c r="GC47" s="281"/>
      <c r="GD47" s="281"/>
      <c r="GE47" s="282"/>
      <c r="GF47" s="283"/>
      <c r="GG47" s="281"/>
      <c r="GH47" s="281"/>
      <c r="GI47" s="281"/>
      <c r="GJ47" s="281"/>
      <c r="GK47" s="281"/>
      <c r="GL47" s="281"/>
      <c r="GM47" s="282"/>
      <c r="GN47" s="283"/>
      <c r="GO47" s="281"/>
      <c r="GP47" s="281"/>
      <c r="GQ47" s="281"/>
      <c r="GR47" s="281"/>
      <c r="GS47" s="281"/>
      <c r="GT47" s="281"/>
      <c r="GU47" s="282"/>
      <c r="GV47" s="281"/>
      <c r="GW47" s="282"/>
      <c r="GX47" s="281"/>
      <c r="GY47" s="282"/>
      <c r="GZ47" s="281"/>
      <c r="HA47" s="282"/>
      <c r="HB47" s="281"/>
      <c r="HC47" s="282"/>
      <c r="HD47" s="281"/>
      <c r="HE47" s="282"/>
      <c r="HF47" s="281"/>
      <c r="HG47" s="282"/>
      <c r="HH47" s="281"/>
      <c r="HI47" s="282"/>
      <c r="HJ47" s="281"/>
      <c r="HK47" s="282"/>
    </row>
    <row r="48" s="291" customFormat="true" ht="12.75" hidden="false" customHeight="false" outlineLevel="0" collapsed="false">
      <c r="A48" s="232" t="s">
        <v>42</v>
      </c>
      <c r="B48" s="233" t="str">
        <f aca="false">VLOOKUP(A48,PLANEJAMENTO!$B$11:$C$96,2,FALSE())</f>
        <v>COMPACTAÇÃO DE ATERROS A 100% DO PROCTOR INTERMEDIÁRIO</v>
      </c>
      <c r="C48" s="232" t="str">
        <f aca="false">VLOOKUP(A48,PLANEJAMENTO!$B$11:$D$96,3,FALSE())</f>
        <v>M3</v>
      </c>
      <c r="D48" s="234" t="n">
        <f aca="false">VLOOKUP(A48,PLANEJAMENTO!$B$11:$E$96,4,FALSE())</f>
        <v>29411</v>
      </c>
      <c r="E48" s="234" t="n">
        <f aca="false">D48</f>
        <v>29411</v>
      </c>
      <c r="F48" s="235" t="n">
        <f aca="false">PRODUÇÕES!D23</f>
        <v>149.510666666667</v>
      </c>
      <c r="G48" s="234" t="n">
        <f aca="false">F48*8</f>
        <v>1196.08533333333</v>
      </c>
      <c r="H48" s="236"/>
      <c r="I48" s="237"/>
      <c r="J48" s="238"/>
      <c r="K48" s="239" t="s">
        <v>159</v>
      </c>
      <c r="L48" s="240"/>
      <c r="M48" s="240"/>
      <c r="N48" s="240"/>
      <c r="O48" s="240"/>
      <c r="P48" s="240"/>
      <c r="Q48" s="240"/>
      <c r="R48" s="240"/>
      <c r="S48" s="240"/>
      <c r="T48" s="240"/>
      <c r="U48" s="240"/>
      <c r="V48" s="240"/>
      <c r="W48" s="240"/>
      <c r="X48" s="240"/>
      <c r="Y48" s="240"/>
      <c r="Z48" s="240"/>
      <c r="AA48" s="240"/>
      <c r="AB48" s="240"/>
      <c r="AC48" s="240"/>
      <c r="AD48" s="240"/>
      <c r="AE48" s="240"/>
      <c r="AF48" s="240"/>
      <c r="AG48" s="240"/>
      <c r="AH48" s="240"/>
      <c r="AI48" s="240"/>
      <c r="AJ48" s="240"/>
      <c r="AK48" s="240"/>
      <c r="AL48" s="240"/>
      <c r="AM48" s="240"/>
      <c r="AN48" s="240"/>
      <c r="AO48" s="240"/>
      <c r="AP48" s="240"/>
      <c r="AQ48" s="240"/>
      <c r="AR48" s="240"/>
      <c r="AS48" s="240"/>
      <c r="AT48" s="240"/>
      <c r="AU48" s="240"/>
      <c r="AV48" s="240"/>
      <c r="AW48" s="240"/>
      <c r="AX48" s="240"/>
      <c r="AY48" s="240"/>
      <c r="AZ48" s="240"/>
      <c r="BA48" s="240"/>
      <c r="BB48" s="240"/>
      <c r="BC48" s="240"/>
      <c r="BD48" s="240"/>
      <c r="BE48" s="240"/>
      <c r="BF48" s="240"/>
      <c r="BG48" s="240"/>
      <c r="BH48" s="240"/>
      <c r="BI48" s="240"/>
      <c r="BJ48" s="240"/>
      <c r="BK48" s="240"/>
      <c r="BL48" s="240"/>
      <c r="BM48" s="240"/>
      <c r="BN48" s="240"/>
      <c r="BO48" s="240"/>
      <c r="BP48" s="240"/>
      <c r="BQ48" s="240"/>
      <c r="BR48" s="240"/>
      <c r="BS48" s="240"/>
      <c r="BT48" s="240"/>
      <c r="BU48" s="240"/>
      <c r="BV48" s="240"/>
      <c r="BW48" s="240"/>
      <c r="BX48" s="240"/>
      <c r="BY48" s="240"/>
      <c r="BZ48" s="240"/>
      <c r="CA48" s="240"/>
      <c r="CB48" s="240"/>
      <c r="CC48" s="240"/>
      <c r="CD48" s="240"/>
      <c r="CE48" s="240"/>
      <c r="CF48" s="240"/>
      <c r="CG48" s="240"/>
      <c r="CH48" s="240"/>
      <c r="CI48" s="240"/>
      <c r="CJ48" s="240"/>
      <c r="CK48" s="240"/>
      <c r="CL48" s="240"/>
      <c r="CM48" s="240"/>
      <c r="CN48" s="240"/>
      <c r="CO48" s="240"/>
      <c r="CP48" s="240"/>
      <c r="CQ48" s="240"/>
      <c r="CR48" s="240"/>
      <c r="CS48" s="240"/>
      <c r="CT48" s="240"/>
      <c r="CU48" s="240"/>
      <c r="CV48" s="240"/>
      <c r="CW48" s="240"/>
      <c r="CX48" s="240"/>
      <c r="CY48" s="240"/>
      <c r="CZ48" s="240"/>
      <c r="DA48" s="240"/>
      <c r="DB48" s="240"/>
      <c r="DC48" s="240"/>
      <c r="DD48" s="240"/>
      <c r="DE48" s="240"/>
      <c r="DF48" s="240"/>
      <c r="DG48" s="240"/>
      <c r="DH48" s="240"/>
      <c r="DI48" s="240"/>
      <c r="DJ48" s="240"/>
      <c r="DK48" s="240"/>
      <c r="DL48" s="240"/>
      <c r="DM48" s="240"/>
      <c r="DN48" s="240"/>
      <c r="DO48" s="240"/>
      <c r="DP48" s="240"/>
      <c r="DQ48" s="240"/>
      <c r="DR48" s="240"/>
      <c r="DS48" s="240"/>
      <c r="DT48" s="240"/>
      <c r="DU48" s="240"/>
      <c r="DV48" s="240"/>
      <c r="DW48" s="240"/>
      <c r="DX48" s="240"/>
      <c r="DY48" s="240"/>
      <c r="DZ48" s="240"/>
      <c r="EA48" s="240"/>
      <c r="EB48" s="240"/>
      <c r="EC48" s="240"/>
      <c r="ED48" s="240"/>
      <c r="EE48" s="240"/>
      <c r="EF48" s="240"/>
      <c r="EG48" s="240"/>
      <c r="EH48" s="240"/>
      <c r="EI48" s="240"/>
      <c r="EJ48" s="240"/>
      <c r="EK48" s="240"/>
      <c r="EL48" s="240"/>
      <c r="EM48" s="240"/>
      <c r="EN48" s="240"/>
      <c r="EO48" s="240"/>
      <c r="EP48" s="240"/>
      <c r="EQ48" s="240"/>
      <c r="ER48" s="311" t="n">
        <v>5</v>
      </c>
      <c r="ES48" s="311"/>
      <c r="ET48" s="311" t="n">
        <v>6</v>
      </c>
      <c r="EU48" s="311"/>
      <c r="EV48" s="311" t="n">
        <v>2</v>
      </c>
      <c r="EW48" s="311"/>
      <c r="EX48" s="242"/>
      <c r="EY48" s="242"/>
      <c r="EZ48" s="240"/>
      <c r="FA48" s="240"/>
      <c r="FB48" s="240"/>
      <c r="FC48" s="240"/>
      <c r="FD48" s="240"/>
      <c r="FE48" s="240"/>
      <c r="FF48" s="240"/>
      <c r="FG48" s="240"/>
      <c r="FH48" s="240"/>
      <c r="FI48" s="240"/>
      <c r="FJ48" s="240"/>
      <c r="FK48" s="240"/>
      <c r="FL48" s="240"/>
      <c r="FM48" s="240"/>
      <c r="FN48" s="240"/>
      <c r="FO48" s="240"/>
      <c r="FP48" s="240"/>
      <c r="FQ48" s="240"/>
      <c r="FR48" s="240"/>
      <c r="FS48" s="240"/>
      <c r="FT48" s="240"/>
      <c r="FU48" s="240"/>
      <c r="FV48" s="240"/>
      <c r="FW48" s="240"/>
      <c r="FX48" s="240"/>
      <c r="FY48" s="240"/>
      <c r="FZ48" s="240"/>
      <c r="GA48" s="240"/>
      <c r="GB48" s="240"/>
      <c r="GC48" s="240"/>
      <c r="GD48" s="240"/>
      <c r="GE48" s="240"/>
      <c r="GF48" s="240"/>
      <c r="GG48" s="240"/>
      <c r="GH48" s="240"/>
      <c r="GI48" s="240"/>
      <c r="GJ48" s="240"/>
      <c r="GK48" s="240"/>
      <c r="GL48" s="240"/>
      <c r="GM48" s="240"/>
      <c r="GN48" s="240"/>
      <c r="GO48" s="240"/>
      <c r="GP48" s="240"/>
      <c r="GQ48" s="240"/>
      <c r="GR48" s="240"/>
      <c r="GS48" s="240"/>
      <c r="GT48" s="240"/>
      <c r="GU48" s="240"/>
      <c r="GV48" s="240"/>
      <c r="GW48" s="240"/>
      <c r="GX48" s="240"/>
      <c r="GY48" s="240"/>
      <c r="GZ48" s="240"/>
      <c r="HA48" s="240"/>
      <c r="HB48" s="240"/>
      <c r="HC48" s="240"/>
      <c r="HD48" s="240"/>
      <c r="HE48" s="240"/>
      <c r="HF48" s="240"/>
      <c r="HG48" s="240"/>
      <c r="HH48" s="240"/>
      <c r="HI48" s="240"/>
      <c r="HJ48" s="240"/>
      <c r="HK48" s="240"/>
    </row>
    <row r="49" customFormat="false" ht="12.75" hidden="false" customHeight="false" outlineLevel="0" collapsed="false">
      <c r="A49" s="232"/>
      <c r="B49" s="233"/>
      <c r="C49" s="232"/>
      <c r="D49" s="234"/>
      <c r="E49" s="234"/>
      <c r="F49" s="235"/>
      <c r="G49" s="234"/>
      <c r="H49" s="234"/>
      <c r="I49" s="237"/>
      <c r="J49" s="238"/>
      <c r="K49" s="244" t="s">
        <v>160</v>
      </c>
      <c r="L49" s="245"/>
      <c r="M49" s="245"/>
      <c r="N49" s="245"/>
      <c r="O49" s="245"/>
      <c r="P49" s="245"/>
      <c r="Q49" s="245"/>
      <c r="R49" s="245"/>
      <c r="S49" s="245"/>
      <c r="T49" s="245"/>
      <c r="U49" s="245"/>
      <c r="V49" s="245"/>
      <c r="W49" s="245"/>
      <c r="X49" s="245"/>
      <c r="Y49" s="245"/>
      <c r="Z49" s="245"/>
      <c r="AA49" s="245"/>
      <c r="AB49" s="245"/>
      <c r="AC49" s="245"/>
      <c r="AD49" s="245"/>
      <c r="AE49" s="245"/>
      <c r="AF49" s="245"/>
      <c r="AG49" s="245"/>
      <c r="AH49" s="245"/>
      <c r="AI49" s="245"/>
      <c r="AJ49" s="245"/>
      <c r="AK49" s="245"/>
      <c r="AL49" s="245"/>
      <c r="AM49" s="245"/>
      <c r="AN49" s="245"/>
      <c r="AO49" s="245"/>
      <c r="AP49" s="245"/>
      <c r="AQ49" s="245"/>
      <c r="AR49" s="245"/>
      <c r="AS49" s="245"/>
      <c r="AT49" s="245"/>
      <c r="AU49" s="245"/>
      <c r="AV49" s="245"/>
      <c r="AW49" s="245"/>
      <c r="AX49" s="245"/>
      <c r="AY49" s="245"/>
      <c r="AZ49" s="245"/>
      <c r="BA49" s="245"/>
      <c r="BB49" s="245"/>
      <c r="BC49" s="245"/>
      <c r="BD49" s="245"/>
      <c r="BE49" s="245"/>
      <c r="BF49" s="245"/>
      <c r="BG49" s="245"/>
      <c r="BH49" s="245"/>
      <c r="BI49" s="245"/>
      <c r="BJ49" s="245"/>
      <c r="BK49" s="245"/>
      <c r="BL49" s="245"/>
      <c r="BM49" s="245"/>
      <c r="BN49" s="245"/>
      <c r="BO49" s="245"/>
      <c r="BP49" s="245"/>
      <c r="BQ49" s="245"/>
      <c r="BR49" s="245"/>
      <c r="BS49" s="245"/>
      <c r="BT49" s="245"/>
      <c r="BU49" s="245"/>
      <c r="BV49" s="245"/>
      <c r="BW49" s="245"/>
      <c r="BX49" s="245"/>
      <c r="BY49" s="245"/>
      <c r="BZ49" s="245"/>
      <c r="CA49" s="245"/>
      <c r="CB49" s="245"/>
      <c r="CC49" s="245"/>
      <c r="CD49" s="245"/>
      <c r="CE49" s="245"/>
      <c r="CF49" s="245"/>
      <c r="CG49" s="245"/>
      <c r="CH49" s="245"/>
      <c r="CI49" s="245"/>
      <c r="CJ49" s="245"/>
      <c r="CK49" s="245"/>
      <c r="CL49" s="245"/>
      <c r="CM49" s="245"/>
      <c r="CN49" s="245"/>
      <c r="CO49" s="245"/>
      <c r="CP49" s="245"/>
      <c r="CQ49" s="245"/>
      <c r="CR49" s="245"/>
      <c r="CS49" s="245"/>
      <c r="CT49" s="245"/>
      <c r="CU49" s="245"/>
      <c r="CV49" s="245"/>
      <c r="CW49" s="245"/>
      <c r="CX49" s="245"/>
      <c r="CY49" s="245"/>
      <c r="CZ49" s="245"/>
      <c r="DA49" s="245"/>
      <c r="DB49" s="245"/>
      <c r="DC49" s="245"/>
      <c r="DD49" s="245"/>
      <c r="DE49" s="245"/>
      <c r="DF49" s="245"/>
      <c r="DG49" s="245"/>
      <c r="DH49" s="245"/>
      <c r="DI49" s="245"/>
      <c r="DJ49" s="245"/>
      <c r="DK49" s="245"/>
      <c r="DL49" s="245"/>
      <c r="DM49" s="245"/>
      <c r="DN49" s="245"/>
      <c r="DO49" s="245"/>
      <c r="DP49" s="245"/>
      <c r="DQ49" s="245"/>
      <c r="DR49" s="245"/>
      <c r="DS49" s="245"/>
      <c r="DT49" s="245"/>
      <c r="DU49" s="245"/>
      <c r="DV49" s="245"/>
      <c r="DW49" s="245"/>
      <c r="DX49" s="245"/>
      <c r="DY49" s="245"/>
      <c r="DZ49" s="245"/>
      <c r="EA49" s="245"/>
      <c r="EB49" s="245"/>
      <c r="EC49" s="245"/>
      <c r="ED49" s="245"/>
      <c r="EE49" s="245"/>
      <c r="EF49" s="245"/>
      <c r="EG49" s="245"/>
      <c r="EH49" s="245"/>
      <c r="EI49" s="245"/>
      <c r="EJ49" s="245"/>
      <c r="EK49" s="245"/>
      <c r="EL49" s="245"/>
      <c r="EM49" s="245"/>
      <c r="EN49" s="245"/>
      <c r="EO49" s="245"/>
      <c r="EP49" s="245"/>
      <c r="EQ49" s="245"/>
      <c r="ER49" s="245" t="n">
        <v>1</v>
      </c>
      <c r="ES49" s="245"/>
      <c r="ET49" s="245" t="n">
        <v>2</v>
      </c>
      <c r="EU49" s="245"/>
      <c r="EV49" s="245" t="n">
        <v>3</v>
      </c>
      <c r="EW49" s="245"/>
      <c r="EX49" s="246"/>
      <c r="EY49" s="246"/>
      <c r="EZ49" s="245"/>
      <c r="FA49" s="245"/>
      <c r="FB49" s="245"/>
      <c r="FC49" s="245"/>
      <c r="FD49" s="245"/>
      <c r="FE49" s="245"/>
      <c r="FF49" s="245"/>
      <c r="FG49" s="245"/>
      <c r="FH49" s="245"/>
      <c r="FI49" s="245"/>
      <c r="FJ49" s="245"/>
      <c r="FK49" s="245"/>
      <c r="FL49" s="245"/>
      <c r="FM49" s="245"/>
      <c r="FN49" s="245"/>
      <c r="FO49" s="245"/>
      <c r="FP49" s="245"/>
      <c r="FQ49" s="245"/>
      <c r="FR49" s="245"/>
      <c r="FS49" s="245"/>
      <c r="FT49" s="245"/>
      <c r="FU49" s="245"/>
      <c r="FV49" s="245"/>
      <c r="FW49" s="245"/>
      <c r="FX49" s="245"/>
      <c r="FY49" s="245"/>
      <c r="FZ49" s="245"/>
      <c r="GA49" s="245"/>
      <c r="GB49" s="245"/>
      <c r="GC49" s="245"/>
      <c r="GD49" s="245"/>
      <c r="GE49" s="245"/>
      <c r="GF49" s="245"/>
      <c r="GG49" s="245"/>
      <c r="GH49" s="245"/>
      <c r="GI49" s="245"/>
      <c r="GJ49" s="245"/>
      <c r="GK49" s="245"/>
      <c r="GL49" s="245"/>
      <c r="GM49" s="245"/>
      <c r="GN49" s="245"/>
      <c r="GO49" s="245"/>
      <c r="GP49" s="245"/>
      <c r="GQ49" s="245"/>
      <c r="GR49" s="245"/>
      <c r="GS49" s="245"/>
      <c r="GT49" s="245"/>
      <c r="GU49" s="245"/>
      <c r="GV49" s="245"/>
      <c r="GW49" s="245"/>
      <c r="GX49" s="245"/>
      <c r="GY49" s="245"/>
      <c r="GZ49" s="245"/>
      <c r="HA49" s="245"/>
      <c r="HB49" s="245"/>
      <c r="HC49" s="245"/>
      <c r="HD49" s="245"/>
      <c r="HE49" s="245"/>
      <c r="HF49" s="245"/>
      <c r="HG49" s="245"/>
      <c r="HH49" s="245"/>
      <c r="HI49" s="245"/>
      <c r="HJ49" s="245"/>
      <c r="HK49" s="245"/>
    </row>
    <row r="50" customFormat="false" ht="12.75" hidden="false" customHeight="false" outlineLevel="0" collapsed="false">
      <c r="A50" s="232"/>
      <c r="B50" s="233"/>
      <c r="C50" s="232"/>
      <c r="D50" s="234"/>
      <c r="E50" s="234"/>
      <c r="F50" s="235"/>
      <c r="G50" s="234"/>
      <c r="H50" s="234"/>
      <c r="I50" s="237"/>
      <c r="J50" s="238"/>
      <c r="K50" s="247" t="s">
        <v>161</v>
      </c>
      <c r="L50" s="248" t="n">
        <f aca="false">(L48*L49*$G$39)*$L$8</f>
        <v>0</v>
      </c>
      <c r="M50" s="248"/>
      <c r="N50" s="248" t="n">
        <f aca="false">(N48*N49*$G$39)*$L$8</f>
        <v>0</v>
      </c>
      <c r="O50" s="248"/>
      <c r="P50" s="248" t="n">
        <f aca="false">(P48*P49*$G$39)*$L$8</f>
        <v>0</v>
      </c>
      <c r="Q50" s="248"/>
      <c r="R50" s="248" t="n">
        <f aca="false">(R48*R49*$G$39)*$L$8</f>
        <v>0</v>
      </c>
      <c r="S50" s="248"/>
      <c r="T50" s="248" t="n">
        <f aca="false">(T48*T49*$G$39)*$T$8</f>
        <v>0</v>
      </c>
      <c r="U50" s="248"/>
      <c r="V50" s="248" t="n">
        <f aca="false">(V48*V49*$G$39)*$T$8</f>
        <v>0</v>
      </c>
      <c r="W50" s="248"/>
      <c r="X50" s="248" t="n">
        <f aca="false">(X48*X49*$G$39)*$T$8</f>
        <v>0</v>
      </c>
      <c r="Y50" s="248"/>
      <c r="Z50" s="248" t="n">
        <f aca="false">(Z48*Z49*$G$39)*$T$8</f>
        <v>0</v>
      </c>
      <c r="AA50" s="248"/>
      <c r="AB50" s="248" t="n">
        <f aca="false">(AB48*AB49*$G$48)*$AB$8</f>
        <v>0</v>
      </c>
      <c r="AC50" s="248"/>
      <c r="AD50" s="248" t="n">
        <f aca="false">(AD48*AD49*$G$48)*$AB$8</f>
        <v>0</v>
      </c>
      <c r="AE50" s="248"/>
      <c r="AF50" s="248" t="n">
        <f aca="false">(AF48*AF49*$G$48)*$AB$8</f>
        <v>0</v>
      </c>
      <c r="AG50" s="248"/>
      <c r="AH50" s="248" t="n">
        <f aca="false">(AH48*AH49*$G$48)*$AB$8</f>
        <v>0</v>
      </c>
      <c r="AI50" s="248"/>
      <c r="AJ50" s="248" t="n">
        <f aca="false">(AJ48*AJ49*$G$48)*$AJ$8</f>
        <v>0</v>
      </c>
      <c r="AK50" s="248"/>
      <c r="AL50" s="248" t="n">
        <f aca="false">(AL48*AL49*$G$48)*$AJ$8</f>
        <v>0</v>
      </c>
      <c r="AM50" s="248"/>
      <c r="AN50" s="248" t="n">
        <f aca="false">(AN48*AN49*$G$48)*$AJ$8</f>
        <v>0</v>
      </c>
      <c r="AO50" s="248"/>
      <c r="AP50" s="248" t="n">
        <f aca="false">(AP48*AP49*$G$48)*$AT$8</f>
        <v>0</v>
      </c>
      <c r="AQ50" s="248"/>
      <c r="AR50" s="248" t="n">
        <f aca="false">(AR48*AR49*$G$48)*$AT$8</f>
        <v>0</v>
      </c>
      <c r="AS50" s="248"/>
      <c r="AT50" s="248" t="n">
        <f aca="false">(AT48*AT49*$G$48)*$AT$8</f>
        <v>0</v>
      </c>
      <c r="AU50" s="248"/>
      <c r="AV50" s="248" t="n">
        <f aca="false">(AV48*AV49*$G$48)*$AT$8</f>
        <v>0</v>
      </c>
      <c r="AW50" s="248"/>
      <c r="AX50" s="248" t="n">
        <f aca="false">(AX48*AX49*$G$48)*$AT$8</f>
        <v>0</v>
      </c>
      <c r="AY50" s="248"/>
      <c r="AZ50" s="248" t="n">
        <f aca="false">(AZ48*AZ49*$G$48)*$AT$8</f>
        <v>0</v>
      </c>
      <c r="BA50" s="248"/>
      <c r="BB50" s="248" t="n">
        <f aca="false">(BB48*BB49*$G$48)*$BB$8</f>
        <v>0</v>
      </c>
      <c r="BC50" s="248"/>
      <c r="BD50" s="248" t="n">
        <f aca="false">(BD48*BD49*$G$48)*$BB$8</f>
        <v>0</v>
      </c>
      <c r="BE50" s="248"/>
      <c r="BF50" s="248" t="n">
        <f aca="false">(BF48*BF49*$G$48)*$BB$8</f>
        <v>0</v>
      </c>
      <c r="BG50" s="248"/>
      <c r="BH50" s="248" t="n">
        <f aca="false">(BH48*BH49*$G$48)*$BB$8</f>
        <v>0</v>
      </c>
      <c r="BI50" s="248"/>
      <c r="BJ50" s="248" t="n">
        <f aca="false">(BJ48*BJ49*$G$48)*$BJ$8</f>
        <v>0</v>
      </c>
      <c r="BK50" s="248"/>
      <c r="BL50" s="248" t="n">
        <f aca="false">(BL48*BL49*$G$48)*$BJ$8</f>
        <v>0</v>
      </c>
      <c r="BM50" s="248"/>
      <c r="BN50" s="248" t="n">
        <f aca="false">(BN48*BN49*$G$48)*$BJ$8</f>
        <v>0</v>
      </c>
      <c r="BO50" s="248"/>
      <c r="BP50" s="248" t="n">
        <f aca="false">(BP48*BP49*$G$48)*$BJ$8</f>
        <v>0</v>
      </c>
      <c r="BQ50" s="248"/>
      <c r="BR50" s="248" t="n">
        <f aca="false">(BR48*BR49*$G$48)*$BJ$8</f>
        <v>0</v>
      </c>
      <c r="BS50" s="248"/>
      <c r="BT50" s="248" t="n">
        <f aca="false">(BT48*BT49*$G$48)*$BT$8</f>
        <v>0</v>
      </c>
      <c r="BU50" s="248"/>
      <c r="BV50" s="248" t="n">
        <f aca="false">(BV48*BV49*$G$48)*$BT$8</f>
        <v>0</v>
      </c>
      <c r="BW50" s="248"/>
      <c r="BX50" s="248" t="n">
        <f aca="false">(BX48*BX49*$G$48)*$BT$8</f>
        <v>0</v>
      </c>
      <c r="BY50" s="248"/>
      <c r="BZ50" s="248" t="n">
        <f aca="false">(BZ48*BZ49*$G$48)*$BT$8</f>
        <v>0</v>
      </c>
      <c r="CA50" s="248"/>
      <c r="CB50" s="248" t="n">
        <f aca="false">(CB48*CB49*$G$48)*$CB$8</f>
        <v>0</v>
      </c>
      <c r="CC50" s="248"/>
      <c r="CD50" s="248" t="n">
        <f aca="false">(CD48*CD49*$G$48)*$CB$8</f>
        <v>0</v>
      </c>
      <c r="CE50" s="248"/>
      <c r="CF50" s="248" t="n">
        <f aca="false">(CF48*CF49*$G$48)*$CB$8</f>
        <v>0</v>
      </c>
      <c r="CG50" s="248"/>
      <c r="CH50" s="248" t="n">
        <f aca="false">(CH48*CH49*$G$48)*$CB$8</f>
        <v>0</v>
      </c>
      <c r="CI50" s="248"/>
      <c r="CJ50" s="248" t="n">
        <f aca="false">(CJ48*CJ49*$G$48)*$CJ$8</f>
        <v>0</v>
      </c>
      <c r="CK50" s="248"/>
      <c r="CL50" s="248" t="n">
        <f aca="false">(CL48*CL49*$G$48)*$CJ$8</f>
        <v>0</v>
      </c>
      <c r="CM50" s="248"/>
      <c r="CN50" s="248" t="n">
        <f aca="false">(CN48*CN49*$G$48)*$CJ$8</f>
        <v>0</v>
      </c>
      <c r="CO50" s="248"/>
      <c r="CP50" s="248" t="n">
        <f aca="false">(CP48*CP49*$G$48)*$CJ$8</f>
        <v>0</v>
      </c>
      <c r="CQ50" s="248"/>
      <c r="CR50" s="248" t="n">
        <f aca="false">(CR48*CR49*$G$48)*$CJ$8</f>
        <v>0</v>
      </c>
      <c r="CS50" s="248"/>
      <c r="CT50" s="248" t="n">
        <f aca="false">(CT48*CT49*$G$48)*$CT$8</f>
        <v>0</v>
      </c>
      <c r="CU50" s="248"/>
      <c r="CV50" s="248" t="n">
        <f aca="false">(CV48*CV49*$G$48)*$CT$8</f>
        <v>0</v>
      </c>
      <c r="CW50" s="248"/>
      <c r="CX50" s="248" t="n">
        <f aca="false">(CX48*CX49*$G$48)*$CT$8</f>
        <v>0</v>
      </c>
      <c r="CY50" s="248"/>
      <c r="CZ50" s="248" t="n">
        <f aca="false">(CZ48*CZ49*$G$48)*$CT$8</f>
        <v>0</v>
      </c>
      <c r="DA50" s="248"/>
      <c r="DB50" s="248" t="n">
        <f aca="false">(DB48*DB49*$G$48)*$DB$8</f>
        <v>0</v>
      </c>
      <c r="DC50" s="248"/>
      <c r="DD50" s="248" t="n">
        <f aca="false">(DD48*DD49*$G$48)*$DB$8</f>
        <v>0</v>
      </c>
      <c r="DE50" s="248"/>
      <c r="DF50" s="248" t="n">
        <f aca="false">(DF48*DF49*$G$48)*$DB$8</f>
        <v>0</v>
      </c>
      <c r="DG50" s="248"/>
      <c r="DH50" s="248" t="n">
        <f aca="false">(DH48*DH49*$G$48)*$DB$8</f>
        <v>0</v>
      </c>
      <c r="DI50" s="248"/>
      <c r="DJ50" s="248" t="n">
        <f aca="false">(DJ48*DJ49*$G$48)*$DB$8</f>
        <v>0</v>
      </c>
      <c r="DK50" s="248"/>
      <c r="DL50" s="248" t="n">
        <f aca="false">(DL48*DL49*$G$48)*$DL$8</f>
        <v>0</v>
      </c>
      <c r="DM50" s="248"/>
      <c r="DN50" s="248" t="n">
        <f aca="false">(DN48*DN49*$G$48)*$DL$8</f>
        <v>0</v>
      </c>
      <c r="DO50" s="248"/>
      <c r="DP50" s="248" t="n">
        <f aca="false">(DP48*DP49*$G$48)*$DL$8</f>
        <v>0</v>
      </c>
      <c r="DQ50" s="248"/>
      <c r="DR50" s="248" t="n">
        <f aca="false">(DR48*DR49*$G$48)*$DL$8</f>
        <v>0</v>
      </c>
      <c r="DS50" s="248"/>
      <c r="DT50" s="248" t="n">
        <f aca="false">(DT48*DT49*$G$48)*$DT$8</f>
        <v>0</v>
      </c>
      <c r="DU50" s="248"/>
      <c r="DV50" s="248" t="n">
        <f aca="false">(DV48*DV49*$G$48)*$DT$8</f>
        <v>0</v>
      </c>
      <c r="DW50" s="248"/>
      <c r="DX50" s="248" t="n">
        <f aca="false">(DX48*DX49*$G$48)*$DT$8</f>
        <v>0</v>
      </c>
      <c r="DY50" s="248"/>
      <c r="DZ50" s="248" t="n">
        <f aca="false">(DZ48*DZ49*$G$48)*$DT$8</f>
        <v>0</v>
      </c>
      <c r="EA50" s="248"/>
      <c r="EB50" s="248" t="n">
        <f aca="false">(EB48*EB49*$G$48)*$EB$8</f>
        <v>0</v>
      </c>
      <c r="EC50" s="248"/>
      <c r="ED50" s="248" t="n">
        <f aca="false">(ED48*ED49*$G$48)*$EB$8</f>
        <v>0</v>
      </c>
      <c r="EE50" s="248"/>
      <c r="EF50" s="248" t="n">
        <f aca="false">(EF48*EF49*$G$48)*$EB$8</f>
        <v>0</v>
      </c>
      <c r="EG50" s="248"/>
      <c r="EH50" s="248" t="n">
        <f aca="false">(EH48*EH49*$G$48)*$EB$8</f>
        <v>0</v>
      </c>
      <c r="EI50" s="248"/>
      <c r="EJ50" s="248" t="n">
        <f aca="false">(EJ48*EJ49*$G$48)*$EJ$8</f>
        <v>0</v>
      </c>
      <c r="EK50" s="248"/>
      <c r="EL50" s="248" t="n">
        <f aca="false">(EL48*EL49*$G$48)*$EJ$8</f>
        <v>0</v>
      </c>
      <c r="EM50" s="248"/>
      <c r="EN50" s="248" t="n">
        <f aca="false">(EN48*EN49*$G$48)*$EJ$8</f>
        <v>0</v>
      </c>
      <c r="EO50" s="248"/>
      <c r="EP50" s="248" t="n">
        <f aca="false">(EP48*EP49*$G$48)*$EJ$8</f>
        <v>0</v>
      </c>
      <c r="EQ50" s="248"/>
      <c r="ER50" s="248" t="n">
        <f aca="false">(ER48*ER49*$G$48)*$EJ$8</f>
        <v>4784.34133333333</v>
      </c>
      <c r="ES50" s="248"/>
      <c r="ET50" s="248" t="n">
        <f aca="false">(ET48*ET49*$G$39)*$ET$8</f>
        <v>17203.7859096774</v>
      </c>
      <c r="EU50" s="248"/>
      <c r="EV50" s="248" t="n">
        <f aca="false">(EV48*EV49*$G$39)*$ET$8</f>
        <v>8601.89295483871</v>
      </c>
      <c r="EW50" s="248"/>
      <c r="EX50" s="249" t="n">
        <f aca="false">(EX48*EX49*$G$39)*$ET$8</f>
        <v>0</v>
      </c>
      <c r="EY50" s="249"/>
      <c r="EZ50" s="248" t="n">
        <f aca="false">(EZ48*EZ49*$G$39)*$ET$8</f>
        <v>0</v>
      </c>
      <c r="FA50" s="248"/>
      <c r="FB50" s="248" t="n">
        <f aca="false">(FB48*FB49*$G$39)*$FB$8</f>
        <v>0</v>
      </c>
      <c r="FC50" s="248"/>
      <c r="FD50" s="248" t="n">
        <f aca="false">(FD48*FD49*$G$39)*$FB$8</f>
        <v>0</v>
      </c>
      <c r="FE50" s="248"/>
      <c r="FF50" s="248" t="n">
        <f aca="false">(FF48*FF49*$G$39)*$FB$8</f>
        <v>0</v>
      </c>
      <c r="FG50" s="248"/>
      <c r="FH50" s="248" t="n">
        <f aca="false">(FH48*FH49*$G$39)*$FB$8</f>
        <v>0</v>
      </c>
      <c r="FI50" s="248"/>
      <c r="FJ50" s="248" t="n">
        <f aca="false">(FJ48*FJ49*$G$39)*$FB$8</f>
        <v>0</v>
      </c>
      <c r="FK50" s="248"/>
      <c r="FL50" s="248" t="n">
        <f aca="false">(FL48*FL49*$G$39)*$FL$8</f>
        <v>0</v>
      </c>
      <c r="FM50" s="248"/>
      <c r="FN50" s="248" t="n">
        <f aca="false">(FN48*FN49*$G$39)*$FL$8</f>
        <v>0</v>
      </c>
      <c r="FO50" s="248"/>
      <c r="FP50" s="248" t="n">
        <f aca="false">(FP48*FP49*$G$39)*$FL$8</f>
        <v>0</v>
      </c>
      <c r="FQ50" s="248"/>
      <c r="FR50" s="248" t="n">
        <f aca="false">(FR48*FR49*$G$39)*$FL$8</f>
        <v>0</v>
      </c>
      <c r="FS50" s="248"/>
      <c r="FT50" s="248" t="n">
        <f aca="false">(FT48*FT49*$G$39)*$FT$8</f>
        <v>0</v>
      </c>
      <c r="FU50" s="248"/>
      <c r="FV50" s="248" t="n">
        <f aca="false">(FV48*FV49*$G$39)*$FT$8</f>
        <v>0</v>
      </c>
      <c r="FW50" s="248"/>
      <c r="FX50" s="248" t="n">
        <f aca="false">(FX48*FX49*$G$39)*$FT$8</f>
        <v>0</v>
      </c>
      <c r="FY50" s="248"/>
      <c r="FZ50" s="248" t="n">
        <f aca="false">(FZ48*FZ49*$G$39)*$GL$8</f>
        <v>0</v>
      </c>
      <c r="GA50" s="248"/>
      <c r="GB50" s="248" t="n">
        <f aca="false">(GB48*GB49*$G$39)*$GL$8</f>
        <v>0</v>
      </c>
      <c r="GC50" s="248"/>
      <c r="GD50" s="248" t="n">
        <f aca="false">(GD48*GD49*$G$39)*$GL$8</f>
        <v>0</v>
      </c>
      <c r="GE50" s="248"/>
      <c r="GF50" s="248" t="n">
        <f aca="false">(GF48*GF49*$G$39)*$GT$8</f>
        <v>0</v>
      </c>
      <c r="GG50" s="248"/>
      <c r="GH50" s="248" t="n">
        <f aca="false">(GH48*GH49*$G$39)*$GT$8</f>
        <v>0</v>
      </c>
      <c r="GI50" s="248"/>
      <c r="GJ50" s="248" t="n">
        <f aca="false">(GJ48*GJ49*$G$39)*$GT$8</f>
        <v>0</v>
      </c>
      <c r="GK50" s="248"/>
      <c r="GL50" s="248" t="n">
        <f aca="false">(GL48*GL49*$G$39)*$GT$8</f>
        <v>0</v>
      </c>
      <c r="GM50" s="248"/>
      <c r="GN50" s="248" t="n">
        <f aca="false">(GN48*GN49*$G$39)*$GN$8</f>
        <v>0</v>
      </c>
      <c r="GO50" s="248"/>
      <c r="GP50" s="248" t="n">
        <f aca="false">(GP48*GP49*$G$39)*$GN$8</f>
        <v>0</v>
      </c>
      <c r="GQ50" s="248"/>
      <c r="GR50" s="248" t="n">
        <f aca="false">(GR48*GR49*$G$39)*$GN$8</f>
        <v>0</v>
      </c>
      <c r="GS50" s="248"/>
      <c r="GT50" s="248" t="n">
        <f aca="false">(GT48*GT49*$G$39)*$GN$8</f>
        <v>0</v>
      </c>
      <c r="GU50" s="248"/>
      <c r="GV50" s="248" t="n">
        <f aca="false">(GV48*GV49*$G$39)*$GN$8</f>
        <v>0</v>
      </c>
      <c r="GW50" s="248"/>
      <c r="GX50" s="248" t="n">
        <f aca="false">(GX48*GX49*$G$39)*$GN$8</f>
        <v>0</v>
      </c>
      <c r="GY50" s="248"/>
      <c r="GZ50" s="248" t="n">
        <f aca="false">(GZ48*GZ49*$G$39)*$GN$8</f>
        <v>0</v>
      </c>
      <c r="HA50" s="248"/>
      <c r="HB50" s="248" t="n">
        <f aca="false">(HB48*HB49*$G$39)*$GN$8</f>
        <v>0</v>
      </c>
      <c r="HC50" s="248"/>
      <c r="HD50" s="248" t="n">
        <f aca="false">(HD48*HD49*$G$39)*$GN$8</f>
        <v>0</v>
      </c>
      <c r="HE50" s="248"/>
      <c r="HF50" s="248" t="n">
        <f aca="false">(HF48*HF49*$G$39)*$GN$8</f>
        <v>0</v>
      </c>
      <c r="HG50" s="248"/>
      <c r="HH50" s="248" t="n">
        <f aca="false">(HH48*HH49*$G$39)*$GN$8</f>
        <v>0</v>
      </c>
      <c r="HI50" s="248"/>
      <c r="HJ50" s="248" t="n">
        <f aca="false">(HJ48*HJ49*$G$39)*$GN$8</f>
        <v>0</v>
      </c>
      <c r="HK50" s="248"/>
    </row>
    <row r="51" customFormat="false" ht="12.75" hidden="false" customHeight="false" outlineLevel="0" collapsed="false">
      <c r="A51" s="232"/>
      <c r="B51" s="233"/>
      <c r="C51" s="232"/>
      <c r="D51" s="234"/>
      <c r="E51" s="234"/>
      <c r="F51" s="235"/>
      <c r="G51" s="234"/>
      <c r="H51" s="234"/>
      <c r="I51" s="237"/>
      <c r="J51" s="238"/>
      <c r="K51" s="250" t="s">
        <v>162</v>
      </c>
      <c r="L51" s="251" t="n">
        <f aca="false">L50</f>
        <v>0</v>
      </c>
      <c r="M51" s="251"/>
      <c r="N51" s="251" t="n">
        <f aca="false">L51+N50</f>
        <v>0</v>
      </c>
      <c r="O51" s="251"/>
      <c r="P51" s="251" t="n">
        <f aca="false">N51+P50</f>
        <v>0</v>
      </c>
      <c r="Q51" s="251"/>
      <c r="R51" s="251" t="n">
        <f aca="false">P51+R50</f>
        <v>0</v>
      </c>
      <c r="S51" s="251"/>
      <c r="T51" s="251" t="n">
        <f aca="false">R51+T50</f>
        <v>0</v>
      </c>
      <c r="U51" s="251"/>
      <c r="V51" s="251" t="n">
        <f aca="false">T51+V50</f>
        <v>0</v>
      </c>
      <c r="W51" s="251"/>
      <c r="X51" s="251" t="n">
        <f aca="false">V51+X50</f>
        <v>0</v>
      </c>
      <c r="Y51" s="251"/>
      <c r="Z51" s="251" t="n">
        <f aca="false">X51+Z50</f>
        <v>0</v>
      </c>
      <c r="AA51" s="251"/>
      <c r="AB51" s="251" t="n">
        <f aca="false">Z51+AB50</f>
        <v>0</v>
      </c>
      <c r="AC51" s="251"/>
      <c r="AD51" s="251" t="n">
        <f aca="false">AB51+AD50</f>
        <v>0</v>
      </c>
      <c r="AE51" s="251"/>
      <c r="AF51" s="251" t="n">
        <f aca="false">AD51+AF50</f>
        <v>0</v>
      </c>
      <c r="AG51" s="251"/>
      <c r="AH51" s="251" t="n">
        <f aca="false">AF51+AH50</f>
        <v>0</v>
      </c>
      <c r="AI51" s="251"/>
      <c r="AJ51" s="251" t="n">
        <f aca="false">AH51+AJ50</f>
        <v>0</v>
      </c>
      <c r="AK51" s="251"/>
      <c r="AL51" s="251" t="n">
        <f aca="false">AJ51+AL50</f>
        <v>0</v>
      </c>
      <c r="AM51" s="251"/>
      <c r="AN51" s="251" t="n">
        <f aca="false">AL51+AN50</f>
        <v>0</v>
      </c>
      <c r="AO51" s="251"/>
      <c r="AP51" s="251" t="n">
        <f aca="false">AN51+AP50</f>
        <v>0</v>
      </c>
      <c r="AQ51" s="251"/>
      <c r="AR51" s="251" t="n">
        <f aca="false">AP51+AR50</f>
        <v>0</v>
      </c>
      <c r="AS51" s="251"/>
      <c r="AT51" s="251" t="n">
        <f aca="false">AR51+AT50</f>
        <v>0</v>
      </c>
      <c r="AU51" s="251"/>
      <c r="AV51" s="251" t="n">
        <f aca="false">AT51+AV50</f>
        <v>0</v>
      </c>
      <c r="AW51" s="251"/>
      <c r="AX51" s="251" t="n">
        <f aca="false">AV51+AX50</f>
        <v>0</v>
      </c>
      <c r="AY51" s="251"/>
      <c r="AZ51" s="251" t="n">
        <f aca="false">AX51+AZ50</f>
        <v>0</v>
      </c>
      <c r="BA51" s="251"/>
      <c r="BB51" s="251" t="n">
        <f aca="false">AZ51+BB50</f>
        <v>0</v>
      </c>
      <c r="BC51" s="251"/>
      <c r="BD51" s="251" t="n">
        <f aca="false">BB51+BD50</f>
        <v>0</v>
      </c>
      <c r="BE51" s="251"/>
      <c r="BF51" s="251" t="n">
        <f aca="false">BD51+BF50</f>
        <v>0</v>
      </c>
      <c r="BG51" s="251"/>
      <c r="BH51" s="251" t="n">
        <f aca="false">BF51+BH50</f>
        <v>0</v>
      </c>
      <c r="BI51" s="251"/>
      <c r="BJ51" s="251" t="n">
        <f aca="false">BH51+BJ50</f>
        <v>0</v>
      </c>
      <c r="BK51" s="251"/>
      <c r="BL51" s="251" t="n">
        <f aca="false">BJ51+BL50</f>
        <v>0</v>
      </c>
      <c r="BM51" s="251"/>
      <c r="BN51" s="251" t="n">
        <f aca="false">BL51+BN50</f>
        <v>0</v>
      </c>
      <c r="BO51" s="251"/>
      <c r="BP51" s="251" t="n">
        <f aca="false">BN51+BP50</f>
        <v>0</v>
      </c>
      <c r="BQ51" s="251"/>
      <c r="BR51" s="251" t="n">
        <f aca="false">BP51+BR50</f>
        <v>0</v>
      </c>
      <c r="BS51" s="251"/>
      <c r="BT51" s="251" t="n">
        <f aca="false">BR51+BT50</f>
        <v>0</v>
      </c>
      <c r="BU51" s="251"/>
      <c r="BV51" s="251" t="n">
        <f aca="false">BT51+BV50</f>
        <v>0</v>
      </c>
      <c r="BW51" s="251"/>
      <c r="BX51" s="251" t="n">
        <f aca="false">BV51+BX50</f>
        <v>0</v>
      </c>
      <c r="BY51" s="251"/>
      <c r="BZ51" s="251" t="n">
        <f aca="false">BX51+BZ50</f>
        <v>0</v>
      </c>
      <c r="CA51" s="251"/>
      <c r="CB51" s="251" t="n">
        <f aca="false">BZ51+CB50</f>
        <v>0</v>
      </c>
      <c r="CC51" s="251"/>
      <c r="CD51" s="251" t="n">
        <f aca="false">CB51+CD50</f>
        <v>0</v>
      </c>
      <c r="CE51" s="251"/>
      <c r="CF51" s="251" t="n">
        <f aca="false">CD51+CF50</f>
        <v>0</v>
      </c>
      <c r="CG51" s="251"/>
      <c r="CH51" s="251" t="n">
        <f aca="false">CF51+CH50</f>
        <v>0</v>
      </c>
      <c r="CI51" s="251"/>
      <c r="CJ51" s="251" t="n">
        <f aca="false">CH51+CJ50</f>
        <v>0</v>
      </c>
      <c r="CK51" s="251"/>
      <c r="CL51" s="251" t="n">
        <f aca="false">CJ51+CL50</f>
        <v>0</v>
      </c>
      <c r="CM51" s="251"/>
      <c r="CN51" s="251" t="n">
        <f aca="false">CL51+CN50</f>
        <v>0</v>
      </c>
      <c r="CO51" s="251"/>
      <c r="CP51" s="251" t="n">
        <f aca="false">CN51+CP50</f>
        <v>0</v>
      </c>
      <c r="CQ51" s="251"/>
      <c r="CR51" s="251" t="n">
        <f aca="false">CP51+CR50</f>
        <v>0</v>
      </c>
      <c r="CS51" s="251"/>
      <c r="CT51" s="251" t="n">
        <f aca="false">CR51+CT50</f>
        <v>0</v>
      </c>
      <c r="CU51" s="251"/>
      <c r="CV51" s="251" t="n">
        <f aca="false">CT51+CV50</f>
        <v>0</v>
      </c>
      <c r="CW51" s="251"/>
      <c r="CX51" s="251" t="n">
        <f aca="false">CV51+CX50</f>
        <v>0</v>
      </c>
      <c r="CY51" s="251"/>
      <c r="CZ51" s="251" t="n">
        <f aca="false">CX51+CZ50</f>
        <v>0</v>
      </c>
      <c r="DA51" s="251"/>
      <c r="DB51" s="251" t="n">
        <f aca="false">CZ51+DB50</f>
        <v>0</v>
      </c>
      <c r="DC51" s="251"/>
      <c r="DD51" s="251" t="n">
        <f aca="false">DB51+DD50</f>
        <v>0</v>
      </c>
      <c r="DE51" s="251"/>
      <c r="DF51" s="251" t="n">
        <f aca="false">DD51+DF50</f>
        <v>0</v>
      </c>
      <c r="DG51" s="251"/>
      <c r="DH51" s="251" t="n">
        <f aca="false">DF51+DH50</f>
        <v>0</v>
      </c>
      <c r="DI51" s="251"/>
      <c r="DJ51" s="293" t="n">
        <f aca="false">DH51+DJ50</f>
        <v>0</v>
      </c>
      <c r="DK51" s="293"/>
      <c r="DL51" s="251" t="n">
        <f aca="false">DJ51+DL50</f>
        <v>0</v>
      </c>
      <c r="DM51" s="251"/>
      <c r="DN51" s="251" t="n">
        <f aca="false">DL51+DN50</f>
        <v>0</v>
      </c>
      <c r="DO51" s="251"/>
      <c r="DP51" s="251" t="n">
        <f aca="false">DN51+DP50</f>
        <v>0</v>
      </c>
      <c r="DQ51" s="251"/>
      <c r="DR51" s="251" t="n">
        <f aca="false">DP51+DR50</f>
        <v>0</v>
      </c>
      <c r="DS51" s="251"/>
      <c r="DT51" s="251" t="n">
        <f aca="false">DR51+DT50</f>
        <v>0</v>
      </c>
      <c r="DU51" s="251"/>
      <c r="DV51" s="251" t="n">
        <f aca="false">DT51+DV50</f>
        <v>0</v>
      </c>
      <c r="DW51" s="251"/>
      <c r="DX51" s="251" t="n">
        <f aca="false">DV51+DX50</f>
        <v>0</v>
      </c>
      <c r="DY51" s="251"/>
      <c r="DZ51" s="251" t="n">
        <f aca="false">DX51+DZ50</f>
        <v>0</v>
      </c>
      <c r="EA51" s="251"/>
      <c r="EB51" s="251" t="n">
        <f aca="false">DZ51+EB50</f>
        <v>0</v>
      </c>
      <c r="EC51" s="251"/>
      <c r="ED51" s="251" t="n">
        <f aca="false">EB51+ED50</f>
        <v>0</v>
      </c>
      <c r="EE51" s="251"/>
      <c r="EF51" s="251" t="n">
        <f aca="false">ED51+EF50</f>
        <v>0</v>
      </c>
      <c r="EG51" s="251"/>
      <c r="EH51" s="251" t="n">
        <f aca="false">EF51+EH50</f>
        <v>0</v>
      </c>
      <c r="EI51" s="251"/>
      <c r="EJ51" s="251" t="n">
        <f aca="false">EH51+EJ50</f>
        <v>0</v>
      </c>
      <c r="EK51" s="251"/>
      <c r="EL51" s="251" t="n">
        <f aca="false">EJ51+EL50</f>
        <v>0</v>
      </c>
      <c r="EM51" s="251"/>
      <c r="EN51" s="251" t="n">
        <f aca="false">EL51+EN50</f>
        <v>0</v>
      </c>
      <c r="EO51" s="251"/>
      <c r="EP51" s="251" t="n">
        <f aca="false">EN51+EP50</f>
        <v>0</v>
      </c>
      <c r="EQ51" s="251"/>
      <c r="ER51" s="251" t="n">
        <f aca="false">EP51+ER50</f>
        <v>4784.34133333333</v>
      </c>
      <c r="ES51" s="251"/>
      <c r="ET51" s="251" t="n">
        <f aca="false">ER51+ET50</f>
        <v>21988.1272430108</v>
      </c>
      <c r="EU51" s="251"/>
      <c r="EV51" s="251" t="n">
        <f aca="false">ET51+EV50</f>
        <v>30590.0201978495</v>
      </c>
      <c r="EW51" s="251"/>
      <c r="EX51" s="252" t="n">
        <f aca="false">EV51+EX50</f>
        <v>30590.0201978495</v>
      </c>
      <c r="EY51" s="252"/>
      <c r="EZ51" s="251" t="n">
        <f aca="false">EX51+EZ50</f>
        <v>30590.0201978495</v>
      </c>
      <c r="FA51" s="251"/>
      <c r="FB51" s="251" t="n">
        <f aca="false">EZ51+FB50</f>
        <v>30590.0201978495</v>
      </c>
      <c r="FC51" s="251"/>
      <c r="FD51" s="251" t="n">
        <f aca="false">FB51+FD50</f>
        <v>30590.0201978495</v>
      </c>
      <c r="FE51" s="251"/>
      <c r="FF51" s="251" t="n">
        <f aca="false">FD51+FF50</f>
        <v>30590.0201978495</v>
      </c>
      <c r="FG51" s="251"/>
      <c r="FH51" s="251" t="n">
        <f aca="false">FF51+FH50</f>
        <v>30590.0201978495</v>
      </c>
      <c r="FI51" s="251"/>
      <c r="FJ51" s="251" t="n">
        <f aca="false">FH51+FJ50</f>
        <v>30590.0201978495</v>
      </c>
      <c r="FK51" s="251"/>
      <c r="FL51" s="251" t="n">
        <f aca="false">FJ51+FL50</f>
        <v>30590.0201978495</v>
      </c>
      <c r="FM51" s="251"/>
      <c r="FN51" s="251" t="n">
        <f aca="false">FL51+FN50</f>
        <v>30590.0201978495</v>
      </c>
      <c r="FO51" s="251"/>
      <c r="FP51" s="251" t="n">
        <f aca="false">FN51+FP50</f>
        <v>30590.0201978495</v>
      </c>
      <c r="FQ51" s="251"/>
      <c r="FR51" s="251" t="n">
        <f aca="false">FP51+FR50</f>
        <v>30590.0201978495</v>
      </c>
      <c r="FS51" s="251"/>
      <c r="FT51" s="251" t="n">
        <f aca="false">FR51+FT50</f>
        <v>30590.0201978495</v>
      </c>
      <c r="FU51" s="251"/>
      <c r="FV51" s="251" t="n">
        <f aca="false">FT51+FV50</f>
        <v>30590.0201978495</v>
      </c>
      <c r="FW51" s="251"/>
      <c r="FX51" s="251" t="n">
        <f aca="false">FV51+FX50</f>
        <v>30590.0201978495</v>
      </c>
      <c r="FY51" s="251"/>
      <c r="FZ51" s="251" t="n">
        <f aca="false">FX51+FZ50</f>
        <v>30590.0201978495</v>
      </c>
      <c r="GA51" s="251"/>
      <c r="GB51" s="251" t="n">
        <f aca="false">FZ51+GB50</f>
        <v>30590.0201978495</v>
      </c>
      <c r="GC51" s="251"/>
      <c r="GD51" s="251" t="n">
        <f aca="false">GB51+GD50</f>
        <v>30590.0201978495</v>
      </c>
      <c r="GE51" s="251"/>
      <c r="GF51" s="251" t="n">
        <f aca="false">GD51+GF50</f>
        <v>30590.0201978495</v>
      </c>
      <c r="GG51" s="251"/>
      <c r="GH51" s="251" t="n">
        <f aca="false">GF51+GH50</f>
        <v>30590.0201978495</v>
      </c>
      <c r="GI51" s="251"/>
      <c r="GJ51" s="251" t="n">
        <f aca="false">GH51+GJ50</f>
        <v>30590.0201978495</v>
      </c>
      <c r="GK51" s="251"/>
      <c r="GL51" s="251" t="n">
        <f aca="false">GJ51+GL50</f>
        <v>30590.0201978495</v>
      </c>
      <c r="GM51" s="251"/>
      <c r="GN51" s="251" t="n">
        <f aca="false">GL51+GN50</f>
        <v>30590.0201978495</v>
      </c>
      <c r="GO51" s="251"/>
      <c r="GP51" s="251" t="n">
        <f aca="false">GN51+GP50</f>
        <v>30590.0201978495</v>
      </c>
      <c r="GQ51" s="251"/>
      <c r="GR51" s="251" t="n">
        <f aca="false">GP51+GR50</f>
        <v>30590.0201978495</v>
      </c>
      <c r="GS51" s="251"/>
      <c r="GT51" s="251" t="n">
        <f aca="false">GR51+GT50</f>
        <v>30590.0201978495</v>
      </c>
      <c r="GU51" s="251"/>
      <c r="GV51" s="251" t="n">
        <f aca="false">GT51+GV50</f>
        <v>30590.0201978495</v>
      </c>
      <c r="GW51" s="251"/>
      <c r="GX51" s="251" t="n">
        <f aca="false">GV51+GX50</f>
        <v>30590.0201978495</v>
      </c>
      <c r="GY51" s="251"/>
      <c r="GZ51" s="251" t="n">
        <f aca="false">GX51+GZ50</f>
        <v>30590.0201978495</v>
      </c>
      <c r="HA51" s="251"/>
      <c r="HB51" s="251" t="n">
        <f aca="false">GZ51+HB50</f>
        <v>30590.0201978495</v>
      </c>
      <c r="HC51" s="251"/>
      <c r="HD51" s="251" t="n">
        <f aca="false">HB51+HD50</f>
        <v>30590.0201978495</v>
      </c>
      <c r="HE51" s="251"/>
      <c r="HF51" s="251" t="n">
        <f aca="false">HD51+HF50</f>
        <v>30590.0201978495</v>
      </c>
      <c r="HG51" s="251"/>
      <c r="HH51" s="251" t="n">
        <f aca="false">HF51+HH50</f>
        <v>30590.0201978495</v>
      </c>
      <c r="HI51" s="251"/>
      <c r="HJ51" s="251" t="n">
        <f aca="false">HH51+HJ50</f>
        <v>30590.0201978495</v>
      </c>
      <c r="HK51" s="251"/>
    </row>
    <row r="52" s="295" customFormat="true" ht="12.75" hidden="false" customHeight="false" outlineLevel="0" collapsed="false">
      <c r="A52" s="232"/>
      <c r="B52" s="233"/>
      <c r="C52" s="232"/>
      <c r="D52" s="234"/>
      <c r="E52" s="234"/>
      <c r="F52" s="235"/>
      <c r="G52" s="234"/>
      <c r="H52" s="253"/>
      <c r="I52" s="237"/>
      <c r="J52" s="238"/>
      <c r="K52" s="254" t="s">
        <v>163</v>
      </c>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5"/>
      <c r="BG52" s="255"/>
      <c r="BH52" s="255"/>
      <c r="BI52" s="255"/>
      <c r="BJ52" s="255"/>
      <c r="BK52" s="255"/>
      <c r="BL52" s="255"/>
      <c r="BM52" s="255"/>
      <c r="BN52" s="255"/>
      <c r="BO52" s="255"/>
      <c r="BP52" s="255"/>
      <c r="BQ52" s="255"/>
      <c r="BR52" s="255"/>
      <c r="BS52" s="255"/>
      <c r="BT52" s="255"/>
      <c r="BU52" s="255"/>
      <c r="BV52" s="255"/>
      <c r="BW52" s="255"/>
      <c r="BX52" s="255"/>
      <c r="BY52" s="255"/>
      <c r="BZ52" s="255"/>
      <c r="CA52" s="255"/>
      <c r="CB52" s="255"/>
      <c r="CC52" s="255"/>
      <c r="CD52" s="255"/>
      <c r="CE52" s="255"/>
      <c r="CF52" s="255"/>
      <c r="CG52" s="255"/>
      <c r="CH52" s="255"/>
      <c r="CI52" s="255"/>
      <c r="CJ52" s="255"/>
      <c r="CK52" s="255"/>
      <c r="CL52" s="255"/>
      <c r="CM52" s="255"/>
      <c r="CN52" s="255"/>
      <c r="CO52" s="255"/>
      <c r="CP52" s="255"/>
      <c r="CQ52" s="255"/>
      <c r="CR52" s="255"/>
      <c r="CS52" s="255"/>
      <c r="CT52" s="255"/>
      <c r="CU52" s="255"/>
      <c r="CV52" s="255"/>
      <c r="CW52" s="255"/>
      <c r="CX52" s="255"/>
      <c r="CY52" s="255"/>
      <c r="CZ52" s="255"/>
      <c r="DA52" s="255"/>
      <c r="DB52" s="255"/>
      <c r="DC52" s="255"/>
      <c r="DD52" s="255"/>
      <c r="DE52" s="255"/>
      <c r="DF52" s="255"/>
      <c r="DG52" s="255"/>
      <c r="DH52" s="255"/>
      <c r="DI52" s="255"/>
      <c r="DJ52" s="255"/>
      <c r="DK52" s="255"/>
      <c r="DL52" s="255"/>
      <c r="DM52" s="255"/>
      <c r="DN52" s="255"/>
      <c r="DO52" s="255"/>
      <c r="DP52" s="255"/>
      <c r="DQ52" s="255"/>
      <c r="DR52" s="255"/>
      <c r="DS52" s="255"/>
      <c r="DT52" s="255"/>
      <c r="DU52" s="255"/>
      <c r="DV52" s="255"/>
      <c r="DW52" s="255"/>
      <c r="DX52" s="255"/>
      <c r="DY52" s="255"/>
      <c r="DZ52" s="255"/>
      <c r="EA52" s="255"/>
      <c r="EB52" s="255"/>
      <c r="EC52" s="255"/>
      <c r="ED52" s="255"/>
      <c r="EE52" s="255"/>
      <c r="EF52" s="255" t="s">
        <v>167</v>
      </c>
      <c r="EG52" s="255"/>
      <c r="EH52" s="255"/>
      <c r="EI52" s="255"/>
      <c r="EJ52" s="255"/>
      <c r="EK52" s="255"/>
      <c r="EL52" s="255"/>
      <c r="EM52" s="255"/>
      <c r="EN52" s="255"/>
      <c r="EO52" s="255"/>
      <c r="EP52" s="255"/>
      <c r="EQ52" s="255"/>
      <c r="ER52" s="255"/>
      <c r="ES52" s="255"/>
      <c r="ET52" s="255"/>
      <c r="EU52" s="255"/>
      <c r="EV52" s="255"/>
      <c r="EW52" s="255"/>
      <c r="EX52" s="256"/>
      <c r="EY52" s="256"/>
      <c r="EZ52" s="255"/>
      <c r="FA52" s="255"/>
      <c r="FB52" s="255"/>
      <c r="FC52" s="255"/>
      <c r="FD52" s="255"/>
      <c r="FE52" s="255"/>
      <c r="FF52" s="255"/>
      <c r="FG52" s="255"/>
      <c r="FH52" s="255"/>
      <c r="FI52" s="255"/>
      <c r="FJ52" s="255"/>
      <c r="FK52" s="255"/>
      <c r="FL52" s="255"/>
      <c r="FM52" s="255"/>
      <c r="FN52" s="255"/>
      <c r="FO52" s="255"/>
      <c r="FP52" s="255"/>
      <c r="FQ52" s="255"/>
      <c r="FR52" s="255"/>
      <c r="FS52" s="255"/>
      <c r="FT52" s="255"/>
      <c r="FU52" s="255"/>
      <c r="FV52" s="255"/>
      <c r="FW52" s="255"/>
      <c r="FX52" s="255"/>
      <c r="FY52" s="255"/>
      <c r="FZ52" s="255"/>
      <c r="GA52" s="255"/>
      <c r="GB52" s="255"/>
      <c r="GC52" s="255"/>
      <c r="GD52" s="255"/>
      <c r="GE52" s="255"/>
      <c r="GF52" s="255"/>
      <c r="GG52" s="255"/>
      <c r="GH52" s="255"/>
      <c r="GI52" s="255"/>
      <c r="GJ52" s="255"/>
      <c r="GK52" s="255"/>
      <c r="GL52" s="255"/>
      <c r="GM52" s="255"/>
      <c r="GN52" s="255"/>
      <c r="GO52" s="255"/>
      <c r="GP52" s="255"/>
      <c r="GQ52" s="255"/>
      <c r="GR52" s="255"/>
      <c r="GS52" s="255"/>
      <c r="GT52" s="255"/>
      <c r="GU52" s="255"/>
      <c r="GV52" s="255"/>
      <c r="GW52" s="255"/>
      <c r="GX52" s="255"/>
      <c r="GY52" s="255"/>
      <c r="GZ52" s="255"/>
      <c r="HA52" s="255"/>
      <c r="HB52" s="255"/>
      <c r="HC52" s="255"/>
      <c r="HD52" s="255"/>
      <c r="HE52" s="255"/>
      <c r="HF52" s="255"/>
      <c r="HG52" s="255"/>
      <c r="HH52" s="255"/>
      <c r="HI52" s="255"/>
      <c r="HJ52" s="255"/>
      <c r="HK52" s="255"/>
    </row>
    <row r="53" s="297" customFormat="true" ht="12.75" hidden="false" customHeight="false" outlineLevel="0" collapsed="false">
      <c r="A53" s="232"/>
      <c r="B53" s="233"/>
      <c r="C53" s="232"/>
      <c r="D53" s="234"/>
      <c r="E53" s="234"/>
      <c r="F53" s="235"/>
      <c r="G53" s="234"/>
      <c r="H53" s="257"/>
      <c r="I53" s="237"/>
      <c r="J53" s="238"/>
      <c r="K53" s="258" t="s">
        <v>164</v>
      </c>
      <c r="L53" s="259" t="n">
        <f aca="false">L52</f>
        <v>0</v>
      </c>
      <c r="M53" s="259"/>
      <c r="N53" s="259" t="n">
        <f aca="false">N52+L53</f>
        <v>0</v>
      </c>
      <c r="O53" s="259"/>
      <c r="P53" s="259" t="n">
        <f aca="false">P52+N53</f>
        <v>0</v>
      </c>
      <c r="Q53" s="259"/>
      <c r="R53" s="259" t="n">
        <f aca="false">R52+P53</f>
        <v>0</v>
      </c>
      <c r="S53" s="259"/>
      <c r="T53" s="259" t="n">
        <f aca="false">T52+R53</f>
        <v>0</v>
      </c>
      <c r="U53" s="259"/>
      <c r="V53" s="259" t="n">
        <f aca="false">V52+T53</f>
        <v>0</v>
      </c>
      <c r="W53" s="259"/>
      <c r="X53" s="259" t="n">
        <f aca="false">X52+V53</f>
        <v>0</v>
      </c>
      <c r="Y53" s="259"/>
      <c r="Z53" s="259" t="n">
        <f aca="false">Z52+X53</f>
        <v>0</v>
      </c>
      <c r="AA53" s="259"/>
      <c r="AB53" s="259" t="n">
        <f aca="false">AB52+Z53</f>
        <v>0</v>
      </c>
      <c r="AC53" s="259"/>
      <c r="AD53" s="259" t="n">
        <f aca="false">AD52+AB53</f>
        <v>0</v>
      </c>
      <c r="AE53" s="259"/>
      <c r="AF53" s="259" t="n">
        <f aca="false">AF52+AD53</f>
        <v>0</v>
      </c>
      <c r="AG53" s="259"/>
      <c r="AH53" s="259" t="n">
        <f aca="false">AH52+AF53</f>
        <v>0</v>
      </c>
      <c r="AI53" s="259"/>
      <c r="AJ53" s="259" t="n">
        <f aca="false">AJ52+AH53</f>
        <v>0</v>
      </c>
      <c r="AK53" s="259"/>
      <c r="AL53" s="259" t="n">
        <f aca="false">AL52+AJ53</f>
        <v>0</v>
      </c>
      <c r="AM53" s="259"/>
      <c r="AN53" s="259" t="n">
        <f aca="false">AN52+AL53</f>
        <v>0</v>
      </c>
      <c r="AO53" s="259"/>
      <c r="AP53" s="259" t="n">
        <f aca="false">AP52+AN53</f>
        <v>0</v>
      </c>
      <c r="AQ53" s="259"/>
      <c r="AR53" s="259" t="n">
        <f aca="false">AR52+AP53</f>
        <v>0</v>
      </c>
      <c r="AS53" s="259"/>
      <c r="AT53" s="259" t="n">
        <f aca="false">AT52+AR53</f>
        <v>0</v>
      </c>
      <c r="AU53" s="259"/>
      <c r="AV53" s="259" t="n">
        <f aca="false">AV52+AT53</f>
        <v>0</v>
      </c>
      <c r="AW53" s="259"/>
      <c r="AX53" s="259" t="n">
        <f aca="false">AX52+AV53</f>
        <v>0</v>
      </c>
      <c r="AY53" s="259"/>
      <c r="AZ53" s="259" t="n">
        <f aca="false">AZ52+AX53</f>
        <v>0</v>
      </c>
      <c r="BA53" s="259"/>
      <c r="BB53" s="259" t="n">
        <f aca="false">BB52+AZ53</f>
        <v>0</v>
      </c>
      <c r="BC53" s="259"/>
      <c r="BD53" s="259" t="n">
        <f aca="false">BD52+BB53</f>
        <v>0</v>
      </c>
      <c r="BE53" s="259"/>
      <c r="BF53" s="259" t="n">
        <f aca="false">BF52+BD53</f>
        <v>0</v>
      </c>
      <c r="BG53" s="259"/>
      <c r="BH53" s="259" t="n">
        <f aca="false">BH52+BF53</f>
        <v>0</v>
      </c>
      <c r="BI53" s="259"/>
      <c r="BJ53" s="259" t="n">
        <f aca="false">BJ52+BH53</f>
        <v>0</v>
      </c>
      <c r="BK53" s="259"/>
      <c r="BL53" s="259" t="n">
        <f aca="false">BL52+BJ53</f>
        <v>0</v>
      </c>
      <c r="BM53" s="259"/>
      <c r="BN53" s="259" t="n">
        <f aca="false">BN52+BL53</f>
        <v>0</v>
      </c>
      <c r="BO53" s="259"/>
      <c r="BP53" s="259" t="n">
        <f aca="false">BP52+BN53</f>
        <v>0</v>
      </c>
      <c r="BQ53" s="259"/>
      <c r="BR53" s="259" t="n">
        <f aca="false">BR52+BP53</f>
        <v>0</v>
      </c>
      <c r="BS53" s="259"/>
      <c r="BT53" s="259" t="n">
        <f aca="false">BT52+BR53</f>
        <v>0</v>
      </c>
      <c r="BU53" s="259"/>
      <c r="BV53" s="259" t="n">
        <f aca="false">BV52+BT53</f>
        <v>0</v>
      </c>
      <c r="BW53" s="259"/>
      <c r="BX53" s="259" t="n">
        <f aca="false">BX52+BV53</f>
        <v>0</v>
      </c>
      <c r="BY53" s="259"/>
      <c r="BZ53" s="259" t="n">
        <f aca="false">BZ52+BX53</f>
        <v>0</v>
      </c>
      <c r="CA53" s="259"/>
      <c r="CB53" s="259" t="n">
        <f aca="false">CB52+BZ53</f>
        <v>0</v>
      </c>
      <c r="CC53" s="259"/>
      <c r="CD53" s="259" t="n">
        <f aca="false">CD52+CB53</f>
        <v>0</v>
      </c>
      <c r="CE53" s="259"/>
      <c r="CF53" s="259" t="n">
        <f aca="false">CF52+CD53</f>
        <v>0</v>
      </c>
      <c r="CG53" s="259"/>
      <c r="CH53" s="259" t="n">
        <f aca="false">CH52+CF53</f>
        <v>0</v>
      </c>
      <c r="CI53" s="259"/>
      <c r="CJ53" s="259" t="n">
        <f aca="false">CJ52+CH53</f>
        <v>0</v>
      </c>
      <c r="CK53" s="259"/>
      <c r="CL53" s="259" t="n">
        <f aca="false">CL52+CJ53</f>
        <v>0</v>
      </c>
      <c r="CM53" s="259"/>
      <c r="CN53" s="259" t="n">
        <f aca="false">CN52+CL53</f>
        <v>0</v>
      </c>
      <c r="CO53" s="259"/>
      <c r="CP53" s="259" t="n">
        <f aca="false">CP52+CN53</f>
        <v>0</v>
      </c>
      <c r="CQ53" s="259"/>
      <c r="CR53" s="259" t="n">
        <f aca="false">CR52+CP53</f>
        <v>0</v>
      </c>
      <c r="CS53" s="259"/>
      <c r="CT53" s="259" t="n">
        <f aca="false">CT52+CR53</f>
        <v>0</v>
      </c>
      <c r="CU53" s="259"/>
      <c r="CV53" s="259" t="n">
        <f aca="false">CV52+CT53</f>
        <v>0</v>
      </c>
      <c r="CW53" s="259"/>
      <c r="CX53" s="259" t="n">
        <f aca="false">CX52+CV53</f>
        <v>0</v>
      </c>
      <c r="CY53" s="259"/>
      <c r="CZ53" s="259" t="n">
        <f aca="false">CZ52+CX53</f>
        <v>0</v>
      </c>
      <c r="DA53" s="259"/>
      <c r="DB53" s="259" t="n">
        <f aca="false">DB52+CZ53</f>
        <v>0</v>
      </c>
      <c r="DC53" s="259"/>
      <c r="DD53" s="259" t="n">
        <f aca="false">DD52+DB53</f>
        <v>0</v>
      </c>
      <c r="DE53" s="259"/>
      <c r="DF53" s="259" t="n">
        <f aca="false">DF52+DD53</f>
        <v>0</v>
      </c>
      <c r="DG53" s="259"/>
      <c r="DH53" s="259" t="n">
        <f aca="false">DH52+DF53</f>
        <v>0</v>
      </c>
      <c r="DI53" s="259"/>
      <c r="DJ53" s="296" t="n">
        <f aca="false">DJ52+DH53</f>
        <v>0</v>
      </c>
      <c r="DK53" s="296"/>
      <c r="DL53" s="259" t="n">
        <f aca="false">DL52+DJ53</f>
        <v>0</v>
      </c>
      <c r="DM53" s="259"/>
      <c r="DN53" s="259" t="n">
        <f aca="false">DN52+DL53</f>
        <v>0</v>
      </c>
      <c r="DO53" s="259"/>
      <c r="DP53" s="259" t="n">
        <f aca="false">DP52+DN53</f>
        <v>0</v>
      </c>
      <c r="DQ53" s="259"/>
      <c r="DR53" s="259" t="n">
        <f aca="false">DR52+DP53</f>
        <v>0</v>
      </c>
      <c r="DS53" s="259"/>
      <c r="DT53" s="259" t="n">
        <f aca="false">DT52+DR53</f>
        <v>0</v>
      </c>
      <c r="DU53" s="259"/>
      <c r="DV53" s="259" t="n">
        <f aca="false">DV52+DT53</f>
        <v>0</v>
      </c>
      <c r="DW53" s="259"/>
      <c r="DX53" s="259" t="n">
        <f aca="false">DX52+DV53</f>
        <v>0</v>
      </c>
      <c r="DY53" s="259"/>
      <c r="DZ53" s="259" t="n">
        <f aca="false">DZ52+DX53</f>
        <v>0</v>
      </c>
      <c r="EA53" s="259"/>
      <c r="EB53" s="259" t="n">
        <f aca="false">EB52+DZ53</f>
        <v>0</v>
      </c>
      <c r="EC53" s="259"/>
      <c r="ED53" s="259" t="n">
        <f aca="false">ED52+EB53</f>
        <v>0</v>
      </c>
      <c r="EE53" s="259"/>
      <c r="EF53" s="259"/>
      <c r="EG53" s="259"/>
      <c r="EH53" s="259"/>
      <c r="EI53" s="259"/>
      <c r="EJ53" s="259"/>
      <c r="EK53" s="259"/>
      <c r="EL53" s="259"/>
      <c r="EM53" s="259"/>
      <c r="EN53" s="259"/>
      <c r="EO53" s="259"/>
      <c r="EP53" s="259"/>
      <c r="EQ53" s="259"/>
      <c r="ER53" s="259"/>
      <c r="ES53" s="259"/>
      <c r="ET53" s="259"/>
      <c r="EU53" s="259"/>
      <c r="EV53" s="259"/>
      <c r="EW53" s="259"/>
      <c r="EX53" s="260"/>
      <c r="EY53" s="260"/>
      <c r="EZ53" s="259"/>
      <c r="FA53" s="259"/>
      <c r="FB53" s="259"/>
      <c r="FC53" s="259"/>
      <c r="FD53" s="259"/>
      <c r="FE53" s="259"/>
      <c r="FF53" s="259"/>
      <c r="FG53" s="259"/>
      <c r="FH53" s="259"/>
      <c r="FI53" s="259"/>
      <c r="FJ53" s="259"/>
      <c r="FK53" s="259"/>
      <c r="FL53" s="259"/>
      <c r="FM53" s="259"/>
      <c r="FN53" s="259"/>
      <c r="FO53" s="259"/>
      <c r="FP53" s="259"/>
      <c r="FQ53" s="259"/>
      <c r="FR53" s="259"/>
      <c r="FS53" s="259"/>
      <c r="FT53" s="259"/>
      <c r="FU53" s="259"/>
      <c r="FV53" s="259" t="n">
        <f aca="false">FV52+FT53</f>
        <v>0</v>
      </c>
      <c r="FW53" s="259"/>
      <c r="FX53" s="259" t="n">
        <f aca="false">FX52+FV53</f>
        <v>0</v>
      </c>
      <c r="FY53" s="259"/>
      <c r="FZ53" s="259" t="n">
        <f aca="false">FZ52+FX53</f>
        <v>0</v>
      </c>
      <c r="GA53" s="259"/>
      <c r="GB53" s="259" t="n">
        <f aca="false">GB52+FZ53</f>
        <v>0</v>
      </c>
      <c r="GC53" s="259"/>
      <c r="GD53" s="259" t="n">
        <f aca="false">GD52+GB53</f>
        <v>0</v>
      </c>
      <c r="GE53" s="259"/>
      <c r="GF53" s="259" t="n">
        <f aca="false">GF52+GD53</f>
        <v>0</v>
      </c>
      <c r="GG53" s="259"/>
      <c r="GH53" s="259" t="n">
        <f aca="false">GH52+GF53</f>
        <v>0</v>
      </c>
      <c r="GI53" s="259"/>
      <c r="GJ53" s="259" t="n">
        <f aca="false">GJ52+GH53</f>
        <v>0</v>
      </c>
      <c r="GK53" s="259"/>
      <c r="GL53" s="259" t="n">
        <f aca="false">GL52+GJ53</f>
        <v>0</v>
      </c>
      <c r="GM53" s="259"/>
      <c r="GN53" s="259" t="n">
        <f aca="false">GN52+GL53</f>
        <v>0</v>
      </c>
      <c r="GO53" s="259"/>
      <c r="GP53" s="259" t="n">
        <f aca="false">GP52+GN53</f>
        <v>0</v>
      </c>
      <c r="GQ53" s="259"/>
      <c r="GR53" s="259" t="n">
        <f aca="false">GR52+GP53</f>
        <v>0</v>
      </c>
      <c r="GS53" s="259"/>
      <c r="GT53" s="259" t="n">
        <f aca="false">GT52+GR53</f>
        <v>0</v>
      </c>
      <c r="GU53" s="259"/>
      <c r="GV53" s="259" t="n">
        <f aca="false">GV52+GT53</f>
        <v>0</v>
      </c>
      <c r="GW53" s="259"/>
      <c r="GX53" s="259" t="n">
        <f aca="false">GX52+GV53</f>
        <v>0</v>
      </c>
      <c r="GY53" s="259"/>
      <c r="GZ53" s="259" t="n">
        <f aca="false">GZ52+GX53</f>
        <v>0</v>
      </c>
      <c r="HA53" s="259"/>
      <c r="HB53" s="259" t="n">
        <f aca="false">HB52+GZ53</f>
        <v>0</v>
      </c>
      <c r="HC53" s="259"/>
      <c r="HD53" s="259" t="n">
        <f aca="false">HD52+HB53</f>
        <v>0</v>
      </c>
      <c r="HE53" s="259"/>
      <c r="HF53" s="259" t="n">
        <f aca="false">HF52+HD53</f>
        <v>0</v>
      </c>
      <c r="HG53" s="259"/>
      <c r="HH53" s="259" t="n">
        <f aca="false">HH52+HF53</f>
        <v>0</v>
      </c>
      <c r="HI53" s="259"/>
      <c r="HJ53" s="259" t="n">
        <f aca="false">HJ52+HH53</f>
        <v>0</v>
      </c>
      <c r="HK53" s="259"/>
    </row>
    <row r="54" s="299" customFormat="true" ht="12.75" hidden="false" customHeight="false" outlineLevel="0" collapsed="false">
      <c r="A54" s="232"/>
      <c r="B54" s="233"/>
      <c r="C54" s="232"/>
      <c r="D54" s="234"/>
      <c r="E54" s="234"/>
      <c r="F54" s="235"/>
      <c r="G54" s="234"/>
      <c r="H54" s="261"/>
      <c r="I54" s="237"/>
      <c r="J54" s="238"/>
      <c r="K54" s="262" t="s">
        <v>165</v>
      </c>
      <c r="L54" s="263" t="n">
        <f aca="false">IF($E$39&gt;0,L51/$E$39,"-")</f>
        <v>0</v>
      </c>
      <c r="M54" s="263"/>
      <c r="N54" s="263" t="n">
        <f aca="false">IF($E$39&gt;0,N51/$E$39,"-")</f>
        <v>0</v>
      </c>
      <c r="O54" s="263"/>
      <c r="P54" s="263" t="n">
        <f aca="false">IF($E$39&gt;0,P51/$E$39,"-")</f>
        <v>0</v>
      </c>
      <c r="Q54" s="263"/>
      <c r="R54" s="263" t="n">
        <f aca="false">IF($E$39&gt;0,R51/$E$39,"-")</f>
        <v>0</v>
      </c>
      <c r="S54" s="263"/>
      <c r="T54" s="263" t="n">
        <f aca="false">IF($E$39&gt;0,T51/$E$39,"-")</f>
        <v>0</v>
      </c>
      <c r="U54" s="263"/>
      <c r="V54" s="263" t="n">
        <f aca="false">IF($E$39&gt;0,V51/$E$39,"-")</f>
        <v>0</v>
      </c>
      <c r="W54" s="263"/>
      <c r="X54" s="263" t="n">
        <f aca="false">IF($E$39&gt;0,X51/$E$39,"-")</f>
        <v>0</v>
      </c>
      <c r="Y54" s="263"/>
      <c r="Z54" s="263" t="n">
        <f aca="false">IF($E$39&gt;0,Z51/$E$39,"-")</f>
        <v>0</v>
      </c>
      <c r="AA54" s="263"/>
      <c r="AB54" s="263" t="n">
        <f aca="false">IF($E$48&gt;0,AB51/$E$48,"-")</f>
        <v>0</v>
      </c>
      <c r="AC54" s="263"/>
      <c r="AD54" s="263" t="n">
        <f aca="false">IF($E$48&gt;0,AD51/$E$48,"-")</f>
        <v>0</v>
      </c>
      <c r="AE54" s="263"/>
      <c r="AF54" s="263" t="n">
        <f aca="false">IF($E$48&gt;0,AF51/$E$48,"-")</f>
        <v>0</v>
      </c>
      <c r="AG54" s="263"/>
      <c r="AH54" s="263" t="n">
        <f aca="false">IF($E$48&gt;0,AH51/$E$48,"-")</f>
        <v>0</v>
      </c>
      <c r="AI54" s="263"/>
      <c r="AJ54" s="263" t="n">
        <f aca="false">IF($E$48&gt;0,AJ51/$E$48,"-")</f>
        <v>0</v>
      </c>
      <c r="AK54" s="263"/>
      <c r="AL54" s="263" t="n">
        <f aca="false">IF($E$48&gt;0,AL51/$E$48,"-")</f>
        <v>0</v>
      </c>
      <c r="AM54" s="263"/>
      <c r="AN54" s="263" t="n">
        <f aca="false">IF($E$48&gt;0,AN51/$E$48,"-")</f>
        <v>0</v>
      </c>
      <c r="AO54" s="263"/>
      <c r="AP54" s="263" t="n">
        <f aca="false">IF($E$48&gt;0,AP51/$E$48,"-")</f>
        <v>0</v>
      </c>
      <c r="AQ54" s="263"/>
      <c r="AR54" s="263" t="n">
        <f aca="false">IF($E$48&gt;0,AR51/$E$48,"-")</f>
        <v>0</v>
      </c>
      <c r="AS54" s="263"/>
      <c r="AT54" s="263" t="n">
        <f aca="false">IF($E$48&gt;0,AT51/$E$48,"-")</f>
        <v>0</v>
      </c>
      <c r="AU54" s="263"/>
      <c r="AV54" s="263" t="n">
        <f aca="false">IF($E$48&gt;0,AV51/$E$48,"-")</f>
        <v>0</v>
      </c>
      <c r="AW54" s="263"/>
      <c r="AX54" s="263" t="n">
        <f aca="false">IF($E$48&gt;0,AX51/$E$48,"-")</f>
        <v>0</v>
      </c>
      <c r="AY54" s="263"/>
      <c r="AZ54" s="263" t="n">
        <f aca="false">IF($E$48&gt;0,AZ51/$E$48,"-")</f>
        <v>0</v>
      </c>
      <c r="BA54" s="263"/>
      <c r="BB54" s="263" t="n">
        <f aca="false">IF($E$48&gt;0,BB51/$E$48,"-")</f>
        <v>0</v>
      </c>
      <c r="BC54" s="263"/>
      <c r="BD54" s="263" t="n">
        <f aca="false">IF($E$48&gt;0,BD51/$E$48,"-")</f>
        <v>0</v>
      </c>
      <c r="BE54" s="263"/>
      <c r="BF54" s="263" t="n">
        <f aca="false">IF($E$48&gt;0,BF51/$E$48,"-")</f>
        <v>0</v>
      </c>
      <c r="BG54" s="263"/>
      <c r="BH54" s="263" t="n">
        <f aca="false">IF($E$48&gt;0,BH51/$E$48,"-")</f>
        <v>0</v>
      </c>
      <c r="BI54" s="263"/>
      <c r="BJ54" s="263" t="n">
        <f aca="false">IF($E$48&gt;0,BJ51/$E$48,"-")</f>
        <v>0</v>
      </c>
      <c r="BK54" s="263"/>
      <c r="BL54" s="263" t="n">
        <f aca="false">IF($E$48&gt;0,BL51/$E$48,"-")</f>
        <v>0</v>
      </c>
      <c r="BM54" s="263"/>
      <c r="BN54" s="263" t="n">
        <f aca="false">IF($E$48&gt;0,BN51/$E$48,"-")</f>
        <v>0</v>
      </c>
      <c r="BO54" s="263"/>
      <c r="BP54" s="263" t="n">
        <f aca="false">IF($E$48&gt;0,BP51/$E$48,"-")</f>
        <v>0</v>
      </c>
      <c r="BQ54" s="263"/>
      <c r="BR54" s="263" t="n">
        <f aca="false">IF($E$48&gt;0,BR51/$E$48,"-")</f>
        <v>0</v>
      </c>
      <c r="BS54" s="263"/>
      <c r="BT54" s="263" t="n">
        <f aca="false">IF($E$48&gt;0,BT51/$E$48,"-")</f>
        <v>0</v>
      </c>
      <c r="BU54" s="263"/>
      <c r="BV54" s="263" t="n">
        <f aca="false">IF($E$48&gt;0,BV51/$E$48,"-")</f>
        <v>0</v>
      </c>
      <c r="BW54" s="263"/>
      <c r="BX54" s="263" t="n">
        <f aca="false">IF($E$48&gt;0,BX51/$E$48,"-")</f>
        <v>0</v>
      </c>
      <c r="BY54" s="263"/>
      <c r="BZ54" s="263" t="n">
        <f aca="false">IF($E$48&gt;0,BZ51/$E$48,"-")</f>
        <v>0</v>
      </c>
      <c r="CA54" s="263"/>
      <c r="CB54" s="263" t="n">
        <f aca="false">IF($E$48&gt;0,CB51/$E$48,"-")</f>
        <v>0</v>
      </c>
      <c r="CC54" s="263"/>
      <c r="CD54" s="263" t="n">
        <f aca="false">IF($E$48&gt;0,CD51/$E$48,"-")</f>
        <v>0</v>
      </c>
      <c r="CE54" s="263"/>
      <c r="CF54" s="263" t="n">
        <f aca="false">IF($E$48&gt;0,CF51/$E$48,"-")</f>
        <v>0</v>
      </c>
      <c r="CG54" s="263"/>
      <c r="CH54" s="263" t="n">
        <f aca="false">IF($E$48&gt;0,CH51/$E$48,"-")</f>
        <v>0</v>
      </c>
      <c r="CI54" s="263"/>
      <c r="CJ54" s="263" t="n">
        <f aca="false">IF($E$48&gt;0,CJ51/$E$48,"-")</f>
        <v>0</v>
      </c>
      <c r="CK54" s="263"/>
      <c r="CL54" s="263" t="n">
        <f aca="false">IF($E$48&gt;0,CL51/$E$48,"-")</f>
        <v>0</v>
      </c>
      <c r="CM54" s="263"/>
      <c r="CN54" s="263" t="n">
        <f aca="false">IF($E$48&gt;0,CN51/$E$48,"-")</f>
        <v>0</v>
      </c>
      <c r="CO54" s="263"/>
      <c r="CP54" s="263" t="n">
        <f aca="false">IF($E$48&gt;0,CP51/$E$48,"-")</f>
        <v>0</v>
      </c>
      <c r="CQ54" s="263"/>
      <c r="CR54" s="263" t="n">
        <f aca="false">IF($E$48&gt;0,CR51/$E$48,"-")</f>
        <v>0</v>
      </c>
      <c r="CS54" s="263"/>
      <c r="CT54" s="263" t="n">
        <f aca="false">IF($E$48&gt;0,CT51/$E$48,"-")</f>
        <v>0</v>
      </c>
      <c r="CU54" s="263"/>
      <c r="CV54" s="263" t="n">
        <f aca="false">IF($E$48&gt;0,CV51/$E$48,"-")</f>
        <v>0</v>
      </c>
      <c r="CW54" s="263"/>
      <c r="CX54" s="263" t="n">
        <f aca="false">IF($E$48&gt;0,CX51/$E$48,"-")</f>
        <v>0</v>
      </c>
      <c r="CY54" s="263"/>
      <c r="CZ54" s="263" t="n">
        <f aca="false">IF($E$48&gt;0,CZ51/$E$48,"-")</f>
        <v>0</v>
      </c>
      <c r="DA54" s="263"/>
      <c r="DB54" s="263" t="n">
        <f aca="false">IF($E$48&gt;0,DB51/$E$48,"-")</f>
        <v>0</v>
      </c>
      <c r="DC54" s="263"/>
      <c r="DD54" s="263" t="n">
        <f aca="false">IF($E$48&gt;0,DD51/$E$48,"-")</f>
        <v>0</v>
      </c>
      <c r="DE54" s="263"/>
      <c r="DF54" s="263" t="n">
        <f aca="false">IF($E$48&gt;0,DF51/$E$48,"-")</f>
        <v>0</v>
      </c>
      <c r="DG54" s="263"/>
      <c r="DH54" s="263" t="n">
        <f aca="false">IF($E$48&gt;0,DH51/$E$48,"-")</f>
        <v>0</v>
      </c>
      <c r="DI54" s="263"/>
      <c r="DJ54" s="263" t="n">
        <f aca="false">IF($E$48&gt;0,DJ51/$E$48,"-")</f>
        <v>0</v>
      </c>
      <c r="DK54" s="263"/>
      <c r="DL54" s="263" t="n">
        <f aca="false">IF($E$48&gt;0,DL51/$E$48,"-")</f>
        <v>0</v>
      </c>
      <c r="DM54" s="263"/>
      <c r="DN54" s="263" t="n">
        <f aca="false">IF($E$48&gt;0,DN51/$E$48,"-")</f>
        <v>0</v>
      </c>
      <c r="DO54" s="263"/>
      <c r="DP54" s="263" t="n">
        <f aca="false">IF($E$48&gt;0,DP51/$E$48,"-")</f>
        <v>0</v>
      </c>
      <c r="DQ54" s="263"/>
      <c r="DR54" s="263" t="n">
        <f aca="false">IF($E$48&gt;0,DR51/$E$48,"-")</f>
        <v>0</v>
      </c>
      <c r="DS54" s="263"/>
      <c r="DT54" s="263" t="n">
        <f aca="false">IF($E$48&gt;0,DT51/$E$48,"-")</f>
        <v>0</v>
      </c>
      <c r="DU54" s="263"/>
      <c r="DV54" s="263" t="n">
        <f aca="false">IF($E$48&gt;0,DV51/$E$48,"-")</f>
        <v>0</v>
      </c>
      <c r="DW54" s="263"/>
      <c r="DX54" s="263" t="n">
        <f aca="false">IF($E$48&gt;0,DX51/$E$48,"-")</f>
        <v>0</v>
      </c>
      <c r="DY54" s="263"/>
      <c r="DZ54" s="263" t="n">
        <f aca="false">IF($E$48&gt;0,DZ51/$E$48,"-")</f>
        <v>0</v>
      </c>
      <c r="EA54" s="263"/>
      <c r="EB54" s="263" t="n">
        <f aca="false">IF($E$48&gt;0,EB51/$E$48,"-")</f>
        <v>0</v>
      </c>
      <c r="EC54" s="263"/>
      <c r="ED54" s="263" t="n">
        <f aca="false">IF($E$48&gt;0,ED51/$E$48,"-")</f>
        <v>0</v>
      </c>
      <c r="EE54" s="263"/>
      <c r="EF54" s="263" t="n">
        <f aca="false">IF($E$48&gt;0,EF51/$E$48,"-")</f>
        <v>0</v>
      </c>
      <c r="EG54" s="263"/>
      <c r="EH54" s="263" t="n">
        <f aca="false">IF($E$48&gt;0,EH51/$E$48,"-")</f>
        <v>0</v>
      </c>
      <c r="EI54" s="263"/>
      <c r="EJ54" s="263" t="n">
        <f aca="false">IF($E$48&gt;0,EJ51/$E$48,"-")</f>
        <v>0</v>
      </c>
      <c r="EK54" s="263"/>
      <c r="EL54" s="263" t="n">
        <f aca="false">IF($E$48&gt;0,EL51/$E$48,"-")</f>
        <v>0</v>
      </c>
      <c r="EM54" s="263"/>
      <c r="EN54" s="263" t="n">
        <f aca="false">IF($E$48&gt;0,EN51/$E$48,"-")</f>
        <v>0</v>
      </c>
      <c r="EO54" s="263"/>
      <c r="EP54" s="263" t="n">
        <f aca="false">IF($E$48&gt;0,EP51/$E$48,"-")</f>
        <v>0</v>
      </c>
      <c r="EQ54" s="263"/>
      <c r="ER54" s="263" t="n">
        <f aca="false">IF($E$48&gt;0,ER51/$E$48,"-")</f>
        <v>0.162671834801038</v>
      </c>
      <c r="ES54" s="263"/>
      <c r="ET54" s="263" t="n">
        <f aca="false">IF($E$48&gt;0,ET51/$E$48,"-")</f>
        <v>0.747615764272237</v>
      </c>
      <c r="EU54" s="263"/>
      <c r="EV54" s="263" t="n">
        <f aca="false">IF($E$48&gt;0,EV51/$E$48,"-")</f>
        <v>1.04008772900784</v>
      </c>
      <c r="EW54" s="263"/>
      <c r="EX54" s="264" t="n">
        <f aca="false">IF($E$48&gt;0,EX51/$E$48,"-")</f>
        <v>1.04008772900784</v>
      </c>
      <c r="EY54" s="264"/>
      <c r="EZ54" s="263" t="n">
        <f aca="false">IF($E$48&gt;0,EZ51/$E$48,"-")</f>
        <v>1.04008772900784</v>
      </c>
      <c r="FA54" s="263"/>
      <c r="FB54" s="263" t="n">
        <f aca="false">IF($E$48&gt;0,FB51/$E$48,"-")</f>
        <v>1.04008772900784</v>
      </c>
      <c r="FC54" s="263"/>
      <c r="FD54" s="263" t="n">
        <f aca="false">IF($E$48&gt;0,FD51/$E$48,"-")</f>
        <v>1.04008772900784</v>
      </c>
      <c r="FE54" s="263"/>
      <c r="FF54" s="263" t="n">
        <f aca="false">IF($E$48&gt;0,FF51/$E$48,"-")</f>
        <v>1.04008772900784</v>
      </c>
      <c r="FG54" s="263"/>
      <c r="FH54" s="263" t="n">
        <f aca="false">IF($E$48&gt;0,FH51/$E$48,"-")</f>
        <v>1.04008772900784</v>
      </c>
      <c r="FI54" s="263"/>
      <c r="FJ54" s="263" t="n">
        <f aca="false">IF($E$39&gt;0,FJ51/$E$39,"-")</f>
        <v>0.0269364823353496</v>
      </c>
      <c r="FK54" s="263"/>
      <c r="FL54" s="263" t="n">
        <f aca="false">IF($E$39&gt;0,FL51/$E$39,"-")</f>
        <v>0.0269364823353496</v>
      </c>
      <c r="FM54" s="263"/>
      <c r="FN54" s="263" t="n">
        <f aca="false">IF($E$39&gt;0,FN51/$E$39,"-")</f>
        <v>0.0269364823353496</v>
      </c>
      <c r="FO54" s="263"/>
      <c r="FP54" s="263" t="n">
        <f aca="false">IF($E$39&gt;0,FP51/$E$39,"-")</f>
        <v>0.0269364823353496</v>
      </c>
      <c r="FQ54" s="263"/>
      <c r="FR54" s="263" t="n">
        <f aca="false">IF($E$39&gt;0,FR51/$E$39,"-")</f>
        <v>0.0269364823353496</v>
      </c>
      <c r="FS54" s="263"/>
      <c r="FT54" s="263" t="n">
        <f aca="false">IF($E$39&gt;0,FT51/$E$39,"-")</f>
        <v>0.0269364823353496</v>
      </c>
      <c r="FU54" s="263"/>
      <c r="FV54" s="263" t="n">
        <f aca="false">IF($E$39&gt;0,FV51/$E$39,"-")</f>
        <v>0.0269364823353496</v>
      </c>
      <c r="FW54" s="263"/>
      <c r="FX54" s="263" t="n">
        <f aca="false">IF($E$39&gt;0,FX51/$E$39,"-")</f>
        <v>0.0269364823353496</v>
      </c>
      <c r="FY54" s="263"/>
      <c r="FZ54" s="263" t="n">
        <f aca="false">IF($E$39&gt;0,FZ51/$E$39,"-")</f>
        <v>0.0269364823353496</v>
      </c>
      <c r="GA54" s="263"/>
      <c r="GB54" s="263" t="n">
        <f aca="false">IF($E$39&gt;0,GB51/$E$39,"-")</f>
        <v>0.0269364823353496</v>
      </c>
      <c r="GC54" s="263"/>
      <c r="GD54" s="263" t="n">
        <f aca="false">IF($E$39&gt;0,GD51/$E$39,"-")</f>
        <v>0.0269364823353496</v>
      </c>
      <c r="GE54" s="263"/>
      <c r="GF54" s="263" t="n">
        <f aca="false">IF($E$39&gt;0,GF51/$E$39,"-")</f>
        <v>0.0269364823353496</v>
      </c>
      <c r="GG54" s="263"/>
      <c r="GH54" s="263" t="n">
        <f aca="false">IF($E$39&gt;0,GH51/$E$39,"-")</f>
        <v>0.0269364823353496</v>
      </c>
      <c r="GI54" s="263"/>
      <c r="GJ54" s="263" t="n">
        <f aca="false">IF($E$39&gt;0,GJ51/$E$39,"-")</f>
        <v>0.0269364823353496</v>
      </c>
      <c r="GK54" s="263"/>
      <c r="GL54" s="263" t="n">
        <f aca="false">IF($E$39&gt;0,GL51/$E$39,"-")</f>
        <v>0.0269364823353496</v>
      </c>
      <c r="GM54" s="263"/>
      <c r="GN54" s="263" t="n">
        <f aca="false">IF($E$39&gt;0,GN51/$E$39,"-")</f>
        <v>0.0269364823353496</v>
      </c>
      <c r="GO54" s="263"/>
      <c r="GP54" s="263" t="n">
        <f aca="false">IF($E$39&gt;0,GP51/$E$39,"-")</f>
        <v>0.0269364823353496</v>
      </c>
      <c r="GQ54" s="263"/>
      <c r="GR54" s="263" t="n">
        <f aca="false">IF($E$39&gt;0,GR51/$E$39,"-")</f>
        <v>0.0269364823353496</v>
      </c>
      <c r="GS54" s="263"/>
      <c r="GT54" s="263" t="n">
        <f aca="false">IF($E$39&gt;0,GT51/$E$39,"-")</f>
        <v>0.0269364823353496</v>
      </c>
      <c r="GU54" s="263"/>
      <c r="GV54" s="263" t="n">
        <f aca="false">IF($E$39&gt;0,GV51/$E$39,"-")</f>
        <v>0.0269364823353496</v>
      </c>
      <c r="GW54" s="263"/>
      <c r="GX54" s="263" t="n">
        <f aca="false">IF($E$39&gt;0,GX51/$E$39,"-")</f>
        <v>0.0269364823353496</v>
      </c>
      <c r="GY54" s="263"/>
      <c r="GZ54" s="263" t="n">
        <f aca="false">IF($E$39&gt;0,GZ51/$E$39,"-")</f>
        <v>0.0269364823353496</v>
      </c>
      <c r="HA54" s="263"/>
      <c r="HB54" s="263" t="n">
        <f aca="false">IF($E$39&gt;0,HB51/$E$39,"-")</f>
        <v>0.0269364823353496</v>
      </c>
      <c r="HC54" s="263"/>
      <c r="HD54" s="263" t="n">
        <f aca="false">IF($E$39&gt;0,HD51/$E$39,"-")</f>
        <v>0.0269364823353496</v>
      </c>
      <c r="HE54" s="263"/>
      <c r="HF54" s="263" t="n">
        <f aca="false">IF($E$39&gt;0,HF51/$E$39,"-")</f>
        <v>0.0269364823353496</v>
      </c>
      <c r="HG54" s="263"/>
      <c r="HH54" s="263" t="n">
        <f aca="false">IF($E$39&gt;0,HH51/$E$39,"-")</f>
        <v>0.0269364823353496</v>
      </c>
      <c r="HI54" s="263"/>
      <c r="HJ54" s="263" t="n">
        <f aca="false">IF($E$39&gt;0,HJ51/$E$39,"-")</f>
        <v>0.0269364823353496</v>
      </c>
      <c r="HK54" s="263"/>
    </row>
    <row r="55" customFormat="false" ht="12.75" hidden="false" customHeight="false" outlineLevel="0" collapsed="false">
      <c r="A55" s="232"/>
      <c r="B55" s="233"/>
      <c r="C55" s="232"/>
      <c r="D55" s="234"/>
      <c r="E55" s="234"/>
      <c r="F55" s="235"/>
      <c r="G55" s="234"/>
      <c r="H55" s="234"/>
      <c r="I55" s="237"/>
      <c r="J55" s="238"/>
      <c r="K55" s="265" t="s">
        <v>166</v>
      </c>
      <c r="L55" s="266" t="n">
        <f aca="false">IF($E$39&gt;0,L53/$E$39,"-")</f>
        <v>0</v>
      </c>
      <c r="M55" s="266"/>
      <c r="N55" s="266" t="n">
        <f aca="false">IF($E$39&gt;0,N53/$E$39,"-")</f>
        <v>0</v>
      </c>
      <c r="O55" s="266"/>
      <c r="P55" s="266" t="n">
        <f aca="false">IF($E$39&gt;0,P53/$E$39,"-")</f>
        <v>0</v>
      </c>
      <c r="Q55" s="266"/>
      <c r="R55" s="266" t="n">
        <f aca="false">IF($E$39&gt;0,R53/$E$39,"-")</f>
        <v>0</v>
      </c>
      <c r="S55" s="266"/>
      <c r="T55" s="266" t="n">
        <f aca="false">IF($E$39&gt;0,T53/$E$39,"-")</f>
        <v>0</v>
      </c>
      <c r="U55" s="266"/>
      <c r="V55" s="266" t="n">
        <f aca="false">IF($E$39&gt;0,V53/$E$39,"-")</f>
        <v>0</v>
      </c>
      <c r="W55" s="266"/>
      <c r="X55" s="266" t="n">
        <f aca="false">IF($E$39&gt;0,X53/$E$39,"-")</f>
        <v>0</v>
      </c>
      <c r="Y55" s="266"/>
      <c r="Z55" s="266" t="n">
        <f aca="false">IF($E$39&gt;0,Z53/$E$39,"-")</f>
        <v>0</v>
      </c>
      <c r="AA55" s="266"/>
      <c r="AB55" s="266" t="n">
        <f aca="false">IF($E$48&gt;0,AB53/$E$48,"-")</f>
        <v>0</v>
      </c>
      <c r="AC55" s="266"/>
      <c r="AD55" s="266" t="n">
        <f aca="false">IF($E$48&gt;0,AD53/$E$48,"-")</f>
        <v>0</v>
      </c>
      <c r="AE55" s="266"/>
      <c r="AF55" s="266" t="n">
        <f aca="false">IF($E$48&gt;0,AF53/$E$48,"-")</f>
        <v>0</v>
      </c>
      <c r="AG55" s="266"/>
      <c r="AH55" s="266" t="n">
        <f aca="false">IF($E$48&gt;0,AH53/$E$48,"-")</f>
        <v>0</v>
      </c>
      <c r="AI55" s="266"/>
      <c r="AJ55" s="266" t="n">
        <f aca="false">IF($E$48&gt;0,AJ53/$E$48,"-")</f>
        <v>0</v>
      </c>
      <c r="AK55" s="266"/>
      <c r="AL55" s="266" t="n">
        <f aca="false">IF($E$48&gt;0,AL53/$E$48,"-")</f>
        <v>0</v>
      </c>
      <c r="AM55" s="266"/>
      <c r="AN55" s="266" t="n">
        <f aca="false">IF($E$48&gt;0,AN53/$E$48,"-")</f>
        <v>0</v>
      </c>
      <c r="AO55" s="266"/>
      <c r="AP55" s="266" t="n">
        <f aca="false">IF($E$48&gt;0,AP53/$E$48,"-")</f>
        <v>0</v>
      </c>
      <c r="AQ55" s="266"/>
      <c r="AR55" s="266" t="n">
        <f aca="false">IF($E$48&gt;0,AR53/$E$48,"-")</f>
        <v>0</v>
      </c>
      <c r="AS55" s="266"/>
      <c r="AT55" s="266" t="n">
        <f aca="false">IF($E$48&gt;0,AT53/$E$48,"-")</f>
        <v>0</v>
      </c>
      <c r="AU55" s="266"/>
      <c r="AV55" s="266" t="n">
        <f aca="false">IF($E$48&gt;0,AV53/$E$48,"-")</f>
        <v>0</v>
      </c>
      <c r="AW55" s="266"/>
      <c r="AX55" s="266" t="n">
        <f aca="false">IF($E$48&gt;0,AX53/$E$48,"-")</f>
        <v>0</v>
      </c>
      <c r="AY55" s="266"/>
      <c r="AZ55" s="266" t="n">
        <f aca="false">IF($E$48&gt;0,AZ53/$E$48,"-")</f>
        <v>0</v>
      </c>
      <c r="BA55" s="266"/>
      <c r="BB55" s="266" t="n">
        <f aca="false">IF($E$48&gt;0,BB53/$E$48,"-")</f>
        <v>0</v>
      </c>
      <c r="BC55" s="266"/>
      <c r="BD55" s="266" t="n">
        <f aca="false">IF($E$48&gt;0,BD53/$E$48,"-")</f>
        <v>0</v>
      </c>
      <c r="BE55" s="266"/>
      <c r="BF55" s="266" t="n">
        <f aca="false">IF($E$48&gt;0,BF53/$E$48,"-")</f>
        <v>0</v>
      </c>
      <c r="BG55" s="266"/>
      <c r="BH55" s="266" t="n">
        <f aca="false">IF($E$48&gt;0,BH53/$E$48,"-")</f>
        <v>0</v>
      </c>
      <c r="BI55" s="266"/>
      <c r="BJ55" s="266" t="n">
        <f aca="false">IF($E$48&gt;0,BJ53/$E$48,"-")</f>
        <v>0</v>
      </c>
      <c r="BK55" s="266"/>
      <c r="BL55" s="266" t="n">
        <f aca="false">IF($E$48&gt;0,BL53/$E$48,"-")</f>
        <v>0</v>
      </c>
      <c r="BM55" s="266"/>
      <c r="BN55" s="266" t="n">
        <f aca="false">IF($E$48&gt;0,BN53/$E$48,"-")</f>
        <v>0</v>
      </c>
      <c r="BO55" s="266"/>
      <c r="BP55" s="266" t="n">
        <f aca="false">IF($E$48&gt;0,BP53/$E$48,"-")</f>
        <v>0</v>
      </c>
      <c r="BQ55" s="266"/>
      <c r="BR55" s="266" t="n">
        <f aca="false">IF($E$48&gt;0,BR53/$E$48,"-")</f>
        <v>0</v>
      </c>
      <c r="BS55" s="266"/>
      <c r="BT55" s="266" t="n">
        <f aca="false">IF($E$48&gt;0,BT53/$E$48,"-")</f>
        <v>0</v>
      </c>
      <c r="BU55" s="266"/>
      <c r="BV55" s="266" t="n">
        <f aca="false">IF($E$48&gt;0,BV53/$E$48,"-")</f>
        <v>0</v>
      </c>
      <c r="BW55" s="266"/>
      <c r="BX55" s="266" t="n">
        <f aca="false">IF($E$48&gt;0,BX53/$E$48,"-")</f>
        <v>0</v>
      </c>
      <c r="BY55" s="266"/>
      <c r="BZ55" s="266" t="n">
        <f aca="false">IF($E$48&gt;0,BZ53/$E$48,"-")</f>
        <v>0</v>
      </c>
      <c r="CA55" s="266"/>
      <c r="CB55" s="266" t="n">
        <f aca="false">IF($E$48&gt;0,CB53/$E$48,"-")</f>
        <v>0</v>
      </c>
      <c r="CC55" s="266"/>
      <c r="CD55" s="266" t="n">
        <f aca="false">IF($E$48&gt;0,CD53/$E$48,"-")</f>
        <v>0</v>
      </c>
      <c r="CE55" s="266"/>
      <c r="CF55" s="266" t="n">
        <f aca="false">IF($E$48&gt;0,CF53/$E$48,"-")</f>
        <v>0</v>
      </c>
      <c r="CG55" s="266"/>
      <c r="CH55" s="266" t="n">
        <f aca="false">IF($E$48&gt;0,CH53/$E$48,"-")</f>
        <v>0</v>
      </c>
      <c r="CI55" s="266"/>
      <c r="CJ55" s="266" t="n">
        <f aca="false">IF($E$48&gt;0,CJ53/$E$48,"-")</f>
        <v>0</v>
      </c>
      <c r="CK55" s="266"/>
      <c r="CL55" s="266" t="n">
        <f aca="false">IF($E$48&gt;0,CL53/$E$48,"-")</f>
        <v>0</v>
      </c>
      <c r="CM55" s="266"/>
      <c r="CN55" s="266" t="n">
        <f aca="false">IF($E$48&gt;0,CN53/$E$48,"-")</f>
        <v>0</v>
      </c>
      <c r="CO55" s="266"/>
      <c r="CP55" s="266" t="n">
        <f aca="false">IF($E$48&gt;0,CP53/$E$48,"-")</f>
        <v>0</v>
      </c>
      <c r="CQ55" s="266"/>
      <c r="CR55" s="266" t="n">
        <f aca="false">IF($E$48&gt;0,CR53/$E$48,"-")</f>
        <v>0</v>
      </c>
      <c r="CS55" s="266"/>
      <c r="CT55" s="266" t="n">
        <f aca="false">IF($E$48&gt;0,CT53/$E$48,"-")</f>
        <v>0</v>
      </c>
      <c r="CU55" s="266"/>
      <c r="CV55" s="266" t="n">
        <f aca="false">IF($E$48&gt;0,CV53/$E$48,"-")</f>
        <v>0</v>
      </c>
      <c r="CW55" s="266"/>
      <c r="CX55" s="266" t="n">
        <f aca="false">IF($E$48&gt;0,CX53/$E$48,"-")</f>
        <v>0</v>
      </c>
      <c r="CY55" s="266"/>
      <c r="CZ55" s="266" t="n">
        <f aca="false">IF($E$48&gt;0,CZ53/$E$48,"-")</f>
        <v>0</v>
      </c>
      <c r="DA55" s="266"/>
      <c r="DB55" s="266" t="n">
        <f aca="false">IF($E$48&gt;0,DB53/$E$48,"-")</f>
        <v>0</v>
      </c>
      <c r="DC55" s="266"/>
      <c r="DD55" s="266" t="n">
        <f aca="false">IF($E$48&gt;0,DD53/$E$48,"-")</f>
        <v>0</v>
      </c>
      <c r="DE55" s="266"/>
      <c r="DF55" s="266" t="n">
        <f aca="false">IF($E$48&gt;0,DF53/$E$48,"-")</f>
        <v>0</v>
      </c>
      <c r="DG55" s="266"/>
      <c r="DH55" s="266" t="n">
        <f aca="false">IF($E$48&gt;0,DH53/$E$48,"-")</f>
        <v>0</v>
      </c>
      <c r="DI55" s="266"/>
      <c r="DJ55" s="266" t="n">
        <f aca="false">IF($E$48&gt;0,DJ53/$E$48,"-")</f>
        <v>0</v>
      </c>
      <c r="DK55" s="266"/>
      <c r="DL55" s="266" t="n">
        <f aca="false">IF($E$48&gt;0,DL53/$E$48,"-")</f>
        <v>0</v>
      </c>
      <c r="DM55" s="266"/>
      <c r="DN55" s="266" t="n">
        <f aca="false">IF($E$48&gt;0,DN53/$E$48,"-")</f>
        <v>0</v>
      </c>
      <c r="DO55" s="266"/>
      <c r="DP55" s="266" t="n">
        <f aca="false">IF($E$48&gt;0,DP53/$E$48,"-")</f>
        <v>0</v>
      </c>
      <c r="DQ55" s="266"/>
      <c r="DR55" s="266" t="n">
        <f aca="false">IF($E$48&gt;0,DR53/$E$48,"-")</f>
        <v>0</v>
      </c>
      <c r="DS55" s="266"/>
      <c r="DT55" s="266" t="n">
        <f aca="false">IF($E$48&gt;0,DT53/$E$48,"-")</f>
        <v>0</v>
      </c>
      <c r="DU55" s="266"/>
      <c r="DV55" s="266" t="n">
        <f aca="false">IF($E$48&gt;0,DV53/$E$48,"-")</f>
        <v>0</v>
      </c>
      <c r="DW55" s="266"/>
      <c r="DX55" s="266" t="n">
        <f aca="false">IF($E$48&gt;0,DX53/$E$48,"-")</f>
        <v>0</v>
      </c>
      <c r="DY55" s="266"/>
      <c r="DZ55" s="266" t="n">
        <f aca="false">IF($E$48&gt;0,DZ53/$E$48,"-")</f>
        <v>0</v>
      </c>
      <c r="EA55" s="266"/>
      <c r="EB55" s="266" t="n">
        <f aca="false">IF($E$48&gt;0,EB53/$E$48,"-")</f>
        <v>0</v>
      </c>
      <c r="EC55" s="266"/>
      <c r="ED55" s="266" t="n">
        <f aca="false">IF($E$48&gt;0,ED53/$E$48,"-")</f>
        <v>0</v>
      </c>
      <c r="EE55" s="266"/>
      <c r="EF55" s="266" t="n">
        <f aca="false">IF($E$48&gt;0,EF53/$E$48,"-")</f>
        <v>0</v>
      </c>
      <c r="EG55" s="266"/>
      <c r="EH55" s="266" t="n">
        <f aca="false">IF($E$48&gt;0,EH53/$E$48,"-")</f>
        <v>0</v>
      </c>
      <c r="EI55" s="266"/>
      <c r="EJ55" s="266" t="n">
        <f aca="false">IF($E$48&gt;0,EJ53/$E$48,"-")</f>
        <v>0</v>
      </c>
      <c r="EK55" s="266"/>
      <c r="EL55" s="266" t="n">
        <f aca="false">IF($E$48&gt;0,EL53/$E$48,"-")</f>
        <v>0</v>
      </c>
      <c r="EM55" s="266"/>
      <c r="EN55" s="266" t="n">
        <f aca="false">IF($E$48&gt;0,EN53/$E$48,"-")</f>
        <v>0</v>
      </c>
      <c r="EO55" s="266"/>
      <c r="EP55" s="266" t="n">
        <f aca="false">IF($E$48&gt;0,EP53/$E$48,"-")</f>
        <v>0</v>
      </c>
      <c r="EQ55" s="266"/>
      <c r="ER55" s="266" t="n">
        <f aca="false">IF($E$48&gt;0,ER53/$E$48,"-")</f>
        <v>0</v>
      </c>
      <c r="ES55" s="266"/>
      <c r="ET55" s="266" t="n">
        <f aca="false">IF($E$48&gt;0,ET53/$E$48,"-")</f>
        <v>0</v>
      </c>
      <c r="EU55" s="266"/>
      <c r="EV55" s="266" t="n">
        <f aca="false">IF($E$48&gt;0,EV53/$E$48,"-")</f>
        <v>0</v>
      </c>
      <c r="EW55" s="266"/>
      <c r="EX55" s="267" t="n">
        <f aca="false">IF($E$48&gt;0,EX53/$E$48,"-")</f>
        <v>0</v>
      </c>
      <c r="EY55" s="267"/>
      <c r="EZ55" s="266" t="n">
        <f aca="false">IF($E$48&gt;0,EZ53/$E$48,"-")</f>
        <v>0</v>
      </c>
      <c r="FA55" s="266"/>
      <c r="FB55" s="266" t="n">
        <f aca="false">IF($E$48&gt;0,FB53/$E$48,"-")</f>
        <v>0</v>
      </c>
      <c r="FC55" s="266"/>
      <c r="FD55" s="266" t="n">
        <f aca="false">IF($E$48&gt;0,FD53/$E$48,"-")</f>
        <v>0</v>
      </c>
      <c r="FE55" s="266"/>
      <c r="FF55" s="266" t="n">
        <f aca="false">IF($E$48&gt;0,FF53/$E$48,"-")</f>
        <v>0</v>
      </c>
      <c r="FG55" s="266"/>
      <c r="FH55" s="266" t="n">
        <f aca="false">IF($E$48&gt;0,FH53/$E$48,"-")</f>
        <v>0</v>
      </c>
      <c r="FI55" s="266"/>
      <c r="FJ55" s="300" t="n">
        <f aca="false">IF($E$39&gt;0,FJ53/$E$39,"-")</f>
        <v>0</v>
      </c>
      <c r="FK55" s="300"/>
      <c r="FL55" s="300" t="n">
        <f aca="false">IF($E$39&gt;0,FL53/$E$39,"-")</f>
        <v>0</v>
      </c>
      <c r="FM55" s="300"/>
      <c r="FN55" s="300" t="n">
        <f aca="false">IF($E$39&gt;0,FN53/$E$39,"-")</f>
        <v>0</v>
      </c>
      <c r="FO55" s="300"/>
      <c r="FP55" s="300" t="n">
        <f aca="false">IF($E$39&gt;0,FP53/$E$39,"-")</f>
        <v>0</v>
      </c>
      <c r="FQ55" s="300"/>
      <c r="FR55" s="300" t="n">
        <f aca="false">IF($E$39&gt;0,FR53/$E$39,"-")</f>
        <v>0</v>
      </c>
      <c r="FS55" s="300"/>
      <c r="FT55" s="300" t="n">
        <f aca="false">IF($E$39&gt;0,FT53/$E$39,"-")</f>
        <v>0</v>
      </c>
      <c r="FU55" s="300"/>
      <c r="FV55" s="300" t="n">
        <f aca="false">IF($E$39&gt;0,FV53/$E$39,"-")</f>
        <v>0</v>
      </c>
      <c r="FW55" s="300"/>
      <c r="FX55" s="300" t="n">
        <f aca="false">IF($E$39&gt;0,FX53/$E$39,"-")</f>
        <v>0</v>
      </c>
      <c r="FY55" s="300"/>
      <c r="FZ55" s="300" t="n">
        <f aca="false">IF($E$39&gt;0,FZ53/$E$39,"-")</f>
        <v>0</v>
      </c>
      <c r="GA55" s="300"/>
      <c r="GB55" s="300" t="n">
        <f aca="false">IF($E$39&gt;0,GB53/$E$39,"-")</f>
        <v>0</v>
      </c>
      <c r="GC55" s="300"/>
      <c r="GD55" s="300" t="n">
        <f aca="false">IF($E$39&gt;0,GD53/$E$39,"-")</f>
        <v>0</v>
      </c>
      <c r="GE55" s="300"/>
      <c r="GF55" s="300" t="n">
        <f aca="false">IF($E$39&gt;0,GF53/$E$39,"-")</f>
        <v>0</v>
      </c>
      <c r="GG55" s="300"/>
      <c r="GH55" s="300" t="n">
        <f aca="false">IF($E$39&gt;0,GH53/$E$39,"-")</f>
        <v>0</v>
      </c>
      <c r="GI55" s="300"/>
      <c r="GJ55" s="300" t="n">
        <f aca="false">IF($E$39&gt;0,GJ53/$E$39,"-")</f>
        <v>0</v>
      </c>
      <c r="GK55" s="300"/>
      <c r="GL55" s="300" t="n">
        <f aca="false">IF($E$39&gt;0,GL53/$E$39,"-")</f>
        <v>0</v>
      </c>
      <c r="GM55" s="300"/>
      <c r="GN55" s="300" t="n">
        <f aca="false">IF($E$39&gt;0,GN53/$E$39,"-")</f>
        <v>0</v>
      </c>
      <c r="GO55" s="300"/>
      <c r="GP55" s="300" t="n">
        <f aca="false">IF($E$39&gt;0,GP53/$E$39,"-")</f>
        <v>0</v>
      </c>
      <c r="GQ55" s="300"/>
      <c r="GR55" s="300" t="n">
        <f aca="false">IF($E$39&gt;0,GR53/$E$39,"-")</f>
        <v>0</v>
      </c>
      <c r="GS55" s="300"/>
      <c r="GT55" s="300" t="n">
        <f aca="false">IF($E$39&gt;0,GT53/$E$39,"-")</f>
        <v>0</v>
      </c>
      <c r="GU55" s="300"/>
      <c r="GV55" s="300" t="n">
        <f aca="false">IF($E$39&gt;0,GV53/$E$39,"-")</f>
        <v>0</v>
      </c>
      <c r="GW55" s="300"/>
      <c r="GX55" s="300" t="n">
        <f aca="false">IF($E$39&gt;0,GX53/$E$39,"-")</f>
        <v>0</v>
      </c>
      <c r="GY55" s="300"/>
      <c r="GZ55" s="300" t="n">
        <f aca="false">IF($E$39&gt;0,GZ53/$E$39,"-")</f>
        <v>0</v>
      </c>
      <c r="HA55" s="300"/>
      <c r="HB55" s="300" t="n">
        <f aca="false">IF($E$39&gt;0,HB53/$E$39,"-")</f>
        <v>0</v>
      </c>
      <c r="HC55" s="300"/>
      <c r="HD55" s="300" t="n">
        <f aca="false">IF($E$39&gt;0,HD53/$E$39,"-")</f>
        <v>0</v>
      </c>
      <c r="HE55" s="300"/>
      <c r="HF55" s="300" t="n">
        <f aca="false">IF($E$39&gt;0,HF53/$E$39,"-")</f>
        <v>0</v>
      </c>
      <c r="HG55" s="300"/>
      <c r="HH55" s="300" t="n">
        <f aca="false">IF($E$39&gt;0,HH53/$E$39,"-")</f>
        <v>0</v>
      </c>
      <c r="HI55" s="300"/>
      <c r="HJ55" s="300" t="n">
        <f aca="false">IF($E$39&gt;0,HJ53/$E$39,"-")</f>
        <v>0</v>
      </c>
      <c r="HK55" s="300"/>
    </row>
    <row r="56" s="243" customFormat="true" ht="13.8" hidden="false" customHeight="false" outlineLevel="0" collapsed="false">
      <c r="A56" s="268"/>
      <c r="B56" s="269"/>
      <c r="C56" s="269"/>
      <c r="D56" s="270"/>
      <c r="E56" s="271"/>
      <c r="F56" s="272"/>
      <c r="G56" s="273"/>
      <c r="H56" s="269"/>
      <c r="I56" s="269"/>
      <c r="J56" s="269"/>
      <c r="K56" s="269"/>
      <c r="L56" s="274"/>
      <c r="M56" s="274"/>
      <c r="N56" s="274"/>
      <c r="O56" s="274"/>
      <c r="P56" s="274"/>
      <c r="Q56" s="274"/>
      <c r="R56" s="275"/>
      <c r="S56" s="275"/>
      <c r="T56" s="276"/>
      <c r="U56" s="276"/>
      <c r="V56" s="274"/>
      <c r="W56" s="274"/>
      <c r="X56" s="274"/>
      <c r="Y56" s="274"/>
      <c r="Z56" s="275"/>
      <c r="AA56" s="275"/>
      <c r="AB56" s="276"/>
      <c r="AC56" s="276"/>
      <c r="AD56" s="274"/>
      <c r="AE56" s="274"/>
      <c r="AF56" s="274"/>
      <c r="AG56" s="274"/>
      <c r="AH56" s="275"/>
      <c r="AI56" s="275"/>
      <c r="AJ56" s="276"/>
      <c r="AK56" s="276"/>
      <c r="AL56" s="274"/>
      <c r="AM56" s="274"/>
      <c r="AN56" s="274"/>
      <c r="AO56" s="274"/>
      <c r="AP56" s="275"/>
      <c r="AQ56" s="275"/>
      <c r="AR56" s="276"/>
      <c r="AS56" s="276"/>
      <c r="AT56" s="277"/>
      <c r="AU56" s="277"/>
      <c r="AV56" s="277"/>
      <c r="AW56" s="277"/>
      <c r="AX56" s="277"/>
      <c r="AY56" s="278"/>
      <c r="AZ56" s="279"/>
      <c r="BA56" s="277"/>
      <c r="BB56" s="277"/>
      <c r="BC56" s="277"/>
      <c r="BD56" s="277"/>
      <c r="BE56" s="277"/>
      <c r="BF56" s="277"/>
      <c r="BG56" s="278"/>
      <c r="BH56" s="279"/>
      <c r="BI56" s="277"/>
      <c r="BJ56" s="277"/>
      <c r="BK56" s="277"/>
      <c r="BL56" s="277"/>
      <c r="BM56" s="277"/>
      <c r="BN56" s="277"/>
      <c r="BO56" s="278"/>
      <c r="BP56" s="279"/>
      <c r="BQ56" s="277"/>
      <c r="BR56" s="277"/>
      <c r="BS56" s="277"/>
      <c r="BT56" s="277"/>
      <c r="BU56" s="277"/>
      <c r="BV56" s="277"/>
      <c r="BW56" s="278"/>
      <c r="BX56" s="279"/>
      <c r="BY56" s="277"/>
      <c r="BZ56" s="277"/>
      <c r="CA56" s="277"/>
      <c r="CB56" s="277"/>
      <c r="CC56" s="277"/>
      <c r="CD56" s="275"/>
      <c r="CE56" s="275"/>
      <c r="CF56" s="276"/>
      <c r="CG56" s="276"/>
      <c r="CH56" s="274"/>
      <c r="CI56" s="274"/>
      <c r="CJ56" s="274"/>
      <c r="CK56" s="274"/>
      <c r="CL56" s="275"/>
      <c r="CM56" s="275"/>
      <c r="CN56" s="276"/>
      <c r="CO56" s="276"/>
      <c r="CP56" s="280"/>
      <c r="CQ56" s="280"/>
      <c r="CR56" s="280"/>
      <c r="CS56" s="280"/>
      <c r="CT56" s="281"/>
      <c r="CU56" s="282"/>
      <c r="CV56" s="283"/>
      <c r="CW56" s="281"/>
      <c r="CX56" s="281"/>
      <c r="CY56" s="281"/>
      <c r="CZ56" s="281"/>
      <c r="DA56" s="281"/>
      <c r="DB56" s="281"/>
      <c r="DC56" s="282"/>
      <c r="DD56" s="283"/>
      <c r="DE56" s="281"/>
      <c r="DF56" s="281"/>
      <c r="DG56" s="281"/>
      <c r="DH56" s="281"/>
      <c r="DI56" s="281"/>
      <c r="DJ56" s="284"/>
      <c r="DK56" s="285"/>
      <c r="DL56" s="283"/>
      <c r="DM56" s="281"/>
      <c r="DN56" s="281"/>
      <c r="DO56" s="281"/>
      <c r="DP56" s="281"/>
      <c r="DQ56" s="281"/>
      <c r="DR56" s="281"/>
      <c r="DS56" s="282"/>
      <c r="DT56" s="283"/>
      <c r="DU56" s="281"/>
      <c r="DV56" s="281"/>
      <c r="DW56" s="281"/>
      <c r="DX56" s="281"/>
      <c r="DY56" s="281"/>
      <c r="DZ56" s="281"/>
      <c r="EA56" s="282"/>
      <c r="EB56" s="283"/>
      <c r="EC56" s="281"/>
      <c r="ED56" s="281"/>
      <c r="EE56" s="281"/>
      <c r="EF56" s="281"/>
      <c r="EG56" s="281"/>
      <c r="EH56" s="281"/>
      <c r="EI56" s="282"/>
      <c r="EJ56" s="283"/>
      <c r="EK56" s="281"/>
      <c r="EL56" s="281"/>
      <c r="EM56" s="281"/>
      <c r="EN56" s="281"/>
      <c r="EO56" s="281"/>
      <c r="EP56" s="281"/>
      <c r="EQ56" s="282"/>
      <c r="ER56" s="283"/>
      <c r="ES56" s="281"/>
      <c r="ET56" s="281"/>
      <c r="EU56" s="281"/>
      <c r="EV56" s="281"/>
      <c r="EW56" s="281"/>
      <c r="EX56" s="286"/>
      <c r="EY56" s="287"/>
      <c r="EZ56" s="283"/>
      <c r="FA56" s="281"/>
      <c r="FB56" s="281"/>
      <c r="FC56" s="281"/>
      <c r="FD56" s="281"/>
      <c r="FE56" s="281"/>
      <c r="FF56" s="281"/>
      <c r="FG56" s="282"/>
      <c r="FH56" s="283"/>
      <c r="FI56" s="281"/>
      <c r="FJ56" s="281"/>
      <c r="FK56" s="281"/>
      <c r="FL56" s="281"/>
      <c r="FM56" s="281"/>
      <c r="FN56" s="281"/>
      <c r="FO56" s="282"/>
      <c r="FP56" s="283"/>
      <c r="FQ56" s="281"/>
      <c r="FR56" s="281"/>
      <c r="FS56" s="281"/>
      <c r="FT56" s="281"/>
      <c r="FU56" s="281"/>
      <c r="FV56" s="281"/>
      <c r="FW56" s="282"/>
      <c r="FX56" s="283"/>
      <c r="FY56" s="281"/>
      <c r="FZ56" s="281"/>
      <c r="GA56" s="281"/>
      <c r="GB56" s="281"/>
      <c r="GC56" s="281"/>
      <c r="GD56" s="281"/>
      <c r="GE56" s="282"/>
      <c r="GF56" s="283"/>
      <c r="GG56" s="281"/>
      <c r="GH56" s="281"/>
      <c r="GI56" s="281"/>
      <c r="GJ56" s="281"/>
      <c r="GK56" s="281"/>
      <c r="GL56" s="281"/>
      <c r="GM56" s="282"/>
      <c r="GN56" s="283"/>
      <c r="GO56" s="281"/>
      <c r="GP56" s="281"/>
      <c r="GQ56" s="281"/>
      <c r="GR56" s="281"/>
      <c r="GS56" s="281"/>
      <c r="GT56" s="281"/>
      <c r="GU56" s="282"/>
      <c r="GV56" s="281"/>
      <c r="GW56" s="282"/>
      <c r="GX56" s="281"/>
      <c r="GY56" s="282"/>
      <c r="GZ56" s="281"/>
      <c r="HA56" s="282"/>
      <c r="HB56" s="281"/>
      <c r="HC56" s="282"/>
      <c r="HD56" s="281"/>
      <c r="HE56" s="282"/>
      <c r="HF56" s="281"/>
      <c r="HG56" s="282"/>
      <c r="HH56" s="281"/>
      <c r="HI56" s="282"/>
      <c r="HJ56" s="281"/>
      <c r="HK56" s="282"/>
    </row>
    <row r="57" s="291" customFormat="true" ht="12.75" hidden="false" customHeight="false" outlineLevel="0" collapsed="false">
      <c r="A57" s="304" t="s">
        <v>44</v>
      </c>
      <c r="B57" s="233" t="str">
        <f aca="false">VLOOKUP(A57,PLANEJAMENTO!$B$11:$C$96,2,FALSE())</f>
        <v>CONSTRUÇÃO DE CORPO DE ATERRO COM MATERIAL DE 3ª CATEGORIA ORIUNDO DE CORTE</v>
      </c>
      <c r="C57" s="232" t="str">
        <f aca="false">VLOOKUP(A57,PLANEJAMENTO!$B$11:$D$96,3,FALSE())</f>
        <v>M3</v>
      </c>
      <c r="D57" s="234" t="n">
        <f aca="false">VLOOKUP(A57,PLANEJAMENTO!$B$11:$E$96,4,FALSE())</f>
        <v>981153.5</v>
      </c>
      <c r="E57" s="234" t="n">
        <f aca="false">D57</f>
        <v>981153.5</v>
      </c>
      <c r="F57" s="235" t="n">
        <f aca="false">PRODUÇÕES!D24</f>
        <v>240</v>
      </c>
      <c r="G57" s="234" t="n">
        <f aca="false">F57*8</f>
        <v>1920</v>
      </c>
      <c r="H57" s="236"/>
      <c r="I57" s="237"/>
      <c r="J57" s="238"/>
      <c r="K57" s="239" t="s">
        <v>159</v>
      </c>
      <c r="L57" s="240"/>
      <c r="M57" s="240"/>
      <c r="N57" s="240"/>
      <c r="O57" s="240"/>
      <c r="P57" s="240"/>
      <c r="Q57" s="240"/>
      <c r="R57" s="240"/>
      <c r="S57" s="240"/>
      <c r="T57" s="240"/>
      <c r="U57" s="240"/>
      <c r="V57" s="240"/>
      <c r="W57" s="240"/>
      <c r="X57" s="240"/>
      <c r="Y57" s="240"/>
      <c r="Z57" s="240"/>
      <c r="AA57" s="240"/>
      <c r="AB57" s="240"/>
      <c r="AC57" s="240"/>
      <c r="AD57" s="240"/>
      <c r="AE57" s="240"/>
      <c r="AF57" s="240"/>
      <c r="AG57" s="240"/>
      <c r="AH57" s="240"/>
      <c r="AI57" s="240"/>
      <c r="AJ57" s="240"/>
      <c r="AK57" s="240"/>
      <c r="AL57" s="240"/>
      <c r="AM57" s="240"/>
      <c r="AN57" s="240"/>
      <c r="AO57" s="240"/>
      <c r="AP57" s="240"/>
      <c r="AQ57" s="240"/>
      <c r="AR57" s="240"/>
      <c r="AS57" s="240"/>
      <c r="AT57" s="312" t="n">
        <v>6</v>
      </c>
      <c r="AU57" s="312"/>
      <c r="AV57" s="312" t="n">
        <v>6</v>
      </c>
      <c r="AW57" s="312"/>
      <c r="AX57" s="312" t="n">
        <v>6</v>
      </c>
      <c r="AY57" s="312"/>
      <c r="AZ57" s="312" t="n">
        <v>6</v>
      </c>
      <c r="BA57" s="312"/>
      <c r="BB57" s="312" t="n">
        <v>3</v>
      </c>
      <c r="BC57" s="312"/>
      <c r="BD57" s="312" t="n">
        <v>6</v>
      </c>
      <c r="BE57" s="312"/>
      <c r="BF57" s="312" t="n">
        <v>6</v>
      </c>
      <c r="BG57" s="312"/>
      <c r="BH57" s="312" t="n">
        <v>6</v>
      </c>
      <c r="BI57" s="312"/>
      <c r="BJ57" s="312" t="n">
        <v>6</v>
      </c>
      <c r="BK57" s="312"/>
      <c r="BL57" s="312" t="n">
        <v>6</v>
      </c>
      <c r="BM57" s="312"/>
      <c r="BN57" s="312" t="n">
        <v>6</v>
      </c>
      <c r="BO57" s="312"/>
      <c r="BP57" s="312" t="n">
        <v>6</v>
      </c>
      <c r="BQ57" s="312"/>
      <c r="BR57" s="312" t="n">
        <v>6</v>
      </c>
      <c r="BS57" s="312"/>
      <c r="BT57" s="312" t="n">
        <v>6</v>
      </c>
      <c r="BU57" s="312"/>
      <c r="BV57" s="312" t="n">
        <v>6</v>
      </c>
      <c r="BW57" s="312"/>
      <c r="BX57" s="312" t="n">
        <v>6</v>
      </c>
      <c r="BY57" s="312"/>
      <c r="BZ57" s="312" t="n">
        <v>6</v>
      </c>
      <c r="CA57" s="312"/>
      <c r="CB57" s="312" t="n">
        <v>6</v>
      </c>
      <c r="CC57" s="312"/>
      <c r="CD57" s="312" t="n">
        <v>5</v>
      </c>
      <c r="CE57" s="312"/>
      <c r="CF57" s="312" t="n">
        <v>6</v>
      </c>
      <c r="CG57" s="312"/>
      <c r="CH57" s="312" t="n">
        <v>6</v>
      </c>
      <c r="CI57" s="312"/>
      <c r="CJ57" s="312" t="n">
        <v>6</v>
      </c>
      <c r="CK57" s="312"/>
      <c r="CL57" s="312" t="n">
        <v>6</v>
      </c>
      <c r="CM57" s="312"/>
      <c r="CN57" s="312" t="n">
        <v>5</v>
      </c>
      <c r="CO57" s="312"/>
      <c r="CP57" s="312" t="n">
        <v>6</v>
      </c>
      <c r="CQ57" s="312"/>
      <c r="CR57" s="312" t="n">
        <v>6</v>
      </c>
      <c r="CS57" s="312"/>
      <c r="CT57" s="312" t="n">
        <v>5</v>
      </c>
      <c r="CU57" s="312"/>
      <c r="CV57" s="312" t="n">
        <v>6</v>
      </c>
      <c r="CW57" s="312"/>
      <c r="CX57" s="312" t="n">
        <v>5</v>
      </c>
      <c r="CY57" s="312"/>
      <c r="CZ57" s="312" t="n">
        <v>6</v>
      </c>
      <c r="DA57" s="312"/>
      <c r="DB57" s="312" t="n">
        <v>6</v>
      </c>
      <c r="DC57" s="312"/>
      <c r="DD57" s="312" t="n">
        <v>6</v>
      </c>
      <c r="DE57" s="312"/>
      <c r="DF57" s="312" t="n">
        <v>6</v>
      </c>
      <c r="DG57" s="312"/>
      <c r="DH57" s="312" t="n">
        <v>2</v>
      </c>
      <c r="DI57" s="312"/>
      <c r="DJ57" s="313"/>
      <c r="DK57" s="313"/>
      <c r="DL57" s="313" t="n">
        <v>6</v>
      </c>
      <c r="DM57" s="313"/>
      <c r="DN57" s="313" t="n">
        <v>6</v>
      </c>
      <c r="DO57" s="313"/>
      <c r="DP57" s="313" t="n">
        <v>6</v>
      </c>
      <c r="DQ57" s="313"/>
      <c r="DR57" s="313" t="n">
        <v>6</v>
      </c>
      <c r="DS57" s="313"/>
      <c r="DT57" s="313" t="n">
        <v>6</v>
      </c>
      <c r="DU57" s="313"/>
      <c r="DV57" s="313" t="n">
        <v>4</v>
      </c>
      <c r="DW57" s="313"/>
      <c r="DX57" s="313" t="n">
        <v>6</v>
      </c>
      <c r="DY57" s="313"/>
      <c r="DZ57" s="313" t="n">
        <v>6</v>
      </c>
      <c r="EA57" s="313"/>
      <c r="EB57" s="313" t="n">
        <v>6</v>
      </c>
      <c r="EC57" s="313"/>
      <c r="ED57" s="313" t="n">
        <v>6</v>
      </c>
      <c r="EE57" s="313"/>
      <c r="EF57" s="313" t="n">
        <v>6</v>
      </c>
      <c r="EG57" s="313"/>
      <c r="EH57" s="313" t="n">
        <v>4</v>
      </c>
      <c r="EI57" s="313"/>
      <c r="EJ57" s="313" t="n">
        <v>6</v>
      </c>
      <c r="EK57" s="313"/>
      <c r="EL57" s="313" t="n">
        <v>6</v>
      </c>
      <c r="EM57" s="313"/>
      <c r="EN57" s="313" t="n">
        <v>6</v>
      </c>
      <c r="EO57" s="313"/>
      <c r="EP57" s="313" t="n">
        <v>5</v>
      </c>
      <c r="EQ57" s="313"/>
      <c r="ER57" s="240"/>
      <c r="ES57" s="240"/>
      <c r="ET57" s="240"/>
      <c r="EU57" s="240"/>
      <c r="EV57" s="240"/>
      <c r="EW57" s="240"/>
      <c r="EX57" s="242"/>
      <c r="EY57" s="242"/>
      <c r="EZ57" s="240"/>
      <c r="FA57" s="240"/>
      <c r="FB57" s="240"/>
      <c r="FC57" s="240"/>
      <c r="FD57" s="240"/>
      <c r="FE57" s="240"/>
      <c r="FF57" s="240"/>
      <c r="FG57" s="240"/>
      <c r="FH57" s="240"/>
      <c r="FI57" s="240"/>
      <c r="FJ57" s="240"/>
      <c r="FK57" s="240"/>
      <c r="FL57" s="240"/>
      <c r="FM57" s="240"/>
      <c r="FN57" s="240"/>
      <c r="FO57" s="240"/>
      <c r="FP57" s="240"/>
      <c r="FQ57" s="240"/>
      <c r="FR57" s="240"/>
      <c r="FS57" s="240"/>
      <c r="FT57" s="240"/>
      <c r="FU57" s="240"/>
      <c r="FV57" s="240"/>
      <c r="FW57" s="240"/>
      <c r="FX57" s="240"/>
      <c r="FY57" s="240"/>
      <c r="FZ57" s="240"/>
      <c r="GA57" s="240"/>
      <c r="GB57" s="240"/>
      <c r="GC57" s="240"/>
      <c r="GD57" s="240"/>
      <c r="GE57" s="240"/>
      <c r="GF57" s="240"/>
      <c r="GG57" s="240"/>
      <c r="GH57" s="240"/>
      <c r="GI57" s="240"/>
      <c r="GJ57" s="240"/>
      <c r="GK57" s="240"/>
      <c r="GL57" s="240"/>
      <c r="GM57" s="240"/>
      <c r="GN57" s="240"/>
      <c r="GO57" s="240"/>
      <c r="GP57" s="240"/>
      <c r="GQ57" s="240"/>
      <c r="GR57" s="240"/>
      <c r="GS57" s="240"/>
      <c r="GT57" s="240"/>
      <c r="GU57" s="240"/>
      <c r="GV57" s="240"/>
      <c r="GW57" s="240"/>
      <c r="GX57" s="240"/>
      <c r="GY57" s="240"/>
      <c r="GZ57" s="240"/>
      <c r="HA57" s="240"/>
      <c r="HB57" s="240"/>
      <c r="HC57" s="240"/>
      <c r="HD57" s="240"/>
      <c r="HE57" s="240"/>
      <c r="HF57" s="240"/>
      <c r="HG57" s="240"/>
      <c r="HH57" s="240"/>
      <c r="HI57" s="240"/>
      <c r="HJ57" s="240"/>
      <c r="HK57" s="240"/>
    </row>
    <row r="58" customFormat="false" ht="12.75" hidden="false" customHeight="false" outlineLevel="0" collapsed="false">
      <c r="A58" s="304"/>
      <c r="B58" s="233"/>
      <c r="C58" s="232"/>
      <c r="D58" s="234"/>
      <c r="E58" s="234"/>
      <c r="F58" s="235"/>
      <c r="G58" s="234"/>
      <c r="H58" s="234"/>
      <c r="I58" s="237"/>
      <c r="J58" s="238"/>
      <c r="K58" s="244" t="s">
        <v>160</v>
      </c>
      <c r="L58" s="245"/>
      <c r="M58" s="245"/>
      <c r="N58" s="245"/>
      <c r="O58" s="245"/>
      <c r="P58" s="245"/>
      <c r="Q58" s="245"/>
      <c r="R58" s="245"/>
      <c r="S58" s="245"/>
      <c r="T58" s="245"/>
      <c r="U58" s="245"/>
      <c r="V58" s="245"/>
      <c r="W58" s="245"/>
      <c r="X58" s="245"/>
      <c r="Y58" s="245"/>
      <c r="Z58" s="245"/>
      <c r="AA58" s="245"/>
      <c r="AB58" s="245"/>
      <c r="AC58" s="245"/>
      <c r="AD58" s="245"/>
      <c r="AE58" s="245"/>
      <c r="AF58" s="245"/>
      <c r="AG58" s="245"/>
      <c r="AH58" s="245"/>
      <c r="AI58" s="245"/>
      <c r="AJ58" s="245"/>
      <c r="AK58" s="245"/>
      <c r="AL58" s="245"/>
      <c r="AM58" s="245"/>
      <c r="AN58" s="245"/>
      <c r="AO58" s="245"/>
      <c r="AP58" s="245"/>
      <c r="AQ58" s="245"/>
      <c r="AR58" s="245"/>
      <c r="AS58" s="245"/>
      <c r="AT58" s="245" t="n">
        <v>1</v>
      </c>
      <c r="AU58" s="245"/>
      <c r="AV58" s="245" t="n">
        <v>1</v>
      </c>
      <c r="AW58" s="245"/>
      <c r="AX58" s="245" t="n">
        <v>1</v>
      </c>
      <c r="AY58" s="245"/>
      <c r="AZ58" s="245" t="n">
        <v>1</v>
      </c>
      <c r="BA58" s="245"/>
      <c r="BB58" s="245" t="n">
        <v>2</v>
      </c>
      <c r="BC58" s="245"/>
      <c r="BD58" s="245" t="n">
        <v>2</v>
      </c>
      <c r="BE58" s="245"/>
      <c r="BF58" s="245" t="n">
        <v>2</v>
      </c>
      <c r="BG58" s="245"/>
      <c r="BH58" s="245" t="n">
        <v>2</v>
      </c>
      <c r="BI58" s="245"/>
      <c r="BJ58" s="245" t="n">
        <v>2</v>
      </c>
      <c r="BK58" s="245"/>
      <c r="BL58" s="245" t="n">
        <v>2</v>
      </c>
      <c r="BM58" s="245"/>
      <c r="BN58" s="245" t="n">
        <v>2</v>
      </c>
      <c r="BO58" s="245"/>
      <c r="BP58" s="245" t="n">
        <v>2</v>
      </c>
      <c r="BQ58" s="245"/>
      <c r="BR58" s="245" t="n">
        <v>2</v>
      </c>
      <c r="BS58" s="245"/>
      <c r="BT58" s="245" t="n">
        <v>2</v>
      </c>
      <c r="BU58" s="245"/>
      <c r="BV58" s="245" t="n">
        <v>2</v>
      </c>
      <c r="BW58" s="245"/>
      <c r="BX58" s="245" t="n">
        <v>2</v>
      </c>
      <c r="BY58" s="245"/>
      <c r="BZ58" s="245" t="n">
        <v>2</v>
      </c>
      <c r="CA58" s="245"/>
      <c r="CB58" s="245" t="n">
        <v>2</v>
      </c>
      <c r="CC58" s="245"/>
      <c r="CD58" s="245" t="n">
        <v>2</v>
      </c>
      <c r="CE58" s="245"/>
      <c r="CF58" s="245" t="n">
        <v>2</v>
      </c>
      <c r="CG58" s="245"/>
      <c r="CH58" s="245" t="n">
        <v>2</v>
      </c>
      <c r="CI58" s="245"/>
      <c r="CJ58" s="245" t="n">
        <v>2</v>
      </c>
      <c r="CK58" s="245"/>
      <c r="CL58" s="245" t="n">
        <v>2</v>
      </c>
      <c r="CM58" s="245"/>
      <c r="CN58" s="245" t="n">
        <v>2</v>
      </c>
      <c r="CO58" s="245"/>
      <c r="CP58" s="245" t="n">
        <v>2</v>
      </c>
      <c r="CQ58" s="245"/>
      <c r="CR58" s="245" t="n">
        <v>2</v>
      </c>
      <c r="CS58" s="245"/>
      <c r="CT58" s="245" t="n">
        <v>2</v>
      </c>
      <c r="CU58" s="245"/>
      <c r="CV58" s="245" t="n">
        <v>2</v>
      </c>
      <c r="CW58" s="245"/>
      <c r="CX58" s="245" t="n">
        <v>2</v>
      </c>
      <c r="CY58" s="245"/>
      <c r="CZ58" s="245" t="n">
        <v>2</v>
      </c>
      <c r="DA58" s="245"/>
      <c r="DB58" s="245" t="n">
        <v>2</v>
      </c>
      <c r="DC58" s="245"/>
      <c r="DD58" s="245" t="n">
        <v>2</v>
      </c>
      <c r="DE58" s="245"/>
      <c r="DF58" s="245" t="n">
        <v>2</v>
      </c>
      <c r="DG58" s="245"/>
      <c r="DH58" s="245" t="n">
        <v>2</v>
      </c>
      <c r="DI58" s="245"/>
      <c r="DJ58" s="310"/>
      <c r="DK58" s="310"/>
      <c r="DL58" s="245" t="n">
        <v>2</v>
      </c>
      <c r="DM58" s="245"/>
      <c r="DN58" s="245" t="n">
        <v>2</v>
      </c>
      <c r="DO58" s="245"/>
      <c r="DP58" s="245" t="n">
        <v>2</v>
      </c>
      <c r="DQ58" s="245"/>
      <c r="DR58" s="245" t="n">
        <v>2</v>
      </c>
      <c r="DS58" s="245"/>
      <c r="DT58" s="245" t="n">
        <v>2</v>
      </c>
      <c r="DU58" s="245"/>
      <c r="DV58" s="245" t="n">
        <v>2</v>
      </c>
      <c r="DW58" s="245"/>
      <c r="DX58" s="245" t="n">
        <v>2</v>
      </c>
      <c r="DY58" s="245"/>
      <c r="DZ58" s="245" t="n">
        <v>2</v>
      </c>
      <c r="EA58" s="245"/>
      <c r="EB58" s="245" t="n">
        <v>2</v>
      </c>
      <c r="EC58" s="245"/>
      <c r="ED58" s="245" t="n">
        <v>2</v>
      </c>
      <c r="EE58" s="245"/>
      <c r="EF58" s="245" t="n">
        <v>2</v>
      </c>
      <c r="EG58" s="245"/>
      <c r="EH58" s="245" t="n">
        <v>2</v>
      </c>
      <c r="EI58" s="245"/>
      <c r="EJ58" s="245" t="n">
        <v>2</v>
      </c>
      <c r="EK58" s="245"/>
      <c r="EL58" s="245" t="n">
        <v>2</v>
      </c>
      <c r="EM58" s="245"/>
      <c r="EN58" s="245" t="n">
        <v>2</v>
      </c>
      <c r="EO58" s="245"/>
      <c r="EP58" s="245" t="n">
        <v>2</v>
      </c>
      <c r="EQ58" s="245"/>
      <c r="ER58" s="245"/>
      <c r="ES58" s="245"/>
      <c r="ET58" s="245"/>
      <c r="EU58" s="245"/>
      <c r="EV58" s="245"/>
      <c r="EW58" s="245"/>
      <c r="EX58" s="246"/>
      <c r="EY58" s="246"/>
      <c r="EZ58" s="245"/>
      <c r="FA58" s="245"/>
      <c r="FB58" s="245"/>
      <c r="FC58" s="245"/>
      <c r="FD58" s="245"/>
      <c r="FE58" s="245"/>
      <c r="FF58" s="245"/>
      <c r="FG58" s="245"/>
      <c r="FH58" s="245"/>
      <c r="FI58" s="245"/>
      <c r="FJ58" s="245"/>
      <c r="FK58" s="245"/>
      <c r="FL58" s="245"/>
      <c r="FM58" s="245"/>
      <c r="FN58" s="245"/>
      <c r="FO58" s="245"/>
      <c r="FP58" s="245"/>
      <c r="FQ58" s="245"/>
      <c r="FR58" s="245"/>
      <c r="FS58" s="245"/>
      <c r="FT58" s="245"/>
      <c r="FU58" s="245"/>
      <c r="FV58" s="245"/>
      <c r="FW58" s="245"/>
      <c r="FX58" s="245"/>
      <c r="FY58" s="245"/>
      <c r="FZ58" s="245"/>
      <c r="GA58" s="245"/>
      <c r="GB58" s="245"/>
      <c r="GC58" s="245"/>
      <c r="GD58" s="245"/>
      <c r="GE58" s="245"/>
      <c r="GF58" s="245"/>
      <c r="GG58" s="245"/>
      <c r="GH58" s="245"/>
      <c r="GI58" s="245"/>
      <c r="GJ58" s="245"/>
      <c r="GK58" s="245"/>
      <c r="GL58" s="245"/>
      <c r="GM58" s="245"/>
      <c r="GN58" s="245"/>
      <c r="GO58" s="245"/>
      <c r="GP58" s="245"/>
      <c r="GQ58" s="245"/>
      <c r="GR58" s="245"/>
      <c r="GS58" s="245"/>
      <c r="GT58" s="245"/>
      <c r="GU58" s="245"/>
      <c r="GV58" s="245"/>
      <c r="GW58" s="245"/>
      <c r="GX58" s="245"/>
      <c r="GY58" s="245"/>
      <c r="GZ58" s="245"/>
      <c r="HA58" s="245"/>
      <c r="HB58" s="245"/>
      <c r="HC58" s="245"/>
      <c r="HD58" s="245"/>
      <c r="HE58" s="245"/>
      <c r="HF58" s="245"/>
      <c r="HG58" s="245"/>
      <c r="HH58" s="245"/>
      <c r="HI58" s="245"/>
      <c r="HJ58" s="245"/>
      <c r="HK58" s="245"/>
    </row>
    <row r="59" customFormat="false" ht="12.75" hidden="false" customHeight="false" outlineLevel="0" collapsed="false">
      <c r="A59" s="304"/>
      <c r="B59" s="233"/>
      <c r="C59" s="232"/>
      <c r="D59" s="234"/>
      <c r="E59" s="234"/>
      <c r="F59" s="235"/>
      <c r="G59" s="234"/>
      <c r="H59" s="234"/>
      <c r="I59" s="237"/>
      <c r="J59" s="238"/>
      <c r="K59" s="247" t="s">
        <v>161</v>
      </c>
      <c r="L59" s="248" t="n">
        <f aca="false">(L57*L58*$G$39)*$L$8</f>
        <v>0</v>
      </c>
      <c r="M59" s="248"/>
      <c r="N59" s="248" t="n">
        <f aca="false">(N57*N58*$G$39)*$L$8</f>
        <v>0</v>
      </c>
      <c r="O59" s="248"/>
      <c r="P59" s="248" t="n">
        <f aca="false">(P57*P58*$G$39)*$L$8</f>
        <v>0</v>
      </c>
      <c r="Q59" s="248"/>
      <c r="R59" s="248" t="n">
        <f aca="false">(R57*R58*$G$39)*$L$8</f>
        <v>0</v>
      </c>
      <c r="S59" s="248"/>
      <c r="T59" s="248" t="n">
        <f aca="false">(T57*T58*$G$39)*$T$8</f>
        <v>0</v>
      </c>
      <c r="U59" s="248"/>
      <c r="V59" s="248" t="n">
        <f aca="false">(V57*V58*$G$39)*$T$8</f>
        <v>0</v>
      </c>
      <c r="W59" s="248"/>
      <c r="X59" s="248" t="n">
        <f aca="false">(X57*X58*$G$39)*$T$8</f>
        <v>0</v>
      </c>
      <c r="Y59" s="248"/>
      <c r="Z59" s="248" t="n">
        <f aca="false">(Z57*Z58*$G$39)*$T$8</f>
        <v>0</v>
      </c>
      <c r="AA59" s="248"/>
      <c r="AB59" s="248" t="n">
        <f aca="false">(AB57*AB58*$G$39)*$AB$8</f>
        <v>0</v>
      </c>
      <c r="AC59" s="248"/>
      <c r="AD59" s="248" t="n">
        <f aca="false">(AD57*AD58*$G$39)*$AB$8</f>
        <v>0</v>
      </c>
      <c r="AE59" s="248"/>
      <c r="AF59" s="248" t="n">
        <f aca="false">(AF57*AF58*$G$39)*$AB$8</f>
        <v>0</v>
      </c>
      <c r="AG59" s="248"/>
      <c r="AH59" s="248" t="n">
        <f aca="false">(AH57*AH58*$G$39)*$AB$8</f>
        <v>0</v>
      </c>
      <c r="AI59" s="248"/>
      <c r="AJ59" s="248" t="n">
        <f aca="false">(AJ57*AJ58*$G$57)*$AJ$8</f>
        <v>0</v>
      </c>
      <c r="AK59" s="248"/>
      <c r="AL59" s="248" t="n">
        <f aca="false">(AL57*AL58*$G$57)*$AJ$8</f>
        <v>0</v>
      </c>
      <c r="AM59" s="248"/>
      <c r="AN59" s="248" t="n">
        <f aca="false">(AN57*AN58*$G$57)*$AJ$8</f>
        <v>0</v>
      </c>
      <c r="AO59" s="248"/>
      <c r="AP59" s="248" t="n">
        <f aca="false">(AP57*AP58*$G$57)*$AJ$8</f>
        <v>0</v>
      </c>
      <c r="AQ59" s="248"/>
      <c r="AR59" s="248" t="n">
        <f aca="false">(AR57*AR58*$G$57)*$AT$8</f>
        <v>0</v>
      </c>
      <c r="AS59" s="248"/>
      <c r="AT59" s="248" t="n">
        <f aca="false">(AT57*AT58*$G$57)*$AT$8</f>
        <v>10739.6129032258</v>
      </c>
      <c r="AU59" s="248"/>
      <c r="AV59" s="248" t="n">
        <f aca="false">(AV57*AV58*$G$57)*$AT$8</f>
        <v>10739.6129032258</v>
      </c>
      <c r="AW59" s="248"/>
      <c r="AX59" s="248" t="n">
        <f aca="false">(AX57*AX58*$G$57)*$AT$8</f>
        <v>10739.6129032258</v>
      </c>
      <c r="AY59" s="248"/>
      <c r="AZ59" s="248" t="n">
        <f aca="false">(AZ57*AZ58*$G$57)*$AT$8</f>
        <v>10739.6129032258</v>
      </c>
      <c r="BA59" s="248"/>
      <c r="BB59" s="248" t="n">
        <f aca="false">(BB57*BB58*$G$57)*$BB$8</f>
        <v>11212.8</v>
      </c>
      <c r="BC59" s="248"/>
      <c r="BD59" s="248" t="n">
        <f aca="false">(BD57*BD58*$G$57)*$BB$8</f>
        <v>22425.6</v>
      </c>
      <c r="BE59" s="248"/>
      <c r="BF59" s="248" t="n">
        <f aca="false">(BF57*BF58*$G$57)*$BB$8</f>
        <v>22425.6</v>
      </c>
      <c r="BG59" s="248"/>
      <c r="BH59" s="248" t="n">
        <f aca="false">(BH57*BH58*$G$57)*$BB$8</f>
        <v>22425.6</v>
      </c>
      <c r="BI59" s="248"/>
      <c r="BJ59" s="248" t="n">
        <f aca="false">(BJ57*BJ58*$G$57)*$BJ$8</f>
        <v>22742.7096774194</v>
      </c>
      <c r="BK59" s="248"/>
      <c r="BL59" s="248" t="n">
        <f aca="false">(BL57*BL58*$G$57)*$BJ$8</f>
        <v>22742.7096774194</v>
      </c>
      <c r="BM59" s="248"/>
      <c r="BN59" s="248" t="n">
        <f aca="false">(BN57*BN58*$G$57)*$BJ$8</f>
        <v>22742.7096774194</v>
      </c>
      <c r="BO59" s="248"/>
      <c r="BP59" s="248" t="n">
        <f aca="false">(BP57*BP58*$G$57)*$BJ$8</f>
        <v>22742.7096774194</v>
      </c>
      <c r="BQ59" s="248"/>
      <c r="BR59" s="248" t="n">
        <f aca="false">(BR57*BR58*$G$57)*$BJ$8</f>
        <v>22742.7096774194</v>
      </c>
      <c r="BS59" s="248"/>
      <c r="BT59" s="248" t="n">
        <f aca="false">(BT57*BT58*$G$57)*$BT$8</f>
        <v>22965.6774193548</v>
      </c>
      <c r="BU59" s="248"/>
      <c r="BV59" s="248" t="n">
        <f aca="false">(BV57*BV58*$G$57)*$BT$8</f>
        <v>22965.6774193548</v>
      </c>
      <c r="BW59" s="248"/>
      <c r="BX59" s="248" t="n">
        <f aca="false">(BX57*BX58*$G$57)*$BT$8</f>
        <v>22965.6774193548</v>
      </c>
      <c r="BY59" s="248"/>
      <c r="BZ59" s="248" t="n">
        <f aca="false">(BZ57*BZ58*$G$57)*$BT$8</f>
        <v>22965.6774193548</v>
      </c>
      <c r="CA59" s="248"/>
      <c r="CB59" s="248" t="n">
        <f aca="false">(CB57*CB58*$G$57)*$CB$8</f>
        <v>23040</v>
      </c>
      <c r="CC59" s="248"/>
      <c r="CD59" s="248" t="n">
        <f aca="false">(CD57*CD58*$G$57)*$CB$8</f>
        <v>19200</v>
      </c>
      <c r="CE59" s="248"/>
      <c r="CF59" s="248" t="n">
        <f aca="false">(CF57*CF58*$G$57)*$CB$8</f>
        <v>23040</v>
      </c>
      <c r="CG59" s="248"/>
      <c r="CH59" s="248" t="n">
        <f aca="false">(CH57*CH58*$G$57)*$CB$8</f>
        <v>23040</v>
      </c>
      <c r="CI59" s="248"/>
      <c r="CJ59" s="248" t="n">
        <f aca="false">(CJ57*CJ58*$G$57)*$CJ$8</f>
        <v>23040</v>
      </c>
      <c r="CK59" s="248"/>
      <c r="CL59" s="248" t="n">
        <f aca="false">(CL57*CL58*$G$57)*$CJ$8</f>
        <v>23040</v>
      </c>
      <c r="CM59" s="248"/>
      <c r="CN59" s="248" t="n">
        <f aca="false">(CN57*CN58*$G$57)*$CJ$8</f>
        <v>19200</v>
      </c>
      <c r="CO59" s="248"/>
      <c r="CP59" s="248" t="n">
        <f aca="false">(CP57*CP58*$G$57)*$CJ$8</f>
        <v>23040</v>
      </c>
      <c r="CQ59" s="248"/>
      <c r="CR59" s="248" t="n">
        <f aca="false">(CR57*CR58*$G$57)*$CJ$8</f>
        <v>23040</v>
      </c>
      <c r="CS59" s="248"/>
      <c r="CT59" s="248" t="n">
        <f aca="false">(CT57*CT58*$G$57)*$CT$8</f>
        <v>19136</v>
      </c>
      <c r="CU59" s="248"/>
      <c r="CV59" s="248" t="n">
        <f aca="false">(CV57*CV58*$G$57)*$CT$8</f>
        <v>22963.2</v>
      </c>
      <c r="CW59" s="248"/>
      <c r="CX59" s="248" t="n">
        <f aca="false">(CX57*CX58*$G$57)*$CT$8</f>
        <v>19136</v>
      </c>
      <c r="CY59" s="248"/>
      <c r="CZ59" s="248" t="n">
        <f aca="false">(CZ57*CZ58*$G$57)*$CT$8</f>
        <v>22963.2</v>
      </c>
      <c r="DA59" s="248"/>
      <c r="DB59" s="248" t="n">
        <f aca="false">(DB57*DB58*$G$57)*$DB$8</f>
        <v>22742.7096774194</v>
      </c>
      <c r="DC59" s="248"/>
      <c r="DD59" s="248" t="n">
        <f aca="false">(DD57*DD58*$G$57)*$DB$8</f>
        <v>22742.7096774194</v>
      </c>
      <c r="DE59" s="248"/>
      <c r="DF59" s="248" t="n">
        <f aca="false">(DF57*DF58*$G$57)*$DB$8</f>
        <v>22742.7096774194</v>
      </c>
      <c r="DG59" s="248"/>
      <c r="DH59" s="248" t="n">
        <f aca="false">(DH57*DH58*$G$57)*$DB$8</f>
        <v>7580.90322580645</v>
      </c>
      <c r="DI59" s="248"/>
      <c r="DJ59" s="248" t="n">
        <f aca="false">(DJ57*DJ58*$G$57)*$DB$8</f>
        <v>0</v>
      </c>
      <c r="DK59" s="248"/>
      <c r="DL59" s="248" t="n">
        <f aca="false">(DL57*DL58*$G$57)*$DL$8</f>
        <v>21330.5806451613</v>
      </c>
      <c r="DM59" s="248"/>
      <c r="DN59" s="248" t="n">
        <f aca="false">(DN57*DN58*$G$57)*$DL$8</f>
        <v>21330.5806451613</v>
      </c>
      <c r="DO59" s="248"/>
      <c r="DP59" s="248" t="n">
        <f aca="false">(DP57*DP58*$G$57)*$DL$8</f>
        <v>21330.5806451613</v>
      </c>
      <c r="DQ59" s="248"/>
      <c r="DR59" s="248" t="n">
        <f aca="false">(DR57*DR58*$G$57)*$DL$8</f>
        <v>21330.5806451613</v>
      </c>
      <c r="DS59" s="248"/>
      <c r="DT59" s="248" t="n">
        <f aca="false">(DT57*DT58*$G$57)*$DT$8</f>
        <v>19830.8571428571</v>
      </c>
      <c r="DU59" s="248"/>
      <c r="DV59" s="248" t="n">
        <f aca="false">(DV57*DV58*$G$57)*$DT$8</f>
        <v>13220.5714285714</v>
      </c>
      <c r="DW59" s="248"/>
      <c r="DX59" s="248" t="n">
        <f aca="false">(DX57*DX58*$G$57)*$DT$8</f>
        <v>19830.8571428571</v>
      </c>
      <c r="DY59" s="248"/>
      <c r="DZ59" s="248" t="n">
        <f aca="false">(DZ57*DZ58*$G$57)*$DT$8</f>
        <v>19830.8571428571</v>
      </c>
      <c r="EA59" s="248"/>
      <c r="EB59" s="248" t="n">
        <f aca="false">(EB57*EB58*$G$57)*$EB$8</f>
        <v>18432</v>
      </c>
      <c r="EC59" s="248"/>
      <c r="ED59" s="248" t="n">
        <f aca="false">(ED57*ED58*$G$57)*$EB$8</f>
        <v>18432</v>
      </c>
      <c r="EE59" s="248"/>
      <c r="EF59" s="248" t="n">
        <f aca="false">(EF57*EF58*$G$57)*$EB$8</f>
        <v>18432</v>
      </c>
      <c r="EG59" s="248"/>
      <c r="EH59" s="248" t="n">
        <f aca="false">(EH57*EH58*$G$57)*$EB$8</f>
        <v>12288</v>
      </c>
      <c r="EI59" s="248"/>
      <c r="EJ59" s="248" t="n">
        <f aca="false">(EJ57*EJ58*$G$57)*$EJ$8</f>
        <v>18432</v>
      </c>
      <c r="EK59" s="248"/>
      <c r="EL59" s="248" t="n">
        <f aca="false">(EL57*EL58*$G$57)*$EJ$8</f>
        <v>18432</v>
      </c>
      <c r="EM59" s="248"/>
      <c r="EN59" s="248" t="n">
        <f aca="false">(EN57*EN58*$G$57)*$EJ$8</f>
        <v>18432</v>
      </c>
      <c r="EO59" s="248"/>
      <c r="EP59" s="248" t="n">
        <f aca="false">(EP57*EP58*$G$57)*$EJ$8</f>
        <v>15360</v>
      </c>
      <c r="EQ59" s="248"/>
      <c r="ER59" s="248" t="n">
        <f aca="false">(ER57*ER58*$G$57)*$ET$8</f>
        <v>0</v>
      </c>
      <c r="ES59" s="248"/>
      <c r="ET59" s="248" t="n">
        <f aca="false">(ET57*ET58*$G$57)*$ET$8</f>
        <v>0</v>
      </c>
      <c r="EU59" s="248"/>
      <c r="EV59" s="248" t="n">
        <f aca="false">(EV57*EV58*$G$57)*$ET$8</f>
        <v>0</v>
      </c>
      <c r="EW59" s="248"/>
      <c r="EX59" s="249" t="n">
        <f aca="false">(EX57*EX58*$G$57)*$ET$8</f>
        <v>0</v>
      </c>
      <c r="EY59" s="249"/>
      <c r="EZ59" s="248" t="n">
        <f aca="false">(EZ57*EZ58*$G$57)*$ET$8</f>
        <v>0</v>
      </c>
      <c r="FA59" s="248"/>
      <c r="FB59" s="248" t="n">
        <f aca="false">(FB57*FB58*$G$39)*$FB$8</f>
        <v>0</v>
      </c>
      <c r="FC59" s="248"/>
      <c r="FD59" s="248" t="n">
        <f aca="false">(FD57*FD58*$G$39)*$FB$8</f>
        <v>0</v>
      </c>
      <c r="FE59" s="248"/>
      <c r="FF59" s="248" t="n">
        <f aca="false">(FF57*FF58*$G$39)*$FB$8</f>
        <v>0</v>
      </c>
      <c r="FG59" s="248"/>
      <c r="FH59" s="248" t="n">
        <f aca="false">(FH57*FH58*$G$39)*$FB$8</f>
        <v>0</v>
      </c>
      <c r="FI59" s="248"/>
      <c r="FJ59" s="248" t="n">
        <f aca="false">(FJ57*FJ58*$G$39)*$FB$8</f>
        <v>0</v>
      </c>
      <c r="FK59" s="248"/>
      <c r="FL59" s="248" t="n">
        <f aca="false">(FL57*FL58*$G$39)*$FL$8</f>
        <v>0</v>
      </c>
      <c r="FM59" s="248"/>
      <c r="FN59" s="248" t="n">
        <f aca="false">(FN57*FN58*$G$39)*$FL$8</f>
        <v>0</v>
      </c>
      <c r="FO59" s="248"/>
      <c r="FP59" s="248" t="n">
        <f aca="false">(FP57*FP58*$G$39)*$FL$8</f>
        <v>0</v>
      </c>
      <c r="FQ59" s="248"/>
      <c r="FR59" s="248" t="n">
        <f aca="false">(FR57*FR58*$G$39)*$FL$8</f>
        <v>0</v>
      </c>
      <c r="FS59" s="248"/>
      <c r="FT59" s="248" t="n">
        <f aca="false">(FT57*FT58*$G$39)*$FT$8</f>
        <v>0</v>
      </c>
      <c r="FU59" s="248"/>
      <c r="FV59" s="248" t="n">
        <f aca="false">(FV57*FV58*$G$39)*$FT$8</f>
        <v>0</v>
      </c>
      <c r="FW59" s="248"/>
      <c r="FX59" s="248" t="n">
        <f aca="false">(FX57*FX58*$G$39)*$FT$8</f>
        <v>0</v>
      </c>
      <c r="FY59" s="248"/>
      <c r="FZ59" s="248" t="n">
        <f aca="false">(FZ57*FZ58*$G$39)*$GL$8</f>
        <v>0</v>
      </c>
      <c r="GA59" s="248"/>
      <c r="GB59" s="248" t="n">
        <f aca="false">(GB57*GB58*$G$39)*$GL$8</f>
        <v>0</v>
      </c>
      <c r="GC59" s="248"/>
      <c r="GD59" s="248" t="n">
        <f aca="false">(GD57*GD58*$G$39)*$GL$8</f>
        <v>0</v>
      </c>
      <c r="GE59" s="248"/>
      <c r="GF59" s="248" t="n">
        <f aca="false">(GF57*GF58*$G$39)*$GT$8</f>
        <v>0</v>
      </c>
      <c r="GG59" s="248"/>
      <c r="GH59" s="248" t="n">
        <f aca="false">(GH57*GH58*$G$39)*$GT$8</f>
        <v>0</v>
      </c>
      <c r="GI59" s="248"/>
      <c r="GJ59" s="248" t="n">
        <f aca="false">(GJ57*GJ58*$G$39)*$GT$8</f>
        <v>0</v>
      </c>
      <c r="GK59" s="248"/>
      <c r="GL59" s="248" t="n">
        <f aca="false">(GL57*GL58*$G$39)*$GT$8</f>
        <v>0</v>
      </c>
      <c r="GM59" s="248"/>
      <c r="GN59" s="248" t="n">
        <f aca="false">(GN57*GN58*$G$39)*$GN$8</f>
        <v>0</v>
      </c>
      <c r="GO59" s="248"/>
      <c r="GP59" s="248" t="n">
        <f aca="false">(GP57*GP58*$G$39)*$GN$8</f>
        <v>0</v>
      </c>
      <c r="GQ59" s="248"/>
      <c r="GR59" s="248" t="n">
        <f aca="false">(GR57*GR58*$G$39)*$GN$8</f>
        <v>0</v>
      </c>
      <c r="GS59" s="248"/>
      <c r="GT59" s="248" t="n">
        <f aca="false">(GT57*GT58*$G$39)*$GN$8</f>
        <v>0</v>
      </c>
      <c r="GU59" s="248"/>
      <c r="GV59" s="248" t="n">
        <f aca="false">(GV57*GV58*$G$39)*$GN$8</f>
        <v>0</v>
      </c>
      <c r="GW59" s="248"/>
      <c r="GX59" s="248" t="n">
        <f aca="false">(GX57*GX58*$G$39)*$GN$8</f>
        <v>0</v>
      </c>
      <c r="GY59" s="248"/>
      <c r="GZ59" s="248" t="n">
        <f aca="false">(GZ57*GZ58*$G$39)*$GN$8</f>
        <v>0</v>
      </c>
      <c r="HA59" s="248"/>
      <c r="HB59" s="248" t="n">
        <f aca="false">(HB57*HB58*$G$39)*$GN$8</f>
        <v>0</v>
      </c>
      <c r="HC59" s="248"/>
      <c r="HD59" s="248" t="n">
        <f aca="false">(HD57*HD58*$G$39)*$GN$8</f>
        <v>0</v>
      </c>
      <c r="HE59" s="248"/>
      <c r="HF59" s="248" t="n">
        <f aca="false">(HF57*HF58*$G$39)*$GN$8</f>
        <v>0</v>
      </c>
      <c r="HG59" s="248"/>
      <c r="HH59" s="248" t="n">
        <f aca="false">(HH57*HH58*$G$39)*$GN$8</f>
        <v>0</v>
      </c>
      <c r="HI59" s="248"/>
      <c r="HJ59" s="248" t="n">
        <f aca="false">(HJ57*HJ58*$G$39)*$GN$8</f>
        <v>0</v>
      </c>
      <c r="HK59" s="248"/>
    </row>
    <row r="60" customFormat="false" ht="12.75" hidden="false" customHeight="false" outlineLevel="0" collapsed="false">
      <c r="A60" s="304"/>
      <c r="B60" s="233"/>
      <c r="C60" s="232"/>
      <c r="D60" s="234"/>
      <c r="E60" s="234"/>
      <c r="F60" s="235"/>
      <c r="G60" s="234"/>
      <c r="H60" s="234"/>
      <c r="I60" s="237"/>
      <c r="J60" s="238"/>
      <c r="K60" s="250" t="s">
        <v>162</v>
      </c>
      <c r="L60" s="251" t="n">
        <f aca="false">L59</f>
        <v>0</v>
      </c>
      <c r="M60" s="251"/>
      <c r="N60" s="251" t="n">
        <f aca="false">L60+N59</f>
        <v>0</v>
      </c>
      <c r="O60" s="251"/>
      <c r="P60" s="251" t="n">
        <f aca="false">N60+P59</f>
        <v>0</v>
      </c>
      <c r="Q60" s="251"/>
      <c r="R60" s="251" t="n">
        <f aca="false">P60+R59</f>
        <v>0</v>
      </c>
      <c r="S60" s="251"/>
      <c r="T60" s="251" t="n">
        <f aca="false">R60+T59</f>
        <v>0</v>
      </c>
      <c r="U60" s="251"/>
      <c r="V60" s="251" t="n">
        <f aca="false">T60+V59</f>
        <v>0</v>
      </c>
      <c r="W60" s="251"/>
      <c r="X60" s="251" t="n">
        <f aca="false">V60+X59</f>
        <v>0</v>
      </c>
      <c r="Y60" s="251"/>
      <c r="Z60" s="251" t="n">
        <f aca="false">X60+Z59</f>
        <v>0</v>
      </c>
      <c r="AA60" s="251"/>
      <c r="AB60" s="251" t="n">
        <f aca="false">Z60+AB59</f>
        <v>0</v>
      </c>
      <c r="AC60" s="251"/>
      <c r="AD60" s="251" t="n">
        <f aca="false">AB60+AD59</f>
        <v>0</v>
      </c>
      <c r="AE60" s="251"/>
      <c r="AF60" s="251" t="n">
        <f aca="false">AD60+AF59</f>
        <v>0</v>
      </c>
      <c r="AG60" s="251"/>
      <c r="AH60" s="251" t="n">
        <f aca="false">AF60+AH59</f>
        <v>0</v>
      </c>
      <c r="AI60" s="251"/>
      <c r="AJ60" s="251" t="n">
        <f aca="false">AH60+AJ59</f>
        <v>0</v>
      </c>
      <c r="AK60" s="251"/>
      <c r="AL60" s="251" t="n">
        <f aca="false">AJ60+AL59</f>
        <v>0</v>
      </c>
      <c r="AM60" s="251"/>
      <c r="AN60" s="251" t="n">
        <f aca="false">AL60+AN59</f>
        <v>0</v>
      </c>
      <c r="AO60" s="251"/>
      <c r="AP60" s="251" t="n">
        <f aca="false">AN60+AP59</f>
        <v>0</v>
      </c>
      <c r="AQ60" s="251"/>
      <c r="AR60" s="251" t="n">
        <f aca="false">AP60+AR59</f>
        <v>0</v>
      </c>
      <c r="AS60" s="251"/>
      <c r="AT60" s="251" t="n">
        <f aca="false">AR60+AT59</f>
        <v>10739.6129032258</v>
      </c>
      <c r="AU60" s="251"/>
      <c r="AV60" s="251" t="n">
        <f aca="false">AT60+AV59</f>
        <v>21479.2258064516</v>
      </c>
      <c r="AW60" s="251"/>
      <c r="AX60" s="251" t="n">
        <f aca="false">AV60+AX59</f>
        <v>32218.8387096774</v>
      </c>
      <c r="AY60" s="251"/>
      <c r="AZ60" s="251" t="n">
        <f aca="false">AX60+AZ59</f>
        <v>42958.4516129032</v>
      </c>
      <c r="BA60" s="251"/>
      <c r="BB60" s="251" t="n">
        <f aca="false">AZ60+BB59</f>
        <v>54171.2516129032</v>
      </c>
      <c r="BC60" s="251"/>
      <c r="BD60" s="251" t="n">
        <f aca="false">BB60+BD59</f>
        <v>76596.8516129032</v>
      </c>
      <c r="BE60" s="251"/>
      <c r="BF60" s="251" t="n">
        <f aca="false">BD60+BF59</f>
        <v>99022.4516129032</v>
      </c>
      <c r="BG60" s="251"/>
      <c r="BH60" s="251" t="n">
        <f aca="false">BF60+BH59</f>
        <v>121448.051612903</v>
      </c>
      <c r="BI60" s="251"/>
      <c r="BJ60" s="251" t="n">
        <f aca="false">BH60+BJ59</f>
        <v>144190.761290323</v>
      </c>
      <c r="BK60" s="251"/>
      <c r="BL60" s="251" t="n">
        <f aca="false">BJ60+BL59</f>
        <v>166933.470967742</v>
      </c>
      <c r="BM60" s="251"/>
      <c r="BN60" s="251" t="n">
        <f aca="false">BL60+BN59</f>
        <v>189676.180645161</v>
      </c>
      <c r="BO60" s="251"/>
      <c r="BP60" s="251" t="n">
        <f aca="false">BN60+BP59</f>
        <v>212418.890322581</v>
      </c>
      <c r="BQ60" s="251"/>
      <c r="BR60" s="251" t="n">
        <f aca="false">BP60+BR59</f>
        <v>235161.6</v>
      </c>
      <c r="BS60" s="251"/>
      <c r="BT60" s="251" t="n">
        <f aca="false">BR60+BT59</f>
        <v>258127.277419355</v>
      </c>
      <c r="BU60" s="251"/>
      <c r="BV60" s="251" t="n">
        <f aca="false">BT60+BV59</f>
        <v>281092.95483871</v>
      </c>
      <c r="BW60" s="251"/>
      <c r="BX60" s="251" t="n">
        <f aca="false">BV60+BX59</f>
        <v>304058.632258065</v>
      </c>
      <c r="BY60" s="251"/>
      <c r="BZ60" s="251" t="n">
        <f aca="false">BX60+BZ59</f>
        <v>327024.309677419</v>
      </c>
      <c r="CA60" s="251"/>
      <c r="CB60" s="251" t="n">
        <f aca="false">BZ60+CB59</f>
        <v>350064.309677419</v>
      </c>
      <c r="CC60" s="251"/>
      <c r="CD60" s="251" t="n">
        <f aca="false">CB60+CD59</f>
        <v>369264.309677419</v>
      </c>
      <c r="CE60" s="251"/>
      <c r="CF60" s="251" t="n">
        <f aca="false">CD60+CF59</f>
        <v>392304.309677419</v>
      </c>
      <c r="CG60" s="251"/>
      <c r="CH60" s="251" t="n">
        <f aca="false">CF60+CH59</f>
        <v>415344.309677419</v>
      </c>
      <c r="CI60" s="251"/>
      <c r="CJ60" s="251" t="n">
        <f aca="false">CH60+CJ59</f>
        <v>438384.309677419</v>
      </c>
      <c r="CK60" s="251"/>
      <c r="CL60" s="251" t="n">
        <f aca="false">CJ60+CL59</f>
        <v>461424.309677419</v>
      </c>
      <c r="CM60" s="251"/>
      <c r="CN60" s="251" t="n">
        <f aca="false">CL60+CN59</f>
        <v>480624.309677419</v>
      </c>
      <c r="CO60" s="251"/>
      <c r="CP60" s="251" t="n">
        <f aca="false">CN60+CP59</f>
        <v>503664.309677419</v>
      </c>
      <c r="CQ60" s="251"/>
      <c r="CR60" s="251" t="n">
        <f aca="false">CP60+CR59</f>
        <v>526704.30967742</v>
      </c>
      <c r="CS60" s="251"/>
      <c r="CT60" s="251" t="n">
        <f aca="false">CR60+CT59</f>
        <v>545840.30967742</v>
      </c>
      <c r="CU60" s="251"/>
      <c r="CV60" s="251" t="n">
        <f aca="false">CT60+CV59</f>
        <v>568803.509677419</v>
      </c>
      <c r="CW60" s="251"/>
      <c r="CX60" s="251" t="n">
        <f aca="false">CV60+CX59</f>
        <v>587939.509677419</v>
      </c>
      <c r="CY60" s="251"/>
      <c r="CZ60" s="251" t="n">
        <f aca="false">CX60+CZ59</f>
        <v>610902.709677419</v>
      </c>
      <c r="DA60" s="251"/>
      <c r="DB60" s="251" t="n">
        <f aca="false">CZ60+DB59</f>
        <v>633645.419354839</v>
      </c>
      <c r="DC60" s="251"/>
      <c r="DD60" s="251" t="n">
        <f aca="false">DB60+DD59</f>
        <v>656388.129032258</v>
      </c>
      <c r="DE60" s="251"/>
      <c r="DF60" s="251" t="n">
        <f aca="false">DD60+DF59</f>
        <v>679130.838709678</v>
      </c>
      <c r="DG60" s="251"/>
      <c r="DH60" s="251" t="n">
        <f aca="false">DF60+DH59</f>
        <v>686711.741935484</v>
      </c>
      <c r="DI60" s="251"/>
      <c r="DJ60" s="293" t="n">
        <f aca="false">DH60+DJ59</f>
        <v>686711.741935484</v>
      </c>
      <c r="DK60" s="293"/>
      <c r="DL60" s="251" t="n">
        <f aca="false">DJ60+DL59</f>
        <v>708042.322580645</v>
      </c>
      <c r="DM60" s="251"/>
      <c r="DN60" s="251" t="n">
        <f aca="false">DL60+DN59</f>
        <v>729372.903225807</v>
      </c>
      <c r="DO60" s="251"/>
      <c r="DP60" s="251" t="n">
        <f aca="false">DN60+DP59</f>
        <v>750703.483870968</v>
      </c>
      <c r="DQ60" s="251"/>
      <c r="DR60" s="251" t="n">
        <f aca="false">DP60+DR59</f>
        <v>772034.064516129</v>
      </c>
      <c r="DS60" s="251"/>
      <c r="DT60" s="251" t="n">
        <f aca="false">DR60+DT59</f>
        <v>791864.921658987</v>
      </c>
      <c r="DU60" s="251"/>
      <c r="DV60" s="251" t="n">
        <f aca="false">DT60+DV59</f>
        <v>805085.493087558</v>
      </c>
      <c r="DW60" s="251"/>
      <c r="DX60" s="251" t="n">
        <f aca="false">DV60+DX59</f>
        <v>824916.350230415</v>
      </c>
      <c r="DY60" s="251"/>
      <c r="DZ60" s="251" t="n">
        <f aca="false">DX60+DZ59</f>
        <v>844747.207373272</v>
      </c>
      <c r="EA60" s="251"/>
      <c r="EB60" s="251" t="n">
        <f aca="false">DZ60+EB59</f>
        <v>863179.207373272</v>
      </c>
      <c r="EC60" s="251"/>
      <c r="ED60" s="251" t="n">
        <f aca="false">EB60+ED59</f>
        <v>881611.207373272</v>
      </c>
      <c r="EE60" s="251"/>
      <c r="EF60" s="251" t="n">
        <f aca="false">ED60+EF59</f>
        <v>900043.207373272</v>
      </c>
      <c r="EG60" s="251"/>
      <c r="EH60" s="251" t="n">
        <f aca="false">EF60+EH59</f>
        <v>912331.207373272</v>
      </c>
      <c r="EI60" s="251"/>
      <c r="EJ60" s="251" t="n">
        <f aca="false">EH60+EJ59</f>
        <v>930763.207373272</v>
      </c>
      <c r="EK60" s="251"/>
      <c r="EL60" s="251" t="n">
        <f aca="false">EJ60+EL59</f>
        <v>949195.207373272</v>
      </c>
      <c r="EM60" s="251"/>
      <c r="EN60" s="251" t="n">
        <f aca="false">EL60+EN59</f>
        <v>967627.207373272</v>
      </c>
      <c r="EO60" s="251"/>
      <c r="EP60" s="251" t="n">
        <f aca="false">EN60+EP59</f>
        <v>982987.207373272</v>
      </c>
      <c r="EQ60" s="251"/>
      <c r="ER60" s="251" t="n">
        <f aca="false">EP60+ER59</f>
        <v>982987.207373272</v>
      </c>
      <c r="ES60" s="251"/>
      <c r="ET60" s="251" t="n">
        <f aca="false">ER60+ET59</f>
        <v>982987.207373272</v>
      </c>
      <c r="EU60" s="251"/>
      <c r="EV60" s="251" t="n">
        <f aca="false">ET60+EV59</f>
        <v>982987.207373272</v>
      </c>
      <c r="EW60" s="251"/>
      <c r="EX60" s="252" t="n">
        <f aca="false">EV60+EX59</f>
        <v>982987.207373272</v>
      </c>
      <c r="EY60" s="252"/>
      <c r="EZ60" s="251" t="n">
        <f aca="false">EX60+EZ59</f>
        <v>982987.207373272</v>
      </c>
      <c r="FA60" s="251"/>
      <c r="FB60" s="251" t="n">
        <f aca="false">EZ60+FB59</f>
        <v>982987.207373272</v>
      </c>
      <c r="FC60" s="251"/>
      <c r="FD60" s="251" t="n">
        <f aca="false">FB60+FD59</f>
        <v>982987.207373272</v>
      </c>
      <c r="FE60" s="251"/>
      <c r="FF60" s="251" t="n">
        <f aca="false">FD60+FF59</f>
        <v>982987.207373272</v>
      </c>
      <c r="FG60" s="251"/>
      <c r="FH60" s="251" t="n">
        <f aca="false">FF60+FH59</f>
        <v>982987.207373272</v>
      </c>
      <c r="FI60" s="251"/>
      <c r="FJ60" s="251" t="n">
        <f aca="false">FH60+FJ59</f>
        <v>982987.207373272</v>
      </c>
      <c r="FK60" s="251"/>
      <c r="FL60" s="251" t="n">
        <f aca="false">FJ60+FL59</f>
        <v>982987.207373272</v>
      </c>
      <c r="FM60" s="251"/>
      <c r="FN60" s="251" t="n">
        <f aca="false">FL60+FN59</f>
        <v>982987.207373272</v>
      </c>
      <c r="FO60" s="251"/>
      <c r="FP60" s="251" t="n">
        <f aca="false">FN60+FP59</f>
        <v>982987.207373272</v>
      </c>
      <c r="FQ60" s="251"/>
      <c r="FR60" s="251" t="n">
        <f aca="false">FP60+FR59</f>
        <v>982987.207373272</v>
      </c>
      <c r="FS60" s="251"/>
      <c r="FT60" s="251" t="n">
        <f aca="false">FR60+FT59</f>
        <v>982987.207373272</v>
      </c>
      <c r="FU60" s="251"/>
      <c r="FV60" s="251" t="n">
        <f aca="false">FT60+FV59</f>
        <v>982987.207373272</v>
      </c>
      <c r="FW60" s="251"/>
      <c r="FX60" s="251" t="n">
        <f aca="false">FV60+FX59</f>
        <v>982987.207373272</v>
      </c>
      <c r="FY60" s="251"/>
      <c r="FZ60" s="251" t="n">
        <f aca="false">FX60+FZ59</f>
        <v>982987.207373272</v>
      </c>
      <c r="GA60" s="251"/>
      <c r="GB60" s="251" t="n">
        <f aca="false">FZ60+GB59</f>
        <v>982987.207373272</v>
      </c>
      <c r="GC60" s="251"/>
      <c r="GD60" s="251" t="n">
        <f aca="false">GB60+GD59</f>
        <v>982987.207373272</v>
      </c>
      <c r="GE60" s="251"/>
      <c r="GF60" s="251" t="n">
        <f aca="false">GD60+GF59</f>
        <v>982987.207373272</v>
      </c>
      <c r="GG60" s="251"/>
      <c r="GH60" s="251" t="n">
        <f aca="false">GF60+GH59</f>
        <v>982987.207373272</v>
      </c>
      <c r="GI60" s="251"/>
      <c r="GJ60" s="251" t="n">
        <f aca="false">GH60+GJ59</f>
        <v>982987.207373272</v>
      </c>
      <c r="GK60" s="251"/>
      <c r="GL60" s="251" t="n">
        <f aca="false">GJ60+GL59</f>
        <v>982987.207373272</v>
      </c>
      <c r="GM60" s="251"/>
      <c r="GN60" s="251" t="n">
        <f aca="false">GL60+GN59</f>
        <v>982987.207373272</v>
      </c>
      <c r="GO60" s="251"/>
      <c r="GP60" s="251" t="n">
        <f aca="false">GN60+GP59</f>
        <v>982987.207373272</v>
      </c>
      <c r="GQ60" s="251"/>
      <c r="GR60" s="251" t="n">
        <f aca="false">GP60+GR59</f>
        <v>982987.207373272</v>
      </c>
      <c r="GS60" s="251"/>
      <c r="GT60" s="251" t="n">
        <f aca="false">GR60+GT59</f>
        <v>982987.207373272</v>
      </c>
      <c r="GU60" s="251"/>
      <c r="GV60" s="251" t="n">
        <f aca="false">GT60+GV59</f>
        <v>982987.207373272</v>
      </c>
      <c r="GW60" s="251"/>
      <c r="GX60" s="251" t="n">
        <f aca="false">GV60+GX59</f>
        <v>982987.207373272</v>
      </c>
      <c r="GY60" s="251"/>
      <c r="GZ60" s="251" t="n">
        <f aca="false">GX60+GZ59</f>
        <v>982987.207373272</v>
      </c>
      <c r="HA60" s="251"/>
      <c r="HB60" s="251" t="n">
        <f aca="false">GZ60+HB59</f>
        <v>982987.207373272</v>
      </c>
      <c r="HC60" s="251"/>
      <c r="HD60" s="251" t="n">
        <f aca="false">HB60+HD59</f>
        <v>982987.207373272</v>
      </c>
      <c r="HE60" s="251"/>
      <c r="HF60" s="251" t="n">
        <f aca="false">HD60+HF59</f>
        <v>982987.207373272</v>
      </c>
      <c r="HG60" s="251"/>
      <c r="HH60" s="251" t="n">
        <f aca="false">HF60+HH59</f>
        <v>982987.207373272</v>
      </c>
      <c r="HI60" s="251"/>
      <c r="HJ60" s="251" t="n">
        <f aca="false">HH60+HJ59</f>
        <v>982987.207373272</v>
      </c>
      <c r="HK60" s="251"/>
    </row>
    <row r="61" s="295" customFormat="true" ht="12.75" hidden="false" customHeight="false" outlineLevel="0" collapsed="false">
      <c r="A61" s="304"/>
      <c r="B61" s="233"/>
      <c r="C61" s="232"/>
      <c r="D61" s="234"/>
      <c r="E61" s="234"/>
      <c r="F61" s="235"/>
      <c r="G61" s="234"/>
      <c r="H61" s="253"/>
      <c r="I61" s="237"/>
      <c r="J61" s="238"/>
      <c r="K61" s="254" t="s">
        <v>163</v>
      </c>
      <c r="L61" s="255"/>
      <c r="M61" s="255"/>
      <c r="N61" s="255"/>
      <c r="O61" s="255"/>
      <c r="P61" s="255"/>
      <c r="Q61" s="255"/>
      <c r="R61" s="255"/>
      <c r="S61" s="255"/>
      <c r="T61" s="255"/>
      <c r="U61" s="255"/>
      <c r="V61" s="255"/>
      <c r="W61" s="255"/>
      <c r="X61" s="255"/>
      <c r="Y61" s="255"/>
      <c r="Z61" s="255"/>
      <c r="AA61" s="255"/>
      <c r="AB61" s="255"/>
      <c r="AC61" s="255"/>
      <c r="AD61" s="255"/>
      <c r="AE61" s="255"/>
      <c r="AF61" s="255"/>
      <c r="AG61" s="255"/>
      <c r="AH61" s="255"/>
      <c r="AI61" s="255"/>
      <c r="AJ61" s="255"/>
      <c r="AK61" s="255"/>
      <c r="AL61" s="255"/>
      <c r="AM61" s="255"/>
      <c r="AN61" s="255"/>
      <c r="AO61" s="255"/>
      <c r="AP61" s="255"/>
      <c r="AQ61" s="255"/>
      <c r="AR61" s="255"/>
      <c r="AS61" s="255"/>
      <c r="AT61" s="255"/>
      <c r="AU61" s="255"/>
      <c r="AV61" s="255"/>
      <c r="AW61" s="255"/>
      <c r="AX61" s="255"/>
      <c r="AY61" s="255"/>
      <c r="AZ61" s="255"/>
      <c r="BA61" s="255"/>
      <c r="BB61" s="255"/>
      <c r="BC61" s="255"/>
      <c r="BD61" s="255"/>
      <c r="BE61" s="255"/>
      <c r="BF61" s="255"/>
      <c r="BG61" s="255"/>
      <c r="BH61" s="255"/>
      <c r="BI61" s="255"/>
      <c r="BJ61" s="255"/>
      <c r="BK61" s="255"/>
      <c r="BL61" s="255"/>
      <c r="BM61" s="255"/>
      <c r="BN61" s="255"/>
      <c r="BO61" s="255"/>
      <c r="BP61" s="255"/>
      <c r="BQ61" s="255"/>
      <c r="BR61" s="255"/>
      <c r="BS61" s="255"/>
      <c r="BT61" s="255"/>
      <c r="BU61" s="255"/>
      <c r="BV61" s="255"/>
      <c r="BW61" s="255"/>
      <c r="BX61" s="255"/>
      <c r="BY61" s="255"/>
      <c r="BZ61" s="255"/>
      <c r="CA61" s="255"/>
      <c r="CB61" s="255"/>
      <c r="CC61" s="255"/>
      <c r="CD61" s="255"/>
      <c r="CE61" s="255"/>
      <c r="CF61" s="255"/>
      <c r="CG61" s="255"/>
      <c r="CH61" s="255"/>
      <c r="CI61" s="255"/>
      <c r="CJ61" s="255"/>
      <c r="CK61" s="255"/>
      <c r="CL61" s="255"/>
      <c r="CM61" s="255"/>
      <c r="CN61" s="255"/>
      <c r="CO61" s="255"/>
      <c r="CP61" s="255"/>
      <c r="CQ61" s="255"/>
      <c r="CR61" s="255"/>
      <c r="CS61" s="255"/>
      <c r="CT61" s="255"/>
      <c r="CU61" s="255"/>
      <c r="CV61" s="255"/>
      <c r="CW61" s="255"/>
      <c r="CX61" s="255"/>
      <c r="CY61" s="255"/>
      <c r="CZ61" s="255"/>
      <c r="DA61" s="255"/>
      <c r="DB61" s="255"/>
      <c r="DC61" s="255"/>
      <c r="DD61" s="255"/>
      <c r="DE61" s="255"/>
      <c r="DF61" s="255"/>
      <c r="DG61" s="255"/>
      <c r="DH61" s="255"/>
      <c r="DI61" s="255"/>
      <c r="DJ61" s="294"/>
      <c r="DK61" s="294"/>
      <c r="DL61" s="255"/>
      <c r="DM61" s="255"/>
      <c r="DN61" s="255"/>
      <c r="DO61" s="255"/>
      <c r="DP61" s="255"/>
      <c r="DQ61" s="255"/>
      <c r="DR61" s="255"/>
      <c r="DS61" s="255"/>
      <c r="DT61" s="255"/>
      <c r="DU61" s="255"/>
      <c r="DV61" s="255"/>
      <c r="DW61" s="255"/>
      <c r="DX61" s="255"/>
      <c r="DY61" s="255"/>
      <c r="DZ61" s="255"/>
      <c r="EA61" s="255"/>
      <c r="EB61" s="255"/>
      <c r="EC61" s="255"/>
      <c r="ED61" s="255"/>
      <c r="EE61" s="255"/>
      <c r="EF61" s="255"/>
      <c r="EG61" s="255"/>
      <c r="EH61" s="255"/>
      <c r="EI61" s="255"/>
      <c r="EJ61" s="255"/>
      <c r="EK61" s="255"/>
      <c r="EL61" s="255"/>
      <c r="EM61" s="255"/>
      <c r="EN61" s="255"/>
      <c r="EO61" s="255"/>
      <c r="EP61" s="255"/>
      <c r="EQ61" s="255"/>
      <c r="ER61" s="255"/>
      <c r="ES61" s="255"/>
      <c r="ET61" s="255"/>
      <c r="EU61" s="255"/>
      <c r="EV61" s="255"/>
      <c r="EW61" s="255"/>
      <c r="EX61" s="256"/>
      <c r="EY61" s="256"/>
      <c r="EZ61" s="255"/>
      <c r="FA61" s="255"/>
      <c r="FB61" s="255"/>
      <c r="FC61" s="255"/>
      <c r="FD61" s="255"/>
      <c r="FE61" s="255"/>
      <c r="FF61" s="255"/>
      <c r="FG61" s="255"/>
      <c r="FH61" s="255"/>
      <c r="FI61" s="255"/>
      <c r="FJ61" s="255"/>
      <c r="FK61" s="255"/>
      <c r="FL61" s="255"/>
      <c r="FM61" s="255"/>
      <c r="FN61" s="255"/>
      <c r="FO61" s="255"/>
      <c r="FP61" s="255"/>
      <c r="FQ61" s="255"/>
      <c r="FR61" s="255"/>
      <c r="FS61" s="255"/>
      <c r="FT61" s="255"/>
      <c r="FU61" s="255"/>
      <c r="FV61" s="255"/>
      <c r="FW61" s="255"/>
      <c r="FX61" s="255"/>
      <c r="FY61" s="255"/>
      <c r="FZ61" s="255"/>
      <c r="GA61" s="255"/>
      <c r="GB61" s="255"/>
      <c r="GC61" s="255"/>
      <c r="GD61" s="255"/>
      <c r="GE61" s="255"/>
      <c r="GF61" s="255"/>
      <c r="GG61" s="255"/>
      <c r="GH61" s="255"/>
      <c r="GI61" s="255"/>
      <c r="GJ61" s="255"/>
      <c r="GK61" s="255"/>
      <c r="GL61" s="255"/>
      <c r="GM61" s="255"/>
      <c r="GN61" s="255"/>
      <c r="GO61" s="255"/>
      <c r="GP61" s="255"/>
      <c r="GQ61" s="255"/>
      <c r="GR61" s="255"/>
      <c r="GS61" s="255"/>
      <c r="GT61" s="255"/>
      <c r="GU61" s="255"/>
      <c r="GV61" s="255"/>
      <c r="GW61" s="255"/>
      <c r="GX61" s="255"/>
      <c r="GY61" s="255"/>
      <c r="GZ61" s="255"/>
      <c r="HA61" s="255"/>
      <c r="HB61" s="255"/>
      <c r="HC61" s="255"/>
      <c r="HD61" s="255"/>
      <c r="HE61" s="255"/>
      <c r="HF61" s="255"/>
      <c r="HG61" s="255"/>
      <c r="HH61" s="255"/>
      <c r="HI61" s="255"/>
      <c r="HJ61" s="255"/>
      <c r="HK61" s="255"/>
    </row>
    <row r="62" s="297" customFormat="true" ht="12.75" hidden="false" customHeight="false" outlineLevel="0" collapsed="false">
      <c r="A62" s="304"/>
      <c r="B62" s="233"/>
      <c r="C62" s="232"/>
      <c r="D62" s="234"/>
      <c r="E62" s="234"/>
      <c r="F62" s="235"/>
      <c r="G62" s="234"/>
      <c r="H62" s="257"/>
      <c r="I62" s="237"/>
      <c r="J62" s="238"/>
      <c r="K62" s="258" t="s">
        <v>164</v>
      </c>
      <c r="L62" s="259" t="n">
        <f aca="false">L61</f>
        <v>0</v>
      </c>
      <c r="M62" s="259"/>
      <c r="N62" s="259" t="n">
        <f aca="false">N61+L62</f>
        <v>0</v>
      </c>
      <c r="O62" s="259"/>
      <c r="P62" s="259" t="n">
        <f aca="false">P61+N62</f>
        <v>0</v>
      </c>
      <c r="Q62" s="259"/>
      <c r="R62" s="259" t="n">
        <f aca="false">R61+P62</f>
        <v>0</v>
      </c>
      <c r="S62" s="259"/>
      <c r="T62" s="259" t="n">
        <f aca="false">T61+R62</f>
        <v>0</v>
      </c>
      <c r="U62" s="259"/>
      <c r="V62" s="259" t="n">
        <f aca="false">V61+T62</f>
        <v>0</v>
      </c>
      <c r="W62" s="259"/>
      <c r="X62" s="259" t="n">
        <f aca="false">X61+V62</f>
        <v>0</v>
      </c>
      <c r="Y62" s="259"/>
      <c r="Z62" s="259" t="n">
        <f aca="false">Z61+X62</f>
        <v>0</v>
      </c>
      <c r="AA62" s="259"/>
      <c r="AB62" s="259" t="n">
        <f aca="false">AB61+Z62</f>
        <v>0</v>
      </c>
      <c r="AC62" s="259"/>
      <c r="AD62" s="259" t="n">
        <f aca="false">AD61+AB62</f>
        <v>0</v>
      </c>
      <c r="AE62" s="259"/>
      <c r="AF62" s="259" t="n">
        <f aca="false">AF61+AD62</f>
        <v>0</v>
      </c>
      <c r="AG62" s="259"/>
      <c r="AH62" s="259" t="n">
        <f aca="false">AH61+AF62</f>
        <v>0</v>
      </c>
      <c r="AI62" s="259"/>
      <c r="AJ62" s="259" t="n">
        <f aca="false">AJ61+AH62</f>
        <v>0</v>
      </c>
      <c r="AK62" s="259"/>
      <c r="AL62" s="259" t="n">
        <f aca="false">AL61+AJ62</f>
        <v>0</v>
      </c>
      <c r="AM62" s="259"/>
      <c r="AN62" s="259" t="n">
        <f aca="false">AN61+AL62</f>
        <v>0</v>
      </c>
      <c r="AO62" s="259"/>
      <c r="AP62" s="259" t="n">
        <f aca="false">AP61+AN62</f>
        <v>0</v>
      </c>
      <c r="AQ62" s="259"/>
      <c r="AR62" s="259" t="n">
        <f aca="false">AR61+AP62</f>
        <v>0</v>
      </c>
      <c r="AS62" s="259"/>
      <c r="AT62" s="259" t="n">
        <f aca="false">AT61+AR62</f>
        <v>0</v>
      </c>
      <c r="AU62" s="259"/>
      <c r="AV62" s="259" t="n">
        <f aca="false">AV61+AT62</f>
        <v>0</v>
      </c>
      <c r="AW62" s="259"/>
      <c r="AX62" s="259" t="n">
        <f aca="false">AX61+AV62</f>
        <v>0</v>
      </c>
      <c r="AY62" s="259"/>
      <c r="AZ62" s="259" t="n">
        <f aca="false">AZ61+AX62</f>
        <v>0</v>
      </c>
      <c r="BA62" s="259"/>
      <c r="BB62" s="259" t="n">
        <f aca="false">BB61+AZ62</f>
        <v>0</v>
      </c>
      <c r="BC62" s="259"/>
      <c r="BD62" s="259" t="n">
        <f aca="false">BD61+BB62</f>
        <v>0</v>
      </c>
      <c r="BE62" s="259"/>
      <c r="BF62" s="259" t="n">
        <f aca="false">BF61+BD62</f>
        <v>0</v>
      </c>
      <c r="BG62" s="259"/>
      <c r="BH62" s="259" t="n">
        <f aca="false">BH61+BF62</f>
        <v>0</v>
      </c>
      <c r="BI62" s="259"/>
      <c r="BJ62" s="259" t="n">
        <f aca="false">BJ61+BH62</f>
        <v>0</v>
      </c>
      <c r="BK62" s="259"/>
      <c r="BL62" s="259" t="n">
        <f aca="false">BL61+BJ62</f>
        <v>0</v>
      </c>
      <c r="BM62" s="259"/>
      <c r="BN62" s="259" t="n">
        <f aca="false">BN61+BL62</f>
        <v>0</v>
      </c>
      <c r="BO62" s="259"/>
      <c r="BP62" s="259" t="n">
        <f aca="false">BP61+BN62</f>
        <v>0</v>
      </c>
      <c r="BQ62" s="259"/>
      <c r="BR62" s="259" t="n">
        <f aca="false">BR61+BP62</f>
        <v>0</v>
      </c>
      <c r="BS62" s="259"/>
      <c r="BT62" s="259" t="n">
        <f aca="false">BT61+BR62</f>
        <v>0</v>
      </c>
      <c r="BU62" s="259"/>
      <c r="BV62" s="259" t="n">
        <f aca="false">BV61+BT62</f>
        <v>0</v>
      </c>
      <c r="BW62" s="259"/>
      <c r="BX62" s="259" t="n">
        <f aca="false">BX61+BV62</f>
        <v>0</v>
      </c>
      <c r="BY62" s="259"/>
      <c r="BZ62" s="259" t="n">
        <f aca="false">BZ61+BX62</f>
        <v>0</v>
      </c>
      <c r="CA62" s="259"/>
      <c r="CB62" s="259" t="n">
        <f aca="false">CB61+BZ62</f>
        <v>0</v>
      </c>
      <c r="CC62" s="259"/>
      <c r="CD62" s="259" t="n">
        <f aca="false">CD61+CB62</f>
        <v>0</v>
      </c>
      <c r="CE62" s="259"/>
      <c r="CF62" s="259" t="n">
        <f aca="false">CF61+CD62</f>
        <v>0</v>
      </c>
      <c r="CG62" s="259"/>
      <c r="CH62" s="259" t="n">
        <f aca="false">CH61+CF62</f>
        <v>0</v>
      </c>
      <c r="CI62" s="259"/>
      <c r="CJ62" s="259" t="n">
        <f aca="false">CJ61+CH62</f>
        <v>0</v>
      </c>
      <c r="CK62" s="259"/>
      <c r="CL62" s="259" t="n">
        <f aca="false">CL61+CJ62</f>
        <v>0</v>
      </c>
      <c r="CM62" s="259"/>
      <c r="CN62" s="259" t="n">
        <f aca="false">CN61+CL62</f>
        <v>0</v>
      </c>
      <c r="CO62" s="259"/>
      <c r="CP62" s="259" t="n">
        <f aca="false">CP61+CN62</f>
        <v>0</v>
      </c>
      <c r="CQ62" s="259"/>
      <c r="CR62" s="259" t="n">
        <f aca="false">CR61+CP62</f>
        <v>0</v>
      </c>
      <c r="CS62" s="259"/>
      <c r="CT62" s="259" t="n">
        <f aca="false">CT61+CR62</f>
        <v>0</v>
      </c>
      <c r="CU62" s="259"/>
      <c r="CV62" s="259" t="n">
        <f aca="false">CV61+CT62</f>
        <v>0</v>
      </c>
      <c r="CW62" s="259"/>
      <c r="CX62" s="259" t="n">
        <f aca="false">CX61+CV62</f>
        <v>0</v>
      </c>
      <c r="CY62" s="259"/>
      <c r="CZ62" s="259"/>
      <c r="DA62" s="259"/>
      <c r="DB62" s="259"/>
      <c r="DC62" s="259"/>
      <c r="DD62" s="259" t="n">
        <f aca="false">DD61+DB62</f>
        <v>0</v>
      </c>
      <c r="DE62" s="259"/>
      <c r="DF62" s="259" t="n">
        <f aca="false">DF61+DD62</f>
        <v>0</v>
      </c>
      <c r="DG62" s="259"/>
      <c r="DH62" s="259" t="n">
        <f aca="false">DH61+DF62</f>
        <v>0</v>
      </c>
      <c r="DI62" s="259"/>
      <c r="DJ62" s="296" t="n">
        <f aca="false">DJ61+DH62</f>
        <v>0</v>
      </c>
      <c r="DK62" s="296"/>
      <c r="DL62" s="259" t="n">
        <f aca="false">DL61+DJ62</f>
        <v>0</v>
      </c>
      <c r="DM62" s="259"/>
      <c r="DN62" s="259" t="n">
        <f aca="false">DN61+DL62</f>
        <v>0</v>
      </c>
      <c r="DO62" s="259"/>
      <c r="DP62" s="259" t="n">
        <f aca="false">DP61+DN62</f>
        <v>0</v>
      </c>
      <c r="DQ62" s="259"/>
      <c r="DR62" s="259" t="n">
        <f aca="false">DR61+DP62</f>
        <v>0</v>
      </c>
      <c r="DS62" s="259"/>
      <c r="DT62" s="259" t="n">
        <f aca="false">DT61+DR62</f>
        <v>0</v>
      </c>
      <c r="DU62" s="259"/>
      <c r="DV62" s="259" t="n">
        <f aca="false">DV61+DT62</f>
        <v>0</v>
      </c>
      <c r="DW62" s="259"/>
      <c r="DX62" s="259" t="n">
        <f aca="false">DX61+DV62</f>
        <v>0</v>
      </c>
      <c r="DY62" s="259"/>
      <c r="DZ62" s="259" t="n">
        <f aca="false">DZ61+DX62</f>
        <v>0</v>
      </c>
      <c r="EA62" s="259"/>
      <c r="EB62" s="259" t="n">
        <f aca="false">EB61+DZ62</f>
        <v>0</v>
      </c>
      <c r="EC62" s="259"/>
      <c r="ED62" s="259" t="n">
        <f aca="false">ED61+EB62</f>
        <v>0</v>
      </c>
      <c r="EE62" s="259"/>
      <c r="EF62" s="259" t="n">
        <f aca="false">EF61+ED62</f>
        <v>0</v>
      </c>
      <c r="EG62" s="259"/>
      <c r="EH62" s="259" t="n">
        <f aca="false">EH61+EF62</f>
        <v>0</v>
      </c>
      <c r="EI62" s="259"/>
      <c r="EJ62" s="259" t="n">
        <f aca="false">EJ61+EH62</f>
        <v>0</v>
      </c>
      <c r="EK62" s="259"/>
      <c r="EL62" s="259" t="n">
        <f aca="false">EL61+EJ62</f>
        <v>0</v>
      </c>
      <c r="EM62" s="259"/>
      <c r="EN62" s="259" t="n">
        <f aca="false">EN61+EL62</f>
        <v>0</v>
      </c>
      <c r="EO62" s="259"/>
      <c r="EP62" s="259" t="n">
        <f aca="false">EP61+EN62</f>
        <v>0</v>
      </c>
      <c r="EQ62" s="259"/>
      <c r="ER62" s="259" t="n">
        <f aca="false">ER61+EP62</f>
        <v>0</v>
      </c>
      <c r="ES62" s="259"/>
      <c r="ET62" s="259" t="n">
        <f aca="false">ET61+ER62</f>
        <v>0</v>
      </c>
      <c r="EU62" s="259"/>
      <c r="EV62" s="259" t="n">
        <f aca="false">EV61+ET62</f>
        <v>0</v>
      </c>
      <c r="EW62" s="259"/>
      <c r="EX62" s="260" t="n">
        <f aca="false">EX61+EV62</f>
        <v>0</v>
      </c>
      <c r="EY62" s="260"/>
      <c r="EZ62" s="259" t="n">
        <f aca="false">EZ61+EX62</f>
        <v>0</v>
      </c>
      <c r="FA62" s="259"/>
      <c r="FB62" s="259" t="n">
        <f aca="false">FB61+EZ62</f>
        <v>0</v>
      </c>
      <c r="FC62" s="259"/>
      <c r="FD62" s="259" t="n">
        <f aca="false">FD61+FB62</f>
        <v>0</v>
      </c>
      <c r="FE62" s="259"/>
      <c r="FF62" s="259" t="n">
        <f aca="false">FF61+FD62</f>
        <v>0</v>
      </c>
      <c r="FG62" s="259"/>
      <c r="FH62" s="259" t="n">
        <f aca="false">FH61+FF62</f>
        <v>0</v>
      </c>
      <c r="FI62" s="259"/>
      <c r="FJ62" s="259" t="n">
        <f aca="false">FJ61+FH62</f>
        <v>0</v>
      </c>
      <c r="FK62" s="259"/>
      <c r="FL62" s="259" t="n">
        <f aca="false">FL61+FJ62</f>
        <v>0</v>
      </c>
      <c r="FM62" s="259"/>
      <c r="FN62" s="259" t="n">
        <f aca="false">FN61+FL62</f>
        <v>0</v>
      </c>
      <c r="FO62" s="259"/>
      <c r="FP62" s="259" t="n">
        <f aca="false">FP61+FN62</f>
        <v>0</v>
      </c>
      <c r="FQ62" s="259"/>
      <c r="FR62" s="259" t="n">
        <f aca="false">FR61+FP62</f>
        <v>0</v>
      </c>
      <c r="FS62" s="259"/>
      <c r="FT62" s="259" t="n">
        <f aca="false">FT61+FR62</f>
        <v>0</v>
      </c>
      <c r="FU62" s="259"/>
      <c r="FV62" s="259" t="n">
        <f aca="false">FV61+FT62</f>
        <v>0</v>
      </c>
      <c r="FW62" s="259"/>
      <c r="FX62" s="259" t="n">
        <f aca="false">FX61+FV62</f>
        <v>0</v>
      </c>
      <c r="FY62" s="259"/>
      <c r="FZ62" s="259" t="n">
        <f aca="false">FZ61+FX62</f>
        <v>0</v>
      </c>
      <c r="GA62" s="259"/>
      <c r="GB62" s="259" t="n">
        <f aca="false">GB61+FZ62</f>
        <v>0</v>
      </c>
      <c r="GC62" s="259"/>
      <c r="GD62" s="259" t="n">
        <f aca="false">GD61+GB62</f>
        <v>0</v>
      </c>
      <c r="GE62" s="259"/>
      <c r="GF62" s="259" t="n">
        <f aca="false">GF61+GD62</f>
        <v>0</v>
      </c>
      <c r="GG62" s="259"/>
      <c r="GH62" s="259" t="n">
        <f aca="false">GH61+GF62</f>
        <v>0</v>
      </c>
      <c r="GI62" s="259"/>
      <c r="GJ62" s="259" t="n">
        <f aca="false">GJ61+GH62</f>
        <v>0</v>
      </c>
      <c r="GK62" s="259"/>
      <c r="GL62" s="259" t="n">
        <f aca="false">GL61+GJ62</f>
        <v>0</v>
      </c>
      <c r="GM62" s="259"/>
      <c r="GN62" s="259" t="n">
        <f aca="false">GN61+GL62</f>
        <v>0</v>
      </c>
      <c r="GO62" s="259"/>
      <c r="GP62" s="259" t="n">
        <f aca="false">GP61+GN62</f>
        <v>0</v>
      </c>
      <c r="GQ62" s="259"/>
      <c r="GR62" s="259" t="n">
        <f aca="false">GR61+GP62</f>
        <v>0</v>
      </c>
      <c r="GS62" s="259"/>
      <c r="GT62" s="259" t="n">
        <f aca="false">GT61+GR62</f>
        <v>0</v>
      </c>
      <c r="GU62" s="259"/>
      <c r="GV62" s="259" t="n">
        <f aca="false">GV61+GT62</f>
        <v>0</v>
      </c>
      <c r="GW62" s="259"/>
      <c r="GX62" s="259" t="n">
        <f aca="false">GX61+GV62</f>
        <v>0</v>
      </c>
      <c r="GY62" s="259"/>
      <c r="GZ62" s="259" t="n">
        <f aca="false">GZ61+GX62</f>
        <v>0</v>
      </c>
      <c r="HA62" s="259"/>
      <c r="HB62" s="259" t="n">
        <f aca="false">HB61+GZ62</f>
        <v>0</v>
      </c>
      <c r="HC62" s="259"/>
      <c r="HD62" s="259" t="n">
        <f aca="false">HD61+HB62</f>
        <v>0</v>
      </c>
      <c r="HE62" s="259"/>
      <c r="HF62" s="259" t="n">
        <f aca="false">HF61+HD62</f>
        <v>0</v>
      </c>
      <c r="HG62" s="259"/>
      <c r="HH62" s="259" t="n">
        <f aca="false">HH61+HF62</f>
        <v>0</v>
      </c>
      <c r="HI62" s="259"/>
      <c r="HJ62" s="259" t="n">
        <f aca="false">HJ61+HH62</f>
        <v>0</v>
      </c>
      <c r="HK62" s="259"/>
    </row>
    <row r="63" s="299" customFormat="true" ht="12.75" hidden="false" customHeight="false" outlineLevel="0" collapsed="false">
      <c r="A63" s="304"/>
      <c r="B63" s="233"/>
      <c r="C63" s="232"/>
      <c r="D63" s="234"/>
      <c r="E63" s="234"/>
      <c r="F63" s="235"/>
      <c r="G63" s="234"/>
      <c r="H63" s="261"/>
      <c r="I63" s="237"/>
      <c r="J63" s="238"/>
      <c r="K63" s="262" t="s">
        <v>165</v>
      </c>
      <c r="L63" s="263" t="n">
        <f aca="false">IF($E$39&gt;0,L60/$E$39,"-")</f>
        <v>0</v>
      </c>
      <c r="M63" s="263"/>
      <c r="N63" s="263" t="n">
        <f aca="false">IF($E$39&gt;0,N60/$E$39,"-")</f>
        <v>0</v>
      </c>
      <c r="O63" s="263"/>
      <c r="P63" s="263" t="n">
        <f aca="false">IF($E$39&gt;0,P60/$E$39,"-")</f>
        <v>0</v>
      </c>
      <c r="Q63" s="263"/>
      <c r="R63" s="263" t="n">
        <f aca="false">IF($E$39&gt;0,R60/$E$39,"-")</f>
        <v>0</v>
      </c>
      <c r="S63" s="263"/>
      <c r="T63" s="263" t="n">
        <f aca="false">IF($E$39&gt;0,T60/$E$39,"-")</f>
        <v>0</v>
      </c>
      <c r="U63" s="263"/>
      <c r="V63" s="263" t="n">
        <f aca="false">IF($E$39&gt;0,V60/$E$39,"-")</f>
        <v>0</v>
      </c>
      <c r="W63" s="263"/>
      <c r="X63" s="263" t="n">
        <f aca="false">IF($E$39&gt;0,X60/$E$39,"-")</f>
        <v>0</v>
      </c>
      <c r="Y63" s="263"/>
      <c r="Z63" s="263" t="n">
        <f aca="false">IF($E$39&gt;0,Z60/$E$39,"-")</f>
        <v>0</v>
      </c>
      <c r="AA63" s="263"/>
      <c r="AB63" s="263" t="n">
        <f aca="false">IF($E$57&gt;0,AB60/$E$57,"-")</f>
        <v>0</v>
      </c>
      <c r="AC63" s="263"/>
      <c r="AD63" s="263" t="n">
        <f aca="false">IF($E$57&gt;0,AD60/$E$57,"-")</f>
        <v>0</v>
      </c>
      <c r="AE63" s="263"/>
      <c r="AF63" s="263" t="n">
        <f aca="false">IF($E$57&gt;0,AF60/$E$57,"-")</f>
        <v>0</v>
      </c>
      <c r="AG63" s="263"/>
      <c r="AH63" s="263" t="n">
        <f aca="false">IF($E$57&gt;0,AH60/$E$57,"-")</f>
        <v>0</v>
      </c>
      <c r="AI63" s="263"/>
      <c r="AJ63" s="263" t="n">
        <f aca="false">IF($E$57&gt;0,AJ60/$E$57,"-")</f>
        <v>0</v>
      </c>
      <c r="AK63" s="263"/>
      <c r="AL63" s="263" t="n">
        <f aca="false">IF($E$57&gt;0,AL60/$E$57,"-")</f>
        <v>0</v>
      </c>
      <c r="AM63" s="263"/>
      <c r="AN63" s="263" t="n">
        <f aca="false">IF($E$57&gt;0,AN60/$E$57,"-")</f>
        <v>0</v>
      </c>
      <c r="AO63" s="263"/>
      <c r="AP63" s="263" t="n">
        <f aca="false">IF($E$57&gt;0,AP60/$E$57,"-")</f>
        <v>0</v>
      </c>
      <c r="AQ63" s="263"/>
      <c r="AR63" s="263" t="n">
        <f aca="false">IF($E$57&gt;0,AR60/$E$57,"-")</f>
        <v>0</v>
      </c>
      <c r="AS63" s="263"/>
      <c r="AT63" s="263" t="n">
        <f aca="false">IF($E$57&gt;0,AT60/$E$57,"-")</f>
        <v>0.0109459048999222</v>
      </c>
      <c r="AU63" s="263"/>
      <c r="AV63" s="263" t="n">
        <f aca="false">IF($E$57&gt;0,AV60/$E$57,"-")</f>
        <v>0.0218918097998444</v>
      </c>
      <c r="AW63" s="263"/>
      <c r="AX63" s="263" t="n">
        <f aca="false">IF($E$57&gt;0,AX60/$E$57,"-")</f>
        <v>0.0328377146997666</v>
      </c>
      <c r="AY63" s="263"/>
      <c r="AZ63" s="263" t="n">
        <f aca="false">IF($E$57&gt;0,AZ60/$E$57,"-")</f>
        <v>0.0437836195996888</v>
      </c>
      <c r="BA63" s="263"/>
      <c r="BB63" s="263" t="n">
        <f aca="false">IF($E$57&gt;0,BB60/$E$57,"-")</f>
        <v>0.0552118008170008</v>
      </c>
      <c r="BC63" s="263"/>
      <c r="BD63" s="263" t="n">
        <f aca="false">IF($E$57&gt;0,BD60/$E$57,"-")</f>
        <v>0.078068163251625</v>
      </c>
      <c r="BE63" s="263"/>
      <c r="BF63" s="263" t="n">
        <f aca="false">IF($E$57&gt;0,BF60/$E$57,"-")</f>
        <v>0.100924525686249</v>
      </c>
      <c r="BG63" s="263"/>
      <c r="BH63" s="263" t="n">
        <f aca="false">IF($E$57&gt;0,BH60/$E$57,"-")</f>
        <v>0.123780888120873</v>
      </c>
      <c r="BI63" s="263"/>
      <c r="BJ63" s="263" t="n">
        <f aca="false">IF($E$57&gt;0,BJ60/$E$57,"-")</f>
        <v>0.146960451438356</v>
      </c>
      <c r="BK63" s="263"/>
      <c r="BL63" s="263" t="n">
        <f aca="false">IF($E$57&gt;0,BL60/$E$57,"-")</f>
        <v>0.170140014755838</v>
      </c>
      <c r="BM63" s="263"/>
      <c r="BN63" s="263" t="n">
        <f aca="false">IF($E$57&gt;0,BN60/$E$57,"-")</f>
        <v>0.19331957807332</v>
      </c>
      <c r="BO63" s="263"/>
      <c r="BP63" s="263" t="n">
        <f aca="false">IF($E$57&gt;0,BP60/$E$57,"-")</f>
        <v>0.216499141390802</v>
      </c>
      <c r="BQ63" s="263"/>
      <c r="BR63" s="263" t="n">
        <f aca="false">IF($E$57&gt;0,BR60/$E$57,"-")</f>
        <v>0.239678704708285</v>
      </c>
      <c r="BS63" s="263"/>
      <c r="BT63" s="263" t="n">
        <f aca="false">IF($E$57&gt;0,BT60/$E$57,"-")</f>
        <v>0.263085518646527</v>
      </c>
      <c r="BU63" s="263"/>
      <c r="BV63" s="263" t="n">
        <f aca="false">IF($E$57&gt;0,BV60/$E$57,"-")</f>
        <v>0.286492332584769</v>
      </c>
      <c r="BW63" s="263"/>
      <c r="BX63" s="263" t="n">
        <f aca="false">IF($E$57&gt;0,BX60/$E$57,"-")</f>
        <v>0.309899146523011</v>
      </c>
      <c r="BY63" s="263"/>
      <c r="BZ63" s="263" t="n">
        <f aca="false">IF($E$57&gt;0,BZ60/$E$57,"-")</f>
        <v>0.333305960461252</v>
      </c>
      <c r="CA63" s="263"/>
      <c r="CB63" s="263" t="n">
        <f aca="false">IF($E$57&gt;0,CB60/$E$57,"-")</f>
        <v>0.356788524606414</v>
      </c>
      <c r="CC63" s="263"/>
      <c r="CD63" s="263" t="n">
        <f aca="false">IF($E$57&gt;0,CD60/$E$57,"-")</f>
        <v>0.376357328060716</v>
      </c>
      <c r="CE63" s="263"/>
      <c r="CF63" s="263" t="n">
        <f aca="false">IF($E$57&gt;0,CF60/$E$57,"-")</f>
        <v>0.399839892205878</v>
      </c>
      <c r="CG63" s="263"/>
      <c r="CH63" s="263" t="n">
        <f aca="false">IF($E$57&gt;0,CH60/$E$57,"-")</f>
        <v>0.423322456351039</v>
      </c>
      <c r="CI63" s="263"/>
      <c r="CJ63" s="263" t="n">
        <f aca="false">IF($E$57&gt;0,CJ60/$E$57,"-")</f>
        <v>0.446805020496201</v>
      </c>
      <c r="CK63" s="263"/>
      <c r="CL63" s="263" t="n">
        <f aca="false">IF($E$57&gt;0,CL60/$E$57,"-")</f>
        <v>0.470287584641363</v>
      </c>
      <c r="CM63" s="263"/>
      <c r="CN63" s="263" t="n">
        <f aca="false">IF($E$57&gt;0,CN60/$E$57,"-")</f>
        <v>0.489856388095664</v>
      </c>
      <c r="CO63" s="263"/>
      <c r="CP63" s="263" t="n">
        <f aca="false">IF($E$57&gt;0,CP60/$E$57,"-")</f>
        <v>0.513338952240826</v>
      </c>
      <c r="CQ63" s="263"/>
      <c r="CR63" s="263" t="n">
        <f aca="false">IF($E$57&gt;0,CR60/$E$57,"-")</f>
        <v>0.536821516385988</v>
      </c>
      <c r="CS63" s="263"/>
      <c r="CT63" s="263" t="n">
        <f aca="false">IF($E$57&gt;0,CT60/$E$57,"-")</f>
        <v>0.556325090495442</v>
      </c>
      <c r="CU63" s="263"/>
      <c r="CV63" s="263" t="n">
        <f aca="false">IF($E$57&gt;0,CV60/$E$57,"-")</f>
        <v>0.579729379426786</v>
      </c>
      <c r="CW63" s="263"/>
      <c r="CX63" s="263" t="n">
        <f aca="false">IF($E$57&gt;0,CX60/$E$57,"-")</f>
        <v>0.59923295353624</v>
      </c>
      <c r="CY63" s="263"/>
      <c r="CZ63" s="263" t="n">
        <f aca="false">IF($E$57&gt;0,CZ60/$E$57,"-")</f>
        <v>0.622637242467585</v>
      </c>
      <c r="DA63" s="263"/>
      <c r="DB63" s="263" t="n">
        <f aca="false">IF($E$57&gt;0,DB60/$E$57,"-")</f>
        <v>0.645816805785067</v>
      </c>
      <c r="DC63" s="263"/>
      <c r="DD63" s="263" t="n">
        <f aca="false">IF($E$57&gt;0,DD60/$E$57,"-")</f>
        <v>0.668996369102549</v>
      </c>
      <c r="DE63" s="263"/>
      <c r="DF63" s="263" t="n">
        <f aca="false">IF($E$57&gt;0,DF60/$E$57,"-")</f>
        <v>0.692175932420032</v>
      </c>
      <c r="DG63" s="263"/>
      <c r="DH63" s="263" t="n">
        <f aca="false">IF($E$57&gt;0,DH60/$E$57,"-")</f>
        <v>0.699902453525859</v>
      </c>
      <c r="DI63" s="263"/>
      <c r="DJ63" s="263" t="n">
        <f aca="false">IF($E$57&gt;0,DJ60/$E$57,"-")</f>
        <v>0.699902453525859</v>
      </c>
      <c r="DK63" s="263"/>
      <c r="DL63" s="263" t="n">
        <f aca="false">IF($E$57&gt;0,DL60/$E$57,"-")</f>
        <v>0.721642762911864</v>
      </c>
      <c r="DM63" s="263"/>
      <c r="DN63" s="263" t="n">
        <f aca="false">IF($E$57&gt;0,DN60/$E$57,"-")</f>
        <v>0.743383072297869</v>
      </c>
      <c r="DO63" s="263"/>
      <c r="DP63" s="263" t="n">
        <f aca="false">IF($E$57&gt;0,DP60/$E$57,"-")</f>
        <v>0.765123381683873</v>
      </c>
      <c r="DQ63" s="263"/>
      <c r="DR63" s="263" t="n">
        <f aca="false">IF($E$57&gt;0,DR60/$E$57,"-")</f>
        <v>0.786863691069878</v>
      </c>
      <c r="DS63" s="263"/>
      <c r="DT63" s="263" t="n">
        <f aca="false">IF($E$57&gt;0,DT60/$E$57,"-")</f>
        <v>0.807075469494821</v>
      </c>
      <c r="DU63" s="263"/>
      <c r="DV63" s="263" t="n">
        <f aca="false">IF($E$57&gt;0,DV60/$E$57,"-")</f>
        <v>0.820549988444783</v>
      </c>
      <c r="DW63" s="263"/>
      <c r="DX63" s="263" t="n">
        <f aca="false">IF($E$57&gt;0,DX60/$E$57,"-")</f>
        <v>0.840761766869725</v>
      </c>
      <c r="DY63" s="263"/>
      <c r="DZ63" s="263" t="n">
        <f aca="false">IF($E$57&gt;0,DZ60/$E$57,"-")</f>
        <v>0.860973545294668</v>
      </c>
      <c r="EA63" s="263"/>
      <c r="EB63" s="263" t="n">
        <f aca="false">IF($E$57&gt;0,EB60/$E$57,"-")</f>
        <v>0.879759596610798</v>
      </c>
      <c r="EC63" s="263"/>
      <c r="ED63" s="263" t="n">
        <f aca="false">IF($E$57&gt;0,ED60/$E$57,"-")</f>
        <v>0.898545647926927</v>
      </c>
      <c r="EE63" s="263"/>
      <c r="EF63" s="263" t="n">
        <f aca="false">IF($E$57&gt;0,EF60/$E$57,"-")</f>
        <v>0.917331699243057</v>
      </c>
      <c r="EG63" s="263"/>
      <c r="EH63" s="263" t="n">
        <f aca="false">IF($E$57&gt;0,EH60/$E$57,"-")</f>
        <v>0.92985573345381</v>
      </c>
      <c r="EI63" s="263"/>
      <c r="EJ63" s="263" t="n">
        <f aca="false">IF($E$57&gt;0,EJ60/$E$57,"-")</f>
        <v>0.948641784769939</v>
      </c>
      <c r="EK63" s="263"/>
      <c r="EL63" s="263" t="n">
        <f aca="false">IF($E$57&gt;0,EL60/$E$57,"-")</f>
        <v>0.967427836086068</v>
      </c>
      <c r="EM63" s="263"/>
      <c r="EN63" s="263" t="n">
        <f aca="false">IF($E$57&gt;0,EN60/$E$57,"-")</f>
        <v>0.986213887402198</v>
      </c>
      <c r="EO63" s="263"/>
      <c r="EP63" s="263" t="n">
        <f aca="false">IF($E$57&gt;0,EP60/$E$57,"-")</f>
        <v>1.00186893016564</v>
      </c>
      <c r="EQ63" s="263"/>
      <c r="ER63" s="263" t="n">
        <f aca="false">IF($E$57&gt;0,ER60/$E$57,"-")</f>
        <v>1.00186893016564</v>
      </c>
      <c r="ES63" s="263"/>
      <c r="ET63" s="263" t="n">
        <f aca="false">IF($E$57&gt;0,ET60/$E$57,"-")</f>
        <v>1.00186893016564</v>
      </c>
      <c r="EU63" s="263"/>
      <c r="EV63" s="263" t="n">
        <f aca="false">IF($E$57&gt;0,EV60/$E$57,"-")</f>
        <v>1.00186893016564</v>
      </c>
      <c r="EW63" s="263"/>
      <c r="EX63" s="264" t="n">
        <f aca="false">IF($E$57&gt;0,EX60/$E$57,"-")</f>
        <v>1.00186893016564</v>
      </c>
      <c r="EY63" s="264"/>
      <c r="EZ63" s="263" t="n">
        <f aca="false">IF($E$57&gt;0,EZ60/$E$57,"-")</f>
        <v>1.00186893016564</v>
      </c>
      <c r="FA63" s="263"/>
      <c r="FB63" s="263" t="n">
        <f aca="false">IF($E$57&gt;0,FB60/$E$57,"-")</f>
        <v>1.00186893016564</v>
      </c>
      <c r="FC63" s="263"/>
      <c r="FD63" s="263" t="n">
        <f aca="false">IF($E$57&gt;0,FD60/$E$57,"-")</f>
        <v>1.00186893016564</v>
      </c>
      <c r="FE63" s="263"/>
      <c r="FF63" s="263" t="n">
        <f aca="false">IF($E$57&gt;0,FF60/$E$57,"-")</f>
        <v>1.00186893016564</v>
      </c>
      <c r="FG63" s="263"/>
      <c r="FH63" s="263" t="n">
        <f aca="false">IF($E$57&gt;0,FH60/$E$57,"-")</f>
        <v>1.00186893016564</v>
      </c>
      <c r="FI63" s="263"/>
      <c r="FJ63" s="263" t="n">
        <f aca="false">IF($E$57&gt;0,FJ60/$E$57,"-")</f>
        <v>1.00186893016564</v>
      </c>
      <c r="FK63" s="263"/>
      <c r="FL63" s="263" t="n">
        <f aca="false">IF($E$57&gt;0,FL60/$E$57,"-")</f>
        <v>1.00186893016564</v>
      </c>
      <c r="FM63" s="263"/>
      <c r="FN63" s="263" t="n">
        <f aca="false">IF($E$57&gt;0,FN60/$E$57,"-")</f>
        <v>1.00186893016564</v>
      </c>
      <c r="FO63" s="263"/>
      <c r="FP63" s="263" t="n">
        <f aca="false">IF($E$57&gt;0,FP60/$E$57,"-")</f>
        <v>1.00186893016564</v>
      </c>
      <c r="FQ63" s="263"/>
      <c r="FR63" s="263" t="n">
        <f aca="false">IF($E$57&gt;0,FR60/$E$57,"-")</f>
        <v>1.00186893016564</v>
      </c>
      <c r="FS63" s="263"/>
      <c r="FT63" s="263" t="n">
        <f aca="false">IF($E$57&gt;0,FT60/$E$57,"-")</f>
        <v>1.00186893016564</v>
      </c>
      <c r="FU63" s="263"/>
      <c r="FV63" s="263" t="n">
        <f aca="false">IF($E$39&gt;0,FV60/$E$39,"-")</f>
        <v>0.865583526131384</v>
      </c>
      <c r="FW63" s="263"/>
      <c r="FX63" s="263" t="n">
        <f aca="false">IF($E$39&gt;0,FX60/$E$39,"-")</f>
        <v>0.865583526131384</v>
      </c>
      <c r="FY63" s="263"/>
      <c r="FZ63" s="263" t="n">
        <f aca="false">IF($E$39&gt;0,FZ60/$E$39,"-")</f>
        <v>0.865583526131384</v>
      </c>
      <c r="GA63" s="263"/>
      <c r="GB63" s="263" t="n">
        <f aca="false">IF($E$39&gt;0,GB60/$E$39,"-")</f>
        <v>0.865583526131384</v>
      </c>
      <c r="GC63" s="263"/>
      <c r="GD63" s="263" t="n">
        <f aca="false">IF($E$39&gt;0,GD60/$E$39,"-")</f>
        <v>0.865583526131384</v>
      </c>
      <c r="GE63" s="263"/>
      <c r="GF63" s="263" t="n">
        <f aca="false">IF($E$39&gt;0,GF60/$E$39,"-")</f>
        <v>0.865583526131384</v>
      </c>
      <c r="GG63" s="263"/>
      <c r="GH63" s="263" t="n">
        <f aca="false">IF($E$39&gt;0,GH60/$E$39,"-")</f>
        <v>0.865583526131384</v>
      </c>
      <c r="GI63" s="263"/>
      <c r="GJ63" s="263" t="n">
        <f aca="false">IF($E$39&gt;0,GJ60/$E$39,"-")</f>
        <v>0.865583526131384</v>
      </c>
      <c r="GK63" s="263"/>
      <c r="GL63" s="263" t="n">
        <f aca="false">IF($E$39&gt;0,GL60/$E$39,"-")</f>
        <v>0.865583526131384</v>
      </c>
      <c r="GM63" s="263"/>
      <c r="GN63" s="263" t="n">
        <f aca="false">IF($E$39&gt;0,GN60/$E$39,"-")</f>
        <v>0.865583526131384</v>
      </c>
      <c r="GO63" s="263"/>
      <c r="GP63" s="263" t="n">
        <f aca="false">IF($E$39&gt;0,GP60/$E$39,"-")</f>
        <v>0.865583526131384</v>
      </c>
      <c r="GQ63" s="263"/>
      <c r="GR63" s="263" t="n">
        <f aca="false">IF($E$39&gt;0,GR60/$E$39,"-")</f>
        <v>0.865583526131384</v>
      </c>
      <c r="GS63" s="263"/>
      <c r="GT63" s="263" t="n">
        <f aca="false">IF($E$39&gt;0,GT60/$E$39,"-")</f>
        <v>0.865583526131384</v>
      </c>
      <c r="GU63" s="263"/>
      <c r="GV63" s="263" t="n">
        <f aca="false">IF($E$39&gt;0,GV60/$E$39,"-")</f>
        <v>0.865583526131384</v>
      </c>
      <c r="GW63" s="263"/>
      <c r="GX63" s="263" t="n">
        <f aca="false">IF($E$39&gt;0,GX60/$E$39,"-")</f>
        <v>0.865583526131384</v>
      </c>
      <c r="GY63" s="263"/>
      <c r="GZ63" s="263" t="n">
        <f aca="false">IF($E$39&gt;0,GZ60/$E$39,"-")</f>
        <v>0.865583526131384</v>
      </c>
      <c r="HA63" s="263"/>
      <c r="HB63" s="263" t="n">
        <f aca="false">IF($E$39&gt;0,HB60/$E$39,"-")</f>
        <v>0.865583526131384</v>
      </c>
      <c r="HC63" s="263"/>
      <c r="HD63" s="263" t="n">
        <f aca="false">IF($E$39&gt;0,HD60/$E$39,"-")</f>
        <v>0.865583526131384</v>
      </c>
      <c r="HE63" s="263"/>
      <c r="HF63" s="263" t="n">
        <f aca="false">IF($E$39&gt;0,HF60/$E$39,"-")</f>
        <v>0.865583526131384</v>
      </c>
      <c r="HG63" s="263"/>
      <c r="HH63" s="263" t="n">
        <f aca="false">IF($E$39&gt;0,HH60/$E$39,"-")</f>
        <v>0.865583526131384</v>
      </c>
      <c r="HI63" s="263"/>
      <c r="HJ63" s="263" t="n">
        <f aca="false">IF($E$39&gt;0,HJ60/$E$39,"-")</f>
        <v>0.865583526131384</v>
      </c>
      <c r="HK63" s="263"/>
    </row>
    <row r="64" customFormat="false" ht="12.75" hidden="false" customHeight="false" outlineLevel="0" collapsed="false">
      <c r="A64" s="304"/>
      <c r="B64" s="233"/>
      <c r="C64" s="232"/>
      <c r="D64" s="234"/>
      <c r="E64" s="234"/>
      <c r="F64" s="235"/>
      <c r="G64" s="234"/>
      <c r="H64" s="234"/>
      <c r="I64" s="237"/>
      <c r="J64" s="238"/>
      <c r="K64" s="265" t="s">
        <v>166</v>
      </c>
      <c r="L64" s="266" t="n">
        <f aca="false">IF($E$39&gt;0,L62/$E$39,"-")</f>
        <v>0</v>
      </c>
      <c r="M64" s="266"/>
      <c r="N64" s="266" t="n">
        <f aca="false">IF($E$39&gt;0,N62/$E$39,"-")</f>
        <v>0</v>
      </c>
      <c r="O64" s="266"/>
      <c r="P64" s="266" t="n">
        <f aca="false">IF($E$39&gt;0,P62/$E$39,"-")</f>
        <v>0</v>
      </c>
      <c r="Q64" s="266"/>
      <c r="R64" s="266" t="n">
        <f aca="false">IF($E$39&gt;0,R62/$E$39,"-")</f>
        <v>0</v>
      </c>
      <c r="S64" s="266"/>
      <c r="T64" s="266" t="n">
        <f aca="false">IF($E$39&gt;0,T62/$E$39,"-")</f>
        <v>0</v>
      </c>
      <c r="U64" s="266"/>
      <c r="V64" s="266" t="n">
        <f aca="false">IF($E$39&gt;0,V62/$E$39,"-")</f>
        <v>0</v>
      </c>
      <c r="W64" s="266"/>
      <c r="X64" s="266" t="n">
        <f aca="false">IF($E$39&gt;0,X62/$E$39,"-")</f>
        <v>0</v>
      </c>
      <c r="Y64" s="266"/>
      <c r="Z64" s="266" t="n">
        <f aca="false">IF($E$39&gt;0,Z62/$E$39,"-")</f>
        <v>0</v>
      </c>
      <c r="AA64" s="266"/>
      <c r="AB64" s="266" t="n">
        <f aca="false">IF($E$39&gt;0,AB62/$E$39,"-")</f>
        <v>0</v>
      </c>
      <c r="AC64" s="266"/>
      <c r="AD64" s="266" t="n">
        <f aca="false">IF($E$39&gt;0,AD62/$E$39,"-")</f>
        <v>0</v>
      </c>
      <c r="AE64" s="266"/>
      <c r="AF64" s="266" t="n">
        <f aca="false">IF($E$39&gt;0,AF62/$E$39,"-")</f>
        <v>0</v>
      </c>
      <c r="AG64" s="266"/>
      <c r="AH64" s="266" t="n">
        <f aca="false">IF($E$39&gt;0,AH62/$E$39,"-")</f>
        <v>0</v>
      </c>
      <c r="AI64" s="266"/>
      <c r="AJ64" s="266" t="n">
        <f aca="false">IF($E$39&gt;0,AJ62/$E$39,"-")</f>
        <v>0</v>
      </c>
      <c r="AK64" s="266"/>
      <c r="AL64" s="266" t="n">
        <f aca="false">IF($E$39&gt;0,AL62/$E$39,"-")</f>
        <v>0</v>
      </c>
      <c r="AM64" s="266"/>
      <c r="AN64" s="266" t="n">
        <f aca="false">IF($E$39&gt;0,AN62/$E$39,"-")</f>
        <v>0</v>
      </c>
      <c r="AO64" s="266"/>
      <c r="AP64" s="266" t="n">
        <f aca="false">IF($E$39&gt;0,AP62/$E$39,"-")</f>
        <v>0</v>
      </c>
      <c r="AQ64" s="266"/>
      <c r="AR64" s="266" t="n">
        <f aca="false">IF($E$39&gt;0,AR62/$E$39,"-")</f>
        <v>0</v>
      </c>
      <c r="AS64" s="266"/>
      <c r="AT64" s="266" t="n">
        <f aca="false">IF($E$39&gt;0,AT62/$E$39,"-")</f>
        <v>0</v>
      </c>
      <c r="AU64" s="266"/>
      <c r="AV64" s="266" t="n">
        <f aca="false">IF($E$39&gt;0,AV62/$E$39,"-")</f>
        <v>0</v>
      </c>
      <c r="AW64" s="266"/>
      <c r="AX64" s="266" t="n">
        <f aca="false">IF($E$39&gt;0,AX62/$E$39,"-")</f>
        <v>0</v>
      </c>
      <c r="AY64" s="266"/>
      <c r="AZ64" s="266" t="n">
        <f aca="false">IF($E$39&gt;0,AZ62/$E$39,"-")</f>
        <v>0</v>
      </c>
      <c r="BA64" s="266"/>
      <c r="BB64" s="266" t="n">
        <f aca="false">IF($E$39&gt;0,BB62/$E$39,"-")</f>
        <v>0</v>
      </c>
      <c r="BC64" s="266"/>
      <c r="BD64" s="266" t="n">
        <f aca="false">IF($E$39&gt;0,BD62/$E$39,"-")</f>
        <v>0</v>
      </c>
      <c r="BE64" s="266"/>
      <c r="BF64" s="266" t="n">
        <f aca="false">IF($E$39&gt;0,BF62/$E$39,"-")</f>
        <v>0</v>
      </c>
      <c r="BG64" s="266"/>
      <c r="BH64" s="266" t="n">
        <f aca="false">IF($E$39&gt;0,BH62/$E$39,"-")</f>
        <v>0</v>
      </c>
      <c r="BI64" s="266"/>
      <c r="BJ64" s="266" t="n">
        <f aca="false">IF($E$39&gt;0,BJ62/$E$39,"-")</f>
        <v>0</v>
      </c>
      <c r="BK64" s="266"/>
      <c r="BL64" s="266" t="n">
        <f aca="false">IF($E$39&gt;0,BL62/$E$39,"-")</f>
        <v>0</v>
      </c>
      <c r="BM64" s="266"/>
      <c r="BN64" s="266" t="n">
        <f aca="false">IF($E$39&gt;0,BN62/$E$39,"-")</f>
        <v>0</v>
      </c>
      <c r="BO64" s="266"/>
      <c r="BP64" s="266" t="n">
        <f aca="false">IF($E$39&gt;0,BP62/$E$39,"-")</f>
        <v>0</v>
      </c>
      <c r="BQ64" s="266"/>
      <c r="BR64" s="266" t="n">
        <f aca="false">IF($E$39&gt;0,BR62/$E$39,"-")</f>
        <v>0</v>
      </c>
      <c r="BS64" s="266"/>
      <c r="BT64" s="266" t="n">
        <f aca="false">IF($E$39&gt;0,BT62/$E$39,"-")</f>
        <v>0</v>
      </c>
      <c r="BU64" s="266"/>
      <c r="BV64" s="266" t="n">
        <f aca="false">IF($E$39&gt;0,BV62/$E$39,"-")</f>
        <v>0</v>
      </c>
      <c r="BW64" s="266"/>
      <c r="BX64" s="266" t="n">
        <f aca="false">IF($E$39&gt;0,BX62/$E$39,"-")</f>
        <v>0</v>
      </c>
      <c r="BY64" s="266"/>
      <c r="BZ64" s="266" t="n">
        <f aca="false">IF($E$39&gt;0,BZ62/$E$39,"-")</f>
        <v>0</v>
      </c>
      <c r="CA64" s="266"/>
      <c r="CB64" s="266" t="n">
        <f aca="false">IF($E$39&gt;0,CB62/$E$39,"-")</f>
        <v>0</v>
      </c>
      <c r="CC64" s="266"/>
      <c r="CD64" s="266" t="n">
        <f aca="false">IF($E$39&gt;0,CD62/$E$39,"-")</f>
        <v>0</v>
      </c>
      <c r="CE64" s="266"/>
      <c r="CF64" s="266" t="n">
        <f aca="false">IF($E$39&gt;0,CF62/$E$39,"-")</f>
        <v>0</v>
      </c>
      <c r="CG64" s="266"/>
      <c r="CH64" s="266" t="n">
        <f aca="false">IF($E$39&gt;0,CH62/$E$39,"-")</f>
        <v>0</v>
      </c>
      <c r="CI64" s="266"/>
      <c r="CJ64" s="266" t="n">
        <f aca="false">IF($E$39&gt;0,CJ62/$E$39,"-")</f>
        <v>0</v>
      </c>
      <c r="CK64" s="266"/>
      <c r="CL64" s="266" t="n">
        <f aca="false">IF($E$39&gt;0,CL62/$E$39,"-")</f>
        <v>0</v>
      </c>
      <c r="CM64" s="266"/>
      <c r="CN64" s="266" t="n">
        <f aca="false">IF($E$39&gt;0,CN62/$E$39,"-")</f>
        <v>0</v>
      </c>
      <c r="CO64" s="266"/>
      <c r="CP64" s="266" t="n">
        <f aca="false">IF($E$39&gt;0,CP62/$E$39,"-")</f>
        <v>0</v>
      </c>
      <c r="CQ64" s="266"/>
      <c r="CR64" s="266" t="n">
        <f aca="false">IF($E$39&gt;0,CR62/$E$39,"-")</f>
        <v>0</v>
      </c>
      <c r="CS64" s="266"/>
      <c r="CT64" s="266" t="n">
        <f aca="false">IF($E$39&gt;0,CT62/$E$39,"-")</f>
        <v>0</v>
      </c>
      <c r="CU64" s="266"/>
      <c r="CV64" s="266" t="n">
        <f aca="false">IF($E$39&gt;0,CV62/$E$39,"-")</f>
        <v>0</v>
      </c>
      <c r="CW64" s="266"/>
      <c r="CX64" s="266" t="n">
        <f aca="false">IF($E$39&gt;0,CX62/$E$39,"-")</f>
        <v>0</v>
      </c>
      <c r="CY64" s="266"/>
      <c r="CZ64" s="266" t="n">
        <f aca="false">IF($E$39&gt;0,CZ62/$E$39,"-")</f>
        <v>0</v>
      </c>
      <c r="DA64" s="266"/>
      <c r="DB64" s="266" t="n">
        <f aca="false">IF($E$39&gt;0,DB62/$E$39,"-")</f>
        <v>0</v>
      </c>
      <c r="DC64" s="266"/>
      <c r="DD64" s="266" t="n">
        <f aca="false">IF($E$39&gt;0,DD62/$E$39,"-")</f>
        <v>0</v>
      </c>
      <c r="DE64" s="266"/>
      <c r="DF64" s="266" t="n">
        <f aca="false">IF($E$39&gt;0,DF62/$E$39,"-")</f>
        <v>0</v>
      </c>
      <c r="DG64" s="266"/>
      <c r="DH64" s="266" t="n">
        <f aca="false">IF($E$39&gt;0,DH62/$E$39,"-")</f>
        <v>0</v>
      </c>
      <c r="DI64" s="266"/>
      <c r="DJ64" s="266" t="n">
        <f aca="false">IF($E$39&gt;0,DJ62/$E$39,"-")</f>
        <v>0</v>
      </c>
      <c r="DK64" s="266"/>
      <c r="DL64" s="266" t="n">
        <f aca="false">IF($E$39&gt;0,DL62/$E$39,"-")</f>
        <v>0</v>
      </c>
      <c r="DM64" s="266"/>
      <c r="DN64" s="266" t="n">
        <f aca="false">IF($E$39&gt;0,DN62/$E$39,"-")</f>
        <v>0</v>
      </c>
      <c r="DO64" s="266"/>
      <c r="DP64" s="266" t="n">
        <f aca="false">IF($E$39&gt;0,DP62/$E$39,"-")</f>
        <v>0</v>
      </c>
      <c r="DQ64" s="266"/>
      <c r="DR64" s="266" t="n">
        <f aca="false">IF($E$39&gt;0,DR62/$E$39,"-")</f>
        <v>0</v>
      </c>
      <c r="DS64" s="266"/>
      <c r="DT64" s="266" t="n">
        <f aca="false">IF($E$39&gt;0,DT62/$E$39,"-")</f>
        <v>0</v>
      </c>
      <c r="DU64" s="266"/>
      <c r="DV64" s="266" t="n">
        <f aca="false">IF($E$39&gt;0,DV62/$E$39,"-")</f>
        <v>0</v>
      </c>
      <c r="DW64" s="266"/>
      <c r="DX64" s="266" t="n">
        <f aca="false">IF($E$39&gt;0,DX62/$E$39,"-")</f>
        <v>0</v>
      </c>
      <c r="DY64" s="266"/>
      <c r="DZ64" s="266" t="n">
        <f aca="false">IF($E$39&gt;0,DZ62/$E$39,"-")</f>
        <v>0</v>
      </c>
      <c r="EA64" s="266"/>
      <c r="EB64" s="266" t="n">
        <f aca="false">IF($E$39&gt;0,EB62/$E$39,"-")</f>
        <v>0</v>
      </c>
      <c r="EC64" s="266"/>
      <c r="ED64" s="266" t="n">
        <f aca="false">IF($E$39&gt;0,ED62/$E$39,"-")</f>
        <v>0</v>
      </c>
      <c r="EE64" s="266"/>
      <c r="EF64" s="266" t="n">
        <f aca="false">IF($E$39&gt;0,EF62/$E$39,"-")</f>
        <v>0</v>
      </c>
      <c r="EG64" s="266"/>
      <c r="EH64" s="266" t="n">
        <f aca="false">IF($E$39&gt;0,EH62/$E$39,"-")</f>
        <v>0</v>
      </c>
      <c r="EI64" s="266"/>
      <c r="EJ64" s="266" t="n">
        <f aca="false">IF($E$39&gt;0,EJ62/$E$39,"-")</f>
        <v>0</v>
      </c>
      <c r="EK64" s="266"/>
      <c r="EL64" s="266" t="n">
        <f aca="false">IF($E$39&gt;0,EL62/$E$39,"-")</f>
        <v>0</v>
      </c>
      <c r="EM64" s="266"/>
      <c r="EN64" s="266" t="n">
        <f aca="false">IF($E$39&gt;0,EN62/$E$39,"-")</f>
        <v>0</v>
      </c>
      <c r="EO64" s="266"/>
      <c r="EP64" s="266" t="n">
        <f aca="false">IF($E$39&gt;0,EP62/$E$39,"-")</f>
        <v>0</v>
      </c>
      <c r="EQ64" s="266"/>
      <c r="ER64" s="266" t="n">
        <f aca="false">IF($E$39&gt;0,ER62/$E$39,"-")</f>
        <v>0</v>
      </c>
      <c r="ES64" s="266"/>
      <c r="ET64" s="266" t="n">
        <f aca="false">IF($E$39&gt;0,ET62/$E$39,"-")</f>
        <v>0</v>
      </c>
      <c r="EU64" s="266"/>
      <c r="EV64" s="266" t="n">
        <f aca="false">IF($E$39&gt;0,EV62/$E$39,"-")</f>
        <v>0</v>
      </c>
      <c r="EW64" s="266"/>
      <c r="EX64" s="267" t="n">
        <f aca="false">IF($E$39&gt;0,EX62/$E$39,"-")</f>
        <v>0</v>
      </c>
      <c r="EY64" s="267"/>
      <c r="EZ64" s="266" t="n">
        <f aca="false">IF($E$39&gt;0,EZ62/$E$39,"-")</f>
        <v>0</v>
      </c>
      <c r="FA64" s="266"/>
      <c r="FB64" s="266" t="n">
        <f aca="false">IF($E$39&gt;0,FB62/$E$39,"-")</f>
        <v>0</v>
      </c>
      <c r="FC64" s="266"/>
      <c r="FD64" s="266" t="n">
        <f aca="false">IF($E$39&gt;0,FD62/$E$39,"-")</f>
        <v>0</v>
      </c>
      <c r="FE64" s="266"/>
      <c r="FF64" s="266" t="n">
        <f aca="false">IF($E$39&gt;0,FF62/$E$39,"-")</f>
        <v>0</v>
      </c>
      <c r="FG64" s="266"/>
      <c r="FH64" s="266" t="n">
        <f aca="false">IF($E$39&gt;0,FH62/$E$39,"-")</f>
        <v>0</v>
      </c>
      <c r="FI64" s="266"/>
      <c r="FJ64" s="266" t="n">
        <f aca="false">IF($E$39&gt;0,FJ62/$E$39,"-")</f>
        <v>0</v>
      </c>
      <c r="FK64" s="266"/>
      <c r="FL64" s="266" t="n">
        <f aca="false">IF($E$39&gt;0,FL62/$E$39,"-")</f>
        <v>0</v>
      </c>
      <c r="FM64" s="266"/>
      <c r="FN64" s="266" t="n">
        <f aca="false">IF($E$39&gt;0,FN62/$E$39,"-")</f>
        <v>0</v>
      </c>
      <c r="FO64" s="266"/>
      <c r="FP64" s="266" t="n">
        <f aca="false">IF($E$39&gt;0,FP62/$E$39,"-")</f>
        <v>0</v>
      </c>
      <c r="FQ64" s="266"/>
      <c r="FR64" s="266" t="n">
        <f aca="false">IF($E$39&gt;0,FR62/$E$39,"-")</f>
        <v>0</v>
      </c>
      <c r="FS64" s="266"/>
      <c r="FT64" s="266" t="n">
        <f aca="false">IF($E$39&gt;0,FT62/$E$39,"-")</f>
        <v>0</v>
      </c>
      <c r="FU64" s="266"/>
      <c r="FV64" s="300" t="n">
        <f aca="false">IF($E$39&gt;0,FV62/$E$39,"-")</f>
        <v>0</v>
      </c>
      <c r="FW64" s="300"/>
      <c r="FX64" s="300" t="n">
        <f aca="false">IF($E$39&gt;0,FX62/$E$39,"-")</f>
        <v>0</v>
      </c>
      <c r="FY64" s="300"/>
      <c r="FZ64" s="300" t="n">
        <f aca="false">IF($E$39&gt;0,FZ62/$E$39,"-")</f>
        <v>0</v>
      </c>
      <c r="GA64" s="300"/>
      <c r="GB64" s="300" t="n">
        <f aca="false">IF($E$39&gt;0,GB62/$E$39,"-")</f>
        <v>0</v>
      </c>
      <c r="GC64" s="300"/>
      <c r="GD64" s="300" t="n">
        <f aca="false">IF($E$39&gt;0,GD62/$E$39,"-")</f>
        <v>0</v>
      </c>
      <c r="GE64" s="300"/>
      <c r="GF64" s="300" t="n">
        <f aca="false">IF($E$39&gt;0,GF62/$E$39,"-")</f>
        <v>0</v>
      </c>
      <c r="GG64" s="300"/>
      <c r="GH64" s="300" t="n">
        <f aca="false">IF($E$39&gt;0,GH62/$E$39,"-")</f>
        <v>0</v>
      </c>
      <c r="GI64" s="300"/>
      <c r="GJ64" s="300" t="n">
        <f aca="false">IF($E$39&gt;0,GJ62/$E$39,"-")</f>
        <v>0</v>
      </c>
      <c r="GK64" s="300"/>
      <c r="GL64" s="300" t="n">
        <f aca="false">IF($E$39&gt;0,GL62/$E$39,"-")</f>
        <v>0</v>
      </c>
      <c r="GM64" s="300"/>
      <c r="GN64" s="300" t="n">
        <f aca="false">IF($E$39&gt;0,GN62/$E$39,"-")</f>
        <v>0</v>
      </c>
      <c r="GO64" s="300"/>
      <c r="GP64" s="300" t="n">
        <f aca="false">IF($E$39&gt;0,GP62/$E$39,"-")</f>
        <v>0</v>
      </c>
      <c r="GQ64" s="300"/>
      <c r="GR64" s="300" t="n">
        <f aca="false">IF($E$39&gt;0,GR62/$E$39,"-")</f>
        <v>0</v>
      </c>
      <c r="GS64" s="300"/>
      <c r="GT64" s="300" t="n">
        <f aca="false">IF($E$39&gt;0,GT62/$E$39,"-")</f>
        <v>0</v>
      </c>
      <c r="GU64" s="300"/>
      <c r="GV64" s="300" t="n">
        <f aca="false">IF($E$39&gt;0,GV62/$E$39,"-")</f>
        <v>0</v>
      </c>
      <c r="GW64" s="300"/>
      <c r="GX64" s="300" t="n">
        <f aca="false">IF($E$39&gt;0,GX62/$E$39,"-")</f>
        <v>0</v>
      </c>
      <c r="GY64" s="300"/>
      <c r="GZ64" s="300" t="n">
        <f aca="false">IF($E$39&gt;0,GZ62/$E$39,"-")</f>
        <v>0</v>
      </c>
      <c r="HA64" s="300"/>
      <c r="HB64" s="300" t="n">
        <f aca="false">IF($E$39&gt;0,HB62/$E$39,"-")</f>
        <v>0</v>
      </c>
      <c r="HC64" s="300"/>
      <c r="HD64" s="300" t="n">
        <f aca="false">IF($E$39&gt;0,HD62/$E$39,"-")</f>
        <v>0</v>
      </c>
      <c r="HE64" s="300"/>
      <c r="HF64" s="300" t="n">
        <f aca="false">IF($E$39&gt;0,HF62/$E$39,"-")</f>
        <v>0</v>
      </c>
      <c r="HG64" s="300"/>
      <c r="HH64" s="300" t="n">
        <f aca="false">IF($E$39&gt;0,HH62/$E$39,"-")</f>
        <v>0</v>
      </c>
      <c r="HI64" s="300"/>
      <c r="HJ64" s="300" t="n">
        <f aca="false">IF($E$39&gt;0,HJ62/$E$39,"-")</f>
        <v>0</v>
      </c>
      <c r="HK64" s="300"/>
    </row>
    <row r="65" s="243" customFormat="true" ht="13.8" hidden="false" customHeight="false" outlineLevel="0" collapsed="false">
      <c r="A65" s="268"/>
      <c r="B65" s="269"/>
      <c r="C65" s="269"/>
      <c r="D65" s="270"/>
      <c r="E65" s="271"/>
      <c r="F65" s="272"/>
      <c r="G65" s="273"/>
      <c r="H65" s="269"/>
      <c r="I65" s="269"/>
      <c r="J65" s="269"/>
      <c r="K65" s="269"/>
      <c r="L65" s="274"/>
      <c r="M65" s="274"/>
      <c r="N65" s="274"/>
      <c r="O65" s="274"/>
      <c r="P65" s="274"/>
      <c r="Q65" s="274"/>
      <c r="R65" s="275"/>
      <c r="S65" s="275"/>
      <c r="T65" s="276"/>
      <c r="U65" s="276"/>
      <c r="V65" s="274"/>
      <c r="W65" s="274"/>
      <c r="X65" s="274"/>
      <c r="Y65" s="274"/>
      <c r="Z65" s="275"/>
      <c r="AA65" s="275"/>
      <c r="AB65" s="276"/>
      <c r="AC65" s="276"/>
      <c r="AD65" s="274"/>
      <c r="AE65" s="274"/>
      <c r="AF65" s="274"/>
      <c r="AG65" s="274"/>
      <c r="AH65" s="275"/>
      <c r="AI65" s="275"/>
      <c r="AJ65" s="276"/>
      <c r="AK65" s="276"/>
      <c r="AL65" s="274"/>
      <c r="AM65" s="274"/>
      <c r="AN65" s="274"/>
      <c r="AO65" s="274"/>
      <c r="AP65" s="275"/>
      <c r="AQ65" s="275"/>
      <c r="AR65" s="276"/>
      <c r="AS65" s="276"/>
      <c r="AT65" s="277"/>
      <c r="AU65" s="277"/>
      <c r="AV65" s="277"/>
      <c r="AW65" s="277"/>
      <c r="AX65" s="277"/>
      <c r="AY65" s="278"/>
      <c r="AZ65" s="279"/>
      <c r="BA65" s="277"/>
      <c r="BB65" s="277"/>
      <c r="BC65" s="277"/>
      <c r="BD65" s="277"/>
      <c r="BE65" s="277"/>
      <c r="BF65" s="277"/>
      <c r="BG65" s="278"/>
      <c r="BH65" s="279"/>
      <c r="BI65" s="277"/>
      <c r="BJ65" s="277"/>
      <c r="BK65" s="277"/>
      <c r="BL65" s="277"/>
      <c r="BM65" s="277"/>
      <c r="BN65" s="277"/>
      <c r="BO65" s="278"/>
      <c r="BP65" s="279"/>
      <c r="BQ65" s="277"/>
      <c r="BR65" s="277"/>
      <c r="BS65" s="277"/>
      <c r="BT65" s="277"/>
      <c r="BU65" s="277"/>
      <c r="BV65" s="277"/>
      <c r="BW65" s="278"/>
      <c r="BX65" s="279"/>
      <c r="BY65" s="277"/>
      <c r="BZ65" s="277"/>
      <c r="CA65" s="277"/>
      <c r="CB65" s="277"/>
      <c r="CC65" s="277"/>
      <c r="CD65" s="275"/>
      <c r="CE65" s="275"/>
      <c r="CF65" s="276"/>
      <c r="CG65" s="276"/>
      <c r="CH65" s="274"/>
      <c r="CI65" s="274"/>
      <c r="CJ65" s="274"/>
      <c r="CK65" s="274"/>
      <c r="CL65" s="275"/>
      <c r="CM65" s="275"/>
      <c r="CN65" s="276"/>
      <c r="CO65" s="276"/>
      <c r="CP65" s="280"/>
      <c r="CQ65" s="280"/>
      <c r="CR65" s="280"/>
      <c r="CS65" s="280"/>
      <c r="CT65" s="281"/>
      <c r="CU65" s="282"/>
      <c r="CV65" s="283"/>
      <c r="CW65" s="281"/>
      <c r="CX65" s="281"/>
      <c r="CY65" s="281"/>
      <c r="CZ65" s="281"/>
      <c r="DA65" s="281"/>
      <c r="DB65" s="281"/>
      <c r="DC65" s="282"/>
      <c r="DD65" s="283"/>
      <c r="DE65" s="281"/>
      <c r="DF65" s="281"/>
      <c r="DG65" s="281"/>
      <c r="DH65" s="281"/>
      <c r="DI65" s="281"/>
      <c r="DJ65" s="284"/>
      <c r="DK65" s="285"/>
      <c r="DL65" s="283"/>
      <c r="DM65" s="281"/>
      <c r="DN65" s="281"/>
      <c r="DO65" s="281"/>
      <c r="DP65" s="281"/>
      <c r="DQ65" s="281"/>
      <c r="DR65" s="281"/>
      <c r="DS65" s="282"/>
      <c r="DT65" s="283"/>
      <c r="DU65" s="281"/>
      <c r="DV65" s="281"/>
      <c r="DW65" s="281"/>
      <c r="DX65" s="281"/>
      <c r="DY65" s="281"/>
      <c r="DZ65" s="281"/>
      <c r="EA65" s="282"/>
      <c r="EB65" s="283"/>
      <c r="EC65" s="281"/>
      <c r="ED65" s="281"/>
      <c r="EE65" s="281"/>
      <c r="EF65" s="281"/>
      <c r="EG65" s="281"/>
      <c r="EH65" s="281"/>
      <c r="EI65" s="282"/>
      <c r="EJ65" s="283"/>
      <c r="EK65" s="281"/>
      <c r="EL65" s="281"/>
      <c r="EM65" s="281"/>
      <c r="EN65" s="281"/>
      <c r="EO65" s="281"/>
      <c r="EP65" s="281"/>
      <c r="EQ65" s="282"/>
      <c r="ER65" s="283"/>
      <c r="ES65" s="281"/>
      <c r="ET65" s="281"/>
      <c r="EU65" s="281"/>
      <c r="EV65" s="281"/>
      <c r="EW65" s="281"/>
      <c r="EX65" s="286"/>
      <c r="EY65" s="287"/>
      <c r="EZ65" s="283"/>
      <c r="FA65" s="281"/>
      <c r="FB65" s="281"/>
      <c r="FC65" s="281"/>
      <c r="FD65" s="281"/>
      <c r="FE65" s="281"/>
      <c r="FF65" s="281"/>
      <c r="FG65" s="282"/>
      <c r="FH65" s="283"/>
      <c r="FI65" s="281"/>
      <c r="FJ65" s="281"/>
      <c r="FK65" s="281"/>
      <c r="FL65" s="281"/>
      <c r="FM65" s="281"/>
      <c r="FN65" s="281"/>
      <c r="FO65" s="282"/>
      <c r="FP65" s="283"/>
      <c r="FQ65" s="281"/>
      <c r="FR65" s="281"/>
      <c r="FS65" s="281"/>
      <c r="FT65" s="281"/>
      <c r="FU65" s="281"/>
      <c r="FV65" s="281"/>
      <c r="FW65" s="282"/>
      <c r="FX65" s="283"/>
      <c r="FY65" s="281"/>
      <c r="FZ65" s="281"/>
      <c r="GA65" s="281"/>
      <c r="GB65" s="281"/>
      <c r="GC65" s="281"/>
      <c r="GD65" s="281"/>
      <c r="GE65" s="282"/>
      <c r="GF65" s="283"/>
      <c r="GG65" s="281"/>
      <c r="GH65" s="281"/>
      <c r="GI65" s="281"/>
      <c r="GJ65" s="281"/>
      <c r="GK65" s="281"/>
      <c r="GL65" s="281"/>
      <c r="GM65" s="282"/>
      <c r="GN65" s="283"/>
      <c r="GO65" s="281"/>
      <c r="GP65" s="281"/>
      <c r="GQ65" s="281"/>
      <c r="GR65" s="281"/>
      <c r="GS65" s="281"/>
      <c r="GT65" s="281"/>
      <c r="GU65" s="282"/>
      <c r="GV65" s="281"/>
      <c r="GW65" s="282"/>
      <c r="GX65" s="281"/>
      <c r="GY65" s="282"/>
      <c r="GZ65" s="281"/>
      <c r="HA65" s="282"/>
      <c r="HB65" s="281"/>
      <c r="HC65" s="282"/>
      <c r="HD65" s="281"/>
      <c r="HE65" s="282"/>
      <c r="HF65" s="281"/>
      <c r="HG65" s="282"/>
      <c r="HH65" s="281"/>
      <c r="HI65" s="282"/>
      <c r="HJ65" s="281"/>
      <c r="HK65" s="282"/>
    </row>
    <row r="66" customFormat="false" ht="12.75" hidden="false" customHeight="false" outlineLevel="0" collapsed="false">
      <c r="A66" s="232" t="s">
        <v>46</v>
      </c>
      <c r="B66" s="233" t="str">
        <f aca="false">VLOOKUP(A66,PLANEJAMENTO!$B$11:$C$96,2,FALSE())</f>
        <v>COMPACTAÇÃO DE CAMADA FINAL DE ATERRO DE ROCHA</v>
      </c>
      <c r="C66" s="232" t="str">
        <f aca="false">VLOOKUP(A66,PLANEJAMENTO!$B$11:$D$96,3,FALSE())</f>
        <v>M3</v>
      </c>
      <c r="D66" s="234" t="n">
        <f aca="false">VLOOKUP(A66,PLANEJAMENTO!$B$11:$E$96,4,FALSE())</f>
        <v>24721.17</v>
      </c>
      <c r="E66" s="234" t="n">
        <f aca="false">D66</f>
        <v>24721.17</v>
      </c>
      <c r="F66" s="235" t="n">
        <v>100</v>
      </c>
      <c r="G66" s="234" t="n">
        <f aca="false">F66*8</f>
        <v>800</v>
      </c>
      <c r="H66" s="234"/>
      <c r="I66" s="237"/>
      <c r="J66" s="238"/>
      <c r="K66" s="305" t="s">
        <v>159</v>
      </c>
      <c r="L66" s="240"/>
      <c r="M66" s="240"/>
      <c r="N66" s="240"/>
      <c r="O66" s="240"/>
      <c r="P66" s="240"/>
      <c r="Q66" s="240"/>
      <c r="R66" s="240"/>
      <c r="S66" s="240"/>
      <c r="T66" s="240"/>
      <c r="U66" s="240"/>
      <c r="V66" s="240"/>
      <c r="W66" s="240"/>
      <c r="X66" s="240"/>
      <c r="Y66" s="240"/>
      <c r="Z66" s="240"/>
      <c r="AA66" s="240"/>
      <c r="AB66" s="240"/>
      <c r="AC66" s="240"/>
      <c r="AD66" s="245"/>
      <c r="AE66" s="245"/>
      <c r="AF66" s="245"/>
      <c r="AG66" s="245"/>
      <c r="AH66" s="245"/>
      <c r="AI66" s="245"/>
      <c r="AJ66" s="314"/>
      <c r="AK66" s="314"/>
      <c r="AL66" s="245"/>
      <c r="AM66" s="245"/>
      <c r="AN66" s="245"/>
      <c r="AO66" s="245"/>
      <c r="AP66" s="314"/>
      <c r="AQ66" s="314"/>
      <c r="AR66" s="314"/>
      <c r="AS66" s="314"/>
      <c r="AT66" s="245"/>
      <c r="AU66" s="245"/>
      <c r="AV66" s="245"/>
      <c r="AW66" s="245"/>
      <c r="AX66" s="245"/>
      <c r="AY66" s="245"/>
      <c r="AZ66" s="245"/>
      <c r="BA66" s="245"/>
      <c r="BB66" s="314"/>
      <c r="BC66" s="314"/>
      <c r="BD66" s="245"/>
      <c r="BE66" s="245"/>
      <c r="BF66" s="245"/>
      <c r="BG66" s="245"/>
      <c r="BH66" s="245"/>
      <c r="BI66" s="245"/>
      <c r="BJ66" s="245"/>
      <c r="BK66" s="245"/>
      <c r="BL66" s="245"/>
      <c r="BM66" s="245"/>
      <c r="BN66" s="245"/>
      <c r="BO66" s="245"/>
      <c r="BP66" s="245"/>
      <c r="BQ66" s="245"/>
      <c r="BR66" s="245"/>
      <c r="BS66" s="245"/>
      <c r="BT66" s="245"/>
      <c r="BU66" s="245"/>
      <c r="BV66" s="240"/>
      <c r="BW66" s="240"/>
      <c r="BX66" s="240"/>
      <c r="BY66" s="240"/>
      <c r="BZ66" s="240"/>
      <c r="CA66" s="240"/>
      <c r="CB66" s="240"/>
      <c r="CC66" s="240"/>
      <c r="CD66" s="240"/>
      <c r="CE66" s="240"/>
      <c r="CF66" s="240"/>
      <c r="CG66" s="240"/>
      <c r="CH66" s="240"/>
      <c r="CI66" s="240"/>
      <c r="CJ66" s="240"/>
      <c r="CK66" s="240"/>
      <c r="CL66" s="240"/>
      <c r="CM66" s="240"/>
      <c r="CN66" s="240"/>
      <c r="CO66" s="240"/>
      <c r="CP66" s="240"/>
      <c r="CQ66" s="240"/>
      <c r="CR66" s="240"/>
      <c r="CS66" s="240"/>
      <c r="CT66" s="240"/>
      <c r="CU66" s="240"/>
      <c r="CV66" s="240"/>
      <c r="CW66" s="240"/>
      <c r="CX66" s="240"/>
      <c r="CY66" s="240"/>
      <c r="CZ66" s="240"/>
      <c r="DA66" s="240"/>
      <c r="DB66" s="240"/>
      <c r="DC66" s="240"/>
      <c r="DD66" s="240"/>
      <c r="DE66" s="240"/>
      <c r="DF66" s="240"/>
      <c r="DG66" s="240"/>
      <c r="DH66" s="240"/>
      <c r="DI66" s="240"/>
      <c r="DJ66" s="315"/>
      <c r="DK66" s="315"/>
      <c r="DL66" s="308"/>
      <c r="DM66" s="308"/>
      <c r="DN66" s="308"/>
      <c r="DO66" s="308"/>
      <c r="DP66" s="308"/>
      <c r="DQ66" s="308"/>
      <c r="DR66" s="308"/>
      <c r="DS66" s="308"/>
      <c r="DT66" s="308"/>
      <c r="DU66" s="308"/>
      <c r="DV66" s="308"/>
      <c r="DW66" s="308"/>
      <c r="DX66" s="308"/>
      <c r="DY66" s="308"/>
      <c r="DZ66" s="308"/>
      <c r="EA66" s="308"/>
      <c r="EB66" s="308"/>
      <c r="EC66" s="308"/>
      <c r="ED66" s="308"/>
      <c r="EE66" s="308"/>
      <c r="EF66" s="316" t="n">
        <v>6</v>
      </c>
      <c r="EG66" s="316"/>
      <c r="EH66" s="316" t="n">
        <v>4</v>
      </c>
      <c r="EI66" s="316"/>
      <c r="EJ66" s="316" t="n">
        <v>6</v>
      </c>
      <c r="EK66" s="316"/>
      <c r="EL66" s="316" t="n">
        <v>6</v>
      </c>
      <c r="EM66" s="316"/>
      <c r="EN66" s="316" t="n">
        <v>6</v>
      </c>
      <c r="EO66" s="316"/>
      <c r="EP66" s="316" t="n">
        <v>6</v>
      </c>
      <c r="EQ66" s="316"/>
      <c r="ER66" s="316" t="n">
        <v>5</v>
      </c>
      <c r="ES66" s="316"/>
      <c r="ET66" s="308"/>
      <c r="EU66" s="308"/>
      <c r="EV66" s="308"/>
      <c r="EW66" s="308"/>
      <c r="EX66" s="309"/>
      <c r="EY66" s="309"/>
      <c r="EZ66" s="308"/>
      <c r="FA66" s="308"/>
      <c r="FB66" s="308"/>
      <c r="FC66" s="308"/>
      <c r="FD66" s="308"/>
      <c r="FE66" s="308"/>
      <c r="FF66" s="308"/>
      <c r="FG66" s="308"/>
      <c r="FH66" s="308"/>
      <c r="FI66" s="308"/>
      <c r="FJ66" s="308"/>
      <c r="FK66" s="308"/>
      <c r="FL66" s="308"/>
      <c r="FM66" s="308"/>
      <c r="FN66" s="308"/>
      <c r="FO66" s="308"/>
      <c r="FP66" s="308"/>
      <c r="FQ66" s="308"/>
      <c r="FR66" s="308"/>
      <c r="FS66" s="308"/>
      <c r="FT66" s="308"/>
      <c r="FU66" s="308"/>
      <c r="FV66" s="308"/>
      <c r="FW66" s="308"/>
      <c r="FX66" s="308"/>
      <c r="FY66" s="308"/>
      <c r="FZ66" s="308"/>
      <c r="GA66" s="308"/>
      <c r="GB66" s="308"/>
      <c r="GC66" s="308"/>
      <c r="GD66" s="308"/>
      <c r="GE66" s="308"/>
      <c r="GF66" s="308"/>
      <c r="GG66" s="308"/>
      <c r="GH66" s="308"/>
      <c r="GI66" s="308"/>
      <c r="GJ66" s="308"/>
      <c r="GK66" s="308"/>
      <c r="GL66" s="308"/>
      <c r="GM66" s="308"/>
      <c r="GN66" s="308"/>
      <c r="GO66" s="308"/>
      <c r="GP66" s="308"/>
      <c r="GQ66" s="308"/>
      <c r="GR66" s="308"/>
      <c r="GS66" s="308"/>
      <c r="GT66" s="308"/>
      <c r="GU66" s="308"/>
      <c r="GV66" s="308"/>
      <c r="GW66" s="308"/>
      <c r="GX66" s="308"/>
      <c r="GY66" s="308"/>
      <c r="GZ66" s="308"/>
      <c r="HA66" s="308"/>
      <c r="HB66" s="308"/>
      <c r="HC66" s="308"/>
      <c r="HD66" s="308"/>
      <c r="HE66" s="308"/>
      <c r="HF66" s="308"/>
      <c r="HG66" s="308"/>
      <c r="HH66" s="308"/>
      <c r="HI66" s="308"/>
      <c r="HJ66" s="308"/>
      <c r="HK66" s="308"/>
    </row>
    <row r="67" customFormat="false" ht="12.75" hidden="false" customHeight="false" outlineLevel="0" collapsed="false">
      <c r="A67" s="232"/>
      <c r="B67" s="233"/>
      <c r="C67" s="232"/>
      <c r="D67" s="234"/>
      <c r="E67" s="234"/>
      <c r="F67" s="235"/>
      <c r="G67" s="234"/>
      <c r="H67" s="234"/>
      <c r="I67" s="237"/>
      <c r="J67" s="238"/>
      <c r="K67" s="244" t="s">
        <v>160</v>
      </c>
      <c r="L67" s="245"/>
      <c r="M67" s="245"/>
      <c r="N67" s="245"/>
      <c r="O67" s="245"/>
      <c r="P67" s="245"/>
      <c r="Q67" s="245"/>
      <c r="R67" s="245"/>
      <c r="S67" s="245"/>
      <c r="T67" s="245"/>
      <c r="U67" s="245"/>
      <c r="V67" s="245"/>
      <c r="W67" s="245"/>
      <c r="X67" s="245"/>
      <c r="Y67" s="245"/>
      <c r="Z67" s="245"/>
      <c r="AA67" s="245"/>
      <c r="AB67" s="245"/>
      <c r="AC67" s="245"/>
      <c r="AD67" s="245"/>
      <c r="AE67" s="245"/>
      <c r="AF67" s="245"/>
      <c r="AG67" s="245"/>
      <c r="AH67" s="245"/>
      <c r="AI67" s="245"/>
      <c r="AJ67" s="245"/>
      <c r="AK67" s="245"/>
      <c r="AL67" s="245"/>
      <c r="AM67" s="245"/>
      <c r="AN67" s="245"/>
      <c r="AO67" s="245"/>
      <c r="AP67" s="245"/>
      <c r="AQ67" s="245"/>
      <c r="AR67" s="245"/>
      <c r="AS67" s="245"/>
      <c r="AT67" s="245"/>
      <c r="AU67" s="245"/>
      <c r="AV67" s="245"/>
      <c r="AW67" s="245"/>
      <c r="AX67" s="245"/>
      <c r="AY67" s="245"/>
      <c r="AZ67" s="245"/>
      <c r="BA67" s="245"/>
      <c r="BB67" s="245"/>
      <c r="BC67" s="245"/>
      <c r="BD67" s="245"/>
      <c r="BE67" s="245"/>
      <c r="BF67" s="245"/>
      <c r="BG67" s="245"/>
      <c r="BH67" s="245"/>
      <c r="BI67" s="245"/>
      <c r="BJ67" s="245"/>
      <c r="BK67" s="245"/>
      <c r="BL67" s="245"/>
      <c r="BM67" s="245"/>
      <c r="BN67" s="245"/>
      <c r="BO67" s="245"/>
      <c r="BP67" s="245"/>
      <c r="BQ67" s="245"/>
      <c r="BR67" s="245"/>
      <c r="BS67" s="245"/>
      <c r="BT67" s="245"/>
      <c r="BU67" s="245"/>
      <c r="BV67" s="245"/>
      <c r="BW67" s="245"/>
      <c r="BX67" s="245"/>
      <c r="BY67" s="245"/>
      <c r="BZ67" s="245"/>
      <c r="CA67" s="245"/>
      <c r="CB67" s="245"/>
      <c r="CC67" s="245"/>
      <c r="CD67" s="245"/>
      <c r="CE67" s="245"/>
      <c r="CF67" s="245"/>
      <c r="CG67" s="245"/>
      <c r="CH67" s="245"/>
      <c r="CI67" s="245"/>
      <c r="CJ67" s="245"/>
      <c r="CK67" s="245"/>
      <c r="CL67" s="245"/>
      <c r="CM67" s="245"/>
      <c r="CN67" s="245"/>
      <c r="CO67" s="245"/>
      <c r="CP67" s="245"/>
      <c r="CQ67" s="245"/>
      <c r="CR67" s="245"/>
      <c r="CS67" s="245"/>
      <c r="CT67" s="245"/>
      <c r="CU67" s="245"/>
      <c r="CV67" s="245"/>
      <c r="CW67" s="245"/>
      <c r="CX67" s="245"/>
      <c r="CY67" s="245"/>
      <c r="CZ67" s="245"/>
      <c r="DA67" s="245"/>
      <c r="DB67" s="245"/>
      <c r="DC67" s="245"/>
      <c r="DD67" s="245"/>
      <c r="DE67" s="245"/>
      <c r="DF67" s="245"/>
      <c r="DG67" s="245"/>
      <c r="DH67" s="245"/>
      <c r="DI67" s="245"/>
      <c r="DJ67" s="310"/>
      <c r="DK67" s="310"/>
      <c r="DL67" s="245"/>
      <c r="DM67" s="245"/>
      <c r="DN67" s="245"/>
      <c r="DO67" s="245"/>
      <c r="DP67" s="245"/>
      <c r="DQ67" s="245"/>
      <c r="DR67" s="245"/>
      <c r="DS67" s="245"/>
      <c r="DT67" s="245"/>
      <c r="DU67" s="245"/>
      <c r="DV67" s="245"/>
      <c r="DW67" s="245"/>
      <c r="DX67" s="245"/>
      <c r="DY67" s="245"/>
      <c r="DZ67" s="245"/>
      <c r="EA67" s="245"/>
      <c r="EB67" s="245"/>
      <c r="EC67" s="245"/>
      <c r="ED67" s="245"/>
      <c r="EE67" s="245"/>
      <c r="EF67" s="245" t="n">
        <v>1</v>
      </c>
      <c r="EG67" s="245"/>
      <c r="EH67" s="245" t="n">
        <v>1</v>
      </c>
      <c r="EI67" s="245"/>
      <c r="EJ67" s="245" t="n">
        <v>1</v>
      </c>
      <c r="EK67" s="245"/>
      <c r="EL67" s="245" t="n">
        <v>1</v>
      </c>
      <c r="EM67" s="245"/>
      <c r="EN67" s="245" t="n">
        <v>1</v>
      </c>
      <c r="EO67" s="245"/>
      <c r="EP67" s="245" t="n">
        <v>1</v>
      </c>
      <c r="EQ67" s="245"/>
      <c r="ER67" s="245" t="n">
        <v>1</v>
      </c>
      <c r="ES67" s="245"/>
      <c r="ET67" s="245"/>
      <c r="EU67" s="245"/>
      <c r="EV67" s="245"/>
      <c r="EW67" s="245"/>
      <c r="EX67" s="246"/>
      <c r="EY67" s="246"/>
      <c r="EZ67" s="245"/>
      <c r="FA67" s="245"/>
      <c r="FB67" s="245"/>
      <c r="FC67" s="245"/>
      <c r="FD67" s="245"/>
      <c r="FE67" s="245"/>
      <c r="FF67" s="245"/>
      <c r="FG67" s="245"/>
      <c r="FH67" s="245"/>
      <c r="FI67" s="245"/>
      <c r="FJ67" s="245"/>
      <c r="FK67" s="245"/>
      <c r="FL67" s="245"/>
      <c r="FM67" s="245"/>
      <c r="FN67" s="245"/>
      <c r="FO67" s="245"/>
      <c r="FP67" s="245"/>
      <c r="FQ67" s="245"/>
      <c r="FR67" s="245"/>
      <c r="FS67" s="245"/>
      <c r="FT67" s="245"/>
      <c r="FU67" s="245"/>
      <c r="FV67" s="245"/>
      <c r="FW67" s="245"/>
      <c r="FX67" s="245"/>
      <c r="FY67" s="245"/>
      <c r="FZ67" s="245"/>
      <c r="GA67" s="245"/>
      <c r="GB67" s="245"/>
      <c r="GC67" s="245"/>
      <c r="GD67" s="245"/>
      <c r="GE67" s="245"/>
      <c r="GF67" s="245"/>
      <c r="GG67" s="245"/>
      <c r="GH67" s="245"/>
      <c r="GI67" s="245"/>
      <c r="GJ67" s="245"/>
      <c r="GK67" s="245"/>
      <c r="GL67" s="245"/>
      <c r="GM67" s="245"/>
      <c r="GN67" s="245"/>
      <c r="GO67" s="245"/>
      <c r="GP67" s="245"/>
      <c r="GQ67" s="245"/>
      <c r="GR67" s="245"/>
      <c r="GS67" s="245"/>
      <c r="GT67" s="245"/>
      <c r="GU67" s="245"/>
      <c r="GV67" s="245"/>
      <c r="GW67" s="245"/>
      <c r="GX67" s="245"/>
      <c r="GY67" s="245"/>
      <c r="GZ67" s="245"/>
      <c r="HA67" s="245"/>
      <c r="HB67" s="245"/>
      <c r="HC67" s="245"/>
      <c r="HD67" s="245"/>
      <c r="HE67" s="245"/>
      <c r="HF67" s="245"/>
      <c r="HG67" s="245"/>
      <c r="HH67" s="245"/>
      <c r="HI67" s="245"/>
      <c r="HJ67" s="245"/>
      <c r="HK67" s="245"/>
    </row>
    <row r="68" customFormat="false" ht="12.75" hidden="false" customHeight="false" outlineLevel="0" collapsed="false">
      <c r="A68" s="232"/>
      <c r="B68" s="233"/>
      <c r="C68" s="232"/>
      <c r="D68" s="234"/>
      <c r="E68" s="234"/>
      <c r="F68" s="235"/>
      <c r="G68" s="234"/>
      <c r="H68" s="234"/>
      <c r="I68" s="237"/>
      <c r="J68" s="238"/>
      <c r="K68" s="247" t="s">
        <v>161</v>
      </c>
      <c r="L68" s="248" t="n">
        <f aca="false">(L66*L67*$G$66)*$L$8</f>
        <v>0</v>
      </c>
      <c r="M68" s="248"/>
      <c r="N68" s="248" t="n">
        <f aca="false">(N66*N67*$G$66)*$L$8</f>
        <v>0</v>
      </c>
      <c r="O68" s="248"/>
      <c r="P68" s="248" t="n">
        <f aca="false">(P66*P67*$G$66)*$L$8</f>
        <v>0</v>
      </c>
      <c r="Q68" s="248"/>
      <c r="R68" s="248" t="n">
        <f aca="false">(R66*R67*$G$66)*$L$8</f>
        <v>0</v>
      </c>
      <c r="S68" s="248"/>
      <c r="T68" s="248" t="n">
        <f aca="false">(T66*T67*$G$66)*$T$8</f>
        <v>0</v>
      </c>
      <c r="U68" s="248"/>
      <c r="V68" s="248" t="n">
        <f aca="false">(V66*V67*$G$66)*$T$8</f>
        <v>0</v>
      </c>
      <c r="W68" s="248"/>
      <c r="X68" s="248" t="n">
        <f aca="false">(X66*X67*$G$66)*$T$8</f>
        <v>0</v>
      </c>
      <c r="Y68" s="248"/>
      <c r="Z68" s="248" t="n">
        <f aca="false">(Z66*Z67*$G$66)*$T$8</f>
        <v>0</v>
      </c>
      <c r="AA68" s="248"/>
      <c r="AB68" s="248" t="n">
        <f aca="false">(AB66*AB67*$G$66)*$AB$8</f>
        <v>0</v>
      </c>
      <c r="AC68" s="248"/>
      <c r="AD68" s="248" t="n">
        <f aca="false">(AD66*AD67*$G$66)*$AB$8</f>
        <v>0</v>
      </c>
      <c r="AE68" s="248"/>
      <c r="AF68" s="248" t="n">
        <f aca="false">(AF66*AF67*$G$66)*$AB$8</f>
        <v>0</v>
      </c>
      <c r="AG68" s="248"/>
      <c r="AH68" s="248" t="n">
        <f aca="false">(AH66*AH67*$G$66)*$AB$8</f>
        <v>0</v>
      </c>
      <c r="AI68" s="248"/>
      <c r="AJ68" s="248" t="n">
        <f aca="false">(AJ66*AJ67*$G$66)*$AJ$8</f>
        <v>0</v>
      </c>
      <c r="AK68" s="248"/>
      <c r="AL68" s="248" t="n">
        <f aca="false">(AL66*AL67*$G$66)*$AJ$8</f>
        <v>0</v>
      </c>
      <c r="AM68" s="248"/>
      <c r="AN68" s="248" t="n">
        <f aca="false">(AN66*AN67*$G$66)*$AJ$8</f>
        <v>0</v>
      </c>
      <c r="AO68" s="248"/>
      <c r="AP68" s="248" t="n">
        <f aca="false">(AP66*AP67*$G$66)*$AJ$8</f>
        <v>0</v>
      </c>
      <c r="AQ68" s="248"/>
      <c r="AR68" s="248" t="n">
        <f aca="false">(AR66*AR67*$G$66)*$AJ$8</f>
        <v>0</v>
      </c>
      <c r="AS68" s="248"/>
      <c r="AT68" s="248" t="n">
        <f aca="false">(AT66*AT67*$G$66)*$AT$8</f>
        <v>0</v>
      </c>
      <c r="AU68" s="248"/>
      <c r="AV68" s="248" t="n">
        <f aca="false">(AV66*AV67*$G$66)*$AT$8</f>
        <v>0</v>
      </c>
      <c r="AW68" s="248"/>
      <c r="AX68" s="248" t="n">
        <f aca="false">(AX66*AX67*$G$66)*$AT$8</f>
        <v>0</v>
      </c>
      <c r="AY68" s="248"/>
      <c r="AZ68" s="248" t="n">
        <f aca="false">(AZ66*AZ67*$G$66)*$AT$8</f>
        <v>0</v>
      </c>
      <c r="BA68" s="248"/>
      <c r="BB68" s="248" t="n">
        <f aca="false">(BB66*BB67*$G$66)*$BB$8</f>
        <v>0</v>
      </c>
      <c r="BC68" s="248"/>
      <c r="BD68" s="248" t="n">
        <f aca="false">(BD66*BD67*$G$66)*$BB$8</f>
        <v>0</v>
      </c>
      <c r="BE68" s="248"/>
      <c r="BF68" s="248" t="n">
        <f aca="false">(BF66*BF67*$G$66)*$BB$8</f>
        <v>0</v>
      </c>
      <c r="BG68" s="248"/>
      <c r="BH68" s="248" t="n">
        <f aca="false">(BH66*BH67*$G$66)*$BB$8</f>
        <v>0</v>
      </c>
      <c r="BI68" s="248"/>
      <c r="BJ68" s="248" t="n">
        <f aca="false">(BJ66*BJ67*$G$66)*$BJ$8</f>
        <v>0</v>
      </c>
      <c r="BK68" s="248"/>
      <c r="BL68" s="248" t="n">
        <f aca="false">(BL66*BL67*$G$66)*$BJ$8</f>
        <v>0</v>
      </c>
      <c r="BM68" s="248"/>
      <c r="BN68" s="248" t="n">
        <f aca="false">(BN66*BN67*$G$66)*$BJ$8</f>
        <v>0</v>
      </c>
      <c r="BO68" s="248"/>
      <c r="BP68" s="248" t="n">
        <f aca="false">(BP66*BP67*$G$66)*$BJ$8</f>
        <v>0</v>
      </c>
      <c r="BQ68" s="248"/>
      <c r="BR68" s="248" t="n">
        <f aca="false">(BR66*BR67*$G$66)*$BJ$8</f>
        <v>0</v>
      </c>
      <c r="BS68" s="248"/>
      <c r="BT68" s="248" t="n">
        <f aca="false">(BT66*BT67*$G$66)*$BT$8</f>
        <v>0</v>
      </c>
      <c r="BU68" s="248"/>
      <c r="BV68" s="248" t="n">
        <f aca="false">(BV66*BV67*$G$66)*$BT$8</f>
        <v>0</v>
      </c>
      <c r="BW68" s="248"/>
      <c r="BX68" s="248" t="n">
        <f aca="false">(BX66*BX67*$G$66)*$BT$8</f>
        <v>0</v>
      </c>
      <c r="BY68" s="248"/>
      <c r="BZ68" s="248" t="n">
        <f aca="false">(BZ66*BZ67*$G$66)*$BT$8</f>
        <v>0</v>
      </c>
      <c r="CA68" s="248"/>
      <c r="CB68" s="248" t="n">
        <f aca="false">(CB66*CB67*$G$66)*$CB$8</f>
        <v>0</v>
      </c>
      <c r="CC68" s="248"/>
      <c r="CD68" s="248" t="n">
        <f aca="false">(CD66*CD67*$G$66)*$CB$8</f>
        <v>0</v>
      </c>
      <c r="CE68" s="248"/>
      <c r="CF68" s="248" t="n">
        <f aca="false">(CF66*CF67*$G$66)*$CB$8</f>
        <v>0</v>
      </c>
      <c r="CG68" s="248"/>
      <c r="CH68" s="248" t="n">
        <f aca="false">(CH66*CH67*$G$66)*$CB$8</f>
        <v>0</v>
      </c>
      <c r="CI68" s="248"/>
      <c r="CJ68" s="248" t="n">
        <f aca="false">(CJ66*CJ67*$G$66)*$CJ$8</f>
        <v>0</v>
      </c>
      <c r="CK68" s="248"/>
      <c r="CL68" s="248" t="n">
        <f aca="false">(CL66*CL67*$G$66)*$CJ$8</f>
        <v>0</v>
      </c>
      <c r="CM68" s="248"/>
      <c r="CN68" s="248" t="n">
        <f aca="false">(CN66*CN67*$G$66)*$CJ$8</f>
        <v>0</v>
      </c>
      <c r="CO68" s="248"/>
      <c r="CP68" s="248" t="n">
        <f aca="false">(CP66*CP67*$G$66)*$CJ$8</f>
        <v>0</v>
      </c>
      <c r="CQ68" s="248"/>
      <c r="CR68" s="248" t="n">
        <f aca="false">(CR66*CR67*$G$66)*$CJ$8</f>
        <v>0</v>
      </c>
      <c r="CS68" s="248"/>
      <c r="CT68" s="248" t="n">
        <f aca="false">(CT66*CT67*$G$66)*$CT$8</f>
        <v>0</v>
      </c>
      <c r="CU68" s="248"/>
      <c r="CV68" s="248" t="n">
        <f aca="false">(CV66*CV67*$G$66)*$CT$8</f>
        <v>0</v>
      </c>
      <c r="CW68" s="248"/>
      <c r="CX68" s="248" t="n">
        <f aca="false">(CX66*CX67*$G$66)*$CT$8</f>
        <v>0</v>
      </c>
      <c r="CY68" s="248"/>
      <c r="CZ68" s="248" t="n">
        <f aca="false">(CZ66*CZ67*$G$66)*$CT$8</f>
        <v>0</v>
      </c>
      <c r="DA68" s="248"/>
      <c r="DB68" s="248" t="n">
        <f aca="false">(DB66*DB67*$G$66)*$DB$8</f>
        <v>0</v>
      </c>
      <c r="DC68" s="248"/>
      <c r="DD68" s="248" t="n">
        <f aca="false">(DD66*DD67*$G$66)*$DB$8</f>
        <v>0</v>
      </c>
      <c r="DE68" s="248"/>
      <c r="DF68" s="248" t="n">
        <f aca="false">(DF66*DF67*$G$66)*$DB$8</f>
        <v>0</v>
      </c>
      <c r="DG68" s="248"/>
      <c r="DH68" s="248" t="n">
        <f aca="false">(DH66*DH67*$G$66)*$DB$8</f>
        <v>0</v>
      </c>
      <c r="DI68" s="248"/>
      <c r="DJ68" s="292" t="n">
        <f aca="false">(DJ66*DJ67*$G$66)*$DL$8</f>
        <v>0</v>
      </c>
      <c r="DK68" s="292"/>
      <c r="DL68" s="248" t="n">
        <f aca="false">(DL66*DL67*$G$66)*$DL$8</f>
        <v>0</v>
      </c>
      <c r="DM68" s="248"/>
      <c r="DN68" s="248" t="n">
        <f aca="false">(DN66*DN67*$G$66)*$DL$8</f>
        <v>0</v>
      </c>
      <c r="DO68" s="248"/>
      <c r="DP68" s="248" t="n">
        <f aca="false">(DP66*DP67*$G$66)*$DL$8</f>
        <v>0</v>
      </c>
      <c r="DQ68" s="248"/>
      <c r="DR68" s="248" t="n">
        <f aca="false">(DR66*DR67*$G$66)*$DL$8</f>
        <v>0</v>
      </c>
      <c r="DS68" s="248"/>
      <c r="DT68" s="248" t="n">
        <f aca="false">(DT66*DT67*$G$66)*$DT$8</f>
        <v>0</v>
      </c>
      <c r="DU68" s="248"/>
      <c r="DV68" s="248" t="n">
        <f aca="false">(DV66*DV67*$G$66)*$DT$8</f>
        <v>0</v>
      </c>
      <c r="DW68" s="248"/>
      <c r="DX68" s="248" t="n">
        <f aca="false">(DX66*DX67*$G$66)*$DT$8</f>
        <v>0</v>
      </c>
      <c r="DY68" s="248"/>
      <c r="DZ68" s="248" t="n">
        <f aca="false">(DZ66*DZ67*$G$66)*$DT$8</f>
        <v>0</v>
      </c>
      <c r="EA68" s="248"/>
      <c r="EB68" s="248" t="n">
        <f aca="false">(EB66*EB67*$G$66)*$EB$8</f>
        <v>0</v>
      </c>
      <c r="EC68" s="248"/>
      <c r="ED68" s="248" t="n">
        <f aca="false">(ED66*ED67*$G$66)*$EB$8</f>
        <v>0</v>
      </c>
      <c r="EE68" s="248"/>
      <c r="EF68" s="248" t="n">
        <f aca="false">(EF66*EF67*$G$66)*$EB$8</f>
        <v>3840</v>
      </c>
      <c r="EG68" s="248"/>
      <c r="EH68" s="248" t="n">
        <f aca="false">(EH66*EH67*$G$66)*$EB$8</f>
        <v>2560</v>
      </c>
      <c r="EI68" s="248"/>
      <c r="EJ68" s="248" t="n">
        <f aca="false">(EJ66*EJ67*$G$66)*$EJ$8</f>
        <v>3840</v>
      </c>
      <c r="EK68" s="248"/>
      <c r="EL68" s="248" t="n">
        <f aca="false">(EL66*EL67*$G$66)*$EJ$8</f>
        <v>3840</v>
      </c>
      <c r="EM68" s="248"/>
      <c r="EN68" s="248" t="n">
        <f aca="false">(EN66*EN67*$G$66)*$EJ$8</f>
        <v>3840</v>
      </c>
      <c r="EO68" s="248"/>
      <c r="EP68" s="248" t="n">
        <f aca="false">(EP66*EP67*$G$66)*$EJ$8</f>
        <v>3840</v>
      </c>
      <c r="EQ68" s="248"/>
      <c r="ER68" s="248" t="n">
        <f aca="false">(ER66*ER67*$G$66)*$EJ$8</f>
        <v>3200</v>
      </c>
      <c r="ES68" s="248"/>
      <c r="ET68" s="248" t="n">
        <f aca="false">(ET66*ET67*$G$66)*$ET$8</f>
        <v>0</v>
      </c>
      <c r="EU68" s="248"/>
      <c r="EV68" s="248" t="n">
        <f aca="false">(EV66*EV67*$G$66)*$ET$8</f>
        <v>0</v>
      </c>
      <c r="EW68" s="248"/>
      <c r="EX68" s="249" t="n">
        <f aca="false">(EX66*EX67*$G$66)*$ET$8</f>
        <v>0</v>
      </c>
      <c r="EY68" s="249"/>
      <c r="EZ68" s="248" t="n">
        <f aca="false">(EZ66*EZ67*$G$66)*$ET$8</f>
        <v>0</v>
      </c>
      <c r="FA68" s="248"/>
      <c r="FB68" s="248" t="n">
        <f aca="false">(FB66*FB67*$G$66)*$FB$8</f>
        <v>0</v>
      </c>
      <c r="FC68" s="248"/>
      <c r="FD68" s="248" t="n">
        <f aca="false">(FD66*FD67*$G$66)*$FB$8</f>
        <v>0</v>
      </c>
      <c r="FE68" s="248"/>
      <c r="FF68" s="248" t="n">
        <f aca="false">(FF66*FF67*$G$66)*$FB$8</f>
        <v>0</v>
      </c>
      <c r="FG68" s="248"/>
      <c r="FH68" s="248" t="n">
        <f aca="false">(FH66*FH67*$G$66)*$FB$8</f>
        <v>0</v>
      </c>
      <c r="FI68" s="248"/>
      <c r="FJ68" s="248" t="n">
        <f aca="false">(FJ66*FJ67*$G$66)*$FB$8</f>
        <v>0</v>
      </c>
      <c r="FK68" s="248"/>
      <c r="FL68" s="248" t="n">
        <f aca="false">(FL66*FL67*$G$66)*$FL$8</f>
        <v>0</v>
      </c>
      <c r="FM68" s="248"/>
      <c r="FN68" s="248" t="n">
        <f aca="false">(FN66*FN67*$G$66)*$FL$8</f>
        <v>0</v>
      </c>
      <c r="FO68" s="248"/>
      <c r="FP68" s="248" t="n">
        <f aca="false">(FP66*FP67*$G$66)*$FL$8</f>
        <v>0</v>
      </c>
      <c r="FQ68" s="248"/>
      <c r="FR68" s="248" t="n">
        <f aca="false">(FR66*FR67*$G$66)*$FL$8</f>
        <v>0</v>
      </c>
      <c r="FS68" s="248"/>
      <c r="FT68" s="248" t="n">
        <f aca="false">(FT66*FT67*$G$66)*$FT$8</f>
        <v>0</v>
      </c>
      <c r="FU68" s="248"/>
      <c r="FV68" s="248" t="n">
        <f aca="false">(FV66*FV67*$G$66)*$FT$8</f>
        <v>0</v>
      </c>
      <c r="FW68" s="248"/>
      <c r="FX68" s="248" t="n">
        <f aca="false">(FX66*FX67*$G$66)*$FT$8</f>
        <v>0</v>
      </c>
      <c r="FY68" s="248"/>
      <c r="FZ68" s="248" t="n">
        <f aca="false">(FZ66*FZ67*$G$66)*$FT$8</f>
        <v>0</v>
      </c>
      <c r="GA68" s="248"/>
      <c r="GB68" s="248" t="n">
        <f aca="false">(GB66*GB67*$G$66)*$DB$8</f>
        <v>0</v>
      </c>
      <c r="GC68" s="248"/>
      <c r="GD68" s="248" t="n">
        <f aca="false">(GD66*GD67*$G$66)*$DB$8</f>
        <v>0</v>
      </c>
      <c r="GE68" s="248"/>
      <c r="GF68" s="248" t="n">
        <f aca="false">(GF66*GF67*$G$66)*$DB$8</f>
        <v>0</v>
      </c>
      <c r="GG68" s="248"/>
      <c r="GH68" s="248" t="n">
        <f aca="false">(GH66*GH67*$G$66)*$DB$8</f>
        <v>0</v>
      </c>
      <c r="GI68" s="248"/>
      <c r="GJ68" s="248" t="n">
        <f aca="false">(GJ66*GJ67*$G$66)*$DB$8</f>
        <v>0</v>
      </c>
      <c r="GK68" s="248"/>
      <c r="GL68" s="248" t="n">
        <f aca="false">(GL66*GL67*$G$66)*$DB$8</f>
        <v>0</v>
      </c>
      <c r="GM68" s="248"/>
      <c r="GN68" s="248" t="n">
        <f aca="false">(GN66*GN67*$G$66)*$DB$8</f>
        <v>0</v>
      </c>
      <c r="GO68" s="248"/>
      <c r="GP68" s="248" t="n">
        <f aca="false">(GP66*GP67*$G$66)*$DB$8</f>
        <v>0</v>
      </c>
      <c r="GQ68" s="248"/>
      <c r="GR68" s="248" t="n">
        <f aca="false">(GR66*GR67*$G$66)*$DB$8</f>
        <v>0</v>
      </c>
      <c r="GS68" s="248"/>
      <c r="GT68" s="248" t="n">
        <f aca="false">(GT66*GT67*$G$66)*$DB$8</f>
        <v>0</v>
      </c>
      <c r="GU68" s="248"/>
      <c r="GV68" s="248" t="n">
        <f aca="false">(GV66*GV67*$G$66)*$DB$8</f>
        <v>0</v>
      </c>
      <c r="GW68" s="248"/>
      <c r="GX68" s="248" t="n">
        <f aca="false">(GX66*GX67*$G$66)*$DB$8</f>
        <v>0</v>
      </c>
      <c r="GY68" s="248"/>
      <c r="GZ68" s="248" t="n">
        <f aca="false">(GZ66*GZ67*$G$66)*$DB$8</f>
        <v>0</v>
      </c>
      <c r="HA68" s="248"/>
      <c r="HB68" s="248" t="n">
        <f aca="false">(HB66*HB67*$G$66)*$DB$8</f>
        <v>0</v>
      </c>
      <c r="HC68" s="248"/>
      <c r="HD68" s="248" t="n">
        <f aca="false">(HD66*HD67*$G$66)*$DB$8</f>
        <v>0</v>
      </c>
      <c r="HE68" s="248"/>
      <c r="HF68" s="248" t="n">
        <f aca="false">(HF66*HF67*$G$66)*$DB$8</f>
        <v>0</v>
      </c>
      <c r="HG68" s="248"/>
      <c r="HH68" s="248" t="n">
        <f aca="false">(HH66*HH67*$G$66)*$DB$8</f>
        <v>0</v>
      </c>
      <c r="HI68" s="248"/>
      <c r="HJ68" s="248" t="n">
        <f aca="false">(HJ66*HJ67*$G$66)*$DB$8</f>
        <v>0</v>
      </c>
      <c r="HK68" s="248"/>
    </row>
    <row r="69" customFormat="false" ht="12.75" hidden="false" customHeight="false" outlineLevel="0" collapsed="false">
      <c r="A69" s="232"/>
      <c r="B69" s="233"/>
      <c r="C69" s="232"/>
      <c r="D69" s="234"/>
      <c r="E69" s="234"/>
      <c r="F69" s="235"/>
      <c r="G69" s="234"/>
      <c r="H69" s="234"/>
      <c r="I69" s="237"/>
      <c r="J69" s="238"/>
      <c r="K69" s="250" t="s">
        <v>162</v>
      </c>
      <c r="L69" s="251" t="n">
        <f aca="false">L68</f>
        <v>0</v>
      </c>
      <c r="M69" s="251"/>
      <c r="N69" s="251" t="n">
        <f aca="false">L69+N68</f>
        <v>0</v>
      </c>
      <c r="O69" s="251"/>
      <c r="P69" s="251" t="n">
        <f aca="false">N69+P68</f>
        <v>0</v>
      </c>
      <c r="Q69" s="251"/>
      <c r="R69" s="251" t="n">
        <f aca="false">P69+R68</f>
        <v>0</v>
      </c>
      <c r="S69" s="251"/>
      <c r="T69" s="251" t="n">
        <f aca="false">R69+T68</f>
        <v>0</v>
      </c>
      <c r="U69" s="251"/>
      <c r="V69" s="251" t="n">
        <f aca="false">T69+V68</f>
        <v>0</v>
      </c>
      <c r="W69" s="251"/>
      <c r="X69" s="251" t="n">
        <f aca="false">V69+X68</f>
        <v>0</v>
      </c>
      <c r="Y69" s="251"/>
      <c r="Z69" s="251" t="n">
        <f aca="false">X69+Z68</f>
        <v>0</v>
      </c>
      <c r="AA69" s="251"/>
      <c r="AB69" s="251" t="n">
        <f aca="false">Z69+AB68</f>
        <v>0</v>
      </c>
      <c r="AC69" s="251"/>
      <c r="AD69" s="251" t="n">
        <f aca="false">AB69+AD68</f>
        <v>0</v>
      </c>
      <c r="AE69" s="251"/>
      <c r="AF69" s="251" t="n">
        <f aca="false">AD69+AF68</f>
        <v>0</v>
      </c>
      <c r="AG69" s="251"/>
      <c r="AH69" s="251" t="n">
        <f aca="false">AF69+AH68</f>
        <v>0</v>
      </c>
      <c r="AI69" s="251"/>
      <c r="AJ69" s="251" t="n">
        <f aca="false">AH69+AJ68</f>
        <v>0</v>
      </c>
      <c r="AK69" s="251"/>
      <c r="AL69" s="251" t="n">
        <f aca="false">AJ69+AL68</f>
        <v>0</v>
      </c>
      <c r="AM69" s="251"/>
      <c r="AN69" s="251" t="n">
        <f aca="false">AL69+AN68</f>
        <v>0</v>
      </c>
      <c r="AO69" s="251"/>
      <c r="AP69" s="251" t="n">
        <f aca="false">AN69+AP68</f>
        <v>0</v>
      </c>
      <c r="AQ69" s="251"/>
      <c r="AR69" s="251" t="n">
        <f aca="false">AP69+AR68</f>
        <v>0</v>
      </c>
      <c r="AS69" s="251"/>
      <c r="AT69" s="251" t="n">
        <f aca="false">AR69+AT68</f>
        <v>0</v>
      </c>
      <c r="AU69" s="251"/>
      <c r="AV69" s="251" t="n">
        <f aca="false">AT69+AV68</f>
        <v>0</v>
      </c>
      <c r="AW69" s="251"/>
      <c r="AX69" s="251" t="n">
        <f aca="false">AV69+AX68</f>
        <v>0</v>
      </c>
      <c r="AY69" s="251"/>
      <c r="AZ69" s="251" t="n">
        <f aca="false">AX69+AZ68</f>
        <v>0</v>
      </c>
      <c r="BA69" s="251"/>
      <c r="BB69" s="251" t="n">
        <f aca="false">AZ69+BB68</f>
        <v>0</v>
      </c>
      <c r="BC69" s="251"/>
      <c r="BD69" s="251" t="n">
        <f aca="false">BB69+BD68</f>
        <v>0</v>
      </c>
      <c r="BE69" s="251"/>
      <c r="BF69" s="251" t="n">
        <f aca="false">BD69+BF68</f>
        <v>0</v>
      </c>
      <c r="BG69" s="251"/>
      <c r="BH69" s="251" t="n">
        <f aca="false">BF69+BH68</f>
        <v>0</v>
      </c>
      <c r="BI69" s="251"/>
      <c r="BJ69" s="251" t="n">
        <f aca="false">BH69+BJ68</f>
        <v>0</v>
      </c>
      <c r="BK69" s="251"/>
      <c r="BL69" s="251" t="n">
        <f aca="false">BJ69+BL68</f>
        <v>0</v>
      </c>
      <c r="BM69" s="251"/>
      <c r="BN69" s="251" t="n">
        <f aca="false">BL69+BN68</f>
        <v>0</v>
      </c>
      <c r="BO69" s="251"/>
      <c r="BP69" s="251" t="n">
        <f aca="false">BN69+BP68</f>
        <v>0</v>
      </c>
      <c r="BQ69" s="251"/>
      <c r="BR69" s="251" t="n">
        <f aca="false">BP69+BR68</f>
        <v>0</v>
      </c>
      <c r="BS69" s="251"/>
      <c r="BT69" s="251" t="n">
        <f aca="false">BR69+BT68</f>
        <v>0</v>
      </c>
      <c r="BU69" s="251"/>
      <c r="BV69" s="251" t="n">
        <f aca="false">BT69+BV68</f>
        <v>0</v>
      </c>
      <c r="BW69" s="251"/>
      <c r="BX69" s="251" t="n">
        <f aca="false">BV69+BX68</f>
        <v>0</v>
      </c>
      <c r="BY69" s="251"/>
      <c r="BZ69" s="251" t="n">
        <f aca="false">BX69+BZ68</f>
        <v>0</v>
      </c>
      <c r="CA69" s="251"/>
      <c r="CB69" s="251" t="n">
        <f aca="false">BZ69+CB68</f>
        <v>0</v>
      </c>
      <c r="CC69" s="251"/>
      <c r="CD69" s="251" t="n">
        <f aca="false">CB69+CD68</f>
        <v>0</v>
      </c>
      <c r="CE69" s="251"/>
      <c r="CF69" s="251" t="n">
        <f aca="false">CD69+CF68</f>
        <v>0</v>
      </c>
      <c r="CG69" s="251"/>
      <c r="CH69" s="251" t="n">
        <f aca="false">CF69+CH68</f>
        <v>0</v>
      </c>
      <c r="CI69" s="251"/>
      <c r="CJ69" s="251" t="n">
        <f aca="false">CH69+CJ68</f>
        <v>0</v>
      </c>
      <c r="CK69" s="251"/>
      <c r="CL69" s="251" t="n">
        <f aca="false">CJ69+CL68</f>
        <v>0</v>
      </c>
      <c r="CM69" s="251"/>
      <c r="CN69" s="251" t="n">
        <f aca="false">CL69+CN68</f>
        <v>0</v>
      </c>
      <c r="CO69" s="251"/>
      <c r="CP69" s="251" t="n">
        <f aca="false">CN69+CP68</f>
        <v>0</v>
      </c>
      <c r="CQ69" s="251"/>
      <c r="CR69" s="251" t="n">
        <f aca="false">CP69+CR68</f>
        <v>0</v>
      </c>
      <c r="CS69" s="251"/>
      <c r="CT69" s="251" t="n">
        <f aca="false">CR69+CT68</f>
        <v>0</v>
      </c>
      <c r="CU69" s="251"/>
      <c r="CV69" s="251" t="n">
        <f aca="false">CT69+CV68</f>
        <v>0</v>
      </c>
      <c r="CW69" s="251"/>
      <c r="CX69" s="251" t="n">
        <f aca="false">CV69+CX68</f>
        <v>0</v>
      </c>
      <c r="CY69" s="251"/>
      <c r="CZ69" s="251" t="n">
        <f aca="false">CX69+CZ68</f>
        <v>0</v>
      </c>
      <c r="DA69" s="251"/>
      <c r="DB69" s="251" t="n">
        <f aca="false">CZ69+DB68</f>
        <v>0</v>
      </c>
      <c r="DC69" s="251"/>
      <c r="DD69" s="251" t="n">
        <f aca="false">DB69+DD68</f>
        <v>0</v>
      </c>
      <c r="DE69" s="251"/>
      <c r="DF69" s="251" t="n">
        <f aca="false">DD69+DF68</f>
        <v>0</v>
      </c>
      <c r="DG69" s="251"/>
      <c r="DH69" s="251" t="n">
        <f aca="false">DF69+DH68</f>
        <v>0</v>
      </c>
      <c r="DI69" s="251"/>
      <c r="DJ69" s="293" t="n">
        <f aca="false">DH69+DJ68</f>
        <v>0</v>
      </c>
      <c r="DK69" s="293"/>
      <c r="DL69" s="251" t="n">
        <f aca="false">DJ69+DL68</f>
        <v>0</v>
      </c>
      <c r="DM69" s="251"/>
      <c r="DN69" s="251" t="n">
        <f aca="false">DL69+DN68</f>
        <v>0</v>
      </c>
      <c r="DO69" s="251"/>
      <c r="DP69" s="251" t="n">
        <f aca="false">DN69+DP68</f>
        <v>0</v>
      </c>
      <c r="DQ69" s="251"/>
      <c r="DR69" s="251" t="n">
        <f aca="false">DP69+DR68</f>
        <v>0</v>
      </c>
      <c r="DS69" s="251"/>
      <c r="DT69" s="251" t="n">
        <f aca="false">DR69+DT68</f>
        <v>0</v>
      </c>
      <c r="DU69" s="251"/>
      <c r="DV69" s="251" t="n">
        <f aca="false">DT69+DV68</f>
        <v>0</v>
      </c>
      <c r="DW69" s="251"/>
      <c r="DX69" s="251" t="n">
        <f aca="false">DV69+DX68</f>
        <v>0</v>
      </c>
      <c r="DY69" s="251"/>
      <c r="DZ69" s="251" t="n">
        <f aca="false">DX69+DZ68</f>
        <v>0</v>
      </c>
      <c r="EA69" s="251"/>
      <c r="EB69" s="251" t="n">
        <f aca="false">DZ69+EB68</f>
        <v>0</v>
      </c>
      <c r="EC69" s="251"/>
      <c r="ED69" s="251" t="n">
        <f aca="false">EB69+ED68</f>
        <v>0</v>
      </c>
      <c r="EE69" s="251"/>
      <c r="EF69" s="251" t="n">
        <f aca="false">ED69+EF68</f>
        <v>3840</v>
      </c>
      <c r="EG69" s="251"/>
      <c r="EH69" s="251" t="n">
        <f aca="false">EF69+EH68</f>
        <v>6400</v>
      </c>
      <c r="EI69" s="251"/>
      <c r="EJ69" s="251" t="n">
        <f aca="false">EH69+EJ68</f>
        <v>10240</v>
      </c>
      <c r="EK69" s="251"/>
      <c r="EL69" s="251" t="n">
        <f aca="false">EJ69+EL68</f>
        <v>14080</v>
      </c>
      <c r="EM69" s="251"/>
      <c r="EN69" s="251" t="n">
        <f aca="false">EL69+EN68</f>
        <v>17920</v>
      </c>
      <c r="EO69" s="251"/>
      <c r="EP69" s="251" t="n">
        <f aca="false">EN69+EP68</f>
        <v>21760</v>
      </c>
      <c r="EQ69" s="251"/>
      <c r="ER69" s="251" t="n">
        <f aca="false">EP69+ER68</f>
        <v>24960</v>
      </c>
      <c r="ES69" s="251"/>
      <c r="ET69" s="251" t="n">
        <f aca="false">ER69+ET68</f>
        <v>24960</v>
      </c>
      <c r="EU69" s="251"/>
      <c r="EV69" s="251" t="n">
        <f aca="false">ET69+EV68</f>
        <v>24960</v>
      </c>
      <c r="EW69" s="251"/>
      <c r="EX69" s="252" t="n">
        <f aca="false">EV69+EX68</f>
        <v>24960</v>
      </c>
      <c r="EY69" s="252"/>
      <c r="EZ69" s="251" t="n">
        <f aca="false">EX69+EZ68</f>
        <v>24960</v>
      </c>
      <c r="FA69" s="251"/>
      <c r="FB69" s="251" t="n">
        <f aca="false">EZ69+FB68</f>
        <v>24960</v>
      </c>
      <c r="FC69" s="251"/>
      <c r="FD69" s="251" t="n">
        <f aca="false">FB69+FD68</f>
        <v>24960</v>
      </c>
      <c r="FE69" s="251"/>
      <c r="FF69" s="251" t="n">
        <f aca="false">FD69+FF68</f>
        <v>24960</v>
      </c>
      <c r="FG69" s="251"/>
      <c r="FH69" s="251" t="n">
        <f aca="false">FF69+FH68</f>
        <v>24960</v>
      </c>
      <c r="FI69" s="251"/>
      <c r="FJ69" s="251" t="n">
        <f aca="false">FH69+FJ68</f>
        <v>24960</v>
      </c>
      <c r="FK69" s="251"/>
      <c r="FL69" s="251" t="n">
        <f aca="false">FJ69+FL68</f>
        <v>24960</v>
      </c>
      <c r="FM69" s="251"/>
      <c r="FN69" s="251" t="n">
        <f aca="false">FL69+FN68</f>
        <v>24960</v>
      </c>
      <c r="FO69" s="251"/>
      <c r="FP69" s="251" t="n">
        <f aca="false">FN69+FP68</f>
        <v>24960</v>
      </c>
      <c r="FQ69" s="251"/>
      <c r="FR69" s="251" t="n">
        <f aca="false">FP69+FR68</f>
        <v>24960</v>
      </c>
      <c r="FS69" s="251"/>
      <c r="FT69" s="251" t="n">
        <f aca="false">FR69+FT68</f>
        <v>24960</v>
      </c>
      <c r="FU69" s="251"/>
      <c r="FV69" s="251" t="n">
        <f aca="false">FT69+FV68</f>
        <v>24960</v>
      </c>
      <c r="FW69" s="251"/>
      <c r="FX69" s="251" t="n">
        <f aca="false">FV69+FX68</f>
        <v>24960</v>
      </c>
      <c r="FY69" s="251"/>
      <c r="FZ69" s="251" t="n">
        <f aca="false">FX69+FZ68</f>
        <v>24960</v>
      </c>
      <c r="GA69" s="251"/>
      <c r="GB69" s="251" t="n">
        <f aca="false">FZ69+GB68</f>
        <v>24960</v>
      </c>
      <c r="GC69" s="251"/>
      <c r="GD69" s="251" t="n">
        <f aca="false">GB69+GD68</f>
        <v>24960</v>
      </c>
      <c r="GE69" s="251"/>
      <c r="GF69" s="251" t="n">
        <f aca="false">GD69+GF68</f>
        <v>24960</v>
      </c>
      <c r="GG69" s="251"/>
      <c r="GH69" s="251" t="n">
        <f aca="false">GF69+GH68</f>
        <v>24960</v>
      </c>
      <c r="GI69" s="251"/>
      <c r="GJ69" s="251" t="n">
        <f aca="false">GH69+GJ68</f>
        <v>24960</v>
      </c>
      <c r="GK69" s="251"/>
      <c r="GL69" s="251" t="n">
        <f aca="false">GJ69+GL68</f>
        <v>24960</v>
      </c>
      <c r="GM69" s="251"/>
      <c r="GN69" s="251" t="n">
        <f aca="false">GL69+GN68</f>
        <v>24960</v>
      </c>
      <c r="GO69" s="251"/>
      <c r="GP69" s="251" t="n">
        <f aca="false">GN69+GP68</f>
        <v>24960</v>
      </c>
      <c r="GQ69" s="251"/>
      <c r="GR69" s="251" t="n">
        <f aca="false">GP69+GR68</f>
        <v>24960</v>
      </c>
      <c r="GS69" s="251"/>
      <c r="GT69" s="251" t="n">
        <f aca="false">GR69+GT68</f>
        <v>24960</v>
      </c>
      <c r="GU69" s="251"/>
      <c r="GV69" s="251" t="n">
        <f aca="false">GT69+GV68</f>
        <v>24960</v>
      </c>
      <c r="GW69" s="251"/>
      <c r="GX69" s="251" t="n">
        <f aca="false">GV69+GX68</f>
        <v>24960</v>
      </c>
      <c r="GY69" s="251"/>
      <c r="GZ69" s="251" t="n">
        <f aca="false">GX69+GZ68</f>
        <v>24960</v>
      </c>
      <c r="HA69" s="251"/>
      <c r="HB69" s="251" t="n">
        <f aca="false">GZ69+HB68</f>
        <v>24960</v>
      </c>
      <c r="HC69" s="251"/>
      <c r="HD69" s="251" t="n">
        <f aca="false">HB69+HD68</f>
        <v>24960</v>
      </c>
      <c r="HE69" s="251"/>
      <c r="HF69" s="251" t="n">
        <f aca="false">HD69+HF68</f>
        <v>24960</v>
      </c>
      <c r="HG69" s="251"/>
      <c r="HH69" s="251" t="n">
        <f aca="false">HF69+HH68</f>
        <v>24960</v>
      </c>
      <c r="HI69" s="251"/>
      <c r="HJ69" s="251" t="n">
        <f aca="false">HH69+HJ68</f>
        <v>24960</v>
      </c>
      <c r="HK69" s="251"/>
    </row>
    <row r="70" s="295" customFormat="true" ht="12.75" hidden="false" customHeight="false" outlineLevel="0" collapsed="false">
      <c r="A70" s="232"/>
      <c r="B70" s="233"/>
      <c r="C70" s="232"/>
      <c r="D70" s="234"/>
      <c r="E70" s="234"/>
      <c r="F70" s="235"/>
      <c r="G70" s="234"/>
      <c r="H70" s="253"/>
      <c r="I70" s="237"/>
      <c r="J70" s="238"/>
      <c r="K70" s="254" t="s">
        <v>163</v>
      </c>
      <c r="L70" s="255"/>
      <c r="M70" s="255"/>
      <c r="N70" s="255"/>
      <c r="O70" s="255"/>
      <c r="P70" s="255"/>
      <c r="Q70" s="255"/>
      <c r="R70" s="255"/>
      <c r="S70" s="255"/>
      <c r="T70" s="255"/>
      <c r="U70" s="255"/>
      <c r="V70" s="255"/>
      <c r="W70" s="255"/>
      <c r="X70" s="255"/>
      <c r="Y70" s="255"/>
      <c r="Z70" s="255"/>
      <c r="AA70" s="255"/>
      <c r="AB70" s="255"/>
      <c r="AC70" s="255"/>
      <c r="AD70" s="255"/>
      <c r="AE70" s="255"/>
      <c r="AF70" s="255"/>
      <c r="AG70" s="255"/>
      <c r="AH70" s="255"/>
      <c r="AI70" s="255"/>
      <c r="AJ70" s="255"/>
      <c r="AK70" s="255"/>
      <c r="AL70" s="255"/>
      <c r="AM70" s="255"/>
      <c r="AN70" s="255"/>
      <c r="AO70" s="255"/>
      <c r="AP70" s="255"/>
      <c r="AQ70" s="255"/>
      <c r="AR70" s="255"/>
      <c r="AS70" s="255"/>
      <c r="AT70" s="255"/>
      <c r="AU70" s="255"/>
      <c r="AV70" s="255"/>
      <c r="AW70" s="255"/>
      <c r="AX70" s="255"/>
      <c r="AY70" s="255"/>
      <c r="AZ70" s="255"/>
      <c r="BA70" s="255"/>
      <c r="BB70" s="255"/>
      <c r="BC70" s="255"/>
      <c r="BD70" s="255"/>
      <c r="BE70" s="255"/>
      <c r="BF70" s="255"/>
      <c r="BG70" s="255"/>
      <c r="BH70" s="255"/>
      <c r="BI70" s="255"/>
      <c r="BJ70" s="255"/>
      <c r="BK70" s="255"/>
      <c r="BL70" s="255"/>
      <c r="BM70" s="255"/>
      <c r="BN70" s="255"/>
      <c r="BO70" s="255"/>
      <c r="BP70" s="255"/>
      <c r="BQ70" s="255"/>
      <c r="BR70" s="255"/>
      <c r="BS70" s="255"/>
      <c r="BT70" s="255"/>
      <c r="BU70" s="255"/>
      <c r="BV70" s="255"/>
      <c r="BW70" s="255"/>
      <c r="BX70" s="255"/>
      <c r="BY70" s="255"/>
      <c r="BZ70" s="255"/>
      <c r="CA70" s="255"/>
      <c r="CB70" s="255"/>
      <c r="CC70" s="255"/>
      <c r="CD70" s="255"/>
      <c r="CE70" s="255"/>
      <c r="CF70" s="255"/>
      <c r="CG70" s="255"/>
      <c r="CH70" s="255"/>
      <c r="CI70" s="255"/>
      <c r="CJ70" s="255"/>
      <c r="CK70" s="255"/>
      <c r="CL70" s="255"/>
      <c r="CM70" s="255"/>
      <c r="CN70" s="255"/>
      <c r="CO70" s="255"/>
      <c r="CP70" s="255"/>
      <c r="CQ70" s="255"/>
      <c r="CR70" s="255"/>
      <c r="CS70" s="255"/>
      <c r="CT70" s="255"/>
      <c r="CU70" s="255"/>
      <c r="CV70" s="255"/>
      <c r="CW70" s="255"/>
      <c r="CX70" s="255"/>
      <c r="CY70" s="255"/>
      <c r="CZ70" s="255"/>
      <c r="DA70" s="255"/>
      <c r="DB70" s="255"/>
      <c r="DC70" s="255"/>
      <c r="DD70" s="255"/>
      <c r="DE70" s="255"/>
      <c r="DF70" s="255"/>
      <c r="DG70" s="255"/>
      <c r="DH70" s="255"/>
      <c r="DI70" s="255"/>
      <c r="DJ70" s="294"/>
      <c r="DK70" s="294"/>
      <c r="DL70" s="255"/>
      <c r="DM70" s="255"/>
      <c r="DN70" s="255"/>
      <c r="DO70" s="255"/>
      <c r="DP70" s="255"/>
      <c r="DQ70" s="255"/>
      <c r="DR70" s="255"/>
      <c r="DS70" s="255"/>
      <c r="DT70" s="255"/>
      <c r="DU70" s="255"/>
      <c r="DV70" s="255"/>
      <c r="DW70" s="255"/>
      <c r="DX70" s="255"/>
      <c r="DY70" s="255"/>
      <c r="DZ70" s="255"/>
      <c r="EA70" s="255"/>
      <c r="EB70" s="255"/>
      <c r="EC70" s="255"/>
      <c r="ED70" s="255"/>
      <c r="EE70" s="255"/>
      <c r="EF70" s="255"/>
      <c r="EG70" s="255"/>
      <c r="EH70" s="255"/>
      <c r="EI70" s="255"/>
      <c r="EJ70" s="255"/>
      <c r="EK70" s="255"/>
      <c r="EL70" s="255"/>
      <c r="EM70" s="255"/>
      <c r="EN70" s="255"/>
      <c r="EO70" s="255"/>
      <c r="EP70" s="255"/>
      <c r="EQ70" s="255"/>
      <c r="ER70" s="255"/>
      <c r="ES70" s="255"/>
      <c r="ET70" s="255"/>
      <c r="EU70" s="255"/>
      <c r="EV70" s="255"/>
      <c r="EW70" s="255"/>
      <c r="EX70" s="256"/>
      <c r="EY70" s="256"/>
      <c r="EZ70" s="255"/>
      <c r="FA70" s="255"/>
      <c r="FB70" s="255"/>
      <c r="FC70" s="255"/>
      <c r="FD70" s="255"/>
      <c r="FE70" s="255"/>
      <c r="FF70" s="255"/>
      <c r="FG70" s="255"/>
      <c r="FH70" s="255"/>
      <c r="FI70" s="255"/>
      <c r="FJ70" s="255"/>
      <c r="FK70" s="255"/>
      <c r="FL70" s="255"/>
      <c r="FM70" s="255"/>
      <c r="FN70" s="255"/>
      <c r="FO70" s="255"/>
      <c r="FP70" s="255"/>
      <c r="FQ70" s="255"/>
      <c r="FR70" s="255"/>
      <c r="FS70" s="255"/>
      <c r="FT70" s="255"/>
      <c r="FU70" s="255"/>
      <c r="FV70" s="255"/>
      <c r="FW70" s="255"/>
      <c r="FX70" s="255"/>
      <c r="FY70" s="255"/>
      <c r="FZ70" s="255"/>
      <c r="GA70" s="255"/>
      <c r="GB70" s="255"/>
      <c r="GC70" s="255"/>
      <c r="GD70" s="255"/>
      <c r="GE70" s="255"/>
      <c r="GF70" s="255"/>
      <c r="GG70" s="255"/>
      <c r="GH70" s="255"/>
      <c r="GI70" s="255"/>
      <c r="GJ70" s="255"/>
      <c r="GK70" s="255"/>
      <c r="GL70" s="255"/>
      <c r="GM70" s="255"/>
      <c r="GN70" s="255"/>
      <c r="GO70" s="255"/>
      <c r="GP70" s="255"/>
      <c r="GQ70" s="255"/>
      <c r="GR70" s="255"/>
      <c r="GS70" s="255"/>
      <c r="GT70" s="255"/>
      <c r="GU70" s="255"/>
      <c r="GV70" s="255"/>
      <c r="GW70" s="255"/>
      <c r="GX70" s="255"/>
      <c r="GY70" s="255"/>
      <c r="GZ70" s="255"/>
      <c r="HA70" s="255"/>
      <c r="HB70" s="255"/>
      <c r="HC70" s="255"/>
      <c r="HD70" s="255"/>
      <c r="HE70" s="255"/>
      <c r="HF70" s="255"/>
      <c r="HG70" s="255"/>
      <c r="HH70" s="255"/>
      <c r="HI70" s="255"/>
      <c r="HJ70" s="255"/>
      <c r="HK70" s="255"/>
    </row>
    <row r="71" s="297" customFormat="true" ht="12.75" hidden="false" customHeight="false" outlineLevel="0" collapsed="false">
      <c r="A71" s="232"/>
      <c r="B71" s="233"/>
      <c r="C71" s="232"/>
      <c r="D71" s="234"/>
      <c r="E71" s="234"/>
      <c r="F71" s="235"/>
      <c r="G71" s="234"/>
      <c r="H71" s="257"/>
      <c r="I71" s="237"/>
      <c r="J71" s="238"/>
      <c r="K71" s="258" t="s">
        <v>164</v>
      </c>
      <c r="L71" s="259" t="n">
        <f aca="false">L70</f>
        <v>0</v>
      </c>
      <c r="M71" s="259"/>
      <c r="N71" s="259" t="n">
        <f aca="false">N70+L71</f>
        <v>0</v>
      </c>
      <c r="O71" s="259"/>
      <c r="P71" s="259" t="n">
        <f aca="false">P70+N71</f>
        <v>0</v>
      </c>
      <c r="Q71" s="259"/>
      <c r="R71" s="259" t="n">
        <f aca="false">R70+P71</f>
        <v>0</v>
      </c>
      <c r="S71" s="259"/>
      <c r="T71" s="259" t="n">
        <f aca="false">T70+R71</f>
        <v>0</v>
      </c>
      <c r="U71" s="259"/>
      <c r="V71" s="259" t="n">
        <f aca="false">V70+T71</f>
        <v>0</v>
      </c>
      <c r="W71" s="259"/>
      <c r="X71" s="259" t="n">
        <f aca="false">X70+V71</f>
        <v>0</v>
      </c>
      <c r="Y71" s="259"/>
      <c r="Z71" s="259" t="n">
        <f aca="false">Z70+X71</f>
        <v>0</v>
      </c>
      <c r="AA71" s="259"/>
      <c r="AB71" s="259" t="n">
        <f aca="false">AB70+Z71</f>
        <v>0</v>
      </c>
      <c r="AC71" s="259"/>
      <c r="AD71" s="259" t="n">
        <f aca="false">AD70+AB71</f>
        <v>0</v>
      </c>
      <c r="AE71" s="259"/>
      <c r="AF71" s="259" t="n">
        <f aca="false">AF70+AD71</f>
        <v>0</v>
      </c>
      <c r="AG71" s="259"/>
      <c r="AH71" s="259" t="n">
        <f aca="false">AH70+AF71</f>
        <v>0</v>
      </c>
      <c r="AI71" s="259"/>
      <c r="AJ71" s="259" t="n">
        <f aca="false">AJ70+AH71</f>
        <v>0</v>
      </c>
      <c r="AK71" s="259"/>
      <c r="AL71" s="259" t="n">
        <f aca="false">AL70+AJ71</f>
        <v>0</v>
      </c>
      <c r="AM71" s="259"/>
      <c r="AN71" s="259" t="n">
        <f aca="false">AN70+AL71</f>
        <v>0</v>
      </c>
      <c r="AO71" s="259"/>
      <c r="AP71" s="259" t="n">
        <f aca="false">AP70+AN71</f>
        <v>0</v>
      </c>
      <c r="AQ71" s="259"/>
      <c r="AR71" s="259" t="n">
        <f aca="false">AR70+AP71</f>
        <v>0</v>
      </c>
      <c r="AS71" s="259"/>
      <c r="AT71" s="259" t="n">
        <f aca="false">AT70+AR71</f>
        <v>0</v>
      </c>
      <c r="AU71" s="259"/>
      <c r="AV71" s="259" t="n">
        <f aca="false">AV70+AT71</f>
        <v>0</v>
      </c>
      <c r="AW71" s="259"/>
      <c r="AX71" s="259" t="n">
        <f aca="false">AX70+AV71</f>
        <v>0</v>
      </c>
      <c r="AY71" s="259"/>
      <c r="AZ71" s="259" t="n">
        <f aca="false">AZ70+AX71</f>
        <v>0</v>
      </c>
      <c r="BA71" s="259"/>
      <c r="BB71" s="259" t="n">
        <f aca="false">BB70+AZ71</f>
        <v>0</v>
      </c>
      <c r="BC71" s="259"/>
      <c r="BD71" s="259" t="n">
        <f aca="false">BD70+BB71</f>
        <v>0</v>
      </c>
      <c r="BE71" s="259"/>
      <c r="BF71" s="259" t="n">
        <f aca="false">BF70+BD71</f>
        <v>0</v>
      </c>
      <c r="BG71" s="259"/>
      <c r="BH71" s="259" t="n">
        <f aca="false">BH70+BF71</f>
        <v>0</v>
      </c>
      <c r="BI71" s="259"/>
      <c r="BJ71" s="259" t="n">
        <f aca="false">BJ70+BH71</f>
        <v>0</v>
      </c>
      <c r="BK71" s="259"/>
      <c r="BL71" s="259" t="n">
        <f aca="false">BL70+BJ71</f>
        <v>0</v>
      </c>
      <c r="BM71" s="259"/>
      <c r="BN71" s="259" t="n">
        <f aca="false">BN70+BL71</f>
        <v>0</v>
      </c>
      <c r="BO71" s="259"/>
      <c r="BP71" s="259" t="n">
        <f aca="false">BP70+BN71</f>
        <v>0</v>
      </c>
      <c r="BQ71" s="259"/>
      <c r="BR71" s="259" t="n">
        <f aca="false">BR70+BP71</f>
        <v>0</v>
      </c>
      <c r="BS71" s="259"/>
      <c r="BT71" s="259" t="n">
        <f aca="false">BT70+BR71</f>
        <v>0</v>
      </c>
      <c r="BU71" s="259"/>
      <c r="BV71" s="259" t="n">
        <f aca="false">BV70+BT71</f>
        <v>0</v>
      </c>
      <c r="BW71" s="259"/>
      <c r="BX71" s="259" t="n">
        <f aca="false">BX70+BV71</f>
        <v>0</v>
      </c>
      <c r="BY71" s="259"/>
      <c r="BZ71" s="259" t="n">
        <f aca="false">BZ70+BX71</f>
        <v>0</v>
      </c>
      <c r="CA71" s="259"/>
      <c r="CB71" s="259" t="n">
        <f aca="false">CB70+BZ71</f>
        <v>0</v>
      </c>
      <c r="CC71" s="259"/>
      <c r="CD71" s="259" t="n">
        <f aca="false">CD70+CB71</f>
        <v>0</v>
      </c>
      <c r="CE71" s="259"/>
      <c r="CF71" s="259" t="n">
        <f aca="false">CF70+CD71</f>
        <v>0</v>
      </c>
      <c r="CG71" s="259"/>
      <c r="CH71" s="259" t="n">
        <f aca="false">CH70+CF71</f>
        <v>0</v>
      </c>
      <c r="CI71" s="259"/>
      <c r="CJ71" s="259" t="n">
        <f aca="false">CJ70+CH71</f>
        <v>0</v>
      </c>
      <c r="CK71" s="259"/>
      <c r="CL71" s="259" t="n">
        <f aca="false">CL70+CJ71</f>
        <v>0</v>
      </c>
      <c r="CM71" s="259"/>
      <c r="CN71" s="259" t="n">
        <f aca="false">CN70+CL71</f>
        <v>0</v>
      </c>
      <c r="CO71" s="259"/>
      <c r="CP71" s="259" t="n">
        <f aca="false">CP70+CN71</f>
        <v>0</v>
      </c>
      <c r="CQ71" s="259"/>
      <c r="CR71" s="259" t="n">
        <f aca="false">CR70+CP71</f>
        <v>0</v>
      </c>
      <c r="CS71" s="259"/>
      <c r="CT71" s="259" t="n">
        <f aca="false">CT70+CR71</f>
        <v>0</v>
      </c>
      <c r="CU71" s="259"/>
      <c r="CV71" s="259" t="n">
        <f aca="false">CV70+CT71</f>
        <v>0</v>
      </c>
      <c r="CW71" s="259"/>
      <c r="CX71" s="259" t="n">
        <f aca="false">CX70+CV71</f>
        <v>0</v>
      </c>
      <c r="CY71" s="259"/>
      <c r="CZ71" s="259" t="n">
        <f aca="false">CZ70+CX71</f>
        <v>0</v>
      </c>
      <c r="DA71" s="259"/>
      <c r="DB71" s="259" t="n">
        <f aca="false">DB70+CZ71</f>
        <v>0</v>
      </c>
      <c r="DC71" s="259"/>
      <c r="DD71" s="259" t="n">
        <f aca="false">DD70+DB71</f>
        <v>0</v>
      </c>
      <c r="DE71" s="259"/>
      <c r="DF71" s="259" t="n">
        <f aca="false">DF70+DD71</f>
        <v>0</v>
      </c>
      <c r="DG71" s="259"/>
      <c r="DH71" s="259" t="n">
        <f aca="false">DH70+DF71</f>
        <v>0</v>
      </c>
      <c r="DI71" s="259"/>
      <c r="DJ71" s="296" t="n">
        <f aca="false">DJ70+DH71</f>
        <v>0</v>
      </c>
      <c r="DK71" s="296"/>
      <c r="DL71" s="259" t="n">
        <f aca="false">DL70+DJ71</f>
        <v>0</v>
      </c>
      <c r="DM71" s="259"/>
      <c r="DN71" s="259" t="n">
        <f aca="false">DN70+DL71</f>
        <v>0</v>
      </c>
      <c r="DO71" s="259"/>
      <c r="DP71" s="259" t="n">
        <f aca="false">DP70+DN71</f>
        <v>0</v>
      </c>
      <c r="DQ71" s="259"/>
      <c r="DR71" s="259" t="n">
        <f aca="false">DR70+DP71</f>
        <v>0</v>
      </c>
      <c r="DS71" s="259"/>
      <c r="DT71" s="259" t="n">
        <f aca="false">DT70+DR71</f>
        <v>0</v>
      </c>
      <c r="DU71" s="259"/>
      <c r="DV71" s="259" t="n">
        <f aca="false">DV70+DT71</f>
        <v>0</v>
      </c>
      <c r="DW71" s="259"/>
      <c r="DX71" s="259" t="n">
        <f aca="false">DX70+DV71</f>
        <v>0</v>
      </c>
      <c r="DY71" s="259"/>
      <c r="DZ71" s="259" t="n">
        <f aca="false">DZ70+DX71</f>
        <v>0</v>
      </c>
      <c r="EA71" s="259"/>
      <c r="EB71" s="259" t="n">
        <f aca="false">EB70+DZ71</f>
        <v>0</v>
      </c>
      <c r="EC71" s="259"/>
      <c r="ED71" s="259" t="n">
        <f aca="false">ED70+EB71</f>
        <v>0</v>
      </c>
      <c r="EE71" s="259"/>
      <c r="EF71" s="259" t="n">
        <f aca="false">EF70+ED71</f>
        <v>0</v>
      </c>
      <c r="EG71" s="259"/>
      <c r="EH71" s="259" t="n">
        <f aca="false">EH70+EF71</f>
        <v>0</v>
      </c>
      <c r="EI71" s="259"/>
      <c r="EJ71" s="259" t="n">
        <f aca="false">EJ70+EH71</f>
        <v>0</v>
      </c>
      <c r="EK71" s="259"/>
      <c r="EL71" s="259" t="n">
        <f aca="false">EL70+EJ71</f>
        <v>0</v>
      </c>
      <c r="EM71" s="259"/>
      <c r="EN71" s="259" t="n">
        <f aca="false">EN70+EL71</f>
        <v>0</v>
      </c>
      <c r="EO71" s="259"/>
      <c r="EP71" s="259" t="n">
        <f aca="false">EP70+EN71</f>
        <v>0</v>
      </c>
      <c r="EQ71" s="259"/>
      <c r="ER71" s="259" t="n">
        <f aca="false">ER70+EP71</f>
        <v>0</v>
      </c>
      <c r="ES71" s="259"/>
      <c r="ET71" s="259" t="n">
        <f aca="false">ET70+ER71</f>
        <v>0</v>
      </c>
      <c r="EU71" s="259"/>
      <c r="EV71" s="259" t="n">
        <f aca="false">EV70+ET71</f>
        <v>0</v>
      </c>
      <c r="EW71" s="259"/>
      <c r="EX71" s="260" t="n">
        <f aca="false">EX70+EV71</f>
        <v>0</v>
      </c>
      <c r="EY71" s="260"/>
      <c r="EZ71" s="259" t="n">
        <f aca="false">EZ70+EX71</f>
        <v>0</v>
      </c>
      <c r="FA71" s="259"/>
      <c r="FB71" s="259" t="n">
        <f aca="false">FB70+EZ71</f>
        <v>0</v>
      </c>
      <c r="FC71" s="259"/>
      <c r="FD71" s="259" t="n">
        <f aca="false">FD70+FB71</f>
        <v>0</v>
      </c>
      <c r="FE71" s="259"/>
      <c r="FF71" s="259" t="n">
        <f aca="false">FF70+FD71</f>
        <v>0</v>
      </c>
      <c r="FG71" s="259"/>
      <c r="FH71" s="259" t="n">
        <f aca="false">FH70+FF71</f>
        <v>0</v>
      </c>
      <c r="FI71" s="259"/>
      <c r="FJ71" s="259" t="n">
        <f aca="false">FJ70+FH71</f>
        <v>0</v>
      </c>
      <c r="FK71" s="259"/>
      <c r="FL71" s="259" t="n">
        <f aca="false">FL70+FJ71</f>
        <v>0</v>
      </c>
      <c r="FM71" s="259"/>
      <c r="FN71" s="259" t="n">
        <f aca="false">FN70+FL71</f>
        <v>0</v>
      </c>
      <c r="FO71" s="259"/>
      <c r="FP71" s="259" t="n">
        <f aca="false">FP70+FN71</f>
        <v>0</v>
      </c>
      <c r="FQ71" s="259"/>
      <c r="FR71" s="259" t="n">
        <f aca="false">FR70+FP71</f>
        <v>0</v>
      </c>
      <c r="FS71" s="259"/>
      <c r="FT71" s="259" t="n">
        <f aca="false">FT70+FR71</f>
        <v>0</v>
      </c>
      <c r="FU71" s="259"/>
      <c r="FV71" s="259" t="n">
        <f aca="false">FV70+FT71</f>
        <v>0</v>
      </c>
      <c r="FW71" s="259"/>
      <c r="FX71" s="259" t="n">
        <f aca="false">FX70+FV71</f>
        <v>0</v>
      </c>
      <c r="FY71" s="259"/>
      <c r="FZ71" s="259" t="n">
        <f aca="false">FZ70+FX71</f>
        <v>0</v>
      </c>
      <c r="GA71" s="259"/>
      <c r="GB71" s="259" t="n">
        <f aca="false">GB70+FZ71</f>
        <v>0</v>
      </c>
      <c r="GC71" s="259"/>
      <c r="GD71" s="259" t="n">
        <f aca="false">GD70+GB71</f>
        <v>0</v>
      </c>
      <c r="GE71" s="259"/>
      <c r="GF71" s="259" t="n">
        <f aca="false">GF70+GD71</f>
        <v>0</v>
      </c>
      <c r="GG71" s="259"/>
      <c r="GH71" s="259" t="n">
        <f aca="false">GH70+GF71</f>
        <v>0</v>
      </c>
      <c r="GI71" s="259"/>
      <c r="GJ71" s="259" t="n">
        <f aca="false">GJ70+GH71</f>
        <v>0</v>
      </c>
      <c r="GK71" s="259"/>
      <c r="GL71" s="259" t="n">
        <f aca="false">GL70+GJ71</f>
        <v>0</v>
      </c>
      <c r="GM71" s="259"/>
      <c r="GN71" s="259" t="n">
        <f aca="false">GN70+GL71</f>
        <v>0</v>
      </c>
      <c r="GO71" s="259"/>
      <c r="GP71" s="259" t="n">
        <f aca="false">GP70+GN71</f>
        <v>0</v>
      </c>
      <c r="GQ71" s="259"/>
      <c r="GR71" s="259" t="n">
        <f aca="false">GR70+GP71</f>
        <v>0</v>
      </c>
      <c r="GS71" s="259"/>
      <c r="GT71" s="259" t="n">
        <f aca="false">GT70+GR71</f>
        <v>0</v>
      </c>
      <c r="GU71" s="259"/>
      <c r="GV71" s="259" t="n">
        <f aca="false">GV70+GT71</f>
        <v>0</v>
      </c>
      <c r="GW71" s="259"/>
      <c r="GX71" s="259" t="n">
        <f aca="false">GX70+GV71</f>
        <v>0</v>
      </c>
      <c r="GY71" s="259"/>
      <c r="GZ71" s="259" t="n">
        <f aca="false">GZ70+GX71</f>
        <v>0</v>
      </c>
      <c r="HA71" s="259"/>
      <c r="HB71" s="259" t="n">
        <f aca="false">HB70+GZ71</f>
        <v>0</v>
      </c>
      <c r="HC71" s="259"/>
      <c r="HD71" s="259" t="n">
        <f aca="false">HD70+HB71</f>
        <v>0</v>
      </c>
      <c r="HE71" s="259"/>
      <c r="HF71" s="259" t="n">
        <f aca="false">HF70+HD71</f>
        <v>0</v>
      </c>
      <c r="HG71" s="259"/>
      <c r="HH71" s="259" t="n">
        <f aca="false">HH70+HF71</f>
        <v>0</v>
      </c>
      <c r="HI71" s="259"/>
      <c r="HJ71" s="259" t="n">
        <f aca="false">HJ70+HH71</f>
        <v>0</v>
      </c>
      <c r="HK71" s="259"/>
    </row>
    <row r="72" s="299" customFormat="true" ht="12.75" hidden="false" customHeight="false" outlineLevel="0" collapsed="false">
      <c r="A72" s="232"/>
      <c r="B72" s="233"/>
      <c r="C72" s="232"/>
      <c r="D72" s="234"/>
      <c r="E72" s="234"/>
      <c r="F72" s="235"/>
      <c r="G72" s="234"/>
      <c r="H72" s="261"/>
      <c r="I72" s="237"/>
      <c r="J72" s="238"/>
      <c r="K72" s="262" t="s">
        <v>165</v>
      </c>
      <c r="L72" s="263" t="n">
        <f aca="false">IF($E$66&gt;0,L69/$E$66,"-")</f>
        <v>0</v>
      </c>
      <c r="M72" s="263"/>
      <c r="N72" s="263" t="n">
        <f aca="false">IF($E$66&gt;0,N69/$E$66,"-")</f>
        <v>0</v>
      </c>
      <c r="O72" s="263"/>
      <c r="P72" s="263" t="n">
        <f aca="false">IF($E$66&gt;0,P69/$E$66,"-")</f>
        <v>0</v>
      </c>
      <c r="Q72" s="263"/>
      <c r="R72" s="263" t="n">
        <f aca="false">IF($E$66&gt;0,R69/$E$66,"-")</f>
        <v>0</v>
      </c>
      <c r="S72" s="263"/>
      <c r="T72" s="263" t="n">
        <f aca="false">IF($E$66&gt;0,T69/$E$66,"-")</f>
        <v>0</v>
      </c>
      <c r="U72" s="263"/>
      <c r="V72" s="263" t="n">
        <f aca="false">IF($E$66&gt;0,V69/$E$66,"-")</f>
        <v>0</v>
      </c>
      <c r="W72" s="263"/>
      <c r="X72" s="263" t="n">
        <f aca="false">IF($E$66&gt;0,X69/$E$66,"-")</f>
        <v>0</v>
      </c>
      <c r="Y72" s="263"/>
      <c r="Z72" s="263" t="n">
        <f aca="false">IF($E$66&gt;0,Z69/$E$66,"-")</f>
        <v>0</v>
      </c>
      <c r="AA72" s="263"/>
      <c r="AB72" s="263" t="n">
        <f aca="false">IF($E$66&gt;0,AB69/$E$66,"-")</f>
        <v>0</v>
      </c>
      <c r="AC72" s="263"/>
      <c r="AD72" s="263" t="n">
        <f aca="false">IF($E$66&gt;0,AD69/$E$66,"-")</f>
        <v>0</v>
      </c>
      <c r="AE72" s="263"/>
      <c r="AF72" s="263" t="n">
        <f aca="false">IF($E$66&gt;0,AF69/$E$66,"-")</f>
        <v>0</v>
      </c>
      <c r="AG72" s="263"/>
      <c r="AH72" s="263" t="n">
        <f aca="false">IF($E$66&gt;0,AH69/$E$66,"-")</f>
        <v>0</v>
      </c>
      <c r="AI72" s="263"/>
      <c r="AJ72" s="263" t="n">
        <f aca="false">IF($E$66&gt;0,AJ69/$E$66,"-")</f>
        <v>0</v>
      </c>
      <c r="AK72" s="263"/>
      <c r="AL72" s="263" t="n">
        <f aca="false">IF($E$66&gt;0,AL69/$E$66,"-")</f>
        <v>0</v>
      </c>
      <c r="AM72" s="263"/>
      <c r="AN72" s="263" t="n">
        <f aca="false">IF($E$66&gt;0,AN69/$E$66,"-")</f>
        <v>0</v>
      </c>
      <c r="AO72" s="263"/>
      <c r="AP72" s="263" t="n">
        <f aca="false">IF($E$66&gt;0,AP69/$E$66,"-")</f>
        <v>0</v>
      </c>
      <c r="AQ72" s="263"/>
      <c r="AR72" s="263" t="n">
        <f aca="false">IF($E$66&gt;0,AR69/$E$66,"-")</f>
        <v>0</v>
      </c>
      <c r="AS72" s="263"/>
      <c r="AT72" s="263" t="n">
        <f aca="false">IF($E$66&gt;0,AT69/$E$66,"-")</f>
        <v>0</v>
      </c>
      <c r="AU72" s="263"/>
      <c r="AV72" s="263" t="n">
        <f aca="false">IF($E$66&gt;0,AV69/$E$66,"-")</f>
        <v>0</v>
      </c>
      <c r="AW72" s="263"/>
      <c r="AX72" s="263" t="n">
        <f aca="false">IF($E$66&gt;0,AX69/$E$66,"-")</f>
        <v>0</v>
      </c>
      <c r="AY72" s="263"/>
      <c r="AZ72" s="263" t="n">
        <f aca="false">IF($E$66&gt;0,AZ69/$E$66,"-")</f>
        <v>0</v>
      </c>
      <c r="BA72" s="263"/>
      <c r="BB72" s="263" t="n">
        <f aca="false">IF($E$66&gt;0,BB69/$E$66,"-")</f>
        <v>0</v>
      </c>
      <c r="BC72" s="263"/>
      <c r="BD72" s="263" t="n">
        <f aca="false">IF($E$66&gt;0,BD69/$E$66,"-")</f>
        <v>0</v>
      </c>
      <c r="BE72" s="263"/>
      <c r="BF72" s="263" t="n">
        <f aca="false">IF($E$66&gt;0,BF69/$E$66,"-")</f>
        <v>0</v>
      </c>
      <c r="BG72" s="263"/>
      <c r="BH72" s="263" t="n">
        <f aca="false">IF($E$66&gt;0,BH69/$E$66,"-")</f>
        <v>0</v>
      </c>
      <c r="BI72" s="263"/>
      <c r="BJ72" s="263" t="n">
        <f aca="false">IF($E$66&gt;0,BJ69/$E$66,"-")</f>
        <v>0</v>
      </c>
      <c r="BK72" s="263"/>
      <c r="BL72" s="263" t="n">
        <f aca="false">IF($E$66&gt;0,BL69/$E$66,"-")</f>
        <v>0</v>
      </c>
      <c r="BM72" s="263"/>
      <c r="BN72" s="263" t="n">
        <f aca="false">IF($E$66&gt;0,BN69/$E$66,"-")</f>
        <v>0</v>
      </c>
      <c r="BO72" s="263"/>
      <c r="BP72" s="263" t="n">
        <f aca="false">IF($E$66&gt;0,BP69/$E$66,"-")</f>
        <v>0</v>
      </c>
      <c r="BQ72" s="263"/>
      <c r="BR72" s="263" t="n">
        <f aca="false">IF($E$66&gt;0,BR69/$E$66,"-")</f>
        <v>0</v>
      </c>
      <c r="BS72" s="263"/>
      <c r="BT72" s="263" t="n">
        <f aca="false">IF($E$66&gt;0,BT69/$E$66,"-")</f>
        <v>0</v>
      </c>
      <c r="BU72" s="263"/>
      <c r="BV72" s="263" t="n">
        <f aca="false">IF($E$66&gt;0,BV69/$E$66,"-")</f>
        <v>0</v>
      </c>
      <c r="BW72" s="263"/>
      <c r="BX72" s="263" t="n">
        <f aca="false">IF($E$66&gt;0,BX69/$E$66,"-")</f>
        <v>0</v>
      </c>
      <c r="BY72" s="263"/>
      <c r="BZ72" s="263" t="n">
        <f aca="false">IF($E$66&gt;0,BZ69/$E$66,"-")</f>
        <v>0</v>
      </c>
      <c r="CA72" s="263"/>
      <c r="CB72" s="263" t="n">
        <f aca="false">IF($E$66&gt;0,CB69/$E$66,"-")</f>
        <v>0</v>
      </c>
      <c r="CC72" s="263"/>
      <c r="CD72" s="263" t="n">
        <f aca="false">IF($E$66&gt;0,CD69/$E$66,"-")</f>
        <v>0</v>
      </c>
      <c r="CE72" s="263"/>
      <c r="CF72" s="263" t="n">
        <f aca="false">IF($E$66&gt;0,CF69/$E$66,"-")</f>
        <v>0</v>
      </c>
      <c r="CG72" s="263"/>
      <c r="CH72" s="263" t="n">
        <f aca="false">IF($E$66&gt;0,CH69/$E$66,"-")</f>
        <v>0</v>
      </c>
      <c r="CI72" s="263"/>
      <c r="CJ72" s="263" t="n">
        <f aca="false">IF($E$66&gt;0,CJ69/$E$66,"-")</f>
        <v>0</v>
      </c>
      <c r="CK72" s="263"/>
      <c r="CL72" s="263" t="n">
        <f aca="false">IF($E$66&gt;0,CL69/$E$66,"-")</f>
        <v>0</v>
      </c>
      <c r="CM72" s="263"/>
      <c r="CN72" s="263" t="n">
        <f aca="false">IF($E$66&gt;0,CN69/$E$66,"-")</f>
        <v>0</v>
      </c>
      <c r="CO72" s="263"/>
      <c r="CP72" s="263" t="n">
        <f aca="false">IF($E$66&gt;0,CP69/$E$66,"-")</f>
        <v>0</v>
      </c>
      <c r="CQ72" s="263"/>
      <c r="CR72" s="263" t="n">
        <f aca="false">IF($E$66&gt;0,CR69/$E$66,"-")</f>
        <v>0</v>
      </c>
      <c r="CS72" s="263"/>
      <c r="CT72" s="263" t="n">
        <f aca="false">IF($E$66&gt;0,CT69/$E$66,"-")</f>
        <v>0</v>
      </c>
      <c r="CU72" s="263"/>
      <c r="CV72" s="263" t="n">
        <f aca="false">IF($E$66&gt;0,CV69/$E$66,"-")</f>
        <v>0</v>
      </c>
      <c r="CW72" s="263"/>
      <c r="CX72" s="263" t="n">
        <f aca="false">IF($E$66&gt;0,CX69/$E$66,"-")</f>
        <v>0</v>
      </c>
      <c r="CY72" s="263"/>
      <c r="CZ72" s="263" t="n">
        <f aca="false">IF($E$66&gt;0,CZ69/$E$66,"-")</f>
        <v>0</v>
      </c>
      <c r="DA72" s="263"/>
      <c r="DB72" s="263" t="n">
        <f aca="false">IF($E$66&gt;0,DB69/$E$66,"-")</f>
        <v>0</v>
      </c>
      <c r="DC72" s="263"/>
      <c r="DD72" s="263" t="n">
        <f aca="false">IF($E$66&gt;0,DD69/$E$66,"-")</f>
        <v>0</v>
      </c>
      <c r="DE72" s="263"/>
      <c r="DF72" s="263" t="n">
        <f aca="false">IF($E$66&gt;0,DF69/$E$66,"-")</f>
        <v>0</v>
      </c>
      <c r="DG72" s="263"/>
      <c r="DH72" s="263" t="n">
        <f aca="false">IF($E$66&gt;0,DH69/$E$66,"-")</f>
        <v>0</v>
      </c>
      <c r="DI72" s="263"/>
      <c r="DJ72" s="298" t="n">
        <f aca="false">IF($E$66&gt;0,DJ69/$E$66,"-")</f>
        <v>0</v>
      </c>
      <c r="DK72" s="298"/>
      <c r="DL72" s="263" t="n">
        <f aca="false">IF($E$66&gt;0,DL69/$E$66,"-")</f>
        <v>0</v>
      </c>
      <c r="DM72" s="263"/>
      <c r="DN72" s="263" t="n">
        <f aca="false">IF($E$66&gt;0,DN69/$E$66,"-")</f>
        <v>0</v>
      </c>
      <c r="DO72" s="263"/>
      <c r="DP72" s="263" t="n">
        <f aca="false">IF($E$66&gt;0,DP69/$E$66,"-")</f>
        <v>0</v>
      </c>
      <c r="DQ72" s="263"/>
      <c r="DR72" s="263" t="n">
        <f aca="false">IF($E$66&gt;0,DR69/$E$66,"-")</f>
        <v>0</v>
      </c>
      <c r="DS72" s="263"/>
      <c r="DT72" s="263" t="n">
        <f aca="false">IF($E$66&gt;0,DT69/$E$66,"-")</f>
        <v>0</v>
      </c>
      <c r="DU72" s="263"/>
      <c r="DV72" s="263" t="n">
        <f aca="false">IF($E$66&gt;0,DV69/$E$66,"-")</f>
        <v>0</v>
      </c>
      <c r="DW72" s="263"/>
      <c r="DX72" s="263" t="n">
        <f aca="false">IF($E$66&gt;0,DX69/$E$66,"-")</f>
        <v>0</v>
      </c>
      <c r="DY72" s="263"/>
      <c r="DZ72" s="263" t="n">
        <f aca="false">IF($E$66&gt;0,DZ69/$E$66,"-")</f>
        <v>0</v>
      </c>
      <c r="EA72" s="263"/>
      <c r="EB72" s="263" t="n">
        <f aca="false">IF($E$66&gt;0,EB69/$E$66,"-")</f>
        <v>0</v>
      </c>
      <c r="EC72" s="263"/>
      <c r="ED72" s="263" t="n">
        <f aca="false">IF($E$66&gt;0,ED69/$E$66,"-")</f>
        <v>0</v>
      </c>
      <c r="EE72" s="263"/>
      <c r="EF72" s="263" t="n">
        <f aca="false">IF($E$66&gt;0,EF69/$E$66,"-")</f>
        <v>0.155332453925118</v>
      </c>
      <c r="EG72" s="263"/>
      <c r="EH72" s="263" t="n">
        <f aca="false">IF($E$66&gt;0,EH69/$E$66,"-")</f>
        <v>0.258887423208529</v>
      </c>
      <c r="EI72" s="263"/>
      <c r="EJ72" s="263" t="n">
        <f aca="false">IF($E$66&gt;0,EJ69/$E$66,"-")</f>
        <v>0.414219877133647</v>
      </c>
      <c r="EK72" s="263"/>
      <c r="EL72" s="263" t="n">
        <f aca="false">IF($E$66&gt;0,EL69/$E$66,"-")</f>
        <v>0.569552331058765</v>
      </c>
      <c r="EM72" s="263"/>
      <c r="EN72" s="263" t="n">
        <f aca="false">IF($E$66&gt;0,EN69/$E$66,"-")</f>
        <v>0.724884784983882</v>
      </c>
      <c r="EO72" s="263"/>
      <c r="EP72" s="263" t="n">
        <f aca="false">IF($E$66&gt;0,EP69/$E$66,"-")</f>
        <v>0.880217238909</v>
      </c>
      <c r="EQ72" s="263"/>
      <c r="ER72" s="263" t="n">
        <f aca="false">IF($E$66&gt;0,ER69/$E$66,"-")</f>
        <v>1.00966095051326</v>
      </c>
      <c r="ES72" s="263"/>
      <c r="ET72" s="263" t="n">
        <f aca="false">IF($E$66&gt;0,ET69/$E$66,"-")</f>
        <v>1.00966095051326</v>
      </c>
      <c r="EU72" s="263"/>
      <c r="EV72" s="263" t="n">
        <f aca="false">IF($E$66&gt;0,EV69/$E$66,"-")</f>
        <v>1.00966095051326</v>
      </c>
      <c r="EW72" s="263"/>
      <c r="EX72" s="264" t="n">
        <f aca="false">IF($E$66&gt;0,EX69/$E$66,"-")</f>
        <v>1.00966095051326</v>
      </c>
      <c r="EY72" s="264"/>
      <c r="EZ72" s="263" t="n">
        <f aca="false">IF($E$66&gt;0,EZ69/$E$66,"-")</f>
        <v>1.00966095051326</v>
      </c>
      <c r="FA72" s="263"/>
      <c r="FB72" s="263" t="n">
        <f aca="false">IF($E$66&gt;0,FB69/$E$66,"-")</f>
        <v>1.00966095051326</v>
      </c>
      <c r="FC72" s="263"/>
      <c r="FD72" s="263" t="n">
        <f aca="false">IF($E$66&gt;0,FD69/$E$66,"-")</f>
        <v>1.00966095051326</v>
      </c>
      <c r="FE72" s="263"/>
      <c r="FF72" s="263" t="n">
        <f aca="false">IF($E$66&gt;0,FF69/$E$66,"-")</f>
        <v>1.00966095051326</v>
      </c>
      <c r="FG72" s="263"/>
      <c r="FH72" s="263" t="n">
        <f aca="false">IF($E$66&gt;0,FH69/$E$66,"-")</f>
        <v>1.00966095051326</v>
      </c>
      <c r="FI72" s="263"/>
      <c r="FJ72" s="263" t="n">
        <f aca="false">IF($E$66&gt;0,FJ69/$E$66,"-")</f>
        <v>1.00966095051326</v>
      </c>
      <c r="FK72" s="263"/>
      <c r="FL72" s="263" t="n">
        <f aca="false">IF($E$66&gt;0,FL69/$E$66,"-")</f>
        <v>1.00966095051326</v>
      </c>
      <c r="FM72" s="263"/>
      <c r="FN72" s="263" t="n">
        <f aca="false">IF($E$66&gt;0,FN69/$E$66,"-")</f>
        <v>1.00966095051326</v>
      </c>
      <c r="FO72" s="263"/>
      <c r="FP72" s="263" t="n">
        <f aca="false">IF($E$66&gt;0,FP69/$E$66,"-")</f>
        <v>1.00966095051326</v>
      </c>
      <c r="FQ72" s="263"/>
      <c r="FR72" s="263" t="n">
        <f aca="false">IF($E$66&gt;0,FR69/$E$66,"-")</f>
        <v>1.00966095051326</v>
      </c>
      <c r="FS72" s="263"/>
      <c r="FT72" s="263" t="n">
        <f aca="false">IF($E$66&gt;0,FT69/$E$66,"-")</f>
        <v>1.00966095051326</v>
      </c>
      <c r="FU72" s="263"/>
      <c r="FV72" s="263" t="n">
        <f aca="false">IF($E$66&gt;0,FV69/$E$66,"-")</f>
        <v>1.00966095051326</v>
      </c>
      <c r="FW72" s="263"/>
      <c r="FX72" s="263" t="n">
        <f aca="false">IF($E$66&gt;0,FX69/$E$66,"-")</f>
        <v>1.00966095051326</v>
      </c>
      <c r="FY72" s="263"/>
      <c r="FZ72" s="263" t="n">
        <f aca="false">IF($E$66&gt;0,FZ69/$E$66,"-")</f>
        <v>1.00966095051326</v>
      </c>
      <c r="GA72" s="263"/>
      <c r="GB72" s="263" t="n">
        <f aca="false">IF($E$66&gt;0,GB69/$E$66,"-")</f>
        <v>1.00966095051326</v>
      </c>
      <c r="GC72" s="263"/>
      <c r="GD72" s="263" t="n">
        <f aca="false">IF($E$66&gt;0,GD69/$E$66,"-")</f>
        <v>1.00966095051326</v>
      </c>
      <c r="GE72" s="263"/>
      <c r="GF72" s="263" t="n">
        <f aca="false">IF($E$66&gt;0,GF69/$E$66,"-")</f>
        <v>1.00966095051326</v>
      </c>
      <c r="GG72" s="263"/>
      <c r="GH72" s="263" t="n">
        <f aca="false">IF($E$66&gt;0,GH69/$E$66,"-")</f>
        <v>1.00966095051326</v>
      </c>
      <c r="GI72" s="263"/>
      <c r="GJ72" s="263" t="n">
        <f aca="false">IF($E$66&gt;0,GJ69/$E$66,"-")</f>
        <v>1.00966095051326</v>
      </c>
      <c r="GK72" s="263"/>
      <c r="GL72" s="263" t="n">
        <f aca="false">IF($E$66&gt;0,GL69/$E$66,"-")</f>
        <v>1.00966095051326</v>
      </c>
      <c r="GM72" s="263"/>
      <c r="GN72" s="263" t="n">
        <f aca="false">IF($E$66&gt;0,GN69/$E$66,"-")</f>
        <v>1.00966095051326</v>
      </c>
      <c r="GO72" s="263"/>
      <c r="GP72" s="263" t="n">
        <f aca="false">IF($E$66&gt;0,GP69/$E$66,"-")</f>
        <v>1.00966095051326</v>
      </c>
      <c r="GQ72" s="263"/>
      <c r="GR72" s="263" t="n">
        <f aca="false">IF($E$66&gt;0,GR69/$E$66,"-")</f>
        <v>1.00966095051326</v>
      </c>
      <c r="GS72" s="263"/>
      <c r="GT72" s="263" t="n">
        <f aca="false">IF($E$66&gt;0,GT69/$E$66,"-")</f>
        <v>1.00966095051326</v>
      </c>
      <c r="GU72" s="263"/>
      <c r="GV72" s="263" t="n">
        <f aca="false">IF($E$66&gt;0,GV69/$E$66,"-")</f>
        <v>1.00966095051326</v>
      </c>
      <c r="GW72" s="263"/>
      <c r="GX72" s="263" t="n">
        <f aca="false">IF($E$66&gt;0,GX69/$E$66,"-")</f>
        <v>1.00966095051326</v>
      </c>
      <c r="GY72" s="263"/>
      <c r="GZ72" s="263" t="n">
        <f aca="false">IF($E$66&gt;0,GZ69/$E$66,"-")</f>
        <v>1.00966095051326</v>
      </c>
      <c r="HA72" s="263"/>
      <c r="HB72" s="263" t="n">
        <f aca="false">IF($E$66&gt;0,HB69/$E$66,"-")</f>
        <v>1.00966095051326</v>
      </c>
      <c r="HC72" s="263"/>
      <c r="HD72" s="263" t="n">
        <f aca="false">IF($E$66&gt;0,HD69/$E$66,"-")</f>
        <v>1.00966095051326</v>
      </c>
      <c r="HE72" s="263"/>
      <c r="HF72" s="263" t="n">
        <f aca="false">IF($E$66&gt;0,HF69/$E$66,"-")</f>
        <v>1.00966095051326</v>
      </c>
      <c r="HG72" s="263"/>
      <c r="HH72" s="263" t="n">
        <f aca="false">IF($E$66&gt;0,HH69/$E$66,"-")</f>
        <v>1.00966095051326</v>
      </c>
      <c r="HI72" s="263"/>
      <c r="HJ72" s="263" t="n">
        <f aca="false">IF($E$66&gt;0,HJ69/$E$66,"-")</f>
        <v>1.00966095051326</v>
      </c>
      <c r="HK72" s="263"/>
    </row>
    <row r="73" customFormat="false" ht="12.75" hidden="false" customHeight="false" outlineLevel="0" collapsed="false">
      <c r="A73" s="232"/>
      <c r="B73" s="233"/>
      <c r="C73" s="232"/>
      <c r="D73" s="234"/>
      <c r="E73" s="234"/>
      <c r="F73" s="235"/>
      <c r="G73" s="234"/>
      <c r="H73" s="234"/>
      <c r="I73" s="237"/>
      <c r="J73" s="238"/>
      <c r="K73" s="265" t="s">
        <v>166</v>
      </c>
      <c r="L73" s="266" t="n">
        <f aca="false">IF($E$66&gt;0,L71/$E$66,"-")</f>
        <v>0</v>
      </c>
      <c r="M73" s="266"/>
      <c r="N73" s="266" t="n">
        <f aca="false">IF($E$66&gt;0,N71/$E$66,"-")</f>
        <v>0</v>
      </c>
      <c r="O73" s="266"/>
      <c r="P73" s="266" t="n">
        <f aca="false">IF($E$66&gt;0,P71/$E$66,"-")</f>
        <v>0</v>
      </c>
      <c r="Q73" s="266"/>
      <c r="R73" s="266" t="n">
        <f aca="false">IF($E$66&gt;0,R71/$E$66,"-")</f>
        <v>0</v>
      </c>
      <c r="S73" s="266"/>
      <c r="T73" s="266" t="n">
        <f aca="false">IF($E$66&gt;0,T71/$E$66,"-")</f>
        <v>0</v>
      </c>
      <c r="U73" s="266"/>
      <c r="V73" s="266" t="n">
        <f aca="false">IF($E$66&gt;0,V71/$E$66,"-")</f>
        <v>0</v>
      </c>
      <c r="W73" s="266"/>
      <c r="X73" s="266" t="n">
        <f aca="false">IF($E$66&gt;0,X71/$E$66,"-")</f>
        <v>0</v>
      </c>
      <c r="Y73" s="266"/>
      <c r="Z73" s="266" t="n">
        <f aca="false">IF($E$66&gt;0,Z71/$E$66,"-")</f>
        <v>0</v>
      </c>
      <c r="AA73" s="266"/>
      <c r="AB73" s="266" t="n">
        <f aca="false">IF($E$66&gt;0,AB71/$E$66,"-")</f>
        <v>0</v>
      </c>
      <c r="AC73" s="266"/>
      <c r="AD73" s="266" t="n">
        <f aca="false">IF($E$66&gt;0,AD71/$E$66,"-")</f>
        <v>0</v>
      </c>
      <c r="AE73" s="266"/>
      <c r="AF73" s="266" t="n">
        <f aca="false">IF($E$66&gt;0,AF71/$E$66,"-")</f>
        <v>0</v>
      </c>
      <c r="AG73" s="266"/>
      <c r="AH73" s="266" t="n">
        <f aca="false">IF($E$66&gt;0,AH71/$E$66,"-")</f>
        <v>0</v>
      </c>
      <c r="AI73" s="266"/>
      <c r="AJ73" s="266" t="n">
        <f aca="false">IF($E$66&gt;0,AJ71/$E$66,"-")</f>
        <v>0</v>
      </c>
      <c r="AK73" s="266"/>
      <c r="AL73" s="266" t="n">
        <f aca="false">IF($E$66&gt;0,AL71/$E$66,"-")</f>
        <v>0</v>
      </c>
      <c r="AM73" s="266"/>
      <c r="AN73" s="266" t="n">
        <f aca="false">IF($E$66&gt;0,AN71/$E$66,"-")</f>
        <v>0</v>
      </c>
      <c r="AO73" s="266"/>
      <c r="AP73" s="266" t="n">
        <f aca="false">IF($E$66&gt;0,AP71/$E$66,"-")</f>
        <v>0</v>
      </c>
      <c r="AQ73" s="266"/>
      <c r="AR73" s="266" t="n">
        <f aca="false">IF($E$66&gt;0,AR71/$E$66,"-")</f>
        <v>0</v>
      </c>
      <c r="AS73" s="266"/>
      <c r="AT73" s="266" t="n">
        <f aca="false">IF($E$66&gt;0,AT71/$E$66,"-")</f>
        <v>0</v>
      </c>
      <c r="AU73" s="266"/>
      <c r="AV73" s="266" t="n">
        <f aca="false">IF($E$66&gt;0,AV71/$E$66,"-")</f>
        <v>0</v>
      </c>
      <c r="AW73" s="266"/>
      <c r="AX73" s="266" t="n">
        <f aca="false">IF($E$66&gt;0,AX71/$E$66,"-")</f>
        <v>0</v>
      </c>
      <c r="AY73" s="266"/>
      <c r="AZ73" s="266" t="n">
        <f aca="false">IF($E$66&gt;0,AZ71/$E$66,"-")</f>
        <v>0</v>
      </c>
      <c r="BA73" s="266"/>
      <c r="BB73" s="266" t="n">
        <f aca="false">IF($E$66&gt;0,BB71/$E$66,"-")</f>
        <v>0</v>
      </c>
      <c r="BC73" s="266"/>
      <c r="BD73" s="266" t="n">
        <f aca="false">IF($E$66&gt;0,BD71/$E$66,"-")</f>
        <v>0</v>
      </c>
      <c r="BE73" s="266"/>
      <c r="BF73" s="266" t="n">
        <f aca="false">IF($E$66&gt;0,BF71/$E$66,"-")</f>
        <v>0</v>
      </c>
      <c r="BG73" s="266"/>
      <c r="BH73" s="266" t="n">
        <f aca="false">IF($E$66&gt;0,BH71/$E$66,"-")</f>
        <v>0</v>
      </c>
      <c r="BI73" s="266"/>
      <c r="BJ73" s="266" t="n">
        <f aca="false">IF($E$66&gt;0,BJ71/$E$66,"-")</f>
        <v>0</v>
      </c>
      <c r="BK73" s="266"/>
      <c r="BL73" s="266" t="n">
        <f aca="false">IF($E$66&gt;0,BL71/$E$66,"-")</f>
        <v>0</v>
      </c>
      <c r="BM73" s="266"/>
      <c r="BN73" s="266" t="n">
        <f aca="false">IF($E$66&gt;0,BN71/$E$66,"-")</f>
        <v>0</v>
      </c>
      <c r="BO73" s="266"/>
      <c r="BP73" s="266" t="n">
        <f aca="false">IF($E$66&gt;0,BP71/$E$66,"-")</f>
        <v>0</v>
      </c>
      <c r="BQ73" s="266"/>
      <c r="BR73" s="300" t="n">
        <f aca="false">IF($E$66&gt;0,BR71/$E$66,"-")</f>
        <v>0</v>
      </c>
      <c r="BS73" s="300"/>
      <c r="BT73" s="300" t="n">
        <f aca="false">IF($E$66&gt;0,BT71/$E$66,"-")</f>
        <v>0</v>
      </c>
      <c r="BU73" s="300"/>
      <c r="BV73" s="300" t="n">
        <f aca="false">IF($E$66&gt;0,BV71/$E$66,"-")</f>
        <v>0</v>
      </c>
      <c r="BW73" s="300"/>
      <c r="BX73" s="300" t="n">
        <f aca="false">IF($E$66&gt;0,BX71/$E$66,"-")</f>
        <v>0</v>
      </c>
      <c r="BY73" s="300"/>
      <c r="BZ73" s="300" t="n">
        <f aca="false">IF($E$66&gt;0,BZ71/$E$66,"-")</f>
        <v>0</v>
      </c>
      <c r="CA73" s="300"/>
      <c r="CB73" s="300" t="n">
        <f aca="false">IF($E$66&gt;0,CB71/$E$66,"-")</f>
        <v>0</v>
      </c>
      <c r="CC73" s="300"/>
      <c r="CD73" s="300" t="n">
        <f aca="false">IF($E$66&gt;0,CD71/$E$66,"-")</f>
        <v>0</v>
      </c>
      <c r="CE73" s="300"/>
      <c r="CF73" s="300" t="n">
        <f aca="false">IF($E$66&gt;0,CF71/$E$66,"-")</f>
        <v>0</v>
      </c>
      <c r="CG73" s="300"/>
      <c r="CH73" s="300" t="n">
        <f aca="false">IF($E$66&gt;0,CH71/$E$66,"-")</f>
        <v>0</v>
      </c>
      <c r="CI73" s="300"/>
      <c r="CJ73" s="300" t="n">
        <f aca="false">IF($E$66&gt;0,CJ71/$E$66,"-")</f>
        <v>0</v>
      </c>
      <c r="CK73" s="300"/>
      <c r="CL73" s="300" t="n">
        <f aca="false">IF($E$66&gt;0,CL71/$E$66,"-")</f>
        <v>0</v>
      </c>
      <c r="CM73" s="300"/>
      <c r="CN73" s="300" t="n">
        <f aca="false">IF($E$66&gt;0,CN71/$E$66,"-")</f>
        <v>0</v>
      </c>
      <c r="CO73" s="300"/>
      <c r="CP73" s="300" t="n">
        <f aca="false">IF($E$66&gt;0,CP71/$E$66,"-")</f>
        <v>0</v>
      </c>
      <c r="CQ73" s="300"/>
      <c r="CR73" s="300" t="n">
        <f aca="false">IF($E$66&gt;0,CR71/$E$66,"-")</f>
        <v>0</v>
      </c>
      <c r="CS73" s="300"/>
      <c r="CT73" s="300" t="n">
        <f aca="false">IF($E$66&gt;0,CT71/$E$66,"-")</f>
        <v>0</v>
      </c>
      <c r="CU73" s="300"/>
      <c r="CV73" s="300" t="n">
        <f aca="false">IF($E$66&gt;0,CV71/$E$66,"-")</f>
        <v>0</v>
      </c>
      <c r="CW73" s="300"/>
      <c r="CX73" s="300" t="n">
        <f aca="false">IF($E$66&gt;0,CX71/$E$66,"-")</f>
        <v>0</v>
      </c>
      <c r="CY73" s="300"/>
      <c r="CZ73" s="300" t="n">
        <f aca="false">IF($E$66&gt;0,CZ71/$E$66,"-")</f>
        <v>0</v>
      </c>
      <c r="DA73" s="300"/>
      <c r="DB73" s="300" t="n">
        <f aca="false">IF($E$66&gt;0,DB71/$E$66,"-")</f>
        <v>0</v>
      </c>
      <c r="DC73" s="300"/>
      <c r="DD73" s="300" t="n">
        <f aca="false">IF($E$66&gt;0,DD71/$E$66,"-")</f>
        <v>0</v>
      </c>
      <c r="DE73" s="300"/>
      <c r="DF73" s="300" t="n">
        <f aca="false">IF($E$66&gt;0,DF71/$E$66,"-")</f>
        <v>0</v>
      </c>
      <c r="DG73" s="300"/>
      <c r="DH73" s="300" t="n">
        <f aca="false">IF($E$66&gt;0,DH71/$E$66,"-")</f>
        <v>0</v>
      </c>
      <c r="DI73" s="300"/>
      <c r="DJ73" s="301" t="n">
        <f aca="false">IF($E$66&gt;0,DJ71/$E$66,"-")</f>
        <v>0</v>
      </c>
      <c r="DK73" s="301"/>
      <c r="DL73" s="300" t="n">
        <f aca="false">IF($E$66&gt;0,DL71/$E$66,"-")</f>
        <v>0</v>
      </c>
      <c r="DM73" s="300"/>
      <c r="DN73" s="300" t="n">
        <f aca="false">IF($E$66&gt;0,DN71/$E$66,"-")</f>
        <v>0</v>
      </c>
      <c r="DO73" s="300"/>
      <c r="DP73" s="300" t="n">
        <f aca="false">IF($E$66&gt;0,DP71/$E$66,"-")</f>
        <v>0</v>
      </c>
      <c r="DQ73" s="300"/>
      <c r="DR73" s="300" t="n">
        <f aca="false">IF($E$66&gt;0,DR71/$E$66,"-")</f>
        <v>0</v>
      </c>
      <c r="DS73" s="300"/>
      <c r="DT73" s="300" t="n">
        <f aca="false">IF($E$66&gt;0,DT71/$E$66,"-")</f>
        <v>0</v>
      </c>
      <c r="DU73" s="300"/>
      <c r="DV73" s="300" t="n">
        <f aca="false">IF($E$66&gt;0,DV71/$E$66,"-")</f>
        <v>0</v>
      </c>
      <c r="DW73" s="300"/>
      <c r="DX73" s="300" t="n">
        <f aca="false">IF($E$66&gt;0,DX71/$E$66,"-")</f>
        <v>0</v>
      </c>
      <c r="DY73" s="300"/>
      <c r="DZ73" s="300" t="n">
        <f aca="false">IF($E$66&gt;0,DZ71/$E$66,"-")</f>
        <v>0</v>
      </c>
      <c r="EA73" s="300"/>
      <c r="EB73" s="300" t="n">
        <f aca="false">IF($E$66&gt;0,EB71/$E$66,"-")</f>
        <v>0</v>
      </c>
      <c r="EC73" s="300"/>
      <c r="ED73" s="300" t="n">
        <f aca="false">IF($E$66&gt;0,ED71/$E$66,"-")</f>
        <v>0</v>
      </c>
      <c r="EE73" s="300"/>
      <c r="EF73" s="300" t="n">
        <f aca="false">IF($E$66&gt;0,EF71/$E$66,"-")</f>
        <v>0</v>
      </c>
      <c r="EG73" s="300"/>
      <c r="EH73" s="300" t="n">
        <f aca="false">IF($E$66&gt;0,EH71/$E$66,"-")</f>
        <v>0</v>
      </c>
      <c r="EI73" s="300"/>
      <c r="EJ73" s="300" t="n">
        <f aca="false">IF($E$66&gt;0,EJ71/$E$66,"-")</f>
        <v>0</v>
      </c>
      <c r="EK73" s="300"/>
      <c r="EL73" s="300" t="n">
        <f aca="false">IF($E$66&gt;0,EL71/$E$66,"-")</f>
        <v>0</v>
      </c>
      <c r="EM73" s="300"/>
      <c r="EN73" s="300" t="n">
        <f aca="false">IF($E$66&gt;0,EN71/$E$66,"-")</f>
        <v>0</v>
      </c>
      <c r="EO73" s="300"/>
      <c r="EP73" s="300" t="n">
        <f aca="false">IF($E$66&gt;0,EP71/$E$66,"-")</f>
        <v>0</v>
      </c>
      <c r="EQ73" s="300"/>
      <c r="ER73" s="300" t="n">
        <f aca="false">IF($E$66&gt;0,ER71/$E$66,"-")</f>
        <v>0</v>
      </c>
      <c r="ES73" s="300"/>
      <c r="ET73" s="300" t="n">
        <f aca="false">IF($E$66&gt;0,ET71/$E$66,"-")</f>
        <v>0</v>
      </c>
      <c r="EU73" s="300"/>
      <c r="EV73" s="300" t="n">
        <f aca="false">IF($E$66&gt;0,EV71/$E$66,"-")</f>
        <v>0</v>
      </c>
      <c r="EW73" s="300"/>
      <c r="EX73" s="302" t="n">
        <f aca="false">IF($E$66&gt;0,EX71/$E$66,"-")</f>
        <v>0</v>
      </c>
      <c r="EY73" s="302"/>
      <c r="EZ73" s="300" t="n">
        <f aca="false">IF($E$66&gt;0,EZ71/$E$66,"-")</f>
        <v>0</v>
      </c>
      <c r="FA73" s="300"/>
      <c r="FB73" s="300" t="n">
        <f aca="false">IF($E$66&gt;0,FB71/$E$66,"-")</f>
        <v>0</v>
      </c>
      <c r="FC73" s="300"/>
      <c r="FD73" s="300" t="n">
        <f aca="false">IF($E$66&gt;0,FD71/$E$66,"-")</f>
        <v>0</v>
      </c>
      <c r="FE73" s="300"/>
      <c r="FF73" s="300" t="n">
        <f aca="false">IF($E$66&gt;0,FF71/$E$66,"-")</f>
        <v>0</v>
      </c>
      <c r="FG73" s="300"/>
      <c r="FH73" s="300" t="n">
        <f aca="false">IF($E$66&gt;0,FH71/$E$66,"-")</f>
        <v>0</v>
      </c>
      <c r="FI73" s="300"/>
      <c r="FJ73" s="300" t="n">
        <f aca="false">IF($E$66&gt;0,FJ71/$E$66,"-")</f>
        <v>0</v>
      </c>
      <c r="FK73" s="300"/>
      <c r="FL73" s="300" t="n">
        <f aca="false">IF($E$66&gt;0,FL71/$E$66,"-")</f>
        <v>0</v>
      </c>
      <c r="FM73" s="300"/>
      <c r="FN73" s="300" t="n">
        <f aca="false">IF($E$66&gt;0,FN71/$E$66,"-")</f>
        <v>0</v>
      </c>
      <c r="FO73" s="300"/>
      <c r="FP73" s="300" t="n">
        <f aca="false">IF($E$66&gt;0,FP71/$E$66,"-")</f>
        <v>0</v>
      </c>
      <c r="FQ73" s="300"/>
      <c r="FR73" s="300" t="n">
        <f aca="false">IF($E$66&gt;0,FR71/$E$66,"-")</f>
        <v>0</v>
      </c>
      <c r="FS73" s="300"/>
      <c r="FT73" s="300" t="n">
        <f aca="false">IF($E$66&gt;0,FT71/$E$66,"-")</f>
        <v>0</v>
      </c>
      <c r="FU73" s="300"/>
      <c r="FV73" s="300" t="n">
        <f aca="false">IF($E$66&gt;0,FV71/$E$66,"-")</f>
        <v>0</v>
      </c>
      <c r="FW73" s="300"/>
      <c r="FX73" s="300" t="n">
        <f aca="false">IF($E$66&gt;0,FX71/$E$66,"-")</f>
        <v>0</v>
      </c>
      <c r="FY73" s="300"/>
      <c r="FZ73" s="300" t="n">
        <f aca="false">IF($E$66&gt;0,FZ71/$E$66,"-")</f>
        <v>0</v>
      </c>
      <c r="GA73" s="300"/>
      <c r="GB73" s="300" t="n">
        <f aca="false">IF($E$66&gt;0,GB71/$E$66,"-")</f>
        <v>0</v>
      </c>
      <c r="GC73" s="300"/>
      <c r="GD73" s="300" t="n">
        <f aca="false">IF($E$66&gt;0,GD71/$E$66,"-")</f>
        <v>0</v>
      </c>
      <c r="GE73" s="300"/>
      <c r="GF73" s="300" t="n">
        <f aca="false">IF($E$66&gt;0,GF71/$E$66,"-")</f>
        <v>0</v>
      </c>
      <c r="GG73" s="300"/>
      <c r="GH73" s="300" t="n">
        <f aca="false">IF($E$66&gt;0,GH71/$E$66,"-")</f>
        <v>0</v>
      </c>
      <c r="GI73" s="300"/>
      <c r="GJ73" s="300" t="n">
        <f aca="false">IF($E$66&gt;0,GJ71/$E$66,"-")</f>
        <v>0</v>
      </c>
      <c r="GK73" s="300"/>
      <c r="GL73" s="300" t="n">
        <f aca="false">IF($E$66&gt;0,GL71/$E$66,"-")</f>
        <v>0</v>
      </c>
      <c r="GM73" s="300"/>
      <c r="GN73" s="300" t="n">
        <f aca="false">IF($E$66&gt;0,GN71/$E$66,"-")</f>
        <v>0</v>
      </c>
      <c r="GO73" s="300"/>
      <c r="GP73" s="300" t="n">
        <f aca="false">IF($E$66&gt;0,GP71/$E$66,"-")</f>
        <v>0</v>
      </c>
      <c r="GQ73" s="300"/>
      <c r="GR73" s="300" t="n">
        <f aca="false">IF($E$66&gt;0,GR71/$E$66,"-")</f>
        <v>0</v>
      </c>
      <c r="GS73" s="300"/>
      <c r="GT73" s="300" t="n">
        <f aca="false">IF($E$66&gt;0,GT71/$E$66,"-")</f>
        <v>0</v>
      </c>
      <c r="GU73" s="300"/>
      <c r="GV73" s="300" t="n">
        <f aca="false">IF($E$66&gt;0,GV71/$E$66,"-")</f>
        <v>0</v>
      </c>
      <c r="GW73" s="300"/>
      <c r="GX73" s="300" t="n">
        <f aca="false">IF($E$66&gt;0,GX71/$E$66,"-")</f>
        <v>0</v>
      </c>
      <c r="GY73" s="300"/>
      <c r="GZ73" s="300" t="n">
        <f aca="false">IF($E$66&gt;0,GZ71/$E$66,"-")</f>
        <v>0</v>
      </c>
      <c r="HA73" s="300"/>
      <c r="HB73" s="300" t="n">
        <f aca="false">IF($E$66&gt;0,HB71/$E$66,"-")</f>
        <v>0</v>
      </c>
      <c r="HC73" s="300"/>
      <c r="HD73" s="300" t="n">
        <f aca="false">IF($E$66&gt;0,HD71/$E$66,"-")</f>
        <v>0</v>
      </c>
      <c r="HE73" s="300"/>
      <c r="HF73" s="300" t="n">
        <f aca="false">IF($E$66&gt;0,HF71/$E$66,"-")</f>
        <v>0</v>
      </c>
      <c r="HG73" s="300"/>
      <c r="HH73" s="300" t="n">
        <f aca="false">IF($E$66&gt;0,HH71/$E$66,"-")</f>
        <v>0</v>
      </c>
      <c r="HI73" s="300"/>
      <c r="HJ73" s="300" t="n">
        <f aca="false">IF($E$66&gt;0,HJ71/$E$66,"-")</f>
        <v>0</v>
      </c>
      <c r="HK73" s="300"/>
    </row>
    <row r="74" s="243" customFormat="true" ht="13.8" hidden="false" customHeight="false" outlineLevel="0" collapsed="false">
      <c r="A74" s="317"/>
      <c r="B74" s="318"/>
      <c r="C74" s="318"/>
      <c r="D74" s="319"/>
      <c r="E74" s="319"/>
      <c r="F74" s="318"/>
      <c r="G74" s="318"/>
      <c r="H74" s="318"/>
      <c r="I74" s="318"/>
      <c r="J74" s="318"/>
      <c r="K74" s="318"/>
      <c r="L74" s="320"/>
      <c r="M74" s="320"/>
      <c r="N74" s="320"/>
      <c r="O74" s="320"/>
      <c r="P74" s="320"/>
      <c r="Q74" s="320"/>
      <c r="R74" s="321"/>
      <c r="S74" s="321"/>
      <c r="T74" s="322"/>
      <c r="U74" s="322"/>
      <c r="V74" s="320"/>
      <c r="W74" s="320"/>
      <c r="X74" s="320"/>
      <c r="Y74" s="320"/>
      <c r="Z74" s="321"/>
      <c r="AA74" s="321"/>
      <c r="AB74" s="322"/>
      <c r="AC74" s="322"/>
      <c r="AD74" s="320"/>
      <c r="AE74" s="320"/>
      <c r="AF74" s="320"/>
      <c r="AG74" s="320"/>
      <c r="AH74" s="321"/>
      <c r="AI74" s="321"/>
      <c r="AJ74" s="322"/>
      <c r="AK74" s="322"/>
      <c r="AL74" s="320"/>
      <c r="AM74" s="320"/>
      <c r="AN74" s="320"/>
      <c r="AO74" s="320"/>
      <c r="AP74" s="321"/>
      <c r="AQ74" s="321"/>
      <c r="AR74" s="322"/>
      <c r="AS74" s="322"/>
      <c r="AT74" s="323"/>
      <c r="AU74" s="323"/>
      <c r="AV74" s="323"/>
      <c r="AW74" s="323"/>
      <c r="AX74" s="323"/>
      <c r="AY74" s="324"/>
      <c r="AZ74" s="325"/>
      <c r="BA74" s="323"/>
      <c r="BB74" s="323"/>
      <c r="BC74" s="323"/>
      <c r="BD74" s="323"/>
      <c r="BE74" s="323"/>
      <c r="BF74" s="323"/>
      <c r="BG74" s="324"/>
      <c r="BH74" s="325"/>
      <c r="BI74" s="323"/>
      <c r="BJ74" s="323"/>
      <c r="BK74" s="323"/>
      <c r="BL74" s="323"/>
      <c r="BM74" s="323"/>
      <c r="BN74" s="323"/>
      <c r="BO74" s="324"/>
      <c r="BP74" s="325"/>
      <c r="BQ74" s="323"/>
      <c r="BR74" s="323"/>
      <c r="BS74" s="277"/>
      <c r="BT74" s="277"/>
      <c r="BU74" s="277"/>
      <c r="BV74" s="277"/>
      <c r="BW74" s="278"/>
      <c r="BX74" s="279"/>
      <c r="BY74" s="277"/>
      <c r="BZ74" s="277"/>
      <c r="CA74" s="277"/>
      <c r="CB74" s="277"/>
      <c r="CC74" s="277"/>
      <c r="CD74" s="275"/>
      <c r="CE74" s="275"/>
      <c r="CF74" s="276"/>
      <c r="CG74" s="276"/>
      <c r="CH74" s="274"/>
      <c r="CI74" s="274"/>
      <c r="CJ74" s="320"/>
      <c r="CK74" s="320"/>
      <c r="CL74" s="321"/>
      <c r="CM74" s="321"/>
      <c r="CN74" s="322"/>
      <c r="CO74" s="322"/>
      <c r="CP74" s="326"/>
      <c r="CQ74" s="326"/>
      <c r="CR74" s="326"/>
      <c r="CS74" s="326"/>
      <c r="CT74" s="327"/>
      <c r="CU74" s="328"/>
      <c r="CV74" s="329"/>
      <c r="CW74" s="327"/>
      <c r="CX74" s="327"/>
      <c r="CY74" s="327"/>
      <c r="CZ74" s="327"/>
      <c r="DA74" s="327"/>
      <c r="DB74" s="327"/>
      <c r="DC74" s="328"/>
      <c r="DD74" s="329"/>
      <c r="DE74" s="327"/>
      <c r="DF74" s="327"/>
      <c r="DG74" s="327"/>
      <c r="DH74" s="327"/>
      <c r="DI74" s="327"/>
      <c r="DJ74" s="330"/>
      <c r="DK74" s="331"/>
      <c r="DL74" s="329"/>
      <c r="DM74" s="327"/>
      <c r="DN74" s="327"/>
      <c r="DO74" s="327"/>
      <c r="DP74" s="327"/>
      <c r="DQ74" s="327"/>
      <c r="DR74" s="327"/>
      <c r="DS74" s="328"/>
      <c r="DT74" s="329"/>
      <c r="DU74" s="327"/>
      <c r="DV74" s="327"/>
      <c r="DW74" s="327"/>
      <c r="DX74" s="327"/>
      <c r="DY74" s="327"/>
      <c r="DZ74" s="327"/>
      <c r="EA74" s="328"/>
      <c r="EB74" s="329"/>
      <c r="EC74" s="327"/>
      <c r="ED74" s="327"/>
      <c r="EE74" s="327"/>
      <c r="EF74" s="327"/>
      <c r="EG74" s="327"/>
      <c r="EH74" s="327"/>
      <c r="EI74" s="328"/>
      <c r="EJ74" s="329"/>
      <c r="EK74" s="327"/>
      <c r="EL74" s="327"/>
      <c r="EM74" s="327"/>
      <c r="EN74" s="327"/>
      <c r="EO74" s="327"/>
      <c r="EP74" s="327"/>
      <c r="EQ74" s="328"/>
      <c r="ER74" s="329"/>
      <c r="ES74" s="327"/>
      <c r="ET74" s="327"/>
      <c r="EU74" s="327"/>
      <c r="EV74" s="327"/>
      <c r="EW74" s="327"/>
      <c r="EX74" s="332"/>
      <c r="EY74" s="333"/>
      <c r="EZ74" s="329"/>
      <c r="FA74" s="327"/>
      <c r="FB74" s="327"/>
      <c r="FC74" s="327"/>
      <c r="FD74" s="327"/>
      <c r="FE74" s="327"/>
      <c r="FF74" s="327"/>
      <c r="FG74" s="328"/>
      <c r="FH74" s="329"/>
      <c r="FI74" s="327"/>
      <c r="FJ74" s="327"/>
      <c r="FK74" s="327"/>
      <c r="FL74" s="327"/>
      <c r="FM74" s="327"/>
      <c r="FN74" s="327"/>
      <c r="FO74" s="328"/>
      <c r="FP74" s="329"/>
      <c r="FQ74" s="327"/>
      <c r="FR74" s="327"/>
      <c r="FS74" s="327"/>
      <c r="FT74" s="327"/>
      <c r="FU74" s="327"/>
      <c r="FV74" s="327"/>
      <c r="FW74" s="328"/>
      <c r="FX74" s="329"/>
      <c r="FY74" s="327"/>
      <c r="FZ74" s="327"/>
      <c r="GA74" s="327"/>
      <c r="GB74" s="327"/>
      <c r="GC74" s="327"/>
      <c r="GD74" s="327"/>
      <c r="GE74" s="328"/>
      <c r="GF74" s="329"/>
      <c r="GG74" s="327"/>
      <c r="GH74" s="327"/>
      <c r="GI74" s="327"/>
      <c r="GJ74" s="327"/>
      <c r="GK74" s="327"/>
      <c r="GL74" s="327"/>
      <c r="GM74" s="328"/>
      <c r="GN74" s="329"/>
      <c r="GO74" s="327"/>
      <c r="GP74" s="327"/>
      <c r="GQ74" s="327"/>
      <c r="GR74" s="327"/>
      <c r="GS74" s="327"/>
      <c r="GT74" s="327"/>
      <c r="GU74" s="328"/>
      <c r="GV74" s="327"/>
      <c r="GW74" s="328"/>
      <c r="GX74" s="327"/>
      <c r="GY74" s="328"/>
      <c r="GZ74" s="327"/>
      <c r="HA74" s="328"/>
      <c r="HB74" s="327"/>
      <c r="HC74" s="328"/>
      <c r="HD74" s="327"/>
      <c r="HE74" s="328"/>
      <c r="HF74" s="327"/>
      <c r="HG74" s="328"/>
      <c r="HH74" s="327"/>
      <c r="HI74" s="328"/>
      <c r="HJ74" s="327"/>
      <c r="HK74" s="328"/>
    </row>
    <row r="75" s="231" customFormat="true" ht="13.8" hidden="false" customHeight="false" outlineLevel="0" collapsed="false">
      <c r="A75" s="215"/>
      <c r="B75" s="216" t="s">
        <v>168</v>
      </c>
      <c r="C75" s="216"/>
      <c r="D75" s="217"/>
      <c r="E75" s="217"/>
      <c r="F75" s="218"/>
      <c r="G75" s="216"/>
      <c r="H75" s="216"/>
      <c r="I75" s="216"/>
      <c r="J75" s="216"/>
      <c r="K75" s="216"/>
      <c r="L75" s="219"/>
      <c r="M75" s="219"/>
      <c r="N75" s="219"/>
      <c r="O75" s="219"/>
      <c r="P75" s="219"/>
      <c r="Q75" s="219"/>
      <c r="R75" s="220"/>
      <c r="S75" s="220"/>
      <c r="T75" s="221"/>
      <c r="U75" s="221"/>
      <c r="V75" s="219"/>
      <c r="W75" s="219"/>
      <c r="X75" s="219"/>
      <c r="Y75" s="219"/>
      <c r="Z75" s="220"/>
      <c r="AA75" s="220"/>
      <c r="AB75" s="221"/>
      <c r="AC75" s="221"/>
      <c r="AD75" s="219"/>
      <c r="AE75" s="219"/>
      <c r="AF75" s="219"/>
      <c r="AG75" s="219"/>
      <c r="AH75" s="220"/>
      <c r="AI75" s="220"/>
      <c r="AJ75" s="221"/>
      <c r="AK75" s="221"/>
      <c r="AL75" s="219"/>
      <c r="AM75" s="219"/>
      <c r="AN75" s="219"/>
      <c r="AO75" s="219"/>
      <c r="AP75" s="220"/>
      <c r="AQ75" s="220"/>
      <c r="AR75" s="221"/>
      <c r="AS75" s="221"/>
      <c r="AT75" s="222"/>
      <c r="AU75" s="222"/>
      <c r="AV75" s="222"/>
      <c r="AW75" s="222"/>
      <c r="AX75" s="222"/>
      <c r="AY75" s="223"/>
      <c r="AZ75" s="224"/>
      <c r="BA75" s="222"/>
      <c r="BB75" s="222"/>
      <c r="BC75" s="222"/>
      <c r="BD75" s="222"/>
      <c r="BE75" s="222"/>
      <c r="BF75" s="222"/>
      <c r="BG75" s="223"/>
      <c r="BH75" s="224"/>
      <c r="BI75" s="222"/>
      <c r="BJ75" s="222"/>
      <c r="BK75" s="222"/>
      <c r="BL75" s="222"/>
      <c r="BM75" s="222"/>
      <c r="BN75" s="222"/>
      <c r="BO75" s="223"/>
      <c r="BP75" s="224"/>
      <c r="BQ75" s="222"/>
      <c r="BR75" s="222"/>
      <c r="BS75" s="222"/>
      <c r="BT75" s="222"/>
      <c r="BU75" s="222"/>
      <c r="BV75" s="222"/>
      <c r="BW75" s="223"/>
      <c r="BX75" s="224"/>
      <c r="BY75" s="222"/>
      <c r="BZ75" s="222"/>
      <c r="CA75" s="222"/>
      <c r="CB75" s="222"/>
      <c r="CC75" s="222"/>
      <c r="CD75" s="220"/>
      <c r="CE75" s="220"/>
      <c r="CF75" s="221"/>
      <c r="CG75" s="221"/>
      <c r="CH75" s="219"/>
      <c r="CI75" s="219"/>
      <c r="CJ75" s="219"/>
      <c r="CK75" s="219"/>
      <c r="CL75" s="220"/>
      <c r="CM75" s="220"/>
      <c r="CN75" s="221"/>
      <c r="CO75" s="221"/>
      <c r="CP75" s="225"/>
      <c r="CQ75" s="225"/>
      <c r="CR75" s="225"/>
      <c r="CS75" s="225"/>
      <c r="CT75" s="226"/>
      <c r="CU75" s="227"/>
      <c r="CV75" s="228"/>
      <c r="CW75" s="226"/>
      <c r="CX75" s="226"/>
      <c r="CY75" s="226"/>
      <c r="CZ75" s="226"/>
      <c r="DA75" s="226"/>
      <c r="DB75" s="226"/>
      <c r="DC75" s="227"/>
      <c r="DD75" s="228"/>
      <c r="DE75" s="226"/>
      <c r="DF75" s="226"/>
      <c r="DG75" s="226"/>
      <c r="DH75" s="226"/>
      <c r="DI75" s="226"/>
      <c r="DJ75" s="226"/>
      <c r="DK75" s="227"/>
      <c r="DL75" s="228"/>
      <c r="DM75" s="226"/>
      <c r="DN75" s="226"/>
      <c r="DO75" s="226"/>
      <c r="DP75" s="226"/>
      <c r="DQ75" s="226"/>
      <c r="DR75" s="226"/>
      <c r="DS75" s="227"/>
      <c r="DT75" s="228"/>
      <c r="DU75" s="226"/>
      <c r="DV75" s="226"/>
      <c r="DW75" s="226"/>
      <c r="DX75" s="226"/>
      <c r="DY75" s="226"/>
      <c r="DZ75" s="226"/>
      <c r="EA75" s="227"/>
      <c r="EB75" s="228"/>
      <c r="EC75" s="226"/>
      <c r="ED75" s="226"/>
      <c r="EE75" s="226"/>
      <c r="EF75" s="226"/>
      <c r="EG75" s="226"/>
      <c r="EH75" s="226"/>
      <c r="EI75" s="227"/>
      <c r="EJ75" s="228"/>
      <c r="EK75" s="226"/>
      <c r="EL75" s="226"/>
      <c r="EM75" s="226"/>
      <c r="EN75" s="226"/>
      <c r="EO75" s="226"/>
      <c r="EP75" s="226"/>
      <c r="EQ75" s="227"/>
      <c r="ER75" s="228"/>
      <c r="ES75" s="226"/>
      <c r="ET75" s="226"/>
      <c r="EU75" s="226"/>
      <c r="EV75" s="226"/>
      <c r="EW75" s="226"/>
      <c r="EX75" s="229"/>
      <c r="EY75" s="230"/>
      <c r="EZ75" s="228"/>
      <c r="FA75" s="226"/>
      <c r="FB75" s="226"/>
      <c r="FC75" s="226"/>
      <c r="FD75" s="226"/>
      <c r="FE75" s="226"/>
      <c r="FF75" s="226"/>
      <c r="FG75" s="227"/>
      <c r="FH75" s="228"/>
      <c r="FI75" s="226"/>
      <c r="FJ75" s="226"/>
      <c r="FK75" s="226"/>
      <c r="FL75" s="226"/>
      <c r="FM75" s="226"/>
      <c r="FN75" s="226"/>
      <c r="FO75" s="227"/>
      <c r="FP75" s="228"/>
      <c r="FQ75" s="226"/>
      <c r="FR75" s="226"/>
      <c r="FS75" s="226"/>
      <c r="FT75" s="226"/>
      <c r="FU75" s="226"/>
      <c r="FV75" s="226"/>
      <c r="FW75" s="227"/>
      <c r="FX75" s="228"/>
      <c r="FY75" s="226"/>
      <c r="FZ75" s="226"/>
      <c r="GA75" s="226"/>
      <c r="GB75" s="226"/>
      <c r="GC75" s="226"/>
      <c r="GD75" s="226"/>
      <c r="GE75" s="227"/>
      <c r="GF75" s="228"/>
      <c r="GG75" s="226"/>
      <c r="GH75" s="226"/>
      <c r="GI75" s="226"/>
      <c r="GJ75" s="226"/>
      <c r="GK75" s="226"/>
      <c r="GL75" s="226"/>
      <c r="GM75" s="227"/>
      <c r="GN75" s="228"/>
      <c r="GO75" s="226"/>
      <c r="GP75" s="226"/>
      <c r="GQ75" s="226"/>
      <c r="GR75" s="226"/>
      <c r="GS75" s="226"/>
      <c r="GT75" s="226"/>
      <c r="GU75" s="227"/>
      <c r="GV75" s="226"/>
      <c r="GW75" s="227"/>
      <c r="GX75" s="226"/>
      <c r="GY75" s="227"/>
      <c r="GZ75" s="226"/>
      <c r="HA75" s="227"/>
      <c r="HB75" s="226"/>
      <c r="HC75" s="227"/>
      <c r="HD75" s="226"/>
      <c r="HE75" s="227"/>
      <c r="HF75" s="226"/>
      <c r="HG75" s="227"/>
      <c r="HH75" s="226"/>
      <c r="HI75" s="227"/>
      <c r="HJ75" s="226"/>
      <c r="HK75" s="227"/>
    </row>
    <row r="76" customFormat="false" ht="12.75" hidden="false" customHeight="true" outlineLevel="0" collapsed="false">
      <c r="A76" s="232"/>
      <c r="B76" s="233" t="s">
        <v>169</v>
      </c>
      <c r="C76" s="232" t="s">
        <v>170</v>
      </c>
      <c r="D76" s="234" t="n">
        <v>218</v>
      </c>
      <c r="E76" s="234" t="n">
        <f aca="false">D76</f>
        <v>218</v>
      </c>
      <c r="F76" s="235" t="n">
        <f aca="false">PRODUÇÕES!D31</f>
        <v>0.75</v>
      </c>
      <c r="G76" s="234" t="n">
        <f aca="false">F76*7</f>
        <v>5.25</v>
      </c>
      <c r="H76" s="234"/>
      <c r="I76" s="237"/>
      <c r="J76" s="238"/>
      <c r="K76" s="305" t="s">
        <v>159</v>
      </c>
      <c r="L76" s="240"/>
      <c r="M76" s="240"/>
      <c r="N76" s="240"/>
      <c r="O76" s="240"/>
      <c r="P76" s="240"/>
      <c r="Q76" s="240"/>
      <c r="R76" s="240"/>
      <c r="S76" s="240"/>
      <c r="T76" s="240"/>
      <c r="U76" s="240"/>
      <c r="V76" s="240"/>
      <c r="W76" s="240"/>
      <c r="X76" s="240"/>
      <c r="Y76" s="240"/>
      <c r="Z76" s="240"/>
      <c r="AA76" s="240"/>
      <c r="AB76" s="240"/>
      <c r="AC76" s="240"/>
      <c r="AD76" s="240"/>
      <c r="AE76" s="240"/>
      <c r="AF76" s="240"/>
      <c r="AG76" s="240"/>
      <c r="AH76" s="240"/>
      <c r="AI76" s="240"/>
      <c r="AJ76" s="240"/>
      <c r="AK76" s="240"/>
      <c r="AL76" s="240"/>
      <c r="AM76" s="240"/>
      <c r="AN76" s="240"/>
      <c r="AO76" s="240"/>
      <c r="AP76" s="240"/>
      <c r="AQ76" s="240"/>
      <c r="AR76" s="240"/>
      <c r="AS76" s="240"/>
      <c r="AT76" s="334" t="n">
        <v>6</v>
      </c>
      <c r="AU76" s="334"/>
      <c r="AV76" s="334" t="n">
        <v>6</v>
      </c>
      <c r="AW76" s="334"/>
      <c r="AX76" s="334" t="n">
        <v>6</v>
      </c>
      <c r="AY76" s="334"/>
      <c r="AZ76" s="334" t="n">
        <v>6</v>
      </c>
      <c r="BA76" s="334"/>
      <c r="BB76" s="335" t="n">
        <v>3</v>
      </c>
      <c r="BC76" s="335"/>
      <c r="BD76" s="334" t="n">
        <v>6</v>
      </c>
      <c r="BE76" s="334"/>
      <c r="BF76" s="334" t="n">
        <v>6</v>
      </c>
      <c r="BG76" s="334"/>
      <c r="BH76" s="334" t="n">
        <v>5</v>
      </c>
      <c r="BI76" s="334"/>
      <c r="BJ76" s="240"/>
      <c r="BK76" s="240"/>
      <c r="BL76" s="240"/>
      <c r="BM76" s="240"/>
      <c r="BN76" s="240"/>
      <c r="BO76" s="240"/>
      <c r="BP76" s="240"/>
      <c r="BQ76" s="240"/>
      <c r="BR76" s="240"/>
      <c r="BS76" s="240"/>
      <c r="BT76" s="240"/>
      <c r="BU76" s="240"/>
      <c r="BV76" s="240"/>
      <c r="BW76" s="240"/>
      <c r="BX76" s="240"/>
      <c r="BY76" s="240"/>
      <c r="BZ76" s="240"/>
      <c r="CA76" s="240"/>
      <c r="CB76" s="240"/>
      <c r="CC76" s="240"/>
      <c r="CD76" s="240"/>
      <c r="CE76" s="240"/>
      <c r="CF76" s="240"/>
      <c r="CG76" s="240"/>
      <c r="CH76" s="240"/>
      <c r="CI76" s="240"/>
      <c r="CJ76" s="240"/>
      <c r="CK76" s="240"/>
      <c r="CL76" s="240"/>
      <c r="CM76" s="240"/>
      <c r="CN76" s="240"/>
      <c r="CO76" s="240"/>
      <c r="CP76" s="240"/>
      <c r="CQ76" s="240"/>
      <c r="CR76" s="240"/>
      <c r="CS76" s="240"/>
      <c r="CT76" s="240"/>
      <c r="CU76" s="240"/>
      <c r="CV76" s="240"/>
      <c r="CW76" s="240"/>
      <c r="CX76" s="240"/>
      <c r="CY76" s="240"/>
      <c r="CZ76" s="240"/>
      <c r="DA76" s="240"/>
      <c r="DB76" s="240"/>
      <c r="DC76" s="240"/>
      <c r="DD76" s="240"/>
      <c r="DE76" s="240"/>
      <c r="DF76" s="240"/>
      <c r="DG76" s="240"/>
      <c r="DH76" s="336"/>
      <c r="DI76" s="336"/>
      <c r="DJ76" s="315"/>
      <c r="DK76" s="315"/>
      <c r="DL76" s="308"/>
      <c r="DM76" s="308"/>
      <c r="DN76" s="308"/>
      <c r="DO76" s="308"/>
      <c r="DP76" s="308"/>
      <c r="DQ76" s="308"/>
      <c r="DR76" s="308"/>
      <c r="DS76" s="308"/>
      <c r="DT76" s="308"/>
      <c r="DU76" s="308"/>
      <c r="DV76" s="308"/>
      <c r="DW76" s="308"/>
      <c r="DX76" s="308"/>
      <c r="DY76" s="308"/>
      <c r="DZ76" s="308"/>
      <c r="EA76" s="308"/>
      <c r="EB76" s="308"/>
      <c r="EC76" s="308"/>
      <c r="ED76" s="308"/>
      <c r="EE76" s="308"/>
      <c r="EF76" s="308"/>
      <c r="EG76" s="308"/>
      <c r="EH76" s="308"/>
      <c r="EI76" s="308"/>
      <c r="EJ76" s="308"/>
      <c r="EK76" s="308"/>
      <c r="EL76" s="308"/>
      <c r="EM76" s="308"/>
      <c r="EN76" s="308"/>
      <c r="EO76" s="308"/>
      <c r="EP76" s="308"/>
      <c r="EQ76" s="308"/>
      <c r="ER76" s="308"/>
      <c r="ES76" s="308"/>
      <c r="ET76" s="308"/>
      <c r="EU76" s="308"/>
      <c r="EV76" s="308"/>
      <c r="EW76" s="308"/>
      <c r="EX76" s="309"/>
      <c r="EY76" s="309"/>
      <c r="EZ76" s="308"/>
      <c r="FA76" s="308"/>
      <c r="FB76" s="308"/>
      <c r="FC76" s="308"/>
      <c r="FD76" s="308"/>
      <c r="FE76" s="308"/>
      <c r="FF76" s="308"/>
      <c r="FG76" s="308"/>
      <c r="FH76" s="308"/>
      <c r="FI76" s="308"/>
      <c r="FJ76" s="308"/>
      <c r="FK76" s="308"/>
      <c r="FL76" s="308"/>
      <c r="FM76" s="308"/>
      <c r="FN76" s="308"/>
      <c r="FO76" s="308"/>
      <c r="FP76" s="308"/>
      <c r="FQ76" s="308"/>
      <c r="FR76" s="308"/>
      <c r="FS76" s="308"/>
      <c r="FT76" s="308"/>
      <c r="FU76" s="308"/>
      <c r="FV76" s="308"/>
      <c r="FW76" s="308"/>
      <c r="FX76" s="308"/>
      <c r="FY76" s="308"/>
      <c r="FZ76" s="308"/>
      <c r="GA76" s="308"/>
      <c r="GB76" s="308"/>
      <c r="GC76" s="308"/>
      <c r="GD76" s="308"/>
      <c r="GE76" s="308"/>
      <c r="GF76" s="308"/>
      <c r="GG76" s="308"/>
      <c r="GH76" s="308"/>
      <c r="GI76" s="308"/>
      <c r="GJ76" s="308"/>
      <c r="GK76" s="308"/>
      <c r="GL76" s="308"/>
      <c r="GM76" s="308"/>
      <c r="GN76" s="308"/>
      <c r="GO76" s="308"/>
      <c r="GP76" s="308"/>
      <c r="GQ76" s="308"/>
      <c r="GR76" s="308"/>
      <c r="GS76" s="308"/>
      <c r="GT76" s="308"/>
      <c r="GU76" s="308"/>
      <c r="GV76" s="308"/>
      <c r="GW76" s="308"/>
      <c r="GX76" s="308"/>
      <c r="GY76" s="308"/>
      <c r="GZ76" s="308"/>
      <c r="HA76" s="308"/>
      <c r="HB76" s="308"/>
      <c r="HC76" s="308"/>
      <c r="HD76" s="308"/>
      <c r="HE76" s="308"/>
      <c r="HF76" s="308"/>
      <c r="HG76" s="308"/>
      <c r="HH76" s="308"/>
      <c r="HI76" s="308"/>
      <c r="HJ76" s="308"/>
      <c r="HK76" s="308"/>
    </row>
    <row r="77" customFormat="false" ht="12.75" hidden="false" customHeight="false" outlineLevel="0" collapsed="false">
      <c r="A77" s="232"/>
      <c r="B77" s="233"/>
      <c r="C77" s="232"/>
      <c r="D77" s="234"/>
      <c r="E77" s="234"/>
      <c r="F77" s="235"/>
      <c r="G77" s="234"/>
      <c r="H77" s="234"/>
      <c r="I77" s="237"/>
      <c r="J77" s="238"/>
      <c r="K77" s="244" t="s">
        <v>160</v>
      </c>
      <c r="L77" s="245"/>
      <c r="M77" s="245"/>
      <c r="N77" s="245"/>
      <c r="O77" s="245"/>
      <c r="P77" s="245"/>
      <c r="Q77" s="245"/>
      <c r="R77" s="245"/>
      <c r="S77" s="245"/>
      <c r="T77" s="245"/>
      <c r="U77" s="245"/>
      <c r="V77" s="245"/>
      <c r="W77" s="245"/>
      <c r="X77" s="245"/>
      <c r="Y77" s="245"/>
      <c r="Z77" s="245"/>
      <c r="AA77" s="245"/>
      <c r="AB77" s="245"/>
      <c r="AC77" s="245"/>
      <c r="AD77" s="245"/>
      <c r="AE77" s="245"/>
      <c r="AF77" s="245"/>
      <c r="AG77" s="245"/>
      <c r="AH77" s="245"/>
      <c r="AI77" s="245"/>
      <c r="AJ77" s="245"/>
      <c r="AK77" s="245"/>
      <c r="AL77" s="245"/>
      <c r="AM77" s="245"/>
      <c r="AN77" s="245"/>
      <c r="AO77" s="245"/>
      <c r="AP77" s="245"/>
      <c r="AQ77" s="245"/>
      <c r="AR77" s="245"/>
      <c r="AS77" s="245"/>
      <c r="AT77" s="245" t="n">
        <v>1</v>
      </c>
      <c r="AU77" s="245"/>
      <c r="AV77" s="245" t="n">
        <v>1</v>
      </c>
      <c r="AW77" s="245"/>
      <c r="AX77" s="245" t="n">
        <v>1</v>
      </c>
      <c r="AY77" s="245"/>
      <c r="AZ77" s="245" t="n">
        <v>1</v>
      </c>
      <c r="BA77" s="245"/>
      <c r="BB77" s="245" t="n">
        <v>1</v>
      </c>
      <c r="BC77" s="245"/>
      <c r="BD77" s="245" t="n">
        <v>1</v>
      </c>
      <c r="BE77" s="245"/>
      <c r="BF77" s="245" t="n">
        <v>1</v>
      </c>
      <c r="BG77" s="245"/>
      <c r="BH77" s="245" t="n">
        <v>1</v>
      </c>
      <c r="BI77" s="245"/>
      <c r="BJ77" s="245"/>
      <c r="BK77" s="245"/>
      <c r="BL77" s="245"/>
      <c r="BM77" s="245"/>
      <c r="BN77" s="245"/>
      <c r="BO77" s="245"/>
      <c r="BP77" s="245"/>
      <c r="BQ77" s="245"/>
      <c r="BR77" s="245"/>
      <c r="BS77" s="245"/>
      <c r="BT77" s="245"/>
      <c r="BU77" s="245"/>
      <c r="BV77" s="245"/>
      <c r="BW77" s="245"/>
      <c r="BX77" s="245"/>
      <c r="BY77" s="245"/>
      <c r="BZ77" s="245"/>
      <c r="CA77" s="245"/>
      <c r="CB77" s="245"/>
      <c r="CC77" s="245"/>
      <c r="CD77" s="245"/>
      <c r="CE77" s="245"/>
      <c r="CF77" s="245"/>
      <c r="CG77" s="245"/>
      <c r="CH77" s="245"/>
      <c r="CI77" s="245"/>
      <c r="CJ77" s="245"/>
      <c r="CK77" s="245"/>
      <c r="CL77" s="245"/>
      <c r="CM77" s="245"/>
      <c r="CN77" s="245"/>
      <c r="CO77" s="245"/>
      <c r="CP77" s="245"/>
      <c r="CQ77" s="245"/>
      <c r="CR77" s="245"/>
      <c r="CS77" s="245"/>
      <c r="CT77" s="245"/>
      <c r="CU77" s="245"/>
      <c r="CV77" s="245"/>
      <c r="CW77" s="245"/>
      <c r="CX77" s="245"/>
      <c r="CY77" s="245"/>
      <c r="CZ77" s="245"/>
      <c r="DA77" s="245"/>
      <c r="DB77" s="245"/>
      <c r="DC77" s="245"/>
      <c r="DD77" s="245"/>
      <c r="DE77" s="245"/>
      <c r="DF77" s="245"/>
      <c r="DG77" s="245"/>
      <c r="DH77" s="245"/>
      <c r="DI77" s="245"/>
      <c r="DJ77" s="310"/>
      <c r="DK77" s="310"/>
      <c r="DL77" s="245"/>
      <c r="DM77" s="245"/>
      <c r="DN77" s="245"/>
      <c r="DO77" s="245"/>
      <c r="DP77" s="245"/>
      <c r="DQ77" s="245"/>
      <c r="DR77" s="245"/>
      <c r="DS77" s="245"/>
      <c r="DT77" s="245"/>
      <c r="DU77" s="245"/>
      <c r="DV77" s="245"/>
      <c r="DW77" s="245"/>
      <c r="DX77" s="245"/>
      <c r="DY77" s="245"/>
      <c r="DZ77" s="245"/>
      <c r="EA77" s="245"/>
      <c r="EB77" s="245"/>
      <c r="EC77" s="245"/>
      <c r="ED77" s="245"/>
      <c r="EE77" s="245"/>
      <c r="EF77" s="245"/>
      <c r="EG77" s="245"/>
      <c r="EH77" s="245"/>
      <c r="EI77" s="245"/>
      <c r="EJ77" s="245"/>
      <c r="EK77" s="245"/>
      <c r="EL77" s="245"/>
      <c r="EM77" s="245"/>
      <c r="EN77" s="245"/>
      <c r="EO77" s="245"/>
      <c r="EP77" s="245"/>
      <c r="EQ77" s="245"/>
      <c r="ER77" s="245"/>
      <c r="ES77" s="245"/>
      <c r="ET77" s="245"/>
      <c r="EU77" s="245"/>
      <c r="EV77" s="245"/>
      <c r="EW77" s="245"/>
      <c r="EX77" s="246"/>
      <c r="EY77" s="246"/>
      <c r="EZ77" s="245"/>
      <c r="FA77" s="245"/>
      <c r="FB77" s="245"/>
      <c r="FC77" s="245"/>
      <c r="FD77" s="245"/>
      <c r="FE77" s="245"/>
      <c r="FF77" s="245"/>
      <c r="FG77" s="245"/>
      <c r="FH77" s="245"/>
      <c r="FI77" s="245"/>
      <c r="FJ77" s="245"/>
      <c r="FK77" s="245"/>
      <c r="FL77" s="245"/>
      <c r="FM77" s="245"/>
      <c r="FN77" s="245"/>
      <c r="FO77" s="245"/>
      <c r="FP77" s="245"/>
      <c r="FQ77" s="245"/>
      <c r="FR77" s="245"/>
      <c r="FS77" s="245"/>
      <c r="FT77" s="245"/>
      <c r="FU77" s="245"/>
      <c r="FV77" s="245"/>
      <c r="FW77" s="245"/>
      <c r="FX77" s="245"/>
      <c r="FY77" s="245"/>
      <c r="FZ77" s="245"/>
      <c r="GA77" s="245"/>
      <c r="GB77" s="245"/>
      <c r="GC77" s="245"/>
      <c r="GD77" s="245"/>
      <c r="GE77" s="245"/>
      <c r="GF77" s="245"/>
      <c r="GG77" s="245"/>
      <c r="GH77" s="245"/>
      <c r="GI77" s="245"/>
      <c r="GJ77" s="245"/>
      <c r="GK77" s="245"/>
      <c r="GL77" s="245"/>
      <c r="GM77" s="245"/>
      <c r="GN77" s="245"/>
      <c r="GO77" s="245"/>
      <c r="GP77" s="245"/>
      <c r="GQ77" s="245"/>
      <c r="GR77" s="245"/>
      <c r="GS77" s="245"/>
      <c r="GT77" s="245"/>
      <c r="GU77" s="245"/>
      <c r="GV77" s="245"/>
      <c r="GW77" s="245"/>
      <c r="GX77" s="245"/>
      <c r="GY77" s="245"/>
      <c r="GZ77" s="245"/>
      <c r="HA77" s="245"/>
      <c r="HB77" s="245"/>
      <c r="HC77" s="245"/>
      <c r="HD77" s="245"/>
      <c r="HE77" s="245"/>
      <c r="HF77" s="245"/>
      <c r="HG77" s="245"/>
      <c r="HH77" s="245"/>
      <c r="HI77" s="245"/>
      <c r="HJ77" s="245"/>
      <c r="HK77" s="245"/>
    </row>
    <row r="78" customFormat="false" ht="12.75" hidden="false" customHeight="false" outlineLevel="0" collapsed="false">
      <c r="A78" s="232"/>
      <c r="B78" s="233"/>
      <c r="C78" s="232"/>
      <c r="D78" s="234"/>
      <c r="E78" s="234"/>
      <c r="F78" s="235"/>
      <c r="G78" s="234"/>
      <c r="H78" s="234"/>
      <c r="I78" s="237"/>
      <c r="J78" s="238"/>
      <c r="K78" s="247" t="s">
        <v>161</v>
      </c>
      <c r="L78" s="248" t="n">
        <f aca="false">(L76*L77*$G76)*$L$8</f>
        <v>0</v>
      </c>
      <c r="M78" s="248"/>
      <c r="N78" s="248" t="n">
        <f aca="false">(N76*N77*$G76)*$L$8</f>
        <v>0</v>
      </c>
      <c r="O78" s="248"/>
      <c r="P78" s="248" t="n">
        <f aca="false">(P76*P77*$G76)*$L$8</f>
        <v>0</v>
      </c>
      <c r="Q78" s="248"/>
      <c r="R78" s="248" t="n">
        <f aca="false">(R76*R77*$G76)*$L$8</f>
        <v>0</v>
      </c>
      <c r="S78" s="248"/>
      <c r="T78" s="248" t="n">
        <f aca="false">(T76*T77*$G76)*$T$8</f>
        <v>0</v>
      </c>
      <c r="U78" s="248"/>
      <c r="V78" s="248" t="n">
        <f aca="false">(V76*V77*$G76)*$T$8</f>
        <v>0</v>
      </c>
      <c r="W78" s="248"/>
      <c r="X78" s="248" t="n">
        <f aca="false">(X76*X77*$G76)*$T$8</f>
        <v>0</v>
      </c>
      <c r="Y78" s="248"/>
      <c r="Z78" s="248" t="n">
        <f aca="false">(Z76*Z77*$G76)*$T$8</f>
        <v>0</v>
      </c>
      <c r="AA78" s="248"/>
      <c r="AB78" s="248" t="n">
        <f aca="false">(AB76*AB77*$G76)*$AB$8</f>
        <v>0</v>
      </c>
      <c r="AC78" s="248"/>
      <c r="AD78" s="248" t="n">
        <f aca="false">(AD76*AD77*$G76)*$AB$8</f>
        <v>0</v>
      </c>
      <c r="AE78" s="248"/>
      <c r="AF78" s="248" t="n">
        <f aca="false">(AF76*AF77*$G76)*$AB$8</f>
        <v>0</v>
      </c>
      <c r="AG78" s="248"/>
      <c r="AH78" s="248" t="n">
        <f aca="false">(AH76*AH77*$G76)*$AB$8</f>
        <v>0</v>
      </c>
      <c r="AI78" s="248"/>
      <c r="AJ78" s="248" t="n">
        <f aca="false">(AJ76*AJ77*$G76)*$AJ$8</f>
        <v>0</v>
      </c>
      <c r="AK78" s="248"/>
      <c r="AL78" s="248" t="n">
        <f aca="false">(AL76*AL77*$G76)*$AJ$8</f>
        <v>0</v>
      </c>
      <c r="AM78" s="248"/>
      <c r="AN78" s="248" t="n">
        <f aca="false">(AN76*AN77*$G76)*$AJ$8</f>
        <v>0</v>
      </c>
      <c r="AO78" s="248"/>
      <c r="AP78" s="248" t="n">
        <f aca="false">(AP76*AP77*$G76)*$AJ$8</f>
        <v>0</v>
      </c>
      <c r="AQ78" s="248"/>
      <c r="AR78" s="248" t="n">
        <f aca="false">(AR76*AR77*$G76)*$AJ$8</f>
        <v>0</v>
      </c>
      <c r="AS78" s="248"/>
      <c r="AT78" s="248" t="n">
        <f aca="false">(AT76*AT77*$G76)*$AT$8</f>
        <v>29.3661290322581</v>
      </c>
      <c r="AU78" s="248"/>
      <c r="AV78" s="248" t="n">
        <f aca="false">(AV76*AV77*$G76)*$AT$8</f>
        <v>29.3661290322581</v>
      </c>
      <c r="AW78" s="248"/>
      <c r="AX78" s="248" t="n">
        <f aca="false">(AX76*AX77*$G76)*$AT$8</f>
        <v>29.3661290322581</v>
      </c>
      <c r="AY78" s="248"/>
      <c r="AZ78" s="248" t="n">
        <f aca="false">(AZ76*AZ77*$G76)*$AT$8</f>
        <v>29.3661290322581</v>
      </c>
      <c r="BA78" s="248"/>
      <c r="BB78" s="248" t="n">
        <f aca="false">(BB76*BB77*$G76)*$BB$8</f>
        <v>15.33</v>
      </c>
      <c r="BC78" s="248"/>
      <c r="BD78" s="248" t="n">
        <f aca="false">(BD76*BD77*$G76)*$BB$8</f>
        <v>30.66</v>
      </c>
      <c r="BE78" s="248"/>
      <c r="BF78" s="248" t="n">
        <f aca="false">(BF76*BF77*$G76)*$BB$8</f>
        <v>30.66</v>
      </c>
      <c r="BG78" s="248"/>
      <c r="BH78" s="248" t="n">
        <f aca="false">(BH76*BH77*$G76)*$BJ$8</f>
        <v>25.9112903225806</v>
      </c>
      <c r="BI78" s="248"/>
      <c r="BJ78" s="248" t="n">
        <f aca="false">(BJ76*BJ77*$G76)*$BJ$8</f>
        <v>0</v>
      </c>
      <c r="BK78" s="248"/>
      <c r="BL78" s="248" t="n">
        <f aca="false">(BL76*BL77*$G76)*$BJ$8</f>
        <v>0</v>
      </c>
      <c r="BM78" s="248"/>
      <c r="BN78" s="248" t="n">
        <f aca="false">(BN76*BN77*$G76)*$BJ$8</f>
        <v>0</v>
      </c>
      <c r="BO78" s="248"/>
      <c r="BP78" s="248" t="n">
        <f aca="false">(BP76*BP77*$G76)*$BJ$8</f>
        <v>0</v>
      </c>
      <c r="BQ78" s="248"/>
      <c r="BR78" s="248" t="n">
        <f aca="false">(BR76*BR77*$G76)*$BJ$8</f>
        <v>0</v>
      </c>
      <c r="BS78" s="248"/>
      <c r="BT78" s="248" t="n">
        <f aca="false">(BT76*BT77*$G76)*$BT$8</f>
        <v>0</v>
      </c>
      <c r="BU78" s="248"/>
      <c r="BV78" s="248" t="n">
        <f aca="false">(BV76*BV77*$G76)*$BT$8</f>
        <v>0</v>
      </c>
      <c r="BW78" s="248"/>
      <c r="BX78" s="248" t="n">
        <f aca="false">(BX76*BX77*$G76)*$BT$8</f>
        <v>0</v>
      </c>
      <c r="BY78" s="248"/>
      <c r="BZ78" s="248" t="n">
        <f aca="false">(BZ76*BZ77*$G76)*$BT$8</f>
        <v>0</v>
      </c>
      <c r="CA78" s="248"/>
      <c r="CB78" s="248" t="n">
        <f aca="false">(CB76*CB77*$G76)*$CB$8</f>
        <v>0</v>
      </c>
      <c r="CC78" s="248"/>
      <c r="CD78" s="248" t="n">
        <f aca="false">(CD76*CD77*$G76)*$CB$8</f>
        <v>0</v>
      </c>
      <c r="CE78" s="248"/>
      <c r="CF78" s="248" t="n">
        <f aca="false">(CF76*CF77*$G76)*$CB$8</f>
        <v>0</v>
      </c>
      <c r="CG78" s="248"/>
      <c r="CH78" s="248" t="n">
        <f aca="false">(CH76*CH77*$G76)*$CB$8</f>
        <v>0</v>
      </c>
      <c r="CI78" s="248"/>
      <c r="CJ78" s="248" t="n">
        <f aca="false">(CJ76*CJ77*$G76)*$CJ$8</f>
        <v>0</v>
      </c>
      <c r="CK78" s="248"/>
      <c r="CL78" s="248" t="n">
        <f aca="false">(CL76*CL77*$G76)*$CJ$8</f>
        <v>0</v>
      </c>
      <c r="CM78" s="248"/>
      <c r="CN78" s="248" t="n">
        <f aca="false">(CN76*CN77*$G76)*$CJ$8</f>
        <v>0</v>
      </c>
      <c r="CO78" s="248"/>
      <c r="CP78" s="248" t="n">
        <f aca="false">(CP76*CP77*$G76)*$CJ$8</f>
        <v>0</v>
      </c>
      <c r="CQ78" s="248"/>
      <c r="CR78" s="248" t="n">
        <f aca="false">(CR76*CR77*$G76)*$CJ$8</f>
        <v>0</v>
      </c>
      <c r="CS78" s="248"/>
      <c r="CT78" s="248" t="n">
        <f aca="false">(CT76*CT77*$G76)*$CT$8</f>
        <v>0</v>
      </c>
      <c r="CU78" s="248"/>
      <c r="CV78" s="248" t="n">
        <f aca="false">(CV76*CV77*$G76)*$CT$8</f>
        <v>0</v>
      </c>
      <c r="CW78" s="248"/>
      <c r="CX78" s="248" t="n">
        <f aca="false">(CX76*CX77*$G76)*$CT$8</f>
        <v>0</v>
      </c>
      <c r="CY78" s="248"/>
      <c r="CZ78" s="248" t="n">
        <f aca="false">(CZ76*CZ77*$G76)*$CT$8</f>
        <v>0</v>
      </c>
      <c r="DA78" s="248"/>
      <c r="DB78" s="248" t="n">
        <f aca="false">(DB76*DB77*$G76)*$DB$8</f>
        <v>0</v>
      </c>
      <c r="DC78" s="248"/>
      <c r="DD78" s="248" t="n">
        <f aca="false">(DD76*DD77*$G76)*$DB$8</f>
        <v>0</v>
      </c>
      <c r="DE78" s="248"/>
      <c r="DF78" s="248" t="n">
        <f aca="false">(DF76*DF77*$G76)*$DB$8</f>
        <v>0</v>
      </c>
      <c r="DG78" s="248"/>
      <c r="DH78" s="248" t="n">
        <f aca="false">(DH76*DH77*$G76)*$DB$8</f>
        <v>0</v>
      </c>
      <c r="DI78" s="248"/>
      <c r="DJ78" s="292" t="n">
        <f aca="false">(DJ76*DJ77*$G76)*$DB$8</f>
        <v>0</v>
      </c>
      <c r="DK78" s="292"/>
      <c r="DL78" s="248" t="n">
        <f aca="false">(DL76*DL77*$G76)*$DL$8</f>
        <v>0</v>
      </c>
      <c r="DM78" s="248"/>
      <c r="DN78" s="248" t="n">
        <f aca="false">(DN76*DN77*$G76)*$DL$8</f>
        <v>0</v>
      </c>
      <c r="DO78" s="248"/>
      <c r="DP78" s="248" t="n">
        <f aca="false">(DP76*DP77*$G76)*$DL$8</f>
        <v>0</v>
      </c>
      <c r="DQ78" s="248"/>
      <c r="DR78" s="248" t="n">
        <f aca="false">(DR76*DR77*$G76)*$DL$8</f>
        <v>0</v>
      </c>
      <c r="DS78" s="248"/>
      <c r="DT78" s="248" t="n">
        <f aca="false">(DT76*DT77*$G76)*$DT$8</f>
        <v>0</v>
      </c>
      <c r="DU78" s="248"/>
      <c r="DV78" s="248" t="n">
        <f aca="false">(DV76*DV77*$G76)*$DT$8</f>
        <v>0</v>
      </c>
      <c r="DW78" s="248"/>
      <c r="DX78" s="248" t="n">
        <f aca="false">(DX76*DX77*$G76)*$DT$8</f>
        <v>0</v>
      </c>
      <c r="DY78" s="248"/>
      <c r="DZ78" s="248" t="n">
        <f aca="false">(DZ76*DZ77*$G76)*$DT$8</f>
        <v>0</v>
      </c>
      <c r="EA78" s="248"/>
      <c r="EB78" s="248" t="n">
        <f aca="false">(EB76*EB77*$G76)*$EB$8</f>
        <v>0</v>
      </c>
      <c r="EC78" s="248"/>
      <c r="ED78" s="248" t="n">
        <f aca="false">(ED76*ED77*$G76)*$EB$8</f>
        <v>0</v>
      </c>
      <c r="EE78" s="248"/>
      <c r="EF78" s="248" t="n">
        <f aca="false">(EF76*EF77*$G76)*$EB$8</f>
        <v>0</v>
      </c>
      <c r="EG78" s="248"/>
      <c r="EH78" s="248" t="n">
        <f aca="false">(EH76*EH77*$G76)*$EB$8</f>
        <v>0</v>
      </c>
      <c r="EI78" s="248"/>
      <c r="EJ78" s="248" t="n">
        <f aca="false">(EJ76*EJ77*$G76)*$EJ$8</f>
        <v>0</v>
      </c>
      <c r="EK78" s="248"/>
      <c r="EL78" s="248" t="n">
        <f aca="false">(EL76*EL77*$G76)*$EJ$8</f>
        <v>0</v>
      </c>
      <c r="EM78" s="248"/>
      <c r="EN78" s="248" t="n">
        <f aca="false">(EN76*EN77*$G76)*$EJ$8</f>
        <v>0</v>
      </c>
      <c r="EO78" s="248"/>
      <c r="EP78" s="248" t="n">
        <f aca="false">(EP76*EP77*$G76)*$EJ$8</f>
        <v>0</v>
      </c>
      <c r="EQ78" s="248"/>
      <c r="ER78" s="248" t="n">
        <f aca="false">(ER76*ER77*$G76)*$EJ$8</f>
        <v>0</v>
      </c>
      <c r="ES78" s="248"/>
      <c r="ET78" s="248" t="n">
        <f aca="false">(ET76*ET77*$G76)*$ET$8</f>
        <v>0</v>
      </c>
      <c r="EU78" s="248"/>
      <c r="EV78" s="248" t="n">
        <f aca="false">(EV76*EV77*$G76)*$ET$8</f>
        <v>0</v>
      </c>
      <c r="EW78" s="248"/>
      <c r="EX78" s="249" t="n">
        <f aca="false">(EX76*EX77*$G76)*$ET$8</f>
        <v>0</v>
      </c>
      <c r="EY78" s="249"/>
      <c r="EZ78" s="248" t="n">
        <f aca="false">(EZ76*EZ77*$G76)*$ET$8</f>
        <v>0</v>
      </c>
      <c r="FA78" s="248"/>
      <c r="FB78" s="248" t="n">
        <f aca="false">(FB76*FB77*$G76)*$FB$8</f>
        <v>0</v>
      </c>
      <c r="FC78" s="248"/>
      <c r="FD78" s="248" t="n">
        <f aca="false">(FD76*FD77*$G76)*$DB$8</f>
        <v>0</v>
      </c>
      <c r="FE78" s="248"/>
      <c r="FF78" s="248" t="n">
        <f aca="false">(FF76*FF77*$G76)*$DB$8</f>
        <v>0</v>
      </c>
      <c r="FG78" s="248"/>
      <c r="FH78" s="248" t="n">
        <f aca="false">(FH76*FH77*$G76)*$DB$8</f>
        <v>0</v>
      </c>
      <c r="FI78" s="248"/>
      <c r="FJ78" s="248" t="n">
        <f aca="false">(FJ76*FJ77*$G76)*$DB$8</f>
        <v>0</v>
      </c>
      <c r="FK78" s="248"/>
      <c r="FL78" s="248" t="n">
        <f aca="false">(FL76*FL77*$G76)*$DB$8</f>
        <v>0</v>
      </c>
      <c r="FM78" s="248"/>
      <c r="FN78" s="248" t="n">
        <f aca="false">(FN76*FN77*$G76)*$DB$8</f>
        <v>0</v>
      </c>
      <c r="FO78" s="248"/>
      <c r="FP78" s="248" t="n">
        <f aca="false">(FP76*FP77*$G76)*$DB$8</f>
        <v>0</v>
      </c>
      <c r="FQ78" s="248"/>
      <c r="FR78" s="248" t="n">
        <f aca="false">(FR76*FR77*$G76)*$DB$8</f>
        <v>0</v>
      </c>
      <c r="FS78" s="248"/>
      <c r="FT78" s="248" t="n">
        <f aca="false">(FT76*FT77*$G76)*$DB$8</f>
        <v>0</v>
      </c>
      <c r="FU78" s="248"/>
      <c r="FV78" s="248" t="n">
        <f aca="false">(FV76*FV77*$G76)*$FT$8</f>
        <v>0</v>
      </c>
      <c r="FW78" s="248"/>
      <c r="FX78" s="248" t="n">
        <f aca="false">(FX76*FX77*$G76)*$FT$8</f>
        <v>0</v>
      </c>
      <c r="FY78" s="248"/>
      <c r="FZ78" s="248" t="n">
        <f aca="false">(FZ76*FZ77*$G76)*$FT$8</f>
        <v>0</v>
      </c>
      <c r="GA78" s="248"/>
      <c r="GB78" s="248" t="n">
        <f aca="false">(GB76*GB77*$G76)*$FT$8</f>
        <v>0</v>
      </c>
      <c r="GC78" s="248"/>
      <c r="GD78" s="248" t="n">
        <f aca="false">(GD76*GD77*$G76)*$GD$8</f>
        <v>0</v>
      </c>
      <c r="GE78" s="248"/>
      <c r="GF78" s="248" t="n">
        <f aca="false">(GF76*GF77*$G76)*$GD$8</f>
        <v>0</v>
      </c>
      <c r="GG78" s="248"/>
      <c r="GH78" s="248" t="n">
        <f aca="false">(GH76*GH77*$G76)*$GD$8</f>
        <v>0</v>
      </c>
      <c r="GI78" s="248"/>
      <c r="GJ78" s="248" t="n">
        <f aca="false">(GJ76*GJ77*$G76)*$GD$8</f>
        <v>0</v>
      </c>
      <c r="GK78" s="248"/>
      <c r="GL78" s="248" t="n">
        <f aca="false">(GL76*GL77*$G76)*$GD$8</f>
        <v>0</v>
      </c>
      <c r="GM78" s="248"/>
      <c r="GN78" s="248" t="n">
        <f aca="false">(GN76*GN77*$G76)*$DB$8</f>
        <v>0</v>
      </c>
      <c r="GO78" s="248"/>
      <c r="GP78" s="248" t="n">
        <f aca="false">(GP76*GP77*$G76)*$DB$8</f>
        <v>0</v>
      </c>
      <c r="GQ78" s="248"/>
      <c r="GR78" s="248" t="n">
        <f aca="false">(GR76*GR77*$G76)*$DB$8</f>
        <v>0</v>
      </c>
      <c r="GS78" s="248"/>
      <c r="GT78" s="248" t="n">
        <f aca="false">(GT76*GT77*$G76)*$DB$8</f>
        <v>0</v>
      </c>
      <c r="GU78" s="248"/>
      <c r="GV78" s="248" t="n">
        <f aca="false">(GV76*GV77*$G76)*$DB$8</f>
        <v>0</v>
      </c>
      <c r="GW78" s="248"/>
      <c r="GX78" s="248" t="n">
        <f aca="false">(GX76*GX77*$G76)*$DB$8</f>
        <v>0</v>
      </c>
      <c r="GY78" s="248"/>
      <c r="GZ78" s="248" t="n">
        <f aca="false">(GZ76*GZ77*$G76)*$DB$8</f>
        <v>0</v>
      </c>
      <c r="HA78" s="248"/>
      <c r="HB78" s="248" t="n">
        <f aca="false">(HB76*HB77*$G76)*$DB$8</f>
        <v>0</v>
      </c>
      <c r="HC78" s="248"/>
      <c r="HD78" s="248" t="n">
        <f aca="false">(HD76*HD77*$G76)*$DB$8</f>
        <v>0</v>
      </c>
      <c r="HE78" s="248"/>
      <c r="HF78" s="248" t="n">
        <f aca="false">(HF76*HF77*$G76)*$DB$8</f>
        <v>0</v>
      </c>
      <c r="HG78" s="248"/>
      <c r="HH78" s="248" t="n">
        <f aca="false">(HH76*HH77*$G76)*$DB$8</f>
        <v>0</v>
      </c>
      <c r="HI78" s="248"/>
      <c r="HJ78" s="248" t="n">
        <f aca="false">(HJ76*HJ77*$G76)*$DB$8</f>
        <v>0</v>
      </c>
      <c r="HK78" s="248"/>
    </row>
    <row r="79" customFormat="false" ht="12.75" hidden="false" customHeight="false" outlineLevel="0" collapsed="false">
      <c r="A79" s="232"/>
      <c r="B79" s="233"/>
      <c r="C79" s="232"/>
      <c r="D79" s="234"/>
      <c r="E79" s="234"/>
      <c r="F79" s="235"/>
      <c r="G79" s="234"/>
      <c r="H79" s="234"/>
      <c r="I79" s="237"/>
      <c r="J79" s="238"/>
      <c r="K79" s="250" t="s">
        <v>162</v>
      </c>
      <c r="L79" s="251" t="n">
        <f aca="false">L78</f>
        <v>0</v>
      </c>
      <c r="M79" s="251"/>
      <c r="N79" s="251" t="n">
        <f aca="false">L79+N78</f>
        <v>0</v>
      </c>
      <c r="O79" s="251"/>
      <c r="P79" s="251" t="n">
        <f aca="false">N79+P78</f>
        <v>0</v>
      </c>
      <c r="Q79" s="251"/>
      <c r="R79" s="251" t="n">
        <f aca="false">P79+R78</f>
        <v>0</v>
      </c>
      <c r="S79" s="251"/>
      <c r="T79" s="251" t="n">
        <f aca="false">R79+T78</f>
        <v>0</v>
      </c>
      <c r="U79" s="251"/>
      <c r="V79" s="251" t="n">
        <f aca="false">T79+V78</f>
        <v>0</v>
      </c>
      <c r="W79" s="251"/>
      <c r="X79" s="251" t="n">
        <f aca="false">V79+X78</f>
        <v>0</v>
      </c>
      <c r="Y79" s="251"/>
      <c r="Z79" s="251" t="n">
        <f aca="false">X79+Z78</f>
        <v>0</v>
      </c>
      <c r="AA79" s="251"/>
      <c r="AB79" s="251" t="n">
        <f aca="false">Z79+AB78</f>
        <v>0</v>
      </c>
      <c r="AC79" s="251"/>
      <c r="AD79" s="251" t="n">
        <f aca="false">AB79+AD78</f>
        <v>0</v>
      </c>
      <c r="AE79" s="251"/>
      <c r="AF79" s="251" t="n">
        <f aca="false">AD79+AF78</f>
        <v>0</v>
      </c>
      <c r="AG79" s="251"/>
      <c r="AH79" s="251" t="n">
        <f aca="false">AF79+AH78</f>
        <v>0</v>
      </c>
      <c r="AI79" s="251"/>
      <c r="AJ79" s="251" t="n">
        <f aca="false">AH79+AJ78</f>
        <v>0</v>
      </c>
      <c r="AK79" s="251"/>
      <c r="AL79" s="251" t="n">
        <f aca="false">AJ79+AL78</f>
        <v>0</v>
      </c>
      <c r="AM79" s="251"/>
      <c r="AN79" s="251" t="n">
        <f aca="false">AL79+AN78</f>
        <v>0</v>
      </c>
      <c r="AO79" s="251"/>
      <c r="AP79" s="251" t="n">
        <f aca="false">AN79+AP78</f>
        <v>0</v>
      </c>
      <c r="AQ79" s="251"/>
      <c r="AR79" s="251" t="n">
        <f aca="false">AP79+AR78</f>
        <v>0</v>
      </c>
      <c r="AS79" s="251"/>
      <c r="AT79" s="251" t="n">
        <f aca="false">AR79+AT78</f>
        <v>29.3661290322581</v>
      </c>
      <c r="AU79" s="251"/>
      <c r="AV79" s="251" t="n">
        <f aca="false">AT79+AV78</f>
        <v>58.7322580645161</v>
      </c>
      <c r="AW79" s="251"/>
      <c r="AX79" s="251" t="n">
        <f aca="false">AV79+AX78</f>
        <v>88.0983870967742</v>
      </c>
      <c r="AY79" s="251"/>
      <c r="AZ79" s="251" t="n">
        <f aca="false">AX79+AZ78</f>
        <v>117.464516129032</v>
      </c>
      <c r="BA79" s="251"/>
      <c r="BB79" s="251" t="n">
        <f aca="false">AZ79+BB78</f>
        <v>132.794516129032</v>
      </c>
      <c r="BC79" s="251"/>
      <c r="BD79" s="251" t="n">
        <f aca="false">BB79+BD78</f>
        <v>163.454516129032</v>
      </c>
      <c r="BE79" s="251"/>
      <c r="BF79" s="251" t="n">
        <f aca="false">BD79+BF78</f>
        <v>194.114516129032</v>
      </c>
      <c r="BG79" s="251"/>
      <c r="BH79" s="251" t="n">
        <f aca="false">BF79+BH78</f>
        <v>220.025806451613</v>
      </c>
      <c r="BI79" s="251"/>
      <c r="BJ79" s="251" t="n">
        <f aca="false">BH79+BJ78</f>
        <v>220.025806451613</v>
      </c>
      <c r="BK79" s="251"/>
      <c r="BL79" s="251" t="n">
        <f aca="false">BJ79+BL78</f>
        <v>220.025806451613</v>
      </c>
      <c r="BM79" s="251"/>
      <c r="BN79" s="251" t="n">
        <f aca="false">BL79+BN78</f>
        <v>220.025806451613</v>
      </c>
      <c r="BO79" s="251"/>
      <c r="BP79" s="251" t="n">
        <f aca="false">BN79+BP78</f>
        <v>220.025806451613</v>
      </c>
      <c r="BQ79" s="251"/>
      <c r="BR79" s="251" t="n">
        <f aca="false">BP79+BR78</f>
        <v>220.025806451613</v>
      </c>
      <c r="BS79" s="251"/>
      <c r="BT79" s="251" t="n">
        <f aca="false">BR79+BT78</f>
        <v>220.025806451613</v>
      </c>
      <c r="BU79" s="251"/>
      <c r="BV79" s="251" t="n">
        <f aca="false">BT79+BV78</f>
        <v>220.025806451613</v>
      </c>
      <c r="BW79" s="251"/>
      <c r="BX79" s="251" t="n">
        <f aca="false">BV79+BX78</f>
        <v>220.025806451613</v>
      </c>
      <c r="BY79" s="251"/>
      <c r="BZ79" s="251" t="n">
        <f aca="false">BX79+BZ78</f>
        <v>220.025806451613</v>
      </c>
      <c r="CA79" s="251"/>
      <c r="CB79" s="251" t="n">
        <f aca="false">BZ79+CB78</f>
        <v>220.025806451613</v>
      </c>
      <c r="CC79" s="251"/>
      <c r="CD79" s="251" t="n">
        <f aca="false">CB79+CD78</f>
        <v>220.025806451613</v>
      </c>
      <c r="CE79" s="251"/>
      <c r="CF79" s="251" t="n">
        <f aca="false">CD79+CF78</f>
        <v>220.025806451613</v>
      </c>
      <c r="CG79" s="251"/>
      <c r="CH79" s="251" t="n">
        <f aca="false">CF79+CH78</f>
        <v>220.025806451613</v>
      </c>
      <c r="CI79" s="251"/>
      <c r="CJ79" s="251" t="n">
        <f aca="false">CH79+CJ78</f>
        <v>220.025806451613</v>
      </c>
      <c r="CK79" s="251"/>
      <c r="CL79" s="251" t="n">
        <f aca="false">CJ79+CL78</f>
        <v>220.025806451613</v>
      </c>
      <c r="CM79" s="251"/>
      <c r="CN79" s="251" t="n">
        <f aca="false">CL79+CN78</f>
        <v>220.025806451613</v>
      </c>
      <c r="CO79" s="251"/>
      <c r="CP79" s="251" t="n">
        <f aca="false">CN79+CP78</f>
        <v>220.025806451613</v>
      </c>
      <c r="CQ79" s="251"/>
      <c r="CR79" s="251" t="n">
        <f aca="false">CP79+CR78</f>
        <v>220.025806451613</v>
      </c>
      <c r="CS79" s="251"/>
      <c r="CT79" s="251" t="n">
        <f aca="false">CR79+CT78</f>
        <v>220.025806451613</v>
      </c>
      <c r="CU79" s="251"/>
      <c r="CV79" s="251" t="n">
        <f aca="false">CT79+CV78</f>
        <v>220.025806451613</v>
      </c>
      <c r="CW79" s="251"/>
      <c r="CX79" s="251" t="n">
        <f aca="false">CV79+CX78</f>
        <v>220.025806451613</v>
      </c>
      <c r="CY79" s="251"/>
      <c r="CZ79" s="251" t="n">
        <f aca="false">CX79+CZ78</f>
        <v>220.025806451613</v>
      </c>
      <c r="DA79" s="251"/>
      <c r="DB79" s="251" t="n">
        <f aca="false">CZ79+DB78</f>
        <v>220.025806451613</v>
      </c>
      <c r="DC79" s="251"/>
      <c r="DD79" s="251" t="n">
        <f aca="false">DB79+DD78</f>
        <v>220.025806451613</v>
      </c>
      <c r="DE79" s="251"/>
      <c r="DF79" s="251" t="n">
        <f aca="false">DD79+DF78</f>
        <v>220.025806451613</v>
      </c>
      <c r="DG79" s="251"/>
      <c r="DH79" s="251" t="n">
        <f aca="false">DF79+DH78</f>
        <v>220.025806451613</v>
      </c>
      <c r="DI79" s="251"/>
      <c r="DJ79" s="293" t="n">
        <f aca="false">DH79+DJ78</f>
        <v>220.025806451613</v>
      </c>
      <c r="DK79" s="293"/>
      <c r="DL79" s="251" t="n">
        <f aca="false">DJ79+DL78</f>
        <v>220.025806451613</v>
      </c>
      <c r="DM79" s="251"/>
      <c r="DN79" s="251" t="n">
        <f aca="false">DL79+DN78</f>
        <v>220.025806451613</v>
      </c>
      <c r="DO79" s="251"/>
      <c r="DP79" s="251" t="n">
        <f aca="false">DN79+DP78</f>
        <v>220.025806451613</v>
      </c>
      <c r="DQ79" s="251"/>
      <c r="DR79" s="251" t="n">
        <f aca="false">DP79+DR78</f>
        <v>220.025806451613</v>
      </c>
      <c r="DS79" s="251"/>
      <c r="DT79" s="251" t="n">
        <f aca="false">DR79+DT78</f>
        <v>220.025806451613</v>
      </c>
      <c r="DU79" s="251"/>
      <c r="DV79" s="251" t="n">
        <f aca="false">DT79+DV78</f>
        <v>220.025806451613</v>
      </c>
      <c r="DW79" s="251"/>
      <c r="DX79" s="251" t="n">
        <f aca="false">DV79+DX78</f>
        <v>220.025806451613</v>
      </c>
      <c r="DY79" s="251"/>
      <c r="DZ79" s="251" t="n">
        <f aca="false">DX79+DZ78</f>
        <v>220.025806451613</v>
      </c>
      <c r="EA79" s="251"/>
      <c r="EB79" s="251" t="n">
        <f aca="false">DZ79+EB78</f>
        <v>220.025806451613</v>
      </c>
      <c r="EC79" s="251"/>
      <c r="ED79" s="251" t="n">
        <f aca="false">EB79+ED78</f>
        <v>220.025806451613</v>
      </c>
      <c r="EE79" s="251"/>
      <c r="EF79" s="251" t="n">
        <f aca="false">ED79+EF78</f>
        <v>220.025806451613</v>
      </c>
      <c r="EG79" s="251"/>
      <c r="EH79" s="251" t="n">
        <f aca="false">EF79+EH78</f>
        <v>220.025806451613</v>
      </c>
      <c r="EI79" s="251"/>
      <c r="EJ79" s="251" t="n">
        <f aca="false">EH79+EJ78</f>
        <v>220.025806451613</v>
      </c>
      <c r="EK79" s="251"/>
      <c r="EL79" s="251" t="n">
        <f aca="false">EJ79+EL78</f>
        <v>220.025806451613</v>
      </c>
      <c r="EM79" s="251"/>
      <c r="EN79" s="251" t="n">
        <f aca="false">EL79+EN78</f>
        <v>220.025806451613</v>
      </c>
      <c r="EO79" s="251"/>
      <c r="EP79" s="251" t="n">
        <f aca="false">EN79+EP78</f>
        <v>220.025806451613</v>
      </c>
      <c r="EQ79" s="251"/>
      <c r="ER79" s="251" t="n">
        <f aca="false">EP79+ER78</f>
        <v>220.025806451613</v>
      </c>
      <c r="ES79" s="251"/>
      <c r="ET79" s="251" t="n">
        <f aca="false">ER79+ET78</f>
        <v>220.025806451613</v>
      </c>
      <c r="EU79" s="251"/>
      <c r="EV79" s="251" t="n">
        <f aca="false">ET79+EV78</f>
        <v>220.025806451613</v>
      </c>
      <c r="EW79" s="251"/>
      <c r="EX79" s="252" t="n">
        <f aca="false">EV79+EX78</f>
        <v>220.025806451613</v>
      </c>
      <c r="EY79" s="252"/>
      <c r="EZ79" s="251" t="n">
        <f aca="false">EX79+EZ78</f>
        <v>220.025806451613</v>
      </c>
      <c r="FA79" s="251"/>
      <c r="FB79" s="251" t="n">
        <f aca="false">EZ79+FB78</f>
        <v>220.025806451613</v>
      </c>
      <c r="FC79" s="251"/>
      <c r="FD79" s="251" t="n">
        <f aca="false">FB79+FD78</f>
        <v>220.025806451613</v>
      </c>
      <c r="FE79" s="251"/>
      <c r="FF79" s="251" t="n">
        <f aca="false">FD79+FF78</f>
        <v>220.025806451613</v>
      </c>
      <c r="FG79" s="251"/>
      <c r="FH79" s="251" t="n">
        <f aca="false">FF79+FH78</f>
        <v>220.025806451613</v>
      </c>
      <c r="FI79" s="251"/>
      <c r="FJ79" s="251" t="n">
        <f aca="false">FH79+FJ78</f>
        <v>220.025806451613</v>
      </c>
      <c r="FK79" s="251"/>
      <c r="FL79" s="251" t="n">
        <f aca="false">FJ79+FL78</f>
        <v>220.025806451613</v>
      </c>
      <c r="FM79" s="251"/>
      <c r="FN79" s="251" t="n">
        <f aca="false">FL79+FN78</f>
        <v>220.025806451613</v>
      </c>
      <c r="FO79" s="251"/>
      <c r="FP79" s="251" t="n">
        <f aca="false">FN79+FP78</f>
        <v>220.025806451613</v>
      </c>
      <c r="FQ79" s="251"/>
      <c r="FR79" s="251" t="n">
        <f aca="false">FP79+FR78</f>
        <v>220.025806451613</v>
      </c>
      <c r="FS79" s="251"/>
      <c r="FT79" s="251" t="n">
        <f aca="false">FR79+FT78</f>
        <v>220.025806451613</v>
      </c>
      <c r="FU79" s="251"/>
      <c r="FV79" s="251" t="n">
        <f aca="false">FT79+FV78</f>
        <v>220.025806451613</v>
      </c>
      <c r="FW79" s="251"/>
      <c r="FX79" s="251" t="n">
        <f aca="false">FV79+FX78</f>
        <v>220.025806451613</v>
      </c>
      <c r="FY79" s="251"/>
      <c r="FZ79" s="251" t="n">
        <f aca="false">FX79+FZ78</f>
        <v>220.025806451613</v>
      </c>
      <c r="GA79" s="251"/>
      <c r="GB79" s="251" t="n">
        <f aca="false">FZ79+GB78</f>
        <v>220.025806451613</v>
      </c>
      <c r="GC79" s="251"/>
      <c r="GD79" s="251" t="n">
        <f aca="false">GB79+GD78</f>
        <v>220.025806451613</v>
      </c>
      <c r="GE79" s="251"/>
      <c r="GF79" s="251" t="n">
        <f aca="false">GD79+GF78</f>
        <v>220.025806451613</v>
      </c>
      <c r="GG79" s="251"/>
      <c r="GH79" s="251" t="n">
        <f aca="false">GF79+GH78</f>
        <v>220.025806451613</v>
      </c>
      <c r="GI79" s="251"/>
      <c r="GJ79" s="251" t="n">
        <f aca="false">GH79+GJ78</f>
        <v>220.025806451613</v>
      </c>
      <c r="GK79" s="251"/>
      <c r="GL79" s="251" t="n">
        <f aca="false">GJ79+GL78</f>
        <v>220.025806451613</v>
      </c>
      <c r="GM79" s="251"/>
      <c r="GN79" s="251" t="n">
        <f aca="false">GL79+GN78</f>
        <v>220.025806451613</v>
      </c>
      <c r="GO79" s="251"/>
      <c r="GP79" s="251" t="n">
        <f aca="false">GN79+GP78</f>
        <v>220.025806451613</v>
      </c>
      <c r="GQ79" s="251"/>
      <c r="GR79" s="251" t="n">
        <f aca="false">GP79+GR78</f>
        <v>220.025806451613</v>
      </c>
      <c r="GS79" s="251"/>
      <c r="GT79" s="251" t="n">
        <f aca="false">GR79+GT78</f>
        <v>220.025806451613</v>
      </c>
      <c r="GU79" s="251"/>
      <c r="GV79" s="251" t="n">
        <f aca="false">GT79+GV78</f>
        <v>220.025806451613</v>
      </c>
      <c r="GW79" s="251"/>
      <c r="GX79" s="251" t="n">
        <f aca="false">GV79+GX78</f>
        <v>220.025806451613</v>
      </c>
      <c r="GY79" s="251"/>
      <c r="GZ79" s="251" t="n">
        <f aca="false">GX79+GZ78</f>
        <v>220.025806451613</v>
      </c>
      <c r="HA79" s="251"/>
      <c r="HB79" s="251" t="n">
        <f aca="false">GZ79+HB78</f>
        <v>220.025806451613</v>
      </c>
      <c r="HC79" s="251"/>
      <c r="HD79" s="251" t="n">
        <f aca="false">HB79+HD78</f>
        <v>220.025806451613</v>
      </c>
      <c r="HE79" s="251"/>
      <c r="HF79" s="251" t="n">
        <f aca="false">HD79+HF78</f>
        <v>220.025806451613</v>
      </c>
      <c r="HG79" s="251"/>
      <c r="HH79" s="251" t="n">
        <f aca="false">HF79+HH78</f>
        <v>220.025806451613</v>
      </c>
      <c r="HI79" s="251"/>
      <c r="HJ79" s="251" t="n">
        <f aca="false">HH79+HJ78</f>
        <v>220.025806451613</v>
      </c>
      <c r="HK79" s="251"/>
    </row>
    <row r="80" s="295" customFormat="true" ht="12.75" hidden="false" customHeight="false" outlineLevel="0" collapsed="false">
      <c r="A80" s="232"/>
      <c r="B80" s="233"/>
      <c r="C80" s="232"/>
      <c r="D80" s="234"/>
      <c r="E80" s="234"/>
      <c r="F80" s="235"/>
      <c r="G80" s="234"/>
      <c r="H80" s="253"/>
      <c r="I80" s="237"/>
      <c r="J80" s="238"/>
      <c r="K80" s="254" t="s">
        <v>163</v>
      </c>
      <c r="L80" s="255"/>
      <c r="M80" s="255"/>
      <c r="N80" s="255"/>
      <c r="O80" s="255"/>
      <c r="P80" s="255"/>
      <c r="Q80" s="255"/>
      <c r="R80" s="255"/>
      <c r="S80" s="255"/>
      <c r="T80" s="255"/>
      <c r="U80" s="255"/>
      <c r="V80" s="255"/>
      <c r="W80" s="255"/>
      <c r="X80" s="255"/>
      <c r="Y80" s="255"/>
      <c r="Z80" s="255"/>
      <c r="AA80" s="255"/>
      <c r="AB80" s="255"/>
      <c r="AC80" s="255"/>
      <c r="AD80" s="255"/>
      <c r="AE80" s="255"/>
      <c r="AF80" s="255"/>
      <c r="AG80" s="255"/>
      <c r="AH80" s="255"/>
      <c r="AI80" s="255"/>
      <c r="AJ80" s="255"/>
      <c r="AK80" s="255"/>
      <c r="AL80" s="255"/>
      <c r="AM80" s="255"/>
      <c r="AN80" s="255"/>
      <c r="AO80" s="255"/>
      <c r="AP80" s="255"/>
      <c r="AQ80" s="255"/>
      <c r="AR80" s="255"/>
      <c r="AS80" s="255"/>
      <c r="AT80" s="255"/>
      <c r="AU80" s="255"/>
      <c r="AV80" s="255"/>
      <c r="AW80" s="255"/>
      <c r="AX80" s="255"/>
      <c r="AY80" s="255"/>
      <c r="AZ80" s="255"/>
      <c r="BA80" s="255"/>
      <c r="BB80" s="255"/>
      <c r="BC80" s="255"/>
      <c r="BD80" s="255"/>
      <c r="BE80" s="255"/>
      <c r="BF80" s="255"/>
      <c r="BG80" s="255"/>
      <c r="BH80" s="255"/>
      <c r="BI80" s="255"/>
      <c r="BJ80" s="255"/>
      <c r="BK80" s="255"/>
      <c r="BL80" s="255"/>
      <c r="BM80" s="255"/>
      <c r="BN80" s="255"/>
      <c r="BO80" s="255"/>
      <c r="BP80" s="255"/>
      <c r="BQ80" s="255"/>
      <c r="BR80" s="255"/>
      <c r="BS80" s="255"/>
      <c r="BT80" s="255"/>
      <c r="BU80" s="255"/>
      <c r="BV80" s="255"/>
      <c r="BW80" s="255"/>
      <c r="BX80" s="255"/>
      <c r="BY80" s="255"/>
      <c r="BZ80" s="255"/>
      <c r="CA80" s="255"/>
      <c r="CB80" s="255"/>
      <c r="CC80" s="255"/>
      <c r="CD80" s="255"/>
      <c r="CE80" s="255"/>
      <c r="CF80" s="255"/>
      <c r="CG80" s="255"/>
      <c r="CH80" s="255"/>
      <c r="CI80" s="255"/>
      <c r="CJ80" s="255"/>
      <c r="CK80" s="255"/>
      <c r="CL80" s="255"/>
      <c r="CM80" s="255"/>
      <c r="CN80" s="255"/>
      <c r="CO80" s="255"/>
      <c r="CP80" s="255"/>
      <c r="CQ80" s="255"/>
      <c r="CR80" s="255"/>
      <c r="CS80" s="255"/>
      <c r="CT80" s="255"/>
      <c r="CU80" s="255"/>
      <c r="CV80" s="255"/>
      <c r="CW80" s="255"/>
      <c r="CX80" s="255"/>
      <c r="CY80" s="255"/>
      <c r="CZ80" s="255"/>
      <c r="DA80" s="255"/>
      <c r="DB80" s="255"/>
      <c r="DC80" s="255"/>
      <c r="DD80" s="255"/>
      <c r="DE80" s="255"/>
      <c r="DF80" s="255"/>
      <c r="DG80" s="255"/>
      <c r="DH80" s="255"/>
      <c r="DI80" s="255"/>
      <c r="DJ80" s="294"/>
      <c r="DK80" s="294"/>
      <c r="DL80" s="255"/>
      <c r="DM80" s="255"/>
      <c r="DN80" s="255"/>
      <c r="DO80" s="255"/>
      <c r="DP80" s="255"/>
      <c r="DQ80" s="255"/>
      <c r="DR80" s="255"/>
      <c r="DS80" s="255"/>
      <c r="DT80" s="255"/>
      <c r="DU80" s="255"/>
      <c r="DV80" s="255"/>
      <c r="DW80" s="255"/>
      <c r="DX80" s="255"/>
      <c r="DY80" s="255"/>
      <c r="DZ80" s="255"/>
      <c r="EA80" s="255"/>
      <c r="EB80" s="255"/>
      <c r="EC80" s="255"/>
      <c r="ED80" s="255"/>
      <c r="EE80" s="255"/>
      <c r="EF80" s="255"/>
      <c r="EG80" s="255"/>
      <c r="EH80" s="255"/>
      <c r="EI80" s="255"/>
      <c r="EJ80" s="255"/>
      <c r="EK80" s="255"/>
      <c r="EL80" s="255"/>
      <c r="EM80" s="255"/>
      <c r="EN80" s="255"/>
      <c r="EO80" s="255"/>
      <c r="EP80" s="255"/>
      <c r="EQ80" s="255"/>
      <c r="ER80" s="255"/>
      <c r="ES80" s="255"/>
      <c r="ET80" s="255"/>
      <c r="EU80" s="255"/>
      <c r="EV80" s="255"/>
      <c r="EW80" s="255"/>
      <c r="EX80" s="256"/>
      <c r="EY80" s="256"/>
      <c r="EZ80" s="255"/>
      <c r="FA80" s="255"/>
      <c r="FB80" s="255"/>
      <c r="FC80" s="255"/>
      <c r="FD80" s="255"/>
      <c r="FE80" s="255"/>
      <c r="FF80" s="255"/>
      <c r="FG80" s="255"/>
      <c r="FH80" s="255"/>
      <c r="FI80" s="255"/>
      <c r="FJ80" s="255"/>
      <c r="FK80" s="255"/>
      <c r="FL80" s="255"/>
      <c r="FM80" s="255"/>
      <c r="FN80" s="255"/>
      <c r="FO80" s="255"/>
      <c r="FP80" s="255"/>
      <c r="FQ80" s="255"/>
      <c r="FR80" s="255"/>
      <c r="FS80" s="255"/>
      <c r="FT80" s="255"/>
      <c r="FU80" s="255"/>
      <c r="FV80" s="255"/>
      <c r="FW80" s="255"/>
      <c r="FX80" s="255"/>
      <c r="FY80" s="255"/>
      <c r="FZ80" s="255"/>
      <c r="GA80" s="255"/>
      <c r="GB80" s="255"/>
      <c r="GC80" s="255"/>
      <c r="GD80" s="255"/>
      <c r="GE80" s="255"/>
      <c r="GF80" s="255"/>
      <c r="GG80" s="255"/>
      <c r="GH80" s="255"/>
      <c r="GI80" s="255"/>
      <c r="GJ80" s="255"/>
      <c r="GK80" s="255"/>
      <c r="GL80" s="255"/>
      <c r="GM80" s="255"/>
      <c r="GN80" s="255"/>
      <c r="GO80" s="255"/>
      <c r="GP80" s="255"/>
      <c r="GQ80" s="255"/>
      <c r="GR80" s="255"/>
      <c r="GS80" s="255"/>
      <c r="GT80" s="255"/>
      <c r="GU80" s="255"/>
      <c r="GV80" s="255"/>
      <c r="GW80" s="255"/>
      <c r="GX80" s="255"/>
      <c r="GY80" s="255"/>
      <c r="GZ80" s="255"/>
      <c r="HA80" s="255"/>
      <c r="HB80" s="255"/>
      <c r="HC80" s="255"/>
      <c r="HD80" s="255"/>
      <c r="HE80" s="255"/>
      <c r="HF80" s="255"/>
      <c r="HG80" s="255"/>
      <c r="HH80" s="255"/>
      <c r="HI80" s="255"/>
      <c r="HJ80" s="255"/>
      <c r="HK80" s="255"/>
    </row>
    <row r="81" s="297" customFormat="true" ht="12.75" hidden="false" customHeight="false" outlineLevel="0" collapsed="false">
      <c r="A81" s="232"/>
      <c r="B81" s="233"/>
      <c r="C81" s="232"/>
      <c r="D81" s="234"/>
      <c r="E81" s="234"/>
      <c r="F81" s="235"/>
      <c r="G81" s="234"/>
      <c r="H81" s="257"/>
      <c r="I81" s="237"/>
      <c r="J81" s="238"/>
      <c r="K81" s="258" t="s">
        <v>164</v>
      </c>
      <c r="L81" s="259" t="n">
        <f aca="false">L80</f>
        <v>0</v>
      </c>
      <c r="M81" s="259"/>
      <c r="N81" s="259" t="n">
        <f aca="false">N80+L81</f>
        <v>0</v>
      </c>
      <c r="O81" s="259"/>
      <c r="P81" s="259" t="n">
        <f aca="false">P80+N81</f>
        <v>0</v>
      </c>
      <c r="Q81" s="259"/>
      <c r="R81" s="259" t="n">
        <f aca="false">R80+P81</f>
        <v>0</v>
      </c>
      <c r="S81" s="259"/>
      <c r="T81" s="259" t="n">
        <f aca="false">T80+R81</f>
        <v>0</v>
      </c>
      <c r="U81" s="259"/>
      <c r="V81" s="259" t="n">
        <f aca="false">V80+T81</f>
        <v>0</v>
      </c>
      <c r="W81" s="259"/>
      <c r="X81" s="259" t="n">
        <f aca="false">X80+V81</f>
        <v>0</v>
      </c>
      <c r="Y81" s="259"/>
      <c r="Z81" s="259" t="n">
        <f aca="false">Z80+X81</f>
        <v>0</v>
      </c>
      <c r="AA81" s="259"/>
      <c r="AB81" s="259" t="n">
        <f aca="false">AB80+Z81</f>
        <v>0</v>
      </c>
      <c r="AC81" s="259"/>
      <c r="AD81" s="259" t="n">
        <f aca="false">AD80+AB81</f>
        <v>0</v>
      </c>
      <c r="AE81" s="259"/>
      <c r="AF81" s="259" t="n">
        <f aca="false">AF80+AD81</f>
        <v>0</v>
      </c>
      <c r="AG81" s="259"/>
      <c r="AH81" s="259" t="n">
        <f aca="false">AH80+AF81</f>
        <v>0</v>
      </c>
      <c r="AI81" s="259"/>
      <c r="AJ81" s="259" t="n">
        <f aca="false">AJ80+AH81</f>
        <v>0</v>
      </c>
      <c r="AK81" s="259"/>
      <c r="AL81" s="259" t="n">
        <f aca="false">AL80+AJ81</f>
        <v>0</v>
      </c>
      <c r="AM81" s="259"/>
      <c r="AN81" s="259" t="n">
        <f aca="false">AN80+AL81</f>
        <v>0</v>
      </c>
      <c r="AO81" s="259"/>
      <c r="AP81" s="259" t="n">
        <f aca="false">AP80+AN81</f>
        <v>0</v>
      </c>
      <c r="AQ81" s="259"/>
      <c r="AR81" s="259" t="n">
        <f aca="false">AR80+AP81</f>
        <v>0</v>
      </c>
      <c r="AS81" s="259"/>
      <c r="AT81" s="259" t="n">
        <f aca="false">AT80+AR81</f>
        <v>0</v>
      </c>
      <c r="AU81" s="259"/>
      <c r="AV81" s="259" t="n">
        <f aca="false">AV80+AT81</f>
        <v>0</v>
      </c>
      <c r="AW81" s="259"/>
      <c r="AX81" s="259" t="n">
        <f aca="false">AX80+AV81</f>
        <v>0</v>
      </c>
      <c r="AY81" s="259"/>
      <c r="AZ81" s="259" t="n">
        <f aca="false">AZ80+AX81</f>
        <v>0</v>
      </c>
      <c r="BA81" s="259"/>
      <c r="BB81" s="259" t="n">
        <f aca="false">BB80+AZ81</f>
        <v>0</v>
      </c>
      <c r="BC81" s="259"/>
      <c r="BD81" s="259" t="n">
        <f aca="false">BD80+BB81</f>
        <v>0</v>
      </c>
      <c r="BE81" s="259"/>
      <c r="BF81" s="259" t="n">
        <f aca="false">BF80+BD81</f>
        <v>0</v>
      </c>
      <c r="BG81" s="259"/>
      <c r="BH81" s="259" t="n">
        <f aca="false">BH80+BF81</f>
        <v>0</v>
      </c>
      <c r="BI81" s="259"/>
      <c r="BJ81" s="259" t="n">
        <f aca="false">BJ80+BH81</f>
        <v>0</v>
      </c>
      <c r="BK81" s="259"/>
      <c r="BL81" s="259" t="n">
        <f aca="false">BL80+BJ81</f>
        <v>0</v>
      </c>
      <c r="BM81" s="259"/>
      <c r="BN81" s="259" t="n">
        <f aca="false">BN80+BL81</f>
        <v>0</v>
      </c>
      <c r="BO81" s="259"/>
      <c r="BP81" s="259" t="n">
        <f aca="false">BP80+BN81</f>
        <v>0</v>
      </c>
      <c r="BQ81" s="259"/>
      <c r="BR81" s="259" t="n">
        <f aca="false">BR80+BP81</f>
        <v>0</v>
      </c>
      <c r="BS81" s="259"/>
      <c r="BT81" s="259" t="n">
        <f aca="false">BT80+BR81</f>
        <v>0</v>
      </c>
      <c r="BU81" s="259"/>
      <c r="BV81" s="259" t="n">
        <f aca="false">BV80+BT81</f>
        <v>0</v>
      </c>
      <c r="BW81" s="259"/>
      <c r="BX81" s="259" t="n">
        <f aca="false">BX80+BV81</f>
        <v>0</v>
      </c>
      <c r="BY81" s="259"/>
      <c r="BZ81" s="259" t="n">
        <f aca="false">BZ80+BX81</f>
        <v>0</v>
      </c>
      <c r="CA81" s="259"/>
      <c r="CB81" s="259" t="n">
        <f aca="false">CB80+BZ81</f>
        <v>0</v>
      </c>
      <c r="CC81" s="259"/>
      <c r="CD81" s="259" t="n">
        <f aca="false">CD80+CB81</f>
        <v>0</v>
      </c>
      <c r="CE81" s="259"/>
      <c r="CF81" s="259" t="n">
        <f aca="false">CF80+CD81</f>
        <v>0</v>
      </c>
      <c r="CG81" s="259"/>
      <c r="CH81" s="259" t="n">
        <f aca="false">CH80+CF81</f>
        <v>0</v>
      </c>
      <c r="CI81" s="259"/>
      <c r="CJ81" s="259" t="n">
        <f aca="false">CJ80+CH81</f>
        <v>0</v>
      </c>
      <c r="CK81" s="259"/>
      <c r="CL81" s="259" t="n">
        <f aca="false">CL80+CJ81</f>
        <v>0</v>
      </c>
      <c r="CM81" s="259"/>
      <c r="CN81" s="259" t="n">
        <f aca="false">CN80+CL81</f>
        <v>0</v>
      </c>
      <c r="CO81" s="259"/>
      <c r="CP81" s="259" t="n">
        <f aca="false">CP80+CN81</f>
        <v>0</v>
      </c>
      <c r="CQ81" s="259"/>
      <c r="CR81" s="259" t="n">
        <f aca="false">CR80+CP81</f>
        <v>0</v>
      </c>
      <c r="CS81" s="259"/>
      <c r="CT81" s="259" t="n">
        <f aca="false">CT80+CR81</f>
        <v>0</v>
      </c>
      <c r="CU81" s="259"/>
      <c r="CV81" s="259" t="n">
        <f aca="false">CV80+CT81</f>
        <v>0</v>
      </c>
      <c r="CW81" s="259"/>
      <c r="CX81" s="259" t="n">
        <f aca="false">CX80+CV81</f>
        <v>0</v>
      </c>
      <c r="CY81" s="259"/>
      <c r="CZ81" s="259" t="n">
        <f aca="false">CZ80+CX81</f>
        <v>0</v>
      </c>
      <c r="DA81" s="259"/>
      <c r="DB81" s="259" t="n">
        <f aca="false">DB80+CZ81</f>
        <v>0</v>
      </c>
      <c r="DC81" s="259"/>
      <c r="DD81" s="259" t="n">
        <f aca="false">DD80+DB81</f>
        <v>0</v>
      </c>
      <c r="DE81" s="259"/>
      <c r="DF81" s="259" t="n">
        <f aca="false">DF80+DD81</f>
        <v>0</v>
      </c>
      <c r="DG81" s="259"/>
      <c r="DH81" s="259" t="n">
        <f aca="false">DH80+DF81</f>
        <v>0</v>
      </c>
      <c r="DI81" s="259"/>
      <c r="DJ81" s="296" t="n">
        <f aca="false">DJ80+DH81</f>
        <v>0</v>
      </c>
      <c r="DK81" s="296"/>
      <c r="DL81" s="259" t="n">
        <f aca="false">DL80+DJ81</f>
        <v>0</v>
      </c>
      <c r="DM81" s="259"/>
      <c r="DN81" s="259" t="n">
        <f aca="false">DN80+DL81</f>
        <v>0</v>
      </c>
      <c r="DO81" s="259"/>
      <c r="DP81" s="259" t="n">
        <f aca="false">DP80+DN81</f>
        <v>0</v>
      </c>
      <c r="DQ81" s="259"/>
      <c r="DR81" s="259" t="n">
        <f aca="false">DR80+DP81</f>
        <v>0</v>
      </c>
      <c r="DS81" s="259"/>
      <c r="DT81" s="259" t="n">
        <f aca="false">DT80+DR81</f>
        <v>0</v>
      </c>
      <c r="DU81" s="259"/>
      <c r="DV81" s="259" t="n">
        <f aca="false">DV80+DT81</f>
        <v>0</v>
      </c>
      <c r="DW81" s="259"/>
      <c r="DX81" s="259" t="n">
        <f aca="false">DX80+DV81</f>
        <v>0</v>
      </c>
      <c r="DY81" s="259"/>
      <c r="DZ81" s="259" t="n">
        <f aca="false">DZ80+DX81</f>
        <v>0</v>
      </c>
      <c r="EA81" s="259"/>
      <c r="EB81" s="259" t="n">
        <f aca="false">EB80+DZ81</f>
        <v>0</v>
      </c>
      <c r="EC81" s="259"/>
      <c r="ED81" s="259" t="n">
        <f aca="false">ED80+EB81</f>
        <v>0</v>
      </c>
      <c r="EE81" s="259"/>
      <c r="EF81" s="259" t="n">
        <f aca="false">EF80+ED81</f>
        <v>0</v>
      </c>
      <c r="EG81" s="259"/>
      <c r="EH81" s="259" t="n">
        <f aca="false">EH80+EF81</f>
        <v>0</v>
      </c>
      <c r="EI81" s="259"/>
      <c r="EJ81" s="259" t="n">
        <f aca="false">EJ80+EH81</f>
        <v>0</v>
      </c>
      <c r="EK81" s="259"/>
      <c r="EL81" s="259" t="n">
        <f aca="false">EL80+EJ81</f>
        <v>0</v>
      </c>
      <c r="EM81" s="259"/>
      <c r="EN81" s="259" t="n">
        <f aca="false">EN80+EL81</f>
        <v>0</v>
      </c>
      <c r="EO81" s="259"/>
      <c r="EP81" s="259" t="n">
        <f aca="false">EP80+EN81</f>
        <v>0</v>
      </c>
      <c r="EQ81" s="259"/>
      <c r="ER81" s="259" t="n">
        <f aca="false">ER80+EP81</f>
        <v>0</v>
      </c>
      <c r="ES81" s="259"/>
      <c r="ET81" s="259" t="n">
        <f aca="false">ET80+ER81</f>
        <v>0</v>
      </c>
      <c r="EU81" s="259"/>
      <c r="EV81" s="259" t="n">
        <f aca="false">EV80+ET81</f>
        <v>0</v>
      </c>
      <c r="EW81" s="259"/>
      <c r="EX81" s="260" t="n">
        <f aca="false">EX80+EV81</f>
        <v>0</v>
      </c>
      <c r="EY81" s="260"/>
      <c r="EZ81" s="259" t="n">
        <f aca="false">EZ80+EX81</f>
        <v>0</v>
      </c>
      <c r="FA81" s="259"/>
      <c r="FB81" s="259" t="n">
        <f aca="false">FB80+EZ81</f>
        <v>0</v>
      </c>
      <c r="FC81" s="259"/>
      <c r="FD81" s="259" t="n">
        <f aca="false">FD80+FB81</f>
        <v>0</v>
      </c>
      <c r="FE81" s="259"/>
      <c r="FF81" s="259" t="n">
        <f aca="false">FF80+FD81</f>
        <v>0</v>
      </c>
      <c r="FG81" s="259"/>
      <c r="FH81" s="259" t="n">
        <f aca="false">FH80+FF81</f>
        <v>0</v>
      </c>
      <c r="FI81" s="259"/>
      <c r="FJ81" s="259" t="n">
        <f aca="false">FJ80+FH81</f>
        <v>0</v>
      </c>
      <c r="FK81" s="259"/>
      <c r="FL81" s="259" t="n">
        <f aca="false">FL80+FJ81</f>
        <v>0</v>
      </c>
      <c r="FM81" s="259"/>
      <c r="FN81" s="259" t="n">
        <f aca="false">FN80+FL81</f>
        <v>0</v>
      </c>
      <c r="FO81" s="259"/>
      <c r="FP81" s="259" t="n">
        <f aca="false">FP80+FN81</f>
        <v>0</v>
      </c>
      <c r="FQ81" s="259"/>
      <c r="FR81" s="259" t="n">
        <f aca="false">FR80+FP81</f>
        <v>0</v>
      </c>
      <c r="FS81" s="259"/>
      <c r="FT81" s="259" t="n">
        <f aca="false">FT80+FR81</f>
        <v>0</v>
      </c>
      <c r="FU81" s="259"/>
      <c r="FV81" s="259" t="n">
        <f aca="false">FV80+FT81</f>
        <v>0</v>
      </c>
      <c r="FW81" s="259"/>
      <c r="FX81" s="259" t="n">
        <f aca="false">FX80+FV81</f>
        <v>0</v>
      </c>
      <c r="FY81" s="259"/>
      <c r="FZ81" s="259" t="n">
        <f aca="false">FZ80+FX81</f>
        <v>0</v>
      </c>
      <c r="GA81" s="259"/>
      <c r="GB81" s="259" t="n">
        <f aca="false">GB80+FZ81</f>
        <v>0</v>
      </c>
      <c r="GC81" s="259"/>
      <c r="GD81" s="259" t="n">
        <f aca="false">GD80+GB81</f>
        <v>0</v>
      </c>
      <c r="GE81" s="259"/>
      <c r="GF81" s="259" t="n">
        <f aca="false">GF80+GD81</f>
        <v>0</v>
      </c>
      <c r="GG81" s="259"/>
      <c r="GH81" s="259" t="n">
        <f aca="false">GH80+GF81</f>
        <v>0</v>
      </c>
      <c r="GI81" s="259"/>
      <c r="GJ81" s="259" t="n">
        <f aca="false">GJ80+GH81</f>
        <v>0</v>
      </c>
      <c r="GK81" s="259"/>
      <c r="GL81" s="259" t="n">
        <f aca="false">GL80+GJ81</f>
        <v>0</v>
      </c>
      <c r="GM81" s="259"/>
      <c r="GN81" s="259" t="n">
        <f aca="false">GN80+GL81</f>
        <v>0</v>
      </c>
      <c r="GO81" s="259"/>
      <c r="GP81" s="259" t="n">
        <f aca="false">GP80+GN81</f>
        <v>0</v>
      </c>
      <c r="GQ81" s="259"/>
      <c r="GR81" s="259" t="n">
        <f aca="false">GR80+GP81</f>
        <v>0</v>
      </c>
      <c r="GS81" s="259"/>
      <c r="GT81" s="259" t="n">
        <f aca="false">GT80+GR81</f>
        <v>0</v>
      </c>
      <c r="GU81" s="259"/>
      <c r="GV81" s="259" t="n">
        <f aca="false">GV80+GT81</f>
        <v>0</v>
      </c>
      <c r="GW81" s="259"/>
      <c r="GX81" s="259" t="n">
        <f aca="false">GX80+GV81</f>
        <v>0</v>
      </c>
      <c r="GY81" s="259"/>
      <c r="GZ81" s="259" t="n">
        <f aca="false">GZ80+GX81</f>
        <v>0</v>
      </c>
      <c r="HA81" s="259"/>
      <c r="HB81" s="259" t="n">
        <f aca="false">HB80+GZ81</f>
        <v>0</v>
      </c>
      <c r="HC81" s="259"/>
      <c r="HD81" s="259" t="n">
        <f aca="false">HD80+HB81</f>
        <v>0</v>
      </c>
      <c r="HE81" s="259"/>
      <c r="HF81" s="259" t="n">
        <f aca="false">HF80+HD81</f>
        <v>0</v>
      </c>
      <c r="HG81" s="259"/>
      <c r="HH81" s="259" t="n">
        <f aca="false">HH80+HF81</f>
        <v>0</v>
      </c>
      <c r="HI81" s="259"/>
      <c r="HJ81" s="259" t="n">
        <f aca="false">HJ80+HH81</f>
        <v>0</v>
      </c>
      <c r="HK81" s="259"/>
    </row>
    <row r="82" s="299" customFormat="true" ht="12.75" hidden="false" customHeight="false" outlineLevel="0" collapsed="false">
      <c r="A82" s="232"/>
      <c r="B82" s="233"/>
      <c r="C82" s="232"/>
      <c r="D82" s="234"/>
      <c r="E82" s="234"/>
      <c r="F82" s="235"/>
      <c r="G82" s="234"/>
      <c r="H82" s="261"/>
      <c r="I82" s="237"/>
      <c r="J82" s="238"/>
      <c r="K82" s="262" t="s">
        <v>165</v>
      </c>
      <c r="L82" s="263" t="n">
        <f aca="false">IF($E76&gt;0,L79/$E76,"-")</f>
        <v>0</v>
      </c>
      <c r="M82" s="263"/>
      <c r="N82" s="263" t="n">
        <f aca="false">IF($E76&gt;0,N79/$E76,"-")</f>
        <v>0</v>
      </c>
      <c r="O82" s="263"/>
      <c r="P82" s="263" t="n">
        <f aca="false">IF($E76&gt;0,P79/$E76,"-")</f>
        <v>0</v>
      </c>
      <c r="Q82" s="263"/>
      <c r="R82" s="263" t="n">
        <f aca="false">IF($E76&gt;0,R79/$E76,"-")</f>
        <v>0</v>
      </c>
      <c r="S82" s="263"/>
      <c r="T82" s="263" t="n">
        <f aca="false">IF($E76&gt;0,T79/$E76,"-")</f>
        <v>0</v>
      </c>
      <c r="U82" s="263"/>
      <c r="V82" s="263" t="n">
        <f aca="false">IF($E76&gt;0,V79/$E76,"-")</f>
        <v>0</v>
      </c>
      <c r="W82" s="263"/>
      <c r="X82" s="263" t="n">
        <f aca="false">IF($E76&gt;0,X79/$E76,"-")</f>
        <v>0</v>
      </c>
      <c r="Y82" s="263"/>
      <c r="Z82" s="263" t="n">
        <f aca="false">IF($E76&gt;0,Z79/$E76,"-")</f>
        <v>0</v>
      </c>
      <c r="AA82" s="263"/>
      <c r="AB82" s="263" t="n">
        <f aca="false">IF($E76&gt;0,AB79/$E76,"-")</f>
        <v>0</v>
      </c>
      <c r="AC82" s="263"/>
      <c r="AD82" s="263" t="n">
        <f aca="false">IF($E76&gt;0,AD79/$E76,"-")</f>
        <v>0</v>
      </c>
      <c r="AE82" s="263"/>
      <c r="AF82" s="263" t="n">
        <f aca="false">IF($E76&gt;0,AF79/$E76,"-")</f>
        <v>0</v>
      </c>
      <c r="AG82" s="263"/>
      <c r="AH82" s="263" t="n">
        <f aca="false">IF($E76&gt;0,AH79/$E76,"-")</f>
        <v>0</v>
      </c>
      <c r="AI82" s="263"/>
      <c r="AJ82" s="263" t="n">
        <f aca="false">IF($E76&gt;0,AJ79/$E76,"-")</f>
        <v>0</v>
      </c>
      <c r="AK82" s="263"/>
      <c r="AL82" s="263" t="n">
        <f aca="false">IF($E76&gt;0,AL79/$E76,"-")</f>
        <v>0</v>
      </c>
      <c r="AM82" s="263"/>
      <c r="AN82" s="263" t="n">
        <f aca="false">IF($E76&gt;0,AN79/$E76,"-")</f>
        <v>0</v>
      </c>
      <c r="AO82" s="263"/>
      <c r="AP82" s="263" t="n">
        <f aca="false">IF($E76&gt;0,AP79/$E76,"-")</f>
        <v>0</v>
      </c>
      <c r="AQ82" s="263"/>
      <c r="AR82" s="263" t="n">
        <f aca="false">IF($E76&gt;0,AR79/$E76,"-")</f>
        <v>0</v>
      </c>
      <c r="AS82" s="263"/>
      <c r="AT82" s="263" t="n">
        <f aca="false">IF($E76&gt;0,AT79/$E76,"-")</f>
        <v>0.134707013909441</v>
      </c>
      <c r="AU82" s="263"/>
      <c r="AV82" s="263" t="n">
        <f aca="false">IF($E76&gt;0,AV79/$E76,"-")</f>
        <v>0.269414027818881</v>
      </c>
      <c r="AW82" s="263"/>
      <c r="AX82" s="263" t="n">
        <f aca="false">IF($E76&gt;0,AX79/$E76,"-")</f>
        <v>0.404121041728322</v>
      </c>
      <c r="AY82" s="263"/>
      <c r="AZ82" s="263" t="n">
        <f aca="false">IF($E76&gt;0,AZ79/$E76,"-")</f>
        <v>0.538828055637763</v>
      </c>
      <c r="BA82" s="263"/>
      <c r="BB82" s="263" t="n">
        <f aca="false">IF($E76&gt;0,BB79/$E76,"-")</f>
        <v>0.609149156555194</v>
      </c>
      <c r="BC82" s="263"/>
      <c r="BD82" s="263" t="n">
        <f aca="false">IF($E76&gt;0,BD79/$E76,"-")</f>
        <v>0.749791358390056</v>
      </c>
      <c r="BE82" s="263"/>
      <c r="BF82" s="263" t="n">
        <f aca="false">IF($E76&gt;0,BF79/$E76,"-")</f>
        <v>0.890433560224919</v>
      </c>
      <c r="BG82" s="263"/>
      <c r="BH82" s="263" t="n">
        <f aca="false">IF($E76&gt;0,BH79/$E76,"-")</f>
        <v>1.00929269014501</v>
      </c>
      <c r="BI82" s="263"/>
      <c r="BJ82" s="263" t="n">
        <f aca="false">IF($E76&gt;0,BJ79/$E76,"-")</f>
        <v>1.00929269014501</v>
      </c>
      <c r="BK82" s="263"/>
      <c r="BL82" s="263" t="n">
        <f aca="false">IF($E76&gt;0,BL79/$E76,"-")</f>
        <v>1.00929269014501</v>
      </c>
      <c r="BM82" s="263"/>
      <c r="BN82" s="263" t="n">
        <f aca="false">IF($E76&gt;0,BN79/$E76,"-")</f>
        <v>1.00929269014501</v>
      </c>
      <c r="BO82" s="263"/>
      <c r="BP82" s="263" t="n">
        <f aca="false">IF($E76&gt;0,BP79/$E76,"-")</f>
        <v>1.00929269014501</v>
      </c>
      <c r="BQ82" s="263"/>
      <c r="BR82" s="263" t="n">
        <f aca="false">IF($E76&gt;0,BR79/$E76,"-")</f>
        <v>1.00929269014501</v>
      </c>
      <c r="BS82" s="263"/>
      <c r="BT82" s="263" t="n">
        <f aca="false">IF($E76&gt;0,BT79/$E76,"-")</f>
        <v>1.00929269014501</v>
      </c>
      <c r="BU82" s="263"/>
      <c r="BV82" s="263" t="n">
        <f aca="false">IF($E76&gt;0,BV79/$E76,"-")</f>
        <v>1.00929269014501</v>
      </c>
      <c r="BW82" s="263"/>
      <c r="BX82" s="263" t="n">
        <f aca="false">IF($E76&gt;0,BX79/$E76,"-")</f>
        <v>1.00929269014501</v>
      </c>
      <c r="BY82" s="263"/>
      <c r="BZ82" s="263" t="n">
        <f aca="false">IF($E76&gt;0,BZ79/$E76,"-")</f>
        <v>1.00929269014501</v>
      </c>
      <c r="CA82" s="263"/>
      <c r="CB82" s="263" t="n">
        <f aca="false">IF($E76&gt;0,CB79/$E76,"-")</f>
        <v>1.00929269014501</v>
      </c>
      <c r="CC82" s="263"/>
      <c r="CD82" s="263" t="n">
        <f aca="false">IF($E76&gt;0,CD79/$E76,"-")</f>
        <v>1.00929269014501</v>
      </c>
      <c r="CE82" s="263"/>
      <c r="CF82" s="263" t="n">
        <f aca="false">IF($E76&gt;0,CF79/$E76,"-")</f>
        <v>1.00929269014501</v>
      </c>
      <c r="CG82" s="263"/>
      <c r="CH82" s="263" t="n">
        <f aca="false">IF($E76&gt;0,CH79/$E76,"-")</f>
        <v>1.00929269014501</v>
      </c>
      <c r="CI82" s="263"/>
      <c r="CJ82" s="263" t="n">
        <f aca="false">IF($E76&gt;0,CJ79/$E76,"-")</f>
        <v>1.00929269014501</v>
      </c>
      <c r="CK82" s="263"/>
      <c r="CL82" s="263" t="n">
        <f aca="false">IF($E76&gt;0,CL79/$E76,"-")</f>
        <v>1.00929269014501</v>
      </c>
      <c r="CM82" s="263"/>
      <c r="CN82" s="263" t="n">
        <f aca="false">IF($E76&gt;0,CN79/$E76,"-")</f>
        <v>1.00929269014501</v>
      </c>
      <c r="CO82" s="263"/>
      <c r="CP82" s="263" t="n">
        <f aca="false">IF($E76&gt;0,CP79/$E76,"-")</f>
        <v>1.00929269014501</v>
      </c>
      <c r="CQ82" s="263"/>
      <c r="CR82" s="263" t="n">
        <f aca="false">IF($E76&gt;0,CR79/$E76,"-")</f>
        <v>1.00929269014501</v>
      </c>
      <c r="CS82" s="263"/>
      <c r="CT82" s="263" t="n">
        <f aca="false">IF($E76&gt;0,CT79/$E76,"-")</f>
        <v>1.00929269014501</v>
      </c>
      <c r="CU82" s="263"/>
      <c r="CV82" s="263" t="n">
        <f aca="false">IF($E76&gt;0,CV79/$E76,"-")</f>
        <v>1.00929269014501</v>
      </c>
      <c r="CW82" s="263"/>
      <c r="CX82" s="263" t="n">
        <f aca="false">IF($E76&gt;0,CX79/$E76,"-")</f>
        <v>1.00929269014501</v>
      </c>
      <c r="CY82" s="263"/>
      <c r="CZ82" s="263" t="n">
        <f aca="false">IF($E76&gt;0,CZ79/$E76,"-")</f>
        <v>1.00929269014501</v>
      </c>
      <c r="DA82" s="263"/>
      <c r="DB82" s="263" t="n">
        <f aca="false">IF($E76&gt;0,DB79/$E76,"-")</f>
        <v>1.00929269014501</v>
      </c>
      <c r="DC82" s="263"/>
      <c r="DD82" s="263" t="n">
        <f aca="false">IF($E76&gt;0,DD79/$E76,"-")</f>
        <v>1.00929269014501</v>
      </c>
      <c r="DE82" s="263"/>
      <c r="DF82" s="263" t="n">
        <f aca="false">IF($E76&gt;0,DF79/$E76,"-")</f>
        <v>1.00929269014501</v>
      </c>
      <c r="DG82" s="263"/>
      <c r="DH82" s="263" t="n">
        <f aca="false">IF($E76&gt;0,DH79/$E76,"-")</f>
        <v>1.00929269014501</v>
      </c>
      <c r="DI82" s="263"/>
      <c r="DJ82" s="298" t="n">
        <f aca="false">IF($E76&gt;0,DJ79/$E76,"-")</f>
        <v>1.00929269014501</v>
      </c>
      <c r="DK82" s="298"/>
      <c r="DL82" s="263" t="n">
        <f aca="false">IF($E76&gt;0,DL79/$E76,"-")</f>
        <v>1.00929269014501</v>
      </c>
      <c r="DM82" s="263"/>
      <c r="DN82" s="263" t="n">
        <f aca="false">IF($E76&gt;0,DN79/$E76,"-")</f>
        <v>1.00929269014501</v>
      </c>
      <c r="DO82" s="263"/>
      <c r="DP82" s="263" t="n">
        <f aca="false">IF($E76&gt;0,DP79/$E76,"-")</f>
        <v>1.00929269014501</v>
      </c>
      <c r="DQ82" s="263"/>
      <c r="DR82" s="263" t="n">
        <f aca="false">IF($E76&gt;0,DR79/$E76,"-")</f>
        <v>1.00929269014501</v>
      </c>
      <c r="DS82" s="263"/>
      <c r="DT82" s="263" t="n">
        <f aca="false">IF($E76&gt;0,DT79/$E76,"-")</f>
        <v>1.00929269014501</v>
      </c>
      <c r="DU82" s="263"/>
      <c r="DV82" s="263" t="n">
        <f aca="false">IF($E76&gt;0,DV79/$E76,"-")</f>
        <v>1.00929269014501</v>
      </c>
      <c r="DW82" s="263"/>
      <c r="DX82" s="263" t="n">
        <f aca="false">IF($E76&gt;0,DX79/$E76,"-")</f>
        <v>1.00929269014501</v>
      </c>
      <c r="DY82" s="263"/>
      <c r="DZ82" s="263" t="n">
        <f aca="false">IF($E76&gt;0,DZ79/$E76,"-")</f>
        <v>1.00929269014501</v>
      </c>
      <c r="EA82" s="263"/>
      <c r="EB82" s="263" t="n">
        <f aca="false">IF($E76&gt;0,EB79/$E76,"-")</f>
        <v>1.00929269014501</v>
      </c>
      <c r="EC82" s="263"/>
      <c r="ED82" s="263" t="n">
        <f aca="false">IF($E76&gt;0,ED79/$E76,"-")</f>
        <v>1.00929269014501</v>
      </c>
      <c r="EE82" s="263"/>
      <c r="EF82" s="263" t="n">
        <f aca="false">IF($E76&gt;0,EF79/$E76,"-")</f>
        <v>1.00929269014501</v>
      </c>
      <c r="EG82" s="263"/>
      <c r="EH82" s="263" t="n">
        <f aca="false">IF($E76&gt;0,EH79/$E76,"-")</f>
        <v>1.00929269014501</v>
      </c>
      <c r="EI82" s="263"/>
      <c r="EJ82" s="263" t="n">
        <f aca="false">IF($E76&gt;0,EJ79/$E76,"-")</f>
        <v>1.00929269014501</v>
      </c>
      <c r="EK82" s="263"/>
      <c r="EL82" s="263" t="n">
        <f aca="false">IF($E76&gt;0,EL79/$E76,"-")</f>
        <v>1.00929269014501</v>
      </c>
      <c r="EM82" s="263"/>
      <c r="EN82" s="263" t="n">
        <f aca="false">IF($E76&gt;0,EN79/$E76,"-")</f>
        <v>1.00929269014501</v>
      </c>
      <c r="EO82" s="263"/>
      <c r="EP82" s="263" t="n">
        <f aca="false">IF($E76&gt;0,EP79/$E76,"-")</f>
        <v>1.00929269014501</v>
      </c>
      <c r="EQ82" s="263"/>
      <c r="ER82" s="263" t="n">
        <f aca="false">IF($E76&gt;0,ER79/$E76,"-")</f>
        <v>1.00929269014501</v>
      </c>
      <c r="ES82" s="263"/>
      <c r="ET82" s="263" t="n">
        <f aca="false">IF($E76&gt;0,ET79/$E76,"-")</f>
        <v>1.00929269014501</v>
      </c>
      <c r="EU82" s="263"/>
      <c r="EV82" s="263" t="n">
        <f aca="false">IF($E76&gt;0,EV79/$E76,"-")</f>
        <v>1.00929269014501</v>
      </c>
      <c r="EW82" s="263"/>
      <c r="EX82" s="264" t="n">
        <f aca="false">IF($E76&gt;0,EX79/$E76,"-")</f>
        <v>1.00929269014501</v>
      </c>
      <c r="EY82" s="264"/>
      <c r="EZ82" s="263" t="n">
        <f aca="false">IF($E76&gt;0,EZ79/$E76,"-")</f>
        <v>1.00929269014501</v>
      </c>
      <c r="FA82" s="263"/>
      <c r="FB82" s="263" t="n">
        <f aca="false">IF($E76&gt;0,FB79/$E76,"-")</f>
        <v>1.00929269014501</v>
      </c>
      <c r="FC82" s="263"/>
      <c r="FD82" s="263" t="n">
        <f aca="false">IF($E76&gt;0,FD79/$E76,"-")</f>
        <v>1.00929269014501</v>
      </c>
      <c r="FE82" s="263"/>
      <c r="FF82" s="263" t="n">
        <f aca="false">IF($E76&gt;0,FF79/$E76,"-")</f>
        <v>1.00929269014501</v>
      </c>
      <c r="FG82" s="263"/>
      <c r="FH82" s="263" t="n">
        <f aca="false">IF($E76&gt;0,FH79/$E76,"-")</f>
        <v>1.00929269014501</v>
      </c>
      <c r="FI82" s="263"/>
      <c r="FJ82" s="263" t="n">
        <f aca="false">IF($E76&gt;0,FJ79/$E76,"-")</f>
        <v>1.00929269014501</v>
      </c>
      <c r="FK82" s="263"/>
      <c r="FL82" s="263" t="n">
        <f aca="false">IF($E76&gt;0,FL79/$E76,"-")</f>
        <v>1.00929269014501</v>
      </c>
      <c r="FM82" s="263"/>
      <c r="FN82" s="263" t="n">
        <f aca="false">IF($E76&gt;0,FN79/$E76,"-")</f>
        <v>1.00929269014501</v>
      </c>
      <c r="FO82" s="263"/>
      <c r="FP82" s="263" t="n">
        <f aca="false">IF($E76&gt;0,FP79/$E76,"-")</f>
        <v>1.00929269014501</v>
      </c>
      <c r="FQ82" s="263"/>
      <c r="FR82" s="263" t="n">
        <f aca="false">IF($E76&gt;0,FR79/$E76,"-")</f>
        <v>1.00929269014501</v>
      </c>
      <c r="FS82" s="263"/>
      <c r="FT82" s="263" t="n">
        <f aca="false">IF($E76&gt;0,FT79/$E76,"-")</f>
        <v>1.00929269014501</v>
      </c>
      <c r="FU82" s="263"/>
      <c r="FV82" s="263" t="n">
        <f aca="false">IF($E76&gt;0,FV79/$E76,"-")</f>
        <v>1.00929269014501</v>
      </c>
      <c r="FW82" s="263"/>
      <c r="FX82" s="263" t="n">
        <f aca="false">IF($E76&gt;0,FX79/$E76,"-")</f>
        <v>1.00929269014501</v>
      </c>
      <c r="FY82" s="263"/>
      <c r="FZ82" s="263" t="n">
        <f aca="false">IF($E76&gt;0,FZ79/$E76,"-")</f>
        <v>1.00929269014501</v>
      </c>
      <c r="GA82" s="263"/>
      <c r="GB82" s="263" t="n">
        <f aca="false">IF($E76&gt;0,GB79/$E76,"-")</f>
        <v>1.00929269014501</v>
      </c>
      <c r="GC82" s="263"/>
      <c r="GD82" s="263" t="n">
        <f aca="false">IF($E76&gt;0,GD79/$E76,"-")</f>
        <v>1.00929269014501</v>
      </c>
      <c r="GE82" s="263"/>
      <c r="GF82" s="263" t="n">
        <f aca="false">IF($E76&gt;0,GF79/$E76,"-")</f>
        <v>1.00929269014501</v>
      </c>
      <c r="GG82" s="263"/>
      <c r="GH82" s="263" t="n">
        <f aca="false">IF($E76&gt;0,GH79/$E76,"-")</f>
        <v>1.00929269014501</v>
      </c>
      <c r="GI82" s="263"/>
      <c r="GJ82" s="263" t="n">
        <f aca="false">IF($E76&gt;0,GJ79/$E76,"-")</f>
        <v>1.00929269014501</v>
      </c>
      <c r="GK82" s="263"/>
      <c r="GL82" s="263" t="n">
        <f aca="false">IF($E76&gt;0,GL79/$E76,"-")</f>
        <v>1.00929269014501</v>
      </c>
      <c r="GM82" s="263"/>
      <c r="GN82" s="263" t="n">
        <f aca="false">IF($E76&gt;0,GN79/$E76,"-")</f>
        <v>1.00929269014501</v>
      </c>
      <c r="GO82" s="263"/>
      <c r="GP82" s="263" t="n">
        <f aca="false">IF($E76&gt;0,GP79/$E76,"-")</f>
        <v>1.00929269014501</v>
      </c>
      <c r="GQ82" s="263"/>
      <c r="GR82" s="263" t="n">
        <f aca="false">IF($E76&gt;0,GR79/$E76,"-")</f>
        <v>1.00929269014501</v>
      </c>
      <c r="GS82" s="263"/>
      <c r="GT82" s="263" t="n">
        <f aca="false">IF($E76&gt;0,GT79/$E76,"-")</f>
        <v>1.00929269014501</v>
      </c>
      <c r="GU82" s="263"/>
      <c r="GV82" s="263" t="n">
        <f aca="false">IF($E76&gt;0,GV79/$E76,"-")</f>
        <v>1.00929269014501</v>
      </c>
      <c r="GW82" s="263"/>
      <c r="GX82" s="263" t="n">
        <f aca="false">IF($E76&gt;0,GX79/$E76,"-")</f>
        <v>1.00929269014501</v>
      </c>
      <c r="GY82" s="263"/>
      <c r="GZ82" s="263" t="n">
        <f aca="false">IF($E76&gt;0,GZ79/$E76,"-")</f>
        <v>1.00929269014501</v>
      </c>
      <c r="HA82" s="263"/>
      <c r="HB82" s="263" t="n">
        <f aca="false">IF($E76&gt;0,HB79/$E76,"-")</f>
        <v>1.00929269014501</v>
      </c>
      <c r="HC82" s="263"/>
      <c r="HD82" s="263" t="n">
        <f aca="false">IF($E76&gt;0,HD79/$E76,"-")</f>
        <v>1.00929269014501</v>
      </c>
      <c r="HE82" s="263"/>
      <c r="HF82" s="263" t="n">
        <f aca="false">IF($E76&gt;0,HF79/$E76,"-")</f>
        <v>1.00929269014501</v>
      </c>
      <c r="HG82" s="263"/>
      <c r="HH82" s="263" t="n">
        <f aca="false">IF($E76&gt;0,HH79/$E76,"-")</f>
        <v>1.00929269014501</v>
      </c>
      <c r="HI82" s="263"/>
      <c r="HJ82" s="263" t="n">
        <f aca="false">IF($E76&gt;0,HJ79/$E76,"-")</f>
        <v>1.00929269014501</v>
      </c>
      <c r="HK82" s="263"/>
    </row>
    <row r="83" customFormat="false" ht="13.5" hidden="false" customHeight="true" outlineLevel="0" collapsed="false">
      <c r="A83" s="232"/>
      <c r="B83" s="233"/>
      <c r="C83" s="232"/>
      <c r="D83" s="234"/>
      <c r="E83" s="234"/>
      <c r="F83" s="235"/>
      <c r="G83" s="234"/>
      <c r="H83" s="234"/>
      <c r="I83" s="237"/>
      <c r="J83" s="238"/>
      <c r="K83" s="265" t="s">
        <v>166</v>
      </c>
      <c r="L83" s="266" t="n">
        <f aca="false">IF($E76&gt;0,L81/$E76,"-")</f>
        <v>0</v>
      </c>
      <c r="M83" s="266"/>
      <c r="N83" s="266" t="n">
        <f aca="false">IF($E76&gt;0,N81/$E76,"-")</f>
        <v>0</v>
      </c>
      <c r="O83" s="266"/>
      <c r="P83" s="266" t="n">
        <f aca="false">IF($E76&gt;0,P81/$E76,"-")</f>
        <v>0</v>
      </c>
      <c r="Q83" s="266"/>
      <c r="R83" s="266" t="n">
        <f aca="false">IF($E76&gt;0,R81/$E76,"-")</f>
        <v>0</v>
      </c>
      <c r="S83" s="266"/>
      <c r="T83" s="266" t="n">
        <f aca="false">IF($E76&gt;0,T81/$E76,"-")</f>
        <v>0</v>
      </c>
      <c r="U83" s="266"/>
      <c r="V83" s="266" t="n">
        <f aca="false">IF($E76&gt;0,V81/$E76,"-")</f>
        <v>0</v>
      </c>
      <c r="W83" s="266"/>
      <c r="X83" s="266" t="n">
        <f aca="false">IF($E76&gt;0,X81/$E76,"-")</f>
        <v>0</v>
      </c>
      <c r="Y83" s="266"/>
      <c r="Z83" s="266" t="n">
        <f aca="false">IF($E76&gt;0,Z81/$E76,"-")</f>
        <v>0</v>
      </c>
      <c r="AA83" s="266"/>
      <c r="AB83" s="266" t="n">
        <f aca="false">IF($E76&gt;0,AB81/$E76,"-")</f>
        <v>0</v>
      </c>
      <c r="AC83" s="266"/>
      <c r="AD83" s="266" t="n">
        <f aca="false">IF($E76&gt;0,AD81/$E76,"-")</f>
        <v>0</v>
      </c>
      <c r="AE83" s="266"/>
      <c r="AF83" s="266" t="n">
        <f aca="false">IF($E76&gt;0,AF81/$E76,"-")</f>
        <v>0</v>
      </c>
      <c r="AG83" s="266"/>
      <c r="AH83" s="266" t="n">
        <f aca="false">IF($E76&gt;0,AH81/$E76,"-")</f>
        <v>0</v>
      </c>
      <c r="AI83" s="266"/>
      <c r="AJ83" s="266" t="n">
        <f aca="false">IF($E76&gt;0,AJ81/$E76,"-")</f>
        <v>0</v>
      </c>
      <c r="AK83" s="266"/>
      <c r="AL83" s="266" t="n">
        <f aca="false">IF($E76&gt;0,AL81/$E76,"-")</f>
        <v>0</v>
      </c>
      <c r="AM83" s="266"/>
      <c r="AN83" s="266" t="n">
        <f aca="false">IF($E76&gt;0,AN81/$E76,"-")</f>
        <v>0</v>
      </c>
      <c r="AO83" s="266"/>
      <c r="AP83" s="266" t="n">
        <f aca="false">IF($E76&gt;0,AP81/$E76,"-")</f>
        <v>0</v>
      </c>
      <c r="AQ83" s="266"/>
      <c r="AR83" s="266" t="n">
        <f aca="false">IF($E76&gt;0,AR81/$E76,"-")</f>
        <v>0</v>
      </c>
      <c r="AS83" s="266"/>
      <c r="AT83" s="266" t="n">
        <f aca="false">IF($E76&gt;0,AT81/$E76,"-")</f>
        <v>0</v>
      </c>
      <c r="AU83" s="266"/>
      <c r="AV83" s="266" t="n">
        <f aca="false">IF($E76&gt;0,AV81/$E76,"-")</f>
        <v>0</v>
      </c>
      <c r="AW83" s="266"/>
      <c r="AX83" s="266" t="n">
        <f aca="false">IF($E76&gt;0,AX81/$E76,"-")</f>
        <v>0</v>
      </c>
      <c r="AY83" s="266"/>
      <c r="AZ83" s="266" t="n">
        <f aca="false">IF($E76&gt;0,AZ81/$E76,"-")</f>
        <v>0</v>
      </c>
      <c r="BA83" s="266"/>
      <c r="BB83" s="266" t="n">
        <f aca="false">IF($E76&gt;0,BB81/$E76,"-")</f>
        <v>0</v>
      </c>
      <c r="BC83" s="266"/>
      <c r="BD83" s="266" t="n">
        <f aca="false">IF($E76&gt;0,BD81/$E76,"-")</f>
        <v>0</v>
      </c>
      <c r="BE83" s="266"/>
      <c r="BF83" s="266" t="n">
        <f aca="false">IF($E76&gt;0,BF81/$E76,"-")</f>
        <v>0</v>
      </c>
      <c r="BG83" s="266"/>
      <c r="BH83" s="266" t="n">
        <f aca="false">IF($E76&gt;0,BH81/$E76,"-")</f>
        <v>0</v>
      </c>
      <c r="BI83" s="266"/>
      <c r="BJ83" s="266" t="n">
        <f aca="false">IF($E76&gt;0,BJ81/$E76,"-")</f>
        <v>0</v>
      </c>
      <c r="BK83" s="266"/>
      <c r="BL83" s="266" t="n">
        <f aca="false">IF($E76&gt;0,BL81/$E76,"-")</f>
        <v>0</v>
      </c>
      <c r="BM83" s="266"/>
      <c r="BN83" s="266" t="n">
        <f aca="false">IF($E76&gt;0,BN81/$E76,"-")</f>
        <v>0</v>
      </c>
      <c r="BO83" s="266"/>
      <c r="BP83" s="266" t="n">
        <f aca="false">IF($E76&gt;0,BP81/$E76,"-")</f>
        <v>0</v>
      </c>
      <c r="BQ83" s="266"/>
      <c r="BR83" s="300" t="n">
        <f aca="false">IF($E76&gt;0,BR81/$E76,"-")</f>
        <v>0</v>
      </c>
      <c r="BS83" s="300"/>
      <c r="BT83" s="300" t="n">
        <f aca="false">IF($E76&gt;0,BT81/$E76,"-")</f>
        <v>0</v>
      </c>
      <c r="BU83" s="300"/>
      <c r="BV83" s="300" t="n">
        <f aca="false">IF($E76&gt;0,BV81/$E76,"-")</f>
        <v>0</v>
      </c>
      <c r="BW83" s="300"/>
      <c r="BX83" s="300" t="n">
        <f aca="false">IF($E76&gt;0,BX81/$E76,"-")</f>
        <v>0</v>
      </c>
      <c r="BY83" s="300"/>
      <c r="BZ83" s="300" t="n">
        <f aca="false">IF($E76&gt;0,BZ81/$E76,"-")</f>
        <v>0</v>
      </c>
      <c r="CA83" s="300"/>
      <c r="CB83" s="300" t="n">
        <f aca="false">IF($E76&gt;0,CB81/$E76,"-")</f>
        <v>0</v>
      </c>
      <c r="CC83" s="300"/>
      <c r="CD83" s="300" t="n">
        <f aca="false">IF($E76&gt;0,CD81/$E76,"-")</f>
        <v>0</v>
      </c>
      <c r="CE83" s="300"/>
      <c r="CF83" s="300" t="n">
        <f aca="false">IF($E76&gt;0,CF81/$E76,"-")</f>
        <v>0</v>
      </c>
      <c r="CG83" s="300"/>
      <c r="CH83" s="300" t="n">
        <f aca="false">IF($E76&gt;0,CH81/$E76,"-")</f>
        <v>0</v>
      </c>
      <c r="CI83" s="300"/>
      <c r="CJ83" s="300" t="n">
        <f aca="false">IF($E76&gt;0,CJ81/$E76,"-")</f>
        <v>0</v>
      </c>
      <c r="CK83" s="300"/>
      <c r="CL83" s="300" t="n">
        <f aca="false">IF($E76&gt;0,CL81/$E76,"-")</f>
        <v>0</v>
      </c>
      <c r="CM83" s="300"/>
      <c r="CN83" s="300" t="n">
        <f aca="false">IF($E76&gt;0,CN81/$E76,"-")</f>
        <v>0</v>
      </c>
      <c r="CO83" s="300"/>
      <c r="CP83" s="300" t="n">
        <f aca="false">IF($E76&gt;0,CP81/$E76,"-")</f>
        <v>0</v>
      </c>
      <c r="CQ83" s="300"/>
      <c r="CR83" s="300" t="n">
        <f aca="false">IF($E76&gt;0,CR81/$E76,"-")</f>
        <v>0</v>
      </c>
      <c r="CS83" s="300"/>
      <c r="CT83" s="300" t="n">
        <f aca="false">IF($E76&gt;0,CT81/$E76,"-")</f>
        <v>0</v>
      </c>
      <c r="CU83" s="300"/>
      <c r="CV83" s="300" t="n">
        <f aca="false">IF($E76&gt;0,CV81/$E76,"-")</f>
        <v>0</v>
      </c>
      <c r="CW83" s="300"/>
      <c r="CX83" s="300" t="n">
        <f aca="false">IF($E76&gt;0,CX81/$E76,"-")</f>
        <v>0</v>
      </c>
      <c r="CY83" s="300"/>
      <c r="CZ83" s="300" t="n">
        <f aca="false">IF($E76&gt;0,CZ81/$E76,"-")</f>
        <v>0</v>
      </c>
      <c r="DA83" s="300"/>
      <c r="DB83" s="300" t="n">
        <f aca="false">IF($E76&gt;0,DB81/$E76,"-")</f>
        <v>0</v>
      </c>
      <c r="DC83" s="300"/>
      <c r="DD83" s="300" t="n">
        <f aca="false">IF($E76&gt;0,DD81/$E76,"-")</f>
        <v>0</v>
      </c>
      <c r="DE83" s="300"/>
      <c r="DF83" s="300" t="n">
        <f aca="false">IF($E76&gt;0,DF81/$E76,"-")</f>
        <v>0</v>
      </c>
      <c r="DG83" s="300"/>
      <c r="DH83" s="300" t="n">
        <f aca="false">IF($E76&gt;0,DH81/$E76,"-")</f>
        <v>0</v>
      </c>
      <c r="DI83" s="300"/>
      <c r="DJ83" s="301" t="n">
        <f aca="false">IF($E76&gt;0,DJ81/$E76,"-")</f>
        <v>0</v>
      </c>
      <c r="DK83" s="301"/>
      <c r="DL83" s="300" t="n">
        <f aca="false">IF($E76&gt;0,DL81/$E76,"-")</f>
        <v>0</v>
      </c>
      <c r="DM83" s="300"/>
      <c r="DN83" s="300" t="n">
        <f aca="false">IF($E76&gt;0,DN81/$E76,"-")</f>
        <v>0</v>
      </c>
      <c r="DO83" s="300"/>
      <c r="DP83" s="300" t="n">
        <f aca="false">IF($E76&gt;0,DP81/$E76,"-")</f>
        <v>0</v>
      </c>
      <c r="DQ83" s="300"/>
      <c r="DR83" s="300" t="n">
        <f aca="false">IF($E76&gt;0,DR81/$E76,"-")</f>
        <v>0</v>
      </c>
      <c r="DS83" s="300"/>
      <c r="DT83" s="300" t="n">
        <f aca="false">IF($E76&gt;0,DT81/$E76,"-")</f>
        <v>0</v>
      </c>
      <c r="DU83" s="300"/>
      <c r="DV83" s="300" t="n">
        <f aca="false">IF($E76&gt;0,DV81/$E76,"-")</f>
        <v>0</v>
      </c>
      <c r="DW83" s="300"/>
      <c r="DX83" s="300" t="n">
        <f aca="false">IF($E76&gt;0,DX81/$E76,"-")</f>
        <v>0</v>
      </c>
      <c r="DY83" s="300"/>
      <c r="DZ83" s="300" t="n">
        <f aca="false">IF($E76&gt;0,DZ81/$E76,"-")</f>
        <v>0</v>
      </c>
      <c r="EA83" s="300"/>
      <c r="EB83" s="300" t="n">
        <f aca="false">IF($E76&gt;0,EB81/$E76,"-")</f>
        <v>0</v>
      </c>
      <c r="EC83" s="300"/>
      <c r="ED83" s="300" t="n">
        <f aca="false">IF($E76&gt;0,ED81/$E76,"-")</f>
        <v>0</v>
      </c>
      <c r="EE83" s="300"/>
      <c r="EF83" s="300" t="n">
        <f aca="false">IF($E76&gt;0,EF81/$E76,"-")</f>
        <v>0</v>
      </c>
      <c r="EG83" s="300"/>
      <c r="EH83" s="300" t="n">
        <f aca="false">IF($E76&gt;0,EH81/$E76,"-")</f>
        <v>0</v>
      </c>
      <c r="EI83" s="300"/>
      <c r="EJ83" s="300" t="n">
        <f aca="false">IF($E76&gt;0,EJ81/$E76,"-")</f>
        <v>0</v>
      </c>
      <c r="EK83" s="300"/>
      <c r="EL83" s="300" t="n">
        <f aca="false">IF($E76&gt;0,EL81/$E76,"-")</f>
        <v>0</v>
      </c>
      <c r="EM83" s="300"/>
      <c r="EN83" s="300" t="n">
        <f aca="false">IF($E76&gt;0,EN81/$E76,"-")</f>
        <v>0</v>
      </c>
      <c r="EO83" s="300"/>
      <c r="EP83" s="300" t="n">
        <f aca="false">IF($E76&gt;0,EP81/$E76,"-")</f>
        <v>0</v>
      </c>
      <c r="EQ83" s="300"/>
      <c r="ER83" s="300" t="n">
        <f aca="false">IF($E76&gt;0,ER81/$E76,"-")</f>
        <v>0</v>
      </c>
      <c r="ES83" s="300"/>
      <c r="ET83" s="300" t="n">
        <f aca="false">IF($E76&gt;0,ET81/$E76,"-")</f>
        <v>0</v>
      </c>
      <c r="EU83" s="300"/>
      <c r="EV83" s="300" t="n">
        <f aca="false">IF($E76&gt;0,EV81/$E76,"-")</f>
        <v>0</v>
      </c>
      <c r="EW83" s="300"/>
      <c r="EX83" s="302" t="n">
        <f aca="false">IF($E76&gt;0,EX81/$E76,"-")</f>
        <v>0</v>
      </c>
      <c r="EY83" s="302"/>
      <c r="EZ83" s="300" t="n">
        <f aca="false">IF($E76&gt;0,EZ81/$E76,"-")</f>
        <v>0</v>
      </c>
      <c r="FA83" s="300"/>
      <c r="FB83" s="300" t="n">
        <f aca="false">IF($E76&gt;0,FB81/$E76,"-")</f>
        <v>0</v>
      </c>
      <c r="FC83" s="300"/>
      <c r="FD83" s="300" t="n">
        <f aca="false">IF($E76&gt;0,FD81/$E76,"-")</f>
        <v>0</v>
      </c>
      <c r="FE83" s="300"/>
      <c r="FF83" s="300" t="n">
        <f aca="false">IF($E76&gt;0,FF81/$E76,"-")</f>
        <v>0</v>
      </c>
      <c r="FG83" s="300"/>
      <c r="FH83" s="300" t="n">
        <f aca="false">IF($E76&gt;0,FH81/$E76,"-")</f>
        <v>0</v>
      </c>
      <c r="FI83" s="300"/>
      <c r="FJ83" s="300" t="n">
        <f aca="false">IF($E76&gt;0,FJ81/$E76,"-")</f>
        <v>0</v>
      </c>
      <c r="FK83" s="300"/>
      <c r="FL83" s="300" t="n">
        <f aca="false">IF($E76&gt;0,FL81/$E76,"-")</f>
        <v>0</v>
      </c>
      <c r="FM83" s="300"/>
      <c r="FN83" s="300" t="n">
        <f aca="false">IF($E76&gt;0,FN81/$E76,"-")</f>
        <v>0</v>
      </c>
      <c r="FO83" s="300"/>
      <c r="FP83" s="300" t="n">
        <f aca="false">IF($E76&gt;0,FP81/$E76,"-")</f>
        <v>0</v>
      </c>
      <c r="FQ83" s="300"/>
      <c r="FR83" s="300" t="n">
        <f aca="false">IF($E76&gt;0,FR81/$E76,"-")</f>
        <v>0</v>
      </c>
      <c r="FS83" s="300"/>
      <c r="FT83" s="300" t="n">
        <f aca="false">IF($E76&gt;0,FT81/$E76,"-")</f>
        <v>0</v>
      </c>
      <c r="FU83" s="300"/>
      <c r="FV83" s="300" t="n">
        <f aca="false">IF($E76&gt;0,FV81/$E76,"-")</f>
        <v>0</v>
      </c>
      <c r="FW83" s="300"/>
      <c r="FX83" s="300" t="n">
        <f aca="false">IF($E76&gt;0,FX81/$E76,"-")</f>
        <v>0</v>
      </c>
      <c r="FY83" s="300"/>
      <c r="FZ83" s="300" t="n">
        <f aca="false">IF($E76&gt;0,FZ81/$E76,"-")</f>
        <v>0</v>
      </c>
      <c r="GA83" s="300"/>
      <c r="GB83" s="300" t="n">
        <f aca="false">IF($E76&gt;0,GB81/$E76,"-")</f>
        <v>0</v>
      </c>
      <c r="GC83" s="300"/>
      <c r="GD83" s="300" t="n">
        <f aca="false">IF($E76&gt;0,GD81/$E76,"-")</f>
        <v>0</v>
      </c>
      <c r="GE83" s="300"/>
      <c r="GF83" s="300" t="n">
        <f aca="false">IF($E76&gt;0,GF81/$E76,"-")</f>
        <v>0</v>
      </c>
      <c r="GG83" s="300"/>
      <c r="GH83" s="300" t="n">
        <f aca="false">IF($E76&gt;0,GH81/$E76,"-")</f>
        <v>0</v>
      </c>
      <c r="GI83" s="300"/>
      <c r="GJ83" s="300" t="n">
        <f aca="false">IF($E76&gt;0,GJ81/$E76,"-")</f>
        <v>0</v>
      </c>
      <c r="GK83" s="300"/>
      <c r="GL83" s="300" t="n">
        <f aca="false">IF($E76&gt;0,GL81/$E76,"-")</f>
        <v>0</v>
      </c>
      <c r="GM83" s="300"/>
      <c r="GN83" s="300" t="n">
        <f aca="false">IF($E76&gt;0,GN81/$E76,"-")</f>
        <v>0</v>
      </c>
      <c r="GO83" s="300"/>
      <c r="GP83" s="300" t="n">
        <f aca="false">IF($E76&gt;0,GP81/$E76,"-")</f>
        <v>0</v>
      </c>
      <c r="GQ83" s="300"/>
      <c r="GR83" s="300" t="n">
        <f aca="false">IF($E76&gt;0,GR81/$E76,"-")</f>
        <v>0</v>
      </c>
      <c r="GS83" s="300"/>
      <c r="GT83" s="300" t="n">
        <f aca="false">IF($E76&gt;0,GT81/$E76,"-")</f>
        <v>0</v>
      </c>
      <c r="GU83" s="300"/>
      <c r="GV83" s="300" t="n">
        <f aca="false">IF($E76&gt;0,GV81/$E76,"-")</f>
        <v>0</v>
      </c>
      <c r="GW83" s="300"/>
      <c r="GX83" s="300" t="n">
        <f aca="false">IF($E76&gt;0,GX81/$E76,"-")</f>
        <v>0</v>
      </c>
      <c r="GY83" s="300"/>
      <c r="GZ83" s="300" t="n">
        <f aca="false">IF($E76&gt;0,GZ81/$E76,"-")</f>
        <v>0</v>
      </c>
      <c r="HA83" s="300"/>
      <c r="HB83" s="300" t="n">
        <f aca="false">IF($E76&gt;0,HB81/$E76,"-")</f>
        <v>0</v>
      </c>
      <c r="HC83" s="300"/>
      <c r="HD83" s="300" t="n">
        <f aca="false">IF($E76&gt;0,HD81/$E76,"-")</f>
        <v>0</v>
      </c>
      <c r="HE83" s="300"/>
      <c r="HF83" s="300" t="n">
        <f aca="false">IF($E76&gt;0,HF81/$E76,"-")</f>
        <v>0</v>
      </c>
      <c r="HG83" s="300"/>
      <c r="HH83" s="300" t="n">
        <f aca="false">IF($E76&gt;0,HH81/$E76,"-")</f>
        <v>0</v>
      </c>
      <c r="HI83" s="300"/>
      <c r="HJ83" s="300" t="n">
        <f aca="false">IF($E76&gt;0,HJ81/$E76,"-")</f>
        <v>0</v>
      </c>
      <c r="HK83" s="300"/>
    </row>
    <row r="84" s="243" customFormat="true" ht="13.8" hidden="false" customHeight="false" outlineLevel="0" collapsed="false">
      <c r="A84" s="268"/>
      <c r="B84" s="269"/>
      <c r="C84" s="273"/>
      <c r="D84" s="271"/>
      <c r="E84" s="271"/>
      <c r="F84" s="269"/>
      <c r="G84" s="273"/>
      <c r="H84" s="269"/>
      <c r="I84" s="269"/>
      <c r="J84" s="269"/>
      <c r="K84" s="269"/>
      <c r="L84" s="274"/>
      <c r="M84" s="274"/>
      <c r="N84" s="274"/>
      <c r="O84" s="274"/>
      <c r="P84" s="274"/>
      <c r="Q84" s="274"/>
      <c r="R84" s="275"/>
      <c r="S84" s="275"/>
      <c r="T84" s="276"/>
      <c r="U84" s="276"/>
      <c r="V84" s="274"/>
      <c r="W84" s="274"/>
      <c r="X84" s="274"/>
      <c r="Y84" s="274"/>
      <c r="Z84" s="275"/>
      <c r="AA84" s="275"/>
      <c r="AB84" s="276"/>
      <c r="AC84" s="276"/>
      <c r="AD84" s="274"/>
      <c r="AE84" s="274"/>
      <c r="AF84" s="274"/>
      <c r="AG84" s="274"/>
      <c r="AH84" s="275"/>
      <c r="AI84" s="275"/>
      <c r="AJ84" s="276"/>
      <c r="AK84" s="276"/>
      <c r="AL84" s="274"/>
      <c r="AM84" s="274"/>
      <c r="AN84" s="274"/>
      <c r="AO84" s="274"/>
      <c r="AP84" s="275"/>
      <c r="AQ84" s="275"/>
      <c r="AR84" s="276"/>
      <c r="AS84" s="276"/>
      <c r="AT84" s="277"/>
      <c r="AU84" s="277"/>
      <c r="AV84" s="277"/>
      <c r="AW84" s="277"/>
      <c r="AX84" s="277"/>
      <c r="AY84" s="278"/>
      <c r="AZ84" s="279"/>
      <c r="BA84" s="277"/>
      <c r="BB84" s="277"/>
      <c r="BC84" s="277"/>
      <c r="BD84" s="277"/>
      <c r="BE84" s="277"/>
      <c r="BF84" s="277"/>
      <c r="BG84" s="278"/>
      <c r="BH84" s="279"/>
      <c r="BI84" s="277"/>
      <c r="BJ84" s="277"/>
      <c r="BK84" s="277"/>
      <c r="BL84" s="277"/>
      <c r="BM84" s="277"/>
      <c r="BN84" s="277"/>
      <c r="BO84" s="278"/>
      <c r="BP84" s="279"/>
      <c r="BQ84" s="277"/>
      <c r="BR84" s="277"/>
      <c r="BS84" s="277"/>
      <c r="BT84" s="277"/>
      <c r="BU84" s="277"/>
      <c r="BV84" s="277"/>
      <c r="BW84" s="278"/>
      <c r="BX84" s="279"/>
      <c r="BY84" s="277"/>
      <c r="BZ84" s="277"/>
      <c r="CA84" s="277"/>
      <c r="CB84" s="277"/>
      <c r="CC84" s="277"/>
      <c r="CD84" s="275"/>
      <c r="CE84" s="275"/>
      <c r="CF84" s="276"/>
      <c r="CG84" s="276"/>
      <c r="CH84" s="274"/>
      <c r="CI84" s="274"/>
      <c r="CJ84" s="274"/>
      <c r="CK84" s="274"/>
      <c r="CL84" s="275"/>
      <c r="CM84" s="275"/>
      <c r="CN84" s="276"/>
      <c r="CO84" s="276"/>
      <c r="CP84" s="280"/>
      <c r="CQ84" s="280"/>
      <c r="CR84" s="280"/>
      <c r="CS84" s="280"/>
      <c r="CT84" s="281"/>
      <c r="CU84" s="282"/>
      <c r="CV84" s="283"/>
      <c r="CW84" s="281"/>
      <c r="CX84" s="281"/>
      <c r="CY84" s="281"/>
      <c r="CZ84" s="281"/>
      <c r="DA84" s="281"/>
      <c r="DB84" s="281"/>
      <c r="DC84" s="282"/>
      <c r="DD84" s="283"/>
      <c r="DE84" s="281"/>
      <c r="DF84" s="281"/>
      <c r="DG84" s="281"/>
      <c r="DH84" s="281"/>
      <c r="DI84" s="281"/>
      <c r="DJ84" s="284"/>
      <c r="DK84" s="285"/>
      <c r="DL84" s="283"/>
      <c r="DM84" s="281"/>
      <c r="DN84" s="281"/>
      <c r="DO84" s="281"/>
      <c r="DP84" s="281"/>
      <c r="DQ84" s="281"/>
      <c r="DR84" s="281"/>
      <c r="DS84" s="282"/>
      <c r="DT84" s="283"/>
      <c r="DU84" s="281"/>
      <c r="DV84" s="281"/>
      <c r="DW84" s="281"/>
      <c r="DX84" s="281"/>
      <c r="DY84" s="281"/>
      <c r="DZ84" s="281"/>
      <c r="EA84" s="282"/>
      <c r="EB84" s="283"/>
      <c r="EC84" s="281"/>
      <c r="ED84" s="281"/>
      <c r="EE84" s="281"/>
      <c r="EF84" s="281"/>
      <c r="EG84" s="281"/>
      <c r="EH84" s="281"/>
      <c r="EI84" s="282"/>
      <c r="EJ84" s="283"/>
      <c r="EK84" s="281"/>
      <c r="EL84" s="281"/>
      <c r="EM84" s="281"/>
      <c r="EN84" s="281"/>
      <c r="EO84" s="281"/>
      <c r="EP84" s="281"/>
      <c r="EQ84" s="282"/>
      <c r="ER84" s="283"/>
      <c r="ES84" s="281"/>
      <c r="ET84" s="281"/>
      <c r="EU84" s="281"/>
      <c r="EV84" s="281"/>
      <c r="EW84" s="281"/>
      <c r="EX84" s="286"/>
      <c r="EY84" s="287"/>
      <c r="EZ84" s="283"/>
      <c r="FA84" s="281"/>
      <c r="FB84" s="281"/>
      <c r="FC84" s="281"/>
      <c r="FD84" s="281"/>
      <c r="FE84" s="281"/>
      <c r="FF84" s="281"/>
      <c r="FG84" s="282"/>
      <c r="FH84" s="283"/>
      <c r="FI84" s="281"/>
      <c r="FJ84" s="281"/>
      <c r="FK84" s="281"/>
      <c r="FL84" s="281"/>
      <c r="FM84" s="281"/>
      <c r="FN84" s="281"/>
      <c r="FO84" s="282"/>
      <c r="FP84" s="283"/>
      <c r="FQ84" s="281"/>
      <c r="FR84" s="281"/>
      <c r="FS84" s="281"/>
      <c r="FT84" s="281"/>
      <c r="FU84" s="281"/>
      <c r="FV84" s="281"/>
      <c r="FW84" s="282"/>
      <c r="FX84" s="283"/>
      <c r="FY84" s="281"/>
      <c r="FZ84" s="281"/>
      <c r="GA84" s="281"/>
      <c r="GB84" s="281"/>
      <c r="GC84" s="281"/>
      <c r="GD84" s="281"/>
      <c r="GE84" s="282"/>
      <c r="GF84" s="283"/>
      <c r="GG84" s="281"/>
      <c r="GH84" s="281"/>
      <c r="GI84" s="281"/>
      <c r="GJ84" s="281"/>
      <c r="GK84" s="281"/>
      <c r="GL84" s="281"/>
      <c r="GM84" s="282"/>
      <c r="GN84" s="283"/>
      <c r="GO84" s="281"/>
      <c r="GP84" s="281"/>
      <c r="GQ84" s="281"/>
      <c r="GR84" s="281"/>
      <c r="GS84" s="281"/>
      <c r="GT84" s="281"/>
      <c r="GU84" s="282"/>
      <c r="GV84" s="281"/>
      <c r="GW84" s="282"/>
      <c r="GX84" s="281"/>
      <c r="GY84" s="282"/>
      <c r="GZ84" s="281"/>
      <c r="HA84" s="282"/>
      <c r="HB84" s="281"/>
      <c r="HC84" s="282"/>
      <c r="HD84" s="281"/>
      <c r="HE84" s="282"/>
      <c r="HF84" s="281"/>
      <c r="HG84" s="282"/>
      <c r="HH84" s="281"/>
      <c r="HI84" s="282"/>
      <c r="HJ84" s="281"/>
      <c r="HK84" s="282"/>
    </row>
    <row r="85" customFormat="false" ht="12.75" hidden="false" customHeight="true" outlineLevel="0" collapsed="false">
      <c r="A85" s="232"/>
      <c r="B85" s="233" t="s">
        <v>171</v>
      </c>
      <c r="C85" s="232" t="s">
        <v>170</v>
      </c>
      <c r="D85" s="234" t="n">
        <f aca="false">'[31]Geral - Bueiros Tub'!$F$9+'[31]Geral - Bueiros Tub'!$F$14</f>
        <v>62.13</v>
      </c>
      <c r="E85" s="234" t="n">
        <f aca="false">D85</f>
        <v>62.13</v>
      </c>
      <c r="F85" s="235" t="n">
        <f aca="false">PRODUÇÕES!D34</f>
        <v>0.375</v>
      </c>
      <c r="G85" s="234" t="n">
        <f aca="false">F85*8</f>
        <v>3</v>
      </c>
      <c r="H85" s="234"/>
      <c r="I85" s="237"/>
      <c r="J85" s="238"/>
      <c r="K85" s="305" t="s">
        <v>159</v>
      </c>
      <c r="L85" s="240"/>
      <c r="M85" s="240"/>
      <c r="N85" s="240"/>
      <c r="O85" s="240"/>
      <c r="P85" s="240"/>
      <c r="Q85" s="240"/>
      <c r="R85" s="240"/>
      <c r="S85" s="240"/>
      <c r="T85" s="240"/>
      <c r="U85" s="240"/>
      <c r="V85" s="240"/>
      <c r="W85" s="240"/>
      <c r="X85" s="240"/>
      <c r="Y85" s="240"/>
      <c r="Z85" s="240"/>
      <c r="AA85" s="240"/>
      <c r="AB85" s="240"/>
      <c r="AC85" s="240"/>
      <c r="AD85" s="240"/>
      <c r="AE85" s="240"/>
      <c r="AF85" s="240"/>
      <c r="AG85" s="240"/>
      <c r="AH85" s="240"/>
      <c r="AI85" s="240"/>
      <c r="AJ85" s="240"/>
      <c r="AK85" s="240"/>
      <c r="AL85" s="240"/>
      <c r="AM85" s="240"/>
      <c r="AN85" s="240"/>
      <c r="AO85" s="240"/>
      <c r="AP85" s="240"/>
      <c r="AQ85" s="240"/>
      <c r="AR85" s="240"/>
      <c r="AS85" s="240"/>
      <c r="AT85" s="240"/>
      <c r="AU85" s="240"/>
      <c r="AV85" s="240"/>
      <c r="AW85" s="240"/>
      <c r="AX85" s="240"/>
      <c r="AY85" s="240"/>
      <c r="AZ85" s="240"/>
      <c r="BA85" s="240"/>
      <c r="BB85" s="240"/>
      <c r="BC85" s="240"/>
      <c r="BD85" s="240"/>
      <c r="BE85" s="240"/>
      <c r="BF85" s="240"/>
      <c r="BG85" s="240"/>
      <c r="BH85" s="334" t="n">
        <f aca="false">6-BH76</f>
        <v>1</v>
      </c>
      <c r="BI85" s="334"/>
      <c r="BJ85" s="334" t="n">
        <v>6</v>
      </c>
      <c r="BK85" s="334"/>
      <c r="BL85" s="334" t="n">
        <v>6</v>
      </c>
      <c r="BM85" s="334"/>
      <c r="BN85" s="334" t="n">
        <v>6</v>
      </c>
      <c r="BO85" s="334"/>
      <c r="BP85" s="334" t="n">
        <v>2</v>
      </c>
      <c r="BQ85" s="334"/>
      <c r="BR85" s="240"/>
      <c r="BS85" s="240"/>
      <c r="BT85" s="240"/>
      <c r="BU85" s="240"/>
      <c r="BV85" s="240"/>
      <c r="BW85" s="240"/>
      <c r="BX85" s="240"/>
      <c r="BY85" s="240"/>
      <c r="BZ85" s="240"/>
      <c r="CA85" s="240"/>
      <c r="CB85" s="240"/>
      <c r="CC85" s="240"/>
      <c r="CD85" s="240"/>
      <c r="CE85" s="240"/>
      <c r="CF85" s="240"/>
      <c r="CG85" s="240"/>
      <c r="CH85" s="240"/>
      <c r="CI85" s="240"/>
      <c r="CJ85" s="308"/>
      <c r="CK85" s="308"/>
      <c r="CL85" s="308"/>
      <c r="CM85" s="308"/>
      <c r="CN85" s="336"/>
      <c r="CO85" s="336"/>
      <c r="CP85" s="308"/>
      <c r="CQ85" s="308"/>
      <c r="CR85" s="308"/>
      <c r="CS85" s="308"/>
      <c r="CT85" s="308"/>
      <c r="CU85" s="308"/>
      <c r="CV85" s="308"/>
      <c r="CW85" s="308"/>
      <c r="CX85" s="336"/>
      <c r="CY85" s="336"/>
      <c r="CZ85" s="308"/>
      <c r="DA85" s="308"/>
      <c r="DB85" s="308"/>
      <c r="DC85" s="308"/>
      <c r="DD85" s="308"/>
      <c r="DE85" s="308"/>
      <c r="DF85" s="308"/>
      <c r="DG85" s="308"/>
      <c r="DH85" s="336"/>
      <c r="DI85" s="336"/>
      <c r="DJ85" s="315"/>
      <c r="DK85" s="315"/>
      <c r="DL85" s="308"/>
      <c r="DM85" s="308"/>
      <c r="DN85" s="308"/>
      <c r="DO85" s="308"/>
      <c r="DP85" s="308"/>
      <c r="DQ85" s="308"/>
      <c r="DR85" s="308"/>
      <c r="DS85" s="308"/>
      <c r="DT85" s="308"/>
      <c r="DU85" s="308"/>
      <c r="DV85" s="308"/>
      <c r="DW85" s="308"/>
      <c r="DX85" s="308"/>
      <c r="DY85" s="308"/>
      <c r="DZ85" s="308"/>
      <c r="EA85" s="308"/>
      <c r="EB85" s="308"/>
      <c r="EC85" s="308"/>
      <c r="ED85" s="308"/>
      <c r="EE85" s="308"/>
      <c r="EF85" s="308"/>
      <c r="EG85" s="308"/>
      <c r="EH85" s="308"/>
      <c r="EI85" s="308"/>
      <c r="EJ85" s="308"/>
      <c r="EK85" s="308"/>
      <c r="EL85" s="308"/>
      <c r="EM85" s="308"/>
      <c r="EN85" s="308"/>
      <c r="EO85" s="308"/>
      <c r="EP85" s="308"/>
      <c r="EQ85" s="308"/>
      <c r="ER85" s="308"/>
      <c r="ES85" s="308"/>
      <c r="ET85" s="308"/>
      <c r="EU85" s="308"/>
      <c r="EV85" s="308"/>
      <c r="EW85" s="308"/>
      <c r="EX85" s="309"/>
      <c r="EY85" s="309"/>
      <c r="EZ85" s="308"/>
      <c r="FA85" s="308"/>
      <c r="FB85" s="308"/>
      <c r="FC85" s="308"/>
      <c r="FD85" s="308"/>
      <c r="FE85" s="308"/>
      <c r="FF85" s="308"/>
      <c r="FG85" s="308"/>
      <c r="FH85" s="308"/>
      <c r="FI85" s="308"/>
      <c r="FJ85" s="308"/>
      <c r="FK85" s="308"/>
      <c r="FL85" s="308"/>
      <c r="FM85" s="308"/>
      <c r="FN85" s="308"/>
      <c r="FO85" s="308"/>
      <c r="FP85" s="308"/>
      <c r="FQ85" s="308"/>
      <c r="FR85" s="308"/>
      <c r="FS85" s="308"/>
      <c r="FT85" s="308"/>
      <c r="FU85" s="308"/>
      <c r="FV85" s="308"/>
      <c r="FW85" s="308"/>
      <c r="FX85" s="308"/>
      <c r="FY85" s="308"/>
      <c r="FZ85" s="308"/>
      <c r="GA85" s="308"/>
      <c r="GB85" s="308"/>
      <c r="GC85" s="308"/>
      <c r="GD85" s="308"/>
      <c r="GE85" s="308"/>
      <c r="GF85" s="308"/>
      <c r="GG85" s="308"/>
      <c r="GH85" s="308"/>
      <c r="GI85" s="308"/>
      <c r="GJ85" s="308"/>
      <c r="GK85" s="308"/>
      <c r="GL85" s="308"/>
      <c r="GM85" s="308"/>
      <c r="GN85" s="308"/>
      <c r="GO85" s="308"/>
      <c r="GP85" s="308"/>
      <c r="GQ85" s="308"/>
      <c r="GR85" s="308"/>
      <c r="GS85" s="308"/>
      <c r="GT85" s="308"/>
      <c r="GU85" s="308"/>
      <c r="GV85" s="308"/>
      <c r="GW85" s="308"/>
      <c r="GX85" s="308"/>
      <c r="GY85" s="308"/>
      <c r="GZ85" s="308"/>
      <c r="HA85" s="308"/>
      <c r="HB85" s="308"/>
      <c r="HC85" s="308"/>
      <c r="HD85" s="308"/>
      <c r="HE85" s="308"/>
      <c r="HF85" s="308"/>
      <c r="HG85" s="308"/>
      <c r="HH85" s="308"/>
      <c r="HI85" s="308"/>
      <c r="HJ85" s="308"/>
      <c r="HK85" s="308"/>
    </row>
    <row r="86" customFormat="false" ht="12.75" hidden="false" customHeight="false" outlineLevel="0" collapsed="false">
      <c r="A86" s="232"/>
      <c r="B86" s="233"/>
      <c r="C86" s="232"/>
      <c r="D86" s="234"/>
      <c r="E86" s="234"/>
      <c r="F86" s="235"/>
      <c r="G86" s="234"/>
      <c r="H86" s="234"/>
      <c r="I86" s="237"/>
      <c r="J86" s="238"/>
      <c r="K86" s="244" t="s">
        <v>160</v>
      </c>
      <c r="L86" s="245"/>
      <c r="M86" s="245"/>
      <c r="N86" s="245"/>
      <c r="O86" s="245"/>
      <c r="P86" s="245"/>
      <c r="Q86" s="245"/>
      <c r="R86" s="245"/>
      <c r="S86" s="245"/>
      <c r="T86" s="245"/>
      <c r="U86" s="245"/>
      <c r="V86" s="245"/>
      <c r="W86" s="245"/>
      <c r="X86" s="245"/>
      <c r="Y86" s="245"/>
      <c r="Z86" s="245"/>
      <c r="AA86" s="245"/>
      <c r="AB86" s="245"/>
      <c r="AC86" s="245"/>
      <c r="AD86" s="245"/>
      <c r="AE86" s="245"/>
      <c r="AF86" s="245"/>
      <c r="AG86" s="245"/>
      <c r="AH86" s="245"/>
      <c r="AI86" s="245"/>
      <c r="AJ86" s="245"/>
      <c r="AK86" s="245"/>
      <c r="AL86" s="245"/>
      <c r="AM86" s="245"/>
      <c r="AN86" s="245"/>
      <c r="AO86" s="245"/>
      <c r="AP86" s="245"/>
      <c r="AQ86" s="245"/>
      <c r="AR86" s="245"/>
      <c r="AS86" s="245"/>
      <c r="AT86" s="245"/>
      <c r="AU86" s="245"/>
      <c r="AV86" s="245"/>
      <c r="AW86" s="245"/>
      <c r="AX86" s="245"/>
      <c r="AY86" s="245"/>
      <c r="AZ86" s="245"/>
      <c r="BA86" s="245"/>
      <c r="BB86" s="245"/>
      <c r="BC86" s="245"/>
      <c r="BD86" s="245"/>
      <c r="BE86" s="245"/>
      <c r="BF86" s="245"/>
      <c r="BG86" s="245"/>
      <c r="BH86" s="245" t="n">
        <v>1</v>
      </c>
      <c r="BI86" s="245"/>
      <c r="BJ86" s="245" t="n">
        <v>1</v>
      </c>
      <c r="BK86" s="245"/>
      <c r="BL86" s="245" t="n">
        <v>1</v>
      </c>
      <c r="BM86" s="245"/>
      <c r="BN86" s="245" t="n">
        <v>1</v>
      </c>
      <c r="BO86" s="245"/>
      <c r="BP86" s="245" t="n">
        <v>1</v>
      </c>
      <c r="BQ86" s="245"/>
      <c r="BR86" s="245"/>
      <c r="BS86" s="245"/>
      <c r="BT86" s="245"/>
      <c r="BU86" s="245"/>
      <c r="BV86" s="245"/>
      <c r="BW86" s="245"/>
      <c r="BX86" s="245"/>
      <c r="BY86" s="245"/>
      <c r="BZ86" s="245"/>
      <c r="CA86" s="245"/>
      <c r="CB86" s="245"/>
      <c r="CC86" s="245"/>
      <c r="CD86" s="245"/>
      <c r="CE86" s="245"/>
      <c r="CF86" s="245"/>
      <c r="CG86" s="245"/>
      <c r="CH86" s="245"/>
      <c r="CI86" s="245"/>
      <c r="CJ86" s="245"/>
      <c r="CK86" s="245"/>
      <c r="CL86" s="245"/>
      <c r="CM86" s="245"/>
      <c r="CN86" s="245"/>
      <c r="CO86" s="245"/>
      <c r="CP86" s="245"/>
      <c r="CQ86" s="245"/>
      <c r="CR86" s="245"/>
      <c r="CS86" s="245"/>
      <c r="CT86" s="245"/>
      <c r="CU86" s="245"/>
      <c r="CV86" s="245"/>
      <c r="CW86" s="245"/>
      <c r="CX86" s="245"/>
      <c r="CY86" s="245"/>
      <c r="CZ86" s="245"/>
      <c r="DA86" s="245"/>
      <c r="DB86" s="245"/>
      <c r="DC86" s="245"/>
      <c r="DD86" s="245"/>
      <c r="DE86" s="245"/>
      <c r="DF86" s="245"/>
      <c r="DG86" s="245"/>
      <c r="DH86" s="245"/>
      <c r="DI86" s="245"/>
      <c r="DJ86" s="310"/>
      <c r="DK86" s="310"/>
      <c r="DL86" s="245"/>
      <c r="DM86" s="245"/>
      <c r="DN86" s="245"/>
      <c r="DO86" s="245"/>
      <c r="DP86" s="245"/>
      <c r="DQ86" s="245"/>
      <c r="DR86" s="245"/>
      <c r="DS86" s="245"/>
      <c r="DT86" s="245"/>
      <c r="DU86" s="245"/>
      <c r="DV86" s="245"/>
      <c r="DW86" s="245"/>
      <c r="DX86" s="245"/>
      <c r="DY86" s="245"/>
      <c r="DZ86" s="245"/>
      <c r="EA86" s="245"/>
      <c r="EB86" s="245"/>
      <c r="EC86" s="245"/>
      <c r="ED86" s="245"/>
      <c r="EE86" s="245"/>
      <c r="EF86" s="245"/>
      <c r="EG86" s="245"/>
      <c r="EH86" s="245"/>
      <c r="EI86" s="245"/>
      <c r="EJ86" s="245"/>
      <c r="EK86" s="245"/>
      <c r="EL86" s="245"/>
      <c r="EM86" s="245"/>
      <c r="EN86" s="245"/>
      <c r="EO86" s="245"/>
      <c r="EP86" s="245"/>
      <c r="EQ86" s="245"/>
      <c r="ER86" s="245"/>
      <c r="ES86" s="245"/>
      <c r="ET86" s="245"/>
      <c r="EU86" s="245"/>
      <c r="EV86" s="245"/>
      <c r="EW86" s="245"/>
      <c r="EX86" s="246"/>
      <c r="EY86" s="246"/>
      <c r="EZ86" s="245"/>
      <c r="FA86" s="245"/>
      <c r="FB86" s="245"/>
      <c r="FC86" s="245"/>
      <c r="FD86" s="245"/>
      <c r="FE86" s="245"/>
      <c r="FF86" s="245"/>
      <c r="FG86" s="245"/>
      <c r="FH86" s="245"/>
      <c r="FI86" s="245"/>
      <c r="FJ86" s="245"/>
      <c r="FK86" s="245"/>
      <c r="FL86" s="245"/>
      <c r="FM86" s="245"/>
      <c r="FN86" s="245"/>
      <c r="FO86" s="245"/>
      <c r="FP86" s="245"/>
      <c r="FQ86" s="245"/>
      <c r="FR86" s="245"/>
      <c r="FS86" s="245"/>
      <c r="FT86" s="245"/>
      <c r="FU86" s="245"/>
      <c r="FV86" s="245"/>
      <c r="FW86" s="245"/>
      <c r="FX86" s="245"/>
      <c r="FY86" s="245"/>
      <c r="FZ86" s="245"/>
      <c r="GA86" s="245"/>
      <c r="GB86" s="245"/>
      <c r="GC86" s="245"/>
      <c r="GD86" s="245"/>
      <c r="GE86" s="245"/>
      <c r="GF86" s="245"/>
      <c r="GG86" s="245"/>
      <c r="GH86" s="245"/>
      <c r="GI86" s="245"/>
      <c r="GJ86" s="245"/>
      <c r="GK86" s="245"/>
      <c r="GL86" s="245"/>
      <c r="GM86" s="245"/>
      <c r="GN86" s="245"/>
      <c r="GO86" s="245"/>
      <c r="GP86" s="245"/>
      <c r="GQ86" s="245"/>
      <c r="GR86" s="245"/>
      <c r="GS86" s="245"/>
      <c r="GT86" s="245"/>
      <c r="GU86" s="245"/>
      <c r="GV86" s="245"/>
      <c r="GW86" s="245"/>
      <c r="GX86" s="245"/>
      <c r="GY86" s="245"/>
      <c r="GZ86" s="245"/>
      <c r="HA86" s="245"/>
      <c r="HB86" s="245"/>
      <c r="HC86" s="245"/>
      <c r="HD86" s="245"/>
      <c r="HE86" s="245"/>
      <c r="HF86" s="245"/>
      <c r="HG86" s="245"/>
      <c r="HH86" s="245"/>
      <c r="HI86" s="245"/>
      <c r="HJ86" s="245"/>
      <c r="HK86" s="245"/>
    </row>
    <row r="87" customFormat="false" ht="12.75" hidden="false" customHeight="false" outlineLevel="0" collapsed="false">
      <c r="A87" s="232"/>
      <c r="B87" s="233"/>
      <c r="C87" s="232"/>
      <c r="D87" s="234"/>
      <c r="E87" s="234"/>
      <c r="F87" s="235"/>
      <c r="G87" s="234"/>
      <c r="H87" s="234"/>
      <c r="I87" s="237"/>
      <c r="J87" s="238"/>
      <c r="K87" s="247" t="s">
        <v>161</v>
      </c>
      <c r="L87" s="248" t="n">
        <f aca="false">(L85*L86*$G85)*$L$8</f>
        <v>0</v>
      </c>
      <c r="M87" s="248"/>
      <c r="N87" s="248" t="n">
        <f aca="false">(N85*N86*$G85)*$L$8</f>
        <v>0</v>
      </c>
      <c r="O87" s="248"/>
      <c r="P87" s="248" t="n">
        <f aca="false">(P85*P86*$G85)*$L$8</f>
        <v>0</v>
      </c>
      <c r="Q87" s="248"/>
      <c r="R87" s="248" t="n">
        <f aca="false">(R85*R86*$G85)*$L$8</f>
        <v>0</v>
      </c>
      <c r="S87" s="248"/>
      <c r="T87" s="248" t="n">
        <f aca="false">(T85*T86*$G85)*$T$8</f>
        <v>0</v>
      </c>
      <c r="U87" s="248"/>
      <c r="V87" s="248" t="n">
        <f aca="false">(V85*V86*$G85)*$T$8</f>
        <v>0</v>
      </c>
      <c r="W87" s="248"/>
      <c r="X87" s="248" t="n">
        <f aca="false">(X85*X86*$G85)*$T$8</f>
        <v>0</v>
      </c>
      <c r="Y87" s="248"/>
      <c r="Z87" s="248" t="n">
        <f aca="false">(Z85*Z86*$G85)*$T$8</f>
        <v>0</v>
      </c>
      <c r="AA87" s="248"/>
      <c r="AB87" s="248" t="n">
        <f aca="false">(AB85*AB86*$G85)*$AB$8</f>
        <v>0</v>
      </c>
      <c r="AC87" s="248"/>
      <c r="AD87" s="248" t="n">
        <f aca="false">(AD85*AD86*$G85)*$AB$8</f>
        <v>0</v>
      </c>
      <c r="AE87" s="248"/>
      <c r="AF87" s="248" t="n">
        <f aca="false">(AF85*AF86*$G85)*$AB$8</f>
        <v>0</v>
      </c>
      <c r="AG87" s="248"/>
      <c r="AH87" s="248" t="n">
        <f aca="false">(AH85*AH86*$G85)*$AB$8</f>
        <v>0</v>
      </c>
      <c r="AI87" s="248"/>
      <c r="AJ87" s="248" t="n">
        <f aca="false">(AJ85*AJ86*$G85)*$AJ$8</f>
        <v>0</v>
      </c>
      <c r="AK87" s="248"/>
      <c r="AL87" s="248" t="n">
        <f aca="false">(AL85*AL86*$G85)*$AJ$8</f>
        <v>0</v>
      </c>
      <c r="AM87" s="248"/>
      <c r="AN87" s="248" t="n">
        <f aca="false">(AN85*AN86*$G85)*$AJ$8</f>
        <v>0</v>
      </c>
      <c r="AO87" s="248"/>
      <c r="AP87" s="248" t="n">
        <f aca="false">(AP85*AP86*$G85)*$AJ$8</f>
        <v>0</v>
      </c>
      <c r="AQ87" s="248"/>
      <c r="AR87" s="248" t="n">
        <f aca="false">(AR85*AR86*$G85)*$AT$8</f>
        <v>0</v>
      </c>
      <c r="AS87" s="248"/>
      <c r="AT87" s="248" t="n">
        <f aca="false">(AT85*AT86*$G85)*$AT$8</f>
        <v>0</v>
      </c>
      <c r="AU87" s="248"/>
      <c r="AV87" s="248" t="n">
        <f aca="false">(AV85*AV86*$G85)*$AT$8</f>
        <v>0</v>
      </c>
      <c r="AW87" s="248"/>
      <c r="AX87" s="248" t="n">
        <f aca="false">(AX85*AX86*$G85)*$AT$8</f>
        <v>0</v>
      </c>
      <c r="AY87" s="248"/>
      <c r="AZ87" s="248" t="n">
        <f aca="false">(AZ85*AZ86*$G85)*$AT$8</f>
        <v>0</v>
      </c>
      <c r="BA87" s="248"/>
      <c r="BB87" s="248" t="n">
        <f aca="false">(BB85*BB86*$G85)*$AT$8</f>
        <v>0</v>
      </c>
      <c r="BC87" s="248"/>
      <c r="BD87" s="248" t="n">
        <f aca="false">(BD85*BD86*$G85)*$BB$8</f>
        <v>0</v>
      </c>
      <c r="BE87" s="248"/>
      <c r="BF87" s="248" t="n">
        <f aca="false">(BF85*BF86*$G85)*$BB$8</f>
        <v>0</v>
      </c>
      <c r="BG87" s="248"/>
      <c r="BH87" s="248" t="n">
        <f aca="false">(BH85*BH86*$G85)*$BJ$8</f>
        <v>2.96129032258065</v>
      </c>
      <c r="BI87" s="248"/>
      <c r="BJ87" s="248" t="n">
        <f aca="false">(BJ85*BJ86*$G85)*$BJ$8</f>
        <v>17.7677419354839</v>
      </c>
      <c r="BK87" s="248"/>
      <c r="BL87" s="248" t="n">
        <f aca="false">(BL85*BL86*$G85)*$BJ$8</f>
        <v>17.7677419354839</v>
      </c>
      <c r="BM87" s="248"/>
      <c r="BN87" s="248" t="n">
        <f aca="false">(BN85*BN86*$G85)*$BJ$8</f>
        <v>17.7677419354839</v>
      </c>
      <c r="BO87" s="248"/>
      <c r="BP87" s="248" t="n">
        <f aca="false">(BP85*BP86*$G85)*$BJ$8</f>
        <v>5.92258064516129</v>
      </c>
      <c r="BQ87" s="248"/>
      <c r="BR87" s="248" t="n">
        <f aca="false">(BR85*BR86*$G85)*$BJ$8</f>
        <v>0</v>
      </c>
      <c r="BS87" s="248"/>
      <c r="BT87" s="248" t="n">
        <f aca="false">(BT85*BT86*$G85)*$BT$8</f>
        <v>0</v>
      </c>
      <c r="BU87" s="248"/>
      <c r="BV87" s="248" t="n">
        <f aca="false">(BV85*BV86*$G85)*$BT$8</f>
        <v>0</v>
      </c>
      <c r="BW87" s="248"/>
      <c r="BX87" s="248" t="n">
        <f aca="false">(BX85*BX86*$G85)*$BT$8</f>
        <v>0</v>
      </c>
      <c r="BY87" s="248"/>
      <c r="BZ87" s="248" t="n">
        <f aca="false">(BZ85*BZ86*$G85)*$BT$8</f>
        <v>0</v>
      </c>
      <c r="CA87" s="248"/>
      <c r="CB87" s="248" t="n">
        <f aca="false">(CB85*CB86*$G85)*$CB$8</f>
        <v>0</v>
      </c>
      <c r="CC87" s="248"/>
      <c r="CD87" s="248" t="n">
        <f aca="false">(CD85*CD86*$G85)*$CB$8</f>
        <v>0</v>
      </c>
      <c r="CE87" s="248"/>
      <c r="CF87" s="248" t="n">
        <f aca="false">(CF85*CF86*$G85)*$CB$8</f>
        <v>0</v>
      </c>
      <c r="CG87" s="248"/>
      <c r="CH87" s="248" t="n">
        <f aca="false">(CH85*CH86*$G85)*$CB$8</f>
        <v>0</v>
      </c>
      <c r="CI87" s="248"/>
      <c r="CJ87" s="248" t="n">
        <f aca="false">(CJ85*CJ86*$G85)*$CJ$8</f>
        <v>0</v>
      </c>
      <c r="CK87" s="248"/>
      <c r="CL87" s="248" t="n">
        <f aca="false">(CL85*CL86*$G85)*$CJ$8</f>
        <v>0</v>
      </c>
      <c r="CM87" s="248"/>
      <c r="CN87" s="248" t="n">
        <f aca="false">(CN85*CN86*$G85)*$CJ$8</f>
        <v>0</v>
      </c>
      <c r="CO87" s="248"/>
      <c r="CP87" s="248" t="n">
        <f aca="false">(CP85*CP86*$G85)*$CJ$8</f>
        <v>0</v>
      </c>
      <c r="CQ87" s="248"/>
      <c r="CR87" s="248" t="n">
        <f aca="false">(CR85*CR86*$G85)*$CJ$8</f>
        <v>0</v>
      </c>
      <c r="CS87" s="248"/>
      <c r="CT87" s="248" t="n">
        <f aca="false">(CT85*CT86*$G85)*$CT$8</f>
        <v>0</v>
      </c>
      <c r="CU87" s="248"/>
      <c r="CV87" s="248" t="n">
        <f aca="false">(CV85*CV86*$G85)*$CT$8</f>
        <v>0</v>
      </c>
      <c r="CW87" s="248"/>
      <c r="CX87" s="248" t="n">
        <f aca="false">(CX85*CX86*$G85)*$CT$8</f>
        <v>0</v>
      </c>
      <c r="CY87" s="248"/>
      <c r="CZ87" s="248" t="n">
        <f aca="false">(CZ85*CZ86*$G85)*$CT$8</f>
        <v>0</v>
      </c>
      <c r="DA87" s="248"/>
      <c r="DB87" s="248" t="n">
        <f aca="false">(DB85*DB86*$G85)*$DB$8</f>
        <v>0</v>
      </c>
      <c r="DC87" s="248"/>
      <c r="DD87" s="248" t="n">
        <f aca="false">(DD85*DD86*$G85)*$DB$8</f>
        <v>0</v>
      </c>
      <c r="DE87" s="248"/>
      <c r="DF87" s="248" t="n">
        <f aca="false">(DF85*DF86*$G85)*$DB$8</f>
        <v>0</v>
      </c>
      <c r="DG87" s="248"/>
      <c r="DH87" s="248" t="n">
        <f aca="false">(DH85*DH86*$G85)*$DB$8</f>
        <v>0</v>
      </c>
      <c r="DI87" s="248"/>
      <c r="DJ87" s="292" t="n">
        <f aca="false">(DJ85*DJ86*$G85)*$DB$8</f>
        <v>0</v>
      </c>
      <c r="DK87" s="292"/>
      <c r="DL87" s="248" t="n">
        <f aca="false">(DL85*DL86*$G85)*$DL$8</f>
        <v>0</v>
      </c>
      <c r="DM87" s="248"/>
      <c r="DN87" s="248" t="n">
        <f aca="false">(DN85*DN86*$G85)*$DL$8</f>
        <v>0</v>
      </c>
      <c r="DO87" s="248"/>
      <c r="DP87" s="248" t="n">
        <f aca="false">(DP85*DP86*$G85)*$DL$8</f>
        <v>0</v>
      </c>
      <c r="DQ87" s="248"/>
      <c r="DR87" s="248" t="n">
        <f aca="false">(DR85*DR86*$G85)*$DB$8</f>
        <v>0</v>
      </c>
      <c r="DS87" s="248"/>
      <c r="DT87" s="248" t="n">
        <f aca="false">(DT85*DT86*$G85)*$DT$8</f>
        <v>0</v>
      </c>
      <c r="DU87" s="248"/>
      <c r="DV87" s="248" t="n">
        <f aca="false">(DV85*DV86*$G85)*$DT$8</f>
        <v>0</v>
      </c>
      <c r="DW87" s="248"/>
      <c r="DX87" s="248" t="n">
        <f aca="false">(DX85*DX86*$G85)*$DT$8</f>
        <v>0</v>
      </c>
      <c r="DY87" s="248"/>
      <c r="DZ87" s="248" t="n">
        <f aca="false">(DZ85*DZ86*$G85)*$DT$8</f>
        <v>0</v>
      </c>
      <c r="EA87" s="248"/>
      <c r="EB87" s="248" t="n">
        <f aca="false">(EB85*EB86*$G85)*$EB$8</f>
        <v>0</v>
      </c>
      <c r="EC87" s="248"/>
      <c r="ED87" s="248" t="n">
        <f aca="false">(ED85*ED86*$G85)*$EB$8</f>
        <v>0</v>
      </c>
      <c r="EE87" s="248"/>
      <c r="EF87" s="248" t="n">
        <f aca="false">(EF85*EF86*$G85)*$EB$8</f>
        <v>0</v>
      </c>
      <c r="EG87" s="248"/>
      <c r="EH87" s="248" t="n">
        <f aca="false">(EH85*EH86*$G85)*$EB$8</f>
        <v>0</v>
      </c>
      <c r="EI87" s="248"/>
      <c r="EJ87" s="248" t="n">
        <f aca="false">(EJ85*EJ86*$G85)*$EJ$8</f>
        <v>0</v>
      </c>
      <c r="EK87" s="248"/>
      <c r="EL87" s="248" t="n">
        <f aca="false">(EL85*EL86*$G85)*$DB$8</f>
        <v>0</v>
      </c>
      <c r="EM87" s="248"/>
      <c r="EN87" s="248" t="n">
        <f aca="false">(EN85*EN86*$G85)*$DB$8</f>
        <v>0</v>
      </c>
      <c r="EO87" s="248"/>
      <c r="EP87" s="248" t="n">
        <f aca="false">(EP85*EP86*$G85)*$DB$8</f>
        <v>0</v>
      </c>
      <c r="EQ87" s="248"/>
      <c r="ER87" s="248" t="n">
        <f aca="false">(ER85*ER86*$G85)*$DB$8</f>
        <v>0</v>
      </c>
      <c r="ES87" s="248"/>
      <c r="ET87" s="248" t="n">
        <f aca="false">(ET85*ET86*$G85)*$DB$8</f>
        <v>0</v>
      </c>
      <c r="EU87" s="248"/>
      <c r="EV87" s="248" t="n">
        <f aca="false">(EV85*EV86*$G85)*$DB$8</f>
        <v>0</v>
      </c>
      <c r="EW87" s="248"/>
      <c r="EX87" s="249" t="n">
        <f aca="false">(EX85*EX86*$G85)*$DB$8</f>
        <v>0</v>
      </c>
      <c r="EY87" s="249"/>
      <c r="EZ87" s="248" t="n">
        <f aca="false">(EZ85*EZ86*$G85)*$DB$8</f>
        <v>0</v>
      </c>
      <c r="FA87" s="248"/>
      <c r="FB87" s="248" t="n">
        <f aca="false">(FB85*FB86*$G85)*$DB$8</f>
        <v>0</v>
      </c>
      <c r="FC87" s="248"/>
      <c r="FD87" s="248" t="n">
        <f aca="false">(FD85*FD86*$G85)*$DB$8</f>
        <v>0</v>
      </c>
      <c r="FE87" s="248"/>
      <c r="FF87" s="248" t="n">
        <f aca="false">(FF85*FF86*$G85)*$DB$8</f>
        <v>0</v>
      </c>
      <c r="FG87" s="248"/>
      <c r="FH87" s="248" t="n">
        <f aca="false">(FH85*FH86*$G85)*$DB$8</f>
        <v>0</v>
      </c>
      <c r="FI87" s="248"/>
      <c r="FJ87" s="248" t="n">
        <f aca="false">(FJ85*FJ86*$G85)*$DB$8</f>
        <v>0</v>
      </c>
      <c r="FK87" s="248"/>
      <c r="FL87" s="248" t="n">
        <f aca="false">(FL85*FL86*$G85)*$DB$8</f>
        <v>0</v>
      </c>
      <c r="FM87" s="248"/>
      <c r="FN87" s="248" t="n">
        <f aca="false">(FN85*FN86*$G85)*$DB$8</f>
        <v>0</v>
      </c>
      <c r="FO87" s="248"/>
      <c r="FP87" s="248" t="n">
        <f aca="false">(FP85*FP86*$G85)*$DB$8</f>
        <v>0</v>
      </c>
      <c r="FQ87" s="248"/>
      <c r="FR87" s="248" t="n">
        <f aca="false">(FR85*FR86*$G85)*$DB$8</f>
        <v>0</v>
      </c>
      <c r="FS87" s="248"/>
      <c r="FT87" s="248" t="n">
        <f aca="false">(FT85*FT86*$G85)*$DB$8</f>
        <v>0</v>
      </c>
      <c r="FU87" s="248"/>
      <c r="FV87" s="248" t="n">
        <f aca="false">(FV85*FV86*$G85)*$FT$8</f>
        <v>0</v>
      </c>
      <c r="FW87" s="248"/>
      <c r="FX87" s="248" t="n">
        <f aca="false">(FX85*FX86*$G85)*$FT$8</f>
        <v>0</v>
      </c>
      <c r="FY87" s="248"/>
      <c r="FZ87" s="248" t="n">
        <f aca="false">(FZ85*FZ86*$G85)*$FT$8</f>
        <v>0</v>
      </c>
      <c r="GA87" s="248"/>
      <c r="GB87" s="248" t="n">
        <f aca="false">(GB85*GB86*$G85)*$FT$8</f>
        <v>0</v>
      </c>
      <c r="GC87" s="248"/>
      <c r="GD87" s="248" t="n">
        <f aca="false">(GD85*GD86*$G85)*$GD$8</f>
        <v>0</v>
      </c>
      <c r="GE87" s="248"/>
      <c r="GF87" s="248" t="n">
        <f aca="false">(GF85*GF86*$G85)*$GD$8</f>
        <v>0</v>
      </c>
      <c r="GG87" s="248"/>
      <c r="GH87" s="248" t="n">
        <f aca="false">(GH85*GH86*$G85)*$GD$8</f>
        <v>0</v>
      </c>
      <c r="GI87" s="248"/>
      <c r="GJ87" s="248" t="n">
        <f aca="false">(GJ85*GJ86*$G85)*$GD$8</f>
        <v>0</v>
      </c>
      <c r="GK87" s="248"/>
      <c r="GL87" s="248" t="n">
        <f aca="false">(GL85*GL86*$G85)*$GL$8</f>
        <v>0</v>
      </c>
      <c r="GM87" s="248"/>
      <c r="GN87" s="248" t="n">
        <f aca="false">(GN85*GN86*$G85)*$GL$8</f>
        <v>0</v>
      </c>
      <c r="GO87" s="248"/>
      <c r="GP87" s="248" t="n">
        <f aca="false">(GP85*GP86*$G85)*$DB$8</f>
        <v>0</v>
      </c>
      <c r="GQ87" s="248"/>
      <c r="GR87" s="248" t="n">
        <f aca="false">(GR85*GR86*$G85)*$DB$8</f>
        <v>0</v>
      </c>
      <c r="GS87" s="248"/>
      <c r="GT87" s="248" t="n">
        <f aca="false">(GT85*GT86*$G85)*$DB$8</f>
        <v>0</v>
      </c>
      <c r="GU87" s="248"/>
      <c r="GV87" s="248" t="n">
        <f aca="false">(GV85*GV86*$G85)*$DB$8</f>
        <v>0</v>
      </c>
      <c r="GW87" s="248"/>
      <c r="GX87" s="248" t="n">
        <f aca="false">(GX85*GX86*$G85)*$DB$8</f>
        <v>0</v>
      </c>
      <c r="GY87" s="248"/>
      <c r="GZ87" s="248" t="n">
        <f aca="false">(GZ85*GZ86*$G85)*$DB$8</f>
        <v>0</v>
      </c>
      <c r="HA87" s="248"/>
      <c r="HB87" s="248" t="n">
        <f aca="false">(HB85*HB86*$G85)*$DB$8</f>
        <v>0</v>
      </c>
      <c r="HC87" s="248"/>
      <c r="HD87" s="248" t="n">
        <f aca="false">(HD85*HD86*$G85)*$DB$8</f>
        <v>0</v>
      </c>
      <c r="HE87" s="248"/>
      <c r="HF87" s="248" t="n">
        <f aca="false">(HF85*HF86*$G85)*$DB$8</f>
        <v>0</v>
      </c>
      <c r="HG87" s="248"/>
      <c r="HH87" s="248" t="n">
        <f aca="false">(HH85*HH86*$G85)*$DB$8</f>
        <v>0</v>
      </c>
      <c r="HI87" s="248"/>
      <c r="HJ87" s="248" t="n">
        <f aca="false">(HJ85*HJ86*$G85)*$DB$8</f>
        <v>0</v>
      </c>
      <c r="HK87" s="248"/>
    </row>
    <row r="88" customFormat="false" ht="12.75" hidden="false" customHeight="false" outlineLevel="0" collapsed="false">
      <c r="A88" s="232"/>
      <c r="B88" s="233"/>
      <c r="C88" s="232"/>
      <c r="D88" s="234"/>
      <c r="E88" s="234"/>
      <c r="F88" s="235"/>
      <c r="G88" s="234"/>
      <c r="H88" s="234"/>
      <c r="I88" s="237"/>
      <c r="J88" s="238"/>
      <c r="K88" s="250" t="s">
        <v>162</v>
      </c>
      <c r="L88" s="251" t="n">
        <f aca="false">L87</f>
        <v>0</v>
      </c>
      <c r="M88" s="251"/>
      <c r="N88" s="251" t="n">
        <f aca="false">L88+N87</f>
        <v>0</v>
      </c>
      <c r="O88" s="251"/>
      <c r="P88" s="251" t="n">
        <f aca="false">N88+P87</f>
        <v>0</v>
      </c>
      <c r="Q88" s="251"/>
      <c r="R88" s="251" t="n">
        <f aca="false">P88+R87</f>
        <v>0</v>
      </c>
      <c r="S88" s="251"/>
      <c r="T88" s="251" t="n">
        <f aca="false">R88+T87</f>
        <v>0</v>
      </c>
      <c r="U88" s="251"/>
      <c r="V88" s="251" t="n">
        <f aca="false">T88+V87</f>
        <v>0</v>
      </c>
      <c r="W88" s="251"/>
      <c r="X88" s="251" t="n">
        <f aca="false">V88+X87</f>
        <v>0</v>
      </c>
      <c r="Y88" s="251"/>
      <c r="Z88" s="251" t="n">
        <f aca="false">X88+Z87</f>
        <v>0</v>
      </c>
      <c r="AA88" s="251"/>
      <c r="AB88" s="251" t="n">
        <f aca="false">Z88+AB87</f>
        <v>0</v>
      </c>
      <c r="AC88" s="251"/>
      <c r="AD88" s="251" t="n">
        <f aca="false">AB88+AD87</f>
        <v>0</v>
      </c>
      <c r="AE88" s="251"/>
      <c r="AF88" s="251" t="n">
        <f aca="false">AD88+AF87</f>
        <v>0</v>
      </c>
      <c r="AG88" s="251"/>
      <c r="AH88" s="251" t="n">
        <f aca="false">AF88+AH87</f>
        <v>0</v>
      </c>
      <c r="AI88" s="251"/>
      <c r="AJ88" s="251" t="n">
        <f aca="false">AH88+AJ87</f>
        <v>0</v>
      </c>
      <c r="AK88" s="251"/>
      <c r="AL88" s="251" t="n">
        <f aca="false">AJ88+AL87</f>
        <v>0</v>
      </c>
      <c r="AM88" s="251"/>
      <c r="AN88" s="251" t="n">
        <f aca="false">AL88+AN87</f>
        <v>0</v>
      </c>
      <c r="AO88" s="251"/>
      <c r="AP88" s="251" t="n">
        <f aca="false">AN88+AP87</f>
        <v>0</v>
      </c>
      <c r="AQ88" s="251"/>
      <c r="AR88" s="251" t="n">
        <f aca="false">AP88+AR87</f>
        <v>0</v>
      </c>
      <c r="AS88" s="251"/>
      <c r="AT88" s="251" t="n">
        <f aca="false">AR88+AT87</f>
        <v>0</v>
      </c>
      <c r="AU88" s="251"/>
      <c r="AV88" s="251" t="n">
        <f aca="false">AT88+AV87</f>
        <v>0</v>
      </c>
      <c r="AW88" s="251"/>
      <c r="AX88" s="251" t="n">
        <f aca="false">AV88+AX87</f>
        <v>0</v>
      </c>
      <c r="AY88" s="251"/>
      <c r="AZ88" s="251" t="n">
        <f aca="false">AX88+AZ87</f>
        <v>0</v>
      </c>
      <c r="BA88" s="251"/>
      <c r="BB88" s="251" t="n">
        <f aca="false">AZ88+BB87</f>
        <v>0</v>
      </c>
      <c r="BC88" s="251"/>
      <c r="BD88" s="251" t="n">
        <f aca="false">BB88+BD87</f>
        <v>0</v>
      </c>
      <c r="BE88" s="251"/>
      <c r="BF88" s="251" t="n">
        <f aca="false">BD88+BF87</f>
        <v>0</v>
      </c>
      <c r="BG88" s="251"/>
      <c r="BH88" s="251" t="n">
        <f aca="false">BF88+BH87</f>
        <v>2.96129032258065</v>
      </c>
      <c r="BI88" s="251"/>
      <c r="BJ88" s="251" t="n">
        <f aca="false">BH88+BJ87</f>
        <v>20.7290322580645</v>
      </c>
      <c r="BK88" s="251"/>
      <c r="BL88" s="251" t="n">
        <f aca="false">BJ88+BL87</f>
        <v>38.4967741935484</v>
      </c>
      <c r="BM88" s="251"/>
      <c r="BN88" s="251" t="n">
        <f aca="false">BL88+BN87</f>
        <v>56.2645161290323</v>
      </c>
      <c r="BO88" s="251"/>
      <c r="BP88" s="251" t="n">
        <f aca="false">BN88+BP87</f>
        <v>62.1870967741935</v>
      </c>
      <c r="BQ88" s="251"/>
      <c r="BR88" s="251" t="n">
        <f aca="false">BP88+BR87</f>
        <v>62.1870967741935</v>
      </c>
      <c r="BS88" s="251"/>
      <c r="BT88" s="251" t="n">
        <f aca="false">BR88+BT87</f>
        <v>62.1870967741935</v>
      </c>
      <c r="BU88" s="251"/>
      <c r="BV88" s="251" t="n">
        <f aca="false">BT88+BV87</f>
        <v>62.1870967741935</v>
      </c>
      <c r="BW88" s="251"/>
      <c r="BX88" s="251" t="n">
        <f aca="false">BV88+BX87</f>
        <v>62.1870967741935</v>
      </c>
      <c r="BY88" s="251"/>
      <c r="BZ88" s="251" t="n">
        <f aca="false">BX88+BZ87</f>
        <v>62.1870967741935</v>
      </c>
      <c r="CA88" s="251"/>
      <c r="CB88" s="251" t="n">
        <f aca="false">BZ88+CB87</f>
        <v>62.1870967741935</v>
      </c>
      <c r="CC88" s="251"/>
      <c r="CD88" s="251" t="n">
        <f aca="false">CB88+CD87</f>
        <v>62.1870967741935</v>
      </c>
      <c r="CE88" s="251"/>
      <c r="CF88" s="251" t="n">
        <f aca="false">CD88+CF87</f>
        <v>62.1870967741935</v>
      </c>
      <c r="CG88" s="251"/>
      <c r="CH88" s="251" t="n">
        <f aca="false">CF88+CH87</f>
        <v>62.1870967741935</v>
      </c>
      <c r="CI88" s="251"/>
      <c r="CJ88" s="251" t="n">
        <f aca="false">CH88+CJ87</f>
        <v>62.1870967741935</v>
      </c>
      <c r="CK88" s="251"/>
      <c r="CL88" s="251" t="n">
        <f aca="false">CJ88+CL87</f>
        <v>62.1870967741935</v>
      </c>
      <c r="CM88" s="251"/>
      <c r="CN88" s="251" t="n">
        <f aca="false">CL88+CN87</f>
        <v>62.1870967741935</v>
      </c>
      <c r="CO88" s="251"/>
      <c r="CP88" s="251" t="n">
        <f aca="false">CN88+CP87</f>
        <v>62.1870967741935</v>
      </c>
      <c r="CQ88" s="251"/>
      <c r="CR88" s="251" t="n">
        <f aca="false">CP88+CR87</f>
        <v>62.1870967741935</v>
      </c>
      <c r="CS88" s="251"/>
      <c r="CT88" s="251" t="n">
        <f aca="false">CR88+CT87</f>
        <v>62.1870967741935</v>
      </c>
      <c r="CU88" s="251"/>
      <c r="CV88" s="251" t="n">
        <f aca="false">CT88+CV87</f>
        <v>62.1870967741935</v>
      </c>
      <c r="CW88" s="251"/>
      <c r="CX88" s="251" t="n">
        <f aca="false">CV88+CX87</f>
        <v>62.1870967741935</v>
      </c>
      <c r="CY88" s="251"/>
      <c r="CZ88" s="251" t="n">
        <f aca="false">CX88+CZ87</f>
        <v>62.1870967741935</v>
      </c>
      <c r="DA88" s="251"/>
      <c r="DB88" s="251" t="n">
        <f aca="false">CZ88+DB87</f>
        <v>62.1870967741935</v>
      </c>
      <c r="DC88" s="251"/>
      <c r="DD88" s="251" t="n">
        <f aca="false">DB88+DD87</f>
        <v>62.1870967741935</v>
      </c>
      <c r="DE88" s="251"/>
      <c r="DF88" s="251" t="n">
        <f aca="false">DD88+DF87</f>
        <v>62.1870967741935</v>
      </c>
      <c r="DG88" s="251"/>
      <c r="DH88" s="251" t="n">
        <f aca="false">DF88+DH87</f>
        <v>62.1870967741935</v>
      </c>
      <c r="DI88" s="251"/>
      <c r="DJ88" s="293" t="n">
        <f aca="false">DH88+DJ87</f>
        <v>62.1870967741935</v>
      </c>
      <c r="DK88" s="293"/>
      <c r="DL88" s="251" t="n">
        <f aca="false">DJ88+DL87</f>
        <v>62.1870967741935</v>
      </c>
      <c r="DM88" s="251"/>
      <c r="DN88" s="251" t="n">
        <f aca="false">DL88+DN87</f>
        <v>62.1870967741935</v>
      </c>
      <c r="DO88" s="251"/>
      <c r="DP88" s="251" t="n">
        <f aca="false">DN88+DP87</f>
        <v>62.1870967741935</v>
      </c>
      <c r="DQ88" s="251"/>
      <c r="DR88" s="251" t="n">
        <f aca="false">DP88+DR87</f>
        <v>62.1870967741935</v>
      </c>
      <c r="DS88" s="251"/>
      <c r="DT88" s="251" t="n">
        <f aca="false">DR88+DT87</f>
        <v>62.1870967741935</v>
      </c>
      <c r="DU88" s="251"/>
      <c r="DV88" s="251" t="n">
        <f aca="false">DT88+DV87</f>
        <v>62.1870967741935</v>
      </c>
      <c r="DW88" s="251"/>
      <c r="DX88" s="251" t="n">
        <f aca="false">DV88+DX87</f>
        <v>62.1870967741935</v>
      </c>
      <c r="DY88" s="251"/>
      <c r="DZ88" s="251" t="n">
        <f aca="false">DX88+DZ87</f>
        <v>62.1870967741935</v>
      </c>
      <c r="EA88" s="251"/>
      <c r="EB88" s="251" t="n">
        <f aca="false">DZ88+EB87</f>
        <v>62.1870967741935</v>
      </c>
      <c r="EC88" s="251"/>
      <c r="ED88" s="251" t="n">
        <f aca="false">EB88+ED87</f>
        <v>62.1870967741935</v>
      </c>
      <c r="EE88" s="251"/>
      <c r="EF88" s="251" t="n">
        <f aca="false">ED88+EF87</f>
        <v>62.1870967741935</v>
      </c>
      <c r="EG88" s="251"/>
      <c r="EH88" s="251" t="n">
        <f aca="false">EF88+EH87</f>
        <v>62.1870967741935</v>
      </c>
      <c r="EI88" s="251"/>
      <c r="EJ88" s="251" t="n">
        <f aca="false">EH88+EJ87</f>
        <v>62.1870967741935</v>
      </c>
      <c r="EK88" s="251"/>
      <c r="EL88" s="251" t="n">
        <f aca="false">EJ88+EL87</f>
        <v>62.1870967741935</v>
      </c>
      <c r="EM88" s="251"/>
      <c r="EN88" s="251" t="n">
        <f aca="false">EL88+EN87</f>
        <v>62.1870967741935</v>
      </c>
      <c r="EO88" s="251"/>
      <c r="EP88" s="251" t="n">
        <f aca="false">EN88+EP87</f>
        <v>62.1870967741935</v>
      </c>
      <c r="EQ88" s="251"/>
      <c r="ER88" s="251" t="n">
        <f aca="false">EP88+ER87</f>
        <v>62.1870967741935</v>
      </c>
      <c r="ES88" s="251"/>
      <c r="ET88" s="251" t="n">
        <f aca="false">ER88+ET87</f>
        <v>62.1870967741935</v>
      </c>
      <c r="EU88" s="251"/>
      <c r="EV88" s="251" t="n">
        <f aca="false">ET88+EV87</f>
        <v>62.1870967741935</v>
      </c>
      <c r="EW88" s="251"/>
      <c r="EX88" s="252" t="n">
        <f aca="false">EV88+EX87</f>
        <v>62.1870967741935</v>
      </c>
      <c r="EY88" s="252"/>
      <c r="EZ88" s="251" t="n">
        <f aca="false">EX88+EZ87</f>
        <v>62.1870967741935</v>
      </c>
      <c r="FA88" s="251"/>
      <c r="FB88" s="251" t="n">
        <f aca="false">EZ88+FB87</f>
        <v>62.1870967741935</v>
      </c>
      <c r="FC88" s="251"/>
      <c r="FD88" s="251" t="n">
        <f aca="false">FB88+FD87</f>
        <v>62.1870967741935</v>
      </c>
      <c r="FE88" s="251"/>
      <c r="FF88" s="251" t="n">
        <f aca="false">FD88+FF87</f>
        <v>62.1870967741935</v>
      </c>
      <c r="FG88" s="251"/>
      <c r="FH88" s="251" t="n">
        <f aca="false">FF88+FH87</f>
        <v>62.1870967741935</v>
      </c>
      <c r="FI88" s="251"/>
      <c r="FJ88" s="251" t="n">
        <f aca="false">FH88+FJ87</f>
        <v>62.1870967741935</v>
      </c>
      <c r="FK88" s="251"/>
      <c r="FL88" s="251" t="n">
        <f aca="false">FJ88+FL87</f>
        <v>62.1870967741935</v>
      </c>
      <c r="FM88" s="251"/>
      <c r="FN88" s="251" t="n">
        <f aca="false">FL88+FN87</f>
        <v>62.1870967741935</v>
      </c>
      <c r="FO88" s="251"/>
      <c r="FP88" s="251" t="n">
        <f aca="false">FN88+FP87</f>
        <v>62.1870967741935</v>
      </c>
      <c r="FQ88" s="251"/>
      <c r="FR88" s="251" t="n">
        <f aca="false">FP88+FR87</f>
        <v>62.1870967741935</v>
      </c>
      <c r="FS88" s="251"/>
      <c r="FT88" s="251" t="n">
        <f aca="false">FR88+FT87</f>
        <v>62.1870967741935</v>
      </c>
      <c r="FU88" s="251"/>
      <c r="FV88" s="251" t="n">
        <f aca="false">FT88+FV87</f>
        <v>62.1870967741935</v>
      </c>
      <c r="FW88" s="251"/>
      <c r="FX88" s="251" t="n">
        <f aca="false">FV88+FX87</f>
        <v>62.1870967741935</v>
      </c>
      <c r="FY88" s="251"/>
      <c r="FZ88" s="251" t="n">
        <f aca="false">FX88+FZ87</f>
        <v>62.1870967741935</v>
      </c>
      <c r="GA88" s="251"/>
      <c r="GB88" s="251" t="n">
        <f aca="false">FZ88+GB87</f>
        <v>62.1870967741935</v>
      </c>
      <c r="GC88" s="251"/>
      <c r="GD88" s="251" t="n">
        <f aca="false">GB88+GD87</f>
        <v>62.1870967741935</v>
      </c>
      <c r="GE88" s="251"/>
      <c r="GF88" s="251" t="n">
        <f aca="false">GD88+GF87</f>
        <v>62.1870967741935</v>
      </c>
      <c r="GG88" s="251"/>
      <c r="GH88" s="251" t="n">
        <f aca="false">GF88+GH87</f>
        <v>62.1870967741935</v>
      </c>
      <c r="GI88" s="251"/>
      <c r="GJ88" s="251" t="n">
        <f aca="false">GH88+GJ87</f>
        <v>62.1870967741935</v>
      </c>
      <c r="GK88" s="251"/>
      <c r="GL88" s="251" t="n">
        <f aca="false">GJ88+GL87</f>
        <v>62.1870967741935</v>
      </c>
      <c r="GM88" s="251"/>
      <c r="GN88" s="251" t="n">
        <f aca="false">GL88+GN87</f>
        <v>62.1870967741935</v>
      </c>
      <c r="GO88" s="251"/>
      <c r="GP88" s="251" t="n">
        <f aca="false">GN88+GP87</f>
        <v>62.1870967741935</v>
      </c>
      <c r="GQ88" s="251"/>
      <c r="GR88" s="251" t="n">
        <f aca="false">GP88+GR87</f>
        <v>62.1870967741935</v>
      </c>
      <c r="GS88" s="251"/>
      <c r="GT88" s="251" t="n">
        <f aca="false">GR88+GT87</f>
        <v>62.1870967741935</v>
      </c>
      <c r="GU88" s="251"/>
      <c r="GV88" s="251" t="n">
        <f aca="false">GT88+GV87</f>
        <v>62.1870967741935</v>
      </c>
      <c r="GW88" s="251"/>
      <c r="GX88" s="251" t="n">
        <f aca="false">GV88+GX87</f>
        <v>62.1870967741935</v>
      </c>
      <c r="GY88" s="251"/>
      <c r="GZ88" s="251" t="n">
        <f aca="false">GX88+GZ87</f>
        <v>62.1870967741935</v>
      </c>
      <c r="HA88" s="251"/>
      <c r="HB88" s="251" t="n">
        <f aca="false">GZ88+HB87</f>
        <v>62.1870967741935</v>
      </c>
      <c r="HC88" s="251"/>
      <c r="HD88" s="251" t="n">
        <f aca="false">HB88+HD87</f>
        <v>62.1870967741935</v>
      </c>
      <c r="HE88" s="251"/>
      <c r="HF88" s="251" t="n">
        <f aca="false">HD88+HF87</f>
        <v>62.1870967741935</v>
      </c>
      <c r="HG88" s="251"/>
      <c r="HH88" s="251" t="n">
        <f aca="false">HF88+HH87</f>
        <v>62.1870967741935</v>
      </c>
      <c r="HI88" s="251"/>
      <c r="HJ88" s="251" t="n">
        <f aca="false">HH88+HJ87</f>
        <v>62.1870967741935</v>
      </c>
      <c r="HK88" s="251"/>
    </row>
    <row r="89" s="295" customFormat="true" ht="12.75" hidden="false" customHeight="false" outlineLevel="0" collapsed="false">
      <c r="A89" s="232"/>
      <c r="B89" s="233"/>
      <c r="C89" s="232"/>
      <c r="D89" s="234"/>
      <c r="E89" s="234"/>
      <c r="F89" s="235"/>
      <c r="G89" s="234"/>
      <c r="H89" s="253"/>
      <c r="I89" s="237"/>
      <c r="J89" s="238"/>
      <c r="K89" s="254" t="s">
        <v>163</v>
      </c>
      <c r="L89" s="255"/>
      <c r="M89" s="255"/>
      <c r="N89" s="255"/>
      <c r="O89" s="255"/>
      <c r="P89" s="255"/>
      <c r="Q89" s="255"/>
      <c r="R89" s="255"/>
      <c r="S89" s="255"/>
      <c r="T89" s="255"/>
      <c r="U89" s="255"/>
      <c r="V89" s="255"/>
      <c r="W89" s="255"/>
      <c r="X89" s="255"/>
      <c r="Y89" s="255"/>
      <c r="Z89" s="255"/>
      <c r="AA89" s="255"/>
      <c r="AB89" s="255"/>
      <c r="AC89" s="255"/>
      <c r="AD89" s="255"/>
      <c r="AE89" s="255"/>
      <c r="AF89" s="255"/>
      <c r="AG89" s="255"/>
      <c r="AH89" s="255"/>
      <c r="AI89" s="255"/>
      <c r="AJ89" s="255"/>
      <c r="AK89" s="255"/>
      <c r="AL89" s="255"/>
      <c r="AM89" s="255"/>
      <c r="AN89" s="255"/>
      <c r="AO89" s="255"/>
      <c r="AP89" s="255"/>
      <c r="AQ89" s="255"/>
      <c r="AR89" s="255"/>
      <c r="AS89" s="255"/>
      <c r="AT89" s="255"/>
      <c r="AU89" s="255"/>
      <c r="AV89" s="255"/>
      <c r="AW89" s="255"/>
      <c r="AX89" s="255"/>
      <c r="AY89" s="255"/>
      <c r="AZ89" s="255"/>
      <c r="BA89" s="255"/>
      <c r="BB89" s="255"/>
      <c r="BC89" s="255"/>
      <c r="BD89" s="255"/>
      <c r="BE89" s="255"/>
      <c r="BF89" s="255"/>
      <c r="BG89" s="255"/>
      <c r="BH89" s="255"/>
      <c r="BI89" s="255"/>
      <c r="BJ89" s="255"/>
      <c r="BK89" s="255"/>
      <c r="BL89" s="255"/>
      <c r="BM89" s="255"/>
      <c r="BN89" s="255"/>
      <c r="BO89" s="255"/>
      <c r="BP89" s="255"/>
      <c r="BQ89" s="255"/>
      <c r="BR89" s="255"/>
      <c r="BS89" s="255"/>
      <c r="BT89" s="255"/>
      <c r="BU89" s="255"/>
      <c r="BV89" s="255"/>
      <c r="BW89" s="255"/>
      <c r="BX89" s="255"/>
      <c r="BY89" s="255"/>
      <c r="BZ89" s="255"/>
      <c r="CA89" s="255"/>
      <c r="CB89" s="255"/>
      <c r="CC89" s="255"/>
      <c r="CD89" s="255"/>
      <c r="CE89" s="255"/>
      <c r="CF89" s="255"/>
      <c r="CG89" s="255"/>
      <c r="CH89" s="255"/>
      <c r="CI89" s="255"/>
      <c r="CJ89" s="255"/>
      <c r="CK89" s="255"/>
      <c r="CL89" s="255"/>
      <c r="CM89" s="255"/>
      <c r="CN89" s="255"/>
      <c r="CO89" s="255"/>
      <c r="CP89" s="255"/>
      <c r="CQ89" s="255"/>
      <c r="CR89" s="255"/>
      <c r="CS89" s="255"/>
      <c r="CT89" s="255"/>
      <c r="CU89" s="255"/>
      <c r="CV89" s="255"/>
      <c r="CW89" s="255"/>
      <c r="CX89" s="255"/>
      <c r="CY89" s="255"/>
      <c r="CZ89" s="255"/>
      <c r="DA89" s="255"/>
      <c r="DB89" s="255"/>
      <c r="DC89" s="255"/>
      <c r="DD89" s="255"/>
      <c r="DE89" s="255"/>
      <c r="DF89" s="255"/>
      <c r="DG89" s="255"/>
      <c r="DH89" s="255"/>
      <c r="DI89" s="255"/>
      <c r="DJ89" s="294"/>
      <c r="DK89" s="294"/>
      <c r="DL89" s="255"/>
      <c r="DM89" s="255"/>
      <c r="DN89" s="255"/>
      <c r="DO89" s="255"/>
      <c r="DP89" s="255"/>
      <c r="DQ89" s="255"/>
      <c r="DR89" s="255"/>
      <c r="DS89" s="255"/>
      <c r="DT89" s="255"/>
      <c r="DU89" s="255"/>
      <c r="DV89" s="255"/>
      <c r="DW89" s="255"/>
      <c r="DX89" s="255"/>
      <c r="DY89" s="255"/>
      <c r="DZ89" s="255"/>
      <c r="EA89" s="255"/>
      <c r="EB89" s="255"/>
      <c r="EC89" s="255"/>
      <c r="ED89" s="255"/>
      <c r="EE89" s="255"/>
      <c r="EF89" s="255"/>
      <c r="EG89" s="255"/>
      <c r="EH89" s="255"/>
      <c r="EI89" s="255"/>
      <c r="EJ89" s="255"/>
      <c r="EK89" s="255"/>
      <c r="EL89" s="255"/>
      <c r="EM89" s="255"/>
      <c r="EN89" s="255"/>
      <c r="EO89" s="255"/>
      <c r="EP89" s="255"/>
      <c r="EQ89" s="255"/>
      <c r="ER89" s="255"/>
      <c r="ES89" s="255"/>
      <c r="ET89" s="255"/>
      <c r="EU89" s="255"/>
      <c r="EV89" s="255"/>
      <c r="EW89" s="255"/>
      <c r="EX89" s="256"/>
      <c r="EY89" s="256"/>
      <c r="EZ89" s="255"/>
      <c r="FA89" s="255"/>
      <c r="FB89" s="255"/>
      <c r="FC89" s="255"/>
      <c r="FD89" s="255"/>
      <c r="FE89" s="255"/>
      <c r="FF89" s="255"/>
      <c r="FG89" s="255"/>
      <c r="FH89" s="255"/>
      <c r="FI89" s="255"/>
      <c r="FJ89" s="255"/>
      <c r="FK89" s="255"/>
      <c r="FL89" s="255"/>
      <c r="FM89" s="255"/>
      <c r="FN89" s="255"/>
      <c r="FO89" s="255"/>
      <c r="FP89" s="255"/>
      <c r="FQ89" s="255"/>
      <c r="FR89" s="255"/>
      <c r="FS89" s="255"/>
      <c r="FT89" s="255"/>
      <c r="FU89" s="255"/>
      <c r="FV89" s="255"/>
      <c r="FW89" s="255"/>
      <c r="FX89" s="255"/>
      <c r="FY89" s="255"/>
      <c r="FZ89" s="255"/>
      <c r="GA89" s="255"/>
      <c r="GB89" s="255"/>
      <c r="GC89" s="255"/>
      <c r="GD89" s="255"/>
      <c r="GE89" s="255"/>
      <c r="GF89" s="255"/>
      <c r="GG89" s="255"/>
      <c r="GH89" s="255"/>
      <c r="GI89" s="255"/>
      <c r="GJ89" s="255"/>
      <c r="GK89" s="255"/>
      <c r="GL89" s="255"/>
      <c r="GM89" s="255"/>
      <c r="GN89" s="255"/>
      <c r="GO89" s="255"/>
      <c r="GP89" s="255"/>
      <c r="GQ89" s="255"/>
      <c r="GR89" s="255"/>
      <c r="GS89" s="255"/>
      <c r="GT89" s="255"/>
      <c r="GU89" s="255"/>
      <c r="GV89" s="255"/>
      <c r="GW89" s="255"/>
      <c r="GX89" s="255"/>
      <c r="GY89" s="255"/>
      <c r="GZ89" s="255"/>
      <c r="HA89" s="255"/>
      <c r="HB89" s="255"/>
      <c r="HC89" s="255"/>
      <c r="HD89" s="255"/>
      <c r="HE89" s="255"/>
      <c r="HF89" s="255"/>
      <c r="HG89" s="255"/>
      <c r="HH89" s="255"/>
      <c r="HI89" s="255"/>
      <c r="HJ89" s="255"/>
      <c r="HK89" s="255"/>
    </row>
    <row r="90" s="297" customFormat="true" ht="12.75" hidden="false" customHeight="false" outlineLevel="0" collapsed="false">
      <c r="A90" s="232"/>
      <c r="B90" s="233"/>
      <c r="C90" s="232"/>
      <c r="D90" s="234"/>
      <c r="E90" s="234"/>
      <c r="F90" s="235"/>
      <c r="G90" s="234"/>
      <c r="H90" s="257"/>
      <c r="I90" s="237"/>
      <c r="J90" s="238"/>
      <c r="K90" s="258" t="s">
        <v>164</v>
      </c>
      <c r="L90" s="259" t="n">
        <f aca="false">L89</f>
        <v>0</v>
      </c>
      <c r="M90" s="259"/>
      <c r="N90" s="259" t="n">
        <f aca="false">N89+L90</f>
        <v>0</v>
      </c>
      <c r="O90" s="259"/>
      <c r="P90" s="259" t="n">
        <f aca="false">P89+N90</f>
        <v>0</v>
      </c>
      <c r="Q90" s="259"/>
      <c r="R90" s="259" t="n">
        <f aca="false">R89+P90</f>
        <v>0</v>
      </c>
      <c r="S90" s="259"/>
      <c r="T90" s="259" t="n">
        <f aca="false">T89+R90</f>
        <v>0</v>
      </c>
      <c r="U90" s="259"/>
      <c r="V90" s="259" t="n">
        <f aca="false">V89+T90</f>
        <v>0</v>
      </c>
      <c r="W90" s="259"/>
      <c r="X90" s="259" t="n">
        <f aca="false">X89+V90</f>
        <v>0</v>
      </c>
      <c r="Y90" s="259"/>
      <c r="Z90" s="259" t="n">
        <f aca="false">Z89+X90</f>
        <v>0</v>
      </c>
      <c r="AA90" s="259"/>
      <c r="AB90" s="259" t="n">
        <f aca="false">AB89+Z90</f>
        <v>0</v>
      </c>
      <c r="AC90" s="259"/>
      <c r="AD90" s="259" t="n">
        <f aca="false">AD89+AB90</f>
        <v>0</v>
      </c>
      <c r="AE90" s="259"/>
      <c r="AF90" s="259" t="n">
        <f aca="false">AF89+AD90</f>
        <v>0</v>
      </c>
      <c r="AG90" s="259"/>
      <c r="AH90" s="259" t="n">
        <f aca="false">AH89+AF90</f>
        <v>0</v>
      </c>
      <c r="AI90" s="259"/>
      <c r="AJ90" s="259" t="n">
        <f aca="false">AJ89+AH90</f>
        <v>0</v>
      </c>
      <c r="AK90" s="259"/>
      <c r="AL90" s="259" t="n">
        <f aca="false">AL89+AJ90</f>
        <v>0</v>
      </c>
      <c r="AM90" s="259"/>
      <c r="AN90" s="259" t="n">
        <f aca="false">AN89+AL90</f>
        <v>0</v>
      </c>
      <c r="AO90" s="259"/>
      <c r="AP90" s="259" t="n">
        <f aca="false">AP89+AN90</f>
        <v>0</v>
      </c>
      <c r="AQ90" s="259"/>
      <c r="AR90" s="259" t="n">
        <f aca="false">AR89+AP90</f>
        <v>0</v>
      </c>
      <c r="AS90" s="259"/>
      <c r="AT90" s="259" t="n">
        <f aca="false">AT89+AR90</f>
        <v>0</v>
      </c>
      <c r="AU90" s="259"/>
      <c r="AV90" s="259" t="n">
        <f aca="false">AV89+AT90</f>
        <v>0</v>
      </c>
      <c r="AW90" s="259"/>
      <c r="AX90" s="259" t="n">
        <f aca="false">AX89+AV90</f>
        <v>0</v>
      </c>
      <c r="AY90" s="259"/>
      <c r="AZ90" s="259" t="n">
        <f aca="false">AZ89+AX90</f>
        <v>0</v>
      </c>
      <c r="BA90" s="259"/>
      <c r="BB90" s="259" t="n">
        <f aca="false">BB89+AZ90</f>
        <v>0</v>
      </c>
      <c r="BC90" s="259"/>
      <c r="BD90" s="259" t="n">
        <f aca="false">BD89+BB90</f>
        <v>0</v>
      </c>
      <c r="BE90" s="259"/>
      <c r="BF90" s="259" t="n">
        <f aca="false">BF89+BD90</f>
        <v>0</v>
      </c>
      <c r="BG90" s="259"/>
      <c r="BH90" s="259" t="n">
        <f aca="false">BH89+BF90</f>
        <v>0</v>
      </c>
      <c r="BI90" s="259"/>
      <c r="BJ90" s="259" t="n">
        <f aca="false">BJ89+BH90</f>
        <v>0</v>
      </c>
      <c r="BK90" s="259"/>
      <c r="BL90" s="259" t="n">
        <f aca="false">BL89+BJ90</f>
        <v>0</v>
      </c>
      <c r="BM90" s="259"/>
      <c r="BN90" s="259" t="n">
        <f aca="false">BN89+BL90</f>
        <v>0</v>
      </c>
      <c r="BO90" s="259"/>
      <c r="BP90" s="259" t="n">
        <f aca="false">BP89+BN90</f>
        <v>0</v>
      </c>
      <c r="BQ90" s="259"/>
      <c r="BR90" s="259" t="n">
        <f aca="false">BR89+BP90</f>
        <v>0</v>
      </c>
      <c r="BS90" s="259"/>
      <c r="BT90" s="259" t="n">
        <f aca="false">BT89+BR90</f>
        <v>0</v>
      </c>
      <c r="BU90" s="259"/>
      <c r="BV90" s="259" t="n">
        <f aca="false">BV89+BT90</f>
        <v>0</v>
      </c>
      <c r="BW90" s="259"/>
      <c r="BX90" s="259" t="n">
        <f aca="false">BX89+BV90</f>
        <v>0</v>
      </c>
      <c r="BY90" s="259"/>
      <c r="BZ90" s="259" t="n">
        <f aca="false">BZ89+BX90</f>
        <v>0</v>
      </c>
      <c r="CA90" s="259"/>
      <c r="CB90" s="259" t="n">
        <f aca="false">CB89+BZ90</f>
        <v>0</v>
      </c>
      <c r="CC90" s="259"/>
      <c r="CD90" s="259" t="n">
        <f aca="false">CD89+CB90</f>
        <v>0</v>
      </c>
      <c r="CE90" s="259"/>
      <c r="CF90" s="259" t="n">
        <f aca="false">CF89+CD90</f>
        <v>0</v>
      </c>
      <c r="CG90" s="259"/>
      <c r="CH90" s="259" t="n">
        <f aca="false">CH89+CF90</f>
        <v>0</v>
      </c>
      <c r="CI90" s="259"/>
      <c r="CJ90" s="259" t="n">
        <f aca="false">CJ89+CH90</f>
        <v>0</v>
      </c>
      <c r="CK90" s="259"/>
      <c r="CL90" s="259" t="n">
        <f aca="false">CL89+CJ90</f>
        <v>0</v>
      </c>
      <c r="CM90" s="259"/>
      <c r="CN90" s="259" t="n">
        <f aca="false">CN89+CL90</f>
        <v>0</v>
      </c>
      <c r="CO90" s="259"/>
      <c r="CP90" s="259" t="n">
        <f aca="false">CP89+CN90</f>
        <v>0</v>
      </c>
      <c r="CQ90" s="259"/>
      <c r="CR90" s="259" t="n">
        <f aca="false">CR89+CP90</f>
        <v>0</v>
      </c>
      <c r="CS90" s="259"/>
      <c r="CT90" s="259" t="n">
        <f aca="false">CT89+CR90</f>
        <v>0</v>
      </c>
      <c r="CU90" s="259"/>
      <c r="CV90" s="259" t="n">
        <f aca="false">CV89+CT90</f>
        <v>0</v>
      </c>
      <c r="CW90" s="259"/>
      <c r="CX90" s="259" t="n">
        <f aca="false">CX89+CV90</f>
        <v>0</v>
      </c>
      <c r="CY90" s="259"/>
      <c r="CZ90" s="259" t="n">
        <f aca="false">CZ89+CX90</f>
        <v>0</v>
      </c>
      <c r="DA90" s="259"/>
      <c r="DB90" s="259" t="n">
        <f aca="false">DB89+CZ90</f>
        <v>0</v>
      </c>
      <c r="DC90" s="259"/>
      <c r="DD90" s="259" t="n">
        <f aca="false">DD89+DB90</f>
        <v>0</v>
      </c>
      <c r="DE90" s="259"/>
      <c r="DF90" s="259" t="n">
        <f aca="false">DF89+DD90</f>
        <v>0</v>
      </c>
      <c r="DG90" s="259"/>
      <c r="DH90" s="259" t="n">
        <f aca="false">DH89+DF90</f>
        <v>0</v>
      </c>
      <c r="DI90" s="259"/>
      <c r="DJ90" s="296" t="n">
        <f aca="false">DJ89+DH90</f>
        <v>0</v>
      </c>
      <c r="DK90" s="296"/>
      <c r="DL90" s="259" t="n">
        <f aca="false">DL89+DJ90</f>
        <v>0</v>
      </c>
      <c r="DM90" s="259"/>
      <c r="DN90" s="259" t="n">
        <f aca="false">DN89+DL90</f>
        <v>0</v>
      </c>
      <c r="DO90" s="259"/>
      <c r="DP90" s="259" t="n">
        <f aca="false">DP89+DN90</f>
        <v>0</v>
      </c>
      <c r="DQ90" s="259"/>
      <c r="DR90" s="259" t="n">
        <f aca="false">DR89+DP90</f>
        <v>0</v>
      </c>
      <c r="DS90" s="259"/>
      <c r="DT90" s="259" t="n">
        <f aca="false">DT89+DR90</f>
        <v>0</v>
      </c>
      <c r="DU90" s="259"/>
      <c r="DV90" s="259" t="n">
        <f aca="false">DV89+DT90</f>
        <v>0</v>
      </c>
      <c r="DW90" s="259"/>
      <c r="DX90" s="259" t="n">
        <f aca="false">DX89+DV90</f>
        <v>0</v>
      </c>
      <c r="DY90" s="259"/>
      <c r="DZ90" s="259" t="n">
        <f aca="false">DZ89+DX90</f>
        <v>0</v>
      </c>
      <c r="EA90" s="259"/>
      <c r="EB90" s="259" t="n">
        <f aca="false">EB89+DZ90</f>
        <v>0</v>
      </c>
      <c r="EC90" s="259"/>
      <c r="ED90" s="259" t="n">
        <f aca="false">ED89+EB90</f>
        <v>0</v>
      </c>
      <c r="EE90" s="259"/>
      <c r="EF90" s="259" t="n">
        <f aca="false">EF89+ED90</f>
        <v>0</v>
      </c>
      <c r="EG90" s="259"/>
      <c r="EH90" s="259" t="n">
        <f aca="false">EH89+EF90</f>
        <v>0</v>
      </c>
      <c r="EI90" s="259"/>
      <c r="EJ90" s="259" t="n">
        <f aca="false">EJ89+EH90</f>
        <v>0</v>
      </c>
      <c r="EK90" s="259"/>
      <c r="EL90" s="259" t="n">
        <f aca="false">EL89+EJ90</f>
        <v>0</v>
      </c>
      <c r="EM90" s="259"/>
      <c r="EN90" s="259" t="n">
        <f aca="false">EN89+EL90</f>
        <v>0</v>
      </c>
      <c r="EO90" s="259"/>
      <c r="EP90" s="259" t="n">
        <f aca="false">EP89+EN90</f>
        <v>0</v>
      </c>
      <c r="EQ90" s="259"/>
      <c r="ER90" s="259" t="n">
        <f aca="false">ER89+EP90</f>
        <v>0</v>
      </c>
      <c r="ES90" s="259"/>
      <c r="ET90" s="259" t="n">
        <f aca="false">ET89+ER90</f>
        <v>0</v>
      </c>
      <c r="EU90" s="259"/>
      <c r="EV90" s="259" t="n">
        <f aca="false">EV89+ET90</f>
        <v>0</v>
      </c>
      <c r="EW90" s="259"/>
      <c r="EX90" s="260" t="n">
        <f aca="false">EX89+EV90</f>
        <v>0</v>
      </c>
      <c r="EY90" s="260"/>
      <c r="EZ90" s="259" t="n">
        <f aca="false">EZ89+EX90</f>
        <v>0</v>
      </c>
      <c r="FA90" s="259"/>
      <c r="FB90" s="259" t="n">
        <f aca="false">FB89+EZ90</f>
        <v>0</v>
      </c>
      <c r="FC90" s="259"/>
      <c r="FD90" s="259" t="n">
        <f aca="false">FD89+FB90</f>
        <v>0</v>
      </c>
      <c r="FE90" s="259"/>
      <c r="FF90" s="259" t="n">
        <f aca="false">FF89+FD90</f>
        <v>0</v>
      </c>
      <c r="FG90" s="259"/>
      <c r="FH90" s="259" t="n">
        <f aca="false">FH89+FF90</f>
        <v>0</v>
      </c>
      <c r="FI90" s="259"/>
      <c r="FJ90" s="259" t="n">
        <f aca="false">FJ89+FH90</f>
        <v>0</v>
      </c>
      <c r="FK90" s="259"/>
      <c r="FL90" s="259" t="n">
        <f aca="false">FL89+FJ90</f>
        <v>0</v>
      </c>
      <c r="FM90" s="259"/>
      <c r="FN90" s="259" t="n">
        <f aca="false">FN89+FL90</f>
        <v>0</v>
      </c>
      <c r="FO90" s="259"/>
      <c r="FP90" s="259" t="n">
        <f aca="false">FP89+FN90</f>
        <v>0</v>
      </c>
      <c r="FQ90" s="259"/>
      <c r="FR90" s="259" t="n">
        <f aca="false">FR89+FP90</f>
        <v>0</v>
      </c>
      <c r="FS90" s="259"/>
      <c r="FT90" s="259" t="n">
        <f aca="false">FT89+FR90</f>
        <v>0</v>
      </c>
      <c r="FU90" s="259"/>
      <c r="FV90" s="259" t="n">
        <f aca="false">FV89+FT90</f>
        <v>0</v>
      </c>
      <c r="FW90" s="259"/>
      <c r="FX90" s="259" t="n">
        <f aca="false">FX89+FV90</f>
        <v>0</v>
      </c>
      <c r="FY90" s="259"/>
      <c r="FZ90" s="259" t="n">
        <f aca="false">FZ89+FX90</f>
        <v>0</v>
      </c>
      <c r="GA90" s="259"/>
      <c r="GB90" s="259" t="n">
        <f aca="false">GB89+FZ90</f>
        <v>0</v>
      </c>
      <c r="GC90" s="259"/>
      <c r="GD90" s="259" t="n">
        <f aca="false">GD89+GB90</f>
        <v>0</v>
      </c>
      <c r="GE90" s="259"/>
      <c r="GF90" s="259" t="n">
        <f aca="false">GF89+GD90</f>
        <v>0</v>
      </c>
      <c r="GG90" s="259"/>
      <c r="GH90" s="259" t="n">
        <f aca="false">GH89+GF90</f>
        <v>0</v>
      </c>
      <c r="GI90" s="259"/>
      <c r="GJ90" s="259" t="n">
        <f aca="false">GJ89+GH90</f>
        <v>0</v>
      </c>
      <c r="GK90" s="259"/>
      <c r="GL90" s="259" t="n">
        <f aca="false">GL89+GJ90</f>
        <v>0</v>
      </c>
      <c r="GM90" s="259"/>
      <c r="GN90" s="259" t="n">
        <f aca="false">GN89+GL90</f>
        <v>0</v>
      </c>
      <c r="GO90" s="259"/>
      <c r="GP90" s="259" t="n">
        <f aca="false">GP89+GN90</f>
        <v>0</v>
      </c>
      <c r="GQ90" s="259"/>
      <c r="GR90" s="259" t="n">
        <f aca="false">GR89+GP90</f>
        <v>0</v>
      </c>
      <c r="GS90" s="259"/>
      <c r="GT90" s="259" t="n">
        <f aca="false">GT89+GR90</f>
        <v>0</v>
      </c>
      <c r="GU90" s="259"/>
      <c r="GV90" s="259" t="n">
        <f aca="false">GV89+GT90</f>
        <v>0</v>
      </c>
      <c r="GW90" s="259"/>
      <c r="GX90" s="259" t="n">
        <f aca="false">GX89+GV90</f>
        <v>0</v>
      </c>
      <c r="GY90" s="259"/>
      <c r="GZ90" s="259" t="n">
        <f aca="false">GZ89+GX90</f>
        <v>0</v>
      </c>
      <c r="HA90" s="259"/>
      <c r="HB90" s="259" t="n">
        <f aca="false">HB89+GZ90</f>
        <v>0</v>
      </c>
      <c r="HC90" s="259"/>
      <c r="HD90" s="259" t="n">
        <f aca="false">HD89+HB90</f>
        <v>0</v>
      </c>
      <c r="HE90" s="259"/>
      <c r="HF90" s="259" t="n">
        <f aca="false">HF89+HD90</f>
        <v>0</v>
      </c>
      <c r="HG90" s="259"/>
      <c r="HH90" s="259" t="n">
        <f aca="false">HH89+HF90</f>
        <v>0</v>
      </c>
      <c r="HI90" s="259"/>
      <c r="HJ90" s="259" t="n">
        <f aca="false">HJ89+HH90</f>
        <v>0</v>
      </c>
      <c r="HK90" s="259"/>
    </row>
    <row r="91" s="299" customFormat="true" ht="12.75" hidden="false" customHeight="false" outlineLevel="0" collapsed="false">
      <c r="A91" s="232"/>
      <c r="B91" s="233"/>
      <c r="C91" s="232"/>
      <c r="D91" s="234"/>
      <c r="E91" s="234"/>
      <c r="F91" s="235"/>
      <c r="G91" s="234"/>
      <c r="H91" s="261"/>
      <c r="I91" s="237"/>
      <c r="J91" s="238"/>
      <c r="K91" s="262" t="s">
        <v>165</v>
      </c>
      <c r="L91" s="263" t="n">
        <f aca="false">IF($E85&gt;0,L88/$E85,"-")</f>
        <v>0</v>
      </c>
      <c r="M91" s="263"/>
      <c r="N91" s="263" t="n">
        <f aca="false">IF($E85&gt;0,N88/$E85,"-")</f>
        <v>0</v>
      </c>
      <c r="O91" s="263"/>
      <c r="P91" s="263" t="n">
        <f aca="false">IF($E85&gt;0,P88/$E85,"-")</f>
        <v>0</v>
      </c>
      <c r="Q91" s="263"/>
      <c r="R91" s="263" t="n">
        <f aca="false">IF($E85&gt;0,R88/$E85,"-")</f>
        <v>0</v>
      </c>
      <c r="S91" s="263"/>
      <c r="T91" s="263" t="n">
        <f aca="false">IF($E85&gt;0,T88/$E85,"-")</f>
        <v>0</v>
      </c>
      <c r="U91" s="263"/>
      <c r="V91" s="263" t="n">
        <f aca="false">IF($E85&gt;0,V88/$E85,"-")</f>
        <v>0</v>
      </c>
      <c r="W91" s="263"/>
      <c r="X91" s="263" t="n">
        <f aca="false">IF($E85&gt;0,X88/$E85,"-")</f>
        <v>0</v>
      </c>
      <c r="Y91" s="263"/>
      <c r="Z91" s="263" t="n">
        <f aca="false">IF($E85&gt;0,Z88/$E85,"-")</f>
        <v>0</v>
      </c>
      <c r="AA91" s="263"/>
      <c r="AB91" s="263" t="n">
        <f aca="false">IF($E85&gt;0,AB88/$E85,"-")</f>
        <v>0</v>
      </c>
      <c r="AC91" s="263"/>
      <c r="AD91" s="263" t="n">
        <f aca="false">IF($E85&gt;0,AD88/$E85,"-")</f>
        <v>0</v>
      </c>
      <c r="AE91" s="263"/>
      <c r="AF91" s="263" t="n">
        <f aca="false">IF($E85&gt;0,AF88/$E85,"-")</f>
        <v>0</v>
      </c>
      <c r="AG91" s="263"/>
      <c r="AH91" s="263" t="n">
        <f aca="false">IF($E85&gt;0,AH88/$E85,"-")</f>
        <v>0</v>
      </c>
      <c r="AI91" s="263"/>
      <c r="AJ91" s="263" t="n">
        <f aca="false">IF($E85&gt;0,AJ88/$E85,"-")</f>
        <v>0</v>
      </c>
      <c r="AK91" s="263"/>
      <c r="AL91" s="263" t="n">
        <f aca="false">IF($E85&gt;0,AL88/$E85,"-")</f>
        <v>0</v>
      </c>
      <c r="AM91" s="263"/>
      <c r="AN91" s="263" t="n">
        <f aca="false">IF($E85&gt;0,AN88/$E85,"-")</f>
        <v>0</v>
      </c>
      <c r="AO91" s="263"/>
      <c r="AP91" s="263" t="n">
        <f aca="false">IF($E85&gt;0,AP88/$E85,"-")</f>
        <v>0</v>
      </c>
      <c r="AQ91" s="263"/>
      <c r="AR91" s="263" t="n">
        <f aca="false">IF($E85&gt;0,AR88/$E85,"-")</f>
        <v>0</v>
      </c>
      <c r="AS91" s="263"/>
      <c r="AT91" s="263" t="n">
        <f aca="false">IF($E85&gt;0,AT88/$E85,"-")</f>
        <v>0</v>
      </c>
      <c r="AU91" s="263"/>
      <c r="AV91" s="263" t="n">
        <f aca="false">IF($E85&gt;0,AV88/$E85,"-")</f>
        <v>0</v>
      </c>
      <c r="AW91" s="263"/>
      <c r="AX91" s="263" t="n">
        <f aca="false">IF($E85&gt;0,AX88/$E85,"-")</f>
        <v>0</v>
      </c>
      <c r="AY91" s="263"/>
      <c r="AZ91" s="263" t="n">
        <f aca="false">IF($E85&gt;0,AZ88/$E85,"-")</f>
        <v>0</v>
      </c>
      <c r="BA91" s="263"/>
      <c r="BB91" s="263" t="n">
        <f aca="false">IF($E85&gt;0,BB88/$E85,"-")</f>
        <v>0</v>
      </c>
      <c r="BC91" s="263"/>
      <c r="BD91" s="263" t="n">
        <f aca="false">IF($E85&gt;0,BD88/$E85,"-")</f>
        <v>0</v>
      </c>
      <c r="BE91" s="263"/>
      <c r="BF91" s="263" t="n">
        <f aca="false">IF($E85&gt;0,BF88/$E85,"-")</f>
        <v>0</v>
      </c>
      <c r="BG91" s="263"/>
      <c r="BH91" s="263" t="n">
        <f aca="false">IF($E85&gt;0,BH88/$E85,"-")</f>
        <v>0.0476628089905142</v>
      </c>
      <c r="BI91" s="263"/>
      <c r="BJ91" s="263" t="n">
        <f aca="false">IF($E85&gt;0,BJ88/$E85,"-")</f>
        <v>0.333639662933599</v>
      </c>
      <c r="BK91" s="263"/>
      <c r="BL91" s="263" t="n">
        <f aca="false">IF($E85&gt;0,BL88/$E85,"-")</f>
        <v>0.619616516876684</v>
      </c>
      <c r="BM91" s="263"/>
      <c r="BN91" s="263" t="n">
        <f aca="false">IF($E85&gt;0,BN88/$E85,"-")</f>
        <v>0.905593370819769</v>
      </c>
      <c r="BO91" s="263"/>
      <c r="BP91" s="263" t="n">
        <f aca="false">IF($E85&gt;0,BP88/$E85,"-")</f>
        <v>1.0009189888008</v>
      </c>
      <c r="BQ91" s="263"/>
      <c r="BR91" s="263" t="n">
        <f aca="false">IF($E85&gt;0,BR88/$E85,"-")</f>
        <v>1.0009189888008</v>
      </c>
      <c r="BS91" s="263"/>
      <c r="BT91" s="263" t="n">
        <f aca="false">IF($E85&gt;0,BT88/$E85,"-")</f>
        <v>1.0009189888008</v>
      </c>
      <c r="BU91" s="263"/>
      <c r="BV91" s="263" t="n">
        <f aca="false">IF($E85&gt;0,BV88/$E85,"-")</f>
        <v>1.0009189888008</v>
      </c>
      <c r="BW91" s="263"/>
      <c r="BX91" s="263" t="n">
        <f aca="false">IF($E85&gt;0,BX88/$E85,"-")</f>
        <v>1.0009189888008</v>
      </c>
      <c r="BY91" s="263"/>
      <c r="BZ91" s="263" t="n">
        <f aca="false">IF($E85&gt;0,BZ88/$E85,"-")</f>
        <v>1.0009189888008</v>
      </c>
      <c r="CA91" s="263"/>
      <c r="CB91" s="263" t="n">
        <f aca="false">IF($E85&gt;0,CB88/$E85,"-")</f>
        <v>1.0009189888008</v>
      </c>
      <c r="CC91" s="263"/>
      <c r="CD91" s="263" t="n">
        <f aca="false">IF($E85&gt;0,CD88/$E85,"-")</f>
        <v>1.0009189888008</v>
      </c>
      <c r="CE91" s="263"/>
      <c r="CF91" s="263" t="n">
        <f aca="false">IF($E85&gt;0,CF88/$E85,"-")</f>
        <v>1.0009189888008</v>
      </c>
      <c r="CG91" s="263"/>
      <c r="CH91" s="263" t="n">
        <f aca="false">IF($E85&gt;0,CH88/$E85,"-")</f>
        <v>1.0009189888008</v>
      </c>
      <c r="CI91" s="263"/>
      <c r="CJ91" s="263" t="n">
        <f aca="false">IF($E85&gt;0,CJ88/$E85,"-")</f>
        <v>1.0009189888008</v>
      </c>
      <c r="CK91" s="263"/>
      <c r="CL91" s="263" t="n">
        <f aca="false">IF($E85&gt;0,CL88/$E85,"-")</f>
        <v>1.0009189888008</v>
      </c>
      <c r="CM91" s="263"/>
      <c r="CN91" s="263" t="n">
        <f aca="false">IF($E85&gt;0,CN88/$E85,"-")</f>
        <v>1.0009189888008</v>
      </c>
      <c r="CO91" s="263"/>
      <c r="CP91" s="263" t="n">
        <f aca="false">IF($E85&gt;0,CP88/$E85,"-")</f>
        <v>1.0009189888008</v>
      </c>
      <c r="CQ91" s="263"/>
      <c r="CR91" s="263" t="n">
        <f aca="false">IF($E85&gt;0,CR88/$E85,"-")</f>
        <v>1.0009189888008</v>
      </c>
      <c r="CS91" s="263"/>
      <c r="CT91" s="263" t="n">
        <f aca="false">IF($E85&gt;0,CT88/$E85,"-")</f>
        <v>1.0009189888008</v>
      </c>
      <c r="CU91" s="263"/>
      <c r="CV91" s="263" t="n">
        <f aca="false">IF($E85&gt;0,CV88/$E85,"-")</f>
        <v>1.0009189888008</v>
      </c>
      <c r="CW91" s="263"/>
      <c r="CX91" s="263" t="n">
        <f aca="false">IF($E85&gt;0,CX88/$E85,"-")</f>
        <v>1.0009189888008</v>
      </c>
      <c r="CY91" s="263"/>
      <c r="CZ91" s="263" t="n">
        <f aca="false">IF($E85&gt;0,CZ88/$E85,"-")</f>
        <v>1.0009189888008</v>
      </c>
      <c r="DA91" s="263"/>
      <c r="DB91" s="263" t="n">
        <f aca="false">IF($E85&gt;0,DB88/$E85,"-")</f>
        <v>1.0009189888008</v>
      </c>
      <c r="DC91" s="263"/>
      <c r="DD91" s="263" t="n">
        <f aca="false">IF($E85&gt;0,DD88/$E85,"-")</f>
        <v>1.0009189888008</v>
      </c>
      <c r="DE91" s="263"/>
      <c r="DF91" s="263" t="n">
        <f aca="false">IF($E85&gt;0,DF88/$E85,"-")</f>
        <v>1.0009189888008</v>
      </c>
      <c r="DG91" s="263"/>
      <c r="DH91" s="263" t="n">
        <f aca="false">IF($E85&gt;0,DH88/$E85,"-")</f>
        <v>1.0009189888008</v>
      </c>
      <c r="DI91" s="263"/>
      <c r="DJ91" s="298" t="n">
        <f aca="false">IF($E85&gt;0,DJ88/$E85,"-")</f>
        <v>1.0009189888008</v>
      </c>
      <c r="DK91" s="298"/>
      <c r="DL91" s="263" t="n">
        <f aca="false">IF($E85&gt;0,DL88/$E85,"-")</f>
        <v>1.0009189888008</v>
      </c>
      <c r="DM91" s="263"/>
      <c r="DN91" s="263" t="n">
        <f aca="false">IF($E85&gt;0,DN88/$E85,"-")</f>
        <v>1.0009189888008</v>
      </c>
      <c r="DO91" s="263"/>
      <c r="DP91" s="263" t="n">
        <f aca="false">IF($E85&gt;0,DP88/$E85,"-")</f>
        <v>1.0009189888008</v>
      </c>
      <c r="DQ91" s="263"/>
      <c r="DR91" s="263" t="n">
        <f aca="false">IF($E85&gt;0,DR88/$E85,"-")</f>
        <v>1.0009189888008</v>
      </c>
      <c r="DS91" s="263"/>
      <c r="DT91" s="263" t="n">
        <f aca="false">IF($E85&gt;0,DT88/$E85,"-")</f>
        <v>1.0009189888008</v>
      </c>
      <c r="DU91" s="263"/>
      <c r="DV91" s="263" t="n">
        <f aca="false">IF($E85&gt;0,DV88/$E85,"-")</f>
        <v>1.0009189888008</v>
      </c>
      <c r="DW91" s="263"/>
      <c r="DX91" s="263" t="n">
        <f aca="false">IF($E85&gt;0,DX88/$E85,"-")</f>
        <v>1.0009189888008</v>
      </c>
      <c r="DY91" s="263"/>
      <c r="DZ91" s="263" t="n">
        <f aca="false">IF($E85&gt;0,DZ88/$E85,"-")</f>
        <v>1.0009189888008</v>
      </c>
      <c r="EA91" s="263"/>
      <c r="EB91" s="263" t="n">
        <f aca="false">IF($E85&gt;0,EB88/$E85,"-")</f>
        <v>1.0009189888008</v>
      </c>
      <c r="EC91" s="263"/>
      <c r="ED91" s="263" t="n">
        <f aca="false">IF($E85&gt;0,ED88/$E85,"-")</f>
        <v>1.0009189888008</v>
      </c>
      <c r="EE91" s="263"/>
      <c r="EF91" s="263" t="n">
        <f aca="false">IF($E85&gt;0,EF88/$E85,"-")</f>
        <v>1.0009189888008</v>
      </c>
      <c r="EG91" s="263"/>
      <c r="EH91" s="263" t="n">
        <f aca="false">IF($E85&gt;0,EH88/$E85,"-")</f>
        <v>1.0009189888008</v>
      </c>
      <c r="EI91" s="263"/>
      <c r="EJ91" s="263" t="n">
        <f aca="false">IF($E85&gt;0,EJ88/$E85,"-")</f>
        <v>1.0009189888008</v>
      </c>
      <c r="EK91" s="263"/>
      <c r="EL91" s="263" t="n">
        <f aca="false">IF($E85&gt;0,EL88/$E85,"-")</f>
        <v>1.0009189888008</v>
      </c>
      <c r="EM91" s="263"/>
      <c r="EN91" s="263" t="n">
        <f aca="false">IF($E85&gt;0,EN88/$E85,"-")</f>
        <v>1.0009189888008</v>
      </c>
      <c r="EO91" s="263"/>
      <c r="EP91" s="263" t="n">
        <f aca="false">IF($E85&gt;0,EP88/$E85,"-")</f>
        <v>1.0009189888008</v>
      </c>
      <c r="EQ91" s="263"/>
      <c r="ER91" s="263" t="n">
        <f aca="false">IF($E85&gt;0,ER88/$E85,"-")</f>
        <v>1.0009189888008</v>
      </c>
      <c r="ES91" s="263"/>
      <c r="ET91" s="263" t="n">
        <f aca="false">IF($E85&gt;0,ET88/$E85,"-")</f>
        <v>1.0009189888008</v>
      </c>
      <c r="EU91" s="263"/>
      <c r="EV91" s="263" t="n">
        <f aca="false">IF($E85&gt;0,EV88/$E85,"-")</f>
        <v>1.0009189888008</v>
      </c>
      <c r="EW91" s="263"/>
      <c r="EX91" s="264" t="n">
        <f aca="false">IF($E85&gt;0,EX88/$E85,"-")</f>
        <v>1.0009189888008</v>
      </c>
      <c r="EY91" s="264"/>
      <c r="EZ91" s="263" t="n">
        <f aca="false">IF($E85&gt;0,EZ88/$E85,"-")</f>
        <v>1.0009189888008</v>
      </c>
      <c r="FA91" s="263"/>
      <c r="FB91" s="263" t="n">
        <f aca="false">IF($E85&gt;0,FB88/$E85,"-")</f>
        <v>1.0009189888008</v>
      </c>
      <c r="FC91" s="263"/>
      <c r="FD91" s="263" t="n">
        <f aca="false">IF($E85&gt;0,FD88/$E85,"-")</f>
        <v>1.0009189888008</v>
      </c>
      <c r="FE91" s="263"/>
      <c r="FF91" s="263" t="n">
        <f aca="false">IF($E85&gt;0,FF88/$E85,"-")</f>
        <v>1.0009189888008</v>
      </c>
      <c r="FG91" s="263"/>
      <c r="FH91" s="263" t="n">
        <f aca="false">IF($E85&gt;0,FH88/$E85,"-")</f>
        <v>1.0009189888008</v>
      </c>
      <c r="FI91" s="263"/>
      <c r="FJ91" s="263" t="n">
        <f aca="false">IF($E85&gt;0,FJ88/$E85,"-")</f>
        <v>1.0009189888008</v>
      </c>
      <c r="FK91" s="263"/>
      <c r="FL91" s="263" t="n">
        <f aca="false">IF($E85&gt;0,FL88/$E85,"-")</f>
        <v>1.0009189888008</v>
      </c>
      <c r="FM91" s="263"/>
      <c r="FN91" s="263" t="n">
        <f aca="false">IF($E85&gt;0,FN88/$E85,"-")</f>
        <v>1.0009189888008</v>
      </c>
      <c r="FO91" s="263"/>
      <c r="FP91" s="263" t="n">
        <f aca="false">IF($E85&gt;0,FP88/$E85,"-")</f>
        <v>1.0009189888008</v>
      </c>
      <c r="FQ91" s="263"/>
      <c r="FR91" s="263" t="n">
        <f aca="false">IF($E85&gt;0,FR88/$E85,"-")</f>
        <v>1.0009189888008</v>
      </c>
      <c r="FS91" s="263"/>
      <c r="FT91" s="263" t="n">
        <f aca="false">IF($E85&gt;0,FT88/$E85,"-")</f>
        <v>1.0009189888008</v>
      </c>
      <c r="FU91" s="263"/>
      <c r="FV91" s="263" t="n">
        <f aca="false">IF($E85&gt;0,FV88/$E85,"-")</f>
        <v>1.0009189888008</v>
      </c>
      <c r="FW91" s="263"/>
      <c r="FX91" s="263" t="n">
        <f aca="false">IF($E85&gt;0,FX88/$E85,"-")</f>
        <v>1.0009189888008</v>
      </c>
      <c r="FY91" s="263"/>
      <c r="FZ91" s="263" t="n">
        <f aca="false">IF($E85&gt;0,FZ88/$E85,"-")</f>
        <v>1.0009189888008</v>
      </c>
      <c r="GA91" s="263"/>
      <c r="GB91" s="263" t="n">
        <f aca="false">IF($E85&gt;0,GB88/$E85,"-")</f>
        <v>1.0009189888008</v>
      </c>
      <c r="GC91" s="263"/>
      <c r="GD91" s="263" t="n">
        <f aca="false">IF($E85&gt;0,GD88/$E85,"-")</f>
        <v>1.0009189888008</v>
      </c>
      <c r="GE91" s="263"/>
      <c r="GF91" s="263" t="n">
        <f aca="false">IF($E85&gt;0,GF88/$E85,"-")</f>
        <v>1.0009189888008</v>
      </c>
      <c r="GG91" s="263"/>
      <c r="GH91" s="263" t="n">
        <f aca="false">IF($E85&gt;0,GH88/$E85,"-")</f>
        <v>1.0009189888008</v>
      </c>
      <c r="GI91" s="263"/>
      <c r="GJ91" s="263" t="n">
        <f aca="false">IF($E85&gt;0,GJ88/$E85,"-")</f>
        <v>1.0009189888008</v>
      </c>
      <c r="GK91" s="263"/>
      <c r="GL91" s="263" t="n">
        <f aca="false">IF($E85&gt;0,GL88/$E85,"-")</f>
        <v>1.0009189888008</v>
      </c>
      <c r="GM91" s="263"/>
      <c r="GN91" s="263" t="n">
        <f aca="false">IF($E85&gt;0,GN88/$E85,"-")</f>
        <v>1.0009189888008</v>
      </c>
      <c r="GO91" s="263"/>
      <c r="GP91" s="263" t="n">
        <f aca="false">IF($E85&gt;0,GP88/$E85,"-")</f>
        <v>1.0009189888008</v>
      </c>
      <c r="GQ91" s="263"/>
      <c r="GR91" s="263" t="n">
        <f aca="false">IF($E85&gt;0,GR88/$E85,"-")</f>
        <v>1.0009189888008</v>
      </c>
      <c r="GS91" s="263"/>
      <c r="GT91" s="263" t="n">
        <f aca="false">IF($E85&gt;0,GT88/$E85,"-")</f>
        <v>1.0009189888008</v>
      </c>
      <c r="GU91" s="263"/>
      <c r="GV91" s="263" t="n">
        <f aca="false">IF($E85&gt;0,GV88/$E85,"-")</f>
        <v>1.0009189888008</v>
      </c>
      <c r="GW91" s="263"/>
      <c r="GX91" s="263" t="n">
        <f aca="false">IF($E85&gt;0,GX88/$E85,"-")</f>
        <v>1.0009189888008</v>
      </c>
      <c r="GY91" s="263"/>
      <c r="GZ91" s="263" t="n">
        <f aca="false">IF($E85&gt;0,GZ88/$E85,"-")</f>
        <v>1.0009189888008</v>
      </c>
      <c r="HA91" s="263"/>
      <c r="HB91" s="263" t="n">
        <f aca="false">IF($E85&gt;0,HB88/$E85,"-")</f>
        <v>1.0009189888008</v>
      </c>
      <c r="HC91" s="263"/>
      <c r="HD91" s="263" t="n">
        <f aca="false">IF($E85&gt;0,HD88/$E85,"-")</f>
        <v>1.0009189888008</v>
      </c>
      <c r="HE91" s="263"/>
      <c r="HF91" s="263" t="n">
        <f aca="false">IF($E85&gt;0,HF88/$E85,"-")</f>
        <v>1.0009189888008</v>
      </c>
      <c r="HG91" s="263"/>
      <c r="HH91" s="263" t="n">
        <f aca="false">IF($E85&gt;0,HH88/$E85,"-")</f>
        <v>1.0009189888008</v>
      </c>
      <c r="HI91" s="263"/>
      <c r="HJ91" s="263" t="n">
        <f aca="false">IF($E85&gt;0,HJ88/$E85,"-")</f>
        <v>1.0009189888008</v>
      </c>
      <c r="HK91" s="263"/>
    </row>
    <row r="92" customFormat="false" ht="12.75" hidden="false" customHeight="false" outlineLevel="0" collapsed="false">
      <c r="A92" s="232"/>
      <c r="B92" s="233"/>
      <c r="C92" s="232"/>
      <c r="D92" s="234"/>
      <c r="E92" s="234"/>
      <c r="F92" s="235"/>
      <c r="G92" s="234"/>
      <c r="H92" s="234"/>
      <c r="I92" s="237"/>
      <c r="J92" s="238"/>
      <c r="K92" s="265" t="s">
        <v>166</v>
      </c>
      <c r="L92" s="266" t="n">
        <f aca="false">IF($E85&gt;0,L90/$E85,"-")</f>
        <v>0</v>
      </c>
      <c r="M92" s="266"/>
      <c r="N92" s="266" t="n">
        <f aca="false">IF($E85&gt;0,N90/$E85,"-")</f>
        <v>0</v>
      </c>
      <c r="O92" s="266"/>
      <c r="P92" s="266" t="n">
        <f aca="false">IF($E85&gt;0,P90/$E85,"-")</f>
        <v>0</v>
      </c>
      <c r="Q92" s="266"/>
      <c r="R92" s="266" t="n">
        <f aca="false">IF($E85&gt;0,R90/$E85,"-")</f>
        <v>0</v>
      </c>
      <c r="S92" s="266"/>
      <c r="T92" s="266" t="n">
        <f aca="false">IF($E85&gt;0,T90/$E85,"-")</f>
        <v>0</v>
      </c>
      <c r="U92" s="266"/>
      <c r="V92" s="266" t="n">
        <f aca="false">IF($E85&gt;0,V90/$E85,"-")</f>
        <v>0</v>
      </c>
      <c r="W92" s="266"/>
      <c r="X92" s="266" t="n">
        <f aca="false">IF($E85&gt;0,X90/$E85,"-")</f>
        <v>0</v>
      </c>
      <c r="Y92" s="266"/>
      <c r="Z92" s="266" t="n">
        <f aca="false">IF($E85&gt;0,Z90/$E85,"-")</f>
        <v>0</v>
      </c>
      <c r="AA92" s="266"/>
      <c r="AB92" s="266" t="n">
        <f aca="false">IF($E85&gt;0,AB90/$E85,"-")</f>
        <v>0</v>
      </c>
      <c r="AC92" s="266"/>
      <c r="AD92" s="266" t="n">
        <f aca="false">IF($E85&gt;0,AD90/$E85,"-")</f>
        <v>0</v>
      </c>
      <c r="AE92" s="266"/>
      <c r="AF92" s="266" t="n">
        <f aca="false">IF($E85&gt;0,AF90/$E85,"-")</f>
        <v>0</v>
      </c>
      <c r="AG92" s="266"/>
      <c r="AH92" s="266" t="n">
        <f aca="false">IF($E85&gt;0,AH90/$E85,"-")</f>
        <v>0</v>
      </c>
      <c r="AI92" s="266"/>
      <c r="AJ92" s="266" t="n">
        <f aca="false">IF($E85&gt;0,AJ90/$E85,"-")</f>
        <v>0</v>
      </c>
      <c r="AK92" s="266"/>
      <c r="AL92" s="266" t="n">
        <f aca="false">IF($E85&gt;0,AL90/$E85,"-")</f>
        <v>0</v>
      </c>
      <c r="AM92" s="266"/>
      <c r="AN92" s="266" t="n">
        <f aca="false">IF($E85&gt;0,AN90/$E85,"-")</f>
        <v>0</v>
      </c>
      <c r="AO92" s="266"/>
      <c r="AP92" s="266" t="n">
        <f aca="false">IF($E85&gt;0,AP90/$E85,"-")</f>
        <v>0</v>
      </c>
      <c r="AQ92" s="266"/>
      <c r="AR92" s="266" t="n">
        <f aca="false">IF($E85&gt;0,AR90/$E85,"-")</f>
        <v>0</v>
      </c>
      <c r="AS92" s="266"/>
      <c r="AT92" s="266" t="n">
        <f aca="false">IF($E85&gt;0,AT90/$E85,"-")</f>
        <v>0</v>
      </c>
      <c r="AU92" s="266"/>
      <c r="AV92" s="266" t="n">
        <f aca="false">IF($E85&gt;0,AV90/$E85,"-")</f>
        <v>0</v>
      </c>
      <c r="AW92" s="266"/>
      <c r="AX92" s="266" t="n">
        <f aca="false">IF($E85&gt;0,AX90/$E85,"-")</f>
        <v>0</v>
      </c>
      <c r="AY92" s="266"/>
      <c r="AZ92" s="266" t="n">
        <f aca="false">IF($E85&gt;0,AZ90/$E85,"-")</f>
        <v>0</v>
      </c>
      <c r="BA92" s="266"/>
      <c r="BB92" s="266" t="n">
        <f aca="false">IF($E85&gt;0,BB90/$E85,"-")</f>
        <v>0</v>
      </c>
      <c r="BC92" s="266"/>
      <c r="BD92" s="266" t="n">
        <f aca="false">IF($E85&gt;0,BD90/$E85,"-")</f>
        <v>0</v>
      </c>
      <c r="BE92" s="266"/>
      <c r="BF92" s="266" t="n">
        <f aca="false">IF($E85&gt;0,BF90/$E85,"-")</f>
        <v>0</v>
      </c>
      <c r="BG92" s="266"/>
      <c r="BH92" s="266" t="n">
        <f aca="false">IF($E85&gt;0,BH90/$E85,"-")</f>
        <v>0</v>
      </c>
      <c r="BI92" s="266"/>
      <c r="BJ92" s="266" t="n">
        <f aca="false">IF($E85&gt;0,BJ90/$E85,"-")</f>
        <v>0</v>
      </c>
      <c r="BK92" s="266"/>
      <c r="BL92" s="266" t="n">
        <f aca="false">IF($E85&gt;0,BL90/$E85,"-")</f>
        <v>0</v>
      </c>
      <c r="BM92" s="266"/>
      <c r="BN92" s="266" t="n">
        <f aca="false">IF($E85&gt;0,BN90/$E85,"-")</f>
        <v>0</v>
      </c>
      <c r="BO92" s="266"/>
      <c r="BP92" s="266" t="n">
        <f aca="false">IF($E85&gt;0,BP90/$E85,"-")</f>
        <v>0</v>
      </c>
      <c r="BQ92" s="266"/>
      <c r="BR92" s="300" t="n">
        <f aca="false">IF($E85&gt;0,BR90/$E85,"-")</f>
        <v>0</v>
      </c>
      <c r="BS92" s="300"/>
      <c r="BT92" s="300" t="n">
        <f aca="false">IF($E85&gt;0,BT90/$E85,"-")</f>
        <v>0</v>
      </c>
      <c r="BU92" s="300"/>
      <c r="BV92" s="300" t="n">
        <f aca="false">IF($E85&gt;0,BV90/$E85,"-")</f>
        <v>0</v>
      </c>
      <c r="BW92" s="300"/>
      <c r="BX92" s="300" t="n">
        <f aca="false">IF($E85&gt;0,BX90/$E85,"-")</f>
        <v>0</v>
      </c>
      <c r="BY92" s="300"/>
      <c r="BZ92" s="300" t="n">
        <f aca="false">IF($E85&gt;0,BZ90/$E85,"-")</f>
        <v>0</v>
      </c>
      <c r="CA92" s="300"/>
      <c r="CB92" s="300" t="n">
        <f aca="false">IF($E85&gt;0,CB90/$E85,"-")</f>
        <v>0</v>
      </c>
      <c r="CC92" s="300"/>
      <c r="CD92" s="300" t="n">
        <f aca="false">IF($E85&gt;0,CD90/$E85,"-")</f>
        <v>0</v>
      </c>
      <c r="CE92" s="300"/>
      <c r="CF92" s="300" t="n">
        <f aca="false">IF($E85&gt;0,CF90/$E85,"-")</f>
        <v>0</v>
      </c>
      <c r="CG92" s="300"/>
      <c r="CH92" s="300" t="n">
        <f aca="false">IF($E85&gt;0,CH90/$E85,"-")</f>
        <v>0</v>
      </c>
      <c r="CI92" s="300"/>
      <c r="CJ92" s="300" t="n">
        <f aca="false">IF($E85&gt;0,CJ90/$E85,"-")</f>
        <v>0</v>
      </c>
      <c r="CK92" s="300"/>
      <c r="CL92" s="300" t="n">
        <f aca="false">IF($E85&gt;0,CL90/$E85,"-")</f>
        <v>0</v>
      </c>
      <c r="CM92" s="300"/>
      <c r="CN92" s="300" t="n">
        <f aca="false">IF($E85&gt;0,CN90/$E85,"-")</f>
        <v>0</v>
      </c>
      <c r="CO92" s="300"/>
      <c r="CP92" s="300" t="n">
        <f aca="false">IF($E85&gt;0,CP90/$E85,"-")</f>
        <v>0</v>
      </c>
      <c r="CQ92" s="300"/>
      <c r="CR92" s="300" t="n">
        <f aca="false">IF($E85&gt;0,CR90/$E85,"-")</f>
        <v>0</v>
      </c>
      <c r="CS92" s="300"/>
      <c r="CT92" s="300" t="n">
        <f aca="false">IF($E85&gt;0,CT90/$E85,"-")</f>
        <v>0</v>
      </c>
      <c r="CU92" s="300"/>
      <c r="CV92" s="300" t="n">
        <f aca="false">IF($E85&gt;0,CV90/$E85,"-")</f>
        <v>0</v>
      </c>
      <c r="CW92" s="300"/>
      <c r="CX92" s="300" t="n">
        <f aca="false">IF($E85&gt;0,CX90/$E85,"-")</f>
        <v>0</v>
      </c>
      <c r="CY92" s="300"/>
      <c r="CZ92" s="300" t="n">
        <f aca="false">IF($E85&gt;0,CZ90/$E85,"-")</f>
        <v>0</v>
      </c>
      <c r="DA92" s="300"/>
      <c r="DB92" s="300" t="n">
        <f aca="false">IF($E85&gt;0,DB90/$E85,"-")</f>
        <v>0</v>
      </c>
      <c r="DC92" s="300"/>
      <c r="DD92" s="300" t="n">
        <f aca="false">IF($E85&gt;0,DD90/$E85,"-")</f>
        <v>0</v>
      </c>
      <c r="DE92" s="300"/>
      <c r="DF92" s="300" t="n">
        <f aca="false">IF($E85&gt;0,DF90/$E85,"-")</f>
        <v>0</v>
      </c>
      <c r="DG92" s="300"/>
      <c r="DH92" s="300" t="n">
        <f aca="false">IF($E85&gt;0,DH90/$E85,"-")</f>
        <v>0</v>
      </c>
      <c r="DI92" s="300"/>
      <c r="DJ92" s="301" t="n">
        <f aca="false">IF($E85&gt;0,DJ90/$E85,"-")</f>
        <v>0</v>
      </c>
      <c r="DK92" s="301"/>
      <c r="DL92" s="300" t="n">
        <f aca="false">IF($E85&gt;0,DL90/$E85,"-")</f>
        <v>0</v>
      </c>
      <c r="DM92" s="300"/>
      <c r="DN92" s="300" t="n">
        <f aca="false">IF($E85&gt;0,DN90/$E85,"-")</f>
        <v>0</v>
      </c>
      <c r="DO92" s="300"/>
      <c r="DP92" s="300" t="n">
        <f aca="false">IF($E85&gt;0,DP90/$E85,"-")</f>
        <v>0</v>
      </c>
      <c r="DQ92" s="300"/>
      <c r="DR92" s="300" t="n">
        <f aca="false">IF($E85&gt;0,DR90/$E85,"-")</f>
        <v>0</v>
      </c>
      <c r="DS92" s="300"/>
      <c r="DT92" s="300" t="n">
        <f aca="false">IF($E85&gt;0,DT90/$E85,"-")</f>
        <v>0</v>
      </c>
      <c r="DU92" s="300"/>
      <c r="DV92" s="300" t="n">
        <f aca="false">IF($E85&gt;0,DV90/$E85,"-")</f>
        <v>0</v>
      </c>
      <c r="DW92" s="300"/>
      <c r="DX92" s="300" t="n">
        <f aca="false">IF($E85&gt;0,DX90/$E85,"-")</f>
        <v>0</v>
      </c>
      <c r="DY92" s="300"/>
      <c r="DZ92" s="300" t="n">
        <f aca="false">IF($E85&gt;0,DZ90/$E85,"-")</f>
        <v>0</v>
      </c>
      <c r="EA92" s="300"/>
      <c r="EB92" s="300" t="n">
        <f aca="false">IF($E85&gt;0,EB90/$E85,"-")</f>
        <v>0</v>
      </c>
      <c r="EC92" s="300"/>
      <c r="ED92" s="300" t="n">
        <f aca="false">IF($E85&gt;0,ED90/$E85,"-")</f>
        <v>0</v>
      </c>
      <c r="EE92" s="300"/>
      <c r="EF92" s="300" t="n">
        <f aca="false">IF($E85&gt;0,EF90/$E85,"-")</f>
        <v>0</v>
      </c>
      <c r="EG92" s="300"/>
      <c r="EH92" s="300" t="n">
        <f aca="false">IF($E85&gt;0,EH90/$E85,"-")</f>
        <v>0</v>
      </c>
      <c r="EI92" s="300"/>
      <c r="EJ92" s="300" t="n">
        <f aca="false">IF($E85&gt;0,EJ90/$E85,"-")</f>
        <v>0</v>
      </c>
      <c r="EK92" s="300"/>
      <c r="EL92" s="300" t="n">
        <f aca="false">IF($E85&gt;0,EL90/$E85,"-")</f>
        <v>0</v>
      </c>
      <c r="EM92" s="300"/>
      <c r="EN92" s="300" t="n">
        <f aca="false">IF($E85&gt;0,EN90/$E85,"-")</f>
        <v>0</v>
      </c>
      <c r="EO92" s="300"/>
      <c r="EP92" s="300" t="n">
        <f aca="false">IF($E85&gt;0,EP90/$E85,"-")</f>
        <v>0</v>
      </c>
      <c r="EQ92" s="300"/>
      <c r="ER92" s="300" t="n">
        <f aca="false">IF($E85&gt;0,ER90/$E85,"-")</f>
        <v>0</v>
      </c>
      <c r="ES92" s="300"/>
      <c r="ET92" s="300" t="n">
        <f aca="false">IF($E85&gt;0,ET90/$E85,"-")</f>
        <v>0</v>
      </c>
      <c r="EU92" s="300"/>
      <c r="EV92" s="300" t="n">
        <f aca="false">IF($E85&gt;0,EV90/$E85,"-")</f>
        <v>0</v>
      </c>
      <c r="EW92" s="300"/>
      <c r="EX92" s="302" t="n">
        <f aca="false">IF($E85&gt;0,EX90/$E85,"-")</f>
        <v>0</v>
      </c>
      <c r="EY92" s="302"/>
      <c r="EZ92" s="300" t="n">
        <f aca="false">IF($E85&gt;0,EZ90/$E85,"-")</f>
        <v>0</v>
      </c>
      <c r="FA92" s="300"/>
      <c r="FB92" s="300" t="n">
        <f aca="false">IF($E85&gt;0,FB90/$E85,"-")</f>
        <v>0</v>
      </c>
      <c r="FC92" s="300"/>
      <c r="FD92" s="300" t="n">
        <f aca="false">IF($E85&gt;0,FD90/$E85,"-")</f>
        <v>0</v>
      </c>
      <c r="FE92" s="300"/>
      <c r="FF92" s="300" t="n">
        <f aca="false">IF($E85&gt;0,FF90/$E85,"-")</f>
        <v>0</v>
      </c>
      <c r="FG92" s="300"/>
      <c r="FH92" s="300" t="n">
        <f aca="false">IF($E85&gt;0,FH90/$E85,"-")</f>
        <v>0</v>
      </c>
      <c r="FI92" s="300"/>
      <c r="FJ92" s="300" t="n">
        <f aca="false">IF($E85&gt;0,FJ90/$E85,"-")</f>
        <v>0</v>
      </c>
      <c r="FK92" s="300"/>
      <c r="FL92" s="300" t="n">
        <f aca="false">IF($E85&gt;0,FL90/$E85,"-")</f>
        <v>0</v>
      </c>
      <c r="FM92" s="300"/>
      <c r="FN92" s="300" t="n">
        <f aca="false">IF($E85&gt;0,FN90/$E85,"-")</f>
        <v>0</v>
      </c>
      <c r="FO92" s="300"/>
      <c r="FP92" s="300" t="n">
        <f aca="false">IF($E85&gt;0,FP90/$E85,"-")</f>
        <v>0</v>
      </c>
      <c r="FQ92" s="300"/>
      <c r="FR92" s="300" t="n">
        <f aca="false">IF($E85&gt;0,FR90/$E85,"-")</f>
        <v>0</v>
      </c>
      <c r="FS92" s="300"/>
      <c r="FT92" s="300" t="n">
        <f aca="false">IF($E85&gt;0,FT90/$E85,"-")</f>
        <v>0</v>
      </c>
      <c r="FU92" s="300"/>
      <c r="FV92" s="300" t="n">
        <f aca="false">IF($E85&gt;0,FV90/$E85,"-")</f>
        <v>0</v>
      </c>
      <c r="FW92" s="300"/>
      <c r="FX92" s="300" t="n">
        <f aca="false">IF($E85&gt;0,FX90/$E85,"-")</f>
        <v>0</v>
      </c>
      <c r="FY92" s="300"/>
      <c r="FZ92" s="300" t="n">
        <f aca="false">IF($E85&gt;0,FZ90/$E85,"-")</f>
        <v>0</v>
      </c>
      <c r="GA92" s="300"/>
      <c r="GB92" s="300" t="n">
        <f aca="false">IF($E85&gt;0,GB90/$E85,"-")</f>
        <v>0</v>
      </c>
      <c r="GC92" s="300"/>
      <c r="GD92" s="300" t="n">
        <f aca="false">IF($E85&gt;0,GD90/$E85,"-")</f>
        <v>0</v>
      </c>
      <c r="GE92" s="300"/>
      <c r="GF92" s="300" t="n">
        <f aca="false">IF($E85&gt;0,GF90/$E85,"-")</f>
        <v>0</v>
      </c>
      <c r="GG92" s="300"/>
      <c r="GH92" s="300" t="n">
        <f aca="false">IF($E85&gt;0,GH90/$E85,"-")</f>
        <v>0</v>
      </c>
      <c r="GI92" s="300"/>
      <c r="GJ92" s="300" t="n">
        <f aca="false">IF($E85&gt;0,GJ90/$E85,"-")</f>
        <v>0</v>
      </c>
      <c r="GK92" s="300"/>
      <c r="GL92" s="300" t="n">
        <f aca="false">IF($E85&gt;0,GL90/$E85,"-")</f>
        <v>0</v>
      </c>
      <c r="GM92" s="300"/>
      <c r="GN92" s="300" t="n">
        <f aca="false">IF($E85&gt;0,GN90/$E85,"-")</f>
        <v>0</v>
      </c>
      <c r="GO92" s="300"/>
      <c r="GP92" s="300" t="n">
        <f aca="false">IF($E85&gt;0,GP90/$E85,"-")</f>
        <v>0</v>
      </c>
      <c r="GQ92" s="300"/>
      <c r="GR92" s="300" t="n">
        <f aca="false">IF($E85&gt;0,GR90/$E85,"-")</f>
        <v>0</v>
      </c>
      <c r="GS92" s="300"/>
      <c r="GT92" s="300" t="n">
        <f aca="false">IF($E85&gt;0,GT90/$E85,"-")</f>
        <v>0</v>
      </c>
      <c r="GU92" s="300"/>
      <c r="GV92" s="300" t="n">
        <f aca="false">IF($E85&gt;0,GV90/$E85,"-")</f>
        <v>0</v>
      </c>
      <c r="GW92" s="300"/>
      <c r="GX92" s="300" t="n">
        <f aca="false">IF($E85&gt;0,GX90/$E85,"-")</f>
        <v>0</v>
      </c>
      <c r="GY92" s="300"/>
      <c r="GZ92" s="300" t="n">
        <f aca="false">IF($E85&gt;0,GZ90/$E85,"-")</f>
        <v>0</v>
      </c>
      <c r="HA92" s="300"/>
      <c r="HB92" s="300" t="n">
        <f aca="false">IF($E85&gt;0,HB90/$E85,"-")</f>
        <v>0</v>
      </c>
      <c r="HC92" s="300"/>
      <c r="HD92" s="300" t="n">
        <f aca="false">IF($E85&gt;0,HD90/$E85,"-")</f>
        <v>0</v>
      </c>
      <c r="HE92" s="300"/>
      <c r="HF92" s="300" t="n">
        <f aca="false">IF($E85&gt;0,HF90/$E85,"-")</f>
        <v>0</v>
      </c>
      <c r="HG92" s="300"/>
      <c r="HH92" s="300" t="n">
        <f aca="false">IF($E85&gt;0,HH90/$E85,"-")</f>
        <v>0</v>
      </c>
      <c r="HI92" s="300"/>
      <c r="HJ92" s="300" t="n">
        <f aca="false">IF($E85&gt;0,HJ90/$E85,"-")</f>
        <v>0</v>
      </c>
      <c r="HK92" s="300"/>
    </row>
    <row r="93" s="243" customFormat="true" ht="13.8" hidden="false" customHeight="false" outlineLevel="0" collapsed="false">
      <c r="A93" s="268"/>
      <c r="B93" s="269"/>
      <c r="C93" s="273"/>
      <c r="D93" s="271"/>
      <c r="E93" s="271"/>
      <c r="F93" s="269"/>
      <c r="G93" s="273"/>
      <c r="H93" s="269"/>
      <c r="I93" s="269"/>
      <c r="J93" s="269"/>
      <c r="K93" s="269"/>
      <c r="L93" s="274"/>
      <c r="M93" s="274"/>
      <c r="N93" s="274"/>
      <c r="O93" s="274"/>
      <c r="P93" s="274"/>
      <c r="Q93" s="274"/>
      <c r="R93" s="275"/>
      <c r="S93" s="275"/>
      <c r="T93" s="276"/>
      <c r="U93" s="276"/>
      <c r="V93" s="274"/>
      <c r="W93" s="274"/>
      <c r="X93" s="274"/>
      <c r="Y93" s="274"/>
      <c r="Z93" s="275"/>
      <c r="AA93" s="275"/>
      <c r="AB93" s="276"/>
      <c r="AC93" s="276"/>
      <c r="AD93" s="274"/>
      <c r="AE93" s="274"/>
      <c r="AF93" s="274"/>
      <c r="AG93" s="274"/>
      <c r="AH93" s="275"/>
      <c r="AI93" s="275"/>
      <c r="AJ93" s="276"/>
      <c r="AK93" s="276"/>
      <c r="AL93" s="274"/>
      <c r="AM93" s="274"/>
      <c r="AN93" s="274"/>
      <c r="AO93" s="274"/>
      <c r="AP93" s="275"/>
      <c r="AQ93" s="275"/>
      <c r="AR93" s="276"/>
      <c r="AS93" s="276"/>
      <c r="AT93" s="277"/>
      <c r="AU93" s="277"/>
      <c r="AV93" s="277"/>
      <c r="AW93" s="277"/>
      <c r="AX93" s="277"/>
      <c r="AY93" s="278"/>
      <c r="AZ93" s="279"/>
      <c r="BA93" s="277"/>
      <c r="BB93" s="277"/>
      <c r="BC93" s="277"/>
      <c r="BD93" s="277"/>
      <c r="BE93" s="277"/>
      <c r="BF93" s="277"/>
      <c r="BG93" s="278"/>
      <c r="BH93" s="279"/>
      <c r="BI93" s="277"/>
      <c r="BJ93" s="277"/>
      <c r="BK93" s="277"/>
      <c r="BL93" s="277"/>
      <c r="BM93" s="277"/>
      <c r="BN93" s="277"/>
      <c r="BO93" s="278"/>
      <c r="BP93" s="279"/>
      <c r="BQ93" s="277"/>
      <c r="BR93" s="277"/>
      <c r="BS93" s="277"/>
      <c r="BT93" s="277"/>
      <c r="BU93" s="277"/>
      <c r="BV93" s="277"/>
      <c r="BW93" s="278"/>
      <c r="BX93" s="279"/>
      <c r="BY93" s="277"/>
      <c r="BZ93" s="277"/>
      <c r="CA93" s="277"/>
      <c r="CB93" s="277"/>
      <c r="CC93" s="277"/>
      <c r="CD93" s="275"/>
      <c r="CE93" s="275"/>
      <c r="CF93" s="276"/>
      <c r="CG93" s="276"/>
      <c r="CH93" s="274"/>
      <c r="CI93" s="274"/>
      <c r="CJ93" s="274"/>
      <c r="CK93" s="274"/>
      <c r="CL93" s="275"/>
      <c r="CM93" s="275"/>
      <c r="CN93" s="276"/>
      <c r="CO93" s="276"/>
      <c r="CP93" s="280"/>
      <c r="CQ93" s="280"/>
      <c r="CR93" s="280"/>
      <c r="CS93" s="280"/>
      <c r="CT93" s="281"/>
      <c r="CU93" s="282"/>
      <c r="CV93" s="283"/>
      <c r="CW93" s="281"/>
      <c r="CX93" s="281"/>
      <c r="CY93" s="281"/>
      <c r="CZ93" s="281"/>
      <c r="DA93" s="281"/>
      <c r="DB93" s="281"/>
      <c r="DC93" s="282"/>
      <c r="DD93" s="283"/>
      <c r="DE93" s="281"/>
      <c r="DF93" s="281"/>
      <c r="DG93" s="281"/>
      <c r="DH93" s="281"/>
      <c r="DI93" s="281"/>
      <c r="DJ93" s="284"/>
      <c r="DK93" s="285"/>
      <c r="DL93" s="283"/>
      <c r="DM93" s="281"/>
      <c r="DN93" s="281"/>
      <c r="DO93" s="281"/>
      <c r="DP93" s="281"/>
      <c r="DQ93" s="281"/>
      <c r="DR93" s="281"/>
      <c r="DS93" s="282"/>
      <c r="DT93" s="283"/>
      <c r="DU93" s="281"/>
      <c r="DV93" s="281"/>
      <c r="DW93" s="281"/>
      <c r="DX93" s="281"/>
      <c r="DY93" s="281"/>
      <c r="DZ93" s="281"/>
      <c r="EA93" s="282"/>
      <c r="EB93" s="283"/>
      <c r="EC93" s="281"/>
      <c r="ED93" s="281"/>
      <c r="EE93" s="281"/>
      <c r="EF93" s="281"/>
      <c r="EG93" s="281"/>
      <c r="EH93" s="281"/>
      <c r="EI93" s="282"/>
      <c r="EJ93" s="283"/>
      <c r="EK93" s="281"/>
      <c r="EL93" s="281"/>
      <c r="EM93" s="281"/>
      <c r="EN93" s="281"/>
      <c r="EO93" s="281"/>
      <c r="EP93" s="281"/>
      <c r="EQ93" s="282"/>
      <c r="ER93" s="283"/>
      <c r="ES93" s="281"/>
      <c r="ET93" s="281"/>
      <c r="EU93" s="281"/>
      <c r="EV93" s="281"/>
      <c r="EW93" s="281"/>
      <c r="EX93" s="286"/>
      <c r="EY93" s="287"/>
      <c r="EZ93" s="283"/>
      <c r="FA93" s="281"/>
      <c r="FB93" s="281"/>
      <c r="FC93" s="281"/>
      <c r="FD93" s="281"/>
      <c r="FE93" s="281"/>
      <c r="FF93" s="281"/>
      <c r="FG93" s="282"/>
      <c r="FH93" s="283"/>
      <c r="FI93" s="281"/>
      <c r="FJ93" s="281"/>
      <c r="FK93" s="281"/>
      <c r="FL93" s="281"/>
      <c r="FM93" s="281"/>
      <c r="FN93" s="281"/>
      <c r="FO93" s="282"/>
      <c r="FP93" s="283"/>
      <c r="FQ93" s="281"/>
      <c r="FR93" s="281"/>
      <c r="FS93" s="281"/>
      <c r="FT93" s="281"/>
      <c r="FU93" s="281"/>
      <c r="FV93" s="281"/>
      <c r="FW93" s="282"/>
      <c r="FX93" s="283"/>
      <c r="FY93" s="281"/>
      <c r="FZ93" s="281"/>
      <c r="GA93" s="281"/>
      <c r="GB93" s="281"/>
      <c r="GC93" s="281"/>
      <c r="GD93" s="281"/>
      <c r="GE93" s="282"/>
      <c r="GF93" s="283"/>
      <c r="GG93" s="281"/>
      <c r="GH93" s="281"/>
      <c r="GI93" s="281"/>
      <c r="GJ93" s="281"/>
      <c r="GK93" s="281"/>
      <c r="GL93" s="281"/>
      <c r="GM93" s="282"/>
      <c r="GN93" s="283"/>
      <c r="GO93" s="281"/>
      <c r="GP93" s="281"/>
      <c r="GQ93" s="281"/>
      <c r="GR93" s="281"/>
      <c r="GS93" s="281"/>
      <c r="GT93" s="281"/>
      <c r="GU93" s="282"/>
      <c r="GV93" s="281"/>
      <c r="GW93" s="282"/>
      <c r="GX93" s="281"/>
      <c r="GY93" s="282"/>
      <c r="GZ93" s="281"/>
      <c r="HA93" s="282"/>
      <c r="HB93" s="281"/>
      <c r="HC93" s="282"/>
      <c r="HD93" s="281"/>
      <c r="HE93" s="282"/>
      <c r="HF93" s="281"/>
      <c r="HG93" s="282"/>
      <c r="HH93" s="281"/>
      <c r="HI93" s="282"/>
      <c r="HJ93" s="281"/>
      <c r="HK93" s="282"/>
    </row>
    <row r="94" customFormat="false" ht="12.75" hidden="false" customHeight="true" outlineLevel="0" collapsed="false">
      <c r="A94" s="232"/>
      <c r="B94" s="233" t="s">
        <v>172</v>
      </c>
      <c r="C94" s="232" t="s">
        <v>170</v>
      </c>
      <c r="D94" s="234" t="n">
        <v>206.42</v>
      </c>
      <c r="E94" s="234" t="n">
        <f aca="false">D94</f>
        <v>206.42</v>
      </c>
      <c r="F94" s="235" t="n">
        <f aca="false">PRODUÇÕES!D35</f>
        <v>0.25</v>
      </c>
      <c r="G94" s="234" t="n">
        <f aca="false">F94*8</f>
        <v>2</v>
      </c>
      <c r="H94" s="234"/>
      <c r="I94" s="237"/>
      <c r="J94" s="238"/>
      <c r="K94" s="305" t="s">
        <v>159</v>
      </c>
      <c r="L94" s="240"/>
      <c r="M94" s="240"/>
      <c r="N94" s="240"/>
      <c r="O94" s="240"/>
      <c r="P94" s="240"/>
      <c r="Q94" s="240"/>
      <c r="R94" s="240"/>
      <c r="S94" s="240"/>
      <c r="T94" s="240"/>
      <c r="U94" s="240"/>
      <c r="V94" s="240"/>
      <c r="W94" s="240"/>
      <c r="X94" s="240"/>
      <c r="Y94" s="240"/>
      <c r="Z94" s="240"/>
      <c r="AA94" s="240"/>
      <c r="AB94" s="288"/>
      <c r="AC94" s="288"/>
      <c r="AD94" s="240"/>
      <c r="AE94" s="240"/>
      <c r="AF94" s="240"/>
      <c r="AG94" s="240"/>
      <c r="AH94" s="240"/>
      <c r="AI94" s="240"/>
      <c r="AJ94" s="240"/>
      <c r="AK94" s="240"/>
      <c r="AL94" s="240"/>
      <c r="AM94" s="240"/>
      <c r="AN94" s="240"/>
      <c r="AO94" s="240"/>
      <c r="AP94" s="240"/>
      <c r="AQ94" s="240"/>
      <c r="AR94" s="240"/>
      <c r="AS94" s="240"/>
      <c r="AT94" s="240"/>
      <c r="AU94" s="240"/>
      <c r="AV94" s="240"/>
      <c r="AW94" s="240"/>
      <c r="AX94" s="334" t="n">
        <v>6</v>
      </c>
      <c r="AY94" s="334"/>
      <c r="AZ94" s="334" t="n">
        <v>6</v>
      </c>
      <c r="BA94" s="334"/>
      <c r="BB94" s="334" t="n">
        <v>3</v>
      </c>
      <c r="BC94" s="334"/>
      <c r="BD94" s="334" t="n">
        <v>6</v>
      </c>
      <c r="BE94" s="334"/>
      <c r="BF94" s="334" t="n">
        <v>6</v>
      </c>
      <c r="BG94" s="334"/>
      <c r="BH94" s="334" t="n">
        <v>6</v>
      </c>
      <c r="BI94" s="334"/>
      <c r="BJ94" s="334" t="n">
        <v>6</v>
      </c>
      <c r="BK94" s="334"/>
      <c r="BL94" s="334" t="n">
        <v>6</v>
      </c>
      <c r="BM94" s="334"/>
      <c r="BN94" s="334" t="n">
        <v>6</v>
      </c>
      <c r="BO94" s="334"/>
      <c r="BP94" s="334" t="n">
        <v>6</v>
      </c>
      <c r="BQ94" s="334"/>
      <c r="BR94" s="334" t="n">
        <v>6</v>
      </c>
      <c r="BS94" s="334"/>
      <c r="BT94" s="334" t="n">
        <v>6</v>
      </c>
      <c r="BU94" s="334"/>
      <c r="BV94" s="334" t="n">
        <v>6</v>
      </c>
      <c r="BW94" s="334"/>
      <c r="BX94" s="334" t="n">
        <v>6</v>
      </c>
      <c r="BY94" s="334"/>
      <c r="BZ94" s="334" t="n">
        <v>6</v>
      </c>
      <c r="CA94" s="334"/>
      <c r="CB94" s="334" t="n">
        <v>6</v>
      </c>
      <c r="CC94" s="334"/>
      <c r="CD94" s="334" t="n">
        <v>5</v>
      </c>
      <c r="CE94" s="334"/>
      <c r="CF94" s="334" t="n">
        <v>6</v>
      </c>
      <c r="CG94" s="334"/>
      <c r="CH94" s="334" t="n">
        <v>2</v>
      </c>
      <c r="CI94" s="334"/>
      <c r="CJ94" s="240"/>
      <c r="CK94" s="240"/>
      <c r="CL94" s="240"/>
      <c r="CM94" s="240"/>
      <c r="CN94" s="240"/>
      <c r="CO94" s="240"/>
      <c r="CP94" s="240"/>
      <c r="CQ94" s="240"/>
      <c r="CR94" s="240"/>
      <c r="CS94" s="240"/>
      <c r="CT94" s="240"/>
      <c r="CU94" s="240"/>
      <c r="CV94" s="240"/>
      <c r="CW94" s="240"/>
      <c r="CX94" s="240"/>
      <c r="CY94" s="240"/>
      <c r="CZ94" s="240"/>
      <c r="DA94" s="240"/>
      <c r="DB94" s="240"/>
      <c r="DC94" s="240"/>
      <c r="DD94" s="240"/>
      <c r="DE94" s="240"/>
      <c r="DF94" s="240"/>
      <c r="DG94" s="240"/>
      <c r="DH94" s="240"/>
      <c r="DI94" s="240"/>
      <c r="DJ94" s="315"/>
      <c r="DK94" s="315"/>
      <c r="DL94" s="308"/>
      <c r="DM94" s="308"/>
      <c r="DN94" s="308"/>
      <c r="DO94" s="308"/>
      <c r="DP94" s="308"/>
      <c r="DQ94" s="308"/>
      <c r="DR94" s="308"/>
      <c r="DS94" s="308"/>
      <c r="DT94" s="308"/>
      <c r="DU94" s="308"/>
      <c r="DV94" s="308"/>
      <c r="DW94" s="308"/>
      <c r="DX94" s="308"/>
      <c r="DY94" s="308"/>
      <c r="DZ94" s="308"/>
      <c r="EA94" s="308"/>
      <c r="EB94" s="308"/>
      <c r="EC94" s="308"/>
      <c r="ED94" s="308"/>
      <c r="EE94" s="308"/>
      <c r="EF94" s="308"/>
      <c r="EG94" s="308"/>
      <c r="EH94" s="308"/>
      <c r="EI94" s="308"/>
      <c r="EJ94" s="308"/>
      <c r="EK94" s="308"/>
      <c r="EL94" s="308"/>
      <c r="EM94" s="308"/>
      <c r="EN94" s="308"/>
      <c r="EO94" s="308"/>
      <c r="EP94" s="308"/>
      <c r="EQ94" s="308"/>
      <c r="ER94" s="308"/>
      <c r="ES94" s="308"/>
      <c r="ET94" s="308"/>
      <c r="EU94" s="308"/>
      <c r="EV94" s="308"/>
      <c r="EW94" s="308"/>
      <c r="EX94" s="309"/>
      <c r="EY94" s="309"/>
      <c r="EZ94" s="308"/>
      <c r="FA94" s="308"/>
      <c r="FB94" s="308"/>
      <c r="FC94" s="308"/>
      <c r="FD94" s="308"/>
      <c r="FE94" s="308"/>
      <c r="FF94" s="308"/>
      <c r="FG94" s="308"/>
      <c r="FH94" s="308"/>
      <c r="FI94" s="308"/>
      <c r="FJ94" s="308"/>
      <c r="FK94" s="308"/>
      <c r="FL94" s="308"/>
      <c r="FM94" s="308"/>
      <c r="FN94" s="308"/>
      <c r="FO94" s="308"/>
      <c r="FP94" s="308"/>
      <c r="FQ94" s="308"/>
      <c r="FR94" s="308"/>
      <c r="FS94" s="308"/>
      <c r="FT94" s="308"/>
      <c r="FU94" s="308"/>
      <c r="FV94" s="308"/>
      <c r="FW94" s="308"/>
      <c r="FX94" s="308"/>
      <c r="FY94" s="308"/>
      <c r="FZ94" s="308"/>
      <c r="GA94" s="308"/>
      <c r="GB94" s="308"/>
      <c r="GC94" s="308"/>
      <c r="GD94" s="308"/>
      <c r="GE94" s="308"/>
      <c r="GF94" s="308"/>
      <c r="GG94" s="308"/>
      <c r="GH94" s="308"/>
      <c r="GI94" s="308"/>
      <c r="GJ94" s="308"/>
      <c r="GK94" s="308"/>
      <c r="GL94" s="308"/>
      <c r="GM94" s="308"/>
      <c r="GN94" s="308"/>
      <c r="GO94" s="308"/>
      <c r="GP94" s="308"/>
      <c r="GQ94" s="308"/>
      <c r="GR94" s="308"/>
      <c r="GS94" s="308"/>
      <c r="GT94" s="308"/>
      <c r="GU94" s="308"/>
      <c r="GV94" s="308"/>
      <c r="GW94" s="308"/>
      <c r="GX94" s="308"/>
      <c r="GY94" s="308"/>
      <c r="GZ94" s="308"/>
      <c r="HA94" s="308"/>
      <c r="HB94" s="308"/>
      <c r="HC94" s="308"/>
      <c r="HD94" s="308"/>
      <c r="HE94" s="308"/>
      <c r="HF94" s="308"/>
      <c r="HG94" s="308"/>
      <c r="HH94" s="308"/>
      <c r="HI94" s="308"/>
      <c r="HJ94" s="308"/>
      <c r="HK94" s="308"/>
    </row>
    <row r="95" customFormat="false" ht="12.75" hidden="false" customHeight="false" outlineLevel="0" collapsed="false">
      <c r="A95" s="232"/>
      <c r="B95" s="233"/>
      <c r="C95" s="232"/>
      <c r="D95" s="234"/>
      <c r="E95" s="234"/>
      <c r="F95" s="235"/>
      <c r="G95" s="234"/>
      <c r="H95" s="234"/>
      <c r="I95" s="237"/>
      <c r="J95" s="238"/>
      <c r="K95" s="244" t="s">
        <v>160</v>
      </c>
      <c r="L95" s="245"/>
      <c r="M95" s="245"/>
      <c r="N95" s="245"/>
      <c r="O95" s="245"/>
      <c r="P95" s="245"/>
      <c r="Q95" s="245"/>
      <c r="R95" s="245"/>
      <c r="S95" s="245"/>
      <c r="T95" s="245"/>
      <c r="U95" s="245"/>
      <c r="V95" s="245"/>
      <c r="W95" s="245"/>
      <c r="X95" s="245"/>
      <c r="Y95" s="245"/>
      <c r="Z95" s="245"/>
      <c r="AA95" s="245"/>
      <c r="AB95" s="245"/>
      <c r="AC95" s="245"/>
      <c r="AD95" s="245"/>
      <c r="AE95" s="245"/>
      <c r="AF95" s="245"/>
      <c r="AG95" s="245"/>
      <c r="AH95" s="245"/>
      <c r="AI95" s="245"/>
      <c r="AJ95" s="245"/>
      <c r="AK95" s="245"/>
      <c r="AL95" s="245"/>
      <c r="AM95" s="245"/>
      <c r="AN95" s="245"/>
      <c r="AO95" s="245"/>
      <c r="AP95" s="245"/>
      <c r="AQ95" s="245"/>
      <c r="AR95" s="245"/>
      <c r="AS95" s="245"/>
      <c r="AT95" s="245"/>
      <c r="AU95" s="245"/>
      <c r="AV95" s="245"/>
      <c r="AW95" s="245"/>
      <c r="AX95" s="245" t="n">
        <v>1</v>
      </c>
      <c r="AY95" s="245"/>
      <c r="AZ95" s="245" t="n">
        <v>1</v>
      </c>
      <c r="BA95" s="245"/>
      <c r="BB95" s="245" t="n">
        <v>1</v>
      </c>
      <c r="BC95" s="245"/>
      <c r="BD95" s="245" t="n">
        <v>1</v>
      </c>
      <c r="BE95" s="245"/>
      <c r="BF95" s="245" t="n">
        <v>1</v>
      </c>
      <c r="BG95" s="245"/>
      <c r="BH95" s="245" t="n">
        <v>1</v>
      </c>
      <c r="BI95" s="245"/>
      <c r="BJ95" s="245" t="n">
        <v>1</v>
      </c>
      <c r="BK95" s="245"/>
      <c r="BL95" s="245" t="n">
        <v>1</v>
      </c>
      <c r="BM95" s="245"/>
      <c r="BN95" s="245" t="n">
        <v>1</v>
      </c>
      <c r="BO95" s="245"/>
      <c r="BP95" s="245" t="n">
        <v>1</v>
      </c>
      <c r="BQ95" s="245"/>
      <c r="BR95" s="245" t="n">
        <v>1</v>
      </c>
      <c r="BS95" s="245"/>
      <c r="BT95" s="245" t="n">
        <v>1</v>
      </c>
      <c r="BU95" s="245"/>
      <c r="BV95" s="245" t="n">
        <v>1</v>
      </c>
      <c r="BW95" s="245"/>
      <c r="BX95" s="245" t="n">
        <v>1</v>
      </c>
      <c r="BY95" s="245"/>
      <c r="BZ95" s="245" t="n">
        <v>1</v>
      </c>
      <c r="CA95" s="245"/>
      <c r="CB95" s="245" t="n">
        <v>1</v>
      </c>
      <c r="CC95" s="245"/>
      <c r="CD95" s="245" t="n">
        <v>1</v>
      </c>
      <c r="CE95" s="245"/>
      <c r="CF95" s="245" t="n">
        <v>1</v>
      </c>
      <c r="CG95" s="245"/>
      <c r="CH95" s="245" t="n">
        <v>1</v>
      </c>
      <c r="CI95" s="245"/>
      <c r="CJ95" s="245"/>
      <c r="CK95" s="245"/>
      <c r="CL95" s="245"/>
      <c r="CM95" s="245"/>
      <c r="CN95" s="245"/>
      <c r="CO95" s="245"/>
      <c r="CP95" s="245"/>
      <c r="CQ95" s="245"/>
      <c r="CR95" s="245"/>
      <c r="CS95" s="245"/>
      <c r="CT95" s="245"/>
      <c r="CU95" s="245"/>
      <c r="CV95" s="245"/>
      <c r="CW95" s="245"/>
      <c r="CX95" s="245"/>
      <c r="CY95" s="245"/>
      <c r="CZ95" s="245"/>
      <c r="DA95" s="245"/>
      <c r="DB95" s="245"/>
      <c r="DC95" s="245"/>
      <c r="DD95" s="245"/>
      <c r="DE95" s="245"/>
      <c r="DF95" s="245"/>
      <c r="DG95" s="245"/>
      <c r="DH95" s="245"/>
      <c r="DI95" s="245"/>
      <c r="DJ95" s="310"/>
      <c r="DK95" s="310"/>
      <c r="DL95" s="245"/>
      <c r="DM95" s="245"/>
      <c r="DN95" s="245"/>
      <c r="DO95" s="245"/>
      <c r="DP95" s="245"/>
      <c r="DQ95" s="245"/>
      <c r="DR95" s="245"/>
      <c r="DS95" s="245"/>
      <c r="DT95" s="245"/>
      <c r="DU95" s="245"/>
      <c r="DV95" s="245"/>
      <c r="DW95" s="245"/>
      <c r="DX95" s="245"/>
      <c r="DY95" s="245"/>
      <c r="DZ95" s="245"/>
      <c r="EA95" s="245"/>
      <c r="EB95" s="245"/>
      <c r="EC95" s="245"/>
      <c r="ED95" s="245"/>
      <c r="EE95" s="245"/>
      <c r="EF95" s="245"/>
      <c r="EG95" s="245"/>
      <c r="EH95" s="245"/>
      <c r="EI95" s="245"/>
      <c r="EJ95" s="245"/>
      <c r="EK95" s="245"/>
      <c r="EL95" s="245"/>
      <c r="EM95" s="245"/>
      <c r="EN95" s="245"/>
      <c r="EO95" s="245"/>
      <c r="EP95" s="245"/>
      <c r="EQ95" s="245"/>
      <c r="ER95" s="245"/>
      <c r="ES95" s="245"/>
      <c r="ET95" s="245"/>
      <c r="EU95" s="245"/>
      <c r="EV95" s="245"/>
      <c r="EW95" s="245"/>
      <c r="EX95" s="246"/>
      <c r="EY95" s="246"/>
      <c r="EZ95" s="245"/>
      <c r="FA95" s="245"/>
      <c r="FB95" s="245"/>
      <c r="FC95" s="245"/>
      <c r="FD95" s="245"/>
      <c r="FE95" s="245"/>
      <c r="FF95" s="245"/>
      <c r="FG95" s="245"/>
      <c r="FH95" s="245"/>
      <c r="FI95" s="245"/>
      <c r="FJ95" s="245"/>
      <c r="FK95" s="245"/>
      <c r="FL95" s="245"/>
      <c r="FM95" s="245"/>
      <c r="FN95" s="245"/>
      <c r="FO95" s="245"/>
      <c r="FP95" s="245"/>
      <c r="FQ95" s="245"/>
      <c r="FR95" s="245"/>
      <c r="FS95" s="245"/>
      <c r="FT95" s="245"/>
      <c r="FU95" s="245"/>
      <c r="FV95" s="245"/>
      <c r="FW95" s="245"/>
      <c r="FX95" s="245"/>
      <c r="FY95" s="245"/>
      <c r="FZ95" s="245"/>
      <c r="GA95" s="245"/>
      <c r="GB95" s="245"/>
      <c r="GC95" s="245"/>
      <c r="GD95" s="245"/>
      <c r="GE95" s="245"/>
      <c r="GF95" s="245"/>
      <c r="GG95" s="245"/>
      <c r="GH95" s="245"/>
      <c r="GI95" s="245"/>
      <c r="GJ95" s="245"/>
      <c r="GK95" s="245"/>
      <c r="GL95" s="245"/>
      <c r="GM95" s="245"/>
      <c r="GN95" s="245"/>
      <c r="GO95" s="245"/>
      <c r="GP95" s="245"/>
      <c r="GQ95" s="245"/>
      <c r="GR95" s="245"/>
      <c r="GS95" s="245"/>
      <c r="GT95" s="245"/>
      <c r="GU95" s="245"/>
      <c r="GV95" s="245"/>
      <c r="GW95" s="245"/>
      <c r="GX95" s="245"/>
      <c r="GY95" s="245"/>
      <c r="GZ95" s="245"/>
      <c r="HA95" s="245"/>
      <c r="HB95" s="245"/>
      <c r="HC95" s="245"/>
      <c r="HD95" s="245"/>
      <c r="HE95" s="245"/>
      <c r="HF95" s="245"/>
      <c r="HG95" s="245"/>
      <c r="HH95" s="245"/>
      <c r="HI95" s="245"/>
      <c r="HJ95" s="245"/>
      <c r="HK95" s="245"/>
    </row>
    <row r="96" customFormat="false" ht="12.75" hidden="false" customHeight="false" outlineLevel="0" collapsed="false">
      <c r="A96" s="232"/>
      <c r="B96" s="233"/>
      <c r="C96" s="232"/>
      <c r="D96" s="234"/>
      <c r="E96" s="234"/>
      <c r="F96" s="235"/>
      <c r="G96" s="234"/>
      <c r="H96" s="234"/>
      <c r="I96" s="237"/>
      <c r="J96" s="238"/>
      <c r="K96" s="247" t="s">
        <v>161</v>
      </c>
      <c r="L96" s="248" t="n">
        <f aca="false">(L94*L95*$G94)*$L$8</f>
        <v>0</v>
      </c>
      <c r="M96" s="248"/>
      <c r="N96" s="248" t="n">
        <f aca="false">(N94*N95*$G94)*$L$8</f>
        <v>0</v>
      </c>
      <c r="O96" s="248"/>
      <c r="P96" s="248" t="n">
        <f aca="false">(P94*P95*$G94)*$L$8</f>
        <v>0</v>
      </c>
      <c r="Q96" s="248"/>
      <c r="R96" s="248" t="n">
        <f aca="false">(R94*R95*$G94)*$L$8</f>
        <v>0</v>
      </c>
      <c r="S96" s="248"/>
      <c r="T96" s="248" t="n">
        <f aca="false">(T94*T95*$G94)*$T$8</f>
        <v>0</v>
      </c>
      <c r="U96" s="248"/>
      <c r="V96" s="248" t="n">
        <f aca="false">(V94*V95*$G94)*$T$8</f>
        <v>0</v>
      </c>
      <c r="W96" s="248"/>
      <c r="X96" s="248" t="n">
        <f aca="false">(X94*X95*$G94)*$T$8</f>
        <v>0</v>
      </c>
      <c r="Y96" s="248"/>
      <c r="Z96" s="248" t="n">
        <f aca="false">(Z94*Z95*$G94)*$T$8</f>
        <v>0</v>
      </c>
      <c r="AA96" s="248"/>
      <c r="AB96" s="248" t="n">
        <f aca="false">(AB94*AB95*$G94)*$AB$8</f>
        <v>0</v>
      </c>
      <c r="AC96" s="248"/>
      <c r="AD96" s="248" t="n">
        <f aca="false">(AD94*AD95*$G94)*$AB$8</f>
        <v>0</v>
      </c>
      <c r="AE96" s="248"/>
      <c r="AF96" s="248" t="n">
        <f aca="false">(AF94*AF95*$G94)*$AB$8</f>
        <v>0</v>
      </c>
      <c r="AG96" s="248"/>
      <c r="AH96" s="248" t="n">
        <f aca="false">(AH94*AH95*$G94)*$AB$8</f>
        <v>0</v>
      </c>
      <c r="AI96" s="248"/>
      <c r="AJ96" s="248" t="n">
        <f aca="false">(AJ94*AJ95*$G94)*$AJ$8</f>
        <v>0</v>
      </c>
      <c r="AK96" s="248"/>
      <c r="AL96" s="248" t="n">
        <f aca="false">(AL94*AL95*$G94)*$AJ$8</f>
        <v>0</v>
      </c>
      <c r="AM96" s="248"/>
      <c r="AN96" s="248" t="n">
        <f aca="false">(AN94*AN95*$G94)*$AJ$8</f>
        <v>0</v>
      </c>
      <c r="AO96" s="248"/>
      <c r="AP96" s="248" t="n">
        <f aca="false">(AP94*AP95*$G94)*$AJ$8</f>
        <v>0</v>
      </c>
      <c r="AQ96" s="248"/>
      <c r="AR96" s="248" t="n">
        <f aca="false">(AR94*AR95*$G94)*$AT$8</f>
        <v>0</v>
      </c>
      <c r="AS96" s="248"/>
      <c r="AT96" s="248" t="n">
        <f aca="false">(AT94*AT95*$G94)*$AT$8</f>
        <v>0</v>
      </c>
      <c r="AU96" s="248"/>
      <c r="AV96" s="248" t="n">
        <f aca="false">(AV94*AV95*$G94)*$AT$8</f>
        <v>0</v>
      </c>
      <c r="AW96" s="248"/>
      <c r="AX96" s="248" t="n">
        <f aca="false">(AX94*AX95*$G94)*$AT$8</f>
        <v>11.1870967741935</v>
      </c>
      <c r="AY96" s="248"/>
      <c r="AZ96" s="248" t="n">
        <f aca="false">(AZ94*AZ95*$G94)*$AT$8</f>
        <v>11.1870967741935</v>
      </c>
      <c r="BA96" s="248"/>
      <c r="BB96" s="248" t="n">
        <f aca="false">(BB94*BB95*$G94)*$BB$8</f>
        <v>5.84</v>
      </c>
      <c r="BC96" s="248"/>
      <c r="BD96" s="248" t="n">
        <f aca="false">(BD94*BD95*$G94)*$BB$8</f>
        <v>11.68</v>
      </c>
      <c r="BE96" s="248"/>
      <c r="BF96" s="248" t="n">
        <f aca="false">(BF94*BF95*$G94)*$BB$8</f>
        <v>11.68</v>
      </c>
      <c r="BG96" s="248"/>
      <c r="BH96" s="248" t="n">
        <f aca="false">(BH94*BH95*$G94)*$BB$8</f>
        <v>11.68</v>
      </c>
      <c r="BI96" s="248"/>
      <c r="BJ96" s="248" t="n">
        <f aca="false">(BJ94*BJ95*$G94)*$BJ$8</f>
        <v>11.8451612903226</v>
      </c>
      <c r="BK96" s="248"/>
      <c r="BL96" s="248" t="n">
        <f aca="false">(BL94*BL95*$G94)*$BJ$8</f>
        <v>11.8451612903226</v>
      </c>
      <c r="BM96" s="248"/>
      <c r="BN96" s="248" t="n">
        <f aca="false">(BN94*BN95*$G94)*$BJ$8</f>
        <v>11.8451612903226</v>
      </c>
      <c r="BO96" s="248"/>
      <c r="BP96" s="248" t="n">
        <f aca="false">(BP94*BP95*$G94)*$BJ$8</f>
        <v>11.8451612903226</v>
      </c>
      <c r="BQ96" s="248"/>
      <c r="BR96" s="248" t="n">
        <f aca="false">(BR94*BR95*$G94)*$BJ$8</f>
        <v>11.8451612903226</v>
      </c>
      <c r="BS96" s="248"/>
      <c r="BT96" s="248" t="n">
        <f aca="false">(BT94*BT95*$G94)*$BT$8</f>
        <v>11.9612903225806</v>
      </c>
      <c r="BU96" s="248"/>
      <c r="BV96" s="248" t="n">
        <f aca="false">(BV94*BV95*$G94)*$BT$8</f>
        <v>11.9612903225806</v>
      </c>
      <c r="BW96" s="248"/>
      <c r="BX96" s="248" t="n">
        <f aca="false">(BX94*BX95*$G94)*$BT$8</f>
        <v>11.9612903225806</v>
      </c>
      <c r="BY96" s="248"/>
      <c r="BZ96" s="248" t="n">
        <f aca="false">(BZ94*BZ95*$G94)*$BT$8</f>
        <v>11.9612903225806</v>
      </c>
      <c r="CA96" s="248"/>
      <c r="CB96" s="248" t="n">
        <f aca="false">(CB94*CB95*$G94)*$CB$8</f>
        <v>12</v>
      </c>
      <c r="CC96" s="248"/>
      <c r="CD96" s="248" t="n">
        <f aca="false">(CD94*CD95*$G94)*$CB$8</f>
        <v>10</v>
      </c>
      <c r="CE96" s="248"/>
      <c r="CF96" s="248" t="n">
        <f aca="false">(CF94*CF95*$G94)*$CB$8</f>
        <v>12</v>
      </c>
      <c r="CG96" s="248"/>
      <c r="CH96" s="248" t="n">
        <f aca="false">(CH94*CH95*$G94)*$CB$8</f>
        <v>4</v>
      </c>
      <c r="CI96" s="248"/>
      <c r="CJ96" s="248" t="n">
        <f aca="false">(CJ94*CJ95*$G94)*$CJ$8</f>
        <v>0</v>
      </c>
      <c r="CK96" s="248"/>
      <c r="CL96" s="248" t="n">
        <f aca="false">(CL94*CL95*$G94)*$CJ$8</f>
        <v>0</v>
      </c>
      <c r="CM96" s="248"/>
      <c r="CN96" s="248" t="n">
        <f aca="false">(CN94*CN95*$G94)*$CJ$8</f>
        <v>0</v>
      </c>
      <c r="CO96" s="248"/>
      <c r="CP96" s="248" t="n">
        <f aca="false">(CP94*CP95*$G94)*$CJ$8</f>
        <v>0</v>
      </c>
      <c r="CQ96" s="248"/>
      <c r="CR96" s="248" t="n">
        <f aca="false">(CR94*CR95*$G94)*$CJ$8</f>
        <v>0</v>
      </c>
      <c r="CS96" s="248"/>
      <c r="CT96" s="248" t="n">
        <f aca="false">(CT94*CT95*$G94)*$CT$8</f>
        <v>0</v>
      </c>
      <c r="CU96" s="248"/>
      <c r="CV96" s="248" t="n">
        <f aca="false">(CV94*CV95*$G94)*$CT$8</f>
        <v>0</v>
      </c>
      <c r="CW96" s="248"/>
      <c r="CX96" s="248" t="n">
        <f aca="false">(CX94*CX95*$G94)*$CT$8</f>
        <v>0</v>
      </c>
      <c r="CY96" s="248"/>
      <c r="CZ96" s="248" t="n">
        <f aca="false">(CZ94*CZ95*$G94)*$CT$8</f>
        <v>0</v>
      </c>
      <c r="DA96" s="248"/>
      <c r="DB96" s="248" t="n">
        <f aca="false">(DB94*DB95*$G94)*$DB$8</f>
        <v>0</v>
      </c>
      <c r="DC96" s="248"/>
      <c r="DD96" s="248" t="n">
        <f aca="false">(DD94*DD95*$G94)*$DB$8</f>
        <v>0</v>
      </c>
      <c r="DE96" s="248"/>
      <c r="DF96" s="248" t="n">
        <f aca="false">(DF94*DF95*$G94)*$DB$8</f>
        <v>0</v>
      </c>
      <c r="DG96" s="248"/>
      <c r="DH96" s="248" t="n">
        <f aca="false">(DH94*DH95*$G94)*$DB$8</f>
        <v>0</v>
      </c>
      <c r="DI96" s="248"/>
      <c r="DJ96" s="292" t="n">
        <f aca="false">(DJ94*DJ95*$G94)*$DL$8</f>
        <v>0</v>
      </c>
      <c r="DK96" s="292"/>
      <c r="DL96" s="248" t="n">
        <f aca="false">(DL94*DL95*$G94)*$DL$8</f>
        <v>0</v>
      </c>
      <c r="DM96" s="248"/>
      <c r="DN96" s="248" t="n">
        <f aca="false">(DN94*DN95*$G94)*$DL$8</f>
        <v>0</v>
      </c>
      <c r="DO96" s="248"/>
      <c r="DP96" s="248" t="n">
        <f aca="false">(DP94*DP95*$G94)*$DL$8</f>
        <v>0</v>
      </c>
      <c r="DQ96" s="248"/>
      <c r="DR96" s="248" t="n">
        <f aca="false">(DR94*DR95*$G94)*$DL$8</f>
        <v>0</v>
      </c>
      <c r="DS96" s="248"/>
      <c r="DT96" s="248" t="n">
        <f aca="false">(DT94*DT95*$G94)*$DT$8</f>
        <v>0</v>
      </c>
      <c r="DU96" s="248"/>
      <c r="DV96" s="248" t="n">
        <f aca="false">(DV94*DV95*$G94)*$DT$8</f>
        <v>0</v>
      </c>
      <c r="DW96" s="248"/>
      <c r="DX96" s="248" t="n">
        <f aca="false">(DX94*DX95*$G94)*$DT$8</f>
        <v>0</v>
      </c>
      <c r="DY96" s="248"/>
      <c r="DZ96" s="248" t="n">
        <f aca="false">(DZ94*DZ95*$G94)*$DT$8</f>
        <v>0</v>
      </c>
      <c r="EA96" s="248"/>
      <c r="EB96" s="248" t="n">
        <f aca="false">(EB94*EB95*$G94)*$EB$8</f>
        <v>0</v>
      </c>
      <c r="EC96" s="248"/>
      <c r="ED96" s="248" t="n">
        <f aca="false">(ED94*ED95*$G94)*$EB$8</f>
        <v>0</v>
      </c>
      <c r="EE96" s="248"/>
      <c r="EF96" s="248" t="n">
        <f aca="false">(EF94*EF95*$G94)*$EB$8</f>
        <v>0</v>
      </c>
      <c r="EG96" s="248"/>
      <c r="EH96" s="248" t="n">
        <f aca="false">(EH94*EH95*$G94)*$EB$8</f>
        <v>0</v>
      </c>
      <c r="EI96" s="248"/>
      <c r="EJ96" s="248" t="n">
        <f aca="false">(EJ94*EJ95*$G94)*$EJ$8</f>
        <v>0</v>
      </c>
      <c r="EK96" s="248"/>
      <c r="EL96" s="248" t="n">
        <f aca="false">(EL94*EL95*$G94)*$EJ$8</f>
        <v>0</v>
      </c>
      <c r="EM96" s="248"/>
      <c r="EN96" s="248" t="n">
        <f aca="false">(EN94*EN95*$G94)*$EJ$8</f>
        <v>0</v>
      </c>
      <c r="EO96" s="248"/>
      <c r="EP96" s="248" t="n">
        <f aca="false">(EP94*EP95*$G94)*$ET$8</f>
        <v>0</v>
      </c>
      <c r="EQ96" s="248"/>
      <c r="ER96" s="248" t="n">
        <f aca="false">(ER94*ER95*$G94)*$DB$8</f>
        <v>0</v>
      </c>
      <c r="ES96" s="248"/>
      <c r="ET96" s="248" t="n">
        <f aca="false">(ET94*ET95*$G94)*$DB$8</f>
        <v>0</v>
      </c>
      <c r="EU96" s="248"/>
      <c r="EV96" s="248" t="n">
        <f aca="false">(EV94*EV95*$G94)*$DB$8</f>
        <v>0</v>
      </c>
      <c r="EW96" s="248"/>
      <c r="EX96" s="249" t="n">
        <f aca="false">(EX94*EX95*$G94)*$DB$8</f>
        <v>0</v>
      </c>
      <c r="EY96" s="249"/>
      <c r="EZ96" s="248" t="n">
        <f aca="false">(EZ94*EZ95*$G94)*$DB$8</f>
        <v>0</v>
      </c>
      <c r="FA96" s="248"/>
      <c r="FB96" s="248" t="n">
        <f aca="false">(FB94*FB95*$G94)*$DB$8</f>
        <v>0</v>
      </c>
      <c r="FC96" s="248"/>
      <c r="FD96" s="248" t="n">
        <f aca="false">(FD94*FD95*$G94)*$DB$8</f>
        <v>0</v>
      </c>
      <c r="FE96" s="248"/>
      <c r="FF96" s="248" t="n">
        <f aca="false">(FF94*FF95*$G94)*$DB$8</f>
        <v>0</v>
      </c>
      <c r="FG96" s="248"/>
      <c r="FH96" s="248" t="n">
        <f aca="false">(FH94*FH95*$G94)*$DB$8</f>
        <v>0</v>
      </c>
      <c r="FI96" s="248"/>
      <c r="FJ96" s="248" t="n">
        <f aca="false">(FJ94*FJ95*$G94)*$DB$8</f>
        <v>0</v>
      </c>
      <c r="FK96" s="248"/>
      <c r="FL96" s="248" t="n">
        <f aca="false">(FL94*FL95*$G94)*$DB$8</f>
        <v>0</v>
      </c>
      <c r="FM96" s="248"/>
      <c r="FN96" s="248" t="n">
        <f aca="false">(FN94*FN95*$G94)*$DB$8</f>
        <v>0</v>
      </c>
      <c r="FO96" s="248"/>
      <c r="FP96" s="248" t="n">
        <f aca="false">(FP94*FP95*$G94)*$DB$8</f>
        <v>0</v>
      </c>
      <c r="FQ96" s="248"/>
      <c r="FR96" s="248" t="n">
        <f aca="false">(FR94*FR95*$G94)*$DB$8</f>
        <v>0</v>
      </c>
      <c r="FS96" s="248"/>
      <c r="FT96" s="248" t="n">
        <f aca="false">(FT94*FT95*$G94)*$DB$8</f>
        <v>0</v>
      </c>
      <c r="FU96" s="248"/>
      <c r="FV96" s="248" t="n">
        <f aca="false">(FV94*FV95*$G94)*$FT$8</f>
        <v>0</v>
      </c>
      <c r="FW96" s="248"/>
      <c r="FX96" s="248" t="n">
        <f aca="false">(FX94*FX95*$G94)*$FT$8</f>
        <v>0</v>
      </c>
      <c r="FY96" s="248"/>
      <c r="FZ96" s="248" t="n">
        <f aca="false">(FZ94*FZ95*$G94)*$FT$8</f>
        <v>0</v>
      </c>
      <c r="GA96" s="248"/>
      <c r="GB96" s="248" t="n">
        <f aca="false">(GB94*GB95*$G94)*$FT$8</f>
        <v>0</v>
      </c>
      <c r="GC96" s="248"/>
      <c r="GD96" s="248" t="n">
        <f aca="false">(GD94*GD95*$G94)*$FT$8</f>
        <v>0</v>
      </c>
      <c r="GE96" s="248"/>
      <c r="GF96" s="248" t="n">
        <f aca="false">(GF94*GF95*$G94)*$FT$8</f>
        <v>0</v>
      </c>
      <c r="GG96" s="248"/>
      <c r="GH96" s="248" t="n">
        <f aca="false">(GH94*GH95*$G94)*$FT$8</f>
        <v>0</v>
      </c>
      <c r="GI96" s="248"/>
      <c r="GJ96" s="248" t="n">
        <f aca="false">(GJ94*GJ95*$G94)*$DB$8</f>
        <v>0</v>
      </c>
      <c r="GK96" s="248"/>
      <c r="GL96" s="248" t="n">
        <f aca="false">(GL94*GL95*$G94)*$DB$8</f>
        <v>0</v>
      </c>
      <c r="GM96" s="248"/>
      <c r="GN96" s="248" t="n">
        <f aca="false">(GN94*GN95*$G94)*$DB$8</f>
        <v>0</v>
      </c>
      <c r="GO96" s="248"/>
      <c r="GP96" s="248" t="n">
        <f aca="false">(GP94*GP95*$G94)*$DB$8</f>
        <v>0</v>
      </c>
      <c r="GQ96" s="248"/>
      <c r="GR96" s="248" t="n">
        <f aca="false">(GR94*GR95*$G94)*$DB$8</f>
        <v>0</v>
      </c>
      <c r="GS96" s="248"/>
      <c r="GT96" s="248" t="n">
        <f aca="false">(GT94*GT95*$G94)*$DB$8</f>
        <v>0</v>
      </c>
      <c r="GU96" s="248"/>
      <c r="GV96" s="248" t="n">
        <f aca="false">(GV94*GV95*$G94)*$DB$8</f>
        <v>0</v>
      </c>
      <c r="GW96" s="248"/>
      <c r="GX96" s="248" t="n">
        <f aca="false">(GX94*GX95*$G94)*$DB$8</f>
        <v>0</v>
      </c>
      <c r="GY96" s="248"/>
      <c r="GZ96" s="248" t="n">
        <f aca="false">(GZ94*GZ95*$G94)*$DB$8</f>
        <v>0</v>
      </c>
      <c r="HA96" s="248"/>
      <c r="HB96" s="248" t="n">
        <f aca="false">(HB94*HB95*$G94)*$DB$8</f>
        <v>0</v>
      </c>
      <c r="HC96" s="248"/>
      <c r="HD96" s="248" t="n">
        <f aca="false">(HD94*HD95*$G94)*$DB$8</f>
        <v>0</v>
      </c>
      <c r="HE96" s="248"/>
      <c r="HF96" s="248" t="n">
        <f aca="false">(HF94*HF95*$G94)*$DB$8</f>
        <v>0</v>
      </c>
      <c r="HG96" s="248"/>
      <c r="HH96" s="248" t="n">
        <f aca="false">(HH94*HH95*$G94)*$DB$8</f>
        <v>0</v>
      </c>
      <c r="HI96" s="248"/>
      <c r="HJ96" s="248" t="n">
        <f aca="false">(HJ94*HJ95*$G94)*$DB$8</f>
        <v>0</v>
      </c>
      <c r="HK96" s="248"/>
    </row>
    <row r="97" customFormat="false" ht="12.75" hidden="false" customHeight="false" outlineLevel="0" collapsed="false">
      <c r="A97" s="232"/>
      <c r="B97" s="233"/>
      <c r="C97" s="232"/>
      <c r="D97" s="234"/>
      <c r="E97" s="234"/>
      <c r="F97" s="235"/>
      <c r="G97" s="234"/>
      <c r="H97" s="234"/>
      <c r="I97" s="237"/>
      <c r="J97" s="238"/>
      <c r="K97" s="250" t="s">
        <v>162</v>
      </c>
      <c r="L97" s="251" t="n">
        <f aca="false">L96</f>
        <v>0</v>
      </c>
      <c r="M97" s="251"/>
      <c r="N97" s="251" t="n">
        <f aca="false">L97+N96</f>
        <v>0</v>
      </c>
      <c r="O97" s="251"/>
      <c r="P97" s="251" t="n">
        <f aca="false">N97+P96</f>
        <v>0</v>
      </c>
      <c r="Q97" s="251"/>
      <c r="R97" s="251" t="n">
        <f aca="false">P97+R96</f>
        <v>0</v>
      </c>
      <c r="S97" s="251"/>
      <c r="T97" s="251" t="n">
        <f aca="false">R97+T96</f>
        <v>0</v>
      </c>
      <c r="U97" s="251"/>
      <c r="V97" s="251" t="n">
        <f aca="false">T97+V96</f>
        <v>0</v>
      </c>
      <c r="W97" s="251"/>
      <c r="X97" s="251" t="n">
        <f aca="false">V97+X96</f>
        <v>0</v>
      </c>
      <c r="Y97" s="251"/>
      <c r="Z97" s="251" t="n">
        <f aca="false">X97+Z96</f>
        <v>0</v>
      </c>
      <c r="AA97" s="251"/>
      <c r="AB97" s="251" t="n">
        <f aca="false">Z97+AB96</f>
        <v>0</v>
      </c>
      <c r="AC97" s="251"/>
      <c r="AD97" s="251" t="n">
        <f aca="false">AB97+AD96</f>
        <v>0</v>
      </c>
      <c r="AE97" s="251"/>
      <c r="AF97" s="251" t="n">
        <f aca="false">AD97+AF96</f>
        <v>0</v>
      </c>
      <c r="AG97" s="251"/>
      <c r="AH97" s="251" t="n">
        <f aca="false">AF97+AH96</f>
        <v>0</v>
      </c>
      <c r="AI97" s="251"/>
      <c r="AJ97" s="251" t="n">
        <f aca="false">AH97+AJ96</f>
        <v>0</v>
      </c>
      <c r="AK97" s="251"/>
      <c r="AL97" s="251" t="n">
        <f aca="false">AJ97+AL96</f>
        <v>0</v>
      </c>
      <c r="AM97" s="251"/>
      <c r="AN97" s="251" t="n">
        <f aca="false">AL97+AN96</f>
        <v>0</v>
      </c>
      <c r="AO97" s="251"/>
      <c r="AP97" s="251" t="n">
        <f aca="false">AN97+AP96</f>
        <v>0</v>
      </c>
      <c r="AQ97" s="251"/>
      <c r="AR97" s="251" t="n">
        <f aca="false">AP97+AR96</f>
        <v>0</v>
      </c>
      <c r="AS97" s="251"/>
      <c r="AT97" s="251" t="n">
        <f aca="false">AR97+AT96</f>
        <v>0</v>
      </c>
      <c r="AU97" s="251"/>
      <c r="AV97" s="251" t="n">
        <f aca="false">AT97+AV96</f>
        <v>0</v>
      </c>
      <c r="AW97" s="251"/>
      <c r="AX97" s="251" t="n">
        <f aca="false">AV97+AX96</f>
        <v>11.1870967741935</v>
      </c>
      <c r="AY97" s="251"/>
      <c r="AZ97" s="251" t="n">
        <f aca="false">AX97+AZ96</f>
        <v>22.3741935483871</v>
      </c>
      <c r="BA97" s="251"/>
      <c r="BB97" s="251" t="n">
        <f aca="false">AZ97+BB96</f>
        <v>28.2141935483871</v>
      </c>
      <c r="BC97" s="251"/>
      <c r="BD97" s="251" t="n">
        <f aca="false">BB97+BD96</f>
        <v>39.8941935483871</v>
      </c>
      <c r="BE97" s="251"/>
      <c r="BF97" s="251" t="n">
        <f aca="false">BD97+BF96</f>
        <v>51.5741935483871</v>
      </c>
      <c r="BG97" s="251"/>
      <c r="BH97" s="251" t="n">
        <f aca="false">BF97+BH96</f>
        <v>63.2541935483871</v>
      </c>
      <c r="BI97" s="251"/>
      <c r="BJ97" s="251" t="n">
        <f aca="false">BH97+BJ96</f>
        <v>75.0993548387097</v>
      </c>
      <c r="BK97" s="251"/>
      <c r="BL97" s="251" t="n">
        <f aca="false">BJ97+BL96</f>
        <v>86.9445161290323</v>
      </c>
      <c r="BM97" s="251"/>
      <c r="BN97" s="251" t="n">
        <f aca="false">BL97+BN96</f>
        <v>98.7896774193548</v>
      </c>
      <c r="BO97" s="251"/>
      <c r="BP97" s="251" t="n">
        <f aca="false">BN97+BP96</f>
        <v>110.634838709677</v>
      </c>
      <c r="BQ97" s="251"/>
      <c r="BR97" s="251" t="n">
        <f aca="false">BP97+BR96</f>
        <v>122.48</v>
      </c>
      <c r="BS97" s="251"/>
      <c r="BT97" s="251" t="n">
        <f aca="false">BR97+BT96</f>
        <v>134.441290322581</v>
      </c>
      <c r="BU97" s="251"/>
      <c r="BV97" s="251" t="n">
        <f aca="false">BT97+BV96</f>
        <v>146.402580645161</v>
      </c>
      <c r="BW97" s="251"/>
      <c r="BX97" s="251" t="n">
        <f aca="false">BV97+BX96</f>
        <v>158.363870967742</v>
      </c>
      <c r="BY97" s="251"/>
      <c r="BZ97" s="251" t="n">
        <f aca="false">BX97+BZ96</f>
        <v>170.325161290323</v>
      </c>
      <c r="CA97" s="251"/>
      <c r="CB97" s="251" t="n">
        <f aca="false">BZ97+CB96</f>
        <v>182.325161290323</v>
      </c>
      <c r="CC97" s="251"/>
      <c r="CD97" s="251" t="n">
        <f aca="false">CB97+CD96</f>
        <v>192.325161290323</v>
      </c>
      <c r="CE97" s="251"/>
      <c r="CF97" s="251" t="n">
        <f aca="false">CD97+CF96</f>
        <v>204.325161290323</v>
      </c>
      <c r="CG97" s="251"/>
      <c r="CH97" s="251" t="n">
        <f aca="false">CF97+CH96</f>
        <v>208.325161290323</v>
      </c>
      <c r="CI97" s="251"/>
      <c r="CJ97" s="251" t="n">
        <f aca="false">CH97+CJ96</f>
        <v>208.325161290323</v>
      </c>
      <c r="CK97" s="251"/>
      <c r="CL97" s="251" t="n">
        <f aca="false">CJ97+CL96</f>
        <v>208.325161290323</v>
      </c>
      <c r="CM97" s="251"/>
      <c r="CN97" s="251" t="n">
        <f aca="false">CL97+CN96</f>
        <v>208.325161290323</v>
      </c>
      <c r="CO97" s="251"/>
      <c r="CP97" s="251" t="n">
        <f aca="false">CN97+CP96</f>
        <v>208.325161290323</v>
      </c>
      <c r="CQ97" s="251"/>
      <c r="CR97" s="251" t="n">
        <f aca="false">CP97+CR96</f>
        <v>208.325161290323</v>
      </c>
      <c r="CS97" s="251"/>
      <c r="CT97" s="251" t="n">
        <f aca="false">CR97+CT96</f>
        <v>208.325161290323</v>
      </c>
      <c r="CU97" s="251"/>
      <c r="CV97" s="251" t="n">
        <f aca="false">CT97+CV96</f>
        <v>208.325161290323</v>
      </c>
      <c r="CW97" s="251"/>
      <c r="CX97" s="251" t="n">
        <f aca="false">CV97+CX96</f>
        <v>208.325161290323</v>
      </c>
      <c r="CY97" s="251"/>
      <c r="CZ97" s="251" t="n">
        <f aca="false">CX97+CZ96</f>
        <v>208.325161290323</v>
      </c>
      <c r="DA97" s="251"/>
      <c r="DB97" s="251" t="n">
        <f aca="false">CZ97+DB96</f>
        <v>208.325161290323</v>
      </c>
      <c r="DC97" s="251"/>
      <c r="DD97" s="251" t="n">
        <f aca="false">DB97+DD96</f>
        <v>208.325161290323</v>
      </c>
      <c r="DE97" s="251"/>
      <c r="DF97" s="251" t="n">
        <f aca="false">DD97+DF96</f>
        <v>208.325161290323</v>
      </c>
      <c r="DG97" s="251"/>
      <c r="DH97" s="251" t="n">
        <f aca="false">DF97+DH96</f>
        <v>208.325161290323</v>
      </c>
      <c r="DI97" s="251"/>
      <c r="DJ97" s="293" t="n">
        <f aca="false">DH97+DJ96</f>
        <v>208.325161290323</v>
      </c>
      <c r="DK97" s="293"/>
      <c r="DL97" s="251" t="n">
        <f aca="false">DJ97+DL96</f>
        <v>208.325161290323</v>
      </c>
      <c r="DM97" s="251"/>
      <c r="DN97" s="251" t="n">
        <f aca="false">DL97+DN96</f>
        <v>208.325161290323</v>
      </c>
      <c r="DO97" s="251"/>
      <c r="DP97" s="251" t="n">
        <f aca="false">DN97+DP96</f>
        <v>208.325161290323</v>
      </c>
      <c r="DQ97" s="251"/>
      <c r="DR97" s="251" t="n">
        <f aca="false">DP97+DR96</f>
        <v>208.325161290323</v>
      </c>
      <c r="DS97" s="251"/>
      <c r="DT97" s="251" t="n">
        <f aca="false">DR97+DT96</f>
        <v>208.325161290323</v>
      </c>
      <c r="DU97" s="251"/>
      <c r="DV97" s="251" t="n">
        <f aca="false">DT97+DV96</f>
        <v>208.325161290323</v>
      </c>
      <c r="DW97" s="251"/>
      <c r="DX97" s="251" t="n">
        <f aca="false">DV97+DX96</f>
        <v>208.325161290323</v>
      </c>
      <c r="DY97" s="251"/>
      <c r="DZ97" s="251" t="n">
        <f aca="false">DX97+DZ96</f>
        <v>208.325161290323</v>
      </c>
      <c r="EA97" s="251"/>
      <c r="EB97" s="251" t="n">
        <f aca="false">DZ97+EB96</f>
        <v>208.325161290323</v>
      </c>
      <c r="EC97" s="251"/>
      <c r="ED97" s="251" t="n">
        <f aca="false">EB97+ED96</f>
        <v>208.325161290323</v>
      </c>
      <c r="EE97" s="251"/>
      <c r="EF97" s="251" t="n">
        <f aca="false">ED97+EF96</f>
        <v>208.325161290323</v>
      </c>
      <c r="EG97" s="251"/>
      <c r="EH97" s="251" t="n">
        <f aca="false">EF97+EH96</f>
        <v>208.325161290323</v>
      </c>
      <c r="EI97" s="251"/>
      <c r="EJ97" s="251" t="n">
        <f aca="false">EH97+EJ96</f>
        <v>208.325161290323</v>
      </c>
      <c r="EK97" s="251"/>
      <c r="EL97" s="251" t="n">
        <f aca="false">EJ97+EL96</f>
        <v>208.325161290323</v>
      </c>
      <c r="EM97" s="251"/>
      <c r="EN97" s="251" t="n">
        <f aca="false">EL97+EN96</f>
        <v>208.325161290323</v>
      </c>
      <c r="EO97" s="251"/>
      <c r="EP97" s="251" t="n">
        <f aca="false">EN97+EP96</f>
        <v>208.325161290323</v>
      </c>
      <c r="EQ97" s="251"/>
      <c r="ER97" s="251" t="n">
        <f aca="false">EP97+ER96</f>
        <v>208.325161290323</v>
      </c>
      <c r="ES97" s="251"/>
      <c r="ET97" s="251" t="n">
        <f aca="false">ER97+ET96</f>
        <v>208.325161290323</v>
      </c>
      <c r="EU97" s="251"/>
      <c r="EV97" s="251" t="n">
        <f aca="false">ET97+EV96</f>
        <v>208.325161290323</v>
      </c>
      <c r="EW97" s="251"/>
      <c r="EX97" s="252" t="n">
        <f aca="false">EV97+EX96</f>
        <v>208.325161290323</v>
      </c>
      <c r="EY97" s="252"/>
      <c r="EZ97" s="251" t="n">
        <f aca="false">EX97+EZ96</f>
        <v>208.325161290323</v>
      </c>
      <c r="FA97" s="251"/>
      <c r="FB97" s="251" t="n">
        <f aca="false">EZ97+FB96</f>
        <v>208.325161290323</v>
      </c>
      <c r="FC97" s="251"/>
      <c r="FD97" s="251" t="n">
        <f aca="false">FB97+FD96</f>
        <v>208.325161290323</v>
      </c>
      <c r="FE97" s="251"/>
      <c r="FF97" s="251" t="n">
        <f aca="false">FD97+FF96</f>
        <v>208.325161290323</v>
      </c>
      <c r="FG97" s="251"/>
      <c r="FH97" s="251" t="n">
        <f aca="false">FF97+FH96</f>
        <v>208.325161290323</v>
      </c>
      <c r="FI97" s="251"/>
      <c r="FJ97" s="251" t="n">
        <f aca="false">FH97+FJ96</f>
        <v>208.325161290323</v>
      </c>
      <c r="FK97" s="251"/>
      <c r="FL97" s="251" t="n">
        <f aca="false">FJ97+FL96</f>
        <v>208.325161290323</v>
      </c>
      <c r="FM97" s="251"/>
      <c r="FN97" s="251" t="n">
        <f aca="false">FL97+FN96</f>
        <v>208.325161290323</v>
      </c>
      <c r="FO97" s="251"/>
      <c r="FP97" s="251" t="n">
        <f aca="false">FN97+FP96</f>
        <v>208.325161290323</v>
      </c>
      <c r="FQ97" s="251"/>
      <c r="FR97" s="251" t="n">
        <f aca="false">FP97+FR96</f>
        <v>208.325161290323</v>
      </c>
      <c r="FS97" s="251"/>
      <c r="FT97" s="251" t="n">
        <f aca="false">FR97+FT96</f>
        <v>208.325161290323</v>
      </c>
      <c r="FU97" s="251"/>
      <c r="FV97" s="251" t="n">
        <f aca="false">FT97+FV96</f>
        <v>208.325161290323</v>
      </c>
      <c r="FW97" s="251"/>
      <c r="FX97" s="251" t="n">
        <f aca="false">FV97+FX96</f>
        <v>208.325161290323</v>
      </c>
      <c r="FY97" s="251"/>
      <c r="FZ97" s="251" t="n">
        <f aca="false">FX97+FZ96</f>
        <v>208.325161290323</v>
      </c>
      <c r="GA97" s="251"/>
      <c r="GB97" s="251" t="n">
        <f aca="false">FZ97+GB96</f>
        <v>208.325161290323</v>
      </c>
      <c r="GC97" s="251"/>
      <c r="GD97" s="251" t="n">
        <f aca="false">GB97+GD96</f>
        <v>208.325161290323</v>
      </c>
      <c r="GE97" s="251"/>
      <c r="GF97" s="251" t="n">
        <f aca="false">GD97+GF96</f>
        <v>208.325161290323</v>
      </c>
      <c r="GG97" s="251"/>
      <c r="GH97" s="251" t="n">
        <f aca="false">GF97+GH96</f>
        <v>208.325161290323</v>
      </c>
      <c r="GI97" s="251"/>
      <c r="GJ97" s="251" t="n">
        <f aca="false">GH97+GJ96</f>
        <v>208.325161290323</v>
      </c>
      <c r="GK97" s="251"/>
      <c r="GL97" s="251" t="n">
        <f aca="false">GJ97+GL96</f>
        <v>208.325161290323</v>
      </c>
      <c r="GM97" s="251"/>
      <c r="GN97" s="251" t="n">
        <f aca="false">GL97+GN96</f>
        <v>208.325161290323</v>
      </c>
      <c r="GO97" s="251"/>
      <c r="GP97" s="251" t="n">
        <f aca="false">GN97+GP96</f>
        <v>208.325161290323</v>
      </c>
      <c r="GQ97" s="251"/>
      <c r="GR97" s="251" t="n">
        <f aca="false">GP97+GR96</f>
        <v>208.325161290323</v>
      </c>
      <c r="GS97" s="251"/>
      <c r="GT97" s="251" t="n">
        <f aca="false">GR97+GT96</f>
        <v>208.325161290323</v>
      </c>
      <c r="GU97" s="251"/>
      <c r="GV97" s="251" t="n">
        <f aca="false">GT97+GV96</f>
        <v>208.325161290323</v>
      </c>
      <c r="GW97" s="251"/>
      <c r="GX97" s="251" t="n">
        <f aca="false">GV97+GX96</f>
        <v>208.325161290323</v>
      </c>
      <c r="GY97" s="251"/>
      <c r="GZ97" s="251" t="n">
        <f aca="false">GX97+GZ96</f>
        <v>208.325161290323</v>
      </c>
      <c r="HA97" s="251"/>
      <c r="HB97" s="251" t="n">
        <f aca="false">GZ97+HB96</f>
        <v>208.325161290323</v>
      </c>
      <c r="HC97" s="251"/>
      <c r="HD97" s="251" t="n">
        <f aca="false">HB97+HD96</f>
        <v>208.325161290323</v>
      </c>
      <c r="HE97" s="251"/>
      <c r="HF97" s="251" t="n">
        <f aca="false">HD97+HF96</f>
        <v>208.325161290323</v>
      </c>
      <c r="HG97" s="251"/>
      <c r="HH97" s="251" t="n">
        <f aca="false">HF97+HH96</f>
        <v>208.325161290323</v>
      </c>
      <c r="HI97" s="251"/>
      <c r="HJ97" s="251" t="n">
        <f aca="false">HH97+HJ96</f>
        <v>208.325161290323</v>
      </c>
      <c r="HK97" s="251"/>
    </row>
    <row r="98" s="295" customFormat="true" ht="12.75" hidden="false" customHeight="false" outlineLevel="0" collapsed="false">
      <c r="A98" s="232"/>
      <c r="B98" s="233"/>
      <c r="C98" s="232"/>
      <c r="D98" s="234"/>
      <c r="E98" s="234"/>
      <c r="F98" s="235"/>
      <c r="G98" s="234"/>
      <c r="H98" s="253"/>
      <c r="I98" s="237"/>
      <c r="J98" s="238"/>
      <c r="K98" s="254" t="s">
        <v>163</v>
      </c>
      <c r="L98" s="255"/>
      <c r="M98" s="255"/>
      <c r="N98" s="255"/>
      <c r="O98" s="255"/>
      <c r="P98" s="255"/>
      <c r="Q98" s="255"/>
      <c r="R98" s="255"/>
      <c r="S98" s="255"/>
      <c r="T98" s="255"/>
      <c r="U98" s="255"/>
      <c r="V98" s="255"/>
      <c r="W98" s="255"/>
      <c r="X98" s="255"/>
      <c r="Y98" s="255"/>
      <c r="Z98" s="255"/>
      <c r="AA98" s="255"/>
      <c r="AB98" s="255"/>
      <c r="AC98" s="255"/>
      <c r="AD98" s="255"/>
      <c r="AE98" s="255"/>
      <c r="AF98" s="255"/>
      <c r="AG98" s="255"/>
      <c r="AH98" s="255"/>
      <c r="AI98" s="255"/>
      <c r="AJ98" s="255"/>
      <c r="AK98" s="255"/>
      <c r="AL98" s="255"/>
      <c r="AM98" s="255"/>
      <c r="AN98" s="255"/>
      <c r="AO98" s="255"/>
      <c r="AP98" s="255"/>
      <c r="AQ98" s="255"/>
      <c r="AR98" s="255"/>
      <c r="AS98" s="255"/>
      <c r="AT98" s="255"/>
      <c r="AU98" s="255"/>
      <c r="AV98" s="255"/>
      <c r="AW98" s="255"/>
      <c r="AX98" s="255"/>
      <c r="AY98" s="255"/>
      <c r="AZ98" s="255"/>
      <c r="BA98" s="255"/>
      <c r="BB98" s="255"/>
      <c r="BC98" s="255"/>
      <c r="BD98" s="255"/>
      <c r="BE98" s="255"/>
      <c r="BF98" s="255"/>
      <c r="BG98" s="255"/>
      <c r="BH98" s="255"/>
      <c r="BI98" s="255"/>
      <c r="BJ98" s="255"/>
      <c r="BK98" s="255"/>
      <c r="BL98" s="255"/>
      <c r="BM98" s="255"/>
      <c r="BN98" s="255"/>
      <c r="BO98" s="255"/>
      <c r="BP98" s="255"/>
      <c r="BQ98" s="255"/>
      <c r="BR98" s="255"/>
      <c r="BS98" s="255"/>
      <c r="BT98" s="255"/>
      <c r="BU98" s="255"/>
      <c r="BV98" s="255"/>
      <c r="BW98" s="255"/>
      <c r="BX98" s="255"/>
      <c r="BY98" s="255"/>
      <c r="BZ98" s="255"/>
      <c r="CA98" s="255"/>
      <c r="CB98" s="255"/>
      <c r="CC98" s="255"/>
      <c r="CD98" s="255"/>
      <c r="CE98" s="255"/>
      <c r="CF98" s="255"/>
      <c r="CG98" s="255"/>
      <c r="CH98" s="255"/>
      <c r="CI98" s="255"/>
      <c r="CJ98" s="255"/>
      <c r="CK98" s="255"/>
      <c r="CL98" s="255"/>
      <c r="CM98" s="255"/>
      <c r="CN98" s="255"/>
      <c r="CO98" s="255"/>
      <c r="CP98" s="255"/>
      <c r="CQ98" s="255"/>
      <c r="CR98" s="255"/>
      <c r="CS98" s="255"/>
      <c r="CT98" s="255"/>
      <c r="CU98" s="255"/>
      <c r="CV98" s="255"/>
      <c r="CW98" s="255"/>
      <c r="CX98" s="255"/>
      <c r="CY98" s="255"/>
      <c r="CZ98" s="255"/>
      <c r="DA98" s="255"/>
      <c r="DB98" s="255"/>
      <c r="DC98" s="255"/>
      <c r="DD98" s="255"/>
      <c r="DE98" s="255"/>
      <c r="DF98" s="255"/>
      <c r="DG98" s="255"/>
      <c r="DH98" s="255"/>
      <c r="DI98" s="255"/>
      <c r="DJ98" s="294"/>
      <c r="DK98" s="294"/>
      <c r="DL98" s="255"/>
      <c r="DM98" s="255"/>
      <c r="DN98" s="255"/>
      <c r="DO98" s="255"/>
      <c r="DP98" s="255"/>
      <c r="DQ98" s="255"/>
      <c r="DR98" s="255"/>
      <c r="DS98" s="255"/>
      <c r="DT98" s="255"/>
      <c r="DU98" s="255"/>
      <c r="DV98" s="255"/>
      <c r="DW98" s="255"/>
      <c r="DX98" s="255"/>
      <c r="DY98" s="255"/>
      <c r="DZ98" s="255"/>
      <c r="EA98" s="255"/>
      <c r="EB98" s="255"/>
      <c r="EC98" s="255"/>
      <c r="ED98" s="255"/>
      <c r="EE98" s="255"/>
      <c r="EF98" s="255"/>
      <c r="EG98" s="255"/>
      <c r="EH98" s="255"/>
      <c r="EI98" s="255"/>
      <c r="EJ98" s="255"/>
      <c r="EK98" s="255"/>
      <c r="EL98" s="255"/>
      <c r="EM98" s="255"/>
      <c r="EN98" s="255"/>
      <c r="EO98" s="255"/>
      <c r="EP98" s="255"/>
      <c r="EQ98" s="255"/>
      <c r="ER98" s="255"/>
      <c r="ES98" s="255"/>
      <c r="ET98" s="255"/>
      <c r="EU98" s="255"/>
      <c r="EV98" s="255"/>
      <c r="EW98" s="255"/>
      <c r="EX98" s="256"/>
      <c r="EY98" s="256"/>
      <c r="EZ98" s="255"/>
      <c r="FA98" s="255"/>
      <c r="FB98" s="255"/>
      <c r="FC98" s="255"/>
      <c r="FD98" s="255"/>
      <c r="FE98" s="255"/>
      <c r="FF98" s="255"/>
      <c r="FG98" s="255"/>
      <c r="FH98" s="255"/>
      <c r="FI98" s="255"/>
      <c r="FJ98" s="255"/>
      <c r="FK98" s="255"/>
      <c r="FL98" s="255"/>
      <c r="FM98" s="255"/>
      <c r="FN98" s="255"/>
      <c r="FO98" s="255"/>
      <c r="FP98" s="255"/>
      <c r="FQ98" s="255"/>
      <c r="FR98" s="255"/>
      <c r="FS98" s="255"/>
      <c r="FT98" s="255"/>
      <c r="FU98" s="255"/>
      <c r="FV98" s="255"/>
      <c r="FW98" s="255"/>
      <c r="FX98" s="255"/>
      <c r="FY98" s="255"/>
      <c r="FZ98" s="255"/>
      <c r="GA98" s="255"/>
      <c r="GB98" s="255"/>
      <c r="GC98" s="255"/>
      <c r="GD98" s="255"/>
      <c r="GE98" s="255"/>
      <c r="GF98" s="255"/>
      <c r="GG98" s="255"/>
      <c r="GH98" s="255"/>
      <c r="GI98" s="255"/>
      <c r="GJ98" s="255"/>
      <c r="GK98" s="255"/>
      <c r="GL98" s="255"/>
      <c r="GM98" s="255"/>
      <c r="GN98" s="255"/>
      <c r="GO98" s="255"/>
      <c r="GP98" s="255"/>
      <c r="GQ98" s="255"/>
      <c r="GR98" s="255"/>
      <c r="GS98" s="255"/>
      <c r="GT98" s="255"/>
      <c r="GU98" s="255"/>
      <c r="GV98" s="255"/>
      <c r="GW98" s="255"/>
      <c r="GX98" s="255"/>
      <c r="GY98" s="255"/>
      <c r="GZ98" s="255"/>
      <c r="HA98" s="255"/>
      <c r="HB98" s="255"/>
      <c r="HC98" s="255"/>
      <c r="HD98" s="255"/>
      <c r="HE98" s="255"/>
      <c r="HF98" s="255"/>
      <c r="HG98" s="255"/>
      <c r="HH98" s="255"/>
      <c r="HI98" s="255"/>
      <c r="HJ98" s="255"/>
      <c r="HK98" s="255"/>
    </row>
    <row r="99" s="297" customFormat="true" ht="12.75" hidden="false" customHeight="false" outlineLevel="0" collapsed="false">
      <c r="A99" s="232"/>
      <c r="B99" s="233"/>
      <c r="C99" s="232"/>
      <c r="D99" s="234"/>
      <c r="E99" s="234"/>
      <c r="F99" s="235"/>
      <c r="G99" s="234"/>
      <c r="H99" s="257"/>
      <c r="I99" s="237"/>
      <c r="J99" s="238"/>
      <c r="K99" s="258" t="s">
        <v>164</v>
      </c>
      <c r="L99" s="259" t="n">
        <f aca="false">L98</f>
        <v>0</v>
      </c>
      <c r="M99" s="259"/>
      <c r="N99" s="259" t="n">
        <f aca="false">N98+L99</f>
        <v>0</v>
      </c>
      <c r="O99" s="259"/>
      <c r="P99" s="259" t="n">
        <f aca="false">P98+N99</f>
        <v>0</v>
      </c>
      <c r="Q99" s="259"/>
      <c r="R99" s="259" t="n">
        <f aca="false">R98+P99</f>
        <v>0</v>
      </c>
      <c r="S99" s="259"/>
      <c r="T99" s="259" t="n">
        <f aca="false">T98+R99</f>
        <v>0</v>
      </c>
      <c r="U99" s="259"/>
      <c r="V99" s="259" t="n">
        <f aca="false">V98+T99</f>
        <v>0</v>
      </c>
      <c r="W99" s="259"/>
      <c r="X99" s="259" t="n">
        <f aca="false">X98+V99</f>
        <v>0</v>
      </c>
      <c r="Y99" s="259"/>
      <c r="Z99" s="259" t="n">
        <f aca="false">Z98+X99</f>
        <v>0</v>
      </c>
      <c r="AA99" s="259"/>
      <c r="AB99" s="259" t="n">
        <f aca="false">AB98+Z99</f>
        <v>0</v>
      </c>
      <c r="AC99" s="259"/>
      <c r="AD99" s="259" t="n">
        <f aca="false">AD98+AB99</f>
        <v>0</v>
      </c>
      <c r="AE99" s="259"/>
      <c r="AF99" s="259" t="n">
        <f aca="false">AF98+AD99</f>
        <v>0</v>
      </c>
      <c r="AG99" s="259"/>
      <c r="AH99" s="259" t="n">
        <f aca="false">AH98+AF99</f>
        <v>0</v>
      </c>
      <c r="AI99" s="259"/>
      <c r="AJ99" s="259" t="n">
        <f aca="false">AJ98+AH99</f>
        <v>0</v>
      </c>
      <c r="AK99" s="259"/>
      <c r="AL99" s="259" t="n">
        <f aca="false">AL98+AJ99</f>
        <v>0</v>
      </c>
      <c r="AM99" s="259"/>
      <c r="AN99" s="259" t="n">
        <f aca="false">AN98+AL99</f>
        <v>0</v>
      </c>
      <c r="AO99" s="259"/>
      <c r="AP99" s="259" t="n">
        <f aca="false">AP98+AN99</f>
        <v>0</v>
      </c>
      <c r="AQ99" s="259"/>
      <c r="AR99" s="259" t="n">
        <f aca="false">AR98+AP99</f>
        <v>0</v>
      </c>
      <c r="AS99" s="259"/>
      <c r="AT99" s="259" t="n">
        <f aca="false">AT98+AR99</f>
        <v>0</v>
      </c>
      <c r="AU99" s="259"/>
      <c r="AV99" s="259" t="n">
        <f aca="false">AV98+AT99</f>
        <v>0</v>
      </c>
      <c r="AW99" s="259"/>
      <c r="AX99" s="259" t="n">
        <f aca="false">AX98+AV99</f>
        <v>0</v>
      </c>
      <c r="AY99" s="259"/>
      <c r="AZ99" s="259" t="n">
        <f aca="false">AZ98+AX99</f>
        <v>0</v>
      </c>
      <c r="BA99" s="259"/>
      <c r="BB99" s="259" t="n">
        <f aca="false">BB98+AZ99</f>
        <v>0</v>
      </c>
      <c r="BC99" s="259"/>
      <c r="BD99" s="259" t="n">
        <f aca="false">BD98+BB99</f>
        <v>0</v>
      </c>
      <c r="BE99" s="259"/>
      <c r="BF99" s="259" t="n">
        <f aca="false">BF98+BD99</f>
        <v>0</v>
      </c>
      <c r="BG99" s="259"/>
      <c r="BH99" s="259" t="n">
        <f aca="false">BH98+BF99</f>
        <v>0</v>
      </c>
      <c r="BI99" s="259"/>
      <c r="BJ99" s="259" t="n">
        <f aca="false">BJ98+BH99</f>
        <v>0</v>
      </c>
      <c r="BK99" s="259"/>
      <c r="BL99" s="259" t="n">
        <f aca="false">BL98+BJ99</f>
        <v>0</v>
      </c>
      <c r="BM99" s="259"/>
      <c r="BN99" s="259" t="n">
        <f aca="false">BN98+BL99</f>
        <v>0</v>
      </c>
      <c r="BO99" s="259"/>
      <c r="BP99" s="259" t="n">
        <f aca="false">BP98+BN99</f>
        <v>0</v>
      </c>
      <c r="BQ99" s="259"/>
      <c r="BR99" s="259" t="n">
        <f aca="false">BR98+BP99</f>
        <v>0</v>
      </c>
      <c r="BS99" s="259"/>
      <c r="BT99" s="259" t="n">
        <f aca="false">BT98+BR99</f>
        <v>0</v>
      </c>
      <c r="BU99" s="259"/>
      <c r="BV99" s="259" t="n">
        <f aca="false">BV98+BT99</f>
        <v>0</v>
      </c>
      <c r="BW99" s="259"/>
      <c r="BX99" s="259" t="n">
        <f aca="false">BX98+BV99</f>
        <v>0</v>
      </c>
      <c r="BY99" s="259"/>
      <c r="BZ99" s="259" t="n">
        <f aca="false">BZ98+BX99</f>
        <v>0</v>
      </c>
      <c r="CA99" s="259"/>
      <c r="CB99" s="259" t="n">
        <f aca="false">CB98+BZ99</f>
        <v>0</v>
      </c>
      <c r="CC99" s="259"/>
      <c r="CD99" s="259" t="n">
        <f aca="false">CD98+CB99</f>
        <v>0</v>
      </c>
      <c r="CE99" s="259"/>
      <c r="CF99" s="259" t="n">
        <f aca="false">CF98+CD99</f>
        <v>0</v>
      </c>
      <c r="CG99" s="259"/>
      <c r="CH99" s="259" t="n">
        <f aca="false">CH98+CF99</f>
        <v>0</v>
      </c>
      <c r="CI99" s="259"/>
      <c r="CJ99" s="259" t="n">
        <f aca="false">CJ98+CH99</f>
        <v>0</v>
      </c>
      <c r="CK99" s="259"/>
      <c r="CL99" s="259" t="n">
        <f aca="false">CL98+CJ99</f>
        <v>0</v>
      </c>
      <c r="CM99" s="259"/>
      <c r="CN99" s="259" t="n">
        <f aca="false">CN98+CL99</f>
        <v>0</v>
      </c>
      <c r="CO99" s="259"/>
      <c r="CP99" s="259" t="n">
        <f aca="false">CP98+CN99</f>
        <v>0</v>
      </c>
      <c r="CQ99" s="259"/>
      <c r="CR99" s="259" t="n">
        <f aca="false">CR98+CP99</f>
        <v>0</v>
      </c>
      <c r="CS99" s="259"/>
      <c r="CT99" s="259" t="n">
        <f aca="false">CT98+CR99</f>
        <v>0</v>
      </c>
      <c r="CU99" s="259"/>
      <c r="CV99" s="259" t="n">
        <f aca="false">CV98+CT99</f>
        <v>0</v>
      </c>
      <c r="CW99" s="259"/>
      <c r="CX99" s="259" t="n">
        <f aca="false">CX98+CV99</f>
        <v>0</v>
      </c>
      <c r="CY99" s="259"/>
      <c r="CZ99" s="259" t="n">
        <f aca="false">CZ98+CX99</f>
        <v>0</v>
      </c>
      <c r="DA99" s="259"/>
      <c r="DB99" s="259" t="n">
        <f aca="false">DB98+CZ99</f>
        <v>0</v>
      </c>
      <c r="DC99" s="259"/>
      <c r="DD99" s="259" t="n">
        <f aca="false">DD98+DB99</f>
        <v>0</v>
      </c>
      <c r="DE99" s="259"/>
      <c r="DF99" s="259" t="n">
        <f aca="false">DF98+DD99</f>
        <v>0</v>
      </c>
      <c r="DG99" s="259"/>
      <c r="DH99" s="259" t="n">
        <f aca="false">DH98+DF99</f>
        <v>0</v>
      </c>
      <c r="DI99" s="259"/>
      <c r="DJ99" s="296" t="n">
        <f aca="false">DJ98+DH99</f>
        <v>0</v>
      </c>
      <c r="DK99" s="296"/>
      <c r="DL99" s="259" t="n">
        <f aca="false">DL98+DJ99</f>
        <v>0</v>
      </c>
      <c r="DM99" s="259"/>
      <c r="DN99" s="259" t="n">
        <f aca="false">DN98+DL99</f>
        <v>0</v>
      </c>
      <c r="DO99" s="259"/>
      <c r="DP99" s="259" t="n">
        <f aca="false">DP98+DN99</f>
        <v>0</v>
      </c>
      <c r="DQ99" s="259"/>
      <c r="DR99" s="259" t="n">
        <f aca="false">DR98+DP99</f>
        <v>0</v>
      </c>
      <c r="DS99" s="259"/>
      <c r="DT99" s="259" t="n">
        <f aca="false">DT98+DR99</f>
        <v>0</v>
      </c>
      <c r="DU99" s="259"/>
      <c r="DV99" s="259" t="n">
        <f aca="false">DV98+DT99</f>
        <v>0</v>
      </c>
      <c r="DW99" s="259"/>
      <c r="DX99" s="259" t="n">
        <f aca="false">DX98+DV99</f>
        <v>0</v>
      </c>
      <c r="DY99" s="259"/>
      <c r="DZ99" s="259" t="n">
        <f aca="false">DZ98+DX99</f>
        <v>0</v>
      </c>
      <c r="EA99" s="259"/>
      <c r="EB99" s="259" t="n">
        <f aca="false">EB98+DZ99</f>
        <v>0</v>
      </c>
      <c r="EC99" s="259"/>
      <c r="ED99" s="259" t="n">
        <f aca="false">ED98+EB99</f>
        <v>0</v>
      </c>
      <c r="EE99" s="259"/>
      <c r="EF99" s="259" t="n">
        <f aca="false">EF98+ED99</f>
        <v>0</v>
      </c>
      <c r="EG99" s="259"/>
      <c r="EH99" s="259" t="n">
        <f aca="false">EH98+EF99</f>
        <v>0</v>
      </c>
      <c r="EI99" s="259"/>
      <c r="EJ99" s="259" t="n">
        <f aca="false">EJ98+EH99</f>
        <v>0</v>
      </c>
      <c r="EK99" s="259"/>
      <c r="EL99" s="259" t="n">
        <f aca="false">EL98+EJ99</f>
        <v>0</v>
      </c>
      <c r="EM99" s="259"/>
      <c r="EN99" s="259" t="n">
        <f aca="false">EN98+EL99</f>
        <v>0</v>
      </c>
      <c r="EO99" s="259"/>
      <c r="EP99" s="259" t="n">
        <f aca="false">EP98+EN99</f>
        <v>0</v>
      </c>
      <c r="EQ99" s="259"/>
      <c r="ER99" s="259" t="n">
        <f aca="false">ER98+EP99</f>
        <v>0</v>
      </c>
      <c r="ES99" s="259"/>
      <c r="ET99" s="259" t="n">
        <f aca="false">ET98+ER99</f>
        <v>0</v>
      </c>
      <c r="EU99" s="259"/>
      <c r="EV99" s="259" t="n">
        <f aca="false">EV98+ET99</f>
        <v>0</v>
      </c>
      <c r="EW99" s="259"/>
      <c r="EX99" s="260" t="n">
        <f aca="false">EX98+EV99</f>
        <v>0</v>
      </c>
      <c r="EY99" s="260"/>
      <c r="EZ99" s="259" t="n">
        <f aca="false">EZ98+EX99</f>
        <v>0</v>
      </c>
      <c r="FA99" s="259"/>
      <c r="FB99" s="259" t="n">
        <f aca="false">FB98+EZ99</f>
        <v>0</v>
      </c>
      <c r="FC99" s="259"/>
      <c r="FD99" s="259" t="n">
        <f aca="false">FD98+FB99</f>
        <v>0</v>
      </c>
      <c r="FE99" s="259"/>
      <c r="FF99" s="259" t="n">
        <f aca="false">FF98+FD99</f>
        <v>0</v>
      </c>
      <c r="FG99" s="259"/>
      <c r="FH99" s="259" t="n">
        <f aca="false">FH98+FF99</f>
        <v>0</v>
      </c>
      <c r="FI99" s="259"/>
      <c r="FJ99" s="259" t="n">
        <f aca="false">FJ98+FH99</f>
        <v>0</v>
      </c>
      <c r="FK99" s="259"/>
      <c r="FL99" s="259" t="n">
        <f aca="false">FL98+FJ99</f>
        <v>0</v>
      </c>
      <c r="FM99" s="259"/>
      <c r="FN99" s="259" t="n">
        <f aca="false">FN98+FL99</f>
        <v>0</v>
      </c>
      <c r="FO99" s="259"/>
      <c r="FP99" s="259" t="n">
        <f aca="false">FP98+FN99</f>
        <v>0</v>
      </c>
      <c r="FQ99" s="259"/>
      <c r="FR99" s="259" t="n">
        <f aca="false">FR98+FP99</f>
        <v>0</v>
      </c>
      <c r="FS99" s="259"/>
      <c r="FT99" s="259" t="n">
        <f aca="false">FT98+FR99</f>
        <v>0</v>
      </c>
      <c r="FU99" s="259"/>
      <c r="FV99" s="259" t="n">
        <f aca="false">FV98+FT99</f>
        <v>0</v>
      </c>
      <c r="FW99" s="259"/>
      <c r="FX99" s="259" t="n">
        <f aca="false">FX98+FV99</f>
        <v>0</v>
      </c>
      <c r="FY99" s="259"/>
      <c r="FZ99" s="259" t="n">
        <f aca="false">FZ98+FX99</f>
        <v>0</v>
      </c>
      <c r="GA99" s="259"/>
      <c r="GB99" s="259" t="n">
        <f aca="false">GB98+FZ99</f>
        <v>0</v>
      </c>
      <c r="GC99" s="259"/>
      <c r="GD99" s="259" t="n">
        <f aca="false">GD98+GB99</f>
        <v>0</v>
      </c>
      <c r="GE99" s="259"/>
      <c r="GF99" s="259" t="n">
        <f aca="false">GF98+GD99</f>
        <v>0</v>
      </c>
      <c r="GG99" s="259"/>
      <c r="GH99" s="259" t="n">
        <f aca="false">GH98+GF99</f>
        <v>0</v>
      </c>
      <c r="GI99" s="259"/>
      <c r="GJ99" s="259" t="n">
        <f aca="false">GJ98+GH99</f>
        <v>0</v>
      </c>
      <c r="GK99" s="259"/>
      <c r="GL99" s="259" t="n">
        <f aca="false">GL98+GJ99</f>
        <v>0</v>
      </c>
      <c r="GM99" s="259"/>
      <c r="GN99" s="259" t="n">
        <f aca="false">GN98+GL99</f>
        <v>0</v>
      </c>
      <c r="GO99" s="259"/>
      <c r="GP99" s="259" t="n">
        <f aca="false">GP98+GN99</f>
        <v>0</v>
      </c>
      <c r="GQ99" s="259"/>
      <c r="GR99" s="259" t="n">
        <f aca="false">GR98+GP99</f>
        <v>0</v>
      </c>
      <c r="GS99" s="259"/>
      <c r="GT99" s="259" t="n">
        <f aca="false">GT98+GR99</f>
        <v>0</v>
      </c>
      <c r="GU99" s="259"/>
      <c r="GV99" s="259" t="n">
        <f aca="false">GV98+GT99</f>
        <v>0</v>
      </c>
      <c r="GW99" s="259"/>
      <c r="GX99" s="259" t="n">
        <f aca="false">GX98+GV99</f>
        <v>0</v>
      </c>
      <c r="GY99" s="259"/>
      <c r="GZ99" s="259" t="n">
        <f aca="false">GZ98+GX99</f>
        <v>0</v>
      </c>
      <c r="HA99" s="259"/>
      <c r="HB99" s="259" t="n">
        <f aca="false">HB98+GZ99</f>
        <v>0</v>
      </c>
      <c r="HC99" s="259"/>
      <c r="HD99" s="259" t="n">
        <f aca="false">HD98+HB99</f>
        <v>0</v>
      </c>
      <c r="HE99" s="259"/>
      <c r="HF99" s="259" t="n">
        <f aca="false">HF98+HD99</f>
        <v>0</v>
      </c>
      <c r="HG99" s="259"/>
      <c r="HH99" s="259" t="n">
        <f aca="false">HH98+HF99</f>
        <v>0</v>
      </c>
      <c r="HI99" s="259"/>
      <c r="HJ99" s="259" t="n">
        <f aca="false">HJ98+HH99</f>
        <v>0</v>
      </c>
      <c r="HK99" s="259"/>
    </row>
    <row r="100" s="299" customFormat="true" ht="12.75" hidden="false" customHeight="false" outlineLevel="0" collapsed="false">
      <c r="A100" s="232"/>
      <c r="B100" s="233"/>
      <c r="C100" s="232"/>
      <c r="D100" s="234"/>
      <c r="E100" s="234"/>
      <c r="F100" s="235"/>
      <c r="G100" s="234"/>
      <c r="H100" s="261"/>
      <c r="I100" s="237"/>
      <c r="J100" s="238"/>
      <c r="K100" s="262" t="s">
        <v>165</v>
      </c>
      <c r="L100" s="263" t="n">
        <f aca="false">IF($E94&gt;0,L97/$E94,"-")</f>
        <v>0</v>
      </c>
      <c r="M100" s="263"/>
      <c r="N100" s="263" t="n">
        <f aca="false">IF($E94&gt;0,N97/$E94,"-")</f>
        <v>0</v>
      </c>
      <c r="O100" s="263"/>
      <c r="P100" s="263" t="n">
        <f aca="false">IF($E94&gt;0,P97/$E94,"-")</f>
        <v>0</v>
      </c>
      <c r="Q100" s="263"/>
      <c r="R100" s="263" t="n">
        <f aca="false">IF($E94&gt;0,R97/$E94,"-")</f>
        <v>0</v>
      </c>
      <c r="S100" s="263"/>
      <c r="T100" s="263" t="n">
        <f aca="false">IF($E94&gt;0,T97/$E94,"-")</f>
        <v>0</v>
      </c>
      <c r="U100" s="263"/>
      <c r="V100" s="263" t="n">
        <f aca="false">IF($E94&gt;0,V97/$E94,"-")</f>
        <v>0</v>
      </c>
      <c r="W100" s="263"/>
      <c r="X100" s="263" t="n">
        <f aca="false">IF($E94&gt;0,X97/$E94,"-")</f>
        <v>0</v>
      </c>
      <c r="Y100" s="263"/>
      <c r="Z100" s="263" t="n">
        <f aca="false">IF($E94&gt;0,Z97/$E94,"-")</f>
        <v>0</v>
      </c>
      <c r="AA100" s="263"/>
      <c r="AB100" s="263" t="n">
        <f aca="false">IF($E94&gt;0,AB97/$E94,"-")</f>
        <v>0</v>
      </c>
      <c r="AC100" s="263"/>
      <c r="AD100" s="263" t="n">
        <f aca="false">IF($E94&gt;0,AD97/$E94,"-")</f>
        <v>0</v>
      </c>
      <c r="AE100" s="263"/>
      <c r="AF100" s="263" t="n">
        <f aca="false">IF($E94&gt;0,AF97/$E94,"-")</f>
        <v>0</v>
      </c>
      <c r="AG100" s="263"/>
      <c r="AH100" s="263" t="n">
        <f aca="false">IF($E94&gt;0,AH97/$E94,"-")</f>
        <v>0</v>
      </c>
      <c r="AI100" s="263"/>
      <c r="AJ100" s="263" t="n">
        <f aca="false">IF($E94&gt;0,AJ97/$E94,"-")</f>
        <v>0</v>
      </c>
      <c r="AK100" s="263"/>
      <c r="AL100" s="263" t="n">
        <f aca="false">IF($E94&gt;0,AL97/$E94,"-")</f>
        <v>0</v>
      </c>
      <c r="AM100" s="263"/>
      <c r="AN100" s="263" t="n">
        <f aca="false">IF($E94&gt;0,AN97/$E94,"-")</f>
        <v>0</v>
      </c>
      <c r="AO100" s="263"/>
      <c r="AP100" s="263" t="n">
        <f aca="false">IF($E94&gt;0,AP97/$E94,"-")</f>
        <v>0</v>
      </c>
      <c r="AQ100" s="263"/>
      <c r="AR100" s="263" t="n">
        <f aca="false">IF($E94&gt;0,AR97/$E94,"-")</f>
        <v>0</v>
      </c>
      <c r="AS100" s="263"/>
      <c r="AT100" s="263" t="n">
        <f aca="false">IF($E94&gt;0,AT97/$E94,"-")</f>
        <v>0</v>
      </c>
      <c r="AU100" s="263"/>
      <c r="AV100" s="263" t="n">
        <f aca="false">IF($E94&gt;0,AV97/$E94,"-")</f>
        <v>0</v>
      </c>
      <c r="AW100" s="263"/>
      <c r="AX100" s="263" t="n">
        <f aca="false">IF($E94&gt;0,AX97/$E94,"-")</f>
        <v>0.0541957987316808</v>
      </c>
      <c r="AY100" s="263"/>
      <c r="AZ100" s="263" t="n">
        <f aca="false">IF($E94&gt;0,AZ97/$E94,"-")</f>
        <v>0.108391597463362</v>
      </c>
      <c r="BA100" s="263"/>
      <c r="BB100" s="263" t="n">
        <f aca="false">IF($E94&gt;0,BB97/$E94,"-")</f>
        <v>0.136683429650165</v>
      </c>
      <c r="BC100" s="263"/>
      <c r="BD100" s="263" t="n">
        <f aca="false">IF($E94&gt;0,BD97/$E94,"-")</f>
        <v>0.193267094023772</v>
      </c>
      <c r="BE100" s="263"/>
      <c r="BF100" s="263" t="n">
        <f aca="false">IF($E94&gt;0,BF97/$E94,"-")</f>
        <v>0.24985075839738</v>
      </c>
      <c r="BG100" s="263"/>
      <c r="BH100" s="263" t="n">
        <f aca="false">IF($E94&gt;0,BH97/$E94,"-")</f>
        <v>0.306434422770987</v>
      </c>
      <c r="BI100" s="263"/>
      <c r="BJ100" s="263" t="n">
        <f aca="false">IF($E94&gt;0,BJ97/$E94,"-")</f>
        <v>0.363818209663355</v>
      </c>
      <c r="BK100" s="263"/>
      <c r="BL100" s="263" t="n">
        <f aca="false">IF($E94&gt;0,BL97/$E94,"-")</f>
        <v>0.421201996555723</v>
      </c>
      <c r="BM100" s="263"/>
      <c r="BN100" s="263" t="n">
        <f aca="false">IF($E94&gt;0,BN97/$E94,"-")</f>
        <v>0.478585783448091</v>
      </c>
      <c r="BO100" s="263"/>
      <c r="BP100" s="263" t="n">
        <f aca="false">IF($E94&gt;0,BP97/$E94,"-")</f>
        <v>0.535969570340458</v>
      </c>
      <c r="BQ100" s="263"/>
      <c r="BR100" s="263" t="n">
        <f aca="false">IF($E94&gt;0,BR97/$E94,"-")</f>
        <v>0.593353357232826</v>
      </c>
      <c r="BS100" s="263"/>
      <c r="BT100" s="263" t="n">
        <f aca="false">IF($E94&gt;0,BT97/$E94,"-")</f>
        <v>0.651299730271198</v>
      </c>
      <c r="BU100" s="263"/>
      <c r="BV100" s="263" t="n">
        <f aca="false">IF($E94&gt;0,BV97/$E94,"-")</f>
        <v>0.709246103309569</v>
      </c>
      <c r="BW100" s="263"/>
      <c r="BX100" s="263" t="n">
        <f aca="false">IF($E94&gt;0,BX97/$E94,"-")</f>
        <v>0.767192476347941</v>
      </c>
      <c r="BY100" s="263"/>
      <c r="BZ100" s="263" t="n">
        <f aca="false">IF($E94&gt;0,BZ97/$E94,"-")</f>
        <v>0.825138849386312</v>
      </c>
      <c r="CA100" s="263"/>
      <c r="CB100" s="263" t="n">
        <f aca="false">IF($E94&gt;0,CB97/$E94,"-")</f>
        <v>0.883272751140019</v>
      </c>
      <c r="CC100" s="263"/>
      <c r="CD100" s="263" t="n">
        <f aca="false">IF($E94&gt;0,CD97/$E94,"-")</f>
        <v>0.931717669268107</v>
      </c>
      <c r="CE100" s="263"/>
      <c r="CF100" s="263" t="n">
        <f aca="false">IF($E94&gt;0,CF97/$E94,"-")</f>
        <v>0.989851571021813</v>
      </c>
      <c r="CG100" s="263"/>
      <c r="CH100" s="263" t="n">
        <f aca="false">IF($E94&gt;0,CH97/$E94,"-")</f>
        <v>1.00922953827305</v>
      </c>
      <c r="CI100" s="263"/>
      <c r="CJ100" s="263" t="n">
        <f aca="false">IF($E94&gt;0,CJ97/$E94,"-")</f>
        <v>1.00922953827305</v>
      </c>
      <c r="CK100" s="263"/>
      <c r="CL100" s="263" t="n">
        <f aca="false">IF($E94&gt;0,CL97/$E94,"-")</f>
        <v>1.00922953827305</v>
      </c>
      <c r="CM100" s="263"/>
      <c r="CN100" s="263" t="n">
        <f aca="false">IF($E94&gt;0,CN97/$E94,"-")</f>
        <v>1.00922953827305</v>
      </c>
      <c r="CO100" s="263"/>
      <c r="CP100" s="263" t="n">
        <f aca="false">IF($E94&gt;0,CP97/$E94,"-")</f>
        <v>1.00922953827305</v>
      </c>
      <c r="CQ100" s="263"/>
      <c r="CR100" s="263" t="n">
        <f aca="false">IF($E94&gt;0,CR97/$E94,"-")</f>
        <v>1.00922953827305</v>
      </c>
      <c r="CS100" s="263"/>
      <c r="CT100" s="263" t="n">
        <f aca="false">IF($E94&gt;0,CT97/$E94,"-")</f>
        <v>1.00922953827305</v>
      </c>
      <c r="CU100" s="263"/>
      <c r="CV100" s="263" t="n">
        <f aca="false">IF($E94&gt;0,CV97/$E94,"-")</f>
        <v>1.00922953827305</v>
      </c>
      <c r="CW100" s="263"/>
      <c r="CX100" s="263" t="n">
        <f aca="false">IF($E94&gt;0,CX97/$E94,"-")</f>
        <v>1.00922953827305</v>
      </c>
      <c r="CY100" s="263"/>
      <c r="CZ100" s="263" t="n">
        <f aca="false">IF($E94&gt;0,CZ97/$E94,"-")</f>
        <v>1.00922953827305</v>
      </c>
      <c r="DA100" s="263"/>
      <c r="DB100" s="263" t="n">
        <f aca="false">IF($E94&gt;0,DB97/$E94,"-")</f>
        <v>1.00922953827305</v>
      </c>
      <c r="DC100" s="263"/>
      <c r="DD100" s="263" t="n">
        <f aca="false">IF($E94&gt;0,DD97/$E94,"-")</f>
        <v>1.00922953827305</v>
      </c>
      <c r="DE100" s="263"/>
      <c r="DF100" s="263" t="n">
        <f aca="false">IF($E94&gt;0,DF97/$E94,"-")</f>
        <v>1.00922953827305</v>
      </c>
      <c r="DG100" s="263"/>
      <c r="DH100" s="263" t="n">
        <f aca="false">IF($E94&gt;0,DH97/$E94,"-")</f>
        <v>1.00922953827305</v>
      </c>
      <c r="DI100" s="263"/>
      <c r="DJ100" s="298" t="n">
        <f aca="false">IF($E94&gt;0,DJ97/$E94,"-")</f>
        <v>1.00922953827305</v>
      </c>
      <c r="DK100" s="298"/>
      <c r="DL100" s="263" t="n">
        <f aca="false">IF($E94&gt;0,DL97/$E94,"-")</f>
        <v>1.00922953827305</v>
      </c>
      <c r="DM100" s="263"/>
      <c r="DN100" s="263" t="n">
        <f aca="false">IF($E94&gt;0,DN97/$E94,"-")</f>
        <v>1.00922953827305</v>
      </c>
      <c r="DO100" s="263"/>
      <c r="DP100" s="263" t="n">
        <f aca="false">IF($E94&gt;0,DP97/$E94,"-")</f>
        <v>1.00922953827305</v>
      </c>
      <c r="DQ100" s="263"/>
      <c r="DR100" s="263" t="n">
        <f aca="false">IF($E94&gt;0,DR97/$E94,"-")</f>
        <v>1.00922953827305</v>
      </c>
      <c r="DS100" s="263"/>
      <c r="DT100" s="263" t="n">
        <f aca="false">IF($E94&gt;0,DT97/$E94,"-")</f>
        <v>1.00922953827305</v>
      </c>
      <c r="DU100" s="263"/>
      <c r="DV100" s="263" t="n">
        <f aca="false">IF($E94&gt;0,DV97/$E94,"-")</f>
        <v>1.00922953827305</v>
      </c>
      <c r="DW100" s="263"/>
      <c r="DX100" s="263" t="n">
        <f aca="false">IF($E94&gt;0,DX97/$E94,"-")</f>
        <v>1.00922953827305</v>
      </c>
      <c r="DY100" s="263"/>
      <c r="DZ100" s="263" t="n">
        <f aca="false">IF($E94&gt;0,DZ97/$E94,"-")</f>
        <v>1.00922953827305</v>
      </c>
      <c r="EA100" s="263"/>
      <c r="EB100" s="263" t="n">
        <f aca="false">IF($E94&gt;0,EB97/$E94,"-")</f>
        <v>1.00922953827305</v>
      </c>
      <c r="EC100" s="263"/>
      <c r="ED100" s="263" t="n">
        <f aca="false">IF($E94&gt;0,ED97/$E94,"-")</f>
        <v>1.00922953827305</v>
      </c>
      <c r="EE100" s="263"/>
      <c r="EF100" s="263" t="n">
        <f aca="false">IF($E94&gt;0,EF97/$E94,"-")</f>
        <v>1.00922953827305</v>
      </c>
      <c r="EG100" s="263"/>
      <c r="EH100" s="263" t="n">
        <f aca="false">IF($E94&gt;0,EH97/$E94,"-")</f>
        <v>1.00922953827305</v>
      </c>
      <c r="EI100" s="263"/>
      <c r="EJ100" s="263" t="n">
        <f aca="false">IF($E94&gt;0,EJ97/$E94,"-")</f>
        <v>1.00922953827305</v>
      </c>
      <c r="EK100" s="263"/>
      <c r="EL100" s="263" t="n">
        <f aca="false">IF($E94&gt;0,EL97/$E94,"-")</f>
        <v>1.00922953827305</v>
      </c>
      <c r="EM100" s="263"/>
      <c r="EN100" s="263" t="n">
        <f aca="false">IF($E94&gt;0,EN97/$E94,"-")</f>
        <v>1.00922953827305</v>
      </c>
      <c r="EO100" s="263"/>
      <c r="EP100" s="263" t="n">
        <f aca="false">IF($E94&gt;0,EP97/$E94,"-")</f>
        <v>1.00922953827305</v>
      </c>
      <c r="EQ100" s="263"/>
      <c r="ER100" s="263" t="n">
        <f aca="false">IF($E94&gt;0,ER97/$E94,"-")</f>
        <v>1.00922953827305</v>
      </c>
      <c r="ES100" s="263"/>
      <c r="ET100" s="263" t="n">
        <f aca="false">IF($E94&gt;0,ET97/$E94,"-")</f>
        <v>1.00922953827305</v>
      </c>
      <c r="EU100" s="263"/>
      <c r="EV100" s="263" t="n">
        <f aca="false">IF($E94&gt;0,EV97/$E94,"-")</f>
        <v>1.00922953827305</v>
      </c>
      <c r="EW100" s="263"/>
      <c r="EX100" s="264" t="n">
        <f aca="false">IF($E94&gt;0,EX97/$E94,"-")</f>
        <v>1.00922953827305</v>
      </c>
      <c r="EY100" s="264"/>
      <c r="EZ100" s="263" t="n">
        <f aca="false">IF($E94&gt;0,EZ97/$E94,"-")</f>
        <v>1.00922953827305</v>
      </c>
      <c r="FA100" s="263"/>
      <c r="FB100" s="263" t="n">
        <f aca="false">IF($E94&gt;0,FB97/$E94,"-")</f>
        <v>1.00922953827305</v>
      </c>
      <c r="FC100" s="263"/>
      <c r="FD100" s="263" t="n">
        <f aca="false">IF($E94&gt;0,FD97/$E94,"-")</f>
        <v>1.00922953827305</v>
      </c>
      <c r="FE100" s="263"/>
      <c r="FF100" s="263" t="n">
        <f aca="false">IF($E94&gt;0,FF97/$E94,"-")</f>
        <v>1.00922953827305</v>
      </c>
      <c r="FG100" s="263"/>
      <c r="FH100" s="263" t="n">
        <f aca="false">IF($E94&gt;0,FH97/$E94,"-")</f>
        <v>1.00922953827305</v>
      </c>
      <c r="FI100" s="263"/>
      <c r="FJ100" s="263" t="n">
        <f aca="false">IF($E94&gt;0,FJ97/$E94,"-")</f>
        <v>1.00922953827305</v>
      </c>
      <c r="FK100" s="263"/>
      <c r="FL100" s="263" t="n">
        <f aca="false">IF($E94&gt;0,FL97/$E94,"-")</f>
        <v>1.00922953827305</v>
      </c>
      <c r="FM100" s="263"/>
      <c r="FN100" s="263" t="n">
        <f aca="false">IF($E94&gt;0,FN97/$E94,"-")</f>
        <v>1.00922953827305</v>
      </c>
      <c r="FO100" s="263"/>
      <c r="FP100" s="263" t="n">
        <f aca="false">IF($E94&gt;0,FP97/$E94,"-")</f>
        <v>1.00922953827305</v>
      </c>
      <c r="FQ100" s="263"/>
      <c r="FR100" s="263" t="n">
        <f aca="false">IF($E94&gt;0,FR97/$E94,"-")</f>
        <v>1.00922953827305</v>
      </c>
      <c r="FS100" s="263"/>
      <c r="FT100" s="263" t="n">
        <f aca="false">IF($E94&gt;0,FT97/$E94,"-")</f>
        <v>1.00922953827305</v>
      </c>
      <c r="FU100" s="263"/>
      <c r="FV100" s="263" t="n">
        <f aca="false">IF($E94&gt;0,FV97/$E94,"-")</f>
        <v>1.00922953827305</v>
      </c>
      <c r="FW100" s="263"/>
      <c r="FX100" s="263" t="n">
        <f aca="false">IF($E94&gt;0,FX97/$E94,"-")</f>
        <v>1.00922953827305</v>
      </c>
      <c r="FY100" s="263"/>
      <c r="FZ100" s="263" t="n">
        <f aca="false">IF($E94&gt;0,FZ97/$E94,"-")</f>
        <v>1.00922953827305</v>
      </c>
      <c r="GA100" s="263"/>
      <c r="GB100" s="263" t="n">
        <f aca="false">IF($E94&gt;0,GB97/$E94,"-")</f>
        <v>1.00922953827305</v>
      </c>
      <c r="GC100" s="263"/>
      <c r="GD100" s="263" t="n">
        <f aca="false">IF($E94&gt;0,GD97/$E94,"-")</f>
        <v>1.00922953827305</v>
      </c>
      <c r="GE100" s="263"/>
      <c r="GF100" s="263" t="n">
        <f aca="false">IF($E94&gt;0,GF97/$E94,"-")</f>
        <v>1.00922953827305</v>
      </c>
      <c r="GG100" s="263"/>
      <c r="GH100" s="263" t="n">
        <f aca="false">IF($E94&gt;0,GH97/$E94,"-")</f>
        <v>1.00922953827305</v>
      </c>
      <c r="GI100" s="263"/>
      <c r="GJ100" s="263" t="n">
        <f aca="false">IF($E94&gt;0,GJ97/$E94,"-")</f>
        <v>1.00922953827305</v>
      </c>
      <c r="GK100" s="263"/>
      <c r="GL100" s="263" t="n">
        <f aca="false">IF($E94&gt;0,GL97/$E94,"-")</f>
        <v>1.00922953827305</v>
      </c>
      <c r="GM100" s="263"/>
      <c r="GN100" s="263" t="n">
        <f aca="false">IF($E94&gt;0,GN97/$E94,"-")</f>
        <v>1.00922953827305</v>
      </c>
      <c r="GO100" s="263"/>
      <c r="GP100" s="263" t="n">
        <f aca="false">IF($E94&gt;0,GP97/$E94,"-")</f>
        <v>1.00922953827305</v>
      </c>
      <c r="GQ100" s="263"/>
      <c r="GR100" s="263" t="n">
        <f aca="false">IF($E94&gt;0,GR97/$E94,"-")</f>
        <v>1.00922953827305</v>
      </c>
      <c r="GS100" s="263"/>
      <c r="GT100" s="263" t="n">
        <f aca="false">IF($E94&gt;0,GT97/$E94,"-")</f>
        <v>1.00922953827305</v>
      </c>
      <c r="GU100" s="263"/>
      <c r="GV100" s="263" t="n">
        <f aca="false">IF($E94&gt;0,GV97/$E94,"-")</f>
        <v>1.00922953827305</v>
      </c>
      <c r="GW100" s="263"/>
      <c r="GX100" s="263" t="n">
        <f aca="false">IF($E94&gt;0,GX97/$E94,"-")</f>
        <v>1.00922953827305</v>
      </c>
      <c r="GY100" s="263"/>
      <c r="GZ100" s="263" t="n">
        <f aca="false">IF($E94&gt;0,GZ97/$E94,"-")</f>
        <v>1.00922953827305</v>
      </c>
      <c r="HA100" s="263"/>
      <c r="HB100" s="263" t="n">
        <f aca="false">IF($E94&gt;0,HB97/$E94,"-")</f>
        <v>1.00922953827305</v>
      </c>
      <c r="HC100" s="263"/>
      <c r="HD100" s="263" t="n">
        <f aca="false">IF($E94&gt;0,HD97/$E94,"-")</f>
        <v>1.00922953827305</v>
      </c>
      <c r="HE100" s="263"/>
      <c r="HF100" s="263" t="n">
        <f aca="false">IF($E94&gt;0,HF97/$E94,"-")</f>
        <v>1.00922953827305</v>
      </c>
      <c r="HG100" s="263"/>
      <c r="HH100" s="263" t="n">
        <f aca="false">IF($E94&gt;0,HH97/$E94,"-")</f>
        <v>1.00922953827305</v>
      </c>
      <c r="HI100" s="263"/>
      <c r="HJ100" s="263" t="n">
        <f aca="false">IF($E94&gt;0,HJ97/$E94,"-")</f>
        <v>1.00922953827305</v>
      </c>
      <c r="HK100" s="263"/>
    </row>
    <row r="101" customFormat="false" ht="12.75" hidden="false" customHeight="false" outlineLevel="0" collapsed="false">
      <c r="A101" s="232"/>
      <c r="B101" s="233"/>
      <c r="C101" s="232"/>
      <c r="D101" s="234"/>
      <c r="E101" s="234"/>
      <c r="F101" s="235"/>
      <c r="G101" s="234"/>
      <c r="H101" s="234"/>
      <c r="I101" s="237"/>
      <c r="J101" s="238"/>
      <c r="K101" s="265" t="s">
        <v>166</v>
      </c>
      <c r="L101" s="266" t="n">
        <f aca="false">IF($E94&gt;0,L99/$E94,"-")</f>
        <v>0</v>
      </c>
      <c r="M101" s="266"/>
      <c r="N101" s="266" t="n">
        <f aca="false">IF($E94&gt;0,N99/$E94,"-")</f>
        <v>0</v>
      </c>
      <c r="O101" s="266"/>
      <c r="P101" s="266" t="n">
        <f aca="false">IF($E94&gt;0,P99/$E94,"-")</f>
        <v>0</v>
      </c>
      <c r="Q101" s="266"/>
      <c r="R101" s="266" t="n">
        <f aca="false">IF($E94&gt;0,R99/$E94,"-")</f>
        <v>0</v>
      </c>
      <c r="S101" s="266"/>
      <c r="T101" s="266" t="n">
        <f aca="false">IF($E94&gt;0,T99/$E94,"-")</f>
        <v>0</v>
      </c>
      <c r="U101" s="266"/>
      <c r="V101" s="266" t="n">
        <f aca="false">IF($E94&gt;0,V99/$E94,"-")</f>
        <v>0</v>
      </c>
      <c r="W101" s="266"/>
      <c r="X101" s="266" t="n">
        <f aca="false">IF($E94&gt;0,X99/$E94,"-")</f>
        <v>0</v>
      </c>
      <c r="Y101" s="266"/>
      <c r="Z101" s="266" t="n">
        <f aca="false">IF($E94&gt;0,Z99/$E94,"-")</f>
        <v>0</v>
      </c>
      <c r="AA101" s="266"/>
      <c r="AB101" s="266" t="n">
        <f aca="false">IF($E94&gt;0,AB99/$E94,"-")</f>
        <v>0</v>
      </c>
      <c r="AC101" s="266"/>
      <c r="AD101" s="266" t="n">
        <f aca="false">IF($E94&gt;0,AD99/$E94,"-")</f>
        <v>0</v>
      </c>
      <c r="AE101" s="266"/>
      <c r="AF101" s="266" t="n">
        <f aca="false">IF($E94&gt;0,AF99/$E94,"-")</f>
        <v>0</v>
      </c>
      <c r="AG101" s="266"/>
      <c r="AH101" s="266" t="n">
        <f aca="false">IF($E94&gt;0,AH99/$E94,"-")</f>
        <v>0</v>
      </c>
      <c r="AI101" s="266"/>
      <c r="AJ101" s="266" t="n">
        <f aca="false">IF($E94&gt;0,AJ99/$E94,"-")</f>
        <v>0</v>
      </c>
      <c r="AK101" s="266"/>
      <c r="AL101" s="266" t="n">
        <f aca="false">IF($E94&gt;0,AL99/$E94,"-")</f>
        <v>0</v>
      </c>
      <c r="AM101" s="266"/>
      <c r="AN101" s="266" t="n">
        <f aca="false">IF($E94&gt;0,AN99/$E94,"-")</f>
        <v>0</v>
      </c>
      <c r="AO101" s="266"/>
      <c r="AP101" s="266" t="n">
        <f aca="false">IF($E94&gt;0,AP99/$E94,"-")</f>
        <v>0</v>
      </c>
      <c r="AQ101" s="266"/>
      <c r="AR101" s="266" t="n">
        <f aca="false">IF($E94&gt;0,AR99/$E94,"-")</f>
        <v>0</v>
      </c>
      <c r="AS101" s="266"/>
      <c r="AT101" s="266" t="n">
        <f aca="false">IF($E94&gt;0,AT99/$E94,"-")</f>
        <v>0</v>
      </c>
      <c r="AU101" s="266"/>
      <c r="AV101" s="266" t="n">
        <f aca="false">IF($E94&gt;0,AV99/$E94,"-")</f>
        <v>0</v>
      </c>
      <c r="AW101" s="266"/>
      <c r="AX101" s="266" t="n">
        <f aca="false">IF($E94&gt;0,AX99/$E94,"-")</f>
        <v>0</v>
      </c>
      <c r="AY101" s="266"/>
      <c r="AZ101" s="266" t="n">
        <f aca="false">IF($E94&gt;0,AZ99/$E94,"-")</f>
        <v>0</v>
      </c>
      <c r="BA101" s="266"/>
      <c r="BB101" s="266" t="n">
        <f aca="false">IF($E94&gt;0,BB99/$E94,"-")</f>
        <v>0</v>
      </c>
      <c r="BC101" s="266"/>
      <c r="BD101" s="266" t="n">
        <f aca="false">IF($E94&gt;0,BD99/$E94,"-")</f>
        <v>0</v>
      </c>
      <c r="BE101" s="266"/>
      <c r="BF101" s="266" t="n">
        <f aca="false">IF($E94&gt;0,BF99/$E94,"-")</f>
        <v>0</v>
      </c>
      <c r="BG101" s="266"/>
      <c r="BH101" s="266" t="n">
        <f aca="false">IF($E94&gt;0,BH99/$E94,"-")</f>
        <v>0</v>
      </c>
      <c r="BI101" s="266"/>
      <c r="BJ101" s="266" t="n">
        <f aca="false">IF($E94&gt;0,BJ99/$E94,"-")</f>
        <v>0</v>
      </c>
      <c r="BK101" s="266"/>
      <c r="BL101" s="266" t="n">
        <f aca="false">IF($E94&gt;0,BL99/$E94,"-")</f>
        <v>0</v>
      </c>
      <c r="BM101" s="266"/>
      <c r="BN101" s="266" t="n">
        <f aca="false">IF($E94&gt;0,BN99/$E94,"-")</f>
        <v>0</v>
      </c>
      <c r="BO101" s="266"/>
      <c r="BP101" s="266" t="n">
        <f aca="false">IF($E94&gt;0,BP99/$E94,"-")</f>
        <v>0</v>
      </c>
      <c r="BQ101" s="266"/>
      <c r="BR101" s="300" t="n">
        <f aca="false">IF($E94&gt;0,BR99/$E94,"-")</f>
        <v>0</v>
      </c>
      <c r="BS101" s="300"/>
      <c r="BT101" s="300" t="n">
        <f aca="false">IF($E94&gt;0,BT99/$E94,"-")</f>
        <v>0</v>
      </c>
      <c r="BU101" s="300"/>
      <c r="BV101" s="300" t="n">
        <f aca="false">IF($E94&gt;0,BV99/$E94,"-")</f>
        <v>0</v>
      </c>
      <c r="BW101" s="300"/>
      <c r="BX101" s="300" t="n">
        <f aca="false">IF($E94&gt;0,BX99/$E94,"-")</f>
        <v>0</v>
      </c>
      <c r="BY101" s="300"/>
      <c r="BZ101" s="300" t="n">
        <f aca="false">IF($E94&gt;0,BZ99/$E94,"-")</f>
        <v>0</v>
      </c>
      <c r="CA101" s="300"/>
      <c r="CB101" s="300" t="n">
        <f aca="false">IF($E94&gt;0,CB99/$E94,"-")</f>
        <v>0</v>
      </c>
      <c r="CC101" s="300"/>
      <c r="CD101" s="300" t="n">
        <f aca="false">IF($E94&gt;0,CD99/$E94,"-")</f>
        <v>0</v>
      </c>
      <c r="CE101" s="300"/>
      <c r="CF101" s="300" t="n">
        <f aca="false">IF($E94&gt;0,CF99/$E94,"-")</f>
        <v>0</v>
      </c>
      <c r="CG101" s="300"/>
      <c r="CH101" s="300" t="n">
        <f aca="false">IF($E94&gt;0,CH99/$E94,"-")</f>
        <v>0</v>
      </c>
      <c r="CI101" s="300"/>
      <c r="CJ101" s="300" t="n">
        <f aca="false">IF($E94&gt;0,CJ99/$E94,"-")</f>
        <v>0</v>
      </c>
      <c r="CK101" s="300"/>
      <c r="CL101" s="300" t="n">
        <f aca="false">IF($E94&gt;0,CL99/$E94,"-")</f>
        <v>0</v>
      </c>
      <c r="CM101" s="300"/>
      <c r="CN101" s="300" t="n">
        <f aca="false">IF($E94&gt;0,CN99/$E94,"-")</f>
        <v>0</v>
      </c>
      <c r="CO101" s="300"/>
      <c r="CP101" s="300" t="n">
        <f aca="false">IF($E94&gt;0,CP99/$E94,"-")</f>
        <v>0</v>
      </c>
      <c r="CQ101" s="300"/>
      <c r="CR101" s="300" t="n">
        <f aca="false">IF($E94&gt;0,CR99/$E94,"-")</f>
        <v>0</v>
      </c>
      <c r="CS101" s="300"/>
      <c r="CT101" s="300" t="n">
        <f aca="false">IF($E94&gt;0,CT99/$E94,"-")</f>
        <v>0</v>
      </c>
      <c r="CU101" s="300"/>
      <c r="CV101" s="300" t="n">
        <f aca="false">IF($E94&gt;0,CV99/$E94,"-")</f>
        <v>0</v>
      </c>
      <c r="CW101" s="300"/>
      <c r="CX101" s="300" t="n">
        <f aca="false">IF($E94&gt;0,CX99/$E94,"-")</f>
        <v>0</v>
      </c>
      <c r="CY101" s="300"/>
      <c r="CZ101" s="300" t="n">
        <f aca="false">IF($E94&gt;0,CZ99/$E94,"-")</f>
        <v>0</v>
      </c>
      <c r="DA101" s="300"/>
      <c r="DB101" s="300" t="n">
        <f aca="false">IF($E94&gt;0,DB99/$E94,"-")</f>
        <v>0</v>
      </c>
      <c r="DC101" s="300"/>
      <c r="DD101" s="300" t="n">
        <f aca="false">IF($E94&gt;0,DD99/$E94,"-")</f>
        <v>0</v>
      </c>
      <c r="DE101" s="300"/>
      <c r="DF101" s="300" t="n">
        <f aca="false">IF($E94&gt;0,DF99/$E94,"-")</f>
        <v>0</v>
      </c>
      <c r="DG101" s="300"/>
      <c r="DH101" s="300" t="n">
        <f aca="false">IF($E94&gt;0,DH99/$E94,"-")</f>
        <v>0</v>
      </c>
      <c r="DI101" s="300"/>
      <c r="DJ101" s="301" t="n">
        <f aca="false">IF($E94&gt;0,DJ99/$E94,"-")</f>
        <v>0</v>
      </c>
      <c r="DK101" s="301"/>
      <c r="DL101" s="300" t="n">
        <f aca="false">IF($E94&gt;0,DL99/$E94,"-")</f>
        <v>0</v>
      </c>
      <c r="DM101" s="300"/>
      <c r="DN101" s="300" t="n">
        <f aca="false">IF($E94&gt;0,DN99/$E94,"-")</f>
        <v>0</v>
      </c>
      <c r="DO101" s="300"/>
      <c r="DP101" s="300" t="n">
        <f aca="false">IF($E94&gt;0,DP99/$E94,"-")</f>
        <v>0</v>
      </c>
      <c r="DQ101" s="300"/>
      <c r="DR101" s="300" t="n">
        <f aca="false">IF($E94&gt;0,DR99/$E94,"-")</f>
        <v>0</v>
      </c>
      <c r="DS101" s="300"/>
      <c r="DT101" s="300" t="n">
        <f aca="false">IF($E94&gt;0,DT99/$E94,"-")</f>
        <v>0</v>
      </c>
      <c r="DU101" s="300"/>
      <c r="DV101" s="300" t="n">
        <f aca="false">IF($E94&gt;0,DV99/$E94,"-")</f>
        <v>0</v>
      </c>
      <c r="DW101" s="300"/>
      <c r="DX101" s="300" t="n">
        <f aca="false">IF($E94&gt;0,DX99/$E94,"-")</f>
        <v>0</v>
      </c>
      <c r="DY101" s="300"/>
      <c r="DZ101" s="300" t="n">
        <f aca="false">IF($E94&gt;0,DZ99/$E94,"-")</f>
        <v>0</v>
      </c>
      <c r="EA101" s="300"/>
      <c r="EB101" s="300" t="n">
        <f aca="false">IF($E94&gt;0,EB99/$E94,"-")</f>
        <v>0</v>
      </c>
      <c r="EC101" s="300"/>
      <c r="ED101" s="300" t="n">
        <f aca="false">IF($E94&gt;0,ED99/$E94,"-")</f>
        <v>0</v>
      </c>
      <c r="EE101" s="300"/>
      <c r="EF101" s="300" t="n">
        <f aca="false">IF($E94&gt;0,EF99/$E94,"-")</f>
        <v>0</v>
      </c>
      <c r="EG101" s="300"/>
      <c r="EH101" s="300" t="n">
        <f aca="false">IF($E94&gt;0,EH99/$E94,"-")</f>
        <v>0</v>
      </c>
      <c r="EI101" s="300"/>
      <c r="EJ101" s="300" t="n">
        <f aca="false">IF($E94&gt;0,EJ99/$E94,"-")</f>
        <v>0</v>
      </c>
      <c r="EK101" s="300"/>
      <c r="EL101" s="300" t="n">
        <f aca="false">IF($E94&gt;0,EL99/$E94,"-")</f>
        <v>0</v>
      </c>
      <c r="EM101" s="300"/>
      <c r="EN101" s="300" t="n">
        <f aca="false">IF($E94&gt;0,EN99/$E94,"-")</f>
        <v>0</v>
      </c>
      <c r="EO101" s="300"/>
      <c r="EP101" s="300" t="n">
        <f aca="false">IF($E94&gt;0,EP99/$E94,"-")</f>
        <v>0</v>
      </c>
      <c r="EQ101" s="300"/>
      <c r="ER101" s="300" t="n">
        <f aca="false">IF($E94&gt;0,ER99/$E94,"-")</f>
        <v>0</v>
      </c>
      <c r="ES101" s="300"/>
      <c r="ET101" s="300" t="n">
        <f aca="false">IF($E94&gt;0,ET99/$E94,"-")</f>
        <v>0</v>
      </c>
      <c r="EU101" s="300"/>
      <c r="EV101" s="300" t="n">
        <f aca="false">IF($E94&gt;0,EV99/$E94,"-")</f>
        <v>0</v>
      </c>
      <c r="EW101" s="300"/>
      <c r="EX101" s="302" t="n">
        <f aca="false">IF($E94&gt;0,EX99/$E94,"-")</f>
        <v>0</v>
      </c>
      <c r="EY101" s="302"/>
      <c r="EZ101" s="300" t="n">
        <f aca="false">IF($E94&gt;0,EZ99/$E94,"-")</f>
        <v>0</v>
      </c>
      <c r="FA101" s="300"/>
      <c r="FB101" s="300" t="n">
        <f aca="false">IF($E94&gt;0,FB99/$E94,"-")</f>
        <v>0</v>
      </c>
      <c r="FC101" s="300"/>
      <c r="FD101" s="300" t="n">
        <f aca="false">IF($E94&gt;0,FD99/$E94,"-")</f>
        <v>0</v>
      </c>
      <c r="FE101" s="300"/>
      <c r="FF101" s="300" t="n">
        <f aca="false">IF($E94&gt;0,FF99/$E94,"-")</f>
        <v>0</v>
      </c>
      <c r="FG101" s="300"/>
      <c r="FH101" s="300" t="n">
        <f aca="false">IF($E94&gt;0,FH99/$E94,"-")</f>
        <v>0</v>
      </c>
      <c r="FI101" s="300"/>
      <c r="FJ101" s="300" t="n">
        <f aca="false">IF($E94&gt;0,FJ99/$E94,"-")</f>
        <v>0</v>
      </c>
      <c r="FK101" s="300"/>
      <c r="FL101" s="300" t="n">
        <f aca="false">IF($E94&gt;0,FL99/$E94,"-")</f>
        <v>0</v>
      </c>
      <c r="FM101" s="300"/>
      <c r="FN101" s="300" t="n">
        <f aca="false">IF($E94&gt;0,FN99/$E94,"-")</f>
        <v>0</v>
      </c>
      <c r="FO101" s="300"/>
      <c r="FP101" s="300" t="n">
        <f aca="false">IF($E94&gt;0,FP99/$E94,"-")</f>
        <v>0</v>
      </c>
      <c r="FQ101" s="300"/>
      <c r="FR101" s="300" t="n">
        <f aca="false">IF($E94&gt;0,FR99/$E94,"-")</f>
        <v>0</v>
      </c>
      <c r="FS101" s="300"/>
      <c r="FT101" s="300" t="n">
        <f aca="false">IF($E94&gt;0,FT99/$E94,"-")</f>
        <v>0</v>
      </c>
      <c r="FU101" s="300"/>
      <c r="FV101" s="300" t="n">
        <f aca="false">IF($E94&gt;0,FV99/$E94,"-")</f>
        <v>0</v>
      </c>
      <c r="FW101" s="300"/>
      <c r="FX101" s="300" t="n">
        <f aca="false">IF($E94&gt;0,FX99/$E94,"-")</f>
        <v>0</v>
      </c>
      <c r="FY101" s="300"/>
      <c r="FZ101" s="300" t="n">
        <f aca="false">IF($E94&gt;0,FZ99/$E94,"-")</f>
        <v>0</v>
      </c>
      <c r="GA101" s="300"/>
      <c r="GB101" s="300" t="n">
        <f aca="false">IF($E94&gt;0,GB99/$E94,"-")</f>
        <v>0</v>
      </c>
      <c r="GC101" s="300"/>
      <c r="GD101" s="300" t="n">
        <f aca="false">IF($E94&gt;0,GD99/$E94,"-")</f>
        <v>0</v>
      </c>
      <c r="GE101" s="300"/>
      <c r="GF101" s="300" t="n">
        <f aca="false">IF($E94&gt;0,GF99/$E94,"-")</f>
        <v>0</v>
      </c>
      <c r="GG101" s="300"/>
      <c r="GH101" s="300" t="n">
        <f aca="false">IF($E94&gt;0,GH99/$E94,"-")</f>
        <v>0</v>
      </c>
      <c r="GI101" s="300"/>
      <c r="GJ101" s="300" t="n">
        <f aca="false">IF($E94&gt;0,GJ99/$E94,"-")</f>
        <v>0</v>
      </c>
      <c r="GK101" s="300"/>
      <c r="GL101" s="300" t="n">
        <f aca="false">IF($E94&gt;0,GL99/$E94,"-")</f>
        <v>0</v>
      </c>
      <c r="GM101" s="300"/>
      <c r="GN101" s="300" t="n">
        <f aca="false">IF($E94&gt;0,GN99/$E94,"-")</f>
        <v>0</v>
      </c>
      <c r="GO101" s="300"/>
      <c r="GP101" s="300" t="n">
        <f aca="false">IF($E94&gt;0,GP99/$E94,"-")</f>
        <v>0</v>
      </c>
      <c r="GQ101" s="300"/>
      <c r="GR101" s="300" t="n">
        <f aca="false">IF($E94&gt;0,GR99/$E94,"-")</f>
        <v>0</v>
      </c>
      <c r="GS101" s="300"/>
      <c r="GT101" s="300" t="n">
        <f aca="false">IF($E94&gt;0,GT99/$E94,"-")</f>
        <v>0</v>
      </c>
      <c r="GU101" s="300"/>
      <c r="GV101" s="300" t="n">
        <f aca="false">IF($E94&gt;0,GV99/$E94,"-")</f>
        <v>0</v>
      </c>
      <c r="GW101" s="300"/>
      <c r="GX101" s="300" t="n">
        <f aca="false">IF($E94&gt;0,GX99/$E94,"-")</f>
        <v>0</v>
      </c>
      <c r="GY101" s="300"/>
      <c r="GZ101" s="300" t="n">
        <f aca="false">IF($E94&gt;0,GZ99/$E94,"-")</f>
        <v>0</v>
      </c>
      <c r="HA101" s="300"/>
      <c r="HB101" s="300" t="n">
        <f aca="false">IF($E94&gt;0,HB99/$E94,"-")</f>
        <v>0</v>
      </c>
      <c r="HC101" s="300"/>
      <c r="HD101" s="300" t="n">
        <f aca="false">IF($E94&gt;0,HD99/$E94,"-")</f>
        <v>0</v>
      </c>
      <c r="HE101" s="300"/>
      <c r="HF101" s="300" t="n">
        <f aca="false">IF($E94&gt;0,HF99/$E94,"-")</f>
        <v>0</v>
      </c>
      <c r="HG101" s="300"/>
      <c r="HH101" s="300" t="n">
        <f aca="false">IF($E94&gt;0,HH99/$E94,"-")</f>
        <v>0</v>
      </c>
      <c r="HI101" s="300"/>
      <c r="HJ101" s="300" t="n">
        <f aca="false">IF($E94&gt;0,HJ99/$E94,"-")</f>
        <v>0</v>
      </c>
      <c r="HK101" s="300"/>
    </row>
    <row r="102" s="243" customFormat="true" ht="13.8" hidden="false" customHeight="false" outlineLevel="0" collapsed="false">
      <c r="A102" s="268"/>
      <c r="B102" s="269"/>
      <c r="C102" s="269"/>
      <c r="D102" s="271"/>
      <c r="E102" s="271"/>
      <c r="F102" s="269"/>
      <c r="G102" s="269"/>
      <c r="H102" s="269"/>
      <c r="I102" s="269"/>
      <c r="J102" s="269"/>
      <c r="K102" s="269"/>
      <c r="L102" s="274"/>
      <c r="M102" s="274"/>
      <c r="N102" s="274"/>
      <c r="O102" s="274"/>
      <c r="P102" s="274"/>
      <c r="Q102" s="274"/>
      <c r="R102" s="275"/>
      <c r="S102" s="275"/>
      <c r="T102" s="276"/>
      <c r="U102" s="276"/>
      <c r="V102" s="274"/>
      <c r="W102" s="274"/>
      <c r="X102" s="274"/>
      <c r="Y102" s="274"/>
      <c r="Z102" s="275"/>
      <c r="AA102" s="275"/>
      <c r="AB102" s="276"/>
      <c r="AC102" s="276"/>
      <c r="AD102" s="274"/>
      <c r="AE102" s="274"/>
      <c r="AF102" s="274"/>
      <c r="AG102" s="274"/>
      <c r="AH102" s="275"/>
      <c r="AI102" s="275"/>
      <c r="AJ102" s="276"/>
      <c r="AK102" s="276"/>
      <c r="AL102" s="274"/>
      <c r="AM102" s="274"/>
      <c r="AN102" s="274"/>
      <c r="AO102" s="274"/>
      <c r="AP102" s="275"/>
      <c r="AQ102" s="275"/>
      <c r="AR102" s="276"/>
      <c r="AS102" s="276"/>
      <c r="AT102" s="277"/>
      <c r="AU102" s="277"/>
      <c r="AV102" s="277"/>
      <c r="AW102" s="277"/>
      <c r="AX102" s="277"/>
      <c r="AY102" s="278"/>
      <c r="AZ102" s="279"/>
      <c r="BA102" s="277"/>
      <c r="BB102" s="277"/>
      <c r="BC102" s="277"/>
      <c r="BD102" s="277"/>
      <c r="BE102" s="277"/>
      <c r="BF102" s="277"/>
      <c r="BG102" s="278"/>
      <c r="BH102" s="279"/>
      <c r="BI102" s="277"/>
      <c r="BJ102" s="277"/>
      <c r="BK102" s="277"/>
      <c r="BL102" s="277"/>
      <c r="BM102" s="277"/>
      <c r="BN102" s="277"/>
      <c r="BO102" s="278"/>
      <c r="BP102" s="279"/>
      <c r="BQ102" s="277"/>
      <c r="BR102" s="277"/>
      <c r="BS102" s="277"/>
      <c r="BT102" s="277"/>
      <c r="BU102" s="277"/>
      <c r="BV102" s="277"/>
      <c r="BW102" s="278"/>
      <c r="BX102" s="279"/>
      <c r="BY102" s="277"/>
      <c r="BZ102" s="277"/>
      <c r="CA102" s="277"/>
      <c r="CB102" s="277"/>
      <c r="CC102" s="277"/>
      <c r="CD102" s="275"/>
      <c r="CE102" s="275"/>
      <c r="CF102" s="276"/>
      <c r="CG102" s="276"/>
      <c r="CH102" s="274"/>
      <c r="CI102" s="274"/>
      <c r="CJ102" s="274"/>
      <c r="CK102" s="274"/>
      <c r="CL102" s="275"/>
      <c r="CM102" s="275"/>
      <c r="CN102" s="276"/>
      <c r="CO102" s="276"/>
      <c r="CP102" s="280"/>
      <c r="CQ102" s="280"/>
      <c r="CR102" s="280"/>
      <c r="CS102" s="280"/>
      <c r="CT102" s="281"/>
      <c r="CU102" s="282"/>
      <c r="CV102" s="283"/>
      <c r="CW102" s="281"/>
      <c r="CX102" s="281"/>
      <c r="CY102" s="281"/>
      <c r="CZ102" s="281"/>
      <c r="DA102" s="281"/>
      <c r="DB102" s="281"/>
      <c r="DC102" s="282"/>
      <c r="DD102" s="283"/>
      <c r="DE102" s="281"/>
      <c r="DF102" s="281"/>
      <c r="DG102" s="281"/>
      <c r="DH102" s="281"/>
      <c r="DI102" s="281"/>
      <c r="DJ102" s="284"/>
      <c r="DK102" s="285"/>
      <c r="DL102" s="283"/>
      <c r="DM102" s="281"/>
      <c r="DN102" s="281"/>
      <c r="DO102" s="281"/>
      <c r="DP102" s="281"/>
      <c r="DQ102" s="281"/>
      <c r="DR102" s="281"/>
      <c r="DS102" s="282"/>
      <c r="DT102" s="283"/>
      <c r="DU102" s="281"/>
      <c r="DV102" s="281"/>
      <c r="DW102" s="281"/>
      <c r="DX102" s="281"/>
      <c r="DY102" s="281"/>
      <c r="DZ102" s="281"/>
      <c r="EA102" s="282"/>
      <c r="EB102" s="283"/>
      <c r="EC102" s="281"/>
      <c r="ED102" s="281"/>
      <c r="EE102" s="281"/>
      <c r="EF102" s="281"/>
      <c r="EG102" s="281"/>
      <c r="EH102" s="281"/>
      <c r="EI102" s="282"/>
      <c r="EJ102" s="283"/>
      <c r="EK102" s="281"/>
      <c r="EL102" s="281"/>
      <c r="EM102" s="281"/>
      <c r="EN102" s="281"/>
      <c r="EO102" s="281"/>
      <c r="EP102" s="281"/>
      <c r="EQ102" s="282"/>
      <c r="ER102" s="283"/>
      <c r="ES102" s="281"/>
      <c r="ET102" s="281"/>
      <c r="EU102" s="281"/>
      <c r="EV102" s="281"/>
      <c r="EW102" s="281"/>
      <c r="EX102" s="286"/>
      <c r="EY102" s="287"/>
      <c r="EZ102" s="283"/>
      <c r="FA102" s="281"/>
      <c r="FB102" s="281"/>
      <c r="FC102" s="281"/>
      <c r="FD102" s="281"/>
      <c r="FE102" s="281"/>
      <c r="FF102" s="281"/>
      <c r="FG102" s="282"/>
      <c r="FH102" s="283"/>
      <c r="FI102" s="281"/>
      <c r="FJ102" s="281"/>
      <c r="FK102" s="281"/>
      <c r="FL102" s="281"/>
      <c r="FM102" s="281"/>
      <c r="FN102" s="281"/>
      <c r="FO102" s="282"/>
      <c r="FP102" s="283"/>
      <c r="FQ102" s="281"/>
      <c r="FR102" s="281"/>
      <c r="FS102" s="281"/>
      <c r="FT102" s="281"/>
      <c r="FU102" s="281"/>
      <c r="FV102" s="281"/>
      <c r="FW102" s="282"/>
      <c r="FX102" s="283"/>
      <c r="FY102" s="281"/>
      <c r="FZ102" s="281"/>
      <c r="GA102" s="281"/>
      <c r="GB102" s="281"/>
      <c r="GC102" s="281"/>
      <c r="GD102" s="281"/>
      <c r="GE102" s="282"/>
      <c r="GF102" s="283"/>
      <c r="GG102" s="281"/>
      <c r="GH102" s="281"/>
      <c r="GI102" s="281"/>
      <c r="GJ102" s="281"/>
      <c r="GK102" s="281"/>
      <c r="GL102" s="281"/>
      <c r="GM102" s="282"/>
      <c r="GN102" s="283"/>
      <c r="GO102" s="281"/>
      <c r="GP102" s="281"/>
      <c r="GQ102" s="281"/>
      <c r="GR102" s="281"/>
      <c r="GS102" s="281"/>
      <c r="GT102" s="281"/>
      <c r="GU102" s="282"/>
      <c r="GV102" s="281"/>
      <c r="GW102" s="282"/>
      <c r="GX102" s="281"/>
      <c r="GY102" s="282"/>
      <c r="GZ102" s="281"/>
      <c r="HA102" s="282"/>
      <c r="HB102" s="281"/>
      <c r="HC102" s="282"/>
      <c r="HD102" s="281"/>
      <c r="HE102" s="282"/>
      <c r="HF102" s="281"/>
      <c r="HG102" s="282"/>
      <c r="HH102" s="281"/>
      <c r="HI102" s="282"/>
      <c r="HJ102" s="281"/>
      <c r="HK102" s="282"/>
    </row>
    <row r="103" customFormat="false" ht="12.75" hidden="false" customHeight="true" outlineLevel="0" collapsed="false">
      <c r="A103" s="232"/>
      <c r="B103" s="233" t="s">
        <v>173</v>
      </c>
      <c r="C103" s="232" t="s">
        <v>170</v>
      </c>
      <c r="D103" s="234" t="n">
        <v>49</v>
      </c>
      <c r="E103" s="234" t="n">
        <f aca="false">D103</f>
        <v>49</v>
      </c>
      <c r="F103" s="235" t="n">
        <f aca="false">PRODUÇÕES!D43</f>
        <v>0.05</v>
      </c>
      <c r="G103" s="234" t="n">
        <f aca="false">F103*8</f>
        <v>0.4</v>
      </c>
      <c r="H103" s="234"/>
      <c r="I103" s="237"/>
      <c r="J103" s="238"/>
      <c r="K103" s="305" t="s">
        <v>159</v>
      </c>
      <c r="L103" s="240"/>
      <c r="M103" s="240"/>
      <c r="N103" s="240"/>
      <c r="O103" s="240"/>
      <c r="P103" s="240"/>
      <c r="Q103" s="240"/>
      <c r="R103" s="240"/>
      <c r="S103" s="240"/>
      <c r="T103" s="240"/>
      <c r="U103" s="240"/>
      <c r="V103" s="240"/>
      <c r="W103" s="240"/>
      <c r="X103" s="240"/>
      <c r="Y103" s="240"/>
      <c r="Z103" s="240"/>
      <c r="AA103" s="240"/>
      <c r="AB103" s="240"/>
      <c r="AC103" s="240"/>
      <c r="AD103" s="240"/>
      <c r="AE103" s="240"/>
      <c r="AF103" s="240"/>
      <c r="AG103" s="240"/>
      <c r="AH103" s="240"/>
      <c r="AI103" s="240"/>
      <c r="AJ103" s="240"/>
      <c r="AK103" s="240"/>
      <c r="AL103" s="240"/>
      <c r="AM103" s="240"/>
      <c r="AN103" s="240"/>
      <c r="AO103" s="240"/>
      <c r="AP103" s="240"/>
      <c r="AQ103" s="240"/>
      <c r="AR103" s="240"/>
      <c r="AS103" s="240"/>
      <c r="AT103" s="334" t="n">
        <v>6</v>
      </c>
      <c r="AU103" s="334"/>
      <c r="AV103" s="334" t="n">
        <v>6</v>
      </c>
      <c r="AW103" s="334"/>
      <c r="AX103" s="334" t="n">
        <v>6</v>
      </c>
      <c r="AY103" s="334"/>
      <c r="AZ103" s="334" t="n">
        <v>6</v>
      </c>
      <c r="BA103" s="334"/>
      <c r="BB103" s="334" t="n">
        <v>3</v>
      </c>
      <c r="BC103" s="334"/>
      <c r="BD103" s="334" t="n">
        <v>6</v>
      </c>
      <c r="BE103" s="334"/>
      <c r="BF103" s="334" t="n">
        <v>6</v>
      </c>
      <c r="BG103" s="334"/>
      <c r="BH103" s="334" t="n">
        <v>6</v>
      </c>
      <c r="BI103" s="334"/>
      <c r="BJ103" s="334" t="n">
        <v>6</v>
      </c>
      <c r="BK103" s="334"/>
      <c r="BL103" s="334" t="n">
        <v>6</v>
      </c>
      <c r="BM103" s="334"/>
      <c r="BN103" s="334" t="n">
        <v>6</v>
      </c>
      <c r="BO103" s="334"/>
      <c r="BP103" s="334" t="n">
        <v>6</v>
      </c>
      <c r="BQ103" s="334"/>
      <c r="BR103" s="334" t="n">
        <v>6</v>
      </c>
      <c r="BS103" s="334"/>
      <c r="BT103" s="334" t="n">
        <v>6</v>
      </c>
      <c r="BU103" s="334"/>
      <c r="BV103" s="334" t="n">
        <v>6</v>
      </c>
      <c r="BW103" s="334"/>
      <c r="BX103" s="334" t="n">
        <v>6</v>
      </c>
      <c r="BY103" s="334"/>
      <c r="BZ103" s="334" t="n">
        <v>6</v>
      </c>
      <c r="CA103" s="334"/>
      <c r="CB103" s="334" t="n">
        <v>6</v>
      </c>
      <c r="CC103" s="334"/>
      <c r="CD103" s="334" t="n">
        <v>5</v>
      </c>
      <c r="CE103" s="334"/>
      <c r="CF103" s="334" t="n">
        <v>6</v>
      </c>
      <c r="CG103" s="334"/>
      <c r="CH103" s="334" t="n">
        <v>6</v>
      </c>
      <c r="CI103" s="334"/>
      <c r="CJ103" s="334" t="n">
        <v>4</v>
      </c>
      <c r="CK103" s="334"/>
      <c r="CL103" s="308"/>
      <c r="CM103" s="308"/>
      <c r="CN103" s="308"/>
      <c r="CO103" s="308"/>
      <c r="CP103" s="308"/>
      <c r="CQ103" s="308"/>
      <c r="CR103" s="308"/>
      <c r="CS103" s="308"/>
      <c r="CT103" s="308"/>
      <c r="CU103" s="308"/>
      <c r="CV103" s="308"/>
      <c r="CW103" s="308"/>
      <c r="CX103" s="308"/>
      <c r="CY103" s="308"/>
      <c r="CZ103" s="308"/>
      <c r="DA103" s="308"/>
      <c r="DB103" s="308"/>
      <c r="DC103" s="308"/>
      <c r="DD103" s="308"/>
      <c r="DE103" s="308"/>
      <c r="DF103" s="308"/>
      <c r="DG103" s="308"/>
      <c r="DH103" s="308"/>
      <c r="DI103" s="308"/>
      <c r="DJ103" s="315"/>
      <c r="DK103" s="315"/>
      <c r="DL103" s="336"/>
      <c r="DM103" s="336"/>
      <c r="DN103" s="336"/>
      <c r="DO103" s="336"/>
      <c r="DP103" s="336"/>
      <c r="DQ103" s="336"/>
      <c r="DR103" s="336"/>
      <c r="DS103" s="336"/>
      <c r="DT103" s="336"/>
      <c r="DU103" s="336"/>
      <c r="DV103" s="336"/>
      <c r="DW103" s="336"/>
      <c r="DX103" s="336"/>
      <c r="DY103" s="336"/>
      <c r="DZ103" s="336"/>
      <c r="EA103" s="336"/>
      <c r="EB103" s="308"/>
      <c r="EC103" s="308"/>
      <c r="ED103" s="308"/>
      <c r="EE103" s="308"/>
      <c r="EF103" s="308"/>
      <c r="EG103" s="308"/>
      <c r="EH103" s="308"/>
      <c r="EI103" s="308"/>
      <c r="EJ103" s="308"/>
      <c r="EK103" s="308"/>
      <c r="EL103" s="308"/>
      <c r="EM103" s="308"/>
      <c r="EN103" s="308"/>
      <c r="EO103" s="308"/>
      <c r="EP103" s="308"/>
      <c r="EQ103" s="308"/>
      <c r="ER103" s="308"/>
      <c r="ES103" s="308"/>
      <c r="ET103" s="308"/>
      <c r="EU103" s="308"/>
      <c r="EV103" s="308"/>
      <c r="EW103" s="308"/>
      <c r="EX103" s="309"/>
      <c r="EY103" s="309"/>
      <c r="EZ103" s="336"/>
      <c r="FA103" s="336"/>
      <c r="FB103" s="308"/>
      <c r="FC103" s="308"/>
      <c r="FD103" s="336"/>
      <c r="FE103" s="336"/>
      <c r="FF103" s="336"/>
      <c r="FG103" s="336"/>
      <c r="FH103" s="308"/>
      <c r="FI103" s="308"/>
      <c r="FJ103" s="308"/>
      <c r="FK103" s="308"/>
      <c r="FL103" s="308"/>
      <c r="FM103" s="308"/>
      <c r="FN103" s="308"/>
      <c r="FO103" s="308"/>
      <c r="FP103" s="308"/>
      <c r="FQ103" s="308"/>
      <c r="FR103" s="308"/>
      <c r="FS103" s="308"/>
      <c r="FT103" s="308"/>
      <c r="FU103" s="308"/>
      <c r="FV103" s="308"/>
      <c r="FW103" s="308"/>
      <c r="FX103" s="308"/>
      <c r="FY103" s="308"/>
      <c r="FZ103" s="308"/>
      <c r="GA103" s="308"/>
      <c r="GB103" s="308"/>
      <c r="GC103" s="308"/>
      <c r="GD103" s="308"/>
      <c r="GE103" s="308"/>
      <c r="GF103" s="308"/>
      <c r="GG103" s="308"/>
      <c r="GH103" s="308"/>
      <c r="GI103" s="308"/>
      <c r="GJ103" s="308"/>
      <c r="GK103" s="308"/>
      <c r="GL103" s="308"/>
      <c r="GM103" s="308"/>
      <c r="GN103" s="308"/>
      <c r="GO103" s="308"/>
      <c r="GP103" s="308"/>
      <c r="GQ103" s="308"/>
      <c r="GR103" s="308"/>
      <c r="GS103" s="308"/>
      <c r="GT103" s="308"/>
      <c r="GU103" s="308"/>
      <c r="GV103" s="308"/>
      <c r="GW103" s="308"/>
      <c r="GX103" s="308"/>
      <c r="GY103" s="308"/>
      <c r="GZ103" s="308"/>
      <c r="HA103" s="308"/>
      <c r="HB103" s="308"/>
      <c r="HC103" s="308"/>
      <c r="HD103" s="308"/>
      <c r="HE103" s="308"/>
      <c r="HF103" s="308"/>
      <c r="HG103" s="308"/>
      <c r="HH103" s="308"/>
      <c r="HI103" s="308"/>
      <c r="HJ103" s="308"/>
      <c r="HK103" s="308"/>
    </row>
    <row r="104" customFormat="false" ht="12.75" hidden="false" customHeight="false" outlineLevel="0" collapsed="false">
      <c r="A104" s="232"/>
      <c r="B104" s="233"/>
      <c r="C104" s="232"/>
      <c r="D104" s="234"/>
      <c r="E104" s="234"/>
      <c r="F104" s="235"/>
      <c r="G104" s="234"/>
      <c r="H104" s="234"/>
      <c r="I104" s="237"/>
      <c r="J104" s="238"/>
      <c r="K104" s="244" t="s">
        <v>160</v>
      </c>
      <c r="L104" s="245"/>
      <c r="M104" s="245"/>
      <c r="N104" s="245"/>
      <c r="O104" s="245"/>
      <c r="P104" s="245"/>
      <c r="Q104" s="245"/>
      <c r="R104" s="245"/>
      <c r="S104" s="245"/>
      <c r="T104" s="245"/>
      <c r="U104" s="245"/>
      <c r="V104" s="245"/>
      <c r="W104" s="245"/>
      <c r="X104" s="245"/>
      <c r="Y104" s="245"/>
      <c r="Z104" s="245"/>
      <c r="AA104" s="245"/>
      <c r="AB104" s="245"/>
      <c r="AC104" s="245"/>
      <c r="AD104" s="245"/>
      <c r="AE104" s="245"/>
      <c r="AF104" s="245"/>
      <c r="AG104" s="245"/>
      <c r="AH104" s="245"/>
      <c r="AI104" s="245"/>
      <c r="AJ104" s="245"/>
      <c r="AK104" s="245"/>
      <c r="AL104" s="245"/>
      <c r="AM104" s="245"/>
      <c r="AN104" s="245"/>
      <c r="AO104" s="245"/>
      <c r="AP104" s="245"/>
      <c r="AQ104" s="245"/>
      <c r="AR104" s="245"/>
      <c r="AS104" s="245"/>
      <c r="AT104" s="245" t="n">
        <v>1</v>
      </c>
      <c r="AU104" s="245"/>
      <c r="AV104" s="245" t="n">
        <v>1</v>
      </c>
      <c r="AW104" s="245"/>
      <c r="AX104" s="245" t="n">
        <v>1</v>
      </c>
      <c r="AY104" s="245"/>
      <c r="AZ104" s="245" t="n">
        <v>1</v>
      </c>
      <c r="BA104" s="245"/>
      <c r="BB104" s="245" t="n">
        <v>1</v>
      </c>
      <c r="BC104" s="245"/>
      <c r="BD104" s="245" t="n">
        <v>1</v>
      </c>
      <c r="BE104" s="245"/>
      <c r="BF104" s="245" t="n">
        <v>1</v>
      </c>
      <c r="BG104" s="245"/>
      <c r="BH104" s="245" t="n">
        <v>1</v>
      </c>
      <c r="BI104" s="245"/>
      <c r="BJ104" s="245" t="n">
        <v>1</v>
      </c>
      <c r="BK104" s="245"/>
      <c r="BL104" s="245" t="n">
        <v>1</v>
      </c>
      <c r="BM104" s="245"/>
      <c r="BN104" s="245" t="n">
        <v>1</v>
      </c>
      <c r="BO104" s="245"/>
      <c r="BP104" s="245" t="n">
        <v>1</v>
      </c>
      <c r="BQ104" s="245"/>
      <c r="BR104" s="245" t="n">
        <v>1</v>
      </c>
      <c r="BS104" s="245"/>
      <c r="BT104" s="245" t="n">
        <v>1</v>
      </c>
      <c r="BU104" s="245"/>
      <c r="BV104" s="245" t="n">
        <v>1</v>
      </c>
      <c r="BW104" s="245"/>
      <c r="BX104" s="245" t="n">
        <v>1</v>
      </c>
      <c r="BY104" s="245"/>
      <c r="BZ104" s="245" t="n">
        <v>1</v>
      </c>
      <c r="CA104" s="245"/>
      <c r="CB104" s="245" t="n">
        <v>1</v>
      </c>
      <c r="CC104" s="245"/>
      <c r="CD104" s="245" t="n">
        <v>1</v>
      </c>
      <c r="CE104" s="245"/>
      <c r="CF104" s="245" t="n">
        <v>1</v>
      </c>
      <c r="CG104" s="245"/>
      <c r="CH104" s="245" t="n">
        <v>1</v>
      </c>
      <c r="CI104" s="245"/>
      <c r="CJ104" s="245" t="n">
        <v>1</v>
      </c>
      <c r="CK104" s="245"/>
      <c r="CL104" s="245"/>
      <c r="CM104" s="245"/>
      <c r="CN104" s="245"/>
      <c r="CO104" s="245"/>
      <c r="CP104" s="245"/>
      <c r="CQ104" s="245"/>
      <c r="CR104" s="245"/>
      <c r="CS104" s="245"/>
      <c r="CT104" s="245"/>
      <c r="CU104" s="245"/>
      <c r="CV104" s="245"/>
      <c r="CW104" s="245"/>
      <c r="CX104" s="245"/>
      <c r="CY104" s="245"/>
      <c r="CZ104" s="245"/>
      <c r="DA104" s="245"/>
      <c r="DB104" s="245"/>
      <c r="DC104" s="245"/>
      <c r="DD104" s="245"/>
      <c r="DE104" s="245"/>
      <c r="DF104" s="245"/>
      <c r="DG104" s="245"/>
      <c r="DH104" s="245"/>
      <c r="DI104" s="245"/>
      <c r="DJ104" s="310"/>
      <c r="DK104" s="310"/>
      <c r="DL104" s="245"/>
      <c r="DM104" s="245"/>
      <c r="DN104" s="245"/>
      <c r="DO104" s="245"/>
      <c r="DP104" s="245"/>
      <c r="DQ104" s="245"/>
      <c r="DR104" s="245"/>
      <c r="DS104" s="245"/>
      <c r="DT104" s="245"/>
      <c r="DU104" s="245"/>
      <c r="DV104" s="245"/>
      <c r="DW104" s="245"/>
      <c r="DX104" s="245"/>
      <c r="DY104" s="245"/>
      <c r="DZ104" s="245"/>
      <c r="EA104" s="245"/>
      <c r="EB104" s="245"/>
      <c r="EC104" s="245"/>
      <c r="ED104" s="245"/>
      <c r="EE104" s="245"/>
      <c r="EF104" s="245"/>
      <c r="EG104" s="245"/>
      <c r="EH104" s="245"/>
      <c r="EI104" s="245"/>
      <c r="EJ104" s="245"/>
      <c r="EK104" s="245"/>
      <c r="EL104" s="245"/>
      <c r="EM104" s="245"/>
      <c r="EN104" s="245"/>
      <c r="EO104" s="245"/>
      <c r="EP104" s="245"/>
      <c r="EQ104" s="245"/>
      <c r="ER104" s="245"/>
      <c r="ES104" s="245"/>
      <c r="ET104" s="245"/>
      <c r="EU104" s="245"/>
      <c r="EV104" s="245"/>
      <c r="EW104" s="245"/>
      <c r="EX104" s="246"/>
      <c r="EY104" s="246"/>
      <c r="EZ104" s="245"/>
      <c r="FA104" s="245"/>
      <c r="FB104" s="245"/>
      <c r="FC104" s="245"/>
      <c r="FD104" s="245"/>
      <c r="FE104" s="245"/>
      <c r="FF104" s="245"/>
      <c r="FG104" s="245"/>
      <c r="FH104" s="245"/>
      <c r="FI104" s="245"/>
      <c r="FJ104" s="245"/>
      <c r="FK104" s="245"/>
      <c r="FL104" s="245"/>
      <c r="FM104" s="245"/>
      <c r="FN104" s="245"/>
      <c r="FO104" s="245"/>
      <c r="FP104" s="245"/>
      <c r="FQ104" s="245"/>
      <c r="FR104" s="245"/>
      <c r="FS104" s="245"/>
      <c r="FT104" s="245"/>
      <c r="FU104" s="245"/>
      <c r="FV104" s="245"/>
      <c r="FW104" s="245"/>
      <c r="FX104" s="245"/>
      <c r="FY104" s="245"/>
      <c r="FZ104" s="245"/>
      <c r="GA104" s="245"/>
      <c r="GB104" s="245"/>
      <c r="GC104" s="245"/>
      <c r="GD104" s="245"/>
      <c r="GE104" s="245"/>
      <c r="GF104" s="245"/>
      <c r="GG104" s="245"/>
      <c r="GH104" s="245"/>
      <c r="GI104" s="245"/>
      <c r="GJ104" s="245"/>
      <c r="GK104" s="245"/>
      <c r="GL104" s="245"/>
      <c r="GM104" s="245"/>
      <c r="GN104" s="245"/>
      <c r="GO104" s="245"/>
      <c r="GP104" s="245"/>
      <c r="GQ104" s="245"/>
      <c r="GR104" s="245"/>
      <c r="GS104" s="245"/>
      <c r="GT104" s="245"/>
      <c r="GU104" s="245"/>
      <c r="GV104" s="245"/>
      <c r="GW104" s="245"/>
      <c r="GX104" s="245"/>
      <c r="GY104" s="245"/>
      <c r="GZ104" s="245"/>
      <c r="HA104" s="245"/>
      <c r="HB104" s="245"/>
      <c r="HC104" s="245"/>
      <c r="HD104" s="245"/>
      <c r="HE104" s="245"/>
      <c r="HF104" s="245"/>
      <c r="HG104" s="245"/>
      <c r="HH104" s="245"/>
      <c r="HI104" s="245"/>
      <c r="HJ104" s="245"/>
      <c r="HK104" s="245"/>
    </row>
    <row r="105" customFormat="false" ht="12.75" hidden="false" customHeight="false" outlineLevel="0" collapsed="false">
      <c r="A105" s="232"/>
      <c r="B105" s="233"/>
      <c r="C105" s="232"/>
      <c r="D105" s="234"/>
      <c r="E105" s="234"/>
      <c r="F105" s="235"/>
      <c r="G105" s="234"/>
      <c r="H105" s="234"/>
      <c r="I105" s="237"/>
      <c r="J105" s="238"/>
      <c r="K105" s="247" t="s">
        <v>161</v>
      </c>
      <c r="L105" s="248" t="n">
        <f aca="false">(L103*L104*$G103)*$L$8</f>
        <v>0</v>
      </c>
      <c r="M105" s="248"/>
      <c r="N105" s="248" t="n">
        <f aca="false">(N103*N104*$G103)*$L$8</f>
        <v>0</v>
      </c>
      <c r="O105" s="248"/>
      <c r="P105" s="248" t="n">
        <f aca="false">(P103*P104*$G103)*$L$8</f>
        <v>0</v>
      </c>
      <c r="Q105" s="248"/>
      <c r="R105" s="248" t="n">
        <f aca="false">(R103*R104*$G103)*$L$8</f>
        <v>0</v>
      </c>
      <c r="S105" s="248"/>
      <c r="T105" s="248" t="n">
        <f aca="false">(T103*T104*$G103)*$T$8</f>
        <v>0</v>
      </c>
      <c r="U105" s="248"/>
      <c r="V105" s="248" t="n">
        <f aca="false">(V103*V104*$G103)*$T$8</f>
        <v>0</v>
      </c>
      <c r="W105" s="248"/>
      <c r="X105" s="248" t="n">
        <f aca="false">(X103*X104*$G103)*$T$8</f>
        <v>0</v>
      </c>
      <c r="Y105" s="248"/>
      <c r="Z105" s="248" t="n">
        <f aca="false">(Z103*Z104*$G103)*$T$8</f>
        <v>0</v>
      </c>
      <c r="AA105" s="248"/>
      <c r="AB105" s="248" t="n">
        <f aca="false">(AB103*AB104*$G103)*$AB$8</f>
        <v>0</v>
      </c>
      <c r="AC105" s="248"/>
      <c r="AD105" s="248" t="n">
        <f aca="false">(AD103*AD104*$G103)*$AB$8</f>
        <v>0</v>
      </c>
      <c r="AE105" s="248"/>
      <c r="AF105" s="248" t="n">
        <f aca="false">(AF103*AF104*$G103)*$AB$8</f>
        <v>0</v>
      </c>
      <c r="AG105" s="248"/>
      <c r="AH105" s="248" t="n">
        <f aca="false">(AH103*AH104*$G103)*$AB$8</f>
        <v>0</v>
      </c>
      <c r="AI105" s="248"/>
      <c r="AJ105" s="248" t="n">
        <f aca="false">(AJ103*AJ104*$G103)*$AJ$8</f>
        <v>0</v>
      </c>
      <c r="AK105" s="248"/>
      <c r="AL105" s="248" t="n">
        <f aca="false">(AL103*AL104*$G103)*$AJ$8</f>
        <v>0</v>
      </c>
      <c r="AM105" s="248"/>
      <c r="AN105" s="248" t="n">
        <f aca="false">(AN103*AN104*$G103)*$AJ$8</f>
        <v>0</v>
      </c>
      <c r="AO105" s="248"/>
      <c r="AP105" s="248" t="n">
        <f aca="false">(AP103*AP104*$G103)*$AJ$8</f>
        <v>0</v>
      </c>
      <c r="AQ105" s="248"/>
      <c r="AR105" s="248" t="n">
        <f aca="false">(AR103*AR104*$G103)*$AT$8</f>
        <v>0</v>
      </c>
      <c r="AS105" s="248"/>
      <c r="AT105" s="248" t="n">
        <f aca="false">(AT103*AT104*$G103)*$AT$8</f>
        <v>2.23741935483871</v>
      </c>
      <c r="AU105" s="248"/>
      <c r="AV105" s="248" t="n">
        <f aca="false">(AV103*AV104*$G103)*$AT$8</f>
        <v>2.23741935483871</v>
      </c>
      <c r="AW105" s="248"/>
      <c r="AX105" s="248" t="n">
        <f aca="false">(AX103*AX104*$G103)*$AT$8</f>
        <v>2.23741935483871</v>
      </c>
      <c r="AY105" s="248"/>
      <c r="AZ105" s="248" t="n">
        <f aca="false">(AZ103*AZ104*$G103)*$AT$8</f>
        <v>2.23741935483871</v>
      </c>
      <c r="BA105" s="248"/>
      <c r="BB105" s="248" t="n">
        <f aca="false">(BB103*BB104*$G103)*$BB$8</f>
        <v>1.168</v>
      </c>
      <c r="BC105" s="248"/>
      <c r="BD105" s="248" t="n">
        <f aca="false">(BD103*BD104*$G103)*$BB$8</f>
        <v>2.336</v>
      </c>
      <c r="BE105" s="248"/>
      <c r="BF105" s="248" t="n">
        <f aca="false">(BF103*BF104*$G103)*$BB$8</f>
        <v>2.336</v>
      </c>
      <c r="BG105" s="248"/>
      <c r="BH105" s="248" t="n">
        <f aca="false">(BH103*BH104*$G103)*$BB$8</f>
        <v>2.336</v>
      </c>
      <c r="BI105" s="248"/>
      <c r="BJ105" s="248" t="n">
        <f aca="false">(BJ103*BJ104*$G103)*$BJ$8</f>
        <v>2.36903225806452</v>
      </c>
      <c r="BK105" s="248"/>
      <c r="BL105" s="248" t="n">
        <f aca="false">(BL103*BL104*$G103)*$BJ$8</f>
        <v>2.36903225806452</v>
      </c>
      <c r="BM105" s="248"/>
      <c r="BN105" s="248" t="n">
        <f aca="false">(BN103*BN104*$G103)*$BJ$8</f>
        <v>2.36903225806452</v>
      </c>
      <c r="BO105" s="248"/>
      <c r="BP105" s="248" t="n">
        <f aca="false">(BP103*BP104*$G103)*$BJ$8</f>
        <v>2.36903225806452</v>
      </c>
      <c r="BQ105" s="248"/>
      <c r="BR105" s="248" t="n">
        <f aca="false">(BR103*BR104*$G103)*$BJ$8</f>
        <v>2.36903225806452</v>
      </c>
      <c r="BS105" s="248"/>
      <c r="BT105" s="248" t="n">
        <f aca="false">(BT103*BT104*$G103)*$BT$8</f>
        <v>2.39225806451613</v>
      </c>
      <c r="BU105" s="248"/>
      <c r="BV105" s="248" t="n">
        <f aca="false">(BV103*BV104*$G103)*$BT$8</f>
        <v>2.39225806451613</v>
      </c>
      <c r="BW105" s="248"/>
      <c r="BX105" s="248" t="n">
        <f aca="false">(BX103*BX104*$G103)*$BT$8</f>
        <v>2.39225806451613</v>
      </c>
      <c r="BY105" s="248"/>
      <c r="BZ105" s="248" t="n">
        <f aca="false">(BZ103*BZ104*$G103)*$BT$8</f>
        <v>2.39225806451613</v>
      </c>
      <c r="CA105" s="248"/>
      <c r="CB105" s="248" t="n">
        <f aca="false">(CB103*CB104*$G103)*$CB$8</f>
        <v>2.4</v>
      </c>
      <c r="CC105" s="248"/>
      <c r="CD105" s="248" t="n">
        <f aca="false">(CD103*CD104*$G103)*$CB$8</f>
        <v>2</v>
      </c>
      <c r="CE105" s="248"/>
      <c r="CF105" s="248" t="n">
        <f aca="false">(CF103*CF104*$G103)*$CB$8</f>
        <v>2.4</v>
      </c>
      <c r="CG105" s="248"/>
      <c r="CH105" s="248" t="n">
        <f aca="false">(CH103*CH104*$G103)*$CB$8</f>
        <v>2.4</v>
      </c>
      <c r="CI105" s="248"/>
      <c r="CJ105" s="248" t="n">
        <f aca="false">(CJ103*CJ104*$G103)*$CB$8</f>
        <v>1.6</v>
      </c>
      <c r="CK105" s="248"/>
      <c r="CL105" s="248" t="n">
        <f aca="false">(CL103*CL104*$G103)*$CJ$8</f>
        <v>0</v>
      </c>
      <c r="CM105" s="248"/>
      <c r="CN105" s="248" t="n">
        <f aca="false">(CN103*CN104*$G103)*$CJ$8</f>
        <v>0</v>
      </c>
      <c r="CO105" s="248"/>
      <c r="CP105" s="248" t="n">
        <f aca="false">(CP103*CP104*$G103)*$CJ$8</f>
        <v>0</v>
      </c>
      <c r="CQ105" s="248"/>
      <c r="CR105" s="248" t="n">
        <f aca="false">(CR103*CR104*$G103)*$CJ$8</f>
        <v>0</v>
      </c>
      <c r="CS105" s="248"/>
      <c r="CT105" s="248" t="n">
        <f aca="false">(CT103*CT104*$G103)*$CT$8</f>
        <v>0</v>
      </c>
      <c r="CU105" s="248"/>
      <c r="CV105" s="248" t="n">
        <f aca="false">(CV103*CV104*$G103)*$CT$8</f>
        <v>0</v>
      </c>
      <c r="CW105" s="248"/>
      <c r="CX105" s="248" t="n">
        <f aca="false">(CX103*CX104*$G103)*$CT$8</f>
        <v>0</v>
      </c>
      <c r="CY105" s="248"/>
      <c r="CZ105" s="248" t="n">
        <f aca="false">(CZ103*CZ104*$G103)*$CT$8</f>
        <v>0</v>
      </c>
      <c r="DA105" s="248"/>
      <c r="DB105" s="248" t="n">
        <f aca="false">(DB103*DB104*$G103)*$DB$8</f>
        <v>0</v>
      </c>
      <c r="DC105" s="248"/>
      <c r="DD105" s="248" t="n">
        <f aca="false">(DD103*DD104*$G103)*$DB$8</f>
        <v>0</v>
      </c>
      <c r="DE105" s="248"/>
      <c r="DF105" s="248" t="n">
        <f aca="false">(DF103*DF104*$G103)*$DB$8</f>
        <v>0</v>
      </c>
      <c r="DG105" s="248"/>
      <c r="DH105" s="248" t="n">
        <f aca="false">(DH103*DH104*$G103)*$DB$8</f>
        <v>0</v>
      </c>
      <c r="DI105" s="248"/>
      <c r="DJ105" s="292" t="n">
        <f aca="false">(DJ103*DJ104*$G103)*$DB$8</f>
        <v>0</v>
      </c>
      <c r="DK105" s="292"/>
      <c r="DL105" s="248" t="n">
        <f aca="false">(DL103*DL104*$G103)*$DL$8</f>
        <v>0</v>
      </c>
      <c r="DM105" s="248"/>
      <c r="DN105" s="248" t="n">
        <f aca="false">(DN103*DN104*$G103)*$DL$8</f>
        <v>0</v>
      </c>
      <c r="DO105" s="248"/>
      <c r="DP105" s="248" t="n">
        <f aca="false">(DP103*DP104*$G103)*$DL$8</f>
        <v>0</v>
      </c>
      <c r="DQ105" s="248"/>
      <c r="DR105" s="248" t="n">
        <f aca="false">(DR103*DR104*$G103)*$DL$8</f>
        <v>0</v>
      </c>
      <c r="DS105" s="248"/>
      <c r="DT105" s="248" t="n">
        <f aca="false">(DT103*DT104*$G103)*$DT$8</f>
        <v>0</v>
      </c>
      <c r="DU105" s="248"/>
      <c r="DV105" s="248" t="n">
        <f aca="false">(DV103*DV104*$G103)*$DT$8</f>
        <v>0</v>
      </c>
      <c r="DW105" s="248"/>
      <c r="DX105" s="248" t="n">
        <f aca="false">(DX103*DX104*$G103)*$DT$8</f>
        <v>0</v>
      </c>
      <c r="DY105" s="248"/>
      <c r="DZ105" s="248" t="n">
        <f aca="false">(DZ103*DZ104*$G103)*$DT$8</f>
        <v>0</v>
      </c>
      <c r="EA105" s="248"/>
      <c r="EB105" s="248" t="n">
        <f aca="false">(EB103*EB104*$G103)*$EB$8</f>
        <v>0</v>
      </c>
      <c r="EC105" s="248"/>
      <c r="ED105" s="248" t="n">
        <f aca="false">(ED103*ED104*$G103)*$DB$8</f>
        <v>0</v>
      </c>
      <c r="EE105" s="248"/>
      <c r="EF105" s="248" t="n">
        <f aca="false">(EF103*EF104*$G103)*$DB$8</f>
        <v>0</v>
      </c>
      <c r="EG105" s="248"/>
      <c r="EH105" s="248" t="n">
        <f aca="false">(EH103*EH104*$G103)*$DB$8</f>
        <v>0</v>
      </c>
      <c r="EI105" s="248"/>
      <c r="EJ105" s="248" t="n">
        <f aca="false">(EJ103*EJ104*$G103)*$DB$8</f>
        <v>0</v>
      </c>
      <c r="EK105" s="248"/>
      <c r="EL105" s="248" t="n">
        <f aca="false">(EL103*EL104*$G103)*$DB$8</f>
        <v>0</v>
      </c>
      <c r="EM105" s="248"/>
      <c r="EN105" s="248" t="n">
        <f aca="false">(EN103*EN104*$G103)*$EJ$8</f>
        <v>0</v>
      </c>
      <c r="EO105" s="248"/>
      <c r="EP105" s="248" t="n">
        <f aca="false">(EP103*EP104*$G103)*$EJ$8</f>
        <v>0</v>
      </c>
      <c r="EQ105" s="248"/>
      <c r="ER105" s="248" t="n">
        <f aca="false">(ER103*ER104*$G103)*$EJ$8</f>
        <v>0</v>
      </c>
      <c r="ES105" s="248"/>
      <c r="ET105" s="248" t="n">
        <f aca="false">(ET103*ET104*$G103)*$ET$8</f>
        <v>0</v>
      </c>
      <c r="EU105" s="248"/>
      <c r="EV105" s="248" t="n">
        <f aca="false">(EV103*EV104*$G103)*$ET$8</f>
        <v>0</v>
      </c>
      <c r="EW105" s="248"/>
      <c r="EX105" s="249" t="n">
        <f aca="false">(EX103*EX104*$G103)*$ET$8</f>
        <v>0</v>
      </c>
      <c r="EY105" s="249"/>
      <c r="EZ105" s="248" t="n">
        <f aca="false">(EZ103*EZ104*$G103)*$ET$8</f>
        <v>0</v>
      </c>
      <c r="FA105" s="248"/>
      <c r="FB105" s="248" t="n">
        <f aca="false">(FB103*FB104*$G103)*$FB$8</f>
        <v>0</v>
      </c>
      <c r="FC105" s="248"/>
      <c r="FD105" s="248" t="n">
        <f aca="false">(FD103*FD104*$G103)*$FB$8</f>
        <v>0</v>
      </c>
      <c r="FE105" s="248"/>
      <c r="FF105" s="248" t="n">
        <f aca="false">(FF103*FF104*$G103)*$FB$8</f>
        <v>0</v>
      </c>
      <c r="FG105" s="248"/>
      <c r="FH105" s="248" t="n">
        <f aca="false">(FH103*FH104*$G103)*$FB$8</f>
        <v>0</v>
      </c>
      <c r="FI105" s="248"/>
      <c r="FJ105" s="248" t="n">
        <f aca="false">(FJ103*FJ104*$G103)*$FB$8</f>
        <v>0</v>
      </c>
      <c r="FK105" s="248"/>
      <c r="FL105" s="248" t="n">
        <f aca="false">(FL103*FL104*$G103)*$DB$8</f>
        <v>0</v>
      </c>
      <c r="FM105" s="248"/>
      <c r="FN105" s="248" t="n">
        <f aca="false">(FN103*FN104*$G103)*$DB$8</f>
        <v>0</v>
      </c>
      <c r="FO105" s="248"/>
      <c r="FP105" s="248" t="n">
        <f aca="false">(FP103*FP104*$G103)*$DB$8</f>
        <v>0</v>
      </c>
      <c r="FQ105" s="248"/>
      <c r="FR105" s="248" t="n">
        <f aca="false">(FR103*FR104*$G103)*$DB$8</f>
        <v>0</v>
      </c>
      <c r="FS105" s="248"/>
      <c r="FT105" s="248" t="n">
        <f aca="false">(FT103*FT104*$G103)*$FT$8</f>
        <v>0</v>
      </c>
      <c r="FU105" s="248"/>
      <c r="FV105" s="248" t="n">
        <f aca="false">(FV103*FV104*$G103)*$FT$8</f>
        <v>0</v>
      </c>
      <c r="FW105" s="248"/>
      <c r="FX105" s="248" t="n">
        <f aca="false">(FX103*FX104*$G103)*$FT$8</f>
        <v>0</v>
      </c>
      <c r="FY105" s="248"/>
      <c r="FZ105" s="248" t="n">
        <f aca="false">(FZ103*FZ104*$G103)*$FT$8</f>
        <v>0</v>
      </c>
      <c r="GA105" s="248"/>
      <c r="GB105" s="248" t="n">
        <f aca="false">(GB103*GB104*$G103)*$FT$8</f>
        <v>0</v>
      </c>
      <c r="GC105" s="248"/>
      <c r="GD105" s="248" t="n">
        <f aca="false">(GD103*GD104*$G103)*$GD$8</f>
        <v>0</v>
      </c>
      <c r="GE105" s="248"/>
      <c r="GF105" s="248" t="n">
        <f aca="false">(GF103*GF104*$G103)*$GD$8</f>
        <v>0</v>
      </c>
      <c r="GG105" s="248"/>
      <c r="GH105" s="248" t="n">
        <f aca="false">(GH103*GH104*$G103)*$GD$8</f>
        <v>0</v>
      </c>
      <c r="GI105" s="248"/>
      <c r="GJ105" s="248" t="n">
        <f aca="false">(GJ103*GJ104*$G103)*$DB$8</f>
        <v>0</v>
      </c>
      <c r="GK105" s="248"/>
      <c r="GL105" s="248" t="n">
        <f aca="false">(GL103*GL104*$G103)*$DB$8</f>
        <v>0</v>
      </c>
      <c r="GM105" s="248"/>
      <c r="GN105" s="248" t="n">
        <f aca="false">(GN103*GN104*$G103)*$DB$8</f>
        <v>0</v>
      </c>
      <c r="GO105" s="248"/>
      <c r="GP105" s="248" t="n">
        <f aca="false">(GP103*GP104*$G103)*$DB$8</f>
        <v>0</v>
      </c>
      <c r="GQ105" s="248"/>
      <c r="GR105" s="248" t="n">
        <f aca="false">(GR103*GR104*$G103)*$DB$8</f>
        <v>0</v>
      </c>
      <c r="GS105" s="248"/>
      <c r="GT105" s="248" t="n">
        <f aca="false">(GT103*GT104*$G103)*$DB$8</f>
        <v>0</v>
      </c>
      <c r="GU105" s="248"/>
      <c r="GV105" s="248" t="n">
        <f aca="false">(GV103*GV104*$G103)*$DB$8</f>
        <v>0</v>
      </c>
      <c r="GW105" s="248"/>
      <c r="GX105" s="248" t="n">
        <f aca="false">(GX103*GX104*$G103)*$DB$8</f>
        <v>0</v>
      </c>
      <c r="GY105" s="248"/>
      <c r="GZ105" s="248" t="n">
        <f aca="false">(GZ103*GZ104*$G103)*$DB$8</f>
        <v>0</v>
      </c>
      <c r="HA105" s="248"/>
      <c r="HB105" s="248" t="n">
        <f aca="false">(HB103*HB104*$G103)*$DB$8</f>
        <v>0</v>
      </c>
      <c r="HC105" s="248"/>
      <c r="HD105" s="248" t="n">
        <f aca="false">(HD103*HD104*$G103)*$DB$8</f>
        <v>0</v>
      </c>
      <c r="HE105" s="248"/>
      <c r="HF105" s="248" t="n">
        <f aca="false">(HF103*HF104*$G103)*$DB$8</f>
        <v>0</v>
      </c>
      <c r="HG105" s="248"/>
      <c r="HH105" s="248" t="n">
        <f aca="false">(HH103*HH104*$G103)*$DB$8</f>
        <v>0</v>
      </c>
      <c r="HI105" s="248"/>
      <c r="HJ105" s="248" t="n">
        <f aca="false">(HJ103*HJ104*$G103)*$DB$8</f>
        <v>0</v>
      </c>
      <c r="HK105" s="248"/>
    </row>
    <row r="106" customFormat="false" ht="12.75" hidden="false" customHeight="false" outlineLevel="0" collapsed="false">
      <c r="A106" s="232"/>
      <c r="B106" s="233"/>
      <c r="C106" s="232"/>
      <c r="D106" s="234"/>
      <c r="E106" s="234"/>
      <c r="F106" s="235"/>
      <c r="G106" s="234"/>
      <c r="H106" s="234"/>
      <c r="I106" s="237"/>
      <c r="J106" s="238"/>
      <c r="K106" s="250" t="s">
        <v>162</v>
      </c>
      <c r="L106" s="251" t="n">
        <f aca="false">L105</f>
        <v>0</v>
      </c>
      <c r="M106" s="251"/>
      <c r="N106" s="251" t="n">
        <f aca="false">L106+N105</f>
        <v>0</v>
      </c>
      <c r="O106" s="251"/>
      <c r="P106" s="251" t="n">
        <f aca="false">N106+P105</f>
        <v>0</v>
      </c>
      <c r="Q106" s="251"/>
      <c r="R106" s="251" t="n">
        <f aca="false">P106+R105</f>
        <v>0</v>
      </c>
      <c r="S106" s="251"/>
      <c r="T106" s="251" t="n">
        <f aca="false">R106+T105</f>
        <v>0</v>
      </c>
      <c r="U106" s="251"/>
      <c r="V106" s="251" t="n">
        <f aca="false">T106+V105</f>
        <v>0</v>
      </c>
      <c r="W106" s="251"/>
      <c r="X106" s="251" t="n">
        <f aca="false">V106+X105</f>
        <v>0</v>
      </c>
      <c r="Y106" s="251"/>
      <c r="Z106" s="251" t="n">
        <f aca="false">X106+Z105</f>
        <v>0</v>
      </c>
      <c r="AA106" s="251"/>
      <c r="AB106" s="251" t="n">
        <f aca="false">Z106+AB105</f>
        <v>0</v>
      </c>
      <c r="AC106" s="251"/>
      <c r="AD106" s="251" t="n">
        <f aca="false">AB106+AD105</f>
        <v>0</v>
      </c>
      <c r="AE106" s="251"/>
      <c r="AF106" s="251" t="n">
        <f aca="false">AD106+AF105</f>
        <v>0</v>
      </c>
      <c r="AG106" s="251"/>
      <c r="AH106" s="251" t="n">
        <f aca="false">AF106+AH105</f>
        <v>0</v>
      </c>
      <c r="AI106" s="251"/>
      <c r="AJ106" s="251" t="n">
        <f aca="false">AH106+AJ105</f>
        <v>0</v>
      </c>
      <c r="AK106" s="251"/>
      <c r="AL106" s="251" t="n">
        <f aca="false">AJ106+AL105</f>
        <v>0</v>
      </c>
      <c r="AM106" s="251"/>
      <c r="AN106" s="251" t="n">
        <f aca="false">AL106+AN105</f>
        <v>0</v>
      </c>
      <c r="AO106" s="251"/>
      <c r="AP106" s="251" t="n">
        <f aca="false">AN106+AP105</f>
        <v>0</v>
      </c>
      <c r="AQ106" s="251"/>
      <c r="AR106" s="251" t="n">
        <f aca="false">AP106+AR105</f>
        <v>0</v>
      </c>
      <c r="AS106" s="251"/>
      <c r="AT106" s="251" t="n">
        <f aca="false">AR106+AT105</f>
        <v>2.23741935483871</v>
      </c>
      <c r="AU106" s="251"/>
      <c r="AV106" s="251" t="n">
        <f aca="false">AT106+AV105</f>
        <v>4.47483870967742</v>
      </c>
      <c r="AW106" s="251"/>
      <c r="AX106" s="251" t="n">
        <f aca="false">AV106+AX105</f>
        <v>6.71225806451613</v>
      </c>
      <c r="AY106" s="251"/>
      <c r="AZ106" s="251" t="n">
        <f aca="false">AX106+AZ105</f>
        <v>8.94967741935484</v>
      </c>
      <c r="BA106" s="251"/>
      <c r="BB106" s="251" t="n">
        <f aca="false">AZ106+BB105</f>
        <v>10.1176774193548</v>
      </c>
      <c r="BC106" s="251"/>
      <c r="BD106" s="251" t="n">
        <f aca="false">BB106+BD105</f>
        <v>12.4536774193548</v>
      </c>
      <c r="BE106" s="251"/>
      <c r="BF106" s="251" t="n">
        <f aca="false">BD106+BF105</f>
        <v>14.7896774193548</v>
      </c>
      <c r="BG106" s="251"/>
      <c r="BH106" s="251" t="n">
        <f aca="false">BF106+BH105</f>
        <v>17.1256774193548</v>
      </c>
      <c r="BI106" s="251"/>
      <c r="BJ106" s="251" t="n">
        <f aca="false">BH106+BJ105</f>
        <v>19.4947096774194</v>
      </c>
      <c r="BK106" s="251"/>
      <c r="BL106" s="251" t="n">
        <f aca="false">BJ106+BL105</f>
        <v>21.8637419354839</v>
      </c>
      <c r="BM106" s="251"/>
      <c r="BN106" s="251" t="n">
        <f aca="false">BL106+BN105</f>
        <v>24.2327741935484</v>
      </c>
      <c r="BO106" s="251"/>
      <c r="BP106" s="251" t="n">
        <f aca="false">BN106+BP105</f>
        <v>26.6018064516129</v>
      </c>
      <c r="BQ106" s="251"/>
      <c r="BR106" s="251" t="n">
        <f aca="false">BP106+BR105</f>
        <v>28.9708387096774</v>
      </c>
      <c r="BS106" s="251"/>
      <c r="BT106" s="251" t="n">
        <f aca="false">BR106+BT105</f>
        <v>31.3630967741935</v>
      </c>
      <c r="BU106" s="251"/>
      <c r="BV106" s="251" t="n">
        <f aca="false">BT106+BV105</f>
        <v>33.7553548387097</v>
      </c>
      <c r="BW106" s="251"/>
      <c r="BX106" s="251" t="n">
        <f aca="false">BV106+BX105</f>
        <v>36.1476129032258</v>
      </c>
      <c r="BY106" s="251"/>
      <c r="BZ106" s="251" t="n">
        <f aca="false">BX106+BZ105</f>
        <v>38.5398709677419</v>
      </c>
      <c r="CA106" s="251"/>
      <c r="CB106" s="251" t="n">
        <f aca="false">BZ106+CB105</f>
        <v>40.9398709677419</v>
      </c>
      <c r="CC106" s="251"/>
      <c r="CD106" s="251" t="n">
        <f aca="false">CB106+CD105</f>
        <v>42.9398709677419</v>
      </c>
      <c r="CE106" s="251"/>
      <c r="CF106" s="251" t="n">
        <f aca="false">CD106+CF105</f>
        <v>45.3398709677419</v>
      </c>
      <c r="CG106" s="251"/>
      <c r="CH106" s="251" t="n">
        <f aca="false">CF106+CH105</f>
        <v>47.7398709677419</v>
      </c>
      <c r="CI106" s="251"/>
      <c r="CJ106" s="251" t="n">
        <f aca="false">CH106+CJ105</f>
        <v>49.3398709677419</v>
      </c>
      <c r="CK106" s="251"/>
      <c r="CL106" s="251" t="n">
        <f aca="false">CJ106+CL105</f>
        <v>49.3398709677419</v>
      </c>
      <c r="CM106" s="251"/>
      <c r="CN106" s="251" t="n">
        <f aca="false">CL106+CN105</f>
        <v>49.3398709677419</v>
      </c>
      <c r="CO106" s="251"/>
      <c r="CP106" s="251" t="n">
        <f aca="false">CN106+CP105</f>
        <v>49.3398709677419</v>
      </c>
      <c r="CQ106" s="251"/>
      <c r="CR106" s="251" t="n">
        <f aca="false">CP106+CR105</f>
        <v>49.3398709677419</v>
      </c>
      <c r="CS106" s="251"/>
      <c r="CT106" s="251" t="n">
        <f aca="false">CR106+CT105</f>
        <v>49.3398709677419</v>
      </c>
      <c r="CU106" s="251"/>
      <c r="CV106" s="251" t="n">
        <f aca="false">CT106+CV105</f>
        <v>49.3398709677419</v>
      </c>
      <c r="CW106" s="251"/>
      <c r="CX106" s="251" t="n">
        <f aca="false">CV106+CX105</f>
        <v>49.3398709677419</v>
      </c>
      <c r="CY106" s="251"/>
      <c r="CZ106" s="251" t="n">
        <f aca="false">CX106+CZ105</f>
        <v>49.3398709677419</v>
      </c>
      <c r="DA106" s="251"/>
      <c r="DB106" s="251" t="n">
        <f aca="false">CZ106+DB105</f>
        <v>49.3398709677419</v>
      </c>
      <c r="DC106" s="251"/>
      <c r="DD106" s="251" t="n">
        <f aca="false">DB106+DD105</f>
        <v>49.3398709677419</v>
      </c>
      <c r="DE106" s="251"/>
      <c r="DF106" s="251" t="n">
        <f aca="false">DD106+DF105</f>
        <v>49.3398709677419</v>
      </c>
      <c r="DG106" s="251"/>
      <c r="DH106" s="251" t="n">
        <f aca="false">DF106+DH105</f>
        <v>49.3398709677419</v>
      </c>
      <c r="DI106" s="251"/>
      <c r="DJ106" s="293" t="n">
        <f aca="false">DH106+DJ105</f>
        <v>49.3398709677419</v>
      </c>
      <c r="DK106" s="293"/>
      <c r="DL106" s="251" t="n">
        <f aca="false">DJ106+DL105</f>
        <v>49.3398709677419</v>
      </c>
      <c r="DM106" s="251"/>
      <c r="DN106" s="251" t="n">
        <f aca="false">DL106+DN105</f>
        <v>49.3398709677419</v>
      </c>
      <c r="DO106" s="251"/>
      <c r="DP106" s="251" t="n">
        <f aca="false">DN106+DP105</f>
        <v>49.3398709677419</v>
      </c>
      <c r="DQ106" s="251"/>
      <c r="DR106" s="251" t="n">
        <f aca="false">DP106+DR105</f>
        <v>49.3398709677419</v>
      </c>
      <c r="DS106" s="251"/>
      <c r="DT106" s="251" t="n">
        <f aca="false">DR106+DT105</f>
        <v>49.3398709677419</v>
      </c>
      <c r="DU106" s="251"/>
      <c r="DV106" s="251" t="n">
        <f aca="false">DT106+DV105</f>
        <v>49.3398709677419</v>
      </c>
      <c r="DW106" s="251"/>
      <c r="DX106" s="251" t="n">
        <f aca="false">DV106+DX105</f>
        <v>49.3398709677419</v>
      </c>
      <c r="DY106" s="251"/>
      <c r="DZ106" s="251" t="n">
        <f aca="false">DX106+DZ105</f>
        <v>49.3398709677419</v>
      </c>
      <c r="EA106" s="251"/>
      <c r="EB106" s="251" t="n">
        <f aca="false">DZ106+EB105</f>
        <v>49.3398709677419</v>
      </c>
      <c r="EC106" s="251"/>
      <c r="ED106" s="251" t="n">
        <f aca="false">EB106+ED105</f>
        <v>49.3398709677419</v>
      </c>
      <c r="EE106" s="251"/>
      <c r="EF106" s="251" t="n">
        <f aca="false">ED106+EF105</f>
        <v>49.3398709677419</v>
      </c>
      <c r="EG106" s="251"/>
      <c r="EH106" s="251" t="n">
        <f aca="false">EF106+EH105</f>
        <v>49.3398709677419</v>
      </c>
      <c r="EI106" s="251"/>
      <c r="EJ106" s="251" t="n">
        <f aca="false">EH106+EJ105</f>
        <v>49.3398709677419</v>
      </c>
      <c r="EK106" s="251"/>
      <c r="EL106" s="251" t="n">
        <f aca="false">EJ106+EL105</f>
        <v>49.3398709677419</v>
      </c>
      <c r="EM106" s="251"/>
      <c r="EN106" s="251" t="n">
        <f aca="false">EL106+EN105</f>
        <v>49.3398709677419</v>
      </c>
      <c r="EO106" s="251"/>
      <c r="EP106" s="251" t="n">
        <f aca="false">EN106+EP105</f>
        <v>49.3398709677419</v>
      </c>
      <c r="EQ106" s="251"/>
      <c r="ER106" s="251" t="n">
        <f aca="false">EP106+ER105</f>
        <v>49.3398709677419</v>
      </c>
      <c r="ES106" s="251"/>
      <c r="ET106" s="251" t="n">
        <f aca="false">ER106+ET105</f>
        <v>49.3398709677419</v>
      </c>
      <c r="EU106" s="251"/>
      <c r="EV106" s="251" t="n">
        <f aca="false">ET106+EV105</f>
        <v>49.3398709677419</v>
      </c>
      <c r="EW106" s="251"/>
      <c r="EX106" s="252" t="n">
        <f aca="false">EV106+EX105</f>
        <v>49.3398709677419</v>
      </c>
      <c r="EY106" s="252"/>
      <c r="EZ106" s="251" t="n">
        <f aca="false">EX106+EZ105</f>
        <v>49.3398709677419</v>
      </c>
      <c r="FA106" s="251"/>
      <c r="FB106" s="251" t="n">
        <f aca="false">EZ106+FB105</f>
        <v>49.3398709677419</v>
      </c>
      <c r="FC106" s="251"/>
      <c r="FD106" s="251" t="n">
        <f aca="false">FB106+FD105</f>
        <v>49.3398709677419</v>
      </c>
      <c r="FE106" s="251"/>
      <c r="FF106" s="251" t="n">
        <f aca="false">FD106+FF105</f>
        <v>49.3398709677419</v>
      </c>
      <c r="FG106" s="251"/>
      <c r="FH106" s="251" t="n">
        <f aca="false">FF106+FH105</f>
        <v>49.3398709677419</v>
      </c>
      <c r="FI106" s="251"/>
      <c r="FJ106" s="251" t="n">
        <f aca="false">FH106+FJ105</f>
        <v>49.3398709677419</v>
      </c>
      <c r="FK106" s="251"/>
      <c r="FL106" s="251" t="n">
        <f aca="false">FJ106+FL105</f>
        <v>49.3398709677419</v>
      </c>
      <c r="FM106" s="251"/>
      <c r="FN106" s="251" t="n">
        <f aca="false">FL106+FN105</f>
        <v>49.3398709677419</v>
      </c>
      <c r="FO106" s="251"/>
      <c r="FP106" s="251" t="n">
        <f aca="false">FN106+FP105</f>
        <v>49.3398709677419</v>
      </c>
      <c r="FQ106" s="251"/>
      <c r="FR106" s="251" t="n">
        <f aca="false">FP106+FR105</f>
        <v>49.3398709677419</v>
      </c>
      <c r="FS106" s="251"/>
      <c r="FT106" s="251" t="n">
        <f aca="false">FR106+FT105</f>
        <v>49.3398709677419</v>
      </c>
      <c r="FU106" s="251"/>
      <c r="FV106" s="251" t="n">
        <f aca="false">FT106+FV105</f>
        <v>49.3398709677419</v>
      </c>
      <c r="FW106" s="251"/>
      <c r="FX106" s="251" t="n">
        <f aca="false">FV106+FX105</f>
        <v>49.3398709677419</v>
      </c>
      <c r="FY106" s="251"/>
      <c r="FZ106" s="251" t="n">
        <f aca="false">FX106+FZ105</f>
        <v>49.3398709677419</v>
      </c>
      <c r="GA106" s="251"/>
      <c r="GB106" s="251" t="n">
        <f aca="false">FZ106+GB105</f>
        <v>49.3398709677419</v>
      </c>
      <c r="GC106" s="251"/>
      <c r="GD106" s="251" t="n">
        <f aca="false">GB106+GD105</f>
        <v>49.3398709677419</v>
      </c>
      <c r="GE106" s="251"/>
      <c r="GF106" s="251" t="n">
        <f aca="false">GD106+GF105</f>
        <v>49.3398709677419</v>
      </c>
      <c r="GG106" s="251"/>
      <c r="GH106" s="251" t="n">
        <f aca="false">GF106+GH105</f>
        <v>49.3398709677419</v>
      </c>
      <c r="GI106" s="251"/>
      <c r="GJ106" s="251" t="n">
        <f aca="false">GH106+GJ105</f>
        <v>49.3398709677419</v>
      </c>
      <c r="GK106" s="251"/>
      <c r="GL106" s="251" t="n">
        <f aca="false">GJ106+GL105</f>
        <v>49.3398709677419</v>
      </c>
      <c r="GM106" s="251"/>
      <c r="GN106" s="251" t="n">
        <f aca="false">GL106+GN105</f>
        <v>49.3398709677419</v>
      </c>
      <c r="GO106" s="251"/>
      <c r="GP106" s="251" t="n">
        <f aca="false">GN106+GP105</f>
        <v>49.3398709677419</v>
      </c>
      <c r="GQ106" s="251"/>
      <c r="GR106" s="251" t="n">
        <f aca="false">GP106+GR105</f>
        <v>49.3398709677419</v>
      </c>
      <c r="GS106" s="251"/>
      <c r="GT106" s="251" t="n">
        <f aca="false">GR106+GT105</f>
        <v>49.3398709677419</v>
      </c>
      <c r="GU106" s="251"/>
      <c r="GV106" s="251" t="n">
        <f aca="false">GT106+GV105</f>
        <v>49.3398709677419</v>
      </c>
      <c r="GW106" s="251"/>
      <c r="GX106" s="251" t="n">
        <f aca="false">GV106+GX105</f>
        <v>49.3398709677419</v>
      </c>
      <c r="GY106" s="251"/>
      <c r="GZ106" s="251" t="n">
        <f aca="false">GX106+GZ105</f>
        <v>49.3398709677419</v>
      </c>
      <c r="HA106" s="251"/>
      <c r="HB106" s="251" t="n">
        <f aca="false">GZ106+HB105</f>
        <v>49.3398709677419</v>
      </c>
      <c r="HC106" s="251"/>
      <c r="HD106" s="251" t="n">
        <f aca="false">HB106+HD105</f>
        <v>49.3398709677419</v>
      </c>
      <c r="HE106" s="251"/>
      <c r="HF106" s="251" t="n">
        <f aca="false">HD106+HF105</f>
        <v>49.3398709677419</v>
      </c>
      <c r="HG106" s="251"/>
      <c r="HH106" s="251" t="n">
        <f aca="false">HF106+HH105</f>
        <v>49.3398709677419</v>
      </c>
      <c r="HI106" s="251"/>
      <c r="HJ106" s="251" t="n">
        <f aca="false">HH106+HJ105</f>
        <v>49.3398709677419</v>
      </c>
      <c r="HK106" s="251"/>
    </row>
    <row r="107" s="295" customFormat="true" ht="12.75" hidden="false" customHeight="false" outlineLevel="0" collapsed="false">
      <c r="A107" s="232"/>
      <c r="B107" s="233"/>
      <c r="C107" s="232"/>
      <c r="D107" s="234"/>
      <c r="E107" s="234"/>
      <c r="F107" s="235"/>
      <c r="G107" s="234"/>
      <c r="H107" s="253"/>
      <c r="I107" s="237"/>
      <c r="J107" s="238"/>
      <c r="K107" s="254" t="s">
        <v>163</v>
      </c>
      <c r="L107" s="255"/>
      <c r="M107" s="255"/>
      <c r="N107" s="255"/>
      <c r="O107" s="255"/>
      <c r="P107" s="255"/>
      <c r="Q107" s="255"/>
      <c r="R107" s="255"/>
      <c r="S107" s="255"/>
      <c r="T107" s="255"/>
      <c r="U107" s="255"/>
      <c r="V107" s="255"/>
      <c r="W107" s="255"/>
      <c r="X107" s="255"/>
      <c r="Y107" s="255"/>
      <c r="Z107" s="255"/>
      <c r="AA107" s="255"/>
      <c r="AB107" s="255"/>
      <c r="AC107" s="255"/>
      <c r="AD107" s="255"/>
      <c r="AE107" s="255"/>
      <c r="AF107" s="255"/>
      <c r="AG107" s="255"/>
      <c r="AH107" s="255"/>
      <c r="AI107" s="255"/>
      <c r="AJ107" s="255"/>
      <c r="AK107" s="255"/>
      <c r="AL107" s="255"/>
      <c r="AM107" s="255"/>
      <c r="AN107" s="255"/>
      <c r="AO107" s="255"/>
      <c r="AP107" s="255"/>
      <c r="AQ107" s="255"/>
      <c r="AR107" s="255"/>
      <c r="AS107" s="255"/>
      <c r="AT107" s="255"/>
      <c r="AU107" s="255"/>
      <c r="AV107" s="255"/>
      <c r="AW107" s="255"/>
      <c r="AX107" s="255"/>
      <c r="AY107" s="255"/>
      <c r="AZ107" s="255"/>
      <c r="BA107" s="255"/>
      <c r="BB107" s="255"/>
      <c r="BC107" s="255"/>
      <c r="BD107" s="255"/>
      <c r="BE107" s="255"/>
      <c r="BF107" s="255"/>
      <c r="BG107" s="255"/>
      <c r="BH107" s="255"/>
      <c r="BI107" s="255"/>
      <c r="BJ107" s="255"/>
      <c r="BK107" s="255"/>
      <c r="BL107" s="255"/>
      <c r="BM107" s="255"/>
      <c r="BN107" s="255"/>
      <c r="BO107" s="255"/>
      <c r="BP107" s="255"/>
      <c r="BQ107" s="255"/>
      <c r="BR107" s="255"/>
      <c r="BS107" s="255"/>
      <c r="BT107" s="255"/>
      <c r="BU107" s="255"/>
      <c r="BV107" s="255"/>
      <c r="BW107" s="255"/>
      <c r="BX107" s="255"/>
      <c r="BY107" s="255"/>
      <c r="BZ107" s="255"/>
      <c r="CA107" s="255"/>
      <c r="CB107" s="255"/>
      <c r="CC107" s="255"/>
      <c r="CD107" s="255"/>
      <c r="CE107" s="255"/>
      <c r="CF107" s="255"/>
      <c r="CG107" s="255"/>
      <c r="CH107" s="255"/>
      <c r="CI107" s="255"/>
      <c r="CJ107" s="255"/>
      <c r="CK107" s="255"/>
      <c r="CL107" s="255"/>
      <c r="CM107" s="255"/>
      <c r="CN107" s="255"/>
      <c r="CO107" s="255"/>
      <c r="CP107" s="255"/>
      <c r="CQ107" s="255"/>
      <c r="CR107" s="255"/>
      <c r="CS107" s="255"/>
      <c r="CT107" s="255"/>
      <c r="CU107" s="255"/>
      <c r="CV107" s="255"/>
      <c r="CW107" s="255"/>
      <c r="CX107" s="255"/>
      <c r="CY107" s="255"/>
      <c r="CZ107" s="255"/>
      <c r="DA107" s="255"/>
      <c r="DB107" s="255"/>
      <c r="DC107" s="255"/>
      <c r="DD107" s="255"/>
      <c r="DE107" s="255"/>
      <c r="DF107" s="255"/>
      <c r="DG107" s="255"/>
      <c r="DH107" s="255"/>
      <c r="DI107" s="255"/>
      <c r="DJ107" s="294"/>
      <c r="DK107" s="294"/>
      <c r="DL107" s="255"/>
      <c r="DM107" s="255"/>
      <c r="DN107" s="255"/>
      <c r="DO107" s="255"/>
      <c r="DP107" s="255"/>
      <c r="DQ107" s="255"/>
      <c r="DR107" s="255"/>
      <c r="DS107" s="255"/>
      <c r="DT107" s="255"/>
      <c r="DU107" s="255"/>
      <c r="DV107" s="255"/>
      <c r="DW107" s="255"/>
      <c r="DX107" s="255"/>
      <c r="DY107" s="255"/>
      <c r="DZ107" s="255"/>
      <c r="EA107" s="255"/>
      <c r="EB107" s="255"/>
      <c r="EC107" s="255"/>
      <c r="ED107" s="255"/>
      <c r="EE107" s="255"/>
      <c r="EF107" s="255"/>
      <c r="EG107" s="255"/>
      <c r="EH107" s="255"/>
      <c r="EI107" s="255"/>
      <c r="EJ107" s="255"/>
      <c r="EK107" s="255"/>
      <c r="EL107" s="255"/>
      <c r="EM107" s="255"/>
      <c r="EN107" s="255"/>
      <c r="EO107" s="255"/>
      <c r="EP107" s="255"/>
      <c r="EQ107" s="255"/>
      <c r="ER107" s="255"/>
      <c r="ES107" s="255"/>
      <c r="ET107" s="255"/>
      <c r="EU107" s="255"/>
      <c r="EV107" s="255"/>
      <c r="EW107" s="255"/>
      <c r="EX107" s="256"/>
      <c r="EY107" s="256"/>
      <c r="EZ107" s="255"/>
      <c r="FA107" s="255"/>
      <c r="FB107" s="255"/>
      <c r="FC107" s="255"/>
      <c r="FD107" s="255"/>
      <c r="FE107" s="255"/>
      <c r="FF107" s="255"/>
      <c r="FG107" s="255"/>
      <c r="FH107" s="255"/>
      <c r="FI107" s="255"/>
      <c r="FJ107" s="255"/>
      <c r="FK107" s="255"/>
      <c r="FL107" s="255"/>
      <c r="FM107" s="255"/>
      <c r="FN107" s="255"/>
      <c r="FO107" s="255"/>
      <c r="FP107" s="255"/>
      <c r="FQ107" s="255"/>
      <c r="FR107" s="255"/>
      <c r="FS107" s="255"/>
      <c r="FT107" s="255"/>
      <c r="FU107" s="255"/>
      <c r="FV107" s="255"/>
      <c r="FW107" s="255"/>
      <c r="FX107" s="255"/>
      <c r="FY107" s="255"/>
      <c r="FZ107" s="255"/>
      <c r="GA107" s="255"/>
      <c r="GB107" s="255"/>
      <c r="GC107" s="255"/>
      <c r="GD107" s="255"/>
      <c r="GE107" s="255"/>
      <c r="GF107" s="255"/>
      <c r="GG107" s="255"/>
      <c r="GH107" s="255"/>
      <c r="GI107" s="255"/>
      <c r="GJ107" s="255"/>
      <c r="GK107" s="255"/>
      <c r="GL107" s="255"/>
      <c r="GM107" s="255"/>
      <c r="GN107" s="255"/>
      <c r="GO107" s="255"/>
      <c r="GP107" s="255"/>
      <c r="GQ107" s="255"/>
      <c r="GR107" s="255"/>
      <c r="GS107" s="255"/>
      <c r="GT107" s="255"/>
      <c r="GU107" s="255"/>
      <c r="GV107" s="255"/>
      <c r="GW107" s="255"/>
      <c r="GX107" s="255"/>
      <c r="GY107" s="255"/>
      <c r="GZ107" s="255"/>
      <c r="HA107" s="255"/>
      <c r="HB107" s="255"/>
      <c r="HC107" s="255"/>
      <c r="HD107" s="255"/>
      <c r="HE107" s="255"/>
      <c r="HF107" s="255"/>
      <c r="HG107" s="255"/>
      <c r="HH107" s="255"/>
      <c r="HI107" s="255"/>
      <c r="HJ107" s="255"/>
      <c r="HK107" s="255"/>
    </row>
    <row r="108" s="297" customFormat="true" ht="12.75" hidden="false" customHeight="false" outlineLevel="0" collapsed="false">
      <c r="A108" s="232"/>
      <c r="B108" s="233"/>
      <c r="C108" s="232"/>
      <c r="D108" s="234"/>
      <c r="E108" s="234"/>
      <c r="F108" s="235"/>
      <c r="G108" s="234"/>
      <c r="H108" s="257"/>
      <c r="I108" s="237"/>
      <c r="J108" s="238"/>
      <c r="K108" s="258" t="s">
        <v>164</v>
      </c>
      <c r="L108" s="259" t="n">
        <f aca="false">L107</f>
        <v>0</v>
      </c>
      <c r="M108" s="259"/>
      <c r="N108" s="259" t="n">
        <f aca="false">N107+L108</f>
        <v>0</v>
      </c>
      <c r="O108" s="259"/>
      <c r="P108" s="259" t="n">
        <f aca="false">P107+N108</f>
        <v>0</v>
      </c>
      <c r="Q108" s="259"/>
      <c r="R108" s="259" t="n">
        <f aca="false">R107+P108</f>
        <v>0</v>
      </c>
      <c r="S108" s="259"/>
      <c r="T108" s="259" t="n">
        <f aca="false">T107+R108</f>
        <v>0</v>
      </c>
      <c r="U108" s="259"/>
      <c r="V108" s="259" t="n">
        <f aca="false">V107+T108</f>
        <v>0</v>
      </c>
      <c r="W108" s="259"/>
      <c r="X108" s="259" t="n">
        <f aca="false">X107+V108</f>
        <v>0</v>
      </c>
      <c r="Y108" s="259"/>
      <c r="Z108" s="259" t="n">
        <f aca="false">Z107+X108</f>
        <v>0</v>
      </c>
      <c r="AA108" s="259"/>
      <c r="AB108" s="259" t="n">
        <f aca="false">AB107+Z108</f>
        <v>0</v>
      </c>
      <c r="AC108" s="259"/>
      <c r="AD108" s="259" t="n">
        <f aca="false">AD107+AB108</f>
        <v>0</v>
      </c>
      <c r="AE108" s="259"/>
      <c r="AF108" s="259" t="n">
        <f aca="false">AF107+AD108</f>
        <v>0</v>
      </c>
      <c r="AG108" s="259"/>
      <c r="AH108" s="259" t="n">
        <f aca="false">AH107+AF108</f>
        <v>0</v>
      </c>
      <c r="AI108" s="259"/>
      <c r="AJ108" s="259" t="n">
        <f aca="false">AJ107+AH108</f>
        <v>0</v>
      </c>
      <c r="AK108" s="259"/>
      <c r="AL108" s="259" t="n">
        <f aca="false">AL107+AJ108</f>
        <v>0</v>
      </c>
      <c r="AM108" s="259"/>
      <c r="AN108" s="259" t="n">
        <f aca="false">AN107+AL108</f>
        <v>0</v>
      </c>
      <c r="AO108" s="259"/>
      <c r="AP108" s="259" t="n">
        <f aca="false">AP107+AN108</f>
        <v>0</v>
      </c>
      <c r="AQ108" s="259"/>
      <c r="AR108" s="259" t="n">
        <f aca="false">AR107+AP108</f>
        <v>0</v>
      </c>
      <c r="AS108" s="259"/>
      <c r="AT108" s="259" t="n">
        <f aca="false">AT107+AR108</f>
        <v>0</v>
      </c>
      <c r="AU108" s="259"/>
      <c r="AV108" s="259" t="n">
        <f aca="false">AV107+AT108</f>
        <v>0</v>
      </c>
      <c r="AW108" s="259"/>
      <c r="AX108" s="259" t="n">
        <f aca="false">AX107+AV108</f>
        <v>0</v>
      </c>
      <c r="AY108" s="259"/>
      <c r="AZ108" s="259" t="n">
        <f aca="false">AZ107+AX108</f>
        <v>0</v>
      </c>
      <c r="BA108" s="259"/>
      <c r="BB108" s="259" t="n">
        <f aca="false">BB107+AZ108</f>
        <v>0</v>
      </c>
      <c r="BC108" s="259"/>
      <c r="BD108" s="259" t="n">
        <f aca="false">BD107+BB108</f>
        <v>0</v>
      </c>
      <c r="BE108" s="259"/>
      <c r="BF108" s="259" t="n">
        <f aca="false">BF107+BD108</f>
        <v>0</v>
      </c>
      <c r="BG108" s="259"/>
      <c r="BH108" s="259" t="n">
        <f aca="false">BH107+BF108</f>
        <v>0</v>
      </c>
      <c r="BI108" s="259"/>
      <c r="BJ108" s="259" t="n">
        <f aca="false">BJ107+BH108</f>
        <v>0</v>
      </c>
      <c r="BK108" s="259"/>
      <c r="BL108" s="259" t="n">
        <f aca="false">BL107+BJ108</f>
        <v>0</v>
      </c>
      <c r="BM108" s="259"/>
      <c r="BN108" s="259" t="n">
        <f aca="false">BN107+BL108</f>
        <v>0</v>
      </c>
      <c r="BO108" s="259"/>
      <c r="BP108" s="259" t="n">
        <f aca="false">BP107+BN108</f>
        <v>0</v>
      </c>
      <c r="BQ108" s="259"/>
      <c r="BR108" s="259" t="n">
        <f aca="false">BR107+BP108</f>
        <v>0</v>
      </c>
      <c r="BS108" s="259"/>
      <c r="BT108" s="259" t="n">
        <f aca="false">BT107+BR108</f>
        <v>0</v>
      </c>
      <c r="BU108" s="259"/>
      <c r="BV108" s="259" t="n">
        <f aca="false">BV107+BT108</f>
        <v>0</v>
      </c>
      <c r="BW108" s="259"/>
      <c r="BX108" s="259" t="n">
        <f aca="false">BX107+BV108</f>
        <v>0</v>
      </c>
      <c r="BY108" s="259"/>
      <c r="BZ108" s="259" t="n">
        <f aca="false">BZ107+BX108</f>
        <v>0</v>
      </c>
      <c r="CA108" s="259"/>
      <c r="CB108" s="259" t="n">
        <f aca="false">CB107+BZ108</f>
        <v>0</v>
      </c>
      <c r="CC108" s="259"/>
      <c r="CD108" s="259" t="n">
        <f aca="false">CD107+CB108</f>
        <v>0</v>
      </c>
      <c r="CE108" s="259"/>
      <c r="CF108" s="259" t="n">
        <f aca="false">CF107+CD108</f>
        <v>0</v>
      </c>
      <c r="CG108" s="259"/>
      <c r="CH108" s="259" t="n">
        <f aca="false">CH107+CF108</f>
        <v>0</v>
      </c>
      <c r="CI108" s="259"/>
      <c r="CJ108" s="259" t="n">
        <f aca="false">CJ107+CH108</f>
        <v>0</v>
      </c>
      <c r="CK108" s="259"/>
      <c r="CL108" s="259" t="n">
        <f aca="false">CL107+CJ108</f>
        <v>0</v>
      </c>
      <c r="CM108" s="259"/>
      <c r="CN108" s="259" t="n">
        <f aca="false">CN107+CL108</f>
        <v>0</v>
      </c>
      <c r="CO108" s="259"/>
      <c r="CP108" s="259" t="n">
        <f aca="false">CP107+CN108</f>
        <v>0</v>
      </c>
      <c r="CQ108" s="259"/>
      <c r="CR108" s="259" t="n">
        <f aca="false">CR107+CP108</f>
        <v>0</v>
      </c>
      <c r="CS108" s="259"/>
      <c r="CT108" s="259" t="n">
        <f aca="false">CT107+CR108</f>
        <v>0</v>
      </c>
      <c r="CU108" s="259"/>
      <c r="CV108" s="259" t="n">
        <f aca="false">CV107+CT108</f>
        <v>0</v>
      </c>
      <c r="CW108" s="259"/>
      <c r="CX108" s="259" t="n">
        <f aca="false">CX107+CV108</f>
        <v>0</v>
      </c>
      <c r="CY108" s="259"/>
      <c r="CZ108" s="259" t="n">
        <f aca="false">CZ107+CX108</f>
        <v>0</v>
      </c>
      <c r="DA108" s="259"/>
      <c r="DB108" s="259" t="n">
        <f aca="false">DB107+CZ108</f>
        <v>0</v>
      </c>
      <c r="DC108" s="259"/>
      <c r="DD108" s="259" t="n">
        <f aca="false">DD107+DB108</f>
        <v>0</v>
      </c>
      <c r="DE108" s="259"/>
      <c r="DF108" s="259" t="n">
        <f aca="false">DF107+DD108</f>
        <v>0</v>
      </c>
      <c r="DG108" s="259"/>
      <c r="DH108" s="259" t="n">
        <f aca="false">DH107+DF108</f>
        <v>0</v>
      </c>
      <c r="DI108" s="259"/>
      <c r="DJ108" s="296" t="n">
        <f aca="false">DJ107+DH108</f>
        <v>0</v>
      </c>
      <c r="DK108" s="296"/>
      <c r="DL108" s="259" t="n">
        <f aca="false">DL107+DJ108</f>
        <v>0</v>
      </c>
      <c r="DM108" s="259"/>
      <c r="DN108" s="259" t="n">
        <f aca="false">DN107+DL108</f>
        <v>0</v>
      </c>
      <c r="DO108" s="259"/>
      <c r="DP108" s="259" t="n">
        <f aca="false">DP107+DN108</f>
        <v>0</v>
      </c>
      <c r="DQ108" s="259"/>
      <c r="DR108" s="259" t="n">
        <f aca="false">DR107+DP108</f>
        <v>0</v>
      </c>
      <c r="DS108" s="259"/>
      <c r="DT108" s="259" t="n">
        <f aca="false">DT107+DR108</f>
        <v>0</v>
      </c>
      <c r="DU108" s="259"/>
      <c r="DV108" s="259" t="n">
        <f aca="false">DV107+DT108</f>
        <v>0</v>
      </c>
      <c r="DW108" s="259"/>
      <c r="DX108" s="259" t="n">
        <f aca="false">DX107+DV108</f>
        <v>0</v>
      </c>
      <c r="DY108" s="259"/>
      <c r="DZ108" s="259" t="n">
        <f aca="false">DZ107+DX108</f>
        <v>0</v>
      </c>
      <c r="EA108" s="259"/>
      <c r="EB108" s="259" t="n">
        <f aca="false">EB107+DZ108</f>
        <v>0</v>
      </c>
      <c r="EC108" s="259"/>
      <c r="ED108" s="259" t="n">
        <f aca="false">ED107+EB108</f>
        <v>0</v>
      </c>
      <c r="EE108" s="259"/>
      <c r="EF108" s="259" t="n">
        <f aca="false">EF107+ED108</f>
        <v>0</v>
      </c>
      <c r="EG108" s="259"/>
      <c r="EH108" s="259" t="n">
        <f aca="false">EH107+EF108</f>
        <v>0</v>
      </c>
      <c r="EI108" s="259"/>
      <c r="EJ108" s="259" t="n">
        <f aca="false">EJ107+EH108</f>
        <v>0</v>
      </c>
      <c r="EK108" s="259"/>
      <c r="EL108" s="259" t="n">
        <f aca="false">EL107+EJ108</f>
        <v>0</v>
      </c>
      <c r="EM108" s="259"/>
      <c r="EN108" s="259" t="n">
        <f aca="false">EN107+EL108</f>
        <v>0</v>
      </c>
      <c r="EO108" s="259"/>
      <c r="EP108" s="259" t="n">
        <f aca="false">EP107+EN108</f>
        <v>0</v>
      </c>
      <c r="EQ108" s="259"/>
      <c r="ER108" s="259" t="n">
        <f aca="false">ER107+EP108</f>
        <v>0</v>
      </c>
      <c r="ES108" s="259"/>
      <c r="ET108" s="259" t="n">
        <f aca="false">ET107+ER108</f>
        <v>0</v>
      </c>
      <c r="EU108" s="259"/>
      <c r="EV108" s="259" t="n">
        <f aca="false">EV107+ET108</f>
        <v>0</v>
      </c>
      <c r="EW108" s="259"/>
      <c r="EX108" s="260" t="n">
        <f aca="false">EX107+EV108</f>
        <v>0</v>
      </c>
      <c r="EY108" s="260"/>
      <c r="EZ108" s="259" t="n">
        <f aca="false">EZ107+EX108</f>
        <v>0</v>
      </c>
      <c r="FA108" s="259"/>
      <c r="FB108" s="259" t="n">
        <f aca="false">FB107+EZ108</f>
        <v>0</v>
      </c>
      <c r="FC108" s="259"/>
      <c r="FD108" s="259" t="n">
        <f aca="false">FD107+FB108</f>
        <v>0</v>
      </c>
      <c r="FE108" s="259"/>
      <c r="FF108" s="259" t="n">
        <f aca="false">FF107+FD108</f>
        <v>0</v>
      </c>
      <c r="FG108" s="259"/>
      <c r="FH108" s="259" t="n">
        <f aca="false">FH107+FF108</f>
        <v>0</v>
      </c>
      <c r="FI108" s="259"/>
      <c r="FJ108" s="259" t="n">
        <f aca="false">FJ107+FH108</f>
        <v>0</v>
      </c>
      <c r="FK108" s="259"/>
      <c r="FL108" s="259" t="n">
        <f aca="false">FL107+FJ108</f>
        <v>0</v>
      </c>
      <c r="FM108" s="259"/>
      <c r="FN108" s="259" t="n">
        <f aca="false">FN107+FL108</f>
        <v>0</v>
      </c>
      <c r="FO108" s="259"/>
      <c r="FP108" s="259" t="n">
        <f aca="false">FP107+FN108</f>
        <v>0</v>
      </c>
      <c r="FQ108" s="259"/>
      <c r="FR108" s="259" t="n">
        <f aca="false">FR107+FP108</f>
        <v>0</v>
      </c>
      <c r="FS108" s="259"/>
      <c r="FT108" s="259" t="n">
        <f aca="false">FT107+FR108</f>
        <v>0</v>
      </c>
      <c r="FU108" s="259"/>
      <c r="FV108" s="259" t="n">
        <f aca="false">FV107+FT108</f>
        <v>0</v>
      </c>
      <c r="FW108" s="259"/>
      <c r="FX108" s="259" t="n">
        <f aca="false">FX107+FV108</f>
        <v>0</v>
      </c>
      <c r="FY108" s="259"/>
      <c r="FZ108" s="259" t="n">
        <f aca="false">FZ107+FX108</f>
        <v>0</v>
      </c>
      <c r="GA108" s="259"/>
      <c r="GB108" s="259" t="n">
        <f aca="false">GB107+FZ108</f>
        <v>0</v>
      </c>
      <c r="GC108" s="259"/>
      <c r="GD108" s="259" t="n">
        <f aca="false">GD107+GB108</f>
        <v>0</v>
      </c>
      <c r="GE108" s="259"/>
      <c r="GF108" s="259" t="n">
        <f aca="false">GF107+GD108</f>
        <v>0</v>
      </c>
      <c r="GG108" s="259"/>
      <c r="GH108" s="259" t="n">
        <f aca="false">GH107+GF108</f>
        <v>0</v>
      </c>
      <c r="GI108" s="259"/>
      <c r="GJ108" s="259" t="n">
        <f aca="false">GJ107+GH108</f>
        <v>0</v>
      </c>
      <c r="GK108" s="259"/>
      <c r="GL108" s="259" t="n">
        <f aca="false">GL107+GJ108</f>
        <v>0</v>
      </c>
      <c r="GM108" s="259"/>
      <c r="GN108" s="259" t="n">
        <f aca="false">GN107+GL108</f>
        <v>0</v>
      </c>
      <c r="GO108" s="259"/>
      <c r="GP108" s="259" t="n">
        <f aca="false">GP107+GN108</f>
        <v>0</v>
      </c>
      <c r="GQ108" s="259"/>
      <c r="GR108" s="259" t="n">
        <f aca="false">GR107+GP108</f>
        <v>0</v>
      </c>
      <c r="GS108" s="259"/>
      <c r="GT108" s="259" t="n">
        <f aca="false">GT107+GR108</f>
        <v>0</v>
      </c>
      <c r="GU108" s="259"/>
      <c r="GV108" s="259" t="n">
        <f aca="false">GV107+GT108</f>
        <v>0</v>
      </c>
      <c r="GW108" s="259"/>
      <c r="GX108" s="259" t="n">
        <f aca="false">GX107+GV108</f>
        <v>0</v>
      </c>
      <c r="GY108" s="259"/>
      <c r="GZ108" s="259" t="n">
        <f aca="false">GZ107+GX108</f>
        <v>0</v>
      </c>
      <c r="HA108" s="259"/>
      <c r="HB108" s="259" t="n">
        <f aca="false">HB107+GZ108</f>
        <v>0</v>
      </c>
      <c r="HC108" s="259"/>
      <c r="HD108" s="259" t="n">
        <f aca="false">HD107+HB108</f>
        <v>0</v>
      </c>
      <c r="HE108" s="259"/>
      <c r="HF108" s="259" t="n">
        <f aca="false">HF107+HD108</f>
        <v>0</v>
      </c>
      <c r="HG108" s="259"/>
      <c r="HH108" s="259" t="n">
        <f aca="false">HH107+HF108</f>
        <v>0</v>
      </c>
      <c r="HI108" s="259"/>
      <c r="HJ108" s="259" t="n">
        <f aca="false">HJ107+HH108</f>
        <v>0</v>
      </c>
      <c r="HK108" s="259"/>
    </row>
    <row r="109" s="299" customFormat="true" ht="12.75" hidden="false" customHeight="false" outlineLevel="0" collapsed="false">
      <c r="A109" s="232"/>
      <c r="B109" s="233"/>
      <c r="C109" s="232"/>
      <c r="D109" s="234"/>
      <c r="E109" s="234"/>
      <c r="F109" s="235"/>
      <c r="G109" s="234"/>
      <c r="H109" s="261"/>
      <c r="I109" s="237"/>
      <c r="J109" s="238"/>
      <c r="K109" s="262" t="s">
        <v>165</v>
      </c>
      <c r="L109" s="263" t="n">
        <f aca="false">IF($E103&gt;0,L106/$E103,"-")</f>
        <v>0</v>
      </c>
      <c r="M109" s="263"/>
      <c r="N109" s="263" t="n">
        <f aca="false">IF($E103&gt;0,N106/$E103,"-")</f>
        <v>0</v>
      </c>
      <c r="O109" s="263"/>
      <c r="P109" s="263" t="n">
        <f aca="false">IF($E103&gt;0,P106/$E103,"-")</f>
        <v>0</v>
      </c>
      <c r="Q109" s="263"/>
      <c r="R109" s="263" t="n">
        <f aca="false">IF($E103&gt;0,R106/$E103,"-")</f>
        <v>0</v>
      </c>
      <c r="S109" s="263"/>
      <c r="T109" s="263" t="n">
        <f aca="false">IF($E103&gt;0,T106/$E103,"-")</f>
        <v>0</v>
      </c>
      <c r="U109" s="263"/>
      <c r="V109" s="263" t="n">
        <f aca="false">IF($E103&gt;0,V106/$E103,"-")</f>
        <v>0</v>
      </c>
      <c r="W109" s="263"/>
      <c r="X109" s="263" t="n">
        <f aca="false">IF($E103&gt;0,X106/$E103,"-")</f>
        <v>0</v>
      </c>
      <c r="Y109" s="263"/>
      <c r="Z109" s="263" t="n">
        <f aca="false">IF($E103&gt;0,Z106/$E103,"-")</f>
        <v>0</v>
      </c>
      <c r="AA109" s="263"/>
      <c r="AB109" s="263" t="n">
        <f aca="false">IF($E103&gt;0,AB106/$E103,"-")</f>
        <v>0</v>
      </c>
      <c r="AC109" s="263"/>
      <c r="AD109" s="263" t="n">
        <f aca="false">IF($E103&gt;0,AD106/$E103,"-")</f>
        <v>0</v>
      </c>
      <c r="AE109" s="263"/>
      <c r="AF109" s="263" t="n">
        <f aca="false">IF($E103&gt;0,AF106/$E103,"-")</f>
        <v>0</v>
      </c>
      <c r="AG109" s="263"/>
      <c r="AH109" s="263" t="n">
        <f aca="false">IF($E103&gt;0,AH106/$E103,"-")</f>
        <v>0</v>
      </c>
      <c r="AI109" s="263"/>
      <c r="AJ109" s="263" t="n">
        <f aca="false">IF($E103&gt;0,AJ106/$E103,"-")</f>
        <v>0</v>
      </c>
      <c r="AK109" s="263"/>
      <c r="AL109" s="263" t="n">
        <f aca="false">IF($E103&gt;0,AL106/$E103,"-")</f>
        <v>0</v>
      </c>
      <c r="AM109" s="263"/>
      <c r="AN109" s="263" t="n">
        <f aca="false">IF($E103&gt;0,AN106/$E103,"-")</f>
        <v>0</v>
      </c>
      <c r="AO109" s="263"/>
      <c r="AP109" s="263" t="n">
        <f aca="false">IF($E103&gt;0,AP106/$E103,"-")</f>
        <v>0</v>
      </c>
      <c r="AQ109" s="263"/>
      <c r="AR109" s="263" t="n">
        <f aca="false">IF($E103&gt;0,AR106/$E103,"-")</f>
        <v>0</v>
      </c>
      <c r="AS109" s="263"/>
      <c r="AT109" s="263" t="n">
        <f aca="false">IF($E103&gt;0,AT106/$E103,"-")</f>
        <v>0.0456616194865043</v>
      </c>
      <c r="AU109" s="263"/>
      <c r="AV109" s="263" t="n">
        <f aca="false">IF($E103&gt;0,AV106/$E103,"-")</f>
        <v>0.0913232389730086</v>
      </c>
      <c r="AW109" s="263"/>
      <c r="AX109" s="263" t="n">
        <f aca="false">IF($E103&gt;0,AX106/$E103,"-")</f>
        <v>0.136984858459513</v>
      </c>
      <c r="AY109" s="263"/>
      <c r="AZ109" s="263" t="n">
        <f aca="false">IF($E103&gt;0,AZ106/$E103,"-")</f>
        <v>0.182646477946017</v>
      </c>
      <c r="BA109" s="263"/>
      <c r="BB109" s="263" t="n">
        <f aca="false">IF($E103&gt;0,BB106/$E103,"-")</f>
        <v>0.206483212639895</v>
      </c>
      <c r="BC109" s="263"/>
      <c r="BD109" s="263" t="n">
        <f aca="false">IF($E103&gt;0,BD106/$E103,"-")</f>
        <v>0.25415668202765</v>
      </c>
      <c r="BE109" s="263"/>
      <c r="BF109" s="263" t="n">
        <f aca="false">IF($E103&gt;0,BF106/$E103,"-")</f>
        <v>0.301830151415405</v>
      </c>
      <c r="BG109" s="263"/>
      <c r="BH109" s="263" t="n">
        <f aca="false">IF($E103&gt;0,BH106/$E103,"-")</f>
        <v>0.34950362080316</v>
      </c>
      <c r="BI109" s="263"/>
      <c r="BJ109" s="263" t="n">
        <f aca="false">IF($E103&gt;0,BJ106/$E103,"-")</f>
        <v>0.397851217906518</v>
      </c>
      <c r="BK109" s="263"/>
      <c r="BL109" s="263" t="n">
        <f aca="false">IF($E103&gt;0,BL106/$E103,"-")</f>
        <v>0.446198815009875</v>
      </c>
      <c r="BM109" s="263"/>
      <c r="BN109" s="263" t="n">
        <f aca="false">IF($E103&gt;0,BN106/$E103,"-")</f>
        <v>0.494546412113232</v>
      </c>
      <c r="BO109" s="263"/>
      <c r="BP109" s="263" t="n">
        <f aca="false">IF($E103&gt;0,BP106/$E103,"-")</f>
        <v>0.54289400921659</v>
      </c>
      <c r="BQ109" s="263"/>
      <c r="BR109" s="263" t="n">
        <f aca="false">IF($E103&gt;0,BR106/$E103,"-")</f>
        <v>0.591241606319947</v>
      </c>
      <c r="BS109" s="263"/>
      <c r="BT109" s="263" t="n">
        <f aca="false">IF($E103&gt;0,BT106/$E103,"-")</f>
        <v>0.640063199473338</v>
      </c>
      <c r="BU109" s="263"/>
      <c r="BV109" s="263" t="n">
        <f aca="false">IF($E103&gt;0,BV106/$E103,"-")</f>
        <v>0.688884792626728</v>
      </c>
      <c r="BW109" s="263"/>
      <c r="BX109" s="263" t="n">
        <f aca="false">IF($E103&gt;0,BX106/$E103,"-")</f>
        <v>0.737706385780118</v>
      </c>
      <c r="BY109" s="263"/>
      <c r="BZ109" s="263" t="n">
        <f aca="false">IF($E103&gt;0,BZ106/$E103,"-")</f>
        <v>0.786527978933509</v>
      </c>
      <c r="CA109" s="263"/>
      <c r="CB109" s="263" t="n">
        <f aca="false">IF($E103&gt;0,CB106/$E103,"-")</f>
        <v>0.835507570770243</v>
      </c>
      <c r="CC109" s="263"/>
      <c r="CD109" s="263" t="n">
        <f aca="false">IF($E103&gt;0,CD106/$E103,"-")</f>
        <v>0.876323897300856</v>
      </c>
      <c r="CE109" s="263"/>
      <c r="CF109" s="263" t="n">
        <f aca="false">IF($E103&gt;0,CF106/$E103,"-")</f>
        <v>0.92530348913759</v>
      </c>
      <c r="CG109" s="263"/>
      <c r="CH109" s="263" t="n">
        <f aca="false">IF($E103&gt;0,CH106/$E103,"-")</f>
        <v>0.974283080974325</v>
      </c>
      <c r="CI109" s="263"/>
      <c r="CJ109" s="263" t="n">
        <f aca="false">IF($E103&gt;0,CJ106/$E103,"-")</f>
        <v>1.00693614219881</v>
      </c>
      <c r="CK109" s="263"/>
      <c r="CL109" s="263" t="n">
        <f aca="false">IF($E103&gt;0,CL106/$E103,"-")</f>
        <v>1.00693614219881</v>
      </c>
      <c r="CM109" s="263"/>
      <c r="CN109" s="263" t="n">
        <f aca="false">IF($E103&gt;0,CN106/$E103,"-")</f>
        <v>1.00693614219881</v>
      </c>
      <c r="CO109" s="263"/>
      <c r="CP109" s="263" t="n">
        <f aca="false">IF($E103&gt;0,CP106/$E103,"-")</f>
        <v>1.00693614219881</v>
      </c>
      <c r="CQ109" s="263"/>
      <c r="CR109" s="263" t="n">
        <f aca="false">IF($E103&gt;0,CR106/$E103,"-")</f>
        <v>1.00693614219881</v>
      </c>
      <c r="CS109" s="263"/>
      <c r="CT109" s="263" t="n">
        <f aca="false">IF($E103&gt;0,CT106/$E103,"-")</f>
        <v>1.00693614219881</v>
      </c>
      <c r="CU109" s="263"/>
      <c r="CV109" s="263" t="n">
        <f aca="false">IF($E103&gt;0,CV106/$E103,"-")</f>
        <v>1.00693614219881</v>
      </c>
      <c r="CW109" s="263"/>
      <c r="CX109" s="263" t="n">
        <f aca="false">IF($E103&gt;0,CX106/$E103,"-")</f>
        <v>1.00693614219881</v>
      </c>
      <c r="CY109" s="263"/>
      <c r="CZ109" s="263" t="n">
        <f aca="false">IF($E103&gt;0,CZ106/$E103,"-")</f>
        <v>1.00693614219881</v>
      </c>
      <c r="DA109" s="263"/>
      <c r="DB109" s="263" t="n">
        <f aca="false">IF($E103&gt;0,DB106/$E103,"-")</f>
        <v>1.00693614219881</v>
      </c>
      <c r="DC109" s="263"/>
      <c r="DD109" s="263" t="n">
        <f aca="false">IF($E103&gt;0,DD106/$E103,"-")</f>
        <v>1.00693614219881</v>
      </c>
      <c r="DE109" s="263"/>
      <c r="DF109" s="263" t="n">
        <f aca="false">IF($E103&gt;0,DF106/$E103,"-")</f>
        <v>1.00693614219881</v>
      </c>
      <c r="DG109" s="263"/>
      <c r="DH109" s="263" t="n">
        <f aca="false">IF($E103&gt;0,DH106/$E103,"-")</f>
        <v>1.00693614219881</v>
      </c>
      <c r="DI109" s="263"/>
      <c r="DJ109" s="298" t="n">
        <f aca="false">IF($E103&gt;0,DJ106/$E103,"-")</f>
        <v>1.00693614219881</v>
      </c>
      <c r="DK109" s="298"/>
      <c r="DL109" s="263" t="n">
        <f aca="false">IF($E103&gt;0,DL106/$E103,"-")</f>
        <v>1.00693614219881</v>
      </c>
      <c r="DM109" s="263"/>
      <c r="DN109" s="263" t="n">
        <f aca="false">IF($E103&gt;0,DN106/$E103,"-")</f>
        <v>1.00693614219881</v>
      </c>
      <c r="DO109" s="263"/>
      <c r="DP109" s="263" t="n">
        <f aca="false">IF($E103&gt;0,DP106/$E103,"-")</f>
        <v>1.00693614219881</v>
      </c>
      <c r="DQ109" s="263"/>
      <c r="DR109" s="263" t="n">
        <f aca="false">IF($E103&gt;0,DR106/$E103,"-")</f>
        <v>1.00693614219881</v>
      </c>
      <c r="DS109" s="263"/>
      <c r="DT109" s="263" t="n">
        <f aca="false">IF($E103&gt;0,DT106/$E103,"-")</f>
        <v>1.00693614219881</v>
      </c>
      <c r="DU109" s="263"/>
      <c r="DV109" s="263" t="n">
        <f aca="false">IF($E103&gt;0,DV106/$E103,"-")</f>
        <v>1.00693614219881</v>
      </c>
      <c r="DW109" s="263"/>
      <c r="DX109" s="263" t="n">
        <f aca="false">IF($E103&gt;0,DX106/$E103,"-")</f>
        <v>1.00693614219881</v>
      </c>
      <c r="DY109" s="263"/>
      <c r="DZ109" s="263" t="n">
        <f aca="false">IF($E103&gt;0,DZ106/$E103,"-")</f>
        <v>1.00693614219881</v>
      </c>
      <c r="EA109" s="263"/>
      <c r="EB109" s="263" t="n">
        <f aca="false">IF($E103&gt;0,EB106/$E103,"-")</f>
        <v>1.00693614219881</v>
      </c>
      <c r="EC109" s="263"/>
      <c r="ED109" s="263" t="n">
        <f aca="false">IF($E103&gt;0,ED106/$E103,"-")</f>
        <v>1.00693614219881</v>
      </c>
      <c r="EE109" s="263"/>
      <c r="EF109" s="263" t="n">
        <f aca="false">IF($E103&gt;0,EF106/$E103,"-")</f>
        <v>1.00693614219881</v>
      </c>
      <c r="EG109" s="263"/>
      <c r="EH109" s="263" t="n">
        <f aca="false">IF($E103&gt;0,EH106/$E103,"-")</f>
        <v>1.00693614219881</v>
      </c>
      <c r="EI109" s="263"/>
      <c r="EJ109" s="263" t="n">
        <f aca="false">IF($E103&gt;0,EJ106/$E103,"-")</f>
        <v>1.00693614219881</v>
      </c>
      <c r="EK109" s="263"/>
      <c r="EL109" s="263" t="n">
        <f aca="false">IF($E103&gt;0,EL106/$E103,"-")</f>
        <v>1.00693614219881</v>
      </c>
      <c r="EM109" s="263"/>
      <c r="EN109" s="263" t="n">
        <f aca="false">IF($E103&gt;0,EN106/$E103,"-")</f>
        <v>1.00693614219881</v>
      </c>
      <c r="EO109" s="263"/>
      <c r="EP109" s="263" t="n">
        <f aca="false">IF($E103&gt;0,EP106/$E103,"-")</f>
        <v>1.00693614219881</v>
      </c>
      <c r="EQ109" s="263"/>
      <c r="ER109" s="263" t="n">
        <f aca="false">IF($E103&gt;0,ER106/$E103,"-")</f>
        <v>1.00693614219881</v>
      </c>
      <c r="ES109" s="263"/>
      <c r="ET109" s="263" t="n">
        <f aca="false">IF($E103&gt;0,ET106/$E103,"-")</f>
        <v>1.00693614219881</v>
      </c>
      <c r="EU109" s="263"/>
      <c r="EV109" s="263" t="n">
        <f aca="false">IF($E103&gt;0,EV106/$E103,"-")</f>
        <v>1.00693614219881</v>
      </c>
      <c r="EW109" s="263"/>
      <c r="EX109" s="264" t="n">
        <f aca="false">IF($E103&gt;0,EX106/$E103,"-")</f>
        <v>1.00693614219881</v>
      </c>
      <c r="EY109" s="264"/>
      <c r="EZ109" s="263" t="n">
        <f aca="false">IF($E103&gt;0,EZ106/$E103,"-")</f>
        <v>1.00693614219881</v>
      </c>
      <c r="FA109" s="263"/>
      <c r="FB109" s="263" t="n">
        <f aca="false">IF($E103&gt;0,FB106/$E103,"-")</f>
        <v>1.00693614219881</v>
      </c>
      <c r="FC109" s="263"/>
      <c r="FD109" s="263" t="n">
        <f aca="false">IF($E103&gt;0,FD106/$E103,"-")</f>
        <v>1.00693614219881</v>
      </c>
      <c r="FE109" s="263"/>
      <c r="FF109" s="263" t="n">
        <f aca="false">IF($E103&gt;0,FF106/$E103,"-")</f>
        <v>1.00693614219881</v>
      </c>
      <c r="FG109" s="263"/>
      <c r="FH109" s="263" t="n">
        <f aca="false">IF($E103&gt;0,FH106/$E103,"-")</f>
        <v>1.00693614219881</v>
      </c>
      <c r="FI109" s="263"/>
      <c r="FJ109" s="263" t="n">
        <f aca="false">IF($E103&gt;0,FJ106/$E103,"-")</f>
        <v>1.00693614219881</v>
      </c>
      <c r="FK109" s="263"/>
      <c r="FL109" s="263" t="n">
        <f aca="false">IF($E103&gt;0,FL106/$E103,"-")</f>
        <v>1.00693614219881</v>
      </c>
      <c r="FM109" s="263"/>
      <c r="FN109" s="263" t="n">
        <f aca="false">IF($E103&gt;0,FN106/$E103,"-")</f>
        <v>1.00693614219881</v>
      </c>
      <c r="FO109" s="263"/>
      <c r="FP109" s="263" t="n">
        <f aca="false">IF($E103&gt;0,FP106/$E103,"-")</f>
        <v>1.00693614219881</v>
      </c>
      <c r="FQ109" s="263"/>
      <c r="FR109" s="263" t="n">
        <f aca="false">IF($E103&gt;0,FR106/$E103,"-")</f>
        <v>1.00693614219881</v>
      </c>
      <c r="FS109" s="263"/>
      <c r="FT109" s="263" t="n">
        <f aca="false">IF($E103&gt;0,FT106/$E103,"-")</f>
        <v>1.00693614219881</v>
      </c>
      <c r="FU109" s="263"/>
      <c r="FV109" s="263" t="n">
        <f aca="false">IF($E103&gt;0,FV106/$E103,"-")</f>
        <v>1.00693614219881</v>
      </c>
      <c r="FW109" s="263"/>
      <c r="FX109" s="263" t="n">
        <f aca="false">IF($E103&gt;0,FX106/$E103,"-")</f>
        <v>1.00693614219881</v>
      </c>
      <c r="FY109" s="263"/>
      <c r="FZ109" s="263" t="n">
        <f aca="false">IF($E103&gt;0,FZ106/$E103,"-")</f>
        <v>1.00693614219881</v>
      </c>
      <c r="GA109" s="263"/>
      <c r="GB109" s="263" t="n">
        <f aca="false">IF($E103&gt;0,GB106/$E103,"-")</f>
        <v>1.00693614219881</v>
      </c>
      <c r="GC109" s="263"/>
      <c r="GD109" s="263" t="n">
        <f aca="false">IF($E103&gt;0,GD106/$E103,"-")</f>
        <v>1.00693614219881</v>
      </c>
      <c r="GE109" s="263"/>
      <c r="GF109" s="263" t="n">
        <f aca="false">IF($E103&gt;0,GF106/$E103,"-")</f>
        <v>1.00693614219881</v>
      </c>
      <c r="GG109" s="263"/>
      <c r="GH109" s="263" t="n">
        <f aca="false">IF($E103&gt;0,GH106/$E103,"-")</f>
        <v>1.00693614219881</v>
      </c>
      <c r="GI109" s="263"/>
      <c r="GJ109" s="263" t="n">
        <f aca="false">IF($E103&gt;0,GJ106/$E103,"-")</f>
        <v>1.00693614219881</v>
      </c>
      <c r="GK109" s="263"/>
      <c r="GL109" s="263" t="n">
        <f aca="false">IF($E103&gt;0,GL106/$E103,"-")</f>
        <v>1.00693614219881</v>
      </c>
      <c r="GM109" s="263"/>
      <c r="GN109" s="263" t="n">
        <f aca="false">IF($E103&gt;0,GN106/$E103,"-")</f>
        <v>1.00693614219881</v>
      </c>
      <c r="GO109" s="263"/>
      <c r="GP109" s="263" t="n">
        <f aca="false">IF($E103&gt;0,GP106/$E103,"-")</f>
        <v>1.00693614219881</v>
      </c>
      <c r="GQ109" s="263"/>
      <c r="GR109" s="263" t="n">
        <f aca="false">IF($E103&gt;0,GR106/$E103,"-")</f>
        <v>1.00693614219881</v>
      </c>
      <c r="GS109" s="263"/>
      <c r="GT109" s="263" t="n">
        <f aca="false">IF($E103&gt;0,GT106/$E103,"-")</f>
        <v>1.00693614219881</v>
      </c>
      <c r="GU109" s="263"/>
      <c r="GV109" s="263" t="n">
        <f aca="false">IF($E103&gt;0,GV106/$E103,"-")</f>
        <v>1.00693614219881</v>
      </c>
      <c r="GW109" s="263"/>
      <c r="GX109" s="263" t="n">
        <f aca="false">IF($E103&gt;0,GX106/$E103,"-")</f>
        <v>1.00693614219881</v>
      </c>
      <c r="GY109" s="263"/>
      <c r="GZ109" s="263" t="n">
        <f aca="false">IF($E103&gt;0,GZ106/$E103,"-")</f>
        <v>1.00693614219881</v>
      </c>
      <c r="HA109" s="263"/>
      <c r="HB109" s="263" t="n">
        <f aca="false">IF($E103&gt;0,HB106/$E103,"-")</f>
        <v>1.00693614219881</v>
      </c>
      <c r="HC109" s="263"/>
      <c r="HD109" s="263" t="n">
        <f aca="false">IF($E103&gt;0,HD106/$E103,"-")</f>
        <v>1.00693614219881</v>
      </c>
      <c r="HE109" s="263"/>
      <c r="HF109" s="263" t="n">
        <f aca="false">IF($E103&gt;0,HF106/$E103,"-")</f>
        <v>1.00693614219881</v>
      </c>
      <c r="HG109" s="263"/>
      <c r="HH109" s="263" t="n">
        <f aca="false">IF($E103&gt;0,HH106/$E103,"-")</f>
        <v>1.00693614219881</v>
      </c>
      <c r="HI109" s="263"/>
      <c r="HJ109" s="263" t="n">
        <f aca="false">IF($E103&gt;0,HJ106/$E103,"-")</f>
        <v>1.00693614219881</v>
      </c>
      <c r="HK109" s="263"/>
    </row>
    <row r="110" customFormat="false" ht="12.75" hidden="false" customHeight="false" outlineLevel="0" collapsed="false">
      <c r="A110" s="232"/>
      <c r="B110" s="233"/>
      <c r="C110" s="232"/>
      <c r="D110" s="234"/>
      <c r="E110" s="234"/>
      <c r="F110" s="235"/>
      <c r="G110" s="234"/>
      <c r="H110" s="234"/>
      <c r="I110" s="237"/>
      <c r="J110" s="238"/>
      <c r="K110" s="265" t="s">
        <v>166</v>
      </c>
      <c r="L110" s="266" t="n">
        <f aca="false">IF($E103&gt;0,L108/$E103,"-")</f>
        <v>0</v>
      </c>
      <c r="M110" s="266"/>
      <c r="N110" s="266" t="n">
        <f aca="false">IF($E103&gt;0,N108/$E103,"-")</f>
        <v>0</v>
      </c>
      <c r="O110" s="266"/>
      <c r="P110" s="266" t="n">
        <f aca="false">IF($E103&gt;0,P108/$E103,"-")</f>
        <v>0</v>
      </c>
      <c r="Q110" s="266"/>
      <c r="R110" s="266" t="n">
        <f aca="false">IF($E103&gt;0,R108/$E103,"-")</f>
        <v>0</v>
      </c>
      <c r="S110" s="266"/>
      <c r="T110" s="266" t="n">
        <f aca="false">IF($E103&gt;0,T108/$E103,"-")</f>
        <v>0</v>
      </c>
      <c r="U110" s="266"/>
      <c r="V110" s="266" t="n">
        <f aca="false">IF($E103&gt;0,V108/$E103,"-")</f>
        <v>0</v>
      </c>
      <c r="W110" s="266"/>
      <c r="X110" s="266" t="n">
        <f aca="false">IF($E103&gt;0,X108/$E103,"-")</f>
        <v>0</v>
      </c>
      <c r="Y110" s="266"/>
      <c r="Z110" s="266" t="n">
        <f aca="false">IF($E103&gt;0,Z108/$E103,"-")</f>
        <v>0</v>
      </c>
      <c r="AA110" s="266"/>
      <c r="AB110" s="266" t="n">
        <f aca="false">IF($E103&gt;0,AB108/$E103,"-")</f>
        <v>0</v>
      </c>
      <c r="AC110" s="266"/>
      <c r="AD110" s="266" t="n">
        <f aca="false">IF($E103&gt;0,AD108/$E103,"-")</f>
        <v>0</v>
      </c>
      <c r="AE110" s="266"/>
      <c r="AF110" s="266" t="n">
        <f aca="false">IF($E103&gt;0,AF108/$E103,"-")</f>
        <v>0</v>
      </c>
      <c r="AG110" s="266"/>
      <c r="AH110" s="266" t="n">
        <f aca="false">IF($E103&gt;0,AH108/$E103,"-")</f>
        <v>0</v>
      </c>
      <c r="AI110" s="266"/>
      <c r="AJ110" s="266" t="n">
        <f aca="false">IF($E103&gt;0,AJ108/$E103,"-")</f>
        <v>0</v>
      </c>
      <c r="AK110" s="266"/>
      <c r="AL110" s="266" t="n">
        <f aca="false">IF($E103&gt;0,AL108/$E103,"-")</f>
        <v>0</v>
      </c>
      <c r="AM110" s="266"/>
      <c r="AN110" s="266" t="n">
        <f aca="false">IF($E103&gt;0,AN108/$E103,"-")</f>
        <v>0</v>
      </c>
      <c r="AO110" s="266"/>
      <c r="AP110" s="266" t="n">
        <f aca="false">IF($E103&gt;0,AP108/$E103,"-")</f>
        <v>0</v>
      </c>
      <c r="AQ110" s="266"/>
      <c r="AR110" s="266" t="n">
        <f aca="false">IF($E103&gt;0,AR108/$E103,"-")</f>
        <v>0</v>
      </c>
      <c r="AS110" s="266"/>
      <c r="AT110" s="266" t="n">
        <f aca="false">IF($E103&gt;0,AT108/$E103,"-")</f>
        <v>0</v>
      </c>
      <c r="AU110" s="266"/>
      <c r="AV110" s="266" t="n">
        <f aca="false">IF($E103&gt;0,AV108/$E103,"-")</f>
        <v>0</v>
      </c>
      <c r="AW110" s="266"/>
      <c r="AX110" s="266" t="n">
        <f aca="false">IF($E103&gt;0,AX108/$E103,"-")</f>
        <v>0</v>
      </c>
      <c r="AY110" s="266"/>
      <c r="AZ110" s="266" t="n">
        <f aca="false">IF($E103&gt;0,AZ108/$E103,"-")</f>
        <v>0</v>
      </c>
      <c r="BA110" s="266"/>
      <c r="BB110" s="266" t="n">
        <f aca="false">IF($E103&gt;0,BB108/$E103,"-")</f>
        <v>0</v>
      </c>
      <c r="BC110" s="266"/>
      <c r="BD110" s="266" t="n">
        <f aca="false">IF($E103&gt;0,BD108/$E103,"-")</f>
        <v>0</v>
      </c>
      <c r="BE110" s="266"/>
      <c r="BF110" s="266" t="n">
        <f aca="false">IF($E103&gt;0,BF108/$E103,"-")</f>
        <v>0</v>
      </c>
      <c r="BG110" s="266"/>
      <c r="BH110" s="266" t="n">
        <f aca="false">IF($E103&gt;0,BH108/$E103,"-")</f>
        <v>0</v>
      </c>
      <c r="BI110" s="266"/>
      <c r="BJ110" s="266" t="n">
        <f aca="false">IF($E103&gt;0,BJ108/$E103,"-")</f>
        <v>0</v>
      </c>
      <c r="BK110" s="266"/>
      <c r="BL110" s="266" t="n">
        <f aca="false">IF($E103&gt;0,BL108/$E103,"-")</f>
        <v>0</v>
      </c>
      <c r="BM110" s="266"/>
      <c r="BN110" s="266" t="n">
        <f aca="false">IF($E103&gt;0,BN108/$E103,"-")</f>
        <v>0</v>
      </c>
      <c r="BO110" s="266"/>
      <c r="BP110" s="266" t="n">
        <f aca="false">IF($E103&gt;0,BP108/$E103,"-")</f>
        <v>0</v>
      </c>
      <c r="BQ110" s="266"/>
      <c r="BR110" s="300" t="n">
        <f aca="false">IF($E103&gt;0,BR108/$E103,"-")</f>
        <v>0</v>
      </c>
      <c r="BS110" s="300"/>
      <c r="BT110" s="300" t="n">
        <f aca="false">IF($E103&gt;0,BT108/$E103,"-")</f>
        <v>0</v>
      </c>
      <c r="BU110" s="300"/>
      <c r="BV110" s="300" t="n">
        <f aca="false">IF($E103&gt;0,BV108/$E103,"-")</f>
        <v>0</v>
      </c>
      <c r="BW110" s="300"/>
      <c r="BX110" s="300" t="n">
        <f aca="false">IF($E103&gt;0,BX108/$E103,"-")</f>
        <v>0</v>
      </c>
      <c r="BY110" s="300"/>
      <c r="BZ110" s="300" t="n">
        <f aca="false">IF($E103&gt;0,BZ108/$E103,"-")</f>
        <v>0</v>
      </c>
      <c r="CA110" s="300"/>
      <c r="CB110" s="300" t="n">
        <f aca="false">IF($E103&gt;0,CB108/$E103,"-")</f>
        <v>0</v>
      </c>
      <c r="CC110" s="300"/>
      <c r="CD110" s="300" t="n">
        <f aca="false">IF($E103&gt;0,CD108/$E103,"-")</f>
        <v>0</v>
      </c>
      <c r="CE110" s="300"/>
      <c r="CF110" s="300" t="n">
        <f aca="false">IF($E103&gt;0,CF108/$E103,"-")</f>
        <v>0</v>
      </c>
      <c r="CG110" s="300"/>
      <c r="CH110" s="300" t="n">
        <f aca="false">IF($E103&gt;0,CH108/$E103,"-")</f>
        <v>0</v>
      </c>
      <c r="CI110" s="300"/>
      <c r="CJ110" s="300" t="n">
        <f aca="false">IF($E103&gt;0,CJ108/$E103,"-")</f>
        <v>0</v>
      </c>
      <c r="CK110" s="300"/>
      <c r="CL110" s="300" t="n">
        <f aca="false">IF($E103&gt;0,CL108/$E103,"-")</f>
        <v>0</v>
      </c>
      <c r="CM110" s="300"/>
      <c r="CN110" s="300" t="n">
        <f aca="false">IF($E103&gt;0,CN108/$E103,"-")</f>
        <v>0</v>
      </c>
      <c r="CO110" s="300"/>
      <c r="CP110" s="300" t="n">
        <f aca="false">IF($E103&gt;0,CP108/$E103,"-")</f>
        <v>0</v>
      </c>
      <c r="CQ110" s="300"/>
      <c r="CR110" s="300" t="n">
        <f aca="false">IF($E103&gt;0,CR108/$E103,"-")</f>
        <v>0</v>
      </c>
      <c r="CS110" s="300"/>
      <c r="CT110" s="300" t="n">
        <f aca="false">IF($E103&gt;0,CT108/$E103,"-")</f>
        <v>0</v>
      </c>
      <c r="CU110" s="300"/>
      <c r="CV110" s="300" t="n">
        <f aca="false">IF($E103&gt;0,CV108/$E103,"-")</f>
        <v>0</v>
      </c>
      <c r="CW110" s="300"/>
      <c r="CX110" s="300" t="n">
        <f aca="false">IF($E103&gt;0,CX108/$E103,"-")</f>
        <v>0</v>
      </c>
      <c r="CY110" s="300"/>
      <c r="CZ110" s="300" t="n">
        <f aca="false">IF($E103&gt;0,CZ108/$E103,"-")</f>
        <v>0</v>
      </c>
      <c r="DA110" s="300"/>
      <c r="DB110" s="300" t="n">
        <f aca="false">IF($E103&gt;0,DB108/$E103,"-")</f>
        <v>0</v>
      </c>
      <c r="DC110" s="300"/>
      <c r="DD110" s="300" t="n">
        <f aca="false">IF($E103&gt;0,DD108/$E103,"-")</f>
        <v>0</v>
      </c>
      <c r="DE110" s="300"/>
      <c r="DF110" s="300" t="n">
        <f aca="false">IF($E103&gt;0,DF108/$E103,"-")</f>
        <v>0</v>
      </c>
      <c r="DG110" s="300"/>
      <c r="DH110" s="300" t="n">
        <f aca="false">IF($E103&gt;0,DH108/$E103,"-")</f>
        <v>0</v>
      </c>
      <c r="DI110" s="300"/>
      <c r="DJ110" s="301" t="n">
        <f aca="false">IF($E103&gt;0,DJ108/$E103,"-")</f>
        <v>0</v>
      </c>
      <c r="DK110" s="301"/>
      <c r="DL110" s="300" t="n">
        <f aca="false">IF($E103&gt;0,DL108/$E103,"-")</f>
        <v>0</v>
      </c>
      <c r="DM110" s="300"/>
      <c r="DN110" s="300" t="n">
        <f aca="false">IF($E103&gt;0,DN108/$E103,"-")</f>
        <v>0</v>
      </c>
      <c r="DO110" s="300"/>
      <c r="DP110" s="300" t="n">
        <f aca="false">IF($E103&gt;0,DP108/$E103,"-")</f>
        <v>0</v>
      </c>
      <c r="DQ110" s="300"/>
      <c r="DR110" s="300" t="n">
        <f aca="false">IF($E103&gt;0,DR108/$E103,"-")</f>
        <v>0</v>
      </c>
      <c r="DS110" s="300"/>
      <c r="DT110" s="300" t="n">
        <f aca="false">IF($E103&gt;0,DT108/$E103,"-")</f>
        <v>0</v>
      </c>
      <c r="DU110" s="300"/>
      <c r="DV110" s="300" t="n">
        <f aca="false">IF($E103&gt;0,DV108/$E103,"-")</f>
        <v>0</v>
      </c>
      <c r="DW110" s="300"/>
      <c r="DX110" s="300" t="n">
        <f aca="false">IF($E103&gt;0,DX108/$E103,"-")</f>
        <v>0</v>
      </c>
      <c r="DY110" s="300"/>
      <c r="DZ110" s="300" t="n">
        <f aca="false">IF($E103&gt;0,DZ108/$E103,"-")</f>
        <v>0</v>
      </c>
      <c r="EA110" s="300"/>
      <c r="EB110" s="300" t="n">
        <f aca="false">IF($E103&gt;0,EB108/$E103,"-")</f>
        <v>0</v>
      </c>
      <c r="EC110" s="300"/>
      <c r="ED110" s="300" t="n">
        <f aca="false">IF($E103&gt;0,ED108/$E103,"-")</f>
        <v>0</v>
      </c>
      <c r="EE110" s="300"/>
      <c r="EF110" s="300" t="n">
        <f aca="false">IF($E103&gt;0,EF108/$E103,"-")</f>
        <v>0</v>
      </c>
      <c r="EG110" s="300"/>
      <c r="EH110" s="300" t="n">
        <f aca="false">IF($E103&gt;0,EH108/$E103,"-")</f>
        <v>0</v>
      </c>
      <c r="EI110" s="300"/>
      <c r="EJ110" s="300" t="n">
        <f aca="false">IF($E103&gt;0,EJ108/$E103,"-")</f>
        <v>0</v>
      </c>
      <c r="EK110" s="300"/>
      <c r="EL110" s="300" t="n">
        <f aca="false">IF($E103&gt;0,EL108/$E103,"-")</f>
        <v>0</v>
      </c>
      <c r="EM110" s="300"/>
      <c r="EN110" s="300" t="n">
        <f aca="false">IF($E103&gt;0,EN108/$E103,"-")</f>
        <v>0</v>
      </c>
      <c r="EO110" s="300"/>
      <c r="EP110" s="300" t="n">
        <f aca="false">IF($E103&gt;0,EP108/$E103,"-")</f>
        <v>0</v>
      </c>
      <c r="EQ110" s="300"/>
      <c r="ER110" s="300" t="n">
        <f aca="false">IF($E103&gt;0,ER108/$E103,"-")</f>
        <v>0</v>
      </c>
      <c r="ES110" s="300"/>
      <c r="ET110" s="300" t="n">
        <f aca="false">IF($E103&gt;0,ET108/$E103,"-")</f>
        <v>0</v>
      </c>
      <c r="EU110" s="300"/>
      <c r="EV110" s="300" t="n">
        <f aca="false">IF($E103&gt;0,EV108/$E103,"-")</f>
        <v>0</v>
      </c>
      <c r="EW110" s="300"/>
      <c r="EX110" s="302" t="n">
        <f aca="false">IF($E103&gt;0,EX108/$E103,"-")</f>
        <v>0</v>
      </c>
      <c r="EY110" s="302"/>
      <c r="EZ110" s="300" t="n">
        <f aca="false">IF($E103&gt;0,EZ108/$E103,"-")</f>
        <v>0</v>
      </c>
      <c r="FA110" s="300"/>
      <c r="FB110" s="300" t="n">
        <f aca="false">IF($E103&gt;0,FB108/$E103,"-")</f>
        <v>0</v>
      </c>
      <c r="FC110" s="300"/>
      <c r="FD110" s="300" t="n">
        <f aca="false">IF($E103&gt;0,FD108/$E103,"-")</f>
        <v>0</v>
      </c>
      <c r="FE110" s="300"/>
      <c r="FF110" s="300" t="n">
        <f aca="false">IF($E103&gt;0,FF108/$E103,"-")</f>
        <v>0</v>
      </c>
      <c r="FG110" s="300"/>
      <c r="FH110" s="300" t="n">
        <f aca="false">IF($E103&gt;0,FH108/$E103,"-")</f>
        <v>0</v>
      </c>
      <c r="FI110" s="300"/>
      <c r="FJ110" s="300" t="n">
        <f aca="false">IF($E103&gt;0,FJ108/$E103,"-")</f>
        <v>0</v>
      </c>
      <c r="FK110" s="300"/>
      <c r="FL110" s="300" t="n">
        <f aca="false">IF($E103&gt;0,FL108/$E103,"-")</f>
        <v>0</v>
      </c>
      <c r="FM110" s="300"/>
      <c r="FN110" s="300" t="n">
        <f aca="false">IF($E103&gt;0,FN108/$E103,"-")</f>
        <v>0</v>
      </c>
      <c r="FO110" s="300"/>
      <c r="FP110" s="300" t="n">
        <f aca="false">IF($E103&gt;0,FP108/$E103,"-")</f>
        <v>0</v>
      </c>
      <c r="FQ110" s="300"/>
      <c r="FR110" s="300" t="n">
        <f aca="false">IF($E103&gt;0,FR108/$E103,"-")</f>
        <v>0</v>
      </c>
      <c r="FS110" s="300"/>
      <c r="FT110" s="300" t="n">
        <f aca="false">IF($E103&gt;0,FT108/$E103,"-")</f>
        <v>0</v>
      </c>
      <c r="FU110" s="300"/>
      <c r="FV110" s="300" t="n">
        <f aca="false">IF($E103&gt;0,FV108/$E103,"-")</f>
        <v>0</v>
      </c>
      <c r="FW110" s="300"/>
      <c r="FX110" s="300" t="n">
        <f aca="false">IF($E103&gt;0,FX108/$E103,"-")</f>
        <v>0</v>
      </c>
      <c r="FY110" s="300"/>
      <c r="FZ110" s="300" t="n">
        <f aca="false">IF($E103&gt;0,FZ108/$E103,"-")</f>
        <v>0</v>
      </c>
      <c r="GA110" s="300"/>
      <c r="GB110" s="300" t="n">
        <f aca="false">IF($E103&gt;0,GB108/$E103,"-")</f>
        <v>0</v>
      </c>
      <c r="GC110" s="300"/>
      <c r="GD110" s="300" t="n">
        <f aca="false">IF($E103&gt;0,GD108/$E103,"-")</f>
        <v>0</v>
      </c>
      <c r="GE110" s="300"/>
      <c r="GF110" s="300" t="n">
        <f aca="false">IF($E103&gt;0,GF108/$E103,"-")</f>
        <v>0</v>
      </c>
      <c r="GG110" s="300"/>
      <c r="GH110" s="300" t="n">
        <f aca="false">IF($E103&gt;0,GH108/$E103,"-")</f>
        <v>0</v>
      </c>
      <c r="GI110" s="300"/>
      <c r="GJ110" s="300" t="n">
        <f aca="false">IF($E103&gt;0,GJ108/$E103,"-")</f>
        <v>0</v>
      </c>
      <c r="GK110" s="300"/>
      <c r="GL110" s="300" t="n">
        <f aca="false">IF($E103&gt;0,GL108/$E103,"-")</f>
        <v>0</v>
      </c>
      <c r="GM110" s="300"/>
      <c r="GN110" s="300" t="n">
        <f aca="false">IF($E103&gt;0,GN108/$E103,"-")</f>
        <v>0</v>
      </c>
      <c r="GO110" s="300"/>
      <c r="GP110" s="300" t="n">
        <f aca="false">IF($E103&gt;0,GP108/$E103,"-")</f>
        <v>0</v>
      </c>
      <c r="GQ110" s="300"/>
      <c r="GR110" s="300" t="n">
        <f aca="false">IF($E103&gt;0,GR108/$E103,"-")</f>
        <v>0</v>
      </c>
      <c r="GS110" s="300"/>
      <c r="GT110" s="300" t="n">
        <f aca="false">IF($E103&gt;0,GT108/$E103,"-")</f>
        <v>0</v>
      </c>
      <c r="GU110" s="300"/>
      <c r="GV110" s="300" t="n">
        <f aca="false">IF($E103&gt;0,GV108/$E103,"-")</f>
        <v>0</v>
      </c>
      <c r="GW110" s="300"/>
      <c r="GX110" s="300" t="n">
        <f aca="false">IF($E103&gt;0,GX108/$E103,"-")</f>
        <v>0</v>
      </c>
      <c r="GY110" s="300"/>
      <c r="GZ110" s="300" t="n">
        <f aca="false">IF($E103&gt;0,GZ108/$E103,"-")</f>
        <v>0</v>
      </c>
      <c r="HA110" s="300"/>
      <c r="HB110" s="300" t="n">
        <f aca="false">IF($E103&gt;0,HB108/$E103,"-")</f>
        <v>0</v>
      </c>
      <c r="HC110" s="300"/>
      <c r="HD110" s="300" t="n">
        <f aca="false">IF($E103&gt;0,HD108/$E103,"-")</f>
        <v>0</v>
      </c>
      <c r="HE110" s="300"/>
      <c r="HF110" s="300" t="n">
        <f aca="false">IF($E103&gt;0,HF108/$E103,"-")</f>
        <v>0</v>
      </c>
      <c r="HG110" s="300"/>
      <c r="HH110" s="300" t="n">
        <f aca="false">IF($E103&gt;0,HH108/$E103,"-")</f>
        <v>0</v>
      </c>
      <c r="HI110" s="300"/>
      <c r="HJ110" s="300" t="n">
        <f aca="false">IF($E103&gt;0,HJ108/$E103,"-")</f>
        <v>0</v>
      </c>
      <c r="HK110" s="300"/>
    </row>
    <row r="111" s="231" customFormat="true" ht="13.8" hidden="false" customHeight="false" outlineLevel="0" collapsed="false">
      <c r="A111" s="215"/>
      <c r="B111" s="216" t="s">
        <v>174</v>
      </c>
      <c r="C111" s="216"/>
      <c r="D111" s="217"/>
      <c r="E111" s="217"/>
      <c r="F111" s="218"/>
      <c r="G111" s="216"/>
      <c r="H111" s="216"/>
      <c r="I111" s="216"/>
      <c r="J111" s="216"/>
      <c r="K111" s="216"/>
      <c r="L111" s="219"/>
      <c r="M111" s="219"/>
      <c r="N111" s="219"/>
      <c r="O111" s="219"/>
      <c r="P111" s="219"/>
      <c r="Q111" s="219"/>
      <c r="R111" s="220"/>
      <c r="S111" s="220"/>
      <c r="T111" s="221"/>
      <c r="U111" s="221"/>
      <c r="V111" s="219"/>
      <c r="W111" s="219"/>
      <c r="X111" s="219"/>
      <c r="Y111" s="219"/>
      <c r="Z111" s="220"/>
      <c r="AA111" s="220"/>
      <c r="AB111" s="221"/>
      <c r="AC111" s="221"/>
      <c r="AD111" s="219"/>
      <c r="AE111" s="219"/>
      <c r="AF111" s="219"/>
      <c r="AG111" s="219"/>
      <c r="AH111" s="220"/>
      <c r="AI111" s="220"/>
      <c r="AJ111" s="221"/>
      <c r="AK111" s="221"/>
      <c r="AL111" s="219"/>
      <c r="AM111" s="219"/>
      <c r="AN111" s="219"/>
      <c r="AO111" s="219"/>
      <c r="AP111" s="220"/>
      <c r="AQ111" s="220"/>
      <c r="AR111" s="221"/>
      <c r="AS111" s="221"/>
      <c r="AT111" s="222"/>
      <c r="AU111" s="222"/>
      <c r="AV111" s="222"/>
      <c r="AW111" s="222"/>
      <c r="AX111" s="222"/>
      <c r="AY111" s="223"/>
      <c r="AZ111" s="224"/>
      <c r="BA111" s="222"/>
      <c r="BB111" s="222"/>
      <c r="BC111" s="222"/>
      <c r="BD111" s="222"/>
      <c r="BE111" s="222"/>
      <c r="BF111" s="222"/>
      <c r="BG111" s="223"/>
      <c r="BH111" s="224"/>
      <c r="BI111" s="222"/>
      <c r="BJ111" s="222"/>
      <c r="BK111" s="222"/>
      <c r="BL111" s="222"/>
      <c r="BM111" s="222"/>
      <c r="BN111" s="222"/>
      <c r="BO111" s="223"/>
      <c r="BP111" s="224"/>
      <c r="BQ111" s="222"/>
      <c r="BR111" s="222"/>
      <c r="BS111" s="222"/>
      <c r="BT111" s="222"/>
      <c r="BU111" s="222"/>
      <c r="BV111" s="222"/>
      <c r="BW111" s="223"/>
      <c r="BX111" s="224"/>
      <c r="BY111" s="222"/>
      <c r="BZ111" s="222"/>
      <c r="CA111" s="222"/>
      <c r="CB111" s="222"/>
      <c r="CC111" s="222"/>
      <c r="CD111" s="220"/>
      <c r="CE111" s="220"/>
      <c r="CF111" s="221"/>
      <c r="CG111" s="221"/>
      <c r="CH111" s="219"/>
      <c r="CI111" s="219"/>
      <c r="CJ111" s="219"/>
      <c r="CK111" s="219"/>
      <c r="CL111" s="220"/>
      <c r="CM111" s="220"/>
      <c r="CN111" s="221"/>
      <c r="CO111" s="221"/>
      <c r="CP111" s="225"/>
      <c r="CQ111" s="225"/>
      <c r="CR111" s="225"/>
      <c r="CS111" s="225"/>
      <c r="CT111" s="226"/>
      <c r="CU111" s="227"/>
      <c r="CV111" s="228"/>
      <c r="CW111" s="226"/>
      <c r="CX111" s="226"/>
      <c r="CY111" s="226"/>
      <c r="CZ111" s="226"/>
      <c r="DA111" s="226"/>
      <c r="DB111" s="226"/>
      <c r="DC111" s="227"/>
      <c r="DD111" s="228"/>
      <c r="DE111" s="226"/>
      <c r="DF111" s="226"/>
      <c r="DG111" s="226"/>
      <c r="DH111" s="226"/>
      <c r="DI111" s="226"/>
      <c r="DJ111" s="226"/>
      <c r="DK111" s="227"/>
      <c r="DL111" s="228"/>
      <c r="DM111" s="226"/>
      <c r="DN111" s="226"/>
      <c r="DO111" s="226"/>
      <c r="DP111" s="226"/>
      <c r="DQ111" s="226"/>
      <c r="DR111" s="226"/>
      <c r="DS111" s="227"/>
      <c r="DT111" s="228"/>
      <c r="DU111" s="226"/>
      <c r="DV111" s="226"/>
      <c r="DW111" s="226"/>
      <c r="DX111" s="226"/>
      <c r="DY111" s="226"/>
      <c r="DZ111" s="226"/>
      <c r="EA111" s="227"/>
      <c r="EB111" s="228"/>
      <c r="EC111" s="226"/>
      <c r="ED111" s="226"/>
      <c r="EE111" s="226"/>
      <c r="EF111" s="226"/>
      <c r="EG111" s="226"/>
      <c r="EH111" s="226"/>
      <c r="EI111" s="227"/>
      <c r="EJ111" s="228"/>
      <c r="EK111" s="226"/>
      <c r="EL111" s="226"/>
      <c r="EM111" s="226"/>
      <c r="EN111" s="226"/>
      <c r="EO111" s="226"/>
      <c r="EP111" s="226"/>
      <c r="EQ111" s="227"/>
      <c r="ER111" s="228"/>
      <c r="ES111" s="226"/>
      <c r="ET111" s="226"/>
      <c r="EU111" s="226"/>
      <c r="EV111" s="226"/>
      <c r="EW111" s="226"/>
      <c r="EX111" s="229"/>
      <c r="EY111" s="230"/>
      <c r="EZ111" s="228"/>
      <c r="FA111" s="226"/>
      <c r="FB111" s="226"/>
      <c r="FC111" s="226"/>
      <c r="FD111" s="226"/>
      <c r="FE111" s="226"/>
      <c r="FF111" s="226"/>
      <c r="FG111" s="227"/>
      <c r="FH111" s="228"/>
      <c r="FI111" s="226"/>
      <c r="FJ111" s="226"/>
      <c r="FK111" s="226"/>
      <c r="FL111" s="226"/>
      <c r="FM111" s="226"/>
      <c r="FN111" s="226"/>
      <c r="FO111" s="227"/>
      <c r="FP111" s="228"/>
      <c r="FQ111" s="226"/>
      <c r="FR111" s="226"/>
      <c r="FS111" s="226"/>
      <c r="FT111" s="226"/>
      <c r="FU111" s="226"/>
      <c r="FV111" s="226"/>
      <c r="FW111" s="227"/>
      <c r="FX111" s="228"/>
      <c r="FY111" s="226"/>
      <c r="FZ111" s="226"/>
      <c r="GA111" s="226"/>
      <c r="GB111" s="226"/>
      <c r="GC111" s="226"/>
      <c r="GD111" s="226"/>
      <c r="GE111" s="227"/>
      <c r="GF111" s="228"/>
      <c r="GG111" s="226"/>
      <c r="GH111" s="226"/>
      <c r="GI111" s="226"/>
      <c r="GJ111" s="226"/>
      <c r="GK111" s="226"/>
      <c r="GL111" s="226"/>
      <c r="GM111" s="227"/>
      <c r="GN111" s="228"/>
      <c r="GO111" s="226"/>
      <c r="GP111" s="226"/>
      <c r="GQ111" s="226"/>
      <c r="GR111" s="226"/>
      <c r="GS111" s="226"/>
      <c r="GT111" s="226"/>
      <c r="GU111" s="227"/>
      <c r="GV111" s="226"/>
      <c r="GW111" s="227"/>
      <c r="GX111" s="226"/>
      <c r="GY111" s="227"/>
      <c r="GZ111" s="226"/>
      <c r="HA111" s="227"/>
      <c r="HB111" s="226"/>
      <c r="HC111" s="227"/>
      <c r="HD111" s="226"/>
      <c r="HE111" s="227"/>
      <c r="HF111" s="226"/>
      <c r="HG111" s="227"/>
      <c r="HH111" s="226"/>
      <c r="HI111" s="227"/>
      <c r="HJ111" s="226"/>
      <c r="HK111" s="227"/>
    </row>
    <row r="112" customFormat="false" ht="12.75" hidden="false" customHeight="true" outlineLevel="0" collapsed="false">
      <c r="A112" s="232"/>
      <c r="B112" s="233" t="s">
        <v>169</v>
      </c>
      <c r="C112" s="232" t="s">
        <v>170</v>
      </c>
      <c r="D112" s="234" t="n">
        <v>310.91</v>
      </c>
      <c r="E112" s="234" t="n">
        <f aca="false">D112</f>
        <v>310.91</v>
      </c>
      <c r="F112" s="235" t="n">
        <f aca="false">PRODUÇÕES!D30</f>
        <v>0.75</v>
      </c>
      <c r="G112" s="234" t="n">
        <f aca="false">F112*7</f>
        <v>5.25</v>
      </c>
      <c r="H112" s="234"/>
      <c r="I112" s="237"/>
      <c r="J112" s="238"/>
      <c r="K112" s="305" t="s">
        <v>159</v>
      </c>
      <c r="L112" s="240"/>
      <c r="M112" s="240"/>
      <c r="N112" s="240"/>
      <c r="O112" s="240"/>
      <c r="P112" s="240"/>
      <c r="Q112" s="240"/>
      <c r="R112" s="240"/>
      <c r="S112" s="240"/>
      <c r="T112" s="240"/>
      <c r="U112" s="240"/>
      <c r="V112" s="240"/>
      <c r="W112" s="240"/>
      <c r="X112" s="240"/>
      <c r="Y112" s="240"/>
      <c r="Z112" s="240"/>
      <c r="AA112" s="240"/>
      <c r="AB112" s="240"/>
      <c r="AC112" s="240"/>
      <c r="AD112" s="240"/>
      <c r="AE112" s="240"/>
      <c r="AF112" s="240"/>
      <c r="AG112" s="240"/>
      <c r="AH112" s="240"/>
      <c r="AI112" s="240"/>
      <c r="AJ112" s="240"/>
      <c r="AK112" s="240"/>
      <c r="AL112" s="240"/>
      <c r="AM112" s="240"/>
      <c r="AN112" s="240"/>
      <c r="AO112" s="240"/>
      <c r="AP112" s="240"/>
      <c r="AQ112" s="240"/>
      <c r="AR112" s="240"/>
      <c r="AS112" s="240"/>
      <c r="AT112" s="240"/>
      <c r="AU112" s="240"/>
      <c r="AV112" s="240"/>
      <c r="AW112" s="240"/>
      <c r="AX112" s="240"/>
      <c r="AY112" s="240"/>
      <c r="AZ112" s="240"/>
      <c r="BA112" s="240"/>
      <c r="BB112" s="240"/>
      <c r="BC112" s="240"/>
      <c r="BD112" s="337"/>
      <c r="BE112" s="337"/>
      <c r="BF112" s="240"/>
      <c r="BG112" s="240"/>
      <c r="BH112" s="240"/>
      <c r="BI112" s="240"/>
      <c r="BJ112" s="240"/>
      <c r="BK112" s="240"/>
      <c r="BL112" s="240"/>
      <c r="BM112" s="240"/>
      <c r="BN112" s="240"/>
      <c r="BO112" s="240"/>
      <c r="BP112" s="338" t="n">
        <f aca="false">6-BP85</f>
        <v>4</v>
      </c>
      <c r="BQ112" s="338"/>
      <c r="BR112" s="338" t="n">
        <v>6</v>
      </c>
      <c r="BS112" s="338"/>
      <c r="BT112" s="338" t="n">
        <v>6</v>
      </c>
      <c r="BU112" s="338"/>
      <c r="BV112" s="338" t="n">
        <v>6</v>
      </c>
      <c r="BW112" s="338"/>
      <c r="BX112" s="338" t="n">
        <v>6</v>
      </c>
      <c r="BY112" s="338"/>
      <c r="BZ112" s="338" t="n">
        <v>6</v>
      </c>
      <c r="CA112" s="338"/>
      <c r="CB112" s="338" t="n">
        <v>6</v>
      </c>
      <c r="CC112" s="338"/>
      <c r="CD112" s="338" t="n">
        <v>5</v>
      </c>
      <c r="CE112" s="338"/>
      <c r="CF112" s="338" t="n">
        <v>6</v>
      </c>
      <c r="CG112" s="338"/>
      <c r="CH112" s="338" t="n">
        <v>6</v>
      </c>
      <c r="CI112" s="338"/>
      <c r="CJ112" s="338" t="n">
        <v>3</v>
      </c>
      <c r="CK112" s="338"/>
      <c r="CL112" s="336"/>
      <c r="CM112" s="336"/>
      <c r="CN112" s="336"/>
      <c r="CO112" s="336"/>
      <c r="CP112" s="336"/>
      <c r="CQ112" s="336"/>
      <c r="CR112" s="308"/>
      <c r="CS112" s="308"/>
      <c r="CT112" s="308"/>
      <c r="CU112" s="308"/>
      <c r="CV112" s="308"/>
      <c r="CW112" s="308"/>
      <c r="CX112" s="308"/>
      <c r="CY112" s="308"/>
      <c r="CZ112" s="308"/>
      <c r="DA112" s="308"/>
      <c r="DB112" s="336"/>
      <c r="DC112" s="336"/>
      <c r="DD112" s="336"/>
      <c r="DE112" s="336"/>
      <c r="DF112" s="308"/>
      <c r="DG112" s="308"/>
      <c r="DH112" s="308"/>
      <c r="DI112" s="308"/>
      <c r="DJ112" s="315"/>
      <c r="DK112" s="315"/>
      <c r="DL112" s="308"/>
      <c r="DM112" s="308"/>
      <c r="DN112" s="308"/>
      <c r="DO112" s="308"/>
      <c r="DP112" s="336"/>
      <c r="DQ112" s="336"/>
      <c r="DR112" s="336"/>
      <c r="DS112" s="336"/>
      <c r="DT112" s="336"/>
      <c r="DU112" s="336"/>
      <c r="DV112" s="336"/>
      <c r="DW112" s="336"/>
      <c r="DX112" s="336"/>
      <c r="DY112" s="336"/>
      <c r="DZ112" s="308"/>
      <c r="EA112" s="308"/>
      <c r="EB112" s="308"/>
      <c r="EC112" s="308"/>
      <c r="ED112" s="308"/>
      <c r="EE112" s="308"/>
      <c r="EF112" s="308"/>
      <c r="EG112" s="308"/>
      <c r="EH112" s="308"/>
      <c r="EI112" s="308"/>
      <c r="EJ112" s="308"/>
      <c r="EK112" s="308"/>
      <c r="EL112" s="308"/>
      <c r="EM112" s="308"/>
      <c r="EN112" s="308"/>
      <c r="EO112" s="308"/>
      <c r="EP112" s="308"/>
      <c r="EQ112" s="308"/>
      <c r="ER112" s="308"/>
      <c r="ES112" s="308"/>
      <c r="ET112" s="308"/>
      <c r="EU112" s="308"/>
      <c r="EV112" s="308"/>
      <c r="EW112" s="308"/>
      <c r="EX112" s="309"/>
      <c r="EY112" s="309"/>
      <c r="EZ112" s="308"/>
      <c r="FA112" s="308"/>
      <c r="FB112" s="308"/>
      <c r="FC112" s="308"/>
      <c r="FD112" s="308"/>
      <c r="FE112" s="308"/>
      <c r="FF112" s="308"/>
      <c r="FG112" s="308"/>
      <c r="FH112" s="308"/>
      <c r="FI112" s="308"/>
      <c r="FJ112" s="308"/>
      <c r="FK112" s="308"/>
      <c r="FL112" s="308"/>
      <c r="FM112" s="308"/>
      <c r="FN112" s="308"/>
      <c r="FO112" s="308"/>
      <c r="FP112" s="308"/>
      <c r="FQ112" s="308"/>
      <c r="FR112" s="308"/>
      <c r="FS112" s="308"/>
      <c r="FT112" s="308"/>
      <c r="FU112" s="308"/>
      <c r="FV112" s="308"/>
      <c r="FW112" s="308"/>
      <c r="FX112" s="308"/>
      <c r="FY112" s="308"/>
      <c r="FZ112" s="308"/>
      <c r="GA112" s="308"/>
      <c r="GB112" s="308"/>
      <c r="GC112" s="308"/>
      <c r="GD112" s="308"/>
      <c r="GE112" s="308"/>
      <c r="GF112" s="308"/>
      <c r="GG112" s="308"/>
      <c r="GH112" s="308"/>
      <c r="GI112" s="308"/>
      <c r="GJ112" s="308"/>
      <c r="GK112" s="308"/>
      <c r="GL112" s="308"/>
      <c r="GM112" s="308"/>
      <c r="GN112" s="308"/>
      <c r="GO112" s="308"/>
      <c r="GP112" s="308"/>
      <c r="GQ112" s="308"/>
      <c r="GR112" s="308"/>
      <c r="GS112" s="308"/>
      <c r="GT112" s="308"/>
      <c r="GU112" s="308"/>
      <c r="GV112" s="308"/>
      <c r="GW112" s="308"/>
      <c r="GX112" s="308"/>
      <c r="GY112" s="308"/>
      <c r="GZ112" s="308"/>
      <c r="HA112" s="308"/>
      <c r="HB112" s="308"/>
      <c r="HC112" s="308"/>
      <c r="HD112" s="308"/>
      <c r="HE112" s="308"/>
      <c r="HF112" s="308"/>
      <c r="HG112" s="308"/>
      <c r="HH112" s="308"/>
      <c r="HI112" s="308"/>
      <c r="HJ112" s="308"/>
      <c r="HK112" s="308"/>
    </row>
    <row r="113" customFormat="false" ht="12.75" hidden="false" customHeight="false" outlineLevel="0" collapsed="false">
      <c r="A113" s="232"/>
      <c r="B113" s="233"/>
      <c r="C113" s="232"/>
      <c r="D113" s="234"/>
      <c r="E113" s="234"/>
      <c r="F113" s="235"/>
      <c r="G113" s="234"/>
      <c r="H113" s="234"/>
      <c r="I113" s="237"/>
      <c r="J113" s="238"/>
      <c r="K113" s="244" t="s">
        <v>160</v>
      </c>
      <c r="L113" s="245"/>
      <c r="M113" s="245"/>
      <c r="N113" s="245"/>
      <c r="O113" s="245"/>
      <c r="P113" s="245"/>
      <c r="Q113" s="245"/>
      <c r="R113" s="245"/>
      <c r="S113" s="245"/>
      <c r="T113" s="245"/>
      <c r="U113" s="245"/>
      <c r="V113" s="245"/>
      <c r="W113" s="245"/>
      <c r="X113" s="245"/>
      <c r="Y113" s="245"/>
      <c r="Z113" s="245"/>
      <c r="AA113" s="245"/>
      <c r="AB113" s="245"/>
      <c r="AC113" s="245"/>
      <c r="AD113" s="245"/>
      <c r="AE113" s="245"/>
      <c r="AF113" s="245"/>
      <c r="AG113" s="245"/>
      <c r="AH113" s="245"/>
      <c r="AI113" s="245"/>
      <c r="AJ113" s="245"/>
      <c r="AK113" s="245"/>
      <c r="AL113" s="245"/>
      <c r="AM113" s="245"/>
      <c r="AN113" s="245"/>
      <c r="AO113" s="245"/>
      <c r="AP113" s="245"/>
      <c r="AQ113" s="245"/>
      <c r="AR113" s="245"/>
      <c r="AS113" s="245"/>
      <c r="AT113" s="245"/>
      <c r="AU113" s="245"/>
      <c r="AV113" s="245"/>
      <c r="AW113" s="245"/>
      <c r="AX113" s="245"/>
      <c r="AY113" s="245"/>
      <c r="AZ113" s="245"/>
      <c r="BA113" s="245"/>
      <c r="BB113" s="245"/>
      <c r="BC113" s="245"/>
      <c r="BD113" s="245"/>
      <c r="BE113" s="245"/>
      <c r="BF113" s="245"/>
      <c r="BG113" s="245"/>
      <c r="BH113" s="245"/>
      <c r="BI113" s="245"/>
      <c r="BJ113" s="245"/>
      <c r="BK113" s="245"/>
      <c r="BL113" s="245"/>
      <c r="BM113" s="245"/>
      <c r="BN113" s="245"/>
      <c r="BO113" s="245"/>
      <c r="BP113" s="245" t="n">
        <v>1</v>
      </c>
      <c r="BQ113" s="245"/>
      <c r="BR113" s="245" t="n">
        <v>1</v>
      </c>
      <c r="BS113" s="245"/>
      <c r="BT113" s="245" t="n">
        <v>1</v>
      </c>
      <c r="BU113" s="245"/>
      <c r="BV113" s="245" t="n">
        <v>1</v>
      </c>
      <c r="BW113" s="245"/>
      <c r="BX113" s="245" t="n">
        <v>1</v>
      </c>
      <c r="BY113" s="245"/>
      <c r="BZ113" s="245" t="n">
        <v>1</v>
      </c>
      <c r="CA113" s="245"/>
      <c r="CB113" s="245" t="n">
        <v>1</v>
      </c>
      <c r="CC113" s="245"/>
      <c r="CD113" s="245" t="n">
        <v>1</v>
      </c>
      <c r="CE113" s="245"/>
      <c r="CF113" s="245" t="n">
        <v>1</v>
      </c>
      <c r="CG113" s="245"/>
      <c r="CH113" s="245" t="n">
        <v>1</v>
      </c>
      <c r="CI113" s="245"/>
      <c r="CJ113" s="245" t="n">
        <v>1</v>
      </c>
      <c r="CK113" s="245"/>
      <c r="CL113" s="245"/>
      <c r="CM113" s="245"/>
      <c r="CN113" s="245"/>
      <c r="CO113" s="245"/>
      <c r="CP113" s="245"/>
      <c r="CQ113" s="245"/>
      <c r="CR113" s="245"/>
      <c r="CS113" s="245"/>
      <c r="CT113" s="245"/>
      <c r="CU113" s="245"/>
      <c r="CV113" s="245"/>
      <c r="CW113" s="245"/>
      <c r="CX113" s="245"/>
      <c r="CY113" s="245"/>
      <c r="CZ113" s="245"/>
      <c r="DA113" s="245"/>
      <c r="DB113" s="245"/>
      <c r="DC113" s="245"/>
      <c r="DD113" s="245"/>
      <c r="DE113" s="245"/>
      <c r="DF113" s="245"/>
      <c r="DG113" s="245"/>
      <c r="DH113" s="245"/>
      <c r="DI113" s="245"/>
      <c r="DJ113" s="310"/>
      <c r="DK113" s="310"/>
      <c r="DL113" s="245"/>
      <c r="DM113" s="245"/>
      <c r="DN113" s="245"/>
      <c r="DO113" s="245"/>
      <c r="DP113" s="245"/>
      <c r="DQ113" s="245"/>
      <c r="DR113" s="245"/>
      <c r="DS113" s="245"/>
      <c r="DT113" s="245"/>
      <c r="DU113" s="245"/>
      <c r="DV113" s="245"/>
      <c r="DW113" s="245"/>
      <c r="DX113" s="245"/>
      <c r="DY113" s="245"/>
      <c r="DZ113" s="245"/>
      <c r="EA113" s="245"/>
      <c r="EB113" s="245"/>
      <c r="EC113" s="245"/>
      <c r="ED113" s="245"/>
      <c r="EE113" s="245"/>
      <c r="EF113" s="245"/>
      <c r="EG113" s="245"/>
      <c r="EH113" s="245"/>
      <c r="EI113" s="245"/>
      <c r="EJ113" s="245"/>
      <c r="EK113" s="245"/>
      <c r="EL113" s="245"/>
      <c r="EM113" s="245"/>
      <c r="EN113" s="245"/>
      <c r="EO113" s="245"/>
      <c r="EP113" s="245"/>
      <c r="EQ113" s="245"/>
      <c r="ER113" s="245"/>
      <c r="ES113" s="245"/>
      <c r="ET113" s="245"/>
      <c r="EU113" s="245"/>
      <c r="EV113" s="245"/>
      <c r="EW113" s="245"/>
      <c r="EX113" s="246"/>
      <c r="EY113" s="246"/>
      <c r="EZ113" s="245"/>
      <c r="FA113" s="245"/>
      <c r="FB113" s="245"/>
      <c r="FC113" s="245"/>
      <c r="FD113" s="245"/>
      <c r="FE113" s="245"/>
      <c r="FF113" s="245"/>
      <c r="FG113" s="245"/>
      <c r="FH113" s="245"/>
      <c r="FI113" s="245"/>
      <c r="FJ113" s="245"/>
      <c r="FK113" s="245"/>
      <c r="FL113" s="245"/>
      <c r="FM113" s="245"/>
      <c r="FN113" s="245"/>
      <c r="FO113" s="245"/>
      <c r="FP113" s="245"/>
      <c r="FQ113" s="245"/>
      <c r="FR113" s="245"/>
      <c r="FS113" s="245"/>
      <c r="FT113" s="245"/>
      <c r="FU113" s="245"/>
      <c r="FV113" s="245"/>
      <c r="FW113" s="245"/>
      <c r="FX113" s="245"/>
      <c r="FY113" s="245"/>
      <c r="FZ113" s="245"/>
      <c r="GA113" s="245"/>
      <c r="GB113" s="245"/>
      <c r="GC113" s="245"/>
      <c r="GD113" s="245"/>
      <c r="GE113" s="245"/>
      <c r="GF113" s="245"/>
      <c r="GG113" s="245"/>
      <c r="GH113" s="245"/>
      <c r="GI113" s="245"/>
      <c r="GJ113" s="245"/>
      <c r="GK113" s="245"/>
      <c r="GL113" s="245"/>
      <c r="GM113" s="245"/>
      <c r="GN113" s="245"/>
      <c r="GO113" s="245"/>
      <c r="GP113" s="245"/>
      <c r="GQ113" s="245"/>
      <c r="GR113" s="245"/>
      <c r="GS113" s="245"/>
      <c r="GT113" s="245"/>
      <c r="GU113" s="245"/>
      <c r="GV113" s="245"/>
      <c r="GW113" s="245"/>
      <c r="GX113" s="245"/>
      <c r="GY113" s="245"/>
      <c r="GZ113" s="245"/>
      <c r="HA113" s="245"/>
      <c r="HB113" s="245"/>
      <c r="HC113" s="245"/>
      <c r="HD113" s="245"/>
      <c r="HE113" s="245"/>
      <c r="HF113" s="245"/>
      <c r="HG113" s="245"/>
      <c r="HH113" s="245"/>
      <c r="HI113" s="245"/>
      <c r="HJ113" s="245"/>
      <c r="HK113" s="245"/>
    </row>
    <row r="114" customFormat="false" ht="12.75" hidden="false" customHeight="false" outlineLevel="0" collapsed="false">
      <c r="A114" s="232"/>
      <c r="B114" s="233"/>
      <c r="C114" s="232"/>
      <c r="D114" s="234"/>
      <c r="E114" s="234"/>
      <c r="F114" s="235"/>
      <c r="G114" s="234"/>
      <c r="H114" s="234"/>
      <c r="I114" s="237"/>
      <c r="J114" s="238"/>
      <c r="K114" s="247" t="s">
        <v>161</v>
      </c>
      <c r="L114" s="248" t="n">
        <f aca="false">(L112*L113*$G112)*$L$8</f>
        <v>0</v>
      </c>
      <c r="M114" s="248"/>
      <c r="N114" s="248" t="n">
        <f aca="false">(N112*N113*$G112)*$L$8</f>
        <v>0</v>
      </c>
      <c r="O114" s="248"/>
      <c r="P114" s="248" t="n">
        <f aca="false">(P112*P113*$G112)*$L$8</f>
        <v>0</v>
      </c>
      <c r="Q114" s="248"/>
      <c r="R114" s="248" t="n">
        <f aca="false">(R112*R113*$G112)*$L$8</f>
        <v>0</v>
      </c>
      <c r="S114" s="248"/>
      <c r="T114" s="248" t="n">
        <f aca="false">(T112*T113*$G112)*$T$8</f>
        <v>0</v>
      </c>
      <c r="U114" s="248"/>
      <c r="V114" s="248" t="n">
        <f aca="false">(V112*V113*$G112)*$T$8</f>
        <v>0</v>
      </c>
      <c r="W114" s="248"/>
      <c r="X114" s="248" t="n">
        <f aca="false">(X112*X113*$G112)*$T$8</f>
        <v>0</v>
      </c>
      <c r="Y114" s="248"/>
      <c r="Z114" s="248" t="n">
        <f aca="false">(Z112*Z113*$G112)*$T$8</f>
        <v>0</v>
      </c>
      <c r="AA114" s="248"/>
      <c r="AB114" s="248" t="n">
        <f aca="false">(AB112*AB113*$G112)*$AB$8</f>
        <v>0</v>
      </c>
      <c r="AC114" s="248"/>
      <c r="AD114" s="248" t="n">
        <f aca="false">(AD112*AD113*$G112)*$AB$8</f>
        <v>0</v>
      </c>
      <c r="AE114" s="248"/>
      <c r="AF114" s="248" t="n">
        <f aca="false">(AF112*AF113*$G112)*$AB$8</f>
        <v>0</v>
      </c>
      <c r="AG114" s="248"/>
      <c r="AH114" s="248" t="n">
        <f aca="false">(AH112*AH113*$G112)*$AB$8</f>
        <v>0</v>
      </c>
      <c r="AI114" s="248"/>
      <c r="AJ114" s="248" t="n">
        <f aca="false">(AJ112*AJ113*$G112)*$AJ$8</f>
        <v>0</v>
      </c>
      <c r="AK114" s="248"/>
      <c r="AL114" s="248" t="n">
        <f aca="false">(AL112*AL113*$G112)*$AJ$8</f>
        <v>0</v>
      </c>
      <c r="AM114" s="248"/>
      <c r="AN114" s="248" t="n">
        <f aca="false">(AN112*AN113*$G112)*$AJ$8</f>
        <v>0</v>
      </c>
      <c r="AO114" s="248"/>
      <c r="AP114" s="248" t="n">
        <f aca="false">(AP112*AP113*$G112)*$AJ$8</f>
        <v>0</v>
      </c>
      <c r="AQ114" s="248"/>
      <c r="AR114" s="248" t="n">
        <f aca="false">(AR112*AR113*$G112)*$AT$8</f>
        <v>0</v>
      </c>
      <c r="AS114" s="248"/>
      <c r="AT114" s="248" t="n">
        <f aca="false">(AT112*AT113*$G112)*$AT$8</f>
        <v>0</v>
      </c>
      <c r="AU114" s="248"/>
      <c r="AV114" s="248" t="n">
        <f aca="false">(AV112*AV113*$G112)*$AT$8</f>
        <v>0</v>
      </c>
      <c r="AW114" s="248"/>
      <c r="AX114" s="248" t="n">
        <f aca="false">(AX112*AX113*$G112)*$AT$8</f>
        <v>0</v>
      </c>
      <c r="AY114" s="248"/>
      <c r="AZ114" s="248" t="n">
        <f aca="false">(AZ112*AZ113*$G112)*$BB$8</f>
        <v>0</v>
      </c>
      <c r="BA114" s="248"/>
      <c r="BB114" s="248" t="n">
        <f aca="false">(BB112*BB113*$G112)*$BB$8</f>
        <v>0</v>
      </c>
      <c r="BC114" s="248"/>
      <c r="BD114" s="248" t="n">
        <f aca="false">(BD112*BD113*$G112)*$BB$8</f>
        <v>0</v>
      </c>
      <c r="BE114" s="248"/>
      <c r="BF114" s="248" t="n">
        <f aca="false">(BF112*BF113*$G112)*$BB$8</f>
        <v>0</v>
      </c>
      <c r="BG114" s="248"/>
      <c r="BH114" s="248" t="n">
        <f aca="false">(BH112*BH113*$G112)*$BB$8</f>
        <v>0</v>
      </c>
      <c r="BI114" s="248"/>
      <c r="BJ114" s="248" t="n">
        <f aca="false">(BJ112*BJ113*$G112)*$BJ$8</f>
        <v>0</v>
      </c>
      <c r="BK114" s="248"/>
      <c r="BL114" s="248" t="n">
        <f aca="false">(BL112*BL113*$G112)*$BJ$8</f>
        <v>0</v>
      </c>
      <c r="BM114" s="248"/>
      <c r="BN114" s="248" t="n">
        <f aca="false">(BN112*BN113*$G112)*$BJ$8</f>
        <v>0</v>
      </c>
      <c r="BO114" s="248"/>
      <c r="BP114" s="248" t="n">
        <f aca="false">(BP112*BP113*$G112)*$BJ$8</f>
        <v>20.7290322580645</v>
      </c>
      <c r="BQ114" s="248"/>
      <c r="BR114" s="248" t="n">
        <f aca="false">(BR112*BR113*$G112)*$BJ$8</f>
        <v>31.0935483870968</v>
      </c>
      <c r="BS114" s="248"/>
      <c r="BT114" s="248" t="n">
        <f aca="false">(BT112*BT113*$G112)*$BT$8</f>
        <v>31.3983870967742</v>
      </c>
      <c r="BU114" s="248"/>
      <c r="BV114" s="248" t="n">
        <f aca="false">(BV112*BV113*$G112)*$BT$8</f>
        <v>31.3983870967742</v>
      </c>
      <c r="BW114" s="248"/>
      <c r="BX114" s="248" t="n">
        <f aca="false">(BX112*BX113*$G112)*$BT$8</f>
        <v>31.3983870967742</v>
      </c>
      <c r="BY114" s="248"/>
      <c r="BZ114" s="248" t="n">
        <f aca="false">(BZ112*BZ113*$G112)*$BT$8</f>
        <v>31.3983870967742</v>
      </c>
      <c r="CA114" s="248"/>
      <c r="CB114" s="248" t="n">
        <f aca="false">(CB112*CB113*$G112)*$CB$8</f>
        <v>31.5</v>
      </c>
      <c r="CC114" s="248"/>
      <c r="CD114" s="248" t="n">
        <f aca="false">(CD112*CD113*$G112)*$CB$8</f>
        <v>26.25</v>
      </c>
      <c r="CE114" s="248"/>
      <c r="CF114" s="248" t="n">
        <f aca="false">(CF112*CF113*$G112)*$CB$8</f>
        <v>31.5</v>
      </c>
      <c r="CG114" s="248"/>
      <c r="CH114" s="248" t="n">
        <f aca="false">(CH112*CH113*$G112)*$CB$8</f>
        <v>31.5</v>
      </c>
      <c r="CI114" s="248"/>
      <c r="CJ114" s="248" t="n">
        <f aca="false">(CJ112*CJ113*$G112)*$CJ$8</f>
        <v>15.75</v>
      </c>
      <c r="CK114" s="248"/>
      <c r="CL114" s="248" t="n">
        <f aca="false">(CL112*CL113*$G112)*$CJ$8</f>
        <v>0</v>
      </c>
      <c r="CM114" s="248"/>
      <c r="CN114" s="248" t="n">
        <f aca="false">(CN112*CN113*$G112)*$CJ$8</f>
        <v>0</v>
      </c>
      <c r="CO114" s="248"/>
      <c r="CP114" s="248" t="n">
        <f aca="false">(CP112*CP113*$G112)*$CJ$8</f>
        <v>0</v>
      </c>
      <c r="CQ114" s="248"/>
      <c r="CR114" s="248" t="n">
        <f aca="false">(CR112*CR113*$G112)*$CJ$8</f>
        <v>0</v>
      </c>
      <c r="CS114" s="248"/>
      <c r="CT114" s="339" t="n">
        <f aca="false">(CT112*CT113*$G112)*$CT$8</f>
        <v>0</v>
      </c>
      <c r="CU114" s="339"/>
      <c r="CV114" s="339" t="n">
        <f aca="false">(CV112*CV113*$G112)*$CT$8</f>
        <v>0</v>
      </c>
      <c r="CW114" s="339"/>
      <c r="CX114" s="339" t="n">
        <f aca="false">(CX112*CX113*$G112)*$CT$8</f>
        <v>0</v>
      </c>
      <c r="CY114" s="339"/>
      <c r="CZ114" s="339" t="n">
        <f aca="false">(CZ112*CZ113*$G112)*$CT$8</f>
        <v>0</v>
      </c>
      <c r="DA114" s="339"/>
      <c r="DB114" s="248" t="n">
        <f aca="false">(DB112*DB113*$G112)*$DB$8</f>
        <v>0</v>
      </c>
      <c r="DC114" s="248"/>
      <c r="DD114" s="248" t="n">
        <f aca="false">(DD112*DD113*$G112)*$DL$8</f>
        <v>0</v>
      </c>
      <c r="DE114" s="248"/>
      <c r="DF114" s="248" t="n">
        <f aca="false">(DF112*DF113*$G112)*$DL$8</f>
        <v>0</v>
      </c>
      <c r="DG114" s="248"/>
      <c r="DH114" s="248" t="n">
        <f aca="false">(DH112*DH113*$G112)*$DL$8</f>
        <v>0</v>
      </c>
      <c r="DI114" s="248"/>
      <c r="DJ114" s="292" t="n">
        <f aca="false">(DJ112*DJ113*$G112)*$DL$8</f>
        <v>0</v>
      </c>
      <c r="DK114" s="292"/>
      <c r="DL114" s="248" t="n">
        <f aca="false">(DL112*DL113*$G112)*$DT$8</f>
        <v>0</v>
      </c>
      <c r="DM114" s="248"/>
      <c r="DN114" s="248" t="n">
        <f aca="false">(DN112*DN113*$G112)*$DT$8</f>
        <v>0</v>
      </c>
      <c r="DO114" s="248"/>
      <c r="DP114" s="248" t="n">
        <f aca="false">(DP112*DP113*$G112)*$DL$8</f>
        <v>0</v>
      </c>
      <c r="DQ114" s="248"/>
      <c r="DR114" s="248" t="n">
        <f aca="false">(DR112*DR113*$G112)*$DL$8</f>
        <v>0</v>
      </c>
      <c r="DS114" s="248"/>
      <c r="DT114" s="248" t="n">
        <f aca="false">(DT112*DT113*$G112)*$DT$8</f>
        <v>0</v>
      </c>
      <c r="DU114" s="248"/>
      <c r="DV114" s="248" t="n">
        <f aca="false">(DV112*DV113*$G112)*$DT$8</f>
        <v>0</v>
      </c>
      <c r="DW114" s="248"/>
      <c r="DX114" s="248" t="n">
        <f aca="false">(DX112*DX113*$G112)*$DT$8</f>
        <v>0</v>
      </c>
      <c r="DY114" s="248"/>
      <c r="DZ114" s="248" t="n">
        <f aca="false">(DZ112*DZ113*$G112)*$DT$8</f>
        <v>0</v>
      </c>
      <c r="EA114" s="248"/>
      <c r="EB114" s="248" t="n">
        <f aca="false">(EB112*EB113*$G112)*$EB$8</f>
        <v>0</v>
      </c>
      <c r="EC114" s="248"/>
      <c r="ED114" s="248" t="n">
        <f aca="false">(ED112*ED113*$G112)*$DB$8</f>
        <v>0</v>
      </c>
      <c r="EE114" s="248"/>
      <c r="EF114" s="248" t="n">
        <f aca="false">(EF112*EF113*$G112)*$DB$8</f>
        <v>0</v>
      </c>
      <c r="EG114" s="248"/>
      <c r="EH114" s="248" t="n">
        <f aca="false">(EH112*EH113*$G112)*$DB$8</f>
        <v>0</v>
      </c>
      <c r="EI114" s="248"/>
      <c r="EJ114" s="248" t="n">
        <f aca="false">(EJ112*EJ113*$G112)*$DB$8</f>
        <v>0</v>
      </c>
      <c r="EK114" s="248"/>
      <c r="EL114" s="248" t="n">
        <f aca="false">(EL112*EL113*$G112)*$DB$8</f>
        <v>0</v>
      </c>
      <c r="EM114" s="248"/>
      <c r="EN114" s="248" t="n">
        <f aca="false">(EN112*EN113*$G112)*$DB$8</f>
        <v>0</v>
      </c>
      <c r="EO114" s="248"/>
      <c r="EP114" s="248" t="n">
        <f aca="false">(EP112*EP113*$G112)*$DB$8</f>
        <v>0</v>
      </c>
      <c r="EQ114" s="248"/>
      <c r="ER114" s="248" t="n">
        <f aca="false">(ER112*ER113*$G112)*$DB$8</f>
        <v>0</v>
      </c>
      <c r="ES114" s="248"/>
      <c r="ET114" s="248" t="n">
        <f aca="false">(ET112*ET113*$G112)*$DB$8</f>
        <v>0</v>
      </c>
      <c r="EU114" s="248"/>
      <c r="EV114" s="248" t="n">
        <f aca="false">(EV112*EV113*$G112)*$DB$8</f>
        <v>0</v>
      </c>
      <c r="EW114" s="248"/>
      <c r="EX114" s="249" t="n">
        <f aca="false">(EX112*EX113*$G112)*$DB$8</f>
        <v>0</v>
      </c>
      <c r="EY114" s="249"/>
      <c r="EZ114" s="248" t="n">
        <f aca="false">(EZ112*EZ113*$G112)*$DB$8</f>
        <v>0</v>
      </c>
      <c r="FA114" s="248"/>
      <c r="FB114" s="248" t="n">
        <f aca="false">(FB112*FB113*$G112)*$DB$8</f>
        <v>0</v>
      </c>
      <c r="FC114" s="248"/>
      <c r="FD114" s="248" t="n">
        <f aca="false">(FD112*FD113*$G112)*$DB$8</f>
        <v>0</v>
      </c>
      <c r="FE114" s="248"/>
      <c r="FF114" s="248" t="n">
        <f aca="false">(FF112*FF113*$G112)*$DB$8</f>
        <v>0</v>
      </c>
      <c r="FG114" s="248"/>
      <c r="FH114" s="248" t="n">
        <f aca="false">(FH112*FH113*$G112)*$DB$8</f>
        <v>0</v>
      </c>
      <c r="FI114" s="248"/>
      <c r="FJ114" s="248" t="n">
        <f aca="false">(FJ112*FJ113*$G112)*$DB$8</f>
        <v>0</v>
      </c>
      <c r="FK114" s="248"/>
      <c r="FL114" s="248" t="n">
        <f aca="false">(FL112*FL113*$G112)*$DB$8</f>
        <v>0</v>
      </c>
      <c r="FM114" s="248"/>
      <c r="FN114" s="248" t="n">
        <f aca="false">(FN112*FN113*$G112)*$DB$8</f>
        <v>0</v>
      </c>
      <c r="FO114" s="248"/>
      <c r="FP114" s="248" t="n">
        <f aca="false">(FP112*FP113*$G112)*$DB$8</f>
        <v>0</v>
      </c>
      <c r="FQ114" s="248"/>
      <c r="FR114" s="248" t="n">
        <f aca="false">(FR112*FR113*$G112)*$DB$8</f>
        <v>0</v>
      </c>
      <c r="FS114" s="248"/>
      <c r="FT114" s="248" t="n">
        <f aca="false">(FT112*FT113*$G112)*$DB$8</f>
        <v>0</v>
      </c>
      <c r="FU114" s="248"/>
      <c r="FV114" s="248" t="n">
        <f aca="false">(FV112*FV113*$G112)*$DB$8</f>
        <v>0</v>
      </c>
      <c r="FW114" s="248"/>
      <c r="FX114" s="248" t="n">
        <f aca="false">(FX112*FX113*$G112)*$DB$8</f>
        <v>0</v>
      </c>
      <c r="FY114" s="248"/>
      <c r="FZ114" s="248" t="n">
        <f aca="false">(FZ112*FZ113*$G112)*$DB$8</f>
        <v>0</v>
      </c>
      <c r="GA114" s="248"/>
      <c r="GB114" s="248" t="n">
        <f aca="false">(GB112*GB113*$G112)*$DB$8</f>
        <v>0</v>
      </c>
      <c r="GC114" s="248"/>
      <c r="GD114" s="248" t="n">
        <f aca="false">(GD112*GD113*$G112)*$GD$8</f>
        <v>0</v>
      </c>
      <c r="GE114" s="248"/>
      <c r="GF114" s="248" t="n">
        <f aca="false">(GF112*GF113*$G112)*$GD$8</f>
        <v>0</v>
      </c>
      <c r="GG114" s="248"/>
      <c r="GH114" s="248" t="n">
        <f aca="false">(GH112*GH113*$G112)*$GD$8</f>
        <v>0</v>
      </c>
      <c r="GI114" s="248"/>
      <c r="GJ114" s="248" t="n">
        <f aca="false">(GJ112*GJ113*$G112)*$GD$8</f>
        <v>0</v>
      </c>
      <c r="GK114" s="248"/>
      <c r="GL114" s="248" t="n">
        <f aca="false">(GL112*GL113*$G112)*$GD$8</f>
        <v>0</v>
      </c>
      <c r="GM114" s="248"/>
      <c r="GN114" s="248" t="n">
        <f aca="false">(GN112*GN113*$G112)*$DB$8</f>
        <v>0</v>
      </c>
      <c r="GO114" s="248"/>
      <c r="GP114" s="248" t="n">
        <f aca="false">(GP112*GP113*$G112)*$DB$8</f>
        <v>0</v>
      </c>
      <c r="GQ114" s="248"/>
      <c r="GR114" s="248" t="n">
        <f aca="false">(GR112*GR113*$G112)*$DB$8</f>
        <v>0</v>
      </c>
      <c r="GS114" s="248"/>
      <c r="GT114" s="248" t="n">
        <f aca="false">(GT112*GT113*$G112)*$DB$8</f>
        <v>0</v>
      </c>
      <c r="GU114" s="248"/>
      <c r="GV114" s="248" t="n">
        <f aca="false">(GV112*GV113*$G112)*$DB$8</f>
        <v>0</v>
      </c>
      <c r="GW114" s="248"/>
      <c r="GX114" s="248" t="n">
        <f aca="false">(GX112*GX113*$G112)*$DB$8</f>
        <v>0</v>
      </c>
      <c r="GY114" s="248"/>
      <c r="GZ114" s="248" t="n">
        <f aca="false">(GZ112*GZ113*$G112)*$DB$8</f>
        <v>0</v>
      </c>
      <c r="HA114" s="248"/>
      <c r="HB114" s="248" t="n">
        <f aca="false">(HB112*HB113*$G112)*$DB$8</f>
        <v>0</v>
      </c>
      <c r="HC114" s="248"/>
      <c r="HD114" s="248" t="n">
        <f aca="false">(HD112*HD113*$G112)*$DB$8</f>
        <v>0</v>
      </c>
      <c r="HE114" s="248"/>
      <c r="HF114" s="248" t="n">
        <f aca="false">(HF112*HF113*$G112)*$DB$8</f>
        <v>0</v>
      </c>
      <c r="HG114" s="248"/>
      <c r="HH114" s="248" t="n">
        <f aca="false">(HH112*HH113*$G112)*$DB$8</f>
        <v>0</v>
      </c>
      <c r="HI114" s="248"/>
      <c r="HJ114" s="248" t="n">
        <f aca="false">(HJ112*HJ113*$G112)*$DB$8</f>
        <v>0</v>
      </c>
      <c r="HK114" s="248"/>
    </row>
    <row r="115" customFormat="false" ht="12.75" hidden="false" customHeight="false" outlineLevel="0" collapsed="false">
      <c r="A115" s="232"/>
      <c r="B115" s="233"/>
      <c r="C115" s="232"/>
      <c r="D115" s="234"/>
      <c r="E115" s="234"/>
      <c r="F115" s="235"/>
      <c r="G115" s="234"/>
      <c r="H115" s="234"/>
      <c r="I115" s="237"/>
      <c r="J115" s="238"/>
      <c r="K115" s="250" t="s">
        <v>162</v>
      </c>
      <c r="L115" s="251" t="n">
        <f aca="false">L114</f>
        <v>0</v>
      </c>
      <c r="M115" s="251"/>
      <c r="N115" s="251" t="n">
        <f aca="false">L115+N114</f>
        <v>0</v>
      </c>
      <c r="O115" s="251"/>
      <c r="P115" s="251" t="n">
        <f aca="false">N115+P114</f>
        <v>0</v>
      </c>
      <c r="Q115" s="251"/>
      <c r="R115" s="251" t="n">
        <f aca="false">P115+R114</f>
        <v>0</v>
      </c>
      <c r="S115" s="251"/>
      <c r="T115" s="251" t="n">
        <f aca="false">R115+T114</f>
        <v>0</v>
      </c>
      <c r="U115" s="251"/>
      <c r="V115" s="251" t="n">
        <f aca="false">T115+V114</f>
        <v>0</v>
      </c>
      <c r="W115" s="251"/>
      <c r="X115" s="251" t="n">
        <f aca="false">V115+X114</f>
        <v>0</v>
      </c>
      <c r="Y115" s="251"/>
      <c r="Z115" s="251" t="n">
        <f aca="false">X115+Z114</f>
        <v>0</v>
      </c>
      <c r="AA115" s="251"/>
      <c r="AB115" s="251" t="n">
        <f aca="false">Z115+AB114</f>
        <v>0</v>
      </c>
      <c r="AC115" s="251"/>
      <c r="AD115" s="251" t="n">
        <f aca="false">AB115+AD114</f>
        <v>0</v>
      </c>
      <c r="AE115" s="251"/>
      <c r="AF115" s="251" t="n">
        <f aca="false">AD115+AF114</f>
        <v>0</v>
      </c>
      <c r="AG115" s="251"/>
      <c r="AH115" s="251" t="n">
        <f aca="false">AF115+AH114</f>
        <v>0</v>
      </c>
      <c r="AI115" s="251"/>
      <c r="AJ115" s="251" t="n">
        <f aca="false">AH115+AJ114</f>
        <v>0</v>
      </c>
      <c r="AK115" s="251"/>
      <c r="AL115" s="251" t="n">
        <f aca="false">AJ115+AL114</f>
        <v>0</v>
      </c>
      <c r="AM115" s="251"/>
      <c r="AN115" s="251" t="n">
        <f aca="false">AL115+AN114</f>
        <v>0</v>
      </c>
      <c r="AO115" s="251"/>
      <c r="AP115" s="251" t="n">
        <f aca="false">AN115+AP114</f>
        <v>0</v>
      </c>
      <c r="AQ115" s="251"/>
      <c r="AR115" s="251" t="n">
        <f aca="false">AP115+AR114</f>
        <v>0</v>
      </c>
      <c r="AS115" s="251"/>
      <c r="AT115" s="251" t="n">
        <f aca="false">AR115+AT114</f>
        <v>0</v>
      </c>
      <c r="AU115" s="251"/>
      <c r="AV115" s="251" t="n">
        <f aca="false">AT115+AV114</f>
        <v>0</v>
      </c>
      <c r="AW115" s="251"/>
      <c r="AX115" s="251" t="n">
        <f aca="false">AV115+AX114</f>
        <v>0</v>
      </c>
      <c r="AY115" s="251"/>
      <c r="AZ115" s="251" t="n">
        <f aca="false">AX115+AZ114</f>
        <v>0</v>
      </c>
      <c r="BA115" s="251"/>
      <c r="BB115" s="251" t="n">
        <f aca="false">AZ115+BB114</f>
        <v>0</v>
      </c>
      <c r="BC115" s="251"/>
      <c r="BD115" s="251" t="n">
        <f aca="false">BB115+BD114</f>
        <v>0</v>
      </c>
      <c r="BE115" s="251"/>
      <c r="BF115" s="251" t="n">
        <f aca="false">BD115+BF114</f>
        <v>0</v>
      </c>
      <c r="BG115" s="251"/>
      <c r="BH115" s="251" t="n">
        <f aca="false">BF115+BH114</f>
        <v>0</v>
      </c>
      <c r="BI115" s="251"/>
      <c r="BJ115" s="251" t="n">
        <f aca="false">BH115+BJ114</f>
        <v>0</v>
      </c>
      <c r="BK115" s="251"/>
      <c r="BL115" s="251" t="n">
        <f aca="false">BJ115+BL114</f>
        <v>0</v>
      </c>
      <c r="BM115" s="251"/>
      <c r="BN115" s="251" t="n">
        <f aca="false">BL115+BN114</f>
        <v>0</v>
      </c>
      <c r="BO115" s="251"/>
      <c r="BP115" s="251" t="n">
        <f aca="false">BN115+BP114</f>
        <v>20.7290322580645</v>
      </c>
      <c r="BQ115" s="251"/>
      <c r="BR115" s="251" t="n">
        <f aca="false">BP115+BR114</f>
        <v>51.8225806451613</v>
      </c>
      <c r="BS115" s="251"/>
      <c r="BT115" s="251" t="n">
        <f aca="false">BR115+BT114</f>
        <v>83.2209677419355</v>
      </c>
      <c r="BU115" s="251"/>
      <c r="BV115" s="251" t="n">
        <f aca="false">BT115+BV114</f>
        <v>114.61935483871</v>
      </c>
      <c r="BW115" s="251"/>
      <c r="BX115" s="251" t="n">
        <f aca="false">BV115+BX114</f>
        <v>146.017741935484</v>
      </c>
      <c r="BY115" s="251"/>
      <c r="BZ115" s="251" t="n">
        <f aca="false">BX115+BZ114</f>
        <v>177.416129032258</v>
      </c>
      <c r="CA115" s="251"/>
      <c r="CB115" s="251" t="n">
        <f aca="false">BZ115+CB114</f>
        <v>208.916129032258</v>
      </c>
      <c r="CC115" s="251"/>
      <c r="CD115" s="251" t="n">
        <f aca="false">CB115+CD114</f>
        <v>235.166129032258</v>
      </c>
      <c r="CE115" s="251"/>
      <c r="CF115" s="251" t="n">
        <f aca="false">CD115+CF114</f>
        <v>266.666129032258</v>
      </c>
      <c r="CG115" s="251"/>
      <c r="CH115" s="251" t="n">
        <f aca="false">CF115+CH114</f>
        <v>298.166129032258</v>
      </c>
      <c r="CI115" s="251"/>
      <c r="CJ115" s="251" t="n">
        <f aca="false">CH115+CJ114</f>
        <v>313.916129032258</v>
      </c>
      <c r="CK115" s="251"/>
      <c r="CL115" s="251" t="n">
        <f aca="false">CJ115+CL114</f>
        <v>313.916129032258</v>
      </c>
      <c r="CM115" s="251"/>
      <c r="CN115" s="251" t="n">
        <f aca="false">CL115+CN114</f>
        <v>313.916129032258</v>
      </c>
      <c r="CO115" s="251"/>
      <c r="CP115" s="251" t="n">
        <f aca="false">CN115+CP114</f>
        <v>313.916129032258</v>
      </c>
      <c r="CQ115" s="251"/>
      <c r="CR115" s="251" t="n">
        <f aca="false">CP115+CR114</f>
        <v>313.916129032258</v>
      </c>
      <c r="CS115" s="251"/>
      <c r="CT115" s="251" t="n">
        <f aca="false">CR115+CT114</f>
        <v>313.916129032258</v>
      </c>
      <c r="CU115" s="251"/>
      <c r="CV115" s="251" t="n">
        <f aca="false">CT115+CV114</f>
        <v>313.916129032258</v>
      </c>
      <c r="CW115" s="251"/>
      <c r="CX115" s="251" t="n">
        <f aca="false">CV115+CX114</f>
        <v>313.916129032258</v>
      </c>
      <c r="CY115" s="251"/>
      <c r="CZ115" s="251" t="n">
        <f aca="false">CX115+CZ114</f>
        <v>313.916129032258</v>
      </c>
      <c r="DA115" s="251"/>
      <c r="DB115" s="251" t="n">
        <f aca="false">CZ115+DB114</f>
        <v>313.916129032258</v>
      </c>
      <c r="DC115" s="251"/>
      <c r="DD115" s="251" t="n">
        <f aca="false">DB115+DD114</f>
        <v>313.916129032258</v>
      </c>
      <c r="DE115" s="251"/>
      <c r="DF115" s="251" t="n">
        <f aca="false">DD115+DF114</f>
        <v>313.916129032258</v>
      </c>
      <c r="DG115" s="251"/>
      <c r="DH115" s="251" t="n">
        <f aca="false">DF115+DH114</f>
        <v>313.916129032258</v>
      </c>
      <c r="DI115" s="251"/>
      <c r="DJ115" s="293" t="n">
        <f aca="false">DH115+DJ114</f>
        <v>313.916129032258</v>
      </c>
      <c r="DK115" s="293"/>
      <c r="DL115" s="251" t="n">
        <f aca="false">DJ115+DL114</f>
        <v>313.916129032258</v>
      </c>
      <c r="DM115" s="251"/>
      <c r="DN115" s="251" t="n">
        <f aca="false">DL115+DN114</f>
        <v>313.916129032258</v>
      </c>
      <c r="DO115" s="251"/>
      <c r="DP115" s="251" t="n">
        <f aca="false">DN115+DP114</f>
        <v>313.916129032258</v>
      </c>
      <c r="DQ115" s="251"/>
      <c r="DR115" s="251" t="n">
        <f aca="false">DP115+DR114</f>
        <v>313.916129032258</v>
      </c>
      <c r="DS115" s="251"/>
      <c r="DT115" s="251" t="n">
        <f aca="false">DR115+DT114</f>
        <v>313.916129032258</v>
      </c>
      <c r="DU115" s="251"/>
      <c r="DV115" s="251" t="n">
        <f aca="false">DT115+DV114</f>
        <v>313.916129032258</v>
      </c>
      <c r="DW115" s="251"/>
      <c r="DX115" s="251" t="n">
        <f aca="false">DV115+DX114</f>
        <v>313.916129032258</v>
      </c>
      <c r="DY115" s="251"/>
      <c r="DZ115" s="251" t="n">
        <f aca="false">DX115+DZ114</f>
        <v>313.916129032258</v>
      </c>
      <c r="EA115" s="251"/>
      <c r="EB115" s="251" t="n">
        <f aca="false">DZ115+EB114</f>
        <v>313.916129032258</v>
      </c>
      <c r="EC115" s="251"/>
      <c r="ED115" s="251" t="n">
        <f aca="false">EB115+ED114</f>
        <v>313.916129032258</v>
      </c>
      <c r="EE115" s="251"/>
      <c r="EF115" s="251" t="n">
        <f aca="false">ED115+EF114</f>
        <v>313.916129032258</v>
      </c>
      <c r="EG115" s="251"/>
      <c r="EH115" s="251" t="n">
        <f aca="false">EF115+EH114</f>
        <v>313.916129032258</v>
      </c>
      <c r="EI115" s="251"/>
      <c r="EJ115" s="251" t="n">
        <f aca="false">EH115+EJ114</f>
        <v>313.916129032258</v>
      </c>
      <c r="EK115" s="251"/>
      <c r="EL115" s="251" t="n">
        <f aca="false">EJ115+EL114</f>
        <v>313.916129032258</v>
      </c>
      <c r="EM115" s="251"/>
      <c r="EN115" s="251" t="n">
        <f aca="false">EL115+EN114</f>
        <v>313.916129032258</v>
      </c>
      <c r="EO115" s="251"/>
      <c r="EP115" s="251" t="n">
        <f aca="false">EN115+EP114</f>
        <v>313.916129032258</v>
      </c>
      <c r="EQ115" s="251"/>
      <c r="ER115" s="251" t="n">
        <f aca="false">EP115+ER114</f>
        <v>313.916129032258</v>
      </c>
      <c r="ES115" s="251"/>
      <c r="ET115" s="251" t="n">
        <f aca="false">ER115+ET114</f>
        <v>313.916129032258</v>
      </c>
      <c r="EU115" s="251"/>
      <c r="EV115" s="251" t="n">
        <f aca="false">ET115+EV114</f>
        <v>313.916129032258</v>
      </c>
      <c r="EW115" s="251"/>
      <c r="EX115" s="252" t="n">
        <f aca="false">EV115+EX114</f>
        <v>313.916129032258</v>
      </c>
      <c r="EY115" s="252"/>
      <c r="EZ115" s="251" t="n">
        <f aca="false">EX115+EZ114</f>
        <v>313.916129032258</v>
      </c>
      <c r="FA115" s="251"/>
      <c r="FB115" s="251" t="n">
        <f aca="false">EZ115+FB114</f>
        <v>313.916129032258</v>
      </c>
      <c r="FC115" s="251"/>
      <c r="FD115" s="251" t="n">
        <f aca="false">FB115+FD114</f>
        <v>313.916129032258</v>
      </c>
      <c r="FE115" s="251"/>
      <c r="FF115" s="251" t="n">
        <f aca="false">FD115+FF114</f>
        <v>313.916129032258</v>
      </c>
      <c r="FG115" s="251"/>
      <c r="FH115" s="251" t="n">
        <f aca="false">FF115+FH114</f>
        <v>313.916129032258</v>
      </c>
      <c r="FI115" s="251"/>
      <c r="FJ115" s="251" t="n">
        <f aca="false">FH115+FJ114</f>
        <v>313.916129032258</v>
      </c>
      <c r="FK115" s="251"/>
      <c r="FL115" s="251" t="n">
        <f aca="false">FJ115+FL114</f>
        <v>313.916129032258</v>
      </c>
      <c r="FM115" s="251"/>
      <c r="FN115" s="251" t="n">
        <f aca="false">FL115+FN114</f>
        <v>313.916129032258</v>
      </c>
      <c r="FO115" s="251"/>
      <c r="FP115" s="251" t="n">
        <f aca="false">FN115+FP114</f>
        <v>313.916129032258</v>
      </c>
      <c r="FQ115" s="251"/>
      <c r="FR115" s="251" t="n">
        <f aca="false">FP115+FR114</f>
        <v>313.916129032258</v>
      </c>
      <c r="FS115" s="251"/>
      <c r="FT115" s="251" t="n">
        <f aca="false">FR115+FT114</f>
        <v>313.916129032258</v>
      </c>
      <c r="FU115" s="251"/>
      <c r="FV115" s="251" t="n">
        <f aca="false">FT115+FV114</f>
        <v>313.916129032258</v>
      </c>
      <c r="FW115" s="251"/>
      <c r="FX115" s="251" t="n">
        <f aca="false">FV115+FX114</f>
        <v>313.916129032258</v>
      </c>
      <c r="FY115" s="251"/>
      <c r="FZ115" s="251" t="n">
        <f aca="false">FX115+FZ114</f>
        <v>313.916129032258</v>
      </c>
      <c r="GA115" s="251"/>
      <c r="GB115" s="251" t="n">
        <f aca="false">FZ115+GB114</f>
        <v>313.916129032258</v>
      </c>
      <c r="GC115" s="251"/>
      <c r="GD115" s="251" t="n">
        <f aca="false">GB115+GD114</f>
        <v>313.916129032258</v>
      </c>
      <c r="GE115" s="251"/>
      <c r="GF115" s="251" t="n">
        <f aca="false">GD115+GF114</f>
        <v>313.916129032258</v>
      </c>
      <c r="GG115" s="251"/>
      <c r="GH115" s="251" t="n">
        <f aca="false">GF115+GH114</f>
        <v>313.916129032258</v>
      </c>
      <c r="GI115" s="251"/>
      <c r="GJ115" s="251" t="n">
        <f aca="false">GH115+GJ114</f>
        <v>313.916129032258</v>
      </c>
      <c r="GK115" s="251"/>
      <c r="GL115" s="251" t="n">
        <f aca="false">GJ115+GL114</f>
        <v>313.916129032258</v>
      </c>
      <c r="GM115" s="251"/>
      <c r="GN115" s="251" t="n">
        <f aca="false">GL115+GN114</f>
        <v>313.916129032258</v>
      </c>
      <c r="GO115" s="251"/>
      <c r="GP115" s="251" t="n">
        <f aca="false">GN115+GP114</f>
        <v>313.916129032258</v>
      </c>
      <c r="GQ115" s="251"/>
      <c r="GR115" s="251" t="n">
        <f aca="false">GP115+GR114</f>
        <v>313.916129032258</v>
      </c>
      <c r="GS115" s="251"/>
      <c r="GT115" s="251" t="n">
        <f aca="false">GR115+GT114</f>
        <v>313.916129032258</v>
      </c>
      <c r="GU115" s="251"/>
      <c r="GV115" s="251" t="n">
        <f aca="false">GT115+GV114</f>
        <v>313.916129032258</v>
      </c>
      <c r="GW115" s="251"/>
      <c r="GX115" s="251" t="n">
        <f aca="false">GV115+GX114</f>
        <v>313.916129032258</v>
      </c>
      <c r="GY115" s="251"/>
      <c r="GZ115" s="251" t="n">
        <f aca="false">GX115+GZ114</f>
        <v>313.916129032258</v>
      </c>
      <c r="HA115" s="251"/>
      <c r="HB115" s="251" t="n">
        <f aca="false">GZ115+HB114</f>
        <v>313.916129032258</v>
      </c>
      <c r="HC115" s="251"/>
      <c r="HD115" s="251" t="n">
        <f aca="false">HB115+HD114</f>
        <v>313.916129032258</v>
      </c>
      <c r="HE115" s="251"/>
      <c r="HF115" s="251" t="n">
        <f aca="false">HD115+HF114</f>
        <v>313.916129032258</v>
      </c>
      <c r="HG115" s="251"/>
      <c r="HH115" s="251" t="n">
        <f aca="false">HF115+HH114</f>
        <v>313.916129032258</v>
      </c>
      <c r="HI115" s="251"/>
      <c r="HJ115" s="251" t="n">
        <f aca="false">HH115+HJ114</f>
        <v>313.916129032258</v>
      </c>
      <c r="HK115" s="251"/>
    </row>
    <row r="116" s="295" customFormat="true" ht="12.75" hidden="false" customHeight="false" outlineLevel="0" collapsed="false">
      <c r="A116" s="232"/>
      <c r="B116" s="233"/>
      <c r="C116" s="232"/>
      <c r="D116" s="234"/>
      <c r="E116" s="234"/>
      <c r="F116" s="235"/>
      <c r="G116" s="234"/>
      <c r="H116" s="253"/>
      <c r="I116" s="237"/>
      <c r="J116" s="238"/>
      <c r="K116" s="254" t="s">
        <v>163</v>
      </c>
      <c r="L116" s="255"/>
      <c r="M116" s="255"/>
      <c r="N116" s="255"/>
      <c r="O116" s="255"/>
      <c r="P116" s="255"/>
      <c r="Q116" s="255"/>
      <c r="R116" s="255"/>
      <c r="S116" s="255"/>
      <c r="T116" s="255"/>
      <c r="U116" s="255"/>
      <c r="V116" s="255"/>
      <c r="W116" s="255"/>
      <c r="X116" s="255"/>
      <c r="Y116" s="255"/>
      <c r="Z116" s="255"/>
      <c r="AA116" s="255"/>
      <c r="AB116" s="255"/>
      <c r="AC116" s="255"/>
      <c r="AD116" s="255"/>
      <c r="AE116" s="255"/>
      <c r="AF116" s="255"/>
      <c r="AG116" s="255"/>
      <c r="AH116" s="255"/>
      <c r="AI116" s="255"/>
      <c r="AJ116" s="255"/>
      <c r="AK116" s="255"/>
      <c r="AL116" s="255"/>
      <c r="AM116" s="255"/>
      <c r="AN116" s="255"/>
      <c r="AO116" s="255"/>
      <c r="AP116" s="255"/>
      <c r="AQ116" s="255"/>
      <c r="AR116" s="255"/>
      <c r="AS116" s="255"/>
      <c r="AT116" s="255"/>
      <c r="AU116" s="255"/>
      <c r="AV116" s="255"/>
      <c r="AW116" s="255"/>
      <c r="AX116" s="255"/>
      <c r="AY116" s="255"/>
      <c r="AZ116" s="255"/>
      <c r="BA116" s="255"/>
      <c r="BB116" s="255"/>
      <c r="BC116" s="255"/>
      <c r="BD116" s="255"/>
      <c r="BE116" s="255"/>
      <c r="BF116" s="255"/>
      <c r="BG116" s="255"/>
      <c r="BH116" s="255"/>
      <c r="BI116" s="255"/>
      <c r="BJ116" s="255"/>
      <c r="BK116" s="255"/>
      <c r="BL116" s="255"/>
      <c r="BM116" s="255"/>
      <c r="BN116" s="255"/>
      <c r="BO116" s="255"/>
      <c r="BP116" s="255"/>
      <c r="BQ116" s="255"/>
      <c r="BR116" s="255"/>
      <c r="BS116" s="255"/>
      <c r="BT116" s="255"/>
      <c r="BU116" s="255"/>
      <c r="BV116" s="255"/>
      <c r="BW116" s="255"/>
      <c r="BX116" s="255"/>
      <c r="BY116" s="255"/>
      <c r="BZ116" s="255"/>
      <c r="CA116" s="255"/>
      <c r="CB116" s="255"/>
      <c r="CC116" s="255"/>
      <c r="CD116" s="255"/>
      <c r="CE116" s="255"/>
      <c r="CF116" s="255"/>
      <c r="CG116" s="255"/>
      <c r="CH116" s="255"/>
      <c r="CI116" s="255"/>
      <c r="CJ116" s="255"/>
      <c r="CK116" s="255"/>
      <c r="CL116" s="255"/>
      <c r="CM116" s="255"/>
      <c r="CN116" s="255"/>
      <c r="CO116" s="255"/>
      <c r="CP116" s="255"/>
      <c r="CQ116" s="255"/>
      <c r="CR116" s="255"/>
      <c r="CS116" s="255"/>
      <c r="CT116" s="255"/>
      <c r="CU116" s="255"/>
      <c r="CV116" s="255"/>
      <c r="CW116" s="255"/>
      <c r="CX116" s="255"/>
      <c r="CY116" s="255"/>
      <c r="CZ116" s="255"/>
      <c r="DA116" s="255"/>
      <c r="DB116" s="255"/>
      <c r="DC116" s="255"/>
      <c r="DD116" s="255"/>
      <c r="DE116" s="255"/>
      <c r="DF116" s="255"/>
      <c r="DG116" s="255"/>
      <c r="DH116" s="255"/>
      <c r="DI116" s="255"/>
      <c r="DJ116" s="294"/>
      <c r="DK116" s="294"/>
      <c r="DL116" s="255"/>
      <c r="DM116" s="255"/>
      <c r="DN116" s="255"/>
      <c r="DO116" s="255"/>
      <c r="DP116" s="255"/>
      <c r="DQ116" s="255"/>
      <c r="DR116" s="255"/>
      <c r="DS116" s="255"/>
      <c r="DT116" s="255"/>
      <c r="DU116" s="255"/>
      <c r="DV116" s="255"/>
      <c r="DW116" s="255"/>
      <c r="DX116" s="255"/>
      <c r="DY116" s="255"/>
      <c r="DZ116" s="255"/>
      <c r="EA116" s="255"/>
      <c r="EB116" s="255"/>
      <c r="EC116" s="255"/>
      <c r="ED116" s="255"/>
      <c r="EE116" s="255"/>
      <c r="EF116" s="255"/>
      <c r="EG116" s="255"/>
      <c r="EH116" s="255"/>
      <c r="EI116" s="255"/>
      <c r="EJ116" s="255"/>
      <c r="EK116" s="255"/>
      <c r="EL116" s="255"/>
      <c r="EM116" s="255"/>
      <c r="EN116" s="255"/>
      <c r="EO116" s="255"/>
      <c r="EP116" s="255"/>
      <c r="EQ116" s="255"/>
      <c r="ER116" s="255"/>
      <c r="ES116" s="255"/>
      <c r="ET116" s="255"/>
      <c r="EU116" s="255"/>
      <c r="EV116" s="255"/>
      <c r="EW116" s="255"/>
      <c r="EX116" s="256"/>
      <c r="EY116" s="256"/>
      <c r="EZ116" s="255"/>
      <c r="FA116" s="255"/>
      <c r="FB116" s="255"/>
      <c r="FC116" s="255"/>
      <c r="FD116" s="255"/>
      <c r="FE116" s="255"/>
      <c r="FF116" s="255"/>
      <c r="FG116" s="255"/>
      <c r="FH116" s="255"/>
      <c r="FI116" s="255"/>
      <c r="FJ116" s="255"/>
      <c r="FK116" s="255"/>
      <c r="FL116" s="255"/>
      <c r="FM116" s="255"/>
      <c r="FN116" s="255"/>
      <c r="FO116" s="255"/>
      <c r="FP116" s="255"/>
      <c r="FQ116" s="255"/>
      <c r="FR116" s="255"/>
      <c r="FS116" s="255"/>
      <c r="FT116" s="255"/>
      <c r="FU116" s="255"/>
      <c r="FV116" s="255"/>
      <c r="FW116" s="255"/>
      <c r="FX116" s="255"/>
      <c r="FY116" s="255"/>
      <c r="FZ116" s="255"/>
      <c r="GA116" s="255"/>
      <c r="GB116" s="255"/>
      <c r="GC116" s="255"/>
      <c r="GD116" s="255"/>
      <c r="GE116" s="255"/>
      <c r="GF116" s="255"/>
      <c r="GG116" s="255"/>
      <c r="GH116" s="255"/>
      <c r="GI116" s="255"/>
      <c r="GJ116" s="255"/>
      <c r="GK116" s="255"/>
      <c r="GL116" s="255"/>
      <c r="GM116" s="255"/>
      <c r="GN116" s="255"/>
      <c r="GO116" s="255"/>
      <c r="GP116" s="255"/>
      <c r="GQ116" s="255"/>
      <c r="GR116" s="255"/>
      <c r="GS116" s="255"/>
      <c r="GT116" s="255"/>
      <c r="GU116" s="255"/>
      <c r="GV116" s="255"/>
      <c r="GW116" s="255"/>
      <c r="GX116" s="255"/>
      <c r="GY116" s="255"/>
      <c r="GZ116" s="255"/>
      <c r="HA116" s="255"/>
      <c r="HB116" s="255"/>
      <c r="HC116" s="255"/>
      <c r="HD116" s="255"/>
      <c r="HE116" s="255"/>
      <c r="HF116" s="255"/>
      <c r="HG116" s="255"/>
      <c r="HH116" s="255"/>
      <c r="HI116" s="255"/>
      <c r="HJ116" s="255"/>
      <c r="HK116" s="255"/>
    </row>
    <row r="117" s="297" customFormat="true" ht="12.75" hidden="false" customHeight="false" outlineLevel="0" collapsed="false">
      <c r="A117" s="232"/>
      <c r="B117" s="233"/>
      <c r="C117" s="232"/>
      <c r="D117" s="234"/>
      <c r="E117" s="234"/>
      <c r="F117" s="235"/>
      <c r="G117" s="234"/>
      <c r="H117" s="257"/>
      <c r="I117" s="237"/>
      <c r="J117" s="238"/>
      <c r="K117" s="258" t="s">
        <v>164</v>
      </c>
      <c r="L117" s="259" t="n">
        <f aca="false">L116</f>
        <v>0</v>
      </c>
      <c r="M117" s="259"/>
      <c r="N117" s="259" t="n">
        <f aca="false">N116+L117</f>
        <v>0</v>
      </c>
      <c r="O117" s="259"/>
      <c r="P117" s="259" t="n">
        <f aca="false">P116+N117</f>
        <v>0</v>
      </c>
      <c r="Q117" s="259"/>
      <c r="R117" s="259" t="n">
        <f aca="false">R116+P117</f>
        <v>0</v>
      </c>
      <c r="S117" s="259"/>
      <c r="T117" s="259" t="n">
        <f aca="false">T116+R117</f>
        <v>0</v>
      </c>
      <c r="U117" s="259"/>
      <c r="V117" s="259" t="n">
        <f aca="false">V116+T117</f>
        <v>0</v>
      </c>
      <c r="W117" s="259"/>
      <c r="X117" s="259" t="n">
        <f aca="false">X116+V117</f>
        <v>0</v>
      </c>
      <c r="Y117" s="259"/>
      <c r="Z117" s="259" t="n">
        <f aca="false">Z116+X117</f>
        <v>0</v>
      </c>
      <c r="AA117" s="259"/>
      <c r="AB117" s="259" t="n">
        <f aca="false">AB116+Z117</f>
        <v>0</v>
      </c>
      <c r="AC117" s="259"/>
      <c r="AD117" s="259" t="n">
        <f aca="false">AD116+AB117</f>
        <v>0</v>
      </c>
      <c r="AE117" s="259"/>
      <c r="AF117" s="259" t="n">
        <f aca="false">AF116+AD117</f>
        <v>0</v>
      </c>
      <c r="AG117" s="259"/>
      <c r="AH117" s="259" t="n">
        <f aca="false">AH116+AF117</f>
        <v>0</v>
      </c>
      <c r="AI117" s="259"/>
      <c r="AJ117" s="259" t="n">
        <f aca="false">AJ116+AH117</f>
        <v>0</v>
      </c>
      <c r="AK117" s="259"/>
      <c r="AL117" s="259" t="n">
        <f aca="false">AL116+AJ117</f>
        <v>0</v>
      </c>
      <c r="AM117" s="259"/>
      <c r="AN117" s="259" t="n">
        <f aca="false">AN116+AL117</f>
        <v>0</v>
      </c>
      <c r="AO117" s="259"/>
      <c r="AP117" s="259" t="n">
        <f aca="false">AP116+AN117</f>
        <v>0</v>
      </c>
      <c r="AQ117" s="259"/>
      <c r="AR117" s="259" t="n">
        <f aca="false">AR116+AP117</f>
        <v>0</v>
      </c>
      <c r="AS117" s="259"/>
      <c r="AT117" s="259" t="n">
        <f aca="false">AT116+AR117</f>
        <v>0</v>
      </c>
      <c r="AU117" s="259"/>
      <c r="AV117" s="259" t="n">
        <f aca="false">AV116+AT117</f>
        <v>0</v>
      </c>
      <c r="AW117" s="259"/>
      <c r="AX117" s="259" t="n">
        <f aca="false">AX116+AV117</f>
        <v>0</v>
      </c>
      <c r="AY117" s="259"/>
      <c r="AZ117" s="259" t="n">
        <f aca="false">AZ116+AX117</f>
        <v>0</v>
      </c>
      <c r="BA117" s="259"/>
      <c r="BB117" s="259" t="n">
        <f aca="false">BB116+AZ117</f>
        <v>0</v>
      </c>
      <c r="BC117" s="259"/>
      <c r="BD117" s="259" t="n">
        <f aca="false">BD116+BB117</f>
        <v>0</v>
      </c>
      <c r="BE117" s="259"/>
      <c r="BF117" s="259" t="n">
        <f aca="false">BF116+BD117</f>
        <v>0</v>
      </c>
      <c r="BG117" s="259"/>
      <c r="BH117" s="259" t="n">
        <f aca="false">BH116+BF117</f>
        <v>0</v>
      </c>
      <c r="BI117" s="259"/>
      <c r="BJ117" s="259" t="n">
        <f aca="false">BJ116+BH117</f>
        <v>0</v>
      </c>
      <c r="BK117" s="259"/>
      <c r="BL117" s="259" t="n">
        <f aca="false">BL116+BJ117</f>
        <v>0</v>
      </c>
      <c r="BM117" s="259"/>
      <c r="BN117" s="259" t="n">
        <f aca="false">BN116+BL117</f>
        <v>0</v>
      </c>
      <c r="BO117" s="259"/>
      <c r="BP117" s="259" t="n">
        <f aca="false">BP116+BN117</f>
        <v>0</v>
      </c>
      <c r="BQ117" s="259"/>
      <c r="BR117" s="259" t="n">
        <f aca="false">BR116+BP117</f>
        <v>0</v>
      </c>
      <c r="BS117" s="259"/>
      <c r="BT117" s="259" t="n">
        <f aca="false">BT116+BR117</f>
        <v>0</v>
      </c>
      <c r="BU117" s="259"/>
      <c r="BV117" s="259" t="n">
        <f aca="false">BV116+BT117</f>
        <v>0</v>
      </c>
      <c r="BW117" s="259"/>
      <c r="BX117" s="259" t="n">
        <f aca="false">BX116+BV117</f>
        <v>0</v>
      </c>
      <c r="BY117" s="259"/>
      <c r="BZ117" s="259" t="n">
        <f aca="false">BZ116+BX117</f>
        <v>0</v>
      </c>
      <c r="CA117" s="259"/>
      <c r="CB117" s="259" t="n">
        <f aca="false">CB116+BZ117</f>
        <v>0</v>
      </c>
      <c r="CC117" s="259"/>
      <c r="CD117" s="259" t="n">
        <f aca="false">CD116+CB117</f>
        <v>0</v>
      </c>
      <c r="CE117" s="259"/>
      <c r="CF117" s="259" t="n">
        <f aca="false">CF116+CD117</f>
        <v>0</v>
      </c>
      <c r="CG117" s="259"/>
      <c r="CH117" s="259" t="n">
        <f aca="false">CH116+CF117</f>
        <v>0</v>
      </c>
      <c r="CI117" s="259"/>
      <c r="CJ117" s="259" t="n">
        <f aca="false">CJ116+CH117</f>
        <v>0</v>
      </c>
      <c r="CK117" s="259"/>
      <c r="CL117" s="259" t="n">
        <f aca="false">CL116+CJ117</f>
        <v>0</v>
      </c>
      <c r="CM117" s="259"/>
      <c r="CN117" s="259" t="n">
        <f aca="false">CN116+CL117</f>
        <v>0</v>
      </c>
      <c r="CO117" s="259"/>
      <c r="CP117" s="259" t="n">
        <f aca="false">CP116+CN117</f>
        <v>0</v>
      </c>
      <c r="CQ117" s="259"/>
      <c r="CR117" s="259" t="n">
        <f aca="false">CR116+CP117</f>
        <v>0</v>
      </c>
      <c r="CS117" s="259"/>
      <c r="CT117" s="259" t="n">
        <f aca="false">CT116+CR117</f>
        <v>0</v>
      </c>
      <c r="CU117" s="259"/>
      <c r="CV117" s="259" t="n">
        <f aca="false">CV116+CT117</f>
        <v>0</v>
      </c>
      <c r="CW117" s="259"/>
      <c r="CX117" s="259" t="n">
        <f aca="false">CX116+CV117</f>
        <v>0</v>
      </c>
      <c r="CY117" s="259"/>
      <c r="CZ117" s="259" t="n">
        <f aca="false">CZ116+CX117</f>
        <v>0</v>
      </c>
      <c r="DA117" s="259"/>
      <c r="DB117" s="259" t="n">
        <f aca="false">DB116+CZ117</f>
        <v>0</v>
      </c>
      <c r="DC117" s="259"/>
      <c r="DD117" s="259" t="n">
        <f aca="false">DD116+DB117</f>
        <v>0</v>
      </c>
      <c r="DE117" s="259"/>
      <c r="DF117" s="259" t="n">
        <f aca="false">DF116+DD117</f>
        <v>0</v>
      </c>
      <c r="DG117" s="259"/>
      <c r="DH117" s="259" t="n">
        <f aca="false">DH116+DF117</f>
        <v>0</v>
      </c>
      <c r="DI117" s="259"/>
      <c r="DJ117" s="296" t="n">
        <f aca="false">DJ116+DH117</f>
        <v>0</v>
      </c>
      <c r="DK117" s="296"/>
      <c r="DL117" s="259" t="n">
        <f aca="false">DL116+DJ117</f>
        <v>0</v>
      </c>
      <c r="DM117" s="259"/>
      <c r="DN117" s="259" t="n">
        <f aca="false">DN116+DL117</f>
        <v>0</v>
      </c>
      <c r="DO117" s="259"/>
      <c r="DP117" s="259" t="n">
        <f aca="false">DP116+DN117</f>
        <v>0</v>
      </c>
      <c r="DQ117" s="259"/>
      <c r="DR117" s="259" t="n">
        <f aca="false">DR116+DP117</f>
        <v>0</v>
      </c>
      <c r="DS117" s="259"/>
      <c r="DT117" s="259" t="n">
        <f aca="false">DT116+DR117</f>
        <v>0</v>
      </c>
      <c r="DU117" s="259"/>
      <c r="DV117" s="259" t="n">
        <f aca="false">DV116+DT117</f>
        <v>0</v>
      </c>
      <c r="DW117" s="259"/>
      <c r="DX117" s="259" t="n">
        <f aca="false">DX116+DV117</f>
        <v>0</v>
      </c>
      <c r="DY117" s="259"/>
      <c r="DZ117" s="259" t="n">
        <f aca="false">DZ116+DX117</f>
        <v>0</v>
      </c>
      <c r="EA117" s="259"/>
      <c r="EB117" s="259" t="n">
        <f aca="false">EB116+DZ117</f>
        <v>0</v>
      </c>
      <c r="EC117" s="259"/>
      <c r="ED117" s="259" t="n">
        <f aca="false">ED116+EB117</f>
        <v>0</v>
      </c>
      <c r="EE117" s="259"/>
      <c r="EF117" s="259" t="n">
        <f aca="false">EF116+ED117</f>
        <v>0</v>
      </c>
      <c r="EG117" s="259"/>
      <c r="EH117" s="259" t="n">
        <f aca="false">EH116+EF117</f>
        <v>0</v>
      </c>
      <c r="EI117" s="259"/>
      <c r="EJ117" s="259" t="n">
        <f aca="false">EJ116+EH117</f>
        <v>0</v>
      </c>
      <c r="EK117" s="259"/>
      <c r="EL117" s="259" t="n">
        <f aca="false">EL116+EJ117</f>
        <v>0</v>
      </c>
      <c r="EM117" s="259"/>
      <c r="EN117" s="259" t="n">
        <f aca="false">EN116+EL117</f>
        <v>0</v>
      </c>
      <c r="EO117" s="259"/>
      <c r="EP117" s="259" t="n">
        <f aca="false">EP116+EN117</f>
        <v>0</v>
      </c>
      <c r="EQ117" s="259"/>
      <c r="ER117" s="259" t="n">
        <f aca="false">ER116+EP117</f>
        <v>0</v>
      </c>
      <c r="ES117" s="259"/>
      <c r="ET117" s="259" t="n">
        <f aca="false">ET116+ER117</f>
        <v>0</v>
      </c>
      <c r="EU117" s="259"/>
      <c r="EV117" s="259" t="n">
        <f aca="false">EV116+ET117</f>
        <v>0</v>
      </c>
      <c r="EW117" s="259"/>
      <c r="EX117" s="260" t="n">
        <f aca="false">EX116+EV117</f>
        <v>0</v>
      </c>
      <c r="EY117" s="260"/>
      <c r="EZ117" s="259" t="n">
        <f aca="false">EZ116+EX117</f>
        <v>0</v>
      </c>
      <c r="FA117" s="259"/>
      <c r="FB117" s="259" t="n">
        <f aca="false">FB116+EZ117</f>
        <v>0</v>
      </c>
      <c r="FC117" s="259"/>
      <c r="FD117" s="259" t="n">
        <f aca="false">FD116+FB117</f>
        <v>0</v>
      </c>
      <c r="FE117" s="259"/>
      <c r="FF117" s="259" t="n">
        <f aca="false">FF116+FD117</f>
        <v>0</v>
      </c>
      <c r="FG117" s="259"/>
      <c r="FH117" s="259" t="n">
        <f aca="false">FH116+FF117</f>
        <v>0</v>
      </c>
      <c r="FI117" s="259"/>
      <c r="FJ117" s="259" t="n">
        <f aca="false">FJ116+FH117</f>
        <v>0</v>
      </c>
      <c r="FK117" s="259"/>
      <c r="FL117" s="259" t="n">
        <f aca="false">FL116+FJ117</f>
        <v>0</v>
      </c>
      <c r="FM117" s="259"/>
      <c r="FN117" s="259" t="n">
        <f aca="false">FN116+FL117</f>
        <v>0</v>
      </c>
      <c r="FO117" s="259"/>
      <c r="FP117" s="259" t="n">
        <f aca="false">FP116+FN117</f>
        <v>0</v>
      </c>
      <c r="FQ117" s="259"/>
      <c r="FR117" s="259" t="n">
        <f aca="false">FR116+FP117</f>
        <v>0</v>
      </c>
      <c r="FS117" s="259"/>
      <c r="FT117" s="259" t="n">
        <f aca="false">FT116+FR117</f>
        <v>0</v>
      </c>
      <c r="FU117" s="259"/>
      <c r="FV117" s="259" t="n">
        <f aca="false">FV116+FT117</f>
        <v>0</v>
      </c>
      <c r="FW117" s="259"/>
      <c r="FX117" s="259" t="n">
        <f aca="false">FX116+FV117</f>
        <v>0</v>
      </c>
      <c r="FY117" s="259"/>
      <c r="FZ117" s="259" t="n">
        <f aca="false">FZ116+FX117</f>
        <v>0</v>
      </c>
      <c r="GA117" s="259"/>
      <c r="GB117" s="259" t="n">
        <f aca="false">GB116+FZ117</f>
        <v>0</v>
      </c>
      <c r="GC117" s="259"/>
      <c r="GD117" s="259" t="n">
        <f aca="false">GD116+GB117</f>
        <v>0</v>
      </c>
      <c r="GE117" s="259"/>
      <c r="GF117" s="259" t="n">
        <f aca="false">GF116+GD117</f>
        <v>0</v>
      </c>
      <c r="GG117" s="259"/>
      <c r="GH117" s="259" t="n">
        <f aca="false">GH116+GF117</f>
        <v>0</v>
      </c>
      <c r="GI117" s="259"/>
      <c r="GJ117" s="259" t="n">
        <f aca="false">GJ116+GH117</f>
        <v>0</v>
      </c>
      <c r="GK117" s="259"/>
      <c r="GL117" s="259" t="n">
        <f aca="false">GL116+GJ117</f>
        <v>0</v>
      </c>
      <c r="GM117" s="259"/>
      <c r="GN117" s="259" t="n">
        <f aca="false">GN116+GL117</f>
        <v>0</v>
      </c>
      <c r="GO117" s="259"/>
      <c r="GP117" s="259" t="n">
        <f aca="false">GP116+GN117</f>
        <v>0</v>
      </c>
      <c r="GQ117" s="259"/>
      <c r="GR117" s="259" t="n">
        <f aca="false">GR116+GP117</f>
        <v>0</v>
      </c>
      <c r="GS117" s="259"/>
      <c r="GT117" s="259" t="n">
        <f aca="false">GT116+GR117</f>
        <v>0</v>
      </c>
      <c r="GU117" s="259"/>
      <c r="GV117" s="259" t="n">
        <f aca="false">GV116+GT117</f>
        <v>0</v>
      </c>
      <c r="GW117" s="259"/>
      <c r="GX117" s="259" t="n">
        <f aca="false">GX116+GV117</f>
        <v>0</v>
      </c>
      <c r="GY117" s="259"/>
      <c r="GZ117" s="259" t="n">
        <f aca="false">GZ116+GX117</f>
        <v>0</v>
      </c>
      <c r="HA117" s="259"/>
      <c r="HB117" s="259" t="n">
        <f aca="false">HB116+GZ117</f>
        <v>0</v>
      </c>
      <c r="HC117" s="259"/>
      <c r="HD117" s="259" t="n">
        <f aca="false">HD116+HB117</f>
        <v>0</v>
      </c>
      <c r="HE117" s="259"/>
      <c r="HF117" s="259" t="n">
        <f aca="false">HF116+HD117</f>
        <v>0</v>
      </c>
      <c r="HG117" s="259"/>
      <c r="HH117" s="259" t="n">
        <f aca="false">HH116+HF117</f>
        <v>0</v>
      </c>
      <c r="HI117" s="259"/>
      <c r="HJ117" s="259" t="n">
        <f aca="false">HJ116+HH117</f>
        <v>0</v>
      </c>
      <c r="HK117" s="259"/>
    </row>
    <row r="118" s="299" customFormat="true" ht="12.75" hidden="false" customHeight="false" outlineLevel="0" collapsed="false">
      <c r="A118" s="232"/>
      <c r="B118" s="233"/>
      <c r="C118" s="232"/>
      <c r="D118" s="234"/>
      <c r="E118" s="234"/>
      <c r="F118" s="235"/>
      <c r="G118" s="234"/>
      <c r="H118" s="261"/>
      <c r="I118" s="237"/>
      <c r="J118" s="238"/>
      <c r="K118" s="262" t="s">
        <v>165</v>
      </c>
      <c r="L118" s="263" t="n">
        <f aca="false">IF($E112&gt;0,L115/$E112,"-")</f>
        <v>0</v>
      </c>
      <c r="M118" s="263"/>
      <c r="N118" s="263" t="n">
        <f aca="false">IF($E112&gt;0,N115/$E112,"-")</f>
        <v>0</v>
      </c>
      <c r="O118" s="263"/>
      <c r="P118" s="263" t="n">
        <f aca="false">IF($E112&gt;0,P115/$E112,"-")</f>
        <v>0</v>
      </c>
      <c r="Q118" s="263"/>
      <c r="R118" s="263" t="n">
        <f aca="false">IF($E112&gt;0,R115/$E112,"-")</f>
        <v>0</v>
      </c>
      <c r="S118" s="263"/>
      <c r="T118" s="263" t="n">
        <f aca="false">IF($E112&gt;0,T115/$E112,"-")</f>
        <v>0</v>
      </c>
      <c r="U118" s="263"/>
      <c r="V118" s="263" t="n">
        <f aca="false">IF($E112&gt;0,V115/$E112,"-")</f>
        <v>0</v>
      </c>
      <c r="W118" s="263"/>
      <c r="X118" s="263" t="n">
        <f aca="false">IF($E112&gt;0,X115/$E112,"-")</f>
        <v>0</v>
      </c>
      <c r="Y118" s="263"/>
      <c r="Z118" s="263" t="n">
        <f aca="false">IF($E112&gt;0,Z115/$E112,"-")</f>
        <v>0</v>
      </c>
      <c r="AA118" s="263"/>
      <c r="AB118" s="263" t="n">
        <f aca="false">IF($E112&gt;0,AB115/$E112,"-")</f>
        <v>0</v>
      </c>
      <c r="AC118" s="263"/>
      <c r="AD118" s="263" t="n">
        <f aca="false">IF($E112&gt;0,AD115/$E112,"-")</f>
        <v>0</v>
      </c>
      <c r="AE118" s="263"/>
      <c r="AF118" s="263" t="n">
        <f aca="false">IF($E112&gt;0,AF115/$E112,"-")</f>
        <v>0</v>
      </c>
      <c r="AG118" s="263"/>
      <c r="AH118" s="263" t="n">
        <f aca="false">IF($E112&gt;0,AH115/$E112,"-")</f>
        <v>0</v>
      </c>
      <c r="AI118" s="263"/>
      <c r="AJ118" s="263" t="n">
        <f aca="false">IF($E112&gt;0,AJ115/$E112,"-")</f>
        <v>0</v>
      </c>
      <c r="AK118" s="263"/>
      <c r="AL118" s="263" t="n">
        <f aca="false">IF($E112&gt;0,AL115/$E112,"-")</f>
        <v>0</v>
      </c>
      <c r="AM118" s="263"/>
      <c r="AN118" s="263" t="n">
        <f aca="false">IF($E112&gt;0,AN115/$E112,"-")</f>
        <v>0</v>
      </c>
      <c r="AO118" s="263"/>
      <c r="AP118" s="263" t="n">
        <f aca="false">IF($E112&gt;0,AP115/$E112,"-")</f>
        <v>0</v>
      </c>
      <c r="AQ118" s="263"/>
      <c r="AR118" s="263" t="n">
        <f aca="false">IF($E112&gt;0,AR115/$E112,"-")</f>
        <v>0</v>
      </c>
      <c r="AS118" s="263"/>
      <c r="AT118" s="263" t="n">
        <f aca="false">IF($E112&gt;0,AT115/$E112,"-")</f>
        <v>0</v>
      </c>
      <c r="AU118" s="263"/>
      <c r="AV118" s="263" t="n">
        <f aca="false">IF($E112&gt;0,AV115/$E112,"-")</f>
        <v>0</v>
      </c>
      <c r="AW118" s="263"/>
      <c r="AX118" s="263" t="n">
        <f aca="false">IF($E112&gt;0,AX115/$E112,"-")</f>
        <v>0</v>
      </c>
      <c r="AY118" s="263"/>
      <c r="AZ118" s="263" t="n">
        <f aca="false">IF($E112&gt;0,AZ115/$E112,"-")</f>
        <v>0</v>
      </c>
      <c r="BA118" s="263"/>
      <c r="BB118" s="263" t="n">
        <f aca="false">IF($E112&gt;0,BB115/$E112,"-")</f>
        <v>0</v>
      </c>
      <c r="BC118" s="263"/>
      <c r="BD118" s="263" t="n">
        <f aca="false">IF($E112&gt;0,BD115/$E112,"-")</f>
        <v>0</v>
      </c>
      <c r="BE118" s="263"/>
      <c r="BF118" s="263" t="n">
        <f aca="false">IF($E112&gt;0,BF115/$E112,"-")</f>
        <v>0</v>
      </c>
      <c r="BG118" s="263"/>
      <c r="BH118" s="263" t="n">
        <f aca="false">IF($E112&gt;0,BH115/$E112,"-")</f>
        <v>0</v>
      </c>
      <c r="BI118" s="263"/>
      <c r="BJ118" s="263" t="n">
        <f aca="false">IF($E112&gt;0,BJ115/$E112,"-")</f>
        <v>0</v>
      </c>
      <c r="BK118" s="263"/>
      <c r="BL118" s="263" t="n">
        <f aca="false">IF($E112&gt;0,BL115/$E112,"-")</f>
        <v>0</v>
      </c>
      <c r="BM118" s="263"/>
      <c r="BN118" s="263" t="n">
        <f aca="false">IF($E112&gt;0,BN115/$E112,"-")</f>
        <v>0</v>
      </c>
      <c r="BO118" s="263"/>
      <c r="BP118" s="263" t="n">
        <f aca="false">IF($E112&gt;0,BP115/$E112,"-")</f>
        <v>0.0666721310284793</v>
      </c>
      <c r="BQ118" s="263"/>
      <c r="BR118" s="263" t="n">
        <f aca="false">IF($E112&gt;0,BR115/$E112,"-")</f>
        <v>0.166680327571198</v>
      </c>
      <c r="BS118" s="263"/>
      <c r="BT118" s="263" t="n">
        <f aca="false">IF($E112&gt;0,BT115/$E112,"-")</f>
        <v>0.267668996629042</v>
      </c>
      <c r="BU118" s="263"/>
      <c r="BV118" s="263" t="n">
        <f aca="false">IF($E112&gt;0,BV115/$E112,"-")</f>
        <v>0.368657665686886</v>
      </c>
      <c r="BW118" s="263"/>
      <c r="BX118" s="263" t="n">
        <f aca="false">IF($E112&gt;0,BX115/$E112,"-")</f>
        <v>0.46964633474473</v>
      </c>
      <c r="BY118" s="263"/>
      <c r="BZ118" s="263" t="n">
        <f aca="false">IF($E112&gt;0,BZ115/$E112,"-")</f>
        <v>0.570635003802573</v>
      </c>
      <c r="CA118" s="263"/>
      <c r="CB118" s="263" t="n">
        <f aca="false">IF($E112&gt;0,CB115/$E112,"-")</f>
        <v>0.671950497032125</v>
      </c>
      <c r="CC118" s="263"/>
      <c r="CD118" s="263" t="n">
        <f aca="false">IF($E112&gt;0,CD115/$E112,"-")</f>
        <v>0.756380074723419</v>
      </c>
      <c r="CE118" s="263"/>
      <c r="CF118" s="263" t="n">
        <f aca="false">IF($E112&gt;0,CF115/$E112,"-")</f>
        <v>0.85769556795297</v>
      </c>
      <c r="CG118" s="263"/>
      <c r="CH118" s="263" t="n">
        <f aca="false">IF($E112&gt;0,CH115/$E112,"-")</f>
        <v>0.959011061182522</v>
      </c>
      <c r="CI118" s="263"/>
      <c r="CJ118" s="263" t="n">
        <f aca="false">IF($E112&gt;0,CJ115/$E112,"-")</f>
        <v>1.0096688077973</v>
      </c>
      <c r="CK118" s="263"/>
      <c r="CL118" s="263" t="n">
        <f aca="false">IF($E112&gt;0,CL115/$E112,"-")</f>
        <v>1.0096688077973</v>
      </c>
      <c r="CM118" s="263"/>
      <c r="CN118" s="263" t="n">
        <f aca="false">IF($E112&gt;0,CN115/$E112,"-")</f>
        <v>1.0096688077973</v>
      </c>
      <c r="CO118" s="263"/>
      <c r="CP118" s="263" t="n">
        <f aca="false">IF($E112&gt;0,CP115/$E112,"-")</f>
        <v>1.0096688077973</v>
      </c>
      <c r="CQ118" s="263"/>
      <c r="CR118" s="263" t="n">
        <f aca="false">IF($E112&gt;0,CR115/$E112,"-")</f>
        <v>1.0096688077973</v>
      </c>
      <c r="CS118" s="263"/>
      <c r="CT118" s="263" t="n">
        <f aca="false">IF($E112&gt;0,CT115/$E112,"-")</f>
        <v>1.0096688077973</v>
      </c>
      <c r="CU118" s="263"/>
      <c r="CV118" s="263" t="n">
        <f aca="false">IF($E112&gt;0,CV115/$E112,"-")</f>
        <v>1.0096688077973</v>
      </c>
      <c r="CW118" s="263"/>
      <c r="CX118" s="263" t="n">
        <f aca="false">IF($E112&gt;0,CX115/$E112,"-")</f>
        <v>1.0096688077973</v>
      </c>
      <c r="CY118" s="263"/>
      <c r="CZ118" s="263" t="n">
        <f aca="false">IF($E112&gt;0,CZ115/$E112,"-")</f>
        <v>1.0096688077973</v>
      </c>
      <c r="DA118" s="263"/>
      <c r="DB118" s="263" t="n">
        <f aca="false">IF($E112&gt;0,DB115/$E112,"-")</f>
        <v>1.0096688077973</v>
      </c>
      <c r="DC118" s="263"/>
      <c r="DD118" s="263" t="n">
        <f aca="false">IF($E112&gt;0,DD115/$E112,"-")</f>
        <v>1.0096688077973</v>
      </c>
      <c r="DE118" s="263"/>
      <c r="DF118" s="263" t="n">
        <f aca="false">IF($E112&gt;0,DF115/$E112,"-")</f>
        <v>1.0096688077973</v>
      </c>
      <c r="DG118" s="263"/>
      <c r="DH118" s="263" t="n">
        <f aca="false">IF($E112&gt;0,DH115/$E112,"-")</f>
        <v>1.0096688077973</v>
      </c>
      <c r="DI118" s="263"/>
      <c r="DJ118" s="298" t="n">
        <f aca="false">IF($E112&gt;0,DJ115/$E112,"-")</f>
        <v>1.0096688077973</v>
      </c>
      <c r="DK118" s="298"/>
      <c r="DL118" s="263" t="n">
        <f aca="false">IF($E112&gt;0,DL115/$E112,"-")</f>
        <v>1.0096688077973</v>
      </c>
      <c r="DM118" s="263"/>
      <c r="DN118" s="263" t="n">
        <f aca="false">IF($E112&gt;0,DN115/$E112,"-")</f>
        <v>1.0096688077973</v>
      </c>
      <c r="DO118" s="263"/>
      <c r="DP118" s="263" t="n">
        <f aca="false">IF($E112&gt;0,DP115/$E112,"-")</f>
        <v>1.0096688077973</v>
      </c>
      <c r="DQ118" s="263"/>
      <c r="DR118" s="263" t="n">
        <f aca="false">IF($E112&gt;0,DR115/$E112,"-")</f>
        <v>1.0096688077973</v>
      </c>
      <c r="DS118" s="263"/>
      <c r="DT118" s="263" t="n">
        <f aca="false">IF($E112&gt;0,DT115/$E112,"-")</f>
        <v>1.0096688077973</v>
      </c>
      <c r="DU118" s="263"/>
      <c r="DV118" s="263" t="n">
        <f aca="false">IF($E112&gt;0,DV115/$E112,"-")</f>
        <v>1.0096688077973</v>
      </c>
      <c r="DW118" s="263"/>
      <c r="DX118" s="263" t="n">
        <f aca="false">IF($E112&gt;0,DX115/$E112,"-")</f>
        <v>1.0096688077973</v>
      </c>
      <c r="DY118" s="263"/>
      <c r="DZ118" s="263" t="n">
        <f aca="false">IF($E112&gt;0,DZ115/$E112,"-")</f>
        <v>1.0096688077973</v>
      </c>
      <c r="EA118" s="263"/>
      <c r="EB118" s="263" t="n">
        <f aca="false">IF($E112&gt;0,EB115/$E112,"-")</f>
        <v>1.0096688077973</v>
      </c>
      <c r="EC118" s="263"/>
      <c r="ED118" s="263" t="n">
        <f aca="false">IF($E112&gt;0,ED115/$E112,"-")</f>
        <v>1.0096688077973</v>
      </c>
      <c r="EE118" s="263"/>
      <c r="EF118" s="263" t="n">
        <f aca="false">IF($E112&gt;0,EF115/$E112,"-")</f>
        <v>1.0096688077973</v>
      </c>
      <c r="EG118" s="263"/>
      <c r="EH118" s="263" t="n">
        <f aca="false">IF($E112&gt;0,EH115/$E112,"-")</f>
        <v>1.0096688077973</v>
      </c>
      <c r="EI118" s="263"/>
      <c r="EJ118" s="263" t="n">
        <f aca="false">IF($E112&gt;0,EJ115/$E112,"-")</f>
        <v>1.0096688077973</v>
      </c>
      <c r="EK118" s="263"/>
      <c r="EL118" s="263" t="n">
        <f aca="false">IF($E112&gt;0,EL115/$E112,"-")</f>
        <v>1.0096688077973</v>
      </c>
      <c r="EM118" s="263"/>
      <c r="EN118" s="263" t="n">
        <f aca="false">IF($E112&gt;0,EN115/$E112,"-")</f>
        <v>1.0096688077973</v>
      </c>
      <c r="EO118" s="263"/>
      <c r="EP118" s="263" t="n">
        <f aca="false">IF($E112&gt;0,EP115/$E112,"-")</f>
        <v>1.0096688077973</v>
      </c>
      <c r="EQ118" s="263"/>
      <c r="ER118" s="263" t="n">
        <f aca="false">IF($E112&gt;0,ER115/$E112,"-")</f>
        <v>1.0096688077973</v>
      </c>
      <c r="ES118" s="263"/>
      <c r="ET118" s="263" t="n">
        <f aca="false">IF($E112&gt;0,ET115/$E112,"-")</f>
        <v>1.0096688077973</v>
      </c>
      <c r="EU118" s="263"/>
      <c r="EV118" s="263" t="n">
        <f aca="false">IF($E112&gt;0,EV115/$E112,"-")</f>
        <v>1.0096688077973</v>
      </c>
      <c r="EW118" s="263"/>
      <c r="EX118" s="264" t="n">
        <f aca="false">IF($E112&gt;0,EX115/$E112,"-")</f>
        <v>1.0096688077973</v>
      </c>
      <c r="EY118" s="264"/>
      <c r="EZ118" s="263" t="n">
        <f aca="false">IF($E112&gt;0,EZ115/$E112,"-")</f>
        <v>1.0096688077973</v>
      </c>
      <c r="FA118" s="263"/>
      <c r="FB118" s="263" t="n">
        <f aca="false">IF($E112&gt;0,FB115/$E112,"-")</f>
        <v>1.0096688077973</v>
      </c>
      <c r="FC118" s="263"/>
      <c r="FD118" s="263" t="n">
        <f aca="false">IF($E112&gt;0,FD115/$E112,"-")</f>
        <v>1.0096688077973</v>
      </c>
      <c r="FE118" s="263"/>
      <c r="FF118" s="263" t="n">
        <f aca="false">IF($E112&gt;0,FF115/$E112,"-")</f>
        <v>1.0096688077973</v>
      </c>
      <c r="FG118" s="263"/>
      <c r="FH118" s="263" t="n">
        <f aca="false">IF($E112&gt;0,FH115/$E112,"-")</f>
        <v>1.0096688077973</v>
      </c>
      <c r="FI118" s="263"/>
      <c r="FJ118" s="263" t="n">
        <f aca="false">IF($E112&gt;0,FJ115/$E112,"-")</f>
        <v>1.0096688077973</v>
      </c>
      <c r="FK118" s="263"/>
      <c r="FL118" s="263" t="n">
        <f aca="false">IF($E112&gt;0,FL115/$E112,"-")</f>
        <v>1.0096688077973</v>
      </c>
      <c r="FM118" s="263"/>
      <c r="FN118" s="263" t="n">
        <f aca="false">IF($E112&gt;0,FN115/$E112,"-")</f>
        <v>1.0096688077973</v>
      </c>
      <c r="FO118" s="263"/>
      <c r="FP118" s="263" t="n">
        <f aca="false">IF($E112&gt;0,FP115/$E112,"-")</f>
        <v>1.0096688077973</v>
      </c>
      <c r="FQ118" s="263"/>
      <c r="FR118" s="263" t="n">
        <f aca="false">IF($E112&gt;0,FR115/$E112,"-")</f>
        <v>1.0096688077973</v>
      </c>
      <c r="FS118" s="263"/>
      <c r="FT118" s="263" t="n">
        <f aca="false">IF($E112&gt;0,FT115/$E112,"-")</f>
        <v>1.0096688077973</v>
      </c>
      <c r="FU118" s="263"/>
      <c r="FV118" s="263" t="n">
        <f aca="false">IF($E112&gt;0,FV115/$E112,"-")</f>
        <v>1.0096688077973</v>
      </c>
      <c r="FW118" s="263"/>
      <c r="FX118" s="263" t="n">
        <f aca="false">IF($E112&gt;0,FX115/$E112,"-")</f>
        <v>1.0096688077973</v>
      </c>
      <c r="FY118" s="263"/>
      <c r="FZ118" s="263" t="n">
        <f aca="false">IF($E112&gt;0,FZ115/$E112,"-")</f>
        <v>1.0096688077973</v>
      </c>
      <c r="GA118" s="263"/>
      <c r="GB118" s="263" t="n">
        <f aca="false">IF($E112&gt;0,GB115/$E112,"-")</f>
        <v>1.0096688077973</v>
      </c>
      <c r="GC118" s="263"/>
      <c r="GD118" s="263" t="n">
        <f aca="false">IF($E112&gt;0,GD115/$E112,"-")</f>
        <v>1.0096688077973</v>
      </c>
      <c r="GE118" s="263"/>
      <c r="GF118" s="263" t="n">
        <f aca="false">IF($E112&gt;0,GF115/$E112,"-")</f>
        <v>1.0096688077973</v>
      </c>
      <c r="GG118" s="263"/>
      <c r="GH118" s="263" t="n">
        <f aca="false">IF($E112&gt;0,GH115/$E112,"-")</f>
        <v>1.0096688077973</v>
      </c>
      <c r="GI118" s="263"/>
      <c r="GJ118" s="263" t="n">
        <f aca="false">IF($E112&gt;0,GJ115/$E112,"-")</f>
        <v>1.0096688077973</v>
      </c>
      <c r="GK118" s="263"/>
      <c r="GL118" s="263" t="n">
        <f aca="false">IF($E112&gt;0,GL115/$E112,"-")</f>
        <v>1.0096688077973</v>
      </c>
      <c r="GM118" s="263"/>
      <c r="GN118" s="263" t="n">
        <f aca="false">IF($E112&gt;0,GN115/$E112,"-")</f>
        <v>1.0096688077973</v>
      </c>
      <c r="GO118" s="263"/>
      <c r="GP118" s="263" t="n">
        <f aca="false">IF($E112&gt;0,GP115/$E112,"-")</f>
        <v>1.0096688077973</v>
      </c>
      <c r="GQ118" s="263"/>
      <c r="GR118" s="263" t="n">
        <f aca="false">IF($E112&gt;0,GR115/$E112,"-")</f>
        <v>1.0096688077973</v>
      </c>
      <c r="GS118" s="263"/>
      <c r="GT118" s="263" t="n">
        <f aca="false">IF($E112&gt;0,GT115/$E112,"-")</f>
        <v>1.0096688077973</v>
      </c>
      <c r="GU118" s="263"/>
      <c r="GV118" s="263" t="n">
        <f aca="false">IF($E112&gt;0,GV115/$E112,"-")</f>
        <v>1.0096688077973</v>
      </c>
      <c r="GW118" s="263"/>
      <c r="GX118" s="263" t="n">
        <f aca="false">IF($E112&gt;0,GX115/$E112,"-")</f>
        <v>1.0096688077973</v>
      </c>
      <c r="GY118" s="263"/>
      <c r="GZ118" s="263" t="n">
        <f aca="false">IF($E112&gt;0,GZ115/$E112,"-")</f>
        <v>1.0096688077973</v>
      </c>
      <c r="HA118" s="263"/>
      <c r="HB118" s="263" t="n">
        <f aca="false">IF($E112&gt;0,HB115/$E112,"-")</f>
        <v>1.0096688077973</v>
      </c>
      <c r="HC118" s="263"/>
      <c r="HD118" s="263" t="n">
        <f aca="false">IF($E112&gt;0,HD115/$E112,"-")</f>
        <v>1.0096688077973</v>
      </c>
      <c r="HE118" s="263"/>
      <c r="HF118" s="263" t="n">
        <f aca="false">IF($E112&gt;0,HF115/$E112,"-")</f>
        <v>1.0096688077973</v>
      </c>
      <c r="HG118" s="263"/>
      <c r="HH118" s="263" t="n">
        <f aca="false">IF($E112&gt;0,HH115/$E112,"-")</f>
        <v>1.0096688077973</v>
      </c>
      <c r="HI118" s="263"/>
      <c r="HJ118" s="263" t="n">
        <f aca="false">IF($E112&gt;0,HJ115/$E112,"-")</f>
        <v>1.0096688077973</v>
      </c>
      <c r="HK118" s="263"/>
    </row>
    <row r="119" customFormat="false" ht="12.75" hidden="false" customHeight="false" outlineLevel="0" collapsed="false">
      <c r="A119" s="232"/>
      <c r="B119" s="233"/>
      <c r="C119" s="232"/>
      <c r="D119" s="234"/>
      <c r="E119" s="234"/>
      <c r="F119" s="235"/>
      <c r="G119" s="234"/>
      <c r="H119" s="234"/>
      <c r="I119" s="237"/>
      <c r="J119" s="238"/>
      <c r="K119" s="265" t="s">
        <v>166</v>
      </c>
      <c r="L119" s="266" t="n">
        <f aca="false">IF($E112&gt;0,L117/$E112,"-")</f>
        <v>0</v>
      </c>
      <c r="M119" s="266"/>
      <c r="N119" s="266" t="n">
        <f aca="false">IF($E112&gt;0,N117/$E112,"-")</f>
        <v>0</v>
      </c>
      <c r="O119" s="266"/>
      <c r="P119" s="266" t="n">
        <f aca="false">IF($E112&gt;0,P117/$E112,"-")</f>
        <v>0</v>
      </c>
      <c r="Q119" s="266"/>
      <c r="R119" s="266" t="n">
        <f aca="false">IF($E112&gt;0,R117/$E112,"-")</f>
        <v>0</v>
      </c>
      <c r="S119" s="266"/>
      <c r="T119" s="266" t="n">
        <f aca="false">IF($E112&gt;0,T117/$E112,"-")</f>
        <v>0</v>
      </c>
      <c r="U119" s="266"/>
      <c r="V119" s="266" t="n">
        <f aca="false">IF($E112&gt;0,V117/$E112,"-")</f>
        <v>0</v>
      </c>
      <c r="W119" s="266"/>
      <c r="X119" s="266" t="n">
        <f aca="false">IF($E112&gt;0,X117/$E112,"-")</f>
        <v>0</v>
      </c>
      <c r="Y119" s="266"/>
      <c r="Z119" s="266" t="n">
        <f aca="false">IF($E112&gt;0,Z117/$E112,"-")</f>
        <v>0</v>
      </c>
      <c r="AA119" s="266"/>
      <c r="AB119" s="266" t="n">
        <f aca="false">IF($E112&gt;0,AB117/$E112,"-")</f>
        <v>0</v>
      </c>
      <c r="AC119" s="266"/>
      <c r="AD119" s="266" t="n">
        <f aca="false">IF($E112&gt;0,AD117/$E112,"-")</f>
        <v>0</v>
      </c>
      <c r="AE119" s="266"/>
      <c r="AF119" s="266" t="n">
        <f aca="false">IF($E112&gt;0,AF117/$E112,"-")</f>
        <v>0</v>
      </c>
      <c r="AG119" s="266"/>
      <c r="AH119" s="266" t="n">
        <f aca="false">IF($E112&gt;0,AH117/$E112,"-")</f>
        <v>0</v>
      </c>
      <c r="AI119" s="266"/>
      <c r="AJ119" s="266" t="n">
        <f aca="false">IF($E112&gt;0,AJ117/$E112,"-")</f>
        <v>0</v>
      </c>
      <c r="AK119" s="266"/>
      <c r="AL119" s="266" t="n">
        <f aca="false">IF($E112&gt;0,AL117/$E112,"-")</f>
        <v>0</v>
      </c>
      <c r="AM119" s="266"/>
      <c r="AN119" s="266" t="n">
        <f aca="false">IF($E112&gt;0,AN117/$E112,"-")</f>
        <v>0</v>
      </c>
      <c r="AO119" s="266"/>
      <c r="AP119" s="266" t="n">
        <f aca="false">IF($E112&gt;0,AP117/$E112,"-")</f>
        <v>0</v>
      </c>
      <c r="AQ119" s="266"/>
      <c r="AR119" s="266" t="n">
        <f aca="false">IF($E112&gt;0,AR117/$E112,"-")</f>
        <v>0</v>
      </c>
      <c r="AS119" s="266"/>
      <c r="AT119" s="266" t="n">
        <f aca="false">IF($E112&gt;0,AT117/$E112,"-")</f>
        <v>0</v>
      </c>
      <c r="AU119" s="266"/>
      <c r="AV119" s="266" t="n">
        <f aca="false">IF($E112&gt;0,AV117/$E112,"-")</f>
        <v>0</v>
      </c>
      <c r="AW119" s="266"/>
      <c r="AX119" s="266" t="n">
        <f aca="false">IF($E112&gt;0,AX117/$E112,"-")</f>
        <v>0</v>
      </c>
      <c r="AY119" s="266"/>
      <c r="AZ119" s="266" t="n">
        <f aca="false">IF($E112&gt;0,AZ117/$E112,"-")</f>
        <v>0</v>
      </c>
      <c r="BA119" s="266"/>
      <c r="BB119" s="266" t="n">
        <f aca="false">IF($E112&gt;0,BB117/$E112,"-")</f>
        <v>0</v>
      </c>
      <c r="BC119" s="266"/>
      <c r="BD119" s="266" t="n">
        <f aca="false">IF($E112&gt;0,BD117/$E112,"-")</f>
        <v>0</v>
      </c>
      <c r="BE119" s="266"/>
      <c r="BF119" s="266" t="n">
        <f aca="false">IF($E112&gt;0,BF117/$E112,"-")</f>
        <v>0</v>
      </c>
      <c r="BG119" s="266"/>
      <c r="BH119" s="266" t="n">
        <f aca="false">IF($E112&gt;0,BH117/$E112,"-")</f>
        <v>0</v>
      </c>
      <c r="BI119" s="266"/>
      <c r="BJ119" s="266" t="n">
        <f aca="false">IF($E112&gt;0,BJ117/$E112,"-")</f>
        <v>0</v>
      </c>
      <c r="BK119" s="266"/>
      <c r="BL119" s="266" t="n">
        <f aca="false">IF($E112&gt;0,BL117/$E112,"-")</f>
        <v>0</v>
      </c>
      <c r="BM119" s="266"/>
      <c r="BN119" s="266" t="n">
        <f aca="false">IF($E112&gt;0,BN117/$E112,"-")</f>
        <v>0</v>
      </c>
      <c r="BO119" s="266"/>
      <c r="BP119" s="266" t="n">
        <f aca="false">IF($E112&gt;0,BP117/$E112,"-")</f>
        <v>0</v>
      </c>
      <c r="BQ119" s="266"/>
      <c r="BR119" s="300" t="n">
        <f aca="false">IF($E112&gt;0,BR117/$E112,"-")</f>
        <v>0</v>
      </c>
      <c r="BS119" s="300"/>
      <c r="BT119" s="300" t="n">
        <f aca="false">IF($E112&gt;0,BT117/$E112,"-")</f>
        <v>0</v>
      </c>
      <c r="BU119" s="300"/>
      <c r="BV119" s="300" t="n">
        <f aca="false">IF($E112&gt;0,BV117/$E112,"-")</f>
        <v>0</v>
      </c>
      <c r="BW119" s="300"/>
      <c r="BX119" s="300" t="n">
        <f aca="false">IF($E112&gt;0,BX117/$E112,"-")</f>
        <v>0</v>
      </c>
      <c r="BY119" s="300"/>
      <c r="BZ119" s="300" t="n">
        <f aca="false">IF($E112&gt;0,BZ117/$E112,"-")</f>
        <v>0</v>
      </c>
      <c r="CA119" s="300"/>
      <c r="CB119" s="300" t="n">
        <f aca="false">IF($E112&gt;0,CB117/$E112,"-")</f>
        <v>0</v>
      </c>
      <c r="CC119" s="300"/>
      <c r="CD119" s="300" t="n">
        <f aca="false">IF($E112&gt;0,CD117/$E112,"-")</f>
        <v>0</v>
      </c>
      <c r="CE119" s="300"/>
      <c r="CF119" s="300" t="n">
        <f aca="false">IF($E112&gt;0,CF117/$E112,"-")</f>
        <v>0</v>
      </c>
      <c r="CG119" s="300"/>
      <c r="CH119" s="300" t="n">
        <f aca="false">IF($E112&gt;0,CH117/$E112,"-")</f>
        <v>0</v>
      </c>
      <c r="CI119" s="300"/>
      <c r="CJ119" s="300" t="n">
        <f aca="false">IF($E112&gt;0,CJ117/$E112,"-")</f>
        <v>0</v>
      </c>
      <c r="CK119" s="300"/>
      <c r="CL119" s="300" t="n">
        <f aca="false">IF($E112&gt;0,CL117/$E112,"-")</f>
        <v>0</v>
      </c>
      <c r="CM119" s="300"/>
      <c r="CN119" s="300" t="n">
        <f aca="false">IF($E112&gt;0,CN117/$E112,"-")</f>
        <v>0</v>
      </c>
      <c r="CO119" s="300"/>
      <c r="CP119" s="300" t="n">
        <f aca="false">IF($E112&gt;0,CP117/$E112,"-")</f>
        <v>0</v>
      </c>
      <c r="CQ119" s="300"/>
      <c r="CR119" s="300" t="n">
        <f aca="false">IF($E112&gt;0,CR117/$E112,"-")</f>
        <v>0</v>
      </c>
      <c r="CS119" s="300"/>
      <c r="CT119" s="300" t="n">
        <f aca="false">IF($E112&gt;0,CT117/$E112,"-")</f>
        <v>0</v>
      </c>
      <c r="CU119" s="300"/>
      <c r="CV119" s="300" t="n">
        <f aca="false">IF($E112&gt;0,CV117/$E112,"-")</f>
        <v>0</v>
      </c>
      <c r="CW119" s="300"/>
      <c r="CX119" s="300" t="n">
        <f aca="false">IF($E112&gt;0,CX117/$E112,"-")</f>
        <v>0</v>
      </c>
      <c r="CY119" s="300"/>
      <c r="CZ119" s="300" t="n">
        <f aca="false">IF($E112&gt;0,CZ117/$E112,"-")</f>
        <v>0</v>
      </c>
      <c r="DA119" s="300"/>
      <c r="DB119" s="300" t="n">
        <f aca="false">IF($E112&gt;0,DB117/$E112,"-")</f>
        <v>0</v>
      </c>
      <c r="DC119" s="300"/>
      <c r="DD119" s="300" t="n">
        <f aca="false">IF($E112&gt;0,DD117/$E112,"-")</f>
        <v>0</v>
      </c>
      <c r="DE119" s="300"/>
      <c r="DF119" s="300" t="n">
        <f aca="false">IF($E112&gt;0,DF117/$E112,"-")</f>
        <v>0</v>
      </c>
      <c r="DG119" s="300"/>
      <c r="DH119" s="300" t="n">
        <f aca="false">IF($E112&gt;0,DH117/$E112,"-")</f>
        <v>0</v>
      </c>
      <c r="DI119" s="300"/>
      <c r="DJ119" s="301" t="n">
        <f aca="false">IF($E112&gt;0,DJ117/$E112,"-")</f>
        <v>0</v>
      </c>
      <c r="DK119" s="301"/>
      <c r="DL119" s="300" t="n">
        <f aca="false">IF($E112&gt;0,DL117/$E112,"-")</f>
        <v>0</v>
      </c>
      <c r="DM119" s="300"/>
      <c r="DN119" s="300" t="n">
        <f aca="false">IF($E112&gt;0,DN117/$E112,"-")</f>
        <v>0</v>
      </c>
      <c r="DO119" s="300"/>
      <c r="DP119" s="300" t="n">
        <f aca="false">IF($E112&gt;0,DP117/$E112,"-")</f>
        <v>0</v>
      </c>
      <c r="DQ119" s="300"/>
      <c r="DR119" s="300" t="n">
        <f aca="false">IF($E112&gt;0,DR117/$E112,"-")</f>
        <v>0</v>
      </c>
      <c r="DS119" s="300"/>
      <c r="DT119" s="300" t="n">
        <f aca="false">IF($E112&gt;0,DT117/$E112,"-")</f>
        <v>0</v>
      </c>
      <c r="DU119" s="300"/>
      <c r="DV119" s="300" t="n">
        <f aca="false">IF($E112&gt;0,DV117/$E112,"-")</f>
        <v>0</v>
      </c>
      <c r="DW119" s="300"/>
      <c r="DX119" s="300" t="n">
        <f aca="false">IF($E112&gt;0,DX117/$E112,"-")</f>
        <v>0</v>
      </c>
      <c r="DY119" s="300"/>
      <c r="DZ119" s="300" t="n">
        <f aca="false">IF($E112&gt;0,DZ117/$E112,"-")</f>
        <v>0</v>
      </c>
      <c r="EA119" s="300"/>
      <c r="EB119" s="300" t="n">
        <f aca="false">IF($E112&gt;0,EB117/$E112,"-")</f>
        <v>0</v>
      </c>
      <c r="EC119" s="300"/>
      <c r="ED119" s="300" t="n">
        <f aca="false">IF($E112&gt;0,ED117/$E112,"-")</f>
        <v>0</v>
      </c>
      <c r="EE119" s="300"/>
      <c r="EF119" s="300" t="n">
        <f aca="false">IF($E112&gt;0,EF117/$E112,"-")</f>
        <v>0</v>
      </c>
      <c r="EG119" s="300"/>
      <c r="EH119" s="300" t="n">
        <f aca="false">IF($E112&gt;0,EH117/$E112,"-")</f>
        <v>0</v>
      </c>
      <c r="EI119" s="300"/>
      <c r="EJ119" s="300" t="n">
        <f aca="false">IF($E112&gt;0,EJ117/$E112,"-")</f>
        <v>0</v>
      </c>
      <c r="EK119" s="300"/>
      <c r="EL119" s="300" t="n">
        <f aca="false">IF($E112&gt;0,EL117/$E112,"-")</f>
        <v>0</v>
      </c>
      <c r="EM119" s="300"/>
      <c r="EN119" s="300" t="n">
        <f aca="false">IF($E112&gt;0,EN117/$E112,"-")</f>
        <v>0</v>
      </c>
      <c r="EO119" s="300"/>
      <c r="EP119" s="300" t="n">
        <f aca="false">IF($E112&gt;0,EP117/$E112,"-")</f>
        <v>0</v>
      </c>
      <c r="EQ119" s="300"/>
      <c r="ER119" s="300" t="n">
        <f aca="false">IF($E112&gt;0,ER117/$E112,"-")</f>
        <v>0</v>
      </c>
      <c r="ES119" s="300"/>
      <c r="ET119" s="300" t="n">
        <f aca="false">IF($E112&gt;0,ET117/$E112,"-")</f>
        <v>0</v>
      </c>
      <c r="EU119" s="300"/>
      <c r="EV119" s="300" t="n">
        <f aca="false">IF($E112&gt;0,EV117/$E112,"-")</f>
        <v>0</v>
      </c>
      <c r="EW119" s="300"/>
      <c r="EX119" s="302" t="n">
        <f aca="false">IF($E112&gt;0,EX117/$E112,"-")</f>
        <v>0</v>
      </c>
      <c r="EY119" s="302"/>
      <c r="EZ119" s="300" t="n">
        <f aca="false">IF($E112&gt;0,EZ117/$E112,"-")</f>
        <v>0</v>
      </c>
      <c r="FA119" s="300"/>
      <c r="FB119" s="300" t="n">
        <f aca="false">IF($E112&gt;0,FB117/$E112,"-")</f>
        <v>0</v>
      </c>
      <c r="FC119" s="300"/>
      <c r="FD119" s="300" t="n">
        <f aca="false">IF($E112&gt;0,FD117/$E112,"-")</f>
        <v>0</v>
      </c>
      <c r="FE119" s="300"/>
      <c r="FF119" s="300" t="n">
        <f aca="false">IF($E112&gt;0,FF117/$E112,"-")</f>
        <v>0</v>
      </c>
      <c r="FG119" s="300"/>
      <c r="FH119" s="300" t="n">
        <f aca="false">IF($E112&gt;0,FH117/$E112,"-")</f>
        <v>0</v>
      </c>
      <c r="FI119" s="300"/>
      <c r="FJ119" s="300" t="n">
        <f aca="false">IF($E112&gt;0,FJ117/$E112,"-")</f>
        <v>0</v>
      </c>
      <c r="FK119" s="300"/>
      <c r="FL119" s="300" t="n">
        <f aca="false">IF($E112&gt;0,FL117/$E112,"-")</f>
        <v>0</v>
      </c>
      <c r="FM119" s="300"/>
      <c r="FN119" s="300" t="n">
        <f aca="false">IF($E112&gt;0,FN117/$E112,"-")</f>
        <v>0</v>
      </c>
      <c r="FO119" s="300"/>
      <c r="FP119" s="300" t="n">
        <f aca="false">IF($E112&gt;0,FP117/$E112,"-")</f>
        <v>0</v>
      </c>
      <c r="FQ119" s="300"/>
      <c r="FR119" s="300" t="n">
        <f aca="false">IF($E112&gt;0,FR117/$E112,"-")</f>
        <v>0</v>
      </c>
      <c r="FS119" s="300"/>
      <c r="FT119" s="300" t="n">
        <f aca="false">IF($E112&gt;0,FT117/$E112,"-")</f>
        <v>0</v>
      </c>
      <c r="FU119" s="300"/>
      <c r="FV119" s="300" t="n">
        <f aca="false">IF($E112&gt;0,FV117/$E112,"-")</f>
        <v>0</v>
      </c>
      <c r="FW119" s="300"/>
      <c r="FX119" s="300" t="n">
        <f aca="false">IF($E112&gt;0,FX117/$E112,"-")</f>
        <v>0</v>
      </c>
      <c r="FY119" s="300"/>
      <c r="FZ119" s="300" t="n">
        <f aca="false">IF($E112&gt;0,FZ117/$E112,"-")</f>
        <v>0</v>
      </c>
      <c r="GA119" s="300"/>
      <c r="GB119" s="300" t="n">
        <f aca="false">IF($E112&gt;0,GB117/$E112,"-")</f>
        <v>0</v>
      </c>
      <c r="GC119" s="300"/>
      <c r="GD119" s="300" t="n">
        <f aca="false">IF($E112&gt;0,GD117/$E112,"-")</f>
        <v>0</v>
      </c>
      <c r="GE119" s="300"/>
      <c r="GF119" s="300" t="n">
        <f aca="false">IF($E112&gt;0,GF117/$E112,"-")</f>
        <v>0</v>
      </c>
      <c r="GG119" s="300"/>
      <c r="GH119" s="300" t="n">
        <f aca="false">IF($E112&gt;0,GH117/$E112,"-")</f>
        <v>0</v>
      </c>
      <c r="GI119" s="300"/>
      <c r="GJ119" s="300" t="n">
        <f aca="false">IF($E112&gt;0,GJ117/$E112,"-")</f>
        <v>0</v>
      </c>
      <c r="GK119" s="300"/>
      <c r="GL119" s="300" t="n">
        <f aca="false">IF($E112&gt;0,GL117/$E112,"-")</f>
        <v>0</v>
      </c>
      <c r="GM119" s="300"/>
      <c r="GN119" s="300" t="n">
        <f aca="false">IF($E112&gt;0,GN117/$E112,"-")</f>
        <v>0</v>
      </c>
      <c r="GO119" s="300"/>
      <c r="GP119" s="300" t="n">
        <f aca="false">IF($E112&gt;0,GP117/$E112,"-")</f>
        <v>0</v>
      </c>
      <c r="GQ119" s="300"/>
      <c r="GR119" s="300" t="n">
        <f aca="false">IF($E112&gt;0,GR117/$E112,"-")</f>
        <v>0</v>
      </c>
      <c r="GS119" s="300"/>
      <c r="GT119" s="300" t="n">
        <f aca="false">IF($E112&gt;0,GT117/$E112,"-")</f>
        <v>0</v>
      </c>
      <c r="GU119" s="300"/>
      <c r="GV119" s="300" t="n">
        <f aca="false">IF($E112&gt;0,GV117/$E112,"-")</f>
        <v>0</v>
      </c>
      <c r="GW119" s="300"/>
      <c r="GX119" s="300" t="n">
        <f aca="false">IF($E112&gt;0,GX117/$E112,"-")</f>
        <v>0</v>
      </c>
      <c r="GY119" s="300"/>
      <c r="GZ119" s="300" t="n">
        <f aca="false">IF($E112&gt;0,GZ117/$E112,"-")</f>
        <v>0</v>
      </c>
      <c r="HA119" s="300"/>
      <c r="HB119" s="300" t="n">
        <f aca="false">IF($E112&gt;0,HB117/$E112,"-")</f>
        <v>0</v>
      </c>
      <c r="HC119" s="300"/>
      <c r="HD119" s="300" t="n">
        <f aca="false">IF($E112&gt;0,HD117/$E112,"-")</f>
        <v>0</v>
      </c>
      <c r="HE119" s="300"/>
      <c r="HF119" s="300" t="n">
        <f aca="false">IF($E112&gt;0,HF117/$E112,"-")</f>
        <v>0</v>
      </c>
      <c r="HG119" s="300"/>
      <c r="HH119" s="300" t="n">
        <f aca="false">IF($E112&gt;0,HH117/$E112,"-")</f>
        <v>0</v>
      </c>
      <c r="HI119" s="300"/>
      <c r="HJ119" s="300" t="n">
        <f aca="false">IF($E112&gt;0,HJ117/$E112,"-")</f>
        <v>0</v>
      </c>
      <c r="HK119" s="300"/>
    </row>
    <row r="120" s="243" customFormat="true" ht="13.8" hidden="false" customHeight="false" outlineLevel="0" collapsed="false">
      <c r="A120" s="268"/>
      <c r="B120" s="269"/>
      <c r="C120" s="269"/>
      <c r="D120" s="271"/>
      <c r="E120" s="271"/>
      <c r="F120" s="273"/>
      <c r="G120" s="269"/>
      <c r="H120" s="269"/>
      <c r="I120" s="269"/>
      <c r="J120" s="269"/>
      <c r="K120" s="269"/>
      <c r="L120" s="274"/>
      <c r="M120" s="274"/>
      <c r="N120" s="274"/>
      <c r="O120" s="274"/>
      <c r="P120" s="274"/>
      <c r="Q120" s="274"/>
      <c r="R120" s="275"/>
      <c r="S120" s="275"/>
      <c r="T120" s="276"/>
      <c r="U120" s="276"/>
      <c r="V120" s="274"/>
      <c r="W120" s="274"/>
      <c r="X120" s="274"/>
      <c r="Y120" s="274"/>
      <c r="Z120" s="275"/>
      <c r="AA120" s="275"/>
      <c r="AB120" s="276"/>
      <c r="AC120" s="276"/>
      <c r="AD120" s="274"/>
      <c r="AE120" s="274"/>
      <c r="AF120" s="274"/>
      <c r="AG120" s="274"/>
      <c r="AH120" s="275"/>
      <c r="AI120" s="275"/>
      <c r="AJ120" s="276"/>
      <c r="AK120" s="276"/>
      <c r="AL120" s="274"/>
      <c r="AM120" s="274"/>
      <c r="AN120" s="274"/>
      <c r="AO120" s="274"/>
      <c r="AP120" s="275"/>
      <c r="AQ120" s="275"/>
      <c r="AR120" s="276"/>
      <c r="AS120" s="276"/>
      <c r="AT120" s="277"/>
      <c r="AU120" s="277"/>
      <c r="AV120" s="277"/>
      <c r="AW120" s="277"/>
      <c r="AX120" s="277"/>
      <c r="AY120" s="278"/>
      <c r="AZ120" s="279"/>
      <c r="BA120" s="277"/>
      <c r="BB120" s="277"/>
      <c r="BC120" s="277"/>
      <c r="BD120" s="277"/>
      <c r="BE120" s="277"/>
      <c r="BF120" s="277"/>
      <c r="BG120" s="278"/>
      <c r="BH120" s="279"/>
      <c r="BI120" s="277"/>
      <c r="BJ120" s="277"/>
      <c r="BK120" s="277"/>
      <c r="BL120" s="277"/>
      <c r="BM120" s="277"/>
      <c r="BN120" s="277"/>
      <c r="BO120" s="278"/>
      <c r="BP120" s="279"/>
      <c r="BQ120" s="277"/>
      <c r="BR120" s="277"/>
      <c r="BS120" s="277"/>
      <c r="BT120" s="277"/>
      <c r="BU120" s="277"/>
      <c r="BV120" s="277"/>
      <c r="BW120" s="278"/>
      <c r="BX120" s="279"/>
      <c r="BY120" s="277"/>
      <c r="BZ120" s="277"/>
      <c r="CA120" s="277"/>
      <c r="CB120" s="277"/>
      <c r="CC120" s="277"/>
      <c r="CD120" s="275"/>
      <c r="CE120" s="275"/>
      <c r="CF120" s="276"/>
      <c r="CG120" s="276"/>
      <c r="CH120" s="274"/>
      <c r="CI120" s="274"/>
      <c r="CJ120" s="274"/>
      <c r="CK120" s="274"/>
      <c r="CL120" s="275"/>
      <c r="CM120" s="275"/>
      <c r="CN120" s="276"/>
      <c r="CO120" s="276"/>
      <c r="CP120" s="280"/>
      <c r="CQ120" s="280"/>
      <c r="CR120" s="280"/>
      <c r="CS120" s="280"/>
      <c r="CT120" s="281"/>
      <c r="CU120" s="282"/>
      <c r="CV120" s="283"/>
      <c r="CW120" s="281"/>
      <c r="CX120" s="281"/>
      <c r="CY120" s="281"/>
      <c r="CZ120" s="281"/>
      <c r="DA120" s="281"/>
      <c r="DB120" s="281"/>
      <c r="DC120" s="282"/>
      <c r="DD120" s="283"/>
      <c r="DE120" s="281"/>
      <c r="DF120" s="281"/>
      <c r="DG120" s="281"/>
      <c r="DH120" s="281"/>
      <c r="DI120" s="281"/>
      <c r="DJ120" s="284"/>
      <c r="DK120" s="285"/>
      <c r="DL120" s="283"/>
      <c r="DM120" s="281"/>
      <c r="DN120" s="281"/>
      <c r="DO120" s="281"/>
      <c r="DP120" s="281"/>
      <c r="DQ120" s="281"/>
      <c r="DR120" s="281"/>
      <c r="DS120" s="282"/>
      <c r="DT120" s="283"/>
      <c r="DU120" s="281"/>
      <c r="DV120" s="281"/>
      <c r="DW120" s="281"/>
      <c r="DX120" s="281"/>
      <c r="DY120" s="281"/>
      <c r="DZ120" s="281"/>
      <c r="EA120" s="282"/>
      <c r="EB120" s="283"/>
      <c r="EC120" s="281"/>
      <c r="ED120" s="281"/>
      <c r="EE120" s="281"/>
      <c r="EF120" s="281"/>
      <c r="EG120" s="281"/>
      <c r="EH120" s="281"/>
      <c r="EI120" s="282"/>
      <c r="EJ120" s="283"/>
      <c r="EK120" s="281"/>
      <c r="EL120" s="281"/>
      <c r="EM120" s="281"/>
      <c r="EN120" s="281"/>
      <c r="EO120" s="281"/>
      <c r="EP120" s="281"/>
      <c r="EQ120" s="282"/>
      <c r="ER120" s="283"/>
      <c r="ES120" s="281"/>
      <c r="ET120" s="281"/>
      <c r="EU120" s="281"/>
      <c r="EV120" s="281"/>
      <c r="EW120" s="281"/>
      <c r="EX120" s="286"/>
      <c r="EY120" s="287"/>
      <c r="EZ120" s="283"/>
      <c r="FA120" s="281"/>
      <c r="FB120" s="281"/>
      <c r="FC120" s="281"/>
      <c r="FD120" s="281"/>
      <c r="FE120" s="281"/>
      <c r="FF120" s="281"/>
      <c r="FG120" s="282"/>
      <c r="FH120" s="283"/>
      <c r="FI120" s="281"/>
      <c r="FJ120" s="281"/>
      <c r="FK120" s="281"/>
      <c r="FL120" s="281"/>
      <c r="FM120" s="281"/>
      <c r="FN120" s="281"/>
      <c r="FO120" s="282"/>
      <c r="FP120" s="283"/>
      <c r="FQ120" s="281"/>
      <c r="FR120" s="281"/>
      <c r="FS120" s="281"/>
      <c r="FT120" s="281"/>
      <c r="FU120" s="281"/>
      <c r="FV120" s="281"/>
      <c r="FW120" s="282"/>
      <c r="FX120" s="283"/>
      <c r="FY120" s="281"/>
      <c r="FZ120" s="281"/>
      <c r="GA120" s="281"/>
      <c r="GB120" s="281"/>
      <c r="GC120" s="281"/>
      <c r="GD120" s="281"/>
      <c r="GE120" s="282"/>
      <c r="GF120" s="283"/>
      <c r="GG120" s="281"/>
      <c r="GH120" s="281"/>
      <c r="GI120" s="281"/>
      <c r="GJ120" s="281"/>
      <c r="GK120" s="281"/>
      <c r="GL120" s="281"/>
      <c r="GM120" s="282"/>
      <c r="GN120" s="283"/>
      <c r="GO120" s="281"/>
      <c r="GP120" s="281"/>
      <c r="GQ120" s="281"/>
      <c r="GR120" s="281"/>
      <c r="GS120" s="281"/>
      <c r="GT120" s="281"/>
      <c r="GU120" s="282"/>
      <c r="GV120" s="281"/>
      <c r="GW120" s="282"/>
      <c r="GX120" s="281"/>
      <c r="GY120" s="282"/>
      <c r="GZ120" s="281"/>
      <c r="HA120" s="282"/>
      <c r="HB120" s="281"/>
      <c r="HC120" s="282"/>
      <c r="HD120" s="281"/>
      <c r="HE120" s="282"/>
      <c r="HF120" s="281"/>
      <c r="HG120" s="282"/>
      <c r="HH120" s="281"/>
      <c r="HI120" s="282"/>
      <c r="HJ120" s="281"/>
      <c r="HK120" s="282"/>
    </row>
    <row r="121" customFormat="false" ht="12.75" hidden="false" customHeight="true" outlineLevel="0" collapsed="false">
      <c r="A121" s="232"/>
      <c r="B121" s="233" t="s">
        <v>171</v>
      </c>
      <c r="C121" s="232" t="s">
        <v>170</v>
      </c>
      <c r="D121" s="234" t="n">
        <f aca="false">128.75+25.25</f>
        <v>154</v>
      </c>
      <c r="E121" s="234" t="n">
        <f aca="false">D121</f>
        <v>154</v>
      </c>
      <c r="F121" s="235" t="n">
        <f aca="false">PRODUÇÕES!D34</f>
        <v>0.375</v>
      </c>
      <c r="G121" s="234" t="n">
        <f aca="false">F121*8</f>
        <v>3</v>
      </c>
      <c r="H121" s="234"/>
      <c r="I121" s="237"/>
      <c r="J121" s="238"/>
      <c r="K121" s="305" t="s">
        <v>159</v>
      </c>
      <c r="L121" s="240"/>
      <c r="M121" s="240"/>
      <c r="N121" s="240"/>
      <c r="O121" s="240"/>
      <c r="P121" s="240"/>
      <c r="Q121" s="240"/>
      <c r="R121" s="240"/>
      <c r="S121" s="240"/>
      <c r="T121" s="240"/>
      <c r="U121" s="240"/>
      <c r="V121" s="240"/>
      <c r="W121" s="240"/>
      <c r="X121" s="240"/>
      <c r="Y121" s="240"/>
      <c r="Z121" s="240"/>
      <c r="AA121" s="240"/>
      <c r="AB121" s="289"/>
      <c r="AC121" s="289"/>
      <c r="AD121" s="240"/>
      <c r="AE121" s="240"/>
      <c r="AF121" s="240"/>
      <c r="AG121" s="240"/>
      <c r="AH121" s="240"/>
      <c r="AI121" s="240"/>
      <c r="AJ121" s="240"/>
      <c r="AK121" s="240"/>
      <c r="AL121" s="240"/>
      <c r="AM121" s="240"/>
      <c r="AN121" s="289"/>
      <c r="AO121" s="289"/>
      <c r="AP121" s="289"/>
      <c r="AQ121" s="289"/>
      <c r="AR121" s="289"/>
      <c r="AS121" s="289"/>
      <c r="AT121" s="240"/>
      <c r="AU121" s="240"/>
      <c r="AV121" s="240"/>
      <c r="AW121" s="240"/>
      <c r="AX121" s="240"/>
      <c r="AY121" s="240"/>
      <c r="AZ121" s="240"/>
      <c r="BA121" s="240"/>
      <c r="BB121" s="240"/>
      <c r="BC121" s="240"/>
      <c r="BD121" s="337"/>
      <c r="BE121" s="337"/>
      <c r="BF121" s="289"/>
      <c r="BG121" s="289"/>
      <c r="BH121" s="240"/>
      <c r="BI121" s="240"/>
      <c r="BJ121" s="240"/>
      <c r="BK121" s="240"/>
      <c r="BL121" s="240"/>
      <c r="BM121" s="240"/>
      <c r="BN121" s="240"/>
      <c r="BO121" s="240"/>
      <c r="BP121" s="240"/>
      <c r="BQ121" s="240"/>
      <c r="BR121" s="240"/>
      <c r="BS121" s="240"/>
      <c r="BT121" s="240"/>
      <c r="BU121" s="240"/>
      <c r="BV121" s="240"/>
      <c r="BW121" s="240"/>
      <c r="BX121" s="240"/>
      <c r="BY121" s="240"/>
      <c r="BZ121" s="240"/>
      <c r="CA121" s="240"/>
      <c r="CB121" s="240"/>
      <c r="CC121" s="240"/>
      <c r="CD121" s="240"/>
      <c r="CE121" s="240"/>
      <c r="CF121" s="240"/>
      <c r="CG121" s="240"/>
      <c r="CH121" s="334" t="n">
        <f aca="false">6-CH94</f>
        <v>4</v>
      </c>
      <c r="CI121" s="334"/>
      <c r="CJ121" s="334" t="n">
        <v>6</v>
      </c>
      <c r="CK121" s="334"/>
      <c r="CL121" s="334" t="n">
        <v>6</v>
      </c>
      <c r="CM121" s="334"/>
      <c r="CN121" s="334" t="n">
        <v>5</v>
      </c>
      <c r="CO121" s="334"/>
      <c r="CP121" s="334" t="n">
        <v>2</v>
      </c>
      <c r="CQ121" s="334"/>
      <c r="CR121" s="308"/>
      <c r="CS121" s="308"/>
      <c r="CT121" s="308"/>
      <c r="CU121" s="308"/>
      <c r="CV121" s="308"/>
      <c r="CW121" s="308"/>
      <c r="CX121" s="308"/>
      <c r="CY121" s="308"/>
      <c r="CZ121" s="308"/>
      <c r="DA121" s="308"/>
      <c r="DB121" s="308"/>
      <c r="DC121" s="308"/>
      <c r="DD121" s="308"/>
      <c r="DE121" s="308"/>
      <c r="DF121" s="308"/>
      <c r="DG121" s="308"/>
      <c r="DH121" s="308"/>
      <c r="DI121" s="308"/>
      <c r="DJ121" s="315"/>
      <c r="DK121" s="315"/>
      <c r="DL121" s="308"/>
      <c r="DM121" s="308"/>
      <c r="DN121" s="308"/>
      <c r="DO121" s="308"/>
      <c r="DP121" s="308"/>
      <c r="DQ121" s="308"/>
      <c r="DR121" s="308"/>
      <c r="DS121" s="308"/>
      <c r="DT121" s="308"/>
      <c r="DU121" s="308"/>
      <c r="DV121" s="308"/>
      <c r="DW121" s="308"/>
      <c r="DX121" s="308"/>
      <c r="DY121" s="308"/>
      <c r="DZ121" s="308"/>
      <c r="EA121" s="308"/>
      <c r="EB121" s="308"/>
      <c r="EC121" s="308"/>
      <c r="ED121" s="308"/>
      <c r="EE121" s="308"/>
      <c r="EF121" s="308"/>
      <c r="EG121" s="308"/>
      <c r="EH121" s="308"/>
      <c r="EI121" s="308"/>
      <c r="EJ121" s="308"/>
      <c r="EK121" s="308"/>
      <c r="EL121" s="308"/>
      <c r="EM121" s="308"/>
      <c r="EN121" s="308"/>
      <c r="EO121" s="308"/>
      <c r="EP121" s="308"/>
      <c r="EQ121" s="308"/>
      <c r="ER121" s="308"/>
      <c r="ES121" s="308"/>
      <c r="ET121" s="308"/>
      <c r="EU121" s="308"/>
      <c r="EV121" s="308"/>
      <c r="EW121" s="308"/>
      <c r="EX121" s="309"/>
      <c r="EY121" s="309"/>
      <c r="EZ121" s="308"/>
      <c r="FA121" s="308"/>
      <c r="FB121" s="308"/>
      <c r="FC121" s="308"/>
      <c r="FD121" s="308"/>
      <c r="FE121" s="308"/>
      <c r="FF121" s="308"/>
      <c r="FG121" s="308"/>
      <c r="FH121" s="308"/>
      <c r="FI121" s="308"/>
      <c r="FJ121" s="308"/>
      <c r="FK121" s="308"/>
      <c r="FL121" s="308"/>
      <c r="FM121" s="308"/>
      <c r="FN121" s="308"/>
      <c r="FO121" s="308"/>
      <c r="FP121" s="308"/>
      <c r="FQ121" s="308"/>
      <c r="FR121" s="308"/>
      <c r="FS121" s="308"/>
      <c r="FT121" s="308"/>
      <c r="FU121" s="308"/>
      <c r="FV121" s="308"/>
      <c r="FW121" s="308"/>
      <c r="FX121" s="308"/>
      <c r="FY121" s="308"/>
      <c r="FZ121" s="308"/>
      <c r="GA121" s="308"/>
      <c r="GB121" s="308"/>
      <c r="GC121" s="308"/>
      <c r="GD121" s="308"/>
      <c r="GE121" s="308"/>
      <c r="GF121" s="308"/>
      <c r="GG121" s="308"/>
      <c r="GH121" s="308"/>
      <c r="GI121" s="308"/>
      <c r="GJ121" s="308"/>
      <c r="GK121" s="308"/>
      <c r="GL121" s="308"/>
      <c r="GM121" s="308"/>
      <c r="GN121" s="308"/>
      <c r="GO121" s="308"/>
      <c r="GP121" s="308"/>
      <c r="GQ121" s="308"/>
      <c r="GR121" s="308"/>
      <c r="GS121" s="308"/>
      <c r="GT121" s="308"/>
      <c r="GU121" s="308"/>
      <c r="GV121" s="308"/>
      <c r="GW121" s="308"/>
      <c r="GX121" s="308"/>
      <c r="GY121" s="308"/>
      <c r="GZ121" s="308"/>
      <c r="HA121" s="308"/>
      <c r="HB121" s="308"/>
      <c r="HC121" s="308"/>
      <c r="HD121" s="308"/>
      <c r="HE121" s="308"/>
      <c r="HF121" s="308"/>
      <c r="HG121" s="308"/>
      <c r="HH121" s="308"/>
      <c r="HI121" s="308"/>
      <c r="HJ121" s="308"/>
      <c r="HK121" s="308"/>
    </row>
    <row r="122" customFormat="false" ht="12.75" hidden="false" customHeight="false" outlineLevel="0" collapsed="false">
      <c r="A122" s="232"/>
      <c r="B122" s="233"/>
      <c r="C122" s="232"/>
      <c r="D122" s="234"/>
      <c r="E122" s="234"/>
      <c r="F122" s="235"/>
      <c r="G122" s="234"/>
      <c r="H122" s="234"/>
      <c r="I122" s="237"/>
      <c r="J122" s="238"/>
      <c r="K122" s="244" t="s">
        <v>160</v>
      </c>
      <c r="L122" s="245"/>
      <c r="M122" s="245"/>
      <c r="N122" s="245"/>
      <c r="O122" s="245"/>
      <c r="P122" s="245"/>
      <c r="Q122" s="245"/>
      <c r="R122" s="245"/>
      <c r="S122" s="245"/>
      <c r="T122" s="245"/>
      <c r="U122" s="245"/>
      <c r="V122" s="245"/>
      <c r="W122" s="245"/>
      <c r="X122" s="245"/>
      <c r="Y122" s="245"/>
      <c r="Z122" s="245"/>
      <c r="AA122" s="245"/>
      <c r="AB122" s="245"/>
      <c r="AC122" s="245"/>
      <c r="AD122" s="245"/>
      <c r="AE122" s="245"/>
      <c r="AF122" s="245"/>
      <c r="AG122" s="245"/>
      <c r="AH122" s="245"/>
      <c r="AI122" s="245"/>
      <c r="AJ122" s="245"/>
      <c r="AK122" s="245"/>
      <c r="AL122" s="245"/>
      <c r="AM122" s="245"/>
      <c r="AN122" s="245"/>
      <c r="AO122" s="245"/>
      <c r="AP122" s="245"/>
      <c r="AQ122" s="245"/>
      <c r="AR122" s="245"/>
      <c r="AS122" s="245"/>
      <c r="AT122" s="245"/>
      <c r="AU122" s="245"/>
      <c r="AV122" s="245"/>
      <c r="AW122" s="245"/>
      <c r="AX122" s="245"/>
      <c r="AY122" s="245"/>
      <c r="AZ122" s="245"/>
      <c r="BA122" s="245"/>
      <c r="BB122" s="245"/>
      <c r="BC122" s="245"/>
      <c r="BD122" s="245"/>
      <c r="BE122" s="245"/>
      <c r="BF122" s="245"/>
      <c r="BG122" s="245"/>
      <c r="BH122" s="245"/>
      <c r="BI122" s="245"/>
      <c r="BJ122" s="245"/>
      <c r="BK122" s="245"/>
      <c r="BL122" s="245"/>
      <c r="BM122" s="245"/>
      <c r="BN122" s="245"/>
      <c r="BO122" s="245"/>
      <c r="BP122" s="245"/>
      <c r="BQ122" s="245"/>
      <c r="BR122" s="245"/>
      <c r="BS122" s="245"/>
      <c r="BT122" s="245"/>
      <c r="BU122" s="245"/>
      <c r="BV122" s="245"/>
      <c r="BW122" s="245"/>
      <c r="BX122" s="245"/>
      <c r="BY122" s="245"/>
      <c r="BZ122" s="245"/>
      <c r="CA122" s="245"/>
      <c r="CB122" s="245"/>
      <c r="CC122" s="245"/>
      <c r="CD122" s="245"/>
      <c r="CE122" s="245"/>
      <c r="CF122" s="245"/>
      <c r="CG122" s="245"/>
      <c r="CH122" s="245" t="n">
        <v>1</v>
      </c>
      <c r="CI122" s="245"/>
      <c r="CJ122" s="245" t="n">
        <v>1.5</v>
      </c>
      <c r="CK122" s="245"/>
      <c r="CL122" s="245" t="n">
        <v>3</v>
      </c>
      <c r="CM122" s="245"/>
      <c r="CN122" s="245" t="n">
        <v>3</v>
      </c>
      <c r="CO122" s="245"/>
      <c r="CP122" s="245" t="n">
        <v>3</v>
      </c>
      <c r="CQ122" s="245"/>
      <c r="CR122" s="245"/>
      <c r="CS122" s="245"/>
      <c r="CT122" s="245"/>
      <c r="CU122" s="245"/>
      <c r="CV122" s="245"/>
      <c r="CW122" s="245"/>
      <c r="CX122" s="245"/>
      <c r="CY122" s="245"/>
      <c r="CZ122" s="245"/>
      <c r="DA122" s="245"/>
      <c r="DB122" s="245"/>
      <c r="DC122" s="245"/>
      <c r="DD122" s="245"/>
      <c r="DE122" s="245"/>
      <c r="DF122" s="245"/>
      <c r="DG122" s="245"/>
      <c r="DH122" s="245"/>
      <c r="DI122" s="245"/>
      <c r="DJ122" s="310"/>
      <c r="DK122" s="310"/>
      <c r="DL122" s="245"/>
      <c r="DM122" s="245"/>
      <c r="DN122" s="245"/>
      <c r="DO122" s="245"/>
      <c r="DP122" s="245"/>
      <c r="DQ122" s="245"/>
      <c r="DR122" s="245"/>
      <c r="DS122" s="245"/>
      <c r="DT122" s="245"/>
      <c r="DU122" s="245"/>
      <c r="DV122" s="245"/>
      <c r="DW122" s="245"/>
      <c r="DX122" s="245"/>
      <c r="DY122" s="245"/>
      <c r="DZ122" s="245"/>
      <c r="EA122" s="245"/>
      <c r="EB122" s="245"/>
      <c r="EC122" s="245"/>
      <c r="ED122" s="245"/>
      <c r="EE122" s="245"/>
      <c r="EF122" s="245"/>
      <c r="EG122" s="245"/>
      <c r="EH122" s="245"/>
      <c r="EI122" s="245"/>
      <c r="EJ122" s="245"/>
      <c r="EK122" s="245"/>
      <c r="EL122" s="245"/>
      <c r="EM122" s="245"/>
      <c r="EN122" s="245"/>
      <c r="EO122" s="245"/>
      <c r="EP122" s="245"/>
      <c r="EQ122" s="245"/>
      <c r="ER122" s="245"/>
      <c r="ES122" s="245"/>
      <c r="ET122" s="245"/>
      <c r="EU122" s="245"/>
      <c r="EV122" s="245"/>
      <c r="EW122" s="245"/>
      <c r="EX122" s="246"/>
      <c r="EY122" s="246"/>
      <c r="EZ122" s="245"/>
      <c r="FA122" s="245"/>
      <c r="FB122" s="245"/>
      <c r="FC122" s="245"/>
      <c r="FD122" s="245"/>
      <c r="FE122" s="245"/>
      <c r="FF122" s="245"/>
      <c r="FG122" s="245"/>
      <c r="FH122" s="245"/>
      <c r="FI122" s="245"/>
      <c r="FJ122" s="245"/>
      <c r="FK122" s="245"/>
      <c r="FL122" s="245"/>
      <c r="FM122" s="245"/>
      <c r="FN122" s="245"/>
      <c r="FO122" s="245"/>
      <c r="FP122" s="245"/>
      <c r="FQ122" s="245"/>
      <c r="FR122" s="245"/>
      <c r="FS122" s="245"/>
      <c r="FT122" s="245"/>
      <c r="FU122" s="245"/>
      <c r="FV122" s="245"/>
      <c r="FW122" s="245"/>
      <c r="FX122" s="245"/>
      <c r="FY122" s="245"/>
      <c r="FZ122" s="245"/>
      <c r="GA122" s="245"/>
      <c r="GB122" s="245"/>
      <c r="GC122" s="245"/>
      <c r="GD122" s="245"/>
      <c r="GE122" s="245"/>
      <c r="GF122" s="245"/>
      <c r="GG122" s="245"/>
      <c r="GH122" s="245"/>
      <c r="GI122" s="245"/>
      <c r="GJ122" s="245"/>
      <c r="GK122" s="245"/>
      <c r="GL122" s="245"/>
      <c r="GM122" s="245"/>
      <c r="GN122" s="245"/>
      <c r="GO122" s="245"/>
      <c r="GP122" s="245"/>
      <c r="GQ122" s="245"/>
      <c r="GR122" s="245"/>
      <c r="GS122" s="245"/>
      <c r="GT122" s="245"/>
      <c r="GU122" s="245"/>
      <c r="GV122" s="245"/>
      <c r="GW122" s="245"/>
      <c r="GX122" s="245"/>
      <c r="GY122" s="245"/>
      <c r="GZ122" s="245"/>
      <c r="HA122" s="245"/>
      <c r="HB122" s="245"/>
      <c r="HC122" s="245"/>
      <c r="HD122" s="245"/>
      <c r="HE122" s="245"/>
      <c r="HF122" s="245"/>
      <c r="HG122" s="245"/>
      <c r="HH122" s="245"/>
      <c r="HI122" s="245"/>
      <c r="HJ122" s="245"/>
      <c r="HK122" s="245"/>
    </row>
    <row r="123" customFormat="false" ht="12.75" hidden="false" customHeight="false" outlineLevel="0" collapsed="false">
      <c r="A123" s="232"/>
      <c r="B123" s="233"/>
      <c r="C123" s="232"/>
      <c r="D123" s="234"/>
      <c r="E123" s="234"/>
      <c r="F123" s="235"/>
      <c r="G123" s="234"/>
      <c r="H123" s="234"/>
      <c r="I123" s="237"/>
      <c r="J123" s="238"/>
      <c r="K123" s="247" t="s">
        <v>161</v>
      </c>
      <c r="L123" s="248" t="n">
        <f aca="false">(L121*L122*$G121)*$L$8</f>
        <v>0</v>
      </c>
      <c r="M123" s="248"/>
      <c r="N123" s="248" t="n">
        <f aca="false">(N121*N122*$G121)*$L$8</f>
        <v>0</v>
      </c>
      <c r="O123" s="248"/>
      <c r="P123" s="248" t="n">
        <f aca="false">(P121*P122*$G121)*$L$8</f>
        <v>0</v>
      </c>
      <c r="Q123" s="248"/>
      <c r="R123" s="248" t="n">
        <f aca="false">(R121*R122*$G121)*$L$8</f>
        <v>0</v>
      </c>
      <c r="S123" s="248"/>
      <c r="T123" s="248" t="n">
        <f aca="false">(T121*T122*$G121)*$T$8</f>
        <v>0</v>
      </c>
      <c r="U123" s="248"/>
      <c r="V123" s="248" t="n">
        <f aca="false">(V121*V122*$G121)*$T$8</f>
        <v>0</v>
      </c>
      <c r="W123" s="248"/>
      <c r="X123" s="248" t="n">
        <f aca="false">(X121*X122*$G121)*$T$8</f>
        <v>0</v>
      </c>
      <c r="Y123" s="248"/>
      <c r="Z123" s="248" t="n">
        <f aca="false">(Z121*Z122*$G121)*$T$8</f>
        <v>0</v>
      </c>
      <c r="AA123" s="248"/>
      <c r="AB123" s="248" t="n">
        <f aca="false">(AB121*AB122*$G121)*$AB$8</f>
        <v>0</v>
      </c>
      <c r="AC123" s="248"/>
      <c r="AD123" s="248" t="n">
        <f aca="false">(AD121*AD122*$G121)*$AB$8</f>
        <v>0</v>
      </c>
      <c r="AE123" s="248"/>
      <c r="AF123" s="248" t="n">
        <f aca="false">(AF121*AF122*$G121)*$AB$8</f>
        <v>0</v>
      </c>
      <c r="AG123" s="248"/>
      <c r="AH123" s="248" t="n">
        <f aca="false">(AH121*AH122*$G121)*$AB$8</f>
        <v>0</v>
      </c>
      <c r="AI123" s="248"/>
      <c r="AJ123" s="248" t="n">
        <f aca="false">(AJ121*AJ122*$G121)*$AJ$8</f>
        <v>0</v>
      </c>
      <c r="AK123" s="248"/>
      <c r="AL123" s="248" t="n">
        <f aca="false">(AL121*AL122*$G121)*$AJ$8</f>
        <v>0</v>
      </c>
      <c r="AM123" s="248"/>
      <c r="AN123" s="248" t="n">
        <f aca="false">(AN121*AN122*$G121)*$AJ$8</f>
        <v>0</v>
      </c>
      <c r="AO123" s="248"/>
      <c r="AP123" s="248" t="n">
        <f aca="false">(AP121*AP122*$G121)*$AJ$8</f>
        <v>0</v>
      </c>
      <c r="AQ123" s="248"/>
      <c r="AR123" s="248" t="n">
        <f aca="false">(AR121*AR122*$G121)*$AT$8</f>
        <v>0</v>
      </c>
      <c r="AS123" s="248"/>
      <c r="AT123" s="248" t="n">
        <f aca="false">(AT121*AT122*$G121)*$AT$8</f>
        <v>0</v>
      </c>
      <c r="AU123" s="248"/>
      <c r="AV123" s="248" t="n">
        <f aca="false">(AV121*AV122*$G121)*$AT$8</f>
        <v>0</v>
      </c>
      <c r="AW123" s="248"/>
      <c r="AX123" s="248" t="n">
        <f aca="false">(AX121*AX122*$G121)*$AT$8</f>
        <v>0</v>
      </c>
      <c r="AY123" s="248"/>
      <c r="AZ123" s="248" t="n">
        <f aca="false">(AZ121*AZ122*$G121)*$BB$8</f>
        <v>0</v>
      </c>
      <c r="BA123" s="248"/>
      <c r="BB123" s="248" t="n">
        <f aca="false">(BB121*BB122*$G121)*$BB$8</f>
        <v>0</v>
      </c>
      <c r="BC123" s="248"/>
      <c r="BD123" s="248" t="n">
        <f aca="false">(BD121*BD122*$G121)*$BB$8</f>
        <v>0</v>
      </c>
      <c r="BE123" s="248"/>
      <c r="BF123" s="248" t="n">
        <f aca="false">(BF121*BF122*$G121)*$BB$8</f>
        <v>0</v>
      </c>
      <c r="BG123" s="248"/>
      <c r="BH123" s="248" t="n">
        <f aca="false">(BH121*BH122*$G121)*$BB$8</f>
        <v>0</v>
      </c>
      <c r="BI123" s="248"/>
      <c r="BJ123" s="248" t="n">
        <f aca="false">(BJ121*BJ122*$G121)*$BJ$8</f>
        <v>0</v>
      </c>
      <c r="BK123" s="248"/>
      <c r="BL123" s="248" t="n">
        <f aca="false">(BL121*BL122*$G121)*$BJ$8</f>
        <v>0</v>
      </c>
      <c r="BM123" s="248"/>
      <c r="BN123" s="248" t="n">
        <f aca="false">(BN121*BN122*$G121)*$BJ$8</f>
        <v>0</v>
      </c>
      <c r="BO123" s="248"/>
      <c r="BP123" s="248" t="n">
        <f aca="false">(BP121*BP122*$G121)*$BJ$8</f>
        <v>0</v>
      </c>
      <c r="BQ123" s="248"/>
      <c r="BR123" s="248" t="n">
        <f aca="false">(BR121*BR122*$G121)*$BJ$8</f>
        <v>0</v>
      </c>
      <c r="BS123" s="248"/>
      <c r="BT123" s="248" t="n">
        <f aca="false">(BT121*BT122*$G121)*$BT$8</f>
        <v>0</v>
      </c>
      <c r="BU123" s="248"/>
      <c r="BV123" s="248" t="n">
        <f aca="false">(BV121*BV122*$G121)*$BT$8</f>
        <v>0</v>
      </c>
      <c r="BW123" s="248"/>
      <c r="BX123" s="248" t="n">
        <f aca="false">(BX121*BX122*$G121)*$BT$8</f>
        <v>0</v>
      </c>
      <c r="BY123" s="248"/>
      <c r="BZ123" s="248" t="n">
        <f aca="false">(BZ121*BZ122*$G121)*$BT$8</f>
        <v>0</v>
      </c>
      <c r="CA123" s="248"/>
      <c r="CB123" s="248" t="n">
        <f aca="false">(CB121*CB122*$G121)*$CB$8</f>
        <v>0</v>
      </c>
      <c r="CC123" s="248"/>
      <c r="CD123" s="248" t="n">
        <f aca="false">(CD121*CD122*$G121)*$CB$8</f>
        <v>0</v>
      </c>
      <c r="CE123" s="248"/>
      <c r="CF123" s="248" t="n">
        <f aca="false">(CF121*CF122*$G121)*$CB$8</f>
        <v>0</v>
      </c>
      <c r="CG123" s="248"/>
      <c r="CH123" s="248" t="n">
        <f aca="false">(CH121*CH122*$G121)*$CB$8</f>
        <v>12</v>
      </c>
      <c r="CI123" s="248"/>
      <c r="CJ123" s="248" t="n">
        <f aca="false">(CJ121*CJ122*$G121)*$CJ$8</f>
        <v>27</v>
      </c>
      <c r="CK123" s="248"/>
      <c r="CL123" s="248" t="n">
        <f aca="false">(CL121*CL122*$G121)*$CJ$8</f>
        <v>54</v>
      </c>
      <c r="CM123" s="248"/>
      <c r="CN123" s="248" t="n">
        <f aca="false">(CN121*CN122*$G121)*$CJ$8</f>
        <v>45</v>
      </c>
      <c r="CO123" s="248"/>
      <c r="CP123" s="248" t="n">
        <f aca="false">(CP121*CP122*$G121)*$CJ$8</f>
        <v>18</v>
      </c>
      <c r="CQ123" s="248"/>
      <c r="CR123" s="248" t="n">
        <f aca="false">(CR121*CR122*$G121)*$CJ$8</f>
        <v>0</v>
      </c>
      <c r="CS123" s="248"/>
      <c r="CT123" s="248" t="n">
        <f aca="false">(CT121*CT122*$G121)*$CT$8</f>
        <v>0</v>
      </c>
      <c r="CU123" s="248"/>
      <c r="CV123" s="248" t="n">
        <f aca="false">(CV121*CV122*$G121)*$CT$8</f>
        <v>0</v>
      </c>
      <c r="CW123" s="248"/>
      <c r="CX123" s="248" t="n">
        <f aca="false">(CX121*CX122*$G121)*$CT$8</f>
        <v>0</v>
      </c>
      <c r="CY123" s="248"/>
      <c r="CZ123" s="248" t="n">
        <f aca="false">(CZ121*CZ122*$G121)*$CT$8</f>
        <v>0</v>
      </c>
      <c r="DA123" s="248"/>
      <c r="DB123" s="248" t="n">
        <f aca="false">(DB121*DB122*$G121)*$DB$8</f>
        <v>0</v>
      </c>
      <c r="DC123" s="248"/>
      <c r="DD123" s="248" t="n">
        <f aca="false">(DD121*DD122*$G121)*$DB$8</f>
        <v>0</v>
      </c>
      <c r="DE123" s="248"/>
      <c r="DF123" s="248" t="n">
        <f aca="false">(DF121*DF122*$G121)*$DB$8</f>
        <v>0</v>
      </c>
      <c r="DG123" s="248"/>
      <c r="DH123" s="248" t="n">
        <f aca="false">(DH121*DH122*$G121)*$DB$8</f>
        <v>0</v>
      </c>
      <c r="DI123" s="248"/>
      <c r="DJ123" s="292" t="n">
        <f aca="false">(DJ121*DJ122*$G121)*$DB$8</f>
        <v>0</v>
      </c>
      <c r="DK123" s="292"/>
      <c r="DL123" s="248" t="n">
        <f aca="false">(DL121*DL122*$G121)*$DB$8</f>
        <v>0</v>
      </c>
      <c r="DM123" s="248"/>
      <c r="DN123" s="248" t="n">
        <f aca="false">(DN121*DN122*$G121)*$DB$8</f>
        <v>0</v>
      </c>
      <c r="DO123" s="248"/>
      <c r="DP123" s="248" t="n">
        <f aca="false">(DP121*DP122*$G121)*$DB$8</f>
        <v>0</v>
      </c>
      <c r="DQ123" s="248"/>
      <c r="DR123" s="248" t="n">
        <f aca="false">(DR121*DR122*$G121)*$FT$8</f>
        <v>0</v>
      </c>
      <c r="DS123" s="248"/>
      <c r="DT123" s="248" t="n">
        <f aca="false">(DT121*DT122*$G121)*$FT$8</f>
        <v>0</v>
      </c>
      <c r="DU123" s="248"/>
      <c r="DV123" s="248" t="n">
        <f aca="false">(DV121*DV122*$G121)*$FT$8</f>
        <v>0</v>
      </c>
      <c r="DW123" s="248"/>
      <c r="DX123" s="248" t="n">
        <f aca="false">(DX121*DX122*$G121)*$FT$8</f>
        <v>0</v>
      </c>
      <c r="DY123" s="248"/>
      <c r="DZ123" s="248" t="n">
        <f aca="false">(DZ121*DZ122*$G121)*$FT$8</f>
        <v>0</v>
      </c>
      <c r="EA123" s="248"/>
      <c r="EB123" s="248" t="n">
        <f aca="false">(EB121*EB122*$G121)*$FT$8</f>
        <v>0</v>
      </c>
      <c r="EC123" s="248"/>
      <c r="ED123" s="248" t="n">
        <f aca="false">(ED121*ED122*$G121)*$FT$8</f>
        <v>0</v>
      </c>
      <c r="EE123" s="248"/>
      <c r="EF123" s="248" t="n">
        <f aca="false">(EF121*EF122*$G121)*$FT$8</f>
        <v>0</v>
      </c>
      <c r="EG123" s="248"/>
      <c r="EH123" s="248" t="n">
        <f aca="false">(EH121*EH122*$G121)*$FT$8</f>
        <v>0</v>
      </c>
      <c r="EI123" s="248"/>
      <c r="EJ123" s="248" t="n">
        <f aca="false">(EJ121*EJ122*$G121)*$FT$8</f>
        <v>0</v>
      </c>
      <c r="EK123" s="248"/>
      <c r="EL123" s="248" t="n">
        <f aca="false">(EL121*EL122*$G121)*$FT$8</f>
        <v>0</v>
      </c>
      <c r="EM123" s="248"/>
      <c r="EN123" s="248" t="n">
        <f aca="false">(EN121*EN122*$G121)*$FT$8</f>
        <v>0</v>
      </c>
      <c r="EO123" s="248"/>
      <c r="EP123" s="248" t="n">
        <f aca="false">(EP121*EP122*$G121)*$FT$8</f>
        <v>0</v>
      </c>
      <c r="EQ123" s="248"/>
      <c r="ER123" s="248" t="n">
        <f aca="false">(ER121*ER122*$G121)*$FT$8</f>
        <v>0</v>
      </c>
      <c r="ES123" s="248"/>
      <c r="ET123" s="248" t="n">
        <f aca="false">(ET121*ET122*$G121)*$FT$8</f>
        <v>0</v>
      </c>
      <c r="EU123" s="248"/>
      <c r="EV123" s="248" t="n">
        <f aca="false">(EV121*EV122*$G121)*$FT$8</f>
        <v>0</v>
      </c>
      <c r="EW123" s="248"/>
      <c r="EX123" s="249" t="n">
        <f aca="false">(EX121*EX122*$G121)*$FT$8</f>
        <v>0</v>
      </c>
      <c r="EY123" s="249"/>
      <c r="EZ123" s="248" t="n">
        <f aca="false">(EZ121*EZ122*$G121)*$FT$8</f>
        <v>0</v>
      </c>
      <c r="FA123" s="248"/>
      <c r="FB123" s="248" t="n">
        <f aca="false">(FB121*FB122*$G121)*$FT$8</f>
        <v>0</v>
      </c>
      <c r="FC123" s="248"/>
      <c r="FD123" s="248" t="n">
        <f aca="false">(FD121*FD122*$G121)*$FT$8</f>
        <v>0</v>
      </c>
      <c r="FE123" s="248"/>
      <c r="FF123" s="248" t="n">
        <f aca="false">(FF121*FF122*$G121)*$FT$8</f>
        <v>0</v>
      </c>
      <c r="FG123" s="248"/>
      <c r="FH123" s="248" t="n">
        <f aca="false">(FH121*FH122*$G121)*$FT$8</f>
        <v>0</v>
      </c>
      <c r="FI123" s="248"/>
      <c r="FJ123" s="248" t="n">
        <f aca="false">(FJ121*FJ122*$G121)*$FT$8</f>
        <v>0</v>
      </c>
      <c r="FK123" s="248"/>
      <c r="FL123" s="248" t="n">
        <f aca="false">(FL121*FL122*$G121)*$FT$8</f>
        <v>0</v>
      </c>
      <c r="FM123" s="248"/>
      <c r="FN123" s="248" t="n">
        <f aca="false">(FN121*FN122*$G121)*$FT$8</f>
        <v>0</v>
      </c>
      <c r="FO123" s="248"/>
      <c r="FP123" s="248" t="n">
        <f aca="false">(FP121*FP122*$G121)*$FT$8</f>
        <v>0</v>
      </c>
      <c r="FQ123" s="248"/>
      <c r="FR123" s="248" t="n">
        <f aca="false">(FR121*FR122*$G121)*$FT$8</f>
        <v>0</v>
      </c>
      <c r="FS123" s="248"/>
      <c r="FT123" s="248" t="n">
        <f aca="false">(FT121*FT122*$G121)*$FT$8</f>
        <v>0</v>
      </c>
      <c r="FU123" s="248"/>
      <c r="FV123" s="248" t="n">
        <f aca="false">(FV121*FV122*$G121)*$FT$8</f>
        <v>0</v>
      </c>
      <c r="FW123" s="248"/>
      <c r="FX123" s="248" t="n">
        <f aca="false">(FX121*FX122*$G121)*$FT$8</f>
        <v>0</v>
      </c>
      <c r="FY123" s="248"/>
      <c r="FZ123" s="248" t="n">
        <f aca="false">(FZ121*FZ122*$G121)*$FT$8</f>
        <v>0</v>
      </c>
      <c r="GA123" s="248"/>
      <c r="GB123" s="248" t="n">
        <f aca="false">(GB121*GB122*$G121)*$FT$8</f>
        <v>0</v>
      </c>
      <c r="GC123" s="248"/>
      <c r="GD123" s="248" t="n">
        <f aca="false">(GD121*GD122*$G121)*$FT$8</f>
        <v>0</v>
      </c>
      <c r="GE123" s="248"/>
      <c r="GF123" s="248" t="n">
        <f aca="false">(GF121*GF122*$G121)*$FT$8</f>
        <v>0</v>
      </c>
      <c r="GG123" s="248"/>
      <c r="GH123" s="248" t="n">
        <f aca="false">(GH121*GH122*$G121)*$FT$8</f>
        <v>0</v>
      </c>
      <c r="GI123" s="248"/>
      <c r="GJ123" s="248" t="n">
        <f aca="false">(GJ121*GJ122*$G121)*$FT$8</f>
        <v>0</v>
      </c>
      <c r="GK123" s="248"/>
      <c r="GL123" s="248" t="n">
        <f aca="false">(GL121*GL122*$G121)*$FT$8</f>
        <v>0</v>
      </c>
      <c r="GM123" s="248"/>
      <c r="GN123" s="248" t="n">
        <f aca="false">(GN121*GN122*$G121)*$FT$8</f>
        <v>0</v>
      </c>
      <c r="GO123" s="248"/>
      <c r="GP123" s="248" t="n">
        <f aca="false">(GP121*GP122*$G121)*$FT$8</f>
        <v>0</v>
      </c>
      <c r="GQ123" s="248"/>
      <c r="GR123" s="248" t="n">
        <f aca="false">(GR121*GR122*$G121)*$FT$8</f>
        <v>0</v>
      </c>
      <c r="GS123" s="248"/>
      <c r="GT123" s="248" t="n">
        <f aca="false">(GT121*GT122*$G121)*$FT$8</f>
        <v>0</v>
      </c>
      <c r="GU123" s="248"/>
      <c r="GV123" s="248" t="n">
        <f aca="false">(GV121*GV122*$G121)*$FT$8</f>
        <v>0</v>
      </c>
      <c r="GW123" s="248"/>
      <c r="GX123" s="248" t="n">
        <f aca="false">(GX121*GX122*$G121)*$FT$8</f>
        <v>0</v>
      </c>
      <c r="GY123" s="248"/>
      <c r="GZ123" s="248" t="n">
        <f aca="false">(GZ121*GZ122*$G121)*$FT$8</f>
        <v>0</v>
      </c>
      <c r="HA123" s="248"/>
      <c r="HB123" s="248" t="n">
        <f aca="false">(HB121*HB122*$G121)*$FT$8</f>
        <v>0</v>
      </c>
      <c r="HC123" s="248"/>
      <c r="HD123" s="248" t="n">
        <f aca="false">(HD121*HD122*$G121)*$FT$8</f>
        <v>0</v>
      </c>
      <c r="HE123" s="248"/>
      <c r="HF123" s="248" t="n">
        <f aca="false">(HF121*HF122*$G121)*$DB$8</f>
        <v>0</v>
      </c>
      <c r="HG123" s="248"/>
      <c r="HH123" s="248" t="n">
        <f aca="false">(HH121*HH122*$G121)*$DB$8</f>
        <v>0</v>
      </c>
      <c r="HI123" s="248"/>
      <c r="HJ123" s="248" t="n">
        <f aca="false">(HJ121*HJ122*$G121)*$DB$8</f>
        <v>0</v>
      </c>
      <c r="HK123" s="248"/>
    </row>
    <row r="124" customFormat="false" ht="12.75" hidden="false" customHeight="false" outlineLevel="0" collapsed="false">
      <c r="A124" s="232"/>
      <c r="B124" s="233"/>
      <c r="C124" s="232"/>
      <c r="D124" s="234"/>
      <c r="E124" s="234"/>
      <c r="F124" s="235"/>
      <c r="G124" s="234"/>
      <c r="H124" s="234"/>
      <c r="I124" s="237"/>
      <c r="J124" s="238"/>
      <c r="K124" s="250" t="s">
        <v>162</v>
      </c>
      <c r="L124" s="251" t="n">
        <f aca="false">L123</f>
        <v>0</v>
      </c>
      <c r="M124" s="251"/>
      <c r="N124" s="251" t="n">
        <f aca="false">L124+N123</f>
        <v>0</v>
      </c>
      <c r="O124" s="251"/>
      <c r="P124" s="251" t="n">
        <f aca="false">N124+P123</f>
        <v>0</v>
      </c>
      <c r="Q124" s="251"/>
      <c r="R124" s="251" t="n">
        <f aca="false">P124+R123</f>
        <v>0</v>
      </c>
      <c r="S124" s="251"/>
      <c r="T124" s="251" t="n">
        <f aca="false">R124+T123</f>
        <v>0</v>
      </c>
      <c r="U124" s="251"/>
      <c r="V124" s="251" t="n">
        <f aca="false">T124+V123</f>
        <v>0</v>
      </c>
      <c r="W124" s="251"/>
      <c r="X124" s="251" t="n">
        <f aca="false">V124+X123</f>
        <v>0</v>
      </c>
      <c r="Y124" s="251"/>
      <c r="Z124" s="251" t="n">
        <f aca="false">X124+Z123</f>
        <v>0</v>
      </c>
      <c r="AA124" s="251"/>
      <c r="AB124" s="251" t="n">
        <f aca="false">Z124+AB123</f>
        <v>0</v>
      </c>
      <c r="AC124" s="251"/>
      <c r="AD124" s="251" t="n">
        <f aca="false">AB124+AD123</f>
        <v>0</v>
      </c>
      <c r="AE124" s="251"/>
      <c r="AF124" s="251" t="n">
        <f aca="false">AD124+AF123</f>
        <v>0</v>
      </c>
      <c r="AG124" s="251"/>
      <c r="AH124" s="251" t="n">
        <f aca="false">AF124+AH123</f>
        <v>0</v>
      </c>
      <c r="AI124" s="251"/>
      <c r="AJ124" s="251" t="n">
        <f aca="false">AH124+AJ123</f>
        <v>0</v>
      </c>
      <c r="AK124" s="251"/>
      <c r="AL124" s="251" t="n">
        <f aca="false">AJ124+AL123</f>
        <v>0</v>
      </c>
      <c r="AM124" s="251"/>
      <c r="AN124" s="251" t="n">
        <f aca="false">AL124+AN123</f>
        <v>0</v>
      </c>
      <c r="AO124" s="251"/>
      <c r="AP124" s="251" t="n">
        <f aca="false">AN124+AP123</f>
        <v>0</v>
      </c>
      <c r="AQ124" s="251"/>
      <c r="AR124" s="251" t="n">
        <f aca="false">AP124+AR123</f>
        <v>0</v>
      </c>
      <c r="AS124" s="251"/>
      <c r="AT124" s="251" t="n">
        <f aca="false">AR124+AT123</f>
        <v>0</v>
      </c>
      <c r="AU124" s="251"/>
      <c r="AV124" s="251" t="n">
        <f aca="false">AT124+AV123</f>
        <v>0</v>
      </c>
      <c r="AW124" s="251"/>
      <c r="AX124" s="251" t="n">
        <f aca="false">AV124+AX123</f>
        <v>0</v>
      </c>
      <c r="AY124" s="251"/>
      <c r="AZ124" s="251" t="n">
        <f aca="false">AX124+AZ123</f>
        <v>0</v>
      </c>
      <c r="BA124" s="251"/>
      <c r="BB124" s="251" t="n">
        <f aca="false">AZ124+BB123</f>
        <v>0</v>
      </c>
      <c r="BC124" s="251"/>
      <c r="BD124" s="251" t="n">
        <f aca="false">BB124+BD123</f>
        <v>0</v>
      </c>
      <c r="BE124" s="251"/>
      <c r="BF124" s="251" t="n">
        <f aca="false">BD124+BF123</f>
        <v>0</v>
      </c>
      <c r="BG124" s="251"/>
      <c r="BH124" s="251" t="n">
        <f aca="false">BF124+BH123</f>
        <v>0</v>
      </c>
      <c r="BI124" s="251"/>
      <c r="BJ124" s="251" t="n">
        <f aca="false">BH124+BJ123</f>
        <v>0</v>
      </c>
      <c r="BK124" s="251"/>
      <c r="BL124" s="251" t="n">
        <f aca="false">BJ124+BL123</f>
        <v>0</v>
      </c>
      <c r="BM124" s="251"/>
      <c r="BN124" s="251" t="n">
        <f aca="false">BL124+BN123</f>
        <v>0</v>
      </c>
      <c r="BO124" s="251"/>
      <c r="BP124" s="251" t="n">
        <f aca="false">BN124+BP123</f>
        <v>0</v>
      </c>
      <c r="BQ124" s="251"/>
      <c r="BR124" s="251" t="n">
        <f aca="false">BP124+BR123</f>
        <v>0</v>
      </c>
      <c r="BS124" s="251"/>
      <c r="BT124" s="251" t="n">
        <f aca="false">BR124+BT123</f>
        <v>0</v>
      </c>
      <c r="BU124" s="251"/>
      <c r="BV124" s="251" t="n">
        <f aca="false">BT124+BV123</f>
        <v>0</v>
      </c>
      <c r="BW124" s="251"/>
      <c r="BX124" s="251" t="n">
        <f aca="false">BV124+BX123</f>
        <v>0</v>
      </c>
      <c r="BY124" s="251"/>
      <c r="BZ124" s="251" t="n">
        <f aca="false">BX124+BZ123</f>
        <v>0</v>
      </c>
      <c r="CA124" s="251"/>
      <c r="CB124" s="251" t="n">
        <f aca="false">BZ124+CB123</f>
        <v>0</v>
      </c>
      <c r="CC124" s="251"/>
      <c r="CD124" s="251" t="n">
        <f aca="false">CB124+CD123</f>
        <v>0</v>
      </c>
      <c r="CE124" s="251"/>
      <c r="CF124" s="251" t="n">
        <f aca="false">CD124+CF123</f>
        <v>0</v>
      </c>
      <c r="CG124" s="251"/>
      <c r="CH124" s="251" t="n">
        <f aca="false">CF124+CH123</f>
        <v>12</v>
      </c>
      <c r="CI124" s="251"/>
      <c r="CJ124" s="251" t="n">
        <f aca="false">CH124+CJ123</f>
        <v>39</v>
      </c>
      <c r="CK124" s="251"/>
      <c r="CL124" s="251" t="n">
        <f aca="false">CJ124+CL123</f>
        <v>93</v>
      </c>
      <c r="CM124" s="251"/>
      <c r="CN124" s="251" t="n">
        <f aca="false">CL124+CN123</f>
        <v>138</v>
      </c>
      <c r="CO124" s="251"/>
      <c r="CP124" s="251" t="n">
        <f aca="false">CN124+CP123</f>
        <v>156</v>
      </c>
      <c r="CQ124" s="251"/>
      <c r="CR124" s="251" t="n">
        <f aca="false">CP124+CR123</f>
        <v>156</v>
      </c>
      <c r="CS124" s="251"/>
      <c r="CT124" s="251" t="n">
        <f aca="false">CR124+CT123</f>
        <v>156</v>
      </c>
      <c r="CU124" s="251"/>
      <c r="CV124" s="251" t="n">
        <f aca="false">CT124+CV123</f>
        <v>156</v>
      </c>
      <c r="CW124" s="251"/>
      <c r="CX124" s="251" t="n">
        <f aca="false">CV124+CX123</f>
        <v>156</v>
      </c>
      <c r="CY124" s="251"/>
      <c r="CZ124" s="251" t="n">
        <f aca="false">CX124+CZ123</f>
        <v>156</v>
      </c>
      <c r="DA124" s="251"/>
      <c r="DB124" s="251" t="n">
        <f aca="false">CZ124+DB123</f>
        <v>156</v>
      </c>
      <c r="DC124" s="251"/>
      <c r="DD124" s="251" t="n">
        <f aca="false">DB124+DD123</f>
        <v>156</v>
      </c>
      <c r="DE124" s="251"/>
      <c r="DF124" s="251" t="n">
        <f aca="false">DD124+DF123</f>
        <v>156</v>
      </c>
      <c r="DG124" s="251"/>
      <c r="DH124" s="251" t="n">
        <f aca="false">DF124+DH123</f>
        <v>156</v>
      </c>
      <c r="DI124" s="251"/>
      <c r="DJ124" s="293" t="n">
        <f aca="false">DH124+DJ123</f>
        <v>156</v>
      </c>
      <c r="DK124" s="293"/>
      <c r="DL124" s="251" t="n">
        <f aca="false">DJ124+DL123</f>
        <v>156</v>
      </c>
      <c r="DM124" s="251"/>
      <c r="DN124" s="251" t="n">
        <f aca="false">DL124+DN123</f>
        <v>156</v>
      </c>
      <c r="DO124" s="251"/>
      <c r="DP124" s="251" t="n">
        <f aca="false">DN124+DP123</f>
        <v>156</v>
      </c>
      <c r="DQ124" s="251"/>
      <c r="DR124" s="251" t="n">
        <f aca="false">DP124+DR123</f>
        <v>156</v>
      </c>
      <c r="DS124" s="251"/>
      <c r="DT124" s="251" t="n">
        <f aca="false">DR124+DT123</f>
        <v>156</v>
      </c>
      <c r="DU124" s="251"/>
      <c r="DV124" s="251" t="n">
        <f aca="false">DT124+DV123</f>
        <v>156</v>
      </c>
      <c r="DW124" s="251"/>
      <c r="DX124" s="251" t="n">
        <f aca="false">DV124+DX123</f>
        <v>156</v>
      </c>
      <c r="DY124" s="251"/>
      <c r="DZ124" s="251" t="n">
        <f aca="false">DX124+DZ123</f>
        <v>156</v>
      </c>
      <c r="EA124" s="251"/>
      <c r="EB124" s="251" t="n">
        <f aca="false">DZ124+EB123</f>
        <v>156</v>
      </c>
      <c r="EC124" s="251"/>
      <c r="ED124" s="251" t="n">
        <f aca="false">EB124+ED123</f>
        <v>156</v>
      </c>
      <c r="EE124" s="251"/>
      <c r="EF124" s="251" t="n">
        <f aca="false">ED124+EF123</f>
        <v>156</v>
      </c>
      <c r="EG124" s="251"/>
      <c r="EH124" s="251" t="n">
        <f aca="false">EF124+EH123</f>
        <v>156</v>
      </c>
      <c r="EI124" s="251"/>
      <c r="EJ124" s="251" t="n">
        <f aca="false">EH124+EJ123</f>
        <v>156</v>
      </c>
      <c r="EK124" s="251"/>
      <c r="EL124" s="251" t="n">
        <f aca="false">EJ124+EL123</f>
        <v>156</v>
      </c>
      <c r="EM124" s="251"/>
      <c r="EN124" s="251" t="n">
        <f aca="false">EL124+EN123</f>
        <v>156</v>
      </c>
      <c r="EO124" s="251"/>
      <c r="EP124" s="251" t="n">
        <f aca="false">EN124+EP123</f>
        <v>156</v>
      </c>
      <c r="EQ124" s="251"/>
      <c r="ER124" s="251" t="n">
        <f aca="false">EP124+ER123</f>
        <v>156</v>
      </c>
      <c r="ES124" s="251"/>
      <c r="ET124" s="251" t="n">
        <f aca="false">ER124+ET123</f>
        <v>156</v>
      </c>
      <c r="EU124" s="251"/>
      <c r="EV124" s="251" t="n">
        <f aca="false">ET124+EV123</f>
        <v>156</v>
      </c>
      <c r="EW124" s="251"/>
      <c r="EX124" s="252" t="n">
        <f aca="false">EV124+EX123</f>
        <v>156</v>
      </c>
      <c r="EY124" s="252"/>
      <c r="EZ124" s="251" t="n">
        <f aca="false">EX124+EZ123</f>
        <v>156</v>
      </c>
      <c r="FA124" s="251"/>
      <c r="FB124" s="251" t="n">
        <f aca="false">EZ124+FB123</f>
        <v>156</v>
      </c>
      <c r="FC124" s="251"/>
      <c r="FD124" s="251" t="n">
        <f aca="false">FB124+FD123</f>
        <v>156</v>
      </c>
      <c r="FE124" s="251"/>
      <c r="FF124" s="251" t="n">
        <f aca="false">FD124+FF123</f>
        <v>156</v>
      </c>
      <c r="FG124" s="251"/>
      <c r="FH124" s="251" t="n">
        <f aca="false">FF124+FH123</f>
        <v>156</v>
      </c>
      <c r="FI124" s="251"/>
      <c r="FJ124" s="251" t="n">
        <f aca="false">FH124+FJ123</f>
        <v>156</v>
      </c>
      <c r="FK124" s="251"/>
      <c r="FL124" s="251" t="n">
        <f aca="false">FJ124+FL123</f>
        <v>156</v>
      </c>
      <c r="FM124" s="251"/>
      <c r="FN124" s="251" t="n">
        <f aca="false">FL124+FN123</f>
        <v>156</v>
      </c>
      <c r="FO124" s="251"/>
      <c r="FP124" s="251" t="n">
        <f aca="false">FN124+FP123</f>
        <v>156</v>
      </c>
      <c r="FQ124" s="251"/>
      <c r="FR124" s="251" t="n">
        <f aca="false">FP124+FR123</f>
        <v>156</v>
      </c>
      <c r="FS124" s="251"/>
      <c r="FT124" s="251" t="n">
        <f aca="false">FR124+FT123</f>
        <v>156</v>
      </c>
      <c r="FU124" s="251"/>
      <c r="FV124" s="251" t="n">
        <f aca="false">FT124+FV123</f>
        <v>156</v>
      </c>
      <c r="FW124" s="251"/>
      <c r="FX124" s="251" t="n">
        <f aca="false">FV124+FX123</f>
        <v>156</v>
      </c>
      <c r="FY124" s="251"/>
      <c r="FZ124" s="251" t="n">
        <f aca="false">FX124+FZ123</f>
        <v>156</v>
      </c>
      <c r="GA124" s="251"/>
      <c r="GB124" s="251" t="n">
        <f aca="false">FZ124+GB123</f>
        <v>156</v>
      </c>
      <c r="GC124" s="251"/>
      <c r="GD124" s="251" t="n">
        <f aca="false">GB124+GD123</f>
        <v>156</v>
      </c>
      <c r="GE124" s="251"/>
      <c r="GF124" s="251" t="n">
        <f aca="false">GD124+GF123</f>
        <v>156</v>
      </c>
      <c r="GG124" s="251"/>
      <c r="GH124" s="251" t="n">
        <f aca="false">GF124+GH123</f>
        <v>156</v>
      </c>
      <c r="GI124" s="251"/>
      <c r="GJ124" s="251" t="n">
        <f aca="false">GH124+GJ123</f>
        <v>156</v>
      </c>
      <c r="GK124" s="251"/>
      <c r="GL124" s="251" t="n">
        <f aca="false">GJ124+GL123</f>
        <v>156</v>
      </c>
      <c r="GM124" s="251"/>
      <c r="GN124" s="251" t="n">
        <f aca="false">GL124+GN123</f>
        <v>156</v>
      </c>
      <c r="GO124" s="251"/>
      <c r="GP124" s="251" t="n">
        <f aca="false">GN124+GP123</f>
        <v>156</v>
      </c>
      <c r="GQ124" s="251"/>
      <c r="GR124" s="251" t="n">
        <f aca="false">GP124+GR123</f>
        <v>156</v>
      </c>
      <c r="GS124" s="251"/>
      <c r="GT124" s="251" t="n">
        <f aca="false">GR124+GT123</f>
        <v>156</v>
      </c>
      <c r="GU124" s="251"/>
      <c r="GV124" s="251" t="n">
        <f aca="false">GT124+GV123</f>
        <v>156</v>
      </c>
      <c r="GW124" s="251"/>
      <c r="GX124" s="251" t="n">
        <f aca="false">GV124+GX123</f>
        <v>156</v>
      </c>
      <c r="GY124" s="251"/>
      <c r="GZ124" s="251" t="n">
        <f aca="false">GX124+GZ123</f>
        <v>156</v>
      </c>
      <c r="HA124" s="251"/>
      <c r="HB124" s="251" t="n">
        <f aca="false">GZ124+HB123</f>
        <v>156</v>
      </c>
      <c r="HC124" s="251"/>
      <c r="HD124" s="251" t="n">
        <f aca="false">HB124+HD123</f>
        <v>156</v>
      </c>
      <c r="HE124" s="251"/>
      <c r="HF124" s="251" t="n">
        <f aca="false">HD124+HF123</f>
        <v>156</v>
      </c>
      <c r="HG124" s="251"/>
      <c r="HH124" s="251" t="n">
        <f aca="false">HF124+HH123</f>
        <v>156</v>
      </c>
      <c r="HI124" s="251"/>
      <c r="HJ124" s="251" t="n">
        <f aca="false">HH124+HJ123</f>
        <v>156</v>
      </c>
      <c r="HK124" s="251"/>
    </row>
    <row r="125" s="295" customFormat="true" ht="12.75" hidden="false" customHeight="false" outlineLevel="0" collapsed="false">
      <c r="A125" s="232"/>
      <c r="B125" s="233"/>
      <c r="C125" s="232"/>
      <c r="D125" s="234"/>
      <c r="E125" s="234"/>
      <c r="F125" s="235"/>
      <c r="G125" s="234"/>
      <c r="H125" s="253"/>
      <c r="I125" s="237"/>
      <c r="J125" s="238"/>
      <c r="K125" s="254" t="s">
        <v>163</v>
      </c>
      <c r="L125" s="255"/>
      <c r="M125" s="255"/>
      <c r="N125" s="255"/>
      <c r="O125" s="255"/>
      <c r="P125" s="255"/>
      <c r="Q125" s="255"/>
      <c r="R125" s="255"/>
      <c r="S125" s="255"/>
      <c r="T125" s="255"/>
      <c r="U125" s="255"/>
      <c r="V125" s="255"/>
      <c r="W125" s="255"/>
      <c r="X125" s="255"/>
      <c r="Y125" s="255"/>
      <c r="Z125" s="255"/>
      <c r="AA125" s="255"/>
      <c r="AB125" s="255"/>
      <c r="AC125" s="255"/>
      <c r="AD125" s="255"/>
      <c r="AE125" s="255"/>
      <c r="AF125" s="255"/>
      <c r="AG125" s="255"/>
      <c r="AH125" s="255"/>
      <c r="AI125" s="255"/>
      <c r="AJ125" s="255"/>
      <c r="AK125" s="255"/>
      <c r="AL125" s="255"/>
      <c r="AM125" s="255"/>
      <c r="AN125" s="255"/>
      <c r="AO125" s="255"/>
      <c r="AP125" s="255"/>
      <c r="AQ125" s="255"/>
      <c r="AR125" s="255"/>
      <c r="AS125" s="255"/>
      <c r="AT125" s="255"/>
      <c r="AU125" s="255"/>
      <c r="AV125" s="255"/>
      <c r="AW125" s="255"/>
      <c r="AX125" s="255"/>
      <c r="AY125" s="255"/>
      <c r="AZ125" s="255"/>
      <c r="BA125" s="255"/>
      <c r="BB125" s="255"/>
      <c r="BC125" s="255"/>
      <c r="BD125" s="255"/>
      <c r="BE125" s="255"/>
      <c r="BF125" s="255"/>
      <c r="BG125" s="255"/>
      <c r="BH125" s="255"/>
      <c r="BI125" s="255"/>
      <c r="BJ125" s="255"/>
      <c r="BK125" s="255"/>
      <c r="BL125" s="255"/>
      <c r="BM125" s="255"/>
      <c r="BN125" s="255"/>
      <c r="BO125" s="255"/>
      <c r="BP125" s="255"/>
      <c r="BQ125" s="255"/>
      <c r="BR125" s="255"/>
      <c r="BS125" s="255"/>
      <c r="BT125" s="255"/>
      <c r="BU125" s="255"/>
      <c r="BV125" s="255"/>
      <c r="BW125" s="255"/>
      <c r="BX125" s="255"/>
      <c r="BY125" s="255"/>
      <c r="BZ125" s="255"/>
      <c r="CA125" s="255"/>
      <c r="CB125" s="255"/>
      <c r="CC125" s="255"/>
      <c r="CD125" s="255"/>
      <c r="CE125" s="255"/>
      <c r="CF125" s="255"/>
      <c r="CG125" s="255"/>
      <c r="CH125" s="255"/>
      <c r="CI125" s="255"/>
      <c r="CJ125" s="255"/>
      <c r="CK125" s="255"/>
      <c r="CL125" s="255"/>
      <c r="CM125" s="255"/>
      <c r="CN125" s="255"/>
      <c r="CO125" s="255"/>
      <c r="CP125" s="255"/>
      <c r="CQ125" s="255"/>
      <c r="CR125" s="255"/>
      <c r="CS125" s="255"/>
      <c r="CT125" s="255"/>
      <c r="CU125" s="255"/>
      <c r="CV125" s="255"/>
      <c r="CW125" s="255"/>
      <c r="CX125" s="255"/>
      <c r="CY125" s="255"/>
      <c r="CZ125" s="255"/>
      <c r="DA125" s="255"/>
      <c r="DB125" s="255"/>
      <c r="DC125" s="255"/>
      <c r="DD125" s="255"/>
      <c r="DE125" s="255"/>
      <c r="DF125" s="255"/>
      <c r="DG125" s="255"/>
      <c r="DH125" s="255"/>
      <c r="DI125" s="255"/>
      <c r="DJ125" s="294"/>
      <c r="DK125" s="294"/>
      <c r="DL125" s="255"/>
      <c r="DM125" s="255"/>
      <c r="DN125" s="255"/>
      <c r="DO125" s="255"/>
      <c r="DP125" s="255"/>
      <c r="DQ125" s="255"/>
      <c r="DR125" s="255"/>
      <c r="DS125" s="255"/>
      <c r="DT125" s="255"/>
      <c r="DU125" s="255"/>
      <c r="DV125" s="255"/>
      <c r="DW125" s="255"/>
      <c r="DX125" s="255"/>
      <c r="DY125" s="255"/>
      <c r="DZ125" s="255"/>
      <c r="EA125" s="255"/>
      <c r="EB125" s="255"/>
      <c r="EC125" s="255"/>
      <c r="ED125" s="255"/>
      <c r="EE125" s="255"/>
      <c r="EF125" s="255"/>
      <c r="EG125" s="255"/>
      <c r="EH125" s="255"/>
      <c r="EI125" s="255"/>
      <c r="EJ125" s="255"/>
      <c r="EK125" s="255"/>
      <c r="EL125" s="255"/>
      <c r="EM125" s="255"/>
      <c r="EN125" s="255"/>
      <c r="EO125" s="255"/>
      <c r="EP125" s="255"/>
      <c r="EQ125" s="255"/>
      <c r="ER125" s="255"/>
      <c r="ES125" s="255"/>
      <c r="ET125" s="255"/>
      <c r="EU125" s="255"/>
      <c r="EV125" s="255"/>
      <c r="EW125" s="255"/>
      <c r="EX125" s="256"/>
      <c r="EY125" s="256"/>
      <c r="EZ125" s="255"/>
      <c r="FA125" s="255"/>
      <c r="FB125" s="255"/>
      <c r="FC125" s="255"/>
      <c r="FD125" s="255"/>
      <c r="FE125" s="255"/>
      <c r="FF125" s="255"/>
      <c r="FG125" s="255"/>
      <c r="FH125" s="255"/>
      <c r="FI125" s="255"/>
      <c r="FJ125" s="255"/>
      <c r="FK125" s="255"/>
      <c r="FL125" s="255"/>
      <c r="FM125" s="255"/>
      <c r="FN125" s="255"/>
      <c r="FO125" s="255"/>
      <c r="FP125" s="255"/>
      <c r="FQ125" s="255"/>
      <c r="FR125" s="255"/>
      <c r="FS125" s="255"/>
      <c r="FT125" s="255"/>
      <c r="FU125" s="255"/>
      <c r="FV125" s="255"/>
      <c r="FW125" s="255"/>
      <c r="FX125" s="255"/>
      <c r="FY125" s="255"/>
      <c r="FZ125" s="255"/>
      <c r="GA125" s="255"/>
      <c r="GB125" s="255"/>
      <c r="GC125" s="255"/>
      <c r="GD125" s="255"/>
      <c r="GE125" s="255"/>
      <c r="GF125" s="255"/>
      <c r="GG125" s="255"/>
      <c r="GH125" s="255"/>
      <c r="GI125" s="255"/>
      <c r="GJ125" s="255"/>
      <c r="GK125" s="255"/>
      <c r="GL125" s="255"/>
      <c r="GM125" s="255"/>
      <c r="GN125" s="255"/>
      <c r="GO125" s="255"/>
      <c r="GP125" s="255"/>
      <c r="GQ125" s="255"/>
      <c r="GR125" s="255"/>
      <c r="GS125" s="255"/>
      <c r="GT125" s="255"/>
      <c r="GU125" s="255"/>
      <c r="GV125" s="255"/>
      <c r="GW125" s="255"/>
      <c r="GX125" s="255"/>
      <c r="GY125" s="255"/>
      <c r="GZ125" s="255"/>
      <c r="HA125" s="255"/>
      <c r="HB125" s="255"/>
      <c r="HC125" s="255"/>
      <c r="HD125" s="255"/>
      <c r="HE125" s="255"/>
      <c r="HF125" s="255"/>
      <c r="HG125" s="255"/>
      <c r="HH125" s="255"/>
      <c r="HI125" s="255"/>
      <c r="HJ125" s="255"/>
      <c r="HK125" s="255"/>
    </row>
    <row r="126" s="297" customFormat="true" ht="12.75" hidden="false" customHeight="false" outlineLevel="0" collapsed="false">
      <c r="A126" s="232"/>
      <c r="B126" s="233"/>
      <c r="C126" s="232"/>
      <c r="D126" s="234"/>
      <c r="E126" s="234"/>
      <c r="F126" s="235"/>
      <c r="G126" s="234"/>
      <c r="H126" s="257"/>
      <c r="I126" s="237"/>
      <c r="J126" s="238"/>
      <c r="K126" s="258" t="s">
        <v>164</v>
      </c>
      <c r="L126" s="259" t="n">
        <f aca="false">L125</f>
        <v>0</v>
      </c>
      <c r="M126" s="259"/>
      <c r="N126" s="259" t="n">
        <f aca="false">N125+L126</f>
        <v>0</v>
      </c>
      <c r="O126" s="259"/>
      <c r="P126" s="259" t="n">
        <f aca="false">P125+N126</f>
        <v>0</v>
      </c>
      <c r="Q126" s="259"/>
      <c r="R126" s="259" t="n">
        <f aca="false">R125+P126</f>
        <v>0</v>
      </c>
      <c r="S126" s="259"/>
      <c r="T126" s="259" t="n">
        <f aca="false">T125+R126</f>
        <v>0</v>
      </c>
      <c r="U126" s="259"/>
      <c r="V126" s="259" t="n">
        <f aca="false">V125+T126</f>
        <v>0</v>
      </c>
      <c r="W126" s="259"/>
      <c r="X126" s="259" t="n">
        <f aca="false">X125+V126</f>
        <v>0</v>
      </c>
      <c r="Y126" s="259"/>
      <c r="Z126" s="259" t="n">
        <f aca="false">Z125+X126</f>
        <v>0</v>
      </c>
      <c r="AA126" s="259"/>
      <c r="AB126" s="259" t="n">
        <f aca="false">AB125+Z126</f>
        <v>0</v>
      </c>
      <c r="AC126" s="259"/>
      <c r="AD126" s="259" t="n">
        <f aca="false">AD125+AB126</f>
        <v>0</v>
      </c>
      <c r="AE126" s="259"/>
      <c r="AF126" s="259" t="n">
        <f aca="false">AF125+AD126</f>
        <v>0</v>
      </c>
      <c r="AG126" s="259"/>
      <c r="AH126" s="259" t="n">
        <f aca="false">AH125+AF126</f>
        <v>0</v>
      </c>
      <c r="AI126" s="259"/>
      <c r="AJ126" s="259" t="n">
        <f aca="false">AJ125+AH126</f>
        <v>0</v>
      </c>
      <c r="AK126" s="259"/>
      <c r="AL126" s="259" t="n">
        <f aca="false">AL125+AJ126</f>
        <v>0</v>
      </c>
      <c r="AM126" s="259"/>
      <c r="AN126" s="259" t="n">
        <f aca="false">AN125+AL126</f>
        <v>0</v>
      </c>
      <c r="AO126" s="259"/>
      <c r="AP126" s="259" t="n">
        <f aca="false">AP125+AN126</f>
        <v>0</v>
      </c>
      <c r="AQ126" s="259"/>
      <c r="AR126" s="259" t="n">
        <f aca="false">AR125+AP126</f>
        <v>0</v>
      </c>
      <c r="AS126" s="259"/>
      <c r="AT126" s="259" t="n">
        <f aca="false">AT125+AR126</f>
        <v>0</v>
      </c>
      <c r="AU126" s="259"/>
      <c r="AV126" s="259" t="n">
        <f aca="false">AV125+AT126</f>
        <v>0</v>
      </c>
      <c r="AW126" s="259"/>
      <c r="AX126" s="259" t="n">
        <f aca="false">AX125+AV126</f>
        <v>0</v>
      </c>
      <c r="AY126" s="259"/>
      <c r="AZ126" s="259" t="n">
        <f aca="false">AZ125+AX126</f>
        <v>0</v>
      </c>
      <c r="BA126" s="259"/>
      <c r="BB126" s="259" t="n">
        <f aca="false">BB125+AZ126</f>
        <v>0</v>
      </c>
      <c r="BC126" s="259"/>
      <c r="BD126" s="259" t="n">
        <f aca="false">BD125+BB126</f>
        <v>0</v>
      </c>
      <c r="BE126" s="259"/>
      <c r="BF126" s="259" t="n">
        <f aca="false">BF125+BD126</f>
        <v>0</v>
      </c>
      <c r="BG126" s="259"/>
      <c r="BH126" s="259" t="n">
        <f aca="false">BH125+BF126</f>
        <v>0</v>
      </c>
      <c r="BI126" s="259"/>
      <c r="BJ126" s="259" t="n">
        <f aca="false">BJ125+BH126</f>
        <v>0</v>
      </c>
      <c r="BK126" s="259"/>
      <c r="BL126" s="259" t="n">
        <f aca="false">BL125+BJ126</f>
        <v>0</v>
      </c>
      <c r="BM126" s="259"/>
      <c r="BN126" s="259" t="n">
        <f aca="false">BN125+BL126</f>
        <v>0</v>
      </c>
      <c r="BO126" s="259"/>
      <c r="BP126" s="259" t="n">
        <f aca="false">BP125+BN126</f>
        <v>0</v>
      </c>
      <c r="BQ126" s="259"/>
      <c r="BR126" s="259" t="n">
        <f aca="false">BR125+BP126</f>
        <v>0</v>
      </c>
      <c r="BS126" s="259"/>
      <c r="BT126" s="259" t="n">
        <f aca="false">BT125+BR126</f>
        <v>0</v>
      </c>
      <c r="BU126" s="259"/>
      <c r="BV126" s="259" t="n">
        <f aca="false">BV125+BT126</f>
        <v>0</v>
      </c>
      <c r="BW126" s="259"/>
      <c r="BX126" s="259" t="n">
        <f aca="false">BX125+BV126</f>
        <v>0</v>
      </c>
      <c r="BY126" s="259"/>
      <c r="BZ126" s="259" t="n">
        <f aca="false">BZ125+BX126</f>
        <v>0</v>
      </c>
      <c r="CA126" s="259"/>
      <c r="CB126" s="259" t="n">
        <f aca="false">CB125+BZ126</f>
        <v>0</v>
      </c>
      <c r="CC126" s="259"/>
      <c r="CD126" s="259" t="n">
        <f aca="false">CD125+CB126</f>
        <v>0</v>
      </c>
      <c r="CE126" s="259"/>
      <c r="CF126" s="259" t="n">
        <f aca="false">CF125+CD126</f>
        <v>0</v>
      </c>
      <c r="CG126" s="259"/>
      <c r="CH126" s="259" t="n">
        <f aca="false">CH125+CF126</f>
        <v>0</v>
      </c>
      <c r="CI126" s="259"/>
      <c r="CJ126" s="259" t="n">
        <f aca="false">CJ125+CH126</f>
        <v>0</v>
      </c>
      <c r="CK126" s="259"/>
      <c r="CL126" s="259" t="n">
        <f aca="false">CL125+CJ126</f>
        <v>0</v>
      </c>
      <c r="CM126" s="259"/>
      <c r="CN126" s="259" t="n">
        <f aca="false">CN125+CL126</f>
        <v>0</v>
      </c>
      <c r="CO126" s="259"/>
      <c r="CP126" s="259" t="n">
        <f aca="false">CP125+CN126</f>
        <v>0</v>
      </c>
      <c r="CQ126" s="259"/>
      <c r="CR126" s="259" t="n">
        <f aca="false">CR125+CP126</f>
        <v>0</v>
      </c>
      <c r="CS126" s="259"/>
      <c r="CT126" s="259" t="n">
        <f aca="false">CT125+CR126</f>
        <v>0</v>
      </c>
      <c r="CU126" s="259"/>
      <c r="CV126" s="259" t="n">
        <f aca="false">CV125+CT126</f>
        <v>0</v>
      </c>
      <c r="CW126" s="259"/>
      <c r="CX126" s="259" t="n">
        <f aca="false">CX125+CV126</f>
        <v>0</v>
      </c>
      <c r="CY126" s="259"/>
      <c r="CZ126" s="259" t="n">
        <f aca="false">CZ125+CX126</f>
        <v>0</v>
      </c>
      <c r="DA126" s="259"/>
      <c r="DB126" s="259" t="n">
        <f aca="false">DB125+CZ126</f>
        <v>0</v>
      </c>
      <c r="DC126" s="259"/>
      <c r="DD126" s="259" t="n">
        <f aca="false">DD125+DB126</f>
        <v>0</v>
      </c>
      <c r="DE126" s="259"/>
      <c r="DF126" s="259" t="n">
        <f aca="false">DF125+DD126</f>
        <v>0</v>
      </c>
      <c r="DG126" s="259"/>
      <c r="DH126" s="259" t="n">
        <f aca="false">DH125+DF126</f>
        <v>0</v>
      </c>
      <c r="DI126" s="259"/>
      <c r="DJ126" s="296" t="n">
        <f aca="false">DJ125+DH126</f>
        <v>0</v>
      </c>
      <c r="DK126" s="296"/>
      <c r="DL126" s="259" t="n">
        <f aca="false">DL125+DJ126</f>
        <v>0</v>
      </c>
      <c r="DM126" s="259"/>
      <c r="DN126" s="259" t="n">
        <f aca="false">DN125+DL126</f>
        <v>0</v>
      </c>
      <c r="DO126" s="259"/>
      <c r="DP126" s="259" t="n">
        <f aca="false">DP125+DN126</f>
        <v>0</v>
      </c>
      <c r="DQ126" s="259"/>
      <c r="DR126" s="259" t="n">
        <f aca="false">DR125+DP126</f>
        <v>0</v>
      </c>
      <c r="DS126" s="259"/>
      <c r="DT126" s="259" t="n">
        <f aca="false">DT125+DR126</f>
        <v>0</v>
      </c>
      <c r="DU126" s="259"/>
      <c r="DV126" s="259" t="n">
        <f aca="false">DV125+DT126</f>
        <v>0</v>
      </c>
      <c r="DW126" s="259"/>
      <c r="DX126" s="259" t="n">
        <f aca="false">DX125+DV126</f>
        <v>0</v>
      </c>
      <c r="DY126" s="259"/>
      <c r="DZ126" s="259" t="n">
        <f aca="false">DZ125+DX126</f>
        <v>0</v>
      </c>
      <c r="EA126" s="259"/>
      <c r="EB126" s="259" t="n">
        <f aca="false">EB125+DZ126</f>
        <v>0</v>
      </c>
      <c r="EC126" s="259"/>
      <c r="ED126" s="259" t="n">
        <f aca="false">ED125+EB126</f>
        <v>0</v>
      </c>
      <c r="EE126" s="259"/>
      <c r="EF126" s="259" t="n">
        <f aca="false">EF125+ED126</f>
        <v>0</v>
      </c>
      <c r="EG126" s="259"/>
      <c r="EH126" s="259" t="n">
        <f aca="false">EH125+EF126</f>
        <v>0</v>
      </c>
      <c r="EI126" s="259"/>
      <c r="EJ126" s="259" t="n">
        <f aca="false">EJ125+EH126</f>
        <v>0</v>
      </c>
      <c r="EK126" s="259"/>
      <c r="EL126" s="259" t="n">
        <f aca="false">EL125+EJ126</f>
        <v>0</v>
      </c>
      <c r="EM126" s="259"/>
      <c r="EN126" s="259" t="n">
        <f aca="false">EN125+EL126</f>
        <v>0</v>
      </c>
      <c r="EO126" s="259"/>
      <c r="EP126" s="259" t="n">
        <f aca="false">EP125+EN126</f>
        <v>0</v>
      </c>
      <c r="EQ126" s="259"/>
      <c r="ER126" s="259" t="n">
        <f aca="false">ER125+EP126</f>
        <v>0</v>
      </c>
      <c r="ES126" s="259"/>
      <c r="ET126" s="259" t="n">
        <f aca="false">ET125+ER126</f>
        <v>0</v>
      </c>
      <c r="EU126" s="259"/>
      <c r="EV126" s="259" t="n">
        <f aca="false">EV125+ET126</f>
        <v>0</v>
      </c>
      <c r="EW126" s="259"/>
      <c r="EX126" s="260" t="n">
        <f aca="false">EX125+EV126</f>
        <v>0</v>
      </c>
      <c r="EY126" s="260"/>
      <c r="EZ126" s="259" t="n">
        <f aca="false">EZ125+EX126</f>
        <v>0</v>
      </c>
      <c r="FA126" s="259"/>
      <c r="FB126" s="259" t="n">
        <f aca="false">FB125+EZ126</f>
        <v>0</v>
      </c>
      <c r="FC126" s="259"/>
      <c r="FD126" s="259" t="n">
        <f aca="false">FD125+FB126</f>
        <v>0</v>
      </c>
      <c r="FE126" s="259"/>
      <c r="FF126" s="259" t="n">
        <f aca="false">FF125+FD126</f>
        <v>0</v>
      </c>
      <c r="FG126" s="259"/>
      <c r="FH126" s="259" t="n">
        <f aca="false">FH125+FF126</f>
        <v>0</v>
      </c>
      <c r="FI126" s="259"/>
      <c r="FJ126" s="259" t="n">
        <f aca="false">FJ125+FH126</f>
        <v>0</v>
      </c>
      <c r="FK126" s="259"/>
      <c r="FL126" s="259" t="n">
        <f aca="false">FL125+FJ126</f>
        <v>0</v>
      </c>
      <c r="FM126" s="259"/>
      <c r="FN126" s="259" t="n">
        <f aca="false">FN125+FL126</f>
        <v>0</v>
      </c>
      <c r="FO126" s="259"/>
      <c r="FP126" s="259" t="n">
        <f aca="false">FP125+FN126</f>
        <v>0</v>
      </c>
      <c r="FQ126" s="259"/>
      <c r="FR126" s="259" t="n">
        <f aca="false">FR125+FP126</f>
        <v>0</v>
      </c>
      <c r="FS126" s="259"/>
      <c r="FT126" s="259" t="n">
        <f aca="false">FT125+FR126</f>
        <v>0</v>
      </c>
      <c r="FU126" s="259"/>
      <c r="FV126" s="259" t="n">
        <f aca="false">FV125+FT126</f>
        <v>0</v>
      </c>
      <c r="FW126" s="259"/>
      <c r="FX126" s="259" t="n">
        <f aca="false">FX125+FV126</f>
        <v>0</v>
      </c>
      <c r="FY126" s="259"/>
      <c r="FZ126" s="259" t="n">
        <f aca="false">FZ125+FX126</f>
        <v>0</v>
      </c>
      <c r="GA126" s="259"/>
      <c r="GB126" s="259" t="n">
        <f aca="false">GB125+FZ126</f>
        <v>0</v>
      </c>
      <c r="GC126" s="259"/>
      <c r="GD126" s="259" t="n">
        <f aca="false">GD125+GB126</f>
        <v>0</v>
      </c>
      <c r="GE126" s="259"/>
      <c r="GF126" s="259" t="n">
        <f aca="false">GF125+GD126</f>
        <v>0</v>
      </c>
      <c r="GG126" s="259"/>
      <c r="GH126" s="259" t="n">
        <f aca="false">GH125+GF126</f>
        <v>0</v>
      </c>
      <c r="GI126" s="259"/>
      <c r="GJ126" s="259" t="n">
        <f aca="false">GJ125+GH126</f>
        <v>0</v>
      </c>
      <c r="GK126" s="259"/>
      <c r="GL126" s="259" t="n">
        <f aca="false">GL125+GJ126</f>
        <v>0</v>
      </c>
      <c r="GM126" s="259"/>
      <c r="GN126" s="259" t="n">
        <f aca="false">GN125+GL126</f>
        <v>0</v>
      </c>
      <c r="GO126" s="259"/>
      <c r="GP126" s="259" t="n">
        <f aca="false">GP125+GN126</f>
        <v>0</v>
      </c>
      <c r="GQ126" s="259"/>
      <c r="GR126" s="259" t="n">
        <f aca="false">GR125+GP126</f>
        <v>0</v>
      </c>
      <c r="GS126" s="259"/>
      <c r="GT126" s="259" t="n">
        <f aca="false">GT125+GR126</f>
        <v>0</v>
      </c>
      <c r="GU126" s="259"/>
      <c r="GV126" s="259" t="n">
        <f aca="false">GV125+GT126</f>
        <v>0</v>
      </c>
      <c r="GW126" s="259"/>
      <c r="GX126" s="259" t="n">
        <f aca="false">GX125+GV126</f>
        <v>0</v>
      </c>
      <c r="GY126" s="259"/>
      <c r="GZ126" s="259" t="n">
        <f aca="false">GZ125+GX126</f>
        <v>0</v>
      </c>
      <c r="HA126" s="259"/>
      <c r="HB126" s="259" t="n">
        <f aca="false">HB125+GZ126</f>
        <v>0</v>
      </c>
      <c r="HC126" s="259"/>
      <c r="HD126" s="259" t="n">
        <f aca="false">HD125+HB126</f>
        <v>0</v>
      </c>
      <c r="HE126" s="259"/>
      <c r="HF126" s="259" t="n">
        <f aca="false">HF125+HD126</f>
        <v>0</v>
      </c>
      <c r="HG126" s="259"/>
      <c r="HH126" s="259" t="n">
        <f aca="false">HH125+HF126</f>
        <v>0</v>
      </c>
      <c r="HI126" s="259"/>
      <c r="HJ126" s="259" t="n">
        <f aca="false">HJ125+HH126</f>
        <v>0</v>
      </c>
      <c r="HK126" s="259"/>
    </row>
    <row r="127" s="299" customFormat="true" ht="12.75" hidden="false" customHeight="false" outlineLevel="0" collapsed="false">
      <c r="A127" s="232"/>
      <c r="B127" s="233"/>
      <c r="C127" s="232"/>
      <c r="D127" s="234"/>
      <c r="E127" s="234"/>
      <c r="F127" s="235"/>
      <c r="G127" s="234"/>
      <c r="H127" s="261"/>
      <c r="I127" s="237"/>
      <c r="J127" s="238"/>
      <c r="K127" s="262" t="s">
        <v>165</v>
      </c>
      <c r="L127" s="263" t="n">
        <f aca="false">IF($E121&gt;0,L124/$E121,"-")</f>
        <v>0</v>
      </c>
      <c r="M127" s="263"/>
      <c r="N127" s="263" t="n">
        <f aca="false">IF($E121&gt;0,N124/$E121,"-")</f>
        <v>0</v>
      </c>
      <c r="O127" s="263"/>
      <c r="P127" s="263" t="n">
        <f aca="false">IF($E121&gt;0,P124/$E121,"-")</f>
        <v>0</v>
      </c>
      <c r="Q127" s="263"/>
      <c r="R127" s="263" t="n">
        <f aca="false">IF($E121&gt;0,R124/$E121,"-")</f>
        <v>0</v>
      </c>
      <c r="S127" s="263"/>
      <c r="T127" s="263" t="n">
        <f aca="false">IF($E121&gt;0,T124/$E121,"-")</f>
        <v>0</v>
      </c>
      <c r="U127" s="263"/>
      <c r="V127" s="263" t="n">
        <f aca="false">IF($E121&gt;0,V124/$E121,"-")</f>
        <v>0</v>
      </c>
      <c r="W127" s="263"/>
      <c r="X127" s="263" t="n">
        <f aca="false">IF($E121&gt;0,X124/$E121,"-")</f>
        <v>0</v>
      </c>
      <c r="Y127" s="263"/>
      <c r="Z127" s="263" t="n">
        <f aca="false">IF($E121&gt;0,Z124/$E121,"-")</f>
        <v>0</v>
      </c>
      <c r="AA127" s="263"/>
      <c r="AB127" s="263" t="n">
        <f aca="false">IF($E121&gt;0,AB124/$E121,"-")</f>
        <v>0</v>
      </c>
      <c r="AC127" s="263"/>
      <c r="AD127" s="263" t="n">
        <f aca="false">IF($E121&gt;0,AD124/$E121,"-")</f>
        <v>0</v>
      </c>
      <c r="AE127" s="263"/>
      <c r="AF127" s="263" t="n">
        <f aca="false">IF($E121&gt;0,AF124/$E121,"-")</f>
        <v>0</v>
      </c>
      <c r="AG127" s="263"/>
      <c r="AH127" s="263" t="n">
        <f aca="false">IF($E121&gt;0,AH124/$E121,"-")</f>
        <v>0</v>
      </c>
      <c r="AI127" s="263"/>
      <c r="AJ127" s="263" t="n">
        <f aca="false">IF($E121&gt;0,AJ124/$E121,"-")</f>
        <v>0</v>
      </c>
      <c r="AK127" s="263"/>
      <c r="AL127" s="263" t="n">
        <f aca="false">IF($E121&gt;0,AL124/$E121,"-")</f>
        <v>0</v>
      </c>
      <c r="AM127" s="263"/>
      <c r="AN127" s="263" t="n">
        <f aca="false">IF($E121&gt;0,AN124/$E121,"-")</f>
        <v>0</v>
      </c>
      <c r="AO127" s="263"/>
      <c r="AP127" s="263" t="n">
        <f aca="false">IF($E121&gt;0,AP124/$E121,"-")</f>
        <v>0</v>
      </c>
      <c r="AQ127" s="263"/>
      <c r="AR127" s="263" t="n">
        <f aca="false">IF($E121&gt;0,AR124/$E121,"-")</f>
        <v>0</v>
      </c>
      <c r="AS127" s="263"/>
      <c r="AT127" s="263" t="n">
        <f aca="false">IF($E121&gt;0,AT124/$E121,"-")</f>
        <v>0</v>
      </c>
      <c r="AU127" s="263"/>
      <c r="AV127" s="263" t="n">
        <f aca="false">IF($E121&gt;0,AV124/$E121,"-")</f>
        <v>0</v>
      </c>
      <c r="AW127" s="263"/>
      <c r="AX127" s="263" t="n">
        <f aca="false">IF($E121&gt;0,AX124/$E121,"-")</f>
        <v>0</v>
      </c>
      <c r="AY127" s="263"/>
      <c r="AZ127" s="263" t="n">
        <f aca="false">IF($E121&gt;0,AZ124/$E121,"-")</f>
        <v>0</v>
      </c>
      <c r="BA127" s="263"/>
      <c r="BB127" s="263" t="n">
        <f aca="false">IF($E121&gt;0,BB124/$E121,"-")</f>
        <v>0</v>
      </c>
      <c r="BC127" s="263"/>
      <c r="BD127" s="263" t="n">
        <f aca="false">IF($E121&gt;0,BD124/$E121,"-")</f>
        <v>0</v>
      </c>
      <c r="BE127" s="263"/>
      <c r="BF127" s="263" t="n">
        <f aca="false">IF($E121&gt;0,BF124/$E121,"-")</f>
        <v>0</v>
      </c>
      <c r="BG127" s="263"/>
      <c r="BH127" s="263" t="n">
        <f aca="false">IF($E121&gt;0,BH124/$E121,"-")</f>
        <v>0</v>
      </c>
      <c r="BI127" s="263"/>
      <c r="BJ127" s="263" t="n">
        <f aca="false">IF($E121&gt;0,BJ124/$E121,"-")</f>
        <v>0</v>
      </c>
      <c r="BK127" s="263"/>
      <c r="BL127" s="263" t="n">
        <f aca="false">IF($E121&gt;0,BL124/$E121,"-")</f>
        <v>0</v>
      </c>
      <c r="BM127" s="263"/>
      <c r="BN127" s="263" t="n">
        <f aca="false">IF($E121&gt;0,BN124/$E121,"-")</f>
        <v>0</v>
      </c>
      <c r="BO127" s="263"/>
      <c r="BP127" s="263" t="n">
        <f aca="false">IF($E121&gt;0,BP124/$E121,"-")</f>
        <v>0</v>
      </c>
      <c r="BQ127" s="263"/>
      <c r="BR127" s="263" t="n">
        <f aca="false">IF($E121&gt;0,BR124/$E121,"-")</f>
        <v>0</v>
      </c>
      <c r="BS127" s="263"/>
      <c r="BT127" s="263" t="n">
        <f aca="false">IF($E121&gt;0,BT124/$E121,"-")</f>
        <v>0</v>
      </c>
      <c r="BU127" s="263"/>
      <c r="BV127" s="263" t="n">
        <f aca="false">IF($E121&gt;0,BV124/$E121,"-")</f>
        <v>0</v>
      </c>
      <c r="BW127" s="263"/>
      <c r="BX127" s="263" t="n">
        <f aca="false">IF($E121&gt;0,BX124/$E121,"-")</f>
        <v>0</v>
      </c>
      <c r="BY127" s="263"/>
      <c r="BZ127" s="263" t="n">
        <f aca="false">IF($E121&gt;0,BZ124/$E121,"-")</f>
        <v>0</v>
      </c>
      <c r="CA127" s="263"/>
      <c r="CB127" s="263" t="n">
        <f aca="false">IF($E121&gt;0,CB124/$E121,"-")</f>
        <v>0</v>
      </c>
      <c r="CC127" s="263"/>
      <c r="CD127" s="263" t="n">
        <f aca="false">IF($E121&gt;0,CD124/$E121,"-")</f>
        <v>0</v>
      </c>
      <c r="CE127" s="263"/>
      <c r="CF127" s="263" t="n">
        <f aca="false">IF($E121&gt;0,CF124/$E121,"-")</f>
        <v>0</v>
      </c>
      <c r="CG127" s="263"/>
      <c r="CH127" s="263" t="n">
        <f aca="false">IF($E121&gt;0,CH124/$E121,"-")</f>
        <v>0.0779220779220779</v>
      </c>
      <c r="CI127" s="263"/>
      <c r="CJ127" s="263" t="n">
        <f aca="false">IF($E121&gt;0,CJ124/$E121,"-")</f>
        <v>0.253246753246753</v>
      </c>
      <c r="CK127" s="263"/>
      <c r="CL127" s="263" t="n">
        <f aca="false">IF($E121&gt;0,CL124/$E121,"-")</f>
        <v>0.603896103896104</v>
      </c>
      <c r="CM127" s="263"/>
      <c r="CN127" s="263" t="n">
        <f aca="false">IF($E121&gt;0,CN124/$E121,"-")</f>
        <v>0.896103896103896</v>
      </c>
      <c r="CO127" s="263"/>
      <c r="CP127" s="263" t="n">
        <f aca="false">IF($E121&gt;0,CP124/$E121,"-")</f>
        <v>1.01298701298701</v>
      </c>
      <c r="CQ127" s="263"/>
      <c r="CR127" s="263" t="n">
        <f aca="false">IF($E121&gt;0,CR124/$E121,"-")</f>
        <v>1.01298701298701</v>
      </c>
      <c r="CS127" s="263"/>
      <c r="CT127" s="263" t="n">
        <f aca="false">IF($E121&gt;0,CT124/$E121,"-")</f>
        <v>1.01298701298701</v>
      </c>
      <c r="CU127" s="263"/>
      <c r="CV127" s="263" t="n">
        <f aca="false">IF($E121&gt;0,CV124/$E121,"-")</f>
        <v>1.01298701298701</v>
      </c>
      <c r="CW127" s="263"/>
      <c r="CX127" s="263" t="n">
        <f aca="false">IF($E121&gt;0,CX124/$E121,"-")</f>
        <v>1.01298701298701</v>
      </c>
      <c r="CY127" s="263"/>
      <c r="CZ127" s="263" t="n">
        <f aca="false">IF($E121&gt;0,CZ124/$E121,"-")</f>
        <v>1.01298701298701</v>
      </c>
      <c r="DA127" s="263"/>
      <c r="DB127" s="263" t="n">
        <f aca="false">IF($E121&gt;0,DB124/$E121,"-")</f>
        <v>1.01298701298701</v>
      </c>
      <c r="DC127" s="263"/>
      <c r="DD127" s="263" t="n">
        <f aca="false">IF($E121&gt;0,DD124/$E121,"-")</f>
        <v>1.01298701298701</v>
      </c>
      <c r="DE127" s="263"/>
      <c r="DF127" s="263" t="n">
        <f aca="false">IF($E121&gt;0,DF124/$E121,"-")</f>
        <v>1.01298701298701</v>
      </c>
      <c r="DG127" s="263"/>
      <c r="DH127" s="263" t="n">
        <f aca="false">IF($E121&gt;0,DH124/$E121,"-")</f>
        <v>1.01298701298701</v>
      </c>
      <c r="DI127" s="263"/>
      <c r="DJ127" s="298" t="n">
        <f aca="false">IF($E121&gt;0,DJ124/$E121,"-")</f>
        <v>1.01298701298701</v>
      </c>
      <c r="DK127" s="298"/>
      <c r="DL127" s="263" t="n">
        <f aca="false">IF($E121&gt;0,DL124/$E121,"-")</f>
        <v>1.01298701298701</v>
      </c>
      <c r="DM127" s="263"/>
      <c r="DN127" s="263" t="n">
        <f aca="false">IF($E121&gt;0,DN124/$E121,"-")</f>
        <v>1.01298701298701</v>
      </c>
      <c r="DO127" s="263"/>
      <c r="DP127" s="263" t="n">
        <f aca="false">IF($E121&gt;0,DP124/$E121,"-")</f>
        <v>1.01298701298701</v>
      </c>
      <c r="DQ127" s="263"/>
      <c r="DR127" s="263" t="n">
        <f aca="false">IF($E121&gt;0,DR124/$E121,"-")</f>
        <v>1.01298701298701</v>
      </c>
      <c r="DS127" s="263"/>
      <c r="DT127" s="263" t="n">
        <f aca="false">IF($E121&gt;0,DT124/$E121,"-")</f>
        <v>1.01298701298701</v>
      </c>
      <c r="DU127" s="263"/>
      <c r="DV127" s="263" t="n">
        <f aca="false">IF($E121&gt;0,DV124/$E121,"-")</f>
        <v>1.01298701298701</v>
      </c>
      <c r="DW127" s="263"/>
      <c r="DX127" s="263" t="n">
        <f aca="false">IF($E121&gt;0,DX124/$E121,"-")</f>
        <v>1.01298701298701</v>
      </c>
      <c r="DY127" s="263"/>
      <c r="DZ127" s="263" t="n">
        <f aca="false">IF($E121&gt;0,DZ124/$E121,"-")</f>
        <v>1.01298701298701</v>
      </c>
      <c r="EA127" s="263"/>
      <c r="EB127" s="263" t="n">
        <f aca="false">IF($E121&gt;0,EB124/$E121,"-")</f>
        <v>1.01298701298701</v>
      </c>
      <c r="EC127" s="263"/>
      <c r="ED127" s="263" t="n">
        <f aca="false">IF($E121&gt;0,ED124/$E121,"-")</f>
        <v>1.01298701298701</v>
      </c>
      <c r="EE127" s="263"/>
      <c r="EF127" s="263" t="n">
        <f aca="false">IF($E121&gt;0,EF124/$E121,"-")</f>
        <v>1.01298701298701</v>
      </c>
      <c r="EG127" s="263"/>
      <c r="EH127" s="263" t="n">
        <f aca="false">IF($E121&gt;0,EH124/$E121,"-")</f>
        <v>1.01298701298701</v>
      </c>
      <c r="EI127" s="263"/>
      <c r="EJ127" s="263" t="n">
        <f aca="false">IF($E121&gt;0,EJ124/$E121,"-")</f>
        <v>1.01298701298701</v>
      </c>
      <c r="EK127" s="263"/>
      <c r="EL127" s="263" t="n">
        <f aca="false">IF($E121&gt;0,EL124/$E121,"-")</f>
        <v>1.01298701298701</v>
      </c>
      <c r="EM127" s="263"/>
      <c r="EN127" s="263" t="n">
        <f aca="false">IF($E121&gt;0,EN124/$E121,"-")</f>
        <v>1.01298701298701</v>
      </c>
      <c r="EO127" s="263"/>
      <c r="EP127" s="263" t="n">
        <f aca="false">IF($E121&gt;0,EP124/$E121,"-")</f>
        <v>1.01298701298701</v>
      </c>
      <c r="EQ127" s="263"/>
      <c r="ER127" s="263" t="n">
        <f aca="false">IF($E121&gt;0,ER124/$E121,"-")</f>
        <v>1.01298701298701</v>
      </c>
      <c r="ES127" s="263"/>
      <c r="ET127" s="263" t="n">
        <f aca="false">IF($E121&gt;0,ET124/$E121,"-")</f>
        <v>1.01298701298701</v>
      </c>
      <c r="EU127" s="263"/>
      <c r="EV127" s="263" t="n">
        <f aca="false">IF($E121&gt;0,EV124/$E121,"-")</f>
        <v>1.01298701298701</v>
      </c>
      <c r="EW127" s="263"/>
      <c r="EX127" s="264" t="n">
        <f aca="false">IF($E121&gt;0,EX124/$E121,"-")</f>
        <v>1.01298701298701</v>
      </c>
      <c r="EY127" s="264"/>
      <c r="EZ127" s="263" t="n">
        <f aca="false">IF($E121&gt;0,EZ124/$E121,"-")</f>
        <v>1.01298701298701</v>
      </c>
      <c r="FA127" s="263"/>
      <c r="FB127" s="263" t="n">
        <f aca="false">IF($E121&gt;0,FB124/$E121,"-")</f>
        <v>1.01298701298701</v>
      </c>
      <c r="FC127" s="263"/>
      <c r="FD127" s="263" t="n">
        <f aca="false">IF($E121&gt;0,FD124/$E121,"-")</f>
        <v>1.01298701298701</v>
      </c>
      <c r="FE127" s="263"/>
      <c r="FF127" s="263" t="n">
        <f aca="false">IF($E121&gt;0,FF124/$E121,"-")</f>
        <v>1.01298701298701</v>
      </c>
      <c r="FG127" s="263"/>
      <c r="FH127" s="263" t="n">
        <f aca="false">IF($E121&gt;0,FH124/$E121,"-")</f>
        <v>1.01298701298701</v>
      </c>
      <c r="FI127" s="263"/>
      <c r="FJ127" s="263" t="n">
        <f aca="false">IF($E121&gt;0,FJ124/$E121,"-")</f>
        <v>1.01298701298701</v>
      </c>
      <c r="FK127" s="263"/>
      <c r="FL127" s="263" t="n">
        <f aca="false">IF($E121&gt;0,FL124/$E121,"-")</f>
        <v>1.01298701298701</v>
      </c>
      <c r="FM127" s="263"/>
      <c r="FN127" s="263" t="n">
        <f aca="false">IF($E121&gt;0,FN124/$E121,"-")</f>
        <v>1.01298701298701</v>
      </c>
      <c r="FO127" s="263"/>
      <c r="FP127" s="263" t="n">
        <f aca="false">IF($E121&gt;0,FP124/$E121,"-")</f>
        <v>1.01298701298701</v>
      </c>
      <c r="FQ127" s="263"/>
      <c r="FR127" s="263" t="n">
        <f aca="false">IF($E121&gt;0,FR124/$E121,"-")</f>
        <v>1.01298701298701</v>
      </c>
      <c r="FS127" s="263"/>
      <c r="FT127" s="263" t="n">
        <f aca="false">IF($E121&gt;0,FT124/$E121,"-")</f>
        <v>1.01298701298701</v>
      </c>
      <c r="FU127" s="263"/>
      <c r="FV127" s="263" t="n">
        <f aca="false">IF($E121&gt;0,FV124/$E121,"-")</f>
        <v>1.01298701298701</v>
      </c>
      <c r="FW127" s="263"/>
      <c r="FX127" s="263" t="n">
        <f aca="false">IF($E121&gt;0,FX124/$E121,"-")</f>
        <v>1.01298701298701</v>
      </c>
      <c r="FY127" s="263"/>
      <c r="FZ127" s="263" t="n">
        <f aca="false">IF($E121&gt;0,FZ124/$E121,"-")</f>
        <v>1.01298701298701</v>
      </c>
      <c r="GA127" s="263"/>
      <c r="GB127" s="263" t="n">
        <f aca="false">IF($E121&gt;0,GB124/$E121,"-")</f>
        <v>1.01298701298701</v>
      </c>
      <c r="GC127" s="263"/>
      <c r="GD127" s="263" t="n">
        <f aca="false">IF($E121&gt;0,GD124/$E121,"-")</f>
        <v>1.01298701298701</v>
      </c>
      <c r="GE127" s="263"/>
      <c r="GF127" s="263" t="n">
        <f aca="false">IF($E121&gt;0,GF124/$E121,"-")</f>
        <v>1.01298701298701</v>
      </c>
      <c r="GG127" s="263"/>
      <c r="GH127" s="263" t="n">
        <f aca="false">IF($E121&gt;0,GH124/$E121,"-")</f>
        <v>1.01298701298701</v>
      </c>
      <c r="GI127" s="263"/>
      <c r="GJ127" s="263" t="n">
        <f aca="false">IF($E121&gt;0,GJ124/$E121,"-")</f>
        <v>1.01298701298701</v>
      </c>
      <c r="GK127" s="263"/>
      <c r="GL127" s="263" t="n">
        <f aca="false">IF($E121&gt;0,GL124/$E121,"-")</f>
        <v>1.01298701298701</v>
      </c>
      <c r="GM127" s="263"/>
      <c r="GN127" s="263" t="n">
        <f aca="false">IF($E121&gt;0,GN124/$E121,"-")</f>
        <v>1.01298701298701</v>
      </c>
      <c r="GO127" s="263"/>
      <c r="GP127" s="263" t="n">
        <f aca="false">IF($E121&gt;0,GP124/$E121,"-")</f>
        <v>1.01298701298701</v>
      </c>
      <c r="GQ127" s="263"/>
      <c r="GR127" s="263" t="n">
        <f aca="false">IF($E121&gt;0,GR124/$E121,"-")</f>
        <v>1.01298701298701</v>
      </c>
      <c r="GS127" s="263"/>
      <c r="GT127" s="263" t="n">
        <f aca="false">IF($E121&gt;0,GT124/$E121,"-")</f>
        <v>1.01298701298701</v>
      </c>
      <c r="GU127" s="263"/>
      <c r="GV127" s="263" t="n">
        <f aca="false">IF($E121&gt;0,GV124/$E121,"-")</f>
        <v>1.01298701298701</v>
      </c>
      <c r="GW127" s="263"/>
      <c r="GX127" s="263" t="n">
        <f aca="false">IF($E121&gt;0,GX124/$E121,"-")</f>
        <v>1.01298701298701</v>
      </c>
      <c r="GY127" s="263"/>
      <c r="GZ127" s="263" t="n">
        <f aca="false">IF($E121&gt;0,GZ124/$E121,"-")</f>
        <v>1.01298701298701</v>
      </c>
      <c r="HA127" s="263"/>
      <c r="HB127" s="263" t="n">
        <f aca="false">IF($E121&gt;0,HB124/$E121,"-")</f>
        <v>1.01298701298701</v>
      </c>
      <c r="HC127" s="263"/>
      <c r="HD127" s="263" t="n">
        <f aca="false">IF($E121&gt;0,HD124/$E121,"-")</f>
        <v>1.01298701298701</v>
      </c>
      <c r="HE127" s="263"/>
      <c r="HF127" s="263" t="n">
        <f aca="false">IF($E121&gt;0,HF124/$E121,"-")</f>
        <v>1.01298701298701</v>
      </c>
      <c r="HG127" s="263"/>
      <c r="HH127" s="263" t="n">
        <f aca="false">IF($E121&gt;0,HH124/$E121,"-")</f>
        <v>1.01298701298701</v>
      </c>
      <c r="HI127" s="263"/>
      <c r="HJ127" s="263" t="n">
        <f aca="false">IF($E121&gt;0,HJ124/$E121,"-")</f>
        <v>1.01298701298701</v>
      </c>
      <c r="HK127" s="263"/>
    </row>
    <row r="128" customFormat="false" ht="12.75" hidden="false" customHeight="false" outlineLevel="0" collapsed="false">
      <c r="A128" s="232"/>
      <c r="B128" s="233"/>
      <c r="C128" s="232"/>
      <c r="D128" s="234"/>
      <c r="E128" s="234"/>
      <c r="F128" s="235"/>
      <c r="G128" s="234"/>
      <c r="H128" s="234"/>
      <c r="I128" s="237"/>
      <c r="J128" s="238"/>
      <c r="K128" s="265" t="s">
        <v>166</v>
      </c>
      <c r="L128" s="266" t="n">
        <f aca="false">IF($E121&gt;0,L126/$E121,"-")</f>
        <v>0</v>
      </c>
      <c r="M128" s="266"/>
      <c r="N128" s="266" t="n">
        <f aca="false">IF($E121&gt;0,N126/$E121,"-")</f>
        <v>0</v>
      </c>
      <c r="O128" s="266"/>
      <c r="P128" s="266" t="n">
        <f aca="false">IF($E121&gt;0,P126/$E121,"-")</f>
        <v>0</v>
      </c>
      <c r="Q128" s="266"/>
      <c r="R128" s="266" t="n">
        <f aca="false">IF($E121&gt;0,R126/$E121,"-")</f>
        <v>0</v>
      </c>
      <c r="S128" s="266"/>
      <c r="T128" s="266" t="n">
        <f aca="false">IF($E121&gt;0,T126/$E121,"-")</f>
        <v>0</v>
      </c>
      <c r="U128" s="266"/>
      <c r="V128" s="266" t="n">
        <f aca="false">IF($E121&gt;0,V126/$E121,"-")</f>
        <v>0</v>
      </c>
      <c r="W128" s="266"/>
      <c r="X128" s="266" t="n">
        <f aca="false">IF($E121&gt;0,X126/$E121,"-")</f>
        <v>0</v>
      </c>
      <c r="Y128" s="266"/>
      <c r="Z128" s="266" t="n">
        <f aca="false">IF($E121&gt;0,Z126/$E121,"-")</f>
        <v>0</v>
      </c>
      <c r="AA128" s="266"/>
      <c r="AB128" s="266" t="n">
        <f aca="false">IF($E121&gt;0,AB126/$E121,"-")</f>
        <v>0</v>
      </c>
      <c r="AC128" s="266"/>
      <c r="AD128" s="266" t="n">
        <f aca="false">IF($E121&gt;0,AD126/$E121,"-")</f>
        <v>0</v>
      </c>
      <c r="AE128" s="266"/>
      <c r="AF128" s="266" t="n">
        <f aca="false">IF($E121&gt;0,AF126/$E121,"-")</f>
        <v>0</v>
      </c>
      <c r="AG128" s="266"/>
      <c r="AH128" s="266" t="n">
        <f aca="false">IF($E121&gt;0,AH126/$E121,"-")</f>
        <v>0</v>
      </c>
      <c r="AI128" s="266"/>
      <c r="AJ128" s="266" t="n">
        <f aca="false">IF($E121&gt;0,AJ126/$E121,"-")</f>
        <v>0</v>
      </c>
      <c r="AK128" s="266"/>
      <c r="AL128" s="266" t="n">
        <f aca="false">IF($E121&gt;0,AL126/$E121,"-")</f>
        <v>0</v>
      </c>
      <c r="AM128" s="266"/>
      <c r="AN128" s="266" t="n">
        <f aca="false">IF($E121&gt;0,AN126/$E121,"-")</f>
        <v>0</v>
      </c>
      <c r="AO128" s="266"/>
      <c r="AP128" s="266" t="n">
        <f aca="false">IF($E121&gt;0,AP126/$E121,"-")</f>
        <v>0</v>
      </c>
      <c r="AQ128" s="266"/>
      <c r="AR128" s="266" t="n">
        <f aca="false">IF($E121&gt;0,AR126/$E121,"-")</f>
        <v>0</v>
      </c>
      <c r="AS128" s="266"/>
      <c r="AT128" s="266" t="n">
        <f aca="false">IF($E121&gt;0,AT126/$E121,"-")</f>
        <v>0</v>
      </c>
      <c r="AU128" s="266"/>
      <c r="AV128" s="266" t="n">
        <f aca="false">IF($E121&gt;0,AV126/$E121,"-")</f>
        <v>0</v>
      </c>
      <c r="AW128" s="266"/>
      <c r="AX128" s="266" t="n">
        <f aca="false">IF($E121&gt;0,AX126/$E121,"-")</f>
        <v>0</v>
      </c>
      <c r="AY128" s="266"/>
      <c r="AZ128" s="266" t="n">
        <f aca="false">IF($E121&gt;0,AZ126/$E121,"-")</f>
        <v>0</v>
      </c>
      <c r="BA128" s="266"/>
      <c r="BB128" s="266" t="n">
        <f aca="false">IF($E121&gt;0,BB126/$E121,"-")</f>
        <v>0</v>
      </c>
      <c r="BC128" s="266"/>
      <c r="BD128" s="266" t="n">
        <f aca="false">IF($E121&gt;0,BD126/$E121,"-")</f>
        <v>0</v>
      </c>
      <c r="BE128" s="266"/>
      <c r="BF128" s="266" t="n">
        <f aca="false">IF($E121&gt;0,BF126/$E121,"-")</f>
        <v>0</v>
      </c>
      <c r="BG128" s="266"/>
      <c r="BH128" s="266" t="n">
        <f aca="false">IF($E121&gt;0,BH126/$E121,"-")</f>
        <v>0</v>
      </c>
      <c r="BI128" s="266"/>
      <c r="BJ128" s="266" t="n">
        <f aca="false">IF($E121&gt;0,BJ126/$E121,"-")</f>
        <v>0</v>
      </c>
      <c r="BK128" s="266"/>
      <c r="BL128" s="266" t="n">
        <f aca="false">IF($E121&gt;0,BL126/$E121,"-")</f>
        <v>0</v>
      </c>
      <c r="BM128" s="266"/>
      <c r="BN128" s="266" t="n">
        <f aca="false">IF($E121&gt;0,BN126/$E121,"-")</f>
        <v>0</v>
      </c>
      <c r="BO128" s="266"/>
      <c r="BP128" s="266" t="n">
        <f aca="false">IF($E121&gt;0,BP126/$E121,"-")</f>
        <v>0</v>
      </c>
      <c r="BQ128" s="266"/>
      <c r="BR128" s="300" t="n">
        <f aca="false">IF($E121&gt;0,BR126/$E121,"-")</f>
        <v>0</v>
      </c>
      <c r="BS128" s="300"/>
      <c r="BT128" s="300" t="n">
        <f aca="false">IF($E121&gt;0,BT126/$E121,"-")</f>
        <v>0</v>
      </c>
      <c r="BU128" s="300"/>
      <c r="BV128" s="300" t="n">
        <f aca="false">IF($E121&gt;0,BV126/$E121,"-")</f>
        <v>0</v>
      </c>
      <c r="BW128" s="300"/>
      <c r="BX128" s="300" t="n">
        <f aca="false">IF($E121&gt;0,BX126/$E121,"-")</f>
        <v>0</v>
      </c>
      <c r="BY128" s="300"/>
      <c r="BZ128" s="300" t="n">
        <f aca="false">IF($E121&gt;0,BZ126/$E121,"-")</f>
        <v>0</v>
      </c>
      <c r="CA128" s="300"/>
      <c r="CB128" s="300" t="n">
        <f aca="false">IF($E121&gt;0,CB126/$E121,"-")</f>
        <v>0</v>
      </c>
      <c r="CC128" s="300"/>
      <c r="CD128" s="300" t="n">
        <f aca="false">IF($E121&gt;0,CD126/$E121,"-")</f>
        <v>0</v>
      </c>
      <c r="CE128" s="300"/>
      <c r="CF128" s="300" t="n">
        <f aca="false">IF($E121&gt;0,CF126/$E121,"-")</f>
        <v>0</v>
      </c>
      <c r="CG128" s="300"/>
      <c r="CH128" s="300" t="n">
        <f aca="false">IF($E121&gt;0,CH126/$E121,"-")</f>
        <v>0</v>
      </c>
      <c r="CI128" s="300"/>
      <c r="CJ128" s="300" t="n">
        <f aca="false">IF($E121&gt;0,CJ126/$E121,"-")</f>
        <v>0</v>
      </c>
      <c r="CK128" s="300"/>
      <c r="CL128" s="300" t="n">
        <f aca="false">IF($E121&gt;0,CL126/$E121,"-")</f>
        <v>0</v>
      </c>
      <c r="CM128" s="300"/>
      <c r="CN128" s="300" t="n">
        <f aca="false">IF($E121&gt;0,CN126/$E121,"-")</f>
        <v>0</v>
      </c>
      <c r="CO128" s="300"/>
      <c r="CP128" s="300" t="n">
        <f aca="false">IF($E121&gt;0,CP126/$E121,"-")</f>
        <v>0</v>
      </c>
      <c r="CQ128" s="300"/>
      <c r="CR128" s="300" t="n">
        <f aca="false">IF($E121&gt;0,CR126/$E121,"-")</f>
        <v>0</v>
      </c>
      <c r="CS128" s="300"/>
      <c r="CT128" s="300" t="n">
        <f aca="false">IF($E121&gt;0,CT126/$E121,"-")</f>
        <v>0</v>
      </c>
      <c r="CU128" s="300"/>
      <c r="CV128" s="300" t="n">
        <f aca="false">IF($E121&gt;0,CV126/$E121,"-")</f>
        <v>0</v>
      </c>
      <c r="CW128" s="300"/>
      <c r="CX128" s="300" t="n">
        <f aca="false">IF($E121&gt;0,CX126/$E121,"-")</f>
        <v>0</v>
      </c>
      <c r="CY128" s="300"/>
      <c r="CZ128" s="300" t="n">
        <f aca="false">IF($E121&gt;0,CZ126/$E121,"-")</f>
        <v>0</v>
      </c>
      <c r="DA128" s="300"/>
      <c r="DB128" s="300" t="n">
        <f aca="false">IF($E121&gt;0,DB126/$E121,"-")</f>
        <v>0</v>
      </c>
      <c r="DC128" s="300"/>
      <c r="DD128" s="300" t="n">
        <f aca="false">IF($E121&gt;0,DD126/$E121,"-")</f>
        <v>0</v>
      </c>
      <c r="DE128" s="300"/>
      <c r="DF128" s="300" t="n">
        <f aca="false">IF($E121&gt;0,DF126/$E121,"-")</f>
        <v>0</v>
      </c>
      <c r="DG128" s="300"/>
      <c r="DH128" s="300" t="n">
        <f aca="false">IF($E121&gt;0,DH126/$E121,"-")</f>
        <v>0</v>
      </c>
      <c r="DI128" s="300"/>
      <c r="DJ128" s="301" t="n">
        <f aca="false">IF($E121&gt;0,DJ126/$E121,"-")</f>
        <v>0</v>
      </c>
      <c r="DK128" s="301"/>
      <c r="DL128" s="300" t="n">
        <f aca="false">IF($E121&gt;0,DL126/$E121,"-")</f>
        <v>0</v>
      </c>
      <c r="DM128" s="300"/>
      <c r="DN128" s="300" t="n">
        <f aca="false">IF($E121&gt;0,DN126/$E121,"-")</f>
        <v>0</v>
      </c>
      <c r="DO128" s="300"/>
      <c r="DP128" s="300" t="n">
        <f aca="false">IF($E121&gt;0,DP126/$E121,"-")</f>
        <v>0</v>
      </c>
      <c r="DQ128" s="300"/>
      <c r="DR128" s="300" t="n">
        <f aca="false">IF($E121&gt;0,DR126/$E121,"-")</f>
        <v>0</v>
      </c>
      <c r="DS128" s="300"/>
      <c r="DT128" s="300" t="n">
        <f aca="false">IF($E121&gt;0,DT126/$E121,"-")</f>
        <v>0</v>
      </c>
      <c r="DU128" s="300"/>
      <c r="DV128" s="300" t="n">
        <f aca="false">IF($E121&gt;0,DV126/$E121,"-")</f>
        <v>0</v>
      </c>
      <c r="DW128" s="300"/>
      <c r="DX128" s="300" t="n">
        <f aca="false">IF($E121&gt;0,DX126/$E121,"-")</f>
        <v>0</v>
      </c>
      <c r="DY128" s="300"/>
      <c r="DZ128" s="300" t="n">
        <f aca="false">IF($E121&gt;0,DZ126/$E121,"-")</f>
        <v>0</v>
      </c>
      <c r="EA128" s="300"/>
      <c r="EB128" s="300" t="n">
        <f aca="false">IF($E121&gt;0,EB126/$E121,"-")</f>
        <v>0</v>
      </c>
      <c r="EC128" s="300"/>
      <c r="ED128" s="300" t="n">
        <f aca="false">IF($E121&gt;0,ED126/$E121,"-")</f>
        <v>0</v>
      </c>
      <c r="EE128" s="300"/>
      <c r="EF128" s="300" t="n">
        <f aca="false">IF($E121&gt;0,EF126/$E121,"-")</f>
        <v>0</v>
      </c>
      <c r="EG128" s="300"/>
      <c r="EH128" s="300" t="n">
        <f aca="false">IF($E121&gt;0,EH126/$E121,"-")</f>
        <v>0</v>
      </c>
      <c r="EI128" s="300"/>
      <c r="EJ128" s="300" t="n">
        <f aca="false">IF($E121&gt;0,EJ126/$E121,"-")</f>
        <v>0</v>
      </c>
      <c r="EK128" s="300"/>
      <c r="EL128" s="300" t="n">
        <f aca="false">IF($E121&gt;0,EL126/$E121,"-")</f>
        <v>0</v>
      </c>
      <c r="EM128" s="300"/>
      <c r="EN128" s="300" t="n">
        <f aca="false">IF($E121&gt;0,EN126/$E121,"-")</f>
        <v>0</v>
      </c>
      <c r="EO128" s="300"/>
      <c r="EP128" s="300" t="n">
        <f aca="false">IF($E121&gt;0,EP126/$E121,"-")</f>
        <v>0</v>
      </c>
      <c r="EQ128" s="300"/>
      <c r="ER128" s="300" t="n">
        <f aca="false">IF($E121&gt;0,ER126/$E121,"-")</f>
        <v>0</v>
      </c>
      <c r="ES128" s="300"/>
      <c r="ET128" s="300" t="n">
        <f aca="false">IF($E121&gt;0,ET126/$E121,"-")</f>
        <v>0</v>
      </c>
      <c r="EU128" s="300"/>
      <c r="EV128" s="300" t="n">
        <f aca="false">IF($E121&gt;0,EV126/$E121,"-")</f>
        <v>0</v>
      </c>
      <c r="EW128" s="300"/>
      <c r="EX128" s="302" t="n">
        <f aca="false">IF($E121&gt;0,EX126/$E121,"-")</f>
        <v>0</v>
      </c>
      <c r="EY128" s="302"/>
      <c r="EZ128" s="300" t="n">
        <f aca="false">IF($E121&gt;0,EZ126/$E121,"-")</f>
        <v>0</v>
      </c>
      <c r="FA128" s="300"/>
      <c r="FB128" s="300" t="n">
        <f aca="false">IF($E121&gt;0,FB126/$E121,"-")</f>
        <v>0</v>
      </c>
      <c r="FC128" s="300"/>
      <c r="FD128" s="300" t="n">
        <f aca="false">IF($E121&gt;0,FD126/$E121,"-")</f>
        <v>0</v>
      </c>
      <c r="FE128" s="300"/>
      <c r="FF128" s="300" t="n">
        <f aca="false">IF($E121&gt;0,FF126/$E121,"-")</f>
        <v>0</v>
      </c>
      <c r="FG128" s="300"/>
      <c r="FH128" s="300" t="n">
        <f aca="false">IF($E121&gt;0,FH126/$E121,"-")</f>
        <v>0</v>
      </c>
      <c r="FI128" s="300"/>
      <c r="FJ128" s="300" t="n">
        <f aca="false">IF($E121&gt;0,FJ126/$E121,"-")</f>
        <v>0</v>
      </c>
      <c r="FK128" s="300"/>
      <c r="FL128" s="300" t="n">
        <f aca="false">IF($E121&gt;0,FL126/$E121,"-")</f>
        <v>0</v>
      </c>
      <c r="FM128" s="300"/>
      <c r="FN128" s="300" t="n">
        <f aca="false">IF($E121&gt;0,FN126/$E121,"-")</f>
        <v>0</v>
      </c>
      <c r="FO128" s="300"/>
      <c r="FP128" s="300" t="n">
        <f aca="false">IF($E121&gt;0,FP126/$E121,"-")</f>
        <v>0</v>
      </c>
      <c r="FQ128" s="300"/>
      <c r="FR128" s="300" t="n">
        <f aca="false">IF($E121&gt;0,FR126/$E121,"-")</f>
        <v>0</v>
      </c>
      <c r="FS128" s="300"/>
      <c r="FT128" s="300" t="n">
        <f aca="false">IF($E121&gt;0,FT126/$E121,"-")</f>
        <v>0</v>
      </c>
      <c r="FU128" s="300"/>
      <c r="FV128" s="300" t="n">
        <f aca="false">IF($E121&gt;0,FV126/$E121,"-")</f>
        <v>0</v>
      </c>
      <c r="FW128" s="300"/>
      <c r="FX128" s="300" t="n">
        <f aca="false">IF($E121&gt;0,FX126/$E121,"-")</f>
        <v>0</v>
      </c>
      <c r="FY128" s="300"/>
      <c r="FZ128" s="300" t="n">
        <f aca="false">IF($E121&gt;0,FZ126/$E121,"-")</f>
        <v>0</v>
      </c>
      <c r="GA128" s="300"/>
      <c r="GB128" s="300" t="n">
        <f aca="false">IF($E121&gt;0,GB126/$E121,"-")</f>
        <v>0</v>
      </c>
      <c r="GC128" s="300"/>
      <c r="GD128" s="300" t="n">
        <f aca="false">IF($E121&gt;0,GD126/$E121,"-")</f>
        <v>0</v>
      </c>
      <c r="GE128" s="300"/>
      <c r="GF128" s="300" t="n">
        <f aca="false">IF($E121&gt;0,GF126/$E121,"-")</f>
        <v>0</v>
      </c>
      <c r="GG128" s="300"/>
      <c r="GH128" s="300" t="n">
        <f aca="false">IF($E121&gt;0,GH126/$E121,"-")</f>
        <v>0</v>
      </c>
      <c r="GI128" s="300"/>
      <c r="GJ128" s="300" t="n">
        <f aca="false">IF($E121&gt;0,GJ126/$E121,"-")</f>
        <v>0</v>
      </c>
      <c r="GK128" s="300"/>
      <c r="GL128" s="300" t="n">
        <f aca="false">IF($E121&gt;0,GL126/$E121,"-")</f>
        <v>0</v>
      </c>
      <c r="GM128" s="300"/>
      <c r="GN128" s="300" t="n">
        <f aca="false">IF($E121&gt;0,GN126/$E121,"-")</f>
        <v>0</v>
      </c>
      <c r="GO128" s="300"/>
      <c r="GP128" s="300" t="n">
        <f aca="false">IF($E121&gt;0,GP126/$E121,"-")</f>
        <v>0</v>
      </c>
      <c r="GQ128" s="300"/>
      <c r="GR128" s="300" t="n">
        <f aca="false">IF($E121&gt;0,GR126/$E121,"-")</f>
        <v>0</v>
      </c>
      <c r="GS128" s="300"/>
      <c r="GT128" s="300" t="n">
        <f aca="false">IF($E121&gt;0,GT126/$E121,"-")</f>
        <v>0</v>
      </c>
      <c r="GU128" s="300"/>
      <c r="GV128" s="300" t="n">
        <f aca="false">IF($E121&gt;0,GV126/$E121,"-")</f>
        <v>0</v>
      </c>
      <c r="GW128" s="300"/>
      <c r="GX128" s="300" t="n">
        <f aca="false">IF($E121&gt;0,GX126/$E121,"-")</f>
        <v>0</v>
      </c>
      <c r="GY128" s="300"/>
      <c r="GZ128" s="300" t="n">
        <f aca="false">IF($E121&gt;0,GZ126/$E121,"-")</f>
        <v>0</v>
      </c>
      <c r="HA128" s="300"/>
      <c r="HB128" s="300" t="n">
        <f aca="false">IF($E121&gt;0,HB126/$E121,"-")</f>
        <v>0</v>
      </c>
      <c r="HC128" s="300"/>
      <c r="HD128" s="300" t="n">
        <f aca="false">IF($E121&gt;0,HD126/$E121,"-")</f>
        <v>0</v>
      </c>
      <c r="HE128" s="300"/>
      <c r="HF128" s="300" t="n">
        <f aca="false">IF($E121&gt;0,HF126/$E121,"-")</f>
        <v>0</v>
      </c>
      <c r="HG128" s="300"/>
      <c r="HH128" s="300" t="n">
        <f aca="false">IF($E121&gt;0,HH126/$E121,"-")</f>
        <v>0</v>
      </c>
      <c r="HI128" s="300"/>
      <c r="HJ128" s="300" t="n">
        <f aca="false">IF($E121&gt;0,HJ126/$E121,"-")</f>
        <v>0</v>
      </c>
      <c r="HK128" s="300"/>
    </row>
    <row r="129" s="243" customFormat="true" ht="13.8" hidden="false" customHeight="false" outlineLevel="0" collapsed="false">
      <c r="A129" s="268"/>
      <c r="B129" s="340"/>
      <c r="C129" s="269"/>
      <c r="D129" s="271"/>
      <c r="E129" s="271"/>
      <c r="F129" s="269"/>
      <c r="G129" s="269"/>
      <c r="H129" s="269"/>
      <c r="I129" s="269"/>
      <c r="J129" s="269"/>
      <c r="K129" s="269"/>
      <c r="L129" s="274"/>
      <c r="M129" s="274"/>
      <c r="N129" s="274"/>
      <c r="O129" s="274"/>
      <c r="P129" s="274"/>
      <c r="Q129" s="274"/>
      <c r="R129" s="275"/>
      <c r="S129" s="275"/>
      <c r="T129" s="276"/>
      <c r="U129" s="276"/>
      <c r="V129" s="274"/>
      <c r="W129" s="274"/>
      <c r="X129" s="274"/>
      <c r="Y129" s="274"/>
      <c r="Z129" s="275"/>
      <c r="AA129" s="275"/>
      <c r="AB129" s="276"/>
      <c r="AC129" s="276"/>
      <c r="AD129" s="274"/>
      <c r="AE129" s="274"/>
      <c r="AF129" s="274"/>
      <c r="AG129" s="274"/>
      <c r="AH129" s="275"/>
      <c r="AI129" s="275"/>
      <c r="AJ129" s="276"/>
      <c r="AK129" s="276"/>
      <c r="AL129" s="274"/>
      <c r="AM129" s="274"/>
      <c r="AN129" s="274"/>
      <c r="AO129" s="274"/>
      <c r="AP129" s="275"/>
      <c r="AQ129" s="275"/>
      <c r="AR129" s="276"/>
      <c r="AS129" s="276"/>
      <c r="AT129" s="277"/>
      <c r="AU129" s="277"/>
      <c r="AV129" s="277"/>
      <c r="AW129" s="277"/>
      <c r="AX129" s="277"/>
      <c r="AY129" s="278"/>
      <c r="AZ129" s="279"/>
      <c r="BA129" s="277"/>
      <c r="BB129" s="277"/>
      <c r="BC129" s="277"/>
      <c r="BD129" s="277"/>
      <c r="BE129" s="277"/>
      <c r="BF129" s="277"/>
      <c r="BG129" s="278"/>
      <c r="BH129" s="279"/>
      <c r="BI129" s="277"/>
      <c r="BJ129" s="277"/>
      <c r="BK129" s="277"/>
      <c r="BL129" s="277"/>
      <c r="BM129" s="277"/>
      <c r="BN129" s="277"/>
      <c r="BO129" s="278"/>
      <c r="BP129" s="279"/>
      <c r="BQ129" s="277"/>
      <c r="BR129" s="277"/>
      <c r="BS129" s="277"/>
      <c r="BT129" s="277"/>
      <c r="BU129" s="277"/>
      <c r="BV129" s="277"/>
      <c r="BW129" s="278"/>
      <c r="BX129" s="279"/>
      <c r="BY129" s="277"/>
      <c r="BZ129" s="277"/>
      <c r="CA129" s="277"/>
      <c r="CB129" s="277"/>
      <c r="CC129" s="277"/>
      <c r="CD129" s="275"/>
      <c r="CE129" s="275"/>
      <c r="CF129" s="276"/>
      <c r="CG129" s="276"/>
      <c r="CH129" s="276"/>
      <c r="CI129" s="276"/>
      <c r="CJ129" s="276"/>
      <c r="CK129" s="276"/>
      <c r="CL129" s="275"/>
      <c r="CM129" s="275"/>
      <c r="CN129" s="276"/>
      <c r="CO129" s="276"/>
      <c r="CP129" s="280"/>
      <c r="CQ129" s="280"/>
      <c r="CR129" s="341"/>
      <c r="CS129" s="341"/>
      <c r="CT129" s="281"/>
      <c r="CU129" s="282"/>
      <c r="CV129" s="283"/>
      <c r="CW129" s="281"/>
      <c r="CX129" s="281"/>
      <c r="CY129" s="281"/>
      <c r="CZ129" s="281"/>
      <c r="DA129" s="281"/>
      <c r="DB129" s="281"/>
      <c r="DC129" s="282"/>
      <c r="DD129" s="283"/>
      <c r="DE129" s="281"/>
      <c r="DF129" s="281"/>
      <c r="DG129" s="281"/>
      <c r="DH129" s="281"/>
      <c r="DI129" s="281"/>
      <c r="DJ129" s="284"/>
      <c r="DK129" s="285"/>
      <c r="DL129" s="283"/>
      <c r="DM129" s="281"/>
      <c r="DN129" s="281"/>
      <c r="DO129" s="281"/>
      <c r="DP129" s="281"/>
      <c r="DQ129" s="281"/>
      <c r="DR129" s="281"/>
      <c r="DS129" s="282"/>
      <c r="DT129" s="283"/>
      <c r="DU129" s="281"/>
      <c r="DV129" s="281"/>
      <c r="DW129" s="281"/>
      <c r="DX129" s="281"/>
      <c r="DY129" s="281"/>
      <c r="DZ129" s="281"/>
      <c r="EA129" s="282"/>
      <c r="EB129" s="283"/>
      <c r="EC129" s="281"/>
      <c r="ED129" s="281"/>
      <c r="EE129" s="281"/>
      <c r="EF129" s="281"/>
      <c r="EG129" s="281"/>
      <c r="EH129" s="281"/>
      <c r="EI129" s="282"/>
      <c r="EJ129" s="283"/>
      <c r="EK129" s="281"/>
      <c r="EL129" s="281"/>
      <c r="EM129" s="281"/>
      <c r="EN129" s="281"/>
      <c r="EO129" s="281"/>
      <c r="EP129" s="281"/>
      <c r="EQ129" s="282"/>
      <c r="ER129" s="283"/>
      <c r="ES129" s="281"/>
      <c r="ET129" s="281"/>
      <c r="EU129" s="281"/>
      <c r="EV129" s="281"/>
      <c r="EW129" s="281"/>
      <c r="EX129" s="286"/>
      <c r="EY129" s="287"/>
      <c r="EZ129" s="283"/>
      <c r="FA129" s="281"/>
      <c r="FB129" s="281"/>
      <c r="FC129" s="281"/>
      <c r="FD129" s="281"/>
      <c r="FE129" s="281"/>
      <c r="FF129" s="281"/>
      <c r="FG129" s="282"/>
      <c r="FH129" s="283"/>
      <c r="FI129" s="281"/>
      <c r="FJ129" s="281"/>
      <c r="FK129" s="281"/>
      <c r="FL129" s="281"/>
      <c r="FM129" s="281"/>
      <c r="FN129" s="281"/>
      <c r="FO129" s="282"/>
      <c r="FP129" s="283"/>
      <c r="FQ129" s="281"/>
      <c r="FR129" s="281"/>
      <c r="FS129" s="281"/>
      <c r="FT129" s="281"/>
      <c r="FU129" s="281"/>
      <c r="FV129" s="281"/>
      <c r="FW129" s="282"/>
      <c r="FX129" s="283"/>
      <c r="FY129" s="281"/>
      <c r="FZ129" s="281"/>
      <c r="GA129" s="281"/>
      <c r="GB129" s="281"/>
      <c r="GC129" s="281"/>
      <c r="GD129" s="281"/>
      <c r="GE129" s="282"/>
      <c r="GF129" s="283"/>
      <c r="GG129" s="281"/>
      <c r="GH129" s="281"/>
      <c r="GI129" s="281"/>
      <c r="GJ129" s="281"/>
      <c r="GK129" s="281"/>
      <c r="GL129" s="281"/>
      <c r="GM129" s="282"/>
      <c r="GN129" s="283"/>
      <c r="GO129" s="281"/>
      <c r="GP129" s="281"/>
      <c r="GQ129" s="281"/>
      <c r="GR129" s="281"/>
      <c r="GS129" s="281"/>
      <c r="GT129" s="281"/>
      <c r="GU129" s="282"/>
      <c r="GV129" s="281"/>
      <c r="GW129" s="282"/>
      <c r="GX129" s="281"/>
      <c r="GY129" s="282"/>
      <c r="GZ129" s="281"/>
      <c r="HA129" s="282"/>
      <c r="HB129" s="281"/>
      <c r="HC129" s="282"/>
      <c r="HD129" s="281"/>
      <c r="HE129" s="282"/>
      <c r="HF129" s="281"/>
      <c r="HG129" s="282"/>
      <c r="HH129" s="281"/>
      <c r="HI129" s="282"/>
      <c r="HJ129" s="281"/>
      <c r="HK129" s="282"/>
    </row>
    <row r="130" customFormat="false" ht="12.75" hidden="false" customHeight="true" outlineLevel="0" collapsed="false">
      <c r="A130" s="232"/>
      <c r="B130" s="233" t="s">
        <v>172</v>
      </c>
      <c r="C130" s="232" t="s">
        <v>170</v>
      </c>
      <c r="D130" s="234" t="n">
        <v>66.24</v>
      </c>
      <c r="E130" s="234" t="n">
        <f aca="false">D130</f>
        <v>66.24</v>
      </c>
      <c r="F130" s="235" t="n">
        <f aca="false">PRODUÇÕES!D40</f>
        <v>0.25</v>
      </c>
      <c r="G130" s="234" t="n">
        <f aca="false">F130*8</f>
        <v>2</v>
      </c>
      <c r="H130" s="234"/>
      <c r="I130" s="237"/>
      <c r="J130" s="238"/>
      <c r="K130" s="305" t="s">
        <v>159</v>
      </c>
      <c r="L130" s="240"/>
      <c r="M130" s="240"/>
      <c r="N130" s="240"/>
      <c r="O130" s="240"/>
      <c r="P130" s="240"/>
      <c r="Q130" s="240"/>
      <c r="R130" s="240"/>
      <c r="S130" s="240"/>
      <c r="T130" s="240"/>
      <c r="U130" s="240"/>
      <c r="V130" s="240"/>
      <c r="W130" s="240"/>
      <c r="X130" s="240"/>
      <c r="Y130" s="240"/>
      <c r="Z130" s="240"/>
      <c r="AA130" s="240"/>
      <c r="AB130" s="240"/>
      <c r="AC130" s="240"/>
      <c r="AD130" s="240"/>
      <c r="AE130" s="240"/>
      <c r="AF130" s="240"/>
      <c r="AG130" s="240"/>
      <c r="AH130" s="240"/>
      <c r="AI130" s="240"/>
      <c r="AJ130" s="240"/>
      <c r="AK130" s="240"/>
      <c r="AL130" s="240"/>
      <c r="AM130" s="240"/>
      <c r="AN130" s="240"/>
      <c r="AO130" s="240"/>
      <c r="AP130" s="240"/>
      <c r="AQ130" s="240"/>
      <c r="AR130" s="240"/>
      <c r="AS130" s="240"/>
      <c r="AT130" s="240"/>
      <c r="AU130" s="240"/>
      <c r="AV130" s="240"/>
      <c r="AW130" s="240"/>
      <c r="AX130" s="240"/>
      <c r="AY130" s="240"/>
      <c r="AZ130" s="240"/>
      <c r="BA130" s="240"/>
      <c r="BB130" s="240"/>
      <c r="BC130" s="240"/>
      <c r="BD130" s="240"/>
      <c r="BE130" s="240"/>
      <c r="BF130" s="240"/>
      <c r="BG130" s="240"/>
      <c r="BH130" s="240"/>
      <c r="BI130" s="240"/>
      <c r="BJ130" s="240"/>
      <c r="BK130" s="240"/>
      <c r="BL130" s="240"/>
      <c r="BM130" s="240"/>
      <c r="BN130" s="240"/>
      <c r="BO130" s="240"/>
      <c r="BP130" s="240"/>
      <c r="BQ130" s="240"/>
      <c r="BR130" s="308"/>
      <c r="BS130" s="308"/>
      <c r="BT130" s="308"/>
      <c r="BU130" s="308"/>
      <c r="BV130" s="308"/>
      <c r="BW130" s="308"/>
      <c r="BX130" s="308"/>
      <c r="BY130" s="308"/>
      <c r="BZ130" s="308"/>
      <c r="CA130" s="308"/>
      <c r="CB130" s="308"/>
      <c r="CC130" s="308"/>
      <c r="CD130" s="308"/>
      <c r="CE130" s="308"/>
      <c r="CF130" s="308"/>
      <c r="CG130" s="308"/>
      <c r="CH130" s="308"/>
      <c r="CI130" s="308"/>
      <c r="CJ130" s="308"/>
      <c r="CK130" s="308"/>
      <c r="CL130" s="308"/>
      <c r="CM130" s="308"/>
      <c r="CN130" s="308"/>
      <c r="CO130" s="308"/>
      <c r="CP130" s="338" t="n">
        <f aca="false">6-CP121</f>
        <v>4</v>
      </c>
      <c r="CQ130" s="338"/>
      <c r="CR130" s="338" t="n">
        <v>6</v>
      </c>
      <c r="CS130" s="338"/>
      <c r="CT130" s="338" t="n">
        <v>1</v>
      </c>
      <c r="CU130" s="338"/>
      <c r="CV130" s="308"/>
      <c r="CW130" s="308"/>
      <c r="CX130" s="308"/>
      <c r="CY130" s="308"/>
      <c r="CZ130" s="308"/>
      <c r="DA130" s="308"/>
      <c r="DB130" s="308"/>
      <c r="DC130" s="308"/>
      <c r="DD130" s="308"/>
      <c r="DE130" s="308"/>
      <c r="DF130" s="308"/>
      <c r="DG130" s="308"/>
      <c r="DH130" s="308"/>
      <c r="DI130" s="308"/>
      <c r="DJ130" s="315"/>
      <c r="DK130" s="315"/>
      <c r="DL130" s="308"/>
      <c r="DM130" s="308"/>
      <c r="DN130" s="308"/>
      <c r="DO130" s="308"/>
      <c r="DP130" s="308"/>
      <c r="DQ130" s="308"/>
      <c r="DR130" s="308"/>
      <c r="DS130" s="308"/>
      <c r="DT130" s="308"/>
      <c r="DU130" s="308"/>
      <c r="DV130" s="308"/>
      <c r="DW130" s="308"/>
      <c r="DX130" s="336"/>
      <c r="DY130" s="336"/>
      <c r="DZ130" s="308"/>
      <c r="EA130" s="308"/>
      <c r="EB130" s="308"/>
      <c r="EC130" s="308"/>
      <c r="ED130" s="308"/>
      <c r="EE130" s="308"/>
      <c r="EF130" s="308"/>
      <c r="EG130" s="308"/>
      <c r="EH130" s="308"/>
      <c r="EI130" s="308"/>
      <c r="EJ130" s="308"/>
      <c r="EK130" s="308"/>
      <c r="EL130" s="308"/>
      <c r="EM130" s="308"/>
      <c r="EN130" s="308"/>
      <c r="EO130" s="308"/>
      <c r="EP130" s="308"/>
      <c r="EQ130" s="308"/>
      <c r="ER130" s="308"/>
      <c r="ES130" s="308"/>
      <c r="ET130" s="308"/>
      <c r="EU130" s="308"/>
      <c r="EV130" s="308"/>
      <c r="EW130" s="308"/>
      <c r="EX130" s="309"/>
      <c r="EY130" s="309"/>
      <c r="EZ130" s="308"/>
      <c r="FA130" s="308"/>
      <c r="FB130" s="308"/>
      <c r="FC130" s="308"/>
      <c r="FD130" s="308"/>
      <c r="FE130" s="308"/>
      <c r="FF130" s="308"/>
      <c r="FG130" s="308"/>
      <c r="FH130" s="308"/>
      <c r="FI130" s="308"/>
      <c r="FJ130" s="308"/>
      <c r="FK130" s="308"/>
      <c r="FL130" s="308"/>
      <c r="FM130" s="308"/>
      <c r="FN130" s="308"/>
      <c r="FO130" s="308"/>
      <c r="FP130" s="308"/>
      <c r="FQ130" s="308"/>
      <c r="FR130" s="308"/>
      <c r="FS130" s="308"/>
      <c r="FT130" s="308"/>
      <c r="FU130" s="308"/>
      <c r="FV130" s="308"/>
      <c r="FW130" s="308"/>
      <c r="FX130" s="308"/>
      <c r="FY130" s="308"/>
      <c r="FZ130" s="308"/>
      <c r="GA130" s="308"/>
      <c r="GB130" s="308"/>
      <c r="GC130" s="308"/>
      <c r="GD130" s="308"/>
      <c r="GE130" s="308"/>
      <c r="GF130" s="308"/>
      <c r="GG130" s="308"/>
      <c r="GH130" s="308"/>
      <c r="GI130" s="308"/>
      <c r="GJ130" s="308"/>
      <c r="GK130" s="308"/>
      <c r="GL130" s="308"/>
      <c r="GM130" s="308"/>
      <c r="GN130" s="308"/>
      <c r="GO130" s="308"/>
      <c r="GP130" s="308"/>
      <c r="GQ130" s="308"/>
      <c r="GR130" s="308"/>
      <c r="GS130" s="308"/>
      <c r="GT130" s="308"/>
      <c r="GU130" s="308"/>
      <c r="GV130" s="308"/>
      <c r="GW130" s="308"/>
      <c r="GX130" s="308"/>
      <c r="GY130" s="308"/>
      <c r="GZ130" s="308"/>
      <c r="HA130" s="308"/>
      <c r="HB130" s="308"/>
      <c r="HC130" s="308"/>
      <c r="HD130" s="308"/>
      <c r="HE130" s="308"/>
      <c r="HF130" s="308"/>
      <c r="HG130" s="308"/>
      <c r="HH130" s="308"/>
      <c r="HI130" s="308"/>
      <c r="HJ130" s="308"/>
      <c r="HK130" s="308"/>
    </row>
    <row r="131" customFormat="false" ht="12.75" hidden="false" customHeight="false" outlineLevel="0" collapsed="false">
      <c r="A131" s="232"/>
      <c r="B131" s="233"/>
      <c r="C131" s="232"/>
      <c r="D131" s="234"/>
      <c r="E131" s="234"/>
      <c r="F131" s="235"/>
      <c r="G131" s="234"/>
      <c r="H131" s="234"/>
      <c r="I131" s="237"/>
      <c r="J131" s="238"/>
      <c r="K131" s="244" t="s">
        <v>160</v>
      </c>
      <c r="L131" s="245"/>
      <c r="M131" s="245"/>
      <c r="N131" s="245"/>
      <c r="O131" s="245"/>
      <c r="P131" s="245"/>
      <c r="Q131" s="245"/>
      <c r="R131" s="245"/>
      <c r="S131" s="245"/>
      <c r="T131" s="245"/>
      <c r="U131" s="245"/>
      <c r="V131" s="245"/>
      <c r="W131" s="245"/>
      <c r="X131" s="245"/>
      <c r="Y131" s="245"/>
      <c r="Z131" s="245"/>
      <c r="AA131" s="245"/>
      <c r="AB131" s="245"/>
      <c r="AC131" s="245"/>
      <c r="AD131" s="245"/>
      <c r="AE131" s="245"/>
      <c r="AF131" s="245"/>
      <c r="AG131" s="245"/>
      <c r="AH131" s="245"/>
      <c r="AI131" s="245"/>
      <c r="AJ131" s="245"/>
      <c r="AK131" s="245"/>
      <c r="AL131" s="245"/>
      <c r="AM131" s="245"/>
      <c r="AN131" s="245"/>
      <c r="AO131" s="245"/>
      <c r="AP131" s="245"/>
      <c r="AQ131" s="245"/>
      <c r="AR131" s="245"/>
      <c r="AS131" s="245"/>
      <c r="AT131" s="245"/>
      <c r="AU131" s="245"/>
      <c r="AV131" s="245"/>
      <c r="AW131" s="245"/>
      <c r="AX131" s="245"/>
      <c r="AY131" s="245"/>
      <c r="AZ131" s="245"/>
      <c r="BA131" s="245"/>
      <c r="BB131" s="245"/>
      <c r="BC131" s="245"/>
      <c r="BD131" s="245"/>
      <c r="BE131" s="245"/>
      <c r="BF131" s="245"/>
      <c r="BG131" s="245"/>
      <c r="BH131" s="245"/>
      <c r="BI131" s="245"/>
      <c r="BJ131" s="245"/>
      <c r="BK131" s="245"/>
      <c r="BL131" s="245"/>
      <c r="BM131" s="245"/>
      <c r="BN131" s="245"/>
      <c r="BO131" s="245"/>
      <c r="BP131" s="245"/>
      <c r="BQ131" s="245"/>
      <c r="BR131" s="245"/>
      <c r="BS131" s="245"/>
      <c r="BT131" s="245"/>
      <c r="BU131" s="245"/>
      <c r="BV131" s="245"/>
      <c r="BW131" s="245"/>
      <c r="BX131" s="245"/>
      <c r="BY131" s="245"/>
      <c r="BZ131" s="245"/>
      <c r="CA131" s="245"/>
      <c r="CB131" s="245"/>
      <c r="CC131" s="245"/>
      <c r="CD131" s="245"/>
      <c r="CE131" s="245"/>
      <c r="CF131" s="245"/>
      <c r="CG131" s="245"/>
      <c r="CH131" s="245"/>
      <c r="CI131" s="245"/>
      <c r="CJ131" s="245"/>
      <c r="CK131" s="245"/>
      <c r="CL131" s="245"/>
      <c r="CM131" s="245"/>
      <c r="CN131" s="245"/>
      <c r="CO131" s="245"/>
      <c r="CP131" s="245" t="n">
        <v>3</v>
      </c>
      <c r="CQ131" s="245"/>
      <c r="CR131" s="245" t="n">
        <v>3</v>
      </c>
      <c r="CS131" s="245"/>
      <c r="CT131" s="245" t="n">
        <v>3</v>
      </c>
      <c r="CU131" s="245"/>
      <c r="CV131" s="245"/>
      <c r="CW131" s="245"/>
      <c r="CX131" s="245"/>
      <c r="CY131" s="245"/>
      <c r="CZ131" s="245"/>
      <c r="DA131" s="245"/>
      <c r="DB131" s="245"/>
      <c r="DC131" s="245"/>
      <c r="DD131" s="245"/>
      <c r="DE131" s="245"/>
      <c r="DF131" s="245"/>
      <c r="DG131" s="245"/>
      <c r="DH131" s="245"/>
      <c r="DI131" s="245"/>
      <c r="DJ131" s="310"/>
      <c r="DK131" s="310"/>
      <c r="DL131" s="314"/>
      <c r="DM131" s="314"/>
      <c r="DN131" s="245"/>
      <c r="DO131" s="245"/>
      <c r="DP131" s="245"/>
      <c r="DQ131" s="245"/>
      <c r="DR131" s="245"/>
      <c r="DS131" s="245"/>
      <c r="DT131" s="314"/>
      <c r="DU131" s="314"/>
      <c r="DV131" s="245"/>
      <c r="DW131" s="245"/>
      <c r="DX131" s="245"/>
      <c r="DY131" s="245"/>
      <c r="DZ131" s="245"/>
      <c r="EA131" s="245"/>
      <c r="EB131" s="245"/>
      <c r="EC131" s="245"/>
      <c r="ED131" s="245"/>
      <c r="EE131" s="245"/>
      <c r="EF131" s="245"/>
      <c r="EG131" s="245"/>
      <c r="EH131" s="245"/>
      <c r="EI131" s="245"/>
      <c r="EJ131" s="245"/>
      <c r="EK131" s="245"/>
      <c r="EL131" s="245"/>
      <c r="EM131" s="245"/>
      <c r="EN131" s="245"/>
      <c r="EO131" s="245"/>
      <c r="EP131" s="245"/>
      <c r="EQ131" s="245"/>
      <c r="ER131" s="245"/>
      <c r="ES131" s="245"/>
      <c r="ET131" s="245"/>
      <c r="EU131" s="245"/>
      <c r="EV131" s="245"/>
      <c r="EW131" s="245"/>
      <c r="EX131" s="246"/>
      <c r="EY131" s="246"/>
      <c r="EZ131" s="245"/>
      <c r="FA131" s="245"/>
      <c r="FB131" s="245"/>
      <c r="FC131" s="245"/>
      <c r="FD131" s="245"/>
      <c r="FE131" s="245"/>
      <c r="FF131" s="245"/>
      <c r="FG131" s="245"/>
      <c r="FH131" s="245"/>
      <c r="FI131" s="245"/>
      <c r="FJ131" s="245"/>
      <c r="FK131" s="245"/>
      <c r="FL131" s="245"/>
      <c r="FM131" s="245"/>
      <c r="FN131" s="245"/>
      <c r="FO131" s="245"/>
      <c r="FP131" s="245"/>
      <c r="FQ131" s="245"/>
      <c r="FR131" s="245"/>
      <c r="FS131" s="245"/>
      <c r="FT131" s="245"/>
      <c r="FU131" s="245"/>
      <c r="FV131" s="245"/>
      <c r="FW131" s="245"/>
      <c r="FX131" s="245"/>
      <c r="FY131" s="245"/>
      <c r="FZ131" s="245"/>
      <c r="GA131" s="245"/>
      <c r="GB131" s="245"/>
      <c r="GC131" s="245"/>
      <c r="GD131" s="245"/>
      <c r="GE131" s="245"/>
      <c r="GF131" s="245"/>
      <c r="GG131" s="245"/>
      <c r="GH131" s="245"/>
      <c r="GI131" s="245"/>
      <c r="GJ131" s="245"/>
      <c r="GK131" s="245"/>
      <c r="GL131" s="245"/>
      <c r="GM131" s="245"/>
      <c r="GN131" s="245"/>
      <c r="GO131" s="245"/>
      <c r="GP131" s="245"/>
      <c r="GQ131" s="245"/>
      <c r="GR131" s="245"/>
      <c r="GS131" s="245"/>
      <c r="GT131" s="245"/>
      <c r="GU131" s="245"/>
      <c r="GV131" s="245"/>
      <c r="GW131" s="245"/>
      <c r="GX131" s="245"/>
      <c r="GY131" s="245"/>
      <c r="GZ131" s="245"/>
      <c r="HA131" s="245"/>
      <c r="HB131" s="245"/>
      <c r="HC131" s="245"/>
      <c r="HD131" s="245"/>
      <c r="HE131" s="245"/>
      <c r="HF131" s="245"/>
      <c r="HG131" s="245"/>
      <c r="HH131" s="245"/>
      <c r="HI131" s="245"/>
      <c r="HJ131" s="245"/>
      <c r="HK131" s="245"/>
    </row>
    <row r="132" customFormat="false" ht="12.75" hidden="false" customHeight="false" outlineLevel="0" collapsed="false">
      <c r="A132" s="232"/>
      <c r="B132" s="233"/>
      <c r="C132" s="232"/>
      <c r="D132" s="234"/>
      <c r="E132" s="234"/>
      <c r="F132" s="235"/>
      <c r="G132" s="234"/>
      <c r="H132" s="234"/>
      <c r="I132" s="237"/>
      <c r="J132" s="238"/>
      <c r="K132" s="247" t="s">
        <v>161</v>
      </c>
      <c r="L132" s="248" t="n">
        <f aca="false">(L130*L131*$G130)*$L$8</f>
        <v>0</v>
      </c>
      <c r="M132" s="248"/>
      <c r="N132" s="248" t="n">
        <f aca="false">(N130*N131*$G130)*$L$8</f>
        <v>0</v>
      </c>
      <c r="O132" s="248"/>
      <c r="P132" s="248" t="n">
        <f aca="false">(P130*P131*$G130)*$L$8</f>
        <v>0</v>
      </c>
      <c r="Q132" s="248"/>
      <c r="R132" s="248"/>
      <c r="S132" s="248"/>
      <c r="T132" s="248" t="n">
        <f aca="false">(T130*T131*$G130)*$T$8</f>
        <v>0</v>
      </c>
      <c r="U132" s="248"/>
      <c r="V132" s="248" t="n">
        <f aca="false">(V130*V131*$G130)*$T$8</f>
        <v>0</v>
      </c>
      <c r="W132" s="248"/>
      <c r="X132" s="248" t="n">
        <f aca="false">(X130*X131*$G130)*$T$8</f>
        <v>0</v>
      </c>
      <c r="Y132" s="248"/>
      <c r="Z132" s="248" t="n">
        <f aca="false">(Z130*Z131*$G130)*$T$8</f>
        <v>0</v>
      </c>
      <c r="AA132" s="248"/>
      <c r="AB132" s="248" t="n">
        <f aca="false">(AB130*AB131*$G130)*$AB$8</f>
        <v>0</v>
      </c>
      <c r="AC132" s="248"/>
      <c r="AD132" s="248" t="n">
        <f aca="false">(AD130*AD131*$G130)*$AB$8</f>
        <v>0</v>
      </c>
      <c r="AE132" s="248"/>
      <c r="AF132" s="248" t="n">
        <f aca="false">(AF130*AF131*$G130)*$AB$8</f>
        <v>0</v>
      </c>
      <c r="AG132" s="248"/>
      <c r="AH132" s="248" t="n">
        <f aca="false">(AH130*AH131*$G130)*$AB$8</f>
        <v>0</v>
      </c>
      <c r="AI132" s="248"/>
      <c r="AJ132" s="248" t="n">
        <f aca="false">(AJ130*AJ131*$G130)*$AJ$8</f>
        <v>0</v>
      </c>
      <c r="AK132" s="248"/>
      <c r="AL132" s="248" t="n">
        <f aca="false">(AL130*AL131*$G130)*$AJ$8</f>
        <v>0</v>
      </c>
      <c r="AM132" s="248"/>
      <c r="AN132" s="248" t="n">
        <f aca="false">(AN130*AN131*$G130)*$AJ$8</f>
        <v>0</v>
      </c>
      <c r="AO132" s="248"/>
      <c r="AP132" s="248" t="n">
        <f aca="false">(AP130*AP131*$G130)*$AJ$8</f>
        <v>0</v>
      </c>
      <c r="AQ132" s="248"/>
      <c r="AR132" s="248" t="n">
        <f aca="false">(AR130*AR131*$G130)*$AT$8</f>
        <v>0</v>
      </c>
      <c r="AS132" s="248"/>
      <c r="AT132" s="248" t="n">
        <f aca="false">(AT130*AT131*$G130)*$AT$8</f>
        <v>0</v>
      </c>
      <c r="AU132" s="248"/>
      <c r="AV132" s="248" t="n">
        <f aca="false">(AV130*AV131*$G130)*$AT$8</f>
        <v>0</v>
      </c>
      <c r="AW132" s="248"/>
      <c r="AX132" s="248" t="n">
        <f aca="false">(AX130*AX131*$G130)*$AT$8</f>
        <v>0</v>
      </c>
      <c r="AY132" s="248"/>
      <c r="AZ132" s="248" t="n">
        <f aca="false">(AZ130*AZ131*$G130)*$BB$8</f>
        <v>0</v>
      </c>
      <c r="BA132" s="248"/>
      <c r="BB132" s="248" t="n">
        <f aca="false">(BB130*BB131*$G130)*$BB$8</f>
        <v>0</v>
      </c>
      <c r="BC132" s="248"/>
      <c r="BD132" s="248" t="n">
        <f aca="false">(BD130*BD131*$G130)*$BB$8</f>
        <v>0</v>
      </c>
      <c r="BE132" s="248"/>
      <c r="BF132" s="248" t="n">
        <f aca="false">(BF130*BF131*$G130)*$BB$8</f>
        <v>0</v>
      </c>
      <c r="BG132" s="248"/>
      <c r="BH132" s="248" t="n">
        <f aca="false">(BH130*BH131*$G130)*$BJ$8</f>
        <v>0</v>
      </c>
      <c r="BI132" s="248"/>
      <c r="BJ132" s="248" t="n">
        <f aca="false">(BJ130*BJ131*$G130)*$BJ$8</f>
        <v>0</v>
      </c>
      <c r="BK132" s="248"/>
      <c r="BL132" s="248" t="n">
        <f aca="false">(BL130*BL131*$G130)*$BJ$8</f>
        <v>0</v>
      </c>
      <c r="BM132" s="248"/>
      <c r="BN132" s="248" t="n">
        <f aca="false">(BN130*BN131*$G130)*$BJ$8</f>
        <v>0</v>
      </c>
      <c r="BO132" s="248"/>
      <c r="BP132" s="248" t="n">
        <f aca="false">(BP130*BP131*$G130)*$BT$8</f>
        <v>0</v>
      </c>
      <c r="BQ132" s="248"/>
      <c r="BR132" s="248" t="n">
        <f aca="false">(BR130*BR131*$G130)*$BT$8</f>
        <v>0</v>
      </c>
      <c r="BS132" s="248"/>
      <c r="BT132" s="248" t="n">
        <f aca="false">(BT130*BT131*$G130)*$BT$8</f>
        <v>0</v>
      </c>
      <c r="BU132" s="248"/>
      <c r="BV132" s="248" t="n">
        <f aca="false">(BV130*BV131*$G130)*$BT$8</f>
        <v>0</v>
      </c>
      <c r="BW132" s="248"/>
      <c r="BX132" s="248" t="n">
        <f aca="false">(BX130*BX131*$G130)*$BT$8</f>
        <v>0</v>
      </c>
      <c r="BY132" s="248"/>
      <c r="BZ132" s="248" t="n">
        <f aca="false">(BZ130*BZ131*$G130)*$BT$8</f>
        <v>0</v>
      </c>
      <c r="CA132" s="248"/>
      <c r="CB132" s="248" t="n">
        <f aca="false">(CB130*CB131*$G130)*$CB$8</f>
        <v>0</v>
      </c>
      <c r="CC132" s="248"/>
      <c r="CD132" s="248" t="n">
        <f aca="false">(CD130*CD131*$G130)*$CB$8</f>
        <v>0</v>
      </c>
      <c r="CE132" s="248"/>
      <c r="CF132" s="248" t="n">
        <f aca="false">(CF130*CF131*$G130)*$CB$8</f>
        <v>0</v>
      </c>
      <c r="CG132" s="248"/>
      <c r="CH132" s="248" t="n">
        <f aca="false">(CH130*CH131*$G130)*$CB$8</f>
        <v>0</v>
      </c>
      <c r="CI132" s="248"/>
      <c r="CJ132" s="248" t="n">
        <f aca="false">(CJ130*CJ131*$G130)*$CJ$8</f>
        <v>0</v>
      </c>
      <c r="CK132" s="248"/>
      <c r="CL132" s="248" t="n">
        <f aca="false">(CL130*CL131*$G130)*$CJ$8</f>
        <v>0</v>
      </c>
      <c r="CM132" s="248"/>
      <c r="CN132" s="248" t="n">
        <f aca="false">(CN130*CN131*$G130)*$CJ$8</f>
        <v>0</v>
      </c>
      <c r="CO132" s="248"/>
      <c r="CP132" s="248" t="n">
        <f aca="false">(CP130*CP131*$G130)*$CJ$8</f>
        <v>24</v>
      </c>
      <c r="CQ132" s="248"/>
      <c r="CR132" s="248" t="n">
        <f aca="false">(CR130*CR131*$G130)*$CJ$8</f>
        <v>36</v>
      </c>
      <c r="CS132" s="248"/>
      <c r="CT132" s="248" t="n">
        <f aca="false">(CT130*CT131*$G130)*$CT$8</f>
        <v>5.98</v>
      </c>
      <c r="CU132" s="248"/>
      <c r="CV132" s="248" t="n">
        <f aca="false">(CV130*CV131*$G130)*$CT$8</f>
        <v>0</v>
      </c>
      <c r="CW132" s="248"/>
      <c r="CX132" s="248" t="n">
        <f aca="false">(CX130*CX131*$G130)*$CT$8</f>
        <v>0</v>
      </c>
      <c r="CY132" s="248"/>
      <c r="CZ132" s="248" t="n">
        <f aca="false">(CZ130*CZ131*$G130)*$DB$8</f>
        <v>0</v>
      </c>
      <c r="DA132" s="248"/>
      <c r="DB132" s="248" t="n">
        <f aca="false">(DB130*DB131*$G130)*$DB$8</f>
        <v>0</v>
      </c>
      <c r="DC132" s="248"/>
      <c r="DD132" s="248" t="n">
        <f aca="false">(DD130*DD131*$G130)*$DB$8</f>
        <v>0</v>
      </c>
      <c r="DE132" s="248"/>
      <c r="DF132" s="248" t="n">
        <f aca="false">(DF130*DF131*$G130)*$DB$8</f>
        <v>0</v>
      </c>
      <c r="DG132" s="248"/>
      <c r="DH132" s="248" t="n">
        <f aca="false">(DH130*DH131*$G130)*$DB$8</f>
        <v>0</v>
      </c>
      <c r="DI132" s="248"/>
      <c r="DJ132" s="292" t="n">
        <f aca="false">(DJ130*DJ131*$G130)*$DB$8</f>
        <v>0</v>
      </c>
      <c r="DK132" s="292"/>
      <c r="DL132" s="248" t="n">
        <f aca="false">(DL130*DL131*$G130)*$DL$8</f>
        <v>0</v>
      </c>
      <c r="DM132" s="248"/>
      <c r="DN132" s="248" t="n">
        <f aca="false">(DN130*DN131*$G130)*$DL$8</f>
        <v>0</v>
      </c>
      <c r="DO132" s="248"/>
      <c r="DP132" s="248" t="n">
        <f aca="false">(DP130*DP131*$G130)*$DL$8</f>
        <v>0</v>
      </c>
      <c r="DQ132" s="248"/>
      <c r="DR132" s="248" t="n">
        <f aca="false">(DR130*DR131*$G130)*$DL$8</f>
        <v>0</v>
      </c>
      <c r="DS132" s="248"/>
      <c r="DT132" s="248" t="n">
        <f aca="false">(DT130*DT131*$G130)*$DT$8</f>
        <v>0</v>
      </c>
      <c r="DU132" s="248"/>
      <c r="DV132" s="248" t="n">
        <f aca="false">(DV130*DV131*$G130)*$EB$8</f>
        <v>0</v>
      </c>
      <c r="DW132" s="248"/>
      <c r="DX132" s="248" t="n">
        <f aca="false">(DX130*DX131*$G130)*$EB$8</f>
        <v>0</v>
      </c>
      <c r="DY132" s="248"/>
      <c r="DZ132" s="248" t="n">
        <f aca="false">(DZ130*DZ131*$G130)*$EB$8</f>
        <v>0</v>
      </c>
      <c r="EA132" s="248"/>
      <c r="EB132" s="248" t="n">
        <f aca="false">(EB130*EB131*$G130)*$DB$8</f>
        <v>0</v>
      </c>
      <c r="EC132" s="248"/>
      <c r="ED132" s="248" t="n">
        <f aca="false">(ED130*ED131*$G130)*$DB$8</f>
        <v>0</v>
      </c>
      <c r="EE132" s="248"/>
      <c r="EF132" s="248" t="n">
        <f aca="false">(EF130*EF131*$G130)*$DB$8</f>
        <v>0</v>
      </c>
      <c r="EG132" s="248"/>
      <c r="EH132" s="248" t="n">
        <f aca="false">(EH130*EH131*$G130)*$DB$8</f>
        <v>0</v>
      </c>
      <c r="EI132" s="248"/>
      <c r="EJ132" s="248" t="n">
        <f aca="false">(EJ130*EJ131*$G130)*$DB$8</f>
        <v>0</v>
      </c>
      <c r="EK132" s="248"/>
      <c r="EL132" s="248" t="n">
        <f aca="false">(EL130*EL131*$G130)*$DB$8</f>
        <v>0</v>
      </c>
      <c r="EM132" s="248"/>
      <c r="EN132" s="248" t="n">
        <f aca="false">(EN130*EN131*$G130)*$ET$8</f>
        <v>0</v>
      </c>
      <c r="EO132" s="248"/>
      <c r="EP132" s="248" t="n">
        <f aca="false">(EP130*EP131*$G130)*$ET$8</f>
        <v>0</v>
      </c>
      <c r="EQ132" s="248"/>
      <c r="ER132" s="248" t="n">
        <f aca="false">(ER130*ER131*$G130)*$FB$8</f>
        <v>0</v>
      </c>
      <c r="ES132" s="248"/>
      <c r="ET132" s="248" t="n">
        <f aca="false">(ET130*ET131*$G130)*$DB$8</f>
        <v>0</v>
      </c>
      <c r="EU132" s="248"/>
      <c r="EV132" s="248" t="n">
        <f aca="false">(EV130*EV131*$G130)*$DB$8</f>
        <v>0</v>
      </c>
      <c r="EW132" s="248"/>
      <c r="EX132" s="249" t="n">
        <f aca="false">(EX130*EX131*$G130)*$DB$8</f>
        <v>0</v>
      </c>
      <c r="EY132" s="249"/>
      <c r="EZ132" s="248" t="n">
        <f aca="false">(EZ130*EZ131*$G130)*$DB$8</f>
        <v>0</v>
      </c>
      <c r="FA132" s="248"/>
      <c r="FB132" s="248" t="n">
        <f aca="false">(FB130*FB131*$G130)*$DB$8</f>
        <v>0</v>
      </c>
      <c r="FC132" s="248"/>
      <c r="FD132" s="248" t="n">
        <f aca="false">(FD130*FD131*$G130)*$DB$8</f>
        <v>0</v>
      </c>
      <c r="FE132" s="248"/>
      <c r="FF132" s="248" t="n">
        <f aca="false">(FF130*FF131*$G130)*$DB$8</f>
        <v>0</v>
      </c>
      <c r="FG132" s="248"/>
      <c r="FH132" s="248" t="n">
        <f aca="false">(FH130*FH131*$G130)*$DB$8</f>
        <v>0</v>
      </c>
      <c r="FI132" s="248"/>
      <c r="FJ132" s="248" t="n">
        <f aca="false">(FJ130*FJ131*$G130)*$DB$8</f>
        <v>0</v>
      </c>
      <c r="FK132" s="248"/>
      <c r="FL132" s="248" t="n">
        <f aca="false">(FL130*FL131*$G130)*$DB$8</f>
        <v>0</v>
      </c>
      <c r="FM132" s="248"/>
      <c r="FN132" s="248" t="n">
        <f aca="false">(FN130*FN131*$G130)*$DB$8</f>
        <v>0</v>
      </c>
      <c r="FO132" s="248"/>
      <c r="FP132" s="248" t="n">
        <f aca="false">(FP130*FP131*$G130)*$DB$8</f>
        <v>0</v>
      </c>
      <c r="FQ132" s="248"/>
      <c r="FR132" s="248" t="n">
        <f aca="false">(FR130*FR131*$G130)*$DB$8</f>
        <v>0</v>
      </c>
      <c r="FS132" s="248"/>
      <c r="FT132" s="248" t="n">
        <f aca="false">(FT130*FT131*$G130)*$FT$8</f>
        <v>0</v>
      </c>
      <c r="FU132" s="248"/>
      <c r="FV132" s="248" t="n">
        <f aca="false">(FV130*FV131*$G130)*$FT$8</f>
        <v>0</v>
      </c>
      <c r="FW132" s="248"/>
      <c r="FX132" s="248" t="n">
        <f aca="false">(FX130*FX131*$G130)*$FT$8</f>
        <v>0</v>
      </c>
      <c r="FY132" s="248"/>
      <c r="FZ132" s="248" t="n">
        <f aca="false">(FZ130*FZ131*$G130)*$FT$8</f>
        <v>0</v>
      </c>
      <c r="GA132" s="248"/>
      <c r="GB132" s="248" t="n">
        <f aca="false">(GB130*GB131*$G130)*$DB$8</f>
        <v>0</v>
      </c>
      <c r="GC132" s="248"/>
      <c r="GD132" s="248" t="n">
        <f aca="false">(GD130*GD131*$G130)*$GD$8</f>
        <v>0</v>
      </c>
      <c r="GE132" s="248"/>
      <c r="GF132" s="248" t="n">
        <f aca="false">(GF130*GF131*$G130)*$GD$8</f>
        <v>0</v>
      </c>
      <c r="GG132" s="248"/>
      <c r="GH132" s="248" t="n">
        <f aca="false">(GH130*GH131*$G130)*$GD$8</f>
        <v>0</v>
      </c>
      <c r="GI132" s="248"/>
      <c r="GJ132" s="248" t="n">
        <f aca="false">(GJ130*GJ131*$G130)*$GD$8</f>
        <v>0</v>
      </c>
      <c r="GK132" s="248"/>
      <c r="GL132" s="248" t="n">
        <f aca="false">(GL130*GL131*$G130)*$GL$8</f>
        <v>0</v>
      </c>
      <c r="GM132" s="248"/>
      <c r="GN132" s="248" t="n">
        <f aca="false">(GN130*GN131*$G130)*$DB$8</f>
        <v>0</v>
      </c>
      <c r="GO132" s="248"/>
      <c r="GP132" s="248" t="n">
        <f aca="false">(GP130*GP131*$G130)*$DB$8</f>
        <v>0</v>
      </c>
      <c r="GQ132" s="248"/>
      <c r="GR132" s="248" t="n">
        <f aca="false">(GR130*GR131*$G130)*$DB$8</f>
        <v>0</v>
      </c>
      <c r="GS132" s="248"/>
      <c r="GT132" s="248" t="n">
        <f aca="false">(GT130*GT131*$G130)*$DB$8</f>
        <v>0</v>
      </c>
      <c r="GU132" s="248"/>
      <c r="GV132" s="248" t="n">
        <f aca="false">(GV130*GV131*$G130)*$DB$8</f>
        <v>0</v>
      </c>
      <c r="GW132" s="248"/>
      <c r="GX132" s="248" t="n">
        <f aca="false">(GX130*GX131*$G130)*$DB$8</f>
        <v>0</v>
      </c>
      <c r="GY132" s="248"/>
      <c r="GZ132" s="248" t="n">
        <f aca="false">(GZ130*GZ131*$G130)*$DB$8</f>
        <v>0</v>
      </c>
      <c r="HA132" s="248"/>
      <c r="HB132" s="248" t="n">
        <f aca="false">(HB130*HB131*$G130)*$DB$8</f>
        <v>0</v>
      </c>
      <c r="HC132" s="248"/>
      <c r="HD132" s="248" t="n">
        <f aca="false">(HD130*HD131*$G130)*$DB$8</f>
        <v>0</v>
      </c>
      <c r="HE132" s="248"/>
      <c r="HF132" s="248" t="n">
        <f aca="false">(HF130*HF131*$G130)*$DB$8</f>
        <v>0</v>
      </c>
      <c r="HG132" s="248"/>
      <c r="HH132" s="248" t="n">
        <f aca="false">(HH130*HH131*$G130)*$DB$8</f>
        <v>0</v>
      </c>
      <c r="HI132" s="248"/>
      <c r="HJ132" s="248" t="n">
        <f aca="false">(HJ130*HJ131*$G130)*$DB$8</f>
        <v>0</v>
      </c>
      <c r="HK132" s="248"/>
    </row>
    <row r="133" customFormat="false" ht="12.75" hidden="false" customHeight="false" outlineLevel="0" collapsed="false">
      <c r="A133" s="232"/>
      <c r="B133" s="233"/>
      <c r="C133" s="232"/>
      <c r="D133" s="234"/>
      <c r="E133" s="234"/>
      <c r="F133" s="235"/>
      <c r="G133" s="234"/>
      <c r="H133" s="234"/>
      <c r="I133" s="237"/>
      <c r="J133" s="238"/>
      <c r="K133" s="250" t="s">
        <v>162</v>
      </c>
      <c r="L133" s="251" t="n">
        <f aca="false">L132</f>
        <v>0</v>
      </c>
      <c r="M133" s="251"/>
      <c r="N133" s="251" t="n">
        <f aca="false">L133+N132</f>
        <v>0</v>
      </c>
      <c r="O133" s="251"/>
      <c r="P133" s="251" t="n">
        <f aca="false">N133+P132</f>
        <v>0</v>
      </c>
      <c r="Q133" s="251"/>
      <c r="R133" s="251"/>
      <c r="S133" s="251"/>
      <c r="T133" s="251" t="n">
        <f aca="false">R133+T132</f>
        <v>0</v>
      </c>
      <c r="U133" s="251"/>
      <c r="V133" s="251" t="n">
        <f aca="false">T133+V132</f>
        <v>0</v>
      </c>
      <c r="W133" s="251"/>
      <c r="X133" s="251" t="n">
        <f aca="false">V133+X132</f>
        <v>0</v>
      </c>
      <c r="Y133" s="251"/>
      <c r="Z133" s="251" t="n">
        <f aca="false">X133+Z132</f>
        <v>0</v>
      </c>
      <c r="AA133" s="251"/>
      <c r="AB133" s="251" t="n">
        <f aca="false">Z133+AB132</f>
        <v>0</v>
      </c>
      <c r="AC133" s="251"/>
      <c r="AD133" s="251" t="n">
        <f aca="false">AB133+AD132</f>
        <v>0</v>
      </c>
      <c r="AE133" s="251"/>
      <c r="AF133" s="251" t="n">
        <f aca="false">AD133+AF132</f>
        <v>0</v>
      </c>
      <c r="AG133" s="251"/>
      <c r="AH133" s="251" t="n">
        <f aca="false">AF133+AH132</f>
        <v>0</v>
      </c>
      <c r="AI133" s="251"/>
      <c r="AJ133" s="251" t="n">
        <f aca="false">AH133+AJ132</f>
        <v>0</v>
      </c>
      <c r="AK133" s="251"/>
      <c r="AL133" s="251" t="n">
        <f aca="false">AJ133+AL132</f>
        <v>0</v>
      </c>
      <c r="AM133" s="251"/>
      <c r="AN133" s="251" t="n">
        <f aca="false">AL133+AN132</f>
        <v>0</v>
      </c>
      <c r="AO133" s="251"/>
      <c r="AP133" s="251" t="n">
        <f aca="false">AN133+AP132</f>
        <v>0</v>
      </c>
      <c r="AQ133" s="251"/>
      <c r="AR133" s="251" t="n">
        <f aca="false">AP133+AR132</f>
        <v>0</v>
      </c>
      <c r="AS133" s="251"/>
      <c r="AT133" s="251" t="n">
        <f aca="false">AR133+AT132</f>
        <v>0</v>
      </c>
      <c r="AU133" s="251"/>
      <c r="AV133" s="251" t="n">
        <f aca="false">AT133+AV132</f>
        <v>0</v>
      </c>
      <c r="AW133" s="251"/>
      <c r="AX133" s="251" t="n">
        <f aca="false">AV133+AX132</f>
        <v>0</v>
      </c>
      <c r="AY133" s="251"/>
      <c r="AZ133" s="251" t="n">
        <f aca="false">AX133+AZ132</f>
        <v>0</v>
      </c>
      <c r="BA133" s="251"/>
      <c r="BB133" s="251" t="n">
        <f aca="false">AZ133+BB132</f>
        <v>0</v>
      </c>
      <c r="BC133" s="251"/>
      <c r="BD133" s="251" t="n">
        <f aca="false">BB133+BD132</f>
        <v>0</v>
      </c>
      <c r="BE133" s="251"/>
      <c r="BF133" s="251" t="n">
        <f aca="false">BD133+BF132</f>
        <v>0</v>
      </c>
      <c r="BG133" s="251"/>
      <c r="BH133" s="251" t="n">
        <f aca="false">BF133+BH132</f>
        <v>0</v>
      </c>
      <c r="BI133" s="251"/>
      <c r="BJ133" s="251" t="n">
        <f aca="false">BH133+BJ132</f>
        <v>0</v>
      </c>
      <c r="BK133" s="251"/>
      <c r="BL133" s="251" t="n">
        <f aca="false">BJ133+BL132</f>
        <v>0</v>
      </c>
      <c r="BM133" s="251"/>
      <c r="BN133" s="251" t="n">
        <f aca="false">BL133+BN132</f>
        <v>0</v>
      </c>
      <c r="BO133" s="251"/>
      <c r="BP133" s="251" t="n">
        <f aca="false">BN133+BP132</f>
        <v>0</v>
      </c>
      <c r="BQ133" s="251"/>
      <c r="BR133" s="251" t="n">
        <f aca="false">BP133+BR132</f>
        <v>0</v>
      </c>
      <c r="BS133" s="251"/>
      <c r="BT133" s="251" t="n">
        <f aca="false">BR133+BT132</f>
        <v>0</v>
      </c>
      <c r="BU133" s="251"/>
      <c r="BV133" s="251" t="n">
        <f aca="false">BT133+BV132</f>
        <v>0</v>
      </c>
      <c r="BW133" s="251"/>
      <c r="BX133" s="251" t="n">
        <f aca="false">BV133+BX132</f>
        <v>0</v>
      </c>
      <c r="BY133" s="251"/>
      <c r="BZ133" s="251" t="n">
        <f aca="false">BX133+BZ132</f>
        <v>0</v>
      </c>
      <c r="CA133" s="251"/>
      <c r="CB133" s="251" t="n">
        <f aca="false">BZ133+CB132</f>
        <v>0</v>
      </c>
      <c r="CC133" s="251"/>
      <c r="CD133" s="251" t="n">
        <f aca="false">CB133+CD132</f>
        <v>0</v>
      </c>
      <c r="CE133" s="251"/>
      <c r="CF133" s="251" t="n">
        <f aca="false">CD133+CF132</f>
        <v>0</v>
      </c>
      <c r="CG133" s="251"/>
      <c r="CH133" s="251" t="n">
        <f aca="false">CF133+CH132</f>
        <v>0</v>
      </c>
      <c r="CI133" s="251"/>
      <c r="CJ133" s="251" t="n">
        <f aca="false">CH133+CJ132</f>
        <v>0</v>
      </c>
      <c r="CK133" s="251"/>
      <c r="CL133" s="251" t="n">
        <f aca="false">CJ133+CL132</f>
        <v>0</v>
      </c>
      <c r="CM133" s="251"/>
      <c r="CN133" s="251" t="n">
        <f aca="false">CL133+CN132</f>
        <v>0</v>
      </c>
      <c r="CO133" s="251"/>
      <c r="CP133" s="251" t="n">
        <f aca="false">CN133+CP132</f>
        <v>24</v>
      </c>
      <c r="CQ133" s="251"/>
      <c r="CR133" s="251" t="n">
        <f aca="false">CP133+CR132</f>
        <v>60</v>
      </c>
      <c r="CS133" s="251"/>
      <c r="CT133" s="251" t="n">
        <f aca="false">CR133+CT132</f>
        <v>65.98</v>
      </c>
      <c r="CU133" s="251"/>
      <c r="CV133" s="251" t="n">
        <f aca="false">CT133+CV132</f>
        <v>65.98</v>
      </c>
      <c r="CW133" s="251"/>
      <c r="CX133" s="251" t="n">
        <f aca="false">CV133+CX132</f>
        <v>65.98</v>
      </c>
      <c r="CY133" s="251"/>
      <c r="CZ133" s="251" t="n">
        <f aca="false">CX133+CZ132</f>
        <v>65.98</v>
      </c>
      <c r="DA133" s="251"/>
      <c r="DB133" s="251" t="n">
        <f aca="false">CZ133+DB132</f>
        <v>65.98</v>
      </c>
      <c r="DC133" s="251"/>
      <c r="DD133" s="251" t="n">
        <f aca="false">DB133+DD132</f>
        <v>65.98</v>
      </c>
      <c r="DE133" s="251"/>
      <c r="DF133" s="251" t="n">
        <f aca="false">DD133+DF132</f>
        <v>65.98</v>
      </c>
      <c r="DG133" s="251"/>
      <c r="DH133" s="251" t="n">
        <f aca="false">DF133+DH132</f>
        <v>65.98</v>
      </c>
      <c r="DI133" s="251"/>
      <c r="DJ133" s="293" t="n">
        <f aca="false">DH133+DJ132</f>
        <v>65.98</v>
      </c>
      <c r="DK133" s="293"/>
      <c r="DL133" s="251" t="n">
        <f aca="false">DJ133+DL132</f>
        <v>65.98</v>
      </c>
      <c r="DM133" s="251"/>
      <c r="DN133" s="251" t="n">
        <f aca="false">DL133+DN132</f>
        <v>65.98</v>
      </c>
      <c r="DO133" s="251"/>
      <c r="DP133" s="251" t="n">
        <f aca="false">DN133+DP132</f>
        <v>65.98</v>
      </c>
      <c r="DQ133" s="251"/>
      <c r="DR133" s="251" t="n">
        <f aca="false">DP133+DR132</f>
        <v>65.98</v>
      </c>
      <c r="DS133" s="251"/>
      <c r="DT133" s="251" t="n">
        <f aca="false">DR133+DT132</f>
        <v>65.98</v>
      </c>
      <c r="DU133" s="251"/>
      <c r="DV133" s="251" t="n">
        <f aca="false">DT133+DV132</f>
        <v>65.98</v>
      </c>
      <c r="DW133" s="251"/>
      <c r="DX133" s="251" t="n">
        <f aca="false">DV133+DX132</f>
        <v>65.98</v>
      </c>
      <c r="DY133" s="251"/>
      <c r="DZ133" s="251" t="n">
        <f aca="false">DX133+DZ132</f>
        <v>65.98</v>
      </c>
      <c r="EA133" s="251"/>
      <c r="EB133" s="251" t="n">
        <f aca="false">DZ133+EB132</f>
        <v>65.98</v>
      </c>
      <c r="EC133" s="251"/>
      <c r="ED133" s="251" t="n">
        <f aca="false">EB133+ED132</f>
        <v>65.98</v>
      </c>
      <c r="EE133" s="251"/>
      <c r="EF133" s="251" t="n">
        <f aca="false">ED133+EF132</f>
        <v>65.98</v>
      </c>
      <c r="EG133" s="251"/>
      <c r="EH133" s="251" t="n">
        <f aca="false">EF133+EH132</f>
        <v>65.98</v>
      </c>
      <c r="EI133" s="251"/>
      <c r="EJ133" s="251" t="n">
        <f aca="false">EH133+EJ132</f>
        <v>65.98</v>
      </c>
      <c r="EK133" s="251"/>
      <c r="EL133" s="251" t="n">
        <f aca="false">EJ133+EL132</f>
        <v>65.98</v>
      </c>
      <c r="EM133" s="251"/>
      <c r="EN133" s="251" t="n">
        <f aca="false">EL133+EN132</f>
        <v>65.98</v>
      </c>
      <c r="EO133" s="251"/>
      <c r="EP133" s="251" t="n">
        <f aca="false">EN133+EP132</f>
        <v>65.98</v>
      </c>
      <c r="EQ133" s="251"/>
      <c r="ER133" s="251" t="n">
        <f aca="false">EP133+ER132</f>
        <v>65.98</v>
      </c>
      <c r="ES133" s="251"/>
      <c r="ET133" s="251" t="n">
        <f aca="false">ER133+ET132</f>
        <v>65.98</v>
      </c>
      <c r="EU133" s="251"/>
      <c r="EV133" s="251" t="n">
        <f aca="false">ET133+EV132</f>
        <v>65.98</v>
      </c>
      <c r="EW133" s="251"/>
      <c r="EX133" s="252" t="n">
        <f aca="false">EV133+EX132</f>
        <v>65.98</v>
      </c>
      <c r="EY133" s="252"/>
      <c r="EZ133" s="251" t="n">
        <f aca="false">EX133+EZ132</f>
        <v>65.98</v>
      </c>
      <c r="FA133" s="251"/>
      <c r="FB133" s="251" t="n">
        <f aca="false">EZ133+FB132</f>
        <v>65.98</v>
      </c>
      <c r="FC133" s="251"/>
      <c r="FD133" s="251" t="n">
        <f aca="false">FB133+FD132</f>
        <v>65.98</v>
      </c>
      <c r="FE133" s="251"/>
      <c r="FF133" s="251" t="n">
        <f aca="false">FD133+FF132</f>
        <v>65.98</v>
      </c>
      <c r="FG133" s="251"/>
      <c r="FH133" s="251" t="n">
        <f aca="false">FF133+FH132</f>
        <v>65.98</v>
      </c>
      <c r="FI133" s="251"/>
      <c r="FJ133" s="251" t="n">
        <f aca="false">FH133+FJ132</f>
        <v>65.98</v>
      </c>
      <c r="FK133" s="251"/>
      <c r="FL133" s="251" t="n">
        <f aca="false">FJ133+FL132</f>
        <v>65.98</v>
      </c>
      <c r="FM133" s="251"/>
      <c r="FN133" s="251" t="n">
        <f aca="false">FL133+FN132</f>
        <v>65.98</v>
      </c>
      <c r="FO133" s="251"/>
      <c r="FP133" s="251" t="n">
        <f aca="false">FN133+FP132</f>
        <v>65.98</v>
      </c>
      <c r="FQ133" s="251"/>
      <c r="FR133" s="251" t="n">
        <f aca="false">FP133+FR132</f>
        <v>65.98</v>
      </c>
      <c r="FS133" s="251"/>
      <c r="FT133" s="251" t="n">
        <f aca="false">FR133+FT132</f>
        <v>65.98</v>
      </c>
      <c r="FU133" s="251"/>
      <c r="FV133" s="251" t="n">
        <f aca="false">FT133+FV132</f>
        <v>65.98</v>
      </c>
      <c r="FW133" s="251"/>
      <c r="FX133" s="251" t="n">
        <f aca="false">FV133+FX132</f>
        <v>65.98</v>
      </c>
      <c r="FY133" s="251"/>
      <c r="FZ133" s="251" t="n">
        <f aca="false">FX133+FZ132</f>
        <v>65.98</v>
      </c>
      <c r="GA133" s="251"/>
      <c r="GB133" s="251" t="n">
        <f aca="false">FZ133+GB132</f>
        <v>65.98</v>
      </c>
      <c r="GC133" s="251"/>
      <c r="GD133" s="251" t="n">
        <f aca="false">GB133+GD132</f>
        <v>65.98</v>
      </c>
      <c r="GE133" s="251"/>
      <c r="GF133" s="251" t="n">
        <f aca="false">GD133+GF132</f>
        <v>65.98</v>
      </c>
      <c r="GG133" s="251"/>
      <c r="GH133" s="251" t="n">
        <f aca="false">GF133+GH132</f>
        <v>65.98</v>
      </c>
      <c r="GI133" s="251"/>
      <c r="GJ133" s="251" t="n">
        <f aca="false">GH133+GJ132</f>
        <v>65.98</v>
      </c>
      <c r="GK133" s="251"/>
      <c r="GL133" s="251" t="n">
        <f aca="false">GJ133+GL132</f>
        <v>65.98</v>
      </c>
      <c r="GM133" s="251"/>
      <c r="GN133" s="251" t="n">
        <f aca="false">GL133+GN132</f>
        <v>65.98</v>
      </c>
      <c r="GO133" s="251"/>
      <c r="GP133" s="251" t="n">
        <f aca="false">GN133+GP132</f>
        <v>65.98</v>
      </c>
      <c r="GQ133" s="251"/>
      <c r="GR133" s="251" t="n">
        <f aca="false">GP133+GR132</f>
        <v>65.98</v>
      </c>
      <c r="GS133" s="251"/>
      <c r="GT133" s="251" t="n">
        <f aca="false">GR133+GT132</f>
        <v>65.98</v>
      </c>
      <c r="GU133" s="251"/>
      <c r="GV133" s="251" t="n">
        <f aca="false">GT133+GV132</f>
        <v>65.98</v>
      </c>
      <c r="GW133" s="251"/>
      <c r="GX133" s="251" t="n">
        <f aca="false">GV133+GX132</f>
        <v>65.98</v>
      </c>
      <c r="GY133" s="251"/>
      <c r="GZ133" s="251" t="n">
        <f aca="false">GX133+GZ132</f>
        <v>65.98</v>
      </c>
      <c r="HA133" s="251"/>
      <c r="HB133" s="251" t="n">
        <f aca="false">GZ133+HB132</f>
        <v>65.98</v>
      </c>
      <c r="HC133" s="251"/>
      <c r="HD133" s="251" t="n">
        <f aca="false">HB133+HD132</f>
        <v>65.98</v>
      </c>
      <c r="HE133" s="251"/>
      <c r="HF133" s="251" t="n">
        <f aca="false">HD133+HF132</f>
        <v>65.98</v>
      </c>
      <c r="HG133" s="251"/>
      <c r="HH133" s="251" t="n">
        <f aca="false">HF133+HH132</f>
        <v>65.98</v>
      </c>
      <c r="HI133" s="251"/>
      <c r="HJ133" s="251" t="n">
        <f aca="false">HH133+HJ132</f>
        <v>65.98</v>
      </c>
      <c r="HK133" s="251"/>
    </row>
    <row r="134" s="295" customFormat="true" ht="12.75" hidden="false" customHeight="false" outlineLevel="0" collapsed="false">
      <c r="A134" s="232"/>
      <c r="B134" s="233"/>
      <c r="C134" s="232"/>
      <c r="D134" s="234"/>
      <c r="E134" s="234"/>
      <c r="F134" s="235"/>
      <c r="G134" s="234"/>
      <c r="H134" s="253"/>
      <c r="I134" s="237"/>
      <c r="J134" s="238"/>
      <c r="K134" s="254" t="s">
        <v>163</v>
      </c>
      <c r="L134" s="255"/>
      <c r="M134" s="255"/>
      <c r="N134" s="255"/>
      <c r="O134" s="255"/>
      <c r="P134" s="255"/>
      <c r="Q134" s="255"/>
      <c r="R134" s="255"/>
      <c r="S134" s="255"/>
      <c r="T134" s="255"/>
      <c r="U134" s="255"/>
      <c r="V134" s="255"/>
      <c r="W134" s="255"/>
      <c r="X134" s="255"/>
      <c r="Y134" s="255"/>
      <c r="Z134" s="255"/>
      <c r="AA134" s="255"/>
      <c r="AB134" s="255"/>
      <c r="AC134" s="255"/>
      <c r="AD134" s="255"/>
      <c r="AE134" s="255"/>
      <c r="AF134" s="255"/>
      <c r="AG134" s="255"/>
      <c r="AH134" s="255"/>
      <c r="AI134" s="255"/>
      <c r="AJ134" s="255"/>
      <c r="AK134" s="255"/>
      <c r="AL134" s="255"/>
      <c r="AM134" s="255"/>
      <c r="AN134" s="255"/>
      <c r="AO134" s="255"/>
      <c r="AP134" s="255"/>
      <c r="AQ134" s="255"/>
      <c r="AR134" s="255"/>
      <c r="AS134" s="255"/>
      <c r="AT134" s="255"/>
      <c r="AU134" s="255"/>
      <c r="AV134" s="255"/>
      <c r="AW134" s="255"/>
      <c r="AX134" s="255"/>
      <c r="AY134" s="255"/>
      <c r="AZ134" s="255"/>
      <c r="BA134" s="255"/>
      <c r="BB134" s="255"/>
      <c r="BC134" s="255"/>
      <c r="BD134" s="255"/>
      <c r="BE134" s="255"/>
      <c r="BF134" s="255"/>
      <c r="BG134" s="255"/>
      <c r="BH134" s="255"/>
      <c r="BI134" s="255"/>
      <c r="BJ134" s="255"/>
      <c r="BK134" s="255"/>
      <c r="BL134" s="255"/>
      <c r="BM134" s="255"/>
      <c r="BN134" s="255"/>
      <c r="BO134" s="255"/>
      <c r="BP134" s="255"/>
      <c r="BQ134" s="255"/>
      <c r="BR134" s="255"/>
      <c r="BS134" s="255"/>
      <c r="BT134" s="255"/>
      <c r="BU134" s="255"/>
      <c r="BV134" s="255"/>
      <c r="BW134" s="255"/>
      <c r="BX134" s="255"/>
      <c r="BY134" s="255"/>
      <c r="BZ134" s="255"/>
      <c r="CA134" s="255"/>
      <c r="CB134" s="255"/>
      <c r="CC134" s="255"/>
      <c r="CD134" s="255"/>
      <c r="CE134" s="255"/>
      <c r="CF134" s="255"/>
      <c r="CG134" s="255"/>
      <c r="CH134" s="255"/>
      <c r="CI134" s="255"/>
      <c r="CJ134" s="255"/>
      <c r="CK134" s="255"/>
      <c r="CL134" s="255"/>
      <c r="CM134" s="255"/>
      <c r="CN134" s="255"/>
      <c r="CO134" s="255"/>
      <c r="CP134" s="255"/>
      <c r="CQ134" s="255"/>
      <c r="CR134" s="255"/>
      <c r="CS134" s="255"/>
      <c r="CT134" s="255"/>
      <c r="CU134" s="255"/>
      <c r="CV134" s="255"/>
      <c r="CW134" s="255"/>
      <c r="CX134" s="255"/>
      <c r="CY134" s="255"/>
      <c r="CZ134" s="255"/>
      <c r="DA134" s="255"/>
      <c r="DB134" s="255"/>
      <c r="DC134" s="255"/>
      <c r="DD134" s="255"/>
      <c r="DE134" s="255"/>
      <c r="DF134" s="255"/>
      <c r="DG134" s="255"/>
      <c r="DH134" s="255"/>
      <c r="DI134" s="255"/>
      <c r="DJ134" s="294"/>
      <c r="DK134" s="294"/>
      <c r="DL134" s="255"/>
      <c r="DM134" s="255"/>
      <c r="DN134" s="255"/>
      <c r="DO134" s="255"/>
      <c r="DP134" s="255"/>
      <c r="DQ134" s="255"/>
      <c r="DR134" s="255"/>
      <c r="DS134" s="255"/>
      <c r="DT134" s="255"/>
      <c r="DU134" s="255"/>
      <c r="DV134" s="255"/>
      <c r="DW134" s="255"/>
      <c r="DX134" s="255"/>
      <c r="DY134" s="255"/>
      <c r="DZ134" s="255"/>
      <c r="EA134" s="255"/>
      <c r="EB134" s="255"/>
      <c r="EC134" s="255"/>
      <c r="ED134" s="255"/>
      <c r="EE134" s="255"/>
      <c r="EF134" s="255"/>
      <c r="EG134" s="255"/>
      <c r="EH134" s="255"/>
      <c r="EI134" s="255"/>
      <c r="EJ134" s="255"/>
      <c r="EK134" s="255"/>
      <c r="EL134" s="255"/>
      <c r="EM134" s="255"/>
      <c r="EN134" s="255"/>
      <c r="EO134" s="255"/>
      <c r="EP134" s="255"/>
      <c r="EQ134" s="255"/>
      <c r="ER134" s="255"/>
      <c r="ES134" s="255"/>
      <c r="ET134" s="255"/>
      <c r="EU134" s="255"/>
      <c r="EV134" s="255"/>
      <c r="EW134" s="255"/>
      <c r="EX134" s="256"/>
      <c r="EY134" s="256"/>
      <c r="EZ134" s="255"/>
      <c r="FA134" s="255"/>
      <c r="FB134" s="255"/>
      <c r="FC134" s="255"/>
      <c r="FD134" s="255"/>
      <c r="FE134" s="255"/>
      <c r="FF134" s="255"/>
      <c r="FG134" s="255"/>
      <c r="FH134" s="255"/>
      <c r="FI134" s="255"/>
      <c r="FJ134" s="255"/>
      <c r="FK134" s="255"/>
      <c r="FL134" s="255"/>
      <c r="FM134" s="255"/>
      <c r="FN134" s="255"/>
      <c r="FO134" s="255"/>
      <c r="FP134" s="255"/>
      <c r="FQ134" s="255"/>
      <c r="FR134" s="255"/>
      <c r="FS134" s="255"/>
      <c r="FT134" s="255"/>
      <c r="FU134" s="255"/>
      <c r="FV134" s="255"/>
      <c r="FW134" s="255"/>
      <c r="FX134" s="255"/>
      <c r="FY134" s="255"/>
      <c r="FZ134" s="255"/>
      <c r="GA134" s="255"/>
      <c r="GB134" s="255"/>
      <c r="GC134" s="255"/>
      <c r="GD134" s="255"/>
      <c r="GE134" s="255"/>
      <c r="GF134" s="255"/>
      <c r="GG134" s="255"/>
      <c r="GH134" s="255"/>
      <c r="GI134" s="255"/>
      <c r="GJ134" s="255"/>
      <c r="GK134" s="255"/>
      <c r="GL134" s="255"/>
      <c r="GM134" s="255"/>
      <c r="GN134" s="255"/>
      <c r="GO134" s="255"/>
      <c r="GP134" s="255"/>
      <c r="GQ134" s="255"/>
      <c r="GR134" s="255"/>
      <c r="GS134" s="255"/>
      <c r="GT134" s="255"/>
      <c r="GU134" s="255"/>
      <c r="GV134" s="255"/>
      <c r="GW134" s="255"/>
      <c r="GX134" s="255"/>
      <c r="GY134" s="255"/>
      <c r="GZ134" s="255"/>
      <c r="HA134" s="255"/>
      <c r="HB134" s="255"/>
      <c r="HC134" s="255"/>
      <c r="HD134" s="255"/>
      <c r="HE134" s="255"/>
      <c r="HF134" s="255"/>
      <c r="HG134" s="255"/>
      <c r="HH134" s="255"/>
      <c r="HI134" s="255"/>
      <c r="HJ134" s="255"/>
      <c r="HK134" s="255"/>
    </row>
    <row r="135" s="297" customFormat="true" ht="12.75" hidden="false" customHeight="false" outlineLevel="0" collapsed="false">
      <c r="A135" s="232"/>
      <c r="B135" s="233"/>
      <c r="C135" s="232"/>
      <c r="D135" s="234"/>
      <c r="E135" s="234"/>
      <c r="F135" s="235"/>
      <c r="G135" s="234"/>
      <c r="H135" s="257"/>
      <c r="I135" s="237"/>
      <c r="J135" s="238"/>
      <c r="K135" s="258" t="s">
        <v>164</v>
      </c>
      <c r="L135" s="259" t="n">
        <f aca="false">L134</f>
        <v>0</v>
      </c>
      <c r="M135" s="259"/>
      <c r="N135" s="259" t="n">
        <f aca="false">N134+L135</f>
        <v>0</v>
      </c>
      <c r="O135" s="259"/>
      <c r="P135" s="259" t="n">
        <f aca="false">P134+N135</f>
        <v>0</v>
      </c>
      <c r="Q135" s="259"/>
      <c r="R135" s="259"/>
      <c r="S135" s="259"/>
      <c r="T135" s="259" t="n">
        <f aca="false">T134+R135</f>
        <v>0</v>
      </c>
      <c r="U135" s="259"/>
      <c r="V135" s="259" t="n">
        <f aca="false">V134+T135</f>
        <v>0</v>
      </c>
      <c r="W135" s="259"/>
      <c r="X135" s="259" t="n">
        <f aca="false">X134+V135</f>
        <v>0</v>
      </c>
      <c r="Y135" s="259"/>
      <c r="Z135" s="259" t="n">
        <f aca="false">Z134+X135</f>
        <v>0</v>
      </c>
      <c r="AA135" s="259"/>
      <c r="AB135" s="259" t="n">
        <f aca="false">AB134+Z135</f>
        <v>0</v>
      </c>
      <c r="AC135" s="259"/>
      <c r="AD135" s="259" t="n">
        <f aca="false">AD134+AB135</f>
        <v>0</v>
      </c>
      <c r="AE135" s="259"/>
      <c r="AF135" s="259" t="n">
        <f aca="false">AF134+AD135</f>
        <v>0</v>
      </c>
      <c r="AG135" s="259"/>
      <c r="AH135" s="259" t="n">
        <f aca="false">AH134+AF135</f>
        <v>0</v>
      </c>
      <c r="AI135" s="259"/>
      <c r="AJ135" s="259" t="n">
        <f aca="false">AJ134+AH135</f>
        <v>0</v>
      </c>
      <c r="AK135" s="259"/>
      <c r="AL135" s="259" t="n">
        <f aca="false">AL134+AJ135</f>
        <v>0</v>
      </c>
      <c r="AM135" s="259"/>
      <c r="AN135" s="259" t="n">
        <f aca="false">AN134+AL135</f>
        <v>0</v>
      </c>
      <c r="AO135" s="259"/>
      <c r="AP135" s="259" t="n">
        <f aca="false">AP134+AN135</f>
        <v>0</v>
      </c>
      <c r="AQ135" s="259"/>
      <c r="AR135" s="259" t="n">
        <f aca="false">AR134+AP135</f>
        <v>0</v>
      </c>
      <c r="AS135" s="259"/>
      <c r="AT135" s="259" t="n">
        <f aca="false">AT134+AR135</f>
        <v>0</v>
      </c>
      <c r="AU135" s="259"/>
      <c r="AV135" s="259" t="n">
        <f aca="false">AV134+AT135</f>
        <v>0</v>
      </c>
      <c r="AW135" s="259"/>
      <c r="AX135" s="259" t="n">
        <f aca="false">AX134+AV135</f>
        <v>0</v>
      </c>
      <c r="AY135" s="259"/>
      <c r="AZ135" s="259" t="n">
        <f aca="false">AZ134+AX135</f>
        <v>0</v>
      </c>
      <c r="BA135" s="259"/>
      <c r="BB135" s="259" t="n">
        <f aca="false">BB134+AZ135</f>
        <v>0</v>
      </c>
      <c r="BC135" s="259"/>
      <c r="BD135" s="259" t="n">
        <f aca="false">BD134+BB135</f>
        <v>0</v>
      </c>
      <c r="BE135" s="259"/>
      <c r="BF135" s="259" t="n">
        <f aca="false">BF134+BD135</f>
        <v>0</v>
      </c>
      <c r="BG135" s="259"/>
      <c r="BH135" s="259" t="n">
        <f aca="false">BH134+BF135</f>
        <v>0</v>
      </c>
      <c r="BI135" s="259"/>
      <c r="BJ135" s="259" t="n">
        <f aca="false">BJ134+BH135</f>
        <v>0</v>
      </c>
      <c r="BK135" s="259"/>
      <c r="BL135" s="259" t="n">
        <f aca="false">BL134+BJ135</f>
        <v>0</v>
      </c>
      <c r="BM135" s="259"/>
      <c r="BN135" s="259" t="n">
        <f aca="false">BN134+BL135</f>
        <v>0</v>
      </c>
      <c r="BO135" s="259"/>
      <c r="BP135" s="259" t="n">
        <f aca="false">BP134+BN135</f>
        <v>0</v>
      </c>
      <c r="BQ135" s="259"/>
      <c r="BR135" s="259" t="n">
        <f aca="false">BR134+BP135</f>
        <v>0</v>
      </c>
      <c r="BS135" s="259"/>
      <c r="BT135" s="259" t="n">
        <f aca="false">BT134+BR135</f>
        <v>0</v>
      </c>
      <c r="BU135" s="259"/>
      <c r="BV135" s="259" t="n">
        <f aca="false">BV134+BT135</f>
        <v>0</v>
      </c>
      <c r="BW135" s="259"/>
      <c r="BX135" s="259" t="n">
        <f aca="false">BX134+BV135</f>
        <v>0</v>
      </c>
      <c r="BY135" s="259"/>
      <c r="BZ135" s="259" t="n">
        <f aca="false">BZ134+BX135</f>
        <v>0</v>
      </c>
      <c r="CA135" s="259"/>
      <c r="CB135" s="259" t="n">
        <f aca="false">CB134+BZ135</f>
        <v>0</v>
      </c>
      <c r="CC135" s="259"/>
      <c r="CD135" s="259" t="n">
        <f aca="false">CD134+CB135</f>
        <v>0</v>
      </c>
      <c r="CE135" s="259"/>
      <c r="CF135" s="259" t="n">
        <f aca="false">CF134+CD135</f>
        <v>0</v>
      </c>
      <c r="CG135" s="259"/>
      <c r="CH135" s="259" t="n">
        <f aca="false">CH134+CF135</f>
        <v>0</v>
      </c>
      <c r="CI135" s="259"/>
      <c r="CJ135" s="259" t="n">
        <f aca="false">CJ134+CH135</f>
        <v>0</v>
      </c>
      <c r="CK135" s="259"/>
      <c r="CL135" s="259" t="n">
        <f aca="false">CL134+CJ135</f>
        <v>0</v>
      </c>
      <c r="CM135" s="259"/>
      <c r="CN135" s="259" t="n">
        <f aca="false">CN134+CL135</f>
        <v>0</v>
      </c>
      <c r="CO135" s="259"/>
      <c r="CP135" s="259" t="n">
        <f aca="false">CP134+CN135</f>
        <v>0</v>
      </c>
      <c r="CQ135" s="259"/>
      <c r="CR135" s="259" t="n">
        <f aca="false">CR134+CP135</f>
        <v>0</v>
      </c>
      <c r="CS135" s="259"/>
      <c r="CT135" s="259" t="n">
        <f aca="false">CT134+CR135</f>
        <v>0</v>
      </c>
      <c r="CU135" s="259"/>
      <c r="CV135" s="259" t="n">
        <f aca="false">CV134+CT135</f>
        <v>0</v>
      </c>
      <c r="CW135" s="259"/>
      <c r="CX135" s="259" t="n">
        <f aca="false">CX134+CV135</f>
        <v>0</v>
      </c>
      <c r="CY135" s="259"/>
      <c r="CZ135" s="259" t="n">
        <f aca="false">CZ134+CX135</f>
        <v>0</v>
      </c>
      <c r="DA135" s="259"/>
      <c r="DB135" s="259" t="n">
        <f aca="false">DB134+CZ135</f>
        <v>0</v>
      </c>
      <c r="DC135" s="259"/>
      <c r="DD135" s="259" t="n">
        <f aca="false">DD134+DB135</f>
        <v>0</v>
      </c>
      <c r="DE135" s="259"/>
      <c r="DF135" s="259" t="n">
        <f aca="false">DF134+DD135</f>
        <v>0</v>
      </c>
      <c r="DG135" s="259"/>
      <c r="DH135" s="259" t="n">
        <f aca="false">DH134+DF135</f>
        <v>0</v>
      </c>
      <c r="DI135" s="259"/>
      <c r="DJ135" s="296" t="n">
        <f aca="false">DJ134+DH135</f>
        <v>0</v>
      </c>
      <c r="DK135" s="296"/>
      <c r="DL135" s="259" t="n">
        <f aca="false">DL134+DJ135</f>
        <v>0</v>
      </c>
      <c r="DM135" s="259"/>
      <c r="DN135" s="259" t="n">
        <f aca="false">DN134+DL135</f>
        <v>0</v>
      </c>
      <c r="DO135" s="259"/>
      <c r="DP135" s="259" t="n">
        <f aca="false">DP134+DN135</f>
        <v>0</v>
      </c>
      <c r="DQ135" s="259"/>
      <c r="DR135" s="259" t="n">
        <f aca="false">DR134+DP135</f>
        <v>0</v>
      </c>
      <c r="DS135" s="259"/>
      <c r="DT135" s="259" t="n">
        <f aca="false">DT134+DR135</f>
        <v>0</v>
      </c>
      <c r="DU135" s="259"/>
      <c r="DV135" s="259" t="n">
        <f aca="false">DV134+DT135</f>
        <v>0</v>
      </c>
      <c r="DW135" s="259"/>
      <c r="DX135" s="259" t="n">
        <f aca="false">DX134+DV135</f>
        <v>0</v>
      </c>
      <c r="DY135" s="259"/>
      <c r="DZ135" s="259" t="n">
        <f aca="false">DZ134+DX135</f>
        <v>0</v>
      </c>
      <c r="EA135" s="259"/>
      <c r="EB135" s="259" t="n">
        <f aca="false">EB134+DZ135</f>
        <v>0</v>
      </c>
      <c r="EC135" s="259"/>
      <c r="ED135" s="259" t="n">
        <f aca="false">ED134+EB135</f>
        <v>0</v>
      </c>
      <c r="EE135" s="259"/>
      <c r="EF135" s="259" t="n">
        <f aca="false">EF134+ED135</f>
        <v>0</v>
      </c>
      <c r="EG135" s="259"/>
      <c r="EH135" s="259" t="n">
        <f aca="false">EH134+EF135</f>
        <v>0</v>
      </c>
      <c r="EI135" s="259"/>
      <c r="EJ135" s="259" t="n">
        <f aca="false">EJ134+EH135</f>
        <v>0</v>
      </c>
      <c r="EK135" s="259"/>
      <c r="EL135" s="259" t="n">
        <f aca="false">EL134+EJ135</f>
        <v>0</v>
      </c>
      <c r="EM135" s="259"/>
      <c r="EN135" s="259" t="n">
        <f aca="false">EN134+EL135</f>
        <v>0</v>
      </c>
      <c r="EO135" s="259"/>
      <c r="EP135" s="259" t="n">
        <f aca="false">EP134+EN135</f>
        <v>0</v>
      </c>
      <c r="EQ135" s="259"/>
      <c r="ER135" s="259" t="n">
        <f aca="false">ER134+EP135</f>
        <v>0</v>
      </c>
      <c r="ES135" s="259"/>
      <c r="ET135" s="259" t="n">
        <f aca="false">ET134+ER135</f>
        <v>0</v>
      </c>
      <c r="EU135" s="259"/>
      <c r="EV135" s="259" t="n">
        <f aca="false">EV134+ET135</f>
        <v>0</v>
      </c>
      <c r="EW135" s="259"/>
      <c r="EX135" s="260" t="n">
        <f aca="false">EX134+EV135</f>
        <v>0</v>
      </c>
      <c r="EY135" s="260"/>
      <c r="EZ135" s="259" t="n">
        <f aca="false">EZ134+EX135</f>
        <v>0</v>
      </c>
      <c r="FA135" s="259"/>
      <c r="FB135" s="259" t="n">
        <f aca="false">FB134+EZ135</f>
        <v>0</v>
      </c>
      <c r="FC135" s="259"/>
      <c r="FD135" s="259" t="n">
        <f aca="false">FD134+FB135</f>
        <v>0</v>
      </c>
      <c r="FE135" s="259"/>
      <c r="FF135" s="259" t="n">
        <f aca="false">FF134+FD135</f>
        <v>0</v>
      </c>
      <c r="FG135" s="259"/>
      <c r="FH135" s="259" t="n">
        <f aca="false">FH134+FF135</f>
        <v>0</v>
      </c>
      <c r="FI135" s="259"/>
      <c r="FJ135" s="259" t="n">
        <f aca="false">FJ134+FH135</f>
        <v>0</v>
      </c>
      <c r="FK135" s="259"/>
      <c r="FL135" s="259" t="n">
        <f aca="false">FL134+FJ135</f>
        <v>0</v>
      </c>
      <c r="FM135" s="259"/>
      <c r="FN135" s="259" t="n">
        <f aca="false">FN134+FL135</f>
        <v>0</v>
      </c>
      <c r="FO135" s="259"/>
      <c r="FP135" s="259" t="n">
        <f aca="false">FP134+FN135</f>
        <v>0</v>
      </c>
      <c r="FQ135" s="259"/>
      <c r="FR135" s="259" t="n">
        <f aca="false">FR134+FP135</f>
        <v>0</v>
      </c>
      <c r="FS135" s="259"/>
      <c r="FT135" s="259" t="n">
        <f aca="false">FT134+FR135</f>
        <v>0</v>
      </c>
      <c r="FU135" s="259"/>
      <c r="FV135" s="259" t="n">
        <f aca="false">FV134+FT135</f>
        <v>0</v>
      </c>
      <c r="FW135" s="259"/>
      <c r="FX135" s="259" t="n">
        <f aca="false">FX134+FV135</f>
        <v>0</v>
      </c>
      <c r="FY135" s="259"/>
      <c r="FZ135" s="259" t="n">
        <f aca="false">FZ134+FX135</f>
        <v>0</v>
      </c>
      <c r="GA135" s="259"/>
      <c r="GB135" s="259" t="n">
        <f aca="false">GB134+FZ135</f>
        <v>0</v>
      </c>
      <c r="GC135" s="259"/>
      <c r="GD135" s="259" t="n">
        <f aca="false">GD134+GB135</f>
        <v>0</v>
      </c>
      <c r="GE135" s="259"/>
      <c r="GF135" s="259" t="n">
        <f aca="false">GF134+GD135</f>
        <v>0</v>
      </c>
      <c r="GG135" s="259"/>
      <c r="GH135" s="259" t="n">
        <f aca="false">GH134+GF135</f>
        <v>0</v>
      </c>
      <c r="GI135" s="259"/>
      <c r="GJ135" s="259" t="n">
        <f aca="false">GJ134+GH135</f>
        <v>0</v>
      </c>
      <c r="GK135" s="259"/>
      <c r="GL135" s="259" t="n">
        <f aca="false">GL134+GJ135</f>
        <v>0</v>
      </c>
      <c r="GM135" s="259"/>
      <c r="GN135" s="259" t="n">
        <f aca="false">GN134+GL135</f>
        <v>0</v>
      </c>
      <c r="GO135" s="259"/>
      <c r="GP135" s="259" t="n">
        <f aca="false">GP134+GN135</f>
        <v>0</v>
      </c>
      <c r="GQ135" s="259"/>
      <c r="GR135" s="259" t="n">
        <f aca="false">GR134+GP135</f>
        <v>0</v>
      </c>
      <c r="GS135" s="259"/>
      <c r="GT135" s="259" t="n">
        <f aca="false">GT134+GR135</f>
        <v>0</v>
      </c>
      <c r="GU135" s="259"/>
      <c r="GV135" s="259" t="n">
        <f aca="false">GV134+GT135</f>
        <v>0</v>
      </c>
      <c r="GW135" s="259"/>
      <c r="GX135" s="259" t="n">
        <f aca="false">GX134+GV135</f>
        <v>0</v>
      </c>
      <c r="GY135" s="259"/>
      <c r="GZ135" s="259" t="n">
        <f aca="false">GZ134+GX135</f>
        <v>0</v>
      </c>
      <c r="HA135" s="259"/>
      <c r="HB135" s="259" t="n">
        <f aca="false">HB134+GZ135</f>
        <v>0</v>
      </c>
      <c r="HC135" s="259"/>
      <c r="HD135" s="259" t="n">
        <f aca="false">HD134+HB135</f>
        <v>0</v>
      </c>
      <c r="HE135" s="259"/>
      <c r="HF135" s="259" t="n">
        <f aca="false">HF134+HD135</f>
        <v>0</v>
      </c>
      <c r="HG135" s="259"/>
      <c r="HH135" s="259" t="n">
        <f aca="false">HH134+HF135</f>
        <v>0</v>
      </c>
      <c r="HI135" s="259"/>
      <c r="HJ135" s="259" t="n">
        <f aca="false">HJ134+HH135</f>
        <v>0</v>
      </c>
      <c r="HK135" s="259"/>
    </row>
    <row r="136" s="299" customFormat="true" ht="12.75" hidden="false" customHeight="false" outlineLevel="0" collapsed="false">
      <c r="A136" s="232"/>
      <c r="B136" s="233"/>
      <c r="C136" s="232"/>
      <c r="D136" s="234"/>
      <c r="E136" s="234"/>
      <c r="F136" s="235"/>
      <c r="G136" s="234"/>
      <c r="H136" s="261"/>
      <c r="I136" s="237"/>
      <c r="J136" s="238"/>
      <c r="K136" s="262" t="s">
        <v>165</v>
      </c>
      <c r="L136" s="263" t="n">
        <f aca="false">IF($E130&gt;0,L133/$E130,"-")</f>
        <v>0</v>
      </c>
      <c r="M136" s="263"/>
      <c r="N136" s="263" t="n">
        <f aca="false">IF($E130&gt;0,N133/$E130,"-")</f>
        <v>0</v>
      </c>
      <c r="O136" s="263"/>
      <c r="P136" s="263" t="n">
        <f aca="false">IF($E130&gt;0,P133/$E130,"-")</f>
        <v>0</v>
      </c>
      <c r="Q136" s="263"/>
      <c r="R136" s="263"/>
      <c r="S136" s="263"/>
      <c r="T136" s="263" t="n">
        <f aca="false">IF($E130&gt;0,T133/$E130,"-")</f>
        <v>0</v>
      </c>
      <c r="U136" s="263"/>
      <c r="V136" s="263" t="n">
        <f aca="false">IF($E130&gt;0,V133/$E130,"-")</f>
        <v>0</v>
      </c>
      <c r="W136" s="263"/>
      <c r="X136" s="263" t="n">
        <f aca="false">IF($E130&gt;0,X133/$E130,"-")</f>
        <v>0</v>
      </c>
      <c r="Y136" s="263"/>
      <c r="Z136" s="263" t="n">
        <f aca="false">IF($E130&gt;0,Z133/$E130,"-")</f>
        <v>0</v>
      </c>
      <c r="AA136" s="263"/>
      <c r="AB136" s="263" t="n">
        <f aca="false">IF($E130&gt;0,AB133/$E130,"-")</f>
        <v>0</v>
      </c>
      <c r="AC136" s="263"/>
      <c r="AD136" s="263" t="n">
        <f aca="false">IF($E130&gt;0,AD133/$E130,"-")</f>
        <v>0</v>
      </c>
      <c r="AE136" s="263"/>
      <c r="AF136" s="263" t="n">
        <f aca="false">IF($E130&gt;0,AF133/$E130,"-")</f>
        <v>0</v>
      </c>
      <c r="AG136" s="263"/>
      <c r="AH136" s="263" t="n">
        <f aca="false">IF($E130&gt;0,AH133/$E130,"-")</f>
        <v>0</v>
      </c>
      <c r="AI136" s="263"/>
      <c r="AJ136" s="263" t="n">
        <f aca="false">IF($E130&gt;0,AJ133/$E130,"-")</f>
        <v>0</v>
      </c>
      <c r="AK136" s="263"/>
      <c r="AL136" s="263" t="n">
        <f aca="false">IF($E130&gt;0,AL133/$E130,"-")</f>
        <v>0</v>
      </c>
      <c r="AM136" s="263"/>
      <c r="AN136" s="263" t="n">
        <f aca="false">IF($E130&gt;0,AN133/$E130,"-")</f>
        <v>0</v>
      </c>
      <c r="AO136" s="263"/>
      <c r="AP136" s="263" t="n">
        <f aca="false">IF($E130&gt;0,AP133/$E130,"-")</f>
        <v>0</v>
      </c>
      <c r="AQ136" s="263"/>
      <c r="AR136" s="263" t="n">
        <f aca="false">IF($E130&gt;0,AR133/$E130,"-")</f>
        <v>0</v>
      </c>
      <c r="AS136" s="263"/>
      <c r="AT136" s="263" t="n">
        <f aca="false">IF($E130&gt;0,AT133/$E130,"-")</f>
        <v>0</v>
      </c>
      <c r="AU136" s="263"/>
      <c r="AV136" s="263" t="n">
        <f aca="false">IF($E130&gt;0,AV133/$E130,"-")</f>
        <v>0</v>
      </c>
      <c r="AW136" s="263"/>
      <c r="AX136" s="263" t="n">
        <f aca="false">IF($E130&gt;0,AX133/$E130,"-")</f>
        <v>0</v>
      </c>
      <c r="AY136" s="263"/>
      <c r="AZ136" s="263" t="n">
        <f aca="false">IF($E130&gt;0,AZ133/$E130,"-")</f>
        <v>0</v>
      </c>
      <c r="BA136" s="263"/>
      <c r="BB136" s="263" t="n">
        <f aca="false">IF($E130&gt;0,BB133/$E130,"-")</f>
        <v>0</v>
      </c>
      <c r="BC136" s="263"/>
      <c r="BD136" s="263" t="n">
        <f aca="false">IF($E130&gt;0,BD133/$E130,"-")</f>
        <v>0</v>
      </c>
      <c r="BE136" s="263"/>
      <c r="BF136" s="263" t="n">
        <f aca="false">IF($E130&gt;0,BF133/$E130,"-")</f>
        <v>0</v>
      </c>
      <c r="BG136" s="263"/>
      <c r="BH136" s="263" t="n">
        <f aca="false">IF($E130&gt;0,BH133/$E130,"-")</f>
        <v>0</v>
      </c>
      <c r="BI136" s="263"/>
      <c r="BJ136" s="263" t="n">
        <f aca="false">IF($E130&gt;0,BJ133/$E130,"-")</f>
        <v>0</v>
      </c>
      <c r="BK136" s="263"/>
      <c r="BL136" s="263" t="n">
        <f aca="false">IF($E130&gt;0,BL133/$E130,"-")</f>
        <v>0</v>
      </c>
      <c r="BM136" s="263"/>
      <c r="BN136" s="263" t="n">
        <f aca="false">IF($E130&gt;0,BN133/$E130,"-")</f>
        <v>0</v>
      </c>
      <c r="BO136" s="263"/>
      <c r="BP136" s="263" t="n">
        <f aca="false">IF($E130&gt;0,BP133/$E130,"-")</f>
        <v>0</v>
      </c>
      <c r="BQ136" s="263"/>
      <c r="BR136" s="263" t="n">
        <f aca="false">IF($E130&gt;0,BR133/$E130,"-")</f>
        <v>0</v>
      </c>
      <c r="BS136" s="263"/>
      <c r="BT136" s="263" t="n">
        <f aca="false">IF($E130&gt;0,BT133/$E130,"-")</f>
        <v>0</v>
      </c>
      <c r="BU136" s="263"/>
      <c r="BV136" s="263" t="n">
        <f aca="false">IF($E130&gt;0,BV133/$E130,"-")</f>
        <v>0</v>
      </c>
      <c r="BW136" s="263"/>
      <c r="BX136" s="263" t="n">
        <f aca="false">IF($E130&gt;0,BX133/$E130,"-")</f>
        <v>0</v>
      </c>
      <c r="BY136" s="263"/>
      <c r="BZ136" s="263" t="n">
        <f aca="false">IF($E130&gt;0,BZ133/$E130,"-")</f>
        <v>0</v>
      </c>
      <c r="CA136" s="263"/>
      <c r="CB136" s="263" t="n">
        <f aca="false">IF($E130&gt;0,CB133/$E130,"-")</f>
        <v>0</v>
      </c>
      <c r="CC136" s="263"/>
      <c r="CD136" s="263" t="n">
        <f aca="false">IF($E130&gt;0,CD133/$E130,"-")</f>
        <v>0</v>
      </c>
      <c r="CE136" s="263"/>
      <c r="CF136" s="263" t="n">
        <f aca="false">IF($E130&gt;0,CF133/$E130,"-")</f>
        <v>0</v>
      </c>
      <c r="CG136" s="263"/>
      <c r="CH136" s="263" t="n">
        <f aca="false">IF($E130&gt;0,CH133/$E130,"-")</f>
        <v>0</v>
      </c>
      <c r="CI136" s="263"/>
      <c r="CJ136" s="263" t="n">
        <f aca="false">IF($E130&gt;0,CJ133/$E130,"-")</f>
        <v>0</v>
      </c>
      <c r="CK136" s="263"/>
      <c r="CL136" s="263" t="n">
        <f aca="false">IF($E130&gt;0,CL133/$E130,"-")</f>
        <v>0</v>
      </c>
      <c r="CM136" s="263"/>
      <c r="CN136" s="263" t="n">
        <f aca="false">IF($E130&gt;0,CN133/$E130,"-")</f>
        <v>0</v>
      </c>
      <c r="CO136" s="263"/>
      <c r="CP136" s="263" t="n">
        <f aca="false">IF($E130&gt;0,CP133/$E130,"-")</f>
        <v>0.36231884057971</v>
      </c>
      <c r="CQ136" s="263"/>
      <c r="CR136" s="263" t="n">
        <f aca="false">IF($E130&gt;0,CR133/$E130,"-")</f>
        <v>0.905797101449275</v>
      </c>
      <c r="CS136" s="263"/>
      <c r="CT136" s="263" t="n">
        <f aca="false">IF($E130&gt;0,CT133/$E130,"-")</f>
        <v>0.996074879227053</v>
      </c>
      <c r="CU136" s="263"/>
      <c r="CV136" s="263" t="n">
        <f aca="false">IF($E130&gt;0,CV133/$E130,"-")</f>
        <v>0.996074879227053</v>
      </c>
      <c r="CW136" s="263"/>
      <c r="CX136" s="263" t="n">
        <f aca="false">IF($E130&gt;0,CX133/$E130,"-")</f>
        <v>0.996074879227053</v>
      </c>
      <c r="CY136" s="263"/>
      <c r="CZ136" s="263" t="n">
        <f aca="false">IF($E130&gt;0,CZ133/$E130,"-")</f>
        <v>0.996074879227053</v>
      </c>
      <c r="DA136" s="263"/>
      <c r="DB136" s="263" t="n">
        <f aca="false">IF($E130&gt;0,DB133/$E130,"-")</f>
        <v>0.996074879227053</v>
      </c>
      <c r="DC136" s="263"/>
      <c r="DD136" s="263" t="n">
        <f aca="false">IF($E130&gt;0,DD133/$E130,"-")</f>
        <v>0.996074879227053</v>
      </c>
      <c r="DE136" s="263"/>
      <c r="DF136" s="263" t="n">
        <f aca="false">IF($E130&gt;0,DF133/$E130,"-")</f>
        <v>0.996074879227053</v>
      </c>
      <c r="DG136" s="263"/>
      <c r="DH136" s="263" t="n">
        <f aca="false">IF($E130&gt;0,DH133/$E130,"-")</f>
        <v>0.996074879227053</v>
      </c>
      <c r="DI136" s="263"/>
      <c r="DJ136" s="298" t="n">
        <f aca="false">IF($E130&gt;0,DJ133/$E130,"-")</f>
        <v>0.996074879227053</v>
      </c>
      <c r="DK136" s="298"/>
      <c r="DL136" s="263" t="n">
        <f aca="false">IF($E130&gt;0,DL133/$E130,"-")</f>
        <v>0.996074879227053</v>
      </c>
      <c r="DM136" s="263"/>
      <c r="DN136" s="263" t="n">
        <f aca="false">IF($E130&gt;0,DN133/$E130,"-")</f>
        <v>0.996074879227053</v>
      </c>
      <c r="DO136" s="263"/>
      <c r="DP136" s="263" t="n">
        <f aca="false">IF($E130&gt;0,DP133/$E130,"-")</f>
        <v>0.996074879227053</v>
      </c>
      <c r="DQ136" s="263"/>
      <c r="DR136" s="263" t="n">
        <f aca="false">IF($E130&gt;0,DR133/$E130,"-")</f>
        <v>0.996074879227053</v>
      </c>
      <c r="DS136" s="263"/>
      <c r="DT136" s="263" t="n">
        <f aca="false">IF($E130&gt;0,DT133/$E130,"-")</f>
        <v>0.996074879227053</v>
      </c>
      <c r="DU136" s="263"/>
      <c r="DV136" s="263" t="n">
        <f aca="false">IF($E130&gt;0,DV133/$E130,"-")</f>
        <v>0.996074879227053</v>
      </c>
      <c r="DW136" s="263"/>
      <c r="DX136" s="263" t="n">
        <f aca="false">IF($E130&gt;0,DX133/$E130,"-")</f>
        <v>0.996074879227053</v>
      </c>
      <c r="DY136" s="263"/>
      <c r="DZ136" s="263" t="n">
        <f aca="false">IF($E130&gt;0,DZ133/$E130,"-")</f>
        <v>0.996074879227053</v>
      </c>
      <c r="EA136" s="263"/>
      <c r="EB136" s="263" t="n">
        <f aca="false">IF($E130&gt;0,EB133/$E130,"-")</f>
        <v>0.996074879227053</v>
      </c>
      <c r="EC136" s="263"/>
      <c r="ED136" s="263" t="n">
        <f aca="false">IF($E130&gt;0,ED133/$E130,"-")</f>
        <v>0.996074879227053</v>
      </c>
      <c r="EE136" s="263"/>
      <c r="EF136" s="263" t="n">
        <f aca="false">IF($E130&gt;0,EF133/$E130,"-")</f>
        <v>0.996074879227053</v>
      </c>
      <c r="EG136" s="263"/>
      <c r="EH136" s="263" t="n">
        <f aca="false">IF($E130&gt;0,EH133/$E130,"-")</f>
        <v>0.996074879227053</v>
      </c>
      <c r="EI136" s="263"/>
      <c r="EJ136" s="263" t="n">
        <f aca="false">IF($E130&gt;0,EJ133/$E130,"-")</f>
        <v>0.996074879227053</v>
      </c>
      <c r="EK136" s="263"/>
      <c r="EL136" s="263" t="n">
        <f aca="false">IF($E130&gt;0,EL133/$E130,"-")</f>
        <v>0.996074879227053</v>
      </c>
      <c r="EM136" s="263"/>
      <c r="EN136" s="263" t="n">
        <f aca="false">IF($E130&gt;0,EN133/$E130,"-")</f>
        <v>0.996074879227053</v>
      </c>
      <c r="EO136" s="263"/>
      <c r="EP136" s="263" t="n">
        <f aca="false">IF($E130&gt;0,EP133/$E130,"-")</f>
        <v>0.996074879227053</v>
      </c>
      <c r="EQ136" s="263"/>
      <c r="ER136" s="263" t="n">
        <f aca="false">IF($E130&gt;0,ER133/$E130,"-")</f>
        <v>0.996074879227053</v>
      </c>
      <c r="ES136" s="263"/>
      <c r="ET136" s="263" t="n">
        <f aca="false">IF($E130&gt;0,ET133/$E130,"-")</f>
        <v>0.996074879227053</v>
      </c>
      <c r="EU136" s="263"/>
      <c r="EV136" s="263" t="n">
        <f aca="false">IF($E130&gt;0,EV133/$E130,"-")</f>
        <v>0.996074879227053</v>
      </c>
      <c r="EW136" s="263"/>
      <c r="EX136" s="264" t="n">
        <f aca="false">IF($E130&gt;0,EX133/$E130,"-")</f>
        <v>0.996074879227053</v>
      </c>
      <c r="EY136" s="264"/>
      <c r="EZ136" s="263" t="n">
        <f aca="false">IF($E130&gt;0,EZ133/$E130,"-")</f>
        <v>0.996074879227053</v>
      </c>
      <c r="FA136" s="263"/>
      <c r="FB136" s="263" t="n">
        <f aca="false">IF($E130&gt;0,FB133/$E130,"-")</f>
        <v>0.996074879227053</v>
      </c>
      <c r="FC136" s="263"/>
      <c r="FD136" s="263" t="n">
        <f aca="false">IF($E130&gt;0,FD133/$E130,"-")</f>
        <v>0.996074879227053</v>
      </c>
      <c r="FE136" s="263"/>
      <c r="FF136" s="263" t="n">
        <f aca="false">IF($E130&gt;0,FF133/$E130,"-")</f>
        <v>0.996074879227053</v>
      </c>
      <c r="FG136" s="263"/>
      <c r="FH136" s="263" t="n">
        <f aca="false">IF($E130&gt;0,FH133/$E130,"-")</f>
        <v>0.996074879227053</v>
      </c>
      <c r="FI136" s="263"/>
      <c r="FJ136" s="263" t="n">
        <f aca="false">IF($E130&gt;0,FJ133/$E130,"-")</f>
        <v>0.996074879227053</v>
      </c>
      <c r="FK136" s="263"/>
      <c r="FL136" s="263" t="n">
        <f aca="false">IF($E130&gt;0,FL133/$E130,"-")</f>
        <v>0.996074879227053</v>
      </c>
      <c r="FM136" s="263"/>
      <c r="FN136" s="263" t="n">
        <f aca="false">IF($E130&gt;0,FN133/$E130,"-")</f>
        <v>0.996074879227053</v>
      </c>
      <c r="FO136" s="263"/>
      <c r="FP136" s="263" t="n">
        <f aca="false">IF($E130&gt;0,FP133/$E130,"-")</f>
        <v>0.996074879227053</v>
      </c>
      <c r="FQ136" s="263"/>
      <c r="FR136" s="263" t="n">
        <f aca="false">IF($E130&gt;0,FR133/$E130,"-")</f>
        <v>0.996074879227053</v>
      </c>
      <c r="FS136" s="263"/>
      <c r="FT136" s="263" t="n">
        <f aca="false">IF($E130&gt;0,FT133/$E130,"-")</f>
        <v>0.996074879227053</v>
      </c>
      <c r="FU136" s="263"/>
      <c r="FV136" s="263" t="n">
        <f aca="false">IF($E130&gt;0,FV133/$E130,"-")</f>
        <v>0.996074879227053</v>
      </c>
      <c r="FW136" s="263"/>
      <c r="FX136" s="263" t="n">
        <f aca="false">IF($E130&gt;0,FX133/$E130,"-")</f>
        <v>0.996074879227053</v>
      </c>
      <c r="FY136" s="263"/>
      <c r="FZ136" s="263" t="n">
        <f aca="false">IF($E130&gt;0,FZ133/$E130,"-")</f>
        <v>0.996074879227053</v>
      </c>
      <c r="GA136" s="263"/>
      <c r="GB136" s="263" t="n">
        <f aca="false">IF($E130&gt;0,GB133/$E130,"-")</f>
        <v>0.996074879227053</v>
      </c>
      <c r="GC136" s="263"/>
      <c r="GD136" s="263" t="n">
        <f aca="false">IF($E130&gt;0,GD133/$E130,"-")</f>
        <v>0.996074879227053</v>
      </c>
      <c r="GE136" s="263"/>
      <c r="GF136" s="263" t="n">
        <f aca="false">IF($E130&gt;0,GF133/$E130,"-")</f>
        <v>0.996074879227053</v>
      </c>
      <c r="GG136" s="263"/>
      <c r="GH136" s="263" t="n">
        <f aca="false">IF($E130&gt;0,GH133/$E130,"-")</f>
        <v>0.996074879227053</v>
      </c>
      <c r="GI136" s="263"/>
      <c r="GJ136" s="263" t="n">
        <f aca="false">IF($E130&gt;0,GJ133/$E130,"-")</f>
        <v>0.996074879227053</v>
      </c>
      <c r="GK136" s="263"/>
      <c r="GL136" s="263" t="n">
        <f aca="false">IF($E130&gt;0,GL133/$E130,"-")</f>
        <v>0.996074879227053</v>
      </c>
      <c r="GM136" s="263"/>
      <c r="GN136" s="263" t="n">
        <f aca="false">IF($E130&gt;0,GN133/$E130,"-")</f>
        <v>0.996074879227053</v>
      </c>
      <c r="GO136" s="263"/>
      <c r="GP136" s="263" t="n">
        <f aca="false">IF($E130&gt;0,GP133/$E130,"-")</f>
        <v>0.996074879227053</v>
      </c>
      <c r="GQ136" s="263"/>
      <c r="GR136" s="263" t="n">
        <f aca="false">IF($E130&gt;0,GR133/$E130,"-")</f>
        <v>0.996074879227053</v>
      </c>
      <c r="GS136" s="263"/>
      <c r="GT136" s="263" t="n">
        <f aca="false">IF($E130&gt;0,GT133/$E130,"-")</f>
        <v>0.996074879227053</v>
      </c>
      <c r="GU136" s="263"/>
      <c r="GV136" s="263" t="n">
        <f aca="false">IF($E130&gt;0,GV133/$E130,"-")</f>
        <v>0.996074879227053</v>
      </c>
      <c r="GW136" s="263"/>
      <c r="GX136" s="263" t="n">
        <f aca="false">IF($E130&gt;0,GX133/$E130,"-")</f>
        <v>0.996074879227053</v>
      </c>
      <c r="GY136" s="263"/>
      <c r="GZ136" s="263" t="n">
        <f aca="false">IF($E130&gt;0,GZ133/$E130,"-")</f>
        <v>0.996074879227053</v>
      </c>
      <c r="HA136" s="263"/>
      <c r="HB136" s="263" t="n">
        <f aca="false">IF($E130&gt;0,HB133/$E130,"-")</f>
        <v>0.996074879227053</v>
      </c>
      <c r="HC136" s="263"/>
      <c r="HD136" s="263" t="n">
        <f aca="false">IF($E130&gt;0,HD133/$E130,"-")</f>
        <v>0.996074879227053</v>
      </c>
      <c r="HE136" s="263"/>
      <c r="HF136" s="263" t="n">
        <f aca="false">IF($E130&gt;0,HF133/$E130,"-")</f>
        <v>0.996074879227053</v>
      </c>
      <c r="HG136" s="263"/>
      <c r="HH136" s="263" t="n">
        <f aca="false">IF($E130&gt;0,HH133/$E130,"-")</f>
        <v>0.996074879227053</v>
      </c>
      <c r="HI136" s="263"/>
      <c r="HJ136" s="263" t="n">
        <f aca="false">IF($E130&gt;0,HJ133/$E130,"-")</f>
        <v>0.996074879227053</v>
      </c>
      <c r="HK136" s="263"/>
    </row>
    <row r="137" customFormat="false" ht="12.75" hidden="false" customHeight="false" outlineLevel="0" collapsed="false">
      <c r="A137" s="232"/>
      <c r="B137" s="233"/>
      <c r="C137" s="232"/>
      <c r="D137" s="234"/>
      <c r="E137" s="234"/>
      <c r="F137" s="235"/>
      <c r="G137" s="234"/>
      <c r="H137" s="234"/>
      <c r="I137" s="237"/>
      <c r="J137" s="238"/>
      <c r="K137" s="265" t="s">
        <v>166</v>
      </c>
      <c r="L137" s="266" t="n">
        <f aca="false">IF($E130&gt;0,L135/$E130,"-")</f>
        <v>0</v>
      </c>
      <c r="M137" s="266"/>
      <c r="N137" s="266" t="n">
        <f aca="false">IF($E130&gt;0,N135/$E130,"-")</f>
        <v>0</v>
      </c>
      <c r="O137" s="266"/>
      <c r="P137" s="266" t="n">
        <f aca="false">IF($E130&gt;0,P135/$E130,"-")</f>
        <v>0</v>
      </c>
      <c r="Q137" s="266"/>
      <c r="R137" s="266"/>
      <c r="S137" s="266"/>
      <c r="T137" s="266" t="n">
        <f aca="false">IF($E130&gt;0,T135/$E130,"-")</f>
        <v>0</v>
      </c>
      <c r="U137" s="266"/>
      <c r="V137" s="266" t="n">
        <f aca="false">IF($E130&gt;0,V135/$E130,"-")</f>
        <v>0</v>
      </c>
      <c r="W137" s="266"/>
      <c r="X137" s="266" t="n">
        <f aca="false">IF($E130&gt;0,X135/$E130,"-")</f>
        <v>0</v>
      </c>
      <c r="Y137" s="266"/>
      <c r="Z137" s="266" t="n">
        <f aca="false">IF($E130&gt;0,Z135/$E130,"-")</f>
        <v>0</v>
      </c>
      <c r="AA137" s="266"/>
      <c r="AB137" s="266" t="n">
        <f aca="false">IF($E130&gt;0,AB135/$E130,"-")</f>
        <v>0</v>
      </c>
      <c r="AC137" s="266"/>
      <c r="AD137" s="266" t="n">
        <f aca="false">IF($E130&gt;0,AD135/$E130,"-")</f>
        <v>0</v>
      </c>
      <c r="AE137" s="266"/>
      <c r="AF137" s="266" t="n">
        <f aca="false">IF($E130&gt;0,AF135/$E130,"-")</f>
        <v>0</v>
      </c>
      <c r="AG137" s="266"/>
      <c r="AH137" s="266" t="n">
        <f aca="false">IF($E130&gt;0,AH135/$E130,"-")</f>
        <v>0</v>
      </c>
      <c r="AI137" s="266"/>
      <c r="AJ137" s="266" t="n">
        <f aca="false">IF($E130&gt;0,AJ135/$E130,"-")</f>
        <v>0</v>
      </c>
      <c r="AK137" s="266"/>
      <c r="AL137" s="266" t="n">
        <f aca="false">IF($E130&gt;0,AL135/$E130,"-")</f>
        <v>0</v>
      </c>
      <c r="AM137" s="266"/>
      <c r="AN137" s="266" t="n">
        <f aca="false">IF($E130&gt;0,AN135/$E130,"-")</f>
        <v>0</v>
      </c>
      <c r="AO137" s="266"/>
      <c r="AP137" s="266" t="n">
        <f aca="false">IF($E130&gt;0,AP135/$E130,"-")</f>
        <v>0</v>
      </c>
      <c r="AQ137" s="266"/>
      <c r="AR137" s="266" t="n">
        <f aca="false">IF($E130&gt;0,AR135/$E130,"-")</f>
        <v>0</v>
      </c>
      <c r="AS137" s="266"/>
      <c r="AT137" s="266" t="n">
        <f aca="false">IF($E130&gt;0,AT135/$E130,"-")</f>
        <v>0</v>
      </c>
      <c r="AU137" s="266"/>
      <c r="AV137" s="266" t="n">
        <f aca="false">IF($E130&gt;0,AV135/$E130,"-")</f>
        <v>0</v>
      </c>
      <c r="AW137" s="266"/>
      <c r="AX137" s="266" t="n">
        <f aca="false">IF($E130&gt;0,AX135/$E130,"-")</f>
        <v>0</v>
      </c>
      <c r="AY137" s="266"/>
      <c r="AZ137" s="266" t="n">
        <f aca="false">IF($E130&gt;0,AZ135/$E130,"-")</f>
        <v>0</v>
      </c>
      <c r="BA137" s="266"/>
      <c r="BB137" s="266" t="n">
        <f aca="false">IF($E130&gt;0,BB135/$E130,"-")</f>
        <v>0</v>
      </c>
      <c r="BC137" s="266"/>
      <c r="BD137" s="266" t="n">
        <f aca="false">IF($E130&gt;0,BD135/$E130,"-")</f>
        <v>0</v>
      </c>
      <c r="BE137" s="266"/>
      <c r="BF137" s="266" t="n">
        <f aca="false">IF($E130&gt;0,BF135/$E130,"-")</f>
        <v>0</v>
      </c>
      <c r="BG137" s="266"/>
      <c r="BH137" s="266" t="n">
        <f aca="false">IF($E130&gt;0,BH135/$E130,"-")</f>
        <v>0</v>
      </c>
      <c r="BI137" s="266"/>
      <c r="BJ137" s="266" t="n">
        <f aca="false">IF($E130&gt;0,BJ135/$E130,"-")</f>
        <v>0</v>
      </c>
      <c r="BK137" s="266"/>
      <c r="BL137" s="266" t="n">
        <f aca="false">IF($E130&gt;0,BL135/$E130,"-")</f>
        <v>0</v>
      </c>
      <c r="BM137" s="266"/>
      <c r="BN137" s="266" t="n">
        <f aca="false">IF($E130&gt;0,BN135/$E130,"-")</f>
        <v>0</v>
      </c>
      <c r="BO137" s="266"/>
      <c r="BP137" s="266" t="n">
        <f aca="false">IF($E130&gt;0,BP135/$E130,"-")</f>
        <v>0</v>
      </c>
      <c r="BQ137" s="266"/>
      <c r="BR137" s="300" t="n">
        <f aca="false">IF($E130&gt;0,BR135/$E130,"-")</f>
        <v>0</v>
      </c>
      <c r="BS137" s="300"/>
      <c r="BT137" s="300" t="n">
        <f aca="false">IF($E130&gt;0,BT135/$E130,"-")</f>
        <v>0</v>
      </c>
      <c r="BU137" s="300"/>
      <c r="BV137" s="300" t="n">
        <f aca="false">IF($E130&gt;0,BV135/$E130,"-")</f>
        <v>0</v>
      </c>
      <c r="BW137" s="300"/>
      <c r="BX137" s="300" t="n">
        <f aca="false">IF($E130&gt;0,BX135/$E130,"-")</f>
        <v>0</v>
      </c>
      <c r="BY137" s="300"/>
      <c r="BZ137" s="300" t="n">
        <f aca="false">IF($E130&gt;0,BZ135/$E130,"-")</f>
        <v>0</v>
      </c>
      <c r="CA137" s="300"/>
      <c r="CB137" s="300" t="n">
        <f aca="false">IF($E130&gt;0,CB135/$E130,"-")</f>
        <v>0</v>
      </c>
      <c r="CC137" s="300"/>
      <c r="CD137" s="300" t="n">
        <f aca="false">IF($E130&gt;0,CD135/$E130,"-")</f>
        <v>0</v>
      </c>
      <c r="CE137" s="300"/>
      <c r="CF137" s="300" t="n">
        <f aca="false">IF($E130&gt;0,CF135/$E130,"-")</f>
        <v>0</v>
      </c>
      <c r="CG137" s="300"/>
      <c r="CH137" s="300" t="n">
        <f aca="false">IF($E130&gt;0,CH135/$E130,"-")</f>
        <v>0</v>
      </c>
      <c r="CI137" s="300"/>
      <c r="CJ137" s="300" t="n">
        <f aca="false">IF($E130&gt;0,CJ135/$E130,"-")</f>
        <v>0</v>
      </c>
      <c r="CK137" s="300"/>
      <c r="CL137" s="300" t="n">
        <f aca="false">IF($E130&gt;0,CL135/$E130,"-")</f>
        <v>0</v>
      </c>
      <c r="CM137" s="300"/>
      <c r="CN137" s="300" t="n">
        <f aca="false">IF($E130&gt;0,CN135/$E130,"-")</f>
        <v>0</v>
      </c>
      <c r="CO137" s="300"/>
      <c r="CP137" s="300" t="n">
        <f aca="false">IF($E130&gt;0,CP135/$E130,"-")</f>
        <v>0</v>
      </c>
      <c r="CQ137" s="300"/>
      <c r="CR137" s="300" t="n">
        <f aca="false">IF($E130&gt;0,CR135/$E130,"-")</f>
        <v>0</v>
      </c>
      <c r="CS137" s="300"/>
      <c r="CT137" s="300" t="n">
        <f aca="false">IF($E130&gt;0,CT135/$E130,"-")</f>
        <v>0</v>
      </c>
      <c r="CU137" s="300"/>
      <c r="CV137" s="300" t="n">
        <f aca="false">IF($E130&gt;0,CV135/$E130,"-")</f>
        <v>0</v>
      </c>
      <c r="CW137" s="300"/>
      <c r="CX137" s="300" t="n">
        <f aca="false">IF($E130&gt;0,CX135/$E130,"-")</f>
        <v>0</v>
      </c>
      <c r="CY137" s="300"/>
      <c r="CZ137" s="300" t="n">
        <f aca="false">IF($E130&gt;0,CZ135/$E130,"-")</f>
        <v>0</v>
      </c>
      <c r="DA137" s="300"/>
      <c r="DB137" s="300" t="n">
        <f aca="false">IF($E130&gt;0,DB135/$E130,"-")</f>
        <v>0</v>
      </c>
      <c r="DC137" s="300"/>
      <c r="DD137" s="300" t="n">
        <f aca="false">IF($E130&gt;0,DD135/$E130,"-")</f>
        <v>0</v>
      </c>
      <c r="DE137" s="300"/>
      <c r="DF137" s="300" t="n">
        <f aca="false">IF($E130&gt;0,DF135/$E130,"-")</f>
        <v>0</v>
      </c>
      <c r="DG137" s="300"/>
      <c r="DH137" s="300" t="n">
        <f aca="false">IF($E130&gt;0,DH135/$E130,"-")</f>
        <v>0</v>
      </c>
      <c r="DI137" s="300"/>
      <c r="DJ137" s="301" t="n">
        <f aca="false">IF($E130&gt;0,DJ135/$E130,"-")</f>
        <v>0</v>
      </c>
      <c r="DK137" s="301"/>
      <c r="DL137" s="300" t="n">
        <f aca="false">IF($E130&gt;0,DL135/$E130,"-")</f>
        <v>0</v>
      </c>
      <c r="DM137" s="300"/>
      <c r="DN137" s="300" t="n">
        <f aca="false">IF($E130&gt;0,DN135/$E130,"-")</f>
        <v>0</v>
      </c>
      <c r="DO137" s="300"/>
      <c r="DP137" s="300" t="n">
        <f aca="false">IF($E130&gt;0,DP135/$E130,"-")</f>
        <v>0</v>
      </c>
      <c r="DQ137" s="300"/>
      <c r="DR137" s="300" t="n">
        <f aca="false">IF($E130&gt;0,DR135/$E130,"-")</f>
        <v>0</v>
      </c>
      <c r="DS137" s="300"/>
      <c r="DT137" s="300" t="n">
        <f aca="false">IF($E130&gt;0,DT135/$E130,"-")</f>
        <v>0</v>
      </c>
      <c r="DU137" s="300"/>
      <c r="DV137" s="300" t="n">
        <f aca="false">IF($E130&gt;0,DV135/$E130,"-")</f>
        <v>0</v>
      </c>
      <c r="DW137" s="300"/>
      <c r="DX137" s="300" t="n">
        <f aca="false">IF($E130&gt;0,DX135/$E130,"-")</f>
        <v>0</v>
      </c>
      <c r="DY137" s="300"/>
      <c r="DZ137" s="300" t="n">
        <f aca="false">IF($E130&gt;0,DZ135/$E130,"-")</f>
        <v>0</v>
      </c>
      <c r="EA137" s="300"/>
      <c r="EB137" s="300" t="n">
        <f aca="false">IF($E130&gt;0,EB135/$E130,"-")</f>
        <v>0</v>
      </c>
      <c r="EC137" s="300"/>
      <c r="ED137" s="300" t="n">
        <f aca="false">IF($E130&gt;0,ED135/$E130,"-")</f>
        <v>0</v>
      </c>
      <c r="EE137" s="300"/>
      <c r="EF137" s="300" t="n">
        <f aca="false">IF($E130&gt;0,EF135/$E130,"-")</f>
        <v>0</v>
      </c>
      <c r="EG137" s="300"/>
      <c r="EH137" s="300" t="n">
        <f aca="false">IF($E130&gt;0,EH135/$E130,"-")</f>
        <v>0</v>
      </c>
      <c r="EI137" s="300"/>
      <c r="EJ137" s="300" t="n">
        <f aca="false">IF($E130&gt;0,EJ135/$E130,"-")</f>
        <v>0</v>
      </c>
      <c r="EK137" s="300"/>
      <c r="EL137" s="300" t="n">
        <f aca="false">IF($E130&gt;0,EL135/$E130,"-")</f>
        <v>0</v>
      </c>
      <c r="EM137" s="300"/>
      <c r="EN137" s="300" t="n">
        <f aca="false">IF($E130&gt;0,EN135/$E130,"-")</f>
        <v>0</v>
      </c>
      <c r="EO137" s="300"/>
      <c r="EP137" s="300" t="n">
        <f aca="false">IF($E130&gt;0,EP135/$E130,"-")</f>
        <v>0</v>
      </c>
      <c r="EQ137" s="300"/>
      <c r="ER137" s="300" t="n">
        <f aca="false">IF($E130&gt;0,ER135/$E130,"-")</f>
        <v>0</v>
      </c>
      <c r="ES137" s="300"/>
      <c r="ET137" s="300" t="n">
        <f aca="false">IF($E130&gt;0,ET135/$E130,"-")</f>
        <v>0</v>
      </c>
      <c r="EU137" s="300"/>
      <c r="EV137" s="300" t="n">
        <f aca="false">IF($E130&gt;0,EV135/$E130,"-")</f>
        <v>0</v>
      </c>
      <c r="EW137" s="300"/>
      <c r="EX137" s="302" t="n">
        <f aca="false">IF($E130&gt;0,EX135/$E130,"-")</f>
        <v>0</v>
      </c>
      <c r="EY137" s="302"/>
      <c r="EZ137" s="300" t="n">
        <f aca="false">IF($E130&gt;0,EZ135/$E130,"-")</f>
        <v>0</v>
      </c>
      <c r="FA137" s="300"/>
      <c r="FB137" s="300" t="n">
        <f aca="false">IF($E130&gt;0,FB135/$E130,"-")</f>
        <v>0</v>
      </c>
      <c r="FC137" s="300"/>
      <c r="FD137" s="300" t="n">
        <f aca="false">IF($E130&gt;0,FD135/$E130,"-")</f>
        <v>0</v>
      </c>
      <c r="FE137" s="300"/>
      <c r="FF137" s="300" t="n">
        <f aca="false">IF($E130&gt;0,FF135/$E130,"-")</f>
        <v>0</v>
      </c>
      <c r="FG137" s="300"/>
      <c r="FH137" s="300" t="n">
        <f aca="false">IF($E130&gt;0,FH135/$E130,"-")</f>
        <v>0</v>
      </c>
      <c r="FI137" s="300"/>
      <c r="FJ137" s="300" t="n">
        <f aca="false">IF($E130&gt;0,FJ135/$E130,"-")</f>
        <v>0</v>
      </c>
      <c r="FK137" s="300"/>
      <c r="FL137" s="300" t="n">
        <f aca="false">IF($E130&gt;0,FL135/$E130,"-")</f>
        <v>0</v>
      </c>
      <c r="FM137" s="300"/>
      <c r="FN137" s="300" t="n">
        <f aca="false">IF($E130&gt;0,FN135/$E130,"-")</f>
        <v>0</v>
      </c>
      <c r="FO137" s="300"/>
      <c r="FP137" s="300" t="n">
        <f aca="false">IF($E130&gt;0,FP135/$E130,"-")</f>
        <v>0</v>
      </c>
      <c r="FQ137" s="300"/>
      <c r="FR137" s="300" t="n">
        <f aca="false">IF($E130&gt;0,FR135/$E130,"-")</f>
        <v>0</v>
      </c>
      <c r="FS137" s="300"/>
      <c r="FT137" s="300" t="n">
        <f aca="false">IF($E130&gt;0,FT135/$E130,"-")</f>
        <v>0</v>
      </c>
      <c r="FU137" s="300"/>
      <c r="FV137" s="300" t="n">
        <f aca="false">IF($E130&gt;0,FV135/$E130,"-")</f>
        <v>0</v>
      </c>
      <c r="FW137" s="300"/>
      <c r="FX137" s="300" t="n">
        <f aca="false">IF($E130&gt;0,FX135/$E130,"-")</f>
        <v>0</v>
      </c>
      <c r="FY137" s="300"/>
      <c r="FZ137" s="300" t="n">
        <f aca="false">IF($E130&gt;0,FZ135/$E130,"-")</f>
        <v>0</v>
      </c>
      <c r="GA137" s="300"/>
      <c r="GB137" s="300" t="n">
        <f aca="false">IF($E130&gt;0,GB135/$E130,"-")</f>
        <v>0</v>
      </c>
      <c r="GC137" s="300"/>
      <c r="GD137" s="300" t="n">
        <f aca="false">IF($E130&gt;0,GD135/$E130,"-")</f>
        <v>0</v>
      </c>
      <c r="GE137" s="300"/>
      <c r="GF137" s="300" t="n">
        <f aca="false">IF($E130&gt;0,GF135/$E130,"-")</f>
        <v>0</v>
      </c>
      <c r="GG137" s="300"/>
      <c r="GH137" s="300" t="n">
        <f aca="false">IF($E130&gt;0,GH135/$E130,"-")</f>
        <v>0</v>
      </c>
      <c r="GI137" s="300"/>
      <c r="GJ137" s="300" t="n">
        <f aca="false">IF($E130&gt;0,GJ135/$E130,"-")</f>
        <v>0</v>
      </c>
      <c r="GK137" s="300"/>
      <c r="GL137" s="300" t="n">
        <f aca="false">IF($E130&gt;0,GL135/$E130,"-")</f>
        <v>0</v>
      </c>
      <c r="GM137" s="300"/>
      <c r="GN137" s="300" t="n">
        <f aca="false">IF($E130&gt;0,GN135/$E130,"-")</f>
        <v>0</v>
      </c>
      <c r="GO137" s="300"/>
      <c r="GP137" s="300" t="n">
        <f aca="false">IF($E130&gt;0,GP135/$E130,"-")</f>
        <v>0</v>
      </c>
      <c r="GQ137" s="300"/>
      <c r="GR137" s="300" t="n">
        <f aca="false">IF($E130&gt;0,GR135/$E130,"-")</f>
        <v>0</v>
      </c>
      <c r="GS137" s="300"/>
      <c r="GT137" s="300" t="n">
        <f aca="false">IF($E130&gt;0,GT135/$E130,"-")</f>
        <v>0</v>
      </c>
      <c r="GU137" s="300"/>
      <c r="GV137" s="300" t="n">
        <f aca="false">IF($E130&gt;0,GV135/$E130,"-")</f>
        <v>0</v>
      </c>
      <c r="GW137" s="300"/>
      <c r="GX137" s="300" t="n">
        <f aca="false">IF($E130&gt;0,GX135/$E130,"-")</f>
        <v>0</v>
      </c>
      <c r="GY137" s="300"/>
      <c r="GZ137" s="300" t="n">
        <f aca="false">IF($E130&gt;0,GZ135/$E130,"-")</f>
        <v>0</v>
      </c>
      <c r="HA137" s="300"/>
      <c r="HB137" s="300" t="n">
        <f aca="false">IF($E130&gt;0,HB135/$E130,"-")</f>
        <v>0</v>
      </c>
      <c r="HC137" s="300"/>
      <c r="HD137" s="300" t="n">
        <f aca="false">IF($E130&gt;0,HD135/$E130,"-")</f>
        <v>0</v>
      </c>
      <c r="HE137" s="300"/>
      <c r="HF137" s="300" t="n">
        <f aca="false">IF($E130&gt;0,HF135/$E130,"-")</f>
        <v>0</v>
      </c>
      <c r="HG137" s="300"/>
      <c r="HH137" s="300" t="n">
        <f aca="false">IF($E130&gt;0,HH135/$E130,"-")</f>
        <v>0</v>
      </c>
      <c r="HI137" s="300"/>
      <c r="HJ137" s="300" t="n">
        <f aca="false">IF($E130&gt;0,HJ135/$E130,"-")</f>
        <v>0</v>
      </c>
      <c r="HK137" s="300"/>
    </row>
    <row r="138" s="243" customFormat="true" ht="13.8" hidden="false" customHeight="false" outlineLevel="0" collapsed="false">
      <c r="A138" s="268"/>
      <c r="B138" s="269"/>
      <c r="C138" s="269"/>
      <c r="D138" s="271"/>
      <c r="E138" s="271"/>
      <c r="F138" s="269"/>
      <c r="G138" s="269"/>
      <c r="H138" s="269"/>
      <c r="I138" s="269"/>
      <c r="J138" s="269"/>
      <c r="K138" s="269"/>
      <c r="L138" s="274"/>
      <c r="M138" s="274"/>
      <c r="N138" s="274"/>
      <c r="O138" s="274"/>
      <c r="P138" s="274"/>
      <c r="Q138" s="274"/>
      <c r="R138" s="275"/>
      <c r="S138" s="275"/>
      <c r="T138" s="276"/>
      <c r="U138" s="276"/>
      <c r="V138" s="274"/>
      <c r="W138" s="274"/>
      <c r="X138" s="274"/>
      <c r="Y138" s="274"/>
      <c r="Z138" s="275"/>
      <c r="AA138" s="275"/>
      <c r="AB138" s="276"/>
      <c r="AC138" s="276"/>
      <c r="AD138" s="274"/>
      <c r="AE138" s="274"/>
      <c r="AF138" s="274"/>
      <c r="AG138" s="274"/>
      <c r="AH138" s="275"/>
      <c r="AI138" s="275"/>
      <c r="AJ138" s="276"/>
      <c r="AK138" s="276"/>
      <c r="AL138" s="274"/>
      <c r="AM138" s="274"/>
      <c r="AN138" s="274"/>
      <c r="AO138" s="274"/>
      <c r="AP138" s="275"/>
      <c r="AQ138" s="275"/>
      <c r="AR138" s="276"/>
      <c r="AS138" s="276"/>
      <c r="AT138" s="277"/>
      <c r="AU138" s="277"/>
      <c r="AV138" s="277"/>
      <c r="AW138" s="277"/>
      <c r="AX138" s="277"/>
      <c r="AY138" s="278"/>
      <c r="AZ138" s="279"/>
      <c r="BA138" s="277"/>
      <c r="BB138" s="277"/>
      <c r="BC138" s="277"/>
      <c r="BD138" s="277"/>
      <c r="BE138" s="277"/>
      <c r="BF138" s="277"/>
      <c r="BG138" s="278"/>
      <c r="BH138" s="279"/>
      <c r="BI138" s="277"/>
      <c r="BJ138" s="277"/>
      <c r="BK138" s="277"/>
      <c r="BL138" s="277"/>
      <c r="BM138" s="277"/>
      <c r="BN138" s="277"/>
      <c r="BO138" s="278"/>
      <c r="BP138" s="279"/>
      <c r="BQ138" s="277"/>
      <c r="BR138" s="277"/>
      <c r="BS138" s="277"/>
      <c r="BT138" s="277"/>
      <c r="BU138" s="277"/>
      <c r="BV138" s="277"/>
      <c r="BW138" s="278"/>
      <c r="BX138" s="279"/>
      <c r="BY138" s="277"/>
      <c r="BZ138" s="277"/>
      <c r="CA138" s="277"/>
      <c r="CB138" s="277"/>
      <c r="CC138" s="277"/>
      <c r="CD138" s="275"/>
      <c r="CE138" s="275"/>
      <c r="CF138" s="276"/>
      <c r="CG138" s="276"/>
      <c r="CH138" s="274"/>
      <c r="CI138" s="274"/>
      <c r="CJ138" s="274"/>
      <c r="CK138" s="274"/>
      <c r="CL138" s="275"/>
      <c r="CM138" s="275"/>
      <c r="CN138" s="276"/>
      <c r="CO138" s="276"/>
      <c r="CP138" s="280"/>
      <c r="CQ138" s="280"/>
      <c r="CR138" s="280"/>
      <c r="CS138" s="280"/>
      <c r="CT138" s="281"/>
      <c r="CU138" s="282"/>
      <c r="CV138" s="283"/>
      <c r="CW138" s="281"/>
      <c r="CX138" s="281"/>
      <c r="CY138" s="281"/>
      <c r="CZ138" s="281"/>
      <c r="DA138" s="281"/>
      <c r="DB138" s="281"/>
      <c r="DC138" s="282"/>
      <c r="DD138" s="283"/>
      <c r="DE138" s="281"/>
      <c r="DF138" s="281"/>
      <c r="DG138" s="281"/>
      <c r="DH138" s="281"/>
      <c r="DI138" s="281"/>
      <c r="DJ138" s="284"/>
      <c r="DK138" s="285"/>
      <c r="DL138" s="283"/>
      <c r="DM138" s="281"/>
      <c r="DN138" s="281"/>
      <c r="DO138" s="281"/>
      <c r="DP138" s="281"/>
      <c r="DQ138" s="281"/>
      <c r="DR138" s="281"/>
      <c r="DS138" s="282"/>
      <c r="DT138" s="283"/>
      <c r="DU138" s="281"/>
      <c r="DV138" s="281"/>
      <c r="DW138" s="281"/>
      <c r="DX138" s="281"/>
      <c r="DY138" s="281"/>
      <c r="DZ138" s="281"/>
      <c r="EA138" s="282"/>
      <c r="EB138" s="283"/>
      <c r="EC138" s="281"/>
      <c r="ED138" s="281"/>
      <c r="EE138" s="281"/>
      <c r="EF138" s="281"/>
      <c r="EG138" s="281"/>
      <c r="EH138" s="281"/>
      <c r="EI138" s="282"/>
      <c r="EJ138" s="283"/>
      <c r="EK138" s="281"/>
      <c r="EL138" s="281"/>
      <c r="EM138" s="281"/>
      <c r="EN138" s="281"/>
      <c r="EO138" s="281"/>
      <c r="EP138" s="281"/>
      <c r="EQ138" s="282"/>
      <c r="ER138" s="283"/>
      <c r="ES138" s="281"/>
      <c r="ET138" s="281"/>
      <c r="EU138" s="281"/>
      <c r="EV138" s="281"/>
      <c r="EW138" s="281"/>
      <c r="EX138" s="286"/>
      <c r="EY138" s="287"/>
      <c r="EZ138" s="283"/>
      <c r="FA138" s="281"/>
      <c r="FB138" s="281"/>
      <c r="FC138" s="281"/>
      <c r="FD138" s="281"/>
      <c r="FE138" s="281"/>
      <c r="FF138" s="281"/>
      <c r="FG138" s="282"/>
      <c r="FH138" s="283"/>
      <c r="FI138" s="281"/>
      <c r="FJ138" s="281"/>
      <c r="FK138" s="281"/>
      <c r="FL138" s="281"/>
      <c r="FM138" s="281"/>
      <c r="FN138" s="281"/>
      <c r="FO138" s="282"/>
      <c r="FP138" s="283"/>
      <c r="FQ138" s="281"/>
      <c r="FR138" s="281"/>
      <c r="FS138" s="281"/>
      <c r="FT138" s="281"/>
      <c r="FU138" s="281"/>
      <c r="FV138" s="281"/>
      <c r="FW138" s="282"/>
      <c r="FX138" s="283"/>
      <c r="FY138" s="281"/>
      <c r="FZ138" s="281"/>
      <c r="GA138" s="281"/>
      <c r="GB138" s="281"/>
      <c r="GC138" s="281"/>
      <c r="GD138" s="281"/>
      <c r="GE138" s="282"/>
      <c r="GF138" s="283"/>
      <c r="GG138" s="281"/>
      <c r="GH138" s="281"/>
      <c r="GI138" s="281"/>
      <c r="GJ138" s="281"/>
      <c r="GK138" s="281"/>
      <c r="GL138" s="281"/>
      <c r="GM138" s="282"/>
      <c r="GN138" s="283"/>
      <c r="GO138" s="281"/>
      <c r="GP138" s="281"/>
      <c r="GQ138" s="281"/>
      <c r="GR138" s="281"/>
      <c r="GS138" s="281"/>
      <c r="GT138" s="281"/>
      <c r="GU138" s="282"/>
      <c r="GV138" s="281"/>
      <c r="GW138" s="282"/>
      <c r="GX138" s="281"/>
      <c r="GY138" s="282"/>
      <c r="GZ138" s="281"/>
      <c r="HA138" s="282"/>
      <c r="HB138" s="281"/>
      <c r="HC138" s="282"/>
      <c r="HD138" s="281"/>
      <c r="HE138" s="282"/>
      <c r="HF138" s="281"/>
      <c r="HG138" s="282"/>
      <c r="HH138" s="281"/>
      <c r="HI138" s="282"/>
      <c r="HJ138" s="281"/>
      <c r="HK138" s="282"/>
    </row>
    <row r="139" s="231" customFormat="true" ht="13.8" hidden="false" customHeight="false" outlineLevel="0" collapsed="false">
      <c r="A139" s="215"/>
      <c r="B139" s="216" t="s">
        <v>175</v>
      </c>
      <c r="C139" s="216"/>
      <c r="D139" s="217"/>
      <c r="E139" s="217"/>
      <c r="F139" s="218"/>
      <c r="G139" s="216"/>
      <c r="H139" s="216"/>
      <c r="I139" s="216"/>
      <c r="J139" s="216"/>
      <c r="K139" s="216"/>
      <c r="L139" s="219"/>
      <c r="M139" s="219"/>
      <c r="N139" s="219"/>
      <c r="O139" s="219"/>
      <c r="P139" s="219"/>
      <c r="Q139" s="219"/>
      <c r="R139" s="220"/>
      <c r="S139" s="220"/>
      <c r="T139" s="221"/>
      <c r="U139" s="221"/>
      <c r="V139" s="219"/>
      <c r="W139" s="219"/>
      <c r="X139" s="219"/>
      <c r="Y139" s="219"/>
      <c r="Z139" s="220"/>
      <c r="AA139" s="220"/>
      <c r="AB139" s="221"/>
      <c r="AC139" s="221"/>
      <c r="AD139" s="219"/>
      <c r="AE139" s="219"/>
      <c r="AF139" s="219"/>
      <c r="AG139" s="219"/>
      <c r="AH139" s="220"/>
      <c r="AI139" s="220"/>
      <c r="AJ139" s="221"/>
      <c r="AK139" s="221"/>
      <c r="AL139" s="219"/>
      <c r="AM139" s="219"/>
      <c r="AN139" s="219"/>
      <c r="AO139" s="219"/>
      <c r="AP139" s="220"/>
      <c r="AQ139" s="220"/>
      <c r="AR139" s="221"/>
      <c r="AS139" s="221"/>
      <c r="AT139" s="222"/>
      <c r="AU139" s="222"/>
      <c r="AV139" s="222"/>
      <c r="AW139" s="222"/>
      <c r="AX139" s="222"/>
      <c r="AY139" s="223"/>
      <c r="AZ139" s="224"/>
      <c r="BA139" s="222"/>
      <c r="BB139" s="222"/>
      <c r="BC139" s="222"/>
      <c r="BD139" s="222"/>
      <c r="BE139" s="222"/>
      <c r="BF139" s="222"/>
      <c r="BG139" s="223"/>
      <c r="BH139" s="224"/>
      <c r="BI139" s="222"/>
      <c r="BJ139" s="222"/>
      <c r="BK139" s="222"/>
      <c r="BL139" s="222"/>
      <c r="BM139" s="222"/>
      <c r="BN139" s="222"/>
      <c r="BO139" s="223"/>
      <c r="BP139" s="224"/>
      <c r="BQ139" s="222"/>
      <c r="BR139" s="222"/>
      <c r="BS139" s="222"/>
      <c r="BT139" s="222"/>
      <c r="BU139" s="222"/>
      <c r="BV139" s="222"/>
      <c r="BW139" s="223"/>
      <c r="BX139" s="224"/>
      <c r="BY139" s="222"/>
      <c r="BZ139" s="222"/>
      <c r="CA139" s="222"/>
      <c r="CB139" s="222"/>
      <c r="CC139" s="222"/>
      <c r="CD139" s="220"/>
      <c r="CE139" s="220"/>
      <c r="CF139" s="221"/>
      <c r="CG139" s="221"/>
      <c r="CH139" s="219"/>
      <c r="CI139" s="219"/>
      <c r="CJ139" s="219"/>
      <c r="CK139" s="219"/>
      <c r="CL139" s="220"/>
      <c r="CM139" s="220"/>
      <c r="CN139" s="221"/>
      <c r="CO139" s="221"/>
      <c r="CP139" s="225"/>
      <c r="CQ139" s="225"/>
      <c r="CR139" s="225"/>
      <c r="CS139" s="225"/>
      <c r="CT139" s="226"/>
      <c r="CU139" s="227"/>
      <c r="CV139" s="228"/>
      <c r="CW139" s="226"/>
      <c r="CX139" s="226"/>
      <c r="CY139" s="226"/>
      <c r="CZ139" s="226"/>
      <c r="DA139" s="226"/>
      <c r="DB139" s="226"/>
      <c r="DC139" s="227"/>
      <c r="DD139" s="228"/>
      <c r="DE139" s="226"/>
      <c r="DF139" s="226"/>
      <c r="DG139" s="226"/>
      <c r="DH139" s="226"/>
      <c r="DI139" s="226"/>
      <c r="DJ139" s="226"/>
      <c r="DK139" s="227"/>
      <c r="DL139" s="228"/>
      <c r="DM139" s="226"/>
      <c r="DN139" s="226"/>
      <c r="DO139" s="226"/>
      <c r="DP139" s="226"/>
      <c r="DQ139" s="226"/>
      <c r="DR139" s="226"/>
      <c r="DS139" s="227"/>
      <c r="DT139" s="228"/>
      <c r="DU139" s="226"/>
      <c r="DV139" s="226"/>
      <c r="DW139" s="226"/>
      <c r="DX139" s="226"/>
      <c r="DY139" s="226"/>
      <c r="DZ139" s="226"/>
      <c r="EA139" s="227"/>
      <c r="EB139" s="228"/>
      <c r="EC139" s="226"/>
      <c r="ED139" s="226"/>
      <c r="EE139" s="226"/>
      <c r="EF139" s="226"/>
      <c r="EG139" s="226"/>
      <c r="EH139" s="226"/>
      <c r="EI139" s="227"/>
      <c r="EJ139" s="228"/>
      <c r="EK139" s="226"/>
      <c r="EL139" s="226"/>
      <c r="EM139" s="226"/>
      <c r="EN139" s="226"/>
      <c r="EO139" s="226"/>
      <c r="EP139" s="226"/>
      <c r="EQ139" s="227"/>
      <c r="ER139" s="228"/>
      <c r="ES139" s="226"/>
      <c r="ET139" s="226"/>
      <c r="EU139" s="226"/>
      <c r="EV139" s="226"/>
      <c r="EW139" s="226"/>
      <c r="EX139" s="229"/>
      <c r="EY139" s="230"/>
      <c r="EZ139" s="228"/>
      <c r="FA139" s="226"/>
      <c r="FB139" s="226"/>
      <c r="FC139" s="226"/>
      <c r="FD139" s="226"/>
      <c r="FE139" s="226"/>
      <c r="FF139" s="226"/>
      <c r="FG139" s="227"/>
      <c r="FH139" s="228"/>
      <c r="FI139" s="226"/>
      <c r="FJ139" s="226"/>
      <c r="FK139" s="226"/>
      <c r="FL139" s="226"/>
      <c r="FM139" s="226"/>
      <c r="FN139" s="226"/>
      <c r="FO139" s="227"/>
      <c r="FP139" s="228"/>
      <c r="FQ139" s="226"/>
      <c r="FR139" s="226"/>
      <c r="FS139" s="226"/>
      <c r="FT139" s="226"/>
      <c r="FU139" s="226"/>
      <c r="FV139" s="226"/>
      <c r="FW139" s="227"/>
      <c r="FX139" s="228"/>
      <c r="FY139" s="226"/>
      <c r="FZ139" s="226"/>
      <c r="GA139" s="226"/>
      <c r="GB139" s="226"/>
      <c r="GC139" s="226"/>
      <c r="GD139" s="226"/>
      <c r="GE139" s="227"/>
      <c r="GF139" s="228"/>
      <c r="GG139" s="226"/>
      <c r="GH139" s="226"/>
      <c r="GI139" s="226"/>
      <c r="GJ139" s="226"/>
      <c r="GK139" s="226"/>
      <c r="GL139" s="226"/>
      <c r="GM139" s="227"/>
      <c r="GN139" s="228"/>
      <c r="GO139" s="226"/>
      <c r="GP139" s="226"/>
      <c r="GQ139" s="226"/>
      <c r="GR139" s="226"/>
      <c r="GS139" s="226"/>
      <c r="GT139" s="226"/>
      <c r="GU139" s="227"/>
      <c r="GV139" s="226"/>
      <c r="GW139" s="227"/>
      <c r="GX139" s="226"/>
      <c r="GY139" s="227"/>
      <c r="GZ139" s="226"/>
      <c r="HA139" s="227"/>
      <c r="HB139" s="226"/>
      <c r="HC139" s="227"/>
      <c r="HD139" s="226"/>
      <c r="HE139" s="227"/>
      <c r="HF139" s="226"/>
      <c r="HG139" s="227"/>
      <c r="HH139" s="226"/>
      <c r="HI139" s="227"/>
      <c r="HJ139" s="226"/>
      <c r="HK139" s="227"/>
    </row>
    <row r="140" customFormat="false" ht="12.75" hidden="false" customHeight="true" outlineLevel="0" collapsed="false">
      <c r="A140" s="232"/>
      <c r="B140" s="233" t="s">
        <v>169</v>
      </c>
      <c r="C140" s="232" t="s">
        <v>170</v>
      </c>
      <c r="D140" s="234" t="n">
        <v>388</v>
      </c>
      <c r="E140" s="234" t="n">
        <f aca="false">D140</f>
        <v>388</v>
      </c>
      <c r="F140" s="235" t="n">
        <f aca="false">PRODUÇÕES!D31</f>
        <v>0.75</v>
      </c>
      <c r="G140" s="234" t="n">
        <f aca="false">F140*7</f>
        <v>5.25</v>
      </c>
      <c r="H140" s="234"/>
      <c r="I140" s="237"/>
      <c r="J140" s="238"/>
      <c r="K140" s="305" t="s">
        <v>159</v>
      </c>
      <c r="L140" s="240"/>
      <c r="M140" s="240"/>
      <c r="N140" s="240"/>
      <c r="O140" s="240"/>
      <c r="P140" s="240"/>
      <c r="Q140" s="240"/>
      <c r="R140" s="240"/>
      <c r="S140" s="240"/>
      <c r="T140" s="240"/>
      <c r="U140" s="240"/>
      <c r="V140" s="240"/>
      <c r="W140" s="240"/>
      <c r="X140" s="240"/>
      <c r="Y140" s="240"/>
      <c r="Z140" s="240"/>
      <c r="AA140" s="240"/>
      <c r="AB140" s="288"/>
      <c r="AC140" s="288"/>
      <c r="AD140" s="240"/>
      <c r="AE140" s="240"/>
      <c r="AF140" s="240"/>
      <c r="AG140" s="240"/>
      <c r="AH140" s="240"/>
      <c r="AI140" s="240"/>
      <c r="AJ140" s="240"/>
      <c r="AK140" s="240"/>
      <c r="AL140" s="240"/>
      <c r="AM140" s="240"/>
      <c r="AN140" s="240"/>
      <c r="AO140" s="240"/>
      <c r="AP140" s="240"/>
      <c r="AQ140" s="240"/>
      <c r="AR140" s="240"/>
      <c r="AS140" s="240"/>
      <c r="AT140" s="240"/>
      <c r="AU140" s="240"/>
      <c r="AV140" s="240"/>
      <c r="AW140" s="240"/>
      <c r="AX140" s="240"/>
      <c r="AY140" s="240"/>
      <c r="AZ140" s="240"/>
      <c r="BA140" s="240"/>
      <c r="BB140" s="240"/>
      <c r="BC140" s="240"/>
      <c r="BD140" s="240"/>
      <c r="BE140" s="240"/>
      <c r="BF140" s="289"/>
      <c r="BG140" s="289"/>
      <c r="BH140" s="240"/>
      <c r="BI140" s="240"/>
      <c r="BJ140" s="240"/>
      <c r="BK140" s="240"/>
      <c r="BL140" s="240"/>
      <c r="BM140" s="240"/>
      <c r="BN140" s="240"/>
      <c r="BO140" s="240"/>
      <c r="BP140" s="240"/>
      <c r="BQ140" s="240"/>
      <c r="BR140" s="240"/>
      <c r="BS140" s="240"/>
      <c r="BT140" s="308"/>
      <c r="BU140" s="308"/>
      <c r="BV140" s="240"/>
      <c r="BW140" s="240"/>
      <c r="BX140" s="240"/>
      <c r="BY140" s="240"/>
      <c r="BZ140" s="240"/>
      <c r="CA140" s="240"/>
      <c r="CB140" s="308"/>
      <c r="CC140" s="308"/>
      <c r="CD140" s="336"/>
      <c r="CE140" s="336"/>
      <c r="CF140" s="336"/>
      <c r="CG140" s="336"/>
      <c r="CH140" s="308"/>
      <c r="CI140" s="308"/>
      <c r="CJ140" s="308"/>
      <c r="CK140" s="308"/>
      <c r="CL140" s="308"/>
      <c r="CM140" s="308"/>
      <c r="CN140" s="308"/>
      <c r="CO140" s="308"/>
      <c r="CP140" s="308"/>
      <c r="CQ140" s="308"/>
      <c r="CR140" s="308"/>
      <c r="CS140" s="308"/>
      <c r="CT140" s="338" t="n">
        <f aca="false">6-CT130</f>
        <v>5</v>
      </c>
      <c r="CU140" s="338"/>
      <c r="CV140" s="338" t="n">
        <v>6</v>
      </c>
      <c r="CW140" s="338"/>
      <c r="CX140" s="338" t="n">
        <v>5</v>
      </c>
      <c r="CY140" s="338"/>
      <c r="CZ140" s="338" t="n">
        <v>6</v>
      </c>
      <c r="DA140" s="338"/>
      <c r="DB140" s="338" t="n">
        <v>3</v>
      </c>
      <c r="DC140" s="338"/>
      <c r="DD140" s="336"/>
      <c r="DE140" s="336"/>
      <c r="DF140" s="336"/>
      <c r="DG140" s="336"/>
      <c r="DH140" s="336"/>
      <c r="DI140" s="336"/>
      <c r="DJ140" s="336"/>
      <c r="DK140" s="336"/>
      <c r="DL140" s="336"/>
      <c r="DM140" s="336"/>
      <c r="DN140" s="336"/>
      <c r="DO140" s="336"/>
      <c r="DP140" s="336"/>
      <c r="DQ140" s="336"/>
      <c r="DR140" s="336"/>
      <c r="DS140" s="336"/>
      <c r="DT140" s="336"/>
      <c r="DU140" s="336"/>
      <c r="DV140" s="336"/>
      <c r="DW140" s="336"/>
      <c r="DX140" s="336"/>
      <c r="DY140" s="336"/>
      <c r="DZ140" s="336"/>
      <c r="EA140" s="336"/>
      <c r="EB140" s="336"/>
      <c r="EC140" s="336"/>
      <c r="ED140" s="336"/>
      <c r="EE140" s="336"/>
      <c r="EF140" s="336"/>
      <c r="EG140" s="336"/>
      <c r="EH140" s="308"/>
      <c r="EI140" s="308"/>
      <c r="EJ140" s="308"/>
      <c r="EK140" s="308"/>
      <c r="EL140" s="308"/>
      <c r="EM140" s="308"/>
      <c r="EN140" s="308"/>
      <c r="EO140" s="308"/>
      <c r="EP140" s="308"/>
      <c r="EQ140" s="308"/>
      <c r="ER140" s="308"/>
      <c r="ES140" s="308"/>
      <c r="ET140" s="308"/>
      <c r="EU140" s="308"/>
      <c r="EV140" s="308"/>
      <c r="EW140" s="308"/>
      <c r="EX140" s="309"/>
      <c r="EY140" s="309"/>
      <c r="EZ140" s="308"/>
      <c r="FA140" s="308"/>
      <c r="FB140" s="308"/>
      <c r="FC140" s="308"/>
      <c r="FD140" s="308"/>
      <c r="FE140" s="308"/>
      <c r="FF140" s="308"/>
      <c r="FG140" s="308"/>
      <c r="FH140" s="308"/>
      <c r="FI140" s="308"/>
      <c r="FJ140" s="308"/>
      <c r="FK140" s="308"/>
      <c r="FL140" s="308"/>
      <c r="FM140" s="308"/>
      <c r="FN140" s="308"/>
      <c r="FO140" s="308"/>
      <c r="FP140" s="308"/>
      <c r="FQ140" s="308"/>
      <c r="FR140" s="308"/>
      <c r="FS140" s="308"/>
      <c r="FT140" s="308"/>
      <c r="FU140" s="308"/>
      <c r="FV140" s="308"/>
      <c r="FW140" s="308"/>
      <c r="FX140" s="308"/>
      <c r="FY140" s="308"/>
      <c r="FZ140" s="308"/>
      <c r="GA140" s="308"/>
      <c r="GB140" s="308"/>
      <c r="GC140" s="308"/>
      <c r="GD140" s="308"/>
      <c r="GE140" s="308"/>
      <c r="GF140" s="308"/>
      <c r="GG140" s="308"/>
      <c r="GH140" s="308"/>
      <c r="GI140" s="308"/>
      <c r="GJ140" s="308"/>
      <c r="GK140" s="308"/>
      <c r="GL140" s="308"/>
      <c r="GM140" s="308"/>
      <c r="GN140" s="308"/>
      <c r="GO140" s="308"/>
      <c r="GP140" s="308"/>
      <c r="GQ140" s="308"/>
      <c r="GR140" s="308"/>
      <c r="GS140" s="308"/>
      <c r="GT140" s="308"/>
      <c r="GU140" s="308"/>
      <c r="GV140" s="308"/>
      <c r="GW140" s="308"/>
      <c r="GX140" s="308"/>
      <c r="GY140" s="308"/>
      <c r="GZ140" s="308"/>
      <c r="HA140" s="308"/>
      <c r="HB140" s="308"/>
      <c r="HC140" s="308"/>
      <c r="HD140" s="308"/>
      <c r="HE140" s="308"/>
      <c r="HF140" s="308"/>
      <c r="HG140" s="308"/>
      <c r="HH140" s="308"/>
      <c r="HI140" s="308"/>
      <c r="HJ140" s="308"/>
      <c r="HK140" s="308"/>
    </row>
    <row r="141" customFormat="false" ht="12.75" hidden="false" customHeight="false" outlineLevel="0" collapsed="false">
      <c r="A141" s="232"/>
      <c r="B141" s="233"/>
      <c r="C141" s="232"/>
      <c r="D141" s="234"/>
      <c r="E141" s="234"/>
      <c r="F141" s="235"/>
      <c r="G141" s="234"/>
      <c r="H141" s="234"/>
      <c r="I141" s="237"/>
      <c r="J141" s="238"/>
      <c r="K141" s="244" t="s">
        <v>160</v>
      </c>
      <c r="L141" s="245"/>
      <c r="M141" s="245"/>
      <c r="N141" s="245"/>
      <c r="O141" s="245"/>
      <c r="P141" s="245"/>
      <c r="Q141" s="245"/>
      <c r="R141" s="245"/>
      <c r="S141" s="245"/>
      <c r="T141" s="245"/>
      <c r="U141" s="245"/>
      <c r="V141" s="245"/>
      <c r="W141" s="245"/>
      <c r="X141" s="245"/>
      <c r="Y141" s="245"/>
      <c r="Z141" s="245"/>
      <c r="AA141" s="245"/>
      <c r="AB141" s="245"/>
      <c r="AC141" s="245"/>
      <c r="AD141" s="245"/>
      <c r="AE141" s="245"/>
      <c r="AF141" s="245"/>
      <c r="AG141" s="245"/>
      <c r="AH141" s="245"/>
      <c r="AI141" s="245"/>
      <c r="AJ141" s="245"/>
      <c r="AK141" s="245"/>
      <c r="AL141" s="245"/>
      <c r="AM141" s="245"/>
      <c r="AN141" s="245"/>
      <c r="AO141" s="245"/>
      <c r="AP141" s="245"/>
      <c r="AQ141" s="245"/>
      <c r="AR141" s="245"/>
      <c r="AS141" s="245"/>
      <c r="AT141" s="245"/>
      <c r="AU141" s="245"/>
      <c r="AV141" s="245"/>
      <c r="AW141" s="245"/>
      <c r="AX141" s="245"/>
      <c r="AY141" s="245"/>
      <c r="AZ141" s="245"/>
      <c r="BA141" s="245"/>
      <c r="BB141" s="245"/>
      <c r="BC141" s="245"/>
      <c r="BD141" s="245"/>
      <c r="BE141" s="245"/>
      <c r="BF141" s="245"/>
      <c r="BG141" s="245"/>
      <c r="BH141" s="245"/>
      <c r="BI141" s="245"/>
      <c r="BJ141" s="245"/>
      <c r="BK141" s="245"/>
      <c r="BL141" s="245"/>
      <c r="BM141" s="245"/>
      <c r="BN141" s="245"/>
      <c r="BO141" s="245"/>
      <c r="BP141" s="245"/>
      <c r="BQ141" s="245"/>
      <c r="BR141" s="245"/>
      <c r="BS141" s="245"/>
      <c r="BT141" s="245"/>
      <c r="BU141" s="245"/>
      <c r="BV141" s="245"/>
      <c r="BW141" s="245"/>
      <c r="BX141" s="245"/>
      <c r="BY141" s="245"/>
      <c r="BZ141" s="245"/>
      <c r="CA141" s="245"/>
      <c r="CB141" s="245"/>
      <c r="CC141" s="245"/>
      <c r="CD141" s="245"/>
      <c r="CE141" s="245"/>
      <c r="CF141" s="245"/>
      <c r="CG141" s="245"/>
      <c r="CH141" s="245"/>
      <c r="CI141" s="245"/>
      <c r="CJ141" s="245"/>
      <c r="CK141" s="245"/>
      <c r="CL141" s="245"/>
      <c r="CM141" s="245"/>
      <c r="CN141" s="245"/>
      <c r="CO141" s="245"/>
      <c r="CP141" s="245"/>
      <c r="CQ141" s="245"/>
      <c r="CR141" s="245"/>
      <c r="CS141" s="245"/>
      <c r="CT141" s="245" t="n">
        <v>3</v>
      </c>
      <c r="CU141" s="245"/>
      <c r="CV141" s="245" t="n">
        <v>3</v>
      </c>
      <c r="CW141" s="245"/>
      <c r="CX141" s="245" t="n">
        <v>3</v>
      </c>
      <c r="CY141" s="245"/>
      <c r="CZ141" s="245" t="n">
        <v>3</v>
      </c>
      <c r="DA141" s="245"/>
      <c r="DB141" s="245" t="n">
        <v>3</v>
      </c>
      <c r="DC141" s="245"/>
      <c r="DD141" s="245"/>
      <c r="DE141" s="245"/>
      <c r="DF141" s="245"/>
      <c r="DG141" s="245"/>
      <c r="DH141" s="245"/>
      <c r="DI141" s="245"/>
      <c r="DJ141" s="245"/>
      <c r="DK141" s="245"/>
      <c r="DL141" s="245"/>
      <c r="DM141" s="245"/>
      <c r="DN141" s="245"/>
      <c r="DO141" s="245"/>
      <c r="DP141" s="245"/>
      <c r="DQ141" s="245"/>
      <c r="DR141" s="245"/>
      <c r="DS141" s="245"/>
      <c r="DT141" s="245"/>
      <c r="DU141" s="245"/>
      <c r="DV141" s="245"/>
      <c r="DW141" s="245"/>
      <c r="DX141" s="245"/>
      <c r="DY141" s="245"/>
      <c r="DZ141" s="245"/>
      <c r="EA141" s="245"/>
      <c r="EB141" s="245"/>
      <c r="EC141" s="245"/>
      <c r="ED141" s="245"/>
      <c r="EE141" s="245"/>
      <c r="EF141" s="245"/>
      <c r="EG141" s="245"/>
      <c r="EH141" s="245"/>
      <c r="EI141" s="245"/>
      <c r="EJ141" s="245"/>
      <c r="EK141" s="245"/>
      <c r="EL141" s="245"/>
      <c r="EM141" s="245"/>
      <c r="EN141" s="245"/>
      <c r="EO141" s="245"/>
      <c r="EP141" s="245"/>
      <c r="EQ141" s="245"/>
      <c r="ER141" s="245"/>
      <c r="ES141" s="245"/>
      <c r="ET141" s="245"/>
      <c r="EU141" s="245"/>
      <c r="EV141" s="245"/>
      <c r="EW141" s="245"/>
      <c r="EX141" s="246"/>
      <c r="EY141" s="246"/>
      <c r="EZ141" s="245"/>
      <c r="FA141" s="245"/>
      <c r="FB141" s="245"/>
      <c r="FC141" s="245"/>
      <c r="FD141" s="245"/>
      <c r="FE141" s="245"/>
      <c r="FF141" s="245"/>
      <c r="FG141" s="245"/>
      <c r="FH141" s="245"/>
      <c r="FI141" s="245"/>
      <c r="FJ141" s="245"/>
      <c r="FK141" s="245"/>
      <c r="FL141" s="245"/>
      <c r="FM141" s="245"/>
      <c r="FN141" s="245"/>
      <c r="FO141" s="245"/>
      <c r="FP141" s="245"/>
      <c r="FQ141" s="245"/>
      <c r="FR141" s="245"/>
      <c r="FS141" s="245"/>
      <c r="FT141" s="245"/>
      <c r="FU141" s="245"/>
      <c r="FV141" s="245"/>
      <c r="FW141" s="245"/>
      <c r="FX141" s="245"/>
      <c r="FY141" s="245"/>
      <c r="FZ141" s="245"/>
      <c r="GA141" s="245"/>
      <c r="GB141" s="245"/>
      <c r="GC141" s="245"/>
      <c r="GD141" s="245"/>
      <c r="GE141" s="245"/>
      <c r="GF141" s="245"/>
      <c r="GG141" s="245"/>
      <c r="GH141" s="245"/>
      <c r="GI141" s="245"/>
      <c r="GJ141" s="245"/>
      <c r="GK141" s="245"/>
      <c r="GL141" s="245"/>
      <c r="GM141" s="245"/>
      <c r="GN141" s="245"/>
      <c r="GO141" s="245"/>
      <c r="GP141" s="245"/>
      <c r="GQ141" s="245"/>
      <c r="GR141" s="245"/>
      <c r="GS141" s="245"/>
      <c r="GT141" s="245"/>
      <c r="GU141" s="245"/>
      <c r="GV141" s="245"/>
      <c r="GW141" s="245"/>
      <c r="GX141" s="245"/>
      <c r="GY141" s="245"/>
      <c r="GZ141" s="245"/>
      <c r="HA141" s="245"/>
      <c r="HB141" s="245"/>
      <c r="HC141" s="245"/>
      <c r="HD141" s="245"/>
      <c r="HE141" s="245"/>
      <c r="HF141" s="245"/>
      <c r="HG141" s="245"/>
      <c r="HH141" s="245"/>
      <c r="HI141" s="245"/>
      <c r="HJ141" s="245"/>
      <c r="HK141" s="245"/>
    </row>
    <row r="142" customFormat="false" ht="12.75" hidden="false" customHeight="false" outlineLevel="0" collapsed="false">
      <c r="A142" s="232"/>
      <c r="B142" s="233"/>
      <c r="C142" s="232"/>
      <c r="D142" s="234"/>
      <c r="E142" s="234"/>
      <c r="F142" s="235"/>
      <c r="G142" s="234"/>
      <c r="H142" s="234"/>
      <c r="I142" s="237"/>
      <c r="J142" s="238"/>
      <c r="K142" s="247" t="s">
        <v>161</v>
      </c>
      <c r="L142" s="248" t="n">
        <f aca="false">(L140*L141*$G140)*$L$8</f>
        <v>0</v>
      </c>
      <c r="M142" s="248"/>
      <c r="N142" s="248" t="n">
        <f aca="false">(N140*N141*$G140)*$L$8</f>
        <v>0</v>
      </c>
      <c r="O142" s="248"/>
      <c r="P142" s="248" t="n">
        <f aca="false">(P140*P141*$G140)*$L$8</f>
        <v>0</v>
      </c>
      <c r="Q142" s="248"/>
      <c r="R142" s="248" t="n">
        <f aca="false">(R140*R141*$G140)*$L$8</f>
        <v>0</v>
      </c>
      <c r="S142" s="248"/>
      <c r="T142" s="248" t="n">
        <f aca="false">(T140*T141*$G140)*$T$8</f>
        <v>0</v>
      </c>
      <c r="U142" s="248"/>
      <c r="V142" s="248" t="n">
        <f aca="false">(V140*V141*$G140)*$T$8</f>
        <v>0</v>
      </c>
      <c r="W142" s="248"/>
      <c r="X142" s="248" t="n">
        <f aca="false">(X140*X141*$G140)*$T$8</f>
        <v>0</v>
      </c>
      <c r="Y142" s="248"/>
      <c r="Z142" s="248" t="n">
        <f aca="false">(Z140*Z141*$G140)*$T$8</f>
        <v>0</v>
      </c>
      <c r="AA142" s="248"/>
      <c r="AB142" s="248" t="n">
        <f aca="false">(AB140*AB141*$G140)*$AB$8</f>
        <v>0</v>
      </c>
      <c r="AC142" s="248"/>
      <c r="AD142" s="248" t="n">
        <f aca="false">(AD140*AD141*$G140)*$AB$8</f>
        <v>0</v>
      </c>
      <c r="AE142" s="248"/>
      <c r="AF142" s="248" t="n">
        <f aca="false">(AF140*AF141*$G140)*$AB$8</f>
        <v>0</v>
      </c>
      <c r="AG142" s="248"/>
      <c r="AH142" s="248" t="n">
        <f aca="false">(AH140*AH141*$G140)*$AB$8</f>
        <v>0</v>
      </c>
      <c r="AI142" s="248"/>
      <c r="AJ142" s="248" t="n">
        <f aca="false">(AJ140*AJ141*$G140)*$AJ$8</f>
        <v>0</v>
      </c>
      <c r="AK142" s="248"/>
      <c r="AL142" s="248" t="n">
        <f aca="false">(AL140*AL141*$G140)*$AJ$8</f>
        <v>0</v>
      </c>
      <c r="AM142" s="248"/>
      <c r="AN142" s="248" t="n">
        <f aca="false">(AN140*AN141*$G140)*$AJ$8</f>
        <v>0</v>
      </c>
      <c r="AO142" s="248"/>
      <c r="AP142" s="248" t="n">
        <f aca="false">(AP140*AP141*$G140)*$AJ$8</f>
        <v>0</v>
      </c>
      <c r="AQ142" s="248"/>
      <c r="AR142" s="248" t="n">
        <f aca="false">(AR140*AR141*$G140)*$AT$8</f>
        <v>0</v>
      </c>
      <c r="AS142" s="248"/>
      <c r="AT142" s="248" t="n">
        <f aca="false">(AT140*AT141*$G140)*$AT$8</f>
        <v>0</v>
      </c>
      <c r="AU142" s="248"/>
      <c r="AV142" s="248" t="n">
        <f aca="false">(AV140*AV141*$G140)*$AT$8</f>
        <v>0</v>
      </c>
      <c r="AW142" s="248"/>
      <c r="AX142" s="248" t="n">
        <f aca="false">(AX140*AX141*$G140)*$AT$8</f>
        <v>0</v>
      </c>
      <c r="AY142" s="248"/>
      <c r="AZ142" s="248" t="n">
        <f aca="false">(AZ140*AZ141*$G140)*$BB$8</f>
        <v>0</v>
      </c>
      <c r="BA142" s="248"/>
      <c r="BB142" s="248" t="n">
        <f aca="false">(BB140*BB141*$G140)*$BB$8</f>
        <v>0</v>
      </c>
      <c r="BC142" s="248"/>
      <c r="BD142" s="248" t="n">
        <f aca="false">(BD140*BD141*$G140)*$BB$8</f>
        <v>0</v>
      </c>
      <c r="BE142" s="248"/>
      <c r="BF142" s="248" t="n">
        <f aca="false">(BF140*BF141*$G140)*$BB$8</f>
        <v>0</v>
      </c>
      <c r="BG142" s="248"/>
      <c r="BH142" s="248" t="n">
        <f aca="false">(BH140*BH141*$G140)*$BJ$8</f>
        <v>0</v>
      </c>
      <c r="BI142" s="248"/>
      <c r="BJ142" s="248" t="n">
        <f aca="false">(BJ140*BJ141*$G140)*$BJ$8</f>
        <v>0</v>
      </c>
      <c r="BK142" s="248"/>
      <c r="BL142" s="248" t="n">
        <f aca="false">(BL140*BL141*$G140)*$BJ$8</f>
        <v>0</v>
      </c>
      <c r="BM142" s="248"/>
      <c r="BN142" s="248" t="n">
        <f aca="false">(BN140*BN141*$G140)*$BJ$8</f>
        <v>0</v>
      </c>
      <c r="BO142" s="248"/>
      <c r="BP142" s="248" t="n">
        <f aca="false">(BP140*BP141*$G140)*$BT$8</f>
        <v>0</v>
      </c>
      <c r="BQ142" s="248"/>
      <c r="BR142" s="248" t="n">
        <f aca="false">(BR140*BR141*$G140)*$BT$8</f>
        <v>0</v>
      </c>
      <c r="BS142" s="248"/>
      <c r="BT142" s="248" t="n">
        <f aca="false">(BT140*BT141*$G140)*$BT$8</f>
        <v>0</v>
      </c>
      <c r="BU142" s="248"/>
      <c r="BV142" s="248" t="n">
        <f aca="false">(BV140*BV141*$G140)*$BT$8</f>
        <v>0</v>
      </c>
      <c r="BW142" s="248"/>
      <c r="BX142" s="248" t="n">
        <f aca="false">(BX140*BX141*$G140)*$BT$8</f>
        <v>0</v>
      </c>
      <c r="BY142" s="248"/>
      <c r="BZ142" s="248" t="n">
        <f aca="false">(BZ140*BZ141*$G140)*$CB$8</f>
        <v>0</v>
      </c>
      <c r="CA142" s="248"/>
      <c r="CB142" s="248" t="n">
        <f aca="false">(CB140*CB141*$G140)*$CB$8</f>
        <v>0</v>
      </c>
      <c r="CC142" s="248"/>
      <c r="CD142" s="248" t="n">
        <f aca="false">(CD140*CD141*$G140)*$CB$8</f>
        <v>0</v>
      </c>
      <c r="CE142" s="248"/>
      <c r="CF142" s="248" t="n">
        <f aca="false">(CF140*CF141*$G140)*$CJ$8</f>
        <v>0</v>
      </c>
      <c r="CG142" s="248"/>
      <c r="CH142" s="248" t="n">
        <f aca="false">(CH140*CH141*$G140)*$CJ$8</f>
        <v>0</v>
      </c>
      <c r="CI142" s="248"/>
      <c r="CJ142" s="248" t="n">
        <f aca="false">(CJ140*CJ141*$G140)*$CJ$8</f>
        <v>0</v>
      </c>
      <c r="CK142" s="248"/>
      <c r="CL142" s="248" t="n">
        <f aca="false">(CL140*CL141*$G140)*$CJ$8</f>
        <v>0</v>
      </c>
      <c r="CM142" s="248"/>
      <c r="CN142" s="248" t="n">
        <f aca="false">(CN140*CN141*$G140)*$CJ$8</f>
        <v>0</v>
      </c>
      <c r="CO142" s="248"/>
      <c r="CP142" s="248" t="n">
        <f aca="false">(CP140*CP141*$G140)*$CJ$8</f>
        <v>0</v>
      </c>
      <c r="CQ142" s="248"/>
      <c r="CR142" s="248" t="n">
        <f aca="false">(CR140*CR141*$G140)*$CB$8</f>
        <v>0</v>
      </c>
      <c r="CS142" s="248"/>
      <c r="CT142" s="248" t="n">
        <f aca="false">(CT140*CT141*$G140)*$CB$8</f>
        <v>78.75</v>
      </c>
      <c r="CU142" s="248"/>
      <c r="CV142" s="248" t="n">
        <f aca="false">(CV140*CV141*$G140)*$CB$8</f>
        <v>94.5</v>
      </c>
      <c r="CW142" s="248"/>
      <c r="CX142" s="248" t="n">
        <f aca="false">(CX140*CX141*$G140)*$CB$8</f>
        <v>78.75</v>
      </c>
      <c r="CY142" s="248"/>
      <c r="CZ142" s="248" t="n">
        <f aca="false">(CZ140*CZ141*$G140)*$DB$8</f>
        <v>93.2806451612903</v>
      </c>
      <c r="DA142" s="248"/>
      <c r="DB142" s="248" t="n">
        <f aca="false">(DB140*DB141*$G140)*$DB$8</f>
        <v>46.6403225806452</v>
      </c>
      <c r="DC142" s="248"/>
      <c r="DD142" s="248" t="n">
        <f aca="false">(DD140*DD141*$G140)*$DL$8</f>
        <v>0</v>
      </c>
      <c r="DE142" s="248"/>
      <c r="DF142" s="248" t="n">
        <f aca="false">(DF140*DF141*$G140)*$DL$8</f>
        <v>0</v>
      </c>
      <c r="DG142" s="248"/>
      <c r="DH142" s="248" t="n">
        <f aca="false">(DH140*DH141*$G140)*$DL$8</f>
        <v>0</v>
      </c>
      <c r="DI142" s="248"/>
      <c r="DJ142" s="292" t="n">
        <f aca="false">(DJ140*DJ141*$G140)*$DL$8</f>
        <v>0</v>
      </c>
      <c r="DK142" s="292"/>
      <c r="DL142" s="248" t="n">
        <f aca="false">(DL140*DL141*$G140)*$DT$8</f>
        <v>0</v>
      </c>
      <c r="DM142" s="248"/>
      <c r="DN142" s="248" t="n">
        <f aca="false">(DN140*DN141*$G140)*$DT$8</f>
        <v>0</v>
      </c>
      <c r="DO142" s="248"/>
      <c r="DP142" s="248" t="n">
        <f aca="false">(DP140*DP141*$G140)*$DT$8</f>
        <v>0</v>
      </c>
      <c r="DQ142" s="248"/>
      <c r="DR142" s="248" t="n">
        <f aca="false">(DR140*DR141*$G140)*$DT$8</f>
        <v>0</v>
      </c>
      <c r="DS142" s="248"/>
      <c r="DT142" s="248" t="n">
        <f aca="false">(DT140*DT141*$G140)*$DT$8</f>
        <v>0</v>
      </c>
      <c r="DU142" s="248"/>
      <c r="DV142" s="248" t="n">
        <f aca="false">(DV140*DV141*$G140)*$DT$8</f>
        <v>0</v>
      </c>
      <c r="DW142" s="248"/>
      <c r="DX142" s="248" t="n">
        <f aca="false">(DX140*DX141*$G140)*$DT$8</f>
        <v>0</v>
      </c>
      <c r="DY142" s="248"/>
      <c r="DZ142" s="248" t="n">
        <f aca="false">(DZ140*DZ141*$G140)*$DT$8</f>
        <v>0</v>
      </c>
      <c r="EA142" s="248"/>
      <c r="EB142" s="248" t="n">
        <f aca="false">(EB140*EB141*$G140)*$DT$8</f>
        <v>0</v>
      </c>
      <c r="EC142" s="248"/>
      <c r="ED142" s="248" t="n">
        <f aca="false">(ED140*ED141*$G140)*$EB$8</f>
        <v>0</v>
      </c>
      <c r="EE142" s="248"/>
      <c r="EF142" s="248" t="n">
        <f aca="false">(EF140*EF141*$G140)*$EJ$8</f>
        <v>0</v>
      </c>
      <c r="EG142" s="248"/>
      <c r="EH142" s="248" t="n">
        <f aca="false">(EH140*EH141*$G140)*$EJ$8</f>
        <v>0</v>
      </c>
      <c r="EI142" s="248"/>
      <c r="EJ142" s="248" t="n">
        <f aca="false">(EJ140*EJ141*$G140)*$EJ$8</f>
        <v>0</v>
      </c>
      <c r="EK142" s="248"/>
      <c r="EL142" s="248" t="n">
        <f aca="false">(EL140*EL141*$G140)*$EJ$8</f>
        <v>0</v>
      </c>
      <c r="EM142" s="248"/>
      <c r="EN142" s="248" t="n">
        <f aca="false">(EN140*EN141*$G140)*$EJ$8</f>
        <v>0</v>
      </c>
      <c r="EO142" s="248"/>
      <c r="EP142" s="248" t="n">
        <f aca="false">(EP140*EP141*$G140)*$EJ$8</f>
        <v>0</v>
      </c>
      <c r="EQ142" s="248"/>
      <c r="ER142" s="248" t="n">
        <f aca="false">(ER140*ER141*$G140)*$EJ$8</f>
        <v>0</v>
      </c>
      <c r="ES142" s="248"/>
      <c r="ET142" s="248" t="n">
        <f aca="false">(ET140*ET141*$G140)*$ET$8</f>
        <v>0</v>
      </c>
      <c r="EU142" s="248"/>
      <c r="EV142" s="248" t="n">
        <f aca="false">(EV140*EV141*$G140)*$ET$8</f>
        <v>0</v>
      </c>
      <c r="EW142" s="248"/>
      <c r="EX142" s="249" t="n">
        <f aca="false">(EX140*EX141*$G140)*$ET$8</f>
        <v>0</v>
      </c>
      <c r="EY142" s="249"/>
      <c r="EZ142" s="248" t="n">
        <f aca="false">(EZ140*EZ141*$G140)*$ET$8</f>
        <v>0</v>
      </c>
      <c r="FA142" s="248"/>
      <c r="FB142" s="248" t="n">
        <f aca="false">(FB140*FB141*$G140)*$FB$8</f>
        <v>0</v>
      </c>
      <c r="FC142" s="248"/>
      <c r="FD142" s="248" t="n">
        <f aca="false">(FD140*FD141*$G140)*$FL$8</f>
        <v>0</v>
      </c>
      <c r="FE142" s="248"/>
      <c r="FF142" s="248" t="n">
        <f aca="false">(FF140*FF141*$G140)*$FL$8</f>
        <v>0</v>
      </c>
      <c r="FG142" s="248"/>
      <c r="FH142" s="248" t="n">
        <f aca="false">(FH140*FH141*$G140)*$FT$8</f>
        <v>0</v>
      </c>
      <c r="FI142" s="248"/>
      <c r="FJ142" s="248" t="n">
        <f aca="false">(FJ140*FJ141*$G140)*$FT$8</f>
        <v>0</v>
      </c>
      <c r="FK142" s="248"/>
      <c r="FL142" s="248" t="n">
        <f aca="false">(FL140*FL141*$G140)*$FT$8</f>
        <v>0</v>
      </c>
      <c r="FM142" s="248"/>
      <c r="FN142" s="248" t="n">
        <f aca="false">(FN140*FN141*$G140)*$FT$8</f>
        <v>0</v>
      </c>
      <c r="FO142" s="248"/>
      <c r="FP142" s="248" t="n">
        <f aca="false">(FP140*FP141*$G140)*$GD$8</f>
        <v>0</v>
      </c>
      <c r="FQ142" s="248"/>
      <c r="FR142" s="248" t="n">
        <f aca="false">(FR140*FR141*$G140)*$GD$8</f>
        <v>0</v>
      </c>
      <c r="FS142" s="248"/>
      <c r="FT142" s="248" t="n">
        <f aca="false">(FT140*FT141*$G140)*$GD$8</f>
        <v>0</v>
      </c>
      <c r="FU142" s="248"/>
      <c r="FV142" s="248" t="n">
        <f aca="false">(FV140*FV141*$G140)*$GD$8</f>
        <v>0</v>
      </c>
      <c r="FW142" s="248"/>
      <c r="FX142" s="248" t="n">
        <f aca="false">(FX140*FX141*$G140)*$GL$8</f>
        <v>0</v>
      </c>
      <c r="FY142" s="248"/>
      <c r="FZ142" s="248" t="n">
        <f aca="false">(FZ140*FZ141*$G140)*$GL$8</f>
        <v>0</v>
      </c>
      <c r="GA142" s="248"/>
      <c r="GB142" s="248" t="n">
        <f aca="false">(GB140*GB141*$G140)*$GL$8</f>
        <v>0</v>
      </c>
      <c r="GC142" s="248"/>
      <c r="GD142" s="248" t="n">
        <f aca="false">(GD140*GD141*$G140)*$GD$8</f>
        <v>0</v>
      </c>
      <c r="GE142" s="248"/>
      <c r="GF142" s="248" t="n">
        <f aca="false">(GF140*GF141*$G140)*$GD$8</f>
        <v>0</v>
      </c>
      <c r="GG142" s="248"/>
      <c r="GH142" s="248" t="n">
        <f aca="false">(GH140*GH141*$G140)*$GD$8</f>
        <v>0</v>
      </c>
      <c r="GI142" s="248"/>
      <c r="GJ142" s="248" t="n">
        <f aca="false">(GJ140*GJ141*$G140)*$GD$8</f>
        <v>0</v>
      </c>
      <c r="GK142" s="248"/>
      <c r="GL142" s="248" t="n">
        <f aca="false">(GL140*GL141*$G140)*$GL$8</f>
        <v>0</v>
      </c>
      <c r="GM142" s="248"/>
      <c r="GN142" s="248" t="n">
        <f aca="false">(GN140*GN141*$G140)*$GL$8</f>
        <v>0</v>
      </c>
      <c r="GO142" s="248"/>
      <c r="GP142" s="248" t="n">
        <f aca="false">(GP140*GP141*$G140)*$GL$8</f>
        <v>0</v>
      </c>
      <c r="GQ142" s="248"/>
      <c r="GR142" s="248" t="n">
        <f aca="false">(GR140*GR141*$G140)*$GL$8</f>
        <v>0</v>
      </c>
      <c r="GS142" s="248"/>
      <c r="GT142" s="248" t="n">
        <f aca="false">(GT140*GT141*$G140)*$GN$8</f>
        <v>0</v>
      </c>
      <c r="GU142" s="248"/>
      <c r="GV142" s="248" t="n">
        <f aca="false">(GV140*GV141*$G140)*$GN$8</f>
        <v>0</v>
      </c>
      <c r="GW142" s="248"/>
      <c r="GX142" s="248" t="n">
        <f aca="false">(GX140*GX141*$G140)*$GN$8</f>
        <v>0</v>
      </c>
      <c r="GY142" s="248"/>
      <c r="GZ142" s="248" t="n">
        <f aca="false">(GZ140*GZ141*$G140)*$GN$8</f>
        <v>0</v>
      </c>
      <c r="HA142" s="248"/>
      <c r="HB142" s="248" t="n">
        <f aca="false">(HB140*HB141*$G140)*$GN$8</f>
        <v>0</v>
      </c>
      <c r="HC142" s="248"/>
      <c r="HD142" s="248" t="n">
        <f aca="false">(HD140*HD141*$G140)*$GN$8</f>
        <v>0</v>
      </c>
      <c r="HE142" s="248"/>
      <c r="HF142" s="248" t="n">
        <f aca="false">(HF140*HF141*$G140)*$GN$8</f>
        <v>0</v>
      </c>
      <c r="HG142" s="248"/>
      <c r="HH142" s="248" t="n">
        <f aca="false">(HH140*HH141*$G140)*$GN$8</f>
        <v>0</v>
      </c>
      <c r="HI142" s="248"/>
      <c r="HJ142" s="248" t="n">
        <f aca="false">(HJ140*HJ141*$G140)*$GN$8</f>
        <v>0</v>
      </c>
      <c r="HK142" s="248"/>
    </row>
    <row r="143" customFormat="false" ht="12.75" hidden="false" customHeight="false" outlineLevel="0" collapsed="false">
      <c r="A143" s="232"/>
      <c r="B143" s="233"/>
      <c r="C143" s="232"/>
      <c r="D143" s="234"/>
      <c r="E143" s="234"/>
      <c r="F143" s="235"/>
      <c r="G143" s="234"/>
      <c r="H143" s="234"/>
      <c r="I143" s="237"/>
      <c r="J143" s="238"/>
      <c r="K143" s="250" t="s">
        <v>162</v>
      </c>
      <c r="L143" s="251" t="n">
        <f aca="false">L142</f>
        <v>0</v>
      </c>
      <c r="M143" s="251"/>
      <c r="N143" s="251" t="n">
        <f aca="false">L143+N142</f>
        <v>0</v>
      </c>
      <c r="O143" s="251"/>
      <c r="P143" s="251" t="n">
        <f aca="false">N143+P142</f>
        <v>0</v>
      </c>
      <c r="Q143" s="251"/>
      <c r="R143" s="251" t="n">
        <f aca="false">P143+R142</f>
        <v>0</v>
      </c>
      <c r="S143" s="251"/>
      <c r="T143" s="251" t="n">
        <f aca="false">R143+T142</f>
        <v>0</v>
      </c>
      <c r="U143" s="251"/>
      <c r="V143" s="251" t="n">
        <f aca="false">T143+V142</f>
        <v>0</v>
      </c>
      <c r="W143" s="251"/>
      <c r="X143" s="251" t="n">
        <f aca="false">V143+X142</f>
        <v>0</v>
      </c>
      <c r="Y143" s="251"/>
      <c r="Z143" s="251" t="n">
        <f aca="false">X143+Z142</f>
        <v>0</v>
      </c>
      <c r="AA143" s="251"/>
      <c r="AB143" s="251" t="n">
        <f aca="false">Z143+AB142</f>
        <v>0</v>
      </c>
      <c r="AC143" s="251"/>
      <c r="AD143" s="251" t="n">
        <f aca="false">AB143+AD142</f>
        <v>0</v>
      </c>
      <c r="AE143" s="251"/>
      <c r="AF143" s="251" t="n">
        <f aca="false">AD143+AF142</f>
        <v>0</v>
      </c>
      <c r="AG143" s="251"/>
      <c r="AH143" s="251" t="n">
        <f aca="false">AF143+AH142</f>
        <v>0</v>
      </c>
      <c r="AI143" s="251"/>
      <c r="AJ143" s="251" t="n">
        <f aca="false">AH143+AJ142</f>
        <v>0</v>
      </c>
      <c r="AK143" s="251"/>
      <c r="AL143" s="251" t="n">
        <f aca="false">AJ143+AL142</f>
        <v>0</v>
      </c>
      <c r="AM143" s="251"/>
      <c r="AN143" s="251" t="n">
        <f aca="false">AL143+AN142</f>
        <v>0</v>
      </c>
      <c r="AO143" s="251"/>
      <c r="AP143" s="251" t="n">
        <f aca="false">AN143+AP142</f>
        <v>0</v>
      </c>
      <c r="AQ143" s="251"/>
      <c r="AR143" s="251" t="n">
        <f aca="false">AP143+AR142</f>
        <v>0</v>
      </c>
      <c r="AS143" s="251"/>
      <c r="AT143" s="251" t="n">
        <f aca="false">AR143+AT142</f>
        <v>0</v>
      </c>
      <c r="AU143" s="251"/>
      <c r="AV143" s="251" t="n">
        <f aca="false">AT143+AV142</f>
        <v>0</v>
      </c>
      <c r="AW143" s="251"/>
      <c r="AX143" s="251" t="n">
        <f aca="false">AV143+AX142</f>
        <v>0</v>
      </c>
      <c r="AY143" s="251"/>
      <c r="AZ143" s="251" t="n">
        <f aca="false">AX143+AZ142</f>
        <v>0</v>
      </c>
      <c r="BA143" s="251"/>
      <c r="BB143" s="251" t="n">
        <f aca="false">AZ143+BB142</f>
        <v>0</v>
      </c>
      <c r="BC143" s="251"/>
      <c r="BD143" s="251" t="n">
        <f aca="false">BB143+BD142</f>
        <v>0</v>
      </c>
      <c r="BE143" s="251"/>
      <c r="BF143" s="251" t="n">
        <f aca="false">BD143+BF142</f>
        <v>0</v>
      </c>
      <c r="BG143" s="251"/>
      <c r="BH143" s="251" t="n">
        <f aca="false">BF143+BH142</f>
        <v>0</v>
      </c>
      <c r="BI143" s="251"/>
      <c r="BJ143" s="251" t="n">
        <f aca="false">BH143+BJ142</f>
        <v>0</v>
      </c>
      <c r="BK143" s="251"/>
      <c r="BL143" s="251" t="n">
        <f aca="false">BJ143+BL142</f>
        <v>0</v>
      </c>
      <c r="BM143" s="251"/>
      <c r="BN143" s="251" t="n">
        <f aca="false">BL143+BN142</f>
        <v>0</v>
      </c>
      <c r="BO143" s="251"/>
      <c r="BP143" s="251" t="n">
        <f aca="false">BN143+BP142</f>
        <v>0</v>
      </c>
      <c r="BQ143" s="251"/>
      <c r="BR143" s="251" t="n">
        <f aca="false">BP143+BR142</f>
        <v>0</v>
      </c>
      <c r="BS143" s="251"/>
      <c r="BT143" s="251" t="n">
        <f aca="false">BR143+BT142</f>
        <v>0</v>
      </c>
      <c r="BU143" s="251"/>
      <c r="BV143" s="251" t="n">
        <f aca="false">BT143+BV142</f>
        <v>0</v>
      </c>
      <c r="BW143" s="251"/>
      <c r="BX143" s="251" t="n">
        <f aca="false">BV143+BX142</f>
        <v>0</v>
      </c>
      <c r="BY143" s="251"/>
      <c r="BZ143" s="251" t="n">
        <f aca="false">BX143+BZ142</f>
        <v>0</v>
      </c>
      <c r="CA143" s="251"/>
      <c r="CB143" s="251" t="n">
        <f aca="false">BZ143+CB142</f>
        <v>0</v>
      </c>
      <c r="CC143" s="251"/>
      <c r="CD143" s="251" t="n">
        <f aca="false">CB143+CD142</f>
        <v>0</v>
      </c>
      <c r="CE143" s="251"/>
      <c r="CF143" s="251" t="n">
        <f aca="false">CD143+CF142</f>
        <v>0</v>
      </c>
      <c r="CG143" s="251"/>
      <c r="CH143" s="251" t="n">
        <f aca="false">CF143+CH142</f>
        <v>0</v>
      </c>
      <c r="CI143" s="251"/>
      <c r="CJ143" s="251" t="n">
        <f aca="false">CH143+CJ142</f>
        <v>0</v>
      </c>
      <c r="CK143" s="251"/>
      <c r="CL143" s="251" t="n">
        <f aca="false">CJ143+CL142</f>
        <v>0</v>
      </c>
      <c r="CM143" s="251"/>
      <c r="CN143" s="251" t="n">
        <f aca="false">CL143+CN142</f>
        <v>0</v>
      </c>
      <c r="CO143" s="251"/>
      <c r="CP143" s="251" t="n">
        <f aca="false">CN143+CP142</f>
        <v>0</v>
      </c>
      <c r="CQ143" s="251"/>
      <c r="CR143" s="251" t="n">
        <f aca="false">CP143+CR142</f>
        <v>0</v>
      </c>
      <c r="CS143" s="251"/>
      <c r="CT143" s="251" t="n">
        <f aca="false">CR143+CT142</f>
        <v>78.75</v>
      </c>
      <c r="CU143" s="251"/>
      <c r="CV143" s="251" t="n">
        <f aca="false">CT143+CV142</f>
        <v>173.25</v>
      </c>
      <c r="CW143" s="251"/>
      <c r="CX143" s="251" t="n">
        <f aca="false">CV143+CX142</f>
        <v>252</v>
      </c>
      <c r="CY143" s="251"/>
      <c r="CZ143" s="251" t="n">
        <f aca="false">CX143+CZ142</f>
        <v>345.28064516129</v>
      </c>
      <c r="DA143" s="251"/>
      <c r="DB143" s="251" t="n">
        <f aca="false">CZ143+DB142</f>
        <v>391.920967741935</v>
      </c>
      <c r="DC143" s="251"/>
      <c r="DD143" s="251" t="n">
        <f aca="false">DB143+DD142</f>
        <v>391.920967741935</v>
      </c>
      <c r="DE143" s="251"/>
      <c r="DF143" s="251" t="n">
        <f aca="false">DD143+DF142</f>
        <v>391.920967741935</v>
      </c>
      <c r="DG143" s="251"/>
      <c r="DH143" s="251" t="n">
        <f aca="false">DF143+DH142</f>
        <v>391.920967741935</v>
      </c>
      <c r="DI143" s="251"/>
      <c r="DJ143" s="293" t="n">
        <f aca="false">DH143+DJ142</f>
        <v>391.920967741935</v>
      </c>
      <c r="DK143" s="293"/>
      <c r="DL143" s="251" t="n">
        <f aca="false">DJ143+DL142</f>
        <v>391.920967741935</v>
      </c>
      <c r="DM143" s="251"/>
      <c r="DN143" s="251" t="n">
        <f aca="false">DL143+DN142</f>
        <v>391.920967741935</v>
      </c>
      <c r="DO143" s="251"/>
      <c r="DP143" s="251" t="n">
        <f aca="false">DN143+DP142</f>
        <v>391.920967741935</v>
      </c>
      <c r="DQ143" s="251"/>
      <c r="DR143" s="251" t="n">
        <f aca="false">DP143+DR142</f>
        <v>391.920967741935</v>
      </c>
      <c r="DS143" s="251"/>
      <c r="DT143" s="251" t="n">
        <f aca="false">DR143+DT142</f>
        <v>391.920967741935</v>
      </c>
      <c r="DU143" s="251"/>
      <c r="DV143" s="251" t="n">
        <f aca="false">DT143+DV142</f>
        <v>391.920967741935</v>
      </c>
      <c r="DW143" s="251"/>
      <c r="DX143" s="251" t="n">
        <f aca="false">DV143+DX142</f>
        <v>391.920967741935</v>
      </c>
      <c r="DY143" s="251"/>
      <c r="DZ143" s="251" t="n">
        <f aca="false">DX143+DZ142</f>
        <v>391.920967741935</v>
      </c>
      <c r="EA143" s="251"/>
      <c r="EB143" s="251" t="n">
        <f aca="false">DZ143+EB142</f>
        <v>391.920967741935</v>
      </c>
      <c r="EC143" s="251"/>
      <c r="ED143" s="251" t="n">
        <f aca="false">EB143+ED142</f>
        <v>391.920967741935</v>
      </c>
      <c r="EE143" s="251"/>
      <c r="EF143" s="251" t="n">
        <f aca="false">ED143+EF142</f>
        <v>391.920967741935</v>
      </c>
      <c r="EG143" s="251"/>
      <c r="EH143" s="251" t="n">
        <f aca="false">EF143+EH142</f>
        <v>391.920967741935</v>
      </c>
      <c r="EI143" s="251"/>
      <c r="EJ143" s="251" t="n">
        <f aca="false">EH143+EJ142</f>
        <v>391.920967741935</v>
      </c>
      <c r="EK143" s="251"/>
      <c r="EL143" s="251" t="n">
        <f aca="false">EJ143+EL142</f>
        <v>391.920967741935</v>
      </c>
      <c r="EM143" s="251"/>
      <c r="EN143" s="251" t="n">
        <f aca="false">EL143+EN142</f>
        <v>391.920967741935</v>
      </c>
      <c r="EO143" s="251"/>
      <c r="EP143" s="251" t="n">
        <f aca="false">EN143+EP142</f>
        <v>391.920967741935</v>
      </c>
      <c r="EQ143" s="251"/>
      <c r="ER143" s="251" t="n">
        <f aca="false">EP143+ER142</f>
        <v>391.920967741935</v>
      </c>
      <c r="ES143" s="251"/>
      <c r="ET143" s="251" t="n">
        <f aca="false">ER143+ET142</f>
        <v>391.920967741935</v>
      </c>
      <c r="EU143" s="251"/>
      <c r="EV143" s="251" t="n">
        <f aca="false">ET143+EV142</f>
        <v>391.920967741935</v>
      </c>
      <c r="EW143" s="251"/>
      <c r="EX143" s="252" t="n">
        <f aca="false">EV143+EX142</f>
        <v>391.920967741935</v>
      </c>
      <c r="EY143" s="252"/>
      <c r="EZ143" s="251" t="n">
        <f aca="false">EX143+EZ142</f>
        <v>391.920967741935</v>
      </c>
      <c r="FA143" s="251"/>
      <c r="FB143" s="251" t="n">
        <f aca="false">EZ143+FB142</f>
        <v>391.920967741935</v>
      </c>
      <c r="FC143" s="251"/>
      <c r="FD143" s="251" t="n">
        <f aca="false">FB143+FD142</f>
        <v>391.920967741935</v>
      </c>
      <c r="FE143" s="251"/>
      <c r="FF143" s="251" t="n">
        <f aca="false">FD143+FF142</f>
        <v>391.920967741935</v>
      </c>
      <c r="FG143" s="251"/>
      <c r="FH143" s="251" t="n">
        <f aca="false">FF143+FH142</f>
        <v>391.920967741935</v>
      </c>
      <c r="FI143" s="251"/>
      <c r="FJ143" s="251" t="n">
        <f aca="false">FH143+FJ142</f>
        <v>391.920967741935</v>
      </c>
      <c r="FK143" s="251"/>
      <c r="FL143" s="251" t="n">
        <f aca="false">FJ143+FL142</f>
        <v>391.920967741935</v>
      </c>
      <c r="FM143" s="251"/>
      <c r="FN143" s="251" t="n">
        <f aca="false">FL143+FN142</f>
        <v>391.920967741935</v>
      </c>
      <c r="FO143" s="251"/>
      <c r="FP143" s="251" t="n">
        <f aca="false">FN143+FP142</f>
        <v>391.920967741935</v>
      </c>
      <c r="FQ143" s="251"/>
      <c r="FR143" s="251" t="n">
        <f aca="false">FP143+FR142</f>
        <v>391.920967741935</v>
      </c>
      <c r="FS143" s="251"/>
      <c r="FT143" s="251" t="n">
        <f aca="false">FR143+FT142</f>
        <v>391.920967741935</v>
      </c>
      <c r="FU143" s="251"/>
      <c r="FV143" s="251" t="n">
        <f aca="false">FT143+FV142</f>
        <v>391.920967741935</v>
      </c>
      <c r="FW143" s="251"/>
      <c r="FX143" s="251" t="n">
        <f aca="false">FV143+FX142</f>
        <v>391.920967741935</v>
      </c>
      <c r="FY143" s="251"/>
      <c r="FZ143" s="251" t="n">
        <f aca="false">FX143+FZ142</f>
        <v>391.920967741935</v>
      </c>
      <c r="GA143" s="251"/>
      <c r="GB143" s="251" t="n">
        <f aca="false">FZ143+GB142</f>
        <v>391.920967741935</v>
      </c>
      <c r="GC143" s="251"/>
      <c r="GD143" s="251" t="n">
        <f aca="false">GB143+GD142</f>
        <v>391.920967741935</v>
      </c>
      <c r="GE143" s="251"/>
      <c r="GF143" s="251" t="n">
        <f aca="false">GD143+GF142</f>
        <v>391.920967741935</v>
      </c>
      <c r="GG143" s="251"/>
      <c r="GH143" s="251" t="n">
        <f aca="false">GF143+GH142</f>
        <v>391.920967741935</v>
      </c>
      <c r="GI143" s="251"/>
      <c r="GJ143" s="251" t="n">
        <f aca="false">GH143+GJ142</f>
        <v>391.920967741935</v>
      </c>
      <c r="GK143" s="251"/>
      <c r="GL143" s="251" t="n">
        <f aca="false">GJ143+GL142</f>
        <v>391.920967741935</v>
      </c>
      <c r="GM143" s="251"/>
      <c r="GN143" s="251" t="n">
        <f aca="false">GL143+GN142</f>
        <v>391.920967741935</v>
      </c>
      <c r="GO143" s="251"/>
      <c r="GP143" s="251" t="n">
        <f aca="false">GN143+GP142</f>
        <v>391.920967741935</v>
      </c>
      <c r="GQ143" s="251"/>
      <c r="GR143" s="251" t="n">
        <f aca="false">GP143+GR142</f>
        <v>391.920967741935</v>
      </c>
      <c r="GS143" s="251"/>
      <c r="GT143" s="251" t="n">
        <f aca="false">GR143+GT142</f>
        <v>391.920967741935</v>
      </c>
      <c r="GU143" s="251"/>
      <c r="GV143" s="251" t="n">
        <f aca="false">GT143+GV142</f>
        <v>391.920967741935</v>
      </c>
      <c r="GW143" s="251"/>
      <c r="GX143" s="251" t="n">
        <f aca="false">GV143+GX142</f>
        <v>391.920967741935</v>
      </c>
      <c r="GY143" s="251"/>
      <c r="GZ143" s="251" t="n">
        <f aca="false">GX143+GZ142</f>
        <v>391.920967741935</v>
      </c>
      <c r="HA143" s="251"/>
      <c r="HB143" s="251" t="n">
        <f aca="false">GZ143+HB142</f>
        <v>391.920967741935</v>
      </c>
      <c r="HC143" s="251"/>
      <c r="HD143" s="251" t="n">
        <f aca="false">HB143+HD142</f>
        <v>391.920967741935</v>
      </c>
      <c r="HE143" s="251"/>
      <c r="HF143" s="251" t="n">
        <f aca="false">HD143+HF142</f>
        <v>391.920967741935</v>
      </c>
      <c r="HG143" s="251"/>
      <c r="HH143" s="251" t="n">
        <f aca="false">HF143+HH142</f>
        <v>391.920967741935</v>
      </c>
      <c r="HI143" s="251"/>
      <c r="HJ143" s="251" t="n">
        <f aca="false">HH143+HJ142</f>
        <v>391.920967741935</v>
      </c>
      <c r="HK143" s="251"/>
    </row>
    <row r="144" s="295" customFormat="true" ht="12.75" hidden="false" customHeight="false" outlineLevel="0" collapsed="false">
      <c r="A144" s="232"/>
      <c r="B144" s="233"/>
      <c r="C144" s="232"/>
      <c r="D144" s="234"/>
      <c r="E144" s="234"/>
      <c r="F144" s="235"/>
      <c r="G144" s="234"/>
      <c r="H144" s="253"/>
      <c r="I144" s="237"/>
      <c r="J144" s="238"/>
      <c r="K144" s="254" t="s">
        <v>163</v>
      </c>
      <c r="L144" s="255"/>
      <c r="M144" s="255"/>
      <c r="N144" s="255"/>
      <c r="O144" s="255"/>
      <c r="P144" s="255"/>
      <c r="Q144" s="255"/>
      <c r="R144" s="255"/>
      <c r="S144" s="255"/>
      <c r="T144" s="255"/>
      <c r="U144" s="255"/>
      <c r="V144" s="255"/>
      <c r="W144" s="255"/>
      <c r="X144" s="255"/>
      <c r="Y144" s="255"/>
      <c r="Z144" s="255"/>
      <c r="AA144" s="255"/>
      <c r="AB144" s="255"/>
      <c r="AC144" s="255"/>
      <c r="AD144" s="255"/>
      <c r="AE144" s="255"/>
      <c r="AF144" s="255"/>
      <c r="AG144" s="255"/>
      <c r="AH144" s="255"/>
      <c r="AI144" s="255"/>
      <c r="AJ144" s="255"/>
      <c r="AK144" s="255"/>
      <c r="AL144" s="255"/>
      <c r="AM144" s="255"/>
      <c r="AN144" s="255"/>
      <c r="AO144" s="255"/>
      <c r="AP144" s="255"/>
      <c r="AQ144" s="255"/>
      <c r="AR144" s="255"/>
      <c r="AS144" s="255"/>
      <c r="AT144" s="255"/>
      <c r="AU144" s="255"/>
      <c r="AV144" s="255"/>
      <c r="AW144" s="255"/>
      <c r="AX144" s="255"/>
      <c r="AY144" s="255"/>
      <c r="AZ144" s="255"/>
      <c r="BA144" s="255"/>
      <c r="BB144" s="255"/>
      <c r="BC144" s="255"/>
      <c r="BD144" s="255"/>
      <c r="BE144" s="255"/>
      <c r="BF144" s="255"/>
      <c r="BG144" s="255"/>
      <c r="BH144" s="255"/>
      <c r="BI144" s="255"/>
      <c r="BJ144" s="255"/>
      <c r="BK144" s="255"/>
      <c r="BL144" s="255"/>
      <c r="BM144" s="255"/>
      <c r="BN144" s="255"/>
      <c r="BO144" s="255"/>
      <c r="BP144" s="255"/>
      <c r="BQ144" s="255"/>
      <c r="BR144" s="255"/>
      <c r="BS144" s="255"/>
      <c r="BT144" s="255"/>
      <c r="BU144" s="255"/>
      <c r="BV144" s="255"/>
      <c r="BW144" s="255"/>
      <c r="BX144" s="255"/>
      <c r="BY144" s="255"/>
      <c r="BZ144" s="255"/>
      <c r="CA144" s="255"/>
      <c r="CB144" s="255"/>
      <c r="CC144" s="255"/>
      <c r="CD144" s="255"/>
      <c r="CE144" s="255"/>
      <c r="CF144" s="255"/>
      <c r="CG144" s="255"/>
      <c r="CH144" s="255"/>
      <c r="CI144" s="255"/>
      <c r="CJ144" s="255"/>
      <c r="CK144" s="255"/>
      <c r="CL144" s="255"/>
      <c r="CM144" s="255"/>
      <c r="CN144" s="255"/>
      <c r="CO144" s="255"/>
      <c r="CP144" s="255"/>
      <c r="CQ144" s="255"/>
      <c r="CR144" s="255"/>
      <c r="CS144" s="255"/>
      <c r="CT144" s="255"/>
      <c r="CU144" s="255"/>
      <c r="CV144" s="255"/>
      <c r="CW144" s="255"/>
      <c r="CX144" s="255"/>
      <c r="CY144" s="255"/>
      <c r="CZ144" s="255"/>
      <c r="DA144" s="255"/>
      <c r="DB144" s="255"/>
      <c r="DC144" s="255"/>
      <c r="DD144" s="255"/>
      <c r="DE144" s="255"/>
      <c r="DF144" s="255"/>
      <c r="DG144" s="255"/>
      <c r="DH144" s="255"/>
      <c r="DI144" s="255"/>
      <c r="DJ144" s="294"/>
      <c r="DK144" s="294"/>
      <c r="DL144" s="255"/>
      <c r="DM144" s="255"/>
      <c r="DN144" s="255"/>
      <c r="DO144" s="255"/>
      <c r="DP144" s="255"/>
      <c r="DQ144" s="255"/>
      <c r="DR144" s="255"/>
      <c r="DS144" s="255"/>
      <c r="DT144" s="255"/>
      <c r="DU144" s="255"/>
      <c r="DV144" s="255"/>
      <c r="DW144" s="255"/>
      <c r="DX144" s="255"/>
      <c r="DY144" s="255"/>
      <c r="DZ144" s="255"/>
      <c r="EA144" s="255"/>
      <c r="EB144" s="255"/>
      <c r="EC144" s="255"/>
      <c r="ED144" s="255"/>
      <c r="EE144" s="255"/>
      <c r="EF144" s="255"/>
      <c r="EG144" s="255"/>
      <c r="EH144" s="255"/>
      <c r="EI144" s="255"/>
      <c r="EJ144" s="255"/>
      <c r="EK144" s="255"/>
      <c r="EL144" s="255"/>
      <c r="EM144" s="255"/>
      <c r="EN144" s="255"/>
      <c r="EO144" s="255"/>
      <c r="EP144" s="255"/>
      <c r="EQ144" s="255"/>
      <c r="ER144" s="255"/>
      <c r="ES144" s="255"/>
      <c r="ET144" s="255"/>
      <c r="EU144" s="255"/>
      <c r="EV144" s="255"/>
      <c r="EW144" s="255"/>
      <c r="EX144" s="256"/>
      <c r="EY144" s="256"/>
      <c r="EZ144" s="255"/>
      <c r="FA144" s="255"/>
      <c r="FB144" s="255"/>
      <c r="FC144" s="255"/>
      <c r="FD144" s="255"/>
      <c r="FE144" s="255"/>
      <c r="FF144" s="255"/>
      <c r="FG144" s="255"/>
      <c r="FH144" s="255"/>
      <c r="FI144" s="255"/>
      <c r="FJ144" s="255"/>
      <c r="FK144" s="255"/>
      <c r="FL144" s="255"/>
      <c r="FM144" s="255"/>
      <c r="FN144" s="255"/>
      <c r="FO144" s="255"/>
      <c r="FP144" s="255"/>
      <c r="FQ144" s="255"/>
      <c r="FR144" s="255"/>
      <c r="FS144" s="255"/>
      <c r="FT144" s="255"/>
      <c r="FU144" s="255"/>
      <c r="FV144" s="255"/>
      <c r="FW144" s="255"/>
      <c r="FX144" s="255"/>
      <c r="FY144" s="255"/>
      <c r="FZ144" s="255"/>
      <c r="GA144" s="255"/>
      <c r="GB144" s="255"/>
      <c r="GC144" s="255"/>
      <c r="GD144" s="255"/>
      <c r="GE144" s="255"/>
      <c r="GF144" s="255"/>
      <c r="GG144" s="255"/>
      <c r="GH144" s="255"/>
      <c r="GI144" s="255"/>
      <c r="GJ144" s="255"/>
      <c r="GK144" s="255"/>
      <c r="GL144" s="255"/>
      <c r="GM144" s="255"/>
      <c r="GN144" s="255"/>
      <c r="GO144" s="255"/>
      <c r="GP144" s="255"/>
      <c r="GQ144" s="255"/>
      <c r="GR144" s="255"/>
      <c r="GS144" s="255"/>
      <c r="GT144" s="255"/>
      <c r="GU144" s="255"/>
      <c r="GV144" s="255"/>
      <c r="GW144" s="255"/>
      <c r="GX144" s="255"/>
      <c r="GY144" s="255"/>
      <c r="GZ144" s="255"/>
      <c r="HA144" s="255"/>
      <c r="HB144" s="255"/>
      <c r="HC144" s="255"/>
      <c r="HD144" s="255"/>
      <c r="HE144" s="255"/>
      <c r="HF144" s="255"/>
      <c r="HG144" s="255"/>
      <c r="HH144" s="255"/>
      <c r="HI144" s="255"/>
      <c r="HJ144" s="255"/>
      <c r="HK144" s="255"/>
    </row>
    <row r="145" s="297" customFormat="true" ht="12.75" hidden="false" customHeight="false" outlineLevel="0" collapsed="false">
      <c r="A145" s="232"/>
      <c r="B145" s="233"/>
      <c r="C145" s="232"/>
      <c r="D145" s="234"/>
      <c r="E145" s="234"/>
      <c r="F145" s="235"/>
      <c r="G145" s="234"/>
      <c r="H145" s="257"/>
      <c r="I145" s="237"/>
      <c r="J145" s="238"/>
      <c r="K145" s="258" t="s">
        <v>164</v>
      </c>
      <c r="L145" s="259" t="n">
        <f aca="false">L144</f>
        <v>0</v>
      </c>
      <c r="M145" s="259"/>
      <c r="N145" s="259" t="n">
        <f aca="false">N144+L145</f>
        <v>0</v>
      </c>
      <c r="O145" s="259"/>
      <c r="P145" s="259" t="n">
        <f aca="false">P144+N145</f>
        <v>0</v>
      </c>
      <c r="Q145" s="259"/>
      <c r="R145" s="259" t="n">
        <f aca="false">R144+P145</f>
        <v>0</v>
      </c>
      <c r="S145" s="259"/>
      <c r="T145" s="259" t="n">
        <f aca="false">T144+R145</f>
        <v>0</v>
      </c>
      <c r="U145" s="259"/>
      <c r="V145" s="259" t="n">
        <f aca="false">V144+T145</f>
        <v>0</v>
      </c>
      <c r="W145" s="259"/>
      <c r="X145" s="259" t="n">
        <f aca="false">X144+V145</f>
        <v>0</v>
      </c>
      <c r="Y145" s="259"/>
      <c r="Z145" s="259" t="n">
        <f aca="false">Z144+X145</f>
        <v>0</v>
      </c>
      <c r="AA145" s="259"/>
      <c r="AB145" s="259" t="n">
        <f aca="false">AB144+Z145</f>
        <v>0</v>
      </c>
      <c r="AC145" s="259"/>
      <c r="AD145" s="259" t="n">
        <f aca="false">AD144+AB145</f>
        <v>0</v>
      </c>
      <c r="AE145" s="259"/>
      <c r="AF145" s="259" t="n">
        <f aca="false">AF144+AD145</f>
        <v>0</v>
      </c>
      <c r="AG145" s="259"/>
      <c r="AH145" s="259" t="n">
        <f aca="false">AH144+AF145</f>
        <v>0</v>
      </c>
      <c r="AI145" s="259"/>
      <c r="AJ145" s="259" t="n">
        <f aca="false">AJ144+AH145</f>
        <v>0</v>
      </c>
      <c r="AK145" s="259"/>
      <c r="AL145" s="259" t="n">
        <f aca="false">AL144+AJ145</f>
        <v>0</v>
      </c>
      <c r="AM145" s="259"/>
      <c r="AN145" s="259" t="n">
        <f aca="false">AN144+AL145</f>
        <v>0</v>
      </c>
      <c r="AO145" s="259"/>
      <c r="AP145" s="259" t="n">
        <f aca="false">AP144+AN145</f>
        <v>0</v>
      </c>
      <c r="AQ145" s="259"/>
      <c r="AR145" s="259" t="n">
        <f aca="false">AR144+AP145</f>
        <v>0</v>
      </c>
      <c r="AS145" s="259"/>
      <c r="AT145" s="259" t="n">
        <f aca="false">AT144+AR145</f>
        <v>0</v>
      </c>
      <c r="AU145" s="259"/>
      <c r="AV145" s="259" t="n">
        <f aca="false">AV144+AT145</f>
        <v>0</v>
      </c>
      <c r="AW145" s="259"/>
      <c r="AX145" s="259" t="n">
        <f aca="false">AX144+AV145</f>
        <v>0</v>
      </c>
      <c r="AY145" s="259"/>
      <c r="AZ145" s="259" t="n">
        <f aca="false">AZ144+AX145</f>
        <v>0</v>
      </c>
      <c r="BA145" s="259"/>
      <c r="BB145" s="259" t="n">
        <f aca="false">BB144+AZ145</f>
        <v>0</v>
      </c>
      <c r="BC145" s="259"/>
      <c r="BD145" s="259" t="n">
        <f aca="false">BD144+BB145</f>
        <v>0</v>
      </c>
      <c r="BE145" s="259"/>
      <c r="BF145" s="259" t="n">
        <f aca="false">BF144+BD145</f>
        <v>0</v>
      </c>
      <c r="BG145" s="259"/>
      <c r="BH145" s="259" t="n">
        <f aca="false">BH144+BF145</f>
        <v>0</v>
      </c>
      <c r="BI145" s="259"/>
      <c r="BJ145" s="259" t="n">
        <f aca="false">BJ144+BH145</f>
        <v>0</v>
      </c>
      <c r="BK145" s="259"/>
      <c r="BL145" s="259" t="n">
        <f aca="false">BL144+BJ145</f>
        <v>0</v>
      </c>
      <c r="BM145" s="259"/>
      <c r="BN145" s="259" t="n">
        <f aca="false">BN144+BL145</f>
        <v>0</v>
      </c>
      <c r="BO145" s="259"/>
      <c r="BP145" s="259" t="n">
        <f aca="false">BP144+BN145</f>
        <v>0</v>
      </c>
      <c r="BQ145" s="259"/>
      <c r="BR145" s="259" t="n">
        <f aca="false">BR144+BP145</f>
        <v>0</v>
      </c>
      <c r="BS145" s="259"/>
      <c r="BT145" s="259" t="n">
        <f aca="false">BT144+BR145</f>
        <v>0</v>
      </c>
      <c r="BU145" s="259"/>
      <c r="BV145" s="259" t="n">
        <f aca="false">BV144+BT145</f>
        <v>0</v>
      </c>
      <c r="BW145" s="259"/>
      <c r="BX145" s="259" t="n">
        <f aca="false">BX144+BV145</f>
        <v>0</v>
      </c>
      <c r="BY145" s="259"/>
      <c r="BZ145" s="259" t="n">
        <f aca="false">BZ144+BX145</f>
        <v>0</v>
      </c>
      <c r="CA145" s="259"/>
      <c r="CB145" s="259" t="n">
        <f aca="false">CB144+BZ145</f>
        <v>0</v>
      </c>
      <c r="CC145" s="259"/>
      <c r="CD145" s="259" t="n">
        <f aca="false">CD144+CB145</f>
        <v>0</v>
      </c>
      <c r="CE145" s="259"/>
      <c r="CF145" s="259" t="n">
        <f aca="false">CF144+CD145</f>
        <v>0</v>
      </c>
      <c r="CG145" s="259"/>
      <c r="CH145" s="259" t="n">
        <f aca="false">CH144+CF145</f>
        <v>0</v>
      </c>
      <c r="CI145" s="259"/>
      <c r="CJ145" s="259" t="n">
        <f aca="false">CJ144+CH145</f>
        <v>0</v>
      </c>
      <c r="CK145" s="259"/>
      <c r="CL145" s="259" t="n">
        <f aca="false">CL144+CJ145</f>
        <v>0</v>
      </c>
      <c r="CM145" s="259"/>
      <c r="CN145" s="259" t="n">
        <f aca="false">CN144+CL145</f>
        <v>0</v>
      </c>
      <c r="CO145" s="259"/>
      <c r="CP145" s="259" t="n">
        <f aca="false">CP144+CN145</f>
        <v>0</v>
      </c>
      <c r="CQ145" s="259"/>
      <c r="CR145" s="259" t="n">
        <f aca="false">CR144+CP145</f>
        <v>0</v>
      </c>
      <c r="CS145" s="259"/>
      <c r="CT145" s="259" t="n">
        <f aca="false">CT144+CR145</f>
        <v>0</v>
      </c>
      <c r="CU145" s="259"/>
      <c r="CV145" s="259" t="n">
        <f aca="false">CV144+CT145</f>
        <v>0</v>
      </c>
      <c r="CW145" s="259"/>
      <c r="CX145" s="259" t="n">
        <f aca="false">CX144+CV145</f>
        <v>0</v>
      </c>
      <c r="CY145" s="259"/>
      <c r="CZ145" s="259" t="n">
        <f aca="false">CZ144+CX145</f>
        <v>0</v>
      </c>
      <c r="DA145" s="259"/>
      <c r="DB145" s="259" t="n">
        <f aca="false">DB144+CZ145</f>
        <v>0</v>
      </c>
      <c r="DC145" s="259"/>
      <c r="DD145" s="259" t="n">
        <f aca="false">DD144+DB145</f>
        <v>0</v>
      </c>
      <c r="DE145" s="259"/>
      <c r="DF145" s="259" t="n">
        <f aca="false">DF144+DD145</f>
        <v>0</v>
      </c>
      <c r="DG145" s="259"/>
      <c r="DH145" s="259" t="n">
        <f aca="false">DH144+DF145</f>
        <v>0</v>
      </c>
      <c r="DI145" s="259"/>
      <c r="DJ145" s="296" t="n">
        <f aca="false">DJ144+DH145</f>
        <v>0</v>
      </c>
      <c r="DK145" s="296"/>
      <c r="DL145" s="259" t="n">
        <f aca="false">DL144+DJ145</f>
        <v>0</v>
      </c>
      <c r="DM145" s="259"/>
      <c r="DN145" s="259" t="n">
        <f aca="false">DN144+DL145</f>
        <v>0</v>
      </c>
      <c r="DO145" s="259"/>
      <c r="DP145" s="259" t="n">
        <f aca="false">DP144+DN145</f>
        <v>0</v>
      </c>
      <c r="DQ145" s="259"/>
      <c r="DR145" s="259" t="n">
        <f aca="false">DR144+DP145</f>
        <v>0</v>
      </c>
      <c r="DS145" s="259"/>
      <c r="DT145" s="259" t="n">
        <f aca="false">DT144+DR145</f>
        <v>0</v>
      </c>
      <c r="DU145" s="259"/>
      <c r="DV145" s="259" t="n">
        <f aca="false">DV144+DT145</f>
        <v>0</v>
      </c>
      <c r="DW145" s="259"/>
      <c r="DX145" s="259" t="n">
        <f aca="false">DX144+DV145</f>
        <v>0</v>
      </c>
      <c r="DY145" s="259"/>
      <c r="DZ145" s="259" t="n">
        <f aca="false">DZ144+DX145</f>
        <v>0</v>
      </c>
      <c r="EA145" s="259"/>
      <c r="EB145" s="259" t="n">
        <f aca="false">EB144+DZ145</f>
        <v>0</v>
      </c>
      <c r="EC145" s="259"/>
      <c r="ED145" s="259" t="n">
        <f aca="false">ED144+EB145</f>
        <v>0</v>
      </c>
      <c r="EE145" s="259"/>
      <c r="EF145" s="259" t="n">
        <f aca="false">EF144+ED145</f>
        <v>0</v>
      </c>
      <c r="EG145" s="259"/>
      <c r="EH145" s="259" t="n">
        <f aca="false">EH144+EF145</f>
        <v>0</v>
      </c>
      <c r="EI145" s="259"/>
      <c r="EJ145" s="259" t="n">
        <f aca="false">EJ144+EH145</f>
        <v>0</v>
      </c>
      <c r="EK145" s="259"/>
      <c r="EL145" s="259" t="n">
        <f aca="false">EL144+EJ145</f>
        <v>0</v>
      </c>
      <c r="EM145" s="259"/>
      <c r="EN145" s="259" t="n">
        <f aca="false">EN144+EL145</f>
        <v>0</v>
      </c>
      <c r="EO145" s="259"/>
      <c r="EP145" s="259" t="n">
        <f aca="false">EP144+EN145</f>
        <v>0</v>
      </c>
      <c r="EQ145" s="259"/>
      <c r="ER145" s="259" t="n">
        <f aca="false">ER144+EP145</f>
        <v>0</v>
      </c>
      <c r="ES145" s="259"/>
      <c r="ET145" s="259" t="n">
        <f aca="false">ET144+ER145</f>
        <v>0</v>
      </c>
      <c r="EU145" s="259"/>
      <c r="EV145" s="259" t="n">
        <f aca="false">EV144+ET145</f>
        <v>0</v>
      </c>
      <c r="EW145" s="259"/>
      <c r="EX145" s="260" t="n">
        <f aca="false">EX144+EV145</f>
        <v>0</v>
      </c>
      <c r="EY145" s="260"/>
      <c r="EZ145" s="259" t="n">
        <f aca="false">EZ144+EX145</f>
        <v>0</v>
      </c>
      <c r="FA145" s="259"/>
      <c r="FB145" s="259" t="n">
        <f aca="false">FB144+EZ145</f>
        <v>0</v>
      </c>
      <c r="FC145" s="259"/>
      <c r="FD145" s="259" t="n">
        <f aca="false">FD144+FB145</f>
        <v>0</v>
      </c>
      <c r="FE145" s="259"/>
      <c r="FF145" s="259" t="n">
        <f aca="false">FF144+FD145</f>
        <v>0</v>
      </c>
      <c r="FG145" s="259"/>
      <c r="FH145" s="259" t="n">
        <f aca="false">FH144+FF145</f>
        <v>0</v>
      </c>
      <c r="FI145" s="259"/>
      <c r="FJ145" s="259" t="n">
        <f aca="false">FJ144+FH145</f>
        <v>0</v>
      </c>
      <c r="FK145" s="259"/>
      <c r="FL145" s="259" t="n">
        <f aca="false">FL144+FJ145</f>
        <v>0</v>
      </c>
      <c r="FM145" s="259"/>
      <c r="FN145" s="259" t="n">
        <f aca="false">FN144+FL145</f>
        <v>0</v>
      </c>
      <c r="FO145" s="259"/>
      <c r="FP145" s="259" t="n">
        <f aca="false">FP144+FN145</f>
        <v>0</v>
      </c>
      <c r="FQ145" s="259"/>
      <c r="FR145" s="259" t="n">
        <f aca="false">FR144+FP145</f>
        <v>0</v>
      </c>
      <c r="FS145" s="259"/>
      <c r="FT145" s="259" t="n">
        <f aca="false">FT144+FR145</f>
        <v>0</v>
      </c>
      <c r="FU145" s="259"/>
      <c r="FV145" s="259" t="n">
        <f aca="false">FV144+FT145</f>
        <v>0</v>
      </c>
      <c r="FW145" s="259"/>
      <c r="FX145" s="259" t="n">
        <f aca="false">FX144+FV145</f>
        <v>0</v>
      </c>
      <c r="FY145" s="259"/>
      <c r="FZ145" s="259" t="n">
        <f aca="false">FZ144+FX145</f>
        <v>0</v>
      </c>
      <c r="GA145" s="259"/>
      <c r="GB145" s="259" t="n">
        <f aca="false">GB144+FZ145</f>
        <v>0</v>
      </c>
      <c r="GC145" s="259"/>
      <c r="GD145" s="259" t="n">
        <f aca="false">GD144+GB145</f>
        <v>0</v>
      </c>
      <c r="GE145" s="259"/>
      <c r="GF145" s="259" t="n">
        <f aca="false">GF144+GD145</f>
        <v>0</v>
      </c>
      <c r="GG145" s="259"/>
      <c r="GH145" s="259" t="n">
        <f aca="false">GH144+GF145</f>
        <v>0</v>
      </c>
      <c r="GI145" s="259"/>
      <c r="GJ145" s="259" t="n">
        <f aca="false">GJ144+GH145</f>
        <v>0</v>
      </c>
      <c r="GK145" s="259"/>
      <c r="GL145" s="259" t="n">
        <f aca="false">GL144+GJ145</f>
        <v>0</v>
      </c>
      <c r="GM145" s="259"/>
      <c r="GN145" s="259" t="n">
        <f aca="false">GN144+GL145</f>
        <v>0</v>
      </c>
      <c r="GO145" s="259"/>
      <c r="GP145" s="259" t="n">
        <f aca="false">GP144+GN145</f>
        <v>0</v>
      </c>
      <c r="GQ145" s="259"/>
      <c r="GR145" s="259" t="n">
        <f aca="false">GR144+GP145</f>
        <v>0</v>
      </c>
      <c r="GS145" s="259"/>
      <c r="GT145" s="259" t="n">
        <f aca="false">GT144+GR145</f>
        <v>0</v>
      </c>
      <c r="GU145" s="259"/>
      <c r="GV145" s="259" t="n">
        <f aca="false">GV144+GT145</f>
        <v>0</v>
      </c>
      <c r="GW145" s="259"/>
      <c r="GX145" s="259" t="n">
        <f aca="false">GX144+GV145</f>
        <v>0</v>
      </c>
      <c r="GY145" s="259"/>
      <c r="GZ145" s="259" t="n">
        <f aca="false">GZ144+GX145</f>
        <v>0</v>
      </c>
      <c r="HA145" s="259"/>
      <c r="HB145" s="259" t="n">
        <f aca="false">HB144+GZ145</f>
        <v>0</v>
      </c>
      <c r="HC145" s="259"/>
      <c r="HD145" s="259" t="n">
        <f aca="false">HD144+HB145</f>
        <v>0</v>
      </c>
      <c r="HE145" s="259"/>
      <c r="HF145" s="259" t="n">
        <f aca="false">HF144+HD145</f>
        <v>0</v>
      </c>
      <c r="HG145" s="259"/>
      <c r="HH145" s="259" t="n">
        <f aca="false">HH144+HF145</f>
        <v>0</v>
      </c>
      <c r="HI145" s="259"/>
      <c r="HJ145" s="259" t="n">
        <f aca="false">HJ144+HH145</f>
        <v>0</v>
      </c>
      <c r="HK145" s="259"/>
    </row>
    <row r="146" s="299" customFormat="true" ht="12.75" hidden="false" customHeight="false" outlineLevel="0" collapsed="false">
      <c r="A146" s="232"/>
      <c r="B146" s="233"/>
      <c r="C146" s="232"/>
      <c r="D146" s="234"/>
      <c r="E146" s="234"/>
      <c r="F146" s="235"/>
      <c r="G146" s="234"/>
      <c r="H146" s="261"/>
      <c r="I146" s="237"/>
      <c r="J146" s="238"/>
      <c r="K146" s="262" t="s">
        <v>165</v>
      </c>
      <c r="L146" s="263" t="n">
        <f aca="false">IF($E140&gt;0,L143/$E140,"-")</f>
        <v>0</v>
      </c>
      <c r="M146" s="263"/>
      <c r="N146" s="263" t="n">
        <f aca="false">IF($E140&gt;0,N143/$E140,"-")</f>
        <v>0</v>
      </c>
      <c r="O146" s="263"/>
      <c r="P146" s="263" t="n">
        <f aca="false">IF($E140&gt;0,P143/$E140,"-")</f>
        <v>0</v>
      </c>
      <c r="Q146" s="263"/>
      <c r="R146" s="263" t="n">
        <f aca="false">IF($E140&gt;0,R143/$E140,"-")</f>
        <v>0</v>
      </c>
      <c r="S146" s="263"/>
      <c r="T146" s="263" t="n">
        <f aca="false">IF($E140&gt;0,T143/$E140,"-")</f>
        <v>0</v>
      </c>
      <c r="U146" s="263"/>
      <c r="V146" s="263" t="n">
        <f aca="false">IF($E140&gt;0,V143/$E140,"-")</f>
        <v>0</v>
      </c>
      <c r="W146" s="263"/>
      <c r="X146" s="263" t="n">
        <f aca="false">IF($E140&gt;0,X143/$E140,"-")</f>
        <v>0</v>
      </c>
      <c r="Y146" s="263"/>
      <c r="Z146" s="263" t="n">
        <f aca="false">IF($E140&gt;0,Z143/$E140,"-")</f>
        <v>0</v>
      </c>
      <c r="AA146" s="263"/>
      <c r="AB146" s="263" t="n">
        <f aca="false">IF($E140&gt;0,AB143/$E140,"-")</f>
        <v>0</v>
      </c>
      <c r="AC146" s="263"/>
      <c r="AD146" s="263" t="n">
        <f aca="false">IF($E140&gt;0,AD143/$E140,"-")</f>
        <v>0</v>
      </c>
      <c r="AE146" s="263"/>
      <c r="AF146" s="263" t="n">
        <f aca="false">IF($E140&gt;0,AF143/$E140,"-")</f>
        <v>0</v>
      </c>
      <c r="AG146" s="263"/>
      <c r="AH146" s="263" t="n">
        <f aca="false">IF($E140&gt;0,AH143/$E140,"-")</f>
        <v>0</v>
      </c>
      <c r="AI146" s="263"/>
      <c r="AJ146" s="263" t="n">
        <f aca="false">IF($E140&gt;0,AJ143/$E140,"-")</f>
        <v>0</v>
      </c>
      <c r="AK146" s="263"/>
      <c r="AL146" s="263" t="n">
        <f aca="false">IF($E140&gt;0,AL143/$E140,"-")</f>
        <v>0</v>
      </c>
      <c r="AM146" s="263"/>
      <c r="AN146" s="263" t="n">
        <f aca="false">IF($E140&gt;0,AN143/$E140,"-")</f>
        <v>0</v>
      </c>
      <c r="AO146" s="263"/>
      <c r="AP146" s="263" t="n">
        <f aca="false">IF($E140&gt;0,AP143/$E140,"-")</f>
        <v>0</v>
      </c>
      <c r="AQ146" s="263"/>
      <c r="AR146" s="263" t="n">
        <f aca="false">IF($E140&gt;0,AR143/$E140,"-")</f>
        <v>0</v>
      </c>
      <c r="AS146" s="263"/>
      <c r="AT146" s="263" t="n">
        <f aca="false">IF($E140&gt;0,AT143/$E140,"-")</f>
        <v>0</v>
      </c>
      <c r="AU146" s="263"/>
      <c r="AV146" s="263" t="n">
        <f aca="false">IF($E140&gt;0,AV143/$E140,"-")</f>
        <v>0</v>
      </c>
      <c r="AW146" s="263"/>
      <c r="AX146" s="263" t="n">
        <f aca="false">IF($E140&gt;0,AX143/$E140,"-")</f>
        <v>0</v>
      </c>
      <c r="AY146" s="263"/>
      <c r="AZ146" s="263" t="n">
        <f aca="false">IF($E140&gt;0,AZ143/$E140,"-")</f>
        <v>0</v>
      </c>
      <c r="BA146" s="263"/>
      <c r="BB146" s="263" t="n">
        <f aca="false">IF($E140&gt;0,BB143/$E140,"-")</f>
        <v>0</v>
      </c>
      <c r="BC146" s="263"/>
      <c r="BD146" s="263" t="n">
        <f aca="false">IF($E140&gt;0,BD143/$E140,"-")</f>
        <v>0</v>
      </c>
      <c r="BE146" s="263"/>
      <c r="BF146" s="263" t="n">
        <f aca="false">IF($E140&gt;0,BF143/$E140,"-")</f>
        <v>0</v>
      </c>
      <c r="BG146" s="263"/>
      <c r="BH146" s="263" t="n">
        <f aca="false">IF($E140&gt;0,BH143/$E140,"-")</f>
        <v>0</v>
      </c>
      <c r="BI146" s="263"/>
      <c r="BJ146" s="263" t="n">
        <f aca="false">IF($E140&gt;0,BJ143/$E140,"-")</f>
        <v>0</v>
      </c>
      <c r="BK146" s="263"/>
      <c r="BL146" s="263" t="n">
        <f aca="false">IF($E140&gt;0,BL143/$E140,"-")</f>
        <v>0</v>
      </c>
      <c r="BM146" s="263"/>
      <c r="BN146" s="263" t="n">
        <f aca="false">IF($E140&gt;0,BN143/$E140,"-")</f>
        <v>0</v>
      </c>
      <c r="BO146" s="263"/>
      <c r="BP146" s="263" t="n">
        <f aca="false">IF($E140&gt;0,BP143/$E140,"-")</f>
        <v>0</v>
      </c>
      <c r="BQ146" s="263"/>
      <c r="BR146" s="263" t="n">
        <f aca="false">IF($E140&gt;0,BR143/$E140,"-")</f>
        <v>0</v>
      </c>
      <c r="BS146" s="263"/>
      <c r="BT146" s="263" t="n">
        <f aca="false">IF($E140&gt;0,BT143/$E140,"-")</f>
        <v>0</v>
      </c>
      <c r="BU146" s="263"/>
      <c r="BV146" s="263" t="n">
        <f aca="false">IF($E140&gt;0,BV143/$E140,"-")</f>
        <v>0</v>
      </c>
      <c r="BW146" s="263"/>
      <c r="BX146" s="263" t="n">
        <f aca="false">IF($E140&gt;0,BX143/$E140,"-")</f>
        <v>0</v>
      </c>
      <c r="BY146" s="263"/>
      <c r="BZ146" s="263" t="n">
        <f aca="false">IF($E140&gt;0,BZ143/$E140,"-")</f>
        <v>0</v>
      </c>
      <c r="CA146" s="263"/>
      <c r="CB146" s="263" t="n">
        <f aca="false">IF($E140&gt;0,CB143/$E140,"-")</f>
        <v>0</v>
      </c>
      <c r="CC146" s="263"/>
      <c r="CD146" s="263" t="n">
        <f aca="false">IF($E140&gt;0,CD143/$E140,"-")</f>
        <v>0</v>
      </c>
      <c r="CE146" s="263"/>
      <c r="CF146" s="263" t="n">
        <f aca="false">IF($E140&gt;0,CF143/$E140,"-")</f>
        <v>0</v>
      </c>
      <c r="CG146" s="263"/>
      <c r="CH146" s="263" t="n">
        <f aca="false">IF($E140&gt;0,CH143/$E140,"-")</f>
        <v>0</v>
      </c>
      <c r="CI146" s="263"/>
      <c r="CJ146" s="263" t="n">
        <f aca="false">IF($E140&gt;0,CJ143/$E140,"-")</f>
        <v>0</v>
      </c>
      <c r="CK146" s="263"/>
      <c r="CL146" s="263" t="n">
        <f aca="false">IF($E140&gt;0,CL143/$E140,"-")</f>
        <v>0</v>
      </c>
      <c r="CM146" s="263"/>
      <c r="CN146" s="263" t="n">
        <f aca="false">IF($E140&gt;0,CN143/$E140,"-")</f>
        <v>0</v>
      </c>
      <c r="CO146" s="263"/>
      <c r="CP146" s="263" t="n">
        <f aca="false">IF($E140&gt;0,CP143/$E140,"-")</f>
        <v>0</v>
      </c>
      <c r="CQ146" s="263"/>
      <c r="CR146" s="263" t="n">
        <f aca="false">IF($E140&gt;0,CR143/$E140,"-")</f>
        <v>0</v>
      </c>
      <c r="CS146" s="263"/>
      <c r="CT146" s="263" t="n">
        <f aca="false">IF($E140&gt;0,CT143/$E140,"-")</f>
        <v>0.202963917525773</v>
      </c>
      <c r="CU146" s="263"/>
      <c r="CV146" s="263" t="n">
        <f aca="false">IF($E140&gt;0,CV143/$E140,"-")</f>
        <v>0.446520618556701</v>
      </c>
      <c r="CW146" s="263"/>
      <c r="CX146" s="263" t="n">
        <f aca="false">IF($E140&gt;0,CX143/$E140,"-")</f>
        <v>0.649484536082474</v>
      </c>
      <c r="CY146" s="263"/>
      <c r="CZ146" s="263" t="n">
        <f aca="false">IF($E140&gt;0,CZ143/$E140,"-")</f>
        <v>0.889898570003326</v>
      </c>
      <c r="DA146" s="263"/>
      <c r="DB146" s="263" t="n">
        <f aca="false">IF($E140&gt;0,DB143/$E140,"-")</f>
        <v>1.01010558696375</v>
      </c>
      <c r="DC146" s="263"/>
      <c r="DD146" s="263" t="n">
        <f aca="false">IF($E140&gt;0,DD143/$E140,"-")</f>
        <v>1.01010558696375</v>
      </c>
      <c r="DE146" s="263"/>
      <c r="DF146" s="263" t="n">
        <f aca="false">IF($E140&gt;0,DF143/$E140,"-")</f>
        <v>1.01010558696375</v>
      </c>
      <c r="DG146" s="263"/>
      <c r="DH146" s="263" t="n">
        <f aca="false">IF($E140&gt;0,DH143/$E140,"-")</f>
        <v>1.01010558696375</v>
      </c>
      <c r="DI146" s="263"/>
      <c r="DJ146" s="298" t="n">
        <f aca="false">IF($E140&gt;0,DJ143/$E140,"-")</f>
        <v>1.01010558696375</v>
      </c>
      <c r="DK146" s="298"/>
      <c r="DL146" s="263" t="n">
        <f aca="false">IF($E140&gt;0,DL143/$E140,"-")</f>
        <v>1.01010558696375</v>
      </c>
      <c r="DM146" s="263"/>
      <c r="DN146" s="263" t="n">
        <f aca="false">IF($E140&gt;0,DN143/$E140,"-")</f>
        <v>1.01010558696375</v>
      </c>
      <c r="DO146" s="263"/>
      <c r="DP146" s="263" t="n">
        <f aca="false">IF($E140&gt;0,DP143/$E140,"-")</f>
        <v>1.01010558696375</v>
      </c>
      <c r="DQ146" s="263"/>
      <c r="DR146" s="263" t="n">
        <f aca="false">IF($E140&gt;0,DR143/$E140,"-")</f>
        <v>1.01010558696375</v>
      </c>
      <c r="DS146" s="263"/>
      <c r="DT146" s="263" t="n">
        <f aca="false">IF($E140&gt;0,DT143/$E140,"-")</f>
        <v>1.01010558696375</v>
      </c>
      <c r="DU146" s="263"/>
      <c r="DV146" s="263" t="n">
        <f aca="false">IF($E140&gt;0,DV143/$E140,"-")</f>
        <v>1.01010558696375</v>
      </c>
      <c r="DW146" s="263"/>
      <c r="DX146" s="263" t="n">
        <f aca="false">IF($E140&gt;0,DX143/$E140,"-")</f>
        <v>1.01010558696375</v>
      </c>
      <c r="DY146" s="263"/>
      <c r="DZ146" s="263" t="n">
        <f aca="false">IF($E140&gt;0,DZ143/$E140,"-")</f>
        <v>1.01010558696375</v>
      </c>
      <c r="EA146" s="263"/>
      <c r="EB146" s="263" t="n">
        <f aca="false">IF($E140&gt;0,EB143/$E140,"-")</f>
        <v>1.01010558696375</v>
      </c>
      <c r="EC146" s="263"/>
      <c r="ED146" s="263" t="n">
        <f aca="false">IF($E140&gt;0,ED143/$E140,"-")</f>
        <v>1.01010558696375</v>
      </c>
      <c r="EE146" s="263"/>
      <c r="EF146" s="263" t="n">
        <f aca="false">IF($E140&gt;0,EF143/$E140,"-")</f>
        <v>1.01010558696375</v>
      </c>
      <c r="EG146" s="263"/>
      <c r="EH146" s="263" t="n">
        <f aca="false">IF($E140&gt;0,EH143/$E140,"-")</f>
        <v>1.01010558696375</v>
      </c>
      <c r="EI146" s="263"/>
      <c r="EJ146" s="263" t="n">
        <f aca="false">IF($E140&gt;0,EJ143/$E140,"-")</f>
        <v>1.01010558696375</v>
      </c>
      <c r="EK146" s="263"/>
      <c r="EL146" s="263" t="n">
        <f aca="false">IF($E140&gt;0,EL143/$E140,"-")</f>
        <v>1.01010558696375</v>
      </c>
      <c r="EM146" s="263"/>
      <c r="EN146" s="263" t="n">
        <f aca="false">IF($E140&gt;0,EN143/$E140,"-")</f>
        <v>1.01010558696375</v>
      </c>
      <c r="EO146" s="263"/>
      <c r="EP146" s="263" t="n">
        <f aca="false">IF($E140&gt;0,EP143/$E140,"-")</f>
        <v>1.01010558696375</v>
      </c>
      <c r="EQ146" s="263"/>
      <c r="ER146" s="263" t="n">
        <f aca="false">IF($E140&gt;0,ER143/$E140,"-")</f>
        <v>1.01010558696375</v>
      </c>
      <c r="ES146" s="263"/>
      <c r="ET146" s="263" t="n">
        <f aca="false">IF($E140&gt;0,ET143/$E140,"-")</f>
        <v>1.01010558696375</v>
      </c>
      <c r="EU146" s="263"/>
      <c r="EV146" s="263" t="n">
        <f aca="false">IF($E140&gt;0,EV143/$E140,"-")</f>
        <v>1.01010558696375</v>
      </c>
      <c r="EW146" s="263"/>
      <c r="EX146" s="264" t="n">
        <f aca="false">IF($E140&gt;0,EX143/$E140,"-")</f>
        <v>1.01010558696375</v>
      </c>
      <c r="EY146" s="264"/>
      <c r="EZ146" s="263" t="n">
        <f aca="false">IF($E140&gt;0,EZ143/$E140,"-")</f>
        <v>1.01010558696375</v>
      </c>
      <c r="FA146" s="263"/>
      <c r="FB146" s="263" t="n">
        <f aca="false">IF($E140&gt;0,FB143/$E140,"-")</f>
        <v>1.01010558696375</v>
      </c>
      <c r="FC146" s="263"/>
      <c r="FD146" s="263" t="n">
        <f aca="false">IF($E140&gt;0,FD143/$E140,"-")</f>
        <v>1.01010558696375</v>
      </c>
      <c r="FE146" s="263"/>
      <c r="FF146" s="263" t="n">
        <f aca="false">IF($E140&gt;0,FF143/$E140,"-")</f>
        <v>1.01010558696375</v>
      </c>
      <c r="FG146" s="263"/>
      <c r="FH146" s="263" t="n">
        <f aca="false">IF($E140&gt;0,FH143/$E140,"-")</f>
        <v>1.01010558696375</v>
      </c>
      <c r="FI146" s="263"/>
      <c r="FJ146" s="263" t="n">
        <f aca="false">IF($E140&gt;0,FJ143/$E140,"-")</f>
        <v>1.01010558696375</v>
      </c>
      <c r="FK146" s="263"/>
      <c r="FL146" s="263" t="n">
        <f aca="false">IF($E140&gt;0,FL143/$E140,"-")</f>
        <v>1.01010558696375</v>
      </c>
      <c r="FM146" s="263"/>
      <c r="FN146" s="263" t="n">
        <f aca="false">IF($E140&gt;0,FN143/$E140,"-")</f>
        <v>1.01010558696375</v>
      </c>
      <c r="FO146" s="263"/>
      <c r="FP146" s="263" t="n">
        <f aca="false">IF($E140&gt;0,FP143/$E140,"-")</f>
        <v>1.01010558696375</v>
      </c>
      <c r="FQ146" s="263"/>
      <c r="FR146" s="263" t="n">
        <f aca="false">IF($E140&gt;0,FR143/$E140,"-")</f>
        <v>1.01010558696375</v>
      </c>
      <c r="FS146" s="263"/>
      <c r="FT146" s="263" t="n">
        <f aca="false">IF($E140&gt;0,FT143/$E140,"-")</f>
        <v>1.01010558696375</v>
      </c>
      <c r="FU146" s="263"/>
      <c r="FV146" s="263" t="n">
        <f aca="false">IF($E140&gt;0,FV143/$E140,"-")</f>
        <v>1.01010558696375</v>
      </c>
      <c r="FW146" s="263"/>
      <c r="FX146" s="263" t="n">
        <f aca="false">IF($E140&gt;0,FX143/$E140,"-")</f>
        <v>1.01010558696375</v>
      </c>
      <c r="FY146" s="263"/>
      <c r="FZ146" s="263" t="n">
        <f aca="false">IF($E140&gt;0,FZ143/$E140,"-")</f>
        <v>1.01010558696375</v>
      </c>
      <c r="GA146" s="263"/>
      <c r="GB146" s="263" t="n">
        <f aca="false">IF($E140&gt;0,GB143/$E140,"-")</f>
        <v>1.01010558696375</v>
      </c>
      <c r="GC146" s="263"/>
      <c r="GD146" s="263" t="n">
        <f aca="false">IF($E140&gt;0,GD143/$E140,"-")</f>
        <v>1.01010558696375</v>
      </c>
      <c r="GE146" s="263"/>
      <c r="GF146" s="263" t="n">
        <f aca="false">IF($E140&gt;0,GF143/$E140,"-")</f>
        <v>1.01010558696375</v>
      </c>
      <c r="GG146" s="263"/>
      <c r="GH146" s="263" t="n">
        <f aca="false">IF($E140&gt;0,GH143/$E140,"-")</f>
        <v>1.01010558696375</v>
      </c>
      <c r="GI146" s="263"/>
      <c r="GJ146" s="263" t="n">
        <f aca="false">IF($E140&gt;0,GJ143/$E140,"-")</f>
        <v>1.01010558696375</v>
      </c>
      <c r="GK146" s="263"/>
      <c r="GL146" s="263" t="n">
        <f aca="false">IF($E140&gt;0,GL143/$E140,"-")</f>
        <v>1.01010558696375</v>
      </c>
      <c r="GM146" s="263"/>
      <c r="GN146" s="263" t="n">
        <f aca="false">IF($E140&gt;0,GN143/$E140,"-")</f>
        <v>1.01010558696375</v>
      </c>
      <c r="GO146" s="263"/>
      <c r="GP146" s="263" t="n">
        <f aca="false">IF($E140&gt;0,GP143/$E140,"-")</f>
        <v>1.01010558696375</v>
      </c>
      <c r="GQ146" s="263"/>
      <c r="GR146" s="263" t="n">
        <f aca="false">IF($E140&gt;0,GR143/$E140,"-")</f>
        <v>1.01010558696375</v>
      </c>
      <c r="GS146" s="263"/>
      <c r="GT146" s="263" t="n">
        <f aca="false">IF($E140&gt;0,GT143/$E140,"-")</f>
        <v>1.01010558696375</v>
      </c>
      <c r="GU146" s="263"/>
      <c r="GV146" s="263" t="n">
        <f aca="false">IF($E140&gt;0,GV143/$E140,"-")</f>
        <v>1.01010558696375</v>
      </c>
      <c r="GW146" s="263"/>
      <c r="GX146" s="263" t="n">
        <f aca="false">IF($E140&gt;0,GX143/$E140,"-")</f>
        <v>1.01010558696375</v>
      </c>
      <c r="GY146" s="263"/>
      <c r="GZ146" s="263" t="n">
        <f aca="false">IF($E140&gt;0,GZ143/$E140,"-")</f>
        <v>1.01010558696375</v>
      </c>
      <c r="HA146" s="263"/>
      <c r="HB146" s="263" t="n">
        <f aca="false">IF($E140&gt;0,HB143/$E140,"-")</f>
        <v>1.01010558696375</v>
      </c>
      <c r="HC146" s="263"/>
      <c r="HD146" s="263" t="n">
        <f aca="false">IF($E140&gt;0,HD143/$E140,"-")</f>
        <v>1.01010558696375</v>
      </c>
      <c r="HE146" s="263"/>
      <c r="HF146" s="263" t="n">
        <f aca="false">IF($E140&gt;0,HF143/$E140,"-")</f>
        <v>1.01010558696375</v>
      </c>
      <c r="HG146" s="263"/>
      <c r="HH146" s="263" t="n">
        <f aca="false">IF($E140&gt;0,HH143/$E140,"-")</f>
        <v>1.01010558696375</v>
      </c>
      <c r="HI146" s="263"/>
      <c r="HJ146" s="263" t="n">
        <f aca="false">IF($E140&gt;0,HJ143/$E140,"-")</f>
        <v>1.01010558696375</v>
      </c>
      <c r="HK146" s="263"/>
    </row>
    <row r="147" customFormat="false" ht="12.75" hidden="false" customHeight="false" outlineLevel="0" collapsed="false">
      <c r="A147" s="232"/>
      <c r="B147" s="233"/>
      <c r="C147" s="232"/>
      <c r="D147" s="234"/>
      <c r="E147" s="234"/>
      <c r="F147" s="235"/>
      <c r="G147" s="234"/>
      <c r="H147" s="234"/>
      <c r="I147" s="237"/>
      <c r="J147" s="238"/>
      <c r="K147" s="265" t="s">
        <v>166</v>
      </c>
      <c r="L147" s="266" t="n">
        <f aca="false">IF($E140&gt;0,L145/$E140,"-")</f>
        <v>0</v>
      </c>
      <c r="M147" s="266"/>
      <c r="N147" s="266" t="n">
        <f aca="false">IF($E140&gt;0,N145/$E140,"-")</f>
        <v>0</v>
      </c>
      <c r="O147" s="266"/>
      <c r="P147" s="266" t="n">
        <f aca="false">IF($E140&gt;0,P145/$E140,"-")</f>
        <v>0</v>
      </c>
      <c r="Q147" s="266"/>
      <c r="R147" s="266" t="n">
        <f aca="false">IF($E140&gt;0,R145/$E140,"-")</f>
        <v>0</v>
      </c>
      <c r="S147" s="266"/>
      <c r="T147" s="266" t="n">
        <f aca="false">IF($E140&gt;0,T145/$E140,"-")</f>
        <v>0</v>
      </c>
      <c r="U147" s="266"/>
      <c r="V147" s="266" t="n">
        <f aca="false">IF($E140&gt;0,V145/$E140,"-")</f>
        <v>0</v>
      </c>
      <c r="W147" s="266"/>
      <c r="X147" s="266" t="n">
        <f aca="false">IF($E140&gt;0,X145/$E140,"-")</f>
        <v>0</v>
      </c>
      <c r="Y147" s="266"/>
      <c r="Z147" s="266" t="n">
        <f aca="false">IF($E140&gt;0,Z145/$E140,"-")</f>
        <v>0</v>
      </c>
      <c r="AA147" s="266"/>
      <c r="AB147" s="266" t="n">
        <f aca="false">IF($E140&gt;0,AB145/$E140,"-")</f>
        <v>0</v>
      </c>
      <c r="AC147" s="266"/>
      <c r="AD147" s="266" t="n">
        <f aca="false">IF($E140&gt;0,AD145/$E140,"-")</f>
        <v>0</v>
      </c>
      <c r="AE147" s="266"/>
      <c r="AF147" s="266" t="n">
        <f aca="false">IF($E140&gt;0,AF145/$E140,"-")</f>
        <v>0</v>
      </c>
      <c r="AG147" s="266"/>
      <c r="AH147" s="266" t="n">
        <f aca="false">IF($E140&gt;0,AH145/$E140,"-")</f>
        <v>0</v>
      </c>
      <c r="AI147" s="266"/>
      <c r="AJ147" s="266" t="n">
        <f aca="false">IF($E140&gt;0,AJ145/$E140,"-")</f>
        <v>0</v>
      </c>
      <c r="AK147" s="266"/>
      <c r="AL147" s="266" t="n">
        <f aca="false">IF($E140&gt;0,AL145/$E140,"-")</f>
        <v>0</v>
      </c>
      <c r="AM147" s="266"/>
      <c r="AN147" s="266" t="n">
        <f aca="false">IF($E140&gt;0,AN145/$E140,"-")</f>
        <v>0</v>
      </c>
      <c r="AO147" s="266"/>
      <c r="AP147" s="266" t="n">
        <f aca="false">IF($E140&gt;0,AP145/$E140,"-")</f>
        <v>0</v>
      </c>
      <c r="AQ147" s="266"/>
      <c r="AR147" s="266" t="n">
        <f aca="false">IF($E140&gt;0,AR145/$E140,"-")</f>
        <v>0</v>
      </c>
      <c r="AS147" s="266"/>
      <c r="AT147" s="266" t="n">
        <f aca="false">IF($E140&gt;0,AT145/$E140,"-")</f>
        <v>0</v>
      </c>
      <c r="AU147" s="266"/>
      <c r="AV147" s="266" t="n">
        <f aca="false">IF($E140&gt;0,AV145/$E140,"-")</f>
        <v>0</v>
      </c>
      <c r="AW147" s="266"/>
      <c r="AX147" s="266" t="n">
        <f aca="false">IF($E140&gt;0,AX145/$E140,"-")</f>
        <v>0</v>
      </c>
      <c r="AY147" s="266"/>
      <c r="AZ147" s="266" t="n">
        <f aca="false">IF($E140&gt;0,AZ145/$E140,"-")</f>
        <v>0</v>
      </c>
      <c r="BA147" s="266"/>
      <c r="BB147" s="266" t="n">
        <f aca="false">IF($E140&gt;0,BB145/$E140,"-")</f>
        <v>0</v>
      </c>
      <c r="BC147" s="266"/>
      <c r="BD147" s="266" t="n">
        <f aca="false">IF($E140&gt;0,BD145/$E140,"-")</f>
        <v>0</v>
      </c>
      <c r="BE147" s="266"/>
      <c r="BF147" s="266" t="n">
        <f aca="false">IF($E140&gt;0,BF145/$E140,"-")</f>
        <v>0</v>
      </c>
      <c r="BG147" s="266"/>
      <c r="BH147" s="266" t="n">
        <f aca="false">IF($E140&gt;0,BH145/$E140,"-")</f>
        <v>0</v>
      </c>
      <c r="BI147" s="266"/>
      <c r="BJ147" s="266" t="n">
        <f aca="false">IF($E140&gt;0,BJ145/$E140,"-")</f>
        <v>0</v>
      </c>
      <c r="BK147" s="266"/>
      <c r="BL147" s="266" t="n">
        <f aca="false">IF($E140&gt;0,BL145/$E140,"-")</f>
        <v>0</v>
      </c>
      <c r="BM147" s="266"/>
      <c r="BN147" s="266" t="n">
        <f aca="false">IF($E140&gt;0,BN145/$E140,"-")</f>
        <v>0</v>
      </c>
      <c r="BO147" s="266"/>
      <c r="BP147" s="266" t="n">
        <f aca="false">IF($E140&gt;0,BP145/$E140,"-")</f>
        <v>0</v>
      </c>
      <c r="BQ147" s="266"/>
      <c r="BR147" s="300" t="n">
        <f aca="false">IF($E140&gt;0,BR145/$E140,"-")</f>
        <v>0</v>
      </c>
      <c r="BS147" s="300"/>
      <c r="BT147" s="300" t="n">
        <f aca="false">IF($E140&gt;0,BT145/$E140,"-")</f>
        <v>0</v>
      </c>
      <c r="BU147" s="300"/>
      <c r="BV147" s="300" t="n">
        <f aca="false">IF($E140&gt;0,BV145/$E140,"-")</f>
        <v>0</v>
      </c>
      <c r="BW147" s="300"/>
      <c r="BX147" s="300" t="n">
        <f aca="false">IF($E140&gt;0,BX145/$E140,"-")</f>
        <v>0</v>
      </c>
      <c r="BY147" s="300"/>
      <c r="BZ147" s="300" t="n">
        <f aca="false">IF($E140&gt;0,BZ145/$E140,"-")</f>
        <v>0</v>
      </c>
      <c r="CA147" s="300"/>
      <c r="CB147" s="300" t="n">
        <f aca="false">IF($E140&gt;0,CB145/$E140,"-")</f>
        <v>0</v>
      </c>
      <c r="CC147" s="300"/>
      <c r="CD147" s="300" t="n">
        <f aca="false">IF($E140&gt;0,CD145/$E140,"-")</f>
        <v>0</v>
      </c>
      <c r="CE147" s="300"/>
      <c r="CF147" s="300" t="n">
        <f aca="false">IF($E140&gt;0,CF145/$E140,"-")</f>
        <v>0</v>
      </c>
      <c r="CG147" s="300"/>
      <c r="CH147" s="300" t="n">
        <f aca="false">IF($E140&gt;0,CH145/$E140,"-")</f>
        <v>0</v>
      </c>
      <c r="CI147" s="300"/>
      <c r="CJ147" s="300" t="n">
        <f aca="false">IF($E140&gt;0,CJ145/$E140,"-")</f>
        <v>0</v>
      </c>
      <c r="CK147" s="300"/>
      <c r="CL147" s="300" t="n">
        <f aca="false">IF($E140&gt;0,CL145/$E140,"-")</f>
        <v>0</v>
      </c>
      <c r="CM147" s="300"/>
      <c r="CN147" s="300" t="n">
        <f aca="false">IF($E140&gt;0,CN145/$E140,"-")</f>
        <v>0</v>
      </c>
      <c r="CO147" s="300"/>
      <c r="CP147" s="300" t="n">
        <f aca="false">IF($E140&gt;0,CP145/$E140,"-")</f>
        <v>0</v>
      </c>
      <c r="CQ147" s="300"/>
      <c r="CR147" s="300" t="n">
        <f aca="false">IF($E140&gt;0,CR145/$E140,"-")</f>
        <v>0</v>
      </c>
      <c r="CS147" s="300"/>
      <c r="CT147" s="300" t="n">
        <f aca="false">IF($E140&gt;0,CT145/$E140,"-")</f>
        <v>0</v>
      </c>
      <c r="CU147" s="300"/>
      <c r="CV147" s="300" t="n">
        <f aca="false">IF($E140&gt;0,CV145/$E140,"-")</f>
        <v>0</v>
      </c>
      <c r="CW147" s="300"/>
      <c r="CX147" s="300" t="n">
        <f aca="false">IF($E140&gt;0,CX145/$E140,"-")</f>
        <v>0</v>
      </c>
      <c r="CY147" s="300"/>
      <c r="CZ147" s="300" t="n">
        <f aca="false">IF($E140&gt;0,CZ145/$E140,"-")</f>
        <v>0</v>
      </c>
      <c r="DA147" s="300"/>
      <c r="DB147" s="300" t="n">
        <f aca="false">IF($E140&gt;0,DB145/$E140,"-")</f>
        <v>0</v>
      </c>
      <c r="DC147" s="300"/>
      <c r="DD147" s="300" t="n">
        <f aca="false">IF($E140&gt;0,DD145/$E140,"-")</f>
        <v>0</v>
      </c>
      <c r="DE147" s="300"/>
      <c r="DF147" s="300" t="n">
        <f aca="false">IF($E140&gt;0,DF145/$E140,"-")</f>
        <v>0</v>
      </c>
      <c r="DG147" s="300"/>
      <c r="DH147" s="300" t="n">
        <f aca="false">IF($E140&gt;0,DH145/$E140,"-")</f>
        <v>0</v>
      </c>
      <c r="DI147" s="300"/>
      <c r="DJ147" s="301" t="n">
        <f aca="false">IF($E140&gt;0,DJ145/$E140,"-")</f>
        <v>0</v>
      </c>
      <c r="DK147" s="301"/>
      <c r="DL147" s="300" t="n">
        <f aca="false">IF($E140&gt;0,DL145/$E140,"-")</f>
        <v>0</v>
      </c>
      <c r="DM147" s="300"/>
      <c r="DN147" s="300" t="n">
        <f aca="false">IF($E140&gt;0,DN145/$E140,"-")</f>
        <v>0</v>
      </c>
      <c r="DO147" s="300"/>
      <c r="DP147" s="300" t="n">
        <f aca="false">IF($E140&gt;0,DP145/$E140,"-")</f>
        <v>0</v>
      </c>
      <c r="DQ147" s="300"/>
      <c r="DR147" s="300" t="n">
        <f aca="false">IF($E140&gt;0,DR145/$E140,"-")</f>
        <v>0</v>
      </c>
      <c r="DS147" s="300"/>
      <c r="DT147" s="300" t="n">
        <f aca="false">IF($E140&gt;0,DT145/$E140,"-")</f>
        <v>0</v>
      </c>
      <c r="DU147" s="300"/>
      <c r="DV147" s="300" t="n">
        <f aca="false">IF($E140&gt;0,DV145/$E140,"-")</f>
        <v>0</v>
      </c>
      <c r="DW147" s="300"/>
      <c r="DX147" s="300" t="n">
        <f aca="false">IF($E140&gt;0,DX145/$E140,"-")</f>
        <v>0</v>
      </c>
      <c r="DY147" s="300"/>
      <c r="DZ147" s="300" t="n">
        <f aca="false">IF($E140&gt;0,DZ145/$E140,"-")</f>
        <v>0</v>
      </c>
      <c r="EA147" s="300"/>
      <c r="EB147" s="300" t="n">
        <f aca="false">IF($E140&gt;0,EB145/$E140,"-")</f>
        <v>0</v>
      </c>
      <c r="EC147" s="300"/>
      <c r="ED147" s="300" t="n">
        <f aca="false">IF($E140&gt;0,ED145/$E140,"-")</f>
        <v>0</v>
      </c>
      <c r="EE147" s="300"/>
      <c r="EF147" s="300" t="n">
        <f aca="false">IF($E140&gt;0,EF145/$E140,"-")</f>
        <v>0</v>
      </c>
      <c r="EG147" s="300"/>
      <c r="EH147" s="300" t="n">
        <f aca="false">IF($E140&gt;0,EH145/$E140,"-")</f>
        <v>0</v>
      </c>
      <c r="EI147" s="300"/>
      <c r="EJ147" s="300" t="n">
        <f aca="false">IF($E140&gt;0,EJ145/$E140,"-")</f>
        <v>0</v>
      </c>
      <c r="EK147" s="300"/>
      <c r="EL147" s="300" t="n">
        <f aca="false">IF($E140&gt;0,EL145/$E140,"-")</f>
        <v>0</v>
      </c>
      <c r="EM147" s="300"/>
      <c r="EN147" s="300" t="n">
        <f aca="false">IF($E140&gt;0,EN145/$E140,"-")</f>
        <v>0</v>
      </c>
      <c r="EO147" s="300"/>
      <c r="EP147" s="300" t="n">
        <f aca="false">IF($E140&gt;0,EP145/$E140,"-")</f>
        <v>0</v>
      </c>
      <c r="EQ147" s="300"/>
      <c r="ER147" s="300" t="n">
        <f aca="false">IF($E140&gt;0,ER145/$E140,"-")</f>
        <v>0</v>
      </c>
      <c r="ES147" s="300"/>
      <c r="ET147" s="300" t="n">
        <f aca="false">IF($E140&gt;0,ET145/$E140,"-")</f>
        <v>0</v>
      </c>
      <c r="EU147" s="300"/>
      <c r="EV147" s="300" t="n">
        <f aca="false">IF($E140&gt;0,EV145/$E140,"-")</f>
        <v>0</v>
      </c>
      <c r="EW147" s="300"/>
      <c r="EX147" s="302" t="n">
        <f aca="false">IF($E140&gt;0,EX145/$E140,"-")</f>
        <v>0</v>
      </c>
      <c r="EY147" s="302"/>
      <c r="EZ147" s="300" t="n">
        <f aca="false">IF($E140&gt;0,EZ145/$E140,"-")</f>
        <v>0</v>
      </c>
      <c r="FA147" s="300"/>
      <c r="FB147" s="300" t="n">
        <f aca="false">IF($E140&gt;0,FB145/$E140,"-")</f>
        <v>0</v>
      </c>
      <c r="FC147" s="300"/>
      <c r="FD147" s="300" t="n">
        <f aca="false">IF($E140&gt;0,FD145/$E140,"-")</f>
        <v>0</v>
      </c>
      <c r="FE147" s="300"/>
      <c r="FF147" s="300" t="n">
        <f aca="false">IF($E140&gt;0,FF145/$E140,"-")</f>
        <v>0</v>
      </c>
      <c r="FG147" s="300"/>
      <c r="FH147" s="300" t="n">
        <f aca="false">IF($E140&gt;0,FH145/$E140,"-")</f>
        <v>0</v>
      </c>
      <c r="FI147" s="300"/>
      <c r="FJ147" s="300" t="n">
        <f aca="false">IF($E140&gt;0,FJ145/$E140,"-")</f>
        <v>0</v>
      </c>
      <c r="FK147" s="300"/>
      <c r="FL147" s="300" t="n">
        <f aca="false">IF($E140&gt;0,FL145/$E140,"-")</f>
        <v>0</v>
      </c>
      <c r="FM147" s="300"/>
      <c r="FN147" s="300" t="n">
        <f aca="false">IF($E140&gt;0,FN145/$E140,"-")</f>
        <v>0</v>
      </c>
      <c r="FO147" s="300"/>
      <c r="FP147" s="300" t="n">
        <f aca="false">IF($E140&gt;0,FP145/$E140,"-")</f>
        <v>0</v>
      </c>
      <c r="FQ147" s="300"/>
      <c r="FR147" s="300" t="n">
        <f aca="false">IF($E140&gt;0,FR145/$E140,"-")</f>
        <v>0</v>
      </c>
      <c r="FS147" s="300"/>
      <c r="FT147" s="300" t="n">
        <f aca="false">IF($E140&gt;0,FT145/$E140,"-")</f>
        <v>0</v>
      </c>
      <c r="FU147" s="300"/>
      <c r="FV147" s="300" t="n">
        <f aca="false">IF($E140&gt;0,FV145/$E140,"-")</f>
        <v>0</v>
      </c>
      <c r="FW147" s="300"/>
      <c r="FX147" s="300" t="n">
        <f aca="false">IF($E140&gt;0,FX145/$E140,"-")</f>
        <v>0</v>
      </c>
      <c r="FY147" s="300"/>
      <c r="FZ147" s="300" t="n">
        <f aca="false">IF($E140&gt;0,FZ145/$E140,"-")</f>
        <v>0</v>
      </c>
      <c r="GA147" s="300"/>
      <c r="GB147" s="300" t="n">
        <f aca="false">IF($E140&gt;0,GB145/$E140,"-")</f>
        <v>0</v>
      </c>
      <c r="GC147" s="300"/>
      <c r="GD147" s="300" t="n">
        <f aca="false">IF($E140&gt;0,GD145/$E140,"-")</f>
        <v>0</v>
      </c>
      <c r="GE147" s="300"/>
      <c r="GF147" s="300" t="n">
        <f aca="false">IF($E140&gt;0,GF145/$E140,"-")</f>
        <v>0</v>
      </c>
      <c r="GG147" s="300"/>
      <c r="GH147" s="300" t="n">
        <f aca="false">IF($E140&gt;0,GH145/$E140,"-")</f>
        <v>0</v>
      </c>
      <c r="GI147" s="300"/>
      <c r="GJ147" s="300" t="n">
        <f aca="false">IF($E140&gt;0,GJ145/$E140,"-")</f>
        <v>0</v>
      </c>
      <c r="GK147" s="300"/>
      <c r="GL147" s="300" t="n">
        <f aca="false">IF($E140&gt;0,GL145/$E140,"-")</f>
        <v>0</v>
      </c>
      <c r="GM147" s="300"/>
      <c r="GN147" s="300" t="n">
        <f aca="false">IF($E140&gt;0,GN145/$E140,"-")</f>
        <v>0</v>
      </c>
      <c r="GO147" s="300"/>
      <c r="GP147" s="300" t="n">
        <f aca="false">IF($E140&gt;0,GP145/$E140,"-")</f>
        <v>0</v>
      </c>
      <c r="GQ147" s="300"/>
      <c r="GR147" s="300" t="n">
        <f aca="false">IF($E140&gt;0,GR145/$E140,"-")</f>
        <v>0</v>
      </c>
      <c r="GS147" s="300"/>
      <c r="GT147" s="300" t="n">
        <f aca="false">IF($E140&gt;0,GT145/$E140,"-")</f>
        <v>0</v>
      </c>
      <c r="GU147" s="300"/>
      <c r="GV147" s="300" t="n">
        <f aca="false">IF($E140&gt;0,GV145/$E140,"-")</f>
        <v>0</v>
      </c>
      <c r="GW147" s="300"/>
      <c r="GX147" s="300" t="n">
        <f aca="false">IF($E140&gt;0,GX145/$E140,"-")</f>
        <v>0</v>
      </c>
      <c r="GY147" s="300"/>
      <c r="GZ147" s="300" t="n">
        <f aca="false">IF($E140&gt;0,GZ145/$E140,"-")</f>
        <v>0</v>
      </c>
      <c r="HA147" s="300"/>
      <c r="HB147" s="300" t="n">
        <f aca="false">IF($E140&gt;0,HB145/$E140,"-")</f>
        <v>0</v>
      </c>
      <c r="HC147" s="300"/>
      <c r="HD147" s="300" t="n">
        <f aca="false">IF($E140&gt;0,HD145/$E140,"-")</f>
        <v>0</v>
      </c>
      <c r="HE147" s="300"/>
      <c r="HF147" s="300" t="n">
        <f aca="false">IF($E140&gt;0,HF145/$E140,"-")</f>
        <v>0</v>
      </c>
      <c r="HG147" s="300"/>
      <c r="HH147" s="300" t="n">
        <f aca="false">IF($E140&gt;0,HH145/$E140,"-")</f>
        <v>0</v>
      </c>
      <c r="HI147" s="300"/>
      <c r="HJ147" s="300" t="n">
        <f aca="false">IF($E140&gt;0,HJ145/$E140,"-")</f>
        <v>0</v>
      </c>
      <c r="HK147" s="300"/>
    </row>
    <row r="148" s="243" customFormat="true" ht="13.8" hidden="false" customHeight="false" outlineLevel="0" collapsed="false">
      <c r="A148" s="268"/>
      <c r="B148" s="269"/>
      <c r="C148" s="269"/>
      <c r="D148" s="271"/>
      <c r="E148" s="271"/>
      <c r="F148" s="269"/>
      <c r="G148" s="269"/>
      <c r="H148" s="269"/>
      <c r="I148" s="269"/>
      <c r="J148" s="269"/>
      <c r="K148" s="269"/>
      <c r="L148" s="274"/>
      <c r="M148" s="274"/>
      <c r="N148" s="274"/>
      <c r="O148" s="274"/>
      <c r="P148" s="274"/>
      <c r="Q148" s="274"/>
      <c r="R148" s="275"/>
      <c r="S148" s="275"/>
      <c r="T148" s="276"/>
      <c r="U148" s="276"/>
      <c r="V148" s="274"/>
      <c r="W148" s="274"/>
      <c r="X148" s="274"/>
      <c r="Y148" s="274"/>
      <c r="Z148" s="275"/>
      <c r="AA148" s="275"/>
      <c r="AB148" s="276"/>
      <c r="AC148" s="276"/>
      <c r="AD148" s="274"/>
      <c r="AE148" s="274"/>
      <c r="AF148" s="274"/>
      <c r="AG148" s="274"/>
      <c r="AH148" s="275"/>
      <c r="AI148" s="275"/>
      <c r="AJ148" s="276"/>
      <c r="AK148" s="276"/>
      <c r="AL148" s="274"/>
      <c r="AM148" s="274"/>
      <c r="AN148" s="274"/>
      <c r="AO148" s="274"/>
      <c r="AP148" s="275"/>
      <c r="AQ148" s="275"/>
      <c r="AR148" s="276"/>
      <c r="AS148" s="276"/>
      <c r="AT148" s="277"/>
      <c r="AU148" s="277"/>
      <c r="AV148" s="277"/>
      <c r="AW148" s="277"/>
      <c r="AX148" s="277"/>
      <c r="AY148" s="278"/>
      <c r="AZ148" s="279"/>
      <c r="BA148" s="277"/>
      <c r="BB148" s="277"/>
      <c r="BC148" s="277"/>
      <c r="BD148" s="277"/>
      <c r="BE148" s="277"/>
      <c r="BF148" s="277"/>
      <c r="BG148" s="278"/>
      <c r="BH148" s="279"/>
      <c r="BI148" s="277"/>
      <c r="BJ148" s="277"/>
      <c r="BK148" s="277"/>
      <c r="BL148" s="277"/>
      <c r="BM148" s="277"/>
      <c r="BN148" s="277"/>
      <c r="BO148" s="278"/>
      <c r="BP148" s="279"/>
      <c r="BQ148" s="277"/>
      <c r="BR148" s="277"/>
      <c r="BS148" s="277"/>
      <c r="BT148" s="277"/>
      <c r="BU148" s="277"/>
      <c r="BV148" s="277"/>
      <c r="BW148" s="278"/>
      <c r="BX148" s="279"/>
      <c r="BY148" s="277"/>
      <c r="BZ148" s="277"/>
      <c r="CA148" s="277"/>
      <c r="CB148" s="277"/>
      <c r="CC148" s="277"/>
      <c r="CD148" s="275"/>
      <c r="CE148" s="275"/>
      <c r="CF148" s="276"/>
      <c r="CG148" s="276"/>
      <c r="CH148" s="274"/>
      <c r="CI148" s="274"/>
      <c r="CJ148" s="274"/>
      <c r="CK148" s="274"/>
      <c r="CL148" s="275"/>
      <c r="CM148" s="275"/>
      <c r="CN148" s="276"/>
      <c r="CO148" s="276"/>
      <c r="CP148" s="280"/>
      <c r="CQ148" s="280"/>
      <c r="CR148" s="280"/>
      <c r="CS148" s="280"/>
      <c r="CT148" s="281"/>
      <c r="CU148" s="282"/>
      <c r="CV148" s="283"/>
      <c r="CW148" s="281"/>
      <c r="CX148" s="281"/>
      <c r="CY148" s="281"/>
      <c r="CZ148" s="281"/>
      <c r="DA148" s="281"/>
      <c r="DB148" s="281"/>
      <c r="DC148" s="282"/>
      <c r="DD148" s="283"/>
      <c r="DE148" s="281"/>
      <c r="DF148" s="281"/>
      <c r="DG148" s="281"/>
      <c r="DH148" s="281"/>
      <c r="DI148" s="281"/>
      <c r="DJ148" s="284"/>
      <c r="DK148" s="285"/>
      <c r="DL148" s="283"/>
      <c r="DM148" s="281"/>
      <c r="DN148" s="281"/>
      <c r="DO148" s="281"/>
      <c r="DP148" s="281"/>
      <c r="DQ148" s="281"/>
      <c r="DR148" s="281"/>
      <c r="DS148" s="282"/>
      <c r="DT148" s="283"/>
      <c r="DU148" s="281"/>
      <c r="DV148" s="281"/>
      <c r="DW148" s="281"/>
      <c r="DX148" s="281"/>
      <c r="DY148" s="281"/>
      <c r="DZ148" s="281"/>
      <c r="EA148" s="282"/>
      <c r="EB148" s="283"/>
      <c r="EC148" s="281"/>
      <c r="ED148" s="281"/>
      <c r="EE148" s="281"/>
      <c r="EF148" s="281"/>
      <c r="EG148" s="281"/>
      <c r="EH148" s="281"/>
      <c r="EI148" s="282"/>
      <c r="EJ148" s="283"/>
      <c r="EK148" s="281"/>
      <c r="EL148" s="281"/>
      <c r="EM148" s="281"/>
      <c r="EN148" s="281"/>
      <c r="EO148" s="281"/>
      <c r="EP148" s="281"/>
      <c r="EQ148" s="282"/>
      <c r="ER148" s="283"/>
      <c r="ES148" s="281"/>
      <c r="ET148" s="281"/>
      <c r="EU148" s="281"/>
      <c r="EV148" s="281"/>
      <c r="EW148" s="281"/>
      <c r="EX148" s="286"/>
      <c r="EY148" s="287"/>
      <c r="EZ148" s="283"/>
      <c r="FA148" s="281"/>
      <c r="FB148" s="281"/>
      <c r="FC148" s="281"/>
      <c r="FD148" s="281"/>
      <c r="FE148" s="281"/>
      <c r="FF148" s="281"/>
      <c r="FG148" s="282"/>
      <c r="FH148" s="283"/>
      <c r="FI148" s="281"/>
      <c r="FJ148" s="281"/>
      <c r="FK148" s="281"/>
      <c r="FL148" s="281"/>
      <c r="FM148" s="281"/>
      <c r="FN148" s="281"/>
      <c r="FO148" s="282"/>
      <c r="FP148" s="283"/>
      <c r="FQ148" s="281"/>
      <c r="FR148" s="281"/>
      <c r="FS148" s="281"/>
      <c r="FT148" s="281"/>
      <c r="FU148" s="281"/>
      <c r="FV148" s="281"/>
      <c r="FW148" s="282"/>
      <c r="FX148" s="283"/>
      <c r="FY148" s="281"/>
      <c r="FZ148" s="281"/>
      <c r="GA148" s="281"/>
      <c r="GB148" s="281"/>
      <c r="GC148" s="281"/>
      <c r="GD148" s="281"/>
      <c r="GE148" s="282"/>
      <c r="GF148" s="283"/>
      <c r="GG148" s="281"/>
      <c r="GH148" s="281"/>
      <c r="GI148" s="281"/>
      <c r="GJ148" s="281"/>
      <c r="GK148" s="281"/>
      <c r="GL148" s="281"/>
      <c r="GM148" s="282"/>
      <c r="GN148" s="283"/>
      <c r="GO148" s="281"/>
      <c r="GP148" s="281"/>
      <c r="GQ148" s="281"/>
      <c r="GR148" s="281"/>
      <c r="GS148" s="281"/>
      <c r="GT148" s="281"/>
      <c r="GU148" s="282"/>
      <c r="GV148" s="281"/>
      <c r="GW148" s="282"/>
      <c r="GX148" s="281"/>
      <c r="GY148" s="282"/>
      <c r="GZ148" s="281"/>
      <c r="HA148" s="282"/>
      <c r="HB148" s="281"/>
      <c r="HC148" s="282"/>
      <c r="HD148" s="281"/>
      <c r="HE148" s="282"/>
      <c r="HF148" s="281"/>
      <c r="HG148" s="282"/>
      <c r="HH148" s="281"/>
      <c r="HI148" s="282"/>
      <c r="HJ148" s="281"/>
      <c r="HK148" s="282"/>
    </row>
    <row r="149" customFormat="false" ht="12.75" hidden="false" customHeight="true" outlineLevel="0" collapsed="false">
      <c r="A149" s="232"/>
      <c r="B149" s="233" t="s">
        <v>171</v>
      </c>
      <c r="C149" s="232" t="s">
        <v>170</v>
      </c>
      <c r="D149" s="234" t="n">
        <v>103.49</v>
      </c>
      <c r="E149" s="234" t="n">
        <f aca="false">D149</f>
        <v>103.49</v>
      </c>
      <c r="F149" s="235" t="n">
        <f aca="false">PRODUÇÕES!D34</f>
        <v>0.375</v>
      </c>
      <c r="G149" s="234" t="n">
        <f aca="false">F149*8</f>
        <v>3</v>
      </c>
      <c r="H149" s="234"/>
      <c r="I149" s="237"/>
      <c r="J149" s="238"/>
      <c r="K149" s="305" t="s">
        <v>159</v>
      </c>
      <c r="L149" s="240"/>
      <c r="M149" s="240"/>
      <c r="N149" s="240"/>
      <c r="O149" s="240"/>
      <c r="P149" s="240"/>
      <c r="Q149" s="240"/>
      <c r="R149" s="240"/>
      <c r="S149" s="240"/>
      <c r="T149" s="308"/>
      <c r="U149" s="308"/>
      <c r="V149" s="308"/>
      <c r="W149" s="308"/>
      <c r="X149" s="308"/>
      <c r="Y149" s="308"/>
      <c r="Z149" s="308"/>
      <c r="AA149" s="308"/>
      <c r="AB149" s="314"/>
      <c r="AC149" s="314"/>
      <c r="AD149" s="308"/>
      <c r="AE149" s="308"/>
      <c r="AF149" s="308"/>
      <c r="AG149" s="308"/>
      <c r="AH149" s="308"/>
      <c r="AI149" s="308"/>
      <c r="AJ149" s="308"/>
      <c r="AK149" s="308"/>
      <c r="AL149" s="308"/>
      <c r="AM149" s="308"/>
      <c r="AN149" s="314"/>
      <c r="AO149" s="314"/>
      <c r="AP149" s="314"/>
      <c r="AQ149" s="314"/>
      <c r="AR149" s="314"/>
      <c r="AS149" s="314"/>
      <c r="AT149" s="240"/>
      <c r="AU149" s="240"/>
      <c r="AV149" s="240"/>
      <c r="AW149" s="240"/>
      <c r="AX149" s="240"/>
      <c r="AY149" s="240"/>
      <c r="AZ149" s="240"/>
      <c r="BA149" s="240"/>
      <c r="BB149" s="240"/>
      <c r="BC149" s="240"/>
      <c r="BD149" s="240"/>
      <c r="BE149" s="240"/>
      <c r="BF149" s="240"/>
      <c r="BG149" s="240"/>
      <c r="BH149" s="240"/>
      <c r="BI149" s="240"/>
      <c r="BJ149" s="240"/>
      <c r="BK149" s="240"/>
      <c r="BL149" s="240"/>
      <c r="BM149" s="240"/>
      <c r="BN149" s="240"/>
      <c r="BO149" s="240"/>
      <c r="BP149" s="240"/>
      <c r="BQ149" s="240"/>
      <c r="BR149" s="308"/>
      <c r="BS149" s="308"/>
      <c r="BT149" s="308"/>
      <c r="BU149" s="308"/>
      <c r="BV149" s="308"/>
      <c r="BW149" s="308"/>
      <c r="BX149" s="308"/>
      <c r="BY149" s="308"/>
      <c r="BZ149" s="308"/>
      <c r="CA149" s="308"/>
      <c r="CB149" s="308"/>
      <c r="CC149" s="308"/>
      <c r="CD149" s="308"/>
      <c r="CE149" s="308"/>
      <c r="CF149" s="308"/>
      <c r="CG149" s="308"/>
      <c r="CH149" s="308"/>
      <c r="CI149" s="308"/>
      <c r="CJ149" s="308"/>
      <c r="CK149" s="308"/>
      <c r="CL149" s="308"/>
      <c r="CM149" s="308"/>
      <c r="CN149" s="308"/>
      <c r="CO149" s="308"/>
      <c r="CP149" s="308"/>
      <c r="CQ149" s="308"/>
      <c r="CR149" s="308"/>
      <c r="CS149" s="308"/>
      <c r="CT149" s="308"/>
      <c r="CU149" s="308"/>
      <c r="CV149" s="308"/>
      <c r="CW149" s="308"/>
      <c r="CX149" s="308"/>
      <c r="CY149" s="308"/>
      <c r="CZ149" s="308"/>
      <c r="DA149" s="308"/>
      <c r="DB149" s="338" t="n">
        <f aca="false">6-DB140</f>
        <v>3</v>
      </c>
      <c r="DC149" s="338"/>
      <c r="DD149" s="342" t="n">
        <v>6</v>
      </c>
      <c r="DE149" s="342"/>
      <c r="DF149" s="342" t="n">
        <v>4</v>
      </c>
      <c r="DG149" s="342"/>
      <c r="DH149" s="308"/>
      <c r="DI149" s="308"/>
      <c r="DJ149" s="315"/>
      <c r="DK149" s="315"/>
      <c r="DL149" s="308"/>
      <c r="DM149" s="308"/>
      <c r="DN149" s="308"/>
      <c r="DO149" s="308"/>
      <c r="DP149" s="308"/>
      <c r="DQ149" s="308"/>
      <c r="DR149" s="308"/>
      <c r="DS149" s="308"/>
      <c r="DT149" s="308"/>
      <c r="DU149" s="308"/>
      <c r="DV149" s="308"/>
      <c r="DW149" s="308"/>
      <c r="DX149" s="308"/>
      <c r="DY149" s="308"/>
      <c r="DZ149" s="308"/>
      <c r="EA149" s="308"/>
      <c r="EB149" s="308"/>
      <c r="EC149" s="308"/>
      <c r="ED149" s="308"/>
      <c r="EE149" s="308"/>
      <c r="EF149" s="308"/>
      <c r="EG149" s="308"/>
      <c r="EH149" s="308"/>
      <c r="EI149" s="308"/>
      <c r="EJ149" s="308"/>
      <c r="EK149" s="308"/>
      <c r="EL149" s="308"/>
      <c r="EM149" s="308"/>
      <c r="EN149" s="308"/>
      <c r="EO149" s="308"/>
      <c r="EP149" s="308"/>
      <c r="EQ149" s="308"/>
      <c r="ER149" s="308"/>
      <c r="ES149" s="308"/>
      <c r="ET149" s="308"/>
      <c r="EU149" s="308"/>
      <c r="EV149" s="308"/>
      <c r="EW149" s="308"/>
      <c r="EX149" s="309"/>
      <c r="EY149" s="309"/>
      <c r="EZ149" s="308"/>
      <c r="FA149" s="308"/>
      <c r="FB149" s="308"/>
      <c r="FC149" s="308"/>
      <c r="FD149" s="308"/>
      <c r="FE149" s="308"/>
      <c r="FF149" s="308"/>
      <c r="FG149" s="308"/>
      <c r="FH149" s="308"/>
      <c r="FI149" s="308"/>
      <c r="FJ149" s="308"/>
      <c r="FK149" s="308"/>
      <c r="FL149" s="308"/>
      <c r="FM149" s="308"/>
      <c r="FN149" s="308"/>
      <c r="FO149" s="308"/>
      <c r="FP149" s="308"/>
      <c r="FQ149" s="308"/>
      <c r="FR149" s="308"/>
      <c r="FS149" s="308"/>
      <c r="FT149" s="308"/>
      <c r="FU149" s="308"/>
      <c r="FV149" s="308"/>
      <c r="FW149" s="308"/>
      <c r="FX149" s="308"/>
      <c r="FY149" s="308"/>
      <c r="FZ149" s="308"/>
      <c r="GA149" s="308"/>
      <c r="GB149" s="308"/>
      <c r="GC149" s="308"/>
      <c r="GD149" s="308"/>
      <c r="GE149" s="308"/>
      <c r="GF149" s="308"/>
      <c r="GG149" s="308"/>
      <c r="GH149" s="308"/>
      <c r="GI149" s="308"/>
      <c r="GJ149" s="308"/>
      <c r="GK149" s="308"/>
      <c r="GL149" s="308"/>
      <c r="GM149" s="308"/>
      <c r="GN149" s="308"/>
      <c r="GO149" s="308"/>
      <c r="GP149" s="308"/>
      <c r="GQ149" s="308"/>
      <c r="GR149" s="308"/>
      <c r="GS149" s="308"/>
      <c r="GT149" s="308"/>
      <c r="GU149" s="308"/>
      <c r="GV149" s="308"/>
      <c r="GW149" s="308"/>
      <c r="GX149" s="308"/>
      <c r="GY149" s="308"/>
      <c r="GZ149" s="308"/>
      <c r="HA149" s="308"/>
      <c r="HB149" s="308"/>
      <c r="HC149" s="308"/>
      <c r="HD149" s="308"/>
      <c r="HE149" s="308"/>
      <c r="HF149" s="308"/>
      <c r="HG149" s="308"/>
      <c r="HH149" s="308"/>
      <c r="HI149" s="308"/>
      <c r="HJ149" s="308"/>
      <c r="HK149" s="308"/>
    </row>
    <row r="150" customFormat="false" ht="12.75" hidden="false" customHeight="false" outlineLevel="0" collapsed="false">
      <c r="A150" s="232"/>
      <c r="B150" s="233"/>
      <c r="C150" s="232"/>
      <c r="D150" s="234"/>
      <c r="E150" s="234"/>
      <c r="F150" s="235"/>
      <c r="G150" s="234"/>
      <c r="H150" s="234"/>
      <c r="I150" s="237"/>
      <c r="J150" s="238"/>
      <c r="K150" s="244" t="s">
        <v>160</v>
      </c>
      <c r="L150" s="245"/>
      <c r="M150" s="245"/>
      <c r="N150" s="245"/>
      <c r="O150" s="245"/>
      <c r="P150" s="245"/>
      <c r="Q150" s="245"/>
      <c r="R150" s="245"/>
      <c r="S150" s="245"/>
      <c r="T150" s="245"/>
      <c r="U150" s="245"/>
      <c r="V150" s="245"/>
      <c r="W150" s="245"/>
      <c r="X150" s="245"/>
      <c r="Y150" s="245"/>
      <c r="Z150" s="245"/>
      <c r="AA150" s="245"/>
      <c r="AB150" s="245"/>
      <c r="AC150" s="245"/>
      <c r="AD150" s="245"/>
      <c r="AE150" s="245"/>
      <c r="AF150" s="245"/>
      <c r="AG150" s="245"/>
      <c r="AH150" s="245"/>
      <c r="AI150" s="245"/>
      <c r="AJ150" s="245"/>
      <c r="AK150" s="245"/>
      <c r="AL150" s="245"/>
      <c r="AM150" s="245"/>
      <c r="AN150" s="245"/>
      <c r="AO150" s="245"/>
      <c r="AP150" s="245"/>
      <c r="AQ150" s="245"/>
      <c r="AR150" s="245"/>
      <c r="AS150" s="245"/>
      <c r="AT150" s="245"/>
      <c r="AU150" s="245"/>
      <c r="AV150" s="245"/>
      <c r="AW150" s="245"/>
      <c r="AX150" s="245"/>
      <c r="AY150" s="245"/>
      <c r="AZ150" s="245"/>
      <c r="BA150" s="245"/>
      <c r="BB150" s="245"/>
      <c r="BC150" s="245"/>
      <c r="BD150" s="245"/>
      <c r="BE150" s="245"/>
      <c r="BF150" s="245"/>
      <c r="BG150" s="245"/>
      <c r="BH150" s="245"/>
      <c r="BI150" s="245"/>
      <c r="BJ150" s="245"/>
      <c r="BK150" s="245"/>
      <c r="BL150" s="245"/>
      <c r="BM150" s="245"/>
      <c r="BN150" s="245"/>
      <c r="BO150" s="245"/>
      <c r="BP150" s="245"/>
      <c r="BQ150" s="245"/>
      <c r="BR150" s="245"/>
      <c r="BS150" s="245"/>
      <c r="BT150" s="245"/>
      <c r="BU150" s="245"/>
      <c r="BV150" s="245"/>
      <c r="BW150" s="245"/>
      <c r="BX150" s="245"/>
      <c r="BY150" s="245"/>
      <c r="BZ150" s="245"/>
      <c r="CA150" s="245"/>
      <c r="CB150" s="245"/>
      <c r="CC150" s="245"/>
      <c r="CD150" s="245"/>
      <c r="CE150" s="245"/>
      <c r="CF150" s="245"/>
      <c r="CG150" s="245"/>
      <c r="CH150" s="245"/>
      <c r="CI150" s="245"/>
      <c r="CJ150" s="245"/>
      <c r="CK150" s="245"/>
      <c r="CL150" s="245"/>
      <c r="CM150" s="245"/>
      <c r="CN150" s="245"/>
      <c r="CO150" s="245"/>
      <c r="CP150" s="245"/>
      <c r="CQ150" s="245"/>
      <c r="CR150" s="245"/>
      <c r="CS150" s="245"/>
      <c r="CT150" s="245"/>
      <c r="CU150" s="245"/>
      <c r="CV150" s="245"/>
      <c r="CW150" s="245"/>
      <c r="CX150" s="245"/>
      <c r="CY150" s="245"/>
      <c r="CZ150" s="245"/>
      <c r="DA150" s="245"/>
      <c r="DB150" s="245" t="n">
        <v>3</v>
      </c>
      <c r="DC150" s="245"/>
      <c r="DD150" s="245" t="n">
        <v>3</v>
      </c>
      <c r="DE150" s="245"/>
      <c r="DF150" s="245" t="n">
        <v>3</v>
      </c>
      <c r="DG150" s="245"/>
      <c r="DH150" s="245"/>
      <c r="DI150" s="245"/>
      <c r="DJ150" s="310"/>
      <c r="DK150" s="310"/>
      <c r="DL150" s="245"/>
      <c r="DM150" s="245"/>
      <c r="DN150" s="245"/>
      <c r="DO150" s="245"/>
      <c r="DP150" s="245"/>
      <c r="DQ150" s="245"/>
      <c r="DR150" s="245"/>
      <c r="DS150" s="245"/>
      <c r="DT150" s="245"/>
      <c r="DU150" s="245"/>
      <c r="DV150" s="245"/>
      <c r="DW150" s="245"/>
      <c r="DX150" s="245"/>
      <c r="DY150" s="245"/>
      <c r="DZ150" s="245"/>
      <c r="EA150" s="245"/>
      <c r="EB150" s="245"/>
      <c r="EC150" s="245"/>
      <c r="ED150" s="245"/>
      <c r="EE150" s="245"/>
      <c r="EF150" s="245"/>
      <c r="EG150" s="245"/>
      <c r="EH150" s="245"/>
      <c r="EI150" s="245"/>
      <c r="EJ150" s="245"/>
      <c r="EK150" s="245"/>
      <c r="EL150" s="245"/>
      <c r="EM150" s="245"/>
      <c r="EN150" s="245"/>
      <c r="EO150" s="245"/>
      <c r="EP150" s="245"/>
      <c r="EQ150" s="245"/>
      <c r="ER150" s="245"/>
      <c r="ES150" s="245"/>
      <c r="ET150" s="245"/>
      <c r="EU150" s="245"/>
      <c r="EV150" s="245"/>
      <c r="EW150" s="245"/>
      <c r="EX150" s="246"/>
      <c r="EY150" s="246"/>
      <c r="EZ150" s="245"/>
      <c r="FA150" s="245"/>
      <c r="FB150" s="245"/>
      <c r="FC150" s="245"/>
      <c r="FD150" s="245"/>
      <c r="FE150" s="245"/>
      <c r="FF150" s="245"/>
      <c r="FG150" s="245"/>
      <c r="FH150" s="245"/>
      <c r="FI150" s="245"/>
      <c r="FJ150" s="245"/>
      <c r="FK150" s="245"/>
      <c r="FL150" s="245"/>
      <c r="FM150" s="245"/>
      <c r="FN150" s="245"/>
      <c r="FO150" s="245"/>
      <c r="FP150" s="245"/>
      <c r="FQ150" s="245"/>
      <c r="FR150" s="245"/>
      <c r="FS150" s="245"/>
      <c r="FT150" s="245"/>
      <c r="FU150" s="245"/>
      <c r="FV150" s="245"/>
      <c r="FW150" s="245"/>
      <c r="FX150" s="245"/>
      <c r="FY150" s="245"/>
      <c r="FZ150" s="245"/>
      <c r="GA150" s="245"/>
      <c r="GB150" s="245"/>
      <c r="GC150" s="245"/>
      <c r="GD150" s="245"/>
      <c r="GE150" s="245"/>
      <c r="GF150" s="245"/>
      <c r="GG150" s="245"/>
      <c r="GH150" s="245"/>
      <c r="GI150" s="245"/>
      <c r="GJ150" s="245"/>
      <c r="GK150" s="245"/>
      <c r="GL150" s="245"/>
      <c r="GM150" s="245"/>
      <c r="GN150" s="245"/>
      <c r="GO150" s="245"/>
      <c r="GP150" s="245"/>
      <c r="GQ150" s="245"/>
      <c r="GR150" s="245"/>
      <c r="GS150" s="245"/>
      <c r="GT150" s="245"/>
      <c r="GU150" s="245"/>
      <c r="GV150" s="245"/>
      <c r="GW150" s="245"/>
      <c r="GX150" s="245"/>
      <c r="GY150" s="245"/>
      <c r="GZ150" s="245"/>
      <c r="HA150" s="245"/>
      <c r="HB150" s="245"/>
      <c r="HC150" s="245"/>
      <c r="HD150" s="245"/>
      <c r="HE150" s="245"/>
      <c r="HF150" s="245"/>
      <c r="HG150" s="245"/>
      <c r="HH150" s="245"/>
      <c r="HI150" s="245"/>
      <c r="HJ150" s="245"/>
      <c r="HK150" s="245"/>
    </row>
    <row r="151" customFormat="false" ht="12.75" hidden="false" customHeight="false" outlineLevel="0" collapsed="false">
      <c r="A151" s="232"/>
      <c r="B151" s="233"/>
      <c r="C151" s="232"/>
      <c r="D151" s="234"/>
      <c r="E151" s="234"/>
      <c r="F151" s="235"/>
      <c r="G151" s="234"/>
      <c r="H151" s="234"/>
      <c r="I151" s="237"/>
      <c r="J151" s="238"/>
      <c r="K151" s="247" t="s">
        <v>161</v>
      </c>
      <c r="L151" s="248" t="n">
        <f aca="false">(L149*L150*$G149)*$L$8</f>
        <v>0</v>
      </c>
      <c r="M151" s="248"/>
      <c r="N151" s="248" t="n">
        <f aca="false">(N149*N150*$G149)*$L$8</f>
        <v>0</v>
      </c>
      <c r="O151" s="248"/>
      <c r="P151" s="248" t="n">
        <f aca="false">(P149*P150*$G149)*$L$8</f>
        <v>0</v>
      </c>
      <c r="Q151" s="248"/>
      <c r="R151" s="248" t="n">
        <f aca="false">(R149*R150*$G149)*$L$8</f>
        <v>0</v>
      </c>
      <c r="S151" s="248"/>
      <c r="T151" s="248" t="n">
        <f aca="false">(T149*T150*$G149)*$T$8</f>
        <v>0</v>
      </c>
      <c r="U151" s="248"/>
      <c r="V151" s="248" t="n">
        <f aca="false">(V149*V150*$G149)*$T$8</f>
        <v>0</v>
      </c>
      <c r="W151" s="248"/>
      <c r="X151" s="248" t="n">
        <f aca="false">(X149*X150*$G149)*$T$8</f>
        <v>0</v>
      </c>
      <c r="Y151" s="248"/>
      <c r="Z151" s="248" t="n">
        <f aca="false">(Z149*Z150*$G149)*$T$8</f>
        <v>0</v>
      </c>
      <c r="AA151" s="248"/>
      <c r="AB151" s="248" t="n">
        <f aca="false">(AB149*AB150*$G149)*$AB$8</f>
        <v>0</v>
      </c>
      <c r="AC151" s="248"/>
      <c r="AD151" s="248" t="n">
        <f aca="false">(AD149*AD150*$G149)*$AB$8</f>
        <v>0</v>
      </c>
      <c r="AE151" s="248"/>
      <c r="AF151" s="248" t="n">
        <f aca="false">(AF149*AF150*$G149)*$AB$8</f>
        <v>0</v>
      </c>
      <c r="AG151" s="248"/>
      <c r="AH151" s="248" t="n">
        <f aca="false">(AH149*AH150*$G149)*$AB$8</f>
        <v>0</v>
      </c>
      <c r="AI151" s="248"/>
      <c r="AJ151" s="248" t="n">
        <f aca="false">(AJ149*AJ150*$G149)*$AJ$8</f>
        <v>0</v>
      </c>
      <c r="AK151" s="248"/>
      <c r="AL151" s="248" t="n">
        <f aca="false">(AL149*AL150*$G149)*$AJ$8</f>
        <v>0</v>
      </c>
      <c r="AM151" s="248"/>
      <c r="AN151" s="248" t="n">
        <f aca="false">(AN149*AN150*$G149)*$AJ$8</f>
        <v>0</v>
      </c>
      <c r="AO151" s="248"/>
      <c r="AP151" s="248" t="n">
        <f aca="false">(AP149*AP150*$G149)*$AJ$8</f>
        <v>0</v>
      </c>
      <c r="AQ151" s="248"/>
      <c r="AR151" s="248" t="n">
        <f aca="false">(AR149*AR150*$G149)*$AT$8</f>
        <v>0</v>
      </c>
      <c r="AS151" s="248"/>
      <c r="AT151" s="248" t="n">
        <f aca="false">(AT149*AT150*$G149)*$AT$8</f>
        <v>0</v>
      </c>
      <c r="AU151" s="248"/>
      <c r="AV151" s="248" t="n">
        <f aca="false">(AV149*AV150*$G149)*$AT$8</f>
        <v>0</v>
      </c>
      <c r="AW151" s="248"/>
      <c r="AX151" s="248" t="n">
        <f aca="false">(AX149*AX150*$G149)*$AT$8</f>
        <v>0</v>
      </c>
      <c r="AY151" s="248"/>
      <c r="AZ151" s="248" t="n">
        <f aca="false">(AZ149*AZ150*$G149)*$AT$8</f>
        <v>0</v>
      </c>
      <c r="BA151" s="248"/>
      <c r="BB151" s="248" t="n">
        <f aca="false">(BB149*BB150*$G149)*$BB$8</f>
        <v>0</v>
      </c>
      <c r="BC151" s="248"/>
      <c r="BD151" s="248" t="n">
        <f aca="false">(BD149*BD150*$G149)*$BB$8</f>
        <v>0</v>
      </c>
      <c r="BE151" s="248"/>
      <c r="BF151" s="248" t="n">
        <f aca="false">(BF149*BF150*$G149)*$BB$8</f>
        <v>0</v>
      </c>
      <c r="BG151" s="248"/>
      <c r="BH151" s="248" t="n">
        <f aca="false">(BH149*BH150*$G149)*$BJ$8</f>
        <v>0</v>
      </c>
      <c r="BI151" s="248"/>
      <c r="BJ151" s="248" t="n">
        <f aca="false">(BJ149*BJ150*$G149)*$BJ$8</f>
        <v>0</v>
      </c>
      <c r="BK151" s="248"/>
      <c r="BL151" s="248" t="n">
        <f aca="false">(BL149*BL150*$G149)*$BJ$8</f>
        <v>0</v>
      </c>
      <c r="BM151" s="248"/>
      <c r="BN151" s="248" t="n">
        <f aca="false">(BN149*BN150*$G149)*$BJ$8</f>
        <v>0</v>
      </c>
      <c r="BO151" s="248"/>
      <c r="BP151" s="248" t="n">
        <f aca="false">(BP149*BP150*$G149)*$BT$8</f>
        <v>0</v>
      </c>
      <c r="BQ151" s="248"/>
      <c r="BR151" s="248" t="n">
        <f aca="false">(BR149*BR150*$G149)*$BT$8</f>
        <v>0</v>
      </c>
      <c r="BS151" s="248"/>
      <c r="BT151" s="248" t="n">
        <f aca="false">(BT149*BT150*$G149)*$BT$8</f>
        <v>0</v>
      </c>
      <c r="BU151" s="248"/>
      <c r="BV151" s="248" t="n">
        <f aca="false">(BV149*BV150*$G149)*$BT$8</f>
        <v>0</v>
      </c>
      <c r="BW151" s="248"/>
      <c r="BX151" s="248" t="n">
        <f aca="false">(BX149*BX150*$G149)*$BT$8</f>
        <v>0</v>
      </c>
      <c r="BY151" s="248"/>
      <c r="BZ151" s="248" t="n">
        <f aca="false">(BZ149*BZ150*$G149)*$BT$8</f>
        <v>0</v>
      </c>
      <c r="CA151" s="248"/>
      <c r="CB151" s="248" t="n">
        <f aca="false">(CB149*CB150*$G149)*$CB$8</f>
        <v>0</v>
      </c>
      <c r="CC151" s="248"/>
      <c r="CD151" s="248" t="n">
        <f aca="false">(CD149*CD150*$G149)*$CB$8</f>
        <v>0</v>
      </c>
      <c r="CE151" s="248"/>
      <c r="CF151" s="248" t="n">
        <f aca="false">(CF149*CF150*$G149)*$CJ$8</f>
        <v>0</v>
      </c>
      <c r="CG151" s="248"/>
      <c r="CH151" s="248" t="n">
        <f aca="false">(CH149*CH150*$G149)*$CJ$8</f>
        <v>0</v>
      </c>
      <c r="CI151" s="248"/>
      <c r="CJ151" s="248" t="n">
        <f aca="false">(CJ149*CJ150*$G149)*$CJ$8</f>
        <v>0</v>
      </c>
      <c r="CK151" s="248"/>
      <c r="CL151" s="248" t="n">
        <f aca="false">(CL149*CL150*$G149)*$CJ$8</f>
        <v>0</v>
      </c>
      <c r="CM151" s="248"/>
      <c r="CN151" s="248" t="n">
        <f aca="false">(CN149*CN150*$G149)*$CT$8</f>
        <v>0</v>
      </c>
      <c r="CO151" s="248"/>
      <c r="CP151" s="248" t="n">
        <f aca="false">(CP149*CP150*$G149)*$CT$8</f>
        <v>0</v>
      </c>
      <c r="CQ151" s="248"/>
      <c r="CR151" s="248" t="n">
        <f aca="false">(CR149*CR150*$G149)*$CT$8</f>
        <v>0</v>
      </c>
      <c r="CS151" s="248"/>
      <c r="CT151" s="248" t="n">
        <f aca="false">(CT149*CT150*$G149)*$CT$8</f>
        <v>0</v>
      </c>
      <c r="CU151" s="248"/>
      <c r="CV151" s="248" t="n">
        <f aca="false">(CV149*CV150*$G149)*$DB$8</f>
        <v>0</v>
      </c>
      <c r="CW151" s="248"/>
      <c r="CX151" s="248" t="n">
        <f aca="false">(CX149*CX150*$G149)*$DB$8</f>
        <v>0</v>
      </c>
      <c r="CY151" s="248"/>
      <c r="CZ151" s="248" t="n">
        <f aca="false">(CZ149*CZ150*$G149)*$DB$8</f>
        <v>0</v>
      </c>
      <c r="DA151" s="248"/>
      <c r="DB151" s="248" t="n">
        <f aca="false">(DB149*DB150*$G149)*$DB$8</f>
        <v>26.6516129032258</v>
      </c>
      <c r="DC151" s="248"/>
      <c r="DD151" s="248" t="n">
        <f aca="false">(DD149*DD150*$G149)*$DL$8</f>
        <v>49.9935483870968</v>
      </c>
      <c r="DE151" s="248"/>
      <c r="DF151" s="248" t="n">
        <f aca="false">(DF149*DF150*$G149)*$DL$8</f>
        <v>33.3290322580645</v>
      </c>
      <c r="DG151" s="248"/>
      <c r="DH151" s="248" t="n">
        <f aca="false">(DH149*DH150*$G149)*$DL$8</f>
        <v>0</v>
      </c>
      <c r="DI151" s="248"/>
      <c r="DJ151" s="292" t="n">
        <f aca="false">(DJ149*DJ150*$G149)*$DL$8</f>
        <v>0</v>
      </c>
      <c r="DK151" s="292"/>
      <c r="DL151" s="248" t="n">
        <f aca="false">(DL149*DL150*$G149)*$DT$8</f>
        <v>0</v>
      </c>
      <c r="DM151" s="248"/>
      <c r="DN151" s="248" t="n">
        <f aca="false">(DN149*DN150*$G149)*$DT$8</f>
        <v>0</v>
      </c>
      <c r="DO151" s="248"/>
      <c r="DP151" s="248" t="n">
        <f aca="false">(DP149*DP150*$G149)*$DT$8</f>
        <v>0</v>
      </c>
      <c r="DQ151" s="248"/>
      <c r="DR151" s="248" t="n">
        <f aca="false">(DR149*DR150*$G149)*$DT$8</f>
        <v>0</v>
      </c>
      <c r="DS151" s="248"/>
      <c r="DT151" s="248" t="n">
        <f aca="false">(DT149*DT150*$G149)*$DT$8</f>
        <v>0</v>
      </c>
      <c r="DU151" s="248"/>
      <c r="DV151" s="248" t="n">
        <f aca="false">(DV149*DV150*$G149)*$DT$8</f>
        <v>0</v>
      </c>
      <c r="DW151" s="248"/>
      <c r="DX151" s="248" t="n">
        <f aca="false">(DX149*DX150*$G149)*$DT$8</f>
        <v>0</v>
      </c>
      <c r="DY151" s="248"/>
      <c r="DZ151" s="248" t="n">
        <f aca="false">(DZ149*DZ150*$G149)*$DT$8</f>
        <v>0</v>
      </c>
      <c r="EA151" s="248"/>
      <c r="EB151" s="248" t="n">
        <f aca="false">(EB149*EB150*$G149)*$EB$8</f>
        <v>0</v>
      </c>
      <c r="EC151" s="248"/>
      <c r="ED151" s="248" t="n">
        <f aca="false">(ED149*ED150*$G149)*$EB$8</f>
        <v>0</v>
      </c>
      <c r="EE151" s="248"/>
      <c r="EF151" s="248" t="n">
        <f aca="false">(EF149*EF150*$G149)*$EB$8</f>
        <v>0</v>
      </c>
      <c r="EG151" s="248"/>
      <c r="EH151" s="248" t="n">
        <f aca="false">(EH149*EH150*$G149)*$EB$8</f>
        <v>0</v>
      </c>
      <c r="EI151" s="248"/>
      <c r="EJ151" s="248" t="n">
        <f aca="false">(EJ149*EJ150*$G149)*$ET$8</f>
        <v>0</v>
      </c>
      <c r="EK151" s="248"/>
      <c r="EL151" s="248" t="n">
        <f aca="false">(EL149*EL150*$G149)*$ET$8</f>
        <v>0</v>
      </c>
      <c r="EM151" s="248"/>
      <c r="EN151" s="248" t="n">
        <f aca="false">(EN149*EN150*$G149)*$ET$8</f>
        <v>0</v>
      </c>
      <c r="EO151" s="248"/>
      <c r="EP151" s="248" t="n">
        <f aca="false">(EP149*EP150*$G149)*$ET$8</f>
        <v>0</v>
      </c>
      <c r="EQ151" s="248"/>
      <c r="ER151" s="248" t="n">
        <f aca="false">(ER149*ER150*$G149)*$DB$8</f>
        <v>0</v>
      </c>
      <c r="ES151" s="248"/>
      <c r="ET151" s="248" t="n">
        <f aca="false">(ET149*ET150*$G149)*$DB$8</f>
        <v>0</v>
      </c>
      <c r="EU151" s="248"/>
      <c r="EV151" s="248" t="n">
        <f aca="false">(EV149*EV150*$G149)*$DB$8</f>
        <v>0</v>
      </c>
      <c r="EW151" s="248"/>
      <c r="EX151" s="249" t="n">
        <f aca="false">(EX149*EX150*$G149)*$DB$8</f>
        <v>0</v>
      </c>
      <c r="EY151" s="249"/>
      <c r="EZ151" s="248" t="n">
        <f aca="false">(EZ149*EZ150*$G149)*$DB$8</f>
        <v>0</v>
      </c>
      <c r="FA151" s="248"/>
      <c r="FB151" s="248" t="n">
        <f aca="false">(FB149*FB150*$G149)*$DB$8</f>
        <v>0</v>
      </c>
      <c r="FC151" s="248"/>
      <c r="FD151" s="248" t="n">
        <f aca="false">(FD149*FD150*$G149)*$DB$8</f>
        <v>0</v>
      </c>
      <c r="FE151" s="248"/>
      <c r="FF151" s="248" t="n">
        <f aca="false">(FF149*FF150*$G149)*$DB$8</f>
        <v>0</v>
      </c>
      <c r="FG151" s="248"/>
      <c r="FH151" s="248" t="n">
        <f aca="false">(FH149*FH150*$G149)*$DB$8</f>
        <v>0</v>
      </c>
      <c r="FI151" s="248"/>
      <c r="FJ151" s="248" t="n">
        <f aca="false">(FJ149*FJ150*$G149)*$DB$8</f>
        <v>0</v>
      </c>
      <c r="FK151" s="248"/>
      <c r="FL151" s="248" t="n">
        <f aca="false">(FL149*FL150*$G149)*$DB$8</f>
        <v>0</v>
      </c>
      <c r="FM151" s="248"/>
      <c r="FN151" s="248" t="n">
        <f aca="false">(FN149*FN150*$G149)*$DB$8</f>
        <v>0</v>
      </c>
      <c r="FO151" s="248"/>
      <c r="FP151" s="248" t="n">
        <f aca="false">(FP149*FP150*$G149)*$DB$8</f>
        <v>0</v>
      </c>
      <c r="FQ151" s="248"/>
      <c r="FR151" s="248" t="n">
        <f aca="false">(FR149*FR150*$G149)*$DB$8</f>
        <v>0</v>
      </c>
      <c r="FS151" s="248"/>
      <c r="FT151" s="248" t="n">
        <f aca="false">(FT149*FT150*$G149)*$DB$8</f>
        <v>0</v>
      </c>
      <c r="FU151" s="248"/>
      <c r="FV151" s="248" t="n">
        <f aca="false">(FV149*FV150*$G149)*$DB$8</f>
        <v>0</v>
      </c>
      <c r="FW151" s="248"/>
      <c r="FX151" s="248" t="n">
        <f aca="false">(FX149*FX150*$G149)*$DB$8</f>
        <v>0</v>
      </c>
      <c r="FY151" s="248"/>
      <c r="FZ151" s="248" t="n">
        <f aca="false">(FZ149*FZ150*$G149)*$DB$8</f>
        <v>0</v>
      </c>
      <c r="GA151" s="248"/>
      <c r="GB151" s="248" t="n">
        <f aca="false">(GB149*GB150*$G149)*$DB$8</f>
        <v>0</v>
      </c>
      <c r="GC151" s="248"/>
      <c r="GD151" s="248" t="n">
        <f aca="false">(GD149*GD150*$G149)*$DB$8</f>
        <v>0</v>
      </c>
      <c r="GE151" s="248"/>
      <c r="GF151" s="248" t="n">
        <f aca="false">(GF149*GF150*$G149)*$DB$8</f>
        <v>0</v>
      </c>
      <c r="GG151" s="248"/>
      <c r="GH151" s="248" t="n">
        <f aca="false">(GH149*GH150*$G149)*$DB$8</f>
        <v>0</v>
      </c>
      <c r="GI151" s="248"/>
      <c r="GJ151" s="248" t="n">
        <f aca="false">(GJ149*GJ150*$G149)*$GD$8</f>
        <v>0</v>
      </c>
      <c r="GK151" s="248"/>
      <c r="GL151" s="248" t="n">
        <f aca="false">(GL149*GL150*$G149)*$GL$8</f>
        <v>0</v>
      </c>
      <c r="GM151" s="248"/>
      <c r="GN151" s="248" t="n">
        <f aca="false">(GN149*GN150*$G149)*$GL$8</f>
        <v>0</v>
      </c>
      <c r="GO151" s="248"/>
      <c r="GP151" s="248" t="n">
        <f aca="false">(GP149*GP150*$G149)*$GL$8</f>
        <v>0</v>
      </c>
      <c r="GQ151" s="248"/>
      <c r="GR151" s="248" t="n">
        <f aca="false">(GR149*GR150*$G149)*$GL$8</f>
        <v>0</v>
      </c>
      <c r="GS151" s="248"/>
      <c r="GT151" s="248" t="n">
        <f aca="false">(GT149*GT150*$G149)*$DB$8</f>
        <v>0</v>
      </c>
      <c r="GU151" s="248"/>
      <c r="GV151" s="248" t="n">
        <f aca="false">(GV149*GV150*$G149)*$DB$8</f>
        <v>0</v>
      </c>
      <c r="GW151" s="248"/>
      <c r="GX151" s="248" t="n">
        <f aca="false">(GX149*GX150*$G149)*$DB$8</f>
        <v>0</v>
      </c>
      <c r="GY151" s="248"/>
      <c r="GZ151" s="248" t="n">
        <f aca="false">(GZ149*GZ150*$G149)*$DB$8</f>
        <v>0</v>
      </c>
      <c r="HA151" s="248"/>
      <c r="HB151" s="248" t="n">
        <f aca="false">(HB149*HB150*$G149)*$DB$8</f>
        <v>0</v>
      </c>
      <c r="HC151" s="248"/>
      <c r="HD151" s="248" t="n">
        <f aca="false">(HD149*HD150*$G149)*$DB$8</f>
        <v>0</v>
      </c>
      <c r="HE151" s="248"/>
      <c r="HF151" s="248" t="n">
        <f aca="false">(HF149*HF150*$G149)*$DB$8</f>
        <v>0</v>
      </c>
      <c r="HG151" s="248"/>
      <c r="HH151" s="248" t="n">
        <f aca="false">(HH149*HH150*$G149)*$DB$8</f>
        <v>0</v>
      </c>
      <c r="HI151" s="248"/>
      <c r="HJ151" s="248" t="n">
        <f aca="false">(HJ149*HJ150*$G149)*$DB$8</f>
        <v>0</v>
      </c>
      <c r="HK151" s="248"/>
    </row>
    <row r="152" customFormat="false" ht="12.75" hidden="false" customHeight="false" outlineLevel="0" collapsed="false">
      <c r="A152" s="232"/>
      <c r="B152" s="233"/>
      <c r="C152" s="232"/>
      <c r="D152" s="234"/>
      <c r="E152" s="234"/>
      <c r="F152" s="235"/>
      <c r="G152" s="234"/>
      <c r="H152" s="234"/>
      <c r="I152" s="237"/>
      <c r="J152" s="238"/>
      <c r="K152" s="250" t="s">
        <v>162</v>
      </c>
      <c r="L152" s="251" t="n">
        <f aca="false">L151</f>
        <v>0</v>
      </c>
      <c r="M152" s="251"/>
      <c r="N152" s="251" t="n">
        <f aca="false">L152+N151</f>
        <v>0</v>
      </c>
      <c r="O152" s="251"/>
      <c r="P152" s="251" t="n">
        <f aca="false">N152+P151</f>
        <v>0</v>
      </c>
      <c r="Q152" s="251"/>
      <c r="R152" s="251" t="n">
        <f aca="false">P152+R151</f>
        <v>0</v>
      </c>
      <c r="S152" s="251"/>
      <c r="T152" s="251" t="n">
        <f aca="false">R152+T151</f>
        <v>0</v>
      </c>
      <c r="U152" s="251"/>
      <c r="V152" s="251" t="n">
        <f aca="false">T152+V151</f>
        <v>0</v>
      </c>
      <c r="W152" s="251"/>
      <c r="X152" s="251" t="n">
        <f aca="false">V152+X151</f>
        <v>0</v>
      </c>
      <c r="Y152" s="251"/>
      <c r="Z152" s="251" t="n">
        <f aca="false">X152+Z151</f>
        <v>0</v>
      </c>
      <c r="AA152" s="251"/>
      <c r="AB152" s="251" t="n">
        <f aca="false">Z152+AB151</f>
        <v>0</v>
      </c>
      <c r="AC152" s="251"/>
      <c r="AD152" s="251" t="n">
        <f aca="false">AB152+AD151</f>
        <v>0</v>
      </c>
      <c r="AE152" s="251"/>
      <c r="AF152" s="251" t="n">
        <f aca="false">AD152+AF151</f>
        <v>0</v>
      </c>
      <c r="AG152" s="251"/>
      <c r="AH152" s="251" t="n">
        <f aca="false">AF152+AH151</f>
        <v>0</v>
      </c>
      <c r="AI152" s="251"/>
      <c r="AJ152" s="251" t="n">
        <f aca="false">AH152+AJ151</f>
        <v>0</v>
      </c>
      <c r="AK152" s="251"/>
      <c r="AL152" s="251" t="n">
        <f aca="false">AJ152+AL151</f>
        <v>0</v>
      </c>
      <c r="AM152" s="251"/>
      <c r="AN152" s="251" t="n">
        <f aca="false">AL152+AN151</f>
        <v>0</v>
      </c>
      <c r="AO152" s="251"/>
      <c r="AP152" s="251" t="n">
        <f aca="false">AN152+AP151</f>
        <v>0</v>
      </c>
      <c r="AQ152" s="251"/>
      <c r="AR152" s="251" t="n">
        <f aca="false">AP152+AR151</f>
        <v>0</v>
      </c>
      <c r="AS152" s="251"/>
      <c r="AT152" s="251" t="n">
        <f aca="false">AR152+AT151</f>
        <v>0</v>
      </c>
      <c r="AU152" s="251"/>
      <c r="AV152" s="251" t="n">
        <f aca="false">AT152+AV151</f>
        <v>0</v>
      </c>
      <c r="AW152" s="251"/>
      <c r="AX152" s="251" t="n">
        <f aca="false">AV152+AX151</f>
        <v>0</v>
      </c>
      <c r="AY152" s="251"/>
      <c r="AZ152" s="251" t="n">
        <f aca="false">AX152+AZ151</f>
        <v>0</v>
      </c>
      <c r="BA152" s="251"/>
      <c r="BB152" s="251" t="n">
        <f aca="false">AZ152+BB151</f>
        <v>0</v>
      </c>
      <c r="BC152" s="251"/>
      <c r="BD152" s="251" t="n">
        <f aca="false">BB152+BD151</f>
        <v>0</v>
      </c>
      <c r="BE152" s="251"/>
      <c r="BF152" s="251" t="n">
        <f aca="false">BD152+BF151</f>
        <v>0</v>
      </c>
      <c r="BG152" s="251"/>
      <c r="BH152" s="251" t="n">
        <f aca="false">BF152+BH151</f>
        <v>0</v>
      </c>
      <c r="BI152" s="251"/>
      <c r="BJ152" s="251" t="n">
        <f aca="false">BH152+BJ151</f>
        <v>0</v>
      </c>
      <c r="BK152" s="251"/>
      <c r="BL152" s="251" t="n">
        <f aca="false">BJ152+BL151</f>
        <v>0</v>
      </c>
      <c r="BM152" s="251"/>
      <c r="BN152" s="251" t="n">
        <f aca="false">BL152+BN151</f>
        <v>0</v>
      </c>
      <c r="BO152" s="251"/>
      <c r="BP152" s="251" t="n">
        <f aca="false">BN152+BP151</f>
        <v>0</v>
      </c>
      <c r="BQ152" s="251"/>
      <c r="BR152" s="251" t="n">
        <f aca="false">BP152+BR151</f>
        <v>0</v>
      </c>
      <c r="BS152" s="251"/>
      <c r="BT152" s="251" t="n">
        <f aca="false">BR152+BT151</f>
        <v>0</v>
      </c>
      <c r="BU152" s="251"/>
      <c r="BV152" s="251" t="n">
        <f aca="false">BT152+BV151</f>
        <v>0</v>
      </c>
      <c r="BW152" s="251"/>
      <c r="BX152" s="251" t="n">
        <f aca="false">BV152+BX151</f>
        <v>0</v>
      </c>
      <c r="BY152" s="251"/>
      <c r="BZ152" s="251" t="n">
        <f aca="false">BX152+BZ151</f>
        <v>0</v>
      </c>
      <c r="CA152" s="251"/>
      <c r="CB152" s="251" t="n">
        <f aca="false">BZ152+CB151</f>
        <v>0</v>
      </c>
      <c r="CC152" s="251"/>
      <c r="CD152" s="251" t="n">
        <f aca="false">CB152+CD151</f>
        <v>0</v>
      </c>
      <c r="CE152" s="251"/>
      <c r="CF152" s="251" t="n">
        <f aca="false">CD152+CF151</f>
        <v>0</v>
      </c>
      <c r="CG152" s="251"/>
      <c r="CH152" s="251" t="n">
        <f aca="false">CF152+CH151</f>
        <v>0</v>
      </c>
      <c r="CI152" s="251"/>
      <c r="CJ152" s="251" t="n">
        <f aca="false">CH152+CJ151</f>
        <v>0</v>
      </c>
      <c r="CK152" s="251"/>
      <c r="CL152" s="251" t="n">
        <f aca="false">CJ152+CL151</f>
        <v>0</v>
      </c>
      <c r="CM152" s="251"/>
      <c r="CN152" s="251" t="n">
        <f aca="false">CL152+CN151</f>
        <v>0</v>
      </c>
      <c r="CO152" s="251"/>
      <c r="CP152" s="251" t="n">
        <f aca="false">CN152+CP151</f>
        <v>0</v>
      </c>
      <c r="CQ152" s="251"/>
      <c r="CR152" s="251" t="n">
        <f aca="false">CP152+CR151</f>
        <v>0</v>
      </c>
      <c r="CS152" s="251"/>
      <c r="CT152" s="251" t="n">
        <f aca="false">CR152+CT151</f>
        <v>0</v>
      </c>
      <c r="CU152" s="251"/>
      <c r="CV152" s="251" t="n">
        <f aca="false">CT152+CV151</f>
        <v>0</v>
      </c>
      <c r="CW152" s="251"/>
      <c r="CX152" s="251" t="n">
        <f aca="false">CV152+CX151</f>
        <v>0</v>
      </c>
      <c r="CY152" s="251"/>
      <c r="CZ152" s="251" t="n">
        <f aca="false">CX152+CZ151</f>
        <v>0</v>
      </c>
      <c r="DA152" s="251"/>
      <c r="DB152" s="251" t="n">
        <f aca="false">CZ152+DB151</f>
        <v>26.6516129032258</v>
      </c>
      <c r="DC152" s="251"/>
      <c r="DD152" s="251" t="n">
        <f aca="false">DB152+DD151</f>
        <v>76.6451612903226</v>
      </c>
      <c r="DE152" s="251"/>
      <c r="DF152" s="251" t="n">
        <f aca="false">DD152+DF151</f>
        <v>109.974193548387</v>
      </c>
      <c r="DG152" s="251"/>
      <c r="DH152" s="251" t="n">
        <f aca="false">DF152+DH151</f>
        <v>109.974193548387</v>
      </c>
      <c r="DI152" s="251"/>
      <c r="DJ152" s="293" t="n">
        <f aca="false">DH152+DJ151</f>
        <v>109.974193548387</v>
      </c>
      <c r="DK152" s="293"/>
      <c r="DL152" s="251" t="n">
        <f aca="false">DJ152+DL151</f>
        <v>109.974193548387</v>
      </c>
      <c r="DM152" s="251"/>
      <c r="DN152" s="251" t="n">
        <f aca="false">DL152+DN151</f>
        <v>109.974193548387</v>
      </c>
      <c r="DO152" s="251"/>
      <c r="DP152" s="251" t="n">
        <f aca="false">DN152+DP151</f>
        <v>109.974193548387</v>
      </c>
      <c r="DQ152" s="251"/>
      <c r="DR152" s="251" t="n">
        <f aca="false">DP152+DR151</f>
        <v>109.974193548387</v>
      </c>
      <c r="DS152" s="251"/>
      <c r="DT152" s="251" t="n">
        <f aca="false">DR152+DT151</f>
        <v>109.974193548387</v>
      </c>
      <c r="DU152" s="251"/>
      <c r="DV152" s="251" t="n">
        <f aca="false">DT152+DV151</f>
        <v>109.974193548387</v>
      </c>
      <c r="DW152" s="251"/>
      <c r="DX152" s="251" t="n">
        <f aca="false">DV152+DX151</f>
        <v>109.974193548387</v>
      </c>
      <c r="DY152" s="251"/>
      <c r="DZ152" s="251" t="n">
        <f aca="false">DX152+DZ151</f>
        <v>109.974193548387</v>
      </c>
      <c r="EA152" s="251"/>
      <c r="EB152" s="251" t="n">
        <f aca="false">DZ152+EB151</f>
        <v>109.974193548387</v>
      </c>
      <c r="EC152" s="251"/>
      <c r="ED152" s="251" t="n">
        <f aca="false">EB152+ED151</f>
        <v>109.974193548387</v>
      </c>
      <c r="EE152" s="251"/>
      <c r="EF152" s="251" t="n">
        <f aca="false">ED152+EF151</f>
        <v>109.974193548387</v>
      </c>
      <c r="EG152" s="251"/>
      <c r="EH152" s="251" t="n">
        <f aca="false">EF152+EH151</f>
        <v>109.974193548387</v>
      </c>
      <c r="EI152" s="251"/>
      <c r="EJ152" s="251" t="n">
        <f aca="false">EH152+EJ151</f>
        <v>109.974193548387</v>
      </c>
      <c r="EK152" s="251"/>
      <c r="EL152" s="251" t="n">
        <f aca="false">EJ152+EL151</f>
        <v>109.974193548387</v>
      </c>
      <c r="EM152" s="251"/>
      <c r="EN152" s="251" t="n">
        <f aca="false">EL152+EN151</f>
        <v>109.974193548387</v>
      </c>
      <c r="EO152" s="251"/>
      <c r="EP152" s="251" t="n">
        <f aca="false">EN152+EP151</f>
        <v>109.974193548387</v>
      </c>
      <c r="EQ152" s="251"/>
      <c r="ER152" s="251" t="n">
        <f aca="false">EP152+ER151</f>
        <v>109.974193548387</v>
      </c>
      <c r="ES152" s="251"/>
      <c r="ET152" s="251" t="n">
        <f aca="false">ER152+ET151</f>
        <v>109.974193548387</v>
      </c>
      <c r="EU152" s="251"/>
      <c r="EV152" s="251" t="n">
        <f aca="false">ET152+EV151</f>
        <v>109.974193548387</v>
      </c>
      <c r="EW152" s="251"/>
      <c r="EX152" s="252" t="n">
        <f aca="false">EV152+EX151</f>
        <v>109.974193548387</v>
      </c>
      <c r="EY152" s="252"/>
      <c r="EZ152" s="251" t="n">
        <f aca="false">EX152+EZ151</f>
        <v>109.974193548387</v>
      </c>
      <c r="FA152" s="251"/>
      <c r="FB152" s="251" t="n">
        <f aca="false">EZ152+FB151</f>
        <v>109.974193548387</v>
      </c>
      <c r="FC152" s="251"/>
      <c r="FD152" s="251" t="n">
        <f aca="false">FB152+FD151</f>
        <v>109.974193548387</v>
      </c>
      <c r="FE152" s="251"/>
      <c r="FF152" s="251" t="n">
        <f aca="false">FD152+FF151</f>
        <v>109.974193548387</v>
      </c>
      <c r="FG152" s="251"/>
      <c r="FH152" s="251" t="n">
        <f aca="false">FF152+FH151</f>
        <v>109.974193548387</v>
      </c>
      <c r="FI152" s="251"/>
      <c r="FJ152" s="251" t="n">
        <f aca="false">FH152+FJ151</f>
        <v>109.974193548387</v>
      </c>
      <c r="FK152" s="251"/>
      <c r="FL152" s="251" t="n">
        <f aca="false">FJ152+FL151</f>
        <v>109.974193548387</v>
      </c>
      <c r="FM152" s="251"/>
      <c r="FN152" s="251" t="n">
        <f aca="false">FL152+FN151</f>
        <v>109.974193548387</v>
      </c>
      <c r="FO152" s="251"/>
      <c r="FP152" s="251" t="n">
        <f aca="false">FN152+FP151</f>
        <v>109.974193548387</v>
      </c>
      <c r="FQ152" s="251"/>
      <c r="FR152" s="251" t="n">
        <f aca="false">FP152+FR151</f>
        <v>109.974193548387</v>
      </c>
      <c r="FS152" s="251"/>
      <c r="FT152" s="251" t="n">
        <f aca="false">FR152+FT151</f>
        <v>109.974193548387</v>
      </c>
      <c r="FU152" s="251"/>
      <c r="FV152" s="251" t="n">
        <f aca="false">FT152+FV151</f>
        <v>109.974193548387</v>
      </c>
      <c r="FW152" s="251"/>
      <c r="FX152" s="251" t="n">
        <f aca="false">FV152+FX151</f>
        <v>109.974193548387</v>
      </c>
      <c r="FY152" s="251"/>
      <c r="FZ152" s="251" t="n">
        <f aca="false">FX152+FZ151</f>
        <v>109.974193548387</v>
      </c>
      <c r="GA152" s="251"/>
      <c r="GB152" s="251" t="n">
        <f aca="false">FZ152+GB151</f>
        <v>109.974193548387</v>
      </c>
      <c r="GC152" s="251"/>
      <c r="GD152" s="251" t="n">
        <f aca="false">GB152+GD151</f>
        <v>109.974193548387</v>
      </c>
      <c r="GE152" s="251"/>
      <c r="GF152" s="251" t="n">
        <f aca="false">GD152+GF151</f>
        <v>109.974193548387</v>
      </c>
      <c r="GG152" s="251"/>
      <c r="GH152" s="251" t="n">
        <f aca="false">GF152+GH151</f>
        <v>109.974193548387</v>
      </c>
      <c r="GI152" s="251"/>
      <c r="GJ152" s="251" t="n">
        <f aca="false">GH152+GJ151</f>
        <v>109.974193548387</v>
      </c>
      <c r="GK152" s="251"/>
      <c r="GL152" s="251" t="n">
        <f aca="false">GJ152+GL151</f>
        <v>109.974193548387</v>
      </c>
      <c r="GM152" s="251"/>
      <c r="GN152" s="251" t="n">
        <f aca="false">GL152+GN151</f>
        <v>109.974193548387</v>
      </c>
      <c r="GO152" s="251"/>
      <c r="GP152" s="251" t="n">
        <f aca="false">GN152+GP151</f>
        <v>109.974193548387</v>
      </c>
      <c r="GQ152" s="251"/>
      <c r="GR152" s="251" t="n">
        <f aca="false">GP152+GR151</f>
        <v>109.974193548387</v>
      </c>
      <c r="GS152" s="251"/>
      <c r="GT152" s="251" t="n">
        <f aca="false">GR152+GT151</f>
        <v>109.974193548387</v>
      </c>
      <c r="GU152" s="251"/>
      <c r="GV152" s="251" t="n">
        <f aca="false">GT152+GV151</f>
        <v>109.974193548387</v>
      </c>
      <c r="GW152" s="251"/>
      <c r="GX152" s="251" t="n">
        <f aca="false">GV152+GX151</f>
        <v>109.974193548387</v>
      </c>
      <c r="GY152" s="251"/>
      <c r="GZ152" s="251" t="n">
        <f aca="false">GX152+GZ151</f>
        <v>109.974193548387</v>
      </c>
      <c r="HA152" s="251"/>
      <c r="HB152" s="251" t="n">
        <f aca="false">GZ152+HB151</f>
        <v>109.974193548387</v>
      </c>
      <c r="HC152" s="251"/>
      <c r="HD152" s="251" t="n">
        <f aca="false">HB152+HD151</f>
        <v>109.974193548387</v>
      </c>
      <c r="HE152" s="251"/>
      <c r="HF152" s="251" t="n">
        <f aca="false">HD152+HF151</f>
        <v>109.974193548387</v>
      </c>
      <c r="HG152" s="251"/>
      <c r="HH152" s="251" t="n">
        <f aca="false">HF152+HH151</f>
        <v>109.974193548387</v>
      </c>
      <c r="HI152" s="251"/>
      <c r="HJ152" s="251" t="n">
        <f aca="false">HH152+HJ151</f>
        <v>109.974193548387</v>
      </c>
      <c r="HK152" s="251"/>
    </row>
    <row r="153" s="295" customFormat="true" ht="12.75" hidden="false" customHeight="false" outlineLevel="0" collapsed="false">
      <c r="A153" s="232"/>
      <c r="B153" s="233"/>
      <c r="C153" s="232"/>
      <c r="D153" s="234"/>
      <c r="E153" s="234"/>
      <c r="F153" s="235"/>
      <c r="G153" s="234"/>
      <c r="H153" s="253"/>
      <c r="I153" s="237"/>
      <c r="J153" s="238"/>
      <c r="K153" s="254" t="s">
        <v>163</v>
      </c>
      <c r="L153" s="255"/>
      <c r="M153" s="255"/>
      <c r="N153" s="255"/>
      <c r="O153" s="255"/>
      <c r="P153" s="255"/>
      <c r="Q153" s="255"/>
      <c r="R153" s="255"/>
      <c r="S153" s="255"/>
      <c r="T153" s="255"/>
      <c r="U153" s="255"/>
      <c r="V153" s="255"/>
      <c r="W153" s="255"/>
      <c r="X153" s="255"/>
      <c r="Y153" s="255"/>
      <c r="Z153" s="255"/>
      <c r="AA153" s="255"/>
      <c r="AB153" s="255"/>
      <c r="AC153" s="255"/>
      <c r="AD153" s="255"/>
      <c r="AE153" s="255"/>
      <c r="AF153" s="255"/>
      <c r="AG153" s="255"/>
      <c r="AH153" s="255"/>
      <c r="AI153" s="255"/>
      <c r="AJ153" s="255"/>
      <c r="AK153" s="255"/>
      <c r="AL153" s="255"/>
      <c r="AM153" s="255"/>
      <c r="AN153" s="255"/>
      <c r="AO153" s="255"/>
      <c r="AP153" s="255"/>
      <c r="AQ153" s="255"/>
      <c r="AR153" s="255"/>
      <c r="AS153" s="255"/>
      <c r="AT153" s="255"/>
      <c r="AU153" s="255"/>
      <c r="AV153" s="255"/>
      <c r="AW153" s="255"/>
      <c r="AX153" s="255"/>
      <c r="AY153" s="255"/>
      <c r="AZ153" s="255"/>
      <c r="BA153" s="255"/>
      <c r="BB153" s="255"/>
      <c r="BC153" s="255"/>
      <c r="BD153" s="255"/>
      <c r="BE153" s="255"/>
      <c r="BF153" s="255"/>
      <c r="BG153" s="255"/>
      <c r="BH153" s="255"/>
      <c r="BI153" s="255"/>
      <c r="BJ153" s="255"/>
      <c r="BK153" s="255"/>
      <c r="BL153" s="255"/>
      <c r="BM153" s="255"/>
      <c r="BN153" s="255"/>
      <c r="BO153" s="255"/>
      <c r="BP153" s="255"/>
      <c r="BQ153" s="255"/>
      <c r="BR153" s="255"/>
      <c r="BS153" s="255"/>
      <c r="BT153" s="255"/>
      <c r="BU153" s="255"/>
      <c r="BV153" s="255"/>
      <c r="BW153" s="255"/>
      <c r="BX153" s="255"/>
      <c r="BY153" s="255"/>
      <c r="BZ153" s="255"/>
      <c r="CA153" s="255"/>
      <c r="CB153" s="255"/>
      <c r="CC153" s="255"/>
      <c r="CD153" s="255"/>
      <c r="CE153" s="255"/>
      <c r="CF153" s="255"/>
      <c r="CG153" s="255"/>
      <c r="CH153" s="255"/>
      <c r="CI153" s="255"/>
      <c r="CJ153" s="255"/>
      <c r="CK153" s="255"/>
      <c r="CL153" s="255"/>
      <c r="CM153" s="255"/>
      <c r="CN153" s="255"/>
      <c r="CO153" s="255"/>
      <c r="CP153" s="255"/>
      <c r="CQ153" s="255"/>
      <c r="CR153" s="255"/>
      <c r="CS153" s="255"/>
      <c r="CT153" s="255"/>
      <c r="CU153" s="255"/>
      <c r="CV153" s="255"/>
      <c r="CW153" s="255"/>
      <c r="CX153" s="255"/>
      <c r="CY153" s="255"/>
      <c r="CZ153" s="255"/>
      <c r="DA153" s="255"/>
      <c r="DB153" s="255"/>
      <c r="DC153" s="255"/>
      <c r="DD153" s="255"/>
      <c r="DE153" s="255"/>
      <c r="DF153" s="255"/>
      <c r="DG153" s="255"/>
      <c r="DH153" s="255"/>
      <c r="DI153" s="255"/>
      <c r="DJ153" s="294"/>
      <c r="DK153" s="294"/>
      <c r="DL153" s="255"/>
      <c r="DM153" s="255"/>
      <c r="DN153" s="255"/>
      <c r="DO153" s="255"/>
      <c r="DP153" s="255"/>
      <c r="DQ153" s="255"/>
      <c r="DR153" s="255"/>
      <c r="DS153" s="255"/>
      <c r="DT153" s="255"/>
      <c r="DU153" s="255"/>
      <c r="DV153" s="255"/>
      <c r="DW153" s="255"/>
      <c r="DX153" s="255"/>
      <c r="DY153" s="255"/>
      <c r="DZ153" s="255"/>
      <c r="EA153" s="255"/>
      <c r="EB153" s="255"/>
      <c r="EC153" s="255"/>
      <c r="ED153" s="255"/>
      <c r="EE153" s="255"/>
      <c r="EF153" s="255"/>
      <c r="EG153" s="255"/>
      <c r="EH153" s="255"/>
      <c r="EI153" s="255"/>
      <c r="EJ153" s="255"/>
      <c r="EK153" s="255"/>
      <c r="EL153" s="255"/>
      <c r="EM153" s="255"/>
      <c r="EN153" s="255"/>
      <c r="EO153" s="255"/>
      <c r="EP153" s="255"/>
      <c r="EQ153" s="255"/>
      <c r="ER153" s="255"/>
      <c r="ES153" s="255"/>
      <c r="ET153" s="255"/>
      <c r="EU153" s="255"/>
      <c r="EV153" s="255"/>
      <c r="EW153" s="255"/>
      <c r="EX153" s="256"/>
      <c r="EY153" s="256"/>
      <c r="EZ153" s="255"/>
      <c r="FA153" s="255"/>
      <c r="FB153" s="255"/>
      <c r="FC153" s="255"/>
      <c r="FD153" s="255"/>
      <c r="FE153" s="255"/>
      <c r="FF153" s="255"/>
      <c r="FG153" s="255"/>
      <c r="FH153" s="255"/>
      <c r="FI153" s="255"/>
      <c r="FJ153" s="255"/>
      <c r="FK153" s="255"/>
      <c r="FL153" s="255"/>
      <c r="FM153" s="255"/>
      <c r="FN153" s="255"/>
      <c r="FO153" s="255"/>
      <c r="FP153" s="255"/>
      <c r="FQ153" s="255"/>
      <c r="FR153" s="255"/>
      <c r="FS153" s="255"/>
      <c r="FT153" s="255"/>
      <c r="FU153" s="255"/>
      <c r="FV153" s="255"/>
      <c r="FW153" s="255"/>
      <c r="FX153" s="255"/>
      <c r="FY153" s="255"/>
      <c r="FZ153" s="255"/>
      <c r="GA153" s="255"/>
      <c r="GB153" s="255"/>
      <c r="GC153" s="255"/>
      <c r="GD153" s="255"/>
      <c r="GE153" s="255"/>
      <c r="GF153" s="255"/>
      <c r="GG153" s="255"/>
      <c r="GH153" s="255"/>
      <c r="GI153" s="255"/>
      <c r="GJ153" s="255"/>
      <c r="GK153" s="255"/>
      <c r="GL153" s="255"/>
      <c r="GM153" s="255"/>
      <c r="GN153" s="255"/>
      <c r="GO153" s="255"/>
      <c r="GP153" s="255"/>
      <c r="GQ153" s="255"/>
      <c r="GR153" s="255"/>
      <c r="GS153" s="255"/>
      <c r="GT153" s="255"/>
      <c r="GU153" s="255"/>
      <c r="GV153" s="255"/>
      <c r="GW153" s="255"/>
      <c r="GX153" s="255"/>
      <c r="GY153" s="255"/>
      <c r="GZ153" s="255"/>
      <c r="HA153" s="255"/>
      <c r="HB153" s="255"/>
      <c r="HC153" s="255"/>
      <c r="HD153" s="255"/>
      <c r="HE153" s="255"/>
      <c r="HF153" s="255"/>
      <c r="HG153" s="255"/>
      <c r="HH153" s="255"/>
      <c r="HI153" s="255"/>
      <c r="HJ153" s="255"/>
      <c r="HK153" s="255"/>
    </row>
    <row r="154" s="297" customFormat="true" ht="12.75" hidden="false" customHeight="false" outlineLevel="0" collapsed="false">
      <c r="A154" s="232"/>
      <c r="B154" s="233"/>
      <c r="C154" s="232"/>
      <c r="D154" s="234"/>
      <c r="E154" s="234"/>
      <c r="F154" s="235"/>
      <c r="G154" s="234"/>
      <c r="H154" s="257"/>
      <c r="I154" s="237"/>
      <c r="J154" s="238"/>
      <c r="K154" s="258" t="s">
        <v>164</v>
      </c>
      <c r="L154" s="259" t="n">
        <f aca="false">L153</f>
        <v>0</v>
      </c>
      <c r="M154" s="259"/>
      <c r="N154" s="259" t="n">
        <f aca="false">N153+L154</f>
        <v>0</v>
      </c>
      <c r="O154" s="259"/>
      <c r="P154" s="259" t="n">
        <f aca="false">P153+N154</f>
        <v>0</v>
      </c>
      <c r="Q154" s="259"/>
      <c r="R154" s="259" t="n">
        <f aca="false">R153+P154</f>
        <v>0</v>
      </c>
      <c r="S154" s="259"/>
      <c r="T154" s="259" t="n">
        <f aca="false">T153+R154</f>
        <v>0</v>
      </c>
      <c r="U154" s="259"/>
      <c r="V154" s="259" t="n">
        <f aca="false">V153+T154</f>
        <v>0</v>
      </c>
      <c r="W154" s="259"/>
      <c r="X154" s="259" t="n">
        <f aca="false">X153+V154</f>
        <v>0</v>
      </c>
      <c r="Y154" s="259"/>
      <c r="Z154" s="259" t="n">
        <f aca="false">Z153+X154</f>
        <v>0</v>
      </c>
      <c r="AA154" s="259"/>
      <c r="AB154" s="259" t="n">
        <f aca="false">AB153+Z154</f>
        <v>0</v>
      </c>
      <c r="AC154" s="259"/>
      <c r="AD154" s="259" t="n">
        <f aca="false">AD153+AB154</f>
        <v>0</v>
      </c>
      <c r="AE154" s="259"/>
      <c r="AF154" s="259" t="n">
        <f aca="false">AF153+AD154</f>
        <v>0</v>
      </c>
      <c r="AG154" s="259"/>
      <c r="AH154" s="259" t="n">
        <f aca="false">AH153+AF154</f>
        <v>0</v>
      </c>
      <c r="AI154" s="259"/>
      <c r="AJ154" s="259" t="n">
        <f aca="false">AJ153+AH154</f>
        <v>0</v>
      </c>
      <c r="AK154" s="259"/>
      <c r="AL154" s="259" t="n">
        <f aca="false">AL153+AJ154</f>
        <v>0</v>
      </c>
      <c r="AM154" s="259"/>
      <c r="AN154" s="259" t="n">
        <f aca="false">AN153+AL154</f>
        <v>0</v>
      </c>
      <c r="AO154" s="259"/>
      <c r="AP154" s="259" t="n">
        <f aca="false">AP153+AN154</f>
        <v>0</v>
      </c>
      <c r="AQ154" s="259"/>
      <c r="AR154" s="259" t="n">
        <f aca="false">AR153+AP154</f>
        <v>0</v>
      </c>
      <c r="AS154" s="259"/>
      <c r="AT154" s="259" t="n">
        <f aca="false">AT153+AR154</f>
        <v>0</v>
      </c>
      <c r="AU154" s="259"/>
      <c r="AV154" s="259" t="n">
        <f aca="false">AV153+AT154</f>
        <v>0</v>
      </c>
      <c r="AW154" s="259"/>
      <c r="AX154" s="259" t="n">
        <f aca="false">AX153+AV154</f>
        <v>0</v>
      </c>
      <c r="AY154" s="259"/>
      <c r="AZ154" s="259" t="n">
        <f aca="false">AZ153+AX154</f>
        <v>0</v>
      </c>
      <c r="BA154" s="259"/>
      <c r="BB154" s="259" t="n">
        <f aca="false">BB153+AZ154</f>
        <v>0</v>
      </c>
      <c r="BC154" s="259"/>
      <c r="BD154" s="259" t="n">
        <f aca="false">BD153+BB154</f>
        <v>0</v>
      </c>
      <c r="BE154" s="259"/>
      <c r="BF154" s="259" t="n">
        <f aca="false">BF153+BD154</f>
        <v>0</v>
      </c>
      <c r="BG154" s="259"/>
      <c r="BH154" s="259" t="n">
        <f aca="false">BH153+BF154</f>
        <v>0</v>
      </c>
      <c r="BI154" s="259"/>
      <c r="BJ154" s="259" t="n">
        <f aca="false">BJ153+BH154</f>
        <v>0</v>
      </c>
      <c r="BK154" s="259"/>
      <c r="BL154" s="259" t="n">
        <f aca="false">BL153+BJ154</f>
        <v>0</v>
      </c>
      <c r="BM154" s="259"/>
      <c r="BN154" s="259" t="n">
        <f aca="false">BN153+BL154</f>
        <v>0</v>
      </c>
      <c r="BO154" s="259"/>
      <c r="BP154" s="259" t="n">
        <f aca="false">BP153+BN154</f>
        <v>0</v>
      </c>
      <c r="BQ154" s="259"/>
      <c r="BR154" s="259" t="n">
        <f aca="false">BR153+BP154</f>
        <v>0</v>
      </c>
      <c r="BS154" s="259"/>
      <c r="BT154" s="259" t="n">
        <f aca="false">BT153+BR154</f>
        <v>0</v>
      </c>
      <c r="BU154" s="259"/>
      <c r="BV154" s="259" t="n">
        <f aca="false">BV153+BT154</f>
        <v>0</v>
      </c>
      <c r="BW154" s="259"/>
      <c r="BX154" s="259" t="n">
        <f aca="false">BX153+BV154</f>
        <v>0</v>
      </c>
      <c r="BY154" s="259"/>
      <c r="BZ154" s="259" t="n">
        <f aca="false">BZ153+BX154</f>
        <v>0</v>
      </c>
      <c r="CA154" s="259"/>
      <c r="CB154" s="259" t="n">
        <f aca="false">CB153+BZ154</f>
        <v>0</v>
      </c>
      <c r="CC154" s="259"/>
      <c r="CD154" s="259" t="n">
        <f aca="false">CD153+CB154</f>
        <v>0</v>
      </c>
      <c r="CE154" s="259"/>
      <c r="CF154" s="259" t="n">
        <f aca="false">CF153+CD154</f>
        <v>0</v>
      </c>
      <c r="CG154" s="259"/>
      <c r="CH154" s="259" t="n">
        <f aca="false">CH153+CF154</f>
        <v>0</v>
      </c>
      <c r="CI154" s="259"/>
      <c r="CJ154" s="259" t="n">
        <f aca="false">CJ153+CH154</f>
        <v>0</v>
      </c>
      <c r="CK154" s="259"/>
      <c r="CL154" s="259" t="n">
        <f aca="false">CL153+CJ154</f>
        <v>0</v>
      </c>
      <c r="CM154" s="259"/>
      <c r="CN154" s="259" t="n">
        <f aca="false">CN153+CL154</f>
        <v>0</v>
      </c>
      <c r="CO154" s="259"/>
      <c r="CP154" s="259" t="n">
        <f aca="false">CP153+CN154</f>
        <v>0</v>
      </c>
      <c r="CQ154" s="259"/>
      <c r="CR154" s="259" t="n">
        <f aca="false">CR153+CP154</f>
        <v>0</v>
      </c>
      <c r="CS154" s="259"/>
      <c r="CT154" s="259" t="n">
        <f aca="false">CT153+CR154</f>
        <v>0</v>
      </c>
      <c r="CU154" s="259"/>
      <c r="CV154" s="259" t="n">
        <f aca="false">CV153+CT154</f>
        <v>0</v>
      </c>
      <c r="CW154" s="259"/>
      <c r="CX154" s="259" t="n">
        <f aca="false">CX153+CV154</f>
        <v>0</v>
      </c>
      <c r="CY154" s="259"/>
      <c r="CZ154" s="259" t="n">
        <f aca="false">CZ153+CX154</f>
        <v>0</v>
      </c>
      <c r="DA154" s="259"/>
      <c r="DB154" s="259" t="n">
        <f aca="false">DB153+CZ154</f>
        <v>0</v>
      </c>
      <c r="DC154" s="259"/>
      <c r="DD154" s="259" t="n">
        <f aca="false">DD153+DB154</f>
        <v>0</v>
      </c>
      <c r="DE154" s="259"/>
      <c r="DF154" s="259" t="n">
        <f aca="false">DF153+DD154</f>
        <v>0</v>
      </c>
      <c r="DG154" s="259"/>
      <c r="DH154" s="259" t="n">
        <f aca="false">DH153+DF154</f>
        <v>0</v>
      </c>
      <c r="DI154" s="259"/>
      <c r="DJ154" s="296" t="n">
        <f aca="false">DJ153+DH154</f>
        <v>0</v>
      </c>
      <c r="DK154" s="296"/>
      <c r="DL154" s="259" t="n">
        <f aca="false">DL153+DJ154</f>
        <v>0</v>
      </c>
      <c r="DM154" s="259"/>
      <c r="DN154" s="259" t="n">
        <f aca="false">DN153+DL154</f>
        <v>0</v>
      </c>
      <c r="DO154" s="259"/>
      <c r="DP154" s="259" t="n">
        <f aca="false">DP153+DN154</f>
        <v>0</v>
      </c>
      <c r="DQ154" s="259"/>
      <c r="DR154" s="259" t="n">
        <f aca="false">DR153+DP154</f>
        <v>0</v>
      </c>
      <c r="DS154" s="259"/>
      <c r="DT154" s="259" t="n">
        <f aca="false">DT153+DR154</f>
        <v>0</v>
      </c>
      <c r="DU154" s="259"/>
      <c r="DV154" s="259" t="n">
        <f aca="false">DV153+DT154</f>
        <v>0</v>
      </c>
      <c r="DW154" s="259"/>
      <c r="DX154" s="259" t="n">
        <f aca="false">DX153+DV154</f>
        <v>0</v>
      </c>
      <c r="DY154" s="259"/>
      <c r="DZ154" s="259" t="n">
        <f aca="false">DZ153+DX154</f>
        <v>0</v>
      </c>
      <c r="EA154" s="259"/>
      <c r="EB154" s="259" t="n">
        <f aca="false">EB153+DZ154</f>
        <v>0</v>
      </c>
      <c r="EC154" s="259"/>
      <c r="ED154" s="259" t="n">
        <f aca="false">ED153+EB154</f>
        <v>0</v>
      </c>
      <c r="EE154" s="259"/>
      <c r="EF154" s="259" t="n">
        <f aca="false">EF153+ED154</f>
        <v>0</v>
      </c>
      <c r="EG154" s="259"/>
      <c r="EH154" s="259" t="n">
        <f aca="false">EH153+EF154</f>
        <v>0</v>
      </c>
      <c r="EI154" s="259"/>
      <c r="EJ154" s="259" t="n">
        <f aca="false">EJ153+EH154</f>
        <v>0</v>
      </c>
      <c r="EK154" s="259"/>
      <c r="EL154" s="259" t="n">
        <f aca="false">EL153+EJ154</f>
        <v>0</v>
      </c>
      <c r="EM154" s="259"/>
      <c r="EN154" s="259" t="n">
        <f aca="false">EN153+EL154</f>
        <v>0</v>
      </c>
      <c r="EO154" s="259"/>
      <c r="EP154" s="259" t="n">
        <f aca="false">EP153+EN154</f>
        <v>0</v>
      </c>
      <c r="EQ154" s="259"/>
      <c r="ER154" s="259" t="n">
        <f aca="false">ER153+EP154</f>
        <v>0</v>
      </c>
      <c r="ES154" s="259"/>
      <c r="ET154" s="259" t="n">
        <f aca="false">ET153+ER154</f>
        <v>0</v>
      </c>
      <c r="EU154" s="259"/>
      <c r="EV154" s="259" t="n">
        <f aca="false">EV153+ET154</f>
        <v>0</v>
      </c>
      <c r="EW154" s="259"/>
      <c r="EX154" s="260" t="n">
        <f aca="false">EX153+EV154</f>
        <v>0</v>
      </c>
      <c r="EY154" s="260"/>
      <c r="EZ154" s="259" t="n">
        <f aca="false">EZ153+EX154</f>
        <v>0</v>
      </c>
      <c r="FA154" s="259"/>
      <c r="FB154" s="259" t="n">
        <f aca="false">FB153+EZ154</f>
        <v>0</v>
      </c>
      <c r="FC154" s="259"/>
      <c r="FD154" s="259" t="n">
        <f aca="false">FD153+FB154</f>
        <v>0</v>
      </c>
      <c r="FE154" s="259"/>
      <c r="FF154" s="259" t="n">
        <f aca="false">FF153+FD154</f>
        <v>0</v>
      </c>
      <c r="FG154" s="259"/>
      <c r="FH154" s="259" t="n">
        <f aca="false">FH153+FF154</f>
        <v>0</v>
      </c>
      <c r="FI154" s="259"/>
      <c r="FJ154" s="259" t="n">
        <f aca="false">FJ153+FH154</f>
        <v>0</v>
      </c>
      <c r="FK154" s="259"/>
      <c r="FL154" s="259" t="n">
        <f aca="false">FL153+FJ154</f>
        <v>0</v>
      </c>
      <c r="FM154" s="259"/>
      <c r="FN154" s="259" t="n">
        <f aca="false">FN153+FL154</f>
        <v>0</v>
      </c>
      <c r="FO154" s="259"/>
      <c r="FP154" s="259" t="n">
        <f aca="false">FP153+FN154</f>
        <v>0</v>
      </c>
      <c r="FQ154" s="259"/>
      <c r="FR154" s="259" t="n">
        <f aca="false">FR153+FP154</f>
        <v>0</v>
      </c>
      <c r="FS154" s="259"/>
      <c r="FT154" s="259" t="n">
        <f aca="false">FT153+FR154</f>
        <v>0</v>
      </c>
      <c r="FU154" s="259"/>
      <c r="FV154" s="259" t="n">
        <f aca="false">FV153+FT154</f>
        <v>0</v>
      </c>
      <c r="FW154" s="259"/>
      <c r="FX154" s="259" t="n">
        <f aca="false">FX153+FV154</f>
        <v>0</v>
      </c>
      <c r="FY154" s="259"/>
      <c r="FZ154" s="259" t="n">
        <f aca="false">FZ153+FX154</f>
        <v>0</v>
      </c>
      <c r="GA154" s="259"/>
      <c r="GB154" s="259" t="n">
        <f aca="false">GB153+FZ154</f>
        <v>0</v>
      </c>
      <c r="GC154" s="259"/>
      <c r="GD154" s="259" t="n">
        <f aca="false">GD153+GB154</f>
        <v>0</v>
      </c>
      <c r="GE154" s="259"/>
      <c r="GF154" s="259" t="n">
        <f aca="false">GF153+GD154</f>
        <v>0</v>
      </c>
      <c r="GG154" s="259"/>
      <c r="GH154" s="259" t="n">
        <f aca="false">GH153+GF154</f>
        <v>0</v>
      </c>
      <c r="GI154" s="259"/>
      <c r="GJ154" s="259" t="n">
        <f aca="false">GJ153+GH154</f>
        <v>0</v>
      </c>
      <c r="GK154" s="259"/>
      <c r="GL154" s="259" t="n">
        <f aca="false">GL153+GJ154</f>
        <v>0</v>
      </c>
      <c r="GM154" s="259"/>
      <c r="GN154" s="259" t="n">
        <f aca="false">GN153+GL154</f>
        <v>0</v>
      </c>
      <c r="GO154" s="259"/>
      <c r="GP154" s="259" t="n">
        <f aca="false">GP153+GN154</f>
        <v>0</v>
      </c>
      <c r="GQ154" s="259"/>
      <c r="GR154" s="259" t="n">
        <f aca="false">GR153+GP154</f>
        <v>0</v>
      </c>
      <c r="GS154" s="259"/>
      <c r="GT154" s="259" t="n">
        <f aca="false">GT153+GR154</f>
        <v>0</v>
      </c>
      <c r="GU154" s="259"/>
      <c r="GV154" s="259" t="n">
        <f aca="false">GV153+GT154</f>
        <v>0</v>
      </c>
      <c r="GW154" s="259"/>
      <c r="GX154" s="259" t="n">
        <f aca="false">GX153+GV154</f>
        <v>0</v>
      </c>
      <c r="GY154" s="259"/>
      <c r="GZ154" s="259" t="n">
        <f aca="false">GZ153+GX154</f>
        <v>0</v>
      </c>
      <c r="HA154" s="259"/>
      <c r="HB154" s="259" t="n">
        <f aca="false">HB153+GZ154</f>
        <v>0</v>
      </c>
      <c r="HC154" s="259"/>
      <c r="HD154" s="259" t="n">
        <f aca="false">HD153+HB154</f>
        <v>0</v>
      </c>
      <c r="HE154" s="259"/>
      <c r="HF154" s="259" t="n">
        <f aca="false">HF153+HD154</f>
        <v>0</v>
      </c>
      <c r="HG154" s="259"/>
      <c r="HH154" s="259" t="n">
        <f aca="false">HH153+HF154</f>
        <v>0</v>
      </c>
      <c r="HI154" s="259"/>
      <c r="HJ154" s="259" t="n">
        <f aca="false">HJ153+HH154</f>
        <v>0</v>
      </c>
      <c r="HK154" s="259"/>
    </row>
    <row r="155" s="299" customFormat="true" ht="12.75" hidden="false" customHeight="false" outlineLevel="0" collapsed="false">
      <c r="A155" s="232"/>
      <c r="B155" s="233"/>
      <c r="C155" s="232"/>
      <c r="D155" s="234"/>
      <c r="E155" s="234"/>
      <c r="F155" s="235"/>
      <c r="G155" s="234"/>
      <c r="H155" s="261"/>
      <c r="I155" s="237"/>
      <c r="J155" s="238"/>
      <c r="K155" s="262" t="s">
        <v>165</v>
      </c>
      <c r="L155" s="263" t="n">
        <f aca="false">IF($E149&gt;0,L152/$E149,"-")</f>
        <v>0</v>
      </c>
      <c r="M155" s="263"/>
      <c r="N155" s="263" t="n">
        <f aca="false">IF($E149&gt;0,N152/$E149,"-")</f>
        <v>0</v>
      </c>
      <c r="O155" s="263"/>
      <c r="P155" s="263" t="n">
        <f aca="false">IF($E149&gt;0,P152/$E149,"-")</f>
        <v>0</v>
      </c>
      <c r="Q155" s="263"/>
      <c r="R155" s="263" t="n">
        <f aca="false">IF($E149&gt;0,R152/$E149,"-")</f>
        <v>0</v>
      </c>
      <c r="S155" s="263"/>
      <c r="T155" s="263" t="n">
        <f aca="false">IF($E149&gt;0,T152/$E149,"-")</f>
        <v>0</v>
      </c>
      <c r="U155" s="263"/>
      <c r="V155" s="263" t="n">
        <f aca="false">IF($E149&gt;0,V152/$E149,"-")</f>
        <v>0</v>
      </c>
      <c r="W155" s="263"/>
      <c r="X155" s="263" t="n">
        <f aca="false">IF($E149&gt;0,X152/$E149,"-")</f>
        <v>0</v>
      </c>
      <c r="Y155" s="263"/>
      <c r="Z155" s="263" t="n">
        <f aca="false">IF($E149&gt;0,Z152/$E149,"-")</f>
        <v>0</v>
      </c>
      <c r="AA155" s="263"/>
      <c r="AB155" s="263" t="n">
        <f aca="false">IF($E149&gt;0,AB152/$E149,"-")</f>
        <v>0</v>
      </c>
      <c r="AC155" s="263"/>
      <c r="AD155" s="263" t="n">
        <f aca="false">IF($E149&gt;0,AD152/$E149,"-")</f>
        <v>0</v>
      </c>
      <c r="AE155" s="263"/>
      <c r="AF155" s="263" t="n">
        <f aca="false">IF($E149&gt;0,AF152/$E149,"-")</f>
        <v>0</v>
      </c>
      <c r="AG155" s="263"/>
      <c r="AH155" s="263" t="n">
        <f aca="false">IF($E149&gt;0,AH152/$E149,"-")</f>
        <v>0</v>
      </c>
      <c r="AI155" s="263"/>
      <c r="AJ155" s="263" t="n">
        <f aca="false">IF($E149&gt;0,AJ152/$E149,"-")</f>
        <v>0</v>
      </c>
      <c r="AK155" s="263"/>
      <c r="AL155" s="263" t="n">
        <f aca="false">IF($E149&gt;0,AL152/$E149,"-")</f>
        <v>0</v>
      </c>
      <c r="AM155" s="263"/>
      <c r="AN155" s="263" t="n">
        <f aca="false">IF($E149&gt;0,AN152/$E149,"-")</f>
        <v>0</v>
      </c>
      <c r="AO155" s="263"/>
      <c r="AP155" s="263" t="n">
        <f aca="false">IF($E149&gt;0,AP152/$E149,"-")</f>
        <v>0</v>
      </c>
      <c r="AQ155" s="263"/>
      <c r="AR155" s="263" t="n">
        <f aca="false">IF($E149&gt;0,AR152/$E149,"-")</f>
        <v>0</v>
      </c>
      <c r="AS155" s="263"/>
      <c r="AT155" s="263" t="n">
        <f aca="false">IF($E149&gt;0,AT152/$E149,"-")</f>
        <v>0</v>
      </c>
      <c r="AU155" s="263"/>
      <c r="AV155" s="263" t="n">
        <f aca="false">IF($E149&gt;0,AV152/$E149,"-")</f>
        <v>0</v>
      </c>
      <c r="AW155" s="263"/>
      <c r="AX155" s="263" t="n">
        <f aca="false">IF($E149&gt;0,AX152/$E149,"-")</f>
        <v>0</v>
      </c>
      <c r="AY155" s="263"/>
      <c r="AZ155" s="263" t="n">
        <f aca="false">IF($E149&gt;0,AZ152/$E149,"-")</f>
        <v>0</v>
      </c>
      <c r="BA155" s="263"/>
      <c r="BB155" s="263" t="n">
        <f aca="false">IF($E149&gt;0,BB152/$E149,"-")</f>
        <v>0</v>
      </c>
      <c r="BC155" s="263"/>
      <c r="BD155" s="263" t="n">
        <f aca="false">IF($E149&gt;0,BD152/$E149,"-")</f>
        <v>0</v>
      </c>
      <c r="BE155" s="263"/>
      <c r="BF155" s="263" t="n">
        <f aca="false">IF($E149&gt;0,BF152/$E149,"-")</f>
        <v>0</v>
      </c>
      <c r="BG155" s="263"/>
      <c r="BH155" s="263" t="n">
        <f aca="false">IF($E149&gt;0,BH152/$E149,"-")</f>
        <v>0</v>
      </c>
      <c r="BI155" s="263"/>
      <c r="BJ155" s="263" t="n">
        <f aca="false">IF($E149&gt;0,BJ152/$E149,"-")</f>
        <v>0</v>
      </c>
      <c r="BK155" s="263"/>
      <c r="BL155" s="263" t="n">
        <f aca="false">IF($E149&gt;0,BL152/$E149,"-")</f>
        <v>0</v>
      </c>
      <c r="BM155" s="263"/>
      <c r="BN155" s="263" t="n">
        <f aca="false">IF($E149&gt;0,BN152/$E149,"-")</f>
        <v>0</v>
      </c>
      <c r="BO155" s="263"/>
      <c r="BP155" s="263" t="n">
        <f aca="false">IF($E149&gt;0,BP152/$E149,"-")</f>
        <v>0</v>
      </c>
      <c r="BQ155" s="263"/>
      <c r="BR155" s="263" t="n">
        <f aca="false">IF($E149&gt;0,BR152/$E149,"-")</f>
        <v>0</v>
      </c>
      <c r="BS155" s="263"/>
      <c r="BT155" s="263" t="n">
        <f aca="false">IF($E149&gt;0,BT152/$E149,"-")</f>
        <v>0</v>
      </c>
      <c r="BU155" s="263"/>
      <c r="BV155" s="263" t="n">
        <f aca="false">IF($E149&gt;0,BV152/$E149,"-")</f>
        <v>0</v>
      </c>
      <c r="BW155" s="263"/>
      <c r="BX155" s="263" t="n">
        <f aca="false">IF($E149&gt;0,BX152/$E149,"-")</f>
        <v>0</v>
      </c>
      <c r="BY155" s="263"/>
      <c r="BZ155" s="263" t="n">
        <f aca="false">IF($E149&gt;0,BZ152/$E149,"-")</f>
        <v>0</v>
      </c>
      <c r="CA155" s="263"/>
      <c r="CB155" s="263" t="n">
        <f aca="false">IF($E149&gt;0,CB152/$E149,"-")</f>
        <v>0</v>
      </c>
      <c r="CC155" s="263"/>
      <c r="CD155" s="263" t="n">
        <f aca="false">IF($E149&gt;0,CD152/$E149,"-")</f>
        <v>0</v>
      </c>
      <c r="CE155" s="263"/>
      <c r="CF155" s="263" t="n">
        <f aca="false">IF($E149&gt;0,CF152/$E149,"-")</f>
        <v>0</v>
      </c>
      <c r="CG155" s="263"/>
      <c r="CH155" s="263" t="n">
        <f aca="false">IF($E149&gt;0,CH152/$E149,"-")</f>
        <v>0</v>
      </c>
      <c r="CI155" s="263"/>
      <c r="CJ155" s="263" t="n">
        <f aca="false">IF($E149&gt;0,CJ152/$E149,"-")</f>
        <v>0</v>
      </c>
      <c r="CK155" s="263"/>
      <c r="CL155" s="263" t="n">
        <f aca="false">IF($E149&gt;0,CL152/$E149,"-")</f>
        <v>0</v>
      </c>
      <c r="CM155" s="263"/>
      <c r="CN155" s="263" t="n">
        <f aca="false">IF($E149&gt;0,CN152/$E149,"-")</f>
        <v>0</v>
      </c>
      <c r="CO155" s="263"/>
      <c r="CP155" s="263" t="n">
        <f aca="false">IF($E149&gt;0,CP152/$E149,"-")</f>
        <v>0</v>
      </c>
      <c r="CQ155" s="263"/>
      <c r="CR155" s="263" t="n">
        <f aca="false">IF($E149&gt;0,CR152/$E149,"-")</f>
        <v>0</v>
      </c>
      <c r="CS155" s="263"/>
      <c r="CT155" s="263" t="n">
        <f aca="false">IF($E149&gt;0,CT152/$E149,"-")</f>
        <v>0</v>
      </c>
      <c r="CU155" s="263"/>
      <c r="CV155" s="263" t="n">
        <f aca="false">IF($E149&gt;0,CV152/$E149,"-")</f>
        <v>0</v>
      </c>
      <c r="CW155" s="263"/>
      <c r="CX155" s="263" t="n">
        <f aca="false">IF($E149&gt;0,CX152/$E149,"-")</f>
        <v>0</v>
      </c>
      <c r="CY155" s="263"/>
      <c r="CZ155" s="263" t="n">
        <f aca="false">IF($E149&gt;0,CZ152/$E149,"-")</f>
        <v>0</v>
      </c>
      <c r="DA155" s="263"/>
      <c r="DB155" s="263" t="n">
        <f aca="false">IF($E149&gt;0,DB152/$E149,"-")</f>
        <v>0.257528388281243</v>
      </c>
      <c r="DC155" s="263"/>
      <c r="DD155" s="263" t="n">
        <f aca="false">IF($E149&gt;0,DD152/$E149,"-")</f>
        <v>0.740604515318607</v>
      </c>
      <c r="DE155" s="263"/>
      <c r="DF155" s="263" t="n">
        <f aca="false">IF($E149&gt;0,DF152/$E149,"-")</f>
        <v>1.06265526667685</v>
      </c>
      <c r="DG155" s="263"/>
      <c r="DH155" s="263" t="n">
        <f aca="false">IF($E149&gt;0,DH152/$E149,"-")</f>
        <v>1.06265526667685</v>
      </c>
      <c r="DI155" s="263"/>
      <c r="DJ155" s="298" t="n">
        <f aca="false">IF($E149&gt;0,DJ152/$E149,"-")</f>
        <v>1.06265526667685</v>
      </c>
      <c r="DK155" s="298"/>
      <c r="DL155" s="263" t="n">
        <f aca="false">IF($E149&gt;0,DL152/$E149,"-")</f>
        <v>1.06265526667685</v>
      </c>
      <c r="DM155" s="263"/>
      <c r="DN155" s="263" t="n">
        <f aca="false">IF($E149&gt;0,DN152/$E149,"-")</f>
        <v>1.06265526667685</v>
      </c>
      <c r="DO155" s="263"/>
      <c r="DP155" s="263" t="n">
        <f aca="false">IF($E149&gt;0,DP152/$E149,"-")</f>
        <v>1.06265526667685</v>
      </c>
      <c r="DQ155" s="263"/>
      <c r="DR155" s="263" t="n">
        <f aca="false">IF($E149&gt;0,DR152/$E149,"-")</f>
        <v>1.06265526667685</v>
      </c>
      <c r="DS155" s="263"/>
      <c r="DT155" s="263" t="n">
        <f aca="false">IF($E149&gt;0,DT152/$E149,"-")</f>
        <v>1.06265526667685</v>
      </c>
      <c r="DU155" s="263"/>
      <c r="DV155" s="263" t="n">
        <f aca="false">IF($E149&gt;0,DV152/$E149,"-")</f>
        <v>1.06265526667685</v>
      </c>
      <c r="DW155" s="263"/>
      <c r="DX155" s="263" t="n">
        <f aca="false">IF($E149&gt;0,DX152/$E149,"-")</f>
        <v>1.06265526667685</v>
      </c>
      <c r="DY155" s="263"/>
      <c r="DZ155" s="263" t="n">
        <f aca="false">IF($E149&gt;0,DZ152/$E149,"-")</f>
        <v>1.06265526667685</v>
      </c>
      <c r="EA155" s="263"/>
      <c r="EB155" s="263" t="n">
        <f aca="false">IF($E149&gt;0,EB152/$E149,"-")</f>
        <v>1.06265526667685</v>
      </c>
      <c r="EC155" s="263"/>
      <c r="ED155" s="263" t="n">
        <f aca="false">IF($E149&gt;0,ED152/$E149,"-")</f>
        <v>1.06265526667685</v>
      </c>
      <c r="EE155" s="263"/>
      <c r="EF155" s="263" t="n">
        <f aca="false">IF($E149&gt;0,EF152/$E149,"-")</f>
        <v>1.06265526667685</v>
      </c>
      <c r="EG155" s="263"/>
      <c r="EH155" s="263" t="n">
        <f aca="false">IF($E149&gt;0,EH152/$E149,"-")</f>
        <v>1.06265526667685</v>
      </c>
      <c r="EI155" s="263"/>
      <c r="EJ155" s="263" t="n">
        <f aca="false">IF($E149&gt;0,EJ152/$E149,"-")</f>
        <v>1.06265526667685</v>
      </c>
      <c r="EK155" s="263"/>
      <c r="EL155" s="263" t="n">
        <f aca="false">IF($E149&gt;0,EL152/$E149,"-")</f>
        <v>1.06265526667685</v>
      </c>
      <c r="EM155" s="263"/>
      <c r="EN155" s="263" t="n">
        <f aca="false">IF($E149&gt;0,EN152/$E149,"-")</f>
        <v>1.06265526667685</v>
      </c>
      <c r="EO155" s="263"/>
      <c r="EP155" s="263" t="n">
        <f aca="false">IF($E149&gt;0,EP152/$E149,"-")</f>
        <v>1.06265526667685</v>
      </c>
      <c r="EQ155" s="263"/>
      <c r="ER155" s="263" t="n">
        <f aca="false">IF($E149&gt;0,ER152/$E149,"-")</f>
        <v>1.06265526667685</v>
      </c>
      <c r="ES155" s="263"/>
      <c r="ET155" s="263" t="n">
        <f aca="false">IF($E149&gt;0,ET152/$E149,"-")</f>
        <v>1.06265526667685</v>
      </c>
      <c r="EU155" s="263"/>
      <c r="EV155" s="263" t="n">
        <f aca="false">IF($E149&gt;0,EV152/$E149,"-")</f>
        <v>1.06265526667685</v>
      </c>
      <c r="EW155" s="263"/>
      <c r="EX155" s="264" t="n">
        <f aca="false">IF($E149&gt;0,EX152/$E149,"-")</f>
        <v>1.06265526667685</v>
      </c>
      <c r="EY155" s="264"/>
      <c r="EZ155" s="263" t="n">
        <f aca="false">IF($E149&gt;0,EZ152/$E149,"-")</f>
        <v>1.06265526667685</v>
      </c>
      <c r="FA155" s="263"/>
      <c r="FB155" s="263" t="n">
        <f aca="false">IF($E149&gt;0,FB152/$E149,"-")</f>
        <v>1.06265526667685</v>
      </c>
      <c r="FC155" s="263"/>
      <c r="FD155" s="263" t="n">
        <f aca="false">IF($E149&gt;0,FD152/$E149,"-")</f>
        <v>1.06265526667685</v>
      </c>
      <c r="FE155" s="263"/>
      <c r="FF155" s="263" t="n">
        <f aca="false">IF($E149&gt;0,FF152/$E149,"-")</f>
        <v>1.06265526667685</v>
      </c>
      <c r="FG155" s="263"/>
      <c r="FH155" s="263" t="n">
        <f aca="false">IF($E149&gt;0,FH152/$E149,"-")</f>
        <v>1.06265526667685</v>
      </c>
      <c r="FI155" s="263"/>
      <c r="FJ155" s="263" t="n">
        <f aca="false">IF($E149&gt;0,FJ152/$E149,"-")</f>
        <v>1.06265526667685</v>
      </c>
      <c r="FK155" s="263"/>
      <c r="FL155" s="263" t="n">
        <f aca="false">IF($E149&gt;0,FL152/$E149,"-")</f>
        <v>1.06265526667685</v>
      </c>
      <c r="FM155" s="263"/>
      <c r="FN155" s="263" t="n">
        <f aca="false">IF($E149&gt;0,FN152/$E149,"-")</f>
        <v>1.06265526667685</v>
      </c>
      <c r="FO155" s="263"/>
      <c r="FP155" s="263" t="n">
        <f aca="false">IF($E149&gt;0,FP152/$E149,"-")</f>
        <v>1.06265526667685</v>
      </c>
      <c r="FQ155" s="263"/>
      <c r="FR155" s="263" t="n">
        <f aca="false">IF($E149&gt;0,FR152/$E149,"-")</f>
        <v>1.06265526667685</v>
      </c>
      <c r="FS155" s="263"/>
      <c r="FT155" s="263" t="n">
        <f aca="false">IF($E149&gt;0,FT152/$E149,"-")</f>
        <v>1.06265526667685</v>
      </c>
      <c r="FU155" s="263"/>
      <c r="FV155" s="263" t="n">
        <f aca="false">IF($E149&gt;0,FV152/$E149,"-")</f>
        <v>1.06265526667685</v>
      </c>
      <c r="FW155" s="263"/>
      <c r="FX155" s="263" t="n">
        <f aca="false">IF($E149&gt;0,FX152/$E149,"-")</f>
        <v>1.06265526667685</v>
      </c>
      <c r="FY155" s="263"/>
      <c r="FZ155" s="263" t="n">
        <f aca="false">IF($E149&gt;0,FZ152/$E149,"-")</f>
        <v>1.06265526667685</v>
      </c>
      <c r="GA155" s="263"/>
      <c r="GB155" s="263" t="n">
        <f aca="false">IF($E149&gt;0,GB152/$E149,"-")</f>
        <v>1.06265526667685</v>
      </c>
      <c r="GC155" s="263"/>
      <c r="GD155" s="263" t="n">
        <f aca="false">IF($E149&gt;0,GD152/$E149,"-")</f>
        <v>1.06265526667685</v>
      </c>
      <c r="GE155" s="263"/>
      <c r="GF155" s="263" t="n">
        <f aca="false">IF($E149&gt;0,GF152/$E149,"-")</f>
        <v>1.06265526667685</v>
      </c>
      <c r="GG155" s="263"/>
      <c r="GH155" s="263" t="n">
        <f aca="false">IF($E149&gt;0,GH152/$E149,"-")</f>
        <v>1.06265526667685</v>
      </c>
      <c r="GI155" s="263"/>
      <c r="GJ155" s="263" t="n">
        <f aca="false">IF($E149&gt;0,GJ152/$E149,"-")</f>
        <v>1.06265526667685</v>
      </c>
      <c r="GK155" s="263"/>
      <c r="GL155" s="263" t="n">
        <f aca="false">IF($E149&gt;0,GL152/$E149,"-")</f>
        <v>1.06265526667685</v>
      </c>
      <c r="GM155" s="263"/>
      <c r="GN155" s="263" t="n">
        <f aca="false">IF($E149&gt;0,GN152/$E149,"-")</f>
        <v>1.06265526667685</v>
      </c>
      <c r="GO155" s="263"/>
      <c r="GP155" s="263" t="n">
        <f aca="false">IF($E149&gt;0,GP152/$E149,"-")</f>
        <v>1.06265526667685</v>
      </c>
      <c r="GQ155" s="263"/>
      <c r="GR155" s="263" t="n">
        <f aca="false">IF($E149&gt;0,GR152/$E149,"-")</f>
        <v>1.06265526667685</v>
      </c>
      <c r="GS155" s="263"/>
      <c r="GT155" s="263" t="n">
        <f aca="false">IF($E149&gt;0,GT152/$E149,"-")</f>
        <v>1.06265526667685</v>
      </c>
      <c r="GU155" s="263"/>
      <c r="GV155" s="263" t="n">
        <f aca="false">IF($E149&gt;0,GV152/$E149,"-")</f>
        <v>1.06265526667685</v>
      </c>
      <c r="GW155" s="263"/>
      <c r="GX155" s="263" t="n">
        <f aca="false">IF($E149&gt;0,GX152/$E149,"-")</f>
        <v>1.06265526667685</v>
      </c>
      <c r="GY155" s="263"/>
      <c r="GZ155" s="263" t="n">
        <f aca="false">IF($E149&gt;0,GZ152/$E149,"-")</f>
        <v>1.06265526667685</v>
      </c>
      <c r="HA155" s="263"/>
      <c r="HB155" s="263" t="n">
        <f aca="false">IF($E149&gt;0,HB152/$E149,"-")</f>
        <v>1.06265526667685</v>
      </c>
      <c r="HC155" s="263"/>
      <c r="HD155" s="263" t="n">
        <f aca="false">IF($E149&gt;0,HD152/$E149,"-")</f>
        <v>1.06265526667685</v>
      </c>
      <c r="HE155" s="263"/>
      <c r="HF155" s="263" t="n">
        <f aca="false">IF($E149&gt;0,HF152/$E149,"-")</f>
        <v>1.06265526667685</v>
      </c>
      <c r="HG155" s="263"/>
      <c r="HH155" s="263" t="n">
        <f aca="false">IF($E149&gt;0,HH152/$E149,"-")</f>
        <v>1.06265526667685</v>
      </c>
      <c r="HI155" s="263"/>
      <c r="HJ155" s="263" t="n">
        <f aca="false">IF($E149&gt;0,HJ152/$E149,"-")</f>
        <v>1.06265526667685</v>
      </c>
      <c r="HK155" s="263"/>
    </row>
    <row r="156" customFormat="false" ht="12.75" hidden="false" customHeight="false" outlineLevel="0" collapsed="false">
      <c r="A156" s="232"/>
      <c r="B156" s="233"/>
      <c r="C156" s="232"/>
      <c r="D156" s="234"/>
      <c r="E156" s="234"/>
      <c r="F156" s="235"/>
      <c r="G156" s="234"/>
      <c r="H156" s="234"/>
      <c r="I156" s="237"/>
      <c r="J156" s="238"/>
      <c r="K156" s="265" t="s">
        <v>166</v>
      </c>
      <c r="L156" s="266" t="n">
        <f aca="false">IF($E149&gt;0,L154/$E149,"-")</f>
        <v>0</v>
      </c>
      <c r="M156" s="266"/>
      <c r="N156" s="266" t="n">
        <f aca="false">IF($E149&gt;0,N154/$E149,"-")</f>
        <v>0</v>
      </c>
      <c r="O156" s="266"/>
      <c r="P156" s="266" t="n">
        <f aca="false">IF($E149&gt;0,P154/$E149,"-")</f>
        <v>0</v>
      </c>
      <c r="Q156" s="266"/>
      <c r="R156" s="266" t="n">
        <f aca="false">IF($E149&gt;0,R154/$E149,"-")</f>
        <v>0</v>
      </c>
      <c r="S156" s="266"/>
      <c r="T156" s="266" t="n">
        <f aca="false">IF($E149&gt;0,T154/$E149,"-")</f>
        <v>0</v>
      </c>
      <c r="U156" s="266"/>
      <c r="V156" s="266" t="n">
        <f aca="false">IF($E149&gt;0,V154/$E149,"-")</f>
        <v>0</v>
      </c>
      <c r="W156" s="266"/>
      <c r="X156" s="266" t="n">
        <f aca="false">IF($E149&gt;0,X154/$E149,"-")</f>
        <v>0</v>
      </c>
      <c r="Y156" s="266"/>
      <c r="Z156" s="266" t="n">
        <f aca="false">IF($E149&gt;0,Z154/$E149,"-")</f>
        <v>0</v>
      </c>
      <c r="AA156" s="266"/>
      <c r="AB156" s="266" t="n">
        <f aca="false">IF($E149&gt;0,AB154/$E149,"-")</f>
        <v>0</v>
      </c>
      <c r="AC156" s="266"/>
      <c r="AD156" s="266" t="n">
        <f aca="false">IF($E149&gt;0,AD154/$E149,"-")</f>
        <v>0</v>
      </c>
      <c r="AE156" s="266"/>
      <c r="AF156" s="266" t="n">
        <f aca="false">IF($E149&gt;0,AF154/$E149,"-")</f>
        <v>0</v>
      </c>
      <c r="AG156" s="266"/>
      <c r="AH156" s="266" t="n">
        <f aca="false">IF($E149&gt;0,AH154/$E149,"-")</f>
        <v>0</v>
      </c>
      <c r="AI156" s="266"/>
      <c r="AJ156" s="266" t="n">
        <f aca="false">IF($E149&gt;0,AJ154/$E149,"-")</f>
        <v>0</v>
      </c>
      <c r="AK156" s="266"/>
      <c r="AL156" s="266" t="n">
        <f aca="false">IF($E149&gt;0,AL154/$E149,"-")</f>
        <v>0</v>
      </c>
      <c r="AM156" s="266"/>
      <c r="AN156" s="266" t="n">
        <f aca="false">IF($E149&gt;0,AN154/$E149,"-")</f>
        <v>0</v>
      </c>
      <c r="AO156" s="266"/>
      <c r="AP156" s="266" t="n">
        <f aca="false">IF($E149&gt;0,AP154/$E149,"-")</f>
        <v>0</v>
      </c>
      <c r="AQ156" s="266"/>
      <c r="AR156" s="266" t="n">
        <f aca="false">IF($E149&gt;0,AR154/$E149,"-")</f>
        <v>0</v>
      </c>
      <c r="AS156" s="266"/>
      <c r="AT156" s="266" t="n">
        <f aca="false">IF($E149&gt;0,AT154/$E149,"-")</f>
        <v>0</v>
      </c>
      <c r="AU156" s="266"/>
      <c r="AV156" s="266" t="n">
        <f aca="false">IF($E149&gt;0,AV154/$E149,"-")</f>
        <v>0</v>
      </c>
      <c r="AW156" s="266"/>
      <c r="AX156" s="266" t="n">
        <f aca="false">IF($E149&gt;0,AX154/$E149,"-")</f>
        <v>0</v>
      </c>
      <c r="AY156" s="266"/>
      <c r="AZ156" s="266" t="n">
        <f aca="false">IF($E149&gt;0,AZ154/$E149,"-")</f>
        <v>0</v>
      </c>
      <c r="BA156" s="266"/>
      <c r="BB156" s="266" t="n">
        <f aca="false">IF($E149&gt;0,BB154/$E149,"-")</f>
        <v>0</v>
      </c>
      <c r="BC156" s="266"/>
      <c r="BD156" s="266" t="n">
        <f aca="false">IF($E149&gt;0,BD154/$E149,"-")</f>
        <v>0</v>
      </c>
      <c r="BE156" s="266"/>
      <c r="BF156" s="266" t="n">
        <f aca="false">IF($E149&gt;0,BF154/$E149,"-")</f>
        <v>0</v>
      </c>
      <c r="BG156" s="266"/>
      <c r="BH156" s="266" t="n">
        <f aca="false">IF($E149&gt;0,BH154/$E149,"-")</f>
        <v>0</v>
      </c>
      <c r="BI156" s="266"/>
      <c r="BJ156" s="266" t="n">
        <f aca="false">IF($E149&gt;0,BJ154/$E149,"-")</f>
        <v>0</v>
      </c>
      <c r="BK156" s="266"/>
      <c r="BL156" s="266" t="n">
        <f aca="false">IF($E149&gt;0,BL154/$E149,"-")</f>
        <v>0</v>
      </c>
      <c r="BM156" s="266"/>
      <c r="BN156" s="266" t="n">
        <f aca="false">IF($E149&gt;0,BN154/$E149,"-")</f>
        <v>0</v>
      </c>
      <c r="BO156" s="266"/>
      <c r="BP156" s="266" t="n">
        <f aca="false">IF($E149&gt;0,BP154/$E149,"-")</f>
        <v>0</v>
      </c>
      <c r="BQ156" s="266"/>
      <c r="BR156" s="300" t="n">
        <f aca="false">IF($E149&gt;0,BR154/$E149,"-")</f>
        <v>0</v>
      </c>
      <c r="BS156" s="300"/>
      <c r="BT156" s="300" t="n">
        <f aca="false">IF($E149&gt;0,BT154/$E149,"-")</f>
        <v>0</v>
      </c>
      <c r="BU156" s="300"/>
      <c r="BV156" s="300" t="n">
        <f aca="false">IF($E149&gt;0,BV154/$E149,"-")</f>
        <v>0</v>
      </c>
      <c r="BW156" s="300"/>
      <c r="BX156" s="300" t="n">
        <f aca="false">IF($E149&gt;0,BX154/$E149,"-")</f>
        <v>0</v>
      </c>
      <c r="BY156" s="300"/>
      <c r="BZ156" s="300" t="n">
        <f aca="false">IF($E149&gt;0,BZ154/$E149,"-")</f>
        <v>0</v>
      </c>
      <c r="CA156" s="300"/>
      <c r="CB156" s="300" t="n">
        <f aca="false">IF($E149&gt;0,CB154/$E149,"-")</f>
        <v>0</v>
      </c>
      <c r="CC156" s="300"/>
      <c r="CD156" s="300" t="n">
        <f aca="false">IF($E149&gt;0,CD154/$E149,"-")</f>
        <v>0</v>
      </c>
      <c r="CE156" s="300"/>
      <c r="CF156" s="300" t="n">
        <f aca="false">IF($E149&gt;0,CF154/$E149,"-")</f>
        <v>0</v>
      </c>
      <c r="CG156" s="300"/>
      <c r="CH156" s="300" t="n">
        <f aca="false">IF($E149&gt;0,CH154/$E149,"-")</f>
        <v>0</v>
      </c>
      <c r="CI156" s="300"/>
      <c r="CJ156" s="300" t="n">
        <f aca="false">IF($E149&gt;0,CJ154/$E149,"-")</f>
        <v>0</v>
      </c>
      <c r="CK156" s="300"/>
      <c r="CL156" s="300" t="n">
        <f aca="false">IF($E149&gt;0,CL154/$E149,"-")</f>
        <v>0</v>
      </c>
      <c r="CM156" s="300"/>
      <c r="CN156" s="300" t="n">
        <f aca="false">IF($E149&gt;0,CN154/$E149,"-")</f>
        <v>0</v>
      </c>
      <c r="CO156" s="300"/>
      <c r="CP156" s="300" t="n">
        <f aca="false">IF($E149&gt;0,CP154/$E149,"-")</f>
        <v>0</v>
      </c>
      <c r="CQ156" s="300"/>
      <c r="CR156" s="300" t="n">
        <f aca="false">IF($E149&gt;0,CR154/$E149,"-")</f>
        <v>0</v>
      </c>
      <c r="CS156" s="300"/>
      <c r="CT156" s="300" t="n">
        <f aca="false">IF($E149&gt;0,CT154/$E149,"-")</f>
        <v>0</v>
      </c>
      <c r="CU156" s="300"/>
      <c r="CV156" s="300" t="n">
        <f aca="false">IF($E149&gt;0,CV154/$E149,"-")</f>
        <v>0</v>
      </c>
      <c r="CW156" s="300"/>
      <c r="CX156" s="300" t="n">
        <f aca="false">IF($E149&gt;0,CX154/$E149,"-")</f>
        <v>0</v>
      </c>
      <c r="CY156" s="300"/>
      <c r="CZ156" s="300" t="n">
        <f aca="false">IF($E149&gt;0,CZ154/$E149,"-")</f>
        <v>0</v>
      </c>
      <c r="DA156" s="300"/>
      <c r="DB156" s="300" t="n">
        <f aca="false">IF($E149&gt;0,DB154/$E149,"-")</f>
        <v>0</v>
      </c>
      <c r="DC156" s="300"/>
      <c r="DD156" s="300" t="n">
        <f aca="false">IF($E149&gt;0,DD154/$E149,"-")</f>
        <v>0</v>
      </c>
      <c r="DE156" s="300"/>
      <c r="DF156" s="300" t="n">
        <f aca="false">IF($E149&gt;0,DF154/$E149,"-")</f>
        <v>0</v>
      </c>
      <c r="DG156" s="300"/>
      <c r="DH156" s="300" t="n">
        <f aca="false">IF($E149&gt;0,DH154/$E149,"-")</f>
        <v>0</v>
      </c>
      <c r="DI156" s="300"/>
      <c r="DJ156" s="301" t="n">
        <f aca="false">IF($E149&gt;0,DJ154/$E149,"-")</f>
        <v>0</v>
      </c>
      <c r="DK156" s="301"/>
      <c r="DL156" s="300" t="n">
        <f aca="false">IF($E149&gt;0,DL154/$E149,"-")</f>
        <v>0</v>
      </c>
      <c r="DM156" s="300"/>
      <c r="DN156" s="300" t="n">
        <f aca="false">IF($E149&gt;0,DN154/$E149,"-")</f>
        <v>0</v>
      </c>
      <c r="DO156" s="300"/>
      <c r="DP156" s="300" t="n">
        <f aca="false">IF($E149&gt;0,DP154/$E149,"-")</f>
        <v>0</v>
      </c>
      <c r="DQ156" s="300"/>
      <c r="DR156" s="300" t="n">
        <f aca="false">IF($E149&gt;0,DR154/$E149,"-")</f>
        <v>0</v>
      </c>
      <c r="DS156" s="300"/>
      <c r="DT156" s="300" t="n">
        <f aca="false">IF($E149&gt;0,DT154/$E149,"-")</f>
        <v>0</v>
      </c>
      <c r="DU156" s="300"/>
      <c r="DV156" s="300" t="n">
        <f aca="false">IF($E149&gt;0,DV154/$E149,"-")</f>
        <v>0</v>
      </c>
      <c r="DW156" s="300"/>
      <c r="DX156" s="300" t="n">
        <f aca="false">IF($E149&gt;0,DX154/$E149,"-")</f>
        <v>0</v>
      </c>
      <c r="DY156" s="300"/>
      <c r="DZ156" s="300" t="n">
        <f aca="false">IF($E149&gt;0,DZ154/$E149,"-")</f>
        <v>0</v>
      </c>
      <c r="EA156" s="300"/>
      <c r="EB156" s="300" t="n">
        <f aca="false">IF($E149&gt;0,EB154/$E149,"-")</f>
        <v>0</v>
      </c>
      <c r="EC156" s="300"/>
      <c r="ED156" s="300" t="n">
        <f aca="false">IF($E149&gt;0,ED154/$E149,"-")</f>
        <v>0</v>
      </c>
      <c r="EE156" s="300"/>
      <c r="EF156" s="300" t="n">
        <f aca="false">IF($E149&gt;0,EF154/$E149,"-")</f>
        <v>0</v>
      </c>
      <c r="EG156" s="300"/>
      <c r="EH156" s="300" t="n">
        <f aca="false">IF($E149&gt;0,EH154/$E149,"-")</f>
        <v>0</v>
      </c>
      <c r="EI156" s="300"/>
      <c r="EJ156" s="300" t="n">
        <f aca="false">IF($E149&gt;0,EJ154/$E149,"-")</f>
        <v>0</v>
      </c>
      <c r="EK156" s="300"/>
      <c r="EL156" s="300" t="n">
        <f aca="false">IF($E149&gt;0,EL154/$E149,"-")</f>
        <v>0</v>
      </c>
      <c r="EM156" s="300"/>
      <c r="EN156" s="300" t="n">
        <f aca="false">IF($E149&gt;0,EN154/$E149,"-")</f>
        <v>0</v>
      </c>
      <c r="EO156" s="300"/>
      <c r="EP156" s="300" t="n">
        <f aca="false">IF($E149&gt;0,EP154/$E149,"-")</f>
        <v>0</v>
      </c>
      <c r="EQ156" s="300"/>
      <c r="ER156" s="300" t="n">
        <f aca="false">IF($E149&gt;0,ER154/$E149,"-")</f>
        <v>0</v>
      </c>
      <c r="ES156" s="300"/>
      <c r="ET156" s="300" t="n">
        <f aca="false">IF($E149&gt;0,ET154/$E149,"-")</f>
        <v>0</v>
      </c>
      <c r="EU156" s="300"/>
      <c r="EV156" s="300" t="n">
        <f aca="false">IF($E149&gt;0,EV154/$E149,"-")</f>
        <v>0</v>
      </c>
      <c r="EW156" s="300"/>
      <c r="EX156" s="302" t="n">
        <f aca="false">IF($E149&gt;0,EX154/$E149,"-")</f>
        <v>0</v>
      </c>
      <c r="EY156" s="302"/>
      <c r="EZ156" s="300" t="n">
        <f aca="false">IF($E149&gt;0,EZ154/$E149,"-")</f>
        <v>0</v>
      </c>
      <c r="FA156" s="300"/>
      <c r="FB156" s="300" t="n">
        <f aca="false">IF($E149&gt;0,FB154/$E149,"-")</f>
        <v>0</v>
      </c>
      <c r="FC156" s="300"/>
      <c r="FD156" s="300" t="n">
        <f aca="false">IF($E149&gt;0,FD154/$E149,"-")</f>
        <v>0</v>
      </c>
      <c r="FE156" s="300"/>
      <c r="FF156" s="300" t="n">
        <f aca="false">IF($E149&gt;0,FF154/$E149,"-")</f>
        <v>0</v>
      </c>
      <c r="FG156" s="300"/>
      <c r="FH156" s="300" t="n">
        <f aca="false">IF($E149&gt;0,FH154/$E149,"-")</f>
        <v>0</v>
      </c>
      <c r="FI156" s="300"/>
      <c r="FJ156" s="300" t="n">
        <f aca="false">IF($E149&gt;0,FJ154/$E149,"-")</f>
        <v>0</v>
      </c>
      <c r="FK156" s="300"/>
      <c r="FL156" s="300" t="n">
        <f aca="false">IF($E149&gt;0,FL154/$E149,"-")</f>
        <v>0</v>
      </c>
      <c r="FM156" s="300"/>
      <c r="FN156" s="300" t="n">
        <f aca="false">IF($E149&gt;0,FN154/$E149,"-")</f>
        <v>0</v>
      </c>
      <c r="FO156" s="300"/>
      <c r="FP156" s="300" t="n">
        <f aca="false">IF($E149&gt;0,FP154/$E149,"-")</f>
        <v>0</v>
      </c>
      <c r="FQ156" s="300"/>
      <c r="FR156" s="300" t="n">
        <f aca="false">IF($E149&gt;0,FR154/$E149,"-")</f>
        <v>0</v>
      </c>
      <c r="FS156" s="300"/>
      <c r="FT156" s="300" t="n">
        <f aca="false">IF($E149&gt;0,FT154/$E149,"-")</f>
        <v>0</v>
      </c>
      <c r="FU156" s="300"/>
      <c r="FV156" s="300" t="n">
        <f aca="false">IF($E149&gt;0,FV154/$E149,"-")</f>
        <v>0</v>
      </c>
      <c r="FW156" s="300"/>
      <c r="FX156" s="300" t="n">
        <f aca="false">IF($E149&gt;0,FX154/$E149,"-")</f>
        <v>0</v>
      </c>
      <c r="FY156" s="300"/>
      <c r="FZ156" s="300" t="n">
        <f aca="false">IF($E149&gt;0,FZ154/$E149,"-")</f>
        <v>0</v>
      </c>
      <c r="GA156" s="300"/>
      <c r="GB156" s="300" t="n">
        <f aca="false">IF($E149&gt;0,GB154/$E149,"-")</f>
        <v>0</v>
      </c>
      <c r="GC156" s="300"/>
      <c r="GD156" s="300" t="n">
        <f aca="false">IF($E149&gt;0,GD154/$E149,"-")</f>
        <v>0</v>
      </c>
      <c r="GE156" s="300"/>
      <c r="GF156" s="300" t="n">
        <f aca="false">IF($E149&gt;0,GF154/$E149,"-")</f>
        <v>0</v>
      </c>
      <c r="GG156" s="300"/>
      <c r="GH156" s="300" t="n">
        <f aca="false">IF($E149&gt;0,GH154/$E149,"-")</f>
        <v>0</v>
      </c>
      <c r="GI156" s="300"/>
      <c r="GJ156" s="300" t="n">
        <f aca="false">IF($E149&gt;0,GJ154/$E149,"-")</f>
        <v>0</v>
      </c>
      <c r="GK156" s="300"/>
      <c r="GL156" s="300" t="n">
        <f aca="false">IF($E149&gt;0,GL154/$E149,"-")</f>
        <v>0</v>
      </c>
      <c r="GM156" s="300"/>
      <c r="GN156" s="300" t="n">
        <f aca="false">IF($E149&gt;0,GN154/$E149,"-")</f>
        <v>0</v>
      </c>
      <c r="GO156" s="300"/>
      <c r="GP156" s="300" t="n">
        <f aca="false">IF($E149&gt;0,GP154/$E149,"-")</f>
        <v>0</v>
      </c>
      <c r="GQ156" s="300"/>
      <c r="GR156" s="300" t="n">
        <f aca="false">IF($E149&gt;0,GR154/$E149,"-")</f>
        <v>0</v>
      </c>
      <c r="GS156" s="300"/>
      <c r="GT156" s="300" t="n">
        <f aca="false">IF($E149&gt;0,GT154/$E149,"-")</f>
        <v>0</v>
      </c>
      <c r="GU156" s="300"/>
      <c r="GV156" s="300" t="n">
        <f aca="false">IF($E149&gt;0,GV154/$E149,"-")</f>
        <v>0</v>
      </c>
      <c r="GW156" s="300"/>
      <c r="GX156" s="300" t="n">
        <f aca="false">IF($E149&gt;0,GX154/$E149,"-")</f>
        <v>0</v>
      </c>
      <c r="GY156" s="300"/>
      <c r="GZ156" s="300" t="n">
        <f aca="false">IF($E149&gt;0,GZ154/$E149,"-")</f>
        <v>0</v>
      </c>
      <c r="HA156" s="300"/>
      <c r="HB156" s="300" t="n">
        <f aca="false">IF($E149&gt;0,HB154/$E149,"-")</f>
        <v>0</v>
      </c>
      <c r="HC156" s="300"/>
      <c r="HD156" s="300" t="n">
        <f aca="false">IF($E149&gt;0,HD154/$E149,"-")</f>
        <v>0</v>
      </c>
      <c r="HE156" s="300"/>
      <c r="HF156" s="300" t="n">
        <f aca="false">IF($E149&gt;0,HF154/$E149,"-")</f>
        <v>0</v>
      </c>
      <c r="HG156" s="300"/>
      <c r="HH156" s="300" t="n">
        <f aca="false">IF($E149&gt;0,HH154/$E149,"-")</f>
        <v>0</v>
      </c>
      <c r="HI156" s="300"/>
      <c r="HJ156" s="300" t="n">
        <f aca="false">IF($E149&gt;0,HJ154/$E149,"-")</f>
        <v>0</v>
      </c>
      <c r="HK156" s="300"/>
    </row>
    <row r="157" s="243" customFormat="true" ht="13.8" hidden="false" customHeight="false" outlineLevel="0" collapsed="false">
      <c r="A157" s="268"/>
      <c r="B157" s="340"/>
      <c r="C157" s="269"/>
      <c r="D157" s="271"/>
      <c r="E157" s="271"/>
      <c r="F157" s="269"/>
      <c r="G157" s="269"/>
      <c r="H157" s="269"/>
      <c r="I157" s="269"/>
      <c r="J157" s="269"/>
      <c r="K157" s="269"/>
      <c r="L157" s="274"/>
      <c r="M157" s="274"/>
      <c r="N157" s="274"/>
      <c r="O157" s="274"/>
      <c r="P157" s="274"/>
      <c r="Q157" s="274"/>
      <c r="R157" s="275"/>
      <c r="S157" s="275"/>
      <c r="T157" s="276"/>
      <c r="U157" s="276"/>
      <c r="V157" s="274"/>
      <c r="W157" s="274"/>
      <c r="X157" s="274"/>
      <c r="Y157" s="274"/>
      <c r="Z157" s="275"/>
      <c r="AA157" s="275"/>
      <c r="AB157" s="276"/>
      <c r="AC157" s="276"/>
      <c r="AD157" s="274"/>
      <c r="AE157" s="274"/>
      <c r="AF157" s="274"/>
      <c r="AG157" s="274"/>
      <c r="AH157" s="275"/>
      <c r="AI157" s="275"/>
      <c r="AJ157" s="276"/>
      <c r="AK157" s="276"/>
      <c r="AL157" s="274"/>
      <c r="AM157" s="274"/>
      <c r="AN157" s="274"/>
      <c r="AO157" s="274"/>
      <c r="AP157" s="275"/>
      <c r="AQ157" s="275"/>
      <c r="AR157" s="276"/>
      <c r="AS157" s="276"/>
      <c r="AT157" s="277"/>
      <c r="AU157" s="277"/>
      <c r="AV157" s="277"/>
      <c r="AW157" s="277"/>
      <c r="AX157" s="277"/>
      <c r="AY157" s="278"/>
      <c r="AZ157" s="279"/>
      <c r="BA157" s="277"/>
      <c r="BB157" s="277"/>
      <c r="BC157" s="277"/>
      <c r="BD157" s="277"/>
      <c r="BE157" s="277"/>
      <c r="BF157" s="277"/>
      <c r="BG157" s="278"/>
      <c r="BH157" s="279"/>
      <c r="BI157" s="277"/>
      <c r="BJ157" s="277"/>
      <c r="BK157" s="277"/>
      <c r="BL157" s="277"/>
      <c r="BM157" s="277"/>
      <c r="BN157" s="277"/>
      <c r="BO157" s="278"/>
      <c r="BP157" s="279"/>
      <c r="BQ157" s="277"/>
      <c r="BR157" s="277"/>
      <c r="BS157" s="277"/>
      <c r="BT157" s="277"/>
      <c r="BU157" s="277"/>
      <c r="BV157" s="277"/>
      <c r="BW157" s="278"/>
      <c r="BX157" s="279"/>
      <c r="BY157" s="277"/>
      <c r="BZ157" s="277"/>
      <c r="CA157" s="277"/>
      <c r="CB157" s="277"/>
      <c r="CC157" s="277"/>
      <c r="CD157" s="275"/>
      <c r="CE157" s="275"/>
      <c r="CF157" s="276"/>
      <c r="CG157" s="276"/>
      <c r="CH157" s="276"/>
      <c r="CI157" s="276"/>
      <c r="CJ157" s="276"/>
      <c r="CK157" s="276"/>
      <c r="CL157" s="275"/>
      <c r="CM157" s="275"/>
      <c r="CN157" s="276"/>
      <c r="CO157" s="276"/>
      <c r="CP157" s="280"/>
      <c r="CQ157" s="280"/>
      <c r="CR157" s="341"/>
      <c r="CS157" s="341"/>
      <c r="CT157" s="281"/>
      <c r="CU157" s="282"/>
      <c r="CV157" s="283"/>
      <c r="CW157" s="281"/>
      <c r="CX157" s="281"/>
      <c r="CY157" s="281"/>
      <c r="CZ157" s="281"/>
      <c r="DA157" s="281"/>
      <c r="DB157" s="281"/>
      <c r="DC157" s="282"/>
      <c r="DD157" s="283"/>
      <c r="DE157" s="281"/>
      <c r="DF157" s="281"/>
      <c r="DG157" s="281"/>
      <c r="DH157" s="281"/>
      <c r="DI157" s="281"/>
      <c r="DJ157" s="284"/>
      <c r="DK157" s="285"/>
      <c r="DL157" s="283"/>
      <c r="DM157" s="281"/>
      <c r="DN157" s="281"/>
      <c r="DO157" s="281"/>
      <c r="DP157" s="281"/>
      <c r="DQ157" s="281"/>
      <c r="DR157" s="281"/>
      <c r="DS157" s="282"/>
      <c r="DT157" s="283"/>
      <c r="DU157" s="281"/>
      <c r="DV157" s="281"/>
      <c r="DW157" s="281"/>
      <c r="DX157" s="281"/>
      <c r="DY157" s="281"/>
      <c r="DZ157" s="281"/>
      <c r="EA157" s="282"/>
      <c r="EB157" s="283"/>
      <c r="EC157" s="281"/>
      <c r="ED157" s="281"/>
      <c r="EE157" s="281"/>
      <c r="EF157" s="281"/>
      <c r="EG157" s="281"/>
      <c r="EH157" s="281"/>
      <c r="EI157" s="282"/>
      <c r="EJ157" s="283"/>
      <c r="EK157" s="281"/>
      <c r="EL157" s="281"/>
      <c r="EM157" s="281"/>
      <c r="EN157" s="281"/>
      <c r="EO157" s="281"/>
      <c r="EP157" s="281"/>
      <c r="EQ157" s="282"/>
      <c r="ER157" s="283"/>
      <c r="ES157" s="281"/>
      <c r="ET157" s="281"/>
      <c r="EU157" s="281"/>
      <c r="EV157" s="281"/>
      <c r="EW157" s="281"/>
      <c r="EX157" s="286"/>
      <c r="EY157" s="287"/>
      <c r="EZ157" s="283"/>
      <c r="FA157" s="281"/>
      <c r="FB157" s="281"/>
      <c r="FC157" s="281"/>
      <c r="FD157" s="281"/>
      <c r="FE157" s="281"/>
      <c r="FF157" s="281"/>
      <c r="FG157" s="282"/>
      <c r="FH157" s="283"/>
      <c r="FI157" s="281"/>
      <c r="FJ157" s="281"/>
      <c r="FK157" s="281"/>
      <c r="FL157" s="281"/>
      <c r="FM157" s="281"/>
      <c r="FN157" s="281"/>
      <c r="FO157" s="282"/>
      <c r="FP157" s="283"/>
      <c r="FQ157" s="281"/>
      <c r="FR157" s="281"/>
      <c r="FS157" s="281"/>
      <c r="FT157" s="281"/>
      <c r="FU157" s="281"/>
      <c r="FV157" s="281"/>
      <c r="FW157" s="282"/>
      <c r="FX157" s="283"/>
      <c r="FY157" s="281"/>
      <c r="FZ157" s="281"/>
      <c r="GA157" s="281"/>
      <c r="GB157" s="281"/>
      <c r="GC157" s="281"/>
      <c r="GD157" s="281"/>
      <c r="GE157" s="282"/>
      <c r="GF157" s="283"/>
      <c r="GG157" s="281"/>
      <c r="GH157" s="281"/>
      <c r="GI157" s="281"/>
      <c r="GJ157" s="281"/>
      <c r="GK157" s="281"/>
      <c r="GL157" s="281"/>
      <c r="GM157" s="282"/>
      <c r="GN157" s="283"/>
      <c r="GO157" s="281"/>
      <c r="GP157" s="281"/>
      <c r="GQ157" s="281"/>
      <c r="GR157" s="281"/>
      <c r="GS157" s="281"/>
      <c r="GT157" s="281"/>
      <c r="GU157" s="282"/>
      <c r="GV157" s="281"/>
      <c r="GW157" s="282"/>
      <c r="GX157" s="281"/>
      <c r="GY157" s="282"/>
      <c r="GZ157" s="281"/>
      <c r="HA157" s="282"/>
      <c r="HB157" s="281"/>
      <c r="HC157" s="282"/>
      <c r="HD157" s="281"/>
      <c r="HE157" s="282"/>
      <c r="HF157" s="281"/>
      <c r="HG157" s="282"/>
      <c r="HH157" s="281"/>
      <c r="HI157" s="282"/>
      <c r="HJ157" s="281"/>
      <c r="HK157" s="282"/>
    </row>
    <row r="158" customFormat="false" ht="12.75" hidden="false" customHeight="true" outlineLevel="0" collapsed="false">
      <c r="A158" s="232"/>
      <c r="B158" s="233" t="s">
        <v>176</v>
      </c>
      <c r="C158" s="232" t="s">
        <v>170</v>
      </c>
      <c r="D158" s="234" t="n">
        <v>79.85</v>
      </c>
      <c r="E158" s="234" t="n">
        <f aca="false">D158</f>
        <v>79.85</v>
      </c>
      <c r="F158" s="235" t="n">
        <f aca="false">PRODUÇÕES!D35</f>
        <v>0.25</v>
      </c>
      <c r="G158" s="234" t="n">
        <f aca="false">F158*8</f>
        <v>2</v>
      </c>
      <c r="H158" s="234"/>
      <c r="I158" s="237"/>
      <c r="J158" s="238"/>
      <c r="K158" s="305" t="s">
        <v>159</v>
      </c>
      <c r="L158" s="240"/>
      <c r="M158" s="240"/>
      <c r="N158" s="240"/>
      <c r="O158" s="240"/>
      <c r="P158" s="240"/>
      <c r="Q158" s="240"/>
      <c r="R158" s="240"/>
      <c r="S158" s="240"/>
      <c r="T158" s="240"/>
      <c r="U158" s="240"/>
      <c r="V158" s="240"/>
      <c r="W158" s="240"/>
      <c r="X158" s="240"/>
      <c r="Y158" s="240"/>
      <c r="Z158" s="240"/>
      <c r="AA158" s="240"/>
      <c r="AB158" s="240"/>
      <c r="AC158" s="240"/>
      <c r="AD158" s="240"/>
      <c r="AE158" s="240"/>
      <c r="AF158" s="240"/>
      <c r="AG158" s="240"/>
      <c r="AH158" s="240"/>
      <c r="AI158" s="240"/>
      <c r="AJ158" s="240"/>
      <c r="AK158" s="240"/>
      <c r="AL158" s="240"/>
      <c r="AM158" s="240"/>
      <c r="AN158" s="240"/>
      <c r="AO158" s="240"/>
      <c r="AP158" s="240"/>
      <c r="AQ158" s="240"/>
      <c r="AR158" s="240"/>
      <c r="AS158" s="240"/>
      <c r="AT158" s="240"/>
      <c r="AU158" s="240"/>
      <c r="AV158" s="337"/>
      <c r="AW158" s="337"/>
      <c r="AX158" s="337"/>
      <c r="AY158" s="337"/>
      <c r="AZ158" s="337"/>
      <c r="BA158" s="337"/>
      <c r="BB158" s="337"/>
      <c r="BC158" s="337"/>
      <c r="BD158" s="337"/>
      <c r="BE158" s="337"/>
      <c r="BF158" s="240"/>
      <c r="BG158" s="240"/>
      <c r="BH158" s="240"/>
      <c r="BI158" s="240"/>
      <c r="BJ158" s="240"/>
      <c r="BK158" s="240"/>
      <c r="BL158" s="240"/>
      <c r="BM158" s="240"/>
      <c r="BN158" s="240"/>
      <c r="BO158" s="240"/>
      <c r="BP158" s="240"/>
      <c r="BQ158" s="240"/>
      <c r="BR158" s="308"/>
      <c r="BS158" s="308"/>
      <c r="BT158" s="308"/>
      <c r="BU158" s="308"/>
      <c r="BV158" s="308"/>
      <c r="BW158" s="308"/>
      <c r="BX158" s="336"/>
      <c r="BY158" s="336"/>
      <c r="BZ158" s="308"/>
      <c r="CA158" s="308"/>
      <c r="CB158" s="308"/>
      <c r="CC158" s="308"/>
      <c r="CD158" s="336"/>
      <c r="CE158" s="336"/>
      <c r="CF158" s="336"/>
      <c r="CG158" s="336"/>
      <c r="CH158" s="308"/>
      <c r="CI158" s="308"/>
      <c r="CJ158" s="308"/>
      <c r="CK158" s="308"/>
      <c r="CL158" s="308"/>
      <c r="CM158" s="308"/>
      <c r="CN158" s="308"/>
      <c r="CO158" s="308"/>
      <c r="CP158" s="308"/>
      <c r="CQ158" s="308"/>
      <c r="CR158" s="308"/>
      <c r="CS158" s="308"/>
      <c r="CT158" s="308"/>
      <c r="CU158" s="308"/>
      <c r="CV158" s="308"/>
      <c r="CW158" s="308"/>
      <c r="CX158" s="308"/>
      <c r="CY158" s="308"/>
      <c r="CZ158" s="308"/>
      <c r="DA158" s="308"/>
      <c r="DB158" s="308"/>
      <c r="DC158" s="308"/>
      <c r="DD158" s="308"/>
      <c r="DE158" s="308"/>
      <c r="DF158" s="342" t="n">
        <f aca="false">6-DF149</f>
        <v>2</v>
      </c>
      <c r="DG158" s="342"/>
      <c r="DH158" s="342" t="n">
        <v>2</v>
      </c>
      <c r="DI158" s="342"/>
      <c r="DJ158" s="315"/>
      <c r="DK158" s="315"/>
      <c r="DL158" s="338" t="n">
        <v>6</v>
      </c>
      <c r="DM158" s="338"/>
      <c r="DN158" s="338" t="n">
        <v>6</v>
      </c>
      <c r="DO158" s="338"/>
      <c r="DP158" s="338" t="n">
        <v>4</v>
      </c>
      <c r="DQ158" s="338"/>
      <c r="DR158" s="240"/>
      <c r="DS158" s="240"/>
      <c r="DT158" s="240"/>
      <c r="DU158" s="240"/>
      <c r="DV158" s="240"/>
      <c r="DW158" s="240"/>
      <c r="DX158" s="308"/>
      <c r="DY158" s="308"/>
      <c r="DZ158" s="308"/>
      <c r="EA158" s="308"/>
      <c r="EB158" s="308"/>
      <c r="EC158" s="308"/>
      <c r="ED158" s="308"/>
      <c r="EE158" s="308"/>
      <c r="EF158" s="308"/>
      <c r="EG158" s="308"/>
      <c r="EH158" s="308"/>
      <c r="EI158" s="308"/>
      <c r="EJ158" s="308"/>
      <c r="EK158" s="308"/>
      <c r="EL158" s="308"/>
      <c r="EM158" s="308"/>
      <c r="EN158" s="308"/>
      <c r="EO158" s="308"/>
      <c r="EP158" s="336"/>
      <c r="EQ158" s="336"/>
      <c r="ER158" s="336"/>
      <c r="ES158" s="336"/>
      <c r="ET158" s="336"/>
      <c r="EU158" s="336"/>
      <c r="EV158" s="308"/>
      <c r="EW158" s="308"/>
      <c r="EX158" s="309"/>
      <c r="EY158" s="309"/>
      <c r="EZ158" s="308"/>
      <c r="FA158" s="308"/>
      <c r="FB158" s="308"/>
      <c r="FC158" s="308"/>
      <c r="FD158" s="308"/>
      <c r="FE158" s="308"/>
      <c r="FF158" s="308"/>
      <c r="FG158" s="308"/>
      <c r="FH158" s="308"/>
      <c r="FI158" s="308"/>
      <c r="FJ158" s="308"/>
      <c r="FK158" s="308"/>
      <c r="FL158" s="308"/>
      <c r="FM158" s="308"/>
      <c r="FN158" s="308"/>
      <c r="FO158" s="308"/>
      <c r="FP158" s="308"/>
      <c r="FQ158" s="308"/>
      <c r="FR158" s="308"/>
      <c r="FS158" s="308"/>
      <c r="FT158" s="308"/>
      <c r="FU158" s="308"/>
      <c r="FV158" s="308"/>
      <c r="FW158" s="308"/>
      <c r="FX158" s="308"/>
      <c r="FY158" s="308"/>
      <c r="FZ158" s="308"/>
      <c r="GA158" s="308"/>
      <c r="GB158" s="308"/>
      <c r="GC158" s="308"/>
      <c r="GD158" s="308"/>
      <c r="GE158" s="308"/>
      <c r="GF158" s="308"/>
      <c r="GG158" s="308"/>
      <c r="GH158" s="308"/>
      <c r="GI158" s="308"/>
      <c r="GJ158" s="308"/>
      <c r="GK158" s="308"/>
      <c r="GL158" s="308"/>
      <c r="GM158" s="308"/>
      <c r="GN158" s="308"/>
      <c r="GO158" s="308"/>
      <c r="GP158" s="308"/>
      <c r="GQ158" s="308"/>
      <c r="GR158" s="308"/>
      <c r="GS158" s="308"/>
      <c r="GT158" s="308"/>
      <c r="GU158" s="308"/>
      <c r="GV158" s="308"/>
      <c r="GW158" s="308"/>
      <c r="GX158" s="308"/>
      <c r="GY158" s="308"/>
      <c r="GZ158" s="308"/>
      <c r="HA158" s="308"/>
      <c r="HB158" s="308"/>
      <c r="HC158" s="308"/>
      <c r="HD158" s="308"/>
      <c r="HE158" s="308"/>
      <c r="HF158" s="308"/>
      <c r="HG158" s="308"/>
      <c r="HH158" s="308"/>
      <c r="HI158" s="308"/>
      <c r="HJ158" s="308"/>
      <c r="HK158" s="308"/>
    </row>
    <row r="159" customFormat="false" ht="12.75" hidden="false" customHeight="false" outlineLevel="0" collapsed="false">
      <c r="A159" s="232"/>
      <c r="B159" s="233"/>
      <c r="C159" s="232"/>
      <c r="D159" s="234"/>
      <c r="E159" s="234"/>
      <c r="F159" s="235"/>
      <c r="G159" s="234"/>
      <c r="H159" s="234"/>
      <c r="I159" s="237"/>
      <c r="J159" s="238"/>
      <c r="K159" s="244" t="s">
        <v>160</v>
      </c>
      <c r="L159" s="245"/>
      <c r="M159" s="245"/>
      <c r="N159" s="245"/>
      <c r="O159" s="245"/>
      <c r="P159" s="245"/>
      <c r="Q159" s="245"/>
      <c r="R159" s="245"/>
      <c r="S159" s="245"/>
      <c r="T159" s="245"/>
      <c r="U159" s="245"/>
      <c r="V159" s="245"/>
      <c r="W159" s="245"/>
      <c r="X159" s="245"/>
      <c r="Y159" s="245"/>
      <c r="Z159" s="245"/>
      <c r="AA159" s="245"/>
      <c r="AB159" s="245"/>
      <c r="AC159" s="245"/>
      <c r="AD159" s="245"/>
      <c r="AE159" s="245"/>
      <c r="AF159" s="245"/>
      <c r="AG159" s="245"/>
      <c r="AH159" s="245"/>
      <c r="AI159" s="245"/>
      <c r="AJ159" s="245"/>
      <c r="AK159" s="245"/>
      <c r="AL159" s="245"/>
      <c r="AM159" s="245"/>
      <c r="AN159" s="245"/>
      <c r="AO159" s="245"/>
      <c r="AP159" s="245"/>
      <c r="AQ159" s="245"/>
      <c r="AR159" s="245"/>
      <c r="AS159" s="245"/>
      <c r="AT159" s="245"/>
      <c r="AU159" s="245"/>
      <c r="AV159" s="245"/>
      <c r="AW159" s="245"/>
      <c r="AX159" s="245"/>
      <c r="AY159" s="245"/>
      <c r="AZ159" s="245"/>
      <c r="BA159" s="245"/>
      <c r="BB159" s="245"/>
      <c r="BC159" s="245"/>
      <c r="BD159" s="245"/>
      <c r="BE159" s="245"/>
      <c r="BF159" s="245"/>
      <c r="BG159" s="245"/>
      <c r="BH159" s="245"/>
      <c r="BI159" s="245"/>
      <c r="BJ159" s="245"/>
      <c r="BK159" s="245"/>
      <c r="BL159" s="245"/>
      <c r="BM159" s="245"/>
      <c r="BN159" s="245"/>
      <c r="BO159" s="245"/>
      <c r="BP159" s="245"/>
      <c r="BQ159" s="245"/>
      <c r="BR159" s="245"/>
      <c r="BS159" s="245"/>
      <c r="BT159" s="245"/>
      <c r="BU159" s="245"/>
      <c r="BV159" s="245"/>
      <c r="BW159" s="245"/>
      <c r="BX159" s="245"/>
      <c r="BY159" s="245"/>
      <c r="BZ159" s="245"/>
      <c r="CA159" s="245"/>
      <c r="CB159" s="245"/>
      <c r="CC159" s="245"/>
      <c r="CD159" s="245"/>
      <c r="CE159" s="245"/>
      <c r="CF159" s="245"/>
      <c r="CG159" s="245"/>
      <c r="CH159" s="245"/>
      <c r="CI159" s="245"/>
      <c r="CJ159" s="245"/>
      <c r="CK159" s="245"/>
      <c r="CL159" s="245"/>
      <c r="CM159" s="245"/>
      <c r="CN159" s="245"/>
      <c r="CO159" s="245"/>
      <c r="CP159" s="245"/>
      <c r="CQ159" s="245"/>
      <c r="CR159" s="245"/>
      <c r="CS159" s="245"/>
      <c r="CT159" s="245"/>
      <c r="CU159" s="245"/>
      <c r="CV159" s="245"/>
      <c r="CW159" s="245"/>
      <c r="CX159" s="245"/>
      <c r="CY159" s="245"/>
      <c r="CZ159" s="245"/>
      <c r="DA159" s="245"/>
      <c r="DB159" s="245"/>
      <c r="DC159" s="245"/>
      <c r="DD159" s="245"/>
      <c r="DE159" s="245"/>
      <c r="DF159" s="245" t="n">
        <v>3</v>
      </c>
      <c r="DG159" s="245"/>
      <c r="DH159" s="245" t="n">
        <v>3</v>
      </c>
      <c r="DI159" s="245"/>
      <c r="DJ159" s="310"/>
      <c r="DK159" s="310"/>
      <c r="DL159" s="245" t="n">
        <v>2</v>
      </c>
      <c r="DM159" s="245"/>
      <c r="DN159" s="245" t="n">
        <v>2</v>
      </c>
      <c r="DO159" s="245"/>
      <c r="DP159" s="245" t="n">
        <v>2</v>
      </c>
      <c r="DQ159" s="245"/>
      <c r="DR159" s="245"/>
      <c r="DS159" s="245"/>
      <c r="DT159" s="245"/>
      <c r="DU159" s="245"/>
      <c r="DV159" s="245"/>
      <c r="DW159" s="245"/>
      <c r="DX159" s="245"/>
      <c r="DY159" s="245"/>
      <c r="DZ159" s="245"/>
      <c r="EA159" s="245"/>
      <c r="EB159" s="245"/>
      <c r="EC159" s="245"/>
      <c r="ED159" s="245"/>
      <c r="EE159" s="245"/>
      <c r="EF159" s="245"/>
      <c r="EG159" s="245"/>
      <c r="EH159" s="245"/>
      <c r="EI159" s="245"/>
      <c r="EJ159" s="245"/>
      <c r="EK159" s="245"/>
      <c r="EL159" s="245"/>
      <c r="EM159" s="245"/>
      <c r="EN159" s="245"/>
      <c r="EO159" s="245"/>
      <c r="EP159" s="245"/>
      <c r="EQ159" s="245"/>
      <c r="ER159" s="245"/>
      <c r="ES159" s="245"/>
      <c r="ET159" s="245"/>
      <c r="EU159" s="245"/>
      <c r="EV159" s="245"/>
      <c r="EW159" s="245"/>
      <c r="EX159" s="246"/>
      <c r="EY159" s="246"/>
      <c r="EZ159" s="245"/>
      <c r="FA159" s="245"/>
      <c r="FB159" s="245"/>
      <c r="FC159" s="245"/>
      <c r="FD159" s="245"/>
      <c r="FE159" s="245"/>
      <c r="FF159" s="245"/>
      <c r="FG159" s="245"/>
      <c r="FH159" s="245"/>
      <c r="FI159" s="245"/>
      <c r="FJ159" s="245"/>
      <c r="FK159" s="245"/>
      <c r="FL159" s="245"/>
      <c r="FM159" s="245"/>
      <c r="FN159" s="245"/>
      <c r="FO159" s="245"/>
      <c r="FP159" s="245"/>
      <c r="FQ159" s="245"/>
      <c r="FR159" s="245"/>
      <c r="FS159" s="245"/>
      <c r="FT159" s="245"/>
      <c r="FU159" s="245"/>
      <c r="FV159" s="245"/>
      <c r="FW159" s="245"/>
      <c r="FX159" s="245"/>
      <c r="FY159" s="245"/>
      <c r="FZ159" s="245"/>
      <c r="GA159" s="245"/>
      <c r="GB159" s="245"/>
      <c r="GC159" s="245"/>
      <c r="GD159" s="245"/>
      <c r="GE159" s="245"/>
      <c r="GF159" s="245"/>
      <c r="GG159" s="245"/>
      <c r="GH159" s="245"/>
      <c r="GI159" s="245"/>
      <c r="GJ159" s="245"/>
      <c r="GK159" s="245"/>
      <c r="GL159" s="245"/>
      <c r="GM159" s="245"/>
      <c r="GN159" s="245"/>
      <c r="GO159" s="245"/>
      <c r="GP159" s="245"/>
      <c r="GQ159" s="245"/>
      <c r="GR159" s="245"/>
      <c r="GS159" s="245"/>
      <c r="GT159" s="245"/>
      <c r="GU159" s="245"/>
      <c r="GV159" s="245"/>
      <c r="GW159" s="245"/>
      <c r="GX159" s="245"/>
      <c r="GY159" s="245"/>
      <c r="GZ159" s="245"/>
      <c r="HA159" s="245"/>
      <c r="HB159" s="245"/>
      <c r="HC159" s="245"/>
      <c r="HD159" s="245"/>
      <c r="HE159" s="245"/>
      <c r="HF159" s="245"/>
      <c r="HG159" s="245"/>
      <c r="HH159" s="245"/>
      <c r="HI159" s="245"/>
      <c r="HJ159" s="245"/>
      <c r="HK159" s="245"/>
    </row>
    <row r="160" customFormat="false" ht="12.75" hidden="false" customHeight="false" outlineLevel="0" collapsed="false">
      <c r="A160" s="232"/>
      <c r="B160" s="233"/>
      <c r="C160" s="232"/>
      <c r="D160" s="234"/>
      <c r="E160" s="234"/>
      <c r="F160" s="235"/>
      <c r="G160" s="234"/>
      <c r="H160" s="234"/>
      <c r="I160" s="237"/>
      <c r="J160" s="238"/>
      <c r="K160" s="247" t="s">
        <v>161</v>
      </c>
      <c r="L160" s="248" t="n">
        <f aca="false">(L158*L159*$G158)*$L$8</f>
        <v>0</v>
      </c>
      <c r="M160" s="248"/>
      <c r="N160" s="248" t="n">
        <f aca="false">(N158*N159*$G158)*$L$8</f>
        <v>0</v>
      </c>
      <c r="O160" s="248"/>
      <c r="P160" s="248" t="n">
        <f aca="false">(P158*P159*$G158)*$L$8</f>
        <v>0</v>
      </c>
      <c r="Q160" s="248"/>
      <c r="R160" s="248" t="n">
        <f aca="false">(R158*R159*$G158)*$L$8</f>
        <v>0</v>
      </c>
      <c r="S160" s="248"/>
      <c r="T160" s="248" t="n">
        <f aca="false">(T158*T159*$G158)*$T$8</f>
        <v>0</v>
      </c>
      <c r="U160" s="248"/>
      <c r="V160" s="248" t="n">
        <f aca="false">(V158*V159*$G158)*$T$8</f>
        <v>0</v>
      </c>
      <c r="W160" s="248"/>
      <c r="X160" s="248" t="n">
        <f aca="false">(X158*X159*$G158)*$T$8</f>
        <v>0</v>
      </c>
      <c r="Y160" s="248"/>
      <c r="Z160" s="248" t="n">
        <f aca="false">(Z158*Z159*$G158)*$T$8</f>
        <v>0</v>
      </c>
      <c r="AA160" s="248"/>
      <c r="AB160" s="248" t="n">
        <f aca="false">(AB158*AB159*$G158)*$AB$8</f>
        <v>0</v>
      </c>
      <c r="AC160" s="248"/>
      <c r="AD160" s="248" t="n">
        <f aca="false">(AD158*AD159*$G158)*$AB$8</f>
        <v>0</v>
      </c>
      <c r="AE160" s="248"/>
      <c r="AF160" s="248" t="n">
        <f aca="false">(AF158*AF159*$G158)*$AB$8</f>
        <v>0</v>
      </c>
      <c r="AG160" s="248"/>
      <c r="AH160" s="248" t="n">
        <f aca="false">(AH158*AH159*$G158)*$AB$8</f>
        <v>0</v>
      </c>
      <c r="AI160" s="248"/>
      <c r="AJ160" s="248" t="n">
        <f aca="false">(AJ158*AJ159*$G158)*$AJ$8</f>
        <v>0</v>
      </c>
      <c r="AK160" s="248"/>
      <c r="AL160" s="248" t="n">
        <f aca="false">(AL158*AL159*$G158)*$AJ$8</f>
        <v>0</v>
      </c>
      <c r="AM160" s="248"/>
      <c r="AN160" s="248" t="n">
        <f aca="false">(AN158*AN159*$G158)*$AJ$8</f>
        <v>0</v>
      </c>
      <c r="AO160" s="248"/>
      <c r="AP160" s="248" t="n">
        <f aca="false">(AP158*AP159*$G158)*$AJ$8</f>
        <v>0</v>
      </c>
      <c r="AQ160" s="248"/>
      <c r="AR160" s="248" t="n">
        <f aca="false">(AR158*AR159*$G158)*$AT$8</f>
        <v>0</v>
      </c>
      <c r="AS160" s="248"/>
      <c r="AT160" s="248" t="n">
        <f aca="false">(AT158*AT159*$G158)*$AT$8</f>
        <v>0</v>
      </c>
      <c r="AU160" s="248"/>
      <c r="AV160" s="248" t="n">
        <f aca="false">(AV158*AV159*$G158)*$AT$8</f>
        <v>0</v>
      </c>
      <c r="AW160" s="248"/>
      <c r="AX160" s="248" t="n">
        <f aca="false">(AX158*AX159*$G158)*$AT$8</f>
        <v>0</v>
      </c>
      <c r="AY160" s="248"/>
      <c r="AZ160" s="248" t="n">
        <f aca="false">(AZ158*AZ159*$G158)*$AT$8</f>
        <v>0</v>
      </c>
      <c r="BA160" s="248"/>
      <c r="BB160" s="248" t="n">
        <f aca="false">(BB158*BB159*$G158)*$BB$8</f>
        <v>0</v>
      </c>
      <c r="BC160" s="248"/>
      <c r="BD160" s="248" t="n">
        <f aca="false">(BD158*BD159*$G158)*$BB$8</f>
        <v>0</v>
      </c>
      <c r="BE160" s="248"/>
      <c r="BF160" s="248" t="n">
        <f aca="false">(BF158*BF159*$G158)*$BB$8</f>
        <v>0</v>
      </c>
      <c r="BG160" s="248"/>
      <c r="BH160" s="248" t="n">
        <f aca="false">(BH158*BH159*$G158)*$BJ$8</f>
        <v>0</v>
      </c>
      <c r="BI160" s="248"/>
      <c r="BJ160" s="248" t="n">
        <f aca="false">(BJ158*BJ159*$G158)*$BJ$8</f>
        <v>0</v>
      </c>
      <c r="BK160" s="248"/>
      <c r="BL160" s="248" t="n">
        <f aca="false">(BL158*BL159*$G158)*$BJ$8</f>
        <v>0</v>
      </c>
      <c r="BM160" s="248"/>
      <c r="BN160" s="248" t="n">
        <f aca="false">(BN158*BN159*$G158)*$BJ$8</f>
        <v>0</v>
      </c>
      <c r="BO160" s="248"/>
      <c r="BP160" s="248" t="n">
        <f aca="false">(BP158*BP159*$G158)*$BT$8</f>
        <v>0</v>
      </c>
      <c r="BQ160" s="248"/>
      <c r="BR160" s="248" t="n">
        <f aca="false">(BR158*BR159*$G158)*$BT$8</f>
        <v>0</v>
      </c>
      <c r="BS160" s="248"/>
      <c r="BT160" s="248" t="n">
        <f aca="false">(BT158*BT159*$G158)*$BT$8</f>
        <v>0</v>
      </c>
      <c r="BU160" s="248"/>
      <c r="BV160" s="248" t="n">
        <f aca="false">(BV158*BV159*$G158)*$BT$8</f>
        <v>0</v>
      </c>
      <c r="BW160" s="248"/>
      <c r="BX160" s="248" t="n">
        <f aca="false">(BX158*BX159*$G158)*$CB$8</f>
        <v>0</v>
      </c>
      <c r="BY160" s="248"/>
      <c r="BZ160" s="248" t="n">
        <f aca="false">(BZ158*BZ159*$G158)*$CB$8</f>
        <v>0</v>
      </c>
      <c r="CA160" s="248"/>
      <c r="CB160" s="248" t="n">
        <f aca="false">(CB158*CB159*$G158)*$CB$8</f>
        <v>0</v>
      </c>
      <c r="CC160" s="248"/>
      <c r="CD160" s="248" t="n">
        <f aca="false">(CD158*CD159*$G158)*$CB$8</f>
        <v>0</v>
      </c>
      <c r="CE160" s="248"/>
      <c r="CF160" s="248" t="n">
        <f aca="false">(CF158*CF159*$G158)*$CB$8</f>
        <v>0</v>
      </c>
      <c r="CG160" s="248"/>
      <c r="CH160" s="248" t="n">
        <f aca="false">(CH158*CH159*$G158)*$CJ$8</f>
        <v>0</v>
      </c>
      <c r="CI160" s="248"/>
      <c r="CJ160" s="248" t="n">
        <f aca="false">(CJ158*CJ159*$G158)*$CJ$8</f>
        <v>0</v>
      </c>
      <c r="CK160" s="248"/>
      <c r="CL160" s="248" t="n">
        <f aca="false">(CL158*CL159*$G158)*$CJ$8</f>
        <v>0</v>
      </c>
      <c r="CM160" s="248"/>
      <c r="CN160" s="248" t="n">
        <f aca="false">(CN158*CN159*$G158)*$CJ$8</f>
        <v>0</v>
      </c>
      <c r="CO160" s="248"/>
      <c r="CP160" s="248" t="n">
        <f aca="false">(CP158*CP159*$G158)*$CJ$8</f>
        <v>0</v>
      </c>
      <c r="CQ160" s="248"/>
      <c r="CR160" s="248" t="n">
        <f aca="false">(CR158*CR159*$G158)*$CJ$8</f>
        <v>0</v>
      </c>
      <c r="CS160" s="248"/>
      <c r="CT160" s="248" t="n">
        <f aca="false">(CT158*CT159*$G158)*$CT$8</f>
        <v>0</v>
      </c>
      <c r="CU160" s="248"/>
      <c r="CV160" s="248" t="n">
        <f aca="false">(CV158*CV159*$G158)*$CT$8</f>
        <v>0</v>
      </c>
      <c r="CW160" s="248"/>
      <c r="CX160" s="248" t="n">
        <f aca="false">(CX158*CX159*$G158)*$CT$8</f>
        <v>0</v>
      </c>
      <c r="CY160" s="248"/>
      <c r="CZ160" s="248" t="n">
        <f aca="false">(CZ158*CZ159*$G158)*$CT$8</f>
        <v>0</v>
      </c>
      <c r="DA160" s="248"/>
      <c r="DB160" s="248" t="n">
        <f aca="false">(DB158*DB159*$G158)*$DB$8</f>
        <v>0</v>
      </c>
      <c r="DC160" s="248"/>
      <c r="DD160" s="248" t="n">
        <f aca="false">(DD158*DD159*$G158)*$DB$8</f>
        <v>0</v>
      </c>
      <c r="DE160" s="248"/>
      <c r="DF160" s="248" t="n">
        <f aca="false">(DF158*DF159*$G158)*$DB$8</f>
        <v>11.8451612903226</v>
      </c>
      <c r="DG160" s="248"/>
      <c r="DH160" s="248" t="n">
        <f aca="false">(DH158*DH159*$G158)*$DB$8</f>
        <v>11.8451612903226</v>
      </c>
      <c r="DI160" s="248"/>
      <c r="DJ160" s="292" t="n">
        <f aca="false">(DJ158*DJ159*$G158)*$DB$8</f>
        <v>0</v>
      </c>
      <c r="DK160" s="292"/>
      <c r="DL160" s="248" t="n">
        <f aca="false">(DL158*DL159*$G158)*$DL$8</f>
        <v>22.2193548387097</v>
      </c>
      <c r="DM160" s="248"/>
      <c r="DN160" s="248" t="n">
        <f aca="false">(DN158*DN159*$G158)*$DL$8</f>
        <v>22.2193548387097</v>
      </c>
      <c r="DO160" s="248"/>
      <c r="DP160" s="248" t="n">
        <f aca="false">(DP158*DP159*$G158)*$DL$8</f>
        <v>14.8129032258065</v>
      </c>
      <c r="DQ160" s="248"/>
      <c r="DR160" s="248" t="n">
        <f aca="false">(DR158*DR159*$G158)*$DT$8</f>
        <v>0</v>
      </c>
      <c r="DS160" s="248"/>
      <c r="DT160" s="248" t="n">
        <f aca="false">(DT158*DT159*$G158)*$EB$8</f>
        <v>0</v>
      </c>
      <c r="DU160" s="248"/>
      <c r="DV160" s="248" t="n">
        <f aca="false">(DV158*DV159*$G158)*$EB$8</f>
        <v>0</v>
      </c>
      <c r="DW160" s="248"/>
      <c r="DX160" s="248" t="n">
        <f aca="false">(DX158*DX159*$G158)*$EB$8</f>
        <v>0</v>
      </c>
      <c r="DY160" s="248"/>
      <c r="DZ160" s="248" t="n">
        <f aca="false">(DZ158*DZ159*$G158)*$EB$8</f>
        <v>0</v>
      </c>
      <c r="EA160" s="248"/>
      <c r="EB160" s="248" t="n">
        <f aca="false">(EB158*EB159*$G158)*$EB$8</f>
        <v>0</v>
      </c>
      <c r="EC160" s="248"/>
      <c r="ED160" s="248" t="n">
        <f aca="false">(ED158*ED159*$G158)*$EB$8</f>
        <v>0</v>
      </c>
      <c r="EE160" s="248"/>
      <c r="EF160" s="248" t="n">
        <f aca="false">(EF158*EF159*$G158)*$EB$8</f>
        <v>0</v>
      </c>
      <c r="EG160" s="248"/>
      <c r="EH160" s="248" t="n">
        <f aca="false">(EH158*EH159*$G158)*$EB$8</f>
        <v>0</v>
      </c>
      <c r="EI160" s="248"/>
      <c r="EJ160" s="248" t="n">
        <f aca="false">(EJ158*EJ159*$G158)*$EB$8</f>
        <v>0</v>
      </c>
      <c r="EK160" s="248"/>
      <c r="EL160" s="248" t="n">
        <f aca="false">(EL158*EL159*$G158)*$EJ$8</f>
        <v>0</v>
      </c>
      <c r="EM160" s="248"/>
      <c r="EN160" s="248" t="n">
        <f aca="false">(EN158*EN159*$G158)*$EJ$8</f>
        <v>0</v>
      </c>
      <c r="EO160" s="248"/>
      <c r="EP160" s="248" t="n">
        <f aca="false">(EP158*EP159*$G158)*$EJ$8</f>
        <v>0</v>
      </c>
      <c r="EQ160" s="248"/>
      <c r="ER160" s="248" t="n">
        <f aca="false">(ER158*ER159*$G158)*$EJ$8</f>
        <v>0</v>
      </c>
      <c r="ES160" s="248"/>
      <c r="ET160" s="248" t="n">
        <f aca="false">(ET158*ET159*$G158)*$ET$8</f>
        <v>0</v>
      </c>
      <c r="EU160" s="248"/>
      <c r="EV160" s="248" t="n">
        <f aca="false">(EV158*EV159*$G158)*$ET$8</f>
        <v>0</v>
      </c>
      <c r="EW160" s="248"/>
      <c r="EX160" s="249" t="n">
        <f aca="false">(EX158*EX159*$G158)*$ET$8</f>
        <v>0</v>
      </c>
      <c r="EY160" s="249"/>
      <c r="EZ160" s="248" t="n">
        <f aca="false">(EZ158*EZ159*$G158)*$ET$8</f>
        <v>0</v>
      </c>
      <c r="FA160" s="248"/>
      <c r="FB160" s="248" t="n">
        <f aca="false">(FB158*FB159*$G158)*$FB$8</f>
        <v>0</v>
      </c>
      <c r="FC160" s="248"/>
      <c r="FD160" s="248" t="n">
        <f aca="false">(FD158*FD159*$G158)*$FB$8</f>
        <v>0</v>
      </c>
      <c r="FE160" s="248"/>
      <c r="FF160" s="248" t="n">
        <f aca="false">(FF158*FF159*$G158)*$FB$8</f>
        <v>0</v>
      </c>
      <c r="FG160" s="248"/>
      <c r="FH160" s="248" t="n">
        <f aca="false">(FH158*FH159*$G158)*$FB$8</f>
        <v>0</v>
      </c>
      <c r="FI160" s="248"/>
      <c r="FJ160" s="248" t="n">
        <f aca="false">(FJ158*FJ159*$G158)*$DB$8</f>
        <v>0</v>
      </c>
      <c r="FK160" s="248"/>
      <c r="FL160" s="248" t="n">
        <f aca="false">(FL158*FL159*$G158)*$DB$8</f>
        <v>0</v>
      </c>
      <c r="FM160" s="248"/>
      <c r="FN160" s="248" t="n">
        <f aca="false">(FN158*FN159*$G158)*$DB$8</f>
        <v>0</v>
      </c>
      <c r="FO160" s="248"/>
      <c r="FP160" s="248" t="n">
        <f aca="false">(FP158*FP159*$G158)*$DB$8</f>
        <v>0</v>
      </c>
      <c r="FQ160" s="248"/>
      <c r="FR160" s="248" t="n">
        <f aca="false">(FR158*FR159*$G158)*$DB$8</f>
        <v>0</v>
      </c>
      <c r="FS160" s="248"/>
      <c r="FT160" s="248" t="n">
        <f aca="false">(FT158*FT159*$G158)*$DB$8</f>
        <v>0</v>
      </c>
      <c r="FU160" s="248"/>
      <c r="FV160" s="248" t="n">
        <f aca="false">(FV158*FV159*$G158)*$DB$8</f>
        <v>0</v>
      </c>
      <c r="FW160" s="248"/>
      <c r="FX160" s="248" t="n">
        <f aca="false">(FX158*FX159*$G158)*$DB$8</f>
        <v>0</v>
      </c>
      <c r="FY160" s="248"/>
      <c r="FZ160" s="248" t="n">
        <f aca="false">(FZ158*FZ159*$G158)*$DB$8</f>
        <v>0</v>
      </c>
      <c r="GA160" s="248"/>
      <c r="GB160" s="248" t="n">
        <f aca="false">(GB158*GB159*$G158)*$DB$8</f>
        <v>0</v>
      </c>
      <c r="GC160" s="248"/>
      <c r="GD160" s="248" t="n">
        <f aca="false">(GD158*GD159*$G158)*$DB$8</f>
        <v>0</v>
      </c>
      <c r="GE160" s="248"/>
      <c r="GF160" s="248" t="n">
        <f aca="false">(GF158*GF159*$G158)*$DB$8</f>
        <v>0</v>
      </c>
      <c r="GG160" s="248"/>
      <c r="GH160" s="248" t="n">
        <f aca="false">(GH158*GH159*$G158)*$DB$8</f>
        <v>0</v>
      </c>
      <c r="GI160" s="248"/>
      <c r="GJ160" s="248" t="n">
        <f aca="false">(GJ158*GJ159*$G158)*$DB$8</f>
        <v>0</v>
      </c>
      <c r="GK160" s="248"/>
      <c r="GL160" s="248" t="n">
        <f aca="false">(GL158*GL159*$G158)*$DB$8</f>
        <v>0</v>
      </c>
      <c r="GM160" s="248"/>
      <c r="GN160" s="248" t="n">
        <f aca="false">(GN158*GN159*$G158)*$DB$8</f>
        <v>0</v>
      </c>
      <c r="GO160" s="248"/>
      <c r="GP160" s="248" t="n">
        <f aca="false">(GP158*GP159*$G158)*$DB$8</f>
        <v>0</v>
      </c>
      <c r="GQ160" s="248"/>
      <c r="GR160" s="248" t="n">
        <f aca="false">(GR158*GR159*$G158)*$DB$8</f>
        <v>0</v>
      </c>
      <c r="GS160" s="248"/>
      <c r="GT160" s="248" t="n">
        <f aca="false">(GT158*GT159*$G158)*$DB$8</f>
        <v>0</v>
      </c>
      <c r="GU160" s="248"/>
      <c r="GV160" s="248" t="n">
        <f aca="false">(GV158*GV159*$G158)*$DB$8</f>
        <v>0</v>
      </c>
      <c r="GW160" s="248"/>
      <c r="GX160" s="248" t="n">
        <f aca="false">(GX158*GX159*$G158)*$DB$8</f>
        <v>0</v>
      </c>
      <c r="GY160" s="248"/>
      <c r="GZ160" s="248" t="n">
        <f aca="false">(GZ158*GZ159*$G158)*$DB$8</f>
        <v>0</v>
      </c>
      <c r="HA160" s="248"/>
      <c r="HB160" s="248" t="n">
        <f aca="false">(HB158*HB159*$G158)*$DB$8</f>
        <v>0</v>
      </c>
      <c r="HC160" s="248"/>
      <c r="HD160" s="248" t="n">
        <f aca="false">(HD158*HD159*$G158)*$DB$8</f>
        <v>0</v>
      </c>
      <c r="HE160" s="248"/>
      <c r="HF160" s="248" t="n">
        <f aca="false">(HF158*HF159*$G158)*$DB$8</f>
        <v>0</v>
      </c>
      <c r="HG160" s="248"/>
      <c r="HH160" s="248" t="n">
        <f aca="false">(HH158*HH159*$G158)*$DB$8</f>
        <v>0</v>
      </c>
      <c r="HI160" s="248"/>
      <c r="HJ160" s="248" t="n">
        <f aca="false">(HJ158*HJ159*$G158)*$DB$8</f>
        <v>0</v>
      </c>
      <c r="HK160" s="248"/>
    </row>
    <row r="161" customFormat="false" ht="12.75" hidden="false" customHeight="false" outlineLevel="0" collapsed="false">
      <c r="A161" s="232"/>
      <c r="B161" s="233"/>
      <c r="C161" s="232"/>
      <c r="D161" s="234"/>
      <c r="E161" s="234"/>
      <c r="F161" s="235"/>
      <c r="G161" s="234"/>
      <c r="H161" s="234"/>
      <c r="I161" s="237"/>
      <c r="J161" s="238"/>
      <c r="K161" s="250" t="s">
        <v>162</v>
      </c>
      <c r="L161" s="251" t="n">
        <f aca="false">L160</f>
        <v>0</v>
      </c>
      <c r="M161" s="251"/>
      <c r="N161" s="251" t="n">
        <f aca="false">L161+N160</f>
        <v>0</v>
      </c>
      <c r="O161" s="251"/>
      <c r="P161" s="251" t="n">
        <f aca="false">N161+P160</f>
        <v>0</v>
      </c>
      <c r="Q161" s="251"/>
      <c r="R161" s="251" t="n">
        <f aca="false">P161+R160</f>
        <v>0</v>
      </c>
      <c r="S161" s="251"/>
      <c r="T161" s="251" t="n">
        <f aca="false">R161+T160</f>
        <v>0</v>
      </c>
      <c r="U161" s="251"/>
      <c r="V161" s="251" t="n">
        <f aca="false">T161+V160</f>
        <v>0</v>
      </c>
      <c r="W161" s="251"/>
      <c r="X161" s="251" t="n">
        <f aca="false">V161+X160</f>
        <v>0</v>
      </c>
      <c r="Y161" s="251"/>
      <c r="Z161" s="251" t="n">
        <f aca="false">X161+Z160</f>
        <v>0</v>
      </c>
      <c r="AA161" s="251"/>
      <c r="AB161" s="251" t="n">
        <f aca="false">Z161+AB160</f>
        <v>0</v>
      </c>
      <c r="AC161" s="251"/>
      <c r="AD161" s="251" t="n">
        <f aca="false">AB161+AD160</f>
        <v>0</v>
      </c>
      <c r="AE161" s="251"/>
      <c r="AF161" s="251" t="n">
        <f aca="false">AD161+AF160</f>
        <v>0</v>
      </c>
      <c r="AG161" s="251"/>
      <c r="AH161" s="251" t="n">
        <f aca="false">AF161+AH160</f>
        <v>0</v>
      </c>
      <c r="AI161" s="251"/>
      <c r="AJ161" s="251" t="n">
        <f aca="false">AH161+AJ160</f>
        <v>0</v>
      </c>
      <c r="AK161" s="251"/>
      <c r="AL161" s="251" t="n">
        <f aca="false">AJ161+AL160</f>
        <v>0</v>
      </c>
      <c r="AM161" s="251"/>
      <c r="AN161" s="251" t="n">
        <f aca="false">AL161+AN160</f>
        <v>0</v>
      </c>
      <c r="AO161" s="251"/>
      <c r="AP161" s="251" t="n">
        <f aca="false">AN161+AP160</f>
        <v>0</v>
      </c>
      <c r="AQ161" s="251"/>
      <c r="AR161" s="251" t="n">
        <f aca="false">AP161+AR160</f>
        <v>0</v>
      </c>
      <c r="AS161" s="251"/>
      <c r="AT161" s="251" t="n">
        <f aca="false">AR161+AT160</f>
        <v>0</v>
      </c>
      <c r="AU161" s="251"/>
      <c r="AV161" s="251" t="n">
        <f aca="false">AT161+AV160</f>
        <v>0</v>
      </c>
      <c r="AW161" s="251"/>
      <c r="AX161" s="251" t="n">
        <f aca="false">AV161+AX160</f>
        <v>0</v>
      </c>
      <c r="AY161" s="251"/>
      <c r="AZ161" s="251" t="n">
        <f aca="false">AX161+AZ160</f>
        <v>0</v>
      </c>
      <c r="BA161" s="251"/>
      <c r="BB161" s="251" t="n">
        <f aca="false">AZ161+BB160</f>
        <v>0</v>
      </c>
      <c r="BC161" s="251"/>
      <c r="BD161" s="251" t="n">
        <f aca="false">BB161+BD160</f>
        <v>0</v>
      </c>
      <c r="BE161" s="251"/>
      <c r="BF161" s="251" t="n">
        <f aca="false">BD161+BF160</f>
        <v>0</v>
      </c>
      <c r="BG161" s="251"/>
      <c r="BH161" s="251" t="n">
        <f aca="false">BF161+BH160</f>
        <v>0</v>
      </c>
      <c r="BI161" s="251"/>
      <c r="BJ161" s="251" t="n">
        <f aca="false">BH161+BJ160</f>
        <v>0</v>
      </c>
      <c r="BK161" s="251"/>
      <c r="BL161" s="251" t="n">
        <f aca="false">BJ161+BL160</f>
        <v>0</v>
      </c>
      <c r="BM161" s="251"/>
      <c r="BN161" s="251" t="n">
        <f aca="false">BL161+BN160</f>
        <v>0</v>
      </c>
      <c r="BO161" s="251"/>
      <c r="BP161" s="251" t="n">
        <f aca="false">BN161+BP160</f>
        <v>0</v>
      </c>
      <c r="BQ161" s="251"/>
      <c r="BR161" s="251" t="n">
        <f aca="false">BP161+BR160</f>
        <v>0</v>
      </c>
      <c r="BS161" s="251"/>
      <c r="BT161" s="251" t="n">
        <f aca="false">BR161+BT160</f>
        <v>0</v>
      </c>
      <c r="BU161" s="251"/>
      <c r="BV161" s="251" t="n">
        <f aca="false">BT161+BV160</f>
        <v>0</v>
      </c>
      <c r="BW161" s="251"/>
      <c r="BX161" s="251" t="n">
        <f aca="false">BV161+BX160</f>
        <v>0</v>
      </c>
      <c r="BY161" s="251"/>
      <c r="BZ161" s="251" t="n">
        <f aca="false">BX161+BZ160</f>
        <v>0</v>
      </c>
      <c r="CA161" s="251"/>
      <c r="CB161" s="251" t="n">
        <f aca="false">BZ161+CB160</f>
        <v>0</v>
      </c>
      <c r="CC161" s="251"/>
      <c r="CD161" s="251" t="n">
        <f aca="false">CB161+CD160</f>
        <v>0</v>
      </c>
      <c r="CE161" s="251"/>
      <c r="CF161" s="251" t="n">
        <f aca="false">CD161+CF160</f>
        <v>0</v>
      </c>
      <c r="CG161" s="251"/>
      <c r="CH161" s="251" t="n">
        <f aca="false">CF161+CH160</f>
        <v>0</v>
      </c>
      <c r="CI161" s="251"/>
      <c r="CJ161" s="251" t="n">
        <f aca="false">CH161+CJ160</f>
        <v>0</v>
      </c>
      <c r="CK161" s="251"/>
      <c r="CL161" s="251" t="n">
        <f aca="false">CJ161+CL160</f>
        <v>0</v>
      </c>
      <c r="CM161" s="251"/>
      <c r="CN161" s="251" t="n">
        <f aca="false">CL161+CN160</f>
        <v>0</v>
      </c>
      <c r="CO161" s="251"/>
      <c r="CP161" s="251" t="n">
        <f aca="false">CN161+CP160</f>
        <v>0</v>
      </c>
      <c r="CQ161" s="251"/>
      <c r="CR161" s="251" t="n">
        <f aca="false">CP161+CR160</f>
        <v>0</v>
      </c>
      <c r="CS161" s="251"/>
      <c r="CT161" s="251" t="n">
        <f aca="false">CR161+CT160</f>
        <v>0</v>
      </c>
      <c r="CU161" s="251"/>
      <c r="CV161" s="251" t="n">
        <f aca="false">CT161+CV160</f>
        <v>0</v>
      </c>
      <c r="CW161" s="251"/>
      <c r="CX161" s="251" t="n">
        <f aca="false">CV161+CX160</f>
        <v>0</v>
      </c>
      <c r="CY161" s="251"/>
      <c r="CZ161" s="251" t="n">
        <f aca="false">CX161+CZ160</f>
        <v>0</v>
      </c>
      <c r="DA161" s="251"/>
      <c r="DB161" s="251" t="n">
        <f aca="false">CZ161+DB160</f>
        <v>0</v>
      </c>
      <c r="DC161" s="251"/>
      <c r="DD161" s="251" t="n">
        <f aca="false">DB161+DD160</f>
        <v>0</v>
      </c>
      <c r="DE161" s="251"/>
      <c r="DF161" s="251" t="n">
        <f aca="false">DD161+DF160</f>
        <v>11.8451612903226</v>
      </c>
      <c r="DG161" s="251"/>
      <c r="DH161" s="251" t="n">
        <f aca="false">DF161+DH160</f>
        <v>23.6903225806452</v>
      </c>
      <c r="DI161" s="251"/>
      <c r="DJ161" s="293" t="n">
        <f aca="false">DH161+DJ160</f>
        <v>23.6903225806452</v>
      </c>
      <c r="DK161" s="293"/>
      <c r="DL161" s="251" t="n">
        <f aca="false">DJ161+DL160</f>
        <v>45.9096774193548</v>
      </c>
      <c r="DM161" s="251"/>
      <c r="DN161" s="251" t="n">
        <f aca="false">DL161+DN160</f>
        <v>68.1290322580645</v>
      </c>
      <c r="DO161" s="251"/>
      <c r="DP161" s="251" t="n">
        <f aca="false">DN161+DP160</f>
        <v>82.941935483871</v>
      </c>
      <c r="DQ161" s="251"/>
      <c r="DR161" s="251" t="n">
        <f aca="false">DP161+DR160</f>
        <v>82.941935483871</v>
      </c>
      <c r="DS161" s="251"/>
      <c r="DT161" s="251" t="n">
        <f aca="false">DR161+DT160</f>
        <v>82.941935483871</v>
      </c>
      <c r="DU161" s="251"/>
      <c r="DV161" s="251" t="n">
        <f aca="false">DT161+DV160</f>
        <v>82.941935483871</v>
      </c>
      <c r="DW161" s="251"/>
      <c r="DX161" s="251" t="n">
        <f aca="false">DV161+DX160</f>
        <v>82.941935483871</v>
      </c>
      <c r="DY161" s="251"/>
      <c r="DZ161" s="251" t="n">
        <f aca="false">DX161+DZ160</f>
        <v>82.941935483871</v>
      </c>
      <c r="EA161" s="251"/>
      <c r="EB161" s="251" t="n">
        <f aca="false">DZ161+EB160</f>
        <v>82.941935483871</v>
      </c>
      <c r="EC161" s="251"/>
      <c r="ED161" s="251" t="n">
        <f aca="false">EB161+ED160</f>
        <v>82.941935483871</v>
      </c>
      <c r="EE161" s="251"/>
      <c r="EF161" s="251" t="n">
        <f aca="false">ED161+EF160</f>
        <v>82.941935483871</v>
      </c>
      <c r="EG161" s="251"/>
      <c r="EH161" s="251" t="n">
        <f aca="false">EF161+EH160</f>
        <v>82.941935483871</v>
      </c>
      <c r="EI161" s="251"/>
      <c r="EJ161" s="251" t="n">
        <f aca="false">EH161+EJ160</f>
        <v>82.941935483871</v>
      </c>
      <c r="EK161" s="251"/>
      <c r="EL161" s="251" t="n">
        <f aca="false">EJ161+EL160</f>
        <v>82.941935483871</v>
      </c>
      <c r="EM161" s="251"/>
      <c r="EN161" s="251" t="n">
        <f aca="false">EL161+EN160</f>
        <v>82.941935483871</v>
      </c>
      <c r="EO161" s="251"/>
      <c r="EP161" s="251" t="n">
        <f aca="false">EN161+EP160</f>
        <v>82.941935483871</v>
      </c>
      <c r="EQ161" s="251"/>
      <c r="ER161" s="251" t="n">
        <f aca="false">EP161+ER160</f>
        <v>82.941935483871</v>
      </c>
      <c r="ES161" s="251"/>
      <c r="ET161" s="251" t="n">
        <f aca="false">ER161+ET160</f>
        <v>82.941935483871</v>
      </c>
      <c r="EU161" s="251"/>
      <c r="EV161" s="251" t="n">
        <f aca="false">ET161+EV160</f>
        <v>82.941935483871</v>
      </c>
      <c r="EW161" s="251"/>
      <c r="EX161" s="252" t="n">
        <f aca="false">EV161+EX160</f>
        <v>82.941935483871</v>
      </c>
      <c r="EY161" s="252"/>
      <c r="EZ161" s="251" t="n">
        <f aca="false">EX161+EZ160</f>
        <v>82.941935483871</v>
      </c>
      <c r="FA161" s="251"/>
      <c r="FB161" s="251" t="n">
        <f aca="false">EZ161+FB160</f>
        <v>82.941935483871</v>
      </c>
      <c r="FC161" s="251"/>
      <c r="FD161" s="251" t="n">
        <f aca="false">FB161+FD160</f>
        <v>82.941935483871</v>
      </c>
      <c r="FE161" s="251"/>
      <c r="FF161" s="251" t="n">
        <f aca="false">FD161+FF160</f>
        <v>82.941935483871</v>
      </c>
      <c r="FG161" s="251"/>
      <c r="FH161" s="251" t="n">
        <f aca="false">FF161+FH160</f>
        <v>82.941935483871</v>
      </c>
      <c r="FI161" s="251"/>
      <c r="FJ161" s="251" t="n">
        <f aca="false">FH161+FJ160</f>
        <v>82.941935483871</v>
      </c>
      <c r="FK161" s="251"/>
      <c r="FL161" s="251" t="n">
        <f aca="false">FJ161+FL160</f>
        <v>82.941935483871</v>
      </c>
      <c r="FM161" s="251"/>
      <c r="FN161" s="251" t="n">
        <f aca="false">FL161+FN160</f>
        <v>82.941935483871</v>
      </c>
      <c r="FO161" s="251"/>
      <c r="FP161" s="251" t="n">
        <f aca="false">FN161+FP160</f>
        <v>82.941935483871</v>
      </c>
      <c r="FQ161" s="251"/>
      <c r="FR161" s="251" t="n">
        <f aca="false">FP161+FR160</f>
        <v>82.941935483871</v>
      </c>
      <c r="FS161" s="251"/>
      <c r="FT161" s="251" t="n">
        <f aca="false">FR161+FT160</f>
        <v>82.941935483871</v>
      </c>
      <c r="FU161" s="251"/>
      <c r="FV161" s="251" t="n">
        <f aca="false">FT161+FV160</f>
        <v>82.941935483871</v>
      </c>
      <c r="FW161" s="251"/>
      <c r="FX161" s="251" t="n">
        <f aca="false">FV161+FX160</f>
        <v>82.941935483871</v>
      </c>
      <c r="FY161" s="251"/>
      <c r="FZ161" s="251" t="n">
        <f aca="false">FX161+FZ160</f>
        <v>82.941935483871</v>
      </c>
      <c r="GA161" s="251"/>
      <c r="GB161" s="251" t="n">
        <f aca="false">FZ161+GB160</f>
        <v>82.941935483871</v>
      </c>
      <c r="GC161" s="251"/>
      <c r="GD161" s="251" t="n">
        <f aca="false">GB161+GD160</f>
        <v>82.941935483871</v>
      </c>
      <c r="GE161" s="251"/>
      <c r="GF161" s="251" t="n">
        <f aca="false">GD161+GF160</f>
        <v>82.941935483871</v>
      </c>
      <c r="GG161" s="251"/>
      <c r="GH161" s="251" t="n">
        <f aca="false">GF161+GH160</f>
        <v>82.941935483871</v>
      </c>
      <c r="GI161" s="251"/>
      <c r="GJ161" s="251" t="n">
        <f aca="false">GH161+GJ160</f>
        <v>82.941935483871</v>
      </c>
      <c r="GK161" s="251"/>
      <c r="GL161" s="251" t="n">
        <f aca="false">GJ161+GL160</f>
        <v>82.941935483871</v>
      </c>
      <c r="GM161" s="251"/>
      <c r="GN161" s="251" t="n">
        <f aca="false">GL161+GN160</f>
        <v>82.941935483871</v>
      </c>
      <c r="GO161" s="251"/>
      <c r="GP161" s="251" t="n">
        <f aca="false">GN161+GP160</f>
        <v>82.941935483871</v>
      </c>
      <c r="GQ161" s="251"/>
      <c r="GR161" s="251" t="n">
        <f aca="false">GP161+GR160</f>
        <v>82.941935483871</v>
      </c>
      <c r="GS161" s="251"/>
      <c r="GT161" s="251" t="n">
        <f aca="false">GR161+GT160</f>
        <v>82.941935483871</v>
      </c>
      <c r="GU161" s="251"/>
      <c r="GV161" s="251" t="n">
        <f aca="false">GT161+GV160</f>
        <v>82.941935483871</v>
      </c>
      <c r="GW161" s="251"/>
      <c r="GX161" s="251" t="n">
        <f aca="false">GV161+GX160</f>
        <v>82.941935483871</v>
      </c>
      <c r="GY161" s="251"/>
      <c r="GZ161" s="251" t="n">
        <f aca="false">GX161+GZ160</f>
        <v>82.941935483871</v>
      </c>
      <c r="HA161" s="251"/>
      <c r="HB161" s="251" t="n">
        <f aca="false">GZ161+HB160</f>
        <v>82.941935483871</v>
      </c>
      <c r="HC161" s="251"/>
      <c r="HD161" s="251" t="n">
        <f aca="false">HB161+HD160</f>
        <v>82.941935483871</v>
      </c>
      <c r="HE161" s="251"/>
      <c r="HF161" s="251" t="n">
        <f aca="false">HD161+HF160</f>
        <v>82.941935483871</v>
      </c>
      <c r="HG161" s="251"/>
      <c r="HH161" s="251" t="n">
        <f aca="false">HF161+HH160</f>
        <v>82.941935483871</v>
      </c>
      <c r="HI161" s="251"/>
      <c r="HJ161" s="251" t="n">
        <f aca="false">HH161+HJ160</f>
        <v>82.941935483871</v>
      </c>
      <c r="HK161" s="251"/>
    </row>
    <row r="162" s="295" customFormat="true" ht="12.75" hidden="false" customHeight="false" outlineLevel="0" collapsed="false">
      <c r="A162" s="232"/>
      <c r="B162" s="233"/>
      <c r="C162" s="232"/>
      <c r="D162" s="234"/>
      <c r="E162" s="234"/>
      <c r="F162" s="235"/>
      <c r="G162" s="234"/>
      <c r="H162" s="253"/>
      <c r="I162" s="237"/>
      <c r="J162" s="238"/>
      <c r="K162" s="254" t="s">
        <v>163</v>
      </c>
      <c r="L162" s="255"/>
      <c r="M162" s="255"/>
      <c r="N162" s="255"/>
      <c r="O162" s="255"/>
      <c r="P162" s="255"/>
      <c r="Q162" s="255"/>
      <c r="R162" s="255"/>
      <c r="S162" s="255"/>
      <c r="T162" s="255"/>
      <c r="U162" s="255"/>
      <c r="V162" s="255"/>
      <c r="W162" s="255"/>
      <c r="X162" s="255"/>
      <c r="Y162" s="255"/>
      <c r="Z162" s="255"/>
      <c r="AA162" s="255"/>
      <c r="AB162" s="255"/>
      <c r="AC162" s="255"/>
      <c r="AD162" s="255"/>
      <c r="AE162" s="255"/>
      <c r="AF162" s="255"/>
      <c r="AG162" s="255"/>
      <c r="AH162" s="255"/>
      <c r="AI162" s="255"/>
      <c r="AJ162" s="255"/>
      <c r="AK162" s="255"/>
      <c r="AL162" s="255"/>
      <c r="AM162" s="255"/>
      <c r="AN162" s="255"/>
      <c r="AO162" s="255"/>
      <c r="AP162" s="255"/>
      <c r="AQ162" s="255"/>
      <c r="AR162" s="255"/>
      <c r="AS162" s="255"/>
      <c r="AT162" s="255"/>
      <c r="AU162" s="255"/>
      <c r="AV162" s="255"/>
      <c r="AW162" s="255"/>
      <c r="AX162" s="255"/>
      <c r="AY162" s="255"/>
      <c r="AZ162" s="255"/>
      <c r="BA162" s="255"/>
      <c r="BB162" s="255"/>
      <c r="BC162" s="255"/>
      <c r="BD162" s="255"/>
      <c r="BE162" s="255"/>
      <c r="BF162" s="255"/>
      <c r="BG162" s="255"/>
      <c r="BH162" s="255"/>
      <c r="BI162" s="255"/>
      <c r="BJ162" s="255"/>
      <c r="BK162" s="255"/>
      <c r="BL162" s="255"/>
      <c r="BM162" s="255"/>
      <c r="BN162" s="255"/>
      <c r="BO162" s="255"/>
      <c r="BP162" s="255"/>
      <c r="BQ162" s="255"/>
      <c r="BR162" s="255"/>
      <c r="BS162" s="255"/>
      <c r="BT162" s="255"/>
      <c r="BU162" s="255"/>
      <c r="BV162" s="255"/>
      <c r="BW162" s="255"/>
      <c r="BX162" s="255"/>
      <c r="BY162" s="255"/>
      <c r="BZ162" s="255"/>
      <c r="CA162" s="255"/>
      <c r="CB162" s="255"/>
      <c r="CC162" s="255"/>
      <c r="CD162" s="255"/>
      <c r="CE162" s="255"/>
      <c r="CF162" s="255"/>
      <c r="CG162" s="255"/>
      <c r="CH162" s="255"/>
      <c r="CI162" s="255"/>
      <c r="CJ162" s="255"/>
      <c r="CK162" s="255"/>
      <c r="CL162" s="255"/>
      <c r="CM162" s="255"/>
      <c r="CN162" s="255"/>
      <c r="CO162" s="255"/>
      <c r="CP162" s="255"/>
      <c r="CQ162" s="255"/>
      <c r="CR162" s="255"/>
      <c r="CS162" s="255"/>
      <c r="CT162" s="255"/>
      <c r="CU162" s="255"/>
      <c r="CV162" s="255"/>
      <c r="CW162" s="255"/>
      <c r="CX162" s="255"/>
      <c r="CY162" s="255"/>
      <c r="CZ162" s="255"/>
      <c r="DA162" s="255"/>
      <c r="DB162" s="255"/>
      <c r="DC162" s="255"/>
      <c r="DD162" s="255"/>
      <c r="DE162" s="255"/>
      <c r="DF162" s="255"/>
      <c r="DG162" s="255"/>
      <c r="DH162" s="255"/>
      <c r="DI162" s="255"/>
      <c r="DJ162" s="294"/>
      <c r="DK162" s="294"/>
      <c r="DL162" s="255"/>
      <c r="DM162" s="255"/>
      <c r="DN162" s="255"/>
      <c r="DO162" s="255"/>
      <c r="DP162" s="255"/>
      <c r="DQ162" s="255"/>
      <c r="DR162" s="255"/>
      <c r="DS162" s="255"/>
      <c r="DT162" s="255"/>
      <c r="DU162" s="255"/>
      <c r="DV162" s="255"/>
      <c r="DW162" s="255"/>
      <c r="DX162" s="255"/>
      <c r="DY162" s="255"/>
      <c r="DZ162" s="255"/>
      <c r="EA162" s="255"/>
      <c r="EB162" s="255"/>
      <c r="EC162" s="255"/>
      <c r="ED162" s="255"/>
      <c r="EE162" s="255"/>
      <c r="EF162" s="255"/>
      <c r="EG162" s="255"/>
      <c r="EH162" s="255"/>
      <c r="EI162" s="255"/>
      <c r="EJ162" s="255"/>
      <c r="EK162" s="255"/>
      <c r="EL162" s="255"/>
      <c r="EM162" s="255"/>
      <c r="EN162" s="255"/>
      <c r="EO162" s="255"/>
      <c r="EP162" s="255"/>
      <c r="EQ162" s="255"/>
      <c r="ER162" s="255"/>
      <c r="ES162" s="255"/>
      <c r="ET162" s="255"/>
      <c r="EU162" s="255"/>
      <c r="EV162" s="255"/>
      <c r="EW162" s="255"/>
      <c r="EX162" s="256"/>
      <c r="EY162" s="256"/>
      <c r="EZ162" s="255"/>
      <c r="FA162" s="255"/>
      <c r="FB162" s="255"/>
      <c r="FC162" s="255"/>
      <c r="FD162" s="255"/>
      <c r="FE162" s="255"/>
      <c r="FF162" s="255"/>
      <c r="FG162" s="255"/>
      <c r="FH162" s="255"/>
      <c r="FI162" s="255"/>
      <c r="FJ162" s="255"/>
      <c r="FK162" s="255"/>
      <c r="FL162" s="255"/>
      <c r="FM162" s="255"/>
      <c r="FN162" s="255"/>
      <c r="FO162" s="255"/>
      <c r="FP162" s="255"/>
      <c r="FQ162" s="255"/>
      <c r="FR162" s="255"/>
      <c r="FS162" s="255"/>
      <c r="FT162" s="255"/>
      <c r="FU162" s="255"/>
      <c r="FV162" s="255"/>
      <c r="FW162" s="255"/>
      <c r="FX162" s="255"/>
      <c r="FY162" s="255"/>
      <c r="FZ162" s="255"/>
      <c r="GA162" s="255"/>
      <c r="GB162" s="255"/>
      <c r="GC162" s="255"/>
      <c r="GD162" s="255"/>
      <c r="GE162" s="255"/>
      <c r="GF162" s="255"/>
      <c r="GG162" s="255"/>
      <c r="GH162" s="255"/>
      <c r="GI162" s="255"/>
      <c r="GJ162" s="255"/>
      <c r="GK162" s="255"/>
      <c r="GL162" s="255"/>
      <c r="GM162" s="255"/>
      <c r="GN162" s="255"/>
      <c r="GO162" s="255"/>
      <c r="GP162" s="255"/>
      <c r="GQ162" s="255"/>
      <c r="GR162" s="255"/>
      <c r="GS162" s="255"/>
      <c r="GT162" s="255"/>
      <c r="GU162" s="255"/>
      <c r="GV162" s="255"/>
      <c r="GW162" s="255"/>
      <c r="GX162" s="255"/>
      <c r="GY162" s="255"/>
      <c r="GZ162" s="255"/>
      <c r="HA162" s="255"/>
      <c r="HB162" s="255"/>
      <c r="HC162" s="255"/>
      <c r="HD162" s="255"/>
      <c r="HE162" s="255"/>
      <c r="HF162" s="255"/>
      <c r="HG162" s="255"/>
      <c r="HH162" s="255"/>
      <c r="HI162" s="255"/>
      <c r="HJ162" s="255"/>
      <c r="HK162" s="255"/>
    </row>
    <row r="163" s="297" customFormat="true" ht="12.75" hidden="false" customHeight="false" outlineLevel="0" collapsed="false">
      <c r="A163" s="232"/>
      <c r="B163" s="233"/>
      <c r="C163" s="232"/>
      <c r="D163" s="234"/>
      <c r="E163" s="234"/>
      <c r="F163" s="235"/>
      <c r="G163" s="234"/>
      <c r="H163" s="257"/>
      <c r="I163" s="237"/>
      <c r="J163" s="238"/>
      <c r="K163" s="258" t="s">
        <v>164</v>
      </c>
      <c r="L163" s="259" t="n">
        <f aca="false">L162</f>
        <v>0</v>
      </c>
      <c r="M163" s="259"/>
      <c r="N163" s="259" t="n">
        <f aca="false">N162+L163</f>
        <v>0</v>
      </c>
      <c r="O163" s="259"/>
      <c r="P163" s="259" t="n">
        <f aca="false">P162+N163</f>
        <v>0</v>
      </c>
      <c r="Q163" s="259"/>
      <c r="R163" s="259" t="n">
        <f aca="false">R162+P163</f>
        <v>0</v>
      </c>
      <c r="S163" s="259"/>
      <c r="T163" s="259" t="n">
        <f aca="false">T162+R163</f>
        <v>0</v>
      </c>
      <c r="U163" s="259"/>
      <c r="V163" s="259" t="n">
        <f aca="false">V162+T163</f>
        <v>0</v>
      </c>
      <c r="W163" s="259"/>
      <c r="X163" s="259" t="n">
        <f aca="false">X162+V163</f>
        <v>0</v>
      </c>
      <c r="Y163" s="259"/>
      <c r="Z163" s="259" t="n">
        <f aca="false">Z162+X163</f>
        <v>0</v>
      </c>
      <c r="AA163" s="259"/>
      <c r="AB163" s="259" t="n">
        <f aca="false">AB162+Z163</f>
        <v>0</v>
      </c>
      <c r="AC163" s="259"/>
      <c r="AD163" s="259" t="n">
        <f aca="false">AD162+AB163</f>
        <v>0</v>
      </c>
      <c r="AE163" s="259"/>
      <c r="AF163" s="259" t="n">
        <f aca="false">AF162+AD163</f>
        <v>0</v>
      </c>
      <c r="AG163" s="259"/>
      <c r="AH163" s="259" t="n">
        <f aca="false">AH162+AF163</f>
        <v>0</v>
      </c>
      <c r="AI163" s="259"/>
      <c r="AJ163" s="259" t="n">
        <f aca="false">AJ162+AH163</f>
        <v>0</v>
      </c>
      <c r="AK163" s="259"/>
      <c r="AL163" s="259" t="n">
        <f aca="false">AL162+AJ163</f>
        <v>0</v>
      </c>
      <c r="AM163" s="259"/>
      <c r="AN163" s="259" t="n">
        <f aca="false">AN162+AL163</f>
        <v>0</v>
      </c>
      <c r="AO163" s="259"/>
      <c r="AP163" s="259" t="n">
        <f aca="false">AP162+AN163</f>
        <v>0</v>
      </c>
      <c r="AQ163" s="259"/>
      <c r="AR163" s="259" t="n">
        <f aca="false">AR162+AP163</f>
        <v>0</v>
      </c>
      <c r="AS163" s="259"/>
      <c r="AT163" s="259" t="n">
        <f aca="false">AT162+AR163</f>
        <v>0</v>
      </c>
      <c r="AU163" s="259"/>
      <c r="AV163" s="259" t="n">
        <f aca="false">AV162+AT163</f>
        <v>0</v>
      </c>
      <c r="AW163" s="259"/>
      <c r="AX163" s="259" t="n">
        <f aca="false">AX162+AV163</f>
        <v>0</v>
      </c>
      <c r="AY163" s="259"/>
      <c r="AZ163" s="259" t="n">
        <f aca="false">AZ162+AX163</f>
        <v>0</v>
      </c>
      <c r="BA163" s="259"/>
      <c r="BB163" s="259" t="n">
        <f aca="false">BB162+AZ163</f>
        <v>0</v>
      </c>
      <c r="BC163" s="259"/>
      <c r="BD163" s="259" t="n">
        <f aca="false">BD162+BB163</f>
        <v>0</v>
      </c>
      <c r="BE163" s="259"/>
      <c r="BF163" s="259" t="n">
        <f aca="false">BF162+BD163</f>
        <v>0</v>
      </c>
      <c r="BG163" s="259"/>
      <c r="BH163" s="259" t="n">
        <f aca="false">BH162+BF163</f>
        <v>0</v>
      </c>
      <c r="BI163" s="259"/>
      <c r="BJ163" s="259" t="n">
        <f aca="false">BJ162+BH163</f>
        <v>0</v>
      </c>
      <c r="BK163" s="259"/>
      <c r="BL163" s="259" t="n">
        <f aca="false">BL162+BJ163</f>
        <v>0</v>
      </c>
      <c r="BM163" s="259"/>
      <c r="BN163" s="259" t="n">
        <f aca="false">BN162+BL163</f>
        <v>0</v>
      </c>
      <c r="BO163" s="259"/>
      <c r="BP163" s="259" t="n">
        <f aca="false">BP162+BN163</f>
        <v>0</v>
      </c>
      <c r="BQ163" s="259"/>
      <c r="BR163" s="259" t="n">
        <f aca="false">BR162+BP163</f>
        <v>0</v>
      </c>
      <c r="BS163" s="259"/>
      <c r="BT163" s="259" t="n">
        <f aca="false">BT162+BR163</f>
        <v>0</v>
      </c>
      <c r="BU163" s="259"/>
      <c r="BV163" s="259" t="n">
        <f aca="false">BV162+BT163</f>
        <v>0</v>
      </c>
      <c r="BW163" s="259"/>
      <c r="BX163" s="259" t="n">
        <f aca="false">BX162+BV163</f>
        <v>0</v>
      </c>
      <c r="BY163" s="259"/>
      <c r="BZ163" s="259" t="n">
        <f aca="false">BZ162+BX163</f>
        <v>0</v>
      </c>
      <c r="CA163" s="259"/>
      <c r="CB163" s="259" t="n">
        <f aca="false">CB162+BZ163</f>
        <v>0</v>
      </c>
      <c r="CC163" s="259"/>
      <c r="CD163" s="259" t="n">
        <f aca="false">CD162+CB163</f>
        <v>0</v>
      </c>
      <c r="CE163" s="259"/>
      <c r="CF163" s="259" t="n">
        <f aca="false">CF162+CD163</f>
        <v>0</v>
      </c>
      <c r="CG163" s="259"/>
      <c r="CH163" s="259" t="n">
        <f aca="false">CH162+CF163</f>
        <v>0</v>
      </c>
      <c r="CI163" s="259"/>
      <c r="CJ163" s="259" t="n">
        <f aca="false">CJ162+CH163</f>
        <v>0</v>
      </c>
      <c r="CK163" s="259"/>
      <c r="CL163" s="259" t="n">
        <f aca="false">CL162+CJ163</f>
        <v>0</v>
      </c>
      <c r="CM163" s="259"/>
      <c r="CN163" s="259" t="n">
        <f aca="false">CN162+CL163</f>
        <v>0</v>
      </c>
      <c r="CO163" s="259"/>
      <c r="CP163" s="259" t="n">
        <f aca="false">CP162+CN163</f>
        <v>0</v>
      </c>
      <c r="CQ163" s="259"/>
      <c r="CR163" s="259" t="n">
        <f aca="false">CR162+CP163</f>
        <v>0</v>
      </c>
      <c r="CS163" s="259"/>
      <c r="CT163" s="259" t="n">
        <f aca="false">CT162+CR163</f>
        <v>0</v>
      </c>
      <c r="CU163" s="259"/>
      <c r="CV163" s="259" t="n">
        <f aca="false">CV162+CT163</f>
        <v>0</v>
      </c>
      <c r="CW163" s="259"/>
      <c r="CX163" s="259" t="n">
        <f aca="false">CX162+CV163</f>
        <v>0</v>
      </c>
      <c r="CY163" s="259"/>
      <c r="CZ163" s="259" t="n">
        <f aca="false">CZ162+CX163</f>
        <v>0</v>
      </c>
      <c r="DA163" s="259"/>
      <c r="DB163" s="259" t="n">
        <f aca="false">DB162+CZ163</f>
        <v>0</v>
      </c>
      <c r="DC163" s="259"/>
      <c r="DD163" s="259" t="n">
        <f aca="false">DD162+DB163</f>
        <v>0</v>
      </c>
      <c r="DE163" s="259"/>
      <c r="DF163" s="259" t="n">
        <f aca="false">DF162+DD163</f>
        <v>0</v>
      </c>
      <c r="DG163" s="259"/>
      <c r="DH163" s="259" t="n">
        <f aca="false">DH162+DF163</f>
        <v>0</v>
      </c>
      <c r="DI163" s="259"/>
      <c r="DJ163" s="296" t="n">
        <f aca="false">DJ162+DH163</f>
        <v>0</v>
      </c>
      <c r="DK163" s="296"/>
      <c r="DL163" s="259" t="n">
        <f aca="false">DL162+DJ163</f>
        <v>0</v>
      </c>
      <c r="DM163" s="259"/>
      <c r="DN163" s="259" t="n">
        <f aca="false">DN162+DL163</f>
        <v>0</v>
      </c>
      <c r="DO163" s="259"/>
      <c r="DP163" s="259" t="n">
        <f aca="false">DP162+DN163</f>
        <v>0</v>
      </c>
      <c r="DQ163" s="259"/>
      <c r="DR163" s="259" t="n">
        <f aca="false">DR162+DP163</f>
        <v>0</v>
      </c>
      <c r="DS163" s="259"/>
      <c r="DT163" s="259" t="n">
        <f aca="false">DT162+DR163</f>
        <v>0</v>
      </c>
      <c r="DU163" s="259"/>
      <c r="DV163" s="259" t="n">
        <f aca="false">DV162+DT163</f>
        <v>0</v>
      </c>
      <c r="DW163" s="259"/>
      <c r="DX163" s="259" t="n">
        <f aca="false">DX162+DV163</f>
        <v>0</v>
      </c>
      <c r="DY163" s="259"/>
      <c r="DZ163" s="259" t="n">
        <f aca="false">DZ162+DX163</f>
        <v>0</v>
      </c>
      <c r="EA163" s="259"/>
      <c r="EB163" s="259" t="n">
        <f aca="false">EB162+DZ163</f>
        <v>0</v>
      </c>
      <c r="EC163" s="259"/>
      <c r="ED163" s="259" t="n">
        <f aca="false">ED162+EB163</f>
        <v>0</v>
      </c>
      <c r="EE163" s="259"/>
      <c r="EF163" s="259" t="n">
        <f aca="false">EF162+ED163</f>
        <v>0</v>
      </c>
      <c r="EG163" s="259"/>
      <c r="EH163" s="259" t="n">
        <f aca="false">EH162+EF163</f>
        <v>0</v>
      </c>
      <c r="EI163" s="259"/>
      <c r="EJ163" s="259" t="n">
        <f aca="false">EJ162+EH163</f>
        <v>0</v>
      </c>
      <c r="EK163" s="259"/>
      <c r="EL163" s="259" t="n">
        <f aca="false">EL162+EJ163</f>
        <v>0</v>
      </c>
      <c r="EM163" s="259"/>
      <c r="EN163" s="259" t="n">
        <f aca="false">EN162+EL163</f>
        <v>0</v>
      </c>
      <c r="EO163" s="259"/>
      <c r="EP163" s="259" t="n">
        <f aca="false">EP162+EN163</f>
        <v>0</v>
      </c>
      <c r="EQ163" s="259"/>
      <c r="ER163" s="259" t="n">
        <f aca="false">ER162+EP163</f>
        <v>0</v>
      </c>
      <c r="ES163" s="259"/>
      <c r="ET163" s="259" t="n">
        <f aca="false">ET162+ER163</f>
        <v>0</v>
      </c>
      <c r="EU163" s="259"/>
      <c r="EV163" s="259" t="n">
        <f aca="false">EV162+ET163</f>
        <v>0</v>
      </c>
      <c r="EW163" s="259"/>
      <c r="EX163" s="260" t="n">
        <f aca="false">EX162+EV163</f>
        <v>0</v>
      </c>
      <c r="EY163" s="260"/>
      <c r="EZ163" s="259" t="n">
        <f aca="false">EZ162+EX163</f>
        <v>0</v>
      </c>
      <c r="FA163" s="259"/>
      <c r="FB163" s="259" t="n">
        <f aca="false">FB162+EZ163</f>
        <v>0</v>
      </c>
      <c r="FC163" s="259"/>
      <c r="FD163" s="259" t="n">
        <f aca="false">FD162+FB163</f>
        <v>0</v>
      </c>
      <c r="FE163" s="259"/>
      <c r="FF163" s="259" t="n">
        <f aca="false">FF162+FD163</f>
        <v>0</v>
      </c>
      <c r="FG163" s="259"/>
      <c r="FH163" s="259" t="n">
        <f aca="false">FH162+FF163</f>
        <v>0</v>
      </c>
      <c r="FI163" s="259"/>
      <c r="FJ163" s="259" t="n">
        <f aca="false">FJ162+FH163</f>
        <v>0</v>
      </c>
      <c r="FK163" s="259"/>
      <c r="FL163" s="259" t="n">
        <f aca="false">FL162+FJ163</f>
        <v>0</v>
      </c>
      <c r="FM163" s="259"/>
      <c r="FN163" s="259" t="n">
        <f aca="false">FN162+FL163</f>
        <v>0</v>
      </c>
      <c r="FO163" s="259"/>
      <c r="FP163" s="259" t="n">
        <f aca="false">FP162+FN163</f>
        <v>0</v>
      </c>
      <c r="FQ163" s="259"/>
      <c r="FR163" s="259" t="n">
        <f aca="false">FR162+FP163</f>
        <v>0</v>
      </c>
      <c r="FS163" s="259"/>
      <c r="FT163" s="259" t="n">
        <f aca="false">FT162+FR163</f>
        <v>0</v>
      </c>
      <c r="FU163" s="259"/>
      <c r="FV163" s="259" t="n">
        <f aca="false">FV162+FT163</f>
        <v>0</v>
      </c>
      <c r="FW163" s="259"/>
      <c r="FX163" s="259" t="n">
        <f aca="false">FX162+FV163</f>
        <v>0</v>
      </c>
      <c r="FY163" s="259"/>
      <c r="FZ163" s="259" t="n">
        <f aca="false">FZ162+FX163</f>
        <v>0</v>
      </c>
      <c r="GA163" s="259"/>
      <c r="GB163" s="259" t="n">
        <f aca="false">GB162+FZ163</f>
        <v>0</v>
      </c>
      <c r="GC163" s="259"/>
      <c r="GD163" s="259" t="n">
        <f aca="false">GD162+GB163</f>
        <v>0</v>
      </c>
      <c r="GE163" s="259"/>
      <c r="GF163" s="259" t="n">
        <f aca="false">GF162+GD163</f>
        <v>0</v>
      </c>
      <c r="GG163" s="259"/>
      <c r="GH163" s="259" t="n">
        <f aca="false">GH162+GF163</f>
        <v>0</v>
      </c>
      <c r="GI163" s="259"/>
      <c r="GJ163" s="259" t="n">
        <f aca="false">GJ162+GH163</f>
        <v>0</v>
      </c>
      <c r="GK163" s="259"/>
      <c r="GL163" s="259" t="n">
        <f aca="false">GL162+GJ163</f>
        <v>0</v>
      </c>
      <c r="GM163" s="259"/>
      <c r="GN163" s="259" t="n">
        <f aca="false">GN162+GL163</f>
        <v>0</v>
      </c>
      <c r="GO163" s="259"/>
      <c r="GP163" s="259" t="n">
        <f aca="false">GP162+GN163</f>
        <v>0</v>
      </c>
      <c r="GQ163" s="259"/>
      <c r="GR163" s="259" t="n">
        <f aca="false">GR162+GP163</f>
        <v>0</v>
      </c>
      <c r="GS163" s="259"/>
      <c r="GT163" s="259" t="n">
        <f aca="false">GT162+GR163</f>
        <v>0</v>
      </c>
      <c r="GU163" s="259"/>
      <c r="GV163" s="259" t="n">
        <f aca="false">GV162+GT163</f>
        <v>0</v>
      </c>
      <c r="GW163" s="259"/>
      <c r="GX163" s="259" t="n">
        <f aca="false">GX162+GV163</f>
        <v>0</v>
      </c>
      <c r="GY163" s="259"/>
      <c r="GZ163" s="259" t="n">
        <f aca="false">GZ162+GX163</f>
        <v>0</v>
      </c>
      <c r="HA163" s="259"/>
      <c r="HB163" s="259" t="n">
        <f aca="false">HB162+GZ163</f>
        <v>0</v>
      </c>
      <c r="HC163" s="259"/>
      <c r="HD163" s="259" t="n">
        <f aca="false">HD162+HB163</f>
        <v>0</v>
      </c>
      <c r="HE163" s="259"/>
      <c r="HF163" s="259" t="n">
        <f aca="false">HF162+HD163</f>
        <v>0</v>
      </c>
      <c r="HG163" s="259"/>
      <c r="HH163" s="259" t="n">
        <f aca="false">HH162+HF163</f>
        <v>0</v>
      </c>
      <c r="HI163" s="259"/>
      <c r="HJ163" s="259" t="n">
        <f aca="false">HJ162+HH163</f>
        <v>0</v>
      </c>
      <c r="HK163" s="259"/>
    </row>
    <row r="164" s="299" customFormat="true" ht="12.75" hidden="false" customHeight="false" outlineLevel="0" collapsed="false">
      <c r="A164" s="232"/>
      <c r="B164" s="233"/>
      <c r="C164" s="232"/>
      <c r="D164" s="234"/>
      <c r="E164" s="234"/>
      <c r="F164" s="235"/>
      <c r="G164" s="234"/>
      <c r="H164" s="261"/>
      <c r="I164" s="237"/>
      <c r="J164" s="238"/>
      <c r="K164" s="262" t="s">
        <v>165</v>
      </c>
      <c r="L164" s="263" t="n">
        <f aca="false">IF($E158&gt;0,L161/$E158,"-")</f>
        <v>0</v>
      </c>
      <c r="M164" s="263"/>
      <c r="N164" s="263" t="n">
        <f aca="false">IF($E158&gt;0,N161/$E158,"-")</f>
        <v>0</v>
      </c>
      <c r="O164" s="263"/>
      <c r="P164" s="263" t="n">
        <f aca="false">IF($E158&gt;0,P161/$E158,"-")</f>
        <v>0</v>
      </c>
      <c r="Q164" s="263"/>
      <c r="R164" s="263" t="n">
        <f aca="false">IF($E158&gt;0,R161/$E158,"-")</f>
        <v>0</v>
      </c>
      <c r="S164" s="263"/>
      <c r="T164" s="263" t="n">
        <f aca="false">IF($E158&gt;0,T161/$E158,"-")</f>
        <v>0</v>
      </c>
      <c r="U164" s="263"/>
      <c r="V164" s="263" t="n">
        <f aca="false">IF($E158&gt;0,V161/$E158,"-")</f>
        <v>0</v>
      </c>
      <c r="W164" s="263"/>
      <c r="X164" s="263" t="n">
        <f aca="false">IF($E158&gt;0,X161/$E158,"-")</f>
        <v>0</v>
      </c>
      <c r="Y164" s="263"/>
      <c r="Z164" s="263" t="n">
        <f aca="false">IF($E158&gt;0,Z161/$E158,"-")</f>
        <v>0</v>
      </c>
      <c r="AA164" s="263"/>
      <c r="AB164" s="263" t="n">
        <f aca="false">IF($E158&gt;0,AB161/$E158,"-")</f>
        <v>0</v>
      </c>
      <c r="AC164" s="263"/>
      <c r="AD164" s="263" t="n">
        <f aca="false">IF($E158&gt;0,AD161/$E158,"-")</f>
        <v>0</v>
      </c>
      <c r="AE164" s="263"/>
      <c r="AF164" s="263" t="n">
        <f aca="false">IF($E158&gt;0,AF161/$E158,"-")</f>
        <v>0</v>
      </c>
      <c r="AG164" s="263"/>
      <c r="AH164" s="263" t="n">
        <f aca="false">IF($E158&gt;0,AH161/$E158,"-")</f>
        <v>0</v>
      </c>
      <c r="AI164" s="263"/>
      <c r="AJ164" s="263" t="n">
        <f aca="false">IF($E158&gt;0,AJ161/$E158,"-")</f>
        <v>0</v>
      </c>
      <c r="AK164" s="263"/>
      <c r="AL164" s="263" t="n">
        <f aca="false">IF($E158&gt;0,AL161/$E158,"-")</f>
        <v>0</v>
      </c>
      <c r="AM164" s="263"/>
      <c r="AN164" s="263" t="n">
        <f aca="false">IF($E158&gt;0,AN161/$E158,"-")</f>
        <v>0</v>
      </c>
      <c r="AO164" s="263"/>
      <c r="AP164" s="263" t="n">
        <f aca="false">IF($E158&gt;0,AP161/$E158,"-")</f>
        <v>0</v>
      </c>
      <c r="AQ164" s="263"/>
      <c r="AR164" s="263" t="n">
        <f aca="false">IF($E158&gt;0,AR161/$E158,"-")</f>
        <v>0</v>
      </c>
      <c r="AS164" s="263"/>
      <c r="AT164" s="263" t="n">
        <f aca="false">IF($E158&gt;0,AT161/$E158,"-")</f>
        <v>0</v>
      </c>
      <c r="AU164" s="263"/>
      <c r="AV164" s="263" t="n">
        <f aca="false">IF($E158&gt;0,AV161/$E158,"-")</f>
        <v>0</v>
      </c>
      <c r="AW164" s="263"/>
      <c r="AX164" s="263" t="n">
        <f aca="false">IF($E158&gt;0,AX161/$E158,"-")</f>
        <v>0</v>
      </c>
      <c r="AY164" s="263"/>
      <c r="AZ164" s="263" t="n">
        <f aca="false">IF($E158&gt;0,AZ161/$E158,"-")</f>
        <v>0</v>
      </c>
      <c r="BA164" s="263"/>
      <c r="BB164" s="263" t="n">
        <f aca="false">IF($E158&gt;0,BB161/$E158,"-")</f>
        <v>0</v>
      </c>
      <c r="BC164" s="263"/>
      <c r="BD164" s="263" t="n">
        <f aca="false">IF($E158&gt;0,BD161/$E158,"-")</f>
        <v>0</v>
      </c>
      <c r="BE164" s="263"/>
      <c r="BF164" s="263" t="n">
        <f aca="false">IF($E158&gt;0,BF161/$E158,"-")</f>
        <v>0</v>
      </c>
      <c r="BG164" s="263"/>
      <c r="BH164" s="263" t="n">
        <f aca="false">IF($E158&gt;0,BH161/$E158,"-")</f>
        <v>0</v>
      </c>
      <c r="BI164" s="263"/>
      <c r="BJ164" s="263" t="n">
        <f aca="false">IF($E158&gt;0,BJ161/$E158,"-")</f>
        <v>0</v>
      </c>
      <c r="BK164" s="263"/>
      <c r="BL164" s="263" t="n">
        <f aca="false">IF($E158&gt;0,BL161/$E158,"-")</f>
        <v>0</v>
      </c>
      <c r="BM164" s="263"/>
      <c r="BN164" s="263" t="n">
        <f aca="false">IF($E158&gt;0,BN161/$E158,"-")</f>
        <v>0</v>
      </c>
      <c r="BO164" s="263"/>
      <c r="BP164" s="263" t="n">
        <f aca="false">IF($E158&gt;0,BP161/$E158,"-")</f>
        <v>0</v>
      </c>
      <c r="BQ164" s="263"/>
      <c r="BR164" s="263" t="n">
        <f aca="false">IF($E158&gt;0,BR161/$E158,"-")</f>
        <v>0</v>
      </c>
      <c r="BS164" s="263"/>
      <c r="BT164" s="263" t="n">
        <f aca="false">IF($E158&gt;0,BT161/$E158,"-")</f>
        <v>0</v>
      </c>
      <c r="BU164" s="263"/>
      <c r="BV164" s="263" t="n">
        <f aca="false">IF($E158&gt;0,BV161/$E158,"-")</f>
        <v>0</v>
      </c>
      <c r="BW164" s="263"/>
      <c r="BX164" s="263" t="n">
        <f aca="false">IF($E158&gt;0,BX161/$E158,"-")</f>
        <v>0</v>
      </c>
      <c r="BY164" s="263"/>
      <c r="BZ164" s="263" t="n">
        <f aca="false">IF($E158&gt;0,BZ161/$E158,"-")</f>
        <v>0</v>
      </c>
      <c r="CA164" s="263"/>
      <c r="CB164" s="263" t="n">
        <f aca="false">IF($E158&gt;0,CB161/$E158,"-")</f>
        <v>0</v>
      </c>
      <c r="CC164" s="263"/>
      <c r="CD164" s="263" t="n">
        <f aca="false">IF($E158&gt;0,CD161/$E158,"-")</f>
        <v>0</v>
      </c>
      <c r="CE164" s="263"/>
      <c r="CF164" s="263" t="n">
        <f aca="false">IF($E158&gt;0,CF161/$E158,"-")</f>
        <v>0</v>
      </c>
      <c r="CG164" s="263"/>
      <c r="CH164" s="263" t="n">
        <f aca="false">IF($E158&gt;0,CH161/$E158,"-")</f>
        <v>0</v>
      </c>
      <c r="CI164" s="263"/>
      <c r="CJ164" s="263" t="n">
        <f aca="false">IF($E158&gt;0,CJ161/$E158,"-")</f>
        <v>0</v>
      </c>
      <c r="CK164" s="263"/>
      <c r="CL164" s="263" t="n">
        <f aca="false">IF($E158&gt;0,CL161/$E158,"-")</f>
        <v>0</v>
      </c>
      <c r="CM164" s="263"/>
      <c r="CN164" s="263" t="n">
        <f aca="false">IF($E158&gt;0,CN161/$E158,"-")</f>
        <v>0</v>
      </c>
      <c r="CO164" s="263"/>
      <c r="CP164" s="263" t="n">
        <f aca="false">IF($E158&gt;0,CP161/$E158,"-")</f>
        <v>0</v>
      </c>
      <c r="CQ164" s="263"/>
      <c r="CR164" s="263" t="n">
        <f aca="false">IF($E158&gt;0,CR161/$E158,"-")</f>
        <v>0</v>
      </c>
      <c r="CS164" s="263"/>
      <c r="CT164" s="263" t="n">
        <f aca="false">IF($E158&gt;0,CT161/$E158,"-")</f>
        <v>0</v>
      </c>
      <c r="CU164" s="263"/>
      <c r="CV164" s="263" t="n">
        <f aca="false">IF($E158&gt;0,CV161/$E158,"-")</f>
        <v>0</v>
      </c>
      <c r="CW164" s="263"/>
      <c r="CX164" s="263" t="n">
        <f aca="false">IF($E158&gt;0,CX161/$E158,"-")</f>
        <v>0</v>
      </c>
      <c r="CY164" s="263"/>
      <c r="CZ164" s="263" t="n">
        <f aca="false">IF($E158&gt;0,CZ161/$E158,"-")</f>
        <v>0</v>
      </c>
      <c r="DA164" s="263"/>
      <c r="DB164" s="263" t="n">
        <f aca="false">IF($E158&gt;0,DB161/$E158,"-")</f>
        <v>0</v>
      </c>
      <c r="DC164" s="263"/>
      <c r="DD164" s="263" t="n">
        <f aca="false">IF($E158&gt;0,DD161/$E158,"-")</f>
        <v>0</v>
      </c>
      <c r="DE164" s="263"/>
      <c r="DF164" s="263" t="n">
        <f aca="false">IF($E158&gt;0,DF161/$E158,"-")</f>
        <v>0.148342658613933</v>
      </c>
      <c r="DG164" s="263"/>
      <c r="DH164" s="263" t="n">
        <f aca="false">IF($E158&gt;0,DH161/$E158,"-")</f>
        <v>0.296685317227867</v>
      </c>
      <c r="DI164" s="263"/>
      <c r="DJ164" s="298" t="n">
        <f aca="false">IF($E158&gt;0,DJ161/$E158,"-")</f>
        <v>0.296685317227867</v>
      </c>
      <c r="DK164" s="298"/>
      <c r="DL164" s="263" t="n">
        <f aca="false">IF($E158&gt;0,DL161/$E158,"-")</f>
        <v>0.57494899711152</v>
      </c>
      <c r="DM164" s="263"/>
      <c r="DN164" s="263" t="n">
        <f aca="false">IF($E158&gt;0,DN161/$E158,"-")</f>
        <v>0.853212676995172</v>
      </c>
      <c r="DO164" s="263"/>
      <c r="DP164" s="263" t="n">
        <f aca="false">IF($E158&gt;0,DP161/$E158,"-")</f>
        <v>1.03872179691761</v>
      </c>
      <c r="DQ164" s="263"/>
      <c r="DR164" s="263" t="n">
        <f aca="false">IF($E158&gt;0,DR161/$E158,"-")</f>
        <v>1.03872179691761</v>
      </c>
      <c r="DS164" s="263"/>
      <c r="DT164" s="263" t="n">
        <f aca="false">IF($E158&gt;0,DT161/$E158,"-")</f>
        <v>1.03872179691761</v>
      </c>
      <c r="DU164" s="263"/>
      <c r="DV164" s="263" t="n">
        <f aca="false">IF($E158&gt;0,DV161/$E158,"-")</f>
        <v>1.03872179691761</v>
      </c>
      <c r="DW164" s="263"/>
      <c r="DX164" s="263" t="n">
        <f aca="false">IF($E158&gt;0,DX161/$E158,"-")</f>
        <v>1.03872179691761</v>
      </c>
      <c r="DY164" s="263"/>
      <c r="DZ164" s="263" t="n">
        <f aca="false">IF($E158&gt;0,DZ161/$E158,"-")</f>
        <v>1.03872179691761</v>
      </c>
      <c r="EA164" s="263"/>
      <c r="EB164" s="263" t="n">
        <f aca="false">IF($E158&gt;0,EB161/$E158,"-")</f>
        <v>1.03872179691761</v>
      </c>
      <c r="EC164" s="263"/>
      <c r="ED164" s="263" t="n">
        <f aca="false">IF($E158&gt;0,ED161/$E158,"-")</f>
        <v>1.03872179691761</v>
      </c>
      <c r="EE164" s="263"/>
      <c r="EF164" s="263" t="n">
        <f aca="false">IF($E158&gt;0,EF161/$E158,"-")</f>
        <v>1.03872179691761</v>
      </c>
      <c r="EG164" s="263"/>
      <c r="EH164" s="263" t="n">
        <f aca="false">IF($E158&gt;0,EH161/$E158,"-")</f>
        <v>1.03872179691761</v>
      </c>
      <c r="EI164" s="263"/>
      <c r="EJ164" s="263" t="n">
        <f aca="false">IF($E158&gt;0,EJ161/$E158,"-")</f>
        <v>1.03872179691761</v>
      </c>
      <c r="EK164" s="263"/>
      <c r="EL164" s="263" t="n">
        <f aca="false">IF($E158&gt;0,EL161/$E158,"-")</f>
        <v>1.03872179691761</v>
      </c>
      <c r="EM164" s="263"/>
      <c r="EN164" s="263" t="n">
        <f aca="false">IF($E158&gt;0,EN161/$E158,"-")</f>
        <v>1.03872179691761</v>
      </c>
      <c r="EO164" s="263"/>
      <c r="EP164" s="263" t="n">
        <f aca="false">IF($E158&gt;0,EP161/$E158,"-")</f>
        <v>1.03872179691761</v>
      </c>
      <c r="EQ164" s="263"/>
      <c r="ER164" s="263" t="n">
        <f aca="false">IF($E158&gt;0,ER161/$E158,"-")</f>
        <v>1.03872179691761</v>
      </c>
      <c r="ES164" s="263"/>
      <c r="ET164" s="263" t="n">
        <f aca="false">IF($E158&gt;0,ET161/$E158,"-")</f>
        <v>1.03872179691761</v>
      </c>
      <c r="EU164" s="263"/>
      <c r="EV164" s="263" t="n">
        <f aca="false">IF($E158&gt;0,EV161/$E158,"-")</f>
        <v>1.03872179691761</v>
      </c>
      <c r="EW164" s="263"/>
      <c r="EX164" s="264" t="n">
        <f aca="false">IF($E158&gt;0,EX161/$E158,"-")</f>
        <v>1.03872179691761</v>
      </c>
      <c r="EY164" s="264"/>
      <c r="EZ164" s="263" t="n">
        <f aca="false">IF($E158&gt;0,EZ161/$E158,"-")</f>
        <v>1.03872179691761</v>
      </c>
      <c r="FA164" s="263"/>
      <c r="FB164" s="263" t="n">
        <f aca="false">IF($E158&gt;0,FB161/$E158,"-")</f>
        <v>1.03872179691761</v>
      </c>
      <c r="FC164" s="263"/>
      <c r="FD164" s="263" t="n">
        <f aca="false">IF($E158&gt;0,FD161/$E158,"-")</f>
        <v>1.03872179691761</v>
      </c>
      <c r="FE164" s="263"/>
      <c r="FF164" s="263" t="n">
        <f aca="false">IF($E158&gt;0,FF161/$E158,"-")</f>
        <v>1.03872179691761</v>
      </c>
      <c r="FG164" s="263"/>
      <c r="FH164" s="263" t="n">
        <f aca="false">IF($E158&gt;0,FH161/$E158,"-")</f>
        <v>1.03872179691761</v>
      </c>
      <c r="FI164" s="263"/>
      <c r="FJ164" s="263" t="n">
        <f aca="false">IF($E158&gt;0,FJ161/$E158,"-")</f>
        <v>1.03872179691761</v>
      </c>
      <c r="FK164" s="263"/>
      <c r="FL164" s="263" t="n">
        <f aca="false">IF($E158&gt;0,FL161/$E158,"-")</f>
        <v>1.03872179691761</v>
      </c>
      <c r="FM164" s="263"/>
      <c r="FN164" s="263" t="n">
        <f aca="false">IF($E158&gt;0,FN161/$E158,"-")</f>
        <v>1.03872179691761</v>
      </c>
      <c r="FO164" s="263"/>
      <c r="FP164" s="263" t="n">
        <f aca="false">IF($E158&gt;0,FP161/$E158,"-")</f>
        <v>1.03872179691761</v>
      </c>
      <c r="FQ164" s="263"/>
      <c r="FR164" s="263" t="n">
        <f aca="false">IF($E158&gt;0,FR161/$E158,"-")</f>
        <v>1.03872179691761</v>
      </c>
      <c r="FS164" s="263"/>
      <c r="FT164" s="263" t="n">
        <f aca="false">IF($E158&gt;0,FT161/$E158,"-")</f>
        <v>1.03872179691761</v>
      </c>
      <c r="FU164" s="263"/>
      <c r="FV164" s="263" t="n">
        <f aca="false">IF($E158&gt;0,FV161/$E158,"-")</f>
        <v>1.03872179691761</v>
      </c>
      <c r="FW164" s="263"/>
      <c r="FX164" s="263" t="n">
        <f aca="false">IF($E158&gt;0,FX161/$E158,"-")</f>
        <v>1.03872179691761</v>
      </c>
      <c r="FY164" s="263"/>
      <c r="FZ164" s="263" t="n">
        <f aca="false">IF($E158&gt;0,FZ161/$E158,"-")</f>
        <v>1.03872179691761</v>
      </c>
      <c r="GA164" s="263"/>
      <c r="GB164" s="263" t="n">
        <f aca="false">IF($E158&gt;0,GB161/$E158,"-")</f>
        <v>1.03872179691761</v>
      </c>
      <c r="GC164" s="263"/>
      <c r="GD164" s="263" t="n">
        <f aca="false">IF($E158&gt;0,GD161/$E158,"-")</f>
        <v>1.03872179691761</v>
      </c>
      <c r="GE164" s="263"/>
      <c r="GF164" s="263" t="n">
        <f aca="false">IF($E158&gt;0,GF161/$E158,"-")</f>
        <v>1.03872179691761</v>
      </c>
      <c r="GG164" s="263"/>
      <c r="GH164" s="263" t="n">
        <f aca="false">IF($E158&gt;0,GH161/$E158,"-")</f>
        <v>1.03872179691761</v>
      </c>
      <c r="GI164" s="263"/>
      <c r="GJ164" s="263" t="n">
        <f aca="false">IF($E158&gt;0,GJ161/$E158,"-")</f>
        <v>1.03872179691761</v>
      </c>
      <c r="GK164" s="263"/>
      <c r="GL164" s="263" t="n">
        <f aca="false">IF($E158&gt;0,GL161/$E158,"-")</f>
        <v>1.03872179691761</v>
      </c>
      <c r="GM164" s="263"/>
      <c r="GN164" s="263" t="n">
        <f aca="false">IF($E158&gt;0,GN161/$E158,"-")</f>
        <v>1.03872179691761</v>
      </c>
      <c r="GO164" s="263"/>
      <c r="GP164" s="263" t="n">
        <f aca="false">IF($E158&gt;0,GP161/$E158,"-")</f>
        <v>1.03872179691761</v>
      </c>
      <c r="GQ164" s="263"/>
      <c r="GR164" s="263" t="n">
        <f aca="false">IF($E158&gt;0,GR161/$E158,"-")</f>
        <v>1.03872179691761</v>
      </c>
      <c r="GS164" s="263"/>
      <c r="GT164" s="263" t="n">
        <f aca="false">IF($E158&gt;0,GT161/$E158,"-")</f>
        <v>1.03872179691761</v>
      </c>
      <c r="GU164" s="263"/>
      <c r="GV164" s="263" t="n">
        <f aca="false">IF($E158&gt;0,GV161/$E158,"-")</f>
        <v>1.03872179691761</v>
      </c>
      <c r="GW164" s="263"/>
      <c r="GX164" s="263" t="n">
        <f aca="false">IF($E158&gt;0,GX161/$E158,"-")</f>
        <v>1.03872179691761</v>
      </c>
      <c r="GY164" s="263"/>
      <c r="GZ164" s="263" t="n">
        <f aca="false">IF($E158&gt;0,GZ161/$E158,"-")</f>
        <v>1.03872179691761</v>
      </c>
      <c r="HA164" s="263"/>
      <c r="HB164" s="263" t="n">
        <f aca="false">IF($E158&gt;0,HB161/$E158,"-")</f>
        <v>1.03872179691761</v>
      </c>
      <c r="HC164" s="263"/>
      <c r="HD164" s="263" t="n">
        <f aca="false">IF($E158&gt;0,HD161/$E158,"-")</f>
        <v>1.03872179691761</v>
      </c>
      <c r="HE164" s="263"/>
      <c r="HF164" s="263" t="n">
        <f aca="false">IF($E158&gt;0,HF161/$E158,"-")</f>
        <v>1.03872179691761</v>
      </c>
      <c r="HG164" s="263"/>
      <c r="HH164" s="263" t="n">
        <f aca="false">IF($E158&gt;0,HH161/$E158,"-")</f>
        <v>1.03872179691761</v>
      </c>
      <c r="HI164" s="263"/>
      <c r="HJ164" s="263" t="n">
        <f aca="false">IF($E158&gt;0,HJ161/$E158,"-")</f>
        <v>1.03872179691761</v>
      </c>
      <c r="HK164" s="263"/>
    </row>
    <row r="165" customFormat="false" ht="12.75" hidden="false" customHeight="false" outlineLevel="0" collapsed="false">
      <c r="A165" s="232"/>
      <c r="B165" s="233"/>
      <c r="C165" s="232"/>
      <c r="D165" s="234"/>
      <c r="E165" s="234"/>
      <c r="F165" s="235"/>
      <c r="G165" s="234"/>
      <c r="H165" s="234"/>
      <c r="I165" s="237"/>
      <c r="J165" s="238"/>
      <c r="K165" s="265" t="s">
        <v>166</v>
      </c>
      <c r="L165" s="266" t="n">
        <f aca="false">IF($E158&gt;0,L163/$E158,"-")</f>
        <v>0</v>
      </c>
      <c r="M165" s="266"/>
      <c r="N165" s="266" t="n">
        <f aca="false">IF($E158&gt;0,N163/$E158,"-")</f>
        <v>0</v>
      </c>
      <c r="O165" s="266"/>
      <c r="P165" s="266" t="n">
        <f aca="false">IF($E158&gt;0,P163/$E158,"-")</f>
        <v>0</v>
      </c>
      <c r="Q165" s="266"/>
      <c r="R165" s="266" t="n">
        <f aca="false">IF($E158&gt;0,R163/$E158,"-")</f>
        <v>0</v>
      </c>
      <c r="S165" s="266"/>
      <c r="T165" s="266" t="n">
        <f aca="false">IF($E158&gt;0,T163/$E158,"-")</f>
        <v>0</v>
      </c>
      <c r="U165" s="266"/>
      <c r="V165" s="266" t="n">
        <f aca="false">IF($E158&gt;0,V163/$E158,"-")</f>
        <v>0</v>
      </c>
      <c r="W165" s="266"/>
      <c r="X165" s="266" t="n">
        <f aca="false">IF($E158&gt;0,X163/$E158,"-")</f>
        <v>0</v>
      </c>
      <c r="Y165" s="266"/>
      <c r="Z165" s="266" t="n">
        <f aca="false">IF($E158&gt;0,Z163/$E158,"-")</f>
        <v>0</v>
      </c>
      <c r="AA165" s="266"/>
      <c r="AB165" s="266" t="n">
        <f aca="false">IF($E158&gt;0,AB163/$E158,"-")</f>
        <v>0</v>
      </c>
      <c r="AC165" s="266"/>
      <c r="AD165" s="266" t="n">
        <f aca="false">IF($E158&gt;0,AD163/$E158,"-")</f>
        <v>0</v>
      </c>
      <c r="AE165" s="266"/>
      <c r="AF165" s="266" t="n">
        <f aca="false">IF($E158&gt;0,AF163/$E158,"-")</f>
        <v>0</v>
      </c>
      <c r="AG165" s="266"/>
      <c r="AH165" s="266" t="n">
        <f aca="false">IF($E158&gt;0,AH163/$E158,"-")</f>
        <v>0</v>
      </c>
      <c r="AI165" s="266"/>
      <c r="AJ165" s="266" t="n">
        <f aca="false">IF($E158&gt;0,AJ163/$E158,"-")</f>
        <v>0</v>
      </c>
      <c r="AK165" s="266"/>
      <c r="AL165" s="266" t="n">
        <f aca="false">IF($E158&gt;0,AL163/$E158,"-")</f>
        <v>0</v>
      </c>
      <c r="AM165" s="266"/>
      <c r="AN165" s="266" t="n">
        <f aca="false">IF($E158&gt;0,AN163/$E158,"-")</f>
        <v>0</v>
      </c>
      <c r="AO165" s="266"/>
      <c r="AP165" s="266" t="n">
        <f aca="false">IF($E158&gt;0,AP163/$E158,"-")</f>
        <v>0</v>
      </c>
      <c r="AQ165" s="266"/>
      <c r="AR165" s="266" t="n">
        <f aca="false">IF($E158&gt;0,AR163/$E158,"-")</f>
        <v>0</v>
      </c>
      <c r="AS165" s="266"/>
      <c r="AT165" s="266" t="n">
        <f aca="false">IF($E158&gt;0,AT163/$E158,"-")</f>
        <v>0</v>
      </c>
      <c r="AU165" s="266"/>
      <c r="AV165" s="266" t="n">
        <f aca="false">IF($E158&gt;0,AV163/$E158,"-")</f>
        <v>0</v>
      </c>
      <c r="AW165" s="266"/>
      <c r="AX165" s="266" t="n">
        <f aca="false">IF($E158&gt;0,AX163/$E158,"-")</f>
        <v>0</v>
      </c>
      <c r="AY165" s="266"/>
      <c r="AZ165" s="266" t="n">
        <f aca="false">IF($E158&gt;0,AZ163/$E158,"-")</f>
        <v>0</v>
      </c>
      <c r="BA165" s="266"/>
      <c r="BB165" s="266" t="n">
        <f aca="false">IF($E158&gt;0,BB163/$E158,"-")</f>
        <v>0</v>
      </c>
      <c r="BC165" s="266"/>
      <c r="BD165" s="266" t="n">
        <f aca="false">IF($E158&gt;0,BD163/$E158,"-")</f>
        <v>0</v>
      </c>
      <c r="BE165" s="266"/>
      <c r="BF165" s="266" t="n">
        <f aca="false">IF($E158&gt;0,BF163/$E158,"-")</f>
        <v>0</v>
      </c>
      <c r="BG165" s="266"/>
      <c r="BH165" s="266" t="n">
        <f aca="false">IF($E158&gt;0,BH163/$E158,"-")</f>
        <v>0</v>
      </c>
      <c r="BI165" s="266"/>
      <c r="BJ165" s="266" t="n">
        <f aca="false">IF($E158&gt;0,BJ163/$E158,"-")</f>
        <v>0</v>
      </c>
      <c r="BK165" s="266"/>
      <c r="BL165" s="266" t="n">
        <f aca="false">IF($E158&gt;0,BL163/$E158,"-")</f>
        <v>0</v>
      </c>
      <c r="BM165" s="266"/>
      <c r="BN165" s="266" t="n">
        <f aca="false">IF($E158&gt;0,BN163/$E158,"-")</f>
        <v>0</v>
      </c>
      <c r="BO165" s="266"/>
      <c r="BP165" s="266" t="n">
        <f aca="false">IF($E158&gt;0,BP163/$E158,"-")</f>
        <v>0</v>
      </c>
      <c r="BQ165" s="266"/>
      <c r="BR165" s="300" t="n">
        <f aca="false">IF($E158&gt;0,BR163/$E158,"-")</f>
        <v>0</v>
      </c>
      <c r="BS165" s="300"/>
      <c r="BT165" s="300" t="n">
        <f aca="false">IF($E158&gt;0,BT163/$E158,"-")</f>
        <v>0</v>
      </c>
      <c r="BU165" s="300"/>
      <c r="BV165" s="300" t="n">
        <f aca="false">IF($E158&gt;0,BV163/$E158,"-")</f>
        <v>0</v>
      </c>
      <c r="BW165" s="300"/>
      <c r="BX165" s="300" t="n">
        <f aca="false">IF($E158&gt;0,BX163/$E158,"-")</f>
        <v>0</v>
      </c>
      <c r="BY165" s="300"/>
      <c r="BZ165" s="300" t="n">
        <f aca="false">IF($E158&gt;0,BZ163/$E158,"-")</f>
        <v>0</v>
      </c>
      <c r="CA165" s="300"/>
      <c r="CB165" s="300" t="n">
        <f aca="false">IF($E158&gt;0,CB163/$E158,"-")</f>
        <v>0</v>
      </c>
      <c r="CC165" s="300"/>
      <c r="CD165" s="300" t="n">
        <f aca="false">IF($E158&gt;0,CD163/$E158,"-")</f>
        <v>0</v>
      </c>
      <c r="CE165" s="300"/>
      <c r="CF165" s="300" t="n">
        <f aca="false">IF($E158&gt;0,CF163/$E158,"-")</f>
        <v>0</v>
      </c>
      <c r="CG165" s="300"/>
      <c r="CH165" s="300" t="n">
        <f aca="false">IF($E158&gt;0,CH163/$E158,"-")</f>
        <v>0</v>
      </c>
      <c r="CI165" s="300"/>
      <c r="CJ165" s="300" t="n">
        <f aca="false">IF($E158&gt;0,CJ163/$E158,"-")</f>
        <v>0</v>
      </c>
      <c r="CK165" s="300"/>
      <c r="CL165" s="300" t="n">
        <f aca="false">IF($E158&gt;0,CL163/$E158,"-")</f>
        <v>0</v>
      </c>
      <c r="CM165" s="300"/>
      <c r="CN165" s="300" t="n">
        <f aca="false">IF($E158&gt;0,CN163/$E158,"-")</f>
        <v>0</v>
      </c>
      <c r="CO165" s="300"/>
      <c r="CP165" s="300" t="n">
        <f aca="false">IF($E158&gt;0,CP163/$E158,"-")</f>
        <v>0</v>
      </c>
      <c r="CQ165" s="300"/>
      <c r="CR165" s="300" t="n">
        <f aca="false">IF($E158&gt;0,CR163/$E158,"-")</f>
        <v>0</v>
      </c>
      <c r="CS165" s="300"/>
      <c r="CT165" s="300" t="n">
        <f aca="false">IF($E158&gt;0,CT163/$E158,"-")</f>
        <v>0</v>
      </c>
      <c r="CU165" s="300"/>
      <c r="CV165" s="300" t="n">
        <f aca="false">IF($E158&gt;0,CV163/$E158,"-")</f>
        <v>0</v>
      </c>
      <c r="CW165" s="300"/>
      <c r="CX165" s="300" t="n">
        <f aca="false">IF($E158&gt;0,CX163/$E158,"-")</f>
        <v>0</v>
      </c>
      <c r="CY165" s="300"/>
      <c r="CZ165" s="300" t="n">
        <f aca="false">IF($E158&gt;0,CZ163/$E158,"-")</f>
        <v>0</v>
      </c>
      <c r="DA165" s="300"/>
      <c r="DB165" s="300" t="n">
        <f aca="false">IF($E158&gt;0,DB163/$E158,"-")</f>
        <v>0</v>
      </c>
      <c r="DC165" s="300"/>
      <c r="DD165" s="300" t="n">
        <f aca="false">IF($E158&gt;0,DD163/$E158,"-")</f>
        <v>0</v>
      </c>
      <c r="DE165" s="300"/>
      <c r="DF165" s="300" t="n">
        <f aca="false">IF($E158&gt;0,DF163/$E158,"-")</f>
        <v>0</v>
      </c>
      <c r="DG165" s="300"/>
      <c r="DH165" s="300" t="n">
        <f aca="false">IF($E158&gt;0,DH163/$E158,"-")</f>
        <v>0</v>
      </c>
      <c r="DI165" s="300"/>
      <c r="DJ165" s="301" t="n">
        <f aca="false">IF($E158&gt;0,DJ163/$E158,"-")</f>
        <v>0</v>
      </c>
      <c r="DK165" s="301"/>
      <c r="DL165" s="300" t="n">
        <f aca="false">IF($E158&gt;0,DL163/$E158,"-")</f>
        <v>0</v>
      </c>
      <c r="DM165" s="300"/>
      <c r="DN165" s="300" t="n">
        <f aca="false">IF($E158&gt;0,DN163/$E158,"-")</f>
        <v>0</v>
      </c>
      <c r="DO165" s="300"/>
      <c r="DP165" s="300" t="n">
        <f aca="false">IF($E158&gt;0,DP163/$E158,"-")</f>
        <v>0</v>
      </c>
      <c r="DQ165" s="300"/>
      <c r="DR165" s="300" t="n">
        <f aca="false">IF($E158&gt;0,DR163/$E158,"-")</f>
        <v>0</v>
      </c>
      <c r="DS165" s="300"/>
      <c r="DT165" s="300" t="n">
        <f aca="false">IF($E158&gt;0,DT163/$E158,"-")</f>
        <v>0</v>
      </c>
      <c r="DU165" s="300"/>
      <c r="DV165" s="300" t="n">
        <f aca="false">IF($E158&gt;0,DV163/$E158,"-")</f>
        <v>0</v>
      </c>
      <c r="DW165" s="300"/>
      <c r="DX165" s="300" t="n">
        <f aca="false">IF($E158&gt;0,DX163/$E158,"-")</f>
        <v>0</v>
      </c>
      <c r="DY165" s="300"/>
      <c r="DZ165" s="300" t="n">
        <f aca="false">IF($E158&gt;0,DZ163/$E158,"-")</f>
        <v>0</v>
      </c>
      <c r="EA165" s="300"/>
      <c r="EB165" s="300" t="n">
        <f aca="false">IF($E158&gt;0,EB163/$E158,"-")</f>
        <v>0</v>
      </c>
      <c r="EC165" s="300"/>
      <c r="ED165" s="300" t="n">
        <f aca="false">IF($E158&gt;0,ED163/$E158,"-")</f>
        <v>0</v>
      </c>
      <c r="EE165" s="300"/>
      <c r="EF165" s="300" t="n">
        <f aca="false">IF($E158&gt;0,EF163/$E158,"-")</f>
        <v>0</v>
      </c>
      <c r="EG165" s="300"/>
      <c r="EH165" s="300" t="n">
        <f aca="false">IF($E158&gt;0,EH163/$E158,"-")</f>
        <v>0</v>
      </c>
      <c r="EI165" s="300"/>
      <c r="EJ165" s="300" t="n">
        <f aca="false">IF($E158&gt;0,EJ163/$E158,"-")</f>
        <v>0</v>
      </c>
      <c r="EK165" s="300"/>
      <c r="EL165" s="300" t="n">
        <f aca="false">IF($E158&gt;0,EL163/$E158,"-")</f>
        <v>0</v>
      </c>
      <c r="EM165" s="300"/>
      <c r="EN165" s="300" t="n">
        <f aca="false">IF($E158&gt;0,EN163/$E158,"-")</f>
        <v>0</v>
      </c>
      <c r="EO165" s="300"/>
      <c r="EP165" s="300" t="n">
        <f aca="false">IF($E158&gt;0,EP163/$E158,"-")</f>
        <v>0</v>
      </c>
      <c r="EQ165" s="300"/>
      <c r="ER165" s="300" t="n">
        <f aca="false">IF($E158&gt;0,ER163/$E158,"-")</f>
        <v>0</v>
      </c>
      <c r="ES165" s="300"/>
      <c r="ET165" s="300" t="n">
        <f aca="false">IF($E158&gt;0,ET163/$E158,"-")</f>
        <v>0</v>
      </c>
      <c r="EU165" s="300"/>
      <c r="EV165" s="300" t="n">
        <f aca="false">IF($E158&gt;0,EV163/$E158,"-")</f>
        <v>0</v>
      </c>
      <c r="EW165" s="300"/>
      <c r="EX165" s="302" t="n">
        <f aca="false">IF($E158&gt;0,EX163/$E158,"-")</f>
        <v>0</v>
      </c>
      <c r="EY165" s="302"/>
      <c r="EZ165" s="300" t="n">
        <f aca="false">IF($E158&gt;0,EZ163/$E158,"-")</f>
        <v>0</v>
      </c>
      <c r="FA165" s="300"/>
      <c r="FB165" s="300" t="n">
        <f aca="false">IF($E158&gt;0,FB163/$E158,"-")</f>
        <v>0</v>
      </c>
      <c r="FC165" s="300"/>
      <c r="FD165" s="300" t="n">
        <f aca="false">IF($E158&gt;0,FD163/$E158,"-")</f>
        <v>0</v>
      </c>
      <c r="FE165" s="300"/>
      <c r="FF165" s="300" t="n">
        <f aca="false">IF($E158&gt;0,FF163/$E158,"-")</f>
        <v>0</v>
      </c>
      <c r="FG165" s="300"/>
      <c r="FH165" s="300" t="n">
        <f aca="false">IF($E158&gt;0,FH163/$E158,"-")</f>
        <v>0</v>
      </c>
      <c r="FI165" s="300"/>
      <c r="FJ165" s="300" t="n">
        <f aca="false">IF($E158&gt;0,FJ163/$E158,"-")</f>
        <v>0</v>
      </c>
      <c r="FK165" s="300"/>
      <c r="FL165" s="300" t="n">
        <f aca="false">IF($E158&gt;0,FL163/$E158,"-")</f>
        <v>0</v>
      </c>
      <c r="FM165" s="300"/>
      <c r="FN165" s="300" t="n">
        <f aca="false">IF($E158&gt;0,FN163/$E158,"-")</f>
        <v>0</v>
      </c>
      <c r="FO165" s="300"/>
      <c r="FP165" s="300" t="n">
        <f aca="false">IF($E158&gt;0,FP163/$E158,"-")</f>
        <v>0</v>
      </c>
      <c r="FQ165" s="300"/>
      <c r="FR165" s="300" t="n">
        <f aca="false">IF($E158&gt;0,FR163/$E158,"-")</f>
        <v>0</v>
      </c>
      <c r="FS165" s="300"/>
      <c r="FT165" s="300" t="n">
        <f aca="false">IF($E158&gt;0,FT163/$E158,"-")</f>
        <v>0</v>
      </c>
      <c r="FU165" s="300"/>
      <c r="FV165" s="300" t="n">
        <f aca="false">IF($E158&gt;0,FV163/$E158,"-")</f>
        <v>0</v>
      </c>
      <c r="FW165" s="300"/>
      <c r="FX165" s="300" t="n">
        <f aca="false">IF($E158&gt;0,FX163/$E158,"-")</f>
        <v>0</v>
      </c>
      <c r="FY165" s="300"/>
      <c r="FZ165" s="300" t="n">
        <f aca="false">IF($E158&gt;0,FZ163/$E158,"-")</f>
        <v>0</v>
      </c>
      <c r="GA165" s="300"/>
      <c r="GB165" s="300" t="n">
        <f aca="false">IF($E158&gt;0,GB163/$E158,"-")</f>
        <v>0</v>
      </c>
      <c r="GC165" s="300"/>
      <c r="GD165" s="300" t="n">
        <f aca="false">IF($E158&gt;0,GD163/$E158,"-")</f>
        <v>0</v>
      </c>
      <c r="GE165" s="300"/>
      <c r="GF165" s="300" t="n">
        <f aca="false">IF($E158&gt;0,GF163/$E158,"-")</f>
        <v>0</v>
      </c>
      <c r="GG165" s="300"/>
      <c r="GH165" s="300" t="n">
        <f aca="false">IF($E158&gt;0,GH163/$E158,"-")</f>
        <v>0</v>
      </c>
      <c r="GI165" s="300"/>
      <c r="GJ165" s="300" t="n">
        <f aca="false">IF($E158&gt;0,GJ163/$E158,"-")</f>
        <v>0</v>
      </c>
      <c r="GK165" s="300"/>
      <c r="GL165" s="300" t="n">
        <f aca="false">IF($E158&gt;0,GL163/$E158,"-")</f>
        <v>0</v>
      </c>
      <c r="GM165" s="300"/>
      <c r="GN165" s="300" t="n">
        <f aca="false">IF($E158&gt;0,GN163/$E158,"-")</f>
        <v>0</v>
      </c>
      <c r="GO165" s="300"/>
      <c r="GP165" s="300" t="n">
        <f aca="false">IF($E158&gt;0,GP163/$E158,"-")</f>
        <v>0</v>
      </c>
      <c r="GQ165" s="300"/>
      <c r="GR165" s="300" t="n">
        <f aca="false">IF($E158&gt;0,GR163/$E158,"-")</f>
        <v>0</v>
      </c>
      <c r="GS165" s="300"/>
      <c r="GT165" s="300" t="n">
        <f aca="false">IF($E158&gt;0,GT163/$E158,"-")</f>
        <v>0</v>
      </c>
      <c r="GU165" s="300"/>
      <c r="GV165" s="300" t="n">
        <f aca="false">IF($E158&gt;0,GV163/$E158,"-")</f>
        <v>0</v>
      </c>
      <c r="GW165" s="300"/>
      <c r="GX165" s="300" t="n">
        <f aca="false">IF($E158&gt;0,GX163/$E158,"-")</f>
        <v>0</v>
      </c>
      <c r="GY165" s="300"/>
      <c r="GZ165" s="300" t="n">
        <f aca="false">IF($E158&gt;0,GZ163/$E158,"-")</f>
        <v>0</v>
      </c>
      <c r="HA165" s="300"/>
      <c r="HB165" s="300" t="n">
        <f aca="false">IF($E158&gt;0,HB163/$E158,"-")</f>
        <v>0</v>
      </c>
      <c r="HC165" s="300"/>
      <c r="HD165" s="300" t="n">
        <f aca="false">IF($E158&gt;0,HD163/$E158,"-")</f>
        <v>0</v>
      </c>
      <c r="HE165" s="300"/>
      <c r="HF165" s="300" t="n">
        <f aca="false">IF($E158&gt;0,HF163/$E158,"-")</f>
        <v>0</v>
      </c>
      <c r="HG165" s="300"/>
      <c r="HH165" s="300" t="n">
        <f aca="false">IF($E158&gt;0,HH163/$E158,"-")</f>
        <v>0</v>
      </c>
      <c r="HI165" s="300"/>
      <c r="HJ165" s="300" t="n">
        <f aca="false">IF($E158&gt;0,HJ163/$E158,"-")</f>
        <v>0</v>
      </c>
      <c r="HK165" s="300"/>
    </row>
    <row r="166" s="243" customFormat="true" ht="13.8" hidden="false" customHeight="false" outlineLevel="0" collapsed="false">
      <c r="A166" s="268"/>
      <c r="B166" s="269"/>
      <c r="C166" s="269"/>
      <c r="D166" s="271"/>
      <c r="E166" s="271"/>
      <c r="F166" s="269"/>
      <c r="G166" s="269"/>
      <c r="H166" s="269"/>
      <c r="I166" s="269"/>
      <c r="J166" s="269"/>
      <c r="K166" s="269"/>
      <c r="L166" s="274"/>
      <c r="M166" s="274"/>
      <c r="N166" s="274"/>
      <c r="O166" s="274"/>
      <c r="P166" s="274"/>
      <c r="Q166" s="274"/>
      <c r="R166" s="275"/>
      <c r="S166" s="275"/>
      <c r="T166" s="276"/>
      <c r="U166" s="276"/>
      <c r="V166" s="274"/>
      <c r="W166" s="274"/>
      <c r="X166" s="274"/>
      <c r="Y166" s="274"/>
      <c r="Z166" s="275"/>
      <c r="AA166" s="275"/>
      <c r="AB166" s="276"/>
      <c r="AC166" s="276"/>
      <c r="AD166" s="274"/>
      <c r="AE166" s="274"/>
      <c r="AF166" s="274"/>
      <c r="AG166" s="274"/>
      <c r="AH166" s="275"/>
      <c r="AI166" s="275"/>
      <c r="AJ166" s="276"/>
      <c r="AK166" s="276"/>
      <c r="AL166" s="274"/>
      <c r="AM166" s="274"/>
      <c r="AN166" s="274"/>
      <c r="AO166" s="274"/>
      <c r="AP166" s="275"/>
      <c r="AQ166" s="275"/>
      <c r="AR166" s="276"/>
      <c r="AS166" s="276"/>
      <c r="AT166" s="277"/>
      <c r="AU166" s="277"/>
      <c r="AV166" s="277"/>
      <c r="AW166" s="277"/>
      <c r="AX166" s="277"/>
      <c r="AY166" s="278"/>
      <c r="AZ166" s="279"/>
      <c r="BA166" s="277"/>
      <c r="BB166" s="277"/>
      <c r="BC166" s="277"/>
      <c r="BD166" s="277"/>
      <c r="BE166" s="277"/>
      <c r="BF166" s="277"/>
      <c r="BG166" s="278"/>
      <c r="BH166" s="279"/>
      <c r="BI166" s="277"/>
      <c r="BJ166" s="277"/>
      <c r="BK166" s="277"/>
      <c r="BL166" s="277"/>
      <c r="BM166" s="277"/>
      <c r="BN166" s="277"/>
      <c r="BO166" s="278"/>
      <c r="BP166" s="279"/>
      <c r="BQ166" s="277"/>
      <c r="BR166" s="277"/>
      <c r="BS166" s="277"/>
      <c r="BT166" s="277"/>
      <c r="BU166" s="277"/>
      <c r="BV166" s="277"/>
      <c r="BW166" s="278"/>
      <c r="BX166" s="279"/>
      <c r="BY166" s="277"/>
      <c r="BZ166" s="277"/>
      <c r="CA166" s="277"/>
      <c r="CB166" s="277"/>
      <c r="CC166" s="277"/>
      <c r="CD166" s="275"/>
      <c r="CE166" s="275"/>
      <c r="CF166" s="276"/>
      <c r="CG166" s="276"/>
      <c r="CH166" s="274"/>
      <c r="CI166" s="274"/>
      <c r="CJ166" s="274"/>
      <c r="CK166" s="274"/>
      <c r="CL166" s="275"/>
      <c r="CM166" s="275"/>
      <c r="CN166" s="276"/>
      <c r="CO166" s="276"/>
      <c r="CP166" s="280"/>
      <c r="CQ166" s="280"/>
      <c r="CR166" s="280"/>
      <c r="CS166" s="280"/>
      <c r="CT166" s="281"/>
      <c r="CU166" s="282"/>
      <c r="CV166" s="283"/>
      <c r="CW166" s="281"/>
      <c r="CX166" s="281"/>
      <c r="CY166" s="281"/>
      <c r="CZ166" s="281"/>
      <c r="DA166" s="281"/>
      <c r="DB166" s="281"/>
      <c r="DC166" s="282"/>
      <c r="DD166" s="283"/>
      <c r="DE166" s="281"/>
      <c r="DF166" s="281"/>
      <c r="DG166" s="281"/>
      <c r="DH166" s="281"/>
      <c r="DI166" s="281"/>
      <c r="DJ166" s="284"/>
      <c r="DK166" s="285"/>
      <c r="DL166" s="283"/>
      <c r="DM166" s="281"/>
      <c r="DN166" s="281"/>
      <c r="DO166" s="281"/>
      <c r="DP166" s="281"/>
      <c r="DQ166" s="281"/>
      <c r="DR166" s="281"/>
      <c r="DS166" s="282"/>
      <c r="DT166" s="283"/>
      <c r="DU166" s="281"/>
      <c r="DV166" s="281"/>
      <c r="DW166" s="281"/>
      <c r="DX166" s="281"/>
      <c r="DY166" s="281"/>
      <c r="DZ166" s="281"/>
      <c r="EA166" s="282"/>
      <c r="EB166" s="283"/>
      <c r="EC166" s="281"/>
      <c r="ED166" s="281"/>
      <c r="EE166" s="281"/>
      <c r="EF166" s="281"/>
      <c r="EG166" s="281"/>
      <c r="EH166" s="281"/>
      <c r="EI166" s="282"/>
      <c r="EJ166" s="283"/>
      <c r="EK166" s="281"/>
      <c r="EL166" s="281"/>
      <c r="EM166" s="281"/>
      <c r="EN166" s="281"/>
      <c r="EO166" s="281"/>
      <c r="EP166" s="281"/>
      <c r="EQ166" s="282"/>
      <c r="ER166" s="283"/>
      <c r="ES166" s="281"/>
      <c r="ET166" s="281"/>
      <c r="EU166" s="281"/>
      <c r="EV166" s="281"/>
      <c r="EW166" s="281"/>
      <c r="EX166" s="286"/>
      <c r="EY166" s="287"/>
      <c r="EZ166" s="283"/>
      <c r="FA166" s="281"/>
      <c r="FB166" s="281"/>
      <c r="FC166" s="281"/>
      <c r="FD166" s="281"/>
      <c r="FE166" s="281"/>
      <c r="FF166" s="281"/>
      <c r="FG166" s="282"/>
      <c r="FH166" s="283"/>
      <c r="FI166" s="281"/>
      <c r="FJ166" s="281"/>
      <c r="FK166" s="281"/>
      <c r="FL166" s="281"/>
      <c r="FM166" s="281"/>
      <c r="FN166" s="281"/>
      <c r="FO166" s="282"/>
      <c r="FP166" s="283"/>
      <c r="FQ166" s="281"/>
      <c r="FR166" s="281"/>
      <c r="FS166" s="281"/>
      <c r="FT166" s="281"/>
      <c r="FU166" s="281"/>
      <c r="FV166" s="281"/>
      <c r="FW166" s="282"/>
      <c r="FX166" s="283"/>
      <c r="FY166" s="281"/>
      <c r="FZ166" s="281"/>
      <c r="GA166" s="281"/>
      <c r="GB166" s="281"/>
      <c r="GC166" s="281"/>
      <c r="GD166" s="281"/>
      <c r="GE166" s="282"/>
      <c r="GF166" s="283"/>
      <c r="GG166" s="281"/>
      <c r="GH166" s="281"/>
      <c r="GI166" s="281"/>
      <c r="GJ166" s="281"/>
      <c r="GK166" s="281"/>
      <c r="GL166" s="281"/>
      <c r="GM166" s="282"/>
      <c r="GN166" s="283"/>
      <c r="GO166" s="281"/>
      <c r="GP166" s="281"/>
      <c r="GQ166" s="281"/>
      <c r="GR166" s="281"/>
      <c r="GS166" s="281"/>
      <c r="GT166" s="281"/>
      <c r="GU166" s="282"/>
      <c r="GV166" s="281"/>
      <c r="GW166" s="282"/>
      <c r="GX166" s="281"/>
      <c r="GY166" s="282"/>
      <c r="GZ166" s="281"/>
      <c r="HA166" s="282"/>
      <c r="HB166" s="281"/>
      <c r="HC166" s="282"/>
      <c r="HD166" s="281"/>
      <c r="HE166" s="282"/>
      <c r="HF166" s="281"/>
      <c r="HG166" s="282"/>
      <c r="HH166" s="281"/>
      <c r="HI166" s="282"/>
      <c r="HJ166" s="281"/>
      <c r="HK166" s="282"/>
    </row>
    <row r="167" customFormat="false" ht="12.75" hidden="false" customHeight="true" outlineLevel="0" collapsed="false">
      <c r="A167" s="232" t="s">
        <v>177</v>
      </c>
      <c r="B167" s="233" t="s">
        <v>178</v>
      </c>
      <c r="C167" s="232" t="s">
        <v>7</v>
      </c>
      <c r="D167" s="234" t="n">
        <v>85</v>
      </c>
      <c r="E167" s="234" t="n">
        <f aca="false">D167</f>
        <v>85</v>
      </c>
      <c r="F167" s="235" t="n">
        <f aca="false">PRODUÇÕES!D42</f>
        <v>0.15</v>
      </c>
      <c r="G167" s="234" t="n">
        <f aca="false">F167*8</f>
        <v>1.2</v>
      </c>
      <c r="H167" s="234"/>
      <c r="I167" s="237"/>
      <c r="J167" s="238"/>
      <c r="K167" s="305" t="s">
        <v>159</v>
      </c>
      <c r="L167" s="240"/>
      <c r="M167" s="240"/>
      <c r="N167" s="240"/>
      <c r="O167" s="240"/>
      <c r="P167" s="240"/>
      <c r="Q167" s="240"/>
      <c r="R167" s="240"/>
      <c r="S167" s="240"/>
      <c r="T167" s="240"/>
      <c r="U167" s="240"/>
      <c r="V167" s="240"/>
      <c r="W167" s="240"/>
      <c r="X167" s="240"/>
      <c r="Y167" s="240"/>
      <c r="Z167" s="240"/>
      <c r="AA167" s="240"/>
      <c r="AB167" s="240"/>
      <c r="AC167" s="240"/>
      <c r="AD167" s="240"/>
      <c r="AE167" s="240"/>
      <c r="AF167" s="240"/>
      <c r="AG167" s="240"/>
      <c r="AH167" s="240"/>
      <c r="AI167" s="240"/>
      <c r="AJ167" s="240"/>
      <c r="AK167" s="240"/>
      <c r="AL167" s="240"/>
      <c r="AM167" s="240"/>
      <c r="AN167" s="240"/>
      <c r="AO167" s="240"/>
      <c r="AP167" s="240"/>
      <c r="AQ167" s="240"/>
      <c r="AR167" s="240"/>
      <c r="AS167" s="240"/>
      <c r="AT167" s="240"/>
      <c r="AU167" s="240"/>
      <c r="AV167" s="240"/>
      <c r="AW167" s="240"/>
      <c r="AX167" s="240"/>
      <c r="AY167" s="240"/>
      <c r="AZ167" s="240"/>
      <c r="BA167" s="240"/>
      <c r="BB167" s="240"/>
      <c r="BC167" s="240"/>
      <c r="BD167" s="240"/>
      <c r="BE167" s="240"/>
      <c r="BF167" s="240"/>
      <c r="BG167" s="240"/>
      <c r="BH167" s="240"/>
      <c r="BI167" s="240"/>
      <c r="BJ167" s="240"/>
      <c r="BK167" s="240"/>
      <c r="BL167" s="240"/>
      <c r="BM167" s="240"/>
      <c r="BN167" s="240"/>
      <c r="BO167" s="240"/>
      <c r="BP167" s="240"/>
      <c r="BQ167" s="240"/>
      <c r="BR167" s="308"/>
      <c r="BS167" s="308"/>
      <c r="BT167" s="308"/>
      <c r="BU167" s="308"/>
      <c r="BV167" s="308"/>
      <c r="BW167" s="308"/>
      <c r="BX167" s="308"/>
      <c r="BY167" s="308"/>
      <c r="BZ167" s="308"/>
      <c r="CA167" s="308"/>
      <c r="CB167" s="308"/>
      <c r="CC167" s="308"/>
      <c r="CD167" s="308"/>
      <c r="CE167" s="308"/>
      <c r="CF167" s="308"/>
      <c r="CG167" s="308"/>
      <c r="CH167" s="308"/>
      <c r="CI167" s="308"/>
      <c r="CJ167" s="308"/>
      <c r="CK167" s="308"/>
      <c r="CL167" s="308"/>
      <c r="CM167" s="308"/>
      <c r="CN167" s="308"/>
      <c r="CO167" s="308"/>
      <c r="CP167" s="308"/>
      <c r="CQ167" s="308"/>
      <c r="CR167" s="308"/>
      <c r="CS167" s="308"/>
      <c r="CT167" s="308"/>
      <c r="CU167" s="308"/>
      <c r="CV167" s="308"/>
      <c r="CW167" s="308"/>
      <c r="CX167" s="308"/>
      <c r="CY167" s="308"/>
      <c r="CZ167" s="308"/>
      <c r="DA167" s="308"/>
      <c r="DB167" s="308"/>
      <c r="DC167" s="308"/>
      <c r="DD167" s="308"/>
      <c r="DE167" s="308"/>
      <c r="DF167" s="308"/>
      <c r="DG167" s="308"/>
      <c r="DH167" s="308"/>
      <c r="DI167" s="308"/>
      <c r="DJ167" s="308"/>
      <c r="DK167" s="308"/>
      <c r="DL167" s="336"/>
      <c r="DM167" s="336"/>
      <c r="DN167" s="336"/>
      <c r="DO167" s="336"/>
      <c r="DP167" s="338" t="n">
        <f aca="false">6-DP158</f>
        <v>2</v>
      </c>
      <c r="DQ167" s="338"/>
      <c r="DR167" s="343" t="n">
        <v>6</v>
      </c>
      <c r="DS167" s="343"/>
      <c r="DT167" s="343" t="n">
        <v>6</v>
      </c>
      <c r="DU167" s="343"/>
      <c r="DV167" s="343" t="n">
        <v>6</v>
      </c>
      <c r="DW167" s="343"/>
      <c r="DX167" s="338" t="n">
        <v>6</v>
      </c>
      <c r="DY167" s="338"/>
      <c r="DZ167" s="338" t="n">
        <v>6</v>
      </c>
      <c r="EA167" s="338"/>
      <c r="EB167" s="338" t="n">
        <v>6</v>
      </c>
      <c r="EC167" s="338"/>
      <c r="ED167" s="240"/>
      <c r="EE167" s="240"/>
      <c r="EF167" s="240"/>
      <c r="EG167" s="240"/>
      <c r="EH167" s="240"/>
      <c r="EI167" s="240"/>
      <c r="EJ167" s="240"/>
      <c r="EK167" s="240"/>
      <c r="EL167" s="240"/>
      <c r="EM167" s="240"/>
      <c r="EN167" s="240"/>
      <c r="EO167" s="240"/>
      <c r="EP167" s="308"/>
      <c r="EQ167" s="308"/>
      <c r="ER167" s="308"/>
      <c r="ES167" s="308"/>
      <c r="ET167" s="308"/>
      <c r="EU167" s="308"/>
      <c r="EV167" s="308"/>
      <c r="EW167" s="308"/>
      <c r="EX167" s="309"/>
      <c r="EY167" s="309"/>
      <c r="EZ167" s="308"/>
      <c r="FA167" s="308"/>
      <c r="FB167" s="308"/>
      <c r="FC167" s="308"/>
      <c r="FD167" s="308"/>
      <c r="FE167" s="308"/>
      <c r="FF167" s="308"/>
      <c r="FG167" s="308"/>
      <c r="FH167" s="308"/>
      <c r="FI167" s="308"/>
      <c r="FJ167" s="308"/>
      <c r="FK167" s="308"/>
      <c r="FL167" s="308"/>
      <c r="FM167" s="308"/>
      <c r="FN167" s="308"/>
      <c r="FO167" s="308"/>
      <c r="FP167" s="308"/>
      <c r="FQ167" s="308"/>
      <c r="FR167" s="308"/>
      <c r="FS167" s="308"/>
      <c r="FT167" s="308"/>
      <c r="FU167" s="308"/>
      <c r="FV167" s="308"/>
      <c r="FW167" s="308"/>
      <c r="FX167" s="308"/>
      <c r="FY167" s="308"/>
      <c r="FZ167" s="308"/>
      <c r="GA167" s="308"/>
      <c r="GB167" s="308"/>
      <c r="GC167" s="308"/>
      <c r="GD167" s="308"/>
      <c r="GE167" s="308"/>
      <c r="GF167" s="308"/>
      <c r="GG167" s="308"/>
      <c r="GH167" s="308"/>
      <c r="GI167" s="308"/>
      <c r="GJ167" s="308"/>
      <c r="GK167" s="308"/>
      <c r="GL167" s="308"/>
      <c r="GM167" s="308"/>
      <c r="GN167" s="308"/>
      <c r="GO167" s="308"/>
      <c r="GP167" s="308"/>
      <c r="GQ167" s="308"/>
      <c r="GR167" s="308"/>
      <c r="GS167" s="308"/>
      <c r="GT167" s="308"/>
      <c r="GU167" s="308"/>
      <c r="GV167" s="308"/>
      <c r="GW167" s="308"/>
      <c r="GX167" s="308"/>
      <c r="GY167" s="308"/>
      <c r="GZ167" s="308"/>
      <c r="HA167" s="308"/>
      <c r="HB167" s="308"/>
      <c r="HC167" s="308"/>
      <c r="HD167" s="308"/>
      <c r="HE167" s="308"/>
      <c r="HF167" s="308"/>
      <c r="HG167" s="308"/>
      <c r="HH167" s="308"/>
      <c r="HI167" s="308"/>
      <c r="HJ167" s="308"/>
      <c r="HK167" s="308"/>
    </row>
    <row r="168" customFormat="false" ht="12.75" hidden="false" customHeight="false" outlineLevel="0" collapsed="false">
      <c r="A168" s="232"/>
      <c r="B168" s="233"/>
      <c r="C168" s="232"/>
      <c r="D168" s="234"/>
      <c r="E168" s="234"/>
      <c r="F168" s="235"/>
      <c r="G168" s="234"/>
      <c r="H168" s="234"/>
      <c r="I168" s="237"/>
      <c r="J168" s="238"/>
      <c r="K168" s="244" t="s">
        <v>160</v>
      </c>
      <c r="L168" s="245"/>
      <c r="M168" s="245"/>
      <c r="N168" s="245"/>
      <c r="O168" s="245"/>
      <c r="P168" s="245"/>
      <c r="Q168" s="245"/>
      <c r="R168" s="245"/>
      <c r="S168" s="245"/>
      <c r="T168" s="245"/>
      <c r="U168" s="245"/>
      <c r="V168" s="245"/>
      <c r="W168" s="245"/>
      <c r="X168" s="245"/>
      <c r="Y168" s="245"/>
      <c r="Z168" s="245"/>
      <c r="AA168" s="245"/>
      <c r="AB168" s="245"/>
      <c r="AC168" s="245"/>
      <c r="AD168" s="245"/>
      <c r="AE168" s="245"/>
      <c r="AF168" s="245"/>
      <c r="AG168" s="245"/>
      <c r="AH168" s="245"/>
      <c r="AI168" s="245"/>
      <c r="AJ168" s="245"/>
      <c r="AK168" s="245"/>
      <c r="AL168" s="245"/>
      <c r="AM168" s="245"/>
      <c r="AN168" s="245"/>
      <c r="AO168" s="245"/>
      <c r="AP168" s="245"/>
      <c r="AQ168" s="245"/>
      <c r="AR168" s="245"/>
      <c r="AS168" s="245"/>
      <c r="AT168" s="245"/>
      <c r="AU168" s="245"/>
      <c r="AV168" s="245"/>
      <c r="AW168" s="245"/>
      <c r="AX168" s="245"/>
      <c r="AY168" s="245"/>
      <c r="AZ168" s="245"/>
      <c r="BA168" s="245"/>
      <c r="BB168" s="245"/>
      <c r="BC168" s="245"/>
      <c r="BD168" s="245"/>
      <c r="BE168" s="245"/>
      <c r="BF168" s="245"/>
      <c r="BG168" s="245"/>
      <c r="BH168" s="245"/>
      <c r="BI168" s="245"/>
      <c r="BJ168" s="245"/>
      <c r="BK168" s="245"/>
      <c r="BL168" s="245"/>
      <c r="BM168" s="245"/>
      <c r="BN168" s="245"/>
      <c r="BO168" s="245"/>
      <c r="BP168" s="245"/>
      <c r="BQ168" s="245"/>
      <c r="BR168" s="245"/>
      <c r="BS168" s="245"/>
      <c r="BT168" s="245"/>
      <c r="BU168" s="245"/>
      <c r="BV168" s="245"/>
      <c r="BW168" s="245"/>
      <c r="BX168" s="245"/>
      <c r="BY168" s="245"/>
      <c r="BZ168" s="245"/>
      <c r="CA168" s="245"/>
      <c r="CB168" s="245"/>
      <c r="CC168" s="245"/>
      <c r="CD168" s="245"/>
      <c r="CE168" s="245"/>
      <c r="CF168" s="245"/>
      <c r="CG168" s="245"/>
      <c r="CH168" s="245"/>
      <c r="CI168" s="245"/>
      <c r="CJ168" s="245"/>
      <c r="CK168" s="245"/>
      <c r="CL168" s="245"/>
      <c r="CM168" s="245"/>
      <c r="CN168" s="245"/>
      <c r="CO168" s="245"/>
      <c r="CP168" s="245"/>
      <c r="CQ168" s="245"/>
      <c r="CR168" s="245"/>
      <c r="CS168" s="245"/>
      <c r="CT168" s="245"/>
      <c r="CU168" s="245"/>
      <c r="CV168" s="245"/>
      <c r="CW168" s="245"/>
      <c r="CX168" s="245"/>
      <c r="CY168" s="245"/>
      <c r="CZ168" s="245"/>
      <c r="DA168" s="245"/>
      <c r="DB168" s="245"/>
      <c r="DC168" s="245"/>
      <c r="DD168" s="245"/>
      <c r="DE168" s="245"/>
      <c r="DF168" s="245"/>
      <c r="DG168" s="245"/>
      <c r="DH168" s="245"/>
      <c r="DI168" s="245"/>
      <c r="DJ168" s="245"/>
      <c r="DK168" s="245"/>
      <c r="DL168" s="245"/>
      <c r="DM168" s="245"/>
      <c r="DN168" s="245"/>
      <c r="DO168" s="245"/>
      <c r="DP168" s="245" t="n">
        <v>2</v>
      </c>
      <c r="DQ168" s="245"/>
      <c r="DR168" s="245" t="n">
        <v>2</v>
      </c>
      <c r="DS168" s="245"/>
      <c r="DT168" s="245" t="n">
        <v>2</v>
      </c>
      <c r="DU168" s="245"/>
      <c r="DV168" s="245" t="n">
        <v>2</v>
      </c>
      <c r="DW168" s="245"/>
      <c r="DX168" s="245" t="n">
        <v>2</v>
      </c>
      <c r="DY168" s="245"/>
      <c r="DZ168" s="245" t="n">
        <v>2</v>
      </c>
      <c r="EA168" s="245"/>
      <c r="EB168" s="245" t="n">
        <v>2</v>
      </c>
      <c r="EC168" s="245"/>
      <c r="ED168" s="245"/>
      <c r="EE168" s="245"/>
      <c r="EF168" s="245"/>
      <c r="EG168" s="245"/>
      <c r="EH168" s="245"/>
      <c r="EI168" s="245"/>
      <c r="EJ168" s="245"/>
      <c r="EK168" s="245"/>
      <c r="EL168" s="245"/>
      <c r="EM168" s="245"/>
      <c r="EN168" s="245"/>
      <c r="EO168" s="245"/>
      <c r="EP168" s="245"/>
      <c r="EQ168" s="245"/>
      <c r="ER168" s="245"/>
      <c r="ES168" s="245"/>
      <c r="ET168" s="245"/>
      <c r="EU168" s="245"/>
      <c r="EV168" s="245"/>
      <c r="EW168" s="245"/>
      <c r="EX168" s="246"/>
      <c r="EY168" s="246"/>
      <c r="EZ168" s="245"/>
      <c r="FA168" s="245"/>
      <c r="FB168" s="245"/>
      <c r="FC168" s="245"/>
      <c r="FD168" s="245"/>
      <c r="FE168" s="245"/>
      <c r="FF168" s="245"/>
      <c r="FG168" s="245"/>
      <c r="FH168" s="245"/>
      <c r="FI168" s="245"/>
      <c r="FJ168" s="245"/>
      <c r="FK168" s="245"/>
      <c r="FL168" s="245"/>
      <c r="FM168" s="245"/>
      <c r="FN168" s="245"/>
      <c r="FO168" s="245"/>
      <c r="FP168" s="245"/>
      <c r="FQ168" s="245"/>
      <c r="FR168" s="245"/>
      <c r="FS168" s="245"/>
      <c r="FT168" s="245"/>
      <c r="FU168" s="245"/>
      <c r="FV168" s="245"/>
      <c r="FW168" s="245"/>
      <c r="FX168" s="245"/>
      <c r="FY168" s="245"/>
      <c r="FZ168" s="245"/>
      <c r="GA168" s="245"/>
      <c r="GB168" s="245"/>
      <c r="GC168" s="245"/>
      <c r="GD168" s="245"/>
      <c r="GE168" s="245"/>
      <c r="GF168" s="245"/>
      <c r="GG168" s="245"/>
      <c r="GH168" s="245"/>
      <c r="GI168" s="245"/>
      <c r="GJ168" s="245"/>
      <c r="GK168" s="245"/>
      <c r="GL168" s="245"/>
      <c r="GM168" s="245"/>
      <c r="GN168" s="245"/>
      <c r="GO168" s="245"/>
      <c r="GP168" s="245"/>
      <c r="GQ168" s="245"/>
      <c r="GR168" s="245"/>
      <c r="GS168" s="245"/>
      <c r="GT168" s="245"/>
      <c r="GU168" s="245"/>
      <c r="GV168" s="245"/>
      <c r="GW168" s="245"/>
      <c r="GX168" s="245"/>
      <c r="GY168" s="245"/>
      <c r="GZ168" s="245"/>
      <c r="HA168" s="245"/>
      <c r="HB168" s="245"/>
      <c r="HC168" s="245"/>
      <c r="HD168" s="245"/>
      <c r="HE168" s="245"/>
      <c r="HF168" s="245"/>
      <c r="HG168" s="245"/>
      <c r="HH168" s="245"/>
      <c r="HI168" s="245"/>
      <c r="HJ168" s="245"/>
      <c r="HK168" s="245"/>
    </row>
    <row r="169" customFormat="false" ht="12.75" hidden="false" customHeight="false" outlineLevel="0" collapsed="false">
      <c r="A169" s="232"/>
      <c r="B169" s="233"/>
      <c r="C169" s="232"/>
      <c r="D169" s="234"/>
      <c r="E169" s="234"/>
      <c r="F169" s="235"/>
      <c r="G169" s="234"/>
      <c r="H169" s="234"/>
      <c r="I169" s="237"/>
      <c r="J169" s="238"/>
      <c r="K169" s="247" t="s">
        <v>161</v>
      </c>
      <c r="L169" s="248" t="n">
        <f aca="false">(L167*L168*$G167)*$L$8</f>
        <v>0</v>
      </c>
      <c r="M169" s="248"/>
      <c r="N169" s="248" t="n">
        <f aca="false">(N167*N168*$G167)*$L$8</f>
        <v>0</v>
      </c>
      <c r="O169" s="248"/>
      <c r="P169" s="248" t="n">
        <f aca="false">(P167*P168*$G167)*$L$8</f>
        <v>0</v>
      </c>
      <c r="Q169" s="248"/>
      <c r="R169" s="248" t="n">
        <f aca="false">(R167*R168*$G167)*$L$8</f>
        <v>0</v>
      </c>
      <c r="S169" s="248"/>
      <c r="T169" s="248" t="n">
        <f aca="false">(T167*T168*$G167)*$T$8</f>
        <v>0</v>
      </c>
      <c r="U169" s="248"/>
      <c r="V169" s="248" t="n">
        <f aca="false">(V167*V168*$G167)*$T$8</f>
        <v>0</v>
      </c>
      <c r="W169" s="248"/>
      <c r="X169" s="248" t="n">
        <f aca="false">(X167*X168*$G167)*$T$8</f>
        <v>0</v>
      </c>
      <c r="Y169" s="248"/>
      <c r="Z169" s="248" t="n">
        <f aca="false">(Z167*Z168*$G167)*$T$8</f>
        <v>0</v>
      </c>
      <c r="AA169" s="248"/>
      <c r="AB169" s="248" t="n">
        <f aca="false">(AB167*AB168*$G167)*$AB$8</f>
        <v>0</v>
      </c>
      <c r="AC169" s="248"/>
      <c r="AD169" s="248" t="n">
        <f aca="false">(AD167*AD168*$G167)*$AB$8</f>
        <v>0</v>
      </c>
      <c r="AE169" s="248"/>
      <c r="AF169" s="248" t="n">
        <f aca="false">(AF167*AF168*$G167)*$AB$8</f>
        <v>0</v>
      </c>
      <c r="AG169" s="248"/>
      <c r="AH169" s="248" t="n">
        <f aca="false">(AH167*AH168*$G167)*$AB$8</f>
        <v>0</v>
      </c>
      <c r="AI169" s="248"/>
      <c r="AJ169" s="248" t="n">
        <f aca="false">(AJ167*AJ168*$G167)*$AJ$8</f>
        <v>0</v>
      </c>
      <c r="AK169" s="248"/>
      <c r="AL169" s="248" t="n">
        <f aca="false">(AL167*AL168*$G167)*$AJ$8</f>
        <v>0</v>
      </c>
      <c r="AM169" s="248"/>
      <c r="AN169" s="248" t="n">
        <f aca="false">(AN167*AN168*$G167)*$AJ$8</f>
        <v>0</v>
      </c>
      <c r="AO169" s="248"/>
      <c r="AP169" s="248" t="n">
        <f aca="false">(AP167*AP168*$G167)*$AJ$8</f>
        <v>0</v>
      </c>
      <c r="AQ169" s="248"/>
      <c r="AR169" s="248" t="n">
        <f aca="false">(AR167*AR168*$G167)*$AT$8</f>
        <v>0</v>
      </c>
      <c r="AS169" s="248"/>
      <c r="AT169" s="248" t="n">
        <f aca="false">(AT167*AT168*$G167)*$AT$8</f>
        <v>0</v>
      </c>
      <c r="AU169" s="248"/>
      <c r="AV169" s="248" t="n">
        <f aca="false">(AV167*AV168*$G167)*$AT$8</f>
        <v>0</v>
      </c>
      <c r="AW169" s="248"/>
      <c r="AX169" s="248" t="n">
        <f aca="false">(AX167*AX168*$G167)*$AT$8</f>
        <v>0</v>
      </c>
      <c r="AY169" s="248"/>
      <c r="AZ169" s="248" t="n">
        <f aca="false">(AZ167*AZ168*$G167)*$BB$8</f>
        <v>0</v>
      </c>
      <c r="BA169" s="248"/>
      <c r="BB169" s="248" t="n">
        <f aca="false">(BB167*BB168*$G167)*$BB$8</f>
        <v>0</v>
      </c>
      <c r="BC169" s="248"/>
      <c r="BD169" s="248" t="n">
        <f aca="false">(BD167*BD168*$G167)*$BB$8</f>
        <v>0</v>
      </c>
      <c r="BE169" s="248"/>
      <c r="BF169" s="248" t="n">
        <f aca="false">(BF167*BF168*$G167)*$BB$8</f>
        <v>0</v>
      </c>
      <c r="BG169" s="248"/>
      <c r="BH169" s="248" t="n">
        <f aca="false">(BH167*BH168*$G167)*$BJ$8</f>
        <v>0</v>
      </c>
      <c r="BI169" s="248"/>
      <c r="BJ169" s="248" t="n">
        <f aca="false">(BJ167*BJ168*$G167)*$BJ$8</f>
        <v>0</v>
      </c>
      <c r="BK169" s="248"/>
      <c r="BL169" s="248" t="n">
        <f aca="false">(BL167*BL168*$G167)*$BJ$8</f>
        <v>0</v>
      </c>
      <c r="BM169" s="248"/>
      <c r="BN169" s="248" t="n">
        <f aca="false">(BN167*BN168*$G167)*$BJ$8</f>
        <v>0</v>
      </c>
      <c r="BO169" s="248"/>
      <c r="BP169" s="248" t="n">
        <f aca="false">(BP167*BP168*$G167)*$BT$8</f>
        <v>0</v>
      </c>
      <c r="BQ169" s="248"/>
      <c r="BR169" s="248" t="n">
        <f aca="false">(BR167*BR168*$G167)*$BT$8</f>
        <v>0</v>
      </c>
      <c r="BS169" s="248"/>
      <c r="BT169" s="248" t="n">
        <f aca="false">(BT167*BT168*$G167)*$BT$8</f>
        <v>0</v>
      </c>
      <c r="BU169" s="248"/>
      <c r="BV169" s="248" t="n">
        <f aca="false">(BV167*BV168*$G167)*$BT$8</f>
        <v>0</v>
      </c>
      <c r="BW169" s="248"/>
      <c r="BX169" s="248" t="n">
        <f aca="false">(BX167*BX168*$G167)*$CB$8</f>
        <v>0</v>
      </c>
      <c r="BY169" s="248"/>
      <c r="BZ169" s="248" t="n">
        <f aca="false">(BZ167*BZ168*$G167)*$CB$8</f>
        <v>0</v>
      </c>
      <c r="CA169" s="248"/>
      <c r="CB169" s="248" t="n">
        <f aca="false">(CB167*CB168*$G167)*$CB$8</f>
        <v>0</v>
      </c>
      <c r="CC169" s="248"/>
      <c r="CD169" s="248" t="n">
        <f aca="false">(CD167*CD168*$G167)*$CB$8</f>
        <v>0</v>
      </c>
      <c r="CE169" s="248"/>
      <c r="CF169" s="248" t="n">
        <f aca="false">(CF167*CF168*$G167)*$CB$8</f>
        <v>0</v>
      </c>
      <c r="CG169" s="248"/>
      <c r="CH169" s="248" t="n">
        <f aca="false">(CH167*CH168*$G167)*$CB$8</f>
        <v>0</v>
      </c>
      <c r="CI169" s="248"/>
      <c r="CJ169" s="248" t="n">
        <f aca="false">(CJ167*CJ168*$G167)*$CJ$8</f>
        <v>0</v>
      </c>
      <c r="CK169" s="248"/>
      <c r="CL169" s="248" t="n">
        <f aca="false">(CL167*CL168*$G167)*$CJ$8</f>
        <v>0</v>
      </c>
      <c r="CM169" s="248"/>
      <c r="CN169" s="248" t="n">
        <f aca="false">(CN167*CN168*$G167)*$CJ$8</f>
        <v>0</v>
      </c>
      <c r="CO169" s="248"/>
      <c r="CP169" s="248" t="n">
        <f aca="false">(CP167*CP168*$G167)*$CJ$8</f>
        <v>0</v>
      </c>
      <c r="CQ169" s="248"/>
      <c r="CR169" s="248" t="n">
        <f aca="false">(CR167*CR168*$G167)*$CJ$8</f>
        <v>0</v>
      </c>
      <c r="CS169" s="248"/>
      <c r="CT169" s="248" t="n">
        <f aca="false">(CT167*CT168*$G167)*$CT$8</f>
        <v>0</v>
      </c>
      <c r="CU169" s="248"/>
      <c r="CV169" s="248" t="n">
        <f aca="false">(CV167*CV168*$G167)*$CT$8</f>
        <v>0</v>
      </c>
      <c r="CW169" s="248"/>
      <c r="CX169" s="248" t="n">
        <f aca="false">(CX167*CX168*$G167)*$CT$8</f>
        <v>0</v>
      </c>
      <c r="CY169" s="248"/>
      <c r="CZ169" s="248" t="n">
        <f aca="false">(CZ167*CZ168*$G167)*$CT$8</f>
        <v>0</v>
      </c>
      <c r="DA169" s="248"/>
      <c r="DB169" s="248" t="n">
        <f aca="false">(DB167*DB168*$G167)*$DB$8</f>
        <v>0</v>
      </c>
      <c r="DC169" s="248"/>
      <c r="DD169" s="248" t="n">
        <f aca="false">(DD167*DD168*$G167)*$DB$8</f>
        <v>0</v>
      </c>
      <c r="DE169" s="248"/>
      <c r="DF169" s="248" t="n">
        <f aca="false">(DF167*DF168*$G167)*$DB$8</f>
        <v>0</v>
      </c>
      <c r="DG169" s="248"/>
      <c r="DH169" s="248" t="n">
        <f aca="false">(DH167*DH168*$G167)*$DB$8</f>
        <v>0</v>
      </c>
      <c r="DI169" s="248"/>
      <c r="DJ169" s="292" t="n">
        <f aca="false">(DJ167*DJ168*$G167)*$DB$8</f>
        <v>0</v>
      </c>
      <c r="DK169" s="292"/>
      <c r="DL169" s="248" t="n">
        <f aca="false">(DL167*DL168*$G167)*$DL$8</f>
        <v>0</v>
      </c>
      <c r="DM169" s="248"/>
      <c r="DN169" s="248" t="n">
        <f aca="false">(DN167*DN168*$G167)*$DL$8</f>
        <v>0</v>
      </c>
      <c r="DO169" s="248"/>
      <c r="DP169" s="248" t="n">
        <f aca="false">(DP167*DP168*$G167)*$DL$8</f>
        <v>4.44387096774194</v>
      </c>
      <c r="DQ169" s="248"/>
      <c r="DR169" s="248" t="n">
        <f aca="false">(DR167*DR168*$G167)*$DL$8</f>
        <v>13.3316129032258</v>
      </c>
      <c r="DS169" s="248"/>
      <c r="DT169" s="248" t="n">
        <f aca="false">(DT167*DT168*$G167)*$DT$8</f>
        <v>12.3942857142857</v>
      </c>
      <c r="DU169" s="248"/>
      <c r="DV169" s="248" t="n">
        <f aca="false">(DV167*DV168*$G167)*$DT$8</f>
        <v>12.3942857142857</v>
      </c>
      <c r="DW169" s="248"/>
      <c r="DX169" s="248" t="n">
        <f aca="false">(DX167*DX168*$G167)*$DB$8</f>
        <v>14.2141935483871</v>
      </c>
      <c r="DY169" s="248"/>
      <c r="DZ169" s="248" t="n">
        <f aca="false">(DZ167*DZ168*$G167)*$DB$8</f>
        <v>14.2141935483871</v>
      </c>
      <c r="EA169" s="248"/>
      <c r="EB169" s="248" t="n">
        <f aca="false">(EB167*EB168*$G167)*$DB$8</f>
        <v>14.2141935483871</v>
      </c>
      <c r="EC169" s="248"/>
      <c r="ED169" s="248" t="n">
        <f aca="false">(ED167*ED168*$G167)*$DB$8</f>
        <v>0</v>
      </c>
      <c r="EE169" s="248"/>
      <c r="EF169" s="248" t="n">
        <f aca="false">(EF167*EF168*$G167)*$DB$8</f>
        <v>0</v>
      </c>
      <c r="EG169" s="248"/>
      <c r="EH169" s="248" t="n">
        <f aca="false">(EH167*EH168*$G167)*$DB$8</f>
        <v>0</v>
      </c>
      <c r="EI169" s="248"/>
      <c r="EJ169" s="248" t="n">
        <f aca="false">(EJ167*EJ168*$G167)*$EJ$8</f>
        <v>0</v>
      </c>
      <c r="EK169" s="248"/>
      <c r="EL169" s="248" t="n">
        <f aca="false">(EL167*EL168*$G167)*$EJ$8</f>
        <v>0</v>
      </c>
      <c r="EM169" s="248"/>
      <c r="EN169" s="248" t="n">
        <f aca="false">(EN167*EN168*$G167)*$EJ$8</f>
        <v>0</v>
      </c>
      <c r="EO169" s="248"/>
      <c r="EP169" s="248" t="n">
        <f aca="false">(EP167*EP168*$G167)*$EJ$8</f>
        <v>0</v>
      </c>
      <c r="EQ169" s="248"/>
      <c r="ER169" s="248" t="n">
        <f aca="false">(ER167*ER168*$G167)*$EJ$8</f>
        <v>0</v>
      </c>
      <c r="ES169" s="248"/>
      <c r="ET169" s="248" t="n">
        <f aca="false">(ET167*ET168*$G167)*$ET$8</f>
        <v>0</v>
      </c>
      <c r="EU169" s="248"/>
      <c r="EV169" s="248" t="n">
        <f aca="false">(EV167*EV168*$G167)*$DB$8</f>
        <v>0</v>
      </c>
      <c r="EW169" s="248"/>
      <c r="EX169" s="249" t="n">
        <f aca="false">(EX167*EX168*$G167)*$DB$8</f>
        <v>0</v>
      </c>
      <c r="EY169" s="249"/>
      <c r="EZ169" s="248" t="n">
        <f aca="false">(EZ167*EZ168*$G167)*$DB$8</f>
        <v>0</v>
      </c>
      <c r="FA169" s="248"/>
      <c r="FB169" s="248" t="n">
        <f aca="false">(FB167*FB168*$G167)*$DB$8</f>
        <v>0</v>
      </c>
      <c r="FC169" s="248"/>
      <c r="FD169" s="248" t="n">
        <f aca="false">(FD167*FD168*$G167)*$DB$8</f>
        <v>0</v>
      </c>
      <c r="FE169" s="248"/>
      <c r="FF169" s="248" t="n">
        <f aca="false">(FF167*FF168*$G167)*$DB$8</f>
        <v>0</v>
      </c>
      <c r="FG169" s="248"/>
      <c r="FH169" s="248" t="n">
        <f aca="false">(FH167*FH168*$G167)*$DB$8</f>
        <v>0</v>
      </c>
      <c r="FI169" s="248"/>
      <c r="FJ169" s="248" t="n">
        <f aca="false">(FJ167*FJ168*$G167)*$DB$8</f>
        <v>0</v>
      </c>
      <c r="FK169" s="248"/>
      <c r="FL169" s="248" t="n">
        <f aca="false">(FL167*FL168*$G167)*$DB$8</f>
        <v>0</v>
      </c>
      <c r="FM169" s="248"/>
      <c r="FN169" s="248" t="n">
        <f aca="false">(FN167*FN168*$G167)*$DB$8</f>
        <v>0</v>
      </c>
      <c r="FO169" s="248"/>
      <c r="FP169" s="248" t="n">
        <f aca="false">(FP167*FP168*$G167)*$DB$8</f>
        <v>0</v>
      </c>
      <c r="FQ169" s="248"/>
      <c r="FR169" s="248" t="n">
        <f aca="false">(FR167*FR168*$G167)*$DB$8</f>
        <v>0</v>
      </c>
      <c r="FS169" s="248"/>
      <c r="FT169" s="248" t="n">
        <f aca="false">(FT167*FT168*$G167)*$DB$8</f>
        <v>0</v>
      </c>
      <c r="FU169" s="248"/>
      <c r="FV169" s="248" t="n">
        <f aca="false">(FV167*FV168*$G167)*$DB$8</f>
        <v>0</v>
      </c>
      <c r="FW169" s="248"/>
      <c r="FX169" s="248" t="n">
        <f aca="false">(FX167*FX168*$G167)*$DB$8</f>
        <v>0</v>
      </c>
      <c r="FY169" s="248"/>
      <c r="FZ169" s="248" t="n">
        <f aca="false">(FZ167*FZ168*$G167)*$DB$8</f>
        <v>0</v>
      </c>
      <c r="GA169" s="248"/>
      <c r="GB169" s="248" t="n">
        <f aca="false">(GB167*GB168*$G167)*$DB$8</f>
        <v>0</v>
      </c>
      <c r="GC169" s="248"/>
      <c r="GD169" s="248" t="n">
        <f aca="false">(GD167*GD168*$G167)*$DB$8</f>
        <v>0</v>
      </c>
      <c r="GE169" s="248"/>
      <c r="GF169" s="248" t="n">
        <f aca="false">(GF167*GF168*$G167)*$DB$8</f>
        <v>0</v>
      </c>
      <c r="GG169" s="248"/>
      <c r="GH169" s="248" t="n">
        <f aca="false">(GH167*GH168*$G167)*$DB$8</f>
        <v>0</v>
      </c>
      <c r="GI169" s="248"/>
      <c r="GJ169" s="248" t="n">
        <f aca="false">(GJ167*GJ168*$G167)*$DB$8</f>
        <v>0</v>
      </c>
      <c r="GK169" s="248"/>
      <c r="GL169" s="248" t="n">
        <f aca="false">(GL167*GL168*$G167)*$DB$8</f>
        <v>0</v>
      </c>
      <c r="GM169" s="248"/>
      <c r="GN169" s="248" t="n">
        <f aca="false">(GN167*GN168*$G167)*$DB$8</f>
        <v>0</v>
      </c>
      <c r="GO169" s="248"/>
      <c r="GP169" s="248" t="n">
        <f aca="false">(GP167*GP168*$G167)*$DB$8</f>
        <v>0</v>
      </c>
      <c r="GQ169" s="248"/>
      <c r="GR169" s="248" t="n">
        <f aca="false">(GR167*GR168*$G167)*$DB$8</f>
        <v>0</v>
      </c>
      <c r="GS169" s="248"/>
      <c r="GT169" s="248" t="n">
        <f aca="false">(GT167*GT168*$G167)*$DB$8</f>
        <v>0</v>
      </c>
      <c r="GU169" s="248"/>
      <c r="GV169" s="248" t="n">
        <f aca="false">(GV167*GV168*$G167)*$DB$8</f>
        <v>0</v>
      </c>
      <c r="GW169" s="248"/>
      <c r="GX169" s="248" t="n">
        <f aca="false">(GX167*GX168*$G167)*$DB$8</f>
        <v>0</v>
      </c>
      <c r="GY169" s="248"/>
      <c r="GZ169" s="248" t="n">
        <f aca="false">(GZ167*GZ168*$G167)*$DB$8</f>
        <v>0</v>
      </c>
      <c r="HA169" s="248"/>
      <c r="HB169" s="248" t="n">
        <f aca="false">(HB167*HB168*$G167)*$DB$8</f>
        <v>0</v>
      </c>
      <c r="HC169" s="248"/>
      <c r="HD169" s="248" t="n">
        <f aca="false">(HD167*HD168*$G167)*$DB$8</f>
        <v>0</v>
      </c>
      <c r="HE169" s="248"/>
      <c r="HF169" s="248" t="n">
        <f aca="false">(HF167*HF168*$G167)*$DB$8</f>
        <v>0</v>
      </c>
      <c r="HG169" s="248"/>
      <c r="HH169" s="248" t="n">
        <f aca="false">(HH167*HH168*$G167)*$DB$8</f>
        <v>0</v>
      </c>
      <c r="HI169" s="248"/>
      <c r="HJ169" s="248" t="n">
        <f aca="false">(HJ167*HJ168*$G167)*$DB$8</f>
        <v>0</v>
      </c>
      <c r="HK169" s="248"/>
    </row>
    <row r="170" customFormat="false" ht="12.75" hidden="false" customHeight="false" outlineLevel="0" collapsed="false">
      <c r="A170" s="232"/>
      <c r="B170" s="233"/>
      <c r="C170" s="232"/>
      <c r="D170" s="234"/>
      <c r="E170" s="234"/>
      <c r="F170" s="235"/>
      <c r="G170" s="234"/>
      <c r="H170" s="234"/>
      <c r="I170" s="237"/>
      <c r="J170" s="238"/>
      <c r="K170" s="250" t="s">
        <v>162</v>
      </c>
      <c r="L170" s="251" t="n">
        <f aca="false">L169</f>
        <v>0</v>
      </c>
      <c r="M170" s="251"/>
      <c r="N170" s="251" t="n">
        <f aca="false">L170+N169</f>
        <v>0</v>
      </c>
      <c r="O170" s="251"/>
      <c r="P170" s="251" t="n">
        <f aca="false">N170+P169</f>
        <v>0</v>
      </c>
      <c r="Q170" s="251"/>
      <c r="R170" s="251" t="n">
        <f aca="false">P170+R169</f>
        <v>0</v>
      </c>
      <c r="S170" s="251"/>
      <c r="T170" s="251" t="n">
        <f aca="false">R170+T169</f>
        <v>0</v>
      </c>
      <c r="U170" s="251"/>
      <c r="V170" s="251" t="n">
        <f aca="false">T170+V169</f>
        <v>0</v>
      </c>
      <c r="W170" s="251"/>
      <c r="X170" s="251" t="n">
        <f aca="false">V170+X169</f>
        <v>0</v>
      </c>
      <c r="Y170" s="251"/>
      <c r="Z170" s="251" t="n">
        <f aca="false">X170+Z169</f>
        <v>0</v>
      </c>
      <c r="AA170" s="251"/>
      <c r="AB170" s="251" t="n">
        <f aca="false">Z170+AB169</f>
        <v>0</v>
      </c>
      <c r="AC170" s="251"/>
      <c r="AD170" s="251" t="n">
        <f aca="false">AB170+AD169</f>
        <v>0</v>
      </c>
      <c r="AE170" s="251"/>
      <c r="AF170" s="251" t="n">
        <f aca="false">AD170+AF169</f>
        <v>0</v>
      </c>
      <c r="AG170" s="251"/>
      <c r="AH170" s="251" t="n">
        <f aca="false">AF170+AH169</f>
        <v>0</v>
      </c>
      <c r="AI170" s="251"/>
      <c r="AJ170" s="251" t="n">
        <f aca="false">AH170+AJ169</f>
        <v>0</v>
      </c>
      <c r="AK170" s="251"/>
      <c r="AL170" s="251" t="n">
        <f aca="false">AJ170+AL169</f>
        <v>0</v>
      </c>
      <c r="AM170" s="251"/>
      <c r="AN170" s="251" t="n">
        <f aca="false">AL170+AN169</f>
        <v>0</v>
      </c>
      <c r="AO170" s="251"/>
      <c r="AP170" s="251" t="n">
        <f aca="false">AN170+AP169</f>
        <v>0</v>
      </c>
      <c r="AQ170" s="251"/>
      <c r="AR170" s="251" t="n">
        <f aca="false">AP170+AR169</f>
        <v>0</v>
      </c>
      <c r="AS170" s="251"/>
      <c r="AT170" s="251" t="n">
        <f aca="false">AR170+AT169</f>
        <v>0</v>
      </c>
      <c r="AU170" s="251"/>
      <c r="AV170" s="251" t="n">
        <f aca="false">AT170+AV169</f>
        <v>0</v>
      </c>
      <c r="AW170" s="251"/>
      <c r="AX170" s="251" t="n">
        <f aca="false">AV170+AX169</f>
        <v>0</v>
      </c>
      <c r="AY170" s="251"/>
      <c r="AZ170" s="251" t="n">
        <f aca="false">AX170+AZ169</f>
        <v>0</v>
      </c>
      <c r="BA170" s="251"/>
      <c r="BB170" s="251" t="n">
        <f aca="false">AZ170+BB169</f>
        <v>0</v>
      </c>
      <c r="BC170" s="251"/>
      <c r="BD170" s="251" t="n">
        <f aca="false">BB170+BD169</f>
        <v>0</v>
      </c>
      <c r="BE170" s="251"/>
      <c r="BF170" s="251" t="n">
        <f aca="false">BD170+BF169</f>
        <v>0</v>
      </c>
      <c r="BG170" s="251"/>
      <c r="BH170" s="251" t="n">
        <f aca="false">BF170+BH169</f>
        <v>0</v>
      </c>
      <c r="BI170" s="251"/>
      <c r="BJ170" s="251" t="n">
        <f aca="false">BH170+BJ169</f>
        <v>0</v>
      </c>
      <c r="BK170" s="251"/>
      <c r="BL170" s="251" t="n">
        <f aca="false">BJ170+BL169</f>
        <v>0</v>
      </c>
      <c r="BM170" s="251"/>
      <c r="BN170" s="251" t="n">
        <f aca="false">BL170+BN169</f>
        <v>0</v>
      </c>
      <c r="BO170" s="251"/>
      <c r="BP170" s="251" t="n">
        <f aca="false">BN170+BP169</f>
        <v>0</v>
      </c>
      <c r="BQ170" s="251"/>
      <c r="BR170" s="251" t="n">
        <f aca="false">BP170+BR169</f>
        <v>0</v>
      </c>
      <c r="BS170" s="251"/>
      <c r="BT170" s="251" t="n">
        <f aca="false">BR170+BT169</f>
        <v>0</v>
      </c>
      <c r="BU170" s="251"/>
      <c r="BV170" s="251" t="n">
        <f aca="false">BT170+BV169</f>
        <v>0</v>
      </c>
      <c r="BW170" s="251"/>
      <c r="BX170" s="251" t="n">
        <f aca="false">BV170+BX169</f>
        <v>0</v>
      </c>
      <c r="BY170" s="251"/>
      <c r="BZ170" s="251" t="n">
        <f aca="false">BX170+BZ169</f>
        <v>0</v>
      </c>
      <c r="CA170" s="251"/>
      <c r="CB170" s="251" t="n">
        <f aca="false">BZ170+CB169</f>
        <v>0</v>
      </c>
      <c r="CC170" s="251"/>
      <c r="CD170" s="251" t="n">
        <f aca="false">CB170+CD169</f>
        <v>0</v>
      </c>
      <c r="CE170" s="251"/>
      <c r="CF170" s="251" t="n">
        <f aca="false">CD170+CF169</f>
        <v>0</v>
      </c>
      <c r="CG170" s="251"/>
      <c r="CH170" s="251" t="n">
        <f aca="false">CF170+CH169</f>
        <v>0</v>
      </c>
      <c r="CI170" s="251"/>
      <c r="CJ170" s="251" t="n">
        <f aca="false">CH170+CJ169</f>
        <v>0</v>
      </c>
      <c r="CK170" s="251"/>
      <c r="CL170" s="251" t="n">
        <f aca="false">CJ170+CL169</f>
        <v>0</v>
      </c>
      <c r="CM170" s="251"/>
      <c r="CN170" s="251" t="n">
        <f aca="false">CL170+CN169</f>
        <v>0</v>
      </c>
      <c r="CO170" s="251"/>
      <c r="CP170" s="251" t="n">
        <f aca="false">CN170+CP169</f>
        <v>0</v>
      </c>
      <c r="CQ170" s="251"/>
      <c r="CR170" s="251" t="n">
        <f aca="false">CP170+CR169</f>
        <v>0</v>
      </c>
      <c r="CS170" s="251"/>
      <c r="CT170" s="251" t="n">
        <f aca="false">CR170+CT169</f>
        <v>0</v>
      </c>
      <c r="CU170" s="251"/>
      <c r="CV170" s="251" t="n">
        <f aca="false">CT170+CV169</f>
        <v>0</v>
      </c>
      <c r="CW170" s="251"/>
      <c r="CX170" s="251" t="n">
        <f aca="false">CV170+CX169</f>
        <v>0</v>
      </c>
      <c r="CY170" s="251"/>
      <c r="CZ170" s="251" t="n">
        <f aca="false">CX170+CZ169</f>
        <v>0</v>
      </c>
      <c r="DA170" s="251"/>
      <c r="DB170" s="251" t="n">
        <f aca="false">CZ170+DB169</f>
        <v>0</v>
      </c>
      <c r="DC170" s="251"/>
      <c r="DD170" s="251" t="n">
        <f aca="false">DB170+DD169</f>
        <v>0</v>
      </c>
      <c r="DE170" s="251"/>
      <c r="DF170" s="251" t="n">
        <f aca="false">DD170+DF169</f>
        <v>0</v>
      </c>
      <c r="DG170" s="251"/>
      <c r="DH170" s="251" t="n">
        <f aca="false">DF170+DH169</f>
        <v>0</v>
      </c>
      <c r="DI170" s="251"/>
      <c r="DJ170" s="293" t="n">
        <f aca="false">DH170+DJ169</f>
        <v>0</v>
      </c>
      <c r="DK170" s="293"/>
      <c r="DL170" s="251" t="n">
        <f aca="false">DJ170+DL169</f>
        <v>0</v>
      </c>
      <c r="DM170" s="251"/>
      <c r="DN170" s="251" t="n">
        <f aca="false">DL170+DN169</f>
        <v>0</v>
      </c>
      <c r="DO170" s="251"/>
      <c r="DP170" s="251" t="n">
        <f aca="false">DN170+DP169</f>
        <v>4.44387096774194</v>
      </c>
      <c r="DQ170" s="251"/>
      <c r="DR170" s="251" t="n">
        <f aca="false">DP170+DR169</f>
        <v>17.7754838709677</v>
      </c>
      <c r="DS170" s="251"/>
      <c r="DT170" s="251" t="n">
        <f aca="false">DR170+DT169</f>
        <v>30.1697695852535</v>
      </c>
      <c r="DU170" s="251"/>
      <c r="DV170" s="251" t="n">
        <f aca="false">DT170+DV169</f>
        <v>42.5640552995392</v>
      </c>
      <c r="DW170" s="251"/>
      <c r="DX170" s="251" t="n">
        <f aca="false">DV170+DX169</f>
        <v>56.7782488479263</v>
      </c>
      <c r="DY170" s="251"/>
      <c r="DZ170" s="251" t="n">
        <f aca="false">DX170+DZ169</f>
        <v>70.9924423963134</v>
      </c>
      <c r="EA170" s="251"/>
      <c r="EB170" s="251" t="n">
        <f aca="false">DZ170+EB169</f>
        <v>85.2066359447005</v>
      </c>
      <c r="EC170" s="251"/>
      <c r="ED170" s="251" t="n">
        <f aca="false">EB170+ED169</f>
        <v>85.2066359447005</v>
      </c>
      <c r="EE170" s="251"/>
      <c r="EF170" s="251" t="n">
        <f aca="false">ED170+EF169</f>
        <v>85.2066359447005</v>
      </c>
      <c r="EG170" s="251"/>
      <c r="EH170" s="251" t="n">
        <f aca="false">EF170+EH169</f>
        <v>85.2066359447005</v>
      </c>
      <c r="EI170" s="251"/>
      <c r="EJ170" s="251" t="n">
        <f aca="false">EH170+EJ169</f>
        <v>85.2066359447005</v>
      </c>
      <c r="EK170" s="251"/>
      <c r="EL170" s="251" t="n">
        <f aca="false">EJ170+EL169</f>
        <v>85.2066359447005</v>
      </c>
      <c r="EM170" s="251"/>
      <c r="EN170" s="251" t="n">
        <f aca="false">EL170+EN169</f>
        <v>85.2066359447005</v>
      </c>
      <c r="EO170" s="251"/>
      <c r="EP170" s="251" t="n">
        <f aca="false">EN170+EP169</f>
        <v>85.2066359447005</v>
      </c>
      <c r="EQ170" s="251"/>
      <c r="ER170" s="251" t="n">
        <f aca="false">EP170+ER169</f>
        <v>85.2066359447005</v>
      </c>
      <c r="ES170" s="251"/>
      <c r="ET170" s="251" t="n">
        <f aca="false">ER170+ET169</f>
        <v>85.2066359447005</v>
      </c>
      <c r="EU170" s="251"/>
      <c r="EV170" s="251" t="n">
        <f aca="false">ET170+EV169</f>
        <v>85.2066359447005</v>
      </c>
      <c r="EW170" s="251"/>
      <c r="EX170" s="252" t="n">
        <f aca="false">EV170+EX169</f>
        <v>85.2066359447005</v>
      </c>
      <c r="EY170" s="252"/>
      <c r="EZ170" s="251" t="n">
        <f aca="false">EX170+EZ169</f>
        <v>85.2066359447005</v>
      </c>
      <c r="FA170" s="251"/>
      <c r="FB170" s="251" t="n">
        <f aca="false">EZ170+FB169</f>
        <v>85.2066359447005</v>
      </c>
      <c r="FC170" s="251"/>
      <c r="FD170" s="251" t="n">
        <f aca="false">FB170+FD169</f>
        <v>85.2066359447005</v>
      </c>
      <c r="FE170" s="251"/>
      <c r="FF170" s="251" t="n">
        <f aca="false">FD170+FF169</f>
        <v>85.2066359447005</v>
      </c>
      <c r="FG170" s="251"/>
      <c r="FH170" s="251" t="n">
        <f aca="false">FF170+FH169</f>
        <v>85.2066359447005</v>
      </c>
      <c r="FI170" s="251"/>
      <c r="FJ170" s="251" t="n">
        <f aca="false">FH170+FJ169</f>
        <v>85.2066359447005</v>
      </c>
      <c r="FK170" s="251"/>
      <c r="FL170" s="251" t="n">
        <f aca="false">FJ170+FL169</f>
        <v>85.2066359447005</v>
      </c>
      <c r="FM170" s="251"/>
      <c r="FN170" s="251" t="n">
        <f aca="false">FL170+FN169</f>
        <v>85.2066359447005</v>
      </c>
      <c r="FO170" s="251"/>
      <c r="FP170" s="251" t="n">
        <f aca="false">FN170+FP169</f>
        <v>85.2066359447005</v>
      </c>
      <c r="FQ170" s="251"/>
      <c r="FR170" s="251" t="n">
        <f aca="false">FP170+FR169</f>
        <v>85.2066359447005</v>
      </c>
      <c r="FS170" s="251"/>
      <c r="FT170" s="251" t="n">
        <f aca="false">FR170+FT169</f>
        <v>85.2066359447005</v>
      </c>
      <c r="FU170" s="251"/>
      <c r="FV170" s="251" t="n">
        <f aca="false">FT170+FV169</f>
        <v>85.2066359447005</v>
      </c>
      <c r="FW170" s="251"/>
      <c r="FX170" s="251" t="n">
        <f aca="false">FV170+FX169</f>
        <v>85.2066359447005</v>
      </c>
      <c r="FY170" s="251"/>
      <c r="FZ170" s="251" t="n">
        <f aca="false">FX170+FZ169</f>
        <v>85.2066359447005</v>
      </c>
      <c r="GA170" s="251"/>
      <c r="GB170" s="251" t="n">
        <f aca="false">FZ170+GB169</f>
        <v>85.2066359447005</v>
      </c>
      <c r="GC170" s="251"/>
      <c r="GD170" s="251" t="n">
        <f aca="false">GB170+GD169</f>
        <v>85.2066359447005</v>
      </c>
      <c r="GE170" s="251"/>
      <c r="GF170" s="251" t="n">
        <f aca="false">GD170+GF169</f>
        <v>85.2066359447005</v>
      </c>
      <c r="GG170" s="251"/>
      <c r="GH170" s="251" t="n">
        <f aca="false">GF170+GH169</f>
        <v>85.2066359447005</v>
      </c>
      <c r="GI170" s="251"/>
      <c r="GJ170" s="251" t="n">
        <f aca="false">GH170+GJ169</f>
        <v>85.2066359447005</v>
      </c>
      <c r="GK170" s="251"/>
      <c r="GL170" s="251" t="n">
        <f aca="false">GJ170+GL169</f>
        <v>85.2066359447005</v>
      </c>
      <c r="GM170" s="251"/>
      <c r="GN170" s="251" t="n">
        <f aca="false">GL170+GN169</f>
        <v>85.2066359447005</v>
      </c>
      <c r="GO170" s="251"/>
      <c r="GP170" s="251" t="n">
        <f aca="false">GN170+GP169</f>
        <v>85.2066359447005</v>
      </c>
      <c r="GQ170" s="251"/>
      <c r="GR170" s="251" t="n">
        <f aca="false">GP170+GR169</f>
        <v>85.2066359447005</v>
      </c>
      <c r="GS170" s="251"/>
      <c r="GT170" s="251" t="n">
        <f aca="false">GR170+GT169</f>
        <v>85.2066359447005</v>
      </c>
      <c r="GU170" s="251"/>
      <c r="GV170" s="251" t="n">
        <f aca="false">GT170+GV169</f>
        <v>85.2066359447005</v>
      </c>
      <c r="GW170" s="251"/>
      <c r="GX170" s="251" t="n">
        <f aca="false">GV170+GX169</f>
        <v>85.2066359447005</v>
      </c>
      <c r="GY170" s="251"/>
      <c r="GZ170" s="251" t="n">
        <f aca="false">GX170+GZ169</f>
        <v>85.2066359447005</v>
      </c>
      <c r="HA170" s="251"/>
      <c r="HB170" s="251" t="n">
        <f aca="false">GZ170+HB169</f>
        <v>85.2066359447005</v>
      </c>
      <c r="HC170" s="251"/>
      <c r="HD170" s="251" t="n">
        <f aca="false">HB170+HD169</f>
        <v>85.2066359447005</v>
      </c>
      <c r="HE170" s="251"/>
      <c r="HF170" s="251" t="n">
        <f aca="false">HD170+HF169</f>
        <v>85.2066359447005</v>
      </c>
      <c r="HG170" s="251"/>
      <c r="HH170" s="251" t="n">
        <f aca="false">HF170+HH169</f>
        <v>85.2066359447005</v>
      </c>
      <c r="HI170" s="251"/>
      <c r="HJ170" s="251" t="n">
        <f aca="false">HH170+HJ169</f>
        <v>85.2066359447005</v>
      </c>
      <c r="HK170" s="251"/>
    </row>
    <row r="171" s="295" customFormat="true" ht="12.75" hidden="false" customHeight="false" outlineLevel="0" collapsed="false">
      <c r="A171" s="232"/>
      <c r="B171" s="233"/>
      <c r="C171" s="232"/>
      <c r="D171" s="234"/>
      <c r="E171" s="234"/>
      <c r="F171" s="235"/>
      <c r="G171" s="234"/>
      <c r="H171" s="253"/>
      <c r="I171" s="237"/>
      <c r="J171" s="238"/>
      <c r="K171" s="254" t="s">
        <v>163</v>
      </c>
      <c r="L171" s="255"/>
      <c r="M171" s="255"/>
      <c r="N171" s="255"/>
      <c r="O171" s="255"/>
      <c r="P171" s="255"/>
      <c r="Q171" s="255"/>
      <c r="R171" s="255"/>
      <c r="S171" s="255"/>
      <c r="T171" s="255"/>
      <c r="U171" s="255"/>
      <c r="V171" s="255"/>
      <c r="W171" s="255"/>
      <c r="X171" s="255"/>
      <c r="Y171" s="255"/>
      <c r="Z171" s="255"/>
      <c r="AA171" s="255"/>
      <c r="AB171" s="255"/>
      <c r="AC171" s="255"/>
      <c r="AD171" s="255"/>
      <c r="AE171" s="255"/>
      <c r="AF171" s="255"/>
      <c r="AG171" s="255"/>
      <c r="AH171" s="255"/>
      <c r="AI171" s="255"/>
      <c r="AJ171" s="255"/>
      <c r="AK171" s="255"/>
      <c r="AL171" s="255"/>
      <c r="AM171" s="255"/>
      <c r="AN171" s="255"/>
      <c r="AO171" s="255"/>
      <c r="AP171" s="255"/>
      <c r="AQ171" s="255"/>
      <c r="AR171" s="255"/>
      <c r="AS171" s="255"/>
      <c r="AT171" s="255"/>
      <c r="AU171" s="255"/>
      <c r="AV171" s="255"/>
      <c r="AW171" s="255"/>
      <c r="AX171" s="255"/>
      <c r="AY171" s="255"/>
      <c r="AZ171" s="255"/>
      <c r="BA171" s="255"/>
      <c r="BB171" s="255"/>
      <c r="BC171" s="255"/>
      <c r="BD171" s="255"/>
      <c r="BE171" s="255"/>
      <c r="BF171" s="255"/>
      <c r="BG171" s="255"/>
      <c r="BH171" s="255"/>
      <c r="BI171" s="255"/>
      <c r="BJ171" s="255"/>
      <c r="BK171" s="255"/>
      <c r="BL171" s="255"/>
      <c r="BM171" s="255"/>
      <c r="BN171" s="255"/>
      <c r="BO171" s="255"/>
      <c r="BP171" s="255"/>
      <c r="BQ171" s="255"/>
      <c r="BR171" s="255"/>
      <c r="BS171" s="255"/>
      <c r="BT171" s="255"/>
      <c r="BU171" s="255"/>
      <c r="BV171" s="255"/>
      <c r="BW171" s="255"/>
      <c r="BX171" s="255"/>
      <c r="BY171" s="255"/>
      <c r="BZ171" s="255"/>
      <c r="CA171" s="255"/>
      <c r="CB171" s="255"/>
      <c r="CC171" s="255"/>
      <c r="CD171" s="255"/>
      <c r="CE171" s="255"/>
      <c r="CF171" s="255"/>
      <c r="CG171" s="255"/>
      <c r="CH171" s="255"/>
      <c r="CI171" s="255"/>
      <c r="CJ171" s="255"/>
      <c r="CK171" s="255"/>
      <c r="CL171" s="255"/>
      <c r="CM171" s="255"/>
      <c r="CN171" s="255"/>
      <c r="CO171" s="255"/>
      <c r="CP171" s="255"/>
      <c r="CQ171" s="255"/>
      <c r="CR171" s="255"/>
      <c r="CS171" s="255"/>
      <c r="CT171" s="255"/>
      <c r="CU171" s="255"/>
      <c r="CV171" s="255"/>
      <c r="CW171" s="255"/>
      <c r="CX171" s="255"/>
      <c r="CY171" s="255"/>
      <c r="CZ171" s="255"/>
      <c r="DA171" s="255"/>
      <c r="DB171" s="255"/>
      <c r="DC171" s="255"/>
      <c r="DD171" s="255"/>
      <c r="DE171" s="255"/>
      <c r="DF171" s="255"/>
      <c r="DG171" s="255"/>
      <c r="DH171" s="255"/>
      <c r="DI171" s="255"/>
      <c r="DJ171" s="294"/>
      <c r="DK171" s="294"/>
      <c r="DL171" s="255"/>
      <c r="DM171" s="255"/>
      <c r="DN171" s="255"/>
      <c r="DO171" s="255"/>
      <c r="DP171" s="255"/>
      <c r="DQ171" s="255"/>
      <c r="DR171" s="255"/>
      <c r="DS171" s="255"/>
      <c r="DT171" s="255"/>
      <c r="DU171" s="255"/>
      <c r="DV171" s="255"/>
      <c r="DW171" s="255"/>
      <c r="DX171" s="255"/>
      <c r="DY171" s="255"/>
      <c r="DZ171" s="255"/>
      <c r="EA171" s="255"/>
      <c r="EB171" s="255"/>
      <c r="EC171" s="255"/>
      <c r="ED171" s="255"/>
      <c r="EE171" s="255"/>
      <c r="EF171" s="255"/>
      <c r="EG171" s="255"/>
      <c r="EH171" s="255"/>
      <c r="EI171" s="255"/>
      <c r="EJ171" s="255"/>
      <c r="EK171" s="255"/>
      <c r="EL171" s="255"/>
      <c r="EM171" s="255"/>
      <c r="EN171" s="255"/>
      <c r="EO171" s="255"/>
      <c r="EP171" s="255"/>
      <c r="EQ171" s="255"/>
      <c r="ER171" s="255"/>
      <c r="ES171" s="255"/>
      <c r="ET171" s="255"/>
      <c r="EU171" s="255"/>
      <c r="EV171" s="255"/>
      <c r="EW171" s="255"/>
      <c r="EX171" s="256"/>
      <c r="EY171" s="256"/>
      <c r="EZ171" s="255"/>
      <c r="FA171" s="255"/>
      <c r="FB171" s="255"/>
      <c r="FC171" s="255"/>
      <c r="FD171" s="255"/>
      <c r="FE171" s="255"/>
      <c r="FF171" s="255"/>
      <c r="FG171" s="255"/>
      <c r="FH171" s="255"/>
      <c r="FI171" s="255"/>
      <c r="FJ171" s="255"/>
      <c r="FK171" s="255"/>
      <c r="FL171" s="255"/>
      <c r="FM171" s="255"/>
      <c r="FN171" s="255"/>
      <c r="FO171" s="255"/>
      <c r="FP171" s="255"/>
      <c r="FQ171" s="255"/>
      <c r="FR171" s="255"/>
      <c r="FS171" s="255"/>
      <c r="FT171" s="255"/>
      <c r="FU171" s="255"/>
      <c r="FV171" s="255"/>
      <c r="FW171" s="255"/>
      <c r="FX171" s="255"/>
      <c r="FY171" s="255"/>
      <c r="FZ171" s="255"/>
      <c r="GA171" s="255"/>
      <c r="GB171" s="255"/>
      <c r="GC171" s="255"/>
      <c r="GD171" s="255"/>
      <c r="GE171" s="255"/>
      <c r="GF171" s="255"/>
      <c r="GG171" s="255"/>
      <c r="GH171" s="255"/>
      <c r="GI171" s="255"/>
      <c r="GJ171" s="255"/>
      <c r="GK171" s="255"/>
      <c r="GL171" s="255"/>
      <c r="GM171" s="255"/>
      <c r="GN171" s="255"/>
      <c r="GO171" s="255"/>
      <c r="GP171" s="255"/>
      <c r="GQ171" s="255"/>
      <c r="GR171" s="255"/>
      <c r="GS171" s="255"/>
      <c r="GT171" s="255"/>
      <c r="GU171" s="255"/>
      <c r="GV171" s="255"/>
      <c r="GW171" s="255"/>
      <c r="GX171" s="255"/>
      <c r="GY171" s="255"/>
      <c r="GZ171" s="255"/>
      <c r="HA171" s="255"/>
      <c r="HB171" s="255"/>
      <c r="HC171" s="255"/>
      <c r="HD171" s="255"/>
      <c r="HE171" s="255"/>
      <c r="HF171" s="255"/>
      <c r="HG171" s="255"/>
      <c r="HH171" s="255"/>
      <c r="HI171" s="255"/>
      <c r="HJ171" s="255"/>
      <c r="HK171" s="255"/>
    </row>
    <row r="172" s="297" customFormat="true" ht="12.75" hidden="false" customHeight="false" outlineLevel="0" collapsed="false">
      <c r="A172" s="232"/>
      <c r="B172" s="233"/>
      <c r="C172" s="232"/>
      <c r="D172" s="234"/>
      <c r="E172" s="234"/>
      <c r="F172" s="235"/>
      <c r="G172" s="234"/>
      <c r="H172" s="257"/>
      <c r="I172" s="237"/>
      <c r="J172" s="238"/>
      <c r="K172" s="258" t="s">
        <v>164</v>
      </c>
      <c r="L172" s="259" t="n">
        <f aca="false">L171</f>
        <v>0</v>
      </c>
      <c r="M172" s="259"/>
      <c r="N172" s="259" t="n">
        <f aca="false">N171+L172</f>
        <v>0</v>
      </c>
      <c r="O172" s="259"/>
      <c r="P172" s="259" t="n">
        <f aca="false">P171+N172</f>
        <v>0</v>
      </c>
      <c r="Q172" s="259"/>
      <c r="R172" s="259" t="n">
        <f aca="false">R171+P172</f>
        <v>0</v>
      </c>
      <c r="S172" s="259"/>
      <c r="T172" s="259" t="n">
        <f aca="false">T171+R172</f>
        <v>0</v>
      </c>
      <c r="U172" s="259"/>
      <c r="V172" s="259" t="n">
        <f aca="false">V171+T172</f>
        <v>0</v>
      </c>
      <c r="W172" s="259"/>
      <c r="X172" s="259" t="n">
        <f aca="false">X171+V172</f>
        <v>0</v>
      </c>
      <c r="Y172" s="259"/>
      <c r="Z172" s="259" t="n">
        <f aca="false">Z171+X172</f>
        <v>0</v>
      </c>
      <c r="AA172" s="259"/>
      <c r="AB172" s="259" t="n">
        <f aca="false">AB171+Z172</f>
        <v>0</v>
      </c>
      <c r="AC172" s="259"/>
      <c r="AD172" s="259" t="n">
        <f aca="false">AD171+AB172</f>
        <v>0</v>
      </c>
      <c r="AE172" s="259"/>
      <c r="AF172" s="259" t="n">
        <f aca="false">AF171+AD172</f>
        <v>0</v>
      </c>
      <c r="AG172" s="259"/>
      <c r="AH172" s="259" t="n">
        <f aca="false">AH171+AF172</f>
        <v>0</v>
      </c>
      <c r="AI172" s="259"/>
      <c r="AJ172" s="259" t="n">
        <f aca="false">AJ171+AH172</f>
        <v>0</v>
      </c>
      <c r="AK172" s="259"/>
      <c r="AL172" s="259" t="n">
        <f aca="false">AL171+AJ172</f>
        <v>0</v>
      </c>
      <c r="AM172" s="259"/>
      <c r="AN172" s="259" t="n">
        <f aca="false">AN171+AL172</f>
        <v>0</v>
      </c>
      <c r="AO172" s="259"/>
      <c r="AP172" s="259" t="n">
        <f aca="false">AP171+AN172</f>
        <v>0</v>
      </c>
      <c r="AQ172" s="259"/>
      <c r="AR172" s="259" t="n">
        <f aca="false">AR171+AP172</f>
        <v>0</v>
      </c>
      <c r="AS172" s="259"/>
      <c r="AT172" s="259" t="n">
        <f aca="false">AT171+AR172</f>
        <v>0</v>
      </c>
      <c r="AU172" s="259"/>
      <c r="AV172" s="259" t="n">
        <f aca="false">AV171+AT172</f>
        <v>0</v>
      </c>
      <c r="AW172" s="259"/>
      <c r="AX172" s="259" t="n">
        <f aca="false">AX171+AV172</f>
        <v>0</v>
      </c>
      <c r="AY172" s="259"/>
      <c r="AZ172" s="259" t="n">
        <f aca="false">AZ171+AX172</f>
        <v>0</v>
      </c>
      <c r="BA172" s="259"/>
      <c r="BB172" s="259" t="n">
        <f aca="false">BB171+AZ172</f>
        <v>0</v>
      </c>
      <c r="BC172" s="259"/>
      <c r="BD172" s="259" t="n">
        <f aca="false">BD171+BB172</f>
        <v>0</v>
      </c>
      <c r="BE172" s="259"/>
      <c r="BF172" s="259" t="n">
        <f aca="false">BF171+BD172</f>
        <v>0</v>
      </c>
      <c r="BG172" s="259"/>
      <c r="BH172" s="259" t="n">
        <f aca="false">BH171+BF172</f>
        <v>0</v>
      </c>
      <c r="BI172" s="259"/>
      <c r="BJ172" s="259" t="n">
        <f aca="false">BJ171+BH172</f>
        <v>0</v>
      </c>
      <c r="BK172" s="259"/>
      <c r="BL172" s="259" t="n">
        <f aca="false">BL171+BJ172</f>
        <v>0</v>
      </c>
      <c r="BM172" s="259"/>
      <c r="BN172" s="259" t="n">
        <f aca="false">BN171+BL172</f>
        <v>0</v>
      </c>
      <c r="BO172" s="259"/>
      <c r="BP172" s="259" t="n">
        <f aca="false">BP171+BN172</f>
        <v>0</v>
      </c>
      <c r="BQ172" s="259"/>
      <c r="BR172" s="259" t="n">
        <f aca="false">BR171+BP172</f>
        <v>0</v>
      </c>
      <c r="BS172" s="259"/>
      <c r="BT172" s="259" t="n">
        <f aca="false">BT171+BR172</f>
        <v>0</v>
      </c>
      <c r="BU172" s="259"/>
      <c r="BV172" s="259" t="n">
        <f aca="false">BV171+BT172</f>
        <v>0</v>
      </c>
      <c r="BW172" s="259"/>
      <c r="BX172" s="259" t="n">
        <f aca="false">BX171+BV172</f>
        <v>0</v>
      </c>
      <c r="BY172" s="259"/>
      <c r="BZ172" s="259" t="n">
        <f aca="false">BZ171+BX172</f>
        <v>0</v>
      </c>
      <c r="CA172" s="259"/>
      <c r="CB172" s="259" t="n">
        <f aca="false">CB171+BZ172</f>
        <v>0</v>
      </c>
      <c r="CC172" s="259"/>
      <c r="CD172" s="259" t="n">
        <f aca="false">CD171+CB172</f>
        <v>0</v>
      </c>
      <c r="CE172" s="259"/>
      <c r="CF172" s="259" t="n">
        <f aca="false">CF171+CD172</f>
        <v>0</v>
      </c>
      <c r="CG172" s="259"/>
      <c r="CH172" s="259" t="n">
        <f aca="false">CH171+CF172</f>
        <v>0</v>
      </c>
      <c r="CI172" s="259"/>
      <c r="CJ172" s="259" t="n">
        <f aca="false">CJ171+CH172</f>
        <v>0</v>
      </c>
      <c r="CK172" s="259"/>
      <c r="CL172" s="259" t="n">
        <f aca="false">CL171+CJ172</f>
        <v>0</v>
      </c>
      <c r="CM172" s="259"/>
      <c r="CN172" s="259" t="n">
        <f aca="false">CN171+CL172</f>
        <v>0</v>
      </c>
      <c r="CO172" s="259"/>
      <c r="CP172" s="259" t="n">
        <f aca="false">CP171+CN172</f>
        <v>0</v>
      </c>
      <c r="CQ172" s="259"/>
      <c r="CR172" s="259" t="n">
        <f aca="false">CR171+CP172</f>
        <v>0</v>
      </c>
      <c r="CS172" s="259"/>
      <c r="CT172" s="259" t="n">
        <f aca="false">CT171+CR172</f>
        <v>0</v>
      </c>
      <c r="CU172" s="259"/>
      <c r="CV172" s="259" t="n">
        <f aca="false">CV171+CT172</f>
        <v>0</v>
      </c>
      <c r="CW172" s="259"/>
      <c r="CX172" s="259" t="n">
        <f aca="false">CX171+CV172</f>
        <v>0</v>
      </c>
      <c r="CY172" s="259"/>
      <c r="CZ172" s="259" t="n">
        <f aca="false">CZ171+CX172</f>
        <v>0</v>
      </c>
      <c r="DA172" s="259"/>
      <c r="DB172" s="259" t="n">
        <f aca="false">DB171+CZ172</f>
        <v>0</v>
      </c>
      <c r="DC172" s="259"/>
      <c r="DD172" s="259" t="n">
        <f aca="false">DD171+DB172</f>
        <v>0</v>
      </c>
      <c r="DE172" s="259"/>
      <c r="DF172" s="259" t="n">
        <f aca="false">DF171+DD172</f>
        <v>0</v>
      </c>
      <c r="DG172" s="259"/>
      <c r="DH172" s="259" t="n">
        <f aca="false">DH171+DF172</f>
        <v>0</v>
      </c>
      <c r="DI172" s="259"/>
      <c r="DJ172" s="296" t="n">
        <f aca="false">DJ171+DH172</f>
        <v>0</v>
      </c>
      <c r="DK172" s="296"/>
      <c r="DL172" s="259" t="n">
        <f aca="false">DL171+DJ172</f>
        <v>0</v>
      </c>
      <c r="DM172" s="259"/>
      <c r="DN172" s="259" t="n">
        <f aca="false">DN171+DL172</f>
        <v>0</v>
      </c>
      <c r="DO172" s="259"/>
      <c r="DP172" s="259" t="n">
        <f aca="false">DP171+DN172</f>
        <v>0</v>
      </c>
      <c r="DQ172" s="259"/>
      <c r="DR172" s="259" t="n">
        <f aca="false">DR171+DP172</f>
        <v>0</v>
      </c>
      <c r="DS172" s="259"/>
      <c r="DT172" s="259" t="n">
        <f aca="false">DT171+DR172</f>
        <v>0</v>
      </c>
      <c r="DU172" s="259"/>
      <c r="DV172" s="259" t="n">
        <f aca="false">DV171+DT172</f>
        <v>0</v>
      </c>
      <c r="DW172" s="259"/>
      <c r="DX172" s="259" t="n">
        <f aca="false">DX171+DV172</f>
        <v>0</v>
      </c>
      <c r="DY172" s="259"/>
      <c r="DZ172" s="259" t="n">
        <f aca="false">DZ171+DX172</f>
        <v>0</v>
      </c>
      <c r="EA172" s="259"/>
      <c r="EB172" s="259" t="n">
        <f aca="false">EB171+DZ172</f>
        <v>0</v>
      </c>
      <c r="EC172" s="259"/>
      <c r="ED172" s="259" t="n">
        <f aca="false">ED171+EB172</f>
        <v>0</v>
      </c>
      <c r="EE172" s="259"/>
      <c r="EF172" s="259" t="n">
        <f aca="false">EF171+ED172</f>
        <v>0</v>
      </c>
      <c r="EG172" s="259"/>
      <c r="EH172" s="259" t="n">
        <f aca="false">EH171+EF172</f>
        <v>0</v>
      </c>
      <c r="EI172" s="259"/>
      <c r="EJ172" s="259" t="n">
        <f aca="false">EJ171+EH172</f>
        <v>0</v>
      </c>
      <c r="EK172" s="259"/>
      <c r="EL172" s="259" t="n">
        <f aca="false">EL171+EJ172</f>
        <v>0</v>
      </c>
      <c r="EM172" s="259"/>
      <c r="EN172" s="259" t="n">
        <f aca="false">EN171+EL172</f>
        <v>0</v>
      </c>
      <c r="EO172" s="259"/>
      <c r="EP172" s="259" t="n">
        <f aca="false">EP171+EN172</f>
        <v>0</v>
      </c>
      <c r="EQ172" s="259"/>
      <c r="ER172" s="259" t="n">
        <f aca="false">ER171+EP172</f>
        <v>0</v>
      </c>
      <c r="ES172" s="259"/>
      <c r="ET172" s="259" t="n">
        <f aca="false">ET171+ER172</f>
        <v>0</v>
      </c>
      <c r="EU172" s="259"/>
      <c r="EV172" s="259" t="n">
        <f aca="false">EV171+ET172</f>
        <v>0</v>
      </c>
      <c r="EW172" s="259"/>
      <c r="EX172" s="260" t="n">
        <f aca="false">EX171+EV172</f>
        <v>0</v>
      </c>
      <c r="EY172" s="260"/>
      <c r="EZ172" s="259" t="n">
        <f aca="false">EZ171+EX172</f>
        <v>0</v>
      </c>
      <c r="FA172" s="259"/>
      <c r="FB172" s="259" t="n">
        <f aca="false">FB171+EZ172</f>
        <v>0</v>
      </c>
      <c r="FC172" s="259"/>
      <c r="FD172" s="259" t="n">
        <f aca="false">FD171+FB172</f>
        <v>0</v>
      </c>
      <c r="FE172" s="259"/>
      <c r="FF172" s="259" t="n">
        <f aca="false">FF171+FD172</f>
        <v>0</v>
      </c>
      <c r="FG172" s="259"/>
      <c r="FH172" s="259" t="n">
        <f aca="false">FH171+FF172</f>
        <v>0</v>
      </c>
      <c r="FI172" s="259"/>
      <c r="FJ172" s="259" t="n">
        <f aca="false">FJ171+FH172</f>
        <v>0</v>
      </c>
      <c r="FK172" s="259"/>
      <c r="FL172" s="259" t="n">
        <f aca="false">FL171+FJ172</f>
        <v>0</v>
      </c>
      <c r="FM172" s="259"/>
      <c r="FN172" s="259" t="n">
        <f aca="false">FN171+FL172</f>
        <v>0</v>
      </c>
      <c r="FO172" s="259"/>
      <c r="FP172" s="259" t="n">
        <f aca="false">FP171+FN172</f>
        <v>0</v>
      </c>
      <c r="FQ172" s="259"/>
      <c r="FR172" s="259" t="n">
        <f aca="false">FR171+FP172</f>
        <v>0</v>
      </c>
      <c r="FS172" s="259"/>
      <c r="FT172" s="259" t="n">
        <f aca="false">FT171+FR172</f>
        <v>0</v>
      </c>
      <c r="FU172" s="259"/>
      <c r="FV172" s="259" t="n">
        <f aca="false">FV171+FT172</f>
        <v>0</v>
      </c>
      <c r="FW172" s="259"/>
      <c r="FX172" s="259" t="n">
        <f aca="false">FX171+FV172</f>
        <v>0</v>
      </c>
      <c r="FY172" s="259"/>
      <c r="FZ172" s="259" t="n">
        <f aca="false">FZ171+FX172</f>
        <v>0</v>
      </c>
      <c r="GA172" s="259"/>
      <c r="GB172" s="259" t="n">
        <f aca="false">GB171+FZ172</f>
        <v>0</v>
      </c>
      <c r="GC172" s="259"/>
      <c r="GD172" s="259" t="n">
        <f aca="false">GD171+GB172</f>
        <v>0</v>
      </c>
      <c r="GE172" s="259"/>
      <c r="GF172" s="259" t="n">
        <f aca="false">GF171+GD172</f>
        <v>0</v>
      </c>
      <c r="GG172" s="259"/>
      <c r="GH172" s="259" t="n">
        <f aca="false">GH171+GF172</f>
        <v>0</v>
      </c>
      <c r="GI172" s="259"/>
      <c r="GJ172" s="259" t="n">
        <f aca="false">GJ171+GH172</f>
        <v>0</v>
      </c>
      <c r="GK172" s="259"/>
      <c r="GL172" s="259" t="n">
        <f aca="false">GL171+GJ172</f>
        <v>0</v>
      </c>
      <c r="GM172" s="259"/>
      <c r="GN172" s="259" t="n">
        <f aca="false">GN171+GL172</f>
        <v>0</v>
      </c>
      <c r="GO172" s="259"/>
      <c r="GP172" s="259" t="n">
        <f aca="false">GP171+GN172</f>
        <v>0</v>
      </c>
      <c r="GQ172" s="259"/>
      <c r="GR172" s="259" t="n">
        <f aca="false">GR171+GP172</f>
        <v>0</v>
      </c>
      <c r="GS172" s="259"/>
      <c r="GT172" s="259" t="n">
        <f aca="false">GT171+GR172</f>
        <v>0</v>
      </c>
      <c r="GU172" s="259"/>
      <c r="GV172" s="259" t="n">
        <f aca="false">GV171+GT172</f>
        <v>0</v>
      </c>
      <c r="GW172" s="259"/>
      <c r="GX172" s="259" t="n">
        <f aca="false">GX171+GV172</f>
        <v>0</v>
      </c>
      <c r="GY172" s="259"/>
      <c r="GZ172" s="259" t="n">
        <f aca="false">GZ171+GX172</f>
        <v>0</v>
      </c>
      <c r="HA172" s="259"/>
      <c r="HB172" s="259" t="n">
        <f aca="false">HB171+GZ172</f>
        <v>0</v>
      </c>
      <c r="HC172" s="259"/>
      <c r="HD172" s="259" t="n">
        <f aca="false">HD171+HB172</f>
        <v>0</v>
      </c>
      <c r="HE172" s="259"/>
      <c r="HF172" s="259" t="n">
        <f aca="false">HF171+HD172</f>
        <v>0</v>
      </c>
      <c r="HG172" s="259"/>
      <c r="HH172" s="259" t="n">
        <f aca="false">HH171+HF172</f>
        <v>0</v>
      </c>
      <c r="HI172" s="259"/>
      <c r="HJ172" s="259" t="n">
        <f aca="false">HJ171+HH172</f>
        <v>0</v>
      </c>
      <c r="HK172" s="259"/>
    </row>
    <row r="173" s="299" customFormat="true" ht="12.75" hidden="false" customHeight="false" outlineLevel="0" collapsed="false">
      <c r="A173" s="232"/>
      <c r="B173" s="233"/>
      <c r="C173" s="232"/>
      <c r="D173" s="234"/>
      <c r="E173" s="234"/>
      <c r="F173" s="235"/>
      <c r="G173" s="234"/>
      <c r="H173" s="261"/>
      <c r="I173" s="237"/>
      <c r="J173" s="238"/>
      <c r="K173" s="262" t="s">
        <v>165</v>
      </c>
      <c r="L173" s="263" t="n">
        <f aca="false">IF($E167&gt;0,L170/$E167,"-")</f>
        <v>0</v>
      </c>
      <c r="M173" s="263"/>
      <c r="N173" s="263" t="n">
        <f aca="false">IF($E167&gt;0,N170/$E167,"-")</f>
        <v>0</v>
      </c>
      <c r="O173" s="263"/>
      <c r="P173" s="263" t="n">
        <f aca="false">IF($E167&gt;0,P170/$E167,"-")</f>
        <v>0</v>
      </c>
      <c r="Q173" s="263"/>
      <c r="R173" s="263" t="n">
        <f aca="false">IF($E167&gt;0,R170/$E167,"-")</f>
        <v>0</v>
      </c>
      <c r="S173" s="263"/>
      <c r="T173" s="263" t="n">
        <f aca="false">IF($E167&gt;0,T170/$E167,"-")</f>
        <v>0</v>
      </c>
      <c r="U173" s="263"/>
      <c r="V173" s="263" t="n">
        <f aca="false">IF($E167&gt;0,V170/$E167,"-")</f>
        <v>0</v>
      </c>
      <c r="W173" s="263"/>
      <c r="X173" s="263" t="n">
        <f aca="false">IF($E167&gt;0,X170/$E167,"-")</f>
        <v>0</v>
      </c>
      <c r="Y173" s="263"/>
      <c r="Z173" s="263" t="n">
        <f aca="false">IF($E167&gt;0,Z170/$E167,"-")</f>
        <v>0</v>
      </c>
      <c r="AA173" s="263"/>
      <c r="AB173" s="263" t="n">
        <f aca="false">IF($E167&gt;0,AB170/$E167,"-")</f>
        <v>0</v>
      </c>
      <c r="AC173" s="263"/>
      <c r="AD173" s="263" t="n">
        <f aca="false">IF($E167&gt;0,AD170/$E167,"-")</f>
        <v>0</v>
      </c>
      <c r="AE173" s="263"/>
      <c r="AF173" s="263" t="n">
        <f aca="false">IF($E167&gt;0,AF170/$E167,"-")</f>
        <v>0</v>
      </c>
      <c r="AG173" s="263"/>
      <c r="AH173" s="263" t="n">
        <f aca="false">IF($E167&gt;0,AH170/$E167,"-")</f>
        <v>0</v>
      </c>
      <c r="AI173" s="263"/>
      <c r="AJ173" s="263" t="n">
        <f aca="false">IF($E167&gt;0,AJ170/$E167,"-")</f>
        <v>0</v>
      </c>
      <c r="AK173" s="263"/>
      <c r="AL173" s="263" t="n">
        <f aca="false">IF($E167&gt;0,AL170/$E167,"-")</f>
        <v>0</v>
      </c>
      <c r="AM173" s="263"/>
      <c r="AN173" s="263" t="n">
        <f aca="false">IF($E167&gt;0,AN170/$E167,"-")</f>
        <v>0</v>
      </c>
      <c r="AO173" s="263"/>
      <c r="AP173" s="263" t="n">
        <f aca="false">IF($E167&gt;0,AP170/$E167,"-")</f>
        <v>0</v>
      </c>
      <c r="AQ173" s="263"/>
      <c r="AR173" s="263" t="n">
        <f aca="false">IF($E167&gt;0,AR170/$E167,"-")</f>
        <v>0</v>
      </c>
      <c r="AS173" s="263"/>
      <c r="AT173" s="263" t="n">
        <f aca="false">IF($E167&gt;0,AT170/$E167,"-")</f>
        <v>0</v>
      </c>
      <c r="AU173" s="263"/>
      <c r="AV173" s="263" t="n">
        <f aca="false">IF($E167&gt;0,AV170/$E167,"-")</f>
        <v>0</v>
      </c>
      <c r="AW173" s="263"/>
      <c r="AX173" s="263" t="n">
        <f aca="false">IF($E167&gt;0,AX170/$E167,"-")</f>
        <v>0</v>
      </c>
      <c r="AY173" s="263"/>
      <c r="AZ173" s="263" t="n">
        <f aca="false">IF($E167&gt;0,AZ170/$E167,"-")</f>
        <v>0</v>
      </c>
      <c r="BA173" s="263"/>
      <c r="BB173" s="263" t="n">
        <f aca="false">IF($E167&gt;0,BB170/$E167,"-")</f>
        <v>0</v>
      </c>
      <c r="BC173" s="263"/>
      <c r="BD173" s="263" t="n">
        <f aca="false">IF($E167&gt;0,BD170/$E167,"-")</f>
        <v>0</v>
      </c>
      <c r="BE173" s="263"/>
      <c r="BF173" s="263" t="n">
        <f aca="false">IF($E167&gt;0,BF170/$E167,"-")</f>
        <v>0</v>
      </c>
      <c r="BG173" s="263"/>
      <c r="BH173" s="263" t="n">
        <f aca="false">IF($E167&gt;0,BH170/$E167,"-")</f>
        <v>0</v>
      </c>
      <c r="BI173" s="263"/>
      <c r="BJ173" s="263" t="n">
        <f aca="false">IF($E167&gt;0,BJ170/$E167,"-")</f>
        <v>0</v>
      </c>
      <c r="BK173" s="263"/>
      <c r="BL173" s="263" t="n">
        <f aca="false">IF($E167&gt;0,BL170/$E167,"-")</f>
        <v>0</v>
      </c>
      <c r="BM173" s="263"/>
      <c r="BN173" s="263" t="n">
        <f aca="false">IF($E167&gt;0,BN170/$E167,"-")</f>
        <v>0</v>
      </c>
      <c r="BO173" s="263"/>
      <c r="BP173" s="263" t="n">
        <f aca="false">IF($E167&gt;0,BP170/$E167,"-")</f>
        <v>0</v>
      </c>
      <c r="BQ173" s="263"/>
      <c r="BR173" s="263" t="n">
        <f aca="false">IF($E167&gt;0,BR170/$E167,"-")</f>
        <v>0</v>
      </c>
      <c r="BS173" s="263"/>
      <c r="BT173" s="263" t="n">
        <f aca="false">IF($E167&gt;0,BT170/$E167,"-")</f>
        <v>0</v>
      </c>
      <c r="BU173" s="263"/>
      <c r="BV173" s="263" t="n">
        <f aca="false">IF($E167&gt;0,BV170/$E167,"-")</f>
        <v>0</v>
      </c>
      <c r="BW173" s="263"/>
      <c r="BX173" s="263" t="n">
        <f aca="false">IF($E167&gt;0,BX170/$E167,"-")</f>
        <v>0</v>
      </c>
      <c r="BY173" s="263"/>
      <c r="BZ173" s="263" t="n">
        <f aca="false">IF($E167&gt;0,BZ170/$E167,"-")</f>
        <v>0</v>
      </c>
      <c r="CA173" s="263"/>
      <c r="CB173" s="263" t="n">
        <f aca="false">IF($E167&gt;0,CB170/$E167,"-")</f>
        <v>0</v>
      </c>
      <c r="CC173" s="263"/>
      <c r="CD173" s="263" t="n">
        <f aca="false">IF($E167&gt;0,CD170/$E167,"-")</f>
        <v>0</v>
      </c>
      <c r="CE173" s="263"/>
      <c r="CF173" s="263" t="n">
        <f aca="false">IF($E167&gt;0,CF170/$E167,"-")</f>
        <v>0</v>
      </c>
      <c r="CG173" s="263"/>
      <c r="CH173" s="263" t="n">
        <f aca="false">IF($E167&gt;0,CH170/$E167,"-")</f>
        <v>0</v>
      </c>
      <c r="CI173" s="263"/>
      <c r="CJ173" s="263" t="n">
        <f aca="false">IF($E167&gt;0,CJ170/$E167,"-")</f>
        <v>0</v>
      </c>
      <c r="CK173" s="263"/>
      <c r="CL173" s="263" t="n">
        <f aca="false">IF($E167&gt;0,CL170/$E167,"-")</f>
        <v>0</v>
      </c>
      <c r="CM173" s="263"/>
      <c r="CN173" s="263" t="n">
        <f aca="false">IF($E167&gt;0,CN170/$E167,"-")</f>
        <v>0</v>
      </c>
      <c r="CO173" s="263"/>
      <c r="CP173" s="263" t="n">
        <f aca="false">IF($E167&gt;0,CP170/$E167,"-")</f>
        <v>0</v>
      </c>
      <c r="CQ173" s="263"/>
      <c r="CR173" s="263" t="n">
        <f aca="false">IF($E167&gt;0,CR170/$E167,"-")</f>
        <v>0</v>
      </c>
      <c r="CS173" s="263"/>
      <c r="CT173" s="263" t="n">
        <f aca="false">IF($E167&gt;0,CT170/$E167,"-")</f>
        <v>0</v>
      </c>
      <c r="CU173" s="263"/>
      <c r="CV173" s="263" t="n">
        <f aca="false">IF($E167&gt;0,CV170/$E167,"-")</f>
        <v>0</v>
      </c>
      <c r="CW173" s="263"/>
      <c r="CX173" s="263" t="n">
        <f aca="false">IF($E167&gt;0,CX170/$E167,"-")</f>
        <v>0</v>
      </c>
      <c r="CY173" s="263"/>
      <c r="CZ173" s="263" t="n">
        <f aca="false">IF($E167&gt;0,CZ170/$E167,"-")</f>
        <v>0</v>
      </c>
      <c r="DA173" s="263"/>
      <c r="DB173" s="263" t="n">
        <f aca="false">IF($E167&gt;0,DB170/$E167,"-")</f>
        <v>0</v>
      </c>
      <c r="DC173" s="263"/>
      <c r="DD173" s="263" t="n">
        <f aca="false">IF($E167&gt;0,DD170/$E167,"-")</f>
        <v>0</v>
      </c>
      <c r="DE173" s="263"/>
      <c r="DF173" s="263" t="n">
        <f aca="false">IF($E167&gt;0,DF170/$E167,"-")</f>
        <v>0</v>
      </c>
      <c r="DG173" s="263"/>
      <c r="DH173" s="263" t="n">
        <f aca="false">IF($E167&gt;0,DH170/$E167,"-")</f>
        <v>0</v>
      </c>
      <c r="DI173" s="263"/>
      <c r="DJ173" s="298" t="n">
        <f aca="false">IF($E167&gt;0,DJ170/$E167,"-")</f>
        <v>0</v>
      </c>
      <c r="DK173" s="298"/>
      <c r="DL173" s="263" t="n">
        <f aca="false">IF($E167&gt;0,DL170/$E167,"-")</f>
        <v>0</v>
      </c>
      <c r="DM173" s="263"/>
      <c r="DN173" s="263" t="n">
        <f aca="false">IF($E167&gt;0,DN170/$E167,"-")</f>
        <v>0</v>
      </c>
      <c r="DO173" s="263"/>
      <c r="DP173" s="263" t="n">
        <f aca="false">IF($E167&gt;0,DP170/$E167,"-")</f>
        <v>0.052280834914611</v>
      </c>
      <c r="DQ173" s="263"/>
      <c r="DR173" s="263" t="n">
        <f aca="false">IF($E167&gt;0,DR170/$E167,"-")</f>
        <v>0.209123339658444</v>
      </c>
      <c r="DS173" s="263"/>
      <c r="DT173" s="263" t="n">
        <f aca="false">IF($E167&gt;0,DT170/$E167,"-")</f>
        <v>0.354938465708864</v>
      </c>
      <c r="DU173" s="263"/>
      <c r="DV173" s="263" t="n">
        <f aca="false">IF($E167&gt;0,DV170/$E167,"-")</f>
        <v>0.500753591759284</v>
      </c>
      <c r="DW173" s="263"/>
      <c r="DX173" s="263" t="n">
        <f aca="false">IF($E167&gt;0,DX170/$E167,"-")</f>
        <v>0.667979398210897</v>
      </c>
      <c r="DY173" s="263"/>
      <c r="DZ173" s="263" t="n">
        <f aca="false">IF($E167&gt;0,DZ170/$E167,"-")</f>
        <v>0.83520520466251</v>
      </c>
      <c r="EA173" s="263"/>
      <c r="EB173" s="263" t="n">
        <f aca="false">IF($E167&gt;0,EB170/$E167,"-")</f>
        <v>1.00243101111412</v>
      </c>
      <c r="EC173" s="263"/>
      <c r="ED173" s="263" t="n">
        <f aca="false">IF($E167&gt;0,ED170/$E167,"-")</f>
        <v>1.00243101111412</v>
      </c>
      <c r="EE173" s="263"/>
      <c r="EF173" s="263" t="n">
        <f aca="false">IF($E167&gt;0,EF170/$E167,"-")</f>
        <v>1.00243101111412</v>
      </c>
      <c r="EG173" s="263"/>
      <c r="EH173" s="263" t="n">
        <f aca="false">IF($E167&gt;0,EH170/$E167,"-")</f>
        <v>1.00243101111412</v>
      </c>
      <c r="EI173" s="263"/>
      <c r="EJ173" s="263" t="n">
        <f aca="false">IF($E167&gt;0,EJ170/$E167,"-")</f>
        <v>1.00243101111412</v>
      </c>
      <c r="EK173" s="263"/>
      <c r="EL173" s="263" t="n">
        <f aca="false">IF($E167&gt;0,EL170/$E167,"-")</f>
        <v>1.00243101111412</v>
      </c>
      <c r="EM173" s="263"/>
      <c r="EN173" s="263" t="n">
        <f aca="false">IF($E167&gt;0,EN170/$E167,"-")</f>
        <v>1.00243101111412</v>
      </c>
      <c r="EO173" s="263"/>
      <c r="EP173" s="263" t="n">
        <f aca="false">IF($E167&gt;0,EP170/$E167,"-")</f>
        <v>1.00243101111412</v>
      </c>
      <c r="EQ173" s="263"/>
      <c r="ER173" s="263" t="n">
        <f aca="false">IF($E167&gt;0,ER170/$E167,"-")</f>
        <v>1.00243101111412</v>
      </c>
      <c r="ES173" s="263"/>
      <c r="ET173" s="263" t="n">
        <f aca="false">IF($E167&gt;0,ET170/$E167,"-")</f>
        <v>1.00243101111412</v>
      </c>
      <c r="EU173" s="263"/>
      <c r="EV173" s="263" t="n">
        <f aca="false">IF($E167&gt;0,EV170/$E167,"-")</f>
        <v>1.00243101111412</v>
      </c>
      <c r="EW173" s="263"/>
      <c r="EX173" s="264" t="n">
        <f aca="false">IF($E167&gt;0,EX170/$E167,"-")</f>
        <v>1.00243101111412</v>
      </c>
      <c r="EY173" s="264"/>
      <c r="EZ173" s="263" t="n">
        <f aca="false">IF($E167&gt;0,EZ170/$E167,"-")</f>
        <v>1.00243101111412</v>
      </c>
      <c r="FA173" s="263"/>
      <c r="FB173" s="263" t="n">
        <f aca="false">IF($E167&gt;0,FB170/$E167,"-")</f>
        <v>1.00243101111412</v>
      </c>
      <c r="FC173" s="263"/>
      <c r="FD173" s="263" t="n">
        <f aca="false">IF($E167&gt;0,FD170/$E167,"-")</f>
        <v>1.00243101111412</v>
      </c>
      <c r="FE173" s="263"/>
      <c r="FF173" s="263" t="n">
        <f aca="false">IF($E167&gt;0,FF170/$E167,"-")</f>
        <v>1.00243101111412</v>
      </c>
      <c r="FG173" s="263"/>
      <c r="FH173" s="263" t="n">
        <f aca="false">IF($E167&gt;0,FH170/$E167,"-")</f>
        <v>1.00243101111412</v>
      </c>
      <c r="FI173" s="263"/>
      <c r="FJ173" s="263" t="n">
        <f aca="false">IF($E167&gt;0,FJ170/$E167,"-")</f>
        <v>1.00243101111412</v>
      </c>
      <c r="FK173" s="263"/>
      <c r="FL173" s="263" t="n">
        <f aca="false">IF($E167&gt;0,FL170/$E167,"-")</f>
        <v>1.00243101111412</v>
      </c>
      <c r="FM173" s="263"/>
      <c r="FN173" s="263" t="n">
        <f aca="false">IF($E167&gt;0,FN170/$E167,"-")</f>
        <v>1.00243101111412</v>
      </c>
      <c r="FO173" s="263"/>
      <c r="FP173" s="263" t="n">
        <f aca="false">IF($E167&gt;0,FP170/$E167,"-")</f>
        <v>1.00243101111412</v>
      </c>
      <c r="FQ173" s="263"/>
      <c r="FR173" s="263" t="n">
        <f aca="false">IF($E167&gt;0,FR170/$E167,"-")</f>
        <v>1.00243101111412</v>
      </c>
      <c r="FS173" s="263"/>
      <c r="FT173" s="263" t="n">
        <f aca="false">IF($E167&gt;0,FT170/$E167,"-")</f>
        <v>1.00243101111412</v>
      </c>
      <c r="FU173" s="263"/>
      <c r="FV173" s="263" t="n">
        <f aca="false">IF($E167&gt;0,FV170/$E167,"-")</f>
        <v>1.00243101111412</v>
      </c>
      <c r="FW173" s="263"/>
      <c r="FX173" s="263" t="n">
        <f aca="false">IF($E167&gt;0,FX170/$E167,"-")</f>
        <v>1.00243101111412</v>
      </c>
      <c r="FY173" s="263"/>
      <c r="FZ173" s="263" t="n">
        <f aca="false">IF($E167&gt;0,FZ170/$E167,"-")</f>
        <v>1.00243101111412</v>
      </c>
      <c r="GA173" s="263"/>
      <c r="GB173" s="263" t="n">
        <f aca="false">IF($E167&gt;0,GB170/$E167,"-")</f>
        <v>1.00243101111412</v>
      </c>
      <c r="GC173" s="263"/>
      <c r="GD173" s="263" t="n">
        <f aca="false">IF($E167&gt;0,GD170/$E167,"-")</f>
        <v>1.00243101111412</v>
      </c>
      <c r="GE173" s="263"/>
      <c r="GF173" s="263" t="n">
        <f aca="false">IF($E167&gt;0,GF170/$E167,"-")</f>
        <v>1.00243101111412</v>
      </c>
      <c r="GG173" s="263"/>
      <c r="GH173" s="263" t="n">
        <f aca="false">IF($E167&gt;0,GH170/$E167,"-")</f>
        <v>1.00243101111412</v>
      </c>
      <c r="GI173" s="263"/>
      <c r="GJ173" s="263" t="n">
        <f aca="false">IF($E167&gt;0,GJ170/$E167,"-")</f>
        <v>1.00243101111412</v>
      </c>
      <c r="GK173" s="263"/>
      <c r="GL173" s="263" t="n">
        <f aca="false">IF($E167&gt;0,GL170/$E167,"-")</f>
        <v>1.00243101111412</v>
      </c>
      <c r="GM173" s="263"/>
      <c r="GN173" s="263" t="n">
        <f aca="false">IF($E167&gt;0,GN170/$E167,"-")</f>
        <v>1.00243101111412</v>
      </c>
      <c r="GO173" s="263"/>
      <c r="GP173" s="263" t="n">
        <f aca="false">IF($E167&gt;0,GP170/$E167,"-")</f>
        <v>1.00243101111412</v>
      </c>
      <c r="GQ173" s="263"/>
      <c r="GR173" s="263" t="n">
        <f aca="false">IF($E167&gt;0,GR170/$E167,"-")</f>
        <v>1.00243101111412</v>
      </c>
      <c r="GS173" s="263"/>
      <c r="GT173" s="263" t="n">
        <f aca="false">IF($E167&gt;0,GT170/$E167,"-")</f>
        <v>1.00243101111412</v>
      </c>
      <c r="GU173" s="263"/>
      <c r="GV173" s="263" t="n">
        <f aca="false">IF($E167&gt;0,GV170/$E167,"-")</f>
        <v>1.00243101111412</v>
      </c>
      <c r="GW173" s="263"/>
      <c r="GX173" s="263" t="n">
        <f aca="false">IF($E167&gt;0,GX170/$E167,"-")</f>
        <v>1.00243101111412</v>
      </c>
      <c r="GY173" s="263"/>
      <c r="GZ173" s="263" t="n">
        <f aca="false">IF($E167&gt;0,GZ170/$E167,"-")</f>
        <v>1.00243101111412</v>
      </c>
      <c r="HA173" s="263"/>
      <c r="HB173" s="263" t="n">
        <f aca="false">IF($E167&gt;0,HB170/$E167,"-")</f>
        <v>1.00243101111412</v>
      </c>
      <c r="HC173" s="263"/>
      <c r="HD173" s="263" t="n">
        <f aca="false">IF($E167&gt;0,HD170/$E167,"-")</f>
        <v>1.00243101111412</v>
      </c>
      <c r="HE173" s="263"/>
      <c r="HF173" s="263" t="n">
        <f aca="false">IF($E167&gt;0,HF170/$E167,"-")</f>
        <v>1.00243101111412</v>
      </c>
      <c r="HG173" s="263"/>
      <c r="HH173" s="263" t="n">
        <f aca="false">IF($E167&gt;0,HH170/$E167,"-")</f>
        <v>1.00243101111412</v>
      </c>
      <c r="HI173" s="263"/>
      <c r="HJ173" s="263" t="n">
        <f aca="false">IF($E167&gt;0,HJ170/$E167,"-")</f>
        <v>1.00243101111412</v>
      </c>
      <c r="HK173" s="263"/>
    </row>
    <row r="174" customFormat="false" ht="12.75" hidden="false" customHeight="false" outlineLevel="0" collapsed="false">
      <c r="A174" s="232"/>
      <c r="B174" s="233"/>
      <c r="C174" s="232"/>
      <c r="D174" s="234"/>
      <c r="E174" s="234"/>
      <c r="F174" s="235"/>
      <c r="G174" s="234"/>
      <c r="H174" s="234"/>
      <c r="I174" s="237"/>
      <c r="J174" s="238"/>
      <c r="K174" s="265" t="s">
        <v>166</v>
      </c>
      <c r="L174" s="266" t="n">
        <f aca="false">IF($E167&gt;0,L172/$E167,"-")</f>
        <v>0</v>
      </c>
      <c r="M174" s="266"/>
      <c r="N174" s="266" t="n">
        <f aca="false">IF($E167&gt;0,N172/$E167,"-")</f>
        <v>0</v>
      </c>
      <c r="O174" s="266"/>
      <c r="P174" s="266" t="n">
        <f aca="false">IF($E167&gt;0,P172/$E167,"-")</f>
        <v>0</v>
      </c>
      <c r="Q174" s="266"/>
      <c r="R174" s="266" t="n">
        <f aca="false">IF($E167&gt;0,R172/$E167,"-")</f>
        <v>0</v>
      </c>
      <c r="S174" s="266"/>
      <c r="T174" s="266" t="n">
        <f aca="false">IF($E167&gt;0,T172/$E167,"-")</f>
        <v>0</v>
      </c>
      <c r="U174" s="266"/>
      <c r="V174" s="266" t="n">
        <f aca="false">IF($E167&gt;0,V172/$E167,"-")</f>
        <v>0</v>
      </c>
      <c r="W174" s="266"/>
      <c r="X174" s="266" t="n">
        <f aca="false">IF($E167&gt;0,X172/$E167,"-")</f>
        <v>0</v>
      </c>
      <c r="Y174" s="266"/>
      <c r="Z174" s="266" t="n">
        <f aca="false">IF($E167&gt;0,Z172/$E167,"-")</f>
        <v>0</v>
      </c>
      <c r="AA174" s="266"/>
      <c r="AB174" s="266" t="n">
        <f aca="false">IF($E167&gt;0,AB172/$E167,"-")</f>
        <v>0</v>
      </c>
      <c r="AC174" s="266"/>
      <c r="AD174" s="266" t="n">
        <f aca="false">IF($E167&gt;0,AD172/$E167,"-")</f>
        <v>0</v>
      </c>
      <c r="AE174" s="266"/>
      <c r="AF174" s="266" t="n">
        <f aca="false">IF($E167&gt;0,AF172/$E167,"-")</f>
        <v>0</v>
      </c>
      <c r="AG174" s="266"/>
      <c r="AH174" s="266" t="n">
        <f aca="false">IF($E167&gt;0,AH172/$E167,"-")</f>
        <v>0</v>
      </c>
      <c r="AI174" s="266"/>
      <c r="AJ174" s="266" t="n">
        <f aca="false">IF($E167&gt;0,AJ172/$E167,"-")</f>
        <v>0</v>
      </c>
      <c r="AK174" s="266"/>
      <c r="AL174" s="266" t="n">
        <f aca="false">IF($E167&gt;0,AL172/$E167,"-")</f>
        <v>0</v>
      </c>
      <c r="AM174" s="266"/>
      <c r="AN174" s="266" t="n">
        <f aca="false">IF($E167&gt;0,AN172/$E167,"-")</f>
        <v>0</v>
      </c>
      <c r="AO174" s="266"/>
      <c r="AP174" s="266" t="n">
        <f aca="false">IF($E167&gt;0,AP172/$E167,"-")</f>
        <v>0</v>
      </c>
      <c r="AQ174" s="266"/>
      <c r="AR174" s="266" t="n">
        <f aca="false">IF($E167&gt;0,AR172/$E167,"-")</f>
        <v>0</v>
      </c>
      <c r="AS174" s="266"/>
      <c r="AT174" s="266" t="n">
        <f aca="false">IF($E167&gt;0,AT172/$E167,"-")</f>
        <v>0</v>
      </c>
      <c r="AU174" s="266"/>
      <c r="AV174" s="266" t="n">
        <f aca="false">IF($E167&gt;0,AV172/$E167,"-")</f>
        <v>0</v>
      </c>
      <c r="AW174" s="266"/>
      <c r="AX174" s="266" t="n">
        <f aca="false">IF($E167&gt;0,AX172/$E167,"-")</f>
        <v>0</v>
      </c>
      <c r="AY174" s="266"/>
      <c r="AZ174" s="266" t="n">
        <f aca="false">IF($E167&gt;0,AZ172/$E167,"-")</f>
        <v>0</v>
      </c>
      <c r="BA174" s="266"/>
      <c r="BB174" s="266" t="n">
        <f aca="false">IF($E167&gt;0,BB172/$E167,"-")</f>
        <v>0</v>
      </c>
      <c r="BC174" s="266"/>
      <c r="BD174" s="266" t="n">
        <f aca="false">IF($E167&gt;0,BD172/$E167,"-")</f>
        <v>0</v>
      </c>
      <c r="BE174" s="266"/>
      <c r="BF174" s="266" t="n">
        <f aca="false">IF($E167&gt;0,BF172/$E167,"-")</f>
        <v>0</v>
      </c>
      <c r="BG174" s="266"/>
      <c r="BH174" s="266" t="n">
        <f aca="false">IF($E167&gt;0,BH172/$E167,"-")</f>
        <v>0</v>
      </c>
      <c r="BI174" s="266"/>
      <c r="BJ174" s="266" t="n">
        <f aca="false">IF($E167&gt;0,BJ172/$E167,"-")</f>
        <v>0</v>
      </c>
      <c r="BK174" s="266"/>
      <c r="BL174" s="266" t="n">
        <f aca="false">IF($E167&gt;0,BL172/$E167,"-")</f>
        <v>0</v>
      </c>
      <c r="BM174" s="266"/>
      <c r="BN174" s="266" t="n">
        <f aca="false">IF($E167&gt;0,BN172/$E167,"-")</f>
        <v>0</v>
      </c>
      <c r="BO174" s="266"/>
      <c r="BP174" s="266" t="n">
        <f aca="false">IF($E167&gt;0,BP172/$E167,"-")</f>
        <v>0</v>
      </c>
      <c r="BQ174" s="266"/>
      <c r="BR174" s="300" t="n">
        <f aca="false">IF($E167&gt;0,BR172/$E167,"-")</f>
        <v>0</v>
      </c>
      <c r="BS174" s="300"/>
      <c r="BT174" s="300" t="n">
        <f aca="false">IF($E167&gt;0,BT172/$E167,"-")</f>
        <v>0</v>
      </c>
      <c r="BU174" s="300"/>
      <c r="BV174" s="300" t="n">
        <f aca="false">IF($E167&gt;0,BV172/$E167,"-")</f>
        <v>0</v>
      </c>
      <c r="BW174" s="300"/>
      <c r="BX174" s="300" t="n">
        <f aca="false">IF($E167&gt;0,BX172/$E167,"-")</f>
        <v>0</v>
      </c>
      <c r="BY174" s="300"/>
      <c r="BZ174" s="300" t="n">
        <f aca="false">IF($E167&gt;0,BZ172/$E167,"-")</f>
        <v>0</v>
      </c>
      <c r="CA174" s="300"/>
      <c r="CB174" s="300" t="n">
        <f aca="false">IF($E167&gt;0,CB172/$E167,"-")</f>
        <v>0</v>
      </c>
      <c r="CC174" s="300"/>
      <c r="CD174" s="300" t="n">
        <f aca="false">IF($E167&gt;0,CD172/$E167,"-")</f>
        <v>0</v>
      </c>
      <c r="CE174" s="300"/>
      <c r="CF174" s="300" t="n">
        <f aca="false">IF($E167&gt;0,CF172/$E167,"-")</f>
        <v>0</v>
      </c>
      <c r="CG174" s="300"/>
      <c r="CH174" s="300" t="n">
        <f aca="false">IF($E167&gt;0,CH172/$E167,"-")</f>
        <v>0</v>
      </c>
      <c r="CI174" s="300"/>
      <c r="CJ174" s="300" t="n">
        <f aca="false">IF($E167&gt;0,CJ172/$E167,"-")</f>
        <v>0</v>
      </c>
      <c r="CK174" s="300"/>
      <c r="CL174" s="300" t="n">
        <f aca="false">IF($E167&gt;0,CL172/$E167,"-")</f>
        <v>0</v>
      </c>
      <c r="CM174" s="300"/>
      <c r="CN174" s="300" t="n">
        <f aca="false">IF($E167&gt;0,CN172/$E167,"-")</f>
        <v>0</v>
      </c>
      <c r="CO174" s="300"/>
      <c r="CP174" s="300" t="n">
        <f aca="false">IF($E167&gt;0,CP172/$E167,"-")</f>
        <v>0</v>
      </c>
      <c r="CQ174" s="300"/>
      <c r="CR174" s="300" t="n">
        <f aca="false">IF($E167&gt;0,CR172/$E167,"-")</f>
        <v>0</v>
      </c>
      <c r="CS174" s="300"/>
      <c r="CT174" s="300" t="n">
        <f aca="false">IF($E167&gt;0,CT172/$E167,"-")</f>
        <v>0</v>
      </c>
      <c r="CU174" s="300"/>
      <c r="CV174" s="300" t="n">
        <f aca="false">IF($E167&gt;0,CV172/$E167,"-")</f>
        <v>0</v>
      </c>
      <c r="CW174" s="300"/>
      <c r="CX174" s="300" t="n">
        <f aca="false">IF($E167&gt;0,CX172/$E167,"-")</f>
        <v>0</v>
      </c>
      <c r="CY174" s="300"/>
      <c r="CZ174" s="300" t="n">
        <f aca="false">IF($E167&gt;0,CZ172/$E167,"-")</f>
        <v>0</v>
      </c>
      <c r="DA174" s="300"/>
      <c r="DB174" s="300" t="n">
        <f aca="false">IF($E167&gt;0,DB172/$E167,"-")</f>
        <v>0</v>
      </c>
      <c r="DC174" s="300"/>
      <c r="DD174" s="300" t="n">
        <f aca="false">IF($E167&gt;0,DD172/$E167,"-")</f>
        <v>0</v>
      </c>
      <c r="DE174" s="300"/>
      <c r="DF174" s="300" t="n">
        <f aca="false">IF($E167&gt;0,DF172/$E167,"-")</f>
        <v>0</v>
      </c>
      <c r="DG174" s="300"/>
      <c r="DH174" s="300" t="n">
        <f aca="false">IF($E167&gt;0,DH172/$E167,"-")</f>
        <v>0</v>
      </c>
      <c r="DI174" s="300"/>
      <c r="DJ174" s="301" t="n">
        <f aca="false">IF($E167&gt;0,DJ172/$E167,"-")</f>
        <v>0</v>
      </c>
      <c r="DK174" s="301"/>
      <c r="DL174" s="300" t="n">
        <f aca="false">IF($E167&gt;0,DL172/$E167,"-")</f>
        <v>0</v>
      </c>
      <c r="DM174" s="300"/>
      <c r="DN174" s="300" t="n">
        <f aca="false">IF($E167&gt;0,DN172/$E167,"-")</f>
        <v>0</v>
      </c>
      <c r="DO174" s="300"/>
      <c r="DP174" s="300" t="n">
        <f aca="false">IF($E167&gt;0,DP172/$E167,"-")</f>
        <v>0</v>
      </c>
      <c r="DQ174" s="300"/>
      <c r="DR174" s="300" t="n">
        <f aca="false">IF($E167&gt;0,DR172/$E167,"-")</f>
        <v>0</v>
      </c>
      <c r="DS174" s="300"/>
      <c r="DT174" s="300" t="n">
        <f aca="false">IF($E167&gt;0,DT172/$E167,"-")</f>
        <v>0</v>
      </c>
      <c r="DU174" s="300"/>
      <c r="DV174" s="300" t="n">
        <f aca="false">IF($E167&gt;0,DV172/$E167,"-")</f>
        <v>0</v>
      </c>
      <c r="DW174" s="300"/>
      <c r="DX174" s="300" t="n">
        <f aca="false">IF($E167&gt;0,DX172/$E167,"-")</f>
        <v>0</v>
      </c>
      <c r="DY174" s="300"/>
      <c r="DZ174" s="300" t="n">
        <f aca="false">IF($E167&gt;0,DZ172/$E167,"-")</f>
        <v>0</v>
      </c>
      <c r="EA174" s="300"/>
      <c r="EB174" s="300" t="n">
        <f aca="false">IF($E167&gt;0,EB172/$E167,"-")</f>
        <v>0</v>
      </c>
      <c r="EC174" s="300"/>
      <c r="ED174" s="300" t="n">
        <f aca="false">IF($E167&gt;0,ED172/$E167,"-")</f>
        <v>0</v>
      </c>
      <c r="EE174" s="300"/>
      <c r="EF174" s="300" t="n">
        <f aca="false">IF($E167&gt;0,EF172/$E167,"-")</f>
        <v>0</v>
      </c>
      <c r="EG174" s="300"/>
      <c r="EH174" s="300" t="n">
        <f aca="false">IF($E167&gt;0,EH172/$E167,"-")</f>
        <v>0</v>
      </c>
      <c r="EI174" s="300"/>
      <c r="EJ174" s="300" t="n">
        <f aca="false">IF($E167&gt;0,EJ172/$E167,"-")</f>
        <v>0</v>
      </c>
      <c r="EK174" s="300"/>
      <c r="EL174" s="300" t="n">
        <f aca="false">IF($E167&gt;0,EL172/$E167,"-")</f>
        <v>0</v>
      </c>
      <c r="EM174" s="300"/>
      <c r="EN174" s="300" t="n">
        <f aca="false">IF($E167&gt;0,EN172/$E167,"-")</f>
        <v>0</v>
      </c>
      <c r="EO174" s="300"/>
      <c r="EP174" s="300" t="n">
        <f aca="false">IF($E167&gt;0,EP172/$E167,"-")</f>
        <v>0</v>
      </c>
      <c r="EQ174" s="300"/>
      <c r="ER174" s="300" t="n">
        <f aca="false">IF($E167&gt;0,ER172/$E167,"-")</f>
        <v>0</v>
      </c>
      <c r="ES174" s="300"/>
      <c r="ET174" s="300" t="n">
        <f aca="false">IF($E167&gt;0,ET172/$E167,"-")</f>
        <v>0</v>
      </c>
      <c r="EU174" s="300"/>
      <c r="EV174" s="300" t="n">
        <f aca="false">IF($E167&gt;0,EV172/$E167,"-")</f>
        <v>0</v>
      </c>
      <c r="EW174" s="300"/>
      <c r="EX174" s="302" t="n">
        <f aca="false">IF($E167&gt;0,EX172/$E167,"-")</f>
        <v>0</v>
      </c>
      <c r="EY174" s="302"/>
      <c r="EZ174" s="300" t="n">
        <f aca="false">IF($E167&gt;0,EZ172/$E167,"-")</f>
        <v>0</v>
      </c>
      <c r="FA174" s="300"/>
      <c r="FB174" s="300" t="n">
        <f aca="false">IF($E167&gt;0,FB172/$E167,"-")</f>
        <v>0</v>
      </c>
      <c r="FC174" s="300"/>
      <c r="FD174" s="300" t="n">
        <f aca="false">IF($E167&gt;0,FD172/$E167,"-")</f>
        <v>0</v>
      </c>
      <c r="FE174" s="300"/>
      <c r="FF174" s="300" t="n">
        <f aca="false">IF($E167&gt;0,FF172/$E167,"-")</f>
        <v>0</v>
      </c>
      <c r="FG174" s="300"/>
      <c r="FH174" s="300" t="n">
        <f aca="false">IF($E167&gt;0,FH172/$E167,"-")</f>
        <v>0</v>
      </c>
      <c r="FI174" s="300"/>
      <c r="FJ174" s="300" t="n">
        <f aca="false">IF($E167&gt;0,FJ172/$E167,"-")</f>
        <v>0</v>
      </c>
      <c r="FK174" s="300"/>
      <c r="FL174" s="300" t="n">
        <f aca="false">IF($E167&gt;0,FL172/$E167,"-")</f>
        <v>0</v>
      </c>
      <c r="FM174" s="300"/>
      <c r="FN174" s="300" t="n">
        <f aca="false">IF($E167&gt;0,FN172/$E167,"-")</f>
        <v>0</v>
      </c>
      <c r="FO174" s="300"/>
      <c r="FP174" s="300" t="n">
        <f aca="false">IF($E167&gt;0,FP172/$E167,"-")</f>
        <v>0</v>
      </c>
      <c r="FQ174" s="300"/>
      <c r="FR174" s="300" t="n">
        <f aca="false">IF($E167&gt;0,FR172/$E167,"-")</f>
        <v>0</v>
      </c>
      <c r="FS174" s="300"/>
      <c r="FT174" s="300" t="n">
        <f aca="false">IF($E167&gt;0,FT172/$E167,"-")</f>
        <v>0</v>
      </c>
      <c r="FU174" s="300"/>
      <c r="FV174" s="300" t="n">
        <f aca="false">IF($E167&gt;0,FV172/$E167,"-")</f>
        <v>0</v>
      </c>
      <c r="FW174" s="300"/>
      <c r="FX174" s="300" t="n">
        <f aca="false">IF($E167&gt;0,FX172/$E167,"-")</f>
        <v>0</v>
      </c>
      <c r="FY174" s="300"/>
      <c r="FZ174" s="300" t="n">
        <f aca="false">IF($E167&gt;0,FZ172/$E167,"-")</f>
        <v>0</v>
      </c>
      <c r="GA174" s="300"/>
      <c r="GB174" s="300" t="n">
        <f aca="false">IF($E167&gt;0,GB172/$E167,"-")</f>
        <v>0</v>
      </c>
      <c r="GC174" s="300"/>
      <c r="GD174" s="300" t="n">
        <f aca="false">IF($E167&gt;0,GD172/$E167,"-")</f>
        <v>0</v>
      </c>
      <c r="GE174" s="300"/>
      <c r="GF174" s="300" t="n">
        <f aca="false">IF($E167&gt;0,GF172/$E167,"-")</f>
        <v>0</v>
      </c>
      <c r="GG174" s="300"/>
      <c r="GH174" s="300" t="n">
        <f aca="false">IF($E167&gt;0,GH172/$E167,"-")</f>
        <v>0</v>
      </c>
      <c r="GI174" s="300"/>
      <c r="GJ174" s="300" t="n">
        <f aca="false">IF($E167&gt;0,GJ172/$E167,"-")</f>
        <v>0</v>
      </c>
      <c r="GK174" s="300"/>
      <c r="GL174" s="300" t="n">
        <f aca="false">IF($E167&gt;0,GL172/$E167,"-")</f>
        <v>0</v>
      </c>
      <c r="GM174" s="300"/>
      <c r="GN174" s="300" t="n">
        <f aca="false">IF($E167&gt;0,GN172/$E167,"-")</f>
        <v>0</v>
      </c>
      <c r="GO174" s="300"/>
      <c r="GP174" s="300" t="n">
        <f aca="false">IF($E167&gt;0,GP172/$E167,"-")</f>
        <v>0</v>
      </c>
      <c r="GQ174" s="300"/>
      <c r="GR174" s="300" t="n">
        <f aca="false">IF($E167&gt;0,GR172/$E167,"-")</f>
        <v>0</v>
      </c>
      <c r="GS174" s="300"/>
      <c r="GT174" s="300" t="n">
        <f aca="false">IF($E167&gt;0,GT172/$E167,"-")</f>
        <v>0</v>
      </c>
      <c r="GU174" s="300"/>
      <c r="GV174" s="300" t="n">
        <f aca="false">IF($E167&gt;0,GV172/$E167,"-")</f>
        <v>0</v>
      </c>
      <c r="GW174" s="300"/>
      <c r="GX174" s="300" t="n">
        <f aca="false">IF($E167&gt;0,GX172/$E167,"-")</f>
        <v>0</v>
      </c>
      <c r="GY174" s="300"/>
      <c r="GZ174" s="300" t="n">
        <f aca="false">IF($E167&gt;0,GZ172/$E167,"-")</f>
        <v>0</v>
      </c>
      <c r="HA174" s="300"/>
      <c r="HB174" s="300" t="n">
        <f aca="false">IF($E167&gt;0,HB172/$E167,"-")</f>
        <v>0</v>
      </c>
      <c r="HC174" s="300"/>
      <c r="HD174" s="300" t="n">
        <f aca="false">IF($E167&gt;0,HD172/$E167,"-")</f>
        <v>0</v>
      </c>
      <c r="HE174" s="300"/>
      <c r="HF174" s="300" t="n">
        <f aca="false">IF($E167&gt;0,HF172/$E167,"-")</f>
        <v>0</v>
      </c>
      <c r="HG174" s="300"/>
      <c r="HH174" s="300" t="n">
        <f aca="false">IF($E167&gt;0,HH172/$E167,"-")</f>
        <v>0</v>
      </c>
      <c r="HI174" s="300"/>
      <c r="HJ174" s="300" t="n">
        <f aca="false">IF($E167&gt;0,HJ172/$E167,"-")</f>
        <v>0</v>
      </c>
      <c r="HK174" s="300"/>
    </row>
    <row r="175" s="243" customFormat="true" ht="13.8" hidden="false" customHeight="false" outlineLevel="0" collapsed="false">
      <c r="A175" s="268"/>
      <c r="B175" s="269"/>
      <c r="C175" s="269"/>
      <c r="D175" s="271"/>
      <c r="E175" s="271"/>
      <c r="F175" s="269"/>
      <c r="G175" s="269"/>
      <c r="H175" s="269"/>
      <c r="I175" s="269"/>
      <c r="J175" s="269"/>
      <c r="K175" s="269"/>
      <c r="L175" s="274"/>
      <c r="M175" s="274"/>
      <c r="N175" s="274"/>
      <c r="O175" s="274"/>
      <c r="P175" s="274"/>
      <c r="Q175" s="274"/>
      <c r="R175" s="275"/>
      <c r="S175" s="275"/>
      <c r="T175" s="276"/>
      <c r="U175" s="276"/>
      <c r="V175" s="274"/>
      <c r="W175" s="274"/>
      <c r="X175" s="274"/>
      <c r="Y175" s="274"/>
      <c r="Z175" s="275"/>
      <c r="AA175" s="275"/>
      <c r="AB175" s="276"/>
      <c r="AC175" s="276"/>
      <c r="AD175" s="274"/>
      <c r="AE175" s="274"/>
      <c r="AF175" s="274"/>
      <c r="AG175" s="274"/>
      <c r="AH175" s="275"/>
      <c r="AI175" s="275"/>
      <c r="AJ175" s="276"/>
      <c r="AK175" s="276"/>
      <c r="AL175" s="274"/>
      <c r="AM175" s="274"/>
      <c r="AN175" s="274"/>
      <c r="AO175" s="274"/>
      <c r="AP175" s="275"/>
      <c r="AQ175" s="275"/>
      <c r="AR175" s="276"/>
      <c r="AS175" s="276"/>
      <c r="AT175" s="277"/>
      <c r="AU175" s="277"/>
      <c r="AV175" s="277"/>
      <c r="AW175" s="277"/>
      <c r="AX175" s="277"/>
      <c r="AY175" s="278"/>
      <c r="AZ175" s="279"/>
      <c r="BA175" s="277"/>
      <c r="BB175" s="277"/>
      <c r="BC175" s="277"/>
      <c r="BD175" s="277"/>
      <c r="BE175" s="277"/>
      <c r="BF175" s="277"/>
      <c r="BG175" s="278"/>
      <c r="BH175" s="279"/>
      <c r="BI175" s="277"/>
      <c r="BJ175" s="277"/>
      <c r="BK175" s="277"/>
      <c r="BL175" s="277"/>
      <c r="BM175" s="277"/>
      <c r="BN175" s="277"/>
      <c r="BO175" s="278"/>
      <c r="BP175" s="279"/>
      <c r="BQ175" s="277"/>
      <c r="BR175" s="277"/>
      <c r="BS175" s="277"/>
      <c r="BT175" s="277"/>
      <c r="BU175" s="277"/>
      <c r="BV175" s="277"/>
      <c r="BW175" s="278"/>
      <c r="BX175" s="279"/>
      <c r="BY175" s="277"/>
      <c r="BZ175" s="277"/>
      <c r="CA175" s="277"/>
      <c r="CB175" s="277"/>
      <c r="CC175" s="277"/>
      <c r="CD175" s="275"/>
      <c r="CE175" s="275"/>
      <c r="CF175" s="276"/>
      <c r="CG175" s="276"/>
      <c r="CH175" s="274"/>
      <c r="CI175" s="274"/>
      <c r="CJ175" s="274"/>
      <c r="CK175" s="274"/>
      <c r="CL175" s="275"/>
      <c r="CM175" s="275"/>
      <c r="CN175" s="276"/>
      <c r="CO175" s="276"/>
      <c r="CP175" s="280"/>
      <c r="CQ175" s="280"/>
      <c r="CR175" s="280"/>
      <c r="CS175" s="280"/>
      <c r="CT175" s="281"/>
      <c r="CU175" s="282"/>
      <c r="CV175" s="283"/>
      <c r="CW175" s="281"/>
      <c r="CX175" s="281"/>
      <c r="CY175" s="281"/>
      <c r="CZ175" s="281"/>
      <c r="DA175" s="281"/>
      <c r="DB175" s="281"/>
      <c r="DC175" s="282"/>
      <c r="DD175" s="283"/>
      <c r="DE175" s="281"/>
      <c r="DF175" s="281"/>
      <c r="DG175" s="281"/>
      <c r="DH175" s="281"/>
      <c r="DI175" s="281"/>
      <c r="DJ175" s="284"/>
      <c r="DK175" s="285"/>
      <c r="DL175" s="283"/>
      <c r="DM175" s="281"/>
      <c r="DN175" s="281"/>
      <c r="DO175" s="281"/>
      <c r="DP175" s="281"/>
      <c r="DQ175" s="281"/>
      <c r="DR175" s="281"/>
      <c r="DS175" s="282"/>
      <c r="DT175" s="283"/>
      <c r="DU175" s="281"/>
      <c r="DV175" s="281"/>
      <c r="DW175" s="281"/>
      <c r="DX175" s="281"/>
      <c r="DY175" s="281"/>
      <c r="DZ175" s="281"/>
      <c r="EA175" s="282"/>
      <c r="EB175" s="283"/>
      <c r="EC175" s="281"/>
      <c r="ED175" s="281"/>
      <c r="EE175" s="281"/>
      <c r="EF175" s="281"/>
      <c r="EG175" s="281"/>
      <c r="EH175" s="281"/>
      <c r="EI175" s="282"/>
      <c r="EJ175" s="283"/>
      <c r="EK175" s="281"/>
      <c r="EL175" s="281"/>
      <c r="EM175" s="281"/>
      <c r="EN175" s="281"/>
      <c r="EO175" s="281"/>
      <c r="EP175" s="281"/>
      <c r="EQ175" s="282"/>
      <c r="ER175" s="283"/>
      <c r="ES175" s="281"/>
      <c r="ET175" s="281"/>
      <c r="EU175" s="281"/>
      <c r="EV175" s="281"/>
      <c r="EW175" s="281"/>
      <c r="EX175" s="286"/>
      <c r="EY175" s="287"/>
      <c r="EZ175" s="283"/>
      <c r="FA175" s="281"/>
      <c r="FB175" s="281"/>
      <c r="FC175" s="281"/>
      <c r="FD175" s="281"/>
      <c r="FE175" s="281"/>
      <c r="FF175" s="281"/>
      <c r="FG175" s="282"/>
      <c r="FH175" s="283"/>
      <c r="FI175" s="281"/>
      <c r="FJ175" s="281"/>
      <c r="FK175" s="281"/>
      <c r="FL175" s="281"/>
      <c r="FM175" s="281"/>
      <c r="FN175" s="281"/>
      <c r="FO175" s="282"/>
      <c r="FP175" s="283"/>
      <c r="FQ175" s="281"/>
      <c r="FR175" s="281"/>
      <c r="FS175" s="281"/>
      <c r="FT175" s="281"/>
      <c r="FU175" s="281"/>
      <c r="FV175" s="281"/>
      <c r="FW175" s="282"/>
      <c r="FX175" s="283"/>
      <c r="FY175" s="281"/>
      <c r="FZ175" s="281"/>
      <c r="GA175" s="281"/>
      <c r="GB175" s="281"/>
      <c r="GC175" s="281"/>
      <c r="GD175" s="281"/>
      <c r="GE175" s="282"/>
      <c r="GF175" s="283"/>
      <c r="GG175" s="281"/>
      <c r="GH175" s="281"/>
      <c r="GI175" s="281"/>
      <c r="GJ175" s="281"/>
      <c r="GK175" s="281"/>
      <c r="GL175" s="281"/>
      <c r="GM175" s="282"/>
      <c r="GN175" s="283"/>
      <c r="GO175" s="281"/>
      <c r="GP175" s="281"/>
      <c r="GQ175" s="281"/>
      <c r="GR175" s="281"/>
      <c r="GS175" s="281"/>
      <c r="GT175" s="281"/>
      <c r="GU175" s="282"/>
      <c r="GV175" s="281"/>
      <c r="GW175" s="282"/>
      <c r="GX175" s="281"/>
      <c r="GY175" s="282"/>
      <c r="GZ175" s="281"/>
      <c r="HA175" s="282"/>
      <c r="HB175" s="281"/>
      <c r="HC175" s="282"/>
      <c r="HD175" s="281"/>
      <c r="HE175" s="282"/>
      <c r="HF175" s="281"/>
      <c r="HG175" s="282"/>
      <c r="HH175" s="281"/>
      <c r="HI175" s="282"/>
      <c r="HJ175" s="281"/>
      <c r="HK175" s="282"/>
    </row>
    <row r="176" customFormat="false" ht="12.75" hidden="false" customHeight="false" outlineLevel="0" collapsed="false">
      <c r="A176" s="203" t="n">
        <v>3</v>
      </c>
      <c r="B176" s="204" t="s">
        <v>179</v>
      </c>
      <c r="C176" s="205"/>
      <c r="D176" s="206"/>
      <c r="E176" s="206"/>
      <c r="F176" s="206"/>
      <c r="G176" s="205"/>
      <c r="H176" s="207"/>
      <c r="I176" s="208"/>
      <c r="J176" s="208"/>
      <c r="K176" s="208"/>
      <c r="L176" s="209"/>
      <c r="M176" s="209"/>
      <c r="N176" s="209"/>
      <c r="O176" s="209"/>
      <c r="P176" s="209"/>
      <c r="Q176" s="209"/>
      <c r="R176" s="209"/>
      <c r="S176" s="209"/>
      <c r="T176" s="209"/>
      <c r="U176" s="209"/>
      <c r="V176" s="209"/>
      <c r="W176" s="209"/>
      <c r="X176" s="209"/>
      <c r="Y176" s="209"/>
      <c r="Z176" s="209"/>
      <c r="AA176" s="209"/>
      <c r="AB176" s="210"/>
      <c r="AC176" s="210"/>
      <c r="AD176" s="210"/>
      <c r="AE176" s="210"/>
      <c r="AF176" s="210"/>
      <c r="AG176" s="210"/>
      <c r="AH176" s="210"/>
      <c r="AI176" s="210"/>
      <c r="AJ176" s="211"/>
      <c r="AK176" s="211"/>
      <c r="AL176" s="211"/>
      <c r="AM176" s="211"/>
      <c r="AN176" s="211"/>
      <c r="AO176" s="211"/>
      <c r="AP176" s="211"/>
      <c r="AQ176" s="211"/>
      <c r="AR176" s="211"/>
      <c r="AS176" s="211"/>
      <c r="AT176" s="212"/>
      <c r="AU176" s="212"/>
      <c r="AV176" s="212"/>
      <c r="AW176" s="212"/>
      <c r="AX176" s="212"/>
      <c r="AY176" s="212"/>
      <c r="AZ176" s="212"/>
      <c r="BA176" s="212"/>
      <c r="BB176" s="213"/>
      <c r="BC176" s="213"/>
      <c r="BD176" s="213"/>
      <c r="BE176" s="213"/>
      <c r="BF176" s="213"/>
      <c r="BG176" s="213"/>
      <c r="BH176" s="213"/>
      <c r="BI176" s="213"/>
      <c r="BJ176" s="211"/>
      <c r="BK176" s="211"/>
      <c r="BL176" s="211"/>
      <c r="BM176" s="211"/>
      <c r="BN176" s="211"/>
      <c r="BO176" s="211"/>
      <c r="BP176" s="211"/>
      <c r="BQ176" s="211"/>
      <c r="BR176" s="211"/>
      <c r="BS176" s="211"/>
      <c r="BT176" s="211"/>
      <c r="BU176" s="211"/>
      <c r="BV176" s="211"/>
      <c r="BW176" s="211"/>
      <c r="BX176" s="211"/>
      <c r="BY176" s="211"/>
      <c r="BZ176" s="211"/>
      <c r="CA176" s="211"/>
      <c r="CB176" s="211"/>
      <c r="CC176" s="211"/>
      <c r="CD176" s="211"/>
      <c r="CE176" s="211"/>
      <c r="CF176" s="211"/>
      <c r="CG176" s="211"/>
      <c r="CH176" s="211"/>
      <c r="CI176" s="211"/>
      <c r="CJ176" s="211"/>
      <c r="CK176" s="211"/>
      <c r="CL176" s="211"/>
      <c r="CM176" s="211"/>
      <c r="CN176" s="211"/>
      <c r="CO176" s="211"/>
      <c r="CP176" s="211"/>
      <c r="CQ176" s="211"/>
      <c r="CR176" s="211"/>
      <c r="CS176" s="211"/>
      <c r="CT176" s="211"/>
      <c r="CU176" s="211"/>
      <c r="CV176" s="211"/>
      <c r="CW176" s="211"/>
      <c r="CX176" s="211"/>
      <c r="CY176" s="211"/>
      <c r="CZ176" s="211"/>
      <c r="DA176" s="211"/>
      <c r="DB176" s="211"/>
      <c r="DC176" s="211"/>
      <c r="DD176" s="211"/>
      <c r="DE176" s="211"/>
      <c r="DF176" s="211"/>
      <c r="DG176" s="211"/>
      <c r="DH176" s="211"/>
      <c r="DI176" s="211"/>
      <c r="DJ176" s="211"/>
      <c r="DK176" s="211"/>
      <c r="DL176" s="211"/>
      <c r="DM176" s="211"/>
      <c r="DN176" s="211"/>
      <c r="DO176" s="211"/>
      <c r="DP176" s="211"/>
      <c r="DQ176" s="211"/>
      <c r="DR176" s="211"/>
      <c r="DS176" s="211"/>
      <c r="DT176" s="214"/>
      <c r="DU176" s="214"/>
      <c r="DV176" s="214"/>
      <c r="DW176" s="214"/>
      <c r="DX176" s="214"/>
      <c r="DY176" s="214"/>
      <c r="DZ176" s="214"/>
      <c r="EA176" s="214"/>
      <c r="EB176" s="214"/>
      <c r="EC176" s="214"/>
      <c r="ED176" s="214"/>
      <c r="EE176" s="214"/>
      <c r="EF176" s="214"/>
      <c r="EG176" s="214"/>
      <c r="EH176" s="214"/>
      <c r="EI176" s="214"/>
      <c r="EJ176" s="214"/>
      <c r="EK176" s="214"/>
      <c r="EL176" s="214"/>
      <c r="EM176" s="214"/>
      <c r="EN176" s="214"/>
      <c r="EO176" s="214"/>
      <c r="EP176" s="214"/>
      <c r="EQ176" s="214"/>
      <c r="ER176" s="214"/>
      <c r="ES176" s="214"/>
      <c r="ET176" s="214"/>
      <c r="EU176" s="214"/>
      <c r="EV176" s="214"/>
      <c r="EW176" s="214"/>
      <c r="EX176" s="214"/>
      <c r="EY176" s="214"/>
      <c r="EZ176" s="214"/>
      <c r="FA176" s="214"/>
      <c r="FB176" s="214"/>
      <c r="FC176" s="214"/>
      <c r="FD176" s="214"/>
      <c r="FE176" s="214"/>
      <c r="FF176" s="214"/>
      <c r="FG176" s="214"/>
      <c r="FH176" s="214"/>
      <c r="FI176" s="214"/>
      <c r="FJ176" s="214"/>
      <c r="FK176" s="214"/>
      <c r="FL176" s="214"/>
      <c r="FM176" s="214"/>
      <c r="FN176" s="214"/>
      <c r="FO176" s="214"/>
      <c r="FP176" s="214"/>
      <c r="FQ176" s="214"/>
      <c r="FR176" s="214"/>
      <c r="FS176" s="214"/>
      <c r="FT176" s="211"/>
      <c r="FU176" s="211"/>
      <c r="FV176" s="211"/>
      <c r="FW176" s="211"/>
      <c r="FX176" s="211"/>
      <c r="FY176" s="211"/>
      <c r="FZ176" s="211"/>
      <c r="GA176" s="211"/>
      <c r="GB176" s="211"/>
      <c r="GC176" s="211"/>
      <c r="GD176" s="211"/>
      <c r="GE176" s="211"/>
      <c r="GF176" s="211"/>
      <c r="GG176" s="211"/>
      <c r="GH176" s="211"/>
      <c r="GI176" s="211"/>
      <c r="GJ176" s="211"/>
      <c r="GK176" s="211"/>
      <c r="GL176" s="211"/>
      <c r="GM176" s="211"/>
      <c r="GN176" s="211"/>
      <c r="GO176" s="211"/>
      <c r="GP176" s="211"/>
      <c r="GQ176" s="211"/>
      <c r="GR176" s="211"/>
      <c r="GS176" s="211"/>
      <c r="GT176" s="211"/>
      <c r="GU176" s="211"/>
      <c r="GV176" s="211"/>
      <c r="GW176" s="211"/>
      <c r="GX176" s="211"/>
      <c r="GY176" s="211"/>
      <c r="GZ176" s="211"/>
      <c r="HA176" s="211"/>
      <c r="HB176" s="211"/>
      <c r="HC176" s="211"/>
      <c r="HD176" s="211"/>
      <c r="HE176" s="211"/>
      <c r="HF176" s="211"/>
      <c r="HG176" s="211"/>
      <c r="HH176" s="211"/>
      <c r="HI176" s="211"/>
      <c r="HJ176" s="211"/>
      <c r="HK176" s="211"/>
    </row>
    <row r="177" customFormat="false" ht="12.75" hidden="false" customHeight="true" outlineLevel="0" collapsed="false">
      <c r="A177" s="232" t="s">
        <v>180</v>
      </c>
      <c r="B177" s="233" t="s">
        <v>179</v>
      </c>
      <c r="C177" s="232" t="s">
        <v>7</v>
      </c>
      <c r="D177" s="234" t="n">
        <v>116</v>
      </c>
      <c r="E177" s="234" t="n">
        <f aca="false">D177</f>
        <v>116</v>
      </c>
      <c r="F177" s="235" t="n">
        <f aca="false">PRODUÇÕES!D44</f>
        <v>0.0416666666666667</v>
      </c>
      <c r="G177" s="234" t="n">
        <f aca="false">F177*8</f>
        <v>0.333333333333333</v>
      </c>
      <c r="H177" s="234"/>
      <c r="I177" s="237"/>
      <c r="J177" s="238"/>
      <c r="K177" s="305" t="s">
        <v>159</v>
      </c>
      <c r="L177" s="240"/>
      <c r="M177" s="240"/>
      <c r="N177" s="240"/>
      <c r="O177" s="240"/>
      <c r="P177" s="240"/>
      <c r="Q177" s="240"/>
      <c r="R177" s="240"/>
      <c r="S177" s="240"/>
      <c r="T177" s="240"/>
      <c r="U177" s="240"/>
      <c r="V177" s="240"/>
      <c r="W177" s="240"/>
      <c r="X177" s="240"/>
      <c r="Y177" s="240"/>
      <c r="Z177" s="240"/>
      <c r="AA177" s="240"/>
      <c r="AB177" s="240"/>
      <c r="AC177" s="240"/>
      <c r="AD177" s="240"/>
      <c r="AE177" s="240"/>
      <c r="AF177" s="240"/>
      <c r="AG177" s="240"/>
      <c r="AH177" s="240"/>
      <c r="AI177" s="240"/>
      <c r="AJ177" s="240"/>
      <c r="AK177" s="240"/>
      <c r="AL177" s="240"/>
      <c r="AM177" s="240"/>
      <c r="AN177" s="240"/>
      <c r="AO177" s="240"/>
      <c r="AP177" s="240"/>
      <c r="AQ177" s="240"/>
      <c r="AR177" s="240"/>
      <c r="AS177" s="240"/>
      <c r="AT177" s="240"/>
      <c r="AU177" s="240"/>
      <c r="AV177" s="240"/>
      <c r="AW177" s="240"/>
      <c r="AX177" s="240"/>
      <c r="AY177" s="240"/>
      <c r="AZ177" s="240"/>
      <c r="BA177" s="240"/>
      <c r="BB177" s="240"/>
      <c r="BC177" s="240"/>
      <c r="BD177" s="240"/>
      <c r="BE177" s="240"/>
      <c r="BF177" s="344" t="n">
        <v>6</v>
      </c>
      <c r="BG177" s="344"/>
      <c r="BH177" s="344" t="n">
        <v>6</v>
      </c>
      <c r="BI177" s="344"/>
      <c r="BJ177" s="344" t="n">
        <v>6</v>
      </c>
      <c r="BK177" s="344"/>
      <c r="BL177" s="344" t="n">
        <v>6</v>
      </c>
      <c r="BM177" s="344"/>
      <c r="BN177" s="344" t="n">
        <v>6</v>
      </c>
      <c r="BO177" s="344"/>
      <c r="BP177" s="344" t="n">
        <v>6</v>
      </c>
      <c r="BQ177" s="344"/>
      <c r="BR177" s="344" t="n">
        <v>6</v>
      </c>
      <c r="BS177" s="344"/>
      <c r="BT177" s="344" t="n">
        <v>6</v>
      </c>
      <c r="BU177" s="344"/>
      <c r="BV177" s="344" t="n">
        <v>6</v>
      </c>
      <c r="BW177" s="344"/>
      <c r="BX177" s="344" t="n">
        <v>6</v>
      </c>
      <c r="BY177" s="344"/>
      <c r="BZ177" s="344" t="n">
        <v>6</v>
      </c>
      <c r="CA177" s="344"/>
      <c r="CB177" s="344" t="n">
        <v>6</v>
      </c>
      <c r="CC177" s="344"/>
      <c r="CD177" s="344" t="n">
        <v>5</v>
      </c>
      <c r="CE177" s="344"/>
      <c r="CF177" s="344" t="n">
        <v>6</v>
      </c>
      <c r="CG177" s="344"/>
      <c r="CH177" s="344" t="n">
        <v>6</v>
      </c>
      <c r="CI177" s="344"/>
      <c r="CJ177" s="344" t="n">
        <v>6</v>
      </c>
      <c r="CK177" s="344"/>
      <c r="CL177" s="344" t="n">
        <v>6</v>
      </c>
      <c r="CM177" s="344"/>
      <c r="CN177" s="344" t="n">
        <v>5</v>
      </c>
      <c r="CO177" s="344"/>
      <c r="CP177" s="344" t="n">
        <v>6</v>
      </c>
      <c r="CQ177" s="344"/>
      <c r="CR177" s="344" t="n">
        <v>6</v>
      </c>
      <c r="CS177" s="344"/>
      <c r="CT177" s="344" t="n">
        <v>5</v>
      </c>
      <c r="CU177" s="344"/>
      <c r="CV177" s="344" t="n">
        <v>6</v>
      </c>
      <c r="CW177" s="344"/>
      <c r="CX177" s="344" t="n">
        <v>5</v>
      </c>
      <c r="CY177" s="344"/>
      <c r="CZ177" s="344" t="n">
        <v>6</v>
      </c>
      <c r="DA177" s="344"/>
      <c r="DB177" s="344" t="n">
        <v>6</v>
      </c>
      <c r="DC177" s="344"/>
      <c r="DD177" s="344" t="n">
        <v>6</v>
      </c>
      <c r="DE177" s="344"/>
      <c r="DF177" s="344" t="n">
        <v>6</v>
      </c>
      <c r="DG177" s="344"/>
      <c r="DH177" s="344" t="n">
        <v>2</v>
      </c>
      <c r="DI177" s="344"/>
      <c r="DJ177" s="315"/>
      <c r="DK177" s="315"/>
      <c r="DL177" s="344" t="n">
        <v>6</v>
      </c>
      <c r="DM177" s="344"/>
      <c r="DN177" s="344" t="n">
        <v>6</v>
      </c>
      <c r="DO177" s="344"/>
      <c r="DP177" s="344" t="n">
        <v>6</v>
      </c>
      <c r="DQ177" s="344"/>
      <c r="DR177" s="344" t="n">
        <v>6</v>
      </c>
      <c r="DS177" s="344"/>
      <c r="DT177" s="344" t="n">
        <v>6</v>
      </c>
      <c r="DU177" s="344"/>
      <c r="DV177" s="344" t="n">
        <v>5</v>
      </c>
      <c r="DW177" s="344"/>
      <c r="DX177" s="344" t="n">
        <v>6</v>
      </c>
      <c r="DY177" s="344"/>
      <c r="DZ177" s="308"/>
      <c r="EA177" s="308"/>
      <c r="EB177" s="308"/>
      <c r="EC177" s="308"/>
      <c r="ED177" s="308"/>
      <c r="EE177" s="308"/>
      <c r="EF177" s="308"/>
      <c r="EG177" s="308"/>
      <c r="EH177" s="308"/>
      <c r="EI177" s="308"/>
      <c r="EJ177" s="308"/>
      <c r="EK177" s="308"/>
      <c r="EL177" s="308"/>
      <c r="EM177" s="308"/>
      <c r="EN177" s="308"/>
      <c r="EO177" s="308"/>
      <c r="EP177" s="308"/>
      <c r="EQ177" s="308"/>
      <c r="ER177" s="308"/>
      <c r="ES177" s="308"/>
      <c r="ET177" s="308"/>
      <c r="EU177" s="308"/>
      <c r="EV177" s="308"/>
      <c r="EW177" s="308"/>
      <c r="EX177" s="309"/>
      <c r="EY177" s="309"/>
      <c r="EZ177" s="308"/>
      <c r="FA177" s="308"/>
      <c r="FB177" s="308"/>
      <c r="FC177" s="308"/>
      <c r="FD177" s="308"/>
      <c r="FE177" s="308"/>
      <c r="FF177" s="308"/>
      <c r="FG177" s="308"/>
      <c r="FH177" s="308"/>
      <c r="FI177" s="308"/>
      <c r="FJ177" s="308"/>
      <c r="FK177" s="308"/>
      <c r="FL177" s="308"/>
      <c r="FM177" s="308"/>
      <c r="FN177" s="308"/>
      <c r="FO177" s="308"/>
      <c r="FP177" s="308"/>
      <c r="FQ177" s="308"/>
      <c r="FR177" s="308"/>
      <c r="FS177" s="308"/>
      <c r="FT177" s="308"/>
      <c r="FU177" s="308"/>
      <c r="FV177" s="308"/>
      <c r="FW177" s="308"/>
      <c r="FX177" s="308"/>
      <c r="FY177" s="308"/>
      <c r="FZ177" s="308"/>
      <c r="GA177" s="308"/>
      <c r="GB177" s="308"/>
      <c r="GC177" s="308"/>
      <c r="GD177" s="308"/>
      <c r="GE177" s="308"/>
      <c r="GF177" s="308"/>
      <c r="GG177" s="308"/>
      <c r="GH177" s="308"/>
      <c r="GI177" s="308"/>
      <c r="GJ177" s="308"/>
      <c r="GK177" s="308"/>
      <c r="GL177" s="308"/>
      <c r="GM177" s="308"/>
      <c r="GN177" s="308"/>
      <c r="GO177" s="308"/>
      <c r="GP177" s="308"/>
      <c r="GQ177" s="308"/>
      <c r="GR177" s="308"/>
      <c r="GS177" s="308"/>
      <c r="GT177" s="308"/>
      <c r="GU177" s="308"/>
      <c r="GV177" s="308"/>
      <c r="GW177" s="308"/>
      <c r="GX177" s="308"/>
      <c r="GY177" s="308"/>
      <c r="GZ177" s="308"/>
      <c r="HA177" s="308"/>
      <c r="HB177" s="308"/>
      <c r="HC177" s="308"/>
      <c r="HD177" s="308"/>
      <c r="HE177" s="308"/>
      <c r="HF177" s="308"/>
      <c r="HG177" s="308"/>
      <c r="HH177" s="308"/>
      <c r="HI177" s="308"/>
      <c r="HJ177" s="308"/>
      <c r="HK177" s="308"/>
    </row>
    <row r="178" customFormat="false" ht="12.75" hidden="false" customHeight="false" outlineLevel="0" collapsed="false">
      <c r="A178" s="232"/>
      <c r="B178" s="233"/>
      <c r="C178" s="232"/>
      <c r="D178" s="234"/>
      <c r="E178" s="234"/>
      <c r="F178" s="235"/>
      <c r="G178" s="234"/>
      <c r="H178" s="234"/>
      <c r="I178" s="237"/>
      <c r="J178" s="238"/>
      <c r="K178" s="244" t="s">
        <v>160</v>
      </c>
      <c r="L178" s="245"/>
      <c r="M178" s="245"/>
      <c r="N178" s="245"/>
      <c r="O178" s="245"/>
      <c r="P178" s="245"/>
      <c r="Q178" s="245"/>
      <c r="R178" s="245"/>
      <c r="S178" s="245"/>
      <c r="T178" s="245"/>
      <c r="U178" s="245"/>
      <c r="V178" s="245"/>
      <c r="W178" s="245"/>
      <c r="X178" s="245"/>
      <c r="Y178" s="245"/>
      <c r="Z178" s="245"/>
      <c r="AA178" s="245"/>
      <c r="AB178" s="245"/>
      <c r="AC178" s="245"/>
      <c r="AD178" s="245"/>
      <c r="AE178" s="245"/>
      <c r="AF178" s="245"/>
      <c r="AG178" s="245"/>
      <c r="AH178" s="245"/>
      <c r="AI178" s="245"/>
      <c r="AJ178" s="245"/>
      <c r="AK178" s="245"/>
      <c r="AL178" s="245"/>
      <c r="AM178" s="245"/>
      <c r="AN178" s="245"/>
      <c r="AO178" s="245"/>
      <c r="AP178" s="245"/>
      <c r="AQ178" s="245"/>
      <c r="AR178" s="245"/>
      <c r="AS178" s="245"/>
      <c r="AT178" s="245"/>
      <c r="AU178" s="245"/>
      <c r="AV178" s="245"/>
      <c r="AW178" s="245"/>
      <c r="AX178" s="245"/>
      <c r="AY178" s="245"/>
      <c r="AZ178" s="245"/>
      <c r="BA178" s="245"/>
      <c r="BB178" s="245"/>
      <c r="BC178" s="245"/>
      <c r="BD178" s="245"/>
      <c r="BE178" s="245"/>
      <c r="BF178" s="245" t="n">
        <v>1</v>
      </c>
      <c r="BG178" s="245"/>
      <c r="BH178" s="245" t="n">
        <v>2</v>
      </c>
      <c r="BI178" s="245"/>
      <c r="BJ178" s="245" t="n">
        <v>2</v>
      </c>
      <c r="BK178" s="245"/>
      <c r="BL178" s="245" t="n">
        <v>2</v>
      </c>
      <c r="BM178" s="245"/>
      <c r="BN178" s="245" t="n">
        <v>2</v>
      </c>
      <c r="BO178" s="245"/>
      <c r="BP178" s="245" t="n">
        <v>2</v>
      </c>
      <c r="BQ178" s="245"/>
      <c r="BR178" s="245" t="n">
        <v>2</v>
      </c>
      <c r="BS178" s="245"/>
      <c r="BT178" s="245" t="n">
        <v>2</v>
      </c>
      <c r="BU178" s="245"/>
      <c r="BV178" s="245" t="n">
        <v>2</v>
      </c>
      <c r="BW178" s="245"/>
      <c r="BX178" s="245" t="n">
        <v>2</v>
      </c>
      <c r="BY178" s="245"/>
      <c r="BZ178" s="245" t="n">
        <v>2</v>
      </c>
      <c r="CA178" s="245"/>
      <c r="CB178" s="245" t="n">
        <v>2</v>
      </c>
      <c r="CC178" s="245"/>
      <c r="CD178" s="245" t="n">
        <v>2</v>
      </c>
      <c r="CE178" s="245"/>
      <c r="CF178" s="245" t="n">
        <v>2</v>
      </c>
      <c r="CG178" s="245"/>
      <c r="CH178" s="245" t="n">
        <v>2</v>
      </c>
      <c r="CI178" s="245"/>
      <c r="CJ178" s="245" t="n">
        <v>2</v>
      </c>
      <c r="CK178" s="245"/>
      <c r="CL178" s="245" t="n">
        <v>2</v>
      </c>
      <c r="CM178" s="245"/>
      <c r="CN178" s="245" t="n">
        <v>2</v>
      </c>
      <c r="CO178" s="245"/>
      <c r="CP178" s="245" t="n">
        <v>2</v>
      </c>
      <c r="CQ178" s="245"/>
      <c r="CR178" s="245" t="n">
        <v>2</v>
      </c>
      <c r="CS178" s="245"/>
      <c r="CT178" s="245" t="n">
        <v>2</v>
      </c>
      <c r="CU178" s="245"/>
      <c r="CV178" s="245" t="n">
        <v>2</v>
      </c>
      <c r="CW178" s="245"/>
      <c r="CX178" s="245" t="n">
        <v>2</v>
      </c>
      <c r="CY178" s="245"/>
      <c r="CZ178" s="245" t="n">
        <v>2</v>
      </c>
      <c r="DA178" s="245"/>
      <c r="DB178" s="245" t="n">
        <v>2</v>
      </c>
      <c r="DC178" s="245"/>
      <c r="DD178" s="245" t="n">
        <v>2</v>
      </c>
      <c r="DE178" s="245"/>
      <c r="DF178" s="245" t="n">
        <v>2</v>
      </c>
      <c r="DG178" s="245"/>
      <c r="DH178" s="245" t="n">
        <v>2</v>
      </c>
      <c r="DI178" s="245"/>
      <c r="DJ178" s="310"/>
      <c r="DK178" s="310"/>
      <c r="DL178" s="245" t="n">
        <v>1</v>
      </c>
      <c r="DM178" s="245"/>
      <c r="DN178" s="245" t="n">
        <v>1</v>
      </c>
      <c r="DO178" s="245"/>
      <c r="DP178" s="245" t="n">
        <v>1</v>
      </c>
      <c r="DQ178" s="245"/>
      <c r="DR178" s="245" t="n">
        <v>1</v>
      </c>
      <c r="DS178" s="245"/>
      <c r="DT178" s="245" t="n">
        <v>1</v>
      </c>
      <c r="DU178" s="245"/>
      <c r="DV178" s="245" t="n">
        <v>1</v>
      </c>
      <c r="DW178" s="245"/>
      <c r="DX178" s="245" t="n">
        <v>1</v>
      </c>
      <c r="DY178" s="245"/>
      <c r="DZ178" s="245"/>
      <c r="EA178" s="245"/>
      <c r="EB178" s="245"/>
      <c r="EC178" s="245"/>
      <c r="ED178" s="245"/>
      <c r="EE178" s="245"/>
      <c r="EF178" s="245"/>
      <c r="EG178" s="245"/>
      <c r="EH178" s="245"/>
      <c r="EI178" s="245"/>
      <c r="EJ178" s="245"/>
      <c r="EK178" s="245"/>
      <c r="EL178" s="245"/>
      <c r="EM178" s="245"/>
      <c r="EN178" s="245"/>
      <c r="EO178" s="245"/>
      <c r="EP178" s="245"/>
      <c r="EQ178" s="245"/>
      <c r="ER178" s="245"/>
      <c r="ES178" s="245"/>
      <c r="ET178" s="245"/>
      <c r="EU178" s="245"/>
      <c r="EV178" s="245"/>
      <c r="EW178" s="245"/>
      <c r="EX178" s="246"/>
      <c r="EY178" s="246"/>
      <c r="EZ178" s="245"/>
      <c r="FA178" s="245"/>
      <c r="FB178" s="245"/>
      <c r="FC178" s="245"/>
      <c r="FD178" s="245"/>
      <c r="FE178" s="245"/>
      <c r="FF178" s="245"/>
      <c r="FG178" s="245"/>
      <c r="FH178" s="245"/>
      <c r="FI178" s="245"/>
      <c r="FJ178" s="245"/>
      <c r="FK178" s="245"/>
      <c r="FL178" s="245"/>
      <c r="FM178" s="245"/>
      <c r="FN178" s="245"/>
      <c r="FO178" s="245"/>
      <c r="FP178" s="245"/>
      <c r="FQ178" s="245"/>
      <c r="FR178" s="245"/>
      <c r="FS178" s="245"/>
      <c r="FT178" s="245"/>
      <c r="FU178" s="245"/>
      <c r="FV178" s="245"/>
      <c r="FW178" s="245"/>
      <c r="FX178" s="245"/>
      <c r="FY178" s="245"/>
      <c r="FZ178" s="245"/>
      <c r="GA178" s="245"/>
      <c r="GB178" s="245"/>
      <c r="GC178" s="245"/>
      <c r="GD178" s="245"/>
      <c r="GE178" s="245"/>
      <c r="GF178" s="245"/>
      <c r="GG178" s="245"/>
      <c r="GH178" s="245"/>
      <c r="GI178" s="245"/>
      <c r="GJ178" s="245"/>
      <c r="GK178" s="245"/>
      <c r="GL178" s="245"/>
      <c r="GM178" s="245"/>
      <c r="GN178" s="245"/>
      <c r="GO178" s="245"/>
      <c r="GP178" s="245"/>
      <c r="GQ178" s="245"/>
      <c r="GR178" s="245"/>
      <c r="GS178" s="245"/>
      <c r="GT178" s="245"/>
      <c r="GU178" s="245"/>
      <c r="GV178" s="245"/>
      <c r="GW178" s="245"/>
      <c r="GX178" s="245"/>
      <c r="GY178" s="245"/>
      <c r="GZ178" s="245"/>
      <c r="HA178" s="245"/>
      <c r="HB178" s="245"/>
      <c r="HC178" s="245"/>
      <c r="HD178" s="245"/>
      <c r="HE178" s="245"/>
      <c r="HF178" s="245"/>
      <c r="HG178" s="245"/>
      <c r="HH178" s="245"/>
      <c r="HI178" s="245"/>
      <c r="HJ178" s="245"/>
      <c r="HK178" s="245"/>
    </row>
    <row r="179" customFormat="false" ht="12.75" hidden="false" customHeight="false" outlineLevel="0" collapsed="false">
      <c r="A179" s="232"/>
      <c r="B179" s="233"/>
      <c r="C179" s="232"/>
      <c r="D179" s="234"/>
      <c r="E179" s="234"/>
      <c r="F179" s="235"/>
      <c r="G179" s="234"/>
      <c r="H179" s="234"/>
      <c r="I179" s="237"/>
      <c r="J179" s="238"/>
      <c r="K179" s="247" t="s">
        <v>161</v>
      </c>
      <c r="L179" s="248" t="n">
        <f aca="false">(L177*L178*$G177)*$L$8</f>
        <v>0</v>
      </c>
      <c r="M179" s="248"/>
      <c r="N179" s="248" t="n">
        <f aca="false">(N177*N178*$G177)*$L$8</f>
        <v>0</v>
      </c>
      <c r="O179" s="248"/>
      <c r="P179" s="248" t="n">
        <f aca="false">(P177*P178*$G177)*$L$8</f>
        <v>0</v>
      </c>
      <c r="Q179" s="248"/>
      <c r="R179" s="248" t="n">
        <f aca="false">(R177*R178*$G177)*$L$8</f>
        <v>0</v>
      </c>
      <c r="S179" s="248"/>
      <c r="T179" s="248" t="n">
        <f aca="false">(T177*T178*$G177)*$T$8</f>
        <v>0</v>
      </c>
      <c r="U179" s="248"/>
      <c r="V179" s="248" t="n">
        <f aca="false">(V177*V178*$G177)*$T$8</f>
        <v>0</v>
      </c>
      <c r="W179" s="248"/>
      <c r="X179" s="248" t="n">
        <f aca="false">(X177*X178*$G177)*$T$8</f>
        <v>0</v>
      </c>
      <c r="Y179" s="248"/>
      <c r="Z179" s="248" t="n">
        <f aca="false">(Z177*Z178*$G177)*$T$8</f>
        <v>0</v>
      </c>
      <c r="AA179" s="248"/>
      <c r="AB179" s="248" t="n">
        <f aca="false">(AB177*AB178*$G177)*$AB$8</f>
        <v>0</v>
      </c>
      <c r="AC179" s="248"/>
      <c r="AD179" s="248" t="n">
        <f aca="false">(AD177*AD178*$G177)*$AB$8</f>
        <v>0</v>
      </c>
      <c r="AE179" s="248"/>
      <c r="AF179" s="248" t="n">
        <f aca="false">(AF177*AF178*$G177)*$AB$8</f>
        <v>0</v>
      </c>
      <c r="AG179" s="248"/>
      <c r="AH179" s="248" t="n">
        <f aca="false">(AH177*AH178*$G177)*$AB$8</f>
        <v>0</v>
      </c>
      <c r="AI179" s="248"/>
      <c r="AJ179" s="248" t="n">
        <f aca="false">(AJ177*AJ178*$G177)*$AJ$8</f>
        <v>0</v>
      </c>
      <c r="AK179" s="248"/>
      <c r="AL179" s="248" t="n">
        <f aca="false">(AL177*AL178*$G177)*$AJ$8</f>
        <v>0</v>
      </c>
      <c r="AM179" s="248"/>
      <c r="AN179" s="248" t="n">
        <f aca="false">(AN177*AN178*$G177)*$AJ$8</f>
        <v>0</v>
      </c>
      <c r="AO179" s="248"/>
      <c r="AP179" s="248" t="n">
        <f aca="false">(AP177*AP178*$G177)*$AJ$8</f>
        <v>0</v>
      </c>
      <c r="AQ179" s="248"/>
      <c r="AR179" s="248" t="n">
        <f aca="false">(AR177*AR178*$G177)*$AT$8</f>
        <v>0</v>
      </c>
      <c r="AS179" s="248"/>
      <c r="AT179" s="248" t="n">
        <f aca="false">(AT177*AT178*$G177)*$AT$8</f>
        <v>0</v>
      </c>
      <c r="AU179" s="248"/>
      <c r="AV179" s="248" t="n">
        <f aca="false">(AV177*AV178*$G177)*$AT$8</f>
        <v>0</v>
      </c>
      <c r="AW179" s="248"/>
      <c r="AX179" s="248" t="n">
        <f aca="false">(AX177*AX178*$G177)*$AT$8</f>
        <v>0</v>
      </c>
      <c r="AY179" s="248"/>
      <c r="AZ179" s="248" t="n">
        <f aca="false">(AZ177*AZ178*$G177)*$BB$8</f>
        <v>0</v>
      </c>
      <c r="BA179" s="248"/>
      <c r="BB179" s="248" t="n">
        <f aca="false">(BB177*BB178*$G177)*$BB$8</f>
        <v>0</v>
      </c>
      <c r="BC179" s="248"/>
      <c r="BD179" s="248" t="n">
        <f aca="false">(BD177*BD178*$G177)*$BB$8</f>
        <v>0</v>
      </c>
      <c r="BE179" s="248"/>
      <c r="BF179" s="248" t="n">
        <f aca="false">(BF177*BF178*$G177)*$BB$8</f>
        <v>1.94666666666667</v>
      </c>
      <c r="BG179" s="248"/>
      <c r="BH179" s="248" t="n">
        <f aca="false">(BH177*BH178*$G177)*$BJ$8</f>
        <v>3.94838709677419</v>
      </c>
      <c r="BI179" s="248"/>
      <c r="BJ179" s="248" t="n">
        <f aca="false">(BJ177*BJ178*$G177)*$BJ$8</f>
        <v>3.94838709677419</v>
      </c>
      <c r="BK179" s="248"/>
      <c r="BL179" s="248" t="n">
        <f aca="false">(BL177*BL178*$G177)*$BJ$8</f>
        <v>3.94838709677419</v>
      </c>
      <c r="BM179" s="248"/>
      <c r="BN179" s="248" t="n">
        <f aca="false">(BN177*BN178*$G177)*$BJ$8</f>
        <v>3.94838709677419</v>
      </c>
      <c r="BO179" s="248"/>
      <c r="BP179" s="248" t="n">
        <f aca="false">(BP177*BP178*$G177)*$BJ$8</f>
        <v>3.94838709677419</v>
      </c>
      <c r="BQ179" s="248"/>
      <c r="BR179" s="248" t="n">
        <f aca="false">(BR177*BR178*$G177)*$BJ$8</f>
        <v>3.94838709677419</v>
      </c>
      <c r="BS179" s="248"/>
      <c r="BT179" s="248" t="n">
        <f aca="false">(BT177*BT178*$G177)*$BT$8</f>
        <v>3.98709677419355</v>
      </c>
      <c r="BU179" s="248"/>
      <c r="BV179" s="248" t="n">
        <f aca="false">(BV177*BV178*$G177)*$BT$8</f>
        <v>3.98709677419355</v>
      </c>
      <c r="BW179" s="248"/>
      <c r="BX179" s="248" t="n">
        <f aca="false">(BX177*BX178*$G177)*$BT$8</f>
        <v>3.98709677419355</v>
      </c>
      <c r="BY179" s="248"/>
      <c r="BZ179" s="248" t="n">
        <f aca="false">(BZ177*BZ178*$G177)*$BT$8</f>
        <v>3.98709677419355</v>
      </c>
      <c r="CA179" s="248"/>
      <c r="CB179" s="248" t="n">
        <f aca="false">(CB177*CB178*$G177)*$CB$8</f>
        <v>4</v>
      </c>
      <c r="CC179" s="248"/>
      <c r="CD179" s="248" t="n">
        <f aca="false">(CD177*CD178*$G177)*$CB$8</f>
        <v>3.33333333333333</v>
      </c>
      <c r="CE179" s="248"/>
      <c r="CF179" s="248" t="n">
        <f aca="false">(CF177*CF178*$G177)*$CB$8</f>
        <v>4</v>
      </c>
      <c r="CG179" s="248"/>
      <c r="CH179" s="248" t="n">
        <f aca="false">(CH177*CH178*$G177)*$CJ$8</f>
        <v>4</v>
      </c>
      <c r="CI179" s="248"/>
      <c r="CJ179" s="248" t="n">
        <f aca="false">(CJ177*CJ178*$G177)*$CJ$8</f>
        <v>4</v>
      </c>
      <c r="CK179" s="248"/>
      <c r="CL179" s="248" t="n">
        <f aca="false">(CL177*CL178*$G177)*$CJ$8</f>
        <v>4</v>
      </c>
      <c r="CM179" s="248"/>
      <c r="CN179" s="248" t="n">
        <f aca="false">(CN177*CN178*$G177)*$CJ$8</f>
        <v>3.33333333333333</v>
      </c>
      <c r="CO179" s="248"/>
      <c r="CP179" s="248" t="n">
        <f aca="false">(CP177*CP178*$G177)*$CJ$8</f>
        <v>4</v>
      </c>
      <c r="CQ179" s="248"/>
      <c r="CR179" s="248" t="n">
        <f aca="false">(CR177*CR178*$G177)*$CJ$8</f>
        <v>4</v>
      </c>
      <c r="CS179" s="248"/>
      <c r="CT179" s="248" t="n">
        <f aca="false">(CT177*CT178*$G177)*$CT$8</f>
        <v>3.32222222222222</v>
      </c>
      <c r="CU179" s="248"/>
      <c r="CV179" s="248" t="n">
        <f aca="false">(CV177*CV178*$G177)*$CT$8</f>
        <v>3.98666666666667</v>
      </c>
      <c r="CW179" s="248"/>
      <c r="CX179" s="248" t="n">
        <f aca="false">(CX177*CX178*$G177)*$CT$8</f>
        <v>3.32222222222222</v>
      </c>
      <c r="CY179" s="248"/>
      <c r="CZ179" s="248" t="n">
        <f aca="false">(CZ177*CZ178*$G177)*$CT$8</f>
        <v>3.98666666666667</v>
      </c>
      <c r="DA179" s="248"/>
      <c r="DB179" s="248" t="n">
        <f aca="false">(DB177*DB178*$G177)*$DB$8</f>
        <v>3.94838709677419</v>
      </c>
      <c r="DC179" s="248"/>
      <c r="DD179" s="248" t="n">
        <f aca="false">(DD177*DD178*$G177)*$DB$8</f>
        <v>3.94838709677419</v>
      </c>
      <c r="DE179" s="248"/>
      <c r="DF179" s="248" t="n">
        <f aca="false">(DF177*DF178*$G177)*$DB$8</f>
        <v>3.94838709677419</v>
      </c>
      <c r="DG179" s="248"/>
      <c r="DH179" s="248" t="n">
        <f aca="false">(DH177*DH178*$G177)*$DB$8</f>
        <v>1.31612903225806</v>
      </c>
      <c r="DI179" s="248"/>
      <c r="DJ179" s="292" t="n">
        <f aca="false">(DJ177*DJ178*$G177)*$DB$8</f>
        <v>0</v>
      </c>
      <c r="DK179" s="292"/>
      <c r="DL179" s="248" t="n">
        <f aca="false">(DL177*DL178*$G177)*$DL$8</f>
        <v>1.85161290322581</v>
      </c>
      <c r="DM179" s="248"/>
      <c r="DN179" s="248" t="n">
        <f aca="false">(DN177*DN178*$G177)*$DL$8</f>
        <v>1.85161290322581</v>
      </c>
      <c r="DO179" s="248"/>
      <c r="DP179" s="248" t="n">
        <f aca="false">(DP177*DP178*$G177)*$DL$8</f>
        <v>1.85161290322581</v>
      </c>
      <c r="DQ179" s="248"/>
      <c r="DR179" s="248" t="n">
        <f aca="false">(DR177*DR178*$G177)*$DL$8</f>
        <v>1.85161290322581</v>
      </c>
      <c r="DS179" s="248"/>
      <c r="DT179" s="248" t="n">
        <f aca="false">(DT177*DT178*$G177)*$DT$8</f>
        <v>1.72142857142857</v>
      </c>
      <c r="DU179" s="248"/>
      <c r="DV179" s="248" t="n">
        <f aca="false">(DV177*DV178*$G177)*$DT$8</f>
        <v>1.43452380952381</v>
      </c>
      <c r="DW179" s="248"/>
      <c r="DX179" s="248" t="n">
        <f aca="false">(DX177*DX178*$G177)*$DT$8</f>
        <v>1.72142857142857</v>
      </c>
      <c r="DY179" s="248"/>
      <c r="DZ179" s="248" t="n">
        <f aca="false">(DZ177*DZ178*$G177)*$DT$8</f>
        <v>0</v>
      </c>
      <c r="EA179" s="248"/>
      <c r="EB179" s="248" t="n">
        <f aca="false">(EB177*EB178*$G177)*$EB$8</f>
        <v>0</v>
      </c>
      <c r="EC179" s="248"/>
      <c r="ED179" s="248" t="n">
        <f aca="false">(ED177*ED178*$G177)*$EB$8</f>
        <v>0</v>
      </c>
      <c r="EE179" s="248"/>
      <c r="EF179" s="248" t="n">
        <f aca="false">(EF177*EF178*$G177)*$EB$8</f>
        <v>0</v>
      </c>
      <c r="EG179" s="248"/>
      <c r="EH179" s="248" t="n">
        <f aca="false">(EH177*EH178*$G177)*$EB$8</f>
        <v>0</v>
      </c>
      <c r="EI179" s="248"/>
      <c r="EJ179" s="248" t="n">
        <f aca="false">(EJ177*EJ178*$G177)*$EJ$8</f>
        <v>0</v>
      </c>
      <c r="EK179" s="248"/>
      <c r="EL179" s="248" t="n">
        <f aca="false">(EL177*EL178*$G177)*$EJ$8</f>
        <v>0</v>
      </c>
      <c r="EM179" s="248"/>
      <c r="EN179" s="248" t="n">
        <f aca="false">(EN177*EN178*$G177)*$EJ$8</f>
        <v>0</v>
      </c>
      <c r="EO179" s="248"/>
      <c r="EP179" s="248" t="n">
        <f aca="false">(EP177*EP178*$G177)*$EJ$8</f>
        <v>0</v>
      </c>
      <c r="EQ179" s="248"/>
      <c r="ER179" s="248" t="n">
        <f aca="false">(ER177*ER178*$G177)*$DB$8</f>
        <v>0</v>
      </c>
      <c r="ES179" s="248"/>
      <c r="ET179" s="248" t="n">
        <f aca="false">(ET177*ET178*$G177)*$DB$8</f>
        <v>0</v>
      </c>
      <c r="EU179" s="248"/>
      <c r="EV179" s="248" t="n">
        <f aca="false">(EV177*EV178*$G177)*$DB$8</f>
        <v>0</v>
      </c>
      <c r="EW179" s="248"/>
      <c r="EX179" s="249" t="n">
        <f aca="false">(EX177*EX178*$G177)*$DB$8</f>
        <v>0</v>
      </c>
      <c r="EY179" s="249"/>
      <c r="EZ179" s="248" t="n">
        <f aca="false">(EZ177*EZ178*$G177)*$DB$8</f>
        <v>0</v>
      </c>
      <c r="FA179" s="248"/>
      <c r="FB179" s="248" t="n">
        <f aca="false">(FB177*FB178*$G177)*$DB$8</f>
        <v>0</v>
      </c>
      <c r="FC179" s="248"/>
      <c r="FD179" s="248" t="n">
        <f aca="false">(FD177*FD178*$G177)*$DB$8</f>
        <v>0</v>
      </c>
      <c r="FE179" s="248"/>
      <c r="FF179" s="248" t="n">
        <f aca="false">(FF177*FF178*$G177)*$DB$8</f>
        <v>0</v>
      </c>
      <c r="FG179" s="248"/>
      <c r="FH179" s="248" t="n">
        <f aca="false">(FH177*FH178*$G177)*$DB$8</f>
        <v>0</v>
      </c>
      <c r="FI179" s="248"/>
      <c r="FJ179" s="248" t="n">
        <f aca="false">(FJ177*FJ178*$G177)*$DB$8</f>
        <v>0</v>
      </c>
      <c r="FK179" s="248"/>
      <c r="FL179" s="248" t="n">
        <f aca="false">(FL177*FL178*$G177)*$DB$8</f>
        <v>0</v>
      </c>
      <c r="FM179" s="248"/>
      <c r="FN179" s="248" t="n">
        <f aca="false">(FN177*FN178*$G177)*$DB$8</f>
        <v>0</v>
      </c>
      <c r="FO179" s="248"/>
      <c r="FP179" s="248" t="n">
        <f aca="false">(FP177*FP178*$G177)*$DB$8</f>
        <v>0</v>
      </c>
      <c r="FQ179" s="248"/>
      <c r="FR179" s="248" t="n">
        <f aca="false">(FR177*FR178*$G177)*$DB$8</f>
        <v>0</v>
      </c>
      <c r="FS179" s="248"/>
      <c r="FT179" s="248" t="n">
        <f aca="false">(FT177*FT178*$G177)*$DB$8</f>
        <v>0</v>
      </c>
      <c r="FU179" s="248"/>
      <c r="FV179" s="248" t="n">
        <f aca="false">(FV177*FV178*$G177)*$DB$8</f>
        <v>0</v>
      </c>
      <c r="FW179" s="248"/>
      <c r="FX179" s="248" t="n">
        <f aca="false">(FX177*FX178*$G177)*$DB$8</f>
        <v>0</v>
      </c>
      <c r="FY179" s="248"/>
      <c r="FZ179" s="248" t="n">
        <f aca="false">(FZ177*FZ178*$G177)*$DB$8</f>
        <v>0</v>
      </c>
      <c r="GA179" s="248"/>
      <c r="GB179" s="248" t="n">
        <f aca="false">(GB177*GB178*$G177)*$DB$8</f>
        <v>0</v>
      </c>
      <c r="GC179" s="248"/>
      <c r="GD179" s="248" t="n">
        <f aca="false">(GD177*GD178*$G177)*$DB$8</f>
        <v>0</v>
      </c>
      <c r="GE179" s="248"/>
      <c r="GF179" s="248" t="n">
        <f aca="false">(GF177*GF178*$G177)*$DB$8</f>
        <v>0</v>
      </c>
      <c r="GG179" s="248"/>
      <c r="GH179" s="248" t="n">
        <f aca="false">(GH177*GH178*$G177)*$DB$8</f>
        <v>0</v>
      </c>
      <c r="GI179" s="248"/>
      <c r="GJ179" s="248" t="n">
        <f aca="false">(GJ177*GJ178*$G177)*$DB$8</f>
        <v>0</v>
      </c>
      <c r="GK179" s="248"/>
      <c r="GL179" s="248" t="n">
        <f aca="false">(GL177*GL178*$G177)*$DB$8</f>
        <v>0</v>
      </c>
      <c r="GM179" s="248"/>
      <c r="GN179" s="248" t="n">
        <f aca="false">(GN177*GN178*$G177)*$DB$8</f>
        <v>0</v>
      </c>
      <c r="GO179" s="248"/>
      <c r="GP179" s="248" t="n">
        <f aca="false">(GP177*GP178*$G177)*$DB$8</f>
        <v>0</v>
      </c>
      <c r="GQ179" s="248"/>
      <c r="GR179" s="248" t="n">
        <f aca="false">(GR177*GR178*$G177)*$DB$8</f>
        <v>0</v>
      </c>
      <c r="GS179" s="248"/>
      <c r="GT179" s="248" t="n">
        <f aca="false">(GT177*GT178*$G177)*$DB$8</f>
        <v>0</v>
      </c>
      <c r="GU179" s="248"/>
      <c r="GV179" s="248" t="n">
        <f aca="false">(GV177*GV178*$G177)*$DB$8</f>
        <v>0</v>
      </c>
      <c r="GW179" s="248"/>
      <c r="GX179" s="248" t="n">
        <f aca="false">(GX177*GX178*$G177)*$DB$8</f>
        <v>0</v>
      </c>
      <c r="GY179" s="248"/>
      <c r="GZ179" s="248" t="n">
        <f aca="false">(GZ177*GZ178*$G177)*$DB$8</f>
        <v>0</v>
      </c>
      <c r="HA179" s="248"/>
      <c r="HB179" s="248" t="n">
        <f aca="false">(HB177*HB178*$G177)*$DB$8</f>
        <v>0</v>
      </c>
      <c r="HC179" s="248"/>
      <c r="HD179" s="248" t="n">
        <f aca="false">(HD177*HD178*$G177)*$DB$8</f>
        <v>0</v>
      </c>
      <c r="HE179" s="248"/>
      <c r="HF179" s="248" t="n">
        <f aca="false">(HF177*HF178*$G177)*$DB$8</f>
        <v>0</v>
      </c>
      <c r="HG179" s="248"/>
      <c r="HH179" s="248" t="n">
        <f aca="false">(HH177*HH178*$G177)*$DB$8</f>
        <v>0</v>
      </c>
      <c r="HI179" s="248"/>
      <c r="HJ179" s="248" t="n">
        <f aca="false">(HJ177*HJ178*$G177)*$DB$8</f>
        <v>0</v>
      </c>
      <c r="HK179" s="248"/>
    </row>
    <row r="180" customFormat="false" ht="12.75" hidden="false" customHeight="false" outlineLevel="0" collapsed="false">
      <c r="A180" s="232"/>
      <c r="B180" s="233"/>
      <c r="C180" s="232"/>
      <c r="D180" s="234"/>
      <c r="E180" s="234"/>
      <c r="F180" s="235"/>
      <c r="G180" s="234"/>
      <c r="H180" s="234"/>
      <c r="I180" s="237"/>
      <c r="J180" s="238"/>
      <c r="K180" s="250" t="s">
        <v>162</v>
      </c>
      <c r="L180" s="251" t="n">
        <f aca="false">L179</f>
        <v>0</v>
      </c>
      <c r="M180" s="251"/>
      <c r="N180" s="251" t="n">
        <f aca="false">L180+N179</f>
        <v>0</v>
      </c>
      <c r="O180" s="251"/>
      <c r="P180" s="251" t="n">
        <f aca="false">N180+P179</f>
        <v>0</v>
      </c>
      <c r="Q180" s="251"/>
      <c r="R180" s="251" t="n">
        <f aca="false">P180+R179</f>
        <v>0</v>
      </c>
      <c r="S180" s="251"/>
      <c r="T180" s="251" t="n">
        <f aca="false">R180+T179</f>
        <v>0</v>
      </c>
      <c r="U180" s="251"/>
      <c r="V180" s="251" t="n">
        <f aca="false">T180+V179</f>
        <v>0</v>
      </c>
      <c r="W180" s="251"/>
      <c r="X180" s="251" t="n">
        <f aca="false">V180+X179</f>
        <v>0</v>
      </c>
      <c r="Y180" s="251"/>
      <c r="Z180" s="251" t="n">
        <f aca="false">X180+Z179</f>
        <v>0</v>
      </c>
      <c r="AA180" s="251"/>
      <c r="AB180" s="251" t="n">
        <f aca="false">Z180+AB179</f>
        <v>0</v>
      </c>
      <c r="AC180" s="251"/>
      <c r="AD180" s="251" t="n">
        <f aca="false">AB180+AD179</f>
        <v>0</v>
      </c>
      <c r="AE180" s="251"/>
      <c r="AF180" s="251" t="n">
        <f aca="false">AD180+AF179</f>
        <v>0</v>
      </c>
      <c r="AG180" s="251"/>
      <c r="AH180" s="251" t="n">
        <f aca="false">AF180+AH179</f>
        <v>0</v>
      </c>
      <c r="AI180" s="251"/>
      <c r="AJ180" s="251" t="n">
        <f aca="false">AH180+AJ179</f>
        <v>0</v>
      </c>
      <c r="AK180" s="251"/>
      <c r="AL180" s="251" t="n">
        <f aca="false">AJ180+AL179</f>
        <v>0</v>
      </c>
      <c r="AM180" s="251"/>
      <c r="AN180" s="251" t="n">
        <f aca="false">AL180+AN179</f>
        <v>0</v>
      </c>
      <c r="AO180" s="251"/>
      <c r="AP180" s="251" t="n">
        <f aca="false">AN180+AP179</f>
        <v>0</v>
      </c>
      <c r="AQ180" s="251"/>
      <c r="AR180" s="251" t="n">
        <f aca="false">AP180+AR179</f>
        <v>0</v>
      </c>
      <c r="AS180" s="251"/>
      <c r="AT180" s="251" t="n">
        <f aca="false">AR180+AT179</f>
        <v>0</v>
      </c>
      <c r="AU180" s="251"/>
      <c r="AV180" s="251" t="n">
        <f aca="false">AT180+AV179</f>
        <v>0</v>
      </c>
      <c r="AW180" s="251"/>
      <c r="AX180" s="251" t="n">
        <f aca="false">AV180+AX179</f>
        <v>0</v>
      </c>
      <c r="AY180" s="251"/>
      <c r="AZ180" s="251" t="n">
        <f aca="false">AX180+AZ179</f>
        <v>0</v>
      </c>
      <c r="BA180" s="251"/>
      <c r="BB180" s="251" t="n">
        <f aca="false">AZ180+BB179</f>
        <v>0</v>
      </c>
      <c r="BC180" s="251"/>
      <c r="BD180" s="251" t="n">
        <f aca="false">BB180+BD179</f>
        <v>0</v>
      </c>
      <c r="BE180" s="251"/>
      <c r="BF180" s="251" t="n">
        <f aca="false">BD180+BF179</f>
        <v>1.94666666666667</v>
      </c>
      <c r="BG180" s="251"/>
      <c r="BH180" s="251" t="n">
        <f aca="false">BF180+BH179</f>
        <v>5.89505376344086</v>
      </c>
      <c r="BI180" s="251"/>
      <c r="BJ180" s="251" t="n">
        <f aca="false">BH180+BJ179</f>
        <v>9.84344086021505</v>
      </c>
      <c r="BK180" s="251"/>
      <c r="BL180" s="251" t="n">
        <f aca="false">BJ180+BL179</f>
        <v>13.7918279569892</v>
      </c>
      <c r="BM180" s="251"/>
      <c r="BN180" s="251" t="n">
        <f aca="false">BL180+BN179</f>
        <v>17.7402150537634</v>
      </c>
      <c r="BO180" s="251"/>
      <c r="BP180" s="251" t="n">
        <f aca="false">BN180+BP179</f>
        <v>21.6886021505376</v>
      </c>
      <c r="BQ180" s="251"/>
      <c r="BR180" s="251" t="n">
        <f aca="false">BP180+BR179</f>
        <v>25.6369892473118</v>
      </c>
      <c r="BS180" s="251"/>
      <c r="BT180" s="251" t="n">
        <f aca="false">BR180+BT179</f>
        <v>29.6240860215054</v>
      </c>
      <c r="BU180" s="251"/>
      <c r="BV180" s="251" t="n">
        <f aca="false">BT180+BV179</f>
        <v>33.6111827956989</v>
      </c>
      <c r="BW180" s="251"/>
      <c r="BX180" s="251" t="n">
        <f aca="false">BV180+BX179</f>
        <v>37.5982795698925</v>
      </c>
      <c r="BY180" s="251"/>
      <c r="BZ180" s="251" t="n">
        <f aca="false">BX180+BZ179</f>
        <v>41.585376344086</v>
      </c>
      <c r="CA180" s="251"/>
      <c r="CB180" s="251" t="n">
        <f aca="false">BZ180+CB179</f>
        <v>45.585376344086</v>
      </c>
      <c r="CC180" s="251"/>
      <c r="CD180" s="251" t="n">
        <f aca="false">CB180+CD179</f>
        <v>48.9187096774194</v>
      </c>
      <c r="CE180" s="251"/>
      <c r="CF180" s="251" t="n">
        <f aca="false">CD180+CF179</f>
        <v>52.9187096774194</v>
      </c>
      <c r="CG180" s="251"/>
      <c r="CH180" s="251" t="n">
        <f aca="false">CF180+CH179</f>
        <v>56.9187096774194</v>
      </c>
      <c r="CI180" s="251"/>
      <c r="CJ180" s="251" t="n">
        <f aca="false">CH180+CJ179</f>
        <v>60.9187096774194</v>
      </c>
      <c r="CK180" s="251"/>
      <c r="CL180" s="251" t="n">
        <f aca="false">CJ180+CL179</f>
        <v>64.9187096774194</v>
      </c>
      <c r="CM180" s="251"/>
      <c r="CN180" s="251" t="n">
        <f aca="false">CL180+CN179</f>
        <v>68.2520430107527</v>
      </c>
      <c r="CO180" s="251"/>
      <c r="CP180" s="251" t="n">
        <f aca="false">CN180+CP179</f>
        <v>72.2520430107527</v>
      </c>
      <c r="CQ180" s="251"/>
      <c r="CR180" s="251" t="n">
        <f aca="false">CP180+CR179</f>
        <v>76.2520430107527</v>
      </c>
      <c r="CS180" s="251"/>
      <c r="CT180" s="251" t="n">
        <f aca="false">CR180+CT179</f>
        <v>79.5742652329749</v>
      </c>
      <c r="CU180" s="251"/>
      <c r="CV180" s="251" t="n">
        <f aca="false">CT180+CV179</f>
        <v>83.5609318996416</v>
      </c>
      <c r="CW180" s="251"/>
      <c r="CX180" s="251" t="n">
        <f aca="false">CV180+CX179</f>
        <v>86.8831541218638</v>
      </c>
      <c r="CY180" s="251"/>
      <c r="CZ180" s="251" t="n">
        <f aca="false">CX180+CZ179</f>
        <v>90.8698207885305</v>
      </c>
      <c r="DA180" s="251"/>
      <c r="DB180" s="251" t="n">
        <f aca="false">CZ180+DB179</f>
        <v>94.8182078853047</v>
      </c>
      <c r="DC180" s="251"/>
      <c r="DD180" s="251" t="n">
        <f aca="false">DB180+DD179</f>
        <v>98.7665949820789</v>
      </c>
      <c r="DE180" s="251"/>
      <c r="DF180" s="251" t="n">
        <f aca="false">DD180+DF179</f>
        <v>102.714982078853</v>
      </c>
      <c r="DG180" s="251"/>
      <c r="DH180" s="251" t="n">
        <f aca="false">DF180+DH179</f>
        <v>104.031111111111</v>
      </c>
      <c r="DI180" s="251"/>
      <c r="DJ180" s="293" t="n">
        <f aca="false">DH180+DJ179</f>
        <v>104.031111111111</v>
      </c>
      <c r="DK180" s="293"/>
      <c r="DL180" s="251" t="n">
        <f aca="false">DJ180+DL179</f>
        <v>105.882724014337</v>
      </c>
      <c r="DM180" s="251"/>
      <c r="DN180" s="251" t="n">
        <f aca="false">DL180+DN179</f>
        <v>107.734336917563</v>
      </c>
      <c r="DO180" s="251"/>
      <c r="DP180" s="251" t="n">
        <f aca="false">DN180+DP179</f>
        <v>109.585949820789</v>
      </c>
      <c r="DQ180" s="251"/>
      <c r="DR180" s="251" t="n">
        <f aca="false">DP180+DR179</f>
        <v>111.437562724014</v>
      </c>
      <c r="DS180" s="251"/>
      <c r="DT180" s="251" t="n">
        <f aca="false">DR180+DT179</f>
        <v>113.158991295443</v>
      </c>
      <c r="DU180" s="251"/>
      <c r="DV180" s="251" t="n">
        <f aca="false">DT180+DV179</f>
        <v>114.593515104967</v>
      </c>
      <c r="DW180" s="251"/>
      <c r="DX180" s="251" t="n">
        <f aca="false">DV180+DX179</f>
        <v>116.314943676395</v>
      </c>
      <c r="DY180" s="251"/>
      <c r="DZ180" s="251" t="n">
        <f aca="false">DX180+DZ179</f>
        <v>116.314943676395</v>
      </c>
      <c r="EA180" s="251"/>
      <c r="EB180" s="251" t="n">
        <f aca="false">DZ180+EB179</f>
        <v>116.314943676395</v>
      </c>
      <c r="EC180" s="251"/>
      <c r="ED180" s="251" t="n">
        <f aca="false">EB180+ED179</f>
        <v>116.314943676395</v>
      </c>
      <c r="EE180" s="251"/>
      <c r="EF180" s="251" t="n">
        <f aca="false">ED180+EF179</f>
        <v>116.314943676395</v>
      </c>
      <c r="EG180" s="251"/>
      <c r="EH180" s="251" t="n">
        <f aca="false">EF180+EH179</f>
        <v>116.314943676395</v>
      </c>
      <c r="EI180" s="251"/>
      <c r="EJ180" s="251" t="n">
        <f aca="false">EH180+EJ179</f>
        <v>116.314943676395</v>
      </c>
      <c r="EK180" s="251"/>
      <c r="EL180" s="251" t="n">
        <f aca="false">EJ180+EL179</f>
        <v>116.314943676395</v>
      </c>
      <c r="EM180" s="251"/>
      <c r="EN180" s="251" t="n">
        <f aca="false">EL180+EN179</f>
        <v>116.314943676395</v>
      </c>
      <c r="EO180" s="251"/>
      <c r="EP180" s="251" t="n">
        <f aca="false">EN180+EP179</f>
        <v>116.314943676395</v>
      </c>
      <c r="EQ180" s="251"/>
      <c r="ER180" s="251" t="n">
        <f aca="false">EP180+ER179</f>
        <v>116.314943676395</v>
      </c>
      <c r="ES180" s="251"/>
      <c r="ET180" s="251" t="n">
        <f aca="false">ER180+ET179</f>
        <v>116.314943676395</v>
      </c>
      <c r="EU180" s="251"/>
      <c r="EV180" s="251" t="n">
        <f aca="false">ET180+EV179</f>
        <v>116.314943676395</v>
      </c>
      <c r="EW180" s="251"/>
      <c r="EX180" s="252" t="n">
        <f aca="false">EV180+EX179</f>
        <v>116.314943676395</v>
      </c>
      <c r="EY180" s="252"/>
      <c r="EZ180" s="251" t="n">
        <f aca="false">EX180+EZ179</f>
        <v>116.314943676395</v>
      </c>
      <c r="FA180" s="251"/>
      <c r="FB180" s="251" t="n">
        <f aca="false">EZ180+FB179</f>
        <v>116.314943676395</v>
      </c>
      <c r="FC180" s="251"/>
      <c r="FD180" s="251" t="n">
        <f aca="false">FB180+FD179</f>
        <v>116.314943676395</v>
      </c>
      <c r="FE180" s="251"/>
      <c r="FF180" s="251" t="n">
        <f aca="false">FD180+FF179</f>
        <v>116.314943676395</v>
      </c>
      <c r="FG180" s="251"/>
      <c r="FH180" s="251" t="n">
        <f aca="false">FF180+FH179</f>
        <v>116.314943676395</v>
      </c>
      <c r="FI180" s="251"/>
      <c r="FJ180" s="251" t="n">
        <f aca="false">FH180+FJ179</f>
        <v>116.314943676395</v>
      </c>
      <c r="FK180" s="251"/>
      <c r="FL180" s="251" t="n">
        <f aca="false">FJ180+FL179</f>
        <v>116.314943676395</v>
      </c>
      <c r="FM180" s="251"/>
      <c r="FN180" s="251" t="n">
        <f aca="false">FL180+FN179</f>
        <v>116.314943676395</v>
      </c>
      <c r="FO180" s="251"/>
      <c r="FP180" s="251" t="n">
        <f aca="false">FN180+FP179</f>
        <v>116.314943676395</v>
      </c>
      <c r="FQ180" s="251"/>
      <c r="FR180" s="251" t="n">
        <f aca="false">FP180+FR179</f>
        <v>116.314943676395</v>
      </c>
      <c r="FS180" s="251"/>
      <c r="FT180" s="251" t="n">
        <f aca="false">FR180+FT179</f>
        <v>116.314943676395</v>
      </c>
      <c r="FU180" s="251"/>
      <c r="FV180" s="251" t="n">
        <f aca="false">FT180+FV179</f>
        <v>116.314943676395</v>
      </c>
      <c r="FW180" s="251"/>
      <c r="FX180" s="251" t="n">
        <f aca="false">FV180+FX179</f>
        <v>116.314943676395</v>
      </c>
      <c r="FY180" s="251"/>
      <c r="FZ180" s="251" t="n">
        <f aca="false">FX180+FZ179</f>
        <v>116.314943676395</v>
      </c>
      <c r="GA180" s="251"/>
      <c r="GB180" s="251" t="n">
        <f aca="false">FZ180+GB179</f>
        <v>116.314943676395</v>
      </c>
      <c r="GC180" s="251"/>
      <c r="GD180" s="251" t="n">
        <f aca="false">GB180+GD179</f>
        <v>116.314943676395</v>
      </c>
      <c r="GE180" s="251"/>
      <c r="GF180" s="251" t="n">
        <f aca="false">GD180+GF179</f>
        <v>116.314943676395</v>
      </c>
      <c r="GG180" s="251"/>
      <c r="GH180" s="251" t="n">
        <f aca="false">GF180+GH179</f>
        <v>116.314943676395</v>
      </c>
      <c r="GI180" s="251"/>
      <c r="GJ180" s="251" t="n">
        <f aca="false">GH180+GJ179</f>
        <v>116.314943676395</v>
      </c>
      <c r="GK180" s="251"/>
      <c r="GL180" s="251" t="n">
        <f aca="false">GJ180+GL179</f>
        <v>116.314943676395</v>
      </c>
      <c r="GM180" s="251"/>
      <c r="GN180" s="251" t="n">
        <f aca="false">GL180+GN179</f>
        <v>116.314943676395</v>
      </c>
      <c r="GO180" s="251"/>
      <c r="GP180" s="251" t="n">
        <f aca="false">GN180+GP179</f>
        <v>116.314943676395</v>
      </c>
      <c r="GQ180" s="251"/>
      <c r="GR180" s="251" t="n">
        <f aca="false">GP180+GR179</f>
        <v>116.314943676395</v>
      </c>
      <c r="GS180" s="251"/>
      <c r="GT180" s="251" t="n">
        <f aca="false">GR180+GT179</f>
        <v>116.314943676395</v>
      </c>
      <c r="GU180" s="251"/>
      <c r="GV180" s="251" t="n">
        <f aca="false">GT180+GV179</f>
        <v>116.314943676395</v>
      </c>
      <c r="GW180" s="251"/>
      <c r="GX180" s="251" t="n">
        <f aca="false">GV180+GX179</f>
        <v>116.314943676395</v>
      </c>
      <c r="GY180" s="251"/>
      <c r="GZ180" s="251" t="n">
        <f aca="false">GX180+GZ179</f>
        <v>116.314943676395</v>
      </c>
      <c r="HA180" s="251"/>
      <c r="HB180" s="251" t="n">
        <f aca="false">GZ180+HB179</f>
        <v>116.314943676395</v>
      </c>
      <c r="HC180" s="251"/>
      <c r="HD180" s="251" t="n">
        <f aca="false">HB180+HD179</f>
        <v>116.314943676395</v>
      </c>
      <c r="HE180" s="251"/>
      <c r="HF180" s="251" t="n">
        <f aca="false">HD180+HF179</f>
        <v>116.314943676395</v>
      </c>
      <c r="HG180" s="251"/>
      <c r="HH180" s="251" t="n">
        <f aca="false">HF180+HH179</f>
        <v>116.314943676395</v>
      </c>
      <c r="HI180" s="251"/>
      <c r="HJ180" s="251" t="n">
        <f aca="false">HH180+HJ179</f>
        <v>116.314943676395</v>
      </c>
      <c r="HK180" s="251"/>
    </row>
    <row r="181" s="295" customFormat="true" ht="12.75" hidden="false" customHeight="false" outlineLevel="0" collapsed="false">
      <c r="A181" s="232"/>
      <c r="B181" s="233"/>
      <c r="C181" s="232"/>
      <c r="D181" s="234"/>
      <c r="E181" s="234"/>
      <c r="F181" s="235"/>
      <c r="G181" s="234"/>
      <c r="H181" s="253"/>
      <c r="I181" s="237"/>
      <c r="J181" s="238"/>
      <c r="K181" s="254" t="s">
        <v>163</v>
      </c>
      <c r="L181" s="255"/>
      <c r="M181" s="255"/>
      <c r="N181" s="255"/>
      <c r="O181" s="255"/>
      <c r="P181" s="255"/>
      <c r="Q181" s="255"/>
      <c r="R181" s="255"/>
      <c r="S181" s="255"/>
      <c r="T181" s="255"/>
      <c r="U181" s="255"/>
      <c r="V181" s="255"/>
      <c r="W181" s="255"/>
      <c r="X181" s="255"/>
      <c r="Y181" s="255"/>
      <c r="Z181" s="255"/>
      <c r="AA181" s="255"/>
      <c r="AB181" s="255"/>
      <c r="AC181" s="255"/>
      <c r="AD181" s="255"/>
      <c r="AE181" s="255"/>
      <c r="AF181" s="255"/>
      <c r="AG181" s="255"/>
      <c r="AH181" s="255"/>
      <c r="AI181" s="255"/>
      <c r="AJ181" s="255"/>
      <c r="AK181" s="255"/>
      <c r="AL181" s="255"/>
      <c r="AM181" s="255"/>
      <c r="AN181" s="255"/>
      <c r="AO181" s="255"/>
      <c r="AP181" s="255"/>
      <c r="AQ181" s="255"/>
      <c r="AR181" s="255"/>
      <c r="AS181" s="255"/>
      <c r="AT181" s="255"/>
      <c r="AU181" s="255"/>
      <c r="AV181" s="255"/>
      <c r="AW181" s="255"/>
      <c r="AX181" s="255"/>
      <c r="AY181" s="255"/>
      <c r="AZ181" s="255"/>
      <c r="BA181" s="255"/>
      <c r="BB181" s="255"/>
      <c r="BC181" s="255"/>
      <c r="BD181" s="255"/>
      <c r="BE181" s="255"/>
      <c r="BF181" s="255"/>
      <c r="BG181" s="255"/>
      <c r="BH181" s="255"/>
      <c r="BI181" s="255"/>
      <c r="BJ181" s="255"/>
      <c r="BK181" s="255"/>
      <c r="BL181" s="255"/>
      <c r="BM181" s="255"/>
      <c r="BN181" s="255"/>
      <c r="BO181" s="255"/>
      <c r="BP181" s="255"/>
      <c r="BQ181" s="255"/>
      <c r="BR181" s="255"/>
      <c r="BS181" s="255"/>
      <c r="BT181" s="255"/>
      <c r="BU181" s="255"/>
      <c r="BV181" s="255"/>
      <c r="BW181" s="255"/>
      <c r="BX181" s="255"/>
      <c r="BY181" s="255"/>
      <c r="BZ181" s="255"/>
      <c r="CA181" s="255"/>
      <c r="CB181" s="255"/>
      <c r="CC181" s="255"/>
      <c r="CD181" s="255"/>
      <c r="CE181" s="255"/>
      <c r="CF181" s="255"/>
      <c r="CG181" s="255"/>
      <c r="CH181" s="255"/>
      <c r="CI181" s="255"/>
      <c r="CJ181" s="255"/>
      <c r="CK181" s="255"/>
      <c r="CL181" s="255"/>
      <c r="CM181" s="255"/>
      <c r="CN181" s="255"/>
      <c r="CO181" s="255"/>
      <c r="CP181" s="255"/>
      <c r="CQ181" s="255"/>
      <c r="CR181" s="255"/>
      <c r="CS181" s="255"/>
      <c r="CT181" s="255"/>
      <c r="CU181" s="255"/>
      <c r="CV181" s="255"/>
      <c r="CW181" s="255"/>
      <c r="CX181" s="255"/>
      <c r="CY181" s="255"/>
      <c r="CZ181" s="255"/>
      <c r="DA181" s="255"/>
      <c r="DB181" s="255"/>
      <c r="DC181" s="255"/>
      <c r="DD181" s="255"/>
      <c r="DE181" s="255"/>
      <c r="DF181" s="255"/>
      <c r="DG181" s="255"/>
      <c r="DH181" s="255"/>
      <c r="DI181" s="255"/>
      <c r="DJ181" s="294"/>
      <c r="DK181" s="294"/>
      <c r="DL181" s="255"/>
      <c r="DM181" s="255"/>
      <c r="DN181" s="255"/>
      <c r="DO181" s="255"/>
      <c r="DP181" s="255"/>
      <c r="DQ181" s="255"/>
      <c r="DR181" s="255"/>
      <c r="DS181" s="255"/>
      <c r="DT181" s="255"/>
      <c r="DU181" s="255"/>
      <c r="DV181" s="255"/>
      <c r="DW181" s="255"/>
      <c r="DX181" s="255"/>
      <c r="DY181" s="255"/>
      <c r="DZ181" s="255"/>
      <c r="EA181" s="255"/>
      <c r="EB181" s="255"/>
      <c r="EC181" s="255"/>
      <c r="ED181" s="255"/>
      <c r="EE181" s="255"/>
      <c r="EF181" s="255"/>
      <c r="EG181" s="255"/>
      <c r="EH181" s="255"/>
      <c r="EI181" s="255"/>
      <c r="EJ181" s="255"/>
      <c r="EK181" s="255"/>
      <c r="EL181" s="255"/>
      <c r="EM181" s="255"/>
      <c r="EN181" s="255"/>
      <c r="EO181" s="255"/>
      <c r="EP181" s="255"/>
      <c r="EQ181" s="255"/>
      <c r="ER181" s="255"/>
      <c r="ES181" s="255"/>
      <c r="ET181" s="255"/>
      <c r="EU181" s="255"/>
      <c r="EV181" s="255"/>
      <c r="EW181" s="255"/>
      <c r="EX181" s="256"/>
      <c r="EY181" s="256"/>
      <c r="EZ181" s="255"/>
      <c r="FA181" s="255"/>
      <c r="FB181" s="255"/>
      <c r="FC181" s="255"/>
      <c r="FD181" s="255"/>
      <c r="FE181" s="255"/>
      <c r="FF181" s="255"/>
      <c r="FG181" s="255"/>
      <c r="FH181" s="255"/>
      <c r="FI181" s="255"/>
      <c r="FJ181" s="255"/>
      <c r="FK181" s="255"/>
      <c r="FL181" s="255"/>
      <c r="FM181" s="255"/>
      <c r="FN181" s="255"/>
      <c r="FO181" s="255"/>
      <c r="FP181" s="255"/>
      <c r="FQ181" s="255"/>
      <c r="FR181" s="255"/>
      <c r="FS181" s="255"/>
      <c r="FT181" s="255"/>
      <c r="FU181" s="255"/>
      <c r="FV181" s="255"/>
      <c r="FW181" s="255"/>
      <c r="FX181" s="255"/>
      <c r="FY181" s="255"/>
      <c r="FZ181" s="255"/>
      <c r="GA181" s="255"/>
      <c r="GB181" s="255"/>
      <c r="GC181" s="255"/>
      <c r="GD181" s="255"/>
      <c r="GE181" s="255"/>
      <c r="GF181" s="255"/>
      <c r="GG181" s="255"/>
      <c r="GH181" s="255"/>
      <c r="GI181" s="255"/>
      <c r="GJ181" s="255"/>
      <c r="GK181" s="255"/>
      <c r="GL181" s="255"/>
      <c r="GM181" s="255"/>
      <c r="GN181" s="255"/>
      <c r="GO181" s="255"/>
      <c r="GP181" s="255"/>
      <c r="GQ181" s="255"/>
      <c r="GR181" s="255"/>
      <c r="GS181" s="255"/>
      <c r="GT181" s="255"/>
      <c r="GU181" s="255"/>
      <c r="GV181" s="255"/>
      <c r="GW181" s="255"/>
      <c r="GX181" s="255"/>
      <c r="GY181" s="255"/>
      <c r="GZ181" s="255"/>
      <c r="HA181" s="255"/>
      <c r="HB181" s="255"/>
      <c r="HC181" s="255"/>
      <c r="HD181" s="255"/>
      <c r="HE181" s="255"/>
      <c r="HF181" s="255"/>
      <c r="HG181" s="255"/>
      <c r="HH181" s="255"/>
      <c r="HI181" s="255"/>
      <c r="HJ181" s="255"/>
      <c r="HK181" s="255"/>
    </row>
    <row r="182" s="297" customFormat="true" ht="12.75" hidden="false" customHeight="false" outlineLevel="0" collapsed="false">
      <c r="A182" s="232"/>
      <c r="B182" s="233"/>
      <c r="C182" s="232"/>
      <c r="D182" s="234"/>
      <c r="E182" s="234"/>
      <c r="F182" s="235"/>
      <c r="G182" s="234"/>
      <c r="H182" s="257"/>
      <c r="I182" s="237"/>
      <c r="J182" s="238"/>
      <c r="K182" s="258" t="s">
        <v>164</v>
      </c>
      <c r="L182" s="259" t="n">
        <f aca="false">L181</f>
        <v>0</v>
      </c>
      <c r="M182" s="259"/>
      <c r="N182" s="259" t="n">
        <f aca="false">N181+L182</f>
        <v>0</v>
      </c>
      <c r="O182" s="259"/>
      <c r="P182" s="259" t="n">
        <f aca="false">P181+N182</f>
        <v>0</v>
      </c>
      <c r="Q182" s="259"/>
      <c r="R182" s="259" t="n">
        <f aca="false">R181+P182</f>
        <v>0</v>
      </c>
      <c r="S182" s="259"/>
      <c r="T182" s="259" t="n">
        <f aca="false">T181+R182</f>
        <v>0</v>
      </c>
      <c r="U182" s="259"/>
      <c r="V182" s="259" t="n">
        <f aca="false">V181+T182</f>
        <v>0</v>
      </c>
      <c r="W182" s="259"/>
      <c r="X182" s="259" t="n">
        <f aca="false">X181+V182</f>
        <v>0</v>
      </c>
      <c r="Y182" s="259"/>
      <c r="Z182" s="259" t="n">
        <f aca="false">Z181+X182</f>
        <v>0</v>
      </c>
      <c r="AA182" s="259"/>
      <c r="AB182" s="259" t="n">
        <f aca="false">AB181+Z182</f>
        <v>0</v>
      </c>
      <c r="AC182" s="259"/>
      <c r="AD182" s="259" t="n">
        <f aca="false">AD181+AB182</f>
        <v>0</v>
      </c>
      <c r="AE182" s="259"/>
      <c r="AF182" s="259" t="n">
        <f aca="false">AF181+AD182</f>
        <v>0</v>
      </c>
      <c r="AG182" s="259"/>
      <c r="AH182" s="259" t="n">
        <f aca="false">AH181+AF182</f>
        <v>0</v>
      </c>
      <c r="AI182" s="259"/>
      <c r="AJ182" s="259" t="n">
        <f aca="false">AJ181+AH182</f>
        <v>0</v>
      </c>
      <c r="AK182" s="259"/>
      <c r="AL182" s="259" t="n">
        <f aca="false">AL181+AJ182</f>
        <v>0</v>
      </c>
      <c r="AM182" s="259"/>
      <c r="AN182" s="259" t="n">
        <f aca="false">AN181+AL182</f>
        <v>0</v>
      </c>
      <c r="AO182" s="259"/>
      <c r="AP182" s="259" t="n">
        <f aca="false">AP181+AN182</f>
        <v>0</v>
      </c>
      <c r="AQ182" s="259"/>
      <c r="AR182" s="259" t="n">
        <f aca="false">AR181+AP182</f>
        <v>0</v>
      </c>
      <c r="AS182" s="259"/>
      <c r="AT182" s="259" t="n">
        <f aca="false">AT181+AR182</f>
        <v>0</v>
      </c>
      <c r="AU182" s="259"/>
      <c r="AV182" s="259" t="n">
        <f aca="false">AV181+AT182</f>
        <v>0</v>
      </c>
      <c r="AW182" s="259"/>
      <c r="AX182" s="259" t="n">
        <f aca="false">AX181+AV182</f>
        <v>0</v>
      </c>
      <c r="AY182" s="259"/>
      <c r="AZ182" s="259" t="n">
        <f aca="false">AZ181+AX182</f>
        <v>0</v>
      </c>
      <c r="BA182" s="259"/>
      <c r="BB182" s="259" t="n">
        <f aca="false">BB181+AZ182</f>
        <v>0</v>
      </c>
      <c r="BC182" s="259"/>
      <c r="BD182" s="259" t="n">
        <f aca="false">BD181+BB182</f>
        <v>0</v>
      </c>
      <c r="BE182" s="259"/>
      <c r="BF182" s="259" t="n">
        <f aca="false">BF181+BD182</f>
        <v>0</v>
      </c>
      <c r="BG182" s="259"/>
      <c r="BH182" s="259" t="n">
        <f aca="false">BH181+BF182</f>
        <v>0</v>
      </c>
      <c r="BI182" s="259"/>
      <c r="BJ182" s="259" t="n">
        <f aca="false">BJ181+BH182</f>
        <v>0</v>
      </c>
      <c r="BK182" s="259"/>
      <c r="BL182" s="259" t="n">
        <f aca="false">BL181+BJ182</f>
        <v>0</v>
      </c>
      <c r="BM182" s="259"/>
      <c r="BN182" s="259" t="n">
        <f aca="false">BN181+BL182</f>
        <v>0</v>
      </c>
      <c r="BO182" s="259"/>
      <c r="BP182" s="259" t="n">
        <f aca="false">BP181+BN182</f>
        <v>0</v>
      </c>
      <c r="BQ182" s="259"/>
      <c r="BR182" s="259" t="n">
        <f aca="false">BR181+BP182</f>
        <v>0</v>
      </c>
      <c r="BS182" s="259"/>
      <c r="BT182" s="259" t="n">
        <f aca="false">BT181+BR182</f>
        <v>0</v>
      </c>
      <c r="BU182" s="259"/>
      <c r="BV182" s="259" t="n">
        <f aca="false">BV181+BT182</f>
        <v>0</v>
      </c>
      <c r="BW182" s="259"/>
      <c r="BX182" s="259" t="n">
        <f aca="false">BX181+BV182</f>
        <v>0</v>
      </c>
      <c r="BY182" s="259"/>
      <c r="BZ182" s="259" t="n">
        <f aca="false">BZ181+BX182</f>
        <v>0</v>
      </c>
      <c r="CA182" s="259"/>
      <c r="CB182" s="259" t="n">
        <f aca="false">CB181+BZ182</f>
        <v>0</v>
      </c>
      <c r="CC182" s="259"/>
      <c r="CD182" s="259" t="n">
        <f aca="false">CD181+CB182</f>
        <v>0</v>
      </c>
      <c r="CE182" s="259"/>
      <c r="CF182" s="259" t="n">
        <f aca="false">CF181+CD182</f>
        <v>0</v>
      </c>
      <c r="CG182" s="259"/>
      <c r="CH182" s="259" t="n">
        <f aca="false">CH181+CF182</f>
        <v>0</v>
      </c>
      <c r="CI182" s="259"/>
      <c r="CJ182" s="259" t="n">
        <f aca="false">CJ181+CH182</f>
        <v>0</v>
      </c>
      <c r="CK182" s="259"/>
      <c r="CL182" s="259" t="n">
        <f aca="false">CL181+CJ182</f>
        <v>0</v>
      </c>
      <c r="CM182" s="259"/>
      <c r="CN182" s="259" t="n">
        <f aca="false">CN181+CL182</f>
        <v>0</v>
      </c>
      <c r="CO182" s="259"/>
      <c r="CP182" s="259" t="n">
        <f aca="false">CP181+CN182</f>
        <v>0</v>
      </c>
      <c r="CQ182" s="259"/>
      <c r="CR182" s="259" t="n">
        <f aca="false">CR181+CP182</f>
        <v>0</v>
      </c>
      <c r="CS182" s="259"/>
      <c r="CT182" s="259" t="n">
        <f aca="false">CT181+CR182</f>
        <v>0</v>
      </c>
      <c r="CU182" s="259"/>
      <c r="CV182" s="259" t="n">
        <f aca="false">CV181+CT182</f>
        <v>0</v>
      </c>
      <c r="CW182" s="259"/>
      <c r="CX182" s="259" t="n">
        <f aca="false">CX181+CV182</f>
        <v>0</v>
      </c>
      <c r="CY182" s="259"/>
      <c r="CZ182" s="259" t="n">
        <f aca="false">CZ181+CX182</f>
        <v>0</v>
      </c>
      <c r="DA182" s="259"/>
      <c r="DB182" s="259" t="n">
        <f aca="false">DB181+CZ182</f>
        <v>0</v>
      </c>
      <c r="DC182" s="259"/>
      <c r="DD182" s="259" t="n">
        <f aca="false">DD181+DB182</f>
        <v>0</v>
      </c>
      <c r="DE182" s="259"/>
      <c r="DF182" s="259" t="n">
        <f aca="false">DF181+DD182</f>
        <v>0</v>
      </c>
      <c r="DG182" s="259"/>
      <c r="DH182" s="259" t="n">
        <f aca="false">DH181+DF182</f>
        <v>0</v>
      </c>
      <c r="DI182" s="259"/>
      <c r="DJ182" s="296" t="n">
        <f aca="false">DJ181+DH182</f>
        <v>0</v>
      </c>
      <c r="DK182" s="296"/>
      <c r="DL182" s="259" t="n">
        <f aca="false">DL181+DJ182</f>
        <v>0</v>
      </c>
      <c r="DM182" s="259"/>
      <c r="DN182" s="259" t="n">
        <f aca="false">DN181+DL182</f>
        <v>0</v>
      </c>
      <c r="DO182" s="259"/>
      <c r="DP182" s="259" t="n">
        <f aca="false">DP181+DN182</f>
        <v>0</v>
      </c>
      <c r="DQ182" s="259"/>
      <c r="DR182" s="259" t="n">
        <f aca="false">DR181+DP182</f>
        <v>0</v>
      </c>
      <c r="DS182" s="259"/>
      <c r="DT182" s="259" t="n">
        <f aca="false">DT181+DR182</f>
        <v>0</v>
      </c>
      <c r="DU182" s="259"/>
      <c r="DV182" s="259" t="n">
        <f aca="false">DV181+DT182</f>
        <v>0</v>
      </c>
      <c r="DW182" s="259"/>
      <c r="DX182" s="259" t="n">
        <f aca="false">DX181+DV182</f>
        <v>0</v>
      </c>
      <c r="DY182" s="259"/>
      <c r="DZ182" s="259" t="n">
        <f aca="false">DZ181+DX182</f>
        <v>0</v>
      </c>
      <c r="EA182" s="259"/>
      <c r="EB182" s="259" t="n">
        <f aca="false">EB181+DZ182</f>
        <v>0</v>
      </c>
      <c r="EC182" s="259"/>
      <c r="ED182" s="259" t="n">
        <f aca="false">ED181+EB182</f>
        <v>0</v>
      </c>
      <c r="EE182" s="259"/>
      <c r="EF182" s="259" t="n">
        <f aca="false">EF181+ED182</f>
        <v>0</v>
      </c>
      <c r="EG182" s="259"/>
      <c r="EH182" s="259" t="n">
        <f aca="false">EH181+EF182</f>
        <v>0</v>
      </c>
      <c r="EI182" s="259"/>
      <c r="EJ182" s="259" t="n">
        <f aca="false">EJ181+EH182</f>
        <v>0</v>
      </c>
      <c r="EK182" s="259"/>
      <c r="EL182" s="259" t="n">
        <f aca="false">EL181+EJ182</f>
        <v>0</v>
      </c>
      <c r="EM182" s="259"/>
      <c r="EN182" s="259" t="n">
        <f aca="false">EN181+EL182</f>
        <v>0</v>
      </c>
      <c r="EO182" s="259"/>
      <c r="EP182" s="259" t="n">
        <f aca="false">EP181+EN182</f>
        <v>0</v>
      </c>
      <c r="EQ182" s="259"/>
      <c r="ER182" s="259" t="n">
        <f aca="false">ER181+EP182</f>
        <v>0</v>
      </c>
      <c r="ES182" s="259"/>
      <c r="ET182" s="259" t="n">
        <f aca="false">ET181+ER182</f>
        <v>0</v>
      </c>
      <c r="EU182" s="259"/>
      <c r="EV182" s="259" t="n">
        <f aca="false">EV181+ET182</f>
        <v>0</v>
      </c>
      <c r="EW182" s="259"/>
      <c r="EX182" s="260" t="n">
        <f aca="false">EX181+EV182</f>
        <v>0</v>
      </c>
      <c r="EY182" s="260"/>
      <c r="EZ182" s="259" t="n">
        <f aca="false">EZ181+EX182</f>
        <v>0</v>
      </c>
      <c r="FA182" s="259"/>
      <c r="FB182" s="259" t="n">
        <f aca="false">FB181+EZ182</f>
        <v>0</v>
      </c>
      <c r="FC182" s="259"/>
      <c r="FD182" s="259" t="n">
        <f aca="false">FD181+FB182</f>
        <v>0</v>
      </c>
      <c r="FE182" s="259"/>
      <c r="FF182" s="259" t="n">
        <f aca="false">FF181+FD182</f>
        <v>0</v>
      </c>
      <c r="FG182" s="259"/>
      <c r="FH182" s="259" t="n">
        <f aca="false">FH181+FF182</f>
        <v>0</v>
      </c>
      <c r="FI182" s="259"/>
      <c r="FJ182" s="259" t="n">
        <f aca="false">FJ181+FH182</f>
        <v>0</v>
      </c>
      <c r="FK182" s="259"/>
      <c r="FL182" s="259" t="n">
        <f aca="false">FL181+FJ182</f>
        <v>0</v>
      </c>
      <c r="FM182" s="259"/>
      <c r="FN182" s="259" t="n">
        <f aca="false">FN181+FL182</f>
        <v>0</v>
      </c>
      <c r="FO182" s="259"/>
      <c r="FP182" s="259" t="n">
        <f aca="false">FP181+FN182</f>
        <v>0</v>
      </c>
      <c r="FQ182" s="259"/>
      <c r="FR182" s="259" t="n">
        <f aca="false">FR181+FP182</f>
        <v>0</v>
      </c>
      <c r="FS182" s="259"/>
      <c r="FT182" s="259" t="n">
        <f aca="false">FT181+FR182</f>
        <v>0</v>
      </c>
      <c r="FU182" s="259"/>
      <c r="FV182" s="259" t="n">
        <f aca="false">FV181+FT182</f>
        <v>0</v>
      </c>
      <c r="FW182" s="259"/>
      <c r="FX182" s="259" t="n">
        <f aca="false">FX181+FV182</f>
        <v>0</v>
      </c>
      <c r="FY182" s="259"/>
      <c r="FZ182" s="259" t="n">
        <f aca="false">FZ181+FX182</f>
        <v>0</v>
      </c>
      <c r="GA182" s="259"/>
      <c r="GB182" s="259" t="n">
        <f aca="false">GB181+FZ182</f>
        <v>0</v>
      </c>
      <c r="GC182" s="259"/>
      <c r="GD182" s="259" t="n">
        <f aca="false">GD181+GB182</f>
        <v>0</v>
      </c>
      <c r="GE182" s="259"/>
      <c r="GF182" s="259" t="n">
        <f aca="false">GF181+GD182</f>
        <v>0</v>
      </c>
      <c r="GG182" s="259"/>
      <c r="GH182" s="259" t="n">
        <f aca="false">GH181+GF182</f>
        <v>0</v>
      </c>
      <c r="GI182" s="259"/>
      <c r="GJ182" s="259" t="n">
        <f aca="false">GJ181+GH182</f>
        <v>0</v>
      </c>
      <c r="GK182" s="259"/>
      <c r="GL182" s="259" t="n">
        <f aca="false">GL181+GJ182</f>
        <v>0</v>
      </c>
      <c r="GM182" s="259"/>
      <c r="GN182" s="259" t="n">
        <f aca="false">GN181+GL182</f>
        <v>0</v>
      </c>
      <c r="GO182" s="259"/>
      <c r="GP182" s="259" t="n">
        <f aca="false">GP181+GN182</f>
        <v>0</v>
      </c>
      <c r="GQ182" s="259"/>
      <c r="GR182" s="259" t="n">
        <f aca="false">GR181+GP182</f>
        <v>0</v>
      </c>
      <c r="GS182" s="259"/>
      <c r="GT182" s="259" t="n">
        <f aca="false">GT181+GR182</f>
        <v>0</v>
      </c>
      <c r="GU182" s="259"/>
      <c r="GV182" s="259" t="n">
        <f aca="false">GV181+GT182</f>
        <v>0</v>
      </c>
      <c r="GW182" s="259"/>
      <c r="GX182" s="259" t="n">
        <f aca="false">GX181+GV182</f>
        <v>0</v>
      </c>
      <c r="GY182" s="259"/>
      <c r="GZ182" s="259" t="n">
        <f aca="false">GZ181+GX182</f>
        <v>0</v>
      </c>
      <c r="HA182" s="259"/>
      <c r="HB182" s="259" t="n">
        <f aca="false">HB181+GZ182</f>
        <v>0</v>
      </c>
      <c r="HC182" s="259"/>
      <c r="HD182" s="259" t="n">
        <f aca="false">HD181+HB182</f>
        <v>0</v>
      </c>
      <c r="HE182" s="259"/>
      <c r="HF182" s="259" t="n">
        <f aca="false">HF181+HD182</f>
        <v>0</v>
      </c>
      <c r="HG182" s="259"/>
      <c r="HH182" s="259" t="n">
        <f aca="false">HH181+HF182</f>
        <v>0</v>
      </c>
      <c r="HI182" s="259"/>
      <c r="HJ182" s="259" t="n">
        <f aca="false">HJ181+HH182</f>
        <v>0</v>
      </c>
      <c r="HK182" s="259"/>
    </row>
    <row r="183" s="299" customFormat="true" ht="12.75" hidden="false" customHeight="false" outlineLevel="0" collapsed="false">
      <c r="A183" s="232"/>
      <c r="B183" s="233"/>
      <c r="C183" s="232"/>
      <c r="D183" s="234"/>
      <c r="E183" s="234"/>
      <c r="F183" s="235"/>
      <c r="G183" s="234"/>
      <c r="H183" s="261"/>
      <c r="I183" s="237"/>
      <c r="J183" s="238"/>
      <c r="K183" s="262" t="s">
        <v>165</v>
      </c>
      <c r="L183" s="263" t="n">
        <f aca="false">IF($E177&gt;0,L180/$E177,"-")</f>
        <v>0</v>
      </c>
      <c r="M183" s="263"/>
      <c r="N183" s="263" t="n">
        <f aca="false">IF($E177&gt;0,N180/$E177,"-")</f>
        <v>0</v>
      </c>
      <c r="O183" s="263"/>
      <c r="P183" s="263" t="n">
        <f aca="false">IF($E177&gt;0,P180/$E177,"-")</f>
        <v>0</v>
      </c>
      <c r="Q183" s="263"/>
      <c r="R183" s="263" t="n">
        <f aca="false">IF($E177&gt;0,R180/$E177,"-")</f>
        <v>0</v>
      </c>
      <c r="S183" s="263"/>
      <c r="T183" s="263" t="n">
        <f aca="false">IF($E177&gt;0,T180/$E177,"-")</f>
        <v>0</v>
      </c>
      <c r="U183" s="263"/>
      <c r="V183" s="263" t="n">
        <f aca="false">IF($E177&gt;0,V180/$E177,"-")</f>
        <v>0</v>
      </c>
      <c r="W183" s="263"/>
      <c r="X183" s="263" t="n">
        <f aca="false">IF($E177&gt;0,X180/$E177,"-")</f>
        <v>0</v>
      </c>
      <c r="Y183" s="263"/>
      <c r="Z183" s="263" t="n">
        <f aca="false">IF($E177&gt;0,Z180/$E177,"-")</f>
        <v>0</v>
      </c>
      <c r="AA183" s="263"/>
      <c r="AB183" s="263" t="n">
        <f aca="false">IF($E177&gt;0,AB180/$E177,"-")</f>
        <v>0</v>
      </c>
      <c r="AC183" s="263"/>
      <c r="AD183" s="263" t="n">
        <f aca="false">IF($E177&gt;0,AD180/$E177,"-")</f>
        <v>0</v>
      </c>
      <c r="AE183" s="263"/>
      <c r="AF183" s="263" t="n">
        <f aca="false">IF($E177&gt;0,AF180/$E177,"-")</f>
        <v>0</v>
      </c>
      <c r="AG183" s="263"/>
      <c r="AH183" s="263" t="n">
        <f aca="false">IF($E177&gt;0,AH180/$E177,"-")</f>
        <v>0</v>
      </c>
      <c r="AI183" s="263"/>
      <c r="AJ183" s="263" t="n">
        <f aca="false">IF($E177&gt;0,AJ180/$E177,"-")</f>
        <v>0</v>
      </c>
      <c r="AK183" s="263"/>
      <c r="AL183" s="263" t="n">
        <f aca="false">IF($E177&gt;0,AL180/$E177,"-")</f>
        <v>0</v>
      </c>
      <c r="AM183" s="263"/>
      <c r="AN183" s="263" t="n">
        <f aca="false">IF($E177&gt;0,AN180/$E177,"-")</f>
        <v>0</v>
      </c>
      <c r="AO183" s="263"/>
      <c r="AP183" s="263" t="n">
        <f aca="false">IF($E177&gt;0,AP180/$E177,"-")</f>
        <v>0</v>
      </c>
      <c r="AQ183" s="263"/>
      <c r="AR183" s="263" t="n">
        <f aca="false">IF($E177&gt;0,AR180/$E177,"-")</f>
        <v>0</v>
      </c>
      <c r="AS183" s="263"/>
      <c r="AT183" s="263" t="n">
        <f aca="false">IF($E177&gt;0,AT180/$E177,"-")</f>
        <v>0</v>
      </c>
      <c r="AU183" s="263"/>
      <c r="AV183" s="263" t="n">
        <f aca="false">IF($E177&gt;0,AV180/$E177,"-")</f>
        <v>0</v>
      </c>
      <c r="AW183" s="263"/>
      <c r="AX183" s="263" t="n">
        <f aca="false">IF($E177&gt;0,AX180/$E177,"-")</f>
        <v>0</v>
      </c>
      <c r="AY183" s="263"/>
      <c r="AZ183" s="263" t="n">
        <f aca="false">IF($E177&gt;0,AZ180/$E177,"-")</f>
        <v>0</v>
      </c>
      <c r="BA183" s="263"/>
      <c r="BB183" s="263" t="n">
        <f aca="false">IF($E177&gt;0,BB180/$E177,"-")</f>
        <v>0</v>
      </c>
      <c r="BC183" s="263"/>
      <c r="BD183" s="263" t="n">
        <f aca="false">IF($E177&gt;0,BD180/$E177,"-")</f>
        <v>0</v>
      </c>
      <c r="BE183" s="263"/>
      <c r="BF183" s="263" t="n">
        <f aca="false">IF($E177&gt;0,BF180/$E177,"-")</f>
        <v>0.0167816091954023</v>
      </c>
      <c r="BG183" s="263"/>
      <c r="BH183" s="263" t="n">
        <f aca="false">IF($E177&gt;0,BH180/$E177,"-")</f>
        <v>0.0508194289951798</v>
      </c>
      <c r="BI183" s="263"/>
      <c r="BJ183" s="263" t="n">
        <f aca="false">IF($E177&gt;0,BJ180/$E177,"-")</f>
        <v>0.0848572487949574</v>
      </c>
      <c r="BK183" s="263"/>
      <c r="BL183" s="263" t="n">
        <f aca="false">IF($E177&gt;0,BL180/$E177,"-")</f>
        <v>0.118895068594735</v>
      </c>
      <c r="BM183" s="263"/>
      <c r="BN183" s="263" t="n">
        <f aca="false">IF($E177&gt;0,BN180/$E177,"-")</f>
        <v>0.152932888394512</v>
      </c>
      <c r="BO183" s="263"/>
      <c r="BP183" s="263" t="n">
        <f aca="false">IF($E177&gt;0,BP180/$E177,"-")</f>
        <v>0.18697070819429</v>
      </c>
      <c r="BQ183" s="263"/>
      <c r="BR183" s="263" t="n">
        <f aca="false">IF($E177&gt;0,BR180/$E177,"-")</f>
        <v>0.221008527994068</v>
      </c>
      <c r="BS183" s="263"/>
      <c r="BT183" s="263" t="n">
        <f aca="false">IF($E177&gt;0,BT180/$E177,"-")</f>
        <v>0.255380051909529</v>
      </c>
      <c r="BU183" s="263"/>
      <c r="BV183" s="263" t="n">
        <f aca="false">IF($E177&gt;0,BV180/$E177,"-")</f>
        <v>0.289751575824991</v>
      </c>
      <c r="BW183" s="263"/>
      <c r="BX183" s="263" t="n">
        <f aca="false">IF($E177&gt;0,BX180/$E177,"-")</f>
        <v>0.324123099740452</v>
      </c>
      <c r="BY183" s="263"/>
      <c r="BZ183" s="263" t="n">
        <f aca="false">IF($E177&gt;0,BZ180/$E177,"-")</f>
        <v>0.358494623655914</v>
      </c>
      <c r="CA183" s="263"/>
      <c r="CB183" s="263" t="n">
        <f aca="false">IF($E177&gt;0,CB180/$E177,"-")</f>
        <v>0.392977382276604</v>
      </c>
      <c r="CC183" s="263"/>
      <c r="CD183" s="263" t="n">
        <f aca="false">IF($E177&gt;0,CD180/$E177,"-")</f>
        <v>0.421713014460512</v>
      </c>
      <c r="CE183" s="263"/>
      <c r="CF183" s="263" t="n">
        <f aca="false">IF($E177&gt;0,CF180/$E177,"-")</f>
        <v>0.456195773081201</v>
      </c>
      <c r="CG183" s="263"/>
      <c r="CH183" s="263" t="n">
        <f aca="false">IF($E177&gt;0,CH180/$E177,"-")</f>
        <v>0.490678531701891</v>
      </c>
      <c r="CI183" s="263"/>
      <c r="CJ183" s="263" t="n">
        <f aca="false">IF($E177&gt;0,CJ180/$E177,"-")</f>
        <v>0.525161290322581</v>
      </c>
      <c r="CK183" s="263"/>
      <c r="CL183" s="263" t="n">
        <f aca="false">IF($E177&gt;0,CL180/$E177,"-")</f>
        <v>0.55964404894327</v>
      </c>
      <c r="CM183" s="263"/>
      <c r="CN183" s="263" t="n">
        <f aca="false">IF($E177&gt;0,CN180/$E177,"-")</f>
        <v>0.588379681127178</v>
      </c>
      <c r="CO183" s="263"/>
      <c r="CP183" s="263" t="n">
        <f aca="false">IF($E177&gt;0,CP180/$E177,"-")</f>
        <v>0.622862439747868</v>
      </c>
      <c r="CQ183" s="263"/>
      <c r="CR183" s="263" t="n">
        <f aca="false">IF($E177&gt;0,CR180/$E177,"-")</f>
        <v>0.657345198368558</v>
      </c>
      <c r="CS183" s="263"/>
      <c r="CT183" s="263" t="n">
        <f aca="false">IF($E177&gt;0,CT180/$E177,"-")</f>
        <v>0.685985045111853</v>
      </c>
      <c r="CU183" s="263"/>
      <c r="CV183" s="263" t="n">
        <f aca="false">IF($E177&gt;0,CV180/$E177,"-")</f>
        <v>0.720352861203807</v>
      </c>
      <c r="CW183" s="263"/>
      <c r="CX183" s="263" t="n">
        <f aca="false">IF($E177&gt;0,CX180/$E177,"-")</f>
        <v>0.748992707947102</v>
      </c>
      <c r="CY183" s="263"/>
      <c r="CZ183" s="263" t="n">
        <f aca="false">IF($E177&gt;0,CZ180/$E177,"-")</f>
        <v>0.783360524039056</v>
      </c>
      <c r="DA183" s="263"/>
      <c r="DB183" s="263" t="n">
        <f aca="false">IF($E177&gt;0,DB180/$E177,"-")</f>
        <v>0.817398343838833</v>
      </c>
      <c r="DC183" s="263"/>
      <c r="DD183" s="263" t="n">
        <f aca="false">IF($E177&gt;0,DD180/$E177,"-")</f>
        <v>0.851436163638611</v>
      </c>
      <c r="DE183" s="263"/>
      <c r="DF183" s="263" t="n">
        <f aca="false">IF($E177&gt;0,DF180/$E177,"-")</f>
        <v>0.885473983438389</v>
      </c>
      <c r="DG183" s="263"/>
      <c r="DH183" s="263" t="n">
        <f aca="false">IF($E177&gt;0,DH180/$E177,"-")</f>
        <v>0.896819923371648</v>
      </c>
      <c r="DI183" s="263"/>
      <c r="DJ183" s="298" t="n">
        <f aca="false">IF($E177&gt;0,DJ180/$E177,"-")</f>
        <v>0.896819923371648</v>
      </c>
      <c r="DK183" s="298"/>
      <c r="DL183" s="263" t="n">
        <f aca="false">IF($E177&gt;0,DL180/$E177,"-")</f>
        <v>0.91278210357187</v>
      </c>
      <c r="DM183" s="263"/>
      <c r="DN183" s="263" t="n">
        <f aca="false">IF($E177&gt;0,DN180/$E177,"-")</f>
        <v>0.928744283772093</v>
      </c>
      <c r="DO183" s="263"/>
      <c r="DP183" s="263" t="n">
        <f aca="false">IF($E177&gt;0,DP180/$E177,"-")</f>
        <v>0.944706463972315</v>
      </c>
      <c r="DQ183" s="263"/>
      <c r="DR183" s="263" t="n">
        <f aca="false">IF($E177&gt;0,DR180/$E177,"-")</f>
        <v>0.960668644172538</v>
      </c>
      <c r="DS183" s="263"/>
      <c r="DT183" s="263" t="n">
        <f aca="false">IF($E177&gt;0,DT180/$E177,"-")</f>
        <v>0.97550854565037</v>
      </c>
      <c r="DU183" s="263"/>
      <c r="DV183" s="263" t="n">
        <f aca="false">IF($E177&gt;0,DV180/$E177,"-")</f>
        <v>0.987875130215231</v>
      </c>
      <c r="DW183" s="263"/>
      <c r="DX183" s="263" t="n">
        <f aca="false">IF($E177&gt;0,DX180/$E177,"-")</f>
        <v>1.00271503169306</v>
      </c>
      <c r="DY183" s="263"/>
      <c r="DZ183" s="263" t="n">
        <f aca="false">IF($E177&gt;0,DZ180/$E177,"-")</f>
        <v>1.00271503169306</v>
      </c>
      <c r="EA183" s="263"/>
      <c r="EB183" s="263" t="n">
        <f aca="false">IF($E177&gt;0,EB180/$E177,"-")</f>
        <v>1.00271503169306</v>
      </c>
      <c r="EC183" s="263"/>
      <c r="ED183" s="263" t="n">
        <f aca="false">IF($E177&gt;0,ED180/$E177,"-")</f>
        <v>1.00271503169306</v>
      </c>
      <c r="EE183" s="263"/>
      <c r="EF183" s="263" t="n">
        <f aca="false">IF($E177&gt;0,EF180/$E177,"-")</f>
        <v>1.00271503169306</v>
      </c>
      <c r="EG183" s="263"/>
      <c r="EH183" s="263" t="n">
        <f aca="false">IF($E177&gt;0,EH180/$E177,"-")</f>
        <v>1.00271503169306</v>
      </c>
      <c r="EI183" s="263"/>
      <c r="EJ183" s="263" t="n">
        <f aca="false">IF($E177&gt;0,EJ180/$E177,"-")</f>
        <v>1.00271503169306</v>
      </c>
      <c r="EK183" s="263"/>
      <c r="EL183" s="263" t="n">
        <f aca="false">IF($E177&gt;0,EL180/$E177,"-")</f>
        <v>1.00271503169306</v>
      </c>
      <c r="EM183" s="263"/>
      <c r="EN183" s="263" t="n">
        <f aca="false">IF($E177&gt;0,EN180/$E177,"-")</f>
        <v>1.00271503169306</v>
      </c>
      <c r="EO183" s="263"/>
      <c r="EP183" s="263" t="n">
        <f aca="false">IF($E177&gt;0,EP180/$E177,"-")</f>
        <v>1.00271503169306</v>
      </c>
      <c r="EQ183" s="263"/>
      <c r="ER183" s="263" t="n">
        <f aca="false">IF($E177&gt;0,ER180/$E177,"-")</f>
        <v>1.00271503169306</v>
      </c>
      <c r="ES183" s="263"/>
      <c r="ET183" s="263" t="n">
        <f aca="false">IF($E177&gt;0,ET180/$E177,"-")</f>
        <v>1.00271503169306</v>
      </c>
      <c r="EU183" s="263"/>
      <c r="EV183" s="263" t="n">
        <f aca="false">IF($E177&gt;0,EV180/$E177,"-")</f>
        <v>1.00271503169306</v>
      </c>
      <c r="EW183" s="263"/>
      <c r="EX183" s="264" t="n">
        <f aca="false">IF($E177&gt;0,EX180/$E177,"-")</f>
        <v>1.00271503169306</v>
      </c>
      <c r="EY183" s="264"/>
      <c r="EZ183" s="263" t="n">
        <f aca="false">IF($E177&gt;0,EZ180/$E177,"-")</f>
        <v>1.00271503169306</v>
      </c>
      <c r="FA183" s="263"/>
      <c r="FB183" s="263" t="n">
        <f aca="false">IF($E177&gt;0,FB180/$E177,"-")</f>
        <v>1.00271503169306</v>
      </c>
      <c r="FC183" s="263"/>
      <c r="FD183" s="263" t="n">
        <f aca="false">IF($E177&gt;0,FD180/$E177,"-")</f>
        <v>1.00271503169306</v>
      </c>
      <c r="FE183" s="263"/>
      <c r="FF183" s="263" t="n">
        <f aca="false">IF($E177&gt;0,FF180/$E177,"-")</f>
        <v>1.00271503169306</v>
      </c>
      <c r="FG183" s="263"/>
      <c r="FH183" s="263" t="n">
        <f aca="false">IF($E177&gt;0,FH180/$E177,"-")</f>
        <v>1.00271503169306</v>
      </c>
      <c r="FI183" s="263"/>
      <c r="FJ183" s="263" t="n">
        <f aca="false">IF($E177&gt;0,FJ180/$E177,"-")</f>
        <v>1.00271503169306</v>
      </c>
      <c r="FK183" s="263"/>
      <c r="FL183" s="263" t="n">
        <f aca="false">IF($E177&gt;0,FL180/$E177,"-")</f>
        <v>1.00271503169306</v>
      </c>
      <c r="FM183" s="263"/>
      <c r="FN183" s="263" t="n">
        <f aca="false">IF($E177&gt;0,FN180/$E177,"-")</f>
        <v>1.00271503169306</v>
      </c>
      <c r="FO183" s="263"/>
      <c r="FP183" s="263" t="n">
        <f aca="false">IF($E177&gt;0,FP180/$E177,"-")</f>
        <v>1.00271503169306</v>
      </c>
      <c r="FQ183" s="263"/>
      <c r="FR183" s="263" t="n">
        <f aca="false">IF($E177&gt;0,FR180/$E177,"-")</f>
        <v>1.00271503169306</v>
      </c>
      <c r="FS183" s="263"/>
      <c r="FT183" s="263" t="n">
        <f aca="false">IF($E177&gt;0,FT180/$E177,"-")</f>
        <v>1.00271503169306</v>
      </c>
      <c r="FU183" s="263"/>
      <c r="FV183" s="263" t="n">
        <f aca="false">IF($E177&gt;0,FV180/$E177,"-")</f>
        <v>1.00271503169306</v>
      </c>
      <c r="FW183" s="263"/>
      <c r="FX183" s="263" t="n">
        <f aca="false">IF($E177&gt;0,FX180/$E177,"-")</f>
        <v>1.00271503169306</v>
      </c>
      <c r="FY183" s="263"/>
      <c r="FZ183" s="263" t="n">
        <f aca="false">IF($E177&gt;0,FZ180/$E177,"-")</f>
        <v>1.00271503169306</v>
      </c>
      <c r="GA183" s="263"/>
      <c r="GB183" s="263" t="n">
        <f aca="false">IF($E177&gt;0,GB180/$E177,"-")</f>
        <v>1.00271503169306</v>
      </c>
      <c r="GC183" s="263"/>
      <c r="GD183" s="263" t="n">
        <f aca="false">IF($E177&gt;0,GD180/$E177,"-")</f>
        <v>1.00271503169306</v>
      </c>
      <c r="GE183" s="263"/>
      <c r="GF183" s="263" t="n">
        <f aca="false">IF($E177&gt;0,GF180/$E177,"-")</f>
        <v>1.00271503169306</v>
      </c>
      <c r="GG183" s="263"/>
      <c r="GH183" s="263" t="n">
        <f aca="false">IF($E177&gt;0,GH180/$E177,"-")</f>
        <v>1.00271503169306</v>
      </c>
      <c r="GI183" s="263"/>
      <c r="GJ183" s="263" t="n">
        <f aca="false">IF($E177&gt;0,GJ180/$E177,"-")</f>
        <v>1.00271503169306</v>
      </c>
      <c r="GK183" s="263"/>
      <c r="GL183" s="263" t="n">
        <f aca="false">IF($E177&gt;0,GL180/$E177,"-")</f>
        <v>1.00271503169306</v>
      </c>
      <c r="GM183" s="263"/>
      <c r="GN183" s="263" t="n">
        <f aca="false">IF($E177&gt;0,GN180/$E177,"-")</f>
        <v>1.00271503169306</v>
      </c>
      <c r="GO183" s="263"/>
      <c r="GP183" s="263" t="n">
        <f aca="false">IF($E177&gt;0,GP180/$E177,"-")</f>
        <v>1.00271503169306</v>
      </c>
      <c r="GQ183" s="263"/>
      <c r="GR183" s="263" t="n">
        <f aca="false">IF($E177&gt;0,GR180/$E177,"-")</f>
        <v>1.00271503169306</v>
      </c>
      <c r="GS183" s="263"/>
      <c r="GT183" s="263" t="n">
        <f aca="false">IF($E177&gt;0,GT180/$E177,"-")</f>
        <v>1.00271503169306</v>
      </c>
      <c r="GU183" s="263"/>
      <c r="GV183" s="263" t="n">
        <f aca="false">IF($E177&gt;0,GV180/$E177,"-")</f>
        <v>1.00271503169306</v>
      </c>
      <c r="GW183" s="263"/>
      <c r="GX183" s="263" t="n">
        <f aca="false">IF($E177&gt;0,GX180/$E177,"-")</f>
        <v>1.00271503169306</v>
      </c>
      <c r="GY183" s="263"/>
      <c r="GZ183" s="263" t="n">
        <f aca="false">IF($E177&gt;0,GZ180/$E177,"-")</f>
        <v>1.00271503169306</v>
      </c>
      <c r="HA183" s="263"/>
      <c r="HB183" s="263" t="n">
        <f aca="false">IF($E177&gt;0,HB180/$E177,"-")</f>
        <v>1.00271503169306</v>
      </c>
      <c r="HC183" s="263"/>
      <c r="HD183" s="263" t="n">
        <f aca="false">IF($E177&gt;0,HD180/$E177,"-")</f>
        <v>1.00271503169306</v>
      </c>
      <c r="HE183" s="263"/>
      <c r="HF183" s="263" t="n">
        <f aca="false">IF($E177&gt;0,HF180/$E177,"-")</f>
        <v>1.00271503169306</v>
      </c>
      <c r="HG183" s="263"/>
      <c r="HH183" s="263" t="n">
        <f aca="false">IF($E177&gt;0,HH180/$E177,"-")</f>
        <v>1.00271503169306</v>
      </c>
      <c r="HI183" s="263"/>
      <c r="HJ183" s="263" t="n">
        <f aca="false">IF($E177&gt;0,HJ180/$E177,"-")</f>
        <v>1.00271503169306</v>
      </c>
      <c r="HK183" s="263"/>
    </row>
    <row r="184" customFormat="false" ht="12.75" hidden="false" customHeight="false" outlineLevel="0" collapsed="false">
      <c r="A184" s="232"/>
      <c r="B184" s="233"/>
      <c r="C184" s="232"/>
      <c r="D184" s="234"/>
      <c r="E184" s="234"/>
      <c r="F184" s="235"/>
      <c r="G184" s="234"/>
      <c r="H184" s="234"/>
      <c r="I184" s="237"/>
      <c r="J184" s="238"/>
      <c r="K184" s="265" t="s">
        <v>166</v>
      </c>
      <c r="L184" s="266" t="n">
        <f aca="false">IF($E177&gt;0,L182/$E177,"-")</f>
        <v>0</v>
      </c>
      <c r="M184" s="266"/>
      <c r="N184" s="266" t="n">
        <f aca="false">IF($E177&gt;0,N182/$E177,"-")</f>
        <v>0</v>
      </c>
      <c r="O184" s="266"/>
      <c r="P184" s="266" t="n">
        <f aca="false">IF($E177&gt;0,P182/$E177,"-")</f>
        <v>0</v>
      </c>
      <c r="Q184" s="266"/>
      <c r="R184" s="266" t="n">
        <f aca="false">IF($E177&gt;0,R182/$E177,"-")</f>
        <v>0</v>
      </c>
      <c r="S184" s="266"/>
      <c r="T184" s="266" t="n">
        <f aca="false">IF($E177&gt;0,T182/$E177,"-")</f>
        <v>0</v>
      </c>
      <c r="U184" s="266"/>
      <c r="V184" s="266" t="n">
        <f aca="false">IF($E177&gt;0,V182/$E177,"-")</f>
        <v>0</v>
      </c>
      <c r="W184" s="266"/>
      <c r="X184" s="266" t="n">
        <f aca="false">IF($E177&gt;0,X182/$E177,"-")</f>
        <v>0</v>
      </c>
      <c r="Y184" s="266"/>
      <c r="Z184" s="266" t="n">
        <f aca="false">IF($E177&gt;0,Z182/$E177,"-")</f>
        <v>0</v>
      </c>
      <c r="AA184" s="266"/>
      <c r="AB184" s="266" t="n">
        <f aca="false">IF($E177&gt;0,AB182/$E177,"-")</f>
        <v>0</v>
      </c>
      <c r="AC184" s="266"/>
      <c r="AD184" s="266" t="n">
        <f aca="false">IF($E177&gt;0,AD182/$E177,"-")</f>
        <v>0</v>
      </c>
      <c r="AE184" s="266"/>
      <c r="AF184" s="266" t="n">
        <f aca="false">IF($E177&gt;0,AF182/$E177,"-")</f>
        <v>0</v>
      </c>
      <c r="AG184" s="266"/>
      <c r="AH184" s="266" t="n">
        <f aca="false">IF($E177&gt;0,AH182/$E177,"-")</f>
        <v>0</v>
      </c>
      <c r="AI184" s="266"/>
      <c r="AJ184" s="266" t="n">
        <f aca="false">IF($E177&gt;0,AJ182/$E177,"-")</f>
        <v>0</v>
      </c>
      <c r="AK184" s="266"/>
      <c r="AL184" s="266" t="n">
        <f aca="false">IF($E177&gt;0,AL182/$E177,"-")</f>
        <v>0</v>
      </c>
      <c r="AM184" s="266"/>
      <c r="AN184" s="266" t="n">
        <f aca="false">IF($E177&gt;0,AN182/$E177,"-")</f>
        <v>0</v>
      </c>
      <c r="AO184" s="266"/>
      <c r="AP184" s="266" t="n">
        <f aca="false">IF($E177&gt;0,AP182/$E177,"-")</f>
        <v>0</v>
      </c>
      <c r="AQ184" s="266"/>
      <c r="AR184" s="266" t="n">
        <f aca="false">IF($E177&gt;0,AR182/$E177,"-")</f>
        <v>0</v>
      </c>
      <c r="AS184" s="266"/>
      <c r="AT184" s="266" t="n">
        <f aca="false">IF($E177&gt;0,AT182/$E177,"-")</f>
        <v>0</v>
      </c>
      <c r="AU184" s="266"/>
      <c r="AV184" s="266" t="n">
        <f aca="false">IF($E177&gt;0,AV182/$E177,"-")</f>
        <v>0</v>
      </c>
      <c r="AW184" s="266"/>
      <c r="AX184" s="266" t="n">
        <f aca="false">IF($E177&gt;0,AX182/$E177,"-")</f>
        <v>0</v>
      </c>
      <c r="AY184" s="266"/>
      <c r="AZ184" s="266" t="n">
        <f aca="false">IF($E177&gt;0,AZ182/$E177,"-")</f>
        <v>0</v>
      </c>
      <c r="BA184" s="266"/>
      <c r="BB184" s="266" t="n">
        <f aca="false">IF($E177&gt;0,BB182/$E177,"-")</f>
        <v>0</v>
      </c>
      <c r="BC184" s="266"/>
      <c r="BD184" s="266" t="n">
        <f aca="false">IF($E177&gt;0,BD182/$E177,"-")</f>
        <v>0</v>
      </c>
      <c r="BE184" s="266"/>
      <c r="BF184" s="266" t="n">
        <f aca="false">IF($E177&gt;0,BF182/$E177,"-")</f>
        <v>0</v>
      </c>
      <c r="BG184" s="266"/>
      <c r="BH184" s="266" t="n">
        <f aca="false">IF($E177&gt;0,BH182/$E177,"-")</f>
        <v>0</v>
      </c>
      <c r="BI184" s="266"/>
      <c r="BJ184" s="266" t="n">
        <f aca="false">IF($E177&gt;0,BJ182/$E177,"-")</f>
        <v>0</v>
      </c>
      <c r="BK184" s="266"/>
      <c r="BL184" s="266" t="n">
        <f aca="false">IF($E177&gt;0,BL182/$E177,"-")</f>
        <v>0</v>
      </c>
      <c r="BM184" s="266"/>
      <c r="BN184" s="266" t="n">
        <f aca="false">IF($E177&gt;0,BN182/$E177,"-")</f>
        <v>0</v>
      </c>
      <c r="BO184" s="266"/>
      <c r="BP184" s="266" t="n">
        <f aca="false">IF($E177&gt;0,BP182/$E177,"-")</f>
        <v>0</v>
      </c>
      <c r="BQ184" s="266"/>
      <c r="BR184" s="300" t="n">
        <f aca="false">IF($E177&gt;0,BR182/$E177,"-")</f>
        <v>0</v>
      </c>
      <c r="BS184" s="300"/>
      <c r="BT184" s="300" t="n">
        <f aca="false">IF($E177&gt;0,BT182/$E177,"-")</f>
        <v>0</v>
      </c>
      <c r="BU184" s="300"/>
      <c r="BV184" s="300" t="n">
        <f aca="false">IF($E177&gt;0,BV182/$E177,"-")</f>
        <v>0</v>
      </c>
      <c r="BW184" s="300"/>
      <c r="BX184" s="300" t="n">
        <f aca="false">IF($E177&gt;0,BX182/$E177,"-")</f>
        <v>0</v>
      </c>
      <c r="BY184" s="300"/>
      <c r="BZ184" s="300" t="n">
        <f aca="false">IF($E177&gt;0,BZ182/$E177,"-")</f>
        <v>0</v>
      </c>
      <c r="CA184" s="300"/>
      <c r="CB184" s="300" t="n">
        <f aca="false">IF($E177&gt;0,CB182/$E177,"-")</f>
        <v>0</v>
      </c>
      <c r="CC184" s="300"/>
      <c r="CD184" s="300" t="n">
        <f aca="false">IF($E177&gt;0,CD182/$E177,"-")</f>
        <v>0</v>
      </c>
      <c r="CE184" s="300"/>
      <c r="CF184" s="300" t="n">
        <f aca="false">IF($E177&gt;0,CF182/$E177,"-")</f>
        <v>0</v>
      </c>
      <c r="CG184" s="300"/>
      <c r="CH184" s="300" t="n">
        <f aca="false">IF($E177&gt;0,CH182/$E177,"-")</f>
        <v>0</v>
      </c>
      <c r="CI184" s="300"/>
      <c r="CJ184" s="300" t="n">
        <f aca="false">IF($E177&gt;0,CJ182/$E177,"-")</f>
        <v>0</v>
      </c>
      <c r="CK184" s="300"/>
      <c r="CL184" s="300" t="n">
        <f aca="false">IF($E177&gt;0,CL182/$E177,"-")</f>
        <v>0</v>
      </c>
      <c r="CM184" s="300"/>
      <c r="CN184" s="300" t="n">
        <f aca="false">IF($E177&gt;0,CN182/$E177,"-")</f>
        <v>0</v>
      </c>
      <c r="CO184" s="300"/>
      <c r="CP184" s="300" t="n">
        <f aca="false">IF($E177&gt;0,CP182/$E177,"-")</f>
        <v>0</v>
      </c>
      <c r="CQ184" s="300"/>
      <c r="CR184" s="300" t="n">
        <f aca="false">IF($E177&gt;0,CR182/$E177,"-")</f>
        <v>0</v>
      </c>
      <c r="CS184" s="300"/>
      <c r="CT184" s="300" t="n">
        <f aca="false">IF($E177&gt;0,CT182/$E177,"-")</f>
        <v>0</v>
      </c>
      <c r="CU184" s="300"/>
      <c r="CV184" s="300" t="n">
        <f aca="false">IF($E177&gt;0,CV182/$E177,"-")</f>
        <v>0</v>
      </c>
      <c r="CW184" s="300"/>
      <c r="CX184" s="300" t="n">
        <f aca="false">IF($E177&gt;0,CX182/$E177,"-")</f>
        <v>0</v>
      </c>
      <c r="CY184" s="300"/>
      <c r="CZ184" s="300" t="n">
        <f aca="false">IF($E177&gt;0,CZ182/$E177,"-")</f>
        <v>0</v>
      </c>
      <c r="DA184" s="300"/>
      <c r="DB184" s="300" t="n">
        <f aca="false">IF($E177&gt;0,DB182/$E177,"-")</f>
        <v>0</v>
      </c>
      <c r="DC184" s="300"/>
      <c r="DD184" s="300" t="n">
        <f aca="false">IF($E177&gt;0,DD182/$E177,"-")</f>
        <v>0</v>
      </c>
      <c r="DE184" s="300"/>
      <c r="DF184" s="300" t="n">
        <f aca="false">IF($E177&gt;0,DF182/$E177,"-")</f>
        <v>0</v>
      </c>
      <c r="DG184" s="300"/>
      <c r="DH184" s="300" t="n">
        <f aca="false">IF($E177&gt;0,DH182/$E177,"-")</f>
        <v>0</v>
      </c>
      <c r="DI184" s="300"/>
      <c r="DJ184" s="301" t="n">
        <f aca="false">IF($E177&gt;0,DJ182/$E177,"-")</f>
        <v>0</v>
      </c>
      <c r="DK184" s="301"/>
      <c r="DL184" s="300" t="n">
        <f aca="false">IF($E177&gt;0,DL182/$E177,"-")</f>
        <v>0</v>
      </c>
      <c r="DM184" s="300"/>
      <c r="DN184" s="300" t="n">
        <f aca="false">IF($E177&gt;0,DN182/$E177,"-")</f>
        <v>0</v>
      </c>
      <c r="DO184" s="300"/>
      <c r="DP184" s="300" t="n">
        <f aca="false">IF($E177&gt;0,DP182/$E177,"-")</f>
        <v>0</v>
      </c>
      <c r="DQ184" s="300"/>
      <c r="DR184" s="300" t="n">
        <f aca="false">IF($E177&gt;0,DR182/$E177,"-")</f>
        <v>0</v>
      </c>
      <c r="DS184" s="300"/>
      <c r="DT184" s="300" t="n">
        <f aca="false">IF($E177&gt;0,DT182/$E177,"-")</f>
        <v>0</v>
      </c>
      <c r="DU184" s="300"/>
      <c r="DV184" s="300" t="n">
        <f aca="false">IF($E177&gt;0,DV182/$E177,"-")</f>
        <v>0</v>
      </c>
      <c r="DW184" s="300"/>
      <c r="DX184" s="300" t="n">
        <f aca="false">IF($E177&gt;0,DX182/$E177,"-")</f>
        <v>0</v>
      </c>
      <c r="DY184" s="300"/>
      <c r="DZ184" s="300" t="n">
        <f aca="false">IF($E177&gt;0,DZ182/$E177,"-")</f>
        <v>0</v>
      </c>
      <c r="EA184" s="300"/>
      <c r="EB184" s="300" t="n">
        <f aca="false">IF($E177&gt;0,EB182/$E177,"-")</f>
        <v>0</v>
      </c>
      <c r="EC184" s="300"/>
      <c r="ED184" s="300" t="n">
        <f aca="false">IF($E177&gt;0,ED182/$E177,"-")</f>
        <v>0</v>
      </c>
      <c r="EE184" s="300"/>
      <c r="EF184" s="300" t="n">
        <f aca="false">IF($E177&gt;0,EF182/$E177,"-")</f>
        <v>0</v>
      </c>
      <c r="EG184" s="300"/>
      <c r="EH184" s="300" t="n">
        <f aca="false">IF($E177&gt;0,EH182/$E177,"-")</f>
        <v>0</v>
      </c>
      <c r="EI184" s="300"/>
      <c r="EJ184" s="300" t="n">
        <f aca="false">IF($E177&gt;0,EJ182/$E177,"-")</f>
        <v>0</v>
      </c>
      <c r="EK184" s="300"/>
      <c r="EL184" s="300" t="n">
        <f aca="false">IF($E177&gt;0,EL182/$E177,"-")</f>
        <v>0</v>
      </c>
      <c r="EM184" s="300"/>
      <c r="EN184" s="300" t="n">
        <f aca="false">IF($E177&gt;0,EN182/$E177,"-")</f>
        <v>0</v>
      </c>
      <c r="EO184" s="300"/>
      <c r="EP184" s="300" t="n">
        <f aca="false">IF($E177&gt;0,EP182/$E177,"-")</f>
        <v>0</v>
      </c>
      <c r="EQ184" s="300"/>
      <c r="ER184" s="300" t="n">
        <f aca="false">IF($E177&gt;0,ER182/$E177,"-")</f>
        <v>0</v>
      </c>
      <c r="ES184" s="300"/>
      <c r="ET184" s="300" t="n">
        <f aca="false">IF($E177&gt;0,ET182/$E177,"-")</f>
        <v>0</v>
      </c>
      <c r="EU184" s="300"/>
      <c r="EV184" s="300" t="n">
        <f aca="false">IF($E177&gt;0,EV182/$E177,"-")</f>
        <v>0</v>
      </c>
      <c r="EW184" s="300"/>
      <c r="EX184" s="302" t="n">
        <f aca="false">IF($E177&gt;0,EX182/$E177,"-")</f>
        <v>0</v>
      </c>
      <c r="EY184" s="302"/>
      <c r="EZ184" s="300" t="n">
        <f aca="false">IF($E177&gt;0,EZ182/$E177,"-")</f>
        <v>0</v>
      </c>
      <c r="FA184" s="300"/>
      <c r="FB184" s="300" t="n">
        <f aca="false">IF($E177&gt;0,FB182/$E177,"-")</f>
        <v>0</v>
      </c>
      <c r="FC184" s="300"/>
      <c r="FD184" s="300" t="n">
        <f aca="false">IF($E177&gt;0,FD182/$E177,"-")</f>
        <v>0</v>
      </c>
      <c r="FE184" s="300"/>
      <c r="FF184" s="300" t="n">
        <f aca="false">IF($E177&gt;0,FF182/$E177,"-")</f>
        <v>0</v>
      </c>
      <c r="FG184" s="300"/>
      <c r="FH184" s="300" t="n">
        <f aca="false">IF($E177&gt;0,FH182/$E177,"-")</f>
        <v>0</v>
      </c>
      <c r="FI184" s="300"/>
      <c r="FJ184" s="300" t="n">
        <f aca="false">IF($E177&gt;0,FJ182/$E177,"-")</f>
        <v>0</v>
      </c>
      <c r="FK184" s="300"/>
      <c r="FL184" s="300" t="n">
        <f aca="false">IF($E177&gt;0,FL182/$E177,"-")</f>
        <v>0</v>
      </c>
      <c r="FM184" s="300"/>
      <c r="FN184" s="300" t="n">
        <f aca="false">IF($E177&gt;0,FN182/$E177,"-")</f>
        <v>0</v>
      </c>
      <c r="FO184" s="300"/>
      <c r="FP184" s="300" t="n">
        <f aca="false">IF($E177&gt;0,FP182/$E177,"-")</f>
        <v>0</v>
      </c>
      <c r="FQ184" s="300"/>
      <c r="FR184" s="300" t="n">
        <f aca="false">IF($E177&gt;0,FR182/$E177,"-")</f>
        <v>0</v>
      </c>
      <c r="FS184" s="300"/>
      <c r="FT184" s="300" t="n">
        <f aca="false">IF($E177&gt;0,FT182/$E177,"-")</f>
        <v>0</v>
      </c>
      <c r="FU184" s="300"/>
      <c r="FV184" s="300" t="n">
        <f aca="false">IF($E177&gt;0,FV182/$E177,"-")</f>
        <v>0</v>
      </c>
      <c r="FW184" s="300"/>
      <c r="FX184" s="300" t="n">
        <f aca="false">IF($E177&gt;0,FX182/$E177,"-")</f>
        <v>0</v>
      </c>
      <c r="FY184" s="300"/>
      <c r="FZ184" s="300" t="n">
        <f aca="false">IF($E177&gt;0,FZ182/$E177,"-")</f>
        <v>0</v>
      </c>
      <c r="GA184" s="300"/>
      <c r="GB184" s="300" t="n">
        <f aca="false">IF($E177&gt;0,GB182/$E177,"-")</f>
        <v>0</v>
      </c>
      <c r="GC184" s="300"/>
      <c r="GD184" s="300" t="n">
        <f aca="false">IF($E177&gt;0,GD182/$E177,"-")</f>
        <v>0</v>
      </c>
      <c r="GE184" s="300"/>
      <c r="GF184" s="300" t="n">
        <f aca="false">IF($E177&gt;0,GF182/$E177,"-")</f>
        <v>0</v>
      </c>
      <c r="GG184" s="300"/>
      <c r="GH184" s="300" t="n">
        <f aca="false">IF($E177&gt;0,GH182/$E177,"-")</f>
        <v>0</v>
      </c>
      <c r="GI184" s="300"/>
      <c r="GJ184" s="300" t="n">
        <f aca="false">IF($E177&gt;0,GJ182/$E177,"-")</f>
        <v>0</v>
      </c>
      <c r="GK184" s="300"/>
      <c r="GL184" s="300" t="n">
        <f aca="false">IF($E177&gt;0,GL182/$E177,"-")</f>
        <v>0</v>
      </c>
      <c r="GM184" s="300"/>
      <c r="GN184" s="300" t="n">
        <f aca="false">IF($E177&gt;0,GN182/$E177,"-")</f>
        <v>0</v>
      </c>
      <c r="GO184" s="300"/>
      <c r="GP184" s="300" t="n">
        <f aca="false">IF($E177&gt;0,GP182/$E177,"-")</f>
        <v>0</v>
      </c>
      <c r="GQ184" s="300"/>
      <c r="GR184" s="300" t="n">
        <f aca="false">IF($E177&gt;0,GR182/$E177,"-")</f>
        <v>0</v>
      </c>
      <c r="GS184" s="300"/>
      <c r="GT184" s="300" t="n">
        <f aca="false">IF($E177&gt;0,GT182/$E177,"-")</f>
        <v>0</v>
      </c>
      <c r="GU184" s="300"/>
      <c r="GV184" s="300" t="n">
        <f aca="false">IF($E177&gt;0,GV182/$E177,"-")</f>
        <v>0</v>
      </c>
      <c r="GW184" s="300"/>
      <c r="GX184" s="300" t="n">
        <f aca="false">IF($E177&gt;0,GX182/$E177,"-")</f>
        <v>0</v>
      </c>
      <c r="GY184" s="300"/>
      <c r="GZ184" s="300" t="n">
        <f aca="false">IF($E177&gt;0,GZ182/$E177,"-")</f>
        <v>0</v>
      </c>
      <c r="HA184" s="300"/>
      <c r="HB184" s="300" t="n">
        <f aca="false">IF($E177&gt;0,HB182/$E177,"-")</f>
        <v>0</v>
      </c>
      <c r="HC184" s="300"/>
      <c r="HD184" s="300" t="n">
        <f aca="false">IF($E177&gt;0,HD182/$E177,"-")</f>
        <v>0</v>
      </c>
      <c r="HE184" s="300"/>
      <c r="HF184" s="300" t="n">
        <f aca="false">IF($E177&gt;0,HF182/$E177,"-")</f>
        <v>0</v>
      </c>
      <c r="HG184" s="300"/>
      <c r="HH184" s="300" t="n">
        <f aca="false">IF($E177&gt;0,HH182/$E177,"-")</f>
        <v>0</v>
      </c>
      <c r="HI184" s="300"/>
      <c r="HJ184" s="300" t="n">
        <f aca="false">IF($E177&gt;0,HJ182/$E177,"-")</f>
        <v>0</v>
      </c>
      <c r="HK184" s="300"/>
    </row>
    <row r="185" s="243" customFormat="true" ht="13.8" hidden="false" customHeight="false" outlineLevel="0" collapsed="false">
      <c r="A185" s="268"/>
      <c r="B185" s="269"/>
      <c r="C185" s="269"/>
      <c r="D185" s="271"/>
      <c r="E185" s="271"/>
      <c r="F185" s="269"/>
      <c r="G185" s="269"/>
      <c r="H185" s="269"/>
      <c r="I185" s="269"/>
      <c r="J185" s="269"/>
      <c r="K185" s="269"/>
      <c r="L185" s="274"/>
      <c r="M185" s="274"/>
      <c r="N185" s="274"/>
      <c r="O185" s="274"/>
      <c r="P185" s="274"/>
      <c r="Q185" s="274"/>
      <c r="R185" s="275"/>
      <c r="S185" s="275"/>
      <c r="T185" s="276"/>
      <c r="U185" s="276"/>
      <c r="V185" s="274"/>
      <c r="W185" s="274"/>
      <c r="X185" s="274"/>
      <c r="Y185" s="274"/>
      <c r="Z185" s="275"/>
      <c r="AA185" s="275"/>
      <c r="AB185" s="276"/>
      <c r="AC185" s="276"/>
      <c r="AD185" s="274"/>
      <c r="AE185" s="274"/>
      <c r="AF185" s="274"/>
      <c r="AG185" s="274"/>
      <c r="AH185" s="275"/>
      <c r="AI185" s="275"/>
      <c r="AJ185" s="276"/>
      <c r="AK185" s="276"/>
      <c r="AL185" s="274"/>
      <c r="AM185" s="274"/>
      <c r="AN185" s="274"/>
      <c r="AO185" s="274"/>
      <c r="AP185" s="275"/>
      <c r="AQ185" s="275"/>
      <c r="AR185" s="276"/>
      <c r="AS185" s="276"/>
      <c r="AT185" s="277"/>
      <c r="AU185" s="277"/>
      <c r="AV185" s="277"/>
      <c r="AW185" s="277"/>
      <c r="AX185" s="277"/>
      <c r="AY185" s="278"/>
      <c r="AZ185" s="279"/>
      <c r="BA185" s="277"/>
      <c r="BB185" s="277"/>
      <c r="BC185" s="277"/>
      <c r="BD185" s="277"/>
      <c r="BE185" s="277"/>
      <c r="BF185" s="277"/>
      <c r="BG185" s="278"/>
      <c r="BH185" s="279"/>
      <c r="BI185" s="277"/>
      <c r="BJ185" s="277"/>
      <c r="BK185" s="277"/>
      <c r="BL185" s="277"/>
      <c r="BM185" s="277"/>
      <c r="BN185" s="277"/>
      <c r="BO185" s="278"/>
      <c r="BP185" s="279"/>
      <c r="BQ185" s="277"/>
      <c r="BR185" s="277"/>
      <c r="BS185" s="277"/>
      <c r="BT185" s="277"/>
      <c r="BU185" s="277"/>
      <c r="BV185" s="277"/>
      <c r="BW185" s="278"/>
      <c r="BX185" s="279"/>
      <c r="BY185" s="277"/>
      <c r="BZ185" s="277"/>
      <c r="CA185" s="277"/>
      <c r="CB185" s="277"/>
      <c r="CC185" s="277"/>
      <c r="CD185" s="275"/>
      <c r="CE185" s="275"/>
      <c r="CF185" s="276"/>
      <c r="CG185" s="276"/>
      <c r="CH185" s="274"/>
      <c r="CI185" s="274"/>
      <c r="CJ185" s="274"/>
      <c r="CK185" s="274"/>
      <c r="CL185" s="275"/>
      <c r="CM185" s="275"/>
      <c r="CN185" s="276"/>
      <c r="CO185" s="276"/>
      <c r="CP185" s="280"/>
      <c r="CQ185" s="280"/>
      <c r="CR185" s="280"/>
      <c r="CS185" s="280"/>
      <c r="CT185" s="281"/>
      <c r="CU185" s="282"/>
      <c r="CV185" s="283"/>
      <c r="CW185" s="281"/>
      <c r="CX185" s="281"/>
      <c r="CY185" s="281"/>
      <c r="CZ185" s="281"/>
      <c r="DA185" s="281"/>
      <c r="DB185" s="281"/>
      <c r="DC185" s="282"/>
      <c r="DD185" s="283"/>
      <c r="DE185" s="281"/>
      <c r="DF185" s="281"/>
      <c r="DG185" s="281"/>
      <c r="DH185" s="281"/>
      <c r="DI185" s="281"/>
      <c r="DJ185" s="284"/>
      <c r="DK185" s="285"/>
      <c r="DL185" s="283"/>
      <c r="DM185" s="281"/>
      <c r="DN185" s="281"/>
      <c r="DO185" s="281"/>
      <c r="DP185" s="281"/>
      <c r="DQ185" s="281"/>
      <c r="DR185" s="281"/>
      <c r="DS185" s="282"/>
      <c r="DT185" s="283"/>
      <c r="DU185" s="281"/>
      <c r="DV185" s="281"/>
      <c r="DW185" s="281"/>
      <c r="DX185" s="281"/>
      <c r="DY185" s="281"/>
      <c r="DZ185" s="281"/>
      <c r="EA185" s="282"/>
      <c r="EB185" s="283"/>
      <c r="EC185" s="281"/>
      <c r="ED185" s="281"/>
      <c r="EE185" s="281"/>
      <c r="EF185" s="281"/>
      <c r="EG185" s="281"/>
      <c r="EH185" s="281"/>
      <c r="EI185" s="282"/>
      <c r="EJ185" s="283"/>
      <c r="EK185" s="281"/>
      <c r="EL185" s="281"/>
      <c r="EM185" s="281"/>
      <c r="EN185" s="281"/>
      <c r="EO185" s="281"/>
      <c r="EP185" s="281"/>
      <c r="EQ185" s="282"/>
      <c r="ER185" s="283"/>
      <c r="ES185" s="281"/>
      <c r="ET185" s="281"/>
      <c r="EU185" s="281"/>
      <c r="EV185" s="281"/>
      <c r="EW185" s="281"/>
      <c r="EX185" s="286"/>
      <c r="EY185" s="287"/>
      <c r="EZ185" s="283"/>
      <c r="FA185" s="281"/>
      <c r="FB185" s="281"/>
      <c r="FC185" s="281"/>
      <c r="FD185" s="281"/>
      <c r="FE185" s="281"/>
      <c r="FF185" s="281"/>
      <c r="FG185" s="282"/>
      <c r="FH185" s="283"/>
      <c r="FI185" s="281"/>
      <c r="FJ185" s="281"/>
      <c r="FK185" s="281"/>
      <c r="FL185" s="281"/>
      <c r="FM185" s="281"/>
      <c r="FN185" s="281"/>
      <c r="FO185" s="282"/>
      <c r="FP185" s="283"/>
      <c r="FQ185" s="281"/>
      <c r="FR185" s="281"/>
      <c r="FS185" s="281"/>
      <c r="FT185" s="281"/>
      <c r="FU185" s="281"/>
      <c r="FV185" s="281"/>
      <c r="FW185" s="282"/>
      <c r="FX185" s="283"/>
      <c r="FY185" s="281"/>
      <c r="FZ185" s="281"/>
      <c r="GA185" s="281"/>
      <c r="GB185" s="281"/>
      <c r="GC185" s="281"/>
      <c r="GD185" s="281"/>
      <c r="GE185" s="282"/>
      <c r="GF185" s="283"/>
      <c r="GG185" s="281"/>
      <c r="GH185" s="281"/>
      <c r="GI185" s="281"/>
      <c r="GJ185" s="281"/>
      <c r="GK185" s="281"/>
      <c r="GL185" s="281"/>
      <c r="GM185" s="282"/>
      <c r="GN185" s="283"/>
      <c r="GO185" s="281"/>
      <c r="GP185" s="281"/>
      <c r="GQ185" s="281"/>
      <c r="GR185" s="281"/>
      <c r="GS185" s="281"/>
      <c r="GT185" s="281"/>
      <c r="GU185" s="282"/>
      <c r="GV185" s="281"/>
      <c r="GW185" s="282"/>
      <c r="GX185" s="281"/>
      <c r="GY185" s="282"/>
      <c r="GZ185" s="281"/>
      <c r="HA185" s="282"/>
      <c r="HB185" s="281"/>
      <c r="HC185" s="282"/>
      <c r="HD185" s="281"/>
      <c r="HE185" s="282"/>
      <c r="HF185" s="281"/>
      <c r="HG185" s="282"/>
      <c r="HH185" s="281"/>
      <c r="HI185" s="282"/>
      <c r="HJ185" s="281"/>
      <c r="HK185" s="282"/>
    </row>
    <row r="186" customFormat="false" ht="12.75" hidden="false" customHeight="true" outlineLevel="0" collapsed="false">
      <c r="A186" s="232" t="s">
        <v>181</v>
      </c>
      <c r="B186" s="233" t="s">
        <v>182</v>
      </c>
      <c r="C186" s="232" t="s">
        <v>7</v>
      </c>
      <c r="D186" s="234" t="n">
        <v>42</v>
      </c>
      <c r="E186" s="234" t="n">
        <f aca="false">D186</f>
        <v>42</v>
      </c>
      <c r="F186" s="235" t="n">
        <f aca="false">PRODUÇÕES!D45</f>
        <v>0.0178571428571429</v>
      </c>
      <c r="G186" s="234" t="n">
        <f aca="false">F186*8</f>
        <v>0.142857142857143</v>
      </c>
      <c r="H186" s="234"/>
      <c r="I186" s="237"/>
      <c r="J186" s="238"/>
      <c r="K186" s="305" t="s">
        <v>159</v>
      </c>
      <c r="L186" s="240"/>
      <c r="M186" s="240"/>
      <c r="N186" s="240"/>
      <c r="O186" s="240"/>
      <c r="P186" s="240"/>
      <c r="Q186" s="240"/>
      <c r="R186" s="345"/>
      <c r="S186" s="345"/>
      <c r="T186" s="240"/>
      <c r="U186" s="240"/>
      <c r="V186" s="240"/>
      <c r="W186" s="240"/>
      <c r="X186" s="240"/>
      <c r="Y186" s="240"/>
      <c r="Z186" s="240"/>
      <c r="AA186" s="240"/>
      <c r="AB186" s="240"/>
      <c r="AC186" s="240"/>
      <c r="AD186" s="240"/>
      <c r="AE186" s="240"/>
      <c r="AF186" s="240"/>
      <c r="AG186" s="240"/>
      <c r="AH186" s="240"/>
      <c r="AI186" s="240"/>
      <c r="AJ186" s="240"/>
      <c r="AK186" s="240"/>
      <c r="AL186" s="240"/>
      <c r="AM186" s="240"/>
      <c r="AN186" s="240"/>
      <c r="AO186" s="240"/>
      <c r="AP186" s="240"/>
      <c r="AQ186" s="240"/>
      <c r="AR186" s="240"/>
      <c r="AS186" s="240"/>
      <c r="AT186" s="240"/>
      <c r="AU186" s="240"/>
      <c r="AV186" s="240"/>
      <c r="AW186" s="240"/>
      <c r="AX186" s="240"/>
      <c r="AY186" s="240"/>
      <c r="AZ186" s="240"/>
      <c r="BA186" s="240"/>
      <c r="BB186" s="240"/>
      <c r="BC186" s="240"/>
      <c r="BD186" s="240"/>
      <c r="BE186" s="240"/>
      <c r="BF186" s="240"/>
      <c r="BG186" s="240"/>
      <c r="BH186" s="240"/>
      <c r="BI186" s="240"/>
      <c r="BJ186" s="240"/>
      <c r="BK186" s="240"/>
      <c r="BL186" s="344" t="n">
        <v>6</v>
      </c>
      <c r="BM186" s="344"/>
      <c r="BN186" s="344" t="n">
        <v>6</v>
      </c>
      <c r="BO186" s="344"/>
      <c r="BP186" s="344" t="n">
        <v>6</v>
      </c>
      <c r="BQ186" s="344"/>
      <c r="BR186" s="344" t="n">
        <v>6</v>
      </c>
      <c r="BS186" s="344"/>
      <c r="BT186" s="344" t="n">
        <v>6</v>
      </c>
      <c r="BU186" s="344"/>
      <c r="BV186" s="344" t="n">
        <v>6</v>
      </c>
      <c r="BW186" s="344"/>
      <c r="BX186" s="344" t="n">
        <v>6</v>
      </c>
      <c r="BY186" s="344"/>
      <c r="BZ186" s="344" t="n">
        <v>6</v>
      </c>
      <c r="CA186" s="344"/>
      <c r="CB186" s="344" t="n">
        <v>6</v>
      </c>
      <c r="CC186" s="344"/>
      <c r="CD186" s="344" t="n">
        <v>5</v>
      </c>
      <c r="CE186" s="344"/>
      <c r="CF186" s="344" t="n">
        <v>6</v>
      </c>
      <c r="CG186" s="344"/>
      <c r="CH186" s="344" t="n">
        <v>6</v>
      </c>
      <c r="CI186" s="344"/>
      <c r="CJ186" s="344" t="n">
        <v>6</v>
      </c>
      <c r="CK186" s="344"/>
      <c r="CL186" s="344" t="n">
        <v>6</v>
      </c>
      <c r="CM186" s="344"/>
      <c r="CN186" s="344" t="n">
        <v>5</v>
      </c>
      <c r="CO186" s="344"/>
      <c r="CP186" s="344" t="n">
        <v>6</v>
      </c>
      <c r="CQ186" s="344"/>
      <c r="CR186" s="344" t="n">
        <v>6</v>
      </c>
      <c r="CS186" s="344"/>
      <c r="CT186" s="344" t="n">
        <v>5</v>
      </c>
      <c r="CU186" s="344"/>
      <c r="CV186" s="344" t="n">
        <v>6</v>
      </c>
      <c r="CW186" s="344"/>
      <c r="CX186" s="344" t="n">
        <v>5</v>
      </c>
      <c r="CY186" s="344"/>
      <c r="CZ186" s="344" t="n">
        <v>6</v>
      </c>
      <c r="DA186" s="344"/>
      <c r="DB186" s="344" t="n">
        <v>6</v>
      </c>
      <c r="DC186" s="344"/>
      <c r="DD186" s="344" t="n">
        <v>6</v>
      </c>
      <c r="DE186" s="344"/>
      <c r="DF186" s="344" t="n">
        <v>6</v>
      </c>
      <c r="DG186" s="344"/>
      <c r="DH186" s="344" t="n">
        <v>2</v>
      </c>
      <c r="DI186" s="344"/>
      <c r="DJ186" s="346"/>
      <c r="DK186" s="346"/>
      <c r="DL186" s="346" t="n">
        <v>6</v>
      </c>
      <c r="DM186" s="346"/>
      <c r="DN186" s="346" t="n">
        <v>6</v>
      </c>
      <c r="DO186" s="346"/>
      <c r="DP186" s="346" t="n">
        <v>6</v>
      </c>
      <c r="DQ186" s="346"/>
      <c r="DR186" s="346" t="n">
        <v>6</v>
      </c>
      <c r="DS186" s="346"/>
      <c r="DT186" s="346" t="n">
        <v>6</v>
      </c>
      <c r="DU186" s="346"/>
      <c r="DV186" s="346" t="n">
        <v>5</v>
      </c>
      <c r="DW186" s="346"/>
      <c r="DX186" s="346" t="n">
        <v>6</v>
      </c>
      <c r="DY186" s="346"/>
      <c r="DZ186" s="346" t="n">
        <v>6</v>
      </c>
      <c r="EA186" s="346"/>
      <c r="EB186" s="346" t="n">
        <v>6</v>
      </c>
      <c r="EC186" s="346"/>
      <c r="ED186" s="346" t="n">
        <v>6</v>
      </c>
      <c r="EE186" s="346"/>
      <c r="EF186" s="346" t="n">
        <v>6</v>
      </c>
      <c r="EG186" s="346"/>
      <c r="EH186" s="346" t="n">
        <v>5</v>
      </c>
      <c r="EI186" s="346"/>
      <c r="EJ186" s="346" t="n">
        <v>4</v>
      </c>
      <c r="EK186" s="346"/>
      <c r="EL186" s="308"/>
      <c r="EM186" s="308"/>
      <c r="EN186" s="308"/>
      <c r="EO186" s="308"/>
      <c r="EP186" s="308"/>
      <c r="EQ186" s="308"/>
      <c r="ER186" s="308"/>
      <c r="ES186" s="308"/>
      <c r="ET186" s="308"/>
      <c r="EU186" s="308"/>
      <c r="EV186" s="308"/>
      <c r="EW186" s="308"/>
      <c r="EX186" s="309"/>
      <c r="EY186" s="309"/>
      <c r="EZ186" s="308"/>
      <c r="FA186" s="308"/>
      <c r="FB186" s="308"/>
      <c r="FC186" s="308"/>
      <c r="FD186" s="308"/>
      <c r="FE186" s="308"/>
      <c r="FF186" s="308"/>
      <c r="FG186" s="308"/>
      <c r="FH186" s="308"/>
      <c r="FI186" s="308"/>
      <c r="FJ186" s="308"/>
      <c r="FK186" s="308"/>
      <c r="FL186" s="308"/>
      <c r="FM186" s="308"/>
      <c r="FN186" s="308"/>
      <c r="FO186" s="308"/>
      <c r="FP186" s="308"/>
      <c r="FQ186" s="308"/>
      <c r="FR186" s="308"/>
      <c r="FS186" s="308"/>
      <c r="FT186" s="308"/>
      <c r="FU186" s="308"/>
      <c r="FV186" s="308"/>
      <c r="FW186" s="308"/>
      <c r="FX186" s="308"/>
      <c r="FY186" s="308"/>
      <c r="FZ186" s="308"/>
      <c r="GA186" s="308"/>
      <c r="GB186" s="308"/>
      <c r="GC186" s="308"/>
      <c r="GD186" s="308"/>
      <c r="GE186" s="308"/>
      <c r="GF186" s="308"/>
      <c r="GG186" s="308"/>
      <c r="GH186" s="308"/>
      <c r="GI186" s="308"/>
      <c r="GJ186" s="308"/>
      <c r="GK186" s="308"/>
      <c r="GL186" s="308"/>
      <c r="GM186" s="308"/>
      <c r="GN186" s="308"/>
      <c r="GO186" s="308"/>
      <c r="GP186" s="308"/>
      <c r="GQ186" s="308"/>
      <c r="GR186" s="308"/>
      <c r="GS186" s="308"/>
      <c r="GT186" s="308"/>
      <c r="GU186" s="308"/>
      <c r="GV186" s="308"/>
      <c r="GW186" s="308"/>
      <c r="GX186" s="308"/>
      <c r="GY186" s="308"/>
      <c r="GZ186" s="308"/>
      <c r="HA186" s="308"/>
      <c r="HB186" s="308"/>
      <c r="HC186" s="308"/>
      <c r="HD186" s="308"/>
      <c r="HE186" s="308"/>
      <c r="HF186" s="308"/>
      <c r="HG186" s="308"/>
      <c r="HH186" s="308"/>
      <c r="HI186" s="308"/>
      <c r="HJ186" s="308"/>
      <c r="HK186" s="308"/>
    </row>
    <row r="187" customFormat="false" ht="12.75" hidden="false" customHeight="false" outlineLevel="0" collapsed="false">
      <c r="A187" s="232"/>
      <c r="B187" s="233"/>
      <c r="C187" s="232"/>
      <c r="D187" s="234"/>
      <c r="E187" s="234"/>
      <c r="F187" s="235"/>
      <c r="G187" s="234"/>
      <c r="H187" s="234"/>
      <c r="I187" s="237"/>
      <c r="J187" s="238"/>
      <c r="K187" s="244" t="s">
        <v>160</v>
      </c>
      <c r="L187" s="245"/>
      <c r="M187" s="245"/>
      <c r="N187" s="245"/>
      <c r="O187" s="245"/>
      <c r="P187" s="245"/>
      <c r="Q187" s="245"/>
      <c r="R187" s="245"/>
      <c r="S187" s="245"/>
      <c r="T187" s="245"/>
      <c r="U187" s="245"/>
      <c r="V187" s="245"/>
      <c r="W187" s="245"/>
      <c r="X187" s="245"/>
      <c r="Y187" s="245"/>
      <c r="Z187" s="245"/>
      <c r="AA187" s="245"/>
      <c r="AB187" s="245"/>
      <c r="AC187" s="245"/>
      <c r="AD187" s="245"/>
      <c r="AE187" s="245"/>
      <c r="AF187" s="245"/>
      <c r="AG187" s="245"/>
      <c r="AH187" s="245"/>
      <c r="AI187" s="245"/>
      <c r="AJ187" s="245"/>
      <c r="AK187" s="245"/>
      <c r="AL187" s="245"/>
      <c r="AM187" s="245"/>
      <c r="AN187" s="245"/>
      <c r="AO187" s="245"/>
      <c r="AP187" s="245"/>
      <c r="AQ187" s="245"/>
      <c r="AR187" s="245"/>
      <c r="AS187" s="245"/>
      <c r="AT187" s="245"/>
      <c r="AU187" s="245"/>
      <c r="AV187" s="245"/>
      <c r="AW187" s="245"/>
      <c r="AX187" s="245"/>
      <c r="AY187" s="245"/>
      <c r="AZ187" s="245"/>
      <c r="BA187" s="245"/>
      <c r="BB187" s="245"/>
      <c r="BC187" s="245"/>
      <c r="BD187" s="245"/>
      <c r="BE187" s="245"/>
      <c r="BF187" s="245"/>
      <c r="BG187" s="245"/>
      <c r="BH187" s="245"/>
      <c r="BI187" s="245"/>
      <c r="BJ187" s="245"/>
      <c r="BK187" s="245"/>
      <c r="BL187" s="245" t="n">
        <v>1</v>
      </c>
      <c r="BM187" s="245"/>
      <c r="BN187" s="245" t="n">
        <v>1</v>
      </c>
      <c r="BO187" s="245"/>
      <c r="BP187" s="245" t="n">
        <v>1</v>
      </c>
      <c r="BQ187" s="245"/>
      <c r="BR187" s="245" t="n">
        <v>1</v>
      </c>
      <c r="BS187" s="245"/>
      <c r="BT187" s="245" t="n">
        <v>1</v>
      </c>
      <c r="BU187" s="245"/>
      <c r="BV187" s="245" t="n">
        <v>1</v>
      </c>
      <c r="BW187" s="245"/>
      <c r="BX187" s="245" t="n">
        <v>1</v>
      </c>
      <c r="BY187" s="245"/>
      <c r="BZ187" s="245" t="n">
        <v>1</v>
      </c>
      <c r="CA187" s="245"/>
      <c r="CB187" s="245" t="n">
        <v>1</v>
      </c>
      <c r="CC187" s="245"/>
      <c r="CD187" s="245" t="n">
        <v>1</v>
      </c>
      <c r="CE187" s="245"/>
      <c r="CF187" s="245" t="n">
        <v>1</v>
      </c>
      <c r="CG187" s="245"/>
      <c r="CH187" s="245" t="n">
        <v>1</v>
      </c>
      <c r="CI187" s="245"/>
      <c r="CJ187" s="245" t="n">
        <v>1</v>
      </c>
      <c r="CK187" s="245"/>
      <c r="CL187" s="245" t="n">
        <v>1</v>
      </c>
      <c r="CM187" s="245"/>
      <c r="CN187" s="245" t="n">
        <v>1</v>
      </c>
      <c r="CO187" s="245"/>
      <c r="CP187" s="245" t="n">
        <v>1</v>
      </c>
      <c r="CQ187" s="245"/>
      <c r="CR187" s="245" t="n">
        <v>1</v>
      </c>
      <c r="CS187" s="245"/>
      <c r="CT187" s="245" t="n">
        <v>1</v>
      </c>
      <c r="CU187" s="245"/>
      <c r="CV187" s="245" t="n">
        <v>1</v>
      </c>
      <c r="CW187" s="245"/>
      <c r="CX187" s="245" t="n">
        <v>1</v>
      </c>
      <c r="CY187" s="245"/>
      <c r="CZ187" s="245" t="n">
        <v>1</v>
      </c>
      <c r="DA187" s="245"/>
      <c r="DB187" s="245" t="n">
        <v>1</v>
      </c>
      <c r="DC187" s="245"/>
      <c r="DD187" s="245" t="n">
        <v>1</v>
      </c>
      <c r="DE187" s="245"/>
      <c r="DF187" s="245" t="n">
        <v>1</v>
      </c>
      <c r="DG187" s="245"/>
      <c r="DH187" s="245" t="n">
        <v>1</v>
      </c>
      <c r="DI187" s="245"/>
      <c r="DJ187" s="310"/>
      <c r="DK187" s="310"/>
      <c r="DL187" s="245" t="n">
        <v>2</v>
      </c>
      <c r="DM187" s="245"/>
      <c r="DN187" s="245" t="n">
        <v>2</v>
      </c>
      <c r="DO187" s="245"/>
      <c r="DP187" s="245" t="n">
        <v>2</v>
      </c>
      <c r="DQ187" s="245"/>
      <c r="DR187" s="245" t="n">
        <v>2</v>
      </c>
      <c r="DS187" s="245"/>
      <c r="DT187" s="245" t="n">
        <v>2</v>
      </c>
      <c r="DU187" s="245"/>
      <c r="DV187" s="245" t="n">
        <v>2</v>
      </c>
      <c r="DW187" s="245"/>
      <c r="DX187" s="245" t="n">
        <v>2</v>
      </c>
      <c r="DY187" s="245"/>
      <c r="DZ187" s="245" t="n">
        <v>3</v>
      </c>
      <c r="EA187" s="245"/>
      <c r="EB187" s="245" t="n">
        <v>3</v>
      </c>
      <c r="EC187" s="245"/>
      <c r="ED187" s="245" t="n">
        <v>3</v>
      </c>
      <c r="EE187" s="245"/>
      <c r="EF187" s="245" t="n">
        <v>3</v>
      </c>
      <c r="EG187" s="245"/>
      <c r="EH187" s="245" t="n">
        <v>3</v>
      </c>
      <c r="EI187" s="245"/>
      <c r="EJ187" s="245" t="n">
        <v>3</v>
      </c>
      <c r="EK187" s="245"/>
      <c r="EL187" s="245"/>
      <c r="EM187" s="245"/>
      <c r="EN187" s="245"/>
      <c r="EO187" s="245"/>
      <c r="EP187" s="245"/>
      <c r="EQ187" s="245"/>
      <c r="ER187" s="245"/>
      <c r="ES187" s="245"/>
      <c r="ET187" s="245"/>
      <c r="EU187" s="245"/>
      <c r="EV187" s="245"/>
      <c r="EW187" s="245"/>
      <c r="EX187" s="246"/>
      <c r="EY187" s="246"/>
      <c r="EZ187" s="245"/>
      <c r="FA187" s="245"/>
      <c r="FB187" s="245"/>
      <c r="FC187" s="245"/>
      <c r="FD187" s="245"/>
      <c r="FE187" s="245"/>
      <c r="FF187" s="245"/>
      <c r="FG187" s="245"/>
      <c r="FH187" s="245"/>
      <c r="FI187" s="245"/>
      <c r="FJ187" s="245"/>
      <c r="FK187" s="245"/>
      <c r="FL187" s="245"/>
      <c r="FM187" s="245"/>
      <c r="FN187" s="245"/>
      <c r="FO187" s="245"/>
      <c r="FP187" s="245"/>
      <c r="FQ187" s="245"/>
      <c r="FR187" s="245"/>
      <c r="FS187" s="245"/>
      <c r="FT187" s="245"/>
      <c r="FU187" s="245"/>
      <c r="FV187" s="245"/>
      <c r="FW187" s="245"/>
      <c r="FX187" s="245"/>
      <c r="FY187" s="245"/>
      <c r="FZ187" s="245"/>
      <c r="GA187" s="245"/>
      <c r="GB187" s="245"/>
      <c r="GC187" s="245"/>
      <c r="GD187" s="245"/>
      <c r="GE187" s="245"/>
      <c r="GF187" s="245"/>
      <c r="GG187" s="245"/>
      <c r="GH187" s="245"/>
      <c r="GI187" s="245"/>
      <c r="GJ187" s="245"/>
      <c r="GK187" s="245"/>
      <c r="GL187" s="245"/>
      <c r="GM187" s="245"/>
      <c r="GN187" s="245"/>
      <c r="GO187" s="245"/>
      <c r="GP187" s="245"/>
      <c r="GQ187" s="245"/>
      <c r="GR187" s="245"/>
      <c r="GS187" s="245"/>
      <c r="GT187" s="245"/>
      <c r="GU187" s="245"/>
      <c r="GV187" s="245"/>
      <c r="GW187" s="245"/>
      <c r="GX187" s="245"/>
      <c r="GY187" s="245"/>
      <c r="GZ187" s="245"/>
      <c r="HA187" s="245"/>
      <c r="HB187" s="245"/>
      <c r="HC187" s="245"/>
      <c r="HD187" s="245"/>
      <c r="HE187" s="245"/>
      <c r="HF187" s="245"/>
      <c r="HG187" s="245"/>
      <c r="HH187" s="245"/>
      <c r="HI187" s="245"/>
      <c r="HJ187" s="245"/>
      <c r="HK187" s="245"/>
    </row>
    <row r="188" customFormat="false" ht="12.75" hidden="false" customHeight="false" outlineLevel="0" collapsed="false">
      <c r="A188" s="232"/>
      <c r="B188" s="233"/>
      <c r="C188" s="232"/>
      <c r="D188" s="234"/>
      <c r="E188" s="234"/>
      <c r="F188" s="235"/>
      <c r="G188" s="234"/>
      <c r="H188" s="234"/>
      <c r="I188" s="237"/>
      <c r="J188" s="238"/>
      <c r="K188" s="247" t="s">
        <v>161</v>
      </c>
      <c r="L188" s="248" t="n">
        <f aca="false">(L186*L187*$G186)*$L$8</f>
        <v>0</v>
      </c>
      <c r="M188" s="248"/>
      <c r="N188" s="248" t="n">
        <f aca="false">(N186*N187*$G186)*$L$8</f>
        <v>0</v>
      </c>
      <c r="O188" s="248"/>
      <c r="P188" s="248" t="n">
        <f aca="false">(P186*P187*$G186)*$L$8</f>
        <v>0</v>
      </c>
      <c r="Q188" s="248"/>
      <c r="R188" s="248" t="n">
        <f aca="false">(R186*R187*$G186)*$L$8</f>
        <v>0</v>
      </c>
      <c r="S188" s="248"/>
      <c r="T188" s="248" t="n">
        <f aca="false">(T186*T187*$G186)*$T$8</f>
        <v>0</v>
      </c>
      <c r="U188" s="248"/>
      <c r="V188" s="248" t="n">
        <f aca="false">(V186*V187*$G186)*$T$8</f>
        <v>0</v>
      </c>
      <c r="W188" s="248"/>
      <c r="X188" s="248" t="n">
        <f aca="false">(X186*X187*$G186)*$T$8</f>
        <v>0</v>
      </c>
      <c r="Y188" s="248"/>
      <c r="Z188" s="248" t="n">
        <f aca="false">(Z186*Z187*$G186)*$T$8</f>
        <v>0</v>
      </c>
      <c r="AA188" s="248"/>
      <c r="AB188" s="248" t="n">
        <f aca="false">(AB186*AB187*$G186)*$AB$8</f>
        <v>0</v>
      </c>
      <c r="AC188" s="248"/>
      <c r="AD188" s="248" t="n">
        <f aca="false">(AD186*AD187*$G186)*$AB$8</f>
        <v>0</v>
      </c>
      <c r="AE188" s="248"/>
      <c r="AF188" s="248" t="n">
        <f aca="false">(AF186*AF187*$G186)*$AB$8</f>
        <v>0</v>
      </c>
      <c r="AG188" s="248"/>
      <c r="AH188" s="248" t="n">
        <f aca="false">(AH186*AH187*$G186)*$AB$8</f>
        <v>0</v>
      </c>
      <c r="AI188" s="248"/>
      <c r="AJ188" s="248" t="n">
        <f aca="false">(AJ186*AJ187*$G186)*$AJ$8</f>
        <v>0</v>
      </c>
      <c r="AK188" s="248"/>
      <c r="AL188" s="248" t="n">
        <f aca="false">(AL186*AL187*$G186)*$AJ$8</f>
        <v>0</v>
      </c>
      <c r="AM188" s="248"/>
      <c r="AN188" s="248" t="n">
        <f aca="false">(AN186*AN187*$G186)*$AJ$8</f>
        <v>0</v>
      </c>
      <c r="AO188" s="248"/>
      <c r="AP188" s="248" t="n">
        <f aca="false">(AP186*AP187*$G186)*$AJ$8</f>
        <v>0</v>
      </c>
      <c r="AQ188" s="248"/>
      <c r="AR188" s="248" t="n">
        <f aca="false">(AR186*AR187*$G186)*$AT$8</f>
        <v>0</v>
      </c>
      <c r="AS188" s="248"/>
      <c r="AT188" s="248" t="n">
        <f aca="false">(AT186*AT187*$G186)*$AT$8</f>
        <v>0</v>
      </c>
      <c r="AU188" s="248"/>
      <c r="AV188" s="248" t="n">
        <f aca="false">(AV186*AV187*$G186)*$AT$8</f>
        <v>0</v>
      </c>
      <c r="AW188" s="248"/>
      <c r="AX188" s="248" t="n">
        <f aca="false">(AX186*AX187*$G186)*$AT$8</f>
        <v>0</v>
      </c>
      <c r="AY188" s="248"/>
      <c r="AZ188" s="248" t="n">
        <f aca="false">(AZ186*AZ187*$G186)*$BB$8</f>
        <v>0</v>
      </c>
      <c r="BA188" s="248"/>
      <c r="BB188" s="248" t="n">
        <f aca="false">(BB186*BB187*$G186)*$BB$8</f>
        <v>0</v>
      </c>
      <c r="BC188" s="248"/>
      <c r="BD188" s="248" t="n">
        <f aca="false">(BD186*BD187*$G186)*$BB$8</f>
        <v>0</v>
      </c>
      <c r="BE188" s="248"/>
      <c r="BF188" s="248" t="n">
        <f aca="false">(BF186*BF187*$G186)*$BB$8</f>
        <v>0</v>
      </c>
      <c r="BG188" s="248"/>
      <c r="BH188" s="248" t="n">
        <f aca="false">(BH186*BH187*$G186)*$BJ$8</f>
        <v>0</v>
      </c>
      <c r="BI188" s="248"/>
      <c r="BJ188" s="248" t="n">
        <f aca="false">(BJ186*BJ187*$G186)*$BJ$8</f>
        <v>0</v>
      </c>
      <c r="BK188" s="248"/>
      <c r="BL188" s="248" t="n">
        <f aca="false">(BL186*BL187*$G186)*$BJ$8</f>
        <v>0.846082949308756</v>
      </c>
      <c r="BM188" s="248"/>
      <c r="BN188" s="248" t="n">
        <f aca="false">(BN186*BN187*$G186)*$BJ$8</f>
        <v>0.846082949308756</v>
      </c>
      <c r="BO188" s="248"/>
      <c r="BP188" s="248" t="n">
        <f aca="false">(BP186*BP187*$G186)*$BJ$8</f>
        <v>0.846082949308756</v>
      </c>
      <c r="BQ188" s="248"/>
      <c r="BR188" s="248" t="n">
        <f aca="false">(BR186*BR187*$G186)*$BJ$8</f>
        <v>0.846082949308756</v>
      </c>
      <c r="BS188" s="248"/>
      <c r="BT188" s="248" t="n">
        <f aca="false">(BT186*BT187*$G186)*$BT$8</f>
        <v>0.854377880184332</v>
      </c>
      <c r="BU188" s="248"/>
      <c r="BV188" s="248" t="n">
        <f aca="false">(BV186*BV187*$G186)*$BT$8</f>
        <v>0.854377880184332</v>
      </c>
      <c r="BW188" s="248"/>
      <c r="BX188" s="248" t="n">
        <f aca="false">(BX186*BX187*$G186)*$CB$8</f>
        <v>0.857142857142857</v>
      </c>
      <c r="BY188" s="248"/>
      <c r="BZ188" s="248" t="n">
        <f aca="false">(BZ186*BZ187*$G186)*$CB$8</f>
        <v>0.857142857142857</v>
      </c>
      <c r="CA188" s="248"/>
      <c r="CB188" s="248" t="n">
        <f aca="false">(CB186*CB187*$G186)*$CB$8</f>
        <v>0.857142857142857</v>
      </c>
      <c r="CC188" s="248"/>
      <c r="CD188" s="248" t="n">
        <f aca="false">(CD186*CD187*$G186)*$CB$8</f>
        <v>0.714285714285714</v>
      </c>
      <c r="CE188" s="248"/>
      <c r="CF188" s="248" t="n">
        <f aca="false">(CF186*CF187*$G186)*$CB$8</f>
        <v>0.857142857142857</v>
      </c>
      <c r="CG188" s="248"/>
      <c r="CH188" s="248" t="n">
        <f aca="false">(CH186*CH187*$G186)*$CJ$8</f>
        <v>0.857142857142857</v>
      </c>
      <c r="CI188" s="248"/>
      <c r="CJ188" s="248" t="n">
        <f aca="false">(CJ186*CJ187*$G186)*$CJ$8</f>
        <v>0.857142857142857</v>
      </c>
      <c r="CK188" s="248"/>
      <c r="CL188" s="248" t="n">
        <f aca="false">(CL186*CL187*$G186)*$CJ$8</f>
        <v>0.857142857142857</v>
      </c>
      <c r="CM188" s="248"/>
      <c r="CN188" s="248" t="n">
        <f aca="false">(CN186*CN187*$G186)*$CJ$8</f>
        <v>0.714285714285714</v>
      </c>
      <c r="CO188" s="248"/>
      <c r="CP188" s="248" t="n">
        <f aca="false">(CP186*CP187*$G186)*$CJ$8</f>
        <v>0.857142857142857</v>
      </c>
      <c r="CQ188" s="248"/>
      <c r="CR188" s="248" t="n">
        <f aca="false">(CR186*CR187*$G186)*$CJ$8</f>
        <v>0.857142857142857</v>
      </c>
      <c r="CS188" s="248"/>
      <c r="CT188" s="248" t="n">
        <f aca="false">(CT186*CT187*$G186)*$CT$8</f>
        <v>0.711904761904762</v>
      </c>
      <c r="CU188" s="248"/>
      <c r="CV188" s="248" t="n">
        <f aca="false">(CV186*CV187*$G186)*$CT$8</f>
        <v>0.854285714285714</v>
      </c>
      <c r="CW188" s="248"/>
      <c r="CX188" s="248" t="n">
        <f aca="false">(CX186*CX187*$G186)*$CT$8</f>
        <v>0.711904761904762</v>
      </c>
      <c r="CY188" s="248"/>
      <c r="CZ188" s="248" t="n">
        <f aca="false">(CZ186*CZ187*$G186)*$CT$8</f>
        <v>0.854285714285714</v>
      </c>
      <c r="DA188" s="248"/>
      <c r="DB188" s="248" t="n">
        <f aca="false">(DB186*DB187*$G186)*$DB$8</f>
        <v>0.846082949308756</v>
      </c>
      <c r="DC188" s="248"/>
      <c r="DD188" s="248" t="n">
        <f aca="false">(DD186*DD187*$G186)*$DB$8</f>
        <v>0.846082949308756</v>
      </c>
      <c r="DE188" s="248"/>
      <c r="DF188" s="248" t="n">
        <f aca="false">(DF186*DF187*$G186)*$DB$8</f>
        <v>0.846082949308756</v>
      </c>
      <c r="DG188" s="248"/>
      <c r="DH188" s="248" t="n">
        <f aca="false">(DH186*DH187*$G186)*$DB$8</f>
        <v>0.282027649769585</v>
      </c>
      <c r="DI188" s="248"/>
      <c r="DJ188" s="292" t="n">
        <f aca="false">(DJ186*DJ187*$G186)*$DB$8</f>
        <v>0</v>
      </c>
      <c r="DK188" s="292"/>
      <c r="DL188" s="248" t="n">
        <f aca="false">(DL186*DL187*$G186)*$DL$8</f>
        <v>1.58709677419355</v>
      </c>
      <c r="DM188" s="248"/>
      <c r="DN188" s="248" t="n">
        <f aca="false">(DN186*DN187*$G186)*$DL$8</f>
        <v>1.58709677419355</v>
      </c>
      <c r="DO188" s="248"/>
      <c r="DP188" s="248" t="n">
        <f aca="false">(DP186*DP187*$G186)*$DL$8</f>
        <v>1.58709677419355</v>
      </c>
      <c r="DQ188" s="248"/>
      <c r="DR188" s="248" t="n">
        <f aca="false">(DR186*DR187*$G186)*$DL$8</f>
        <v>1.58709677419355</v>
      </c>
      <c r="DS188" s="248"/>
      <c r="DT188" s="248" t="n">
        <f aca="false">(DT186*DT187*$G186)*$DT$8</f>
        <v>1.47551020408163</v>
      </c>
      <c r="DU188" s="248"/>
      <c r="DV188" s="248" t="n">
        <f aca="false">(DV186*DV187*$G186)*$DT$8</f>
        <v>1.22959183673469</v>
      </c>
      <c r="DW188" s="248"/>
      <c r="DX188" s="248" t="n">
        <f aca="false">(DX186*DX187*$G186)*$DT$8</f>
        <v>1.47551020408163</v>
      </c>
      <c r="DY188" s="248"/>
      <c r="DZ188" s="248" t="n">
        <f aca="false">(DZ186*DZ187*$G186)*$DT$8</f>
        <v>2.21326530612245</v>
      </c>
      <c r="EA188" s="248"/>
      <c r="EB188" s="248" t="n">
        <f aca="false">(EB186*EB187*$G186)*$EB$8</f>
        <v>2.05714285714286</v>
      </c>
      <c r="EC188" s="248"/>
      <c r="ED188" s="248" t="n">
        <f aca="false">(ED186*ED187*$G186)*$EB$8</f>
        <v>2.05714285714286</v>
      </c>
      <c r="EE188" s="248"/>
      <c r="EF188" s="248" t="n">
        <f aca="false">(EF186*EF187*$G186)*$EB$8</f>
        <v>2.05714285714286</v>
      </c>
      <c r="EG188" s="248"/>
      <c r="EH188" s="248" t="n">
        <f aca="false">(EH186*EH187*$G186)*$EB$8</f>
        <v>1.71428571428571</v>
      </c>
      <c r="EI188" s="248"/>
      <c r="EJ188" s="248" t="n">
        <f aca="false">(EJ186*EJ187*$G186)*$EJ$8</f>
        <v>1.37142857142857</v>
      </c>
      <c r="EK188" s="248"/>
      <c r="EL188" s="248" t="n">
        <f aca="false">(EL186*EL187*$G186)*$EJ$8</f>
        <v>0</v>
      </c>
      <c r="EM188" s="248"/>
      <c r="EN188" s="248" t="n">
        <f aca="false">(EN186*EN187*$G186)*$EJ$8</f>
        <v>0</v>
      </c>
      <c r="EO188" s="248"/>
      <c r="EP188" s="248" t="n">
        <f aca="false">(EP186*EP187*$G186)*$EJ$8</f>
        <v>0</v>
      </c>
      <c r="EQ188" s="248"/>
      <c r="ER188" s="248" t="n">
        <f aca="false">(ER186*ER187*$G186)*$EJ$8</f>
        <v>0</v>
      </c>
      <c r="ES188" s="248"/>
      <c r="ET188" s="248" t="n">
        <f aca="false">(ET186*ET187*$G186)*$DB$8</f>
        <v>0</v>
      </c>
      <c r="EU188" s="248"/>
      <c r="EV188" s="248" t="n">
        <f aca="false">(EV186*EV187*$G186)*$DB$8</f>
        <v>0</v>
      </c>
      <c r="EW188" s="248"/>
      <c r="EX188" s="249" t="n">
        <f aca="false">(EX186*EX187*$G186)*$DB$8</f>
        <v>0</v>
      </c>
      <c r="EY188" s="249"/>
      <c r="EZ188" s="248" t="n">
        <f aca="false">(EZ186*EZ187*$G186)*$DB$8</f>
        <v>0</v>
      </c>
      <c r="FA188" s="248"/>
      <c r="FB188" s="248" t="n">
        <f aca="false">(FB186*FB187*$G186)*$DB$8</f>
        <v>0</v>
      </c>
      <c r="FC188" s="248"/>
      <c r="FD188" s="248" t="n">
        <f aca="false">(FD186*FD187*$G186)*$DB$8</f>
        <v>0</v>
      </c>
      <c r="FE188" s="248"/>
      <c r="FF188" s="248" t="n">
        <f aca="false">(FF186*FF187*$G186)*$DB$8</f>
        <v>0</v>
      </c>
      <c r="FG188" s="248"/>
      <c r="FH188" s="248" t="n">
        <f aca="false">(FH186*FH187*$G186)*$DB$8</f>
        <v>0</v>
      </c>
      <c r="FI188" s="248"/>
      <c r="FJ188" s="248" t="n">
        <f aca="false">(FJ186*FJ187*$G186)*$DB$8</f>
        <v>0</v>
      </c>
      <c r="FK188" s="248"/>
      <c r="FL188" s="248" t="n">
        <f aca="false">(FL186*FL187*$G186)*$DB$8</f>
        <v>0</v>
      </c>
      <c r="FM188" s="248"/>
      <c r="FN188" s="248" t="n">
        <f aca="false">(FN186*FN187*$G186)*$DB$8</f>
        <v>0</v>
      </c>
      <c r="FO188" s="248"/>
      <c r="FP188" s="248" t="n">
        <f aca="false">(FP186*FP187*$G186)*$DB$8</f>
        <v>0</v>
      </c>
      <c r="FQ188" s="248"/>
      <c r="FR188" s="248" t="n">
        <f aca="false">(FR186*FR187*$G186)*$DB$8</f>
        <v>0</v>
      </c>
      <c r="FS188" s="248"/>
      <c r="FT188" s="248" t="n">
        <f aca="false">(FT186*FT187*$G186)*$DB$8</f>
        <v>0</v>
      </c>
      <c r="FU188" s="248"/>
      <c r="FV188" s="248" t="n">
        <f aca="false">(FV186*FV187*$G186)*$DB$8</f>
        <v>0</v>
      </c>
      <c r="FW188" s="248"/>
      <c r="FX188" s="248" t="n">
        <f aca="false">(FX186*FX187*$G186)*$DB$8</f>
        <v>0</v>
      </c>
      <c r="FY188" s="248"/>
      <c r="FZ188" s="248" t="n">
        <f aca="false">(FZ186*FZ187*$G186)*$DB$8</f>
        <v>0</v>
      </c>
      <c r="GA188" s="248"/>
      <c r="GB188" s="248" t="n">
        <f aca="false">(GB186*GB187*$G186)*$DB$8</f>
        <v>0</v>
      </c>
      <c r="GC188" s="248"/>
      <c r="GD188" s="248" t="n">
        <f aca="false">(GD186*GD187*$G186)*$DB$8</f>
        <v>0</v>
      </c>
      <c r="GE188" s="248"/>
      <c r="GF188" s="248" t="n">
        <f aca="false">(GF186*GF187*$G186)*$DB$8</f>
        <v>0</v>
      </c>
      <c r="GG188" s="248"/>
      <c r="GH188" s="248" t="n">
        <f aca="false">(GH186*GH187*$G186)*$DB$8</f>
        <v>0</v>
      </c>
      <c r="GI188" s="248"/>
      <c r="GJ188" s="248" t="n">
        <f aca="false">(GJ186*GJ187*$G186)*$DB$8</f>
        <v>0</v>
      </c>
      <c r="GK188" s="248"/>
      <c r="GL188" s="248" t="n">
        <f aca="false">(GL186*GL187*$G186)*$DB$8</f>
        <v>0</v>
      </c>
      <c r="GM188" s="248"/>
      <c r="GN188" s="248" t="n">
        <f aca="false">(GN186*GN187*$G186)*$DB$8</f>
        <v>0</v>
      </c>
      <c r="GO188" s="248"/>
      <c r="GP188" s="248" t="n">
        <f aca="false">(GP186*GP187*$G186)*$DB$8</f>
        <v>0</v>
      </c>
      <c r="GQ188" s="248"/>
      <c r="GR188" s="248" t="n">
        <f aca="false">(GR186*GR187*$G186)*$DB$8</f>
        <v>0</v>
      </c>
      <c r="GS188" s="248"/>
      <c r="GT188" s="248" t="n">
        <f aca="false">(GT186*GT187*$G186)*$DB$8</f>
        <v>0</v>
      </c>
      <c r="GU188" s="248"/>
      <c r="GV188" s="248" t="n">
        <f aca="false">(GV186*GV187*$G186)*$DB$8</f>
        <v>0</v>
      </c>
      <c r="GW188" s="248"/>
      <c r="GX188" s="248" t="n">
        <f aca="false">(GX186*GX187*$G186)*$DB$8</f>
        <v>0</v>
      </c>
      <c r="GY188" s="248"/>
      <c r="GZ188" s="248" t="n">
        <f aca="false">(GZ186*GZ187*$G186)*$DB$8</f>
        <v>0</v>
      </c>
      <c r="HA188" s="248"/>
      <c r="HB188" s="248" t="n">
        <f aca="false">(HB186*HB187*$G186)*$DB$8</f>
        <v>0</v>
      </c>
      <c r="HC188" s="248"/>
      <c r="HD188" s="248" t="n">
        <f aca="false">(HD186*HD187*$G186)*$DB$8</f>
        <v>0</v>
      </c>
      <c r="HE188" s="248"/>
      <c r="HF188" s="248" t="n">
        <f aca="false">(HF186*HF187*$G186)*$DB$8</f>
        <v>0</v>
      </c>
      <c r="HG188" s="248"/>
      <c r="HH188" s="248" t="n">
        <f aca="false">(HH186*HH187*$G186)*$DB$8</f>
        <v>0</v>
      </c>
      <c r="HI188" s="248"/>
      <c r="HJ188" s="248" t="n">
        <f aca="false">(HJ186*HJ187*$G186)*$DB$8</f>
        <v>0</v>
      </c>
      <c r="HK188" s="248"/>
    </row>
    <row r="189" customFormat="false" ht="12.75" hidden="false" customHeight="false" outlineLevel="0" collapsed="false">
      <c r="A189" s="232"/>
      <c r="B189" s="233"/>
      <c r="C189" s="232"/>
      <c r="D189" s="234"/>
      <c r="E189" s="234"/>
      <c r="F189" s="235"/>
      <c r="G189" s="234"/>
      <c r="H189" s="234"/>
      <c r="I189" s="237"/>
      <c r="J189" s="238"/>
      <c r="K189" s="250" t="s">
        <v>162</v>
      </c>
      <c r="L189" s="251" t="n">
        <f aca="false">L188</f>
        <v>0</v>
      </c>
      <c r="M189" s="251"/>
      <c r="N189" s="251" t="n">
        <f aca="false">L189+N188</f>
        <v>0</v>
      </c>
      <c r="O189" s="251"/>
      <c r="P189" s="251" t="n">
        <f aca="false">N189+P188</f>
        <v>0</v>
      </c>
      <c r="Q189" s="251"/>
      <c r="R189" s="251" t="n">
        <f aca="false">P189+R188</f>
        <v>0</v>
      </c>
      <c r="S189" s="251"/>
      <c r="T189" s="251" t="n">
        <f aca="false">R189+T188</f>
        <v>0</v>
      </c>
      <c r="U189" s="251"/>
      <c r="V189" s="251" t="n">
        <f aca="false">T189+V188</f>
        <v>0</v>
      </c>
      <c r="W189" s="251"/>
      <c r="X189" s="251" t="n">
        <f aca="false">V189+X188</f>
        <v>0</v>
      </c>
      <c r="Y189" s="251"/>
      <c r="Z189" s="251" t="n">
        <f aca="false">X189+Z188</f>
        <v>0</v>
      </c>
      <c r="AA189" s="251"/>
      <c r="AB189" s="251" t="n">
        <f aca="false">Z189+AB188</f>
        <v>0</v>
      </c>
      <c r="AC189" s="251"/>
      <c r="AD189" s="251" t="n">
        <f aca="false">AB189+AD188</f>
        <v>0</v>
      </c>
      <c r="AE189" s="251"/>
      <c r="AF189" s="251" t="n">
        <f aca="false">AD189+AF188</f>
        <v>0</v>
      </c>
      <c r="AG189" s="251"/>
      <c r="AH189" s="251" t="n">
        <f aca="false">AF189+AH188</f>
        <v>0</v>
      </c>
      <c r="AI189" s="251"/>
      <c r="AJ189" s="251" t="n">
        <f aca="false">AH189+AJ188</f>
        <v>0</v>
      </c>
      <c r="AK189" s="251"/>
      <c r="AL189" s="251" t="n">
        <f aca="false">AJ189+AL188</f>
        <v>0</v>
      </c>
      <c r="AM189" s="251"/>
      <c r="AN189" s="251" t="n">
        <f aca="false">AL189+AN188</f>
        <v>0</v>
      </c>
      <c r="AO189" s="251"/>
      <c r="AP189" s="251" t="n">
        <f aca="false">AN189+AP188</f>
        <v>0</v>
      </c>
      <c r="AQ189" s="251"/>
      <c r="AR189" s="251" t="n">
        <f aca="false">AP189+AR188</f>
        <v>0</v>
      </c>
      <c r="AS189" s="251"/>
      <c r="AT189" s="251" t="n">
        <f aca="false">AR189+AT188</f>
        <v>0</v>
      </c>
      <c r="AU189" s="251"/>
      <c r="AV189" s="251" t="n">
        <f aca="false">AT189+AV188</f>
        <v>0</v>
      </c>
      <c r="AW189" s="251"/>
      <c r="AX189" s="251" t="n">
        <f aca="false">AV189+AX188</f>
        <v>0</v>
      </c>
      <c r="AY189" s="251"/>
      <c r="AZ189" s="251" t="n">
        <f aca="false">AX189+AZ188</f>
        <v>0</v>
      </c>
      <c r="BA189" s="251"/>
      <c r="BB189" s="251" t="n">
        <f aca="false">AZ189+BB188</f>
        <v>0</v>
      </c>
      <c r="BC189" s="251"/>
      <c r="BD189" s="251" t="n">
        <f aca="false">BB189+BD188</f>
        <v>0</v>
      </c>
      <c r="BE189" s="251"/>
      <c r="BF189" s="251" t="n">
        <f aca="false">BD189+BF188</f>
        <v>0</v>
      </c>
      <c r="BG189" s="251"/>
      <c r="BH189" s="251" t="n">
        <f aca="false">BF189+BH188</f>
        <v>0</v>
      </c>
      <c r="BI189" s="251"/>
      <c r="BJ189" s="251" t="n">
        <f aca="false">BH189+BJ188</f>
        <v>0</v>
      </c>
      <c r="BK189" s="251"/>
      <c r="BL189" s="251" t="n">
        <f aca="false">BJ189+BL188</f>
        <v>0.846082949308756</v>
      </c>
      <c r="BM189" s="251"/>
      <c r="BN189" s="251" t="n">
        <f aca="false">BL189+BN188</f>
        <v>1.69216589861751</v>
      </c>
      <c r="BO189" s="251"/>
      <c r="BP189" s="251" t="n">
        <f aca="false">BN189+BP188</f>
        <v>2.53824884792627</v>
      </c>
      <c r="BQ189" s="251"/>
      <c r="BR189" s="251" t="n">
        <f aca="false">BP189+BR188</f>
        <v>3.38433179723502</v>
      </c>
      <c r="BS189" s="251"/>
      <c r="BT189" s="251" t="n">
        <f aca="false">BR189+BT188</f>
        <v>4.23870967741935</v>
      </c>
      <c r="BU189" s="251"/>
      <c r="BV189" s="251" t="n">
        <f aca="false">BT189+BV188</f>
        <v>5.09308755760369</v>
      </c>
      <c r="BW189" s="251"/>
      <c r="BX189" s="251" t="n">
        <f aca="false">BV189+BX188</f>
        <v>5.95023041474654</v>
      </c>
      <c r="BY189" s="251"/>
      <c r="BZ189" s="251" t="n">
        <f aca="false">BX189+BZ188</f>
        <v>6.8073732718894</v>
      </c>
      <c r="CA189" s="251"/>
      <c r="CB189" s="251" t="n">
        <f aca="false">BZ189+CB188</f>
        <v>7.66451612903226</v>
      </c>
      <c r="CC189" s="251"/>
      <c r="CD189" s="251" t="n">
        <f aca="false">CB189+CD188</f>
        <v>8.37880184331797</v>
      </c>
      <c r="CE189" s="251"/>
      <c r="CF189" s="251" t="n">
        <f aca="false">CD189+CF188</f>
        <v>9.23594470046083</v>
      </c>
      <c r="CG189" s="251"/>
      <c r="CH189" s="251" t="n">
        <f aca="false">CF189+CH188</f>
        <v>10.0930875576037</v>
      </c>
      <c r="CI189" s="251"/>
      <c r="CJ189" s="251" t="n">
        <f aca="false">CH189+CJ188</f>
        <v>10.9502304147465</v>
      </c>
      <c r="CK189" s="251"/>
      <c r="CL189" s="251" t="n">
        <f aca="false">CJ189+CL188</f>
        <v>11.8073732718894</v>
      </c>
      <c r="CM189" s="251"/>
      <c r="CN189" s="251" t="n">
        <f aca="false">CL189+CN188</f>
        <v>12.5216589861751</v>
      </c>
      <c r="CO189" s="251"/>
      <c r="CP189" s="251" t="n">
        <f aca="false">CN189+CP188</f>
        <v>13.378801843318</v>
      </c>
      <c r="CQ189" s="251"/>
      <c r="CR189" s="251" t="n">
        <f aca="false">CP189+CR188</f>
        <v>14.2359447004608</v>
      </c>
      <c r="CS189" s="251"/>
      <c r="CT189" s="251" t="n">
        <f aca="false">CR189+CT188</f>
        <v>14.9478494623656</v>
      </c>
      <c r="CU189" s="251"/>
      <c r="CV189" s="251" t="n">
        <f aca="false">CT189+CV188</f>
        <v>15.8021351766513</v>
      </c>
      <c r="CW189" s="251"/>
      <c r="CX189" s="251" t="n">
        <f aca="false">CV189+CX188</f>
        <v>16.5140399385561</v>
      </c>
      <c r="CY189" s="251"/>
      <c r="CZ189" s="251" t="n">
        <f aca="false">CX189+CZ188</f>
        <v>17.3683256528418</v>
      </c>
      <c r="DA189" s="251"/>
      <c r="DB189" s="251" t="n">
        <f aca="false">CZ189+DB188</f>
        <v>18.2144086021505</v>
      </c>
      <c r="DC189" s="251"/>
      <c r="DD189" s="251" t="n">
        <f aca="false">DB189+DD188</f>
        <v>19.0604915514593</v>
      </c>
      <c r="DE189" s="251"/>
      <c r="DF189" s="251" t="n">
        <f aca="false">DD189+DF188</f>
        <v>19.9065745007681</v>
      </c>
      <c r="DG189" s="251"/>
      <c r="DH189" s="251" t="n">
        <f aca="false">DF189+DH188</f>
        <v>20.1886021505376</v>
      </c>
      <c r="DI189" s="251"/>
      <c r="DJ189" s="293" t="n">
        <f aca="false">DH189+DJ188</f>
        <v>20.1886021505376</v>
      </c>
      <c r="DK189" s="293"/>
      <c r="DL189" s="251" t="n">
        <f aca="false">DJ189+DL188</f>
        <v>21.7756989247312</v>
      </c>
      <c r="DM189" s="251"/>
      <c r="DN189" s="251" t="n">
        <f aca="false">DL189+DN188</f>
        <v>23.3627956989247</v>
      </c>
      <c r="DO189" s="251"/>
      <c r="DP189" s="251" t="n">
        <f aca="false">DN189+DP188</f>
        <v>24.9498924731183</v>
      </c>
      <c r="DQ189" s="251"/>
      <c r="DR189" s="251" t="n">
        <f aca="false">DP189+DR188</f>
        <v>26.5369892473118</v>
      </c>
      <c r="DS189" s="251"/>
      <c r="DT189" s="251" t="n">
        <f aca="false">DR189+DT188</f>
        <v>28.0124994513935</v>
      </c>
      <c r="DU189" s="251"/>
      <c r="DV189" s="251" t="n">
        <f aca="false">DT189+DV188</f>
        <v>29.2420912881282</v>
      </c>
      <c r="DW189" s="251"/>
      <c r="DX189" s="251" t="n">
        <f aca="false">DV189+DX188</f>
        <v>30.7176014922098</v>
      </c>
      <c r="DY189" s="251"/>
      <c r="DZ189" s="251" t="n">
        <f aca="false">DX189+DZ188</f>
        <v>32.9308667983322</v>
      </c>
      <c r="EA189" s="251"/>
      <c r="EB189" s="251" t="n">
        <f aca="false">DZ189+EB188</f>
        <v>34.9880096554751</v>
      </c>
      <c r="EC189" s="251"/>
      <c r="ED189" s="251" t="n">
        <f aca="false">EB189+ED188</f>
        <v>37.0451525126179</v>
      </c>
      <c r="EE189" s="251"/>
      <c r="EF189" s="251" t="n">
        <f aca="false">ED189+EF188</f>
        <v>39.1022953697608</v>
      </c>
      <c r="EG189" s="251"/>
      <c r="EH189" s="251" t="n">
        <f aca="false">EF189+EH188</f>
        <v>40.8165810840465</v>
      </c>
      <c r="EI189" s="251"/>
      <c r="EJ189" s="251" t="n">
        <f aca="false">EH189+EJ188</f>
        <v>42.1880096554751</v>
      </c>
      <c r="EK189" s="251"/>
      <c r="EL189" s="251" t="n">
        <f aca="false">EJ189+EL188</f>
        <v>42.1880096554751</v>
      </c>
      <c r="EM189" s="251"/>
      <c r="EN189" s="251" t="n">
        <f aca="false">EL189+EN188</f>
        <v>42.1880096554751</v>
      </c>
      <c r="EO189" s="251"/>
      <c r="EP189" s="251" t="n">
        <f aca="false">EN189+EP188</f>
        <v>42.1880096554751</v>
      </c>
      <c r="EQ189" s="251"/>
      <c r="ER189" s="251" t="n">
        <f aca="false">EP189+ER188</f>
        <v>42.1880096554751</v>
      </c>
      <c r="ES189" s="251"/>
      <c r="ET189" s="251" t="n">
        <f aca="false">ER189+ET188</f>
        <v>42.1880096554751</v>
      </c>
      <c r="EU189" s="251"/>
      <c r="EV189" s="251" t="n">
        <f aca="false">ET189+EV188</f>
        <v>42.1880096554751</v>
      </c>
      <c r="EW189" s="251"/>
      <c r="EX189" s="252" t="n">
        <f aca="false">EV189+EX188</f>
        <v>42.1880096554751</v>
      </c>
      <c r="EY189" s="252"/>
      <c r="EZ189" s="251" t="n">
        <f aca="false">EX189+EZ188</f>
        <v>42.1880096554751</v>
      </c>
      <c r="FA189" s="251"/>
      <c r="FB189" s="251" t="n">
        <f aca="false">EZ189+FB188</f>
        <v>42.1880096554751</v>
      </c>
      <c r="FC189" s="251"/>
      <c r="FD189" s="251" t="n">
        <f aca="false">FB189+FD188</f>
        <v>42.1880096554751</v>
      </c>
      <c r="FE189" s="251"/>
      <c r="FF189" s="251" t="n">
        <f aca="false">FD189+FF188</f>
        <v>42.1880096554751</v>
      </c>
      <c r="FG189" s="251"/>
      <c r="FH189" s="251" t="n">
        <f aca="false">FF189+FH188</f>
        <v>42.1880096554751</v>
      </c>
      <c r="FI189" s="251"/>
      <c r="FJ189" s="251" t="n">
        <f aca="false">FH189+FJ188</f>
        <v>42.1880096554751</v>
      </c>
      <c r="FK189" s="251"/>
      <c r="FL189" s="251" t="n">
        <f aca="false">FJ189+FL188</f>
        <v>42.1880096554751</v>
      </c>
      <c r="FM189" s="251"/>
      <c r="FN189" s="251" t="n">
        <f aca="false">FL189+FN188</f>
        <v>42.1880096554751</v>
      </c>
      <c r="FO189" s="251"/>
      <c r="FP189" s="251" t="n">
        <f aca="false">FN189+FP188</f>
        <v>42.1880096554751</v>
      </c>
      <c r="FQ189" s="251"/>
      <c r="FR189" s="251" t="n">
        <f aca="false">FP189+FR188</f>
        <v>42.1880096554751</v>
      </c>
      <c r="FS189" s="251"/>
      <c r="FT189" s="251" t="n">
        <f aca="false">FR189+FT188</f>
        <v>42.1880096554751</v>
      </c>
      <c r="FU189" s="251"/>
      <c r="FV189" s="251" t="n">
        <f aca="false">FT189+FV188</f>
        <v>42.1880096554751</v>
      </c>
      <c r="FW189" s="251"/>
      <c r="FX189" s="251" t="n">
        <f aca="false">FV189+FX188</f>
        <v>42.1880096554751</v>
      </c>
      <c r="FY189" s="251"/>
      <c r="FZ189" s="251" t="n">
        <f aca="false">FX189+FZ188</f>
        <v>42.1880096554751</v>
      </c>
      <c r="GA189" s="251"/>
      <c r="GB189" s="251" t="n">
        <f aca="false">FZ189+GB188</f>
        <v>42.1880096554751</v>
      </c>
      <c r="GC189" s="251"/>
      <c r="GD189" s="251" t="n">
        <f aca="false">GB189+GD188</f>
        <v>42.1880096554751</v>
      </c>
      <c r="GE189" s="251"/>
      <c r="GF189" s="251" t="n">
        <f aca="false">GD189+GF188</f>
        <v>42.1880096554751</v>
      </c>
      <c r="GG189" s="251"/>
      <c r="GH189" s="251" t="n">
        <f aca="false">GF189+GH188</f>
        <v>42.1880096554751</v>
      </c>
      <c r="GI189" s="251"/>
      <c r="GJ189" s="251" t="n">
        <f aca="false">GH189+GJ188</f>
        <v>42.1880096554751</v>
      </c>
      <c r="GK189" s="251"/>
      <c r="GL189" s="251" t="n">
        <f aca="false">GJ189+GL188</f>
        <v>42.1880096554751</v>
      </c>
      <c r="GM189" s="251"/>
      <c r="GN189" s="251" t="n">
        <f aca="false">GL189+GN188</f>
        <v>42.1880096554751</v>
      </c>
      <c r="GO189" s="251"/>
      <c r="GP189" s="251" t="n">
        <f aca="false">GN189+GP188</f>
        <v>42.1880096554751</v>
      </c>
      <c r="GQ189" s="251"/>
      <c r="GR189" s="251" t="n">
        <f aca="false">GP189+GR188</f>
        <v>42.1880096554751</v>
      </c>
      <c r="GS189" s="251"/>
      <c r="GT189" s="251" t="n">
        <f aca="false">GR189+GT188</f>
        <v>42.1880096554751</v>
      </c>
      <c r="GU189" s="251"/>
      <c r="GV189" s="251" t="n">
        <f aca="false">GT189+GV188</f>
        <v>42.1880096554751</v>
      </c>
      <c r="GW189" s="251"/>
      <c r="GX189" s="251" t="n">
        <f aca="false">GV189+GX188</f>
        <v>42.1880096554751</v>
      </c>
      <c r="GY189" s="251"/>
      <c r="GZ189" s="251" t="n">
        <f aca="false">GX189+GZ188</f>
        <v>42.1880096554751</v>
      </c>
      <c r="HA189" s="251"/>
      <c r="HB189" s="251" t="n">
        <f aca="false">GZ189+HB188</f>
        <v>42.1880096554751</v>
      </c>
      <c r="HC189" s="251"/>
      <c r="HD189" s="251" t="n">
        <f aca="false">HB189+HD188</f>
        <v>42.1880096554751</v>
      </c>
      <c r="HE189" s="251"/>
      <c r="HF189" s="251" t="n">
        <f aca="false">HD189+HF188</f>
        <v>42.1880096554751</v>
      </c>
      <c r="HG189" s="251"/>
      <c r="HH189" s="251" t="n">
        <f aca="false">HF189+HH188</f>
        <v>42.1880096554751</v>
      </c>
      <c r="HI189" s="251"/>
      <c r="HJ189" s="251" t="n">
        <f aca="false">HH189+HJ188</f>
        <v>42.1880096554751</v>
      </c>
      <c r="HK189" s="251"/>
    </row>
    <row r="190" s="295" customFormat="true" ht="12.75" hidden="false" customHeight="false" outlineLevel="0" collapsed="false">
      <c r="A190" s="232"/>
      <c r="B190" s="233"/>
      <c r="C190" s="232"/>
      <c r="D190" s="234"/>
      <c r="E190" s="234"/>
      <c r="F190" s="235"/>
      <c r="G190" s="234"/>
      <c r="H190" s="253"/>
      <c r="I190" s="237"/>
      <c r="J190" s="238"/>
      <c r="K190" s="254" t="s">
        <v>163</v>
      </c>
      <c r="L190" s="255"/>
      <c r="M190" s="255"/>
      <c r="N190" s="255"/>
      <c r="O190" s="255"/>
      <c r="P190" s="255"/>
      <c r="Q190" s="255"/>
      <c r="R190" s="255"/>
      <c r="S190" s="255"/>
      <c r="T190" s="255"/>
      <c r="U190" s="255"/>
      <c r="V190" s="255"/>
      <c r="W190" s="255"/>
      <c r="X190" s="255"/>
      <c r="Y190" s="255"/>
      <c r="Z190" s="255"/>
      <c r="AA190" s="255"/>
      <c r="AB190" s="255"/>
      <c r="AC190" s="255"/>
      <c r="AD190" s="255"/>
      <c r="AE190" s="255"/>
      <c r="AF190" s="255"/>
      <c r="AG190" s="255"/>
      <c r="AH190" s="255"/>
      <c r="AI190" s="255"/>
      <c r="AJ190" s="255"/>
      <c r="AK190" s="255"/>
      <c r="AL190" s="255"/>
      <c r="AM190" s="255"/>
      <c r="AN190" s="255"/>
      <c r="AO190" s="255"/>
      <c r="AP190" s="255"/>
      <c r="AQ190" s="255"/>
      <c r="AR190" s="255"/>
      <c r="AS190" s="255"/>
      <c r="AT190" s="255"/>
      <c r="AU190" s="255"/>
      <c r="AV190" s="255"/>
      <c r="AW190" s="255"/>
      <c r="AX190" s="255"/>
      <c r="AY190" s="255"/>
      <c r="AZ190" s="255"/>
      <c r="BA190" s="255"/>
      <c r="BB190" s="255"/>
      <c r="BC190" s="255"/>
      <c r="BD190" s="255"/>
      <c r="BE190" s="255"/>
      <c r="BF190" s="255"/>
      <c r="BG190" s="255"/>
      <c r="BH190" s="255"/>
      <c r="BI190" s="255"/>
      <c r="BJ190" s="255"/>
      <c r="BK190" s="255"/>
      <c r="BL190" s="255"/>
      <c r="BM190" s="255"/>
      <c r="BN190" s="255"/>
      <c r="BO190" s="255"/>
      <c r="BP190" s="255"/>
      <c r="BQ190" s="255"/>
      <c r="BR190" s="255"/>
      <c r="BS190" s="255"/>
      <c r="BT190" s="255"/>
      <c r="BU190" s="255"/>
      <c r="BV190" s="255"/>
      <c r="BW190" s="255"/>
      <c r="BX190" s="255"/>
      <c r="BY190" s="255"/>
      <c r="BZ190" s="255"/>
      <c r="CA190" s="255"/>
      <c r="CB190" s="255"/>
      <c r="CC190" s="255"/>
      <c r="CD190" s="255"/>
      <c r="CE190" s="255"/>
      <c r="CF190" s="255"/>
      <c r="CG190" s="255"/>
      <c r="CH190" s="255"/>
      <c r="CI190" s="255"/>
      <c r="CJ190" s="255"/>
      <c r="CK190" s="255"/>
      <c r="CL190" s="255"/>
      <c r="CM190" s="255"/>
      <c r="CN190" s="255"/>
      <c r="CO190" s="255"/>
      <c r="CP190" s="255"/>
      <c r="CQ190" s="255"/>
      <c r="CR190" s="255"/>
      <c r="CS190" s="255"/>
      <c r="CT190" s="255"/>
      <c r="CU190" s="255"/>
      <c r="CV190" s="255"/>
      <c r="CW190" s="255"/>
      <c r="CX190" s="255"/>
      <c r="CY190" s="255"/>
      <c r="CZ190" s="255"/>
      <c r="DA190" s="255"/>
      <c r="DB190" s="255"/>
      <c r="DC190" s="255"/>
      <c r="DD190" s="255"/>
      <c r="DE190" s="255"/>
      <c r="DF190" s="255"/>
      <c r="DG190" s="255"/>
      <c r="DH190" s="255"/>
      <c r="DI190" s="255"/>
      <c r="DJ190" s="294"/>
      <c r="DK190" s="294"/>
      <c r="DL190" s="255"/>
      <c r="DM190" s="255"/>
      <c r="DN190" s="255"/>
      <c r="DO190" s="255"/>
      <c r="DP190" s="255"/>
      <c r="DQ190" s="255"/>
      <c r="DR190" s="255"/>
      <c r="DS190" s="255"/>
      <c r="DT190" s="255"/>
      <c r="DU190" s="255"/>
      <c r="DV190" s="255"/>
      <c r="DW190" s="255"/>
      <c r="DX190" s="255"/>
      <c r="DY190" s="255"/>
      <c r="DZ190" s="255"/>
      <c r="EA190" s="255"/>
      <c r="EB190" s="255"/>
      <c r="EC190" s="255"/>
      <c r="ED190" s="255"/>
      <c r="EE190" s="255"/>
      <c r="EF190" s="255"/>
      <c r="EG190" s="255"/>
      <c r="EH190" s="255"/>
      <c r="EI190" s="255"/>
      <c r="EJ190" s="255"/>
      <c r="EK190" s="255"/>
      <c r="EL190" s="255"/>
      <c r="EM190" s="255"/>
      <c r="EN190" s="255"/>
      <c r="EO190" s="255"/>
      <c r="EP190" s="255"/>
      <c r="EQ190" s="255"/>
      <c r="ER190" s="255"/>
      <c r="ES190" s="255"/>
      <c r="ET190" s="255"/>
      <c r="EU190" s="255"/>
      <c r="EV190" s="255"/>
      <c r="EW190" s="255"/>
      <c r="EX190" s="256"/>
      <c r="EY190" s="256"/>
      <c r="EZ190" s="255"/>
      <c r="FA190" s="255"/>
      <c r="FB190" s="255"/>
      <c r="FC190" s="255"/>
      <c r="FD190" s="255"/>
      <c r="FE190" s="255"/>
      <c r="FF190" s="255"/>
      <c r="FG190" s="255"/>
      <c r="FH190" s="255"/>
      <c r="FI190" s="255"/>
      <c r="FJ190" s="255"/>
      <c r="FK190" s="255"/>
      <c r="FL190" s="255"/>
      <c r="FM190" s="255"/>
      <c r="FN190" s="255"/>
      <c r="FO190" s="255"/>
      <c r="FP190" s="255"/>
      <c r="FQ190" s="255"/>
      <c r="FR190" s="255"/>
      <c r="FS190" s="255"/>
      <c r="FT190" s="255"/>
      <c r="FU190" s="255"/>
      <c r="FV190" s="255"/>
      <c r="FW190" s="255"/>
      <c r="FX190" s="255"/>
      <c r="FY190" s="255"/>
      <c r="FZ190" s="255"/>
      <c r="GA190" s="255"/>
      <c r="GB190" s="255"/>
      <c r="GC190" s="255"/>
      <c r="GD190" s="255"/>
      <c r="GE190" s="255"/>
      <c r="GF190" s="255"/>
      <c r="GG190" s="255"/>
      <c r="GH190" s="255"/>
      <c r="GI190" s="255"/>
      <c r="GJ190" s="255"/>
      <c r="GK190" s="255"/>
      <c r="GL190" s="255"/>
      <c r="GM190" s="255"/>
      <c r="GN190" s="255"/>
      <c r="GO190" s="255"/>
      <c r="GP190" s="255"/>
      <c r="GQ190" s="255"/>
      <c r="GR190" s="255"/>
      <c r="GS190" s="255"/>
      <c r="GT190" s="255"/>
      <c r="GU190" s="255"/>
      <c r="GV190" s="255"/>
      <c r="GW190" s="255"/>
      <c r="GX190" s="255"/>
      <c r="GY190" s="255"/>
      <c r="GZ190" s="255"/>
      <c r="HA190" s="255"/>
      <c r="HB190" s="255"/>
      <c r="HC190" s="255"/>
      <c r="HD190" s="255"/>
      <c r="HE190" s="255"/>
      <c r="HF190" s="255"/>
      <c r="HG190" s="255"/>
      <c r="HH190" s="255"/>
      <c r="HI190" s="255"/>
      <c r="HJ190" s="255"/>
      <c r="HK190" s="255"/>
    </row>
    <row r="191" s="297" customFormat="true" ht="12.75" hidden="false" customHeight="false" outlineLevel="0" collapsed="false">
      <c r="A191" s="232"/>
      <c r="B191" s="233"/>
      <c r="C191" s="232"/>
      <c r="D191" s="234"/>
      <c r="E191" s="234"/>
      <c r="F191" s="235"/>
      <c r="G191" s="234"/>
      <c r="H191" s="257"/>
      <c r="I191" s="237"/>
      <c r="J191" s="238"/>
      <c r="K191" s="258" t="s">
        <v>164</v>
      </c>
      <c r="L191" s="259" t="n">
        <f aca="false">L190</f>
        <v>0</v>
      </c>
      <c r="M191" s="259"/>
      <c r="N191" s="259" t="n">
        <f aca="false">N190+L191</f>
        <v>0</v>
      </c>
      <c r="O191" s="259"/>
      <c r="P191" s="259" t="n">
        <f aca="false">P190+N191</f>
        <v>0</v>
      </c>
      <c r="Q191" s="259"/>
      <c r="R191" s="259" t="n">
        <f aca="false">R190+P191</f>
        <v>0</v>
      </c>
      <c r="S191" s="259"/>
      <c r="T191" s="259" t="n">
        <f aca="false">T190+R191</f>
        <v>0</v>
      </c>
      <c r="U191" s="259"/>
      <c r="V191" s="259" t="n">
        <f aca="false">V190+T191</f>
        <v>0</v>
      </c>
      <c r="W191" s="259"/>
      <c r="X191" s="259" t="n">
        <f aca="false">X190+V191</f>
        <v>0</v>
      </c>
      <c r="Y191" s="259"/>
      <c r="Z191" s="259" t="n">
        <f aca="false">Z190+X191</f>
        <v>0</v>
      </c>
      <c r="AA191" s="259"/>
      <c r="AB191" s="259" t="n">
        <f aca="false">AB190+Z191</f>
        <v>0</v>
      </c>
      <c r="AC191" s="259"/>
      <c r="AD191" s="259" t="n">
        <f aca="false">AD190+AB191</f>
        <v>0</v>
      </c>
      <c r="AE191" s="259"/>
      <c r="AF191" s="259" t="n">
        <f aca="false">AF190+AD191</f>
        <v>0</v>
      </c>
      <c r="AG191" s="259"/>
      <c r="AH191" s="259" t="n">
        <f aca="false">AH190+AF191</f>
        <v>0</v>
      </c>
      <c r="AI191" s="259"/>
      <c r="AJ191" s="259" t="n">
        <f aca="false">AJ190+AH191</f>
        <v>0</v>
      </c>
      <c r="AK191" s="259"/>
      <c r="AL191" s="259" t="n">
        <f aca="false">AL190+AJ191</f>
        <v>0</v>
      </c>
      <c r="AM191" s="259"/>
      <c r="AN191" s="259" t="n">
        <f aca="false">AN190+AL191</f>
        <v>0</v>
      </c>
      <c r="AO191" s="259"/>
      <c r="AP191" s="259" t="n">
        <f aca="false">AP190+AN191</f>
        <v>0</v>
      </c>
      <c r="AQ191" s="259"/>
      <c r="AR191" s="259" t="n">
        <f aca="false">AR190+AP191</f>
        <v>0</v>
      </c>
      <c r="AS191" s="259"/>
      <c r="AT191" s="259" t="n">
        <f aca="false">AT190+AR191</f>
        <v>0</v>
      </c>
      <c r="AU191" s="259"/>
      <c r="AV191" s="259" t="n">
        <f aca="false">AV190+AT191</f>
        <v>0</v>
      </c>
      <c r="AW191" s="259"/>
      <c r="AX191" s="259" t="n">
        <f aca="false">AX190+AV191</f>
        <v>0</v>
      </c>
      <c r="AY191" s="259"/>
      <c r="AZ191" s="259" t="n">
        <f aca="false">AZ190+AX191</f>
        <v>0</v>
      </c>
      <c r="BA191" s="259"/>
      <c r="BB191" s="259" t="n">
        <f aca="false">BB190+AZ191</f>
        <v>0</v>
      </c>
      <c r="BC191" s="259"/>
      <c r="BD191" s="259" t="n">
        <f aca="false">BD190+BB191</f>
        <v>0</v>
      </c>
      <c r="BE191" s="259"/>
      <c r="BF191" s="259" t="n">
        <f aca="false">BF190+BD191</f>
        <v>0</v>
      </c>
      <c r="BG191" s="259"/>
      <c r="BH191" s="259" t="n">
        <f aca="false">BH190+BF191</f>
        <v>0</v>
      </c>
      <c r="BI191" s="259"/>
      <c r="BJ191" s="259" t="n">
        <f aca="false">BJ190+BH191</f>
        <v>0</v>
      </c>
      <c r="BK191" s="259"/>
      <c r="BL191" s="259" t="n">
        <f aca="false">BL190+BJ191</f>
        <v>0</v>
      </c>
      <c r="BM191" s="259"/>
      <c r="BN191" s="259" t="n">
        <f aca="false">BN190+BL191</f>
        <v>0</v>
      </c>
      <c r="BO191" s="259"/>
      <c r="BP191" s="259" t="n">
        <f aca="false">BP190+BN191</f>
        <v>0</v>
      </c>
      <c r="BQ191" s="259"/>
      <c r="BR191" s="259" t="n">
        <f aca="false">BR190+BP191</f>
        <v>0</v>
      </c>
      <c r="BS191" s="259"/>
      <c r="BT191" s="259" t="n">
        <f aca="false">BT190+BR191</f>
        <v>0</v>
      </c>
      <c r="BU191" s="259"/>
      <c r="BV191" s="259" t="n">
        <f aca="false">BV190+BT191</f>
        <v>0</v>
      </c>
      <c r="BW191" s="259"/>
      <c r="BX191" s="259" t="n">
        <f aca="false">BX190+BV191</f>
        <v>0</v>
      </c>
      <c r="BY191" s="259"/>
      <c r="BZ191" s="259" t="n">
        <f aca="false">BZ190+BX191</f>
        <v>0</v>
      </c>
      <c r="CA191" s="259"/>
      <c r="CB191" s="259" t="n">
        <f aca="false">CB190+BZ191</f>
        <v>0</v>
      </c>
      <c r="CC191" s="259"/>
      <c r="CD191" s="259" t="n">
        <f aca="false">CD190+CB191</f>
        <v>0</v>
      </c>
      <c r="CE191" s="259"/>
      <c r="CF191" s="259" t="n">
        <f aca="false">CF190+CD191</f>
        <v>0</v>
      </c>
      <c r="CG191" s="259"/>
      <c r="CH191" s="259" t="n">
        <f aca="false">CH190+CF191</f>
        <v>0</v>
      </c>
      <c r="CI191" s="259"/>
      <c r="CJ191" s="259" t="n">
        <f aca="false">CJ190+CH191</f>
        <v>0</v>
      </c>
      <c r="CK191" s="259"/>
      <c r="CL191" s="259" t="n">
        <f aca="false">CL190+CJ191</f>
        <v>0</v>
      </c>
      <c r="CM191" s="259"/>
      <c r="CN191" s="259" t="n">
        <f aca="false">CN190+CL191</f>
        <v>0</v>
      </c>
      <c r="CO191" s="259"/>
      <c r="CP191" s="259" t="n">
        <f aca="false">CP190+CN191</f>
        <v>0</v>
      </c>
      <c r="CQ191" s="259"/>
      <c r="CR191" s="259" t="n">
        <f aca="false">CR190+CP191</f>
        <v>0</v>
      </c>
      <c r="CS191" s="259"/>
      <c r="CT191" s="259" t="n">
        <f aca="false">CT190+CR191</f>
        <v>0</v>
      </c>
      <c r="CU191" s="259"/>
      <c r="CV191" s="259" t="n">
        <f aca="false">CV190+CT191</f>
        <v>0</v>
      </c>
      <c r="CW191" s="259"/>
      <c r="CX191" s="259" t="n">
        <f aca="false">CX190+CV191</f>
        <v>0</v>
      </c>
      <c r="CY191" s="259"/>
      <c r="CZ191" s="259" t="n">
        <f aca="false">CZ190+CX191</f>
        <v>0</v>
      </c>
      <c r="DA191" s="259"/>
      <c r="DB191" s="259" t="n">
        <f aca="false">DB190+CZ191</f>
        <v>0</v>
      </c>
      <c r="DC191" s="259"/>
      <c r="DD191" s="259" t="n">
        <f aca="false">DD190+DB191</f>
        <v>0</v>
      </c>
      <c r="DE191" s="259"/>
      <c r="DF191" s="259" t="n">
        <f aca="false">DF190+DD191</f>
        <v>0</v>
      </c>
      <c r="DG191" s="259"/>
      <c r="DH191" s="259" t="n">
        <f aca="false">DH190+DF191</f>
        <v>0</v>
      </c>
      <c r="DI191" s="259"/>
      <c r="DJ191" s="296" t="n">
        <f aca="false">DJ190+DH191</f>
        <v>0</v>
      </c>
      <c r="DK191" s="296"/>
      <c r="DL191" s="259" t="n">
        <f aca="false">DL190+DJ191</f>
        <v>0</v>
      </c>
      <c r="DM191" s="259"/>
      <c r="DN191" s="259" t="n">
        <f aca="false">DN190+DL191</f>
        <v>0</v>
      </c>
      <c r="DO191" s="259"/>
      <c r="DP191" s="259" t="n">
        <f aca="false">DP190+DN191</f>
        <v>0</v>
      </c>
      <c r="DQ191" s="259"/>
      <c r="DR191" s="259" t="n">
        <f aca="false">DR190+DP191</f>
        <v>0</v>
      </c>
      <c r="DS191" s="259"/>
      <c r="DT191" s="259" t="n">
        <f aca="false">DT190+DR191</f>
        <v>0</v>
      </c>
      <c r="DU191" s="259"/>
      <c r="DV191" s="259" t="n">
        <f aca="false">DV190+DT191</f>
        <v>0</v>
      </c>
      <c r="DW191" s="259"/>
      <c r="DX191" s="259" t="n">
        <f aca="false">DX190+DV191</f>
        <v>0</v>
      </c>
      <c r="DY191" s="259"/>
      <c r="DZ191" s="259" t="n">
        <f aca="false">DZ190+DX191</f>
        <v>0</v>
      </c>
      <c r="EA191" s="259"/>
      <c r="EB191" s="259" t="n">
        <f aca="false">EB190+DZ191</f>
        <v>0</v>
      </c>
      <c r="EC191" s="259"/>
      <c r="ED191" s="259" t="n">
        <f aca="false">ED190+EB191</f>
        <v>0</v>
      </c>
      <c r="EE191" s="259"/>
      <c r="EF191" s="259" t="n">
        <f aca="false">EF190+ED191</f>
        <v>0</v>
      </c>
      <c r="EG191" s="259"/>
      <c r="EH191" s="259" t="n">
        <f aca="false">EH190+EF191</f>
        <v>0</v>
      </c>
      <c r="EI191" s="259"/>
      <c r="EJ191" s="259" t="n">
        <f aca="false">EJ190+EH191</f>
        <v>0</v>
      </c>
      <c r="EK191" s="259"/>
      <c r="EL191" s="259" t="n">
        <f aca="false">EL190+EJ191</f>
        <v>0</v>
      </c>
      <c r="EM191" s="259"/>
      <c r="EN191" s="259" t="n">
        <f aca="false">EN190+EL191</f>
        <v>0</v>
      </c>
      <c r="EO191" s="259"/>
      <c r="EP191" s="259" t="n">
        <f aca="false">EP190+EN191</f>
        <v>0</v>
      </c>
      <c r="EQ191" s="259"/>
      <c r="ER191" s="259" t="n">
        <f aca="false">ER190+EP191</f>
        <v>0</v>
      </c>
      <c r="ES191" s="259"/>
      <c r="ET191" s="259" t="n">
        <f aca="false">ET190+ER191</f>
        <v>0</v>
      </c>
      <c r="EU191" s="259"/>
      <c r="EV191" s="259" t="n">
        <f aca="false">EV190+ET191</f>
        <v>0</v>
      </c>
      <c r="EW191" s="259"/>
      <c r="EX191" s="260" t="n">
        <f aca="false">EX190+EV191</f>
        <v>0</v>
      </c>
      <c r="EY191" s="260"/>
      <c r="EZ191" s="259" t="n">
        <f aca="false">EZ190+EX191</f>
        <v>0</v>
      </c>
      <c r="FA191" s="259"/>
      <c r="FB191" s="259" t="n">
        <f aca="false">FB190+EZ191</f>
        <v>0</v>
      </c>
      <c r="FC191" s="259"/>
      <c r="FD191" s="259" t="n">
        <f aca="false">FD190+FB191</f>
        <v>0</v>
      </c>
      <c r="FE191" s="259"/>
      <c r="FF191" s="259" t="n">
        <f aca="false">FF190+FD191</f>
        <v>0</v>
      </c>
      <c r="FG191" s="259"/>
      <c r="FH191" s="259" t="n">
        <f aca="false">FH190+FF191</f>
        <v>0</v>
      </c>
      <c r="FI191" s="259"/>
      <c r="FJ191" s="259" t="n">
        <f aca="false">FJ190+FH191</f>
        <v>0</v>
      </c>
      <c r="FK191" s="259"/>
      <c r="FL191" s="259" t="n">
        <f aca="false">FL190+FJ191</f>
        <v>0</v>
      </c>
      <c r="FM191" s="259"/>
      <c r="FN191" s="259" t="n">
        <f aca="false">FN190+FL191</f>
        <v>0</v>
      </c>
      <c r="FO191" s="259"/>
      <c r="FP191" s="259" t="n">
        <f aca="false">FP190+FN191</f>
        <v>0</v>
      </c>
      <c r="FQ191" s="259"/>
      <c r="FR191" s="259" t="n">
        <f aca="false">FR190+FP191</f>
        <v>0</v>
      </c>
      <c r="FS191" s="259"/>
      <c r="FT191" s="259" t="n">
        <f aca="false">FT190+FR191</f>
        <v>0</v>
      </c>
      <c r="FU191" s="259"/>
      <c r="FV191" s="259" t="n">
        <f aca="false">FV190+FT191</f>
        <v>0</v>
      </c>
      <c r="FW191" s="259"/>
      <c r="FX191" s="259" t="n">
        <f aca="false">FX190+FV191</f>
        <v>0</v>
      </c>
      <c r="FY191" s="259"/>
      <c r="FZ191" s="259" t="n">
        <f aca="false">FZ190+FX191</f>
        <v>0</v>
      </c>
      <c r="GA191" s="259"/>
      <c r="GB191" s="259" t="n">
        <f aca="false">GB190+FZ191</f>
        <v>0</v>
      </c>
      <c r="GC191" s="259"/>
      <c r="GD191" s="259" t="n">
        <f aca="false">GD190+GB191</f>
        <v>0</v>
      </c>
      <c r="GE191" s="259"/>
      <c r="GF191" s="259" t="n">
        <f aca="false">GF190+GD191</f>
        <v>0</v>
      </c>
      <c r="GG191" s="259"/>
      <c r="GH191" s="259" t="n">
        <f aca="false">GH190+GF191</f>
        <v>0</v>
      </c>
      <c r="GI191" s="259"/>
      <c r="GJ191" s="259" t="n">
        <f aca="false">GJ190+GH191</f>
        <v>0</v>
      </c>
      <c r="GK191" s="259"/>
      <c r="GL191" s="259" t="n">
        <f aca="false">GL190+GJ191</f>
        <v>0</v>
      </c>
      <c r="GM191" s="259"/>
      <c r="GN191" s="259" t="n">
        <f aca="false">GN190+GL191</f>
        <v>0</v>
      </c>
      <c r="GO191" s="259"/>
      <c r="GP191" s="259" t="n">
        <f aca="false">GP190+GN191</f>
        <v>0</v>
      </c>
      <c r="GQ191" s="259"/>
      <c r="GR191" s="259" t="n">
        <f aca="false">GR190+GP191</f>
        <v>0</v>
      </c>
      <c r="GS191" s="259"/>
      <c r="GT191" s="259" t="n">
        <f aca="false">GT190+GR191</f>
        <v>0</v>
      </c>
      <c r="GU191" s="259"/>
      <c r="GV191" s="259" t="n">
        <f aca="false">GV190+GT191</f>
        <v>0</v>
      </c>
      <c r="GW191" s="259"/>
      <c r="GX191" s="259" t="n">
        <f aca="false">GX190+GV191</f>
        <v>0</v>
      </c>
      <c r="GY191" s="259"/>
      <c r="GZ191" s="259" t="n">
        <f aca="false">GZ190+GX191</f>
        <v>0</v>
      </c>
      <c r="HA191" s="259"/>
      <c r="HB191" s="259" t="n">
        <f aca="false">HB190+GZ191</f>
        <v>0</v>
      </c>
      <c r="HC191" s="259"/>
      <c r="HD191" s="259" t="n">
        <f aca="false">HD190+HB191</f>
        <v>0</v>
      </c>
      <c r="HE191" s="259"/>
      <c r="HF191" s="259" t="n">
        <f aca="false">HF190+HD191</f>
        <v>0</v>
      </c>
      <c r="HG191" s="259"/>
      <c r="HH191" s="259" t="n">
        <f aca="false">HH190+HF191</f>
        <v>0</v>
      </c>
      <c r="HI191" s="259"/>
      <c r="HJ191" s="259" t="n">
        <f aca="false">HJ190+HH191</f>
        <v>0</v>
      </c>
      <c r="HK191" s="259"/>
    </row>
    <row r="192" s="299" customFormat="true" ht="12.75" hidden="false" customHeight="false" outlineLevel="0" collapsed="false">
      <c r="A192" s="232"/>
      <c r="B192" s="233"/>
      <c r="C192" s="232"/>
      <c r="D192" s="234"/>
      <c r="E192" s="234"/>
      <c r="F192" s="235"/>
      <c r="G192" s="234"/>
      <c r="H192" s="261"/>
      <c r="I192" s="237"/>
      <c r="J192" s="238"/>
      <c r="K192" s="262" t="s">
        <v>165</v>
      </c>
      <c r="L192" s="263" t="n">
        <f aca="false">IF($E186&gt;0,L189/$E186,"-")</f>
        <v>0</v>
      </c>
      <c r="M192" s="263"/>
      <c r="N192" s="263" t="n">
        <f aca="false">IF($E186&gt;0,N189/$E186,"-")</f>
        <v>0</v>
      </c>
      <c r="O192" s="263"/>
      <c r="P192" s="263" t="n">
        <f aca="false">IF($E186&gt;0,P189/$E186,"-")</f>
        <v>0</v>
      </c>
      <c r="Q192" s="263"/>
      <c r="R192" s="263" t="n">
        <f aca="false">IF($E186&gt;0,R189/$E186,"-")</f>
        <v>0</v>
      </c>
      <c r="S192" s="263"/>
      <c r="T192" s="263" t="n">
        <f aca="false">IF($E186&gt;0,T189/$E186,"-")</f>
        <v>0</v>
      </c>
      <c r="U192" s="263"/>
      <c r="V192" s="263" t="n">
        <f aca="false">IF($E186&gt;0,V189/$E186,"-")</f>
        <v>0</v>
      </c>
      <c r="W192" s="263"/>
      <c r="X192" s="263" t="n">
        <f aca="false">IF($E186&gt;0,X189/$E186,"-")</f>
        <v>0</v>
      </c>
      <c r="Y192" s="263"/>
      <c r="Z192" s="263" t="n">
        <f aca="false">IF($E186&gt;0,Z189/$E186,"-")</f>
        <v>0</v>
      </c>
      <c r="AA192" s="263"/>
      <c r="AB192" s="263" t="n">
        <f aca="false">IF($E186&gt;0,AB189/$E186,"-")</f>
        <v>0</v>
      </c>
      <c r="AC192" s="263"/>
      <c r="AD192" s="263" t="n">
        <f aca="false">IF($E186&gt;0,AD189/$E186,"-")</f>
        <v>0</v>
      </c>
      <c r="AE192" s="263"/>
      <c r="AF192" s="263" t="n">
        <f aca="false">IF($E186&gt;0,AF189/$E186,"-")</f>
        <v>0</v>
      </c>
      <c r="AG192" s="263"/>
      <c r="AH192" s="263" t="n">
        <f aca="false">IF($E186&gt;0,AH189/$E186,"-")</f>
        <v>0</v>
      </c>
      <c r="AI192" s="263"/>
      <c r="AJ192" s="263" t="n">
        <f aca="false">IF($E186&gt;0,AJ189/$E186,"-")</f>
        <v>0</v>
      </c>
      <c r="AK192" s="263"/>
      <c r="AL192" s="263" t="n">
        <f aca="false">IF($E186&gt;0,AL189/$E186,"-")</f>
        <v>0</v>
      </c>
      <c r="AM192" s="263"/>
      <c r="AN192" s="263" t="n">
        <f aca="false">IF($E186&gt;0,AN189/$E186,"-")</f>
        <v>0</v>
      </c>
      <c r="AO192" s="263"/>
      <c r="AP192" s="263" t="n">
        <f aca="false">IF($E186&gt;0,AP189/$E186,"-")</f>
        <v>0</v>
      </c>
      <c r="AQ192" s="263"/>
      <c r="AR192" s="263" t="n">
        <f aca="false">IF($E186&gt;0,AR189/$E186,"-")</f>
        <v>0</v>
      </c>
      <c r="AS192" s="263"/>
      <c r="AT192" s="263" t="n">
        <f aca="false">IF($E186&gt;0,AT189/$E186,"-")</f>
        <v>0</v>
      </c>
      <c r="AU192" s="263"/>
      <c r="AV192" s="263" t="n">
        <f aca="false">IF($E186&gt;0,AV189/$E186,"-")</f>
        <v>0</v>
      </c>
      <c r="AW192" s="263"/>
      <c r="AX192" s="263" t="n">
        <f aca="false">IF($E186&gt;0,AX189/$E186,"-")</f>
        <v>0</v>
      </c>
      <c r="AY192" s="263"/>
      <c r="AZ192" s="263" t="n">
        <f aca="false">IF($E186&gt;0,AZ189/$E186,"-")</f>
        <v>0</v>
      </c>
      <c r="BA192" s="263"/>
      <c r="BB192" s="263" t="n">
        <f aca="false">IF($E186&gt;0,BB189/$E186,"-")</f>
        <v>0</v>
      </c>
      <c r="BC192" s="263"/>
      <c r="BD192" s="263" t="n">
        <f aca="false">IF($E186&gt;0,BD189/$E186,"-")</f>
        <v>0</v>
      </c>
      <c r="BE192" s="263"/>
      <c r="BF192" s="263" t="n">
        <f aca="false">IF($E186&gt;0,BF189/$E186,"-")</f>
        <v>0</v>
      </c>
      <c r="BG192" s="263"/>
      <c r="BH192" s="263" t="n">
        <f aca="false">IF($E186&gt;0,BH189/$E186,"-")</f>
        <v>0</v>
      </c>
      <c r="BI192" s="263"/>
      <c r="BJ192" s="263" t="n">
        <f aca="false">IF($E186&gt;0,BJ189/$E186,"-")</f>
        <v>0</v>
      </c>
      <c r="BK192" s="263"/>
      <c r="BL192" s="263" t="n">
        <f aca="false">IF($E186&gt;0,BL189/$E186,"-")</f>
        <v>0.0201448321263989</v>
      </c>
      <c r="BM192" s="263"/>
      <c r="BN192" s="263" t="n">
        <f aca="false">IF($E186&gt;0,BN189/$E186,"-")</f>
        <v>0.0402896642527979</v>
      </c>
      <c r="BO192" s="263"/>
      <c r="BP192" s="263" t="n">
        <f aca="false">IF($E186&gt;0,BP189/$E186,"-")</f>
        <v>0.0604344963791968</v>
      </c>
      <c r="BQ192" s="263"/>
      <c r="BR192" s="263" t="n">
        <f aca="false">IF($E186&gt;0,BR189/$E186,"-")</f>
        <v>0.0805793285055958</v>
      </c>
      <c r="BS192" s="263"/>
      <c r="BT192" s="263" t="n">
        <f aca="false">IF($E186&gt;0,BT189/$E186,"-")</f>
        <v>0.100921658986175</v>
      </c>
      <c r="BU192" s="263"/>
      <c r="BV192" s="263" t="n">
        <f aca="false">IF($E186&gt;0,BV189/$E186,"-")</f>
        <v>0.121263989466754</v>
      </c>
      <c r="BW192" s="263"/>
      <c r="BX192" s="263" t="n">
        <f aca="false">IF($E186&gt;0,BX189/$E186,"-")</f>
        <v>0.141672152732061</v>
      </c>
      <c r="BY192" s="263"/>
      <c r="BZ192" s="263" t="n">
        <f aca="false">IF($E186&gt;0,BZ189/$E186,"-")</f>
        <v>0.162080315997367</v>
      </c>
      <c r="CA192" s="263"/>
      <c r="CB192" s="263" t="n">
        <f aca="false">IF($E186&gt;0,CB189/$E186,"-")</f>
        <v>0.182488479262673</v>
      </c>
      <c r="CC192" s="263"/>
      <c r="CD192" s="263" t="n">
        <f aca="false">IF($E186&gt;0,CD189/$E186,"-")</f>
        <v>0.199495281983761</v>
      </c>
      <c r="CE192" s="263"/>
      <c r="CF192" s="263" t="n">
        <f aca="false">IF($E186&gt;0,CF189/$E186,"-")</f>
        <v>0.219903445249067</v>
      </c>
      <c r="CG192" s="263"/>
      <c r="CH192" s="263" t="n">
        <f aca="false">IF($E186&gt;0,CH189/$E186,"-")</f>
        <v>0.240311608514374</v>
      </c>
      <c r="CI192" s="263"/>
      <c r="CJ192" s="263" t="n">
        <f aca="false">IF($E186&gt;0,CJ189/$E186,"-")</f>
        <v>0.26071977177968</v>
      </c>
      <c r="CK192" s="263"/>
      <c r="CL192" s="263" t="n">
        <f aca="false">IF($E186&gt;0,CL189/$E186,"-")</f>
        <v>0.281127935044986</v>
      </c>
      <c r="CM192" s="263"/>
      <c r="CN192" s="263" t="n">
        <f aca="false">IF($E186&gt;0,CN189/$E186,"-")</f>
        <v>0.298134737766074</v>
      </c>
      <c r="CO192" s="263"/>
      <c r="CP192" s="263" t="n">
        <f aca="false">IF($E186&gt;0,CP189/$E186,"-")</f>
        <v>0.31854290103138</v>
      </c>
      <c r="CQ192" s="263"/>
      <c r="CR192" s="263" t="n">
        <f aca="false">IF($E186&gt;0,CR189/$E186,"-")</f>
        <v>0.338951064296686</v>
      </c>
      <c r="CS192" s="263"/>
      <c r="CT192" s="263" t="n">
        <f aca="false">IF($E186&gt;0,CT189/$E186,"-")</f>
        <v>0.355901177675371</v>
      </c>
      <c r="CU192" s="263"/>
      <c r="CV192" s="263" t="n">
        <f aca="false">IF($E186&gt;0,CV189/$E186,"-")</f>
        <v>0.376241313729793</v>
      </c>
      <c r="CW192" s="263"/>
      <c r="CX192" s="263" t="n">
        <f aca="false">IF($E186&gt;0,CX189/$E186,"-")</f>
        <v>0.393191427108478</v>
      </c>
      <c r="CY192" s="263"/>
      <c r="CZ192" s="263" t="n">
        <f aca="false">IF($E186&gt;0,CZ189/$E186,"-")</f>
        <v>0.4135315631629</v>
      </c>
      <c r="DA192" s="263"/>
      <c r="DB192" s="263" t="n">
        <f aca="false">IF($E186&gt;0,DB189/$E186,"-")</f>
        <v>0.433676395289299</v>
      </c>
      <c r="DC192" s="263"/>
      <c r="DD192" s="263" t="n">
        <f aca="false">IF($E186&gt;0,DD189/$E186,"-")</f>
        <v>0.453821227415697</v>
      </c>
      <c r="DE192" s="263"/>
      <c r="DF192" s="263" t="n">
        <f aca="false">IF($E186&gt;0,DF189/$E186,"-")</f>
        <v>0.473966059542096</v>
      </c>
      <c r="DG192" s="263"/>
      <c r="DH192" s="263" t="n">
        <f aca="false">IF($E186&gt;0,DH189/$E186,"-")</f>
        <v>0.480681003584229</v>
      </c>
      <c r="DI192" s="263"/>
      <c r="DJ192" s="298" t="n">
        <f aca="false">IF($E186&gt;0,DJ189/$E186,"-")</f>
        <v>0.480681003584229</v>
      </c>
      <c r="DK192" s="298"/>
      <c r="DL192" s="263" t="n">
        <f aca="false">IF($E186&gt;0,DL189/$E186,"-")</f>
        <v>0.518469022017409</v>
      </c>
      <c r="DM192" s="263"/>
      <c r="DN192" s="263" t="n">
        <f aca="false">IF($E186&gt;0,DN189/$E186,"-")</f>
        <v>0.556257040450589</v>
      </c>
      <c r="DO192" s="263"/>
      <c r="DP192" s="263" t="n">
        <f aca="false">IF($E186&gt;0,DP189/$E186,"-")</f>
        <v>0.594045058883769</v>
      </c>
      <c r="DQ192" s="263"/>
      <c r="DR192" s="263" t="n">
        <f aca="false">IF($E186&gt;0,DR189/$E186,"-")</f>
        <v>0.631833077316948</v>
      </c>
      <c r="DS192" s="263"/>
      <c r="DT192" s="263" t="n">
        <f aca="false">IF($E186&gt;0,DT189/$E186,"-")</f>
        <v>0.666964272652225</v>
      </c>
      <c r="DU192" s="263"/>
      <c r="DV192" s="263" t="n">
        <f aca="false">IF($E186&gt;0,DV189/$E186,"-")</f>
        <v>0.696240268764956</v>
      </c>
      <c r="DW192" s="263"/>
      <c r="DX192" s="263" t="n">
        <f aca="false">IF($E186&gt;0,DX189/$E186,"-")</f>
        <v>0.731371464100233</v>
      </c>
      <c r="DY192" s="263"/>
      <c r="DZ192" s="263" t="n">
        <f aca="false">IF($E186&gt;0,DZ189/$E186,"-")</f>
        <v>0.784068257103148</v>
      </c>
      <c r="EA192" s="263"/>
      <c r="EB192" s="263" t="n">
        <f aca="false">IF($E186&gt;0,EB189/$E186,"-")</f>
        <v>0.833047848939883</v>
      </c>
      <c r="EC192" s="263"/>
      <c r="ED192" s="263" t="n">
        <f aca="false">IF($E186&gt;0,ED189/$E186,"-")</f>
        <v>0.882027440776618</v>
      </c>
      <c r="EE192" s="263"/>
      <c r="EF192" s="263" t="n">
        <f aca="false">IF($E186&gt;0,EF189/$E186,"-")</f>
        <v>0.931007032613353</v>
      </c>
      <c r="EG192" s="263"/>
      <c r="EH192" s="263" t="n">
        <f aca="false">IF($E186&gt;0,EH189/$E186,"-")</f>
        <v>0.971823359143965</v>
      </c>
      <c r="EI192" s="263"/>
      <c r="EJ192" s="263" t="n">
        <f aca="false">IF($E186&gt;0,EJ189/$E186,"-")</f>
        <v>1.00447642036845</v>
      </c>
      <c r="EK192" s="263"/>
      <c r="EL192" s="263" t="n">
        <f aca="false">IF($E186&gt;0,EL189/$E186,"-")</f>
        <v>1.00447642036845</v>
      </c>
      <c r="EM192" s="263"/>
      <c r="EN192" s="263" t="n">
        <f aca="false">IF($E186&gt;0,EN189/$E186,"-")</f>
        <v>1.00447642036845</v>
      </c>
      <c r="EO192" s="263"/>
      <c r="EP192" s="263" t="n">
        <f aca="false">IF($E186&gt;0,EP189/$E186,"-")</f>
        <v>1.00447642036845</v>
      </c>
      <c r="EQ192" s="263"/>
      <c r="ER192" s="263" t="n">
        <f aca="false">IF($E186&gt;0,ER189/$E186,"-")</f>
        <v>1.00447642036845</v>
      </c>
      <c r="ES192" s="263"/>
      <c r="ET192" s="263" t="n">
        <f aca="false">IF($E186&gt;0,ET189/$E186,"-")</f>
        <v>1.00447642036845</v>
      </c>
      <c r="EU192" s="263"/>
      <c r="EV192" s="263" t="n">
        <f aca="false">IF($E186&gt;0,EV189/$E186,"-")</f>
        <v>1.00447642036845</v>
      </c>
      <c r="EW192" s="263"/>
      <c r="EX192" s="264" t="n">
        <f aca="false">IF($E186&gt;0,EX189/$E186,"-")</f>
        <v>1.00447642036845</v>
      </c>
      <c r="EY192" s="264"/>
      <c r="EZ192" s="263" t="n">
        <f aca="false">IF($E186&gt;0,EZ189/$E186,"-")</f>
        <v>1.00447642036845</v>
      </c>
      <c r="FA192" s="263"/>
      <c r="FB192" s="263" t="n">
        <f aca="false">IF($E186&gt;0,FB189/$E186,"-")</f>
        <v>1.00447642036845</v>
      </c>
      <c r="FC192" s="263"/>
      <c r="FD192" s="263" t="n">
        <f aca="false">IF($E186&gt;0,FD189/$E186,"-")</f>
        <v>1.00447642036845</v>
      </c>
      <c r="FE192" s="263"/>
      <c r="FF192" s="263" t="n">
        <f aca="false">IF($E186&gt;0,FF189/$E186,"-")</f>
        <v>1.00447642036845</v>
      </c>
      <c r="FG192" s="263"/>
      <c r="FH192" s="263" t="n">
        <f aca="false">IF($E186&gt;0,FH189/$E186,"-")</f>
        <v>1.00447642036845</v>
      </c>
      <c r="FI192" s="263"/>
      <c r="FJ192" s="263" t="n">
        <f aca="false">IF($E186&gt;0,FJ189/$E186,"-")</f>
        <v>1.00447642036845</v>
      </c>
      <c r="FK192" s="263"/>
      <c r="FL192" s="263" t="n">
        <f aca="false">IF($E186&gt;0,FL189/$E186,"-")</f>
        <v>1.00447642036845</v>
      </c>
      <c r="FM192" s="263"/>
      <c r="FN192" s="263" t="n">
        <f aca="false">IF($E186&gt;0,FN189/$E186,"-")</f>
        <v>1.00447642036845</v>
      </c>
      <c r="FO192" s="263"/>
      <c r="FP192" s="263" t="n">
        <f aca="false">IF($E186&gt;0,FP189/$E186,"-")</f>
        <v>1.00447642036845</v>
      </c>
      <c r="FQ192" s="263"/>
      <c r="FR192" s="263" t="n">
        <f aca="false">IF($E186&gt;0,FR189/$E186,"-")</f>
        <v>1.00447642036845</v>
      </c>
      <c r="FS192" s="263"/>
      <c r="FT192" s="263" t="n">
        <f aca="false">IF($E186&gt;0,FT189/$E186,"-")</f>
        <v>1.00447642036845</v>
      </c>
      <c r="FU192" s="263"/>
      <c r="FV192" s="263" t="n">
        <f aca="false">IF($E186&gt;0,FV189/$E186,"-")</f>
        <v>1.00447642036845</v>
      </c>
      <c r="FW192" s="263"/>
      <c r="FX192" s="263" t="n">
        <f aca="false">IF($E186&gt;0,FX189/$E186,"-")</f>
        <v>1.00447642036845</v>
      </c>
      <c r="FY192" s="263"/>
      <c r="FZ192" s="263" t="n">
        <f aca="false">IF($E186&gt;0,FZ189/$E186,"-")</f>
        <v>1.00447642036845</v>
      </c>
      <c r="GA192" s="263"/>
      <c r="GB192" s="263" t="n">
        <f aca="false">IF($E186&gt;0,GB189/$E186,"-")</f>
        <v>1.00447642036845</v>
      </c>
      <c r="GC192" s="263"/>
      <c r="GD192" s="263" t="n">
        <f aca="false">IF($E186&gt;0,GD189/$E186,"-")</f>
        <v>1.00447642036845</v>
      </c>
      <c r="GE192" s="263"/>
      <c r="GF192" s="263" t="n">
        <f aca="false">IF($E186&gt;0,GF189/$E186,"-")</f>
        <v>1.00447642036845</v>
      </c>
      <c r="GG192" s="263"/>
      <c r="GH192" s="263" t="n">
        <f aca="false">IF($E186&gt;0,GH189/$E186,"-")</f>
        <v>1.00447642036845</v>
      </c>
      <c r="GI192" s="263"/>
      <c r="GJ192" s="263" t="n">
        <f aca="false">IF($E186&gt;0,GJ189/$E186,"-")</f>
        <v>1.00447642036845</v>
      </c>
      <c r="GK192" s="263"/>
      <c r="GL192" s="263" t="n">
        <f aca="false">IF($E186&gt;0,GL189/$E186,"-")</f>
        <v>1.00447642036845</v>
      </c>
      <c r="GM192" s="263"/>
      <c r="GN192" s="263" t="n">
        <f aca="false">IF($E186&gt;0,GN189/$E186,"-")</f>
        <v>1.00447642036845</v>
      </c>
      <c r="GO192" s="263"/>
      <c r="GP192" s="263" t="n">
        <f aca="false">IF($E186&gt;0,GP189/$E186,"-")</f>
        <v>1.00447642036845</v>
      </c>
      <c r="GQ192" s="263"/>
      <c r="GR192" s="263" t="n">
        <f aca="false">IF($E186&gt;0,GR189/$E186,"-")</f>
        <v>1.00447642036845</v>
      </c>
      <c r="GS192" s="263"/>
      <c r="GT192" s="263" t="n">
        <f aca="false">IF($E186&gt;0,GT189/$E186,"-")</f>
        <v>1.00447642036845</v>
      </c>
      <c r="GU192" s="263"/>
      <c r="GV192" s="263" t="n">
        <f aca="false">IF($E186&gt;0,GV189/$E186,"-")</f>
        <v>1.00447642036845</v>
      </c>
      <c r="GW192" s="263"/>
      <c r="GX192" s="263" t="n">
        <f aca="false">IF($E186&gt;0,GX189/$E186,"-")</f>
        <v>1.00447642036845</v>
      </c>
      <c r="GY192" s="263"/>
      <c r="GZ192" s="263" t="n">
        <f aca="false">IF($E186&gt;0,GZ189/$E186,"-")</f>
        <v>1.00447642036845</v>
      </c>
      <c r="HA192" s="263"/>
      <c r="HB192" s="263" t="n">
        <f aca="false">IF($E186&gt;0,HB189/$E186,"-")</f>
        <v>1.00447642036845</v>
      </c>
      <c r="HC192" s="263"/>
      <c r="HD192" s="263" t="n">
        <f aca="false">IF($E186&gt;0,HD189/$E186,"-")</f>
        <v>1.00447642036845</v>
      </c>
      <c r="HE192" s="263"/>
      <c r="HF192" s="263" t="n">
        <f aca="false">IF($E186&gt;0,HF189/$E186,"-")</f>
        <v>1.00447642036845</v>
      </c>
      <c r="HG192" s="263"/>
      <c r="HH192" s="263" t="n">
        <f aca="false">IF($E186&gt;0,HH189/$E186,"-")</f>
        <v>1.00447642036845</v>
      </c>
      <c r="HI192" s="263"/>
      <c r="HJ192" s="263" t="n">
        <f aca="false">IF($E186&gt;0,HJ189/$E186,"-")</f>
        <v>1.00447642036845</v>
      </c>
      <c r="HK192" s="263"/>
    </row>
    <row r="193" customFormat="false" ht="12.75" hidden="false" customHeight="false" outlineLevel="0" collapsed="false">
      <c r="A193" s="232"/>
      <c r="B193" s="233"/>
      <c r="C193" s="232"/>
      <c r="D193" s="234"/>
      <c r="E193" s="234"/>
      <c r="F193" s="235"/>
      <c r="G193" s="234"/>
      <c r="H193" s="234"/>
      <c r="I193" s="237"/>
      <c r="J193" s="238"/>
      <c r="K193" s="265" t="s">
        <v>166</v>
      </c>
      <c r="L193" s="266" t="n">
        <f aca="false">IF($E186&gt;0,L191/$E186,"-")</f>
        <v>0</v>
      </c>
      <c r="M193" s="266"/>
      <c r="N193" s="266" t="n">
        <f aca="false">IF($E186&gt;0,N191/$E186,"-")</f>
        <v>0</v>
      </c>
      <c r="O193" s="266"/>
      <c r="P193" s="266" t="n">
        <f aca="false">IF($E186&gt;0,P191/$E186,"-")</f>
        <v>0</v>
      </c>
      <c r="Q193" s="266"/>
      <c r="R193" s="266" t="n">
        <f aca="false">IF($E186&gt;0,R191/$E186,"-")</f>
        <v>0</v>
      </c>
      <c r="S193" s="266"/>
      <c r="T193" s="266" t="n">
        <f aca="false">IF($E186&gt;0,T191/$E186,"-")</f>
        <v>0</v>
      </c>
      <c r="U193" s="266"/>
      <c r="V193" s="266" t="n">
        <f aca="false">IF($E186&gt;0,V191/$E186,"-")</f>
        <v>0</v>
      </c>
      <c r="W193" s="266"/>
      <c r="X193" s="266" t="n">
        <f aca="false">IF($E186&gt;0,X191/$E186,"-")</f>
        <v>0</v>
      </c>
      <c r="Y193" s="266"/>
      <c r="Z193" s="266" t="n">
        <f aca="false">IF($E186&gt;0,Z191/$E186,"-")</f>
        <v>0</v>
      </c>
      <c r="AA193" s="266"/>
      <c r="AB193" s="266" t="n">
        <f aca="false">IF($E186&gt;0,AB191/$E186,"-")</f>
        <v>0</v>
      </c>
      <c r="AC193" s="266"/>
      <c r="AD193" s="266" t="n">
        <f aca="false">IF($E186&gt;0,AD191/$E186,"-")</f>
        <v>0</v>
      </c>
      <c r="AE193" s="266"/>
      <c r="AF193" s="266" t="n">
        <f aca="false">IF($E186&gt;0,AF191/$E186,"-")</f>
        <v>0</v>
      </c>
      <c r="AG193" s="266"/>
      <c r="AH193" s="266" t="n">
        <f aca="false">IF($E186&gt;0,AH191/$E186,"-")</f>
        <v>0</v>
      </c>
      <c r="AI193" s="266"/>
      <c r="AJ193" s="266" t="n">
        <f aca="false">IF($E186&gt;0,AJ191/$E186,"-")</f>
        <v>0</v>
      </c>
      <c r="AK193" s="266"/>
      <c r="AL193" s="266" t="n">
        <f aca="false">IF($E186&gt;0,AL191/$E186,"-")</f>
        <v>0</v>
      </c>
      <c r="AM193" s="266"/>
      <c r="AN193" s="266" t="n">
        <f aca="false">IF($E186&gt;0,AN191/$E186,"-")</f>
        <v>0</v>
      </c>
      <c r="AO193" s="266"/>
      <c r="AP193" s="266" t="n">
        <f aca="false">IF($E186&gt;0,AP191/$E186,"-")</f>
        <v>0</v>
      </c>
      <c r="AQ193" s="266"/>
      <c r="AR193" s="266" t="n">
        <f aca="false">IF($E186&gt;0,AR191/$E186,"-")</f>
        <v>0</v>
      </c>
      <c r="AS193" s="266"/>
      <c r="AT193" s="266" t="n">
        <f aca="false">IF($E186&gt;0,AT191/$E186,"-")</f>
        <v>0</v>
      </c>
      <c r="AU193" s="266"/>
      <c r="AV193" s="266" t="n">
        <f aca="false">IF($E186&gt;0,AV191/$E186,"-")</f>
        <v>0</v>
      </c>
      <c r="AW193" s="266"/>
      <c r="AX193" s="266" t="n">
        <f aca="false">IF($E186&gt;0,AX191/$E186,"-")</f>
        <v>0</v>
      </c>
      <c r="AY193" s="266"/>
      <c r="AZ193" s="266" t="n">
        <f aca="false">IF($E186&gt;0,AZ191/$E186,"-")</f>
        <v>0</v>
      </c>
      <c r="BA193" s="266"/>
      <c r="BB193" s="266" t="n">
        <f aca="false">IF($E186&gt;0,BB191/$E186,"-")</f>
        <v>0</v>
      </c>
      <c r="BC193" s="266"/>
      <c r="BD193" s="266" t="n">
        <f aca="false">IF($E186&gt;0,BD191/$E186,"-")</f>
        <v>0</v>
      </c>
      <c r="BE193" s="266"/>
      <c r="BF193" s="266" t="n">
        <f aca="false">IF($E186&gt;0,BF191/$E186,"-")</f>
        <v>0</v>
      </c>
      <c r="BG193" s="266"/>
      <c r="BH193" s="266" t="n">
        <f aca="false">IF($E186&gt;0,BH191/$E186,"-")</f>
        <v>0</v>
      </c>
      <c r="BI193" s="266"/>
      <c r="BJ193" s="266" t="n">
        <f aca="false">IF($E186&gt;0,BJ191/$E186,"-")</f>
        <v>0</v>
      </c>
      <c r="BK193" s="266"/>
      <c r="BL193" s="266" t="n">
        <f aca="false">IF($E186&gt;0,BL191/$E186,"-")</f>
        <v>0</v>
      </c>
      <c r="BM193" s="266"/>
      <c r="BN193" s="266" t="n">
        <f aca="false">IF($E186&gt;0,BN191/$E186,"-")</f>
        <v>0</v>
      </c>
      <c r="BO193" s="266"/>
      <c r="BP193" s="266" t="n">
        <f aca="false">IF($E186&gt;0,BP191/$E186,"-")</f>
        <v>0</v>
      </c>
      <c r="BQ193" s="266"/>
      <c r="BR193" s="300" t="n">
        <f aca="false">IF($E186&gt;0,BR191/$E186,"-")</f>
        <v>0</v>
      </c>
      <c r="BS193" s="300"/>
      <c r="BT193" s="300" t="n">
        <f aca="false">IF($E186&gt;0,BT191/$E186,"-")</f>
        <v>0</v>
      </c>
      <c r="BU193" s="300"/>
      <c r="BV193" s="300" t="n">
        <f aca="false">IF($E186&gt;0,BV191/$E186,"-")</f>
        <v>0</v>
      </c>
      <c r="BW193" s="300"/>
      <c r="BX193" s="300" t="n">
        <f aca="false">IF($E186&gt;0,BX191/$E186,"-")</f>
        <v>0</v>
      </c>
      <c r="BY193" s="300"/>
      <c r="BZ193" s="300" t="n">
        <f aca="false">IF($E186&gt;0,BZ191/$E186,"-")</f>
        <v>0</v>
      </c>
      <c r="CA193" s="300"/>
      <c r="CB193" s="300" t="n">
        <f aca="false">IF($E186&gt;0,CB191/$E186,"-")</f>
        <v>0</v>
      </c>
      <c r="CC193" s="300"/>
      <c r="CD193" s="300" t="n">
        <f aca="false">IF($E186&gt;0,CD191/$E186,"-")</f>
        <v>0</v>
      </c>
      <c r="CE193" s="300"/>
      <c r="CF193" s="300" t="n">
        <f aca="false">IF($E186&gt;0,CF191/$E186,"-")</f>
        <v>0</v>
      </c>
      <c r="CG193" s="300"/>
      <c r="CH193" s="300" t="n">
        <f aca="false">IF($E186&gt;0,CH191/$E186,"-")</f>
        <v>0</v>
      </c>
      <c r="CI193" s="300"/>
      <c r="CJ193" s="300" t="n">
        <f aca="false">IF($E186&gt;0,CJ191/$E186,"-")</f>
        <v>0</v>
      </c>
      <c r="CK193" s="300"/>
      <c r="CL193" s="300" t="n">
        <f aca="false">IF($E186&gt;0,CL191/$E186,"-")</f>
        <v>0</v>
      </c>
      <c r="CM193" s="300"/>
      <c r="CN193" s="300" t="n">
        <f aca="false">IF($E186&gt;0,CN191/$E186,"-")</f>
        <v>0</v>
      </c>
      <c r="CO193" s="300"/>
      <c r="CP193" s="300" t="n">
        <f aca="false">IF($E186&gt;0,CP191/$E186,"-")</f>
        <v>0</v>
      </c>
      <c r="CQ193" s="300"/>
      <c r="CR193" s="300" t="n">
        <f aca="false">IF($E186&gt;0,CR191/$E186,"-")</f>
        <v>0</v>
      </c>
      <c r="CS193" s="300"/>
      <c r="CT193" s="300" t="n">
        <f aca="false">IF($E186&gt;0,CT191/$E186,"-")</f>
        <v>0</v>
      </c>
      <c r="CU193" s="300"/>
      <c r="CV193" s="300" t="n">
        <f aca="false">IF($E186&gt;0,CV191/$E186,"-")</f>
        <v>0</v>
      </c>
      <c r="CW193" s="300"/>
      <c r="CX193" s="300" t="n">
        <f aca="false">IF($E186&gt;0,CX191/$E186,"-")</f>
        <v>0</v>
      </c>
      <c r="CY193" s="300"/>
      <c r="CZ193" s="300" t="n">
        <f aca="false">IF($E186&gt;0,CZ191/$E186,"-")</f>
        <v>0</v>
      </c>
      <c r="DA193" s="300"/>
      <c r="DB193" s="300" t="n">
        <f aca="false">IF($E186&gt;0,DB191/$E186,"-")</f>
        <v>0</v>
      </c>
      <c r="DC193" s="300"/>
      <c r="DD193" s="300" t="n">
        <f aca="false">IF($E186&gt;0,DD191/$E186,"-")</f>
        <v>0</v>
      </c>
      <c r="DE193" s="300"/>
      <c r="DF193" s="300" t="n">
        <f aca="false">IF($E186&gt;0,DF191/$E186,"-")</f>
        <v>0</v>
      </c>
      <c r="DG193" s="300"/>
      <c r="DH193" s="300" t="n">
        <f aca="false">IF($E186&gt;0,DH191/$E186,"-")</f>
        <v>0</v>
      </c>
      <c r="DI193" s="300"/>
      <c r="DJ193" s="301" t="n">
        <f aca="false">IF($E186&gt;0,DJ191/$E186,"-")</f>
        <v>0</v>
      </c>
      <c r="DK193" s="301"/>
      <c r="DL193" s="300" t="n">
        <f aca="false">IF($E186&gt;0,DL191/$E186,"-")</f>
        <v>0</v>
      </c>
      <c r="DM193" s="300"/>
      <c r="DN193" s="300" t="n">
        <f aca="false">IF($E186&gt;0,DN191/$E186,"-")</f>
        <v>0</v>
      </c>
      <c r="DO193" s="300"/>
      <c r="DP193" s="300" t="n">
        <f aca="false">IF($E186&gt;0,DP191/$E186,"-")</f>
        <v>0</v>
      </c>
      <c r="DQ193" s="300"/>
      <c r="DR193" s="300" t="n">
        <f aca="false">IF($E186&gt;0,DR191/$E186,"-")</f>
        <v>0</v>
      </c>
      <c r="DS193" s="300"/>
      <c r="DT193" s="300" t="n">
        <f aca="false">IF($E186&gt;0,DT191/$E186,"-")</f>
        <v>0</v>
      </c>
      <c r="DU193" s="300"/>
      <c r="DV193" s="300" t="n">
        <f aca="false">IF($E186&gt;0,DV191/$E186,"-")</f>
        <v>0</v>
      </c>
      <c r="DW193" s="300"/>
      <c r="DX193" s="300" t="n">
        <f aca="false">IF($E186&gt;0,DX191/$E186,"-")</f>
        <v>0</v>
      </c>
      <c r="DY193" s="300"/>
      <c r="DZ193" s="300" t="n">
        <f aca="false">IF($E186&gt;0,DZ191/$E186,"-")</f>
        <v>0</v>
      </c>
      <c r="EA193" s="300"/>
      <c r="EB193" s="300" t="n">
        <f aca="false">IF($E186&gt;0,EB191/$E186,"-")</f>
        <v>0</v>
      </c>
      <c r="EC193" s="300"/>
      <c r="ED193" s="300" t="n">
        <f aca="false">IF($E186&gt;0,ED191/$E186,"-")</f>
        <v>0</v>
      </c>
      <c r="EE193" s="300"/>
      <c r="EF193" s="300" t="n">
        <f aca="false">IF($E186&gt;0,EF191/$E186,"-")</f>
        <v>0</v>
      </c>
      <c r="EG193" s="300"/>
      <c r="EH193" s="300" t="n">
        <f aca="false">IF($E186&gt;0,EH191/$E186,"-")</f>
        <v>0</v>
      </c>
      <c r="EI193" s="300"/>
      <c r="EJ193" s="300" t="n">
        <f aca="false">IF($E186&gt;0,EJ191/$E186,"-")</f>
        <v>0</v>
      </c>
      <c r="EK193" s="300"/>
      <c r="EL193" s="300" t="n">
        <f aca="false">IF($E186&gt;0,EL191/$E186,"-")</f>
        <v>0</v>
      </c>
      <c r="EM193" s="300"/>
      <c r="EN193" s="300" t="n">
        <f aca="false">IF($E186&gt;0,EN191/$E186,"-")</f>
        <v>0</v>
      </c>
      <c r="EO193" s="300"/>
      <c r="EP193" s="300" t="n">
        <f aca="false">IF($E186&gt;0,EP191/$E186,"-")</f>
        <v>0</v>
      </c>
      <c r="EQ193" s="300"/>
      <c r="ER193" s="300" t="n">
        <f aca="false">IF($E186&gt;0,ER191/$E186,"-")</f>
        <v>0</v>
      </c>
      <c r="ES193" s="300"/>
      <c r="ET193" s="300" t="n">
        <f aca="false">IF($E186&gt;0,ET191/$E186,"-")</f>
        <v>0</v>
      </c>
      <c r="EU193" s="300"/>
      <c r="EV193" s="300" t="n">
        <f aca="false">IF($E186&gt;0,EV191/$E186,"-")</f>
        <v>0</v>
      </c>
      <c r="EW193" s="300"/>
      <c r="EX193" s="302" t="n">
        <f aca="false">IF($E186&gt;0,EX191/$E186,"-")</f>
        <v>0</v>
      </c>
      <c r="EY193" s="302"/>
      <c r="EZ193" s="300" t="n">
        <f aca="false">IF($E186&gt;0,EZ191/$E186,"-")</f>
        <v>0</v>
      </c>
      <c r="FA193" s="300"/>
      <c r="FB193" s="300" t="n">
        <f aca="false">IF($E186&gt;0,FB191/$E186,"-")</f>
        <v>0</v>
      </c>
      <c r="FC193" s="300"/>
      <c r="FD193" s="300" t="n">
        <f aca="false">IF($E186&gt;0,FD191/$E186,"-")</f>
        <v>0</v>
      </c>
      <c r="FE193" s="300"/>
      <c r="FF193" s="300" t="n">
        <f aca="false">IF($E186&gt;0,FF191/$E186,"-")</f>
        <v>0</v>
      </c>
      <c r="FG193" s="300"/>
      <c r="FH193" s="300" t="n">
        <f aca="false">IF($E186&gt;0,FH191/$E186,"-")</f>
        <v>0</v>
      </c>
      <c r="FI193" s="300"/>
      <c r="FJ193" s="300" t="n">
        <f aca="false">IF($E186&gt;0,FJ191/$E186,"-")</f>
        <v>0</v>
      </c>
      <c r="FK193" s="300"/>
      <c r="FL193" s="300" t="n">
        <f aca="false">IF($E186&gt;0,FL191/$E186,"-")</f>
        <v>0</v>
      </c>
      <c r="FM193" s="300"/>
      <c r="FN193" s="300" t="n">
        <f aca="false">IF($E186&gt;0,FN191/$E186,"-")</f>
        <v>0</v>
      </c>
      <c r="FO193" s="300"/>
      <c r="FP193" s="300" t="n">
        <f aca="false">IF($E186&gt;0,FP191/$E186,"-")</f>
        <v>0</v>
      </c>
      <c r="FQ193" s="300"/>
      <c r="FR193" s="300" t="n">
        <f aca="false">IF($E186&gt;0,FR191/$E186,"-")</f>
        <v>0</v>
      </c>
      <c r="FS193" s="300"/>
      <c r="FT193" s="300" t="n">
        <f aca="false">IF($E186&gt;0,FT191/$E186,"-")</f>
        <v>0</v>
      </c>
      <c r="FU193" s="300"/>
      <c r="FV193" s="300" t="n">
        <f aca="false">IF($E186&gt;0,FV191/$E186,"-")</f>
        <v>0</v>
      </c>
      <c r="FW193" s="300"/>
      <c r="FX193" s="300" t="n">
        <f aca="false">IF($E186&gt;0,FX191/$E186,"-")</f>
        <v>0</v>
      </c>
      <c r="FY193" s="300"/>
      <c r="FZ193" s="300" t="n">
        <f aca="false">IF($E186&gt;0,FZ191/$E186,"-")</f>
        <v>0</v>
      </c>
      <c r="GA193" s="300"/>
      <c r="GB193" s="300" t="n">
        <f aca="false">IF($E186&gt;0,GB191/$E186,"-")</f>
        <v>0</v>
      </c>
      <c r="GC193" s="300"/>
      <c r="GD193" s="300" t="n">
        <f aca="false">IF($E186&gt;0,GD191/$E186,"-")</f>
        <v>0</v>
      </c>
      <c r="GE193" s="300"/>
      <c r="GF193" s="300" t="n">
        <f aca="false">IF($E186&gt;0,GF191/$E186,"-")</f>
        <v>0</v>
      </c>
      <c r="GG193" s="300"/>
      <c r="GH193" s="300" t="n">
        <f aca="false">IF($E186&gt;0,GH191/$E186,"-")</f>
        <v>0</v>
      </c>
      <c r="GI193" s="300"/>
      <c r="GJ193" s="300" t="n">
        <f aca="false">IF($E186&gt;0,GJ191/$E186,"-")</f>
        <v>0</v>
      </c>
      <c r="GK193" s="300"/>
      <c r="GL193" s="300" t="n">
        <f aca="false">IF($E186&gt;0,GL191/$E186,"-")</f>
        <v>0</v>
      </c>
      <c r="GM193" s="300"/>
      <c r="GN193" s="300" t="n">
        <f aca="false">IF($E186&gt;0,GN191/$E186,"-")</f>
        <v>0</v>
      </c>
      <c r="GO193" s="300"/>
      <c r="GP193" s="300" t="n">
        <f aca="false">IF($E186&gt;0,GP191/$E186,"-")</f>
        <v>0</v>
      </c>
      <c r="GQ193" s="300"/>
      <c r="GR193" s="300" t="n">
        <f aca="false">IF($E186&gt;0,GR191/$E186,"-")</f>
        <v>0</v>
      </c>
      <c r="GS193" s="300"/>
      <c r="GT193" s="300" t="n">
        <f aca="false">IF($E186&gt;0,GT191/$E186,"-")</f>
        <v>0</v>
      </c>
      <c r="GU193" s="300"/>
      <c r="GV193" s="300" t="n">
        <f aca="false">IF($E186&gt;0,GV191/$E186,"-")</f>
        <v>0</v>
      </c>
      <c r="GW193" s="300"/>
      <c r="GX193" s="300" t="n">
        <f aca="false">IF($E186&gt;0,GX191/$E186,"-")</f>
        <v>0</v>
      </c>
      <c r="GY193" s="300"/>
      <c r="GZ193" s="300" t="n">
        <f aca="false">IF($E186&gt;0,GZ191/$E186,"-")</f>
        <v>0</v>
      </c>
      <c r="HA193" s="300"/>
      <c r="HB193" s="300" t="n">
        <f aca="false">IF($E186&gt;0,HB191/$E186,"-")</f>
        <v>0</v>
      </c>
      <c r="HC193" s="300"/>
      <c r="HD193" s="300" t="n">
        <f aca="false">IF($E186&gt;0,HD191/$E186,"-")</f>
        <v>0</v>
      </c>
      <c r="HE193" s="300"/>
      <c r="HF193" s="300" t="n">
        <f aca="false">IF($E186&gt;0,HF191/$E186,"-")</f>
        <v>0</v>
      </c>
      <c r="HG193" s="300"/>
      <c r="HH193" s="300" t="n">
        <f aca="false">IF($E186&gt;0,HH191/$E186,"-")</f>
        <v>0</v>
      </c>
      <c r="HI193" s="300"/>
      <c r="HJ193" s="300" t="n">
        <f aca="false">IF($E186&gt;0,HJ191/$E186,"-")</f>
        <v>0</v>
      </c>
      <c r="HK193" s="300"/>
    </row>
    <row r="194" s="243" customFormat="true" ht="13.8" hidden="true" customHeight="false" outlineLevel="0" collapsed="false">
      <c r="A194" s="268"/>
      <c r="B194" s="269"/>
      <c r="C194" s="269"/>
      <c r="D194" s="271"/>
      <c r="E194" s="271"/>
      <c r="F194" s="269"/>
      <c r="G194" s="269"/>
      <c r="H194" s="269"/>
      <c r="I194" s="269"/>
      <c r="J194" s="269"/>
      <c r="K194" s="269"/>
      <c r="L194" s="274"/>
      <c r="M194" s="274"/>
      <c r="N194" s="274"/>
      <c r="O194" s="274"/>
      <c r="P194" s="274"/>
      <c r="Q194" s="274"/>
      <c r="R194" s="275"/>
      <c r="S194" s="275"/>
      <c r="T194" s="276"/>
      <c r="U194" s="276"/>
      <c r="V194" s="274"/>
      <c r="W194" s="274"/>
      <c r="X194" s="274"/>
      <c r="Y194" s="274"/>
      <c r="Z194" s="275"/>
      <c r="AA194" s="275"/>
      <c r="AB194" s="276"/>
      <c r="AC194" s="276"/>
      <c r="AD194" s="274"/>
      <c r="AE194" s="274"/>
      <c r="AF194" s="274"/>
      <c r="AG194" s="274"/>
      <c r="AH194" s="275"/>
      <c r="AI194" s="275"/>
      <c r="AJ194" s="276"/>
      <c r="AK194" s="276"/>
      <c r="AL194" s="274"/>
      <c r="AM194" s="274"/>
      <c r="AN194" s="274"/>
      <c r="AO194" s="274"/>
      <c r="AP194" s="275"/>
      <c r="AQ194" s="275"/>
      <c r="AR194" s="276"/>
      <c r="AS194" s="276"/>
      <c r="AT194" s="277"/>
      <c r="AU194" s="277"/>
      <c r="AV194" s="277"/>
      <c r="AW194" s="277"/>
      <c r="AX194" s="277"/>
      <c r="AY194" s="278"/>
      <c r="AZ194" s="279"/>
      <c r="BA194" s="277"/>
      <c r="BB194" s="277"/>
      <c r="BC194" s="277"/>
      <c r="BD194" s="277"/>
      <c r="BE194" s="277"/>
      <c r="BF194" s="277"/>
      <c r="BG194" s="278"/>
      <c r="BH194" s="279"/>
      <c r="BI194" s="277"/>
      <c r="BJ194" s="277"/>
      <c r="BK194" s="277"/>
      <c r="BL194" s="277"/>
      <c r="BM194" s="277"/>
      <c r="BN194" s="277"/>
      <c r="BO194" s="278"/>
      <c r="BP194" s="279"/>
      <c r="BQ194" s="277"/>
      <c r="BR194" s="277"/>
      <c r="BS194" s="277"/>
      <c r="BT194" s="277"/>
      <c r="BU194" s="277"/>
      <c r="BV194" s="277"/>
      <c r="BW194" s="278"/>
      <c r="BX194" s="279"/>
      <c r="BY194" s="277"/>
      <c r="BZ194" s="277"/>
      <c r="CA194" s="277"/>
      <c r="CB194" s="277"/>
      <c r="CC194" s="277"/>
      <c r="CD194" s="275"/>
      <c r="CE194" s="275"/>
      <c r="CF194" s="275"/>
      <c r="CG194" s="275"/>
      <c r="CH194" s="274"/>
      <c r="CI194" s="274"/>
      <c r="CJ194" s="274"/>
      <c r="CK194" s="274"/>
      <c r="CL194" s="275"/>
      <c r="CM194" s="275"/>
      <c r="CN194" s="276"/>
      <c r="CO194" s="276"/>
      <c r="CP194" s="280"/>
      <c r="CQ194" s="280"/>
      <c r="CR194" s="280"/>
      <c r="CS194" s="280"/>
      <c r="CT194" s="281"/>
      <c r="CU194" s="282"/>
      <c r="CV194" s="283"/>
      <c r="CW194" s="281"/>
      <c r="CX194" s="281"/>
      <c r="CY194" s="281"/>
      <c r="CZ194" s="281"/>
      <c r="DA194" s="281"/>
      <c r="DB194" s="281"/>
      <c r="DC194" s="282"/>
      <c r="DD194" s="283"/>
      <c r="DE194" s="281"/>
      <c r="DF194" s="281"/>
      <c r="DG194" s="281"/>
      <c r="DH194" s="281"/>
      <c r="DI194" s="281"/>
      <c r="DJ194" s="284"/>
      <c r="DK194" s="285"/>
      <c r="DL194" s="283"/>
      <c r="DM194" s="281"/>
      <c r="DN194" s="281"/>
      <c r="DO194" s="281"/>
      <c r="DP194" s="281"/>
      <c r="DQ194" s="281"/>
      <c r="DR194" s="281"/>
      <c r="DS194" s="282"/>
      <c r="DT194" s="283"/>
      <c r="DU194" s="281"/>
      <c r="DV194" s="281"/>
      <c r="DW194" s="281"/>
      <c r="DX194" s="281"/>
      <c r="DY194" s="281"/>
      <c r="DZ194" s="281"/>
      <c r="EA194" s="282"/>
      <c r="EB194" s="283"/>
      <c r="EC194" s="281"/>
      <c r="ED194" s="281"/>
      <c r="EE194" s="281"/>
      <c r="EF194" s="281"/>
      <c r="EG194" s="281"/>
      <c r="EH194" s="281"/>
      <c r="EI194" s="282"/>
      <c r="EJ194" s="283"/>
      <c r="EK194" s="281"/>
      <c r="EL194" s="281"/>
      <c r="EM194" s="281"/>
      <c r="EN194" s="281"/>
      <c r="EO194" s="281"/>
      <c r="EP194" s="281"/>
      <c r="EQ194" s="282"/>
      <c r="ER194" s="283"/>
      <c r="ES194" s="281"/>
      <c r="ET194" s="281"/>
      <c r="EU194" s="281"/>
      <c r="EV194" s="281"/>
      <c r="EW194" s="281"/>
      <c r="EX194" s="286"/>
      <c r="EY194" s="287"/>
      <c r="EZ194" s="283"/>
      <c r="FA194" s="281"/>
      <c r="FB194" s="281"/>
      <c r="FC194" s="281"/>
      <c r="FD194" s="281"/>
      <c r="FE194" s="281"/>
      <c r="FF194" s="281"/>
      <c r="FG194" s="282"/>
      <c r="FH194" s="283"/>
      <c r="FI194" s="281"/>
      <c r="FJ194" s="281"/>
      <c r="FK194" s="281"/>
      <c r="FL194" s="281"/>
      <c r="FM194" s="281"/>
      <c r="FN194" s="281"/>
      <c r="FO194" s="282"/>
      <c r="FP194" s="283"/>
      <c r="FQ194" s="281"/>
      <c r="FR194" s="281"/>
      <c r="FS194" s="281"/>
      <c r="FT194" s="281"/>
      <c r="FU194" s="281"/>
      <c r="FV194" s="281"/>
      <c r="FW194" s="282"/>
      <c r="FX194" s="283"/>
      <c r="FY194" s="281"/>
      <c r="FZ194" s="281"/>
      <c r="GA194" s="281"/>
      <c r="GB194" s="281"/>
      <c r="GC194" s="281"/>
      <c r="GD194" s="281"/>
      <c r="GE194" s="282"/>
      <c r="GF194" s="283"/>
      <c r="GG194" s="281"/>
      <c r="GH194" s="281"/>
      <c r="GI194" s="281"/>
      <c r="GJ194" s="281"/>
      <c r="GK194" s="281"/>
      <c r="GL194" s="281"/>
      <c r="GM194" s="282"/>
      <c r="GN194" s="283"/>
      <c r="GO194" s="281"/>
      <c r="GP194" s="281"/>
      <c r="GQ194" s="281"/>
      <c r="GR194" s="281"/>
      <c r="GS194" s="281"/>
      <c r="GT194" s="281"/>
      <c r="GU194" s="282"/>
      <c r="GV194" s="281"/>
      <c r="GW194" s="282"/>
      <c r="GX194" s="281"/>
      <c r="GY194" s="282"/>
      <c r="GZ194" s="281"/>
      <c r="HA194" s="282"/>
      <c r="HB194" s="281"/>
      <c r="HC194" s="282"/>
      <c r="HD194" s="281"/>
      <c r="HE194" s="282"/>
      <c r="HF194" s="281"/>
      <c r="HG194" s="282"/>
      <c r="HH194" s="281"/>
      <c r="HI194" s="282"/>
      <c r="HJ194" s="281"/>
      <c r="HK194" s="282"/>
    </row>
    <row r="195" customFormat="false" ht="12.75" hidden="true" customHeight="false" outlineLevel="0" collapsed="false">
      <c r="A195" s="232" t="s">
        <v>183</v>
      </c>
      <c r="B195" s="233" t="e">
        <f aca="false">VLOOKUP(A195,PLANEJAMENTO!$B$11:$C$96,2,FALSE())</f>
        <v>#N/A</v>
      </c>
      <c r="C195" s="232" t="e">
        <f aca="false">VLOOKUP(A195,PLANEJAMENTO!$B$11:$D$96,3,FALSE())</f>
        <v>#N/A</v>
      </c>
      <c r="D195" s="234" t="e">
        <f aca="false">VLOOKUP(A195,PLANEJAMENTO!$B$11:$E$96,4,FALSE())</f>
        <v>#N/A</v>
      </c>
      <c r="E195" s="234" t="e">
        <f aca="false">D195</f>
        <v>#N/A</v>
      </c>
      <c r="F195" s="235" t="n">
        <f aca="false">PRODUÇÕES!D49</f>
        <v>12.825</v>
      </c>
      <c r="G195" s="234" t="n">
        <f aca="false">F195*8</f>
        <v>102.6</v>
      </c>
      <c r="H195" s="234"/>
      <c r="I195" s="237"/>
      <c r="J195" s="238"/>
      <c r="K195" s="305" t="s">
        <v>159</v>
      </c>
      <c r="L195" s="240"/>
      <c r="M195" s="240"/>
      <c r="N195" s="240"/>
      <c r="O195" s="240"/>
      <c r="P195" s="240"/>
      <c r="Q195" s="240"/>
      <c r="R195" s="240"/>
      <c r="S195" s="240"/>
      <c r="T195" s="240"/>
      <c r="U195" s="240"/>
      <c r="V195" s="240"/>
      <c r="W195" s="240"/>
      <c r="X195" s="240"/>
      <c r="Y195" s="240"/>
      <c r="Z195" s="240"/>
      <c r="AA195" s="240"/>
      <c r="AB195" s="240"/>
      <c r="AC195" s="240"/>
      <c r="AD195" s="240"/>
      <c r="AE195" s="240"/>
      <c r="AF195" s="240"/>
      <c r="AG195" s="240"/>
      <c r="AH195" s="240"/>
      <c r="AI195" s="240"/>
      <c r="AJ195" s="240"/>
      <c r="AK195" s="240"/>
      <c r="AL195" s="240"/>
      <c r="AM195" s="240"/>
      <c r="AN195" s="240"/>
      <c r="AO195" s="240"/>
      <c r="AP195" s="240"/>
      <c r="AQ195" s="240"/>
      <c r="AR195" s="240"/>
      <c r="AS195" s="240"/>
      <c r="AT195" s="240"/>
      <c r="AU195" s="240"/>
      <c r="AV195" s="240"/>
      <c r="AW195" s="240"/>
      <c r="AX195" s="240"/>
      <c r="AY195" s="240"/>
      <c r="AZ195" s="240"/>
      <c r="BA195" s="240"/>
      <c r="BB195" s="240"/>
      <c r="BC195" s="240"/>
      <c r="BD195" s="240"/>
      <c r="BE195" s="240"/>
      <c r="BF195" s="240"/>
      <c r="BG195" s="240"/>
      <c r="BH195" s="240"/>
      <c r="BI195" s="240"/>
      <c r="BJ195" s="240"/>
      <c r="BK195" s="240"/>
      <c r="BL195" s="240"/>
      <c r="BM195" s="240"/>
      <c r="BN195" s="240"/>
      <c r="BO195" s="240"/>
      <c r="BP195" s="240"/>
      <c r="BQ195" s="240"/>
      <c r="BR195" s="308"/>
      <c r="BS195" s="308"/>
      <c r="BT195" s="308"/>
      <c r="BU195" s="308"/>
      <c r="BV195" s="308"/>
      <c r="BW195" s="308"/>
      <c r="BX195" s="308"/>
      <c r="BY195" s="308"/>
      <c r="BZ195" s="308"/>
      <c r="CA195" s="308"/>
      <c r="CB195" s="336"/>
      <c r="CC195" s="336"/>
      <c r="CD195" s="308"/>
      <c r="CE195" s="308"/>
      <c r="CF195" s="308"/>
      <c r="CG195" s="308"/>
      <c r="CH195" s="308"/>
      <c r="CI195" s="308"/>
      <c r="CJ195" s="308"/>
      <c r="CK195" s="308"/>
      <c r="CL195" s="308"/>
      <c r="CM195" s="308"/>
      <c r="CN195" s="308"/>
      <c r="CO195" s="308"/>
      <c r="CP195" s="308"/>
      <c r="CQ195" s="308"/>
      <c r="CR195" s="308"/>
      <c r="CS195" s="308"/>
      <c r="CT195" s="308"/>
      <c r="CU195" s="308"/>
      <c r="CV195" s="308"/>
      <c r="CW195" s="308"/>
      <c r="CX195" s="308"/>
      <c r="CY195" s="308"/>
      <c r="CZ195" s="308"/>
      <c r="DA195" s="308"/>
      <c r="DB195" s="308"/>
      <c r="DC195" s="308"/>
      <c r="DD195" s="308"/>
      <c r="DE195" s="308"/>
      <c r="DF195" s="308"/>
      <c r="DG195" s="308"/>
      <c r="DH195" s="308"/>
      <c r="DI195" s="308"/>
      <c r="DJ195" s="315"/>
      <c r="DK195" s="315"/>
      <c r="DL195" s="308"/>
      <c r="DM195" s="308"/>
      <c r="DN195" s="308"/>
      <c r="DO195" s="308"/>
      <c r="DP195" s="308"/>
      <c r="DQ195" s="308"/>
      <c r="DR195" s="308"/>
      <c r="DS195" s="308"/>
      <c r="DT195" s="308"/>
      <c r="DU195" s="308"/>
      <c r="DV195" s="308"/>
      <c r="DW195" s="308"/>
      <c r="DX195" s="308"/>
      <c r="DY195" s="308"/>
      <c r="DZ195" s="308"/>
      <c r="EA195" s="308"/>
      <c r="EB195" s="308"/>
      <c r="EC195" s="308"/>
      <c r="ED195" s="308"/>
      <c r="EE195" s="308"/>
      <c r="EF195" s="308"/>
      <c r="EG195" s="308"/>
      <c r="EH195" s="308"/>
      <c r="EI195" s="308"/>
      <c r="EJ195" s="308"/>
      <c r="EK195" s="308"/>
      <c r="EL195" s="308"/>
      <c r="EM195" s="308"/>
      <c r="EN195" s="308"/>
      <c r="EO195" s="308"/>
      <c r="EP195" s="308"/>
      <c r="EQ195" s="308"/>
      <c r="ER195" s="308"/>
      <c r="ES195" s="308"/>
      <c r="ET195" s="308"/>
      <c r="EU195" s="308"/>
      <c r="EV195" s="308"/>
      <c r="EW195" s="308"/>
      <c r="EX195" s="309"/>
      <c r="EY195" s="309"/>
      <c r="EZ195" s="308"/>
      <c r="FA195" s="308"/>
      <c r="FB195" s="308"/>
      <c r="FC195" s="308"/>
      <c r="FD195" s="308"/>
      <c r="FE195" s="308"/>
      <c r="FF195" s="308"/>
      <c r="FG195" s="308"/>
      <c r="FH195" s="308"/>
      <c r="FI195" s="308"/>
      <c r="FJ195" s="308"/>
      <c r="FK195" s="308"/>
      <c r="FL195" s="308"/>
      <c r="FM195" s="308"/>
      <c r="FN195" s="308"/>
      <c r="FO195" s="308"/>
      <c r="FP195" s="308"/>
      <c r="FQ195" s="308"/>
      <c r="FR195" s="308"/>
      <c r="FS195" s="308"/>
      <c r="FT195" s="308"/>
      <c r="FU195" s="308"/>
      <c r="FV195" s="308"/>
      <c r="FW195" s="308"/>
      <c r="FX195" s="308"/>
      <c r="FY195" s="308"/>
      <c r="FZ195" s="308"/>
      <c r="GA195" s="308"/>
      <c r="GB195" s="308"/>
      <c r="GC195" s="308"/>
      <c r="GD195" s="308"/>
      <c r="GE195" s="308"/>
      <c r="GF195" s="308"/>
      <c r="GG195" s="308"/>
      <c r="GH195" s="308"/>
      <c r="GI195" s="308"/>
      <c r="GJ195" s="308"/>
      <c r="GK195" s="308"/>
      <c r="GL195" s="308"/>
      <c r="GM195" s="308"/>
      <c r="GN195" s="308"/>
      <c r="GO195" s="308"/>
      <c r="GP195" s="308"/>
      <c r="GQ195" s="308"/>
      <c r="GR195" s="308"/>
      <c r="GS195" s="308"/>
      <c r="GT195" s="308"/>
      <c r="GU195" s="308"/>
      <c r="GV195" s="308"/>
      <c r="GW195" s="308"/>
      <c r="GX195" s="308"/>
      <c r="GY195" s="308"/>
      <c r="GZ195" s="308"/>
      <c r="HA195" s="308"/>
      <c r="HB195" s="308"/>
      <c r="HC195" s="308"/>
      <c r="HD195" s="308"/>
      <c r="HE195" s="308"/>
      <c r="HF195" s="308"/>
      <c r="HG195" s="308"/>
      <c r="HH195" s="308"/>
      <c r="HI195" s="308"/>
      <c r="HJ195" s="308"/>
      <c r="HK195" s="308"/>
    </row>
    <row r="196" customFormat="false" ht="12.75" hidden="true" customHeight="false" outlineLevel="0" collapsed="false">
      <c r="A196" s="232"/>
      <c r="B196" s="233"/>
      <c r="C196" s="232"/>
      <c r="D196" s="234"/>
      <c r="E196" s="234"/>
      <c r="F196" s="235"/>
      <c r="G196" s="234"/>
      <c r="H196" s="234"/>
      <c r="I196" s="237"/>
      <c r="J196" s="238"/>
      <c r="K196" s="244" t="s">
        <v>160</v>
      </c>
      <c r="L196" s="245"/>
      <c r="M196" s="245"/>
      <c r="N196" s="245"/>
      <c r="O196" s="245"/>
      <c r="P196" s="245"/>
      <c r="Q196" s="245"/>
      <c r="R196" s="245"/>
      <c r="S196" s="245"/>
      <c r="T196" s="245"/>
      <c r="U196" s="245"/>
      <c r="V196" s="245"/>
      <c r="W196" s="245"/>
      <c r="X196" s="245"/>
      <c r="Y196" s="245"/>
      <c r="Z196" s="245"/>
      <c r="AA196" s="245"/>
      <c r="AB196" s="245"/>
      <c r="AC196" s="245"/>
      <c r="AD196" s="245"/>
      <c r="AE196" s="245"/>
      <c r="AF196" s="245"/>
      <c r="AG196" s="245"/>
      <c r="AH196" s="245"/>
      <c r="AI196" s="245"/>
      <c r="AJ196" s="245"/>
      <c r="AK196" s="245"/>
      <c r="AL196" s="245"/>
      <c r="AM196" s="245"/>
      <c r="AN196" s="245"/>
      <c r="AO196" s="245"/>
      <c r="AP196" s="245"/>
      <c r="AQ196" s="245"/>
      <c r="AR196" s="245"/>
      <c r="AS196" s="245"/>
      <c r="AT196" s="245"/>
      <c r="AU196" s="245"/>
      <c r="AV196" s="245"/>
      <c r="AW196" s="245"/>
      <c r="AX196" s="245"/>
      <c r="AY196" s="245"/>
      <c r="AZ196" s="245"/>
      <c r="BA196" s="245"/>
      <c r="BB196" s="245"/>
      <c r="BC196" s="245"/>
      <c r="BD196" s="245"/>
      <c r="BE196" s="245"/>
      <c r="BF196" s="245"/>
      <c r="BG196" s="245"/>
      <c r="BH196" s="245"/>
      <c r="BI196" s="245"/>
      <c r="BJ196" s="245"/>
      <c r="BK196" s="245"/>
      <c r="BL196" s="245"/>
      <c r="BM196" s="245"/>
      <c r="BN196" s="245"/>
      <c r="BO196" s="245"/>
      <c r="BP196" s="245"/>
      <c r="BQ196" s="245"/>
      <c r="BR196" s="245"/>
      <c r="BS196" s="245"/>
      <c r="BT196" s="245"/>
      <c r="BU196" s="245"/>
      <c r="BV196" s="245"/>
      <c r="BW196" s="245"/>
      <c r="BX196" s="245"/>
      <c r="BY196" s="245"/>
      <c r="BZ196" s="245"/>
      <c r="CA196" s="245"/>
      <c r="CB196" s="245"/>
      <c r="CC196" s="245"/>
      <c r="CD196" s="245"/>
      <c r="CE196" s="245"/>
      <c r="CF196" s="245"/>
      <c r="CG196" s="245"/>
      <c r="CH196" s="245"/>
      <c r="CI196" s="245"/>
      <c r="CJ196" s="245"/>
      <c r="CK196" s="245"/>
      <c r="CL196" s="245"/>
      <c r="CM196" s="245"/>
      <c r="CN196" s="245"/>
      <c r="CO196" s="245"/>
      <c r="CP196" s="245"/>
      <c r="CQ196" s="245"/>
      <c r="CR196" s="245"/>
      <c r="CS196" s="245"/>
      <c r="CT196" s="245"/>
      <c r="CU196" s="245"/>
      <c r="CV196" s="245"/>
      <c r="CW196" s="245"/>
      <c r="CX196" s="245"/>
      <c r="CY196" s="245"/>
      <c r="CZ196" s="245"/>
      <c r="DA196" s="245"/>
      <c r="DB196" s="245"/>
      <c r="DC196" s="245"/>
      <c r="DD196" s="245"/>
      <c r="DE196" s="245"/>
      <c r="DF196" s="245"/>
      <c r="DG196" s="245"/>
      <c r="DH196" s="245"/>
      <c r="DI196" s="245"/>
      <c r="DJ196" s="310"/>
      <c r="DK196" s="310"/>
      <c r="DL196" s="245"/>
      <c r="DM196" s="245"/>
      <c r="DN196" s="245"/>
      <c r="DO196" s="245"/>
      <c r="DP196" s="245"/>
      <c r="DQ196" s="245"/>
      <c r="DR196" s="245"/>
      <c r="DS196" s="245"/>
      <c r="DT196" s="245"/>
      <c r="DU196" s="245"/>
      <c r="DV196" s="245"/>
      <c r="DW196" s="245"/>
      <c r="DX196" s="245"/>
      <c r="DY196" s="245"/>
      <c r="DZ196" s="245"/>
      <c r="EA196" s="245"/>
      <c r="EB196" s="245"/>
      <c r="EC196" s="245"/>
      <c r="ED196" s="245"/>
      <c r="EE196" s="245"/>
      <c r="EF196" s="245"/>
      <c r="EG196" s="245"/>
      <c r="EH196" s="245"/>
      <c r="EI196" s="245"/>
      <c r="EJ196" s="245"/>
      <c r="EK196" s="245"/>
      <c r="EL196" s="245"/>
      <c r="EM196" s="245"/>
      <c r="EN196" s="245"/>
      <c r="EO196" s="245"/>
      <c r="EP196" s="245"/>
      <c r="EQ196" s="245"/>
      <c r="ER196" s="245"/>
      <c r="ES196" s="245"/>
      <c r="ET196" s="245"/>
      <c r="EU196" s="245"/>
      <c r="EV196" s="245"/>
      <c r="EW196" s="245"/>
      <c r="EX196" s="246"/>
      <c r="EY196" s="246"/>
      <c r="EZ196" s="245"/>
      <c r="FA196" s="245"/>
      <c r="FB196" s="245"/>
      <c r="FC196" s="245"/>
      <c r="FD196" s="245"/>
      <c r="FE196" s="245"/>
      <c r="FF196" s="245"/>
      <c r="FG196" s="245"/>
      <c r="FH196" s="245"/>
      <c r="FI196" s="245"/>
      <c r="FJ196" s="245"/>
      <c r="FK196" s="245"/>
      <c r="FL196" s="245"/>
      <c r="FM196" s="245"/>
      <c r="FN196" s="245"/>
      <c r="FO196" s="245"/>
      <c r="FP196" s="245"/>
      <c r="FQ196" s="245"/>
      <c r="FR196" s="245"/>
      <c r="FS196" s="245"/>
      <c r="FT196" s="245"/>
      <c r="FU196" s="245"/>
      <c r="FV196" s="245"/>
      <c r="FW196" s="245"/>
      <c r="FX196" s="245"/>
      <c r="FY196" s="245"/>
      <c r="FZ196" s="245"/>
      <c r="GA196" s="245"/>
      <c r="GB196" s="245"/>
      <c r="GC196" s="245"/>
      <c r="GD196" s="245"/>
      <c r="GE196" s="245"/>
      <c r="GF196" s="245"/>
      <c r="GG196" s="245"/>
      <c r="GH196" s="245"/>
      <c r="GI196" s="245"/>
      <c r="GJ196" s="245"/>
      <c r="GK196" s="245"/>
      <c r="GL196" s="245"/>
      <c r="GM196" s="245"/>
      <c r="GN196" s="245"/>
      <c r="GO196" s="245"/>
      <c r="GP196" s="245"/>
      <c r="GQ196" s="245"/>
      <c r="GR196" s="245"/>
      <c r="GS196" s="245"/>
      <c r="GT196" s="245"/>
      <c r="GU196" s="245"/>
      <c r="GV196" s="245"/>
      <c r="GW196" s="245"/>
      <c r="GX196" s="245"/>
      <c r="GY196" s="245"/>
      <c r="GZ196" s="245"/>
      <c r="HA196" s="245"/>
      <c r="HB196" s="245"/>
      <c r="HC196" s="245"/>
      <c r="HD196" s="245"/>
      <c r="HE196" s="245"/>
      <c r="HF196" s="245"/>
      <c r="HG196" s="245"/>
      <c r="HH196" s="245"/>
      <c r="HI196" s="245"/>
      <c r="HJ196" s="245"/>
      <c r="HK196" s="245"/>
    </row>
    <row r="197" customFormat="false" ht="12.75" hidden="true" customHeight="false" outlineLevel="0" collapsed="false">
      <c r="A197" s="232"/>
      <c r="B197" s="233"/>
      <c r="C197" s="232"/>
      <c r="D197" s="234"/>
      <c r="E197" s="234"/>
      <c r="F197" s="235"/>
      <c r="G197" s="234"/>
      <c r="H197" s="234"/>
      <c r="I197" s="237"/>
      <c r="J197" s="238"/>
      <c r="K197" s="247" t="s">
        <v>161</v>
      </c>
      <c r="L197" s="248" t="n">
        <f aca="false">(L195*L196*$G195)*$L$8</f>
        <v>0</v>
      </c>
      <c r="M197" s="248"/>
      <c r="N197" s="248" t="n">
        <f aca="false">(N195*N196*$G195)*$L$8</f>
        <v>0</v>
      </c>
      <c r="O197" s="248"/>
      <c r="P197" s="248" t="n">
        <f aca="false">(P195*P196*$G195)*$L$8</f>
        <v>0</v>
      </c>
      <c r="Q197" s="248"/>
      <c r="R197" s="248" t="n">
        <f aca="false">(R195*R196*$G195)*$L$8</f>
        <v>0</v>
      </c>
      <c r="S197" s="248"/>
      <c r="T197" s="248" t="n">
        <f aca="false">(T195*T196*$G195)*$T$8</f>
        <v>0</v>
      </c>
      <c r="U197" s="248"/>
      <c r="V197" s="248" t="n">
        <f aca="false">(V195*V196*$G195)*$T$8</f>
        <v>0</v>
      </c>
      <c r="W197" s="248"/>
      <c r="X197" s="248" t="n">
        <f aca="false">(X195*X196*$G195)*$T$8</f>
        <v>0</v>
      </c>
      <c r="Y197" s="248"/>
      <c r="Z197" s="248" t="n">
        <f aca="false">(Z195*Z196*$G195)*$T$8</f>
        <v>0</v>
      </c>
      <c r="AA197" s="248"/>
      <c r="AB197" s="248" t="n">
        <f aca="false">(AB195*AB196*$G195)*$AB$8</f>
        <v>0</v>
      </c>
      <c r="AC197" s="248"/>
      <c r="AD197" s="248" t="n">
        <f aca="false">(AD195*AD196*$G195)*$AB$8</f>
        <v>0</v>
      </c>
      <c r="AE197" s="248"/>
      <c r="AF197" s="248" t="n">
        <f aca="false">(AF195*AF196*$G195)*$AB$8</f>
        <v>0</v>
      </c>
      <c r="AG197" s="248"/>
      <c r="AH197" s="248" t="n">
        <f aca="false">(AH195*AH196*$G195)*$AB$8</f>
        <v>0</v>
      </c>
      <c r="AI197" s="248"/>
      <c r="AJ197" s="248" t="n">
        <f aca="false">(AJ195*AJ196*$G195)*$AJ$8</f>
        <v>0</v>
      </c>
      <c r="AK197" s="248"/>
      <c r="AL197" s="248" t="n">
        <f aca="false">(AL195*AL196*$G195)*$AJ$8</f>
        <v>0</v>
      </c>
      <c r="AM197" s="248"/>
      <c r="AN197" s="248" t="n">
        <f aca="false">(AN195*AN196*$G195)*$AJ$8</f>
        <v>0</v>
      </c>
      <c r="AO197" s="248"/>
      <c r="AP197" s="248" t="n">
        <f aca="false">(AP195*AP196*$G195)*$AJ$8</f>
        <v>0</v>
      </c>
      <c r="AQ197" s="248"/>
      <c r="AR197" s="248" t="n">
        <f aca="false">(AR195*AR196*$G195)*$AT$8</f>
        <v>0</v>
      </c>
      <c r="AS197" s="248"/>
      <c r="AT197" s="248" t="n">
        <f aca="false">(AT195*AT196*$G195)*$AT$8</f>
        <v>0</v>
      </c>
      <c r="AU197" s="248"/>
      <c r="AV197" s="248" t="n">
        <f aca="false">(AV195*AV196*$G195)*$AT$8</f>
        <v>0</v>
      </c>
      <c r="AW197" s="248"/>
      <c r="AX197" s="248" t="n">
        <f aca="false">(AX195*AX196*$G195)*$AT$8</f>
        <v>0</v>
      </c>
      <c r="AY197" s="248"/>
      <c r="AZ197" s="248" t="n">
        <f aca="false">(AZ195*AZ196*$G195)*$BB$8</f>
        <v>0</v>
      </c>
      <c r="BA197" s="248"/>
      <c r="BB197" s="248" t="n">
        <f aca="false">(BB195*BB196*$G195)*$BB$8</f>
        <v>0</v>
      </c>
      <c r="BC197" s="248"/>
      <c r="BD197" s="248" t="n">
        <f aca="false">(BD195*BD196*$G195)*$BB$8</f>
        <v>0</v>
      </c>
      <c r="BE197" s="248"/>
      <c r="BF197" s="248" t="n">
        <f aca="false">(BF195*BF196*$G195)*$BB$8</f>
        <v>0</v>
      </c>
      <c r="BG197" s="248"/>
      <c r="BH197" s="248" t="n">
        <f aca="false">(BH195*BH196*$G195)*$BJ$8</f>
        <v>0</v>
      </c>
      <c r="BI197" s="248"/>
      <c r="BJ197" s="248" t="n">
        <f aca="false">(BJ195*BJ196*$G195)*$BJ$8</f>
        <v>0</v>
      </c>
      <c r="BK197" s="248"/>
      <c r="BL197" s="248" t="n">
        <f aca="false">(BL195*BL196*$G195)*$BJ$8</f>
        <v>0</v>
      </c>
      <c r="BM197" s="248"/>
      <c r="BN197" s="248" t="n">
        <f aca="false">(BN195*BN196*$G195)*$BJ$8</f>
        <v>0</v>
      </c>
      <c r="BO197" s="248"/>
      <c r="BP197" s="248" t="n">
        <f aca="false">(BP195*BP196*$G195)*$BT$8</f>
        <v>0</v>
      </c>
      <c r="BQ197" s="248"/>
      <c r="BR197" s="248" t="n">
        <f aca="false">(BR195*BR196*$G195)*$BT$8</f>
        <v>0</v>
      </c>
      <c r="BS197" s="248"/>
      <c r="BT197" s="248" t="n">
        <f aca="false">(BT195*BT196*$G195)*$BT$8</f>
        <v>0</v>
      </c>
      <c r="BU197" s="248"/>
      <c r="BV197" s="248" t="n">
        <f aca="false">(BV195*BV196*$G195)*$BT$8</f>
        <v>0</v>
      </c>
      <c r="BW197" s="248"/>
      <c r="BX197" s="248" t="n">
        <f aca="false">(BX195*BX196*$G195)*$CB$8</f>
        <v>0</v>
      </c>
      <c r="BY197" s="248"/>
      <c r="BZ197" s="248" t="n">
        <f aca="false">(BZ195*BZ196*$G195)*$CB$8</f>
        <v>0</v>
      </c>
      <c r="CA197" s="248"/>
      <c r="CB197" s="248" t="n">
        <f aca="false">(CB195*CB196*$G195)*$CB$8</f>
        <v>0</v>
      </c>
      <c r="CC197" s="248"/>
      <c r="CD197" s="248" t="n">
        <f aca="false">(CD195*CD196*$G195)*$CB$8</f>
        <v>0</v>
      </c>
      <c r="CE197" s="248"/>
      <c r="CF197" s="248" t="n">
        <f aca="false">(CF195*CF196*$G195)*$CB$8</f>
        <v>0</v>
      </c>
      <c r="CG197" s="248"/>
      <c r="CH197" s="248" t="n">
        <f aca="false">(CH195*CH196*$G195)*$CJ$8</f>
        <v>0</v>
      </c>
      <c r="CI197" s="248"/>
      <c r="CJ197" s="248" t="n">
        <f aca="false">(CJ195*CJ196*$G195)*$CJ$8</f>
        <v>0</v>
      </c>
      <c r="CK197" s="248"/>
      <c r="CL197" s="248" t="n">
        <f aca="false">(CL195*CL196*$G195)*$CJ$8</f>
        <v>0</v>
      </c>
      <c r="CM197" s="248"/>
      <c r="CN197" s="248" t="n">
        <f aca="false">(CN195*CN196*$G195)*$CT$8</f>
        <v>0</v>
      </c>
      <c r="CO197" s="248"/>
      <c r="CP197" s="248" t="n">
        <f aca="false">(CP195*CP196*$G195)*$CT$8</f>
        <v>0</v>
      </c>
      <c r="CQ197" s="248"/>
      <c r="CR197" s="248" t="n">
        <f aca="false">(CR195*CR196*$G195)*$CT$8</f>
        <v>0</v>
      </c>
      <c r="CS197" s="248"/>
      <c r="CT197" s="248" t="n">
        <f aca="false">(CT195*CT196*$G195)*$CT$8</f>
        <v>0</v>
      </c>
      <c r="CU197" s="248"/>
      <c r="CV197" s="248" t="n">
        <f aca="false">(CV195*CV196*$G195)*$DB$8</f>
        <v>0</v>
      </c>
      <c r="CW197" s="248"/>
      <c r="CX197" s="248" t="n">
        <f aca="false">(CX195*CX196*$G195)*$DB$8</f>
        <v>0</v>
      </c>
      <c r="CY197" s="248"/>
      <c r="CZ197" s="248" t="n">
        <f aca="false">(CZ195*CZ196*$G195)*$DB$8</f>
        <v>0</v>
      </c>
      <c r="DA197" s="248"/>
      <c r="DB197" s="248" t="n">
        <f aca="false">(DB195*DB196*$G195)*$DB$8</f>
        <v>0</v>
      </c>
      <c r="DC197" s="248"/>
      <c r="DD197" s="248" t="n">
        <f aca="false">(DD195*DD196*$G195)*$DB$8</f>
        <v>0</v>
      </c>
      <c r="DE197" s="248"/>
      <c r="DF197" s="248" t="n">
        <f aca="false">(DF195*DF196*$G195)*$DB$8</f>
        <v>0</v>
      </c>
      <c r="DG197" s="248"/>
      <c r="DH197" s="248" t="n">
        <f aca="false">(DH195*DH196*$G195)*$DB$8</f>
        <v>0</v>
      </c>
      <c r="DI197" s="248"/>
      <c r="DJ197" s="292" t="n">
        <f aca="false">(DJ195*DJ196*$G195)*$DB$8</f>
        <v>0</v>
      </c>
      <c r="DK197" s="292"/>
      <c r="DL197" s="248" t="n">
        <f aca="false">(DL195*DL196*$G195)*$DB$8</f>
        <v>0</v>
      </c>
      <c r="DM197" s="248"/>
      <c r="DN197" s="248" t="n">
        <f aca="false">(DN195*DN196*$G195)*$DB$8</f>
        <v>0</v>
      </c>
      <c r="DO197" s="248"/>
      <c r="DP197" s="248" t="n">
        <f aca="false">(DP195*DP196*$G195)*$DB$8</f>
        <v>0</v>
      </c>
      <c r="DQ197" s="248"/>
      <c r="DR197" s="248" t="n">
        <f aca="false">(DR195*DR196*$G195)*$DB$8</f>
        <v>0</v>
      </c>
      <c r="DS197" s="248"/>
      <c r="DT197" s="248" t="n">
        <f aca="false">(DT195*DT196*$G195)*$DB$8</f>
        <v>0</v>
      </c>
      <c r="DU197" s="248"/>
      <c r="DV197" s="248" t="n">
        <f aca="false">(DV195*DV196*$G195)*$DB$8</f>
        <v>0</v>
      </c>
      <c r="DW197" s="248"/>
      <c r="DX197" s="248" t="n">
        <f aca="false">(DX195*DX196*$G195)*$DB$8</f>
        <v>0</v>
      </c>
      <c r="DY197" s="248"/>
      <c r="DZ197" s="248" t="n">
        <f aca="false">(DZ195*DZ196*$G195)*$DB$8</f>
        <v>0</v>
      </c>
      <c r="EA197" s="248"/>
      <c r="EB197" s="248" t="n">
        <f aca="false">(EB195*EB196*$G195)*$DB$8</f>
        <v>0</v>
      </c>
      <c r="EC197" s="248"/>
      <c r="ED197" s="248" t="n">
        <f aca="false">(ED195*ED196*$G195)*$DB$8</f>
        <v>0</v>
      </c>
      <c r="EE197" s="248"/>
      <c r="EF197" s="248" t="n">
        <f aca="false">(EF195*EF196*$G195)*$DB$8</f>
        <v>0</v>
      </c>
      <c r="EG197" s="248"/>
      <c r="EH197" s="248" t="n">
        <f aca="false">(EH195*EH196*$G195)*$DB$8</f>
        <v>0</v>
      </c>
      <c r="EI197" s="248"/>
      <c r="EJ197" s="248" t="n">
        <f aca="false">(EJ195*EJ196*$G195)*$DB$8</f>
        <v>0</v>
      </c>
      <c r="EK197" s="248"/>
      <c r="EL197" s="248" t="n">
        <f aca="false">(EL195*EL196*$G195)*$DB$8</f>
        <v>0</v>
      </c>
      <c r="EM197" s="248"/>
      <c r="EN197" s="248" t="n">
        <f aca="false">(EN195*EN196*$G195)*$DB$8</f>
        <v>0</v>
      </c>
      <c r="EO197" s="248"/>
      <c r="EP197" s="248" t="n">
        <f aca="false">(EP195*EP196*$G195)*$DB$8</f>
        <v>0</v>
      </c>
      <c r="EQ197" s="248"/>
      <c r="ER197" s="248" t="n">
        <f aca="false">(ER195*ER196*$G195)*$DB$8</f>
        <v>0</v>
      </c>
      <c r="ES197" s="248"/>
      <c r="ET197" s="248" t="n">
        <f aca="false">(ET195*ET196*$G195)*$DB$8</f>
        <v>0</v>
      </c>
      <c r="EU197" s="248"/>
      <c r="EV197" s="248" t="n">
        <f aca="false">(EV195*EV196*$G195)*$DB$8</f>
        <v>0</v>
      </c>
      <c r="EW197" s="248"/>
      <c r="EX197" s="249" t="n">
        <f aca="false">(EX195*EX196*$G195)*$DB$8</f>
        <v>0</v>
      </c>
      <c r="EY197" s="249"/>
      <c r="EZ197" s="248" t="n">
        <f aca="false">(EZ195*EZ196*$G195)*$DB$8</f>
        <v>0</v>
      </c>
      <c r="FA197" s="248"/>
      <c r="FB197" s="248" t="n">
        <f aca="false">(FB195*FB196*$G195)*$DB$8</f>
        <v>0</v>
      </c>
      <c r="FC197" s="248"/>
      <c r="FD197" s="248" t="n">
        <f aca="false">(FD195*FD196*$G195)*$DB$8</f>
        <v>0</v>
      </c>
      <c r="FE197" s="248"/>
      <c r="FF197" s="248" t="n">
        <f aca="false">(FF195*FF196*$G195)*$DB$8</f>
        <v>0</v>
      </c>
      <c r="FG197" s="248"/>
      <c r="FH197" s="248" t="n">
        <f aca="false">(FH195*FH196*$G195)*$DB$8</f>
        <v>0</v>
      </c>
      <c r="FI197" s="248"/>
      <c r="FJ197" s="248" t="n">
        <f aca="false">(FJ195*FJ196*$G195)*$DB$8</f>
        <v>0</v>
      </c>
      <c r="FK197" s="248"/>
      <c r="FL197" s="248" t="n">
        <f aca="false">(FL195*FL196*$G195)*$DB$8</f>
        <v>0</v>
      </c>
      <c r="FM197" s="248"/>
      <c r="FN197" s="248" t="n">
        <f aca="false">(FN195*FN196*$G195)*$DB$8</f>
        <v>0</v>
      </c>
      <c r="FO197" s="248"/>
      <c r="FP197" s="248" t="n">
        <f aca="false">(FP195*FP196*$G195)*$DB$8</f>
        <v>0</v>
      </c>
      <c r="FQ197" s="248"/>
      <c r="FR197" s="248" t="n">
        <f aca="false">(FR195*FR196*$G195)*$DB$8</f>
        <v>0</v>
      </c>
      <c r="FS197" s="248"/>
      <c r="FT197" s="248" t="n">
        <f aca="false">(FT195*FT196*$G195)*$DB$8</f>
        <v>0</v>
      </c>
      <c r="FU197" s="248"/>
      <c r="FV197" s="248" t="n">
        <f aca="false">(FV195*FV196*$G195)*$DB$8</f>
        <v>0</v>
      </c>
      <c r="FW197" s="248"/>
      <c r="FX197" s="248" t="n">
        <f aca="false">(FX195*FX196*$G195)*$DB$8</f>
        <v>0</v>
      </c>
      <c r="FY197" s="248"/>
      <c r="FZ197" s="248" t="n">
        <f aca="false">(FZ195*FZ196*$G195)*$DB$8</f>
        <v>0</v>
      </c>
      <c r="GA197" s="248"/>
      <c r="GB197" s="248" t="n">
        <f aca="false">(GB195*GB196*$G195)*$DB$8</f>
        <v>0</v>
      </c>
      <c r="GC197" s="248"/>
      <c r="GD197" s="248" t="n">
        <f aca="false">(GD195*GD196*$G195)*$DB$8</f>
        <v>0</v>
      </c>
      <c r="GE197" s="248"/>
      <c r="GF197" s="248" t="n">
        <f aca="false">(GF195*GF196*$G195)*$DB$8</f>
        <v>0</v>
      </c>
      <c r="GG197" s="248"/>
      <c r="GH197" s="248" t="n">
        <f aca="false">(GH195*GH196*$G195)*$DB$8</f>
        <v>0</v>
      </c>
      <c r="GI197" s="248"/>
      <c r="GJ197" s="248" t="n">
        <f aca="false">(GJ195*GJ196*$G195)*$DB$8</f>
        <v>0</v>
      </c>
      <c r="GK197" s="248"/>
      <c r="GL197" s="248" t="n">
        <f aca="false">(GL195*GL196*$G195)*$DB$8</f>
        <v>0</v>
      </c>
      <c r="GM197" s="248"/>
      <c r="GN197" s="248" t="n">
        <f aca="false">(GN195*GN196*$G195)*$DB$8</f>
        <v>0</v>
      </c>
      <c r="GO197" s="248"/>
      <c r="GP197" s="248" t="n">
        <f aca="false">(GP195*GP196*$G195)*$DB$8</f>
        <v>0</v>
      </c>
      <c r="GQ197" s="248"/>
      <c r="GR197" s="248" t="n">
        <f aca="false">(GR195*GR196*$G195)*$DB$8</f>
        <v>0</v>
      </c>
      <c r="GS197" s="248"/>
      <c r="GT197" s="248" t="n">
        <f aca="false">(GT195*GT196*$G195)*$DB$8</f>
        <v>0</v>
      </c>
      <c r="GU197" s="248"/>
      <c r="GV197" s="248" t="n">
        <f aca="false">(GV195*GV196*$G195)*$DB$8</f>
        <v>0</v>
      </c>
      <c r="GW197" s="248"/>
      <c r="GX197" s="248" t="n">
        <f aca="false">(GX195*GX196*$G195)*$DB$8</f>
        <v>0</v>
      </c>
      <c r="GY197" s="248"/>
      <c r="GZ197" s="248" t="n">
        <f aca="false">(GZ195*GZ196*$G195)*$DB$8</f>
        <v>0</v>
      </c>
      <c r="HA197" s="248"/>
      <c r="HB197" s="248" t="n">
        <f aca="false">(HB195*HB196*$G195)*$DB$8</f>
        <v>0</v>
      </c>
      <c r="HC197" s="248"/>
      <c r="HD197" s="248" t="n">
        <f aca="false">(HD195*HD196*$G195)*$DB$8</f>
        <v>0</v>
      </c>
      <c r="HE197" s="248"/>
      <c r="HF197" s="248" t="n">
        <f aca="false">(HF195*HF196*$G195)*$DB$8</f>
        <v>0</v>
      </c>
      <c r="HG197" s="248"/>
      <c r="HH197" s="248" t="n">
        <f aca="false">(HH195*HH196*$G195)*$DB$8</f>
        <v>0</v>
      </c>
      <c r="HI197" s="248"/>
      <c r="HJ197" s="248" t="n">
        <f aca="false">(HJ195*HJ196*$G195)*$DB$8</f>
        <v>0</v>
      </c>
      <c r="HK197" s="248"/>
    </row>
    <row r="198" customFormat="false" ht="12.75" hidden="true" customHeight="false" outlineLevel="0" collapsed="false">
      <c r="A198" s="232"/>
      <c r="B198" s="233"/>
      <c r="C198" s="232"/>
      <c r="D198" s="234"/>
      <c r="E198" s="234"/>
      <c r="F198" s="235"/>
      <c r="G198" s="234"/>
      <c r="H198" s="234"/>
      <c r="I198" s="237"/>
      <c r="J198" s="238"/>
      <c r="K198" s="250" t="s">
        <v>162</v>
      </c>
      <c r="L198" s="251" t="n">
        <f aca="false">L197</f>
        <v>0</v>
      </c>
      <c r="M198" s="251"/>
      <c r="N198" s="251" t="n">
        <f aca="false">L198+N197</f>
        <v>0</v>
      </c>
      <c r="O198" s="251"/>
      <c r="P198" s="251" t="n">
        <f aca="false">N198+P197</f>
        <v>0</v>
      </c>
      <c r="Q198" s="251"/>
      <c r="R198" s="251" t="n">
        <f aca="false">P198+R197</f>
        <v>0</v>
      </c>
      <c r="S198" s="251"/>
      <c r="T198" s="251" t="n">
        <f aca="false">R198+T197</f>
        <v>0</v>
      </c>
      <c r="U198" s="251"/>
      <c r="V198" s="251" t="n">
        <f aca="false">T198+V197</f>
        <v>0</v>
      </c>
      <c r="W198" s="251"/>
      <c r="X198" s="251" t="n">
        <f aca="false">V198+X197</f>
        <v>0</v>
      </c>
      <c r="Y198" s="251"/>
      <c r="Z198" s="251" t="n">
        <f aca="false">X198+Z197</f>
        <v>0</v>
      </c>
      <c r="AA198" s="251"/>
      <c r="AB198" s="251" t="n">
        <f aca="false">Z198+AB197</f>
        <v>0</v>
      </c>
      <c r="AC198" s="251"/>
      <c r="AD198" s="251" t="n">
        <f aca="false">AB198+AD197</f>
        <v>0</v>
      </c>
      <c r="AE198" s="251"/>
      <c r="AF198" s="251" t="n">
        <f aca="false">AD198+AF197</f>
        <v>0</v>
      </c>
      <c r="AG198" s="251"/>
      <c r="AH198" s="251" t="n">
        <f aca="false">AF198+AH197</f>
        <v>0</v>
      </c>
      <c r="AI198" s="251"/>
      <c r="AJ198" s="251" t="n">
        <f aca="false">AH198+AJ197</f>
        <v>0</v>
      </c>
      <c r="AK198" s="251"/>
      <c r="AL198" s="251" t="n">
        <f aca="false">AJ198+AL197</f>
        <v>0</v>
      </c>
      <c r="AM198" s="251"/>
      <c r="AN198" s="251" t="n">
        <f aca="false">AL198+AN197</f>
        <v>0</v>
      </c>
      <c r="AO198" s="251"/>
      <c r="AP198" s="251" t="n">
        <f aca="false">AN198+AP197</f>
        <v>0</v>
      </c>
      <c r="AQ198" s="251"/>
      <c r="AR198" s="251" t="n">
        <f aca="false">AP198+AR197</f>
        <v>0</v>
      </c>
      <c r="AS198" s="251"/>
      <c r="AT198" s="251" t="n">
        <f aca="false">AR198+AT197</f>
        <v>0</v>
      </c>
      <c r="AU198" s="251"/>
      <c r="AV198" s="251" t="n">
        <f aca="false">AT198+AV197</f>
        <v>0</v>
      </c>
      <c r="AW198" s="251"/>
      <c r="AX198" s="251" t="n">
        <f aca="false">AV198+AX197</f>
        <v>0</v>
      </c>
      <c r="AY198" s="251"/>
      <c r="AZ198" s="251" t="n">
        <f aca="false">AX198+AZ197</f>
        <v>0</v>
      </c>
      <c r="BA198" s="251"/>
      <c r="BB198" s="251" t="n">
        <f aca="false">AZ198+BB197</f>
        <v>0</v>
      </c>
      <c r="BC198" s="251"/>
      <c r="BD198" s="251" t="n">
        <f aca="false">BB198+BD197</f>
        <v>0</v>
      </c>
      <c r="BE198" s="251"/>
      <c r="BF198" s="251" t="n">
        <f aca="false">BD198+BF197</f>
        <v>0</v>
      </c>
      <c r="BG198" s="251"/>
      <c r="BH198" s="251" t="n">
        <f aca="false">BF198+BH197</f>
        <v>0</v>
      </c>
      <c r="BI198" s="251"/>
      <c r="BJ198" s="251" t="n">
        <f aca="false">BH198+BJ197</f>
        <v>0</v>
      </c>
      <c r="BK198" s="251"/>
      <c r="BL198" s="251" t="n">
        <f aca="false">BJ198+BL197</f>
        <v>0</v>
      </c>
      <c r="BM198" s="251"/>
      <c r="BN198" s="251" t="n">
        <f aca="false">BL198+BN197</f>
        <v>0</v>
      </c>
      <c r="BO198" s="251"/>
      <c r="BP198" s="251" t="n">
        <f aca="false">BN198+BP197</f>
        <v>0</v>
      </c>
      <c r="BQ198" s="251"/>
      <c r="BR198" s="251" t="n">
        <f aca="false">BP198+BR197</f>
        <v>0</v>
      </c>
      <c r="BS198" s="251"/>
      <c r="BT198" s="251" t="n">
        <f aca="false">BR198+BT197</f>
        <v>0</v>
      </c>
      <c r="BU198" s="251"/>
      <c r="BV198" s="251" t="n">
        <f aca="false">BT198+BV197</f>
        <v>0</v>
      </c>
      <c r="BW198" s="251"/>
      <c r="BX198" s="251" t="n">
        <f aca="false">BV198+BX197</f>
        <v>0</v>
      </c>
      <c r="BY198" s="251"/>
      <c r="BZ198" s="251" t="n">
        <f aca="false">BX198+BZ197</f>
        <v>0</v>
      </c>
      <c r="CA198" s="251"/>
      <c r="CB198" s="251" t="n">
        <f aca="false">BZ198+CB197</f>
        <v>0</v>
      </c>
      <c r="CC198" s="251"/>
      <c r="CD198" s="251" t="n">
        <f aca="false">CB198+CD197</f>
        <v>0</v>
      </c>
      <c r="CE198" s="251"/>
      <c r="CF198" s="251" t="n">
        <f aca="false">CD198+CF197</f>
        <v>0</v>
      </c>
      <c r="CG198" s="251"/>
      <c r="CH198" s="251" t="n">
        <f aca="false">CF198+CH197</f>
        <v>0</v>
      </c>
      <c r="CI198" s="251"/>
      <c r="CJ198" s="251" t="n">
        <f aca="false">CH198+CJ197</f>
        <v>0</v>
      </c>
      <c r="CK198" s="251"/>
      <c r="CL198" s="251" t="n">
        <f aca="false">CJ198+CL197</f>
        <v>0</v>
      </c>
      <c r="CM198" s="251"/>
      <c r="CN198" s="251" t="n">
        <f aca="false">CL198+CN197</f>
        <v>0</v>
      </c>
      <c r="CO198" s="251"/>
      <c r="CP198" s="251" t="n">
        <f aca="false">CN198+CP197</f>
        <v>0</v>
      </c>
      <c r="CQ198" s="251"/>
      <c r="CR198" s="251" t="n">
        <f aca="false">CP198+CR197</f>
        <v>0</v>
      </c>
      <c r="CS198" s="251"/>
      <c r="CT198" s="251" t="n">
        <f aca="false">CR198+CT197</f>
        <v>0</v>
      </c>
      <c r="CU198" s="251"/>
      <c r="CV198" s="251" t="n">
        <f aca="false">CT198+CV197</f>
        <v>0</v>
      </c>
      <c r="CW198" s="251"/>
      <c r="CX198" s="251" t="n">
        <f aca="false">CV198+CX197</f>
        <v>0</v>
      </c>
      <c r="CY198" s="251"/>
      <c r="CZ198" s="251" t="n">
        <f aca="false">CX198+CZ197</f>
        <v>0</v>
      </c>
      <c r="DA198" s="251"/>
      <c r="DB198" s="251" t="n">
        <f aca="false">CZ198+DB197</f>
        <v>0</v>
      </c>
      <c r="DC198" s="251"/>
      <c r="DD198" s="251" t="n">
        <f aca="false">DB198+DD197</f>
        <v>0</v>
      </c>
      <c r="DE198" s="251"/>
      <c r="DF198" s="251" t="n">
        <f aca="false">DD198+DF197</f>
        <v>0</v>
      </c>
      <c r="DG198" s="251"/>
      <c r="DH198" s="251" t="n">
        <f aca="false">DF198+DH197</f>
        <v>0</v>
      </c>
      <c r="DI198" s="251"/>
      <c r="DJ198" s="293" t="n">
        <f aca="false">DH198+DJ197</f>
        <v>0</v>
      </c>
      <c r="DK198" s="293"/>
      <c r="DL198" s="251" t="n">
        <f aca="false">DJ198+DL197</f>
        <v>0</v>
      </c>
      <c r="DM198" s="251"/>
      <c r="DN198" s="251" t="n">
        <f aca="false">DL198+DN197</f>
        <v>0</v>
      </c>
      <c r="DO198" s="251"/>
      <c r="DP198" s="251" t="n">
        <f aca="false">DN198+DP197</f>
        <v>0</v>
      </c>
      <c r="DQ198" s="251"/>
      <c r="DR198" s="251" t="n">
        <f aca="false">DP198+DR197</f>
        <v>0</v>
      </c>
      <c r="DS198" s="251"/>
      <c r="DT198" s="251" t="n">
        <f aca="false">DR198+DT197</f>
        <v>0</v>
      </c>
      <c r="DU198" s="251"/>
      <c r="DV198" s="251" t="n">
        <f aca="false">DT198+DV197</f>
        <v>0</v>
      </c>
      <c r="DW198" s="251"/>
      <c r="DX198" s="251" t="n">
        <f aca="false">DV198+DX197</f>
        <v>0</v>
      </c>
      <c r="DY198" s="251"/>
      <c r="DZ198" s="251" t="n">
        <f aca="false">DX198+DZ197</f>
        <v>0</v>
      </c>
      <c r="EA198" s="251"/>
      <c r="EB198" s="251" t="n">
        <f aca="false">DZ198+EB197</f>
        <v>0</v>
      </c>
      <c r="EC198" s="251"/>
      <c r="ED198" s="251" t="n">
        <f aca="false">EB198+ED197</f>
        <v>0</v>
      </c>
      <c r="EE198" s="251"/>
      <c r="EF198" s="251" t="n">
        <f aca="false">ED198+EF197</f>
        <v>0</v>
      </c>
      <c r="EG198" s="251"/>
      <c r="EH198" s="251" t="n">
        <f aca="false">EF198+EH197</f>
        <v>0</v>
      </c>
      <c r="EI198" s="251"/>
      <c r="EJ198" s="251" t="n">
        <f aca="false">EH198+EJ197</f>
        <v>0</v>
      </c>
      <c r="EK198" s="251"/>
      <c r="EL198" s="251" t="n">
        <f aca="false">EJ198+EL197</f>
        <v>0</v>
      </c>
      <c r="EM198" s="251"/>
      <c r="EN198" s="251" t="n">
        <f aca="false">EL198+EN197</f>
        <v>0</v>
      </c>
      <c r="EO198" s="251"/>
      <c r="EP198" s="251" t="n">
        <f aca="false">EN198+EP197</f>
        <v>0</v>
      </c>
      <c r="EQ198" s="251"/>
      <c r="ER198" s="251" t="n">
        <f aca="false">EP198+ER197</f>
        <v>0</v>
      </c>
      <c r="ES198" s="251"/>
      <c r="ET198" s="251" t="n">
        <f aca="false">ER198+ET197</f>
        <v>0</v>
      </c>
      <c r="EU198" s="251"/>
      <c r="EV198" s="251" t="n">
        <f aca="false">ET198+EV197</f>
        <v>0</v>
      </c>
      <c r="EW198" s="251"/>
      <c r="EX198" s="252" t="n">
        <f aca="false">EV198+EX197</f>
        <v>0</v>
      </c>
      <c r="EY198" s="252"/>
      <c r="EZ198" s="251" t="n">
        <f aca="false">EX198+EZ197</f>
        <v>0</v>
      </c>
      <c r="FA198" s="251"/>
      <c r="FB198" s="251" t="n">
        <f aca="false">EZ198+FB197</f>
        <v>0</v>
      </c>
      <c r="FC198" s="251"/>
      <c r="FD198" s="251" t="n">
        <f aca="false">FB198+FD197</f>
        <v>0</v>
      </c>
      <c r="FE198" s="251"/>
      <c r="FF198" s="251" t="n">
        <f aca="false">FD198+FF197</f>
        <v>0</v>
      </c>
      <c r="FG198" s="251"/>
      <c r="FH198" s="251" t="n">
        <f aca="false">FF198+FH197</f>
        <v>0</v>
      </c>
      <c r="FI198" s="251"/>
      <c r="FJ198" s="251" t="n">
        <f aca="false">FH198+FJ197</f>
        <v>0</v>
      </c>
      <c r="FK198" s="251"/>
      <c r="FL198" s="251" t="n">
        <f aca="false">FJ198+FL197</f>
        <v>0</v>
      </c>
      <c r="FM198" s="251"/>
      <c r="FN198" s="251" t="n">
        <f aca="false">FL198+FN197</f>
        <v>0</v>
      </c>
      <c r="FO198" s="251"/>
      <c r="FP198" s="251" t="n">
        <f aca="false">FN198+FP197</f>
        <v>0</v>
      </c>
      <c r="FQ198" s="251"/>
      <c r="FR198" s="251" t="n">
        <f aca="false">FP198+FR197</f>
        <v>0</v>
      </c>
      <c r="FS198" s="251"/>
      <c r="FT198" s="251" t="n">
        <f aca="false">FR198+FT197</f>
        <v>0</v>
      </c>
      <c r="FU198" s="251"/>
      <c r="FV198" s="251" t="n">
        <f aca="false">FT198+FV197</f>
        <v>0</v>
      </c>
      <c r="FW198" s="251"/>
      <c r="FX198" s="251" t="n">
        <f aca="false">FV198+FX197</f>
        <v>0</v>
      </c>
      <c r="FY198" s="251"/>
      <c r="FZ198" s="251" t="n">
        <f aca="false">FX198+FZ197</f>
        <v>0</v>
      </c>
      <c r="GA198" s="251"/>
      <c r="GB198" s="251" t="n">
        <f aca="false">FZ198+GB197</f>
        <v>0</v>
      </c>
      <c r="GC198" s="251"/>
      <c r="GD198" s="251" t="n">
        <f aca="false">GB198+GD197</f>
        <v>0</v>
      </c>
      <c r="GE198" s="251"/>
      <c r="GF198" s="251" t="n">
        <f aca="false">GD198+GF197</f>
        <v>0</v>
      </c>
      <c r="GG198" s="251"/>
      <c r="GH198" s="251" t="n">
        <f aca="false">GF198+GH197</f>
        <v>0</v>
      </c>
      <c r="GI198" s="251"/>
      <c r="GJ198" s="251" t="n">
        <f aca="false">GH198+GJ197</f>
        <v>0</v>
      </c>
      <c r="GK198" s="251"/>
      <c r="GL198" s="251" t="n">
        <f aca="false">GJ198+GL197</f>
        <v>0</v>
      </c>
      <c r="GM198" s="251"/>
      <c r="GN198" s="251" t="n">
        <f aca="false">GL198+GN197</f>
        <v>0</v>
      </c>
      <c r="GO198" s="251"/>
      <c r="GP198" s="251" t="n">
        <f aca="false">GN198+GP197</f>
        <v>0</v>
      </c>
      <c r="GQ198" s="251"/>
      <c r="GR198" s="251" t="n">
        <f aca="false">GP198+GR197</f>
        <v>0</v>
      </c>
      <c r="GS198" s="251"/>
      <c r="GT198" s="251" t="n">
        <f aca="false">GR198+GT197</f>
        <v>0</v>
      </c>
      <c r="GU198" s="251"/>
      <c r="GV198" s="251" t="n">
        <f aca="false">GT198+GV197</f>
        <v>0</v>
      </c>
      <c r="GW198" s="251"/>
      <c r="GX198" s="251" t="n">
        <f aca="false">GV198+GX197</f>
        <v>0</v>
      </c>
      <c r="GY198" s="251"/>
      <c r="GZ198" s="251" t="n">
        <f aca="false">GX198+GZ197</f>
        <v>0</v>
      </c>
      <c r="HA198" s="251"/>
      <c r="HB198" s="251" t="n">
        <f aca="false">GZ198+HB197</f>
        <v>0</v>
      </c>
      <c r="HC198" s="251"/>
      <c r="HD198" s="251" t="n">
        <f aca="false">HB198+HD197</f>
        <v>0</v>
      </c>
      <c r="HE198" s="251"/>
      <c r="HF198" s="251" t="n">
        <f aca="false">HD198+HF197</f>
        <v>0</v>
      </c>
      <c r="HG198" s="251"/>
      <c r="HH198" s="251" t="n">
        <f aca="false">HF198+HH197</f>
        <v>0</v>
      </c>
      <c r="HI198" s="251"/>
      <c r="HJ198" s="251" t="n">
        <f aca="false">HH198+HJ197</f>
        <v>0</v>
      </c>
      <c r="HK198" s="251"/>
    </row>
    <row r="199" s="295" customFormat="true" ht="12.75" hidden="true" customHeight="false" outlineLevel="0" collapsed="false">
      <c r="A199" s="232"/>
      <c r="B199" s="233"/>
      <c r="C199" s="232"/>
      <c r="D199" s="234"/>
      <c r="E199" s="234"/>
      <c r="F199" s="235"/>
      <c r="G199" s="234"/>
      <c r="H199" s="253"/>
      <c r="I199" s="237"/>
      <c r="J199" s="238"/>
      <c r="K199" s="254" t="s">
        <v>163</v>
      </c>
      <c r="L199" s="255"/>
      <c r="M199" s="255"/>
      <c r="N199" s="255"/>
      <c r="O199" s="255"/>
      <c r="P199" s="255"/>
      <c r="Q199" s="255"/>
      <c r="R199" s="255"/>
      <c r="S199" s="255"/>
      <c r="T199" s="255"/>
      <c r="U199" s="255"/>
      <c r="V199" s="255"/>
      <c r="W199" s="255"/>
      <c r="X199" s="255"/>
      <c r="Y199" s="255"/>
      <c r="Z199" s="255"/>
      <c r="AA199" s="255"/>
      <c r="AB199" s="255"/>
      <c r="AC199" s="255"/>
      <c r="AD199" s="255"/>
      <c r="AE199" s="255"/>
      <c r="AF199" s="255"/>
      <c r="AG199" s="255"/>
      <c r="AH199" s="255"/>
      <c r="AI199" s="255"/>
      <c r="AJ199" s="255"/>
      <c r="AK199" s="255"/>
      <c r="AL199" s="255"/>
      <c r="AM199" s="255"/>
      <c r="AN199" s="255"/>
      <c r="AO199" s="255"/>
      <c r="AP199" s="255"/>
      <c r="AQ199" s="255"/>
      <c r="AR199" s="255"/>
      <c r="AS199" s="255"/>
      <c r="AT199" s="255"/>
      <c r="AU199" s="255"/>
      <c r="AV199" s="255"/>
      <c r="AW199" s="255"/>
      <c r="AX199" s="255"/>
      <c r="AY199" s="255"/>
      <c r="AZ199" s="255"/>
      <c r="BA199" s="255"/>
      <c r="BB199" s="255"/>
      <c r="BC199" s="255"/>
      <c r="BD199" s="255"/>
      <c r="BE199" s="255"/>
      <c r="BF199" s="255"/>
      <c r="BG199" s="255"/>
      <c r="BH199" s="255"/>
      <c r="BI199" s="255"/>
      <c r="BJ199" s="255"/>
      <c r="BK199" s="255"/>
      <c r="BL199" s="255"/>
      <c r="BM199" s="255"/>
      <c r="BN199" s="255"/>
      <c r="BO199" s="255"/>
      <c r="BP199" s="255"/>
      <c r="BQ199" s="255"/>
      <c r="BR199" s="255"/>
      <c r="BS199" s="255"/>
      <c r="BT199" s="255"/>
      <c r="BU199" s="255"/>
      <c r="BV199" s="255"/>
      <c r="BW199" s="255"/>
      <c r="BX199" s="255"/>
      <c r="BY199" s="255"/>
      <c r="BZ199" s="255"/>
      <c r="CA199" s="255"/>
      <c r="CB199" s="255"/>
      <c r="CC199" s="255"/>
      <c r="CD199" s="255"/>
      <c r="CE199" s="255"/>
      <c r="CF199" s="255"/>
      <c r="CG199" s="255"/>
      <c r="CH199" s="255"/>
      <c r="CI199" s="255"/>
      <c r="CJ199" s="255"/>
      <c r="CK199" s="255"/>
      <c r="CL199" s="255"/>
      <c r="CM199" s="255"/>
      <c r="CN199" s="255"/>
      <c r="CO199" s="255"/>
      <c r="CP199" s="255"/>
      <c r="CQ199" s="255"/>
      <c r="CR199" s="255"/>
      <c r="CS199" s="255"/>
      <c r="CT199" s="255"/>
      <c r="CU199" s="255"/>
      <c r="CV199" s="255"/>
      <c r="CW199" s="255"/>
      <c r="CX199" s="255"/>
      <c r="CY199" s="255"/>
      <c r="CZ199" s="255"/>
      <c r="DA199" s="255"/>
      <c r="DB199" s="255"/>
      <c r="DC199" s="255"/>
      <c r="DD199" s="255"/>
      <c r="DE199" s="255"/>
      <c r="DF199" s="255"/>
      <c r="DG199" s="255"/>
      <c r="DH199" s="255"/>
      <c r="DI199" s="255"/>
      <c r="DJ199" s="294"/>
      <c r="DK199" s="294"/>
      <c r="DL199" s="255"/>
      <c r="DM199" s="255"/>
      <c r="DN199" s="255"/>
      <c r="DO199" s="255"/>
      <c r="DP199" s="255"/>
      <c r="DQ199" s="255"/>
      <c r="DR199" s="255"/>
      <c r="DS199" s="255"/>
      <c r="DT199" s="255"/>
      <c r="DU199" s="255"/>
      <c r="DV199" s="255"/>
      <c r="DW199" s="255"/>
      <c r="DX199" s="255"/>
      <c r="DY199" s="255"/>
      <c r="DZ199" s="255"/>
      <c r="EA199" s="255"/>
      <c r="EB199" s="255"/>
      <c r="EC199" s="255"/>
      <c r="ED199" s="255"/>
      <c r="EE199" s="255"/>
      <c r="EF199" s="255"/>
      <c r="EG199" s="255"/>
      <c r="EH199" s="255"/>
      <c r="EI199" s="255"/>
      <c r="EJ199" s="255"/>
      <c r="EK199" s="255"/>
      <c r="EL199" s="255"/>
      <c r="EM199" s="255"/>
      <c r="EN199" s="255"/>
      <c r="EO199" s="255"/>
      <c r="EP199" s="255"/>
      <c r="EQ199" s="255"/>
      <c r="ER199" s="255"/>
      <c r="ES199" s="255"/>
      <c r="ET199" s="255"/>
      <c r="EU199" s="255"/>
      <c r="EV199" s="255"/>
      <c r="EW199" s="255"/>
      <c r="EX199" s="256"/>
      <c r="EY199" s="256"/>
      <c r="EZ199" s="255"/>
      <c r="FA199" s="255"/>
      <c r="FB199" s="255"/>
      <c r="FC199" s="255"/>
      <c r="FD199" s="255"/>
      <c r="FE199" s="255"/>
      <c r="FF199" s="255"/>
      <c r="FG199" s="255"/>
      <c r="FH199" s="255"/>
      <c r="FI199" s="255"/>
      <c r="FJ199" s="255"/>
      <c r="FK199" s="255"/>
      <c r="FL199" s="255"/>
      <c r="FM199" s="255"/>
      <c r="FN199" s="255"/>
      <c r="FO199" s="255"/>
      <c r="FP199" s="255"/>
      <c r="FQ199" s="255"/>
      <c r="FR199" s="255"/>
      <c r="FS199" s="255"/>
      <c r="FT199" s="255"/>
      <c r="FU199" s="255"/>
      <c r="FV199" s="255"/>
      <c r="FW199" s="255"/>
      <c r="FX199" s="255"/>
      <c r="FY199" s="255"/>
      <c r="FZ199" s="255"/>
      <c r="GA199" s="255"/>
      <c r="GB199" s="255"/>
      <c r="GC199" s="255"/>
      <c r="GD199" s="255"/>
      <c r="GE199" s="255"/>
      <c r="GF199" s="255"/>
      <c r="GG199" s="255"/>
      <c r="GH199" s="255"/>
      <c r="GI199" s="255"/>
      <c r="GJ199" s="255"/>
      <c r="GK199" s="255"/>
      <c r="GL199" s="255"/>
      <c r="GM199" s="255"/>
      <c r="GN199" s="255"/>
      <c r="GO199" s="255"/>
      <c r="GP199" s="255"/>
      <c r="GQ199" s="255"/>
      <c r="GR199" s="255"/>
      <c r="GS199" s="255"/>
      <c r="GT199" s="255"/>
      <c r="GU199" s="255"/>
      <c r="GV199" s="255"/>
      <c r="GW199" s="255"/>
      <c r="GX199" s="255"/>
      <c r="GY199" s="255"/>
      <c r="GZ199" s="255"/>
      <c r="HA199" s="255"/>
      <c r="HB199" s="255"/>
      <c r="HC199" s="255"/>
      <c r="HD199" s="255"/>
      <c r="HE199" s="255"/>
      <c r="HF199" s="255"/>
      <c r="HG199" s="255"/>
      <c r="HH199" s="255"/>
      <c r="HI199" s="255"/>
      <c r="HJ199" s="255"/>
      <c r="HK199" s="255"/>
    </row>
    <row r="200" s="297" customFormat="true" ht="12.75" hidden="true" customHeight="false" outlineLevel="0" collapsed="false">
      <c r="A200" s="232"/>
      <c r="B200" s="233"/>
      <c r="C200" s="232"/>
      <c r="D200" s="234"/>
      <c r="E200" s="234"/>
      <c r="F200" s="235"/>
      <c r="G200" s="234"/>
      <c r="H200" s="257"/>
      <c r="I200" s="237"/>
      <c r="J200" s="238"/>
      <c r="K200" s="258" t="s">
        <v>164</v>
      </c>
      <c r="L200" s="259" t="n">
        <f aca="false">L199</f>
        <v>0</v>
      </c>
      <c r="M200" s="259"/>
      <c r="N200" s="259" t="n">
        <f aca="false">N199+L200</f>
        <v>0</v>
      </c>
      <c r="O200" s="259"/>
      <c r="P200" s="259" t="n">
        <f aca="false">P199+N200</f>
        <v>0</v>
      </c>
      <c r="Q200" s="259"/>
      <c r="R200" s="259" t="n">
        <f aca="false">R199+P200</f>
        <v>0</v>
      </c>
      <c r="S200" s="259"/>
      <c r="T200" s="259" t="n">
        <f aca="false">T199+R200</f>
        <v>0</v>
      </c>
      <c r="U200" s="259"/>
      <c r="V200" s="259" t="n">
        <f aca="false">V199+T200</f>
        <v>0</v>
      </c>
      <c r="W200" s="259"/>
      <c r="X200" s="259" t="n">
        <f aca="false">X199+V200</f>
        <v>0</v>
      </c>
      <c r="Y200" s="259"/>
      <c r="Z200" s="259" t="n">
        <f aca="false">Z199+X200</f>
        <v>0</v>
      </c>
      <c r="AA200" s="259"/>
      <c r="AB200" s="259" t="n">
        <f aca="false">AB199+Z200</f>
        <v>0</v>
      </c>
      <c r="AC200" s="259"/>
      <c r="AD200" s="259" t="n">
        <f aca="false">AD199+AB200</f>
        <v>0</v>
      </c>
      <c r="AE200" s="259"/>
      <c r="AF200" s="259" t="n">
        <f aca="false">AF199+AD200</f>
        <v>0</v>
      </c>
      <c r="AG200" s="259"/>
      <c r="AH200" s="259" t="n">
        <f aca="false">AH199+AF200</f>
        <v>0</v>
      </c>
      <c r="AI200" s="259"/>
      <c r="AJ200" s="259" t="n">
        <f aca="false">AJ199+AH200</f>
        <v>0</v>
      </c>
      <c r="AK200" s="259"/>
      <c r="AL200" s="259" t="n">
        <f aca="false">AL199+AJ200</f>
        <v>0</v>
      </c>
      <c r="AM200" s="259"/>
      <c r="AN200" s="259" t="n">
        <f aca="false">AN199+AL200</f>
        <v>0</v>
      </c>
      <c r="AO200" s="259"/>
      <c r="AP200" s="259" t="n">
        <f aca="false">AP199+AN200</f>
        <v>0</v>
      </c>
      <c r="AQ200" s="259"/>
      <c r="AR200" s="259" t="n">
        <f aca="false">AR199+AP200</f>
        <v>0</v>
      </c>
      <c r="AS200" s="259"/>
      <c r="AT200" s="259" t="n">
        <f aca="false">AT199+AR200</f>
        <v>0</v>
      </c>
      <c r="AU200" s="259"/>
      <c r="AV200" s="259" t="n">
        <f aca="false">AV199+AT200</f>
        <v>0</v>
      </c>
      <c r="AW200" s="259"/>
      <c r="AX200" s="259" t="n">
        <f aca="false">AX199+AV200</f>
        <v>0</v>
      </c>
      <c r="AY200" s="259"/>
      <c r="AZ200" s="259" t="n">
        <f aca="false">AZ199+AX200</f>
        <v>0</v>
      </c>
      <c r="BA200" s="259"/>
      <c r="BB200" s="259" t="n">
        <f aca="false">BB199+AZ200</f>
        <v>0</v>
      </c>
      <c r="BC200" s="259"/>
      <c r="BD200" s="259" t="n">
        <f aca="false">BD199+BB200</f>
        <v>0</v>
      </c>
      <c r="BE200" s="259"/>
      <c r="BF200" s="259" t="n">
        <f aca="false">BF199+BD200</f>
        <v>0</v>
      </c>
      <c r="BG200" s="259"/>
      <c r="BH200" s="259" t="n">
        <f aca="false">BH199+BF200</f>
        <v>0</v>
      </c>
      <c r="BI200" s="259"/>
      <c r="BJ200" s="259" t="n">
        <f aca="false">BJ199+BH200</f>
        <v>0</v>
      </c>
      <c r="BK200" s="259"/>
      <c r="BL200" s="259" t="n">
        <f aca="false">BL199+BJ200</f>
        <v>0</v>
      </c>
      <c r="BM200" s="259"/>
      <c r="BN200" s="259" t="n">
        <f aca="false">BN199+BL200</f>
        <v>0</v>
      </c>
      <c r="BO200" s="259"/>
      <c r="BP200" s="259" t="n">
        <f aca="false">BP199+BN200</f>
        <v>0</v>
      </c>
      <c r="BQ200" s="259"/>
      <c r="BR200" s="259" t="n">
        <f aca="false">BR199+BP200</f>
        <v>0</v>
      </c>
      <c r="BS200" s="259"/>
      <c r="BT200" s="259" t="n">
        <f aca="false">BT199+BR200</f>
        <v>0</v>
      </c>
      <c r="BU200" s="259"/>
      <c r="BV200" s="259" t="n">
        <f aca="false">BV199+BT200</f>
        <v>0</v>
      </c>
      <c r="BW200" s="259"/>
      <c r="BX200" s="259" t="n">
        <f aca="false">BX199+BV200</f>
        <v>0</v>
      </c>
      <c r="BY200" s="259"/>
      <c r="BZ200" s="259" t="n">
        <f aca="false">BZ199+BX200</f>
        <v>0</v>
      </c>
      <c r="CA200" s="259"/>
      <c r="CB200" s="259" t="n">
        <f aca="false">CB199+BZ200</f>
        <v>0</v>
      </c>
      <c r="CC200" s="259"/>
      <c r="CD200" s="259" t="n">
        <f aca="false">CD199+CB200</f>
        <v>0</v>
      </c>
      <c r="CE200" s="259"/>
      <c r="CF200" s="259" t="n">
        <f aca="false">CF199+CD200</f>
        <v>0</v>
      </c>
      <c r="CG200" s="259"/>
      <c r="CH200" s="259" t="n">
        <f aca="false">CH199+CF200</f>
        <v>0</v>
      </c>
      <c r="CI200" s="259"/>
      <c r="CJ200" s="259" t="n">
        <f aca="false">CJ199+CH200</f>
        <v>0</v>
      </c>
      <c r="CK200" s="259"/>
      <c r="CL200" s="259" t="n">
        <f aca="false">CL199+CJ200</f>
        <v>0</v>
      </c>
      <c r="CM200" s="259"/>
      <c r="CN200" s="259" t="n">
        <f aca="false">CN199+CL200</f>
        <v>0</v>
      </c>
      <c r="CO200" s="259"/>
      <c r="CP200" s="259" t="n">
        <f aca="false">CP199+CN200</f>
        <v>0</v>
      </c>
      <c r="CQ200" s="259"/>
      <c r="CR200" s="259" t="n">
        <f aca="false">CR199+CP200</f>
        <v>0</v>
      </c>
      <c r="CS200" s="259"/>
      <c r="CT200" s="259" t="n">
        <f aca="false">CT199+CR200</f>
        <v>0</v>
      </c>
      <c r="CU200" s="259"/>
      <c r="CV200" s="259" t="n">
        <f aca="false">CV199+CT200</f>
        <v>0</v>
      </c>
      <c r="CW200" s="259"/>
      <c r="CX200" s="259" t="n">
        <f aca="false">CX199+CV200</f>
        <v>0</v>
      </c>
      <c r="CY200" s="259"/>
      <c r="CZ200" s="259" t="n">
        <f aca="false">CZ199+CX200</f>
        <v>0</v>
      </c>
      <c r="DA200" s="259"/>
      <c r="DB200" s="259" t="n">
        <f aca="false">DB199+CZ200</f>
        <v>0</v>
      </c>
      <c r="DC200" s="259"/>
      <c r="DD200" s="259" t="n">
        <f aca="false">DD199+DB200</f>
        <v>0</v>
      </c>
      <c r="DE200" s="259"/>
      <c r="DF200" s="259" t="n">
        <f aca="false">DF199+DD200</f>
        <v>0</v>
      </c>
      <c r="DG200" s="259"/>
      <c r="DH200" s="259" t="n">
        <f aca="false">DH199+DF200</f>
        <v>0</v>
      </c>
      <c r="DI200" s="259"/>
      <c r="DJ200" s="296" t="n">
        <f aca="false">DJ199+DH200</f>
        <v>0</v>
      </c>
      <c r="DK200" s="296"/>
      <c r="DL200" s="259" t="n">
        <f aca="false">DL199+DJ200</f>
        <v>0</v>
      </c>
      <c r="DM200" s="259"/>
      <c r="DN200" s="259" t="n">
        <f aca="false">DN199+DL200</f>
        <v>0</v>
      </c>
      <c r="DO200" s="259"/>
      <c r="DP200" s="259" t="n">
        <f aca="false">DP199+DN200</f>
        <v>0</v>
      </c>
      <c r="DQ200" s="259"/>
      <c r="DR200" s="259" t="n">
        <f aca="false">DR199+DP200</f>
        <v>0</v>
      </c>
      <c r="DS200" s="259"/>
      <c r="DT200" s="259" t="n">
        <f aca="false">DT199+DR200</f>
        <v>0</v>
      </c>
      <c r="DU200" s="259"/>
      <c r="DV200" s="259" t="n">
        <f aca="false">DV199+DT200</f>
        <v>0</v>
      </c>
      <c r="DW200" s="259"/>
      <c r="DX200" s="259" t="n">
        <f aca="false">DX199+DV200</f>
        <v>0</v>
      </c>
      <c r="DY200" s="259"/>
      <c r="DZ200" s="259" t="n">
        <f aca="false">DZ199+DX200</f>
        <v>0</v>
      </c>
      <c r="EA200" s="259"/>
      <c r="EB200" s="259" t="n">
        <f aca="false">EB199+DZ200</f>
        <v>0</v>
      </c>
      <c r="EC200" s="259"/>
      <c r="ED200" s="259" t="n">
        <f aca="false">ED199+EB200</f>
        <v>0</v>
      </c>
      <c r="EE200" s="259"/>
      <c r="EF200" s="259" t="n">
        <f aca="false">EF199+ED200</f>
        <v>0</v>
      </c>
      <c r="EG200" s="259"/>
      <c r="EH200" s="259" t="n">
        <f aca="false">EH199+EF200</f>
        <v>0</v>
      </c>
      <c r="EI200" s="259"/>
      <c r="EJ200" s="259" t="n">
        <f aca="false">EJ199+EH200</f>
        <v>0</v>
      </c>
      <c r="EK200" s="259"/>
      <c r="EL200" s="259" t="n">
        <f aca="false">EL199+EJ200</f>
        <v>0</v>
      </c>
      <c r="EM200" s="259"/>
      <c r="EN200" s="259" t="n">
        <f aca="false">EN199+EL200</f>
        <v>0</v>
      </c>
      <c r="EO200" s="259"/>
      <c r="EP200" s="259" t="n">
        <f aca="false">EP199+EN200</f>
        <v>0</v>
      </c>
      <c r="EQ200" s="259"/>
      <c r="ER200" s="259" t="n">
        <f aca="false">ER199+EP200</f>
        <v>0</v>
      </c>
      <c r="ES200" s="259"/>
      <c r="ET200" s="259" t="n">
        <f aca="false">ET199+ER200</f>
        <v>0</v>
      </c>
      <c r="EU200" s="259"/>
      <c r="EV200" s="259" t="n">
        <f aca="false">EV199+ET200</f>
        <v>0</v>
      </c>
      <c r="EW200" s="259"/>
      <c r="EX200" s="260" t="n">
        <f aca="false">EX199+EV200</f>
        <v>0</v>
      </c>
      <c r="EY200" s="260"/>
      <c r="EZ200" s="259" t="n">
        <f aca="false">EZ199+EX200</f>
        <v>0</v>
      </c>
      <c r="FA200" s="259"/>
      <c r="FB200" s="259" t="n">
        <f aca="false">FB199+EZ200</f>
        <v>0</v>
      </c>
      <c r="FC200" s="259"/>
      <c r="FD200" s="259" t="n">
        <f aca="false">FD199+FB200</f>
        <v>0</v>
      </c>
      <c r="FE200" s="259"/>
      <c r="FF200" s="259" t="n">
        <f aca="false">FF199+FD200</f>
        <v>0</v>
      </c>
      <c r="FG200" s="259"/>
      <c r="FH200" s="259" t="n">
        <f aca="false">FH199+FF200</f>
        <v>0</v>
      </c>
      <c r="FI200" s="259"/>
      <c r="FJ200" s="259" t="n">
        <f aca="false">FJ199+FH200</f>
        <v>0</v>
      </c>
      <c r="FK200" s="259"/>
      <c r="FL200" s="259" t="n">
        <f aca="false">FL199+FJ200</f>
        <v>0</v>
      </c>
      <c r="FM200" s="259"/>
      <c r="FN200" s="259" t="n">
        <f aca="false">FN199+FL200</f>
        <v>0</v>
      </c>
      <c r="FO200" s="259"/>
      <c r="FP200" s="259" t="n">
        <f aca="false">FP199+FN200</f>
        <v>0</v>
      </c>
      <c r="FQ200" s="259"/>
      <c r="FR200" s="259" t="n">
        <f aca="false">FR199+FP200</f>
        <v>0</v>
      </c>
      <c r="FS200" s="259"/>
      <c r="FT200" s="259" t="n">
        <f aca="false">FT199+FR200</f>
        <v>0</v>
      </c>
      <c r="FU200" s="259"/>
      <c r="FV200" s="259" t="n">
        <f aca="false">FV199+FT200</f>
        <v>0</v>
      </c>
      <c r="FW200" s="259"/>
      <c r="FX200" s="259" t="n">
        <f aca="false">FX199+FV200</f>
        <v>0</v>
      </c>
      <c r="FY200" s="259"/>
      <c r="FZ200" s="259" t="n">
        <f aca="false">FZ199+FX200</f>
        <v>0</v>
      </c>
      <c r="GA200" s="259"/>
      <c r="GB200" s="259" t="n">
        <f aca="false">GB199+FZ200</f>
        <v>0</v>
      </c>
      <c r="GC200" s="259"/>
      <c r="GD200" s="259" t="n">
        <f aca="false">GD199+GB200</f>
        <v>0</v>
      </c>
      <c r="GE200" s="259"/>
      <c r="GF200" s="259" t="n">
        <f aca="false">GF199+GD200</f>
        <v>0</v>
      </c>
      <c r="GG200" s="259"/>
      <c r="GH200" s="259" t="n">
        <f aca="false">GH199+GF200</f>
        <v>0</v>
      </c>
      <c r="GI200" s="259"/>
      <c r="GJ200" s="259" t="n">
        <f aca="false">GJ199+GH200</f>
        <v>0</v>
      </c>
      <c r="GK200" s="259"/>
      <c r="GL200" s="259" t="n">
        <f aca="false">GL199+GJ200</f>
        <v>0</v>
      </c>
      <c r="GM200" s="259"/>
      <c r="GN200" s="259" t="n">
        <f aca="false">GN199+GL200</f>
        <v>0</v>
      </c>
      <c r="GO200" s="259"/>
      <c r="GP200" s="259" t="n">
        <f aca="false">GP199+GN200</f>
        <v>0</v>
      </c>
      <c r="GQ200" s="259"/>
      <c r="GR200" s="259" t="n">
        <f aca="false">GR199+GP200</f>
        <v>0</v>
      </c>
      <c r="GS200" s="259"/>
      <c r="GT200" s="259" t="n">
        <f aca="false">GT199+GR200</f>
        <v>0</v>
      </c>
      <c r="GU200" s="259"/>
      <c r="GV200" s="259" t="n">
        <f aca="false">GV199+GT200</f>
        <v>0</v>
      </c>
      <c r="GW200" s="259"/>
      <c r="GX200" s="259" t="n">
        <f aca="false">GX199+GV200</f>
        <v>0</v>
      </c>
      <c r="GY200" s="259"/>
      <c r="GZ200" s="259" t="n">
        <f aca="false">GZ199+GX200</f>
        <v>0</v>
      </c>
      <c r="HA200" s="259"/>
      <c r="HB200" s="259" t="n">
        <f aca="false">HB199+GZ200</f>
        <v>0</v>
      </c>
      <c r="HC200" s="259"/>
      <c r="HD200" s="259" t="n">
        <f aca="false">HD199+HB200</f>
        <v>0</v>
      </c>
      <c r="HE200" s="259"/>
      <c r="HF200" s="259" t="n">
        <f aca="false">HF199+HD200</f>
        <v>0</v>
      </c>
      <c r="HG200" s="259"/>
      <c r="HH200" s="259" t="n">
        <f aca="false">HH199+HF200</f>
        <v>0</v>
      </c>
      <c r="HI200" s="259"/>
      <c r="HJ200" s="259" t="n">
        <f aca="false">HJ199+HH200</f>
        <v>0</v>
      </c>
      <c r="HK200" s="259"/>
    </row>
    <row r="201" s="299" customFormat="true" ht="12.75" hidden="true" customHeight="false" outlineLevel="0" collapsed="false">
      <c r="A201" s="232"/>
      <c r="B201" s="233"/>
      <c r="C201" s="232"/>
      <c r="D201" s="234"/>
      <c r="E201" s="234"/>
      <c r="F201" s="235"/>
      <c r="G201" s="234"/>
      <c r="H201" s="261"/>
      <c r="I201" s="237"/>
      <c r="J201" s="238"/>
      <c r="K201" s="262" t="s">
        <v>165</v>
      </c>
      <c r="L201" s="263" t="e">
        <f aca="false">IF($E195&gt;0,L198/$E195,"-")</f>
        <v>#N/A</v>
      </c>
      <c r="M201" s="263"/>
      <c r="N201" s="263" t="e">
        <f aca="false">IF($E195&gt;0,N198/$E195,"-")</f>
        <v>#N/A</v>
      </c>
      <c r="O201" s="263"/>
      <c r="P201" s="263" t="e">
        <f aca="false">IF($E195&gt;0,P198/$E195,"-")</f>
        <v>#N/A</v>
      </c>
      <c r="Q201" s="263"/>
      <c r="R201" s="263" t="e">
        <f aca="false">IF($E195&gt;0,R198/$E195,"-")</f>
        <v>#N/A</v>
      </c>
      <c r="S201" s="263"/>
      <c r="T201" s="263" t="e">
        <f aca="false">IF($E195&gt;0,T198/$E195,"-")</f>
        <v>#N/A</v>
      </c>
      <c r="U201" s="263"/>
      <c r="V201" s="263" t="e">
        <f aca="false">IF($E195&gt;0,V198/$E195,"-")</f>
        <v>#N/A</v>
      </c>
      <c r="W201" s="263"/>
      <c r="X201" s="263" t="e">
        <f aca="false">IF($E195&gt;0,X198/$E195,"-")</f>
        <v>#N/A</v>
      </c>
      <c r="Y201" s="263"/>
      <c r="Z201" s="263" t="e">
        <f aca="false">IF($E195&gt;0,Z198/$E195,"-")</f>
        <v>#N/A</v>
      </c>
      <c r="AA201" s="263"/>
      <c r="AB201" s="263" t="e">
        <f aca="false">IF($E195&gt;0,AB198/$E195,"-")</f>
        <v>#N/A</v>
      </c>
      <c r="AC201" s="263"/>
      <c r="AD201" s="263" t="e">
        <f aca="false">IF($E195&gt;0,AD198/$E195,"-")</f>
        <v>#N/A</v>
      </c>
      <c r="AE201" s="263"/>
      <c r="AF201" s="263" t="e">
        <f aca="false">IF($E195&gt;0,AF198/$E195,"-")</f>
        <v>#N/A</v>
      </c>
      <c r="AG201" s="263"/>
      <c r="AH201" s="263" t="e">
        <f aca="false">IF($E195&gt;0,AH198/$E195,"-")</f>
        <v>#N/A</v>
      </c>
      <c r="AI201" s="263"/>
      <c r="AJ201" s="263" t="e">
        <f aca="false">IF($E195&gt;0,AJ198/$E195,"-")</f>
        <v>#N/A</v>
      </c>
      <c r="AK201" s="263"/>
      <c r="AL201" s="263" t="e">
        <f aca="false">IF($E195&gt;0,AL198/$E195,"-")</f>
        <v>#N/A</v>
      </c>
      <c r="AM201" s="263"/>
      <c r="AN201" s="263" t="e">
        <f aca="false">IF($E195&gt;0,AN198/$E195,"-")</f>
        <v>#N/A</v>
      </c>
      <c r="AO201" s="263"/>
      <c r="AP201" s="263" t="e">
        <f aca="false">IF($E195&gt;0,AP198/$E195,"-")</f>
        <v>#N/A</v>
      </c>
      <c r="AQ201" s="263"/>
      <c r="AR201" s="263" t="e">
        <f aca="false">IF($E195&gt;0,AR198/$E195,"-")</f>
        <v>#N/A</v>
      </c>
      <c r="AS201" s="263"/>
      <c r="AT201" s="263" t="e">
        <f aca="false">IF($E195&gt;0,AT198/$E195,"-")</f>
        <v>#N/A</v>
      </c>
      <c r="AU201" s="263"/>
      <c r="AV201" s="263" t="e">
        <f aca="false">IF($E195&gt;0,AV198/$E195,"-")</f>
        <v>#N/A</v>
      </c>
      <c r="AW201" s="263"/>
      <c r="AX201" s="263" t="e">
        <f aca="false">IF($E195&gt;0,AX198/$E195,"-")</f>
        <v>#N/A</v>
      </c>
      <c r="AY201" s="263"/>
      <c r="AZ201" s="263" t="e">
        <f aca="false">IF($E195&gt;0,AZ198/$E195,"-")</f>
        <v>#N/A</v>
      </c>
      <c r="BA201" s="263"/>
      <c r="BB201" s="263" t="e">
        <f aca="false">IF($E195&gt;0,BB198/$E195,"-")</f>
        <v>#N/A</v>
      </c>
      <c r="BC201" s="263"/>
      <c r="BD201" s="263" t="e">
        <f aca="false">IF($E195&gt;0,BD198/$E195,"-")</f>
        <v>#N/A</v>
      </c>
      <c r="BE201" s="263"/>
      <c r="BF201" s="263" t="e">
        <f aca="false">IF($E195&gt;0,BF198/$E195,"-")</f>
        <v>#N/A</v>
      </c>
      <c r="BG201" s="263"/>
      <c r="BH201" s="263" t="e">
        <f aca="false">IF($E195&gt;0,BH198/$E195,"-")</f>
        <v>#N/A</v>
      </c>
      <c r="BI201" s="263"/>
      <c r="BJ201" s="263" t="e">
        <f aca="false">IF($E195&gt;0,BJ198/$E195,"-")</f>
        <v>#N/A</v>
      </c>
      <c r="BK201" s="263"/>
      <c r="BL201" s="263" t="e">
        <f aca="false">IF($E195&gt;0,BL198/$E195,"-")</f>
        <v>#N/A</v>
      </c>
      <c r="BM201" s="263"/>
      <c r="BN201" s="263" t="e">
        <f aca="false">IF($E195&gt;0,BN198/$E195,"-")</f>
        <v>#N/A</v>
      </c>
      <c r="BO201" s="263"/>
      <c r="BP201" s="263" t="e">
        <f aca="false">IF($E195&gt;0,BP198/$E195,"-")</f>
        <v>#N/A</v>
      </c>
      <c r="BQ201" s="263"/>
      <c r="BR201" s="263" t="e">
        <f aca="false">IF($E195&gt;0,BR198/$E195,"-")</f>
        <v>#N/A</v>
      </c>
      <c r="BS201" s="263"/>
      <c r="BT201" s="263" t="e">
        <f aca="false">IF($E195&gt;0,BT198/$E195,"-")</f>
        <v>#N/A</v>
      </c>
      <c r="BU201" s="263"/>
      <c r="BV201" s="263" t="e">
        <f aca="false">IF($E195&gt;0,BV198/$E195,"-")</f>
        <v>#N/A</v>
      </c>
      <c r="BW201" s="263"/>
      <c r="BX201" s="263" t="e">
        <f aca="false">IF($E195&gt;0,BX198/$E195,"-")</f>
        <v>#N/A</v>
      </c>
      <c r="BY201" s="263"/>
      <c r="BZ201" s="263" t="e">
        <f aca="false">IF($E195&gt;0,BZ198/$E195,"-")</f>
        <v>#N/A</v>
      </c>
      <c r="CA201" s="263"/>
      <c r="CB201" s="263" t="e">
        <f aca="false">IF($E195&gt;0,CB198/$E195,"-")</f>
        <v>#N/A</v>
      </c>
      <c r="CC201" s="263"/>
      <c r="CD201" s="263" t="e">
        <f aca="false">IF($E195&gt;0,CD198/$E195,"-")</f>
        <v>#N/A</v>
      </c>
      <c r="CE201" s="263"/>
      <c r="CF201" s="263" t="e">
        <f aca="false">IF($E195&gt;0,CF198/$E195,"-")</f>
        <v>#N/A</v>
      </c>
      <c r="CG201" s="263"/>
      <c r="CH201" s="263" t="e">
        <f aca="false">IF($E195&gt;0,CH198/$E195,"-")</f>
        <v>#N/A</v>
      </c>
      <c r="CI201" s="263"/>
      <c r="CJ201" s="263" t="e">
        <f aca="false">IF($E195&gt;0,CJ198/$E195,"-")</f>
        <v>#N/A</v>
      </c>
      <c r="CK201" s="263"/>
      <c r="CL201" s="263" t="e">
        <f aca="false">IF($E195&gt;0,CL198/$E195,"-")</f>
        <v>#N/A</v>
      </c>
      <c r="CM201" s="263"/>
      <c r="CN201" s="263" t="e">
        <f aca="false">IF($E195&gt;0,CN198/$E195,"-")</f>
        <v>#N/A</v>
      </c>
      <c r="CO201" s="263"/>
      <c r="CP201" s="263" t="e">
        <f aca="false">IF($E195&gt;0,CP198/$E195,"-")</f>
        <v>#N/A</v>
      </c>
      <c r="CQ201" s="263"/>
      <c r="CR201" s="263" t="e">
        <f aca="false">IF($E195&gt;0,CR198/$E195,"-")</f>
        <v>#N/A</v>
      </c>
      <c r="CS201" s="263"/>
      <c r="CT201" s="263" t="e">
        <f aca="false">IF($E195&gt;0,CT198/$E195,"-")</f>
        <v>#N/A</v>
      </c>
      <c r="CU201" s="263"/>
      <c r="CV201" s="263" t="e">
        <f aca="false">IF($E195&gt;0,CV198/$E195,"-")</f>
        <v>#N/A</v>
      </c>
      <c r="CW201" s="263"/>
      <c r="CX201" s="263" t="e">
        <f aca="false">IF($E195&gt;0,CX198/$E195,"-")</f>
        <v>#N/A</v>
      </c>
      <c r="CY201" s="263"/>
      <c r="CZ201" s="263" t="e">
        <f aca="false">IF($E195&gt;0,CZ198/$E195,"-")</f>
        <v>#N/A</v>
      </c>
      <c r="DA201" s="263"/>
      <c r="DB201" s="263" t="e">
        <f aca="false">IF($E195&gt;0,DB198/$E195,"-")</f>
        <v>#N/A</v>
      </c>
      <c r="DC201" s="263"/>
      <c r="DD201" s="263" t="e">
        <f aca="false">IF($E195&gt;0,DD198/$E195,"-")</f>
        <v>#N/A</v>
      </c>
      <c r="DE201" s="263"/>
      <c r="DF201" s="263" t="e">
        <f aca="false">IF($E195&gt;0,DF198/$E195,"-")</f>
        <v>#N/A</v>
      </c>
      <c r="DG201" s="263"/>
      <c r="DH201" s="263" t="e">
        <f aca="false">IF($E195&gt;0,DH198/$E195,"-")</f>
        <v>#N/A</v>
      </c>
      <c r="DI201" s="263"/>
      <c r="DJ201" s="298" t="e">
        <f aca="false">IF($E195&gt;0,DJ198/$E195,"-")</f>
        <v>#N/A</v>
      </c>
      <c r="DK201" s="298"/>
      <c r="DL201" s="263" t="e">
        <f aca="false">IF($E195&gt;0,DL198/$E195,"-")</f>
        <v>#N/A</v>
      </c>
      <c r="DM201" s="263"/>
      <c r="DN201" s="263" t="e">
        <f aca="false">IF($E195&gt;0,DN198/$E195,"-")</f>
        <v>#N/A</v>
      </c>
      <c r="DO201" s="263"/>
      <c r="DP201" s="263" t="e">
        <f aca="false">IF($E195&gt;0,DP198/$E195,"-")</f>
        <v>#N/A</v>
      </c>
      <c r="DQ201" s="263"/>
      <c r="DR201" s="263" t="e">
        <f aca="false">IF($E195&gt;0,DR198/$E195,"-")</f>
        <v>#N/A</v>
      </c>
      <c r="DS201" s="263"/>
      <c r="DT201" s="263" t="e">
        <f aca="false">IF($E195&gt;0,DT198/$E195,"-")</f>
        <v>#N/A</v>
      </c>
      <c r="DU201" s="263"/>
      <c r="DV201" s="263" t="e">
        <f aca="false">IF($E195&gt;0,DV198/$E195,"-")</f>
        <v>#N/A</v>
      </c>
      <c r="DW201" s="263"/>
      <c r="DX201" s="263" t="e">
        <f aca="false">IF($E195&gt;0,DX198/$E195,"-")</f>
        <v>#N/A</v>
      </c>
      <c r="DY201" s="263"/>
      <c r="DZ201" s="263" t="e">
        <f aca="false">IF($E195&gt;0,DZ198/$E195,"-")</f>
        <v>#N/A</v>
      </c>
      <c r="EA201" s="263"/>
      <c r="EB201" s="263" t="e">
        <f aca="false">IF($E195&gt;0,EB198/$E195,"-")</f>
        <v>#N/A</v>
      </c>
      <c r="EC201" s="263"/>
      <c r="ED201" s="263" t="e">
        <f aca="false">IF($E195&gt;0,ED198/$E195,"-")</f>
        <v>#N/A</v>
      </c>
      <c r="EE201" s="263"/>
      <c r="EF201" s="263" t="e">
        <f aca="false">IF($E195&gt;0,EF198/$E195,"-")</f>
        <v>#N/A</v>
      </c>
      <c r="EG201" s="263"/>
      <c r="EH201" s="263" t="e">
        <f aca="false">IF($E195&gt;0,EH198/$E195,"-")</f>
        <v>#N/A</v>
      </c>
      <c r="EI201" s="263"/>
      <c r="EJ201" s="263" t="e">
        <f aca="false">IF($E195&gt;0,EJ198/$E195,"-")</f>
        <v>#N/A</v>
      </c>
      <c r="EK201" s="263"/>
      <c r="EL201" s="263" t="e">
        <f aca="false">IF($E195&gt;0,EL198/$E195,"-")</f>
        <v>#N/A</v>
      </c>
      <c r="EM201" s="263"/>
      <c r="EN201" s="263" t="e">
        <f aca="false">IF($E195&gt;0,EN198/$E195,"-")</f>
        <v>#N/A</v>
      </c>
      <c r="EO201" s="263"/>
      <c r="EP201" s="263" t="e">
        <f aca="false">IF($E195&gt;0,EP198/$E195,"-")</f>
        <v>#N/A</v>
      </c>
      <c r="EQ201" s="263"/>
      <c r="ER201" s="263" t="e">
        <f aca="false">IF($E195&gt;0,ER198/$E195,"-")</f>
        <v>#N/A</v>
      </c>
      <c r="ES201" s="263"/>
      <c r="ET201" s="263" t="e">
        <f aca="false">IF($E195&gt;0,ET198/$E195,"-")</f>
        <v>#N/A</v>
      </c>
      <c r="EU201" s="263"/>
      <c r="EV201" s="263" t="e">
        <f aca="false">IF($E195&gt;0,EV198/$E195,"-")</f>
        <v>#N/A</v>
      </c>
      <c r="EW201" s="263"/>
      <c r="EX201" s="264" t="e">
        <f aca="false">IF($E195&gt;0,EX198/$E195,"-")</f>
        <v>#N/A</v>
      </c>
      <c r="EY201" s="264"/>
      <c r="EZ201" s="263" t="e">
        <f aca="false">IF($E195&gt;0,EZ198/$E195,"-")</f>
        <v>#N/A</v>
      </c>
      <c r="FA201" s="263"/>
      <c r="FB201" s="263" t="e">
        <f aca="false">IF($E195&gt;0,FB198/$E195,"-")</f>
        <v>#N/A</v>
      </c>
      <c r="FC201" s="263"/>
      <c r="FD201" s="263" t="e">
        <f aca="false">IF($E195&gt;0,FD198/$E195,"-")</f>
        <v>#N/A</v>
      </c>
      <c r="FE201" s="263"/>
      <c r="FF201" s="263" t="e">
        <f aca="false">IF($E195&gt;0,FF198/$E195,"-")</f>
        <v>#N/A</v>
      </c>
      <c r="FG201" s="263"/>
      <c r="FH201" s="263" t="e">
        <f aca="false">IF($E195&gt;0,FH198/$E195,"-")</f>
        <v>#N/A</v>
      </c>
      <c r="FI201" s="263"/>
      <c r="FJ201" s="263" t="e">
        <f aca="false">IF($E195&gt;0,FJ198/$E195,"-")</f>
        <v>#N/A</v>
      </c>
      <c r="FK201" s="263"/>
      <c r="FL201" s="263" t="e">
        <f aca="false">IF($E195&gt;0,FL198/$E195,"-")</f>
        <v>#N/A</v>
      </c>
      <c r="FM201" s="263"/>
      <c r="FN201" s="263" t="e">
        <f aca="false">IF($E195&gt;0,FN198/$E195,"-")</f>
        <v>#N/A</v>
      </c>
      <c r="FO201" s="263"/>
      <c r="FP201" s="263" t="e">
        <f aca="false">IF($E195&gt;0,FP198/$E195,"-")</f>
        <v>#N/A</v>
      </c>
      <c r="FQ201" s="263"/>
      <c r="FR201" s="263" t="e">
        <f aca="false">IF($E195&gt;0,FR198/$E195,"-")</f>
        <v>#N/A</v>
      </c>
      <c r="FS201" s="263"/>
      <c r="FT201" s="263" t="e">
        <f aca="false">IF($E195&gt;0,FT198/$E195,"-")</f>
        <v>#N/A</v>
      </c>
      <c r="FU201" s="263"/>
      <c r="FV201" s="263" t="e">
        <f aca="false">IF($E195&gt;0,FV198/$E195,"-")</f>
        <v>#N/A</v>
      </c>
      <c r="FW201" s="263"/>
      <c r="FX201" s="263" t="e">
        <f aca="false">IF($E195&gt;0,FX198/$E195,"-")</f>
        <v>#N/A</v>
      </c>
      <c r="FY201" s="263"/>
      <c r="FZ201" s="263" t="e">
        <f aca="false">IF($E195&gt;0,FZ198/$E195,"-")</f>
        <v>#N/A</v>
      </c>
      <c r="GA201" s="263"/>
      <c r="GB201" s="263" t="e">
        <f aca="false">IF($E195&gt;0,GB198/$E195,"-")</f>
        <v>#N/A</v>
      </c>
      <c r="GC201" s="263"/>
      <c r="GD201" s="263" t="e">
        <f aca="false">IF($E195&gt;0,GD198/$E195,"-")</f>
        <v>#N/A</v>
      </c>
      <c r="GE201" s="263"/>
      <c r="GF201" s="263" t="e">
        <f aca="false">IF($E195&gt;0,GF198/$E195,"-")</f>
        <v>#N/A</v>
      </c>
      <c r="GG201" s="263"/>
      <c r="GH201" s="263" t="e">
        <f aca="false">IF($E195&gt;0,GH198/$E195,"-")</f>
        <v>#N/A</v>
      </c>
      <c r="GI201" s="263"/>
      <c r="GJ201" s="263" t="e">
        <f aca="false">IF($E195&gt;0,GJ198/$E195,"-")</f>
        <v>#N/A</v>
      </c>
      <c r="GK201" s="263"/>
      <c r="GL201" s="263" t="e">
        <f aca="false">IF($E195&gt;0,GL198/$E195,"-")</f>
        <v>#N/A</v>
      </c>
      <c r="GM201" s="263"/>
      <c r="GN201" s="263" t="e">
        <f aca="false">IF($E195&gt;0,GN198/$E195,"-")</f>
        <v>#N/A</v>
      </c>
      <c r="GO201" s="263"/>
      <c r="GP201" s="263" t="e">
        <f aca="false">IF($E195&gt;0,GP198/$E195,"-")</f>
        <v>#N/A</v>
      </c>
      <c r="GQ201" s="263"/>
      <c r="GR201" s="263" t="e">
        <f aca="false">IF($E195&gt;0,GR198/$E195,"-")</f>
        <v>#N/A</v>
      </c>
      <c r="GS201" s="263"/>
      <c r="GT201" s="263" t="e">
        <f aca="false">IF($E195&gt;0,GT198/$E195,"-")</f>
        <v>#N/A</v>
      </c>
      <c r="GU201" s="263"/>
      <c r="GV201" s="263" t="e">
        <f aca="false">IF($E195&gt;0,GV198/$E195,"-")</f>
        <v>#N/A</v>
      </c>
      <c r="GW201" s="263"/>
      <c r="GX201" s="263" t="e">
        <f aca="false">IF($E195&gt;0,GX198/$E195,"-")</f>
        <v>#N/A</v>
      </c>
      <c r="GY201" s="263"/>
      <c r="GZ201" s="263" t="e">
        <f aca="false">IF($E195&gt;0,GZ198/$E195,"-")</f>
        <v>#N/A</v>
      </c>
      <c r="HA201" s="263"/>
      <c r="HB201" s="263" t="e">
        <f aca="false">IF($E195&gt;0,HB198/$E195,"-")</f>
        <v>#N/A</v>
      </c>
      <c r="HC201" s="263"/>
      <c r="HD201" s="263" t="e">
        <f aca="false">IF($E195&gt;0,HD198/$E195,"-")</f>
        <v>#N/A</v>
      </c>
      <c r="HE201" s="263"/>
      <c r="HF201" s="263" t="e">
        <f aca="false">IF($E195&gt;0,HF198/$E195,"-")</f>
        <v>#N/A</v>
      </c>
      <c r="HG201" s="263"/>
      <c r="HH201" s="263" t="e">
        <f aca="false">IF($E195&gt;0,HH198/$E195,"-")</f>
        <v>#N/A</v>
      </c>
      <c r="HI201" s="263"/>
      <c r="HJ201" s="263" t="e">
        <f aca="false">IF($E195&gt;0,HJ198/$E195,"-")</f>
        <v>#N/A</v>
      </c>
      <c r="HK201" s="263"/>
    </row>
    <row r="202" customFormat="false" ht="12.75" hidden="true" customHeight="false" outlineLevel="0" collapsed="false">
      <c r="A202" s="232"/>
      <c r="B202" s="233"/>
      <c r="C202" s="232"/>
      <c r="D202" s="234"/>
      <c r="E202" s="234"/>
      <c r="F202" s="235"/>
      <c r="G202" s="234"/>
      <c r="H202" s="234"/>
      <c r="I202" s="237"/>
      <c r="J202" s="238"/>
      <c r="K202" s="265" t="s">
        <v>166</v>
      </c>
      <c r="L202" s="266" t="e">
        <f aca="false">IF($E195&gt;0,L200/$E195,"-")</f>
        <v>#N/A</v>
      </c>
      <c r="M202" s="266"/>
      <c r="N202" s="266" t="e">
        <f aca="false">IF($E195&gt;0,N200/$E195,"-")</f>
        <v>#N/A</v>
      </c>
      <c r="O202" s="266"/>
      <c r="P202" s="266" t="e">
        <f aca="false">IF($E195&gt;0,P200/$E195,"-")</f>
        <v>#N/A</v>
      </c>
      <c r="Q202" s="266"/>
      <c r="R202" s="266" t="e">
        <f aca="false">IF($E195&gt;0,R200/$E195,"-")</f>
        <v>#N/A</v>
      </c>
      <c r="S202" s="266"/>
      <c r="T202" s="266" t="e">
        <f aca="false">IF($E195&gt;0,T200/$E195,"-")</f>
        <v>#N/A</v>
      </c>
      <c r="U202" s="266"/>
      <c r="V202" s="266" t="e">
        <f aca="false">IF($E195&gt;0,V200/$E195,"-")</f>
        <v>#N/A</v>
      </c>
      <c r="W202" s="266"/>
      <c r="X202" s="266" t="e">
        <f aca="false">IF($E195&gt;0,X200/$E195,"-")</f>
        <v>#N/A</v>
      </c>
      <c r="Y202" s="266"/>
      <c r="Z202" s="266" t="e">
        <f aca="false">IF($E195&gt;0,Z200/$E195,"-")</f>
        <v>#N/A</v>
      </c>
      <c r="AA202" s="266"/>
      <c r="AB202" s="266" t="e">
        <f aca="false">IF($E195&gt;0,AB200/$E195,"-")</f>
        <v>#N/A</v>
      </c>
      <c r="AC202" s="266"/>
      <c r="AD202" s="266" t="e">
        <f aca="false">IF($E195&gt;0,AD200/$E195,"-")</f>
        <v>#N/A</v>
      </c>
      <c r="AE202" s="266"/>
      <c r="AF202" s="266" t="e">
        <f aca="false">IF($E195&gt;0,AF200/$E195,"-")</f>
        <v>#N/A</v>
      </c>
      <c r="AG202" s="266"/>
      <c r="AH202" s="266" t="e">
        <f aca="false">IF($E195&gt;0,AH200/$E195,"-")</f>
        <v>#N/A</v>
      </c>
      <c r="AI202" s="266"/>
      <c r="AJ202" s="266" t="e">
        <f aca="false">IF($E195&gt;0,AJ200/$E195,"-")</f>
        <v>#N/A</v>
      </c>
      <c r="AK202" s="266"/>
      <c r="AL202" s="266" t="e">
        <f aca="false">IF($E195&gt;0,AL200/$E195,"-")</f>
        <v>#N/A</v>
      </c>
      <c r="AM202" s="266"/>
      <c r="AN202" s="266" t="e">
        <f aca="false">IF($E195&gt;0,AN200/$E195,"-")</f>
        <v>#N/A</v>
      </c>
      <c r="AO202" s="266"/>
      <c r="AP202" s="266" t="e">
        <f aca="false">IF($E195&gt;0,AP200/$E195,"-")</f>
        <v>#N/A</v>
      </c>
      <c r="AQ202" s="266"/>
      <c r="AR202" s="266" t="e">
        <f aca="false">IF($E195&gt;0,AR200/$E195,"-")</f>
        <v>#N/A</v>
      </c>
      <c r="AS202" s="266"/>
      <c r="AT202" s="266" t="e">
        <f aca="false">IF($E195&gt;0,AT200/$E195,"-")</f>
        <v>#N/A</v>
      </c>
      <c r="AU202" s="266"/>
      <c r="AV202" s="266" t="e">
        <f aca="false">IF($E195&gt;0,AV200/$E195,"-")</f>
        <v>#N/A</v>
      </c>
      <c r="AW202" s="266"/>
      <c r="AX202" s="266" t="e">
        <f aca="false">IF($E195&gt;0,AX200/$E195,"-")</f>
        <v>#N/A</v>
      </c>
      <c r="AY202" s="266"/>
      <c r="AZ202" s="266" t="e">
        <f aca="false">IF($E195&gt;0,AZ200/$E195,"-")</f>
        <v>#N/A</v>
      </c>
      <c r="BA202" s="266"/>
      <c r="BB202" s="266" t="e">
        <f aca="false">IF($E195&gt;0,BB200/$E195,"-")</f>
        <v>#N/A</v>
      </c>
      <c r="BC202" s="266"/>
      <c r="BD202" s="266" t="e">
        <f aca="false">IF($E195&gt;0,BD200/$E195,"-")</f>
        <v>#N/A</v>
      </c>
      <c r="BE202" s="266"/>
      <c r="BF202" s="266" t="e">
        <f aca="false">IF($E195&gt;0,BF200/$E195,"-")</f>
        <v>#N/A</v>
      </c>
      <c r="BG202" s="266"/>
      <c r="BH202" s="266" t="e">
        <f aca="false">IF($E195&gt;0,BH200/$E195,"-")</f>
        <v>#N/A</v>
      </c>
      <c r="BI202" s="266"/>
      <c r="BJ202" s="266" t="e">
        <f aca="false">IF($E195&gt;0,BJ200/$E195,"-")</f>
        <v>#N/A</v>
      </c>
      <c r="BK202" s="266"/>
      <c r="BL202" s="266" t="e">
        <f aca="false">IF($E195&gt;0,BL200/$E195,"-")</f>
        <v>#N/A</v>
      </c>
      <c r="BM202" s="266"/>
      <c r="BN202" s="266" t="e">
        <f aca="false">IF($E195&gt;0,BN200/$E195,"-")</f>
        <v>#N/A</v>
      </c>
      <c r="BO202" s="266"/>
      <c r="BP202" s="266" t="e">
        <f aca="false">IF($E195&gt;0,BP200/$E195,"-")</f>
        <v>#N/A</v>
      </c>
      <c r="BQ202" s="266"/>
      <c r="BR202" s="300" t="e">
        <f aca="false">IF($E195&gt;0,BR200/$E195,"-")</f>
        <v>#N/A</v>
      </c>
      <c r="BS202" s="300"/>
      <c r="BT202" s="300" t="e">
        <f aca="false">IF($E195&gt;0,BT200/$E195,"-")</f>
        <v>#N/A</v>
      </c>
      <c r="BU202" s="300"/>
      <c r="BV202" s="300" t="e">
        <f aca="false">IF($E195&gt;0,BV200/$E195,"-")</f>
        <v>#N/A</v>
      </c>
      <c r="BW202" s="300"/>
      <c r="BX202" s="300" t="e">
        <f aca="false">IF($E195&gt;0,BX200/$E195,"-")</f>
        <v>#N/A</v>
      </c>
      <c r="BY202" s="300"/>
      <c r="BZ202" s="300" t="e">
        <f aca="false">IF($E195&gt;0,BZ200/$E195,"-")</f>
        <v>#N/A</v>
      </c>
      <c r="CA202" s="300"/>
      <c r="CB202" s="300" t="e">
        <f aca="false">IF($E195&gt;0,CB200/$E195,"-")</f>
        <v>#N/A</v>
      </c>
      <c r="CC202" s="300"/>
      <c r="CD202" s="300" t="e">
        <f aca="false">IF($E195&gt;0,CD200/$E195,"-")</f>
        <v>#N/A</v>
      </c>
      <c r="CE202" s="300"/>
      <c r="CF202" s="300" t="e">
        <f aca="false">IF($E195&gt;0,CF200/$E195,"-")</f>
        <v>#N/A</v>
      </c>
      <c r="CG202" s="300"/>
      <c r="CH202" s="300" t="e">
        <f aca="false">IF($E195&gt;0,CH200/$E195,"-")</f>
        <v>#N/A</v>
      </c>
      <c r="CI202" s="300"/>
      <c r="CJ202" s="300" t="e">
        <f aca="false">IF($E195&gt;0,CJ200/$E195,"-")</f>
        <v>#N/A</v>
      </c>
      <c r="CK202" s="300"/>
      <c r="CL202" s="300" t="e">
        <f aca="false">IF($E195&gt;0,CL200/$E195,"-")</f>
        <v>#N/A</v>
      </c>
      <c r="CM202" s="300"/>
      <c r="CN202" s="300" t="e">
        <f aca="false">IF($E195&gt;0,CN200/$E195,"-")</f>
        <v>#N/A</v>
      </c>
      <c r="CO202" s="300"/>
      <c r="CP202" s="300" t="e">
        <f aca="false">IF($E195&gt;0,CP200/$E195,"-")</f>
        <v>#N/A</v>
      </c>
      <c r="CQ202" s="300"/>
      <c r="CR202" s="300" t="e">
        <f aca="false">IF($E195&gt;0,CR200/$E195,"-")</f>
        <v>#N/A</v>
      </c>
      <c r="CS202" s="300"/>
      <c r="CT202" s="300" t="e">
        <f aca="false">IF($E195&gt;0,CT200/$E195,"-")</f>
        <v>#N/A</v>
      </c>
      <c r="CU202" s="300"/>
      <c r="CV202" s="300" t="e">
        <f aca="false">IF($E195&gt;0,CV200/$E195,"-")</f>
        <v>#N/A</v>
      </c>
      <c r="CW202" s="300"/>
      <c r="CX202" s="300" t="e">
        <f aca="false">IF($E195&gt;0,CX200/$E195,"-")</f>
        <v>#N/A</v>
      </c>
      <c r="CY202" s="300"/>
      <c r="CZ202" s="300" t="e">
        <f aca="false">IF($E195&gt;0,CZ200/$E195,"-")</f>
        <v>#N/A</v>
      </c>
      <c r="DA202" s="300"/>
      <c r="DB202" s="300" t="e">
        <f aca="false">IF($E195&gt;0,DB200/$E195,"-")</f>
        <v>#N/A</v>
      </c>
      <c r="DC202" s="300"/>
      <c r="DD202" s="300" t="e">
        <f aca="false">IF($E195&gt;0,DD200/$E195,"-")</f>
        <v>#N/A</v>
      </c>
      <c r="DE202" s="300"/>
      <c r="DF202" s="300" t="e">
        <f aca="false">IF($E195&gt;0,DF200/$E195,"-")</f>
        <v>#N/A</v>
      </c>
      <c r="DG202" s="300"/>
      <c r="DH202" s="300" t="e">
        <f aca="false">IF($E195&gt;0,DH200/$E195,"-")</f>
        <v>#N/A</v>
      </c>
      <c r="DI202" s="300"/>
      <c r="DJ202" s="301" t="e">
        <f aca="false">IF($E195&gt;0,DJ200/$E195,"-")</f>
        <v>#N/A</v>
      </c>
      <c r="DK202" s="301"/>
      <c r="DL202" s="300" t="e">
        <f aca="false">IF($E195&gt;0,DL200/$E195,"-")</f>
        <v>#N/A</v>
      </c>
      <c r="DM202" s="300"/>
      <c r="DN202" s="300" t="e">
        <f aca="false">IF($E195&gt;0,DN200/$E195,"-")</f>
        <v>#N/A</v>
      </c>
      <c r="DO202" s="300"/>
      <c r="DP202" s="300" t="e">
        <f aca="false">IF($E195&gt;0,DP200/$E195,"-")</f>
        <v>#N/A</v>
      </c>
      <c r="DQ202" s="300"/>
      <c r="DR202" s="300" t="e">
        <f aca="false">IF($E195&gt;0,DR200/$E195,"-")</f>
        <v>#N/A</v>
      </c>
      <c r="DS202" s="300"/>
      <c r="DT202" s="300" t="e">
        <f aca="false">IF($E195&gt;0,DT200/$E195,"-")</f>
        <v>#N/A</v>
      </c>
      <c r="DU202" s="300"/>
      <c r="DV202" s="300" t="e">
        <f aca="false">IF($E195&gt;0,DV200/$E195,"-")</f>
        <v>#N/A</v>
      </c>
      <c r="DW202" s="300"/>
      <c r="DX202" s="300" t="e">
        <f aca="false">IF($E195&gt;0,DX200/$E195,"-")</f>
        <v>#N/A</v>
      </c>
      <c r="DY202" s="300"/>
      <c r="DZ202" s="300" t="e">
        <f aca="false">IF($E195&gt;0,DZ200/$E195,"-")</f>
        <v>#N/A</v>
      </c>
      <c r="EA202" s="300"/>
      <c r="EB202" s="300" t="e">
        <f aca="false">IF($E195&gt;0,EB200/$E195,"-")</f>
        <v>#N/A</v>
      </c>
      <c r="EC202" s="300"/>
      <c r="ED202" s="300" t="e">
        <f aca="false">IF($E195&gt;0,ED200/$E195,"-")</f>
        <v>#N/A</v>
      </c>
      <c r="EE202" s="300"/>
      <c r="EF202" s="300" t="e">
        <f aca="false">IF($E195&gt;0,EF200/$E195,"-")</f>
        <v>#N/A</v>
      </c>
      <c r="EG202" s="300"/>
      <c r="EH202" s="300" t="e">
        <f aca="false">IF($E195&gt;0,EH200/$E195,"-")</f>
        <v>#N/A</v>
      </c>
      <c r="EI202" s="300"/>
      <c r="EJ202" s="300" t="e">
        <f aca="false">IF($E195&gt;0,EJ200/$E195,"-")</f>
        <v>#N/A</v>
      </c>
      <c r="EK202" s="300"/>
      <c r="EL202" s="300" t="e">
        <f aca="false">IF($E195&gt;0,EL200/$E195,"-")</f>
        <v>#N/A</v>
      </c>
      <c r="EM202" s="300"/>
      <c r="EN202" s="300" t="e">
        <f aca="false">IF($E195&gt;0,EN200/$E195,"-")</f>
        <v>#N/A</v>
      </c>
      <c r="EO202" s="300"/>
      <c r="EP202" s="300" t="e">
        <f aca="false">IF($E195&gt;0,EP200/$E195,"-")</f>
        <v>#N/A</v>
      </c>
      <c r="EQ202" s="300"/>
      <c r="ER202" s="300" t="e">
        <f aca="false">IF($E195&gt;0,ER200/$E195,"-")</f>
        <v>#N/A</v>
      </c>
      <c r="ES202" s="300"/>
      <c r="ET202" s="300" t="e">
        <f aca="false">IF($E195&gt;0,ET200/$E195,"-")</f>
        <v>#N/A</v>
      </c>
      <c r="EU202" s="300"/>
      <c r="EV202" s="300" t="e">
        <f aca="false">IF($E195&gt;0,EV200/$E195,"-")</f>
        <v>#N/A</v>
      </c>
      <c r="EW202" s="300"/>
      <c r="EX202" s="302" t="e">
        <f aca="false">IF($E195&gt;0,EX200/$E195,"-")</f>
        <v>#N/A</v>
      </c>
      <c r="EY202" s="302"/>
      <c r="EZ202" s="300" t="e">
        <f aca="false">IF($E195&gt;0,EZ200/$E195,"-")</f>
        <v>#N/A</v>
      </c>
      <c r="FA202" s="300"/>
      <c r="FB202" s="300" t="e">
        <f aca="false">IF($E195&gt;0,FB200/$E195,"-")</f>
        <v>#N/A</v>
      </c>
      <c r="FC202" s="300"/>
      <c r="FD202" s="300" t="e">
        <f aca="false">IF($E195&gt;0,FD200/$E195,"-")</f>
        <v>#N/A</v>
      </c>
      <c r="FE202" s="300"/>
      <c r="FF202" s="300" t="e">
        <f aca="false">IF($E195&gt;0,FF200/$E195,"-")</f>
        <v>#N/A</v>
      </c>
      <c r="FG202" s="300"/>
      <c r="FH202" s="300" t="e">
        <f aca="false">IF($E195&gt;0,FH200/$E195,"-")</f>
        <v>#N/A</v>
      </c>
      <c r="FI202" s="300"/>
      <c r="FJ202" s="300" t="e">
        <f aca="false">IF($E195&gt;0,FJ200/$E195,"-")</f>
        <v>#N/A</v>
      </c>
      <c r="FK202" s="300"/>
      <c r="FL202" s="300" t="e">
        <f aca="false">IF($E195&gt;0,FL200/$E195,"-")</f>
        <v>#N/A</v>
      </c>
      <c r="FM202" s="300"/>
      <c r="FN202" s="300" t="e">
        <f aca="false">IF($E195&gt;0,FN200/$E195,"-")</f>
        <v>#N/A</v>
      </c>
      <c r="FO202" s="300"/>
      <c r="FP202" s="300" t="e">
        <f aca="false">IF($E195&gt;0,FP200/$E195,"-")</f>
        <v>#N/A</v>
      </c>
      <c r="FQ202" s="300"/>
      <c r="FR202" s="300" t="e">
        <f aca="false">IF($E195&gt;0,FR200/$E195,"-")</f>
        <v>#N/A</v>
      </c>
      <c r="FS202" s="300"/>
      <c r="FT202" s="300" t="e">
        <f aca="false">IF($E195&gt;0,FT200/$E195,"-")</f>
        <v>#N/A</v>
      </c>
      <c r="FU202" s="300"/>
      <c r="FV202" s="300" t="e">
        <f aca="false">IF($E195&gt;0,FV200/$E195,"-")</f>
        <v>#N/A</v>
      </c>
      <c r="FW202" s="300"/>
      <c r="FX202" s="300" t="e">
        <f aca="false">IF($E195&gt;0,FX200/$E195,"-")</f>
        <v>#N/A</v>
      </c>
      <c r="FY202" s="300"/>
      <c r="FZ202" s="300" t="e">
        <f aca="false">IF($E195&gt;0,FZ200/$E195,"-")</f>
        <v>#N/A</v>
      </c>
      <c r="GA202" s="300"/>
      <c r="GB202" s="300" t="e">
        <f aca="false">IF($E195&gt;0,GB200/$E195,"-")</f>
        <v>#N/A</v>
      </c>
      <c r="GC202" s="300"/>
      <c r="GD202" s="300" t="e">
        <f aca="false">IF($E195&gt;0,GD200/$E195,"-")</f>
        <v>#N/A</v>
      </c>
      <c r="GE202" s="300"/>
      <c r="GF202" s="300" t="e">
        <f aca="false">IF($E195&gt;0,GF200/$E195,"-")</f>
        <v>#N/A</v>
      </c>
      <c r="GG202" s="300"/>
      <c r="GH202" s="300" t="e">
        <f aca="false">IF($E195&gt;0,GH200/$E195,"-")</f>
        <v>#N/A</v>
      </c>
      <c r="GI202" s="300"/>
      <c r="GJ202" s="300" t="e">
        <f aca="false">IF($E195&gt;0,GJ200/$E195,"-")</f>
        <v>#N/A</v>
      </c>
      <c r="GK202" s="300"/>
      <c r="GL202" s="300" t="e">
        <f aca="false">IF($E195&gt;0,GL200/$E195,"-")</f>
        <v>#N/A</v>
      </c>
      <c r="GM202" s="300"/>
      <c r="GN202" s="300" t="e">
        <f aca="false">IF($E195&gt;0,GN200/$E195,"-")</f>
        <v>#N/A</v>
      </c>
      <c r="GO202" s="300"/>
      <c r="GP202" s="300" t="e">
        <f aca="false">IF($E195&gt;0,GP200/$E195,"-")</f>
        <v>#N/A</v>
      </c>
      <c r="GQ202" s="300"/>
      <c r="GR202" s="300" t="e">
        <f aca="false">IF($E195&gt;0,GR200/$E195,"-")</f>
        <v>#N/A</v>
      </c>
      <c r="GS202" s="300"/>
      <c r="GT202" s="300" t="e">
        <f aca="false">IF($E195&gt;0,GT200/$E195,"-")</f>
        <v>#N/A</v>
      </c>
      <c r="GU202" s="300"/>
      <c r="GV202" s="300" t="e">
        <f aca="false">IF($E195&gt;0,GV200/$E195,"-")</f>
        <v>#N/A</v>
      </c>
      <c r="GW202" s="300"/>
      <c r="GX202" s="300" t="e">
        <f aca="false">IF($E195&gt;0,GX200/$E195,"-")</f>
        <v>#N/A</v>
      </c>
      <c r="GY202" s="300"/>
      <c r="GZ202" s="300" t="e">
        <f aca="false">IF($E195&gt;0,GZ200/$E195,"-")</f>
        <v>#N/A</v>
      </c>
      <c r="HA202" s="300"/>
      <c r="HB202" s="300" t="e">
        <f aca="false">IF($E195&gt;0,HB200/$E195,"-")</f>
        <v>#N/A</v>
      </c>
      <c r="HC202" s="300"/>
      <c r="HD202" s="300" t="e">
        <f aca="false">IF($E195&gt;0,HD200/$E195,"-")</f>
        <v>#N/A</v>
      </c>
      <c r="HE202" s="300"/>
      <c r="HF202" s="300" t="e">
        <f aca="false">IF($E195&gt;0,HF200/$E195,"-")</f>
        <v>#N/A</v>
      </c>
      <c r="HG202" s="300"/>
      <c r="HH202" s="300" t="e">
        <f aca="false">IF($E195&gt;0,HH200/$E195,"-")</f>
        <v>#N/A</v>
      </c>
      <c r="HI202" s="300"/>
      <c r="HJ202" s="300" t="e">
        <f aca="false">IF($E195&gt;0,HJ200/$E195,"-")</f>
        <v>#N/A</v>
      </c>
      <c r="HK202" s="300"/>
    </row>
    <row r="203" s="243" customFormat="true" ht="13.8" hidden="true" customHeight="false" outlineLevel="0" collapsed="false">
      <c r="A203" s="268"/>
      <c r="B203" s="269"/>
      <c r="C203" s="269"/>
      <c r="D203" s="271"/>
      <c r="E203" s="271"/>
      <c r="F203" s="269"/>
      <c r="G203" s="269"/>
      <c r="H203" s="269"/>
      <c r="I203" s="269"/>
      <c r="J203" s="269"/>
      <c r="K203" s="269"/>
      <c r="L203" s="274"/>
      <c r="M203" s="274"/>
      <c r="N203" s="274"/>
      <c r="O203" s="274"/>
      <c r="P203" s="274"/>
      <c r="Q203" s="274"/>
      <c r="R203" s="275"/>
      <c r="S203" s="275"/>
      <c r="T203" s="276"/>
      <c r="U203" s="276"/>
      <c r="V203" s="274"/>
      <c r="W203" s="274"/>
      <c r="X203" s="274"/>
      <c r="Y203" s="274"/>
      <c r="Z203" s="275"/>
      <c r="AA203" s="275"/>
      <c r="AB203" s="276"/>
      <c r="AC203" s="276"/>
      <c r="AD203" s="274"/>
      <c r="AE203" s="274"/>
      <c r="AF203" s="274"/>
      <c r="AG203" s="274"/>
      <c r="AH203" s="275"/>
      <c r="AI203" s="275"/>
      <c r="AJ203" s="276"/>
      <c r="AK203" s="276"/>
      <c r="AL203" s="274"/>
      <c r="AM203" s="274"/>
      <c r="AN203" s="274"/>
      <c r="AO203" s="274"/>
      <c r="AP203" s="275"/>
      <c r="AQ203" s="275"/>
      <c r="AR203" s="276"/>
      <c r="AS203" s="276"/>
      <c r="AT203" s="277"/>
      <c r="AU203" s="277"/>
      <c r="AV203" s="277"/>
      <c r="AW203" s="277"/>
      <c r="AX203" s="277"/>
      <c r="AY203" s="278"/>
      <c r="AZ203" s="279"/>
      <c r="BA203" s="277"/>
      <c r="BB203" s="277"/>
      <c r="BC203" s="277"/>
      <c r="BD203" s="277"/>
      <c r="BE203" s="277"/>
      <c r="BF203" s="277"/>
      <c r="BG203" s="278"/>
      <c r="BH203" s="279"/>
      <c r="BI203" s="277"/>
      <c r="BJ203" s="277"/>
      <c r="BK203" s="277"/>
      <c r="BL203" s="277"/>
      <c r="BM203" s="277"/>
      <c r="BN203" s="277"/>
      <c r="BO203" s="278"/>
      <c r="BP203" s="279"/>
      <c r="BQ203" s="277"/>
      <c r="BR203" s="277"/>
      <c r="BS203" s="277"/>
      <c r="BT203" s="277"/>
      <c r="BU203" s="277"/>
      <c r="BV203" s="277"/>
      <c r="BW203" s="278"/>
      <c r="BX203" s="279"/>
      <c r="BY203" s="277"/>
      <c r="BZ203" s="277"/>
      <c r="CA203" s="277"/>
      <c r="CB203" s="277"/>
      <c r="CC203" s="277"/>
      <c r="CD203" s="275"/>
      <c r="CE203" s="275"/>
      <c r="CF203" s="276"/>
      <c r="CG203" s="276"/>
      <c r="CH203" s="274"/>
      <c r="CI203" s="274"/>
      <c r="CJ203" s="274"/>
      <c r="CK203" s="274"/>
      <c r="CL203" s="275"/>
      <c r="CM203" s="275"/>
      <c r="CN203" s="276"/>
      <c r="CO203" s="276"/>
      <c r="CP203" s="280"/>
      <c r="CQ203" s="280"/>
      <c r="CR203" s="280"/>
      <c r="CS203" s="280"/>
      <c r="CT203" s="281"/>
      <c r="CU203" s="282"/>
      <c r="CV203" s="283"/>
      <c r="CW203" s="281"/>
      <c r="CX203" s="281"/>
      <c r="CY203" s="281"/>
      <c r="CZ203" s="281"/>
      <c r="DA203" s="281"/>
      <c r="DB203" s="281"/>
      <c r="DC203" s="282"/>
      <c r="DD203" s="283"/>
      <c r="DE203" s="281"/>
      <c r="DF203" s="281"/>
      <c r="DG203" s="281"/>
      <c r="DH203" s="281"/>
      <c r="DI203" s="281"/>
      <c r="DJ203" s="284"/>
      <c r="DK203" s="285"/>
      <c r="DL203" s="283"/>
      <c r="DM203" s="281"/>
      <c r="DN203" s="281"/>
      <c r="DO203" s="281"/>
      <c r="DP203" s="281"/>
      <c r="DQ203" s="281"/>
      <c r="DR203" s="281"/>
      <c r="DS203" s="282"/>
      <c r="DT203" s="283"/>
      <c r="DU203" s="281"/>
      <c r="DV203" s="281"/>
      <c r="DW203" s="281"/>
      <c r="DX203" s="281"/>
      <c r="DY203" s="281"/>
      <c r="DZ203" s="281"/>
      <c r="EA203" s="282"/>
      <c r="EB203" s="283"/>
      <c r="EC203" s="281"/>
      <c r="ED203" s="281"/>
      <c r="EE203" s="281"/>
      <c r="EF203" s="281"/>
      <c r="EG203" s="281"/>
      <c r="EH203" s="281"/>
      <c r="EI203" s="282"/>
      <c r="EJ203" s="283"/>
      <c r="EK203" s="281"/>
      <c r="EL203" s="281"/>
      <c r="EM203" s="281"/>
      <c r="EN203" s="281"/>
      <c r="EO203" s="281"/>
      <c r="EP203" s="281"/>
      <c r="EQ203" s="282"/>
      <c r="ER203" s="283"/>
      <c r="ES203" s="281"/>
      <c r="ET203" s="281"/>
      <c r="EU203" s="281"/>
      <c r="EV203" s="281"/>
      <c r="EW203" s="281"/>
      <c r="EX203" s="286"/>
      <c r="EY203" s="287"/>
      <c r="EZ203" s="283"/>
      <c r="FA203" s="281"/>
      <c r="FB203" s="281"/>
      <c r="FC203" s="281"/>
      <c r="FD203" s="281"/>
      <c r="FE203" s="281"/>
      <c r="FF203" s="281"/>
      <c r="FG203" s="282"/>
      <c r="FH203" s="283"/>
      <c r="FI203" s="281"/>
      <c r="FJ203" s="281"/>
      <c r="FK203" s="281"/>
      <c r="FL203" s="281"/>
      <c r="FM203" s="281"/>
      <c r="FN203" s="281"/>
      <c r="FO203" s="282"/>
      <c r="FP203" s="283"/>
      <c r="FQ203" s="281"/>
      <c r="FR203" s="281"/>
      <c r="FS203" s="281"/>
      <c r="FT203" s="281"/>
      <c r="FU203" s="281"/>
      <c r="FV203" s="281"/>
      <c r="FW203" s="282"/>
      <c r="FX203" s="283"/>
      <c r="FY203" s="281"/>
      <c r="FZ203" s="281"/>
      <c r="GA203" s="281"/>
      <c r="GB203" s="281"/>
      <c r="GC203" s="281"/>
      <c r="GD203" s="281"/>
      <c r="GE203" s="282"/>
      <c r="GF203" s="283"/>
      <c r="GG203" s="281"/>
      <c r="GH203" s="281"/>
      <c r="GI203" s="281"/>
      <c r="GJ203" s="281"/>
      <c r="GK203" s="281"/>
      <c r="GL203" s="281"/>
      <c r="GM203" s="282"/>
      <c r="GN203" s="283"/>
      <c r="GO203" s="281"/>
      <c r="GP203" s="281"/>
      <c r="GQ203" s="281"/>
      <c r="GR203" s="281"/>
      <c r="GS203" s="281"/>
      <c r="GT203" s="281"/>
      <c r="GU203" s="282"/>
      <c r="GV203" s="281"/>
      <c r="GW203" s="282"/>
      <c r="GX203" s="281"/>
      <c r="GY203" s="282"/>
      <c r="GZ203" s="281"/>
      <c r="HA203" s="282"/>
      <c r="HB203" s="281"/>
      <c r="HC203" s="282"/>
      <c r="HD203" s="281"/>
      <c r="HE203" s="282"/>
      <c r="HF203" s="281"/>
      <c r="HG203" s="282"/>
      <c r="HH203" s="281"/>
      <c r="HI203" s="282"/>
      <c r="HJ203" s="281"/>
      <c r="HK203" s="282"/>
    </row>
    <row r="204" s="348" customFormat="true" ht="12.75" hidden="true" customHeight="false" outlineLevel="0" collapsed="false">
      <c r="A204" s="205"/>
      <c r="B204" s="347"/>
      <c r="C204" s="205"/>
      <c r="D204" s="206"/>
      <c r="E204" s="206"/>
      <c r="F204" s="206"/>
      <c r="G204" s="205"/>
      <c r="DJ204" s="349"/>
      <c r="DK204" s="349"/>
      <c r="EX204" s="350"/>
      <c r="EY204" s="350"/>
    </row>
    <row r="205" customFormat="false" ht="12.75" hidden="true" customHeight="false" outlineLevel="0" collapsed="false">
      <c r="A205" s="232" t="s">
        <v>184</v>
      </c>
      <c r="B205" s="233" t="e">
        <f aca="false">VLOOKUP(A205,PLANEJAMENTO!$B$11:$C$96,2,FALSE())</f>
        <v>#N/A</v>
      </c>
      <c r="C205" s="232" t="e">
        <f aca="false">VLOOKUP(A205,PLANEJAMENTO!$B$11:$D$96,3,FALSE())</f>
        <v>#N/A</v>
      </c>
      <c r="D205" s="234" t="e">
        <f aca="false">VLOOKUP(A205,PLANEJAMENTO!$B$11:$E$96,4,FALSE())</f>
        <v>#N/A</v>
      </c>
      <c r="E205" s="234" t="e">
        <f aca="false">D205</f>
        <v>#N/A</v>
      </c>
      <c r="F205" s="235" t="e">
        <f aca="false">produções!#REF!</f>
        <v>#VALUE!</v>
      </c>
      <c r="G205" s="234" t="e">
        <f aca="false">F205*8</f>
        <v>#VALUE!</v>
      </c>
      <c r="H205" s="234"/>
      <c r="I205" s="237"/>
      <c r="J205" s="238"/>
      <c r="K205" s="305" t="s">
        <v>159</v>
      </c>
      <c r="L205" s="240"/>
      <c r="M205" s="240"/>
      <c r="N205" s="240"/>
      <c r="O205" s="240"/>
      <c r="P205" s="240"/>
      <c r="Q205" s="240"/>
      <c r="R205" s="240"/>
      <c r="S205" s="240"/>
      <c r="T205" s="240"/>
      <c r="U205" s="240"/>
      <c r="V205" s="240"/>
      <c r="W205" s="240"/>
      <c r="X205" s="240"/>
      <c r="Y205" s="240"/>
      <c r="Z205" s="240"/>
      <c r="AA205" s="240"/>
      <c r="AB205" s="240"/>
      <c r="AC205" s="240"/>
      <c r="AD205" s="240"/>
      <c r="AE205" s="240"/>
      <c r="AF205" s="240"/>
      <c r="AG205" s="240"/>
      <c r="AH205" s="240"/>
      <c r="AI205" s="240"/>
      <c r="AJ205" s="240"/>
      <c r="AK205" s="240"/>
      <c r="AL205" s="240"/>
      <c r="AM205" s="240"/>
      <c r="AN205" s="240"/>
      <c r="AO205" s="240"/>
      <c r="AP205" s="345"/>
      <c r="AQ205" s="345"/>
      <c r="AR205" s="240"/>
      <c r="AS205" s="240"/>
      <c r="AT205" s="240"/>
      <c r="AU205" s="240"/>
      <c r="AV205" s="240"/>
      <c r="AW205" s="240"/>
      <c r="AX205" s="240"/>
      <c r="AY205" s="240"/>
      <c r="AZ205" s="240"/>
      <c r="BA205" s="240"/>
      <c r="BB205" s="240"/>
      <c r="BC205" s="240"/>
      <c r="BD205" s="240"/>
      <c r="BE205" s="240"/>
      <c r="BF205" s="240"/>
      <c r="BG205" s="240"/>
      <c r="BH205" s="240"/>
      <c r="BI205" s="240"/>
      <c r="BJ205" s="240"/>
      <c r="BK205" s="240"/>
      <c r="BL205" s="240"/>
      <c r="BM205" s="240"/>
      <c r="BN205" s="240"/>
      <c r="BO205" s="240"/>
      <c r="BP205" s="240"/>
      <c r="BQ205" s="240"/>
      <c r="BR205" s="308"/>
      <c r="BS205" s="308"/>
      <c r="BT205" s="308"/>
      <c r="BU205" s="308"/>
      <c r="BV205" s="308"/>
      <c r="BW205" s="308"/>
      <c r="BX205" s="308"/>
      <c r="BY205" s="308"/>
      <c r="BZ205" s="308"/>
      <c r="CA205" s="308"/>
      <c r="CB205" s="308"/>
      <c r="CC205" s="308"/>
      <c r="CD205" s="308"/>
      <c r="CE205" s="308"/>
      <c r="CF205" s="336"/>
      <c r="CG205" s="336"/>
      <c r="CH205" s="308"/>
      <c r="CI205" s="308"/>
      <c r="CJ205" s="308"/>
      <c r="CK205" s="308"/>
      <c r="CL205" s="308"/>
      <c r="CM205" s="308"/>
      <c r="CN205" s="308"/>
      <c r="CO205" s="308"/>
      <c r="CP205" s="308"/>
      <c r="CQ205" s="308"/>
      <c r="CR205" s="308"/>
      <c r="CS205" s="308"/>
      <c r="CT205" s="308"/>
      <c r="CU205" s="308"/>
      <c r="CV205" s="308"/>
      <c r="CW205" s="308"/>
      <c r="CX205" s="308"/>
      <c r="CY205" s="308"/>
      <c r="CZ205" s="308"/>
      <c r="DA205" s="308"/>
      <c r="DB205" s="308"/>
      <c r="DC205" s="308"/>
      <c r="DD205" s="308"/>
      <c r="DE205" s="308"/>
      <c r="DF205" s="308"/>
      <c r="DG205" s="308"/>
      <c r="DH205" s="308"/>
      <c r="DI205" s="308"/>
      <c r="DJ205" s="308"/>
      <c r="DK205" s="308"/>
      <c r="DL205" s="308"/>
      <c r="DM205" s="308"/>
      <c r="DN205" s="308"/>
      <c r="DO205" s="308"/>
      <c r="DP205" s="308"/>
      <c r="DQ205" s="308"/>
      <c r="DR205" s="308"/>
      <c r="DS205" s="308"/>
      <c r="DT205" s="308"/>
      <c r="DU205" s="308"/>
      <c r="DV205" s="308"/>
      <c r="DW205" s="308"/>
      <c r="DX205" s="308"/>
      <c r="DY205" s="308"/>
      <c r="DZ205" s="308"/>
      <c r="EA205" s="308"/>
      <c r="EB205" s="308"/>
      <c r="EC205" s="308"/>
      <c r="ED205" s="308"/>
      <c r="EE205" s="308"/>
      <c r="EF205" s="308"/>
      <c r="EG205" s="308"/>
      <c r="EH205" s="308"/>
      <c r="EI205" s="308"/>
      <c r="EJ205" s="308"/>
      <c r="EK205" s="308"/>
      <c r="EL205" s="308"/>
      <c r="EM205" s="308"/>
      <c r="EN205" s="308"/>
      <c r="EO205" s="308"/>
      <c r="EP205" s="308"/>
      <c r="EQ205" s="308"/>
      <c r="ER205" s="308"/>
      <c r="ES205" s="308"/>
      <c r="ET205" s="308"/>
      <c r="EU205" s="308"/>
      <c r="EV205" s="308"/>
      <c r="EW205" s="308"/>
      <c r="EX205" s="309"/>
      <c r="EY205" s="309"/>
      <c r="EZ205" s="308"/>
      <c r="FA205" s="308"/>
      <c r="FB205" s="308"/>
      <c r="FC205" s="308"/>
      <c r="FD205" s="308"/>
      <c r="FE205" s="308"/>
      <c r="FF205" s="308"/>
      <c r="FG205" s="308"/>
      <c r="FH205" s="308"/>
      <c r="FI205" s="308"/>
      <c r="FJ205" s="308"/>
      <c r="FK205" s="308"/>
      <c r="FL205" s="308"/>
      <c r="FM205" s="308"/>
      <c r="FN205" s="308"/>
      <c r="FO205" s="308"/>
      <c r="FP205" s="308"/>
      <c r="FQ205" s="308"/>
      <c r="FR205" s="308"/>
      <c r="FS205" s="308"/>
      <c r="FT205" s="308"/>
      <c r="FU205" s="308"/>
      <c r="FV205" s="308"/>
      <c r="FW205" s="308"/>
      <c r="FX205" s="308"/>
      <c r="FY205" s="308"/>
      <c r="FZ205" s="308"/>
      <c r="GA205" s="308"/>
      <c r="GB205" s="308"/>
      <c r="GC205" s="308"/>
      <c r="GD205" s="308"/>
      <c r="GE205" s="308"/>
      <c r="GF205" s="308"/>
      <c r="GG205" s="308"/>
      <c r="GH205" s="308"/>
      <c r="GI205" s="308"/>
      <c r="GJ205" s="308"/>
      <c r="GK205" s="308"/>
      <c r="GL205" s="308"/>
      <c r="GM205" s="308"/>
      <c r="GN205" s="308"/>
      <c r="GO205" s="308"/>
      <c r="GP205" s="308"/>
      <c r="GQ205" s="308"/>
      <c r="GR205" s="308"/>
      <c r="GS205" s="308"/>
      <c r="GT205" s="308"/>
      <c r="GU205" s="308"/>
      <c r="GV205" s="308"/>
      <c r="GW205" s="308"/>
      <c r="GX205" s="308"/>
      <c r="GY205" s="308"/>
      <c r="GZ205" s="308"/>
      <c r="HA205" s="308"/>
      <c r="HB205" s="308"/>
      <c r="HC205" s="308"/>
      <c r="HD205" s="308"/>
      <c r="HE205" s="308"/>
      <c r="HF205" s="308"/>
      <c r="HG205" s="308"/>
      <c r="HH205" s="308"/>
      <c r="HI205" s="308"/>
      <c r="HJ205" s="308"/>
      <c r="HK205" s="308"/>
    </row>
    <row r="206" customFormat="false" ht="12.75" hidden="true" customHeight="false" outlineLevel="0" collapsed="false">
      <c r="A206" s="232"/>
      <c r="B206" s="233"/>
      <c r="C206" s="232"/>
      <c r="D206" s="234"/>
      <c r="E206" s="234"/>
      <c r="F206" s="235"/>
      <c r="G206" s="234"/>
      <c r="H206" s="234"/>
      <c r="I206" s="237"/>
      <c r="J206" s="238"/>
      <c r="K206" s="244" t="s">
        <v>160</v>
      </c>
      <c r="L206" s="245"/>
      <c r="M206" s="245"/>
      <c r="N206" s="245"/>
      <c r="O206" s="245"/>
      <c r="P206" s="245"/>
      <c r="Q206" s="245"/>
      <c r="R206" s="245"/>
      <c r="S206" s="245"/>
      <c r="T206" s="245"/>
      <c r="U206" s="245"/>
      <c r="V206" s="245"/>
      <c r="W206" s="245"/>
      <c r="X206" s="245"/>
      <c r="Y206" s="245"/>
      <c r="Z206" s="245"/>
      <c r="AA206" s="245"/>
      <c r="AB206" s="245"/>
      <c r="AC206" s="245"/>
      <c r="AD206" s="245"/>
      <c r="AE206" s="245"/>
      <c r="AF206" s="245"/>
      <c r="AG206" s="245"/>
      <c r="AH206" s="245"/>
      <c r="AI206" s="245"/>
      <c r="AJ206" s="245"/>
      <c r="AK206" s="245"/>
      <c r="AL206" s="245"/>
      <c r="AM206" s="245"/>
      <c r="AN206" s="245"/>
      <c r="AO206" s="245"/>
      <c r="AP206" s="245"/>
      <c r="AQ206" s="245"/>
      <c r="AR206" s="245"/>
      <c r="AS206" s="245"/>
      <c r="AT206" s="245"/>
      <c r="AU206" s="245"/>
      <c r="AV206" s="245"/>
      <c r="AW206" s="245"/>
      <c r="AX206" s="245"/>
      <c r="AY206" s="245"/>
      <c r="AZ206" s="245"/>
      <c r="BA206" s="245"/>
      <c r="BB206" s="245"/>
      <c r="BC206" s="245"/>
      <c r="BD206" s="245"/>
      <c r="BE206" s="245"/>
      <c r="BF206" s="245"/>
      <c r="BG206" s="245"/>
      <c r="BH206" s="245"/>
      <c r="BI206" s="245"/>
      <c r="BJ206" s="245"/>
      <c r="BK206" s="245"/>
      <c r="BL206" s="245"/>
      <c r="BM206" s="245"/>
      <c r="BN206" s="245"/>
      <c r="BO206" s="245"/>
      <c r="BP206" s="245"/>
      <c r="BQ206" s="245"/>
      <c r="BR206" s="245"/>
      <c r="BS206" s="245"/>
      <c r="BT206" s="245"/>
      <c r="BU206" s="245"/>
      <c r="BV206" s="245"/>
      <c r="BW206" s="245"/>
      <c r="BX206" s="245"/>
      <c r="BY206" s="245"/>
      <c r="BZ206" s="245"/>
      <c r="CA206" s="245"/>
      <c r="CB206" s="245"/>
      <c r="CC206" s="245"/>
      <c r="CD206" s="245"/>
      <c r="CE206" s="245"/>
      <c r="CF206" s="245"/>
      <c r="CG206" s="245"/>
      <c r="CH206" s="245"/>
      <c r="CI206" s="245"/>
      <c r="CJ206" s="245"/>
      <c r="CK206" s="245"/>
      <c r="CL206" s="245"/>
      <c r="CM206" s="245"/>
      <c r="CN206" s="245"/>
      <c r="CO206" s="245"/>
      <c r="CP206" s="245"/>
      <c r="CQ206" s="245"/>
      <c r="CR206" s="245"/>
      <c r="CS206" s="245"/>
      <c r="CT206" s="245"/>
      <c r="CU206" s="245"/>
      <c r="CV206" s="245"/>
      <c r="CW206" s="245"/>
      <c r="CX206" s="245"/>
      <c r="CY206" s="245"/>
      <c r="CZ206" s="245"/>
      <c r="DA206" s="245"/>
      <c r="DB206" s="245"/>
      <c r="DC206" s="245"/>
      <c r="DD206" s="245"/>
      <c r="DE206" s="245"/>
      <c r="DF206" s="245"/>
      <c r="DG206" s="245"/>
      <c r="DH206" s="245"/>
      <c r="DI206" s="245"/>
      <c r="DJ206" s="245"/>
      <c r="DK206" s="245"/>
      <c r="DL206" s="245"/>
      <c r="DM206" s="245"/>
      <c r="DN206" s="245"/>
      <c r="DO206" s="245"/>
      <c r="DP206" s="245"/>
      <c r="DQ206" s="245"/>
      <c r="DR206" s="245"/>
      <c r="DS206" s="245"/>
      <c r="DT206" s="245"/>
      <c r="DU206" s="245"/>
      <c r="DV206" s="245"/>
      <c r="DW206" s="245"/>
      <c r="DX206" s="245"/>
      <c r="DY206" s="245"/>
      <c r="DZ206" s="245"/>
      <c r="EA206" s="245"/>
      <c r="EB206" s="245"/>
      <c r="EC206" s="245"/>
      <c r="ED206" s="245"/>
      <c r="EE206" s="245"/>
      <c r="EF206" s="245"/>
      <c r="EG206" s="245"/>
      <c r="EH206" s="245"/>
      <c r="EI206" s="245"/>
      <c r="EJ206" s="245"/>
      <c r="EK206" s="245"/>
      <c r="EL206" s="245"/>
      <c r="EM206" s="245"/>
      <c r="EN206" s="245"/>
      <c r="EO206" s="245"/>
      <c r="EP206" s="245"/>
      <c r="EQ206" s="245"/>
      <c r="ER206" s="245"/>
      <c r="ES206" s="245"/>
      <c r="ET206" s="245"/>
      <c r="EU206" s="245"/>
      <c r="EV206" s="245"/>
      <c r="EW206" s="245"/>
      <c r="EX206" s="246"/>
      <c r="EY206" s="246"/>
      <c r="EZ206" s="245"/>
      <c r="FA206" s="245"/>
      <c r="FB206" s="245"/>
      <c r="FC206" s="245"/>
      <c r="FD206" s="245"/>
      <c r="FE206" s="245"/>
      <c r="FF206" s="245"/>
      <c r="FG206" s="245"/>
      <c r="FH206" s="245"/>
      <c r="FI206" s="245"/>
      <c r="FJ206" s="245"/>
      <c r="FK206" s="245"/>
      <c r="FL206" s="245"/>
      <c r="FM206" s="245"/>
      <c r="FN206" s="245"/>
      <c r="FO206" s="245"/>
      <c r="FP206" s="245"/>
      <c r="FQ206" s="245"/>
      <c r="FR206" s="245"/>
      <c r="FS206" s="245"/>
      <c r="FT206" s="245"/>
      <c r="FU206" s="245"/>
      <c r="FV206" s="245"/>
      <c r="FW206" s="245"/>
      <c r="FX206" s="245"/>
      <c r="FY206" s="245"/>
      <c r="FZ206" s="245"/>
      <c r="GA206" s="245"/>
      <c r="GB206" s="245"/>
      <c r="GC206" s="245"/>
      <c r="GD206" s="245"/>
      <c r="GE206" s="245"/>
      <c r="GF206" s="245"/>
      <c r="GG206" s="245"/>
      <c r="GH206" s="245"/>
      <c r="GI206" s="245"/>
      <c r="GJ206" s="245"/>
      <c r="GK206" s="245"/>
      <c r="GL206" s="245"/>
      <c r="GM206" s="245"/>
      <c r="GN206" s="245"/>
      <c r="GO206" s="245"/>
      <c r="GP206" s="245"/>
      <c r="GQ206" s="245"/>
      <c r="GR206" s="245"/>
      <c r="GS206" s="245"/>
      <c r="GT206" s="245"/>
      <c r="GU206" s="245"/>
      <c r="GV206" s="245"/>
      <c r="GW206" s="245"/>
      <c r="GX206" s="245"/>
      <c r="GY206" s="245"/>
      <c r="GZ206" s="245"/>
      <c r="HA206" s="245"/>
      <c r="HB206" s="245"/>
      <c r="HC206" s="245"/>
      <c r="HD206" s="245"/>
      <c r="HE206" s="245"/>
      <c r="HF206" s="245"/>
      <c r="HG206" s="245"/>
      <c r="HH206" s="245"/>
      <c r="HI206" s="245"/>
      <c r="HJ206" s="245"/>
      <c r="HK206" s="245"/>
    </row>
    <row r="207" customFormat="false" ht="12.75" hidden="true" customHeight="false" outlineLevel="0" collapsed="false">
      <c r="A207" s="232"/>
      <c r="B207" s="233"/>
      <c r="C207" s="232"/>
      <c r="D207" s="234"/>
      <c r="E207" s="234"/>
      <c r="F207" s="235"/>
      <c r="G207" s="234"/>
      <c r="H207" s="234"/>
      <c r="I207" s="237"/>
      <c r="J207" s="238"/>
      <c r="K207" s="247" t="s">
        <v>161</v>
      </c>
      <c r="L207" s="248" t="e">
        <f aca="false">(L205*L206*$G205)*$L$8</f>
        <v>#VALUE!</v>
      </c>
      <c r="M207" s="248"/>
      <c r="N207" s="248" t="e">
        <f aca="false">(N205*N206*$G205)*$L$8</f>
        <v>#VALUE!</v>
      </c>
      <c r="O207" s="248"/>
      <c r="P207" s="248" t="e">
        <f aca="false">(P205*P206*$G205)*$L$8</f>
        <v>#VALUE!</v>
      </c>
      <c r="Q207" s="248"/>
      <c r="R207" s="248" t="e">
        <f aca="false">(R205*R206*$G205)*$L$8</f>
        <v>#VALUE!</v>
      </c>
      <c r="S207" s="248"/>
      <c r="T207" s="248" t="e">
        <f aca="false">(T205*T206*$G205)*$T$8</f>
        <v>#VALUE!</v>
      </c>
      <c r="U207" s="248"/>
      <c r="V207" s="248" t="e">
        <f aca="false">(V205*V206*$G205)*$T$8</f>
        <v>#VALUE!</v>
      </c>
      <c r="W207" s="248"/>
      <c r="X207" s="248" t="e">
        <f aca="false">(X205*X206*$G205)*$T$8</f>
        <v>#VALUE!</v>
      </c>
      <c r="Y207" s="248"/>
      <c r="Z207" s="248" t="e">
        <f aca="false">(Z205*Z206*$G205)*$T$8</f>
        <v>#VALUE!</v>
      </c>
      <c r="AA207" s="248"/>
      <c r="AB207" s="248" t="e">
        <f aca="false">(AB205*AB206*$G205)*$AB$8</f>
        <v>#VALUE!</v>
      </c>
      <c r="AC207" s="248"/>
      <c r="AD207" s="248" t="e">
        <f aca="false">(AD205*AD206*$G205)*$AB$8</f>
        <v>#VALUE!</v>
      </c>
      <c r="AE207" s="248"/>
      <c r="AF207" s="248" t="e">
        <f aca="false">(AF205*AF206*$G205)*$AB$8</f>
        <v>#VALUE!</v>
      </c>
      <c r="AG207" s="248"/>
      <c r="AH207" s="248" t="e">
        <f aca="false">(AH205*AH206*$G205)*$AB$8</f>
        <v>#VALUE!</v>
      </c>
      <c r="AI207" s="248"/>
      <c r="AJ207" s="248" t="e">
        <f aca="false">(AJ205*AJ206*$G205)*$AJ$8</f>
        <v>#VALUE!</v>
      </c>
      <c r="AK207" s="248"/>
      <c r="AL207" s="248" t="e">
        <f aca="false">(AL205*AL206*$G205)*$AJ$8</f>
        <v>#VALUE!</v>
      </c>
      <c r="AM207" s="248"/>
      <c r="AN207" s="248" t="e">
        <f aca="false">(AN205*AN206*$G205)*$AJ$8</f>
        <v>#VALUE!</v>
      </c>
      <c r="AO207" s="248"/>
      <c r="AP207" s="248" t="e">
        <f aca="false">(AP205*AP206*$G205)*$AJ$8</f>
        <v>#VALUE!</v>
      </c>
      <c r="AQ207" s="248"/>
      <c r="AR207" s="248" t="e">
        <f aca="false">(AR205*AR206*$G205)*$AT$8</f>
        <v>#VALUE!</v>
      </c>
      <c r="AS207" s="248"/>
      <c r="AT207" s="248" t="e">
        <f aca="false">(AT205*AT206*$G205)*$AT$8</f>
        <v>#VALUE!</v>
      </c>
      <c r="AU207" s="248"/>
      <c r="AV207" s="248" t="e">
        <f aca="false">(AV205*AV206*$G205)*$AT$8</f>
        <v>#VALUE!</v>
      </c>
      <c r="AW207" s="248"/>
      <c r="AX207" s="248" t="e">
        <f aca="false">(AX205*AX206*$G205)*$AT$8</f>
        <v>#VALUE!</v>
      </c>
      <c r="AY207" s="248"/>
      <c r="AZ207" s="248" t="e">
        <f aca="false">(AZ205*AZ206*$G205)*$BB$8</f>
        <v>#VALUE!</v>
      </c>
      <c r="BA207" s="248"/>
      <c r="BB207" s="248" t="e">
        <f aca="false">(BB205*BB206*$G205)*$BB$8</f>
        <v>#VALUE!</v>
      </c>
      <c r="BC207" s="248"/>
      <c r="BD207" s="248" t="e">
        <f aca="false">(BD205*BD206*$G205)*$BB$8</f>
        <v>#VALUE!</v>
      </c>
      <c r="BE207" s="248"/>
      <c r="BF207" s="248" t="e">
        <f aca="false">(BF205*BF206*$G205)*$BB$8</f>
        <v>#VALUE!</v>
      </c>
      <c r="BG207" s="248"/>
      <c r="BH207" s="248" t="e">
        <f aca="false">(BH205*BH206*$G205)*$BJ$8</f>
        <v>#VALUE!</v>
      </c>
      <c r="BI207" s="248"/>
      <c r="BJ207" s="248" t="e">
        <f aca="false">(BJ205*BJ206*$G205)*$BJ$8</f>
        <v>#VALUE!</v>
      </c>
      <c r="BK207" s="248"/>
      <c r="BL207" s="248" t="e">
        <f aca="false">(BL205*BL206*$G205)*$BJ$8</f>
        <v>#VALUE!</v>
      </c>
      <c r="BM207" s="248"/>
      <c r="BN207" s="248" t="e">
        <f aca="false">(BN205*BN206*$G205)*$BJ$8</f>
        <v>#VALUE!</v>
      </c>
      <c r="BO207" s="248"/>
      <c r="BP207" s="248" t="e">
        <f aca="false">(BP205*BP206*$G205)*$BT$8</f>
        <v>#VALUE!</v>
      </c>
      <c r="BQ207" s="248"/>
      <c r="BR207" s="248" t="e">
        <f aca="false">(BR205*BR206*$G205)*$BT$8</f>
        <v>#VALUE!</v>
      </c>
      <c r="BS207" s="248"/>
      <c r="BT207" s="248" t="e">
        <f aca="false">(BT205*BT206*$G205)*$BT$8</f>
        <v>#VALUE!</v>
      </c>
      <c r="BU207" s="248"/>
      <c r="BV207" s="248" t="e">
        <f aca="false">(BV205*BV206*$G205)*$BT$8</f>
        <v>#VALUE!</v>
      </c>
      <c r="BW207" s="248"/>
      <c r="BX207" s="248" t="e">
        <f aca="false">(BX205*BX206*$G205)*$BT$8</f>
        <v>#VALUE!</v>
      </c>
      <c r="BY207" s="248"/>
      <c r="BZ207" s="248" t="e">
        <f aca="false">(BZ205*BZ206*$G205)*$BT$8</f>
        <v>#VALUE!</v>
      </c>
      <c r="CA207" s="248"/>
      <c r="CB207" s="248" t="e">
        <f aca="false">(CB205*CB206*$G205)*$CB$8</f>
        <v>#VALUE!</v>
      </c>
      <c r="CC207" s="248"/>
      <c r="CD207" s="248" t="e">
        <f aca="false">(CD205*CD206*$G205)*$CB$8</f>
        <v>#VALUE!</v>
      </c>
      <c r="CE207" s="248"/>
      <c r="CF207" s="248" t="e">
        <f aca="false">(CF205*CF206*$G205)*$CB$8</f>
        <v>#VALUE!</v>
      </c>
      <c r="CG207" s="248"/>
      <c r="CH207" s="248" t="e">
        <f aca="false">(CH205*CH206*$G205)*$CJ$8</f>
        <v>#VALUE!</v>
      </c>
      <c r="CI207" s="248"/>
      <c r="CJ207" s="248" t="e">
        <f aca="false">(CJ205*CJ206*$G205)*$CJ$8</f>
        <v>#VALUE!</v>
      </c>
      <c r="CK207" s="248"/>
      <c r="CL207" s="248" t="e">
        <f aca="false">(CL205*CL206*$G205)*$CJ$8</f>
        <v>#VALUE!</v>
      </c>
      <c r="CM207" s="248"/>
      <c r="CN207" s="248" t="e">
        <f aca="false">(CN205*CN206*$G205)*$CJ$8</f>
        <v>#VALUE!</v>
      </c>
      <c r="CO207" s="248"/>
      <c r="CP207" s="248" t="e">
        <f aca="false">(CP205*CP206*$G205)*$CJ$8</f>
        <v>#VALUE!</v>
      </c>
      <c r="CQ207" s="248"/>
      <c r="CR207" s="248" t="e">
        <f aca="false">(CR205*CR206*$G205)*$CJ$8</f>
        <v>#VALUE!</v>
      </c>
      <c r="CS207" s="248"/>
      <c r="CT207" s="248" t="e">
        <f aca="false">(CT205*CT206*$G205)*$CT$8</f>
        <v>#VALUE!</v>
      </c>
      <c r="CU207" s="248"/>
      <c r="CV207" s="248" t="e">
        <f aca="false">(CV205*CV206*$G205)*$CT$8</f>
        <v>#VALUE!</v>
      </c>
      <c r="CW207" s="248"/>
      <c r="CX207" s="248" t="e">
        <f aca="false">(CX205*CX206*$G205)*$CT$8</f>
        <v>#VALUE!</v>
      </c>
      <c r="CY207" s="248"/>
      <c r="CZ207" s="248" t="e">
        <f aca="false">(CZ205*CZ206*$G205)*$CT$8</f>
        <v>#VALUE!</v>
      </c>
      <c r="DA207" s="248"/>
      <c r="DB207" s="248" t="e">
        <f aca="false">(DB205*DB206*$G205)*$DB$8</f>
        <v>#VALUE!</v>
      </c>
      <c r="DC207" s="248"/>
      <c r="DD207" s="248" t="e">
        <f aca="false">(DD205*DD206*$G205)*$DB$8</f>
        <v>#VALUE!</v>
      </c>
      <c r="DE207" s="248"/>
      <c r="DF207" s="248" t="e">
        <f aca="false">(DF205*DF206*$G205)*$DB$8</f>
        <v>#VALUE!</v>
      </c>
      <c r="DG207" s="248"/>
      <c r="DH207" s="248" t="e">
        <f aca="false">(DH205*DH206*$G205)*$DB$8</f>
        <v>#VALUE!</v>
      </c>
      <c r="DI207" s="248"/>
      <c r="DJ207" s="292" t="e">
        <f aca="false">(DJ205*DJ206*$G205)*$DB$8</f>
        <v>#VALUE!</v>
      </c>
      <c r="DK207" s="292"/>
      <c r="DL207" s="248" t="e">
        <f aca="false">(DL205*DL206*$G205)*$DB$8</f>
        <v>#VALUE!</v>
      </c>
      <c r="DM207" s="248"/>
      <c r="DN207" s="248" t="e">
        <f aca="false">(DN205*DN206*$G205)*$DB$8</f>
        <v>#VALUE!</v>
      </c>
      <c r="DO207" s="248"/>
      <c r="DP207" s="248" t="e">
        <f aca="false">(DP205*DP206*$G205)*$DB$8</f>
        <v>#VALUE!</v>
      </c>
      <c r="DQ207" s="248"/>
      <c r="DR207" s="248" t="e">
        <f aca="false">(DR205*DR206*$G205)*$DB$8</f>
        <v>#VALUE!</v>
      </c>
      <c r="DS207" s="248"/>
      <c r="DT207" s="248" t="e">
        <f aca="false">(DT205*DT206*$G205)*$DB$8</f>
        <v>#VALUE!</v>
      </c>
      <c r="DU207" s="248"/>
      <c r="DV207" s="248" t="e">
        <f aca="false">(DV205*DV206*$G205)*$DB$8</f>
        <v>#VALUE!</v>
      </c>
      <c r="DW207" s="248"/>
      <c r="DX207" s="248" t="e">
        <f aca="false">(DX205*DX206*$G205)*$DB$8</f>
        <v>#VALUE!</v>
      </c>
      <c r="DY207" s="248"/>
      <c r="DZ207" s="248" t="e">
        <f aca="false">(DZ205*DZ206*$G205)*$DB$8</f>
        <v>#VALUE!</v>
      </c>
      <c r="EA207" s="248"/>
      <c r="EB207" s="248" t="e">
        <f aca="false">(EB205*EB206*$G205)*$DB$8</f>
        <v>#VALUE!</v>
      </c>
      <c r="EC207" s="248"/>
      <c r="ED207" s="248" t="e">
        <f aca="false">(ED205*ED206*$G205)*$DB$8</f>
        <v>#VALUE!</v>
      </c>
      <c r="EE207" s="248"/>
      <c r="EF207" s="248" t="e">
        <f aca="false">(EF205*EF206*$G205)*$DB$8</f>
        <v>#VALUE!</v>
      </c>
      <c r="EG207" s="248"/>
      <c r="EH207" s="248" t="e">
        <f aca="false">(EH205*EH206*$G205)*$DB$8</f>
        <v>#VALUE!</v>
      </c>
      <c r="EI207" s="248"/>
      <c r="EJ207" s="248" t="e">
        <f aca="false">(EJ205*EJ206*$G205)*$DB$8</f>
        <v>#VALUE!</v>
      </c>
      <c r="EK207" s="248"/>
      <c r="EL207" s="248" t="e">
        <f aca="false">(EL205*EL206*$G205)*$DB$8</f>
        <v>#VALUE!</v>
      </c>
      <c r="EM207" s="248"/>
      <c r="EN207" s="248" t="e">
        <f aca="false">(EN205*EN206*$G205)*$DB$8</f>
        <v>#VALUE!</v>
      </c>
      <c r="EO207" s="248"/>
      <c r="EP207" s="248" t="e">
        <f aca="false">(EP205*EP206*$G205)*$DB$8</f>
        <v>#VALUE!</v>
      </c>
      <c r="EQ207" s="248"/>
      <c r="ER207" s="248" t="e">
        <f aca="false">(ER205*ER206*$G205)*$DB$8</f>
        <v>#VALUE!</v>
      </c>
      <c r="ES207" s="248"/>
      <c r="ET207" s="248" t="e">
        <f aca="false">(ET205*ET206*$G205)*$DB$8</f>
        <v>#VALUE!</v>
      </c>
      <c r="EU207" s="248"/>
      <c r="EV207" s="248" t="e">
        <f aca="false">(EV205*EV206*$G205)*$DB$8</f>
        <v>#VALUE!</v>
      </c>
      <c r="EW207" s="248"/>
      <c r="EX207" s="249" t="e">
        <f aca="false">(EX205*EX206*$G205)*$DB$8</f>
        <v>#VALUE!</v>
      </c>
      <c r="EY207" s="249"/>
      <c r="EZ207" s="248" t="e">
        <f aca="false">(EZ205*EZ206*$G205)*$DB$8</f>
        <v>#VALUE!</v>
      </c>
      <c r="FA207" s="248"/>
      <c r="FB207" s="248" t="e">
        <f aca="false">(FB205*FB206*$G205)*$DB$8</f>
        <v>#VALUE!</v>
      </c>
      <c r="FC207" s="248"/>
      <c r="FD207" s="248" t="e">
        <f aca="false">(FD205*FD206*$G205)*$DB$8</f>
        <v>#VALUE!</v>
      </c>
      <c r="FE207" s="248"/>
      <c r="FF207" s="248" t="e">
        <f aca="false">(FF205*FF206*$G205)*$DB$8</f>
        <v>#VALUE!</v>
      </c>
      <c r="FG207" s="248"/>
      <c r="FH207" s="248" t="e">
        <f aca="false">(FH205*FH206*$G205)*$DB$8</f>
        <v>#VALUE!</v>
      </c>
      <c r="FI207" s="248"/>
      <c r="FJ207" s="248" t="e">
        <f aca="false">(FJ205*FJ206*$G205)*$DB$8</f>
        <v>#VALUE!</v>
      </c>
      <c r="FK207" s="248"/>
      <c r="FL207" s="248" t="e">
        <f aca="false">(FL205*FL206*$G205)*$DB$8</f>
        <v>#VALUE!</v>
      </c>
      <c r="FM207" s="248"/>
      <c r="FN207" s="248" t="e">
        <f aca="false">(FN205*FN206*$G205)*$DB$8</f>
        <v>#VALUE!</v>
      </c>
      <c r="FO207" s="248"/>
      <c r="FP207" s="248" t="e">
        <f aca="false">(FP205*FP206*$G205)*$DB$8</f>
        <v>#VALUE!</v>
      </c>
      <c r="FQ207" s="248"/>
      <c r="FR207" s="248" t="e">
        <f aca="false">(FR205*FR206*$G205)*$DB$8</f>
        <v>#VALUE!</v>
      </c>
      <c r="FS207" s="248"/>
      <c r="FT207" s="248" t="e">
        <f aca="false">(FT205*FT206*$G205)*$DB$8</f>
        <v>#VALUE!</v>
      </c>
      <c r="FU207" s="248"/>
      <c r="FV207" s="248" t="e">
        <f aca="false">(FV205*FV206*$G205)*$DB$8</f>
        <v>#VALUE!</v>
      </c>
      <c r="FW207" s="248"/>
      <c r="FX207" s="248" t="e">
        <f aca="false">(FX205*FX206*$G205)*$DB$8</f>
        <v>#VALUE!</v>
      </c>
      <c r="FY207" s="248"/>
      <c r="FZ207" s="248" t="e">
        <f aca="false">(FZ205*FZ206*$G205)*$DB$8</f>
        <v>#VALUE!</v>
      </c>
      <c r="GA207" s="248"/>
      <c r="GB207" s="248" t="e">
        <f aca="false">(GB205*GB206*$G205)*$DB$8</f>
        <v>#VALUE!</v>
      </c>
      <c r="GC207" s="248"/>
      <c r="GD207" s="248" t="e">
        <f aca="false">(GD205*GD206*$G205)*$DB$8</f>
        <v>#VALUE!</v>
      </c>
      <c r="GE207" s="248"/>
      <c r="GF207" s="248" t="e">
        <f aca="false">(GF205*GF206*$G205)*$DB$8</f>
        <v>#VALUE!</v>
      </c>
      <c r="GG207" s="248"/>
      <c r="GH207" s="248" t="e">
        <f aca="false">(GH205*GH206*$G205)*$DB$8</f>
        <v>#VALUE!</v>
      </c>
      <c r="GI207" s="248"/>
      <c r="GJ207" s="248" t="e">
        <f aca="false">(GJ205*GJ206*$G205)*$DB$8</f>
        <v>#VALUE!</v>
      </c>
      <c r="GK207" s="248"/>
      <c r="GL207" s="248" t="e">
        <f aca="false">(GL205*GL206*$G205)*$DB$8</f>
        <v>#VALUE!</v>
      </c>
      <c r="GM207" s="248"/>
      <c r="GN207" s="248" t="e">
        <f aca="false">(GN205*GN206*$G205)*$DB$8</f>
        <v>#VALUE!</v>
      </c>
      <c r="GO207" s="248"/>
      <c r="GP207" s="248" t="e">
        <f aca="false">(GP205*GP206*$G205)*$DB$8</f>
        <v>#VALUE!</v>
      </c>
      <c r="GQ207" s="248"/>
      <c r="GR207" s="248" t="e">
        <f aca="false">(GR205*GR206*$G205)*$DB$8</f>
        <v>#VALUE!</v>
      </c>
      <c r="GS207" s="248"/>
      <c r="GT207" s="248" t="e">
        <f aca="false">(GT205*GT206*$G205)*$DB$8</f>
        <v>#VALUE!</v>
      </c>
      <c r="GU207" s="248"/>
      <c r="GV207" s="248" t="e">
        <f aca="false">(GV205*GV206*$G205)*$DB$8</f>
        <v>#VALUE!</v>
      </c>
      <c r="GW207" s="248"/>
      <c r="GX207" s="248" t="e">
        <f aca="false">(GX205*GX206*$G205)*$DB$8</f>
        <v>#VALUE!</v>
      </c>
      <c r="GY207" s="248"/>
      <c r="GZ207" s="248" t="e">
        <f aca="false">(GZ205*GZ206*$G205)*$DB$8</f>
        <v>#VALUE!</v>
      </c>
      <c r="HA207" s="248"/>
      <c r="HB207" s="248" t="e">
        <f aca="false">(HB205*HB206*$G205)*$DB$8</f>
        <v>#VALUE!</v>
      </c>
      <c r="HC207" s="248"/>
      <c r="HD207" s="248" t="e">
        <f aca="false">(HD205*HD206*$G205)*$DB$8</f>
        <v>#VALUE!</v>
      </c>
      <c r="HE207" s="248"/>
      <c r="HF207" s="248" t="e">
        <f aca="false">(HF205*HF206*$G205)*$DB$8</f>
        <v>#VALUE!</v>
      </c>
      <c r="HG207" s="248"/>
      <c r="HH207" s="248" t="e">
        <f aca="false">(HH205*HH206*$G205)*$DB$8</f>
        <v>#VALUE!</v>
      </c>
      <c r="HI207" s="248"/>
      <c r="HJ207" s="248" t="e">
        <f aca="false">(HJ205*HJ206*$G205)*$DB$8</f>
        <v>#VALUE!</v>
      </c>
      <c r="HK207" s="248"/>
    </row>
    <row r="208" customFormat="false" ht="12.75" hidden="true" customHeight="false" outlineLevel="0" collapsed="false">
      <c r="A208" s="232"/>
      <c r="B208" s="233"/>
      <c r="C208" s="232"/>
      <c r="D208" s="234"/>
      <c r="E208" s="234"/>
      <c r="F208" s="235"/>
      <c r="G208" s="234"/>
      <c r="H208" s="234"/>
      <c r="I208" s="237"/>
      <c r="J208" s="238"/>
      <c r="K208" s="250" t="s">
        <v>162</v>
      </c>
      <c r="L208" s="251" t="e">
        <f aca="false">L207</f>
        <v>#VALUE!</v>
      </c>
      <c r="M208" s="251"/>
      <c r="N208" s="251" t="e">
        <f aca="false">L208+N207</f>
        <v>#VALUE!</v>
      </c>
      <c r="O208" s="251"/>
      <c r="P208" s="251" t="e">
        <f aca="false">N208+P207</f>
        <v>#VALUE!</v>
      </c>
      <c r="Q208" s="251"/>
      <c r="R208" s="251" t="e">
        <f aca="false">P208+R207</f>
        <v>#VALUE!</v>
      </c>
      <c r="S208" s="251"/>
      <c r="T208" s="251" t="e">
        <f aca="false">R208+T207</f>
        <v>#VALUE!</v>
      </c>
      <c r="U208" s="251"/>
      <c r="V208" s="251" t="e">
        <f aca="false">T208+V207</f>
        <v>#VALUE!</v>
      </c>
      <c r="W208" s="251"/>
      <c r="X208" s="251" t="e">
        <f aca="false">V208+X207</f>
        <v>#VALUE!</v>
      </c>
      <c r="Y208" s="251"/>
      <c r="Z208" s="251" t="e">
        <f aca="false">X208+Z207</f>
        <v>#VALUE!</v>
      </c>
      <c r="AA208" s="251"/>
      <c r="AB208" s="251" t="e">
        <f aca="false">Z208+AB207</f>
        <v>#VALUE!</v>
      </c>
      <c r="AC208" s="251"/>
      <c r="AD208" s="251" t="e">
        <f aca="false">AB208+AD207</f>
        <v>#VALUE!</v>
      </c>
      <c r="AE208" s="251"/>
      <c r="AF208" s="251" t="e">
        <f aca="false">AD208+AF207</f>
        <v>#VALUE!</v>
      </c>
      <c r="AG208" s="251"/>
      <c r="AH208" s="251" t="e">
        <f aca="false">AF208+AH207</f>
        <v>#VALUE!</v>
      </c>
      <c r="AI208" s="251"/>
      <c r="AJ208" s="251" t="e">
        <f aca="false">AH208+AJ207</f>
        <v>#VALUE!</v>
      </c>
      <c r="AK208" s="251"/>
      <c r="AL208" s="251" t="e">
        <f aca="false">AJ208+AL207</f>
        <v>#VALUE!</v>
      </c>
      <c r="AM208" s="251"/>
      <c r="AN208" s="251" t="e">
        <f aca="false">AL208+AN207</f>
        <v>#VALUE!</v>
      </c>
      <c r="AO208" s="251"/>
      <c r="AP208" s="251" t="e">
        <f aca="false">AN208+AP207</f>
        <v>#VALUE!</v>
      </c>
      <c r="AQ208" s="251"/>
      <c r="AR208" s="251" t="e">
        <f aca="false">AP208+AR207</f>
        <v>#VALUE!</v>
      </c>
      <c r="AS208" s="251"/>
      <c r="AT208" s="251" t="e">
        <f aca="false">AR208+AT207</f>
        <v>#VALUE!</v>
      </c>
      <c r="AU208" s="251"/>
      <c r="AV208" s="251" t="e">
        <f aca="false">AT208+AV207</f>
        <v>#VALUE!</v>
      </c>
      <c r="AW208" s="251"/>
      <c r="AX208" s="251" t="e">
        <f aca="false">AV208+AX207</f>
        <v>#VALUE!</v>
      </c>
      <c r="AY208" s="251"/>
      <c r="AZ208" s="251" t="e">
        <f aca="false">AX208+AZ207</f>
        <v>#VALUE!</v>
      </c>
      <c r="BA208" s="251"/>
      <c r="BB208" s="251" t="e">
        <f aca="false">AZ208+BB207</f>
        <v>#VALUE!</v>
      </c>
      <c r="BC208" s="251"/>
      <c r="BD208" s="251" t="e">
        <f aca="false">BB208+BD207</f>
        <v>#VALUE!</v>
      </c>
      <c r="BE208" s="251"/>
      <c r="BF208" s="251" t="e">
        <f aca="false">BD208+BF207</f>
        <v>#VALUE!</v>
      </c>
      <c r="BG208" s="251"/>
      <c r="BH208" s="251" t="e">
        <f aca="false">BF208+BH207</f>
        <v>#VALUE!</v>
      </c>
      <c r="BI208" s="251"/>
      <c r="BJ208" s="251" t="e">
        <f aca="false">BH208+BJ207</f>
        <v>#VALUE!</v>
      </c>
      <c r="BK208" s="251"/>
      <c r="BL208" s="251" t="e">
        <f aca="false">BJ208+BL207</f>
        <v>#VALUE!</v>
      </c>
      <c r="BM208" s="251"/>
      <c r="BN208" s="251" t="e">
        <f aca="false">BL208+BN207</f>
        <v>#VALUE!</v>
      </c>
      <c r="BO208" s="251"/>
      <c r="BP208" s="251" t="e">
        <f aca="false">BN208+BP207</f>
        <v>#VALUE!</v>
      </c>
      <c r="BQ208" s="251"/>
      <c r="BR208" s="251" t="e">
        <f aca="false">BP208+BR207</f>
        <v>#VALUE!</v>
      </c>
      <c r="BS208" s="251"/>
      <c r="BT208" s="251" t="e">
        <f aca="false">BR208+BT207</f>
        <v>#VALUE!</v>
      </c>
      <c r="BU208" s="251"/>
      <c r="BV208" s="251" t="e">
        <f aca="false">BT208+BV207</f>
        <v>#VALUE!</v>
      </c>
      <c r="BW208" s="251"/>
      <c r="BX208" s="251" t="e">
        <f aca="false">BV208+BX207</f>
        <v>#VALUE!</v>
      </c>
      <c r="BY208" s="251"/>
      <c r="BZ208" s="251" t="e">
        <f aca="false">BX208+BZ207</f>
        <v>#VALUE!</v>
      </c>
      <c r="CA208" s="251"/>
      <c r="CB208" s="251" t="e">
        <f aca="false">BZ208+CB207</f>
        <v>#VALUE!</v>
      </c>
      <c r="CC208" s="251"/>
      <c r="CD208" s="251" t="e">
        <f aca="false">CB208+CD207</f>
        <v>#VALUE!</v>
      </c>
      <c r="CE208" s="251"/>
      <c r="CF208" s="251" t="e">
        <f aca="false">CD208+CF207</f>
        <v>#VALUE!</v>
      </c>
      <c r="CG208" s="251"/>
      <c r="CH208" s="251" t="e">
        <f aca="false">CF208+CH207</f>
        <v>#VALUE!</v>
      </c>
      <c r="CI208" s="251"/>
      <c r="CJ208" s="251" t="e">
        <f aca="false">CH208+CJ207</f>
        <v>#VALUE!</v>
      </c>
      <c r="CK208" s="251"/>
      <c r="CL208" s="251" t="e">
        <f aca="false">CJ208+CL207</f>
        <v>#VALUE!</v>
      </c>
      <c r="CM208" s="251"/>
      <c r="CN208" s="251" t="e">
        <f aca="false">CL208+CN207</f>
        <v>#VALUE!</v>
      </c>
      <c r="CO208" s="251"/>
      <c r="CP208" s="251" t="e">
        <f aca="false">CN208+CP207</f>
        <v>#VALUE!</v>
      </c>
      <c r="CQ208" s="251"/>
      <c r="CR208" s="251" t="e">
        <f aca="false">CP208+CR207</f>
        <v>#VALUE!</v>
      </c>
      <c r="CS208" s="251"/>
      <c r="CT208" s="251" t="e">
        <f aca="false">CR208+CT207</f>
        <v>#VALUE!</v>
      </c>
      <c r="CU208" s="251"/>
      <c r="CV208" s="251" t="e">
        <f aca="false">CT208+CV207</f>
        <v>#VALUE!</v>
      </c>
      <c r="CW208" s="251"/>
      <c r="CX208" s="251" t="e">
        <f aca="false">CV208+CX207</f>
        <v>#VALUE!</v>
      </c>
      <c r="CY208" s="251"/>
      <c r="CZ208" s="251" t="e">
        <f aca="false">CX208+CZ207</f>
        <v>#VALUE!</v>
      </c>
      <c r="DA208" s="251"/>
      <c r="DB208" s="251" t="e">
        <f aca="false">CZ208+DB207</f>
        <v>#VALUE!</v>
      </c>
      <c r="DC208" s="251"/>
      <c r="DD208" s="251" t="e">
        <f aca="false">DB208+DD207</f>
        <v>#VALUE!</v>
      </c>
      <c r="DE208" s="251"/>
      <c r="DF208" s="251" t="e">
        <f aca="false">DD208+DF207</f>
        <v>#VALUE!</v>
      </c>
      <c r="DG208" s="251"/>
      <c r="DH208" s="251" t="e">
        <f aca="false">DF208+DH207</f>
        <v>#VALUE!</v>
      </c>
      <c r="DI208" s="251"/>
      <c r="DJ208" s="293" t="e">
        <f aca="false">DH208+DJ207</f>
        <v>#VALUE!</v>
      </c>
      <c r="DK208" s="293"/>
      <c r="DL208" s="251" t="e">
        <f aca="false">DJ208+DL207</f>
        <v>#VALUE!</v>
      </c>
      <c r="DM208" s="251"/>
      <c r="DN208" s="251" t="e">
        <f aca="false">DL208+DN207</f>
        <v>#VALUE!</v>
      </c>
      <c r="DO208" s="251"/>
      <c r="DP208" s="251" t="e">
        <f aca="false">DN208+DP207</f>
        <v>#VALUE!</v>
      </c>
      <c r="DQ208" s="251"/>
      <c r="DR208" s="251" t="e">
        <f aca="false">DP208+DR207</f>
        <v>#VALUE!</v>
      </c>
      <c r="DS208" s="251"/>
      <c r="DT208" s="251" t="e">
        <f aca="false">DR208+DT207</f>
        <v>#VALUE!</v>
      </c>
      <c r="DU208" s="251"/>
      <c r="DV208" s="251" t="e">
        <f aca="false">DT208+DV207</f>
        <v>#VALUE!</v>
      </c>
      <c r="DW208" s="251"/>
      <c r="DX208" s="251" t="e">
        <f aca="false">DV208+DX207</f>
        <v>#VALUE!</v>
      </c>
      <c r="DY208" s="251"/>
      <c r="DZ208" s="251" t="e">
        <f aca="false">DX208+DZ207</f>
        <v>#VALUE!</v>
      </c>
      <c r="EA208" s="251"/>
      <c r="EB208" s="251" t="e">
        <f aca="false">DZ208+EB207</f>
        <v>#VALUE!</v>
      </c>
      <c r="EC208" s="251"/>
      <c r="ED208" s="251" t="e">
        <f aca="false">EB208+ED207</f>
        <v>#VALUE!</v>
      </c>
      <c r="EE208" s="251"/>
      <c r="EF208" s="251" t="e">
        <f aca="false">ED208+EF207</f>
        <v>#VALUE!</v>
      </c>
      <c r="EG208" s="251"/>
      <c r="EH208" s="251" t="e">
        <f aca="false">EF208+EH207</f>
        <v>#VALUE!</v>
      </c>
      <c r="EI208" s="251"/>
      <c r="EJ208" s="251" t="e">
        <f aca="false">EH208+EJ207</f>
        <v>#VALUE!</v>
      </c>
      <c r="EK208" s="251"/>
      <c r="EL208" s="251" t="e">
        <f aca="false">EJ208+EL207</f>
        <v>#VALUE!</v>
      </c>
      <c r="EM208" s="251"/>
      <c r="EN208" s="251" t="e">
        <f aca="false">EL208+EN207</f>
        <v>#VALUE!</v>
      </c>
      <c r="EO208" s="251"/>
      <c r="EP208" s="251" t="e">
        <f aca="false">EN208+EP207</f>
        <v>#VALUE!</v>
      </c>
      <c r="EQ208" s="251"/>
      <c r="ER208" s="251" t="e">
        <f aca="false">EP208+ER207</f>
        <v>#VALUE!</v>
      </c>
      <c r="ES208" s="251"/>
      <c r="ET208" s="251" t="e">
        <f aca="false">ER208+ET207</f>
        <v>#VALUE!</v>
      </c>
      <c r="EU208" s="251"/>
      <c r="EV208" s="251" t="e">
        <f aca="false">ET208+EV207</f>
        <v>#VALUE!</v>
      </c>
      <c r="EW208" s="251"/>
      <c r="EX208" s="252" t="e">
        <f aca="false">EV208+EX207</f>
        <v>#VALUE!</v>
      </c>
      <c r="EY208" s="252"/>
      <c r="EZ208" s="251" t="e">
        <f aca="false">EX208+EZ207</f>
        <v>#VALUE!</v>
      </c>
      <c r="FA208" s="251"/>
      <c r="FB208" s="251" t="e">
        <f aca="false">EZ208+FB207</f>
        <v>#VALUE!</v>
      </c>
      <c r="FC208" s="251"/>
      <c r="FD208" s="251" t="e">
        <f aca="false">FB208+FD207</f>
        <v>#VALUE!</v>
      </c>
      <c r="FE208" s="251"/>
      <c r="FF208" s="251" t="e">
        <f aca="false">FD208+FF207</f>
        <v>#VALUE!</v>
      </c>
      <c r="FG208" s="251"/>
      <c r="FH208" s="251" t="e">
        <f aca="false">FF208+FH207</f>
        <v>#VALUE!</v>
      </c>
      <c r="FI208" s="251"/>
      <c r="FJ208" s="251" t="e">
        <f aca="false">FH208+FJ207</f>
        <v>#VALUE!</v>
      </c>
      <c r="FK208" s="251"/>
      <c r="FL208" s="251" t="e">
        <f aca="false">FJ208+FL207</f>
        <v>#VALUE!</v>
      </c>
      <c r="FM208" s="251"/>
      <c r="FN208" s="251" t="e">
        <f aca="false">FL208+FN207</f>
        <v>#VALUE!</v>
      </c>
      <c r="FO208" s="251"/>
      <c r="FP208" s="251" t="e">
        <f aca="false">FN208+FP207</f>
        <v>#VALUE!</v>
      </c>
      <c r="FQ208" s="251"/>
      <c r="FR208" s="251" t="e">
        <f aca="false">FP208+FR207</f>
        <v>#VALUE!</v>
      </c>
      <c r="FS208" s="251"/>
      <c r="FT208" s="251" t="e">
        <f aca="false">FR208+FT207</f>
        <v>#VALUE!</v>
      </c>
      <c r="FU208" s="251"/>
      <c r="FV208" s="251" t="e">
        <f aca="false">FT208+FV207</f>
        <v>#VALUE!</v>
      </c>
      <c r="FW208" s="251"/>
      <c r="FX208" s="251" t="e">
        <f aca="false">FV208+FX207</f>
        <v>#VALUE!</v>
      </c>
      <c r="FY208" s="251"/>
      <c r="FZ208" s="251" t="e">
        <f aca="false">FX208+FZ207</f>
        <v>#VALUE!</v>
      </c>
      <c r="GA208" s="251"/>
      <c r="GB208" s="251" t="e">
        <f aca="false">FZ208+GB207</f>
        <v>#VALUE!</v>
      </c>
      <c r="GC208" s="251"/>
      <c r="GD208" s="251" t="e">
        <f aca="false">GB208+GD207</f>
        <v>#VALUE!</v>
      </c>
      <c r="GE208" s="251"/>
      <c r="GF208" s="251" t="e">
        <f aca="false">GD208+GF207</f>
        <v>#VALUE!</v>
      </c>
      <c r="GG208" s="251"/>
      <c r="GH208" s="251" t="e">
        <f aca="false">GF208+GH207</f>
        <v>#VALUE!</v>
      </c>
      <c r="GI208" s="251"/>
      <c r="GJ208" s="251" t="e">
        <f aca="false">GH208+GJ207</f>
        <v>#VALUE!</v>
      </c>
      <c r="GK208" s="251"/>
      <c r="GL208" s="251" t="e">
        <f aca="false">GJ208+GL207</f>
        <v>#VALUE!</v>
      </c>
      <c r="GM208" s="251"/>
      <c r="GN208" s="251" t="e">
        <f aca="false">GL208+GN207</f>
        <v>#VALUE!</v>
      </c>
      <c r="GO208" s="251"/>
      <c r="GP208" s="251" t="e">
        <f aca="false">GN208+GP207</f>
        <v>#VALUE!</v>
      </c>
      <c r="GQ208" s="251"/>
      <c r="GR208" s="251" t="e">
        <f aca="false">GP208+GR207</f>
        <v>#VALUE!</v>
      </c>
      <c r="GS208" s="251"/>
      <c r="GT208" s="251" t="e">
        <f aca="false">GR208+GT207</f>
        <v>#VALUE!</v>
      </c>
      <c r="GU208" s="251"/>
      <c r="GV208" s="251" t="e">
        <f aca="false">GT208+GV207</f>
        <v>#VALUE!</v>
      </c>
      <c r="GW208" s="251"/>
      <c r="GX208" s="251" t="e">
        <f aca="false">GV208+GX207</f>
        <v>#VALUE!</v>
      </c>
      <c r="GY208" s="251"/>
      <c r="GZ208" s="251" t="e">
        <f aca="false">GX208+GZ207</f>
        <v>#VALUE!</v>
      </c>
      <c r="HA208" s="251"/>
      <c r="HB208" s="251" t="e">
        <f aca="false">GZ208+HB207</f>
        <v>#VALUE!</v>
      </c>
      <c r="HC208" s="251"/>
      <c r="HD208" s="251" t="e">
        <f aca="false">HB208+HD207</f>
        <v>#VALUE!</v>
      </c>
      <c r="HE208" s="251"/>
      <c r="HF208" s="251" t="e">
        <f aca="false">HD208+HF207</f>
        <v>#VALUE!</v>
      </c>
      <c r="HG208" s="251"/>
      <c r="HH208" s="251" t="e">
        <f aca="false">HF208+HH207</f>
        <v>#VALUE!</v>
      </c>
      <c r="HI208" s="251"/>
      <c r="HJ208" s="251" t="e">
        <f aca="false">HH208+HJ207</f>
        <v>#VALUE!</v>
      </c>
      <c r="HK208" s="251"/>
    </row>
    <row r="209" s="295" customFormat="true" ht="12.75" hidden="true" customHeight="false" outlineLevel="0" collapsed="false">
      <c r="A209" s="232"/>
      <c r="B209" s="233"/>
      <c r="C209" s="232"/>
      <c r="D209" s="234"/>
      <c r="E209" s="234"/>
      <c r="F209" s="235"/>
      <c r="G209" s="234"/>
      <c r="H209" s="253"/>
      <c r="I209" s="237"/>
      <c r="J209" s="238"/>
      <c r="K209" s="254" t="s">
        <v>163</v>
      </c>
      <c r="L209" s="255"/>
      <c r="M209" s="255"/>
      <c r="N209" s="255"/>
      <c r="O209" s="255"/>
      <c r="P209" s="255"/>
      <c r="Q209" s="255"/>
      <c r="R209" s="255"/>
      <c r="S209" s="255"/>
      <c r="T209" s="255"/>
      <c r="U209" s="255"/>
      <c r="V209" s="255"/>
      <c r="W209" s="255"/>
      <c r="X209" s="255"/>
      <c r="Y209" s="255"/>
      <c r="Z209" s="255"/>
      <c r="AA209" s="255"/>
      <c r="AB209" s="255"/>
      <c r="AC209" s="255"/>
      <c r="AD209" s="255"/>
      <c r="AE209" s="255"/>
      <c r="AF209" s="255"/>
      <c r="AG209" s="255"/>
      <c r="AH209" s="255"/>
      <c r="AI209" s="255"/>
      <c r="AJ209" s="255"/>
      <c r="AK209" s="255"/>
      <c r="AL209" s="255"/>
      <c r="AM209" s="255"/>
      <c r="AN209" s="255"/>
      <c r="AO209" s="255"/>
      <c r="AP209" s="255"/>
      <c r="AQ209" s="255"/>
      <c r="AR209" s="255"/>
      <c r="AS209" s="255"/>
      <c r="AT209" s="255"/>
      <c r="AU209" s="255"/>
      <c r="AV209" s="255"/>
      <c r="AW209" s="255"/>
      <c r="AX209" s="255"/>
      <c r="AY209" s="255"/>
      <c r="AZ209" s="255"/>
      <c r="BA209" s="255"/>
      <c r="BB209" s="255"/>
      <c r="BC209" s="255"/>
      <c r="BD209" s="255"/>
      <c r="BE209" s="255"/>
      <c r="BF209" s="255"/>
      <c r="BG209" s="255"/>
      <c r="BH209" s="255"/>
      <c r="BI209" s="255"/>
      <c r="BJ209" s="255"/>
      <c r="BK209" s="255"/>
      <c r="BL209" s="255"/>
      <c r="BM209" s="255"/>
      <c r="BN209" s="255"/>
      <c r="BO209" s="255"/>
      <c r="BP209" s="255"/>
      <c r="BQ209" s="255"/>
      <c r="BR209" s="255"/>
      <c r="BS209" s="255"/>
      <c r="BT209" s="255"/>
      <c r="BU209" s="255"/>
      <c r="BV209" s="255"/>
      <c r="BW209" s="255"/>
      <c r="BX209" s="255"/>
      <c r="BY209" s="255"/>
      <c r="BZ209" s="255"/>
      <c r="CA209" s="255"/>
      <c r="CB209" s="255"/>
      <c r="CC209" s="255"/>
      <c r="CD209" s="255"/>
      <c r="CE209" s="255"/>
      <c r="CF209" s="255"/>
      <c r="CG209" s="255"/>
      <c r="CH209" s="255"/>
      <c r="CI209" s="255"/>
      <c r="CJ209" s="255"/>
      <c r="CK209" s="255"/>
      <c r="CL209" s="255"/>
      <c r="CM209" s="255"/>
      <c r="CN209" s="255"/>
      <c r="CO209" s="255"/>
      <c r="CP209" s="255"/>
      <c r="CQ209" s="255"/>
      <c r="CR209" s="255"/>
      <c r="CS209" s="255"/>
      <c r="CT209" s="255"/>
      <c r="CU209" s="255"/>
      <c r="CV209" s="255"/>
      <c r="CW209" s="255"/>
      <c r="CX209" s="255"/>
      <c r="CY209" s="255"/>
      <c r="CZ209" s="255"/>
      <c r="DA209" s="255"/>
      <c r="DB209" s="255"/>
      <c r="DC209" s="255"/>
      <c r="DD209" s="255"/>
      <c r="DE209" s="255"/>
      <c r="DF209" s="255"/>
      <c r="DG209" s="255"/>
      <c r="DH209" s="255"/>
      <c r="DI209" s="255"/>
      <c r="DJ209" s="294"/>
      <c r="DK209" s="294"/>
      <c r="DL209" s="255"/>
      <c r="DM209" s="255"/>
      <c r="DN209" s="255"/>
      <c r="DO209" s="255"/>
      <c r="DP209" s="255"/>
      <c r="DQ209" s="255"/>
      <c r="DR209" s="255"/>
      <c r="DS209" s="255"/>
      <c r="DT209" s="255"/>
      <c r="DU209" s="255"/>
      <c r="DV209" s="255"/>
      <c r="DW209" s="255"/>
      <c r="DX209" s="255"/>
      <c r="DY209" s="255"/>
      <c r="DZ209" s="255"/>
      <c r="EA209" s="255"/>
      <c r="EB209" s="255"/>
      <c r="EC209" s="255"/>
      <c r="ED209" s="255"/>
      <c r="EE209" s="255"/>
      <c r="EF209" s="255"/>
      <c r="EG209" s="255"/>
      <c r="EH209" s="255"/>
      <c r="EI209" s="255"/>
      <c r="EJ209" s="255"/>
      <c r="EK209" s="255"/>
      <c r="EL209" s="255"/>
      <c r="EM209" s="255"/>
      <c r="EN209" s="255"/>
      <c r="EO209" s="255"/>
      <c r="EP209" s="255"/>
      <c r="EQ209" s="255"/>
      <c r="ER209" s="255"/>
      <c r="ES209" s="255"/>
      <c r="ET209" s="255"/>
      <c r="EU209" s="255"/>
      <c r="EV209" s="255"/>
      <c r="EW209" s="255"/>
      <c r="EX209" s="256"/>
      <c r="EY209" s="256"/>
      <c r="EZ209" s="255"/>
      <c r="FA209" s="255"/>
      <c r="FB209" s="255"/>
      <c r="FC209" s="255"/>
      <c r="FD209" s="255"/>
      <c r="FE209" s="255"/>
      <c r="FF209" s="255"/>
      <c r="FG209" s="255"/>
      <c r="FH209" s="255"/>
      <c r="FI209" s="255"/>
      <c r="FJ209" s="255"/>
      <c r="FK209" s="255"/>
      <c r="FL209" s="255"/>
      <c r="FM209" s="255"/>
      <c r="FN209" s="255"/>
      <c r="FO209" s="255"/>
      <c r="FP209" s="255"/>
      <c r="FQ209" s="255"/>
      <c r="FR209" s="255"/>
      <c r="FS209" s="255"/>
      <c r="FT209" s="255"/>
      <c r="FU209" s="255"/>
      <c r="FV209" s="255"/>
      <c r="FW209" s="255"/>
      <c r="FX209" s="255"/>
      <c r="FY209" s="255"/>
      <c r="FZ209" s="255"/>
      <c r="GA209" s="255"/>
      <c r="GB209" s="255"/>
      <c r="GC209" s="255"/>
      <c r="GD209" s="255"/>
      <c r="GE209" s="255"/>
      <c r="GF209" s="255"/>
      <c r="GG209" s="255"/>
      <c r="GH209" s="255"/>
      <c r="GI209" s="255"/>
      <c r="GJ209" s="255"/>
      <c r="GK209" s="255"/>
      <c r="GL209" s="255"/>
      <c r="GM209" s="255"/>
      <c r="GN209" s="255"/>
      <c r="GO209" s="255"/>
      <c r="GP209" s="255"/>
      <c r="GQ209" s="255"/>
      <c r="GR209" s="255"/>
      <c r="GS209" s="255"/>
      <c r="GT209" s="255"/>
      <c r="GU209" s="255"/>
      <c r="GV209" s="255"/>
      <c r="GW209" s="255"/>
      <c r="GX209" s="255"/>
      <c r="GY209" s="255"/>
      <c r="GZ209" s="255"/>
      <c r="HA209" s="255"/>
      <c r="HB209" s="255"/>
      <c r="HC209" s="255"/>
      <c r="HD209" s="255"/>
      <c r="HE209" s="255"/>
      <c r="HF209" s="255"/>
      <c r="HG209" s="255"/>
      <c r="HH209" s="255"/>
      <c r="HI209" s="255"/>
      <c r="HJ209" s="255"/>
      <c r="HK209" s="255"/>
    </row>
    <row r="210" s="297" customFormat="true" ht="12.75" hidden="true" customHeight="false" outlineLevel="0" collapsed="false">
      <c r="A210" s="232"/>
      <c r="B210" s="233"/>
      <c r="C210" s="232"/>
      <c r="D210" s="234"/>
      <c r="E210" s="234"/>
      <c r="F210" s="235"/>
      <c r="G210" s="234"/>
      <c r="H210" s="257"/>
      <c r="I210" s="237"/>
      <c r="J210" s="238"/>
      <c r="K210" s="258" t="s">
        <v>164</v>
      </c>
      <c r="L210" s="259" t="n">
        <f aca="false">L209</f>
        <v>0</v>
      </c>
      <c r="M210" s="259"/>
      <c r="N210" s="259" t="n">
        <f aca="false">N209+L210</f>
        <v>0</v>
      </c>
      <c r="O210" s="259"/>
      <c r="P210" s="259" t="n">
        <f aca="false">P209+N210</f>
        <v>0</v>
      </c>
      <c r="Q210" s="259"/>
      <c r="R210" s="259" t="n">
        <f aca="false">R209+P210</f>
        <v>0</v>
      </c>
      <c r="S210" s="259"/>
      <c r="T210" s="259" t="n">
        <f aca="false">T209+R210</f>
        <v>0</v>
      </c>
      <c r="U210" s="259"/>
      <c r="V210" s="259" t="n">
        <f aca="false">V209+T210</f>
        <v>0</v>
      </c>
      <c r="W210" s="259"/>
      <c r="X210" s="259" t="n">
        <f aca="false">X209+V210</f>
        <v>0</v>
      </c>
      <c r="Y210" s="259"/>
      <c r="Z210" s="259" t="n">
        <f aca="false">Z209+X210</f>
        <v>0</v>
      </c>
      <c r="AA210" s="259"/>
      <c r="AB210" s="259" t="n">
        <f aca="false">AB209+Z210</f>
        <v>0</v>
      </c>
      <c r="AC210" s="259"/>
      <c r="AD210" s="259" t="n">
        <f aca="false">AD209+AB210</f>
        <v>0</v>
      </c>
      <c r="AE210" s="259"/>
      <c r="AF210" s="259" t="n">
        <f aca="false">AF209+AD210</f>
        <v>0</v>
      </c>
      <c r="AG210" s="259"/>
      <c r="AH210" s="259" t="n">
        <f aca="false">AH209+AF210</f>
        <v>0</v>
      </c>
      <c r="AI210" s="259"/>
      <c r="AJ210" s="259" t="n">
        <f aca="false">AJ209+AH210</f>
        <v>0</v>
      </c>
      <c r="AK210" s="259"/>
      <c r="AL210" s="259" t="n">
        <f aca="false">AL209+AJ210</f>
        <v>0</v>
      </c>
      <c r="AM210" s="259"/>
      <c r="AN210" s="259" t="n">
        <f aca="false">AN209+AL210</f>
        <v>0</v>
      </c>
      <c r="AO210" s="259"/>
      <c r="AP210" s="259" t="n">
        <f aca="false">AP209+AN210</f>
        <v>0</v>
      </c>
      <c r="AQ210" s="259"/>
      <c r="AR210" s="259" t="n">
        <f aca="false">AR209+AP210</f>
        <v>0</v>
      </c>
      <c r="AS210" s="259"/>
      <c r="AT210" s="259" t="n">
        <f aca="false">AT209+AR210</f>
        <v>0</v>
      </c>
      <c r="AU210" s="259"/>
      <c r="AV210" s="259" t="n">
        <f aca="false">AV209+AT210</f>
        <v>0</v>
      </c>
      <c r="AW210" s="259"/>
      <c r="AX210" s="259" t="n">
        <f aca="false">AX209+AV210</f>
        <v>0</v>
      </c>
      <c r="AY210" s="259"/>
      <c r="AZ210" s="259" t="n">
        <f aca="false">AZ209+AX210</f>
        <v>0</v>
      </c>
      <c r="BA210" s="259"/>
      <c r="BB210" s="259" t="n">
        <f aca="false">BB209+AZ210</f>
        <v>0</v>
      </c>
      <c r="BC210" s="259"/>
      <c r="BD210" s="259" t="n">
        <f aca="false">BD209+BB210</f>
        <v>0</v>
      </c>
      <c r="BE210" s="259"/>
      <c r="BF210" s="259" t="n">
        <f aca="false">BF209+BD210</f>
        <v>0</v>
      </c>
      <c r="BG210" s="259"/>
      <c r="BH210" s="259" t="n">
        <f aca="false">BH209+BF210</f>
        <v>0</v>
      </c>
      <c r="BI210" s="259"/>
      <c r="BJ210" s="259" t="n">
        <f aca="false">BJ209+BH210</f>
        <v>0</v>
      </c>
      <c r="BK210" s="259"/>
      <c r="BL210" s="259" t="n">
        <f aca="false">BL209+BJ210</f>
        <v>0</v>
      </c>
      <c r="BM210" s="259"/>
      <c r="BN210" s="259" t="n">
        <f aca="false">BN209+BL210</f>
        <v>0</v>
      </c>
      <c r="BO210" s="259"/>
      <c r="BP210" s="259" t="n">
        <f aca="false">BP209+BN210</f>
        <v>0</v>
      </c>
      <c r="BQ210" s="259"/>
      <c r="BR210" s="259" t="n">
        <f aca="false">BR209+BP210</f>
        <v>0</v>
      </c>
      <c r="BS210" s="259"/>
      <c r="BT210" s="259" t="n">
        <f aca="false">BT209+BR210</f>
        <v>0</v>
      </c>
      <c r="BU210" s="259"/>
      <c r="BV210" s="259" t="n">
        <f aca="false">BV209+BT210</f>
        <v>0</v>
      </c>
      <c r="BW210" s="259"/>
      <c r="BX210" s="259" t="n">
        <f aca="false">BX209+BV210</f>
        <v>0</v>
      </c>
      <c r="BY210" s="259"/>
      <c r="BZ210" s="259" t="n">
        <f aca="false">BZ209+BX210</f>
        <v>0</v>
      </c>
      <c r="CA210" s="259"/>
      <c r="CB210" s="259" t="n">
        <f aca="false">CB209+BZ210</f>
        <v>0</v>
      </c>
      <c r="CC210" s="259"/>
      <c r="CD210" s="259" t="n">
        <f aca="false">CD209+CB210</f>
        <v>0</v>
      </c>
      <c r="CE210" s="259"/>
      <c r="CF210" s="259" t="n">
        <f aca="false">CF209+CD210</f>
        <v>0</v>
      </c>
      <c r="CG210" s="259"/>
      <c r="CH210" s="259" t="n">
        <f aca="false">CH209+CF210</f>
        <v>0</v>
      </c>
      <c r="CI210" s="259"/>
      <c r="CJ210" s="259" t="n">
        <f aca="false">CJ209+CH210</f>
        <v>0</v>
      </c>
      <c r="CK210" s="259"/>
      <c r="CL210" s="259" t="n">
        <f aca="false">CL209+CJ210</f>
        <v>0</v>
      </c>
      <c r="CM210" s="259"/>
      <c r="CN210" s="259" t="n">
        <f aca="false">CN209+CL210</f>
        <v>0</v>
      </c>
      <c r="CO210" s="259"/>
      <c r="CP210" s="259" t="n">
        <f aca="false">CP209+CN210</f>
        <v>0</v>
      </c>
      <c r="CQ210" s="259"/>
      <c r="CR210" s="259" t="n">
        <f aca="false">CR209+CP210</f>
        <v>0</v>
      </c>
      <c r="CS210" s="259"/>
      <c r="CT210" s="259" t="n">
        <f aca="false">CT209+CR210</f>
        <v>0</v>
      </c>
      <c r="CU210" s="259"/>
      <c r="CV210" s="259" t="n">
        <f aca="false">CV209+CT210</f>
        <v>0</v>
      </c>
      <c r="CW210" s="259"/>
      <c r="CX210" s="259" t="n">
        <f aca="false">CX209+CV210</f>
        <v>0</v>
      </c>
      <c r="CY210" s="259"/>
      <c r="CZ210" s="259" t="n">
        <f aca="false">CZ209+CX210</f>
        <v>0</v>
      </c>
      <c r="DA210" s="259"/>
      <c r="DB210" s="259" t="n">
        <f aca="false">DB209+CZ210</f>
        <v>0</v>
      </c>
      <c r="DC210" s="259"/>
      <c r="DD210" s="259" t="n">
        <f aca="false">DD209+DB210</f>
        <v>0</v>
      </c>
      <c r="DE210" s="259"/>
      <c r="DF210" s="259" t="n">
        <f aca="false">DF209+DD210</f>
        <v>0</v>
      </c>
      <c r="DG210" s="259"/>
      <c r="DH210" s="259" t="n">
        <f aca="false">DH209+DF210</f>
        <v>0</v>
      </c>
      <c r="DI210" s="259"/>
      <c r="DJ210" s="296" t="n">
        <f aca="false">DJ209+DH210</f>
        <v>0</v>
      </c>
      <c r="DK210" s="296"/>
      <c r="DL210" s="259" t="n">
        <f aca="false">DL209+DJ210</f>
        <v>0</v>
      </c>
      <c r="DM210" s="259"/>
      <c r="DN210" s="259" t="n">
        <f aca="false">DN209+DL210</f>
        <v>0</v>
      </c>
      <c r="DO210" s="259"/>
      <c r="DP210" s="259" t="n">
        <f aca="false">DP209+DN210</f>
        <v>0</v>
      </c>
      <c r="DQ210" s="259"/>
      <c r="DR210" s="259" t="n">
        <f aca="false">DR209+DP210</f>
        <v>0</v>
      </c>
      <c r="DS210" s="259"/>
      <c r="DT210" s="259" t="n">
        <f aca="false">DT209+DR210</f>
        <v>0</v>
      </c>
      <c r="DU210" s="259"/>
      <c r="DV210" s="259" t="n">
        <f aca="false">DV209+DT210</f>
        <v>0</v>
      </c>
      <c r="DW210" s="259"/>
      <c r="DX210" s="259" t="n">
        <f aca="false">DX209+DV210</f>
        <v>0</v>
      </c>
      <c r="DY210" s="259"/>
      <c r="DZ210" s="259" t="n">
        <f aca="false">DZ209+DX210</f>
        <v>0</v>
      </c>
      <c r="EA210" s="259"/>
      <c r="EB210" s="259" t="n">
        <f aca="false">EB209+DZ210</f>
        <v>0</v>
      </c>
      <c r="EC210" s="259"/>
      <c r="ED210" s="259" t="n">
        <f aca="false">ED209+EB210</f>
        <v>0</v>
      </c>
      <c r="EE210" s="259"/>
      <c r="EF210" s="259" t="n">
        <f aca="false">EF209+ED210</f>
        <v>0</v>
      </c>
      <c r="EG210" s="259"/>
      <c r="EH210" s="259" t="n">
        <f aca="false">EH209+EF210</f>
        <v>0</v>
      </c>
      <c r="EI210" s="259"/>
      <c r="EJ210" s="259" t="n">
        <f aca="false">EJ209+EH210</f>
        <v>0</v>
      </c>
      <c r="EK210" s="259"/>
      <c r="EL210" s="259" t="n">
        <f aca="false">EL209+EJ210</f>
        <v>0</v>
      </c>
      <c r="EM210" s="259"/>
      <c r="EN210" s="259" t="n">
        <f aca="false">EN209+EL210</f>
        <v>0</v>
      </c>
      <c r="EO210" s="259"/>
      <c r="EP210" s="259" t="n">
        <f aca="false">EP209+EN210</f>
        <v>0</v>
      </c>
      <c r="EQ210" s="259"/>
      <c r="ER210" s="259" t="n">
        <f aca="false">ER209+EP210</f>
        <v>0</v>
      </c>
      <c r="ES210" s="259"/>
      <c r="ET210" s="259" t="n">
        <f aca="false">ET209+ER210</f>
        <v>0</v>
      </c>
      <c r="EU210" s="259"/>
      <c r="EV210" s="259" t="n">
        <f aca="false">EV209+ET210</f>
        <v>0</v>
      </c>
      <c r="EW210" s="259"/>
      <c r="EX210" s="260" t="n">
        <f aca="false">EX209+EV210</f>
        <v>0</v>
      </c>
      <c r="EY210" s="260"/>
      <c r="EZ210" s="259" t="n">
        <f aca="false">EZ209+EX210</f>
        <v>0</v>
      </c>
      <c r="FA210" s="259"/>
      <c r="FB210" s="259" t="n">
        <f aca="false">FB209+EZ210</f>
        <v>0</v>
      </c>
      <c r="FC210" s="259"/>
      <c r="FD210" s="259" t="n">
        <f aca="false">FD209+FB210</f>
        <v>0</v>
      </c>
      <c r="FE210" s="259"/>
      <c r="FF210" s="259" t="n">
        <f aca="false">FF209+FD210</f>
        <v>0</v>
      </c>
      <c r="FG210" s="259"/>
      <c r="FH210" s="259" t="n">
        <f aca="false">FH209+FF210</f>
        <v>0</v>
      </c>
      <c r="FI210" s="259"/>
      <c r="FJ210" s="259" t="n">
        <f aca="false">FJ209+FH210</f>
        <v>0</v>
      </c>
      <c r="FK210" s="259"/>
      <c r="FL210" s="259" t="n">
        <f aca="false">FL209+FJ210</f>
        <v>0</v>
      </c>
      <c r="FM210" s="259"/>
      <c r="FN210" s="259" t="n">
        <f aca="false">FN209+FL210</f>
        <v>0</v>
      </c>
      <c r="FO210" s="259"/>
      <c r="FP210" s="259" t="n">
        <f aca="false">FP209+FN210</f>
        <v>0</v>
      </c>
      <c r="FQ210" s="259"/>
      <c r="FR210" s="259" t="n">
        <f aca="false">FR209+FP210</f>
        <v>0</v>
      </c>
      <c r="FS210" s="259"/>
      <c r="FT210" s="259" t="n">
        <f aca="false">FT209+FR210</f>
        <v>0</v>
      </c>
      <c r="FU210" s="259"/>
      <c r="FV210" s="259" t="n">
        <f aca="false">FV209+FT210</f>
        <v>0</v>
      </c>
      <c r="FW210" s="259"/>
      <c r="FX210" s="259" t="n">
        <f aca="false">FX209+FV210</f>
        <v>0</v>
      </c>
      <c r="FY210" s="259"/>
      <c r="FZ210" s="259" t="n">
        <f aca="false">FZ209+FX210</f>
        <v>0</v>
      </c>
      <c r="GA210" s="259"/>
      <c r="GB210" s="259" t="n">
        <f aca="false">GB209+FZ210</f>
        <v>0</v>
      </c>
      <c r="GC210" s="259"/>
      <c r="GD210" s="259" t="n">
        <f aca="false">GD209+GB210</f>
        <v>0</v>
      </c>
      <c r="GE210" s="259"/>
      <c r="GF210" s="259" t="n">
        <f aca="false">GF209+GD210</f>
        <v>0</v>
      </c>
      <c r="GG210" s="259"/>
      <c r="GH210" s="259" t="n">
        <f aca="false">GH209+GF210</f>
        <v>0</v>
      </c>
      <c r="GI210" s="259"/>
      <c r="GJ210" s="259" t="n">
        <f aca="false">GJ209+GH210</f>
        <v>0</v>
      </c>
      <c r="GK210" s="259"/>
      <c r="GL210" s="259" t="n">
        <f aca="false">GL209+GJ210</f>
        <v>0</v>
      </c>
      <c r="GM210" s="259"/>
      <c r="GN210" s="259" t="n">
        <f aca="false">GN209+GL210</f>
        <v>0</v>
      </c>
      <c r="GO210" s="259"/>
      <c r="GP210" s="259" t="n">
        <f aca="false">GP209+GN210</f>
        <v>0</v>
      </c>
      <c r="GQ210" s="259"/>
      <c r="GR210" s="259" t="n">
        <f aca="false">GR209+GP210</f>
        <v>0</v>
      </c>
      <c r="GS210" s="259"/>
      <c r="GT210" s="259" t="n">
        <f aca="false">GT209+GR210</f>
        <v>0</v>
      </c>
      <c r="GU210" s="259"/>
      <c r="GV210" s="259" t="n">
        <f aca="false">GV209+GT210</f>
        <v>0</v>
      </c>
      <c r="GW210" s="259"/>
      <c r="GX210" s="259" t="n">
        <f aca="false">GX209+GV210</f>
        <v>0</v>
      </c>
      <c r="GY210" s="259"/>
      <c r="GZ210" s="259" t="n">
        <f aca="false">GZ209+GX210</f>
        <v>0</v>
      </c>
      <c r="HA210" s="259"/>
      <c r="HB210" s="259" t="n">
        <f aca="false">HB209+GZ210</f>
        <v>0</v>
      </c>
      <c r="HC210" s="259"/>
      <c r="HD210" s="259" t="n">
        <f aca="false">HD209+HB210</f>
        <v>0</v>
      </c>
      <c r="HE210" s="259"/>
      <c r="HF210" s="259" t="n">
        <f aca="false">HF209+HD210</f>
        <v>0</v>
      </c>
      <c r="HG210" s="259"/>
      <c r="HH210" s="259" t="n">
        <f aca="false">HH209+HF210</f>
        <v>0</v>
      </c>
      <c r="HI210" s="259"/>
      <c r="HJ210" s="259" t="n">
        <f aca="false">HJ209+HH210</f>
        <v>0</v>
      </c>
      <c r="HK210" s="259"/>
    </row>
    <row r="211" s="299" customFormat="true" ht="12.75" hidden="true" customHeight="false" outlineLevel="0" collapsed="false">
      <c r="A211" s="232"/>
      <c r="B211" s="233"/>
      <c r="C211" s="232"/>
      <c r="D211" s="234"/>
      <c r="E211" s="234"/>
      <c r="F211" s="235"/>
      <c r="G211" s="234"/>
      <c r="H211" s="261"/>
      <c r="I211" s="237"/>
      <c r="J211" s="238"/>
      <c r="K211" s="262" t="s">
        <v>165</v>
      </c>
      <c r="L211" s="263" t="e">
        <f aca="false">IF($E205&gt;0,L208/$E205,"-")</f>
        <v>#N/A</v>
      </c>
      <c r="M211" s="263"/>
      <c r="N211" s="263" t="e">
        <f aca="false">IF($E205&gt;0,N208/$E205,"-")</f>
        <v>#N/A</v>
      </c>
      <c r="O211" s="263"/>
      <c r="P211" s="263" t="e">
        <f aca="false">IF($E205&gt;0,P208/$E205,"-")</f>
        <v>#N/A</v>
      </c>
      <c r="Q211" s="263"/>
      <c r="R211" s="263" t="e">
        <f aca="false">IF($E205&gt;0,R208/$E205,"-")</f>
        <v>#N/A</v>
      </c>
      <c r="S211" s="263"/>
      <c r="T211" s="263" t="e">
        <f aca="false">IF($E205&gt;0,T208/$E205,"-")</f>
        <v>#N/A</v>
      </c>
      <c r="U211" s="263"/>
      <c r="V211" s="263" t="e">
        <f aca="false">IF($E205&gt;0,V208/$E205,"-")</f>
        <v>#N/A</v>
      </c>
      <c r="W211" s="263"/>
      <c r="X211" s="263" t="e">
        <f aca="false">IF($E205&gt;0,X208/$E205,"-")</f>
        <v>#N/A</v>
      </c>
      <c r="Y211" s="263"/>
      <c r="Z211" s="263" t="e">
        <f aca="false">IF($E205&gt;0,Z208/$E205,"-")</f>
        <v>#N/A</v>
      </c>
      <c r="AA211" s="263"/>
      <c r="AB211" s="263" t="e">
        <f aca="false">IF($E205&gt;0,AB208/$E205,"-")</f>
        <v>#N/A</v>
      </c>
      <c r="AC211" s="263"/>
      <c r="AD211" s="263" t="e">
        <f aca="false">IF($E205&gt;0,AD208/$E205,"-")</f>
        <v>#N/A</v>
      </c>
      <c r="AE211" s="263"/>
      <c r="AF211" s="263" t="e">
        <f aca="false">IF($E205&gt;0,AF208/$E205,"-")</f>
        <v>#N/A</v>
      </c>
      <c r="AG211" s="263"/>
      <c r="AH211" s="263" t="e">
        <f aca="false">IF($E205&gt;0,AH208/$E205,"-")</f>
        <v>#N/A</v>
      </c>
      <c r="AI211" s="263"/>
      <c r="AJ211" s="263" t="e">
        <f aca="false">IF($E205&gt;0,AJ208/$E205,"-")</f>
        <v>#N/A</v>
      </c>
      <c r="AK211" s="263"/>
      <c r="AL211" s="263" t="e">
        <f aca="false">IF($E205&gt;0,AL208/$E205,"-")</f>
        <v>#N/A</v>
      </c>
      <c r="AM211" s="263"/>
      <c r="AN211" s="263" t="e">
        <f aca="false">IF($E205&gt;0,AN208/$E205,"-")</f>
        <v>#N/A</v>
      </c>
      <c r="AO211" s="263"/>
      <c r="AP211" s="263" t="e">
        <f aca="false">IF($E205&gt;0,AP208/$E205,"-")</f>
        <v>#N/A</v>
      </c>
      <c r="AQ211" s="263"/>
      <c r="AR211" s="263" t="e">
        <f aca="false">IF($E205&gt;0,AR208/$E205,"-")</f>
        <v>#N/A</v>
      </c>
      <c r="AS211" s="263"/>
      <c r="AT211" s="263" t="e">
        <f aca="false">IF($E205&gt;0,AT208/$E205,"-")</f>
        <v>#N/A</v>
      </c>
      <c r="AU211" s="263"/>
      <c r="AV211" s="263" t="e">
        <f aca="false">IF($E205&gt;0,AV208/$E205,"-")</f>
        <v>#N/A</v>
      </c>
      <c r="AW211" s="263"/>
      <c r="AX211" s="263" t="e">
        <f aca="false">IF($E205&gt;0,AX208/$E205,"-")</f>
        <v>#N/A</v>
      </c>
      <c r="AY211" s="263"/>
      <c r="AZ211" s="263" t="e">
        <f aca="false">IF($E205&gt;0,AZ208/$E205,"-")</f>
        <v>#N/A</v>
      </c>
      <c r="BA211" s="263"/>
      <c r="BB211" s="263" t="e">
        <f aca="false">IF($E205&gt;0,BB208/$E205,"-")</f>
        <v>#N/A</v>
      </c>
      <c r="BC211" s="263"/>
      <c r="BD211" s="263" t="e">
        <f aca="false">IF($E205&gt;0,BD208/$E205,"-")</f>
        <v>#N/A</v>
      </c>
      <c r="BE211" s="263"/>
      <c r="BF211" s="263" t="e">
        <f aca="false">IF($E205&gt;0,BF208/$E205,"-")</f>
        <v>#N/A</v>
      </c>
      <c r="BG211" s="263"/>
      <c r="BH211" s="263" t="e">
        <f aca="false">IF($E205&gt;0,BH208/$E205,"-")</f>
        <v>#N/A</v>
      </c>
      <c r="BI211" s="263"/>
      <c r="BJ211" s="263" t="e">
        <f aca="false">IF($E205&gt;0,BJ208/$E205,"-")</f>
        <v>#N/A</v>
      </c>
      <c r="BK211" s="263"/>
      <c r="BL211" s="263" t="e">
        <f aca="false">IF($E205&gt;0,BL208/$E205,"-")</f>
        <v>#N/A</v>
      </c>
      <c r="BM211" s="263"/>
      <c r="BN211" s="263" t="e">
        <f aca="false">IF($E205&gt;0,BN208/$E205,"-")</f>
        <v>#N/A</v>
      </c>
      <c r="BO211" s="263"/>
      <c r="BP211" s="263" t="e">
        <f aca="false">IF($E205&gt;0,BP208/$E205,"-")</f>
        <v>#N/A</v>
      </c>
      <c r="BQ211" s="263"/>
      <c r="BR211" s="263" t="e">
        <f aca="false">IF($E205&gt;0,BR208/$E205,"-")</f>
        <v>#N/A</v>
      </c>
      <c r="BS211" s="263"/>
      <c r="BT211" s="263" t="e">
        <f aca="false">IF($E205&gt;0,BT208/$E205,"-")</f>
        <v>#N/A</v>
      </c>
      <c r="BU211" s="263"/>
      <c r="BV211" s="263" t="e">
        <f aca="false">IF($E205&gt;0,BV208/$E205,"-")</f>
        <v>#N/A</v>
      </c>
      <c r="BW211" s="263"/>
      <c r="BX211" s="263" t="e">
        <f aca="false">IF($E205&gt;0,BX208/$E205,"-")</f>
        <v>#N/A</v>
      </c>
      <c r="BY211" s="263"/>
      <c r="BZ211" s="263" t="e">
        <f aca="false">IF($E205&gt;0,BZ208/$E205,"-")</f>
        <v>#N/A</v>
      </c>
      <c r="CA211" s="263"/>
      <c r="CB211" s="263" t="e">
        <f aca="false">IF($E205&gt;0,CB208/$E205,"-")</f>
        <v>#N/A</v>
      </c>
      <c r="CC211" s="263"/>
      <c r="CD211" s="263" t="e">
        <f aca="false">IF($E205&gt;0,CD208/$E205,"-")</f>
        <v>#N/A</v>
      </c>
      <c r="CE211" s="263"/>
      <c r="CF211" s="263" t="e">
        <f aca="false">IF($E205&gt;0,CF208/$E205,"-")</f>
        <v>#N/A</v>
      </c>
      <c r="CG211" s="263"/>
      <c r="CH211" s="263" t="e">
        <f aca="false">IF($E205&gt;0,CH208/$E205,"-")</f>
        <v>#N/A</v>
      </c>
      <c r="CI211" s="263"/>
      <c r="CJ211" s="263" t="e">
        <f aca="false">IF($E205&gt;0,CJ208/$E205,"-")</f>
        <v>#N/A</v>
      </c>
      <c r="CK211" s="263"/>
      <c r="CL211" s="263" t="e">
        <f aca="false">IF($E205&gt;0,CL208/$E205,"-")</f>
        <v>#N/A</v>
      </c>
      <c r="CM211" s="263"/>
      <c r="CN211" s="263" t="e">
        <f aca="false">IF($E205&gt;0,CN208/$E205,"-")</f>
        <v>#N/A</v>
      </c>
      <c r="CO211" s="263"/>
      <c r="CP211" s="263" t="e">
        <f aca="false">IF($E205&gt;0,CP208/$E205,"-")</f>
        <v>#N/A</v>
      </c>
      <c r="CQ211" s="263"/>
      <c r="CR211" s="263" t="e">
        <f aca="false">IF($E205&gt;0,CR208/$E205,"-")</f>
        <v>#N/A</v>
      </c>
      <c r="CS211" s="263"/>
      <c r="CT211" s="263" t="e">
        <f aca="false">IF($E205&gt;0,CT208/$E205,"-")</f>
        <v>#N/A</v>
      </c>
      <c r="CU211" s="263"/>
      <c r="CV211" s="263" t="e">
        <f aca="false">IF($E205&gt;0,CV208/$E205,"-")</f>
        <v>#N/A</v>
      </c>
      <c r="CW211" s="263"/>
      <c r="CX211" s="263" t="e">
        <f aca="false">IF($E205&gt;0,CX208/$E205,"-")</f>
        <v>#N/A</v>
      </c>
      <c r="CY211" s="263"/>
      <c r="CZ211" s="263" t="e">
        <f aca="false">IF($E205&gt;0,CZ208/$E205,"-")</f>
        <v>#N/A</v>
      </c>
      <c r="DA211" s="263"/>
      <c r="DB211" s="263" t="e">
        <f aca="false">IF($E205&gt;0,DB208/$E205,"-")</f>
        <v>#N/A</v>
      </c>
      <c r="DC211" s="263"/>
      <c r="DD211" s="263" t="e">
        <f aca="false">IF($E205&gt;0,DD208/$E205,"-")</f>
        <v>#N/A</v>
      </c>
      <c r="DE211" s="263"/>
      <c r="DF211" s="263" t="e">
        <f aca="false">IF($E205&gt;0,DF208/$E205,"-")</f>
        <v>#N/A</v>
      </c>
      <c r="DG211" s="263"/>
      <c r="DH211" s="263" t="e">
        <f aca="false">IF($E205&gt;0,DH208/$E205,"-")</f>
        <v>#N/A</v>
      </c>
      <c r="DI211" s="263"/>
      <c r="DJ211" s="298" t="e">
        <f aca="false">IF($E205&gt;0,DJ208/$E205,"-")</f>
        <v>#N/A</v>
      </c>
      <c r="DK211" s="298"/>
      <c r="DL211" s="263" t="e">
        <f aca="false">IF($E205&gt;0,DL208/$E205,"-")</f>
        <v>#N/A</v>
      </c>
      <c r="DM211" s="263"/>
      <c r="DN211" s="263" t="e">
        <f aca="false">IF($E205&gt;0,DN208/$E205,"-")</f>
        <v>#N/A</v>
      </c>
      <c r="DO211" s="263"/>
      <c r="DP211" s="263" t="e">
        <f aca="false">IF($E205&gt;0,DP208/$E205,"-")</f>
        <v>#N/A</v>
      </c>
      <c r="DQ211" s="263"/>
      <c r="DR211" s="263" t="e">
        <f aca="false">IF($E205&gt;0,DR208/$E205,"-")</f>
        <v>#N/A</v>
      </c>
      <c r="DS211" s="263"/>
      <c r="DT211" s="263" t="e">
        <f aca="false">IF($E205&gt;0,DT208/$E205,"-")</f>
        <v>#N/A</v>
      </c>
      <c r="DU211" s="263"/>
      <c r="DV211" s="263" t="e">
        <f aca="false">IF($E205&gt;0,DV208/$E205,"-")</f>
        <v>#N/A</v>
      </c>
      <c r="DW211" s="263"/>
      <c r="DX211" s="263" t="e">
        <f aca="false">IF($E205&gt;0,DX208/$E205,"-")</f>
        <v>#N/A</v>
      </c>
      <c r="DY211" s="263"/>
      <c r="DZ211" s="263" t="e">
        <f aca="false">IF($E205&gt;0,DZ208/$E205,"-")</f>
        <v>#N/A</v>
      </c>
      <c r="EA211" s="263"/>
      <c r="EB211" s="263" t="e">
        <f aca="false">IF($E205&gt;0,EB208/$E205,"-")</f>
        <v>#N/A</v>
      </c>
      <c r="EC211" s="263"/>
      <c r="ED211" s="263" t="e">
        <f aca="false">IF($E205&gt;0,ED208/$E205,"-")</f>
        <v>#N/A</v>
      </c>
      <c r="EE211" s="263"/>
      <c r="EF211" s="263" t="e">
        <f aca="false">IF($E205&gt;0,EF208/$E205,"-")</f>
        <v>#N/A</v>
      </c>
      <c r="EG211" s="263"/>
      <c r="EH211" s="263" t="e">
        <f aca="false">IF($E205&gt;0,EH208/$E205,"-")</f>
        <v>#N/A</v>
      </c>
      <c r="EI211" s="263"/>
      <c r="EJ211" s="263" t="e">
        <f aca="false">IF($E205&gt;0,EJ208/$E205,"-")</f>
        <v>#N/A</v>
      </c>
      <c r="EK211" s="263"/>
      <c r="EL211" s="263" t="e">
        <f aca="false">IF($E205&gt;0,EL208/$E205,"-")</f>
        <v>#N/A</v>
      </c>
      <c r="EM211" s="263"/>
      <c r="EN211" s="263" t="e">
        <f aca="false">IF($E205&gt;0,EN208/$E205,"-")</f>
        <v>#N/A</v>
      </c>
      <c r="EO211" s="263"/>
      <c r="EP211" s="263" t="e">
        <f aca="false">IF($E205&gt;0,EP208/$E205,"-")</f>
        <v>#N/A</v>
      </c>
      <c r="EQ211" s="263"/>
      <c r="ER211" s="263" t="e">
        <f aca="false">IF($E205&gt;0,ER208/$E205,"-")</f>
        <v>#N/A</v>
      </c>
      <c r="ES211" s="263"/>
      <c r="ET211" s="263" t="e">
        <f aca="false">IF($E205&gt;0,ET208/$E205,"-")</f>
        <v>#N/A</v>
      </c>
      <c r="EU211" s="263"/>
      <c r="EV211" s="263" t="e">
        <f aca="false">IF($E205&gt;0,EV208/$E205,"-")</f>
        <v>#N/A</v>
      </c>
      <c r="EW211" s="263"/>
      <c r="EX211" s="264" t="e">
        <f aca="false">IF($E205&gt;0,EX208/$E205,"-")</f>
        <v>#N/A</v>
      </c>
      <c r="EY211" s="264"/>
      <c r="EZ211" s="263" t="e">
        <f aca="false">IF($E205&gt;0,EZ208/$E205,"-")</f>
        <v>#N/A</v>
      </c>
      <c r="FA211" s="263"/>
      <c r="FB211" s="263" t="e">
        <f aca="false">IF($E205&gt;0,FB208/$E205,"-")</f>
        <v>#N/A</v>
      </c>
      <c r="FC211" s="263"/>
      <c r="FD211" s="263" t="e">
        <f aca="false">IF($E205&gt;0,FD208/$E205,"-")</f>
        <v>#N/A</v>
      </c>
      <c r="FE211" s="263"/>
      <c r="FF211" s="263" t="e">
        <f aca="false">IF($E205&gt;0,FF208/$E205,"-")</f>
        <v>#N/A</v>
      </c>
      <c r="FG211" s="263"/>
      <c r="FH211" s="263" t="e">
        <f aca="false">IF($E205&gt;0,FH208/$E205,"-")</f>
        <v>#N/A</v>
      </c>
      <c r="FI211" s="263"/>
      <c r="FJ211" s="263" t="e">
        <f aca="false">IF($E205&gt;0,FJ208/$E205,"-")</f>
        <v>#N/A</v>
      </c>
      <c r="FK211" s="263"/>
      <c r="FL211" s="263" t="e">
        <f aca="false">IF($E205&gt;0,FL208/$E205,"-")</f>
        <v>#N/A</v>
      </c>
      <c r="FM211" s="263"/>
      <c r="FN211" s="263" t="e">
        <f aca="false">IF($E205&gt;0,FN208/$E205,"-")</f>
        <v>#N/A</v>
      </c>
      <c r="FO211" s="263"/>
      <c r="FP211" s="263" t="e">
        <f aca="false">IF($E205&gt;0,FP208/$E205,"-")</f>
        <v>#N/A</v>
      </c>
      <c r="FQ211" s="263"/>
      <c r="FR211" s="263" t="e">
        <f aca="false">IF($E205&gt;0,FR208/$E205,"-")</f>
        <v>#N/A</v>
      </c>
      <c r="FS211" s="263"/>
      <c r="FT211" s="263" t="e">
        <f aca="false">IF($E205&gt;0,FT208/$E205,"-")</f>
        <v>#N/A</v>
      </c>
      <c r="FU211" s="263"/>
      <c r="FV211" s="263" t="e">
        <f aca="false">IF($E205&gt;0,FV208/$E205,"-")</f>
        <v>#N/A</v>
      </c>
      <c r="FW211" s="263"/>
      <c r="FX211" s="263" t="e">
        <f aca="false">IF($E205&gt;0,FX208/$E205,"-")</f>
        <v>#N/A</v>
      </c>
      <c r="FY211" s="263"/>
      <c r="FZ211" s="263" t="e">
        <f aca="false">IF($E205&gt;0,FZ208/$E205,"-")</f>
        <v>#N/A</v>
      </c>
      <c r="GA211" s="263"/>
      <c r="GB211" s="263" t="e">
        <f aca="false">IF($E205&gt;0,GB208/$E205,"-")</f>
        <v>#N/A</v>
      </c>
      <c r="GC211" s="263"/>
      <c r="GD211" s="263" t="e">
        <f aca="false">IF($E205&gt;0,GD208/$E205,"-")</f>
        <v>#N/A</v>
      </c>
      <c r="GE211" s="263"/>
      <c r="GF211" s="263" t="e">
        <f aca="false">IF($E205&gt;0,GF208/$E205,"-")</f>
        <v>#N/A</v>
      </c>
      <c r="GG211" s="263"/>
      <c r="GH211" s="263" t="e">
        <f aca="false">IF($E205&gt;0,GH208/$E205,"-")</f>
        <v>#N/A</v>
      </c>
      <c r="GI211" s="263"/>
      <c r="GJ211" s="263" t="e">
        <f aca="false">IF($E205&gt;0,GJ208/$E205,"-")</f>
        <v>#N/A</v>
      </c>
      <c r="GK211" s="263"/>
      <c r="GL211" s="263" t="e">
        <f aca="false">IF($E205&gt;0,GL208/$E205,"-")</f>
        <v>#N/A</v>
      </c>
      <c r="GM211" s="263"/>
      <c r="GN211" s="263" t="e">
        <f aca="false">IF($E205&gt;0,GN208/$E205,"-")</f>
        <v>#N/A</v>
      </c>
      <c r="GO211" s="263"/>
      <c r="GP211" s="263" t="e">
        <f aca="false">IF($E205&gt;0,GP208/$E205,"-")</f>
        <v>#N/A</v>
      </c>
      <c r="GQ211" s="263"/>
      <c r="GR211" s="263" t="e">
        <f aca="false">IF($E205&gt;0,GR208/$E205,"-")</f>
        <v>#N/A</v>
      </c>
      <c r="GS211" s="263"/>
      <c r="GT211" s="263" t="e">
        <f aca="false">IF($E205&gt;0,GT208/$E205,"-")</f>
        <v>#N/A</v>
      </c>
      <c r="GU211" s="263"/>
      <c r="GV211" s="263" t="e">
        <f aca="false">IF($E205&gt;0,GV208/$E205,"-")</f>
        <v>#N/A</v>
      </c>
      <c r="GW211" s="263"/>
      <c r="GX211" s="263" t="e">
        <f aca="false">IF($E205&gt;0,GX208/$E205,"-")</f>
        <v>#N/A</v>
      </c>
      <c r="GY211" s="263"/>
      <c r="GZ211" s="263" t="e">
        <f aca="false">IF($E205&gt;0,GZ208/$E205,"-")</f>
        <v>#N/A</v>
      </c>
      <c r="HA211" s="263"/>
      <c r="HB211" s="263" t="e">
        <f aca="false">IF($E205&gt;0,HB208/$E205,"-")</f>
        <v>#N/A</v>
      </c>
      <c r="HC211" s="263"/>
      <c r="HD211" s="263" t="e">
        <f aca="false">IF($E205&gt;0,HD208/$E205,"-")</f>
        <v>#N/A</v>
      </c>
      <c r="HE211" s="263"/>
      <c r="HF211" s="263" t="e">
        <f aca="false">IF($E205&gt;0,HF208/$E205,"-")</f>
        <v>#N/A</v>
      </c>
      <c r="HG211" s="263"/>
      <c r="HH211" s="263" t="e">
        <f aca="false">IF($E205&gt;0,HH208/$E205,"-")</f>
        <v>#N/A</v>
      </c>
      <c r="HI211" s="263"/>
      <c r="HJ211" s="263" t="e">
        <f aca="false">IF($E205&gt;0,HJ208/$E205,"-")</f>
        <v>#N/A</v>
      </c>
      <c r="HK211" s="263"/>
    </row>
    <row r="212" customFormat="false" ht="12.75" hidden="true" customHeight="false" outlineLevel="0" collapsed="false">
      <c r="A212" s="232"/>
      <c r="B212" s="233"/>
      <c r="C212" s="232"/>
      <c r="D212" s="234"/>
      <c r="E212" s="234"/>
      <c r="F212" s="235"/>
      <c r="G212" s="234"/>
      <c r="H212" s="234"/>
      <c r="I212" s="237"/>
      <c r="J212" s="238"/>
      <c r="K212" s="265" t="s">
        <v>166</v>
      </c>
      <c r="L212" s="266" t="e">
        <f aca="false">IF($E205&gt;0,L210/$E205,"-")</f>
        <v>#N/A</v>
      </c>
      <c r="M212" s="266"/>
      <c r="N212" s="266" t="e">
        <f aca="false">IF($E205&gt;0,N210/$E205,"-")</f>
        <v>#N/A</v>
      </c>
      <c r="O212" s="266"/>
      <c r="P212" s="266" t="e">
        <f aca="false">IF($E205&gt;0,P210/$E205,"-")</f>
        <v>#N/A</v>
      </c>
      <c r="Q212" s="266"/>
      <c r="R212" s="266" t="e">
        <f aca="false">IF($E205&gt;0,R210/$E205,"-")</f>
        <v>#N/A</v>
      </c>
      <c r="S212" s="266"/>
      <c r="T212" s="266" t="e">
        <f aca="false">IF($E205&gt;0,T210/$E205,"-")</f>
        <v>#N/A</v>
      </c>
      <c r="U212" s="266"/>
      <c r="V212" s="266" t="e">
        <f aca="false">IF($E205&gt;0,V210/$E205,"-")</f>
        <v>#N/A</v>
      </c>
      <c r="W212" s="266"/>
      <c r="X212" s="266" t="e">
        <f aca="false">IF($E205&gt;0,X210/$E205,"-")</f>
        <v>#N/A</v>
      </c>
      <c r="Y212" s="266"/>
      <c r="Z212" s="266" t="e">
        <f aca="false">IF($E205&gt;0,Z210/$E205,"-")</f>
        <v>#N/A</v>
      </c>
      <c r="AA212" s="266"/>
      <c r="AB212" s="266" t="e">
        <f aca="false">IF($E205&gt;0,AB210/$E205,"-")</f>
        <v>#N/A</v>
      </c>
      <c r="AC212" s="266"/>
      <c r="AD212" s="266" t="e">
        <f aca="false">IF($E205&gt;0,AD210/$E205,"-")</f>
        <v>#N/A</v>
      </c>
      <c r="AE212" s="266"/>
      <c r="AF212" s="266" t="e">
        <f aca="false">IF($E205&gt;0,AF210/$E205,"-")</f>
        <v>#N/A</v>
      </c>
      <c r="AG212" s="266"/>
      <c r="AH212" s="266" t="e">
        <f aca="false">IF($E205&gt;0,AH210/$E205,"-")</f>
        <v>#N/A</v>
      </c>
      <c r="AI212" s="266"/>
      <c r="AJ212" s="266" t="e">
        <f aca="false">IF($E205&gt;0,AJ210/$E205,"-")</f>
        <v>#N/A</v>
      </c>
      <c r="AK212" s="266"/>
      <c r="AL212" s="266" t="e">
        <f aca="false">IF($E205&gt;0,AL210/$E205,"-")</f>
        <v>#N/A</v>
      </c>
      <c r="AM212" s="266"/>
      <c r="AN212" s="266" t="e">
        <f aca="false">IF($E205&gt;0,AN210/$E205,"-")</f>
        <v>#N/A</v>
      </c>
      <c r="AO212" s="266"/>
      <c r="AP212" s="266" t="e">
        <f aca="false">IF($E205&gt;0,AP210/$E205,"-")</f>
        <v>#N/A</v>
      </c>
      <c r="AQ212" s="266"/>
      <c r="AR212" s="266" t="e">
        <f aca="false">IF($E205&gt;0,AR210/$E205,"-")</f>
        <v>#N/A</v>
      </c>
      <c r="AS212" s="266"/>
      <c r="AT212" s="266" t="e">
        <f aca="false">IF($E205&gt;0,AT210/$E205,"-")</f>
        <v>#N/A</v>
      </c>
      <c r="AU212" s="266"/>
      <c r="AV212" s="266" t="e">
        <f aca="false">IF($E205&gt;0,AV210/$E205,"-")</f>
        <v>#N/A</v>
      </c>
      <c r="AW212" s="266"/>
      <c r="AX212" s="266" t="e">
        <f aca="false">IF($E205&gt;0,AX210/$E205,"-")</f>
        <v>#N/A</v>
      </c>
      <c r="AY212" s="266"/>
      <c r="AZ212" s="266" t="e">
        <f aca="false">IF($E205&gt;0,AZ210/$E205,"-")</f>
        <v>#N/A</v>
      </c>
      <c r="BA212" s="266"/>
      <c r="BB212" s="266" t="e">
        <f aca="false">IF($E205&gt;0,BB210/$E205,"-")</f>
        <v>#N/A</v>
      </c>
      <c r="BC212" s="266"/>
      <c r="BD212" s="266" t="e">
        <f aca="false">IF($E205&gt;0,BD210/$E205,"-")</f>
        <v>#N/A</v>
      </c>
      <c r="BE212" s="266"/>
      <c r="BF212" s="266" t="e">
        <f aca="false">IF($E205&gt;0,BF210/$E205,"-")</f>
        <v>#N/A</v>
      </c>
      <c r="BG212" s="266"/>
      <c r="BH212" s="266" t="e">
        <f aca="false">IF($E205&gt;0,BH210/$E205,"-")</f>
        <v>#N/A</v>
      </c>
      <c r="BI212" s="266"/>
      <c r="BJ212" s="266" t="e">
        <f aca="false">IF($E205&gt;0,BJ210/$E205,"-")</f>
        <v>#N/A</v>
      </c>
      <c r="BK212" s="266"/>
      <c r="BL212" s="266" t="e">
        <f aca="false">IF($E205&gt;0,BL210/$E205,"-")</f>
        <v>#N/A</v>
      </c>
      <c r="BM212" s="266"/>
      <c r="BN212" s="266" t="e">
        <f aca="false">IF($E205&gt;0,BN210/$E205,"-")</f>
        <v>#N/A</v>
      </c>
      <c r="BO212" s="266"/>
      <c r="BP212" s="266" t="e">
        <f aca="false">IF($E205&gt;0,BP210/$E205,"-")</f>
        <v>#N/A</v>
      </c>
      <c r="BQ212" s="266"/>
      <c r="BR212" s="300" t="e">
        <f aca="false">IF($E205&gt;0,BR210/$E205,"-")</f>
        <v>#N/A</v>
      </c>
      <c r="BS212" s="300"/>
      <c r="BT212" s="300" t="e">
        <f aca="false">IF($E205&gt;0,BT210/$E205,"-")</f>
        <v>#N/A</v>
      </c>
      <c r="BU212" s="300"/>
      <c r="BV212" s="300" t="e">
        <f aca="false">IF($E205&gt;0,BV210/$E205,"-")</f>
        <v>#N/A</v>
      </c>
      <c r="BW212" s="300"/>
      <c r="BX212" s="300" t="e">
        <f aca="false">IF($E205&gt;0,BX210/$E205,"-")</f>
        <v>#N/A</v>
      </c>
      <c r="BY212" s="300"/>
      <c r="BZ212" s="300" t="e">
        <f aca="false">IF($E205&gt;0,BZ210/$E205,"-")</f>
        <v>#N/A</v>
      </c>
      <c r="CA212" s="300"/>
      <c r="CB212" s="300" t="e">
        <f aca="false">IF($E205&gt;0,CB210/$E205,"-")</f>
        <v>#N/A</v>
      </c>
      <c r="CC212" s="300"/>
      <c r="CD212" s="300" t="e">
        <f aca="false">IF($E205&gt;0,CD210/$E205,"-")</f>
        <v>#N/A</v>
      </c>
      <c r="CE212" s="300"/>
      <c r="CF212" s="300" t="e">
        <f aca="false">IF($E205&gt;0,CF210/$E205,"-")</f>
        <v>#N/A</v>
      </c>
      <c r="CG212" s="300"/>
      <c r="CH212" s="300" t="e">
        <f aca="false">IF($E205&gt;0,CH210/$E205,"-")</f>
        <v>#N/A</v>
      </c>
      <c r="CI212" s="300"/>
      <c r="CJ212" s="300" t="e">
        <f aca="false">IF($E205&gt;0,CJ210/$E205,"-")</f>
        <v>#N/A</v>
      </c>
      <c r="CK212" s="300"/>
      <c r="CL212" s="300" t="e">
        <f aca="false">IF($E205&gt;0,CL210/$E205,"-")</f>
        <v>#N/A</v>
      </c>
      <c r="CM212" s="300"/>
      <c r="CN212" s="300" t="e">
        <f aca="false">IF($E205&gt;0,CN210/$E205,"-")</f>
        <v>#N/A</v>
      </c>
      <c r="CO212" s="300"/>
      <c r="CP212" s="300" t="e">
        <f aca="false">IF($E205&gt;0,CP210/$E205,"-")</f>
        <v>#N/A</v>
      </c>
      <c r="CQ212" s="300"/>
      <c r="CR212" s="300" t="e">
        <f aca="false">IF($E205&gt;0,CR210/$E205,"-")</f>
        <v>#N/A</v>
      </c>
      <c r="CS212" s="300"/>
      <c r="CT212" s="300" t="e">
        <f aca="false">IF($E205&gt;0,CT210/$E205,"-")</f>
        <v>#N/A</v>
      </c>
      <c r="CU212" s="300"/>
      <c r="CV212" s="300" t="e">
        <f aca="false">IF($E205&gt;0,CV210/$E205,"-")</f>
        <v>#N/A</v>
      </c>
      <c r="CW212" s="300"/>
      <c r="CX212" s="300" t="e">
        <f aca="false">IF($E205&gt;0,CX210/$E205,"-")</f>
        <v>#N/A</v>
      </c>
      <c r="CY212" s="300"/>
      <c r="CZ212" s="300" t="e">
        <f aca="false">IF($E205&gt;0,CZ210/$E205,"-")</f>
        <v>#N/A</v>
      </c>
      <c r="DA212" s="300"/>
      <c r="DB212" s="300" t="e">
        <f aca="false">IF($E205&gt;0,DB210/$E205,"-")</f>
        <v>#N/A</v>
      </c>
      <c r="DC212" s="300"/>
      <c r="DD212" s="300" t="e">
        <f aca="false">IF($E205&gt;0,DD210/$E205,"-")</f>
        <v>#N/A</v>
      </c>
      <c r="DE212" s="300"/>
      <c r="DF212" s="300" t="e">
        <f aca="false">IF($E205&gt;0,DF210/$E205,"-")</f>
        <v>#N/A</v>
      </c>
      <c r="DG212" s="300"/>
      <c r="DH212" s="300" t="e">
        <f aca="false">IF($E205&gt;0,DH210/$E205,"-")</f>
        <v>#N/A</v>
      </c>
      <c r="DI212" s="300"/>
      <c r="DJ212" s="301" t="e">
        <f aca="false">IF($E205&gt;0,DJ210/$E205,"-")</f>
        <v>#N/A</v>
      </c>
      <c r="DK212" s="301"/>
      <c r="DL212" s="300" t="e">
        <f aca="false">IF($E205&gt;0,DL210/$E205,"-")</f>
        <v>#N/A</v>
      </c>
      <c r="DM212" s="300"/>
      <c r="DN212" s="300" t="e">
        <f aca="false">IF($E205&gt;0,DN210/$E205,"-")</f>
        <v>#N/A</v>
      </c>
      <c r="DO212" s="300"/>
      <c r="DP212" s="300" t="e">
        <f aca="false">IF($E205&gt;0,DP210/$E205,"-")</f>
        <v>#N/A</v>
      </c>
      <c r="DQ212" s="300"/>
      <c r="DR212" s="300" t="e">
        <f aca="false">IF($E205&gt;0,DR210/$E205,"-")</f>
        <v>#N/A</v>
      </c>
      <c r="DS212" s="300"/>
      <c r="DT212" s="300" t="e">
        <f aca="false">IF($E205&gt;0,DT210/$E205,"-")</f>
        <v>#N/A</v>
      </c>
      <c r="DU212" s="300"/>
      <c r="DV212" s="300" t="e">
        <f aca="false">IF($E205&gt;0,DV210/$E205,"-")</f>
        <v>#N/A</v>
      </c>
      <c r="DW212" s="300"/>
      <c r="DX212" s="300" t="e">
        <f aca="false">IF($E205&gt;0,DX210/$E205,"-")</f>
        <v>#N/A</v>
      </c>
      <c r="DY212" s="300"/>
      <c r="DZ212" s="300" t="e">
        <f aca="false">IF($E205&gt;0,DZ210/$E205,"-")</f>
        <v>#N/A</v>
      </c>
      <c r="EA212" s="300"/>
      <c r="EB212" s="300" t="e">
        <f aca="false">IF($E205&gt;0,EB210/$E205,"-")</f>
        <v>#N/A</v>
      </c>
      <c r="EC212" s="300"/>
      <c r="ED212" s="300" t="e">
        <f aca="false">IF($E205&gt;0,ED210/$E205,"-")</f>
        <v>#N/A</v>
      </c>
      <c r="EE212" s="300"/>
      <c r="EF212" s="300" t="e">
        <f aca="false">IF($E205&gt;0,EF210/$E205,"-")</f>
        <v>#N/A</v>
      </c>
      <c r="EG212" s="300"/>
      <c r="EH212" s="300" t="e">
        <f aca="false">IF($E205&gt;0,EH210/$E205,"-")</f>
        <v>#N/A</v>
      </c>
      <c r="EI212" s="300"/>
      <c r="EJ212" s="300" t="e">
        <f aca="false">IF($E205&gt;0,EJ210/$E205,"-")</f>
        <v>#N/A</v>
      </c>
      <c r="EK212" s="300"/>
      <c r="EL212" s="300" t="e">
        <f aca="false">IF($E205&gt;0,EL210/$E205,"-")</f>
        <v>#N/A</v>
      </c>
      <c r="EM212" s="300"/>
      <c r="EN212" s="300" t="e">
        <f aca="false">IF($E205&gt;0,EN210/$E205,"-")</f>
        <v>#N/A</v>
      </c>
      <c r="EO212" s="300"/>
      <c r="EP212" s="300" t="e">
        <f aca="false">IF($E205&gt;0,EP210/$E205,"-")</f>
        <v>#N/A</v>
      </c>
      <c r="EQ212" s="300"/>
      <c r="ER212" s="300" t="e">
        <f aca="false">IF($E205&gt;0,ER210/$E205,"-")</f>
        <v>#N/A</v>
      </c>
      <c r="ES212" s="300"/>
      <c r="ET212" s="300" t="e">
        <f aca="false">IF($E205&gt;0,ET210/$E205,"-")</f>
        <v>#N/A</v>
      </c>
      <c r="EU212" s="300"/>
      <c r="EV212" s="300" t="e">
        <f aca="false">IF($E205&gt;0,EV210/$E205,"-")</f>
        <v>#N/A</v>
      </c>
      <c r="EW212" s="300"/>
      <c r="EX212" s="302" t="e">
        <f aca="false">IF($E205&gt;0,EX210/$E205,"-")</f>
        <v>#N/A</v>
      </c>
      <c r="EY212" s="302"/>
      <c r="EZ212" s="300" t="e">
        <f aca="false">IF($E205&gt;0,EZ210/$E205,"-")</f>
        <v>#N/A</v>
      </c>
      <c r="FA212" s="300"/>
      <c r="FB212" s="300" t="e">
        <f aca="false">IF($E205&gt;0,FB210/$E205,"-")</f>
        <v>#N/A</v>
      </c>
      <c r="FC212" s="300"/>
      <c r="FD212" s="300" t="e">
        <f aca="false">IF($E205&gt;0,FD210/$E205,"-")</f>
        <v>#N/A</v>
      </c>
      <c r="FE212" s="300"/>
      <c r="FF212" s="300" t="e">
        <f aca="false">IF($E205&gt;0,FF210/$E205,"-")</f>
        <v>#N/A</v>
      </c>
      <c r="FG212" s="300"/>
      <c r="FH212" s="300" t="e">
        <f aca="false">IF($E205&gt;0,FH210/$E205,"-")</f>
        <v>#N/A</v>
      </c>
      <c r="FI212" s="300"/>
      <c r="FJ212" s="300" t="e">
        <f aca="false">IF($E205&gt;0,FJ210/$E205,"-")</f>
        <v>#N/A</v>
      </c>
      <c r="FK212" s="300"/>
      <c r="FL212" s="300" t="e">
        <f aca="false">IF($E205&gt;0,FL210/$E205,"-")</f>
        <v>#N/A</v>
      </c>
      <c r="FM212" s="300"/>
      <c r="FN212" s="300" t="e">
        <f aca="false">IF($E205&gt;0,FN210/$E205,"-")</f>
        <v>#N/A</v>
      </c>
      <c r="FO212" s="300"/>
      <c r="FP212" s="300" t="e">
        <f aca="false">IF($E205&gt;0,FP210/$E205,"-")</f>
        <v>#N/A</v>
      </c>
      <c r="FQ212" s="300"/>
      <c r="FR212" s="300" t="e">
        <f aca="false">IF($E205&gt;0,FR210/$E205,"-")</f>
        <v>#N/A</v>
      </c>
      <c r="FS212" s="300"/>
      <c r="FT212" s="300" t="e">
        <f aca="false">IF($E205&gt;0,FT210/$E205,"-")</f>
        <v>#N/A</v>
      </c>
      <c r="FU212" s="300"/>
      <c r="FV212" s="300" t="e">
        <f aca="false">IF($E205&gt;0,FV210/$E205,"-")</f>
        <v>#N/A</v>
      </c>
      <c r="FW212" s="300"/>
      <c r="FX212" s="300" t="e">
        <f aca="false">IF($E205&gt;0,FX210/$E205,"-")</f>
        <v>#N/A</v>
      </c>
      <c r="FY212" s="300"/>
      <c r="FZ212" s="300" t="e">
        <f aca="false">IF($E205&gt;0,FZ210/$E205,"-")</f>
        <v>#N/A</v>
      </c>
      <c r="GA212" s="300"/>
      <c r="GB212" s="300" t="e">
        <f aca="false">IF($E205&gt;0,GB210/$E205,"-")</f>
        <v>#N/A</v>
      </c>
      <c r="GC212" s="300"/>
      <c r="GD212" s="300" t="e">
        <f aca="false">IF($E205&gt;0,GD210/$E205,"-")</f>
        <v>#N/A</v>
      </c>
      <c r="GE212" s="300"/>
      <c r="GF212" s="300" t="e">
        <f aca="false">IF($E205&gt;0,GF210/$E205,"-")</f>
        <v>#N/A</v>
      </c>
      <c r="GG212" s="300"/>
      <c r="GH212" s="300" t="e">
        <f aca="false">IF($E205&gt;0,GH210/$E205,"-")</f>
        <v>#N/A</v>
      </c>
      <c r="GI212" s="300"/>
      <c r="GJ212" s="300" t="e">
        <f aca="false">IF($E205&gt;0,GJ210/$E205,"-")</f>
        <v>#N/A</v>
      </c>
      <c r="GK212" s="300"/>
      <c r="GL212" s="300" t="e">
        <f aca="false">IF($E205&gt;0,GL210/$E205,"-")</f>
        <v>#N/A</v>
      </c>
      <c r="GM212" s="300"/>
      <c r="GN212" s="300" t="e">
        <f aca="false">IF($E205&gt;0,GN210/$E205,"-")</f>
        <v>#N/A</v>
      </c>
      <c r="GO212" s="300"/>
      <c r="GP212" s="300" t="e">
        <f aca="false">IF($E205&gt;0,GP210/$E205,"-")</f>
        <v>#N/A</v>
      </c>
      <c r="GQ212" s="300"/>
      <c r="GR212" s="300" t="e">
        <f aca="false">IF($E205&gt;0,GR210/$E205,"-")</f>
        <v>#N/A</v>
      </c>
      <c r="GS212" s="300"/>
      <c r="GT212" s="300" t="e">
        <f aca="false">IF($E205&gt;0,GT210/$E205,"-")</f>
        <v>#N/A</v>
      </c>
      <c r="GU212" s="300"/>
      <c r="GV212" s="300" t="e">
        <f aca="false">IF($E205&gt;0,GV210/$E205,"-")</f>
        <v>#N/A</v>
      </c>
      <c r="GW212" s="300"/>
      <c r="GX212" s="300" t="e">
        <f aca="false">IF($E205&gt;0,GX210/$E205,"-")</f>
        <v>#N/A</v>
      </c>
      <c r="GY212" s="300"/>
      <c r="GZ212" s="300" t="e">
        <f aca="false">IF($E205&gt;0,GZ210/$E205,"-")</f>
        <v>#N/A</v>
      </c>
      <c r="HA212" s="300"/>
      <c r="HB212" s="300" t="e">
        <f aca="false">IF($E205&gt;0,HB210/$E205,"-")</f>
        <v>#N/A</v>
      </c>
      <c r="HC212" s="300"/>
      <c r="HD212" s="300" t="e">
        <f aca="false">IF($E205&gt;0,HD210/$E205,"-")</f>
        <v>#N/A</v>
      </c>
      <c r="HE212" s="300"/>
      <c r="HF212" s="300" t="e">
        <f aca="false">IF($E205&gt;0,HF210/$E205,"-")</f>
        <v>#N/A</v>
      </c>
      <c r="HG212" s="300"/>
      <c r="HH212" s="300" t="e">
        <f aca="false">IF($E205&gt;0,HH210/$E205,"-")</f>
        <v>#N/A</v>
      </c>
      <c r="HI212" s="300"/>
      <c r="HJ212" s="300" t="e">
        <f aca="false">IF($E205&gt;0,HJ210/$E205,"-")</f>
        <v>#N/A</v>
      </c>
      <c r="HK212" s="300"/>
    </row>
    <row r="213" s="368" customFormat="true" ht="13.8" hidden="true" customHeight="false" outlineLevel="0" collapsed="false">
      <c r="A213" s="351"/>
      <c r="B213" s="352"/>
      <c r="C213" s="352"/>
      <c r="D213" s="353"/>
      <c r="E213" s="353"/>
      <c r="F213" s="352"/>
      <c r="G213" s="352"/>
      <c r="H213" s="352"/>
      <c r="I213" s="352"/>
      <c r="J213" s="352"/>
      <c r="K213" s="352"/>
      <c r="L213" s="354"/>
      <c r="M213" s="354"/>
      <c r="N213" s="354"/>
      <c r="O213" s="354"/>
      <c r="P213" s="354"/>
      <c r="Q213" s="354"/>
      <c r="R213" s="355"/>
      <c r="S213" s="355"/>
      <c r="T213" s="356"/>
      <c r="U213" s="356"/>
      <c r="V213" s="354"/>
      <c r="W213" s="354"/>
      <c r="X213" s="354"/>
      <c r="Y213" s="354"/>
      <c r="Z213" s="355"/>
      <c r="AA213" s="355"/>
      <c r="AB213" s="356"/>
      <c r="AC213" s="356"/>
      <c r="AD213" s="354"/>
      <c r="AE213" s="354"/>
      <c r="AF213" s="354"/>
      <c r="AG213" s="354"/>
      <c r="AH213" s="355"/>
      <c r="AI213" s="355"/>
      <c r="AJ213" s="356"/>
      <c r="AK213" s="356"/>
      <c r="AL213" s="354"/>
      <c r="AM213" s="354"/>
      <c r="AN213" s="354"/>
      <c r="AO213" s="354"/>
      <c r="AP213" s="355"/>
      <c r="AQ213" s="355"/>
      <c r="AR213" s="356"/>
      <c r="AS213" s="356"/>
      <c r="AT213" s="357"/>
      <c r="AU213" s="357"/>
      <c r="AV213" s="357"/>
      <c r="AW213" s="357"/>
      <c r="AX213" s="357"/>
      <c r="AY213" s="358"/>
      <c r="AZ213" s="359"/>
      <c r="BA213" s="357"/>
      <c r="BB213" s="357"/>
      <c r="BC213" s="357"/>
      <c r="BD213" s="357"/>
      <c r="BE213" s="357"/>
      <c r="BF213" s="357"/>
      <c r="BG213" s="358"/>
      <c r="BH213" s="359"/>
      <c r="BI213" s="357"/>
      <c r="BJ213" s="357"/>
      <c r="BK213" s="357"/>
      <c r="BL213" s="357"/>
      <c r="BM213" s="357"/>
      <c r="BN213" s="357"/>
      <c r="BO213" s="358"/>
      <c r="BP213" s="359"/>
      <c r="BQ213" s="357"/>
      <c r="BR213" s="357"/>
      <c r="BS213" s="357"/>
      <c r="BT213" s="357"/>
      <c r="BU213" s="357"/>
      <c r="BV213" s="357"/>
      <c r="BW213" s="358"/>
      <c r="BX213" s="359"/>
      <c r="BY213" s="357"/>
      <c r="BZ213" s="357"/>
      <c r="CA213" s="357"/>
      <c r="CB213" s="357"/>
      <c r="CC213" s="357"/>
      <c r="CD213" s="355"/>
      <c r="CE213" s="355"/>
      <c r="CF213" s="356"/>
      <c r="CG213" s="356"/>
      <c r="CH213" s="354"/>
      <c r="CI213" s="354"/>
      <c r="CJ213" s="354"/>
      <c r="CK213" s="354"/>
      <c r="CL213" s="355"/>
      <c r="CM213" s="355"/>
      <c r="CN213" s="356"/>
      <c r="CO213" s="356"/>
      <c r="CP213" s="360"/>
      <c r="CQ213" s="360"/>
      <c r="CR213" s="360"/>
      <c r="CS213" s="360"/>
      <c r="CT213" s="361"/>
      <c r="CU213" s="362"/>
      <c r="CV213" s="363"/>
      <c r="CW213" s="361"/>
      <c r="CX213" s="361"/>
      <c r="CY213" s="361"/>
      <c r="CZ213" s="361"/>
      <c r="DA213" s="361"/>
      <c r="DB213" s="361"/>
      <c r="DC213" s="362"/>
      <c r="DD213" s="363"/>
      <c r="DE213" s="361"/>
      <c r="DF213" s="361"/>
      <c r="DG213" s="361"/>
      <c r="DH213" s="361"/>
      <c r="DI213" s="361"/>
      <c r="DJ213" s="364"/>
      <c r="DK213" s="365"/>
      <c r="DL213" s="363"/>
      <c r="DM213" s="361"/>
      <c r="DN213" s="361"/>
      <c r="DO213" s="361"/>
      <c r="DP213" s="361"/>
      <c r="DQ213" s="361"/>
      <c r="DR213" s="361"/>
      <c r="DS213" s="362"/>
      <c r="DT213" s="363"/>
      <c r="DU213" s="361"/>
      <c r="DV213" s="361"/>
      <c r="DW213" s="361"/>
      <c r="DX213" s="361"/>
      <c r="DY213" s="361"/>
      <c r="DZ213" s="361"/>
      <c r="EA213" s="362"/>
      <c r="EB213" s="363"/>
      <c r="EC213" s="361"/>
      <c r="ED213" s="361"/>
      <c r="EE213" s="361"/>
      <c r="EF213" s="361"/>
      <c r="EG213" s="361"/>
      <c r="EH213" s="361"/>
      <c r="EI213" s="362"/>
      <c r="EJ213" s="363"/>
      <c r="EK213" s="361"/>
      <c r="EL213" s="361"/>
      <c r="EM213" s="361"/>
      <c r="EN213" s="361"/>
      <c r="EO213" s="361"/>
      <c r="EP213" s="361"/>
      <c r="EQ213" s="362"/>
      <c r="ER213" s="363"/>
      <c r="ES213" s="361"/>
      <c r="ET213" s="361"/>
      <c r="EU213" s="361"/>
      <c r="EV213" s="361"/>
      <c r="EW213" s="361"/>
      <c r="EX213" s="366"/>
      <c r="EY213" s="367"/>
      <c r="EZ213" s="363"/>
      <c r="FA213" s="361"/>
      <c r="FB213" s="361"/>
      <c r="FC213" s="361"/>
      <c r="FD213" s="361"/>
      <c r="FE213" s="361"/>
      <c r="FF213" s="361"/>
      <c r="FG213" s="362"/>
      <c r="FH213" s="363"/>
      <c r="FI213" s="361"/>
      <c r="FJ213" s="361"/>
      <c r="FK213" s="361"/>
      <c r="FL213" s="361"/>
      <c r="FM213" s="361"/>
      <c r="FN213" s="361"/>
      <c r="FO213" s="362"/>
      <c r="FP213" s="363"/>
      <c r="FQ213" s="361"/>
      <c r="FR213" s="361"/>
      <c r="FS213" s="361"/>
      <c r="FT213" s="361"/>
      <c r="FU213" s="361"/>
      <c r="FV213" s="361"/>
      <c r="FW213" s="362"/>
      <c r="FX213" s="363"/>
      <c r="FY213" s="361"/>
      <c r="FZ213" s="361"/>
      <c r="GA213" s="361"/>
      <c r="GB213" s="361"/>
      <c r="GC213" s="361"/>
      <c r="GD213" s="361"/>
      <c r="GE213" s="362"/>
      <c r="GF213" s="363"/>
      <c r="GG213" s="361"/>
      <c r="GH213" s="361"/>
      <c r="GI213" s="361"/>
      <c r="GJ213" s="361"/>
      <c r="GK213" s="361"/>
      <c r="GL213" s="361"/>
      <c r="GM213" s="362"/>
      <c r="GN213" s="363"/>
      <c r="GO213" s="361"/>
      <c r="GP213" s="361"/>
      <c r="GQ213" s="361"/>
      <c r="GR213" s="361"/>
      <c r="GS213" s="361"/>
      <c r="GT213" s="361"/>
      <c r="GU213" s="362"/>
      <c r="GV213" s="361"/>
      <c r="GW213" s="362"/>
      <c r="GX213" s="361"/>
      <c r="GY213" s="362"/>
      <c r="GZ213" s="361"/>
      <c r="HA213" s="362"/>
      <c r="HB213" s="361"/>
      <c r="HC213" s="362"/>
      <c r="HD213" s="361"/>
      <c r="HE213" s="362"/>
      <c r="HF213" s="361"/>
      <c r="HG213" s="362"/>
      <c r="HH213" s="361"/>
      <c r="HI213" s="362"/>
      <c r="HJ213" s="361"/>
      <c r="HK213" s="362"/>
    </row>
    <row r="214" customFormat="false" ht="12.75" hidden="true" customHeight="false" outlineLevel="0" collapsed="false">
      <c r="A214" s="232" t="s">
        <v>185</v>
      </c>
      <c r="B214" s="233" t="e">
        <f aca="false">VLOOKUP(A214,PLANEJAMENTO!$B$11:$C$96,2,FALSE())</f>
        <v>#N/A</v>
      </c>
      <c r="C214" s="232" t="e">
        <f aca="false">VLOOKUP(A214,PLANEJAMENTO!$B$11:$D$96,3,FALSE())</f>
        <v>#N/A</v>
      </c>
      <c r="D214" s="234" t="e">
        <f aca="false">VLOOKUP(A214,PLANEJAMENTO!$B$11:$E$96,4,FALSE())</f>
        <v>#N/A</v>
      </c>
      <c r="E214" s="234" t="e">
        <f aca="false">D214</f>
        <v>#N/A</v>
      </c>
      <c r="F214" s="235" t="e">
        <f aca="false">F205</f>
        <v>#VALUE!</v>
      </c>
      <c r="G214" s="234" t="e">
        <f aca="false">F214*8</f>
        <v>#VALUE!</v>
      </c>
      <c r="H214" s="234"/>
      <c r="I214" s="237"/>
      <c r="J214" s="238"/>
      <c r="K214" s="305" t="s">
        <v>159</v>
      </c>
      <c r="L214" s="240"/>
      <c r="M214" s="240"/>
      <c r="N214" s="240"/>
      <c r="O214" s="240"/>
      <c r="P214" s="240"/>
      <c r="Q214" s="240"/>
      <c r="R214" s="345"/>
      <c r="S214" s="345"/>
      <c r="T214" s="240"/>
      <c r="U214" s="240"/>
      <c r="V214" s="240"/>
      <c r="W214" s="240"/>
      <c r="X214" s="240"/>
      <c r="Y214" s="240"/>
      <c r="Z214" s="345"/>
      <c r="AA214" s="345"/>
      <c r="AB214" s="240"/>
      <c r="AC214" s="240"/>
      <c r="AD214" s="240"/>
      <c r="AE214" s="240"/>
      <c r="AF214" s="240"/>
      <c r="AG214" s="240"/>
      <c r="AH214" s="345"/>
      <c r="AI214" s="345"/>
      <c r="AJ214" s="240"/>
      <c r="AK214" s="240"/>
      <c r="AL214" s="240"/>
      <c r="AM214" s="240"/>
      <c r="AN214" s="240"/>
      <c r="AO214" s="240"/>
      <c r="AP214" s="240"/>
      <c r="AQ214" s="240"/>
      <c r="AR214" s="240"/>
      <c r="AS214" s="240"/>
      <c r="AT214" s="240"/>
      <c r="AU214" s="240"/>
      <c r="AV214" s="240"/>
      <c r="AW214" s="240"/>
      <c r="AX214" s="240"/>
      <c r="AY214" s="240"/>
      <c r="AZ214" s="240"/>
      <c r="BA214" s="240"/>
      <c r="BB214" s="240"/>
      <c r="BC214" s="240"/>
      <c r="BD214" s="240"/>
      <c r="BE214" s="240"/>
      <c r="BF214" s="240"/>
      <c r="BG214" s="240"/>
      <c r="BH214" s="240"/>
      <c r="BI214" s="240"/>
      <c r="BJ214" s="240"/>
      <c r="BK214" s="240"/>
      <c r="BL214" s="240"/>
      <c r="BM214" s="240"/>
      <c r="BN214" s="240"/>
      <c r="BO214" s="240"/>
      <c r="BP214" s="240"/>
      <c r="BQ214" s="240"/>
      <c r="BR214" s="308"/>
      <c r="BS214" s="308"/>
      <c r="BT214" s="308"/>
      <c r="BU214" s="308"/>
      <c r="BV214" s="308"/>
      <c r="BW214" s="308"/>
      <c r="BX214" s="308"/>
      <c r="BY214" s="308"/>
      <c r="BZ214" s="308"/>
      <c r="CA214" s="308"/>
      <c r="CB214" s="308"/>
      <c r="CC214" s="308"/>
      <c r="CD214" s="308"/>
      <c r="CE214" s="308"/>
      <c r="CF214" s="308"/>
      <c r="CG214" s="308"/>
      <c r="CH214" s="308"/>
      <c r="CI214" s="308"/>
      <c r="CJ214" s="308"/>
      <c r="CK214" s="308"/>
      <c r="CL214" s="308"/>
      <c r="CM214" s="308"/>
      <c r="CN214" s="308"/>
      <c r="CO214" s="308"/>
      <c r="CP214" s="308"/>
      <c r="CQ214" s="308"/>
      <c r="CR214" s="308"/>
      <c r="CS214" s="308"/>
      <c r="CT214" s="308"/>
      <c r="CU214" s="308"/>
      <c r="CV214" s="308"/>
      <c r="CW214" s="308"/>
      <c r="CX214" s="308"/>
      <c r="CY214" s="308"/>
      <c r="CZ214" s="308"/>
      <c r="DA214" s="308"/>
      <c r="DB214" s="308"/>
      <c r="DC214" s="308"/>
      <c r="DD214" s="308"/>
      <c r="DE214" s="308"/>
      <c r="DF214" s="308"/>
      <c r="DG214" s="308"/>
      <c r="DH214" s="308"/>
      <c r="DI214" s="308"/>
      <c r="DJ214" s="315"/>
      <c r="DK214" s="315"/>
      <c r="DL214" s="308"/>
      <c r="DM214" s="308"/>
      <c r="DN214" s="308"/>
      <c r="DO214" s="308"/>
      <c r="DP214" s="308"/>
      <c r="DQ214" s="308"/>
      <c r="DR214" s="308"/>
      <c r="DS214" s="308"/>
      <c r="DT214" s="308"/>
      <c r="DU214" s="308"/>
      <c r="DV214" s="308"/>
      <c r="DW214" s="308"/>
      <c r="DX214" s="308"/>
      <c r="DY214" s="308"/>
      <c r="DZ214" s="308"/>
      <c r="EA214" s="308"/>
      <c r="EB214" s="308"/>
      <c r="EC214" s="308"/>
      <c r="ED214" s="308"/>
      <c r="EE214" s="308"/>
      <c r="EF214" s="308"/>
      <c r="EG214" s="308"/>
      <c r="EH214" s="308"/>
      <c r="EI214" s="308"/>
      <c r="EJ214" s="308"/>
      <c r="EK214" s="308"/>
      <c r="EL214" s="308"/>
      <c r="EM214" s="308"/>
      <c r="EN214" s="308"/>
      <c r="EO214" s="308"/>
      <c r="EP214" s="308"/>
      <c r="EQ214" s="308"/>
      <c r="ER214" s="308"/>
      <c r="ES214" s="308"/>
      <c r="ET214" s="308"/>
      <c r="EU214" s="308"/>
      <c r="EV214" s="308"/>
      <c r="EW214" s="308"/>
      <c r="EX214" s="309"/>
      <c r="EY214" s="309"/>
      <c r="EZ214" s="308"/>
      <c r="FA214" s="308"/>
      <c r="FB214" s="308"/>
      <c r="FC214" s="308"/>
      <c r="FD214" s="308"/>
      <c r="FE214" s="308"/>
      <c r="FF214" s="308"/>
      <c r="FG214" s="308"/>
      <c r="FH214" s="308"/>
      <c r="FI214" s="308"/>
      <c r="FJ214" s="308"/>
      <c r="FK214" s="308"/>
      <c r="FL214" s="308"/>
      <c r="FM214" s="308"/>
      <c r="FN214" s="308"/>
      <c r="FO214" s="308"/>
      <c r="FP214" s="308"/>
      <c r="FQ214" s="308"/>
      <c r="FR214" s="308"/>
      <c r="FS214" s="308"/>
      <c r="FT214" s="308"/>
      <c r="FU214" s="308"/>
      <c r="FV214" s="308"/>
      <c r="FW214" s="308"/>
      <c r="FX214" s="308"/>
      <c r="FY214" s="308"/>
      <c r="FZ214" s="308"/>
      <c r="GA214" s="308"/>
      <c r="GB214" s="308"/>
      <c r="GC214" s="308"/>
      <c r="GD214" s="308"/>
      <c r="GE214" s="308"/>
      <c r="GF214" s="308"/>
      <c r="GG214" s="308"/>
      <c r="GH214" s="308"/>
      <c r="GI214" s="308"/>
      <c r="GJ214" s="308"/>
      <c r="GK214" s="308"/>
      <c r="GL214" s="308"/>
      <c r="GM214" s="308"/>
      <c r="GN214" s="308"/>
      <c r="GO214" s="308"/>
      <c r="GP214" s="308"/>
      <c r="GQ214" s="308"/>
      <c r="GR214" s="308"/>
      <c r="GS214" s="308"/>
      <c r="GT214" s="308"/>
      <c r="GU214" s="308"/>
      <c r="GV214" s="308"/>
      <c r="GW214" s="308"/>
      <c r="GX214" s="308"/>
      <c r="GY214" s="308"/>
      <c r="GZ214" s="308"/>
      <c r="HA214" s="308"/>
      <c r="HB214" s="308"/>
      <c r="HC214" s="308"/>
      <c r="HD214" s="308"/>
      <c r="HE214" s="308"/>
      <c r="HF214" s="308"/>
      <c r="HG214" s="308"/>
      <c r="HH214" s="308"/>
      <c r="HI214" s="308"/>
      <c r="HJ214" s="308"/>
      <c r="HK214" s="308"/>
    </row>
    <row r="215" customFormat="false" ht="12.75" hidden="true" customHeight="false" outlineLevel="0" collapsed="false">
      <c r="A215" s="232"/>
      <c r="B215" s="233"/>
      <c r="C215" s="232"/>
      <c r="D215" s="234"/>
      <c r="E215" s="234"/>
      <c r="F215" s="235"/>
      <c r="G215" s="234"/>
      <c r="H215" s="234"/>
      <c r="I215" s="237"/>
      <c r="J215" s="238"/>
      <c r="K215" s="244" t="s">
        <v>160</v>
      </c>
      <c r="L215" s="245"/>
      <c r="M215" s="245"/>
      <c r="N215" s="245"/>
      <c r="O215" s="245"/>
      <c r="P215" s="245"/>
      <c r="Q215" s="245"/>
      <c r="R215" s="245"/>
      <c r="S215" s="245"/>
      <c r="T215" s="245"/>
      <c r="U215" s="245"/>
      <c r="V215" s="245"/>
      <c r="W215" s="245"/>
      <c r="X215" s="245"/>
      <c r="Y215" s="245"/>
      <c r="Z215" s="245"/>
      <c r="AA215" s="245"/>
      <c r="AB215" s="245"/>
      <c r="AC215" s="245"/>
      <c r="AD215" s="245"/>
      <c r="AE215" s="245"/>
      <c r="AF215" s="245"/>
      <c r="AG215" s="245"/>
      <c r="AH215" s="245"/>
      <c r="AI215" s="245"/>
      <c r="AJ215" s="245"/>
      <c r="AK215" s="245"/>
      <c r="AL215" s="245"/>
      <c r="AM215" s="245"/>
      <c r="AN215" s="245"/>
      <c r="AO215" s="245"/>
      <c r="AP215" s="245"/>
      <c r="AQ215" s="245"/>
      <c r="AR215" s="245"/>
      <c r="AS215" s="245"/>
      <c r="AT215" s="245"/>
      <c r="AU215" s="245"/>
      <c r="AV215" s="245"/>
      <c r="AW215" s="245"/>
      <c r="AX215" s="245"/>
      <c r="AY215" s="245"/>
      <c r="AZ215" s="245"/>
      <c r="BA215" s="245"/>
      <c r="BB215" s="245"/>
      <c r="BC215" s="245"/>
      <c r="BD215" s="245"/>
      <c r="BE215" s="245"/>
      <c r="BF215" s="245"/>
      <c r="BG215" s="245"/>
      <c r="BH215" s="245"/>
      <c r="BI215" s="245"/>
      <c r="BJ215" s="245"/>
      <c r="BK215" s="245"/>
      <c r="BL215" s="245"/>
      <c r="BM215" s="245"/>
      <c r="BN215" s="245"/>
      <c r="BO215" s="245"/>
      <c r="BP215" s="245"/>
      <c r="BQ215" s="245"/>
      <c r="BR215" s="245"/>
      <c r="BS215" s="245"/>
      <c r="BT215" s="245"/>
      <c r="BU215" s="245"/>
      <c r="BV215" s="245"/>
      <c r="BW215" s="245"/>
      <c r="BX215" s="245"/>
      <c r="BY215" s="245"/>
      <c r="BZ215" s="245"/>
      <c r="CA215" s="245"/>
      <c r="CB215" s="245"/>
      <c r="CC215" s="245"/>
      <c r="CD215" s="245"/>
      <c r="CE215" s="245"/>
      <c r="CF215" s="245"/>
      <c r="CG215" s="245"/>
      <c r="CH215" s="245"/>
      <c r="CI215" s="245"/>
      <c r="CJ215" s="245"/>
      <c r="CK215" s="245"/>
      <c r="CL215" s="245"/>
      <c r="CM215" s="245"/>
      <c r="CN215" s="245"/>
      <c r="CO215" s="245"/>
      <c r="CP215" s="245"/>
      <c r="CQ215" s="245"/>
      <c r="CR215" s="245"/>
      <c r="CS215" s="245"/>
      <c r="CT215" s="245"/>
      <c r="CU215" s="245"/>
      <c r="CV215" s="245"/>
      <c r="CW215" s="245"/>
      <c r="CX215" s="245"/>
      <c r="CY215" s="245"/>
      <c r="CZ215" s="245"/>
      <c r="DA215" s="245"/>
      <c r="DB215" s="245"/>
      <c r="DC215" s="245"/>
      <c r="DD215" s="245"/>
      <c r="DE215" s="245"/>
      <c r="DF215" s="245"/>
      <c r="DG215" s="245"/>
      <c r="DH215" s="245"/>
      <c r="DI215" s="245"/>
      <c r="DJ215" s="310"/>
      <c r="DK215" s="310"/>
      <c r="DL215" s="245"/>
      <c r="DM215" s="245"/>
      <c r="DN215" s="245"/>
      <c r="DO215" s="245"/>
      <c r="DP215" s="245"/>
      <c r="DQ215" s="245"/>
      <c r="DR215" s="245"/>
      <c r="DS215" s="245"/>
      <c r="DT215" s="245"/>
      <c r="DU215" s="245"/>
      <c r="DV215" s="245"/>
      <c r="DW215" s="245"/>
      <c r="DX215" s="245"/>
      <c r="DY215" s="245"/>
      <c r="DZ215" s="245"/>
      <c r="EA215" s="245"/>
      <c r="EB215" s="245"/>
      <c r="EC215" s="245"/>
      <c r="ED215" s="245"/>
      <c r="EE215" s="245"/>
      <c r="EF215" s="245"/>
      <c r="EG215" s="245"/>
      <c r="EH215" s="245"/>
      <c r="EI215" s="245"/>
      <c r="EJ215" s="245"/>
      <c r="EK215" s="245"/>
      <c r="EL215" s="245"/>
      <c r="EM215" s="245"/>
      <c r="EN215" s="245"/>
      <c r="EO215" s="245"/>
      <c r="EP215" s="245"/>
      <c r="EQ215" s="245"/>
      <c r="ER215" s="245"/>
      <c r="ES215" s="245"/>
      <c r="ET215" s="245"/>
      <c r="EU215" s="245"/>
      <c r="EV215" s="245"/>
      <c r="EW215" s="245"/>
      <c r="EX215" s="246"/>
      <c r="EY215" s="246"/>
      <c r="EZ215" s="245"/>
      <c r="FA215" s="245"/>
      <c r="FB215" s="245"/>
      <c r="FC215" s="245"/>
      <c r="FD215" s="245"/>
      <c r="FE215" s="245"/>
      <c r="FF215" s="245"/>
      <c r="FG215" s="245"/>
      <c r="FH215" s="245"/>
      <c r="FI215" s="245"/>
      <c r="FJ215" s="245"/>
      <c r="FK215" s="245"/>
      <c r="FL215" s="245"/>
      <c r="FM215" s="245"/>
      <c r="FN215" s="245"/>
      <c r="FO215" s="245"/>
      <c r="FP215" s="245"/>
      <c r="FQ215" s="245"/>
      <c r="FR215" s="245"/>
      <c r="FS215" s="245"/>
      <c r="FT215" s="245"/>
      <c r="FU215" s="245"/>
      <c r="FV215" s="245"/>
      <c r="FW215" s="245"/>
      <c r="FX215" s="245"/>
      <c r="FY215" s="245"/>
      <c r="FZ215" s="245"/>
      <c r="GA215" s="245"/>
      <c r="GB215" s="245"/>
      <c r="GC215" s="245"/>
      <c r="GD215" s="245"/>
      <c r="GE215" s="245"/>
      <c r="GF215" s="245"/>
      <c r="GG215" s="245"/>
      <c r="GH215" s="245"/>
      <c r="GI215" s="245"/>
      <c r="GJ215" s="245"/>
      <c r="GK215" s="245"/>
      <c r="GL215" s="245"/>
      <c r="GM215" s="245"/>
      <c r="GN215" s="245"/>
      <c r="GO215" s="245"/>
      <c r="GP215" s="245"/>
      <c r="GQ215" s="245"/>
      <c r="GR215" s="245"/>
      <c r="GS215" s="245"/>
      <c r="GT215" s="245"/>
      <c r="GU215" s="245"/>
      <c r="GV215" s="245"/>
      <c r="GW215" s="245"/>
      <c r="GX215" s="245"/>
      <c r="GY215" s="245"/>
      <c r="GZ215" s="245"/>
      <c r="HA215" s="245"/>
      <c r="HB215" s="245"/>
      <c r="HC215" s="245"/>
      <c r="HD215" s="245"/>
      <c r="HE215" s="245"/>
      <c r="HF215" s="245"/>
      <c r="HG215" s="245"/>
      <c r="HH215" s="245"/>
      <c r="HI215" s="245"/>
      <c r="HJ215" s="245"/>
      <c r="HK215" s="245"/>
    </row>
    <row r="216" customFormat="false" ht="12.75" hidden="true" customHeight="false" outlineLevel="0" collapsed="false">
      <c r="A216" s="232"/>
      <c r="B216" s="233"/>
      <c r="C216" s="232"/>
      <c r="D216" s="234"/>
      <c r="E216" s="234"/>
      <c r="F216" s="235"/>
      <c r="G216" s="234"/>
      <c r="H216" s="234"/>
      <c r="I216" s="237"/>
      <c r="J216" s="238"/>
      <c r="K216" s="247" t="s">
        <v>161</v>
      </c>
      <c r="L216" s="248" t="e">
        <f aca="false">(L214*L215*$G214)*$L$8</f>
        <v>#VALUE!</v>
      </c>
      <c r="M216" s="248"/>
      <c r="N216" s="248" t="e">
        <f aca="false">(N214*N215*$G214)*$L$8</f>
        <v>#VALUE!</v>
      </c>
      <c r="O216" s="248"/>
      <c r="P216" s="248" t="e">
        <f aca="false">(P214*P215*$G214)*$L$8</f>
        <v>#VALUE!</v>
      </c>
      <c r="Q216" s="248"/>
      <c r="R216" s="248" t="e">
        <f aca="false">(R214*R215*$G214)*$L$8</f>
        <v>#VALUE!</v>
      </c>
      <c r="S216" s="248"/>
      <c r="T216" s="248" t="e">
        <f aca="false">(T214*T215*$G214)*$T$8</f>
        <v>#VALUE!</v>
      </c>
      <c r="U216" s="248"/>
      <c r="V216" s="248" t="e">
        <f aca="false">(V214*V215*$G214)*$T$8</f>
        <v>#VALUE!</v>
      </c>
      <c r="W216" s="248"/>
      <c r="X216" s="248" t="e">
        <f aca="false">(X214*X215*$G214)*$T$8</f>
        <v>#VALUE!</v>
      </c>
      <c r="Y216" s="248"/>
      <c r="Z216" s="248" t="e">
        <f aca="false">(Z214*Z215*$G214)*$T$8</f>
        <v>#VALUE!</v>
      </c>
      <c r="AA216" s="248"/>
      <c r="AB216" s="248" t="e">
        <f aca="false">(AB214*AB215*$G214)*$AB$8</f>
        <v>#VALUE!</v>
      </c>
      <c r="AC216" s="248"/>
      <c r="AD216" s="248" t="e">
        <f aca="false">(AD214*AD215*$G214)*$AB$8</f>
        <v>#VALUE!</v>
      </c>
      <c r="AE216" s="248"/>
      <c r="AF216" s="248" t="e">
        <f aca="false">(AF214*AF215*$G214)*$AB$8</f>
        <v>#VALUE!</v>
      </c>
      <c r="AG216" s="248"/>
      <c r="AH216" s="248" t="e">
        <f aca="false">(AH214*AH215*$G214)*$AB$8</f>
        <v>#VALUE!</v>
      </c>
      <c r="AI216" s="248"/>
      <c r="AJ216" s="248" t="e">
        <f aca="false">(AJ214*AJ215*$G214)*$AJ$8</f>
        <v>#VALUE!</v>
      </c>
      <c r="AK216" s="248"/>
      <c r="AL216" s="248" t="e">
        <f aca="false">(AL214*AL215*$G214)*$AJ$8</f>
        <v>#VALUE!</v>
      </c>
      <c r="AM216" s="248"/>
      <c r="AN216" s="248" t="e">
        <f aca="false">(AN214*AN215*$G214)*$AJ$8</f>
        <v>#VALUE!</v>
      </c>
      <c r="AO216" s="248"/>
      <c r="AP216" s="248" t="e">
        <f aca="false">(AP214*AP215*$G214)*$AJ$8</f>
        <v>#VALUE!</v>
      </c>
      <c r="AQ216" s="248"/>
      <c r="AR216" s="248" t="e">
        <f aca="false">(AR214*AR215*$G214)*$AT$8</f>
        <v>#VALUE!</v>
      </c>
      <c r="AS216" s="248"/>
      <c r="AT216" s="248" t="e">
        <f aca="false">(AT214*AT215*$G214)*$AT$8</f>
        <v>#VALUE!</v>
      </c>
      <c r="AU216" s="248"/>
      <c r="AV216" s="248" t="e">
        <f aca="false">(AV214*AV215*$G214)*$AT$8</f>
        <v>#VALUE!</v>
      </c>
      <c r="AW216" s="248"/>
      <c r="AX216" s="248" t="e">
        <f aca="false">(AX214*AX215*$G214)*$AT$8</f>
        <v>#VALUE!</v>
      </c>
      <c r="AY216" s="248"/>
      <c r="AZ216" s="248" t="e">
        <f aca="false">(AZ214*AZ215*$G214)*$BB$8</f>
        <v>#VALUE!</v>
      </c>
      <c r="BA216" s="248"/>
      <c r="BB216" s="248" t="e">
        <f aca="false">(BB214*BB215*$G214)*$BB$8</f>
        <v>#VALUE!</v>
      </c>
      <c r="BC216" s="248"/>
      <c r="BD216" s="248" t="e">
        <f aca="false">(BD214*BD215*$G214)*$BB$8</f>
        <v>#VALUE!</v>
      </c>
      <c r="BE216" s="248"/>
      <c r="BF216" s="248" t="e">
        <f aca="false">(BF214*BF215*$G214)*$BB$8</f>
        <v>#VALUE!</v>
      </c>
      <c r="BG216" s="248"/>
      <c r="BH216" s="248" t="e">
        <f aca="false">(BH214*BH215*$G214)*$BJ$8</f>
        <v>#VALUE!</v>
      </c>
      <c r="BI216" s="248"/>
      <c r="BJ216" s="248" t="e">
        <f aca="false">(BJ214*BJ215*$G214)*$BJ$8</f>
        <v>#VALUE!</v>
      </c>
      <c r="BK216" s="248"/>
      <c r="BL216" s="248" t="e">
        <f aca="false">(BL214*BL215*$G214)*$BJ$8</f>
        <v>#VALUE!</v>
      </c>
      <c r="BM216" s="248"/>
      <c r="BN216" s="248" t="e">
        <f aca="false">(BN214*BN215*$G214)*$BJ$8</f>
        <v>#VALUE!</v>
      </c>
      <c r="BO216" s="248"/>
      <c r="BP216" s="248" t="e">
        <f aca="false">(BP214*BP215*$G214)*$BT$8</f>
        <v>#VALUE!</v>
      </c>
      <c r="BQ216" s="248"/>
      <c r="BR216" s="248" t="e">
        <f aca="false">(BR214*BR215*$G214)*$BT$8</f>
        <v>#VALUE!</v>
      </c>
      <c r="BS216" s="248"/>
      <c r="BT216" s="248" t="e">
        <f aca="false">(BT214*BT215*$G214)*$BT$8</f>
        <v>#VALUE!</v>
      </c>
      <c r="BU216" s="248"/>
      <c r="BV216" s="248" t="e">
        <f aca="false">(BV214*BV215*$G214)*$BT$8</f>
        <v>#VALUE!</v>
      </c>
      <c r="BW216" s="248"/>
      <c r="BX216" s="248" t="e">
        <f aca="false">(BX214*BX215*$G214)*$BT$8</f>
        <v>#VALUE!</v>
      </c>
      <c r="BY216" s="248"/>
      <c r="BZ216" s="248" t="e">
        <f aca="false">(BZ214*BZ215*$G214)*$BT$8</f>
        <v>#VALUE!</v>
      </c>
      <c r="CA216" s="248"/>
      <c r="CB216" s="248" t="e">
        <f aca="false">(CB214*CB215*$G214)*$CB$8</f>
        <v>#VALUE!</v>
      </c>
      <c r="CC216" s="248"/>
      <c r="CD216" s="248" t="e">
        <f aca="false">(CD214*CD215*$G214)*$CB$8</f>
        <v>#VALUE!</v>
      </c>
      <c r="CE216" s="248"/>
      <c r="CF216" s="248" t="e">
        <f aca="false">(CF214*CF215*$G214)*$CB$8</f>
        <v>#VALUE!</v>
      </c>
      <c r="CG216" s="248"/>
      <c r="CH216" s="248" t="e">
        <f aca="false">(CH214*CH215*$G214)*$CB$8</f>
        <v>#VALUE!</v>
      </c>
      <c r="CI216" s="248"/>
      <c r="CJ216" s="248" t="e">
        <f aca="false">(CJ214*CJ215*$G214)*$CJ$8</f>
        <v>#VALUE!</v>
      </c>
      <c r="CK216" s="248"/>
      <c r="CL216" s="248" t="e">
        <f aca="false">(CL214*CL215*$G214)*$CJ$8</f>
        <v>#VALUE!</v>
      </c>
      <c r="CM216" s="248"/>
      <c r="CN216" s="248" t="e">
        <f aca="false">(CN214*CN215*$G214)*$CJ$8</f>
        <v>#VALUE!</v>
      </c>
      <c r="CO216" s="248"/>
      <c r="CP216" s="248" t="e">
        <f aca="false">(CP214*CP215*$G214)*$CJ$8</f>
        <v>#VALUE!</v>
      </c>
      <c r="CQ216" s="248"/>
      <c r="CR216" s="248" t="e">
        <f aca="false">(CR214*CR215*$G214)*$CJ$8</f>
        <v>#VALUE!</v>
      </c>
      <c r="CS216" s="248"/>
      <c r="CT216" s="248" t="e">
        <f aca="false">(CT214*CT215*$G214)*$CT$8</f>
        <v>#VALUE!</v>
      </c>
      <c r="CU216" s="248"/>
      <c r="CV216" s="248" t="e">
        <f aca="false">(CV214*CV215*$G214)*$CT$8</f>
        <v>#VALUE!</v>
      </c>
      <c r="CW216" s="248"/>
      <c r="CX216" s="248" t="e">
        <f aca="false">(CX214*CX215*$G214)*$CT$8</f>
        <v>#VALUE!</v>
      </c>
      <c r="CY216" s="248"/>
      <c r="CZ216" s="248" t="e">
        <f aca="false">(CZ214*CZ215*$G214)*$CT$8</f>
        <v>#VALUE!</v>
      </c>
      <c r="DA216" s="248"/>
      <c r="DB216" s="248" t="e">
        <f aca="false">(DB214*DB215*$G214)*$DB$8</f>
        <v>#VALUE!</v>
      </c>
      <c r="DC216" s="248"/>
      <c r="DD216" s="248" t="e">
        <f aca="false">(DD214*DD215*$G214)*$DB$8</f>
        <v>#VALUE!</v>
      </c>
      <c r="DE216" s="248"/>
      <c r="DF216" s="248" t="e">
        <f aca="false">(DF214*DF215*$G214)*$DB$8</f>
        <v>#VALUE!</v>
      </c>
      <c r="DG216" s="248"/>
      <c r="DH216" s="248" t="e">
        <f aca="false">(DH214*DH215*$G214)*$DB$8</f>
        <v>#VALUE!</v>
      </c>
      <c r="DI216" s="248"/>
      <c r="DJ216" s="292" t="e">
        <f aca="false">(DJ214*DJ215*$G214)*$DB$8</f>
        <v>#VALUE!</v>
      </c>
      <c r="DK216" s="292"/>
      <c r="DL216" s="248" t="e">
        <f aca="false">(DL214*DL215*$G214)*$DB$8</f>
        <v>#VALUE!</v>
      </c>
      <c r="DM216" s="248"/>
      <c r="DN216" s="248" t="e">
        <f aca="false">(DN214*DN215*$G214)*$DB$8</f>
        <v>#VALUE!</v>
      </c>
      <c r="DO216" s="248"/>
      <c r="DP216" s="248" t="e">
        <f aca="false">(DP214*DP215*$G214)*$DB$8</f>
        <v>#VALUE!</v>
      </c>
      <c r="DQ216" s="248"/>
      <c r="DR216" s="248" t="e">
        <f aca="false">(DR214*DR215*$G214)*$DB$8</f>
        <v>#VALUE!</v>
      </c>
      <c r="DS216" s="248"/>
      <c r="DT216" s="248" t="e">
        <f aca="false">(DT214*DT215*$G214)*$DB$8</f>
        <v>#VALUE!</v>
      </c>
      <c r="DU216" s="248"/>
      <c r="DV216" s="248" t="e">
        <f aca="false">(DV214*DV215*$G214)*$DB$8</f>
        <v>#VALUE!</v>
      </c>
      <c r="DW216" s="248"/>
      <c r="DX216" s="248" t="e">
        <f aca="false">(DX214*DX215*$G214)*$DB$8</f>
        <v>#VALUE!</v>
      </c>
      <c r="DY216" s="248"/>
      <c r="DZ216" s="248" t="e">
        <f aca="false">(DZ214*DZ215*$G214)*$DB$8</f>
        <v>#VALUE!</v>
      </c>
      <c r="EA216" s="248"/>
      <c r="EB216" s="248" t="e">
        <f aca="false">(EB214*EB215*$G214)*$DB$8</f>
        <v>#VALUE!</v>
      </c>
      <c r="EC216" s="248"/>
      <c r="ED216" s="248" t="e">
        <f aca="false">(ED214*ED215*$G214)*$DB$8</f>
        <v>#VALUE!</v>
      </c>
      <c r="EE216" s="248"/>
      <c r="EF216" s="248" t="e">
        <f aca="false">(EF214*EF215*$G214)*$DB$8</f>
        <v>#VALUE!</v>
      </c>
      <c r="EG216" s="248"/>
      <c r="EH216" s="248" t="e">
        <f aca="false">(EH214*EH215*$G214)*$DB$8</f>
        <v>#VALUE!</v>
      </c>
      <c r="EI216" s="248"/>
      <c r="EJ216" s="248" t="e">
        <f aca="false">(EJ214*EJ215*$G214)*$DB$8</f>
        <v>#VALUE!</v>
      </c>
      <c r="EK216" s="248"/>
      <c r="EL216" s="248" t="e">
        <f aca="false">(EL214*EL215*$G214)*$DB$8</f>
        <v>#VALUE!</v>
      </c>
      <c r="EM216" s="248"/>
      <c r="EN216" s="248" t="e">
        <f aca="false">(EN214*EN215*$G214)*$DB$8</f>
        <v>#VALUE!</v>
      </c>
      <c r="EO216" s="248"/>
      <c r="EP216" s="248" t="e">
        <f aca="false">(EP214*EP215*$G214)*$DB$8</f>
        <v>#VALUE!</v>
      </c>
      <c r="EQ216" s="248"/>
      <c r="ER216" s="248" t="e">
        <f aca="false">(ER214*ER215*$G214)*$DB$8</f>
        <v>#VALUE!</v>
      </c>
      <c r="ES216" s="248"/>
      <c r="ET216" s="248" t="e">
        <f aca="false">(ET214*ET215*$G214)*$DB$8</f>
        <v>#VALUE!</v>
      </c>
      <c r="EU216" s="248"/>
      <c r="EV216" s="248" t="e">
        <f aca="false">(EV214*EV215*$G214)*$DB$8</f>
        <v>#VALUE!</v>
      </c>
      <c r="EW216" s="248"/>
      <c r="EX216" s="249" t="e">
        <f aca="false">(EX214*EX215*$G214)*$DB$8</f>
        <v>#VALUE!</v>
      </c>
      <c r="EY216" s="249"/>
      <c r="EZ216" s="248" t="e">
        <f aca="false">(EZ214*EZ215*$G214)*$DB$8</f>
        <v>#VALUE!</v>
      </c>
      <c r="FA216" s="248"/>
      <c r="FB216" s="248" t="e">
        <f aca="false">(FB214*FB215*$G214)*$DB$8</f>
        <v>#VALUE!</v>
      </c>
      <c r="FC216" s="248"/>
      <c r="FD216" s="248" t="e">
        <f aca="false">(FD214*FD215*$G214)*$DB$8</f>
        <v>#VALUE!</v>
      </c>
      <c r="FE216" s="248"/>
      <c r="FF216" s="248" t="e">
        <f aca="false">(FF214*FF215*$G214)*$DB$8</f>
        <v>#VALUE!</v>
      </c>
      <c r="FG216" s="248"/>
      <c r="FH216" s="248" t="e">
        <f aca="false">(FH214*FH215*$G214)*$DB$8</f>
        <v>#VALUE!</v>
      </c>
      <c r="FI216" s="248"/>
      <c r="FJ216" s="248" t="e">
        <f aca="false">(FJ214*FJ215*$G214)*$DB$8</f>
        <v>#VALUE!</v>
      </c>
      <c r="FK216" s="248"/>
      <c r="FL216" s="248" t="e">
        <f aca="false">(FL214*FL215*$G214)*$DB$8</f>
        <v>#VALUE!</v>
      </c>
      <c r="FM216" s="248"/>
      <c r="FN216" s="248" t="e">
        <f aca="false">(FN214*FN215*$G214)*$DB$8</f>
        <v>#VALUE!</v>
      </c>
      <c r="FO216" s="248"/>
      <c r="FP216" s="248" t="e">
        <f aca="false">(FP214*FP215*$G214)*$DB$8</f>
        <v>#VALUE!</v>
      </c>
      <c r="FQ216" s="248"/>
      <c r="FR216" s="248" t="e">
        <f aca="false">(FR214*FR215*$G214)*$DB$8</f>
        <v>#VALUE!</v>
      </c>
      <c r="FS216" s="248"/>
      <c r="FT216" s="248" t="e">
        <f aca="false">(FT214*FT215*$G214)*$DB$8</f>
        <v>#VALUE!</v>
      </c>
      <c r="FU216" s="248"/>
      <c r="FV216" s="248" t="e">
        <f aca="false">(FV214*FV215*$G214)*$DB$8</f>
        <v>#VALUE!</v>
      </c>
      <c r="FW216" s="248"/>
      <c r="FX216" s="248" t="e">
        <f aca="false">(FX214*FX215*$G214)*$DB$8</f>
        <v>#VALUE!</v>
      </c>
      <c r="FY216" s="248"/>
      <c r="FZ216" s="248" t="e">
        <f aca="false">(FZ214*FZ215*$G214)*$DB$8</f>
        <v>#VALUE!</v>
      </c>
      <c r="GA216" s="248"/>
      <c r="GB216" s="248" t="e">
        <f aca="false">(GB214*GB215*$G214)*$DB$8</f>
        <v>#VALUE!</v>
      </c>
      <c r="GC216" s="248"/>
      <c r="GD216" s="248" t="e">
        <f aca="false">(GD214*GD215*$G214)*$DB$8</f>
        <v>#VALUE!</v>
      </c>
      <c r="GE216" s="248"/>
      <c r="GF216" s="248" t="e">
        <f aca="false">(GF214*GF215*$G214)*$DB$8</f>
        <v>#VALUE!</v>
      </c>
      <c r="GG216" s="248"/>
      <c r="GH216" s="248" t="e">
        <f aca="false">(GH214*GH215*$G214)*$DB$8</f>
        <v>#VALUE!</v>
      </c>
      <c r="GI216" s="248"/>
      <c r="GJ216" s="248" t="e">
        <f aca="false">(GJ214*GJ215*$G214)*$DB$8</f>
        <v>#VALUE!</v>
      </c>
      <c r="GK216" s="248"/>
      <c r="GL216" s="248" t="e">
        <f aca="false">(GL214*GL215*$G214)*$DB$8</f>
        <v>#VALUE!</v>
      </c>
      <c r="GM216" s="248"/>
      <c r="GN216" s="248" t="e">
        <f aca="false">(GN214*GN215*$G214)*$DB$8</f>
        <v>#VALUE!</v>
      </c>
      <c r="GO216" s="248"/>
      <c r="GP216" s="248" t="e">
        <f aca="false">(GP214*GP215*$G214)*$DB$8</f>
        <v>#VALUE!</v>
      </c>
      <c r="GQ216" s="248"/>
      <c r="GR216" s="248" t="e">
        <f aca="false">(GR214*GR215*$G214)*$DB$8</f>
        <v>#VALUE!</v>
      </c>
      <c r="GS216" s="248"/>
      <c r="GT216" s="248" t="e">
        <f aca="false">(GT214*GT215*$G214)*$DB$8</f>
        <v>#VALUE!</v>
      </c>
      <c r="GU216" s="248"/>
      <c r="GV216" s="248" t="e">
        <f aca="false">(GV214*GV215*$G214)*$DB$8</f>
        <v>#VALUE!</v>
      </c>
      <c r="GW216" s="248"/>
      <c r="GX216" s="248" t="e">
        <f aca="false">(GX214*GX215*$G214)*$DB$8</f>
        <v>#VALUE!</v>
      </c>
      <c r="GY216" s="248"/>
      <c r="GZ216" s="248" t="e">
        <f aca="false">(GZ214*GZ215*$G214)*$DB$8</f>
        <v>#VALUE!</v>
      </c>
      <c r="HA216" s="248"/>
      <c r="HB216" s="248" t="e">
        <f aca="false">(HB214*HB215*$G214)*$DB$8</f>
        <v>#VALUE!</v>
      </c>
      <c r="HC216" s="248"/>
      <c r="HD216" s="248" t="e">
        <f aca="false">(HD214*HD215*$G214)*$DB$8</f>
        <v>#VALUE!</v>
      </c>
      <c r="HE216" s="248"/>
      <c r="HF216" s="248" t="e">
        <f aca="false">(HF214*HF215*$G214)*$DB$8</f>
        <v>#VALUE!</v>
      </c>
      <c r="HG216" s="248"/>
      <c r="HH216" s="248" t="e">
        <f aca="false">(HH214*HH215*$G214)*$DB$8</f>
        <v>#VALUE!</v>
      </c>
      <c r="HI216" s="248"/>
      <c r="HJ216" s="248" t="e">
        <f aca="false">(HJ214*HJ215*$G214)*$DB$8</f>
        <v>#VALUE!</v>
      </c>
      <c r="HK216" s="248"/>
    </row>
    <row r="217" customFormat="false" ht="12.75" hidden="true" customHeight="false" outlineLevel="0" collapsed="false">
      <c r="A217" s="232"/>
      <c r="B217" s="233"/>
      <c r="C217" s="232"/>
      <c r="D217" s="234"/>
      <c r="E217" s="234"/>
      <c r="F217" s="235"/>
      <c r="G217" s="234"/>
      <c r="H217" s="234"/>
      <c r="I217" s="237"/>
      <c r="J217" s="238"/>
      <c r="K217" s="250" t="s">
        <v>162</v>
      </c>
      <c r="L217" s="251" t="e">
        <f aca="false">L216</f>
        <v>#VALUE!</v>
      </c>
      <c r="M217" s="251"/>
      <c r="N217" s="251" t="e">
        <f aca="false">L217+N216</f>
        <v>#VALUE!</v>
      </c>
      <c r="O217" s="251"/>
      <c r="P217" s="251" t="e">
        <f aca="false">N217+P216</f>
        <v>#VALUE!</v>
      </c>
      <c r="Q217" s="251"/>
      <c r="R217" s="251" t="e">
        <f aca="false">P217+R216</f>
        <v>#VALUE!</v>
      </c>
      <c r="S217" s="251"/>
      <c r="T217" s="251" t="e">
        <f aca="false">R217+T216</f>
        <v>#VALUE!</v>
      </c>
      <c r="U217" s="251"/>
      <c r="V217" s="251" t="e">
        <f aca="false">T217+V216</f>
        <v>#VALUE!</v>
      </c>
      <c r="W217" s="251"/>
      <c r="X217" s="251" t="e">
        <f aca="false">V217+X216</f>
        <v>#VALUE!</v>
      </c>
      <c r="Y217" s="251"/>
      <c r="Z217" s="251" t="e">
        <f aca="false">X217+Z216</f>
        <v>#VALUE!</v>
      </c>
      <c r="AA217" s="251"/>
      <c r="AB217" s="251" t="e">
        <f aca="false">Z217+AB216</f>
        <v>#VALUE!</v>
      </c>
      <c r="AC217" s="251"/>
      <c r="AD217" s="251" t="e">
        <f aca="false">AB217+AD216</f>
        <v>#VALUE!</v>
      </c>
      <c r="AE217" s="251"/>
      <c r="AF217" s="251" t="e">
        <f aca="false">AD217+AF216</f>
        <v>#VALUE!</v>
      </c>
      <c r="AG217" s="251"/>
      <c r="AH217" s="251" t="e">
        <f aca="false">AF217+AH216</f>
        <v>#VALUE!</v>
      </c>
      <c r="AI217" s="251"/>
      <c r="AJ217" s="251" t="e">
        <f aca="false">AH217+AJ216</f>
        <v>#VALUE!</v>
      </c>
      <c r="AK217" s="251"/>
      <c r="AL217" s="251" t="e">
        <f aca="false">AJ217+AL216</f>
        <v>#VALUE!</v>
      </c>
      <c r="AM217" s="251"/>
      <c r="AN217" s="251" t="e">
        <f aca="false">AL217+AN216</f>
        <v>#VALUE!</v>
      </c>
      <c r="AO217" s="251"/>
      <c r="AP217" s="251" t="e">
        <f aca="false">AN217+AP216</f>
        <v>#VALUE!</v>
      </c>
      <c r="AQ217" s="251"/>
      <c r="AR217" s="251" t="e">
        <f aca="false">AP217+AR216</f>
        <v>#VALUE!</v>
      </c>
      <c r="AS217" s="251"/>
      <c r="AT217" s="251" t="e">
        <f aca="false">AR217+AT216</f>
        <v>#VALUE!</v>
      </c>
      <c r="AU217" s="251"/>
      <c r="AV217" s="251" t="e">
        <f aca="false">AT217+AV216</f>
        <v>#VALUE!</v>
      </c>
      <c r="AW217" s="251"/>
      <c r="AX217" s="251" t="e">
        <f aca="false">AV217+AX216</f>
        <v>#VALUE!</v>
      </c>
      <c r="AY217" s="251"/>
      <c r="AZ217" s="251" t="e">
        <f aca="false">AX217+AZ216</f>
        <v>#VALUE!</v>
      </c>
      <c r="BA217" s="251"/>
      <c r="BB217" s="251" t="e">
        <f aca="false">AZ217+BB216</f>
        <v>#VALUE!</v>
      </c>
      <c r="BC217" s="251"/>
      <c r="BD217" s="251" t="e">
        <f aca="false">BB217+BD216</f>
        <v>#VALUE!</v>
      </c>
      <c r="BE217" s="251"/>
      <c r="BF217" s="251" t="e">
        <f aca="false">BD217+BF216</f>
        <v>#VALUE!</v>
      </c>
      <c r="BG217" s="251"/>
      <c r="BH217" s="251" t="e">
        <f aca="false">BF217+BH216</f>
        <v>#VALUE!</v>
      </c>
      <c r="BI217" s="251"/>
      <c r="BJ217" s="251" t="e">
        <f aca="false">BH217+BJ216</f>
        <v>#VALUE!</v>
      </c>
      <c r="BK217" s="251"/>
      <c r="BL217" s="251" t="e">
        <f aca="false">BJ217+BL216</f>
        <v>#VALUE!</v>
      </c>
      <c r="BM217" s="251"/>
      <c r="BN217" s="251" t="e">
        <f aca="false">BL217+BN216</f>
        <v>#VALUE!</v>
      </c>
      <c r="BO217" s="251"/>
      <c r="BP217" s="251" t="e">
        <f aca="false">BN217+BP216</f>
        <v>#VALUE!</v>
      </c>
      <c r="BQ217" s="251"/>
      <c r="BR217" s="251" t="e">
        <f aca="false">BP217+BR216</f>
        <v>#VALUE!</v>
      </c>
      <c r="BS217" s="251"/>
      <c r="BT217" s="251" t="e">
        <f aca="false">BR217+BT216</f>
        <v>#VALUE!</v>
      </c>
      <c r="BU217" s="251"/>
      <c r="BV217" s="251" t="e">
        <f aca="false">BT217+BV216</f>
        <v>#VALUE!</v>
      </c>
      <c r="BW217" s="251"/>
      <c r="BX217" s="251" t="e">
        <f aca="false">BV217+BX216</f>
        <v>#VALUE!</v>
      </c>
      <c r="BY217" s="251"/>
      <c r="BZ217" s="251" t="e">
        <f aca="false">BX217+BZ216</f>
        <v>#VALUE!</v>
      </c>
      <c r="CA217" s="251"/>
      <c r="CB217" s="251" t="e">
        <f aca="false">BZ217+CB216</f>
        <v>#VALUE!</v>
      </c>
      <c r="CC217" s="251"/>
      <c r="CD217" s="251" t="e">
        <f aca="false">CB217+CD216</f>
        <v>#VALUE!</v>
      </c>
      <c r="CE217" s="251"/>
      <c r="CF217" s="251" t="e">
        <f aca="false">CD217+CF216</f>
        <v>#VALUE!</v>
      </c>
      <c r="CG217" s="251"/>
      <c r="CH217" s="251" t="e">
        <f aca="false">CF217+CH216</f>
        <v>#VALUE!</v>
      </c>
      <c r="CI217" s="251"/>
      <c r="CJ217" s="251" t="e">
        <f aca="false">CH217+CJ216</f>
        <v>#VALUE!</v>
      </c>
      <c r="CK217" s="251"/>
      <c r="CL217" s="251" t="e">
        <f aca="false">CJ217+CL216</f>
        <v>#VALUE!</v>
      </c>
      <c r="CM217" s="251"/>
      <c r="CN217" s="251" t="e">
        <f aca="false">CL217+CN216</f>
        <v>#VALUE!</v>
      </c>
      <c r="CO217" s="251"/>
      <c r="CP217" s="251" t="e">
        <f aca="false">CN217+CP216</f>
        <v>#VALUE!</v>
      </c>
      <c r="CQ217" s="251"/>
      <c r="CR217" s="251" t="e">
        <f aca="false">CP217+CR216</f>
        <v>#VALUE!</v>
      </c>
      <c r="CS217" s="251"/>
      <c r="CT217" s="251" t="e">
        <f aca="false">CR217+CT216</f>
        <v>#VALUE!</v>
      </c>
      <c r="CU217" s="251"/>
      <c r="CV217" s="251" t="e">
        <f aca="false">CT217+CV216</f>
        <v>#VALUE!</v>
      </c>
      <c r="CW217" s="251"/>
      <c r="CX217" s="251" t="e">
        <f aca="false">CV217+CX216</f>
        <v>#VALUE!</v>
      </c>
      <c r="CY217" s="251"/>
      <c r="CZ217" s="251" t="e">
        <f aca="false">CX217+CZ216</f>
        <v>#VALUE!</v>
      </c>
      <c r="DA217" s="251"/>
      <c r="DB217" s="251" t="e">
        <f aca="false">CZ217+DB216</f>
        <v>#VALUE!</v>
      </c>
      <c r="DC217" s="251"/>
      <c r="DD217" s="251" t="e">
        <f aca="false">DB217+DD216</f>
        <v>#VALUE!</v>
      </c>
      <c r="DE217" s="251"/>
      <c r="DF217" s="251" t="e">
        <f aca="false">DD217+DF216</f>
        <v>#VALUE!</v>
      </c>
      <c r="DG217" s="251"/>
      <c r="DH217" s="251" t="e">
        <f aca="false">DF217+DH216</f>
        <v>#VALUE!</v>
      </c>
      <c r="DI217" s="251"/>
      <c r="DJ217" s="293" t="e">
        <f aca="false">DH217+DJ216</f>
        <v>#VALUE!</v>
      </c>
      <c r="DK217" s="293"/>
      <c r="DL217" s="251" t="e">
        <f aca="false">DJ217+DL216</f>
        <v>#VALUE!</v>
      </c>
      <c r="DM217" s="251"/>
      <c r="DN217" s="251" t="e">
        <f aca="false">DL217+DN216</f>
        <v>#VALUE!</v>
      </c>
      <c r="DO217" s="251"/>
      <c r="DP217" s="251" t="e">
        <f aca="false">DN217+DP216</f>
        <v>#VALUE!</v>
      </c>
      <c r="DQ217" s="251"/>
      <c r="DR217" s="251" t="e">
        <f aca="false">DP217+DR216</f>
        <v>#VALUE!</v>
      </c>
      <c r="DS217" s="251"/>
      <c r="DT217" s="251" t="e">
        <f aca="false">DR217+DT216</f>
        <v>#VALUE!</v>
      </c>
      <c r="DU217" s="251"/>
      <c r="DV217" s="251" t="e">
        <f aca="false">DT217+DV216</f>
        <v>#VALUE!</v>
      </c>
      <c r="DW217" s="251"/>
      <c r="DX217" s="251" t="e">
        <f aca="false">DV217+DX216</f>
        <v>#VALUE!</v>
      </c>
      <c r="DY217" s="251"/>
      <c r="DZ217" s="251" t="e">
        <f aca="false">DX217+DZ216</f>
        <v>#VALUE!</v>
      </c>
      <c r="EA217" s="251"/>
      <c r="EB217" s="251" t="e">
        <f aca="false">DZ217+EB216</f>
        <v>#VALUE!</v>
      </c>
      <c r="EC217" s="251"/>
      <c r="ED217" s="251" t="e">
        <f aca="false">EB217+ED216</f>
        <v>#VALUE!</v>
      </c>
      <c r="EE217" s="251"/>
      <c r="EF217" s="251" t="e">
        <f aca="false">ED217+EF216</f>
        <v>#VALUE!</v>
      </c>
      <c r="EG217" s="251"/>
      <c r="EH217" s="251" t="e">
        <f aca="false">EF217+EH216</f>
        <v>#VALUE!</v>
      </c>
      <c r="EI217" s="251"/>
      <c r="EJ217" s="251" t="e">
        <f aca="false">EH217+EJ216</f>
        <v>#VALUE!</v>
      </c>
      <c r="EK217" s="251"/>
      <c r="EL217" s="251" t="e">
        <f aca="false">EJ217+EL216</f>
        <v>#VALUE!</v>
      </c>
      <c r="EM217" s="251"/>
      <c r="EN217" s="251" t="e">
        <f aca="false">EL217+EN216</f>
        <v>#VALUE!</v>
      </c>
      <c r="EO217" s="251"/>
      <c r="EP217" s="251" t="e">
        <f aca="false">EN217+EP216</f>
        <v>#VALUE!</v>
      </c>
      <c r="EQ217" s="251"/>
      <c r="ER217" s="251" t="e">
        <f aca="false">EP217+ER216</f>
        <v>#VALUE!</v>
      </c>
      <c r="ES217" s="251"/>
      <c r="ET217" s="251" t="e">
        <f aca="false">ER217+ET216</f>
        <v>#VALUE!</v>
      </c>
      <c r="EU217" s="251"/>
      <c r="EV217" s="251" t="e">
        <f aca="false">ET217+EV216</f>
        <v>#VALUE!</v>
      </c>
      <c r="EW217" s="251"/>
      <c r="EX217" s="252" t="e">
        <f aca="false">EV217+EX216</f>
        <v>#VALUE!</v>
      </c>
      <c r="EY217" s="252"/>
      <c r="EZ217" s="251" t="e">
        <f aca="false">EX217+EZ216</f>
        <v>#VALUE!</v>
      </c>
      <c r="FA217" s="251"/>
      <c r="FB217" s="251" t="e">
        <f aca="false">EZ217+FB216</f>
        <v>#VALUE!</v>
      </c>
      <c r="FC217" s="251"/>
      <c r="FD217" s="251" t="e">
        <f aca="false">FB217+FD216</f>
        <v>#VALUE!</v>
      </c>
      <c r="FE217" s="251"/>
      <c r="FF217" s="251" t="e">
        <f aca="false">FD217+FF216</f>
        <v>#VALUE!</v>
      </c>
      <c r="FG217" s="251"/>
      <c r="FH217" s="251" t="e">
        <f aca="false">FF217+FH216</f>
        <v>#VALUE!</v>
      </c>
      <c r="FI217" s="251"/>
      <c r="FJ217" s="251" t="e">
        <f aca="false">FH217+FJ216</f>
        <v>#VALUE!</v>
      </c>
      <c r="FK217" s="251"/>
      <c r="FL217" s="251" t="e">
        <f aca="false">FJ217+FL216</f>
        <v>#VALUE!</v>
      </c>
      <c r="FM217" s="251"/>
      <c r="FN217" s="251" t="e">
        <f aca="false">FL217+FN216</f>
        <v>#VALUE!</v>
      </c>
      <c r="FO217" s="251"/>
      <c r="FP217" s="251" t="e">
        <f aca="false">FN217+FP216</f>
        <v>#VALUE!</v>
      </c>
      <c r="FQ217" s="251"/>
      <c r="FR217" s="251" t="e">
        <f aca="false">FP217+FR216</f>
        <v>#VALUE!</v>
      </c>
      <c r="FS217" s="251"/>
      <c r="FT217" s="251" t="e">
        <f aca="false">FR217+FT216</f>
        <v>#VALUE!</v>
      </c>
      <c r="FU217" s="251"/>
      <c r="FV217" s="251" t="e">
        <f aca="false">FT217+FV216</f>
        <v>#VALUE!</v>
      </c>
      <c r="FW217" s="251"/>
      <c r="FX217" s="251" t="e">
        <f aca="false">FV217+FX216</f>
        <v>#VALUE!</v>
      </c>
      <c r="FY217" s="251"/>
      <c r="FZ217" s="251" t="e">
        <f aca="false">FX217+FZ216</f>
        <v>#VALUE!</v>
      </c>
      <c r="GA217" s="251"/>
      <c r="GB217" s="251" t="e">
        <f aca="false">FZ217+GB216</f>
        <v>#VALUE!</v>
      </c>
      <c r="GC217" s="251"/>
      <c r="GD217" s="251" t="e">
        <f aca="false">GB217+GD216</f>
        <v>#VALUE!</v>
      </c>
      <c r="GE217" s="251"/>
      <c r="GF217" s="251" t="e">
        <f aca="false">GD217+GF216</f>
        <v>#VALUE!</v>
      </c>
      <c r="GG217" s="251"/>
      <c r="GH217" s="251" t="e">
        <f aca="false">GF217+GH216</f>
        <v>#VALUE!</v>
      </c>
      <c r="GI217" s="251"/>
      <c r="GJ217" s="251" t="e">
        <f aca="false">GH217+GJ216</f>
        <v>#VALUE!</v>
      </c>
      <c r="GK217" s="251"/>
      <c r="GL217" s="251" t="e">
        <f aca="false">GJ217+GL216</f>
        <v>#VALUE!</v>
      </c>
      <c r="GM217" s="251"/>
      <c r="GN217" s="251" t="e">
        <f aca="false">GL217+GN216</f>
        <v>#VALUE!</v>
      </c>
      <c r="GO217" s="251"/>
      <c r="GP217" s="251" t="e">
        <f aca="false">GN217+GP216</f>
        <v>#VALUE!</v>
      </c>
      <c r="GQ217" s="251"/>
      <c r="GR217" s="251" t="e">
        <f aca="false">GP217+GR216</f>
        <v>#VALUE!</v>
      </c>
      <c r="GS217" s="251"/>
      <c r="GT217" s="251" t="e">
        <f aca="false">GR217+GT216</f>
        <v>#VALUE!</v>
      </c>
      <c r="GU217" s="251"/>
      <c r="GV217" s="251" t="e">
        <f aca="false">GT217+GV216</f>
        <v>#VALUE!</v>
      </c>
      <c r="GW217" s="251"/>
      <c r="GX217" s="251" t="e">
        <f aca="false">GV217+GX216</f>
        <v>#VALUE!</v>
      </c>
      <c r="GY217" s="251"/>
      <c r="GZ217" s="251" t="e">
        <f aca="false">GX217+GZ216</f>
        <v>#VALUE!</v>
      </c>
      <c r="HA217" s="251"/>
      <c r="HB217" s="251" t="e">
        <f aca="false">GZ217+HB216</f>
        <v>#VALUE!</v>
      </c>
      <c r="HC217" s="251"/>
      <c r="HD217" s="251" t="e">
        <f aca="false">HB217+HD216</f>
        <v>#VALUE!</v>
      </c>
      <c r="HE217" s="251"/>
      <c r="HF217" s="251" t="e">
        <f aca="false">HD217+HF216</f>
        <v>#VALUE!</v>
      </c>
      <c r="HG217" s="251"/>
      <c r="HH217" s="251" t="e">
        <f aca="false">HF217+HH216</f>
        <v>#VALUE!</v>
      </c>
      <c r="HI217" s="251"/>
      <c r="HJ217" s="251" t="e">
        <f aca="false">HH217+HJ216</f>
        <v>#VALUE!</v>
      </c>
      <c r="HK217" s="251"/>
    </row>
    <row r="218" s="295" customFormat="true" ht="12.75" hidden="true" customHeight="false" outlineLevel="0" collapsed="false">
      <c r="A218" s="232"/>
      <c r="B218" s="233"/>
      <c r="C218" s="232"/>
      <c r="D218" s="234"/>
      <c r="E218" s="234"/>
      <c r="F218" s="235"/>
      <c r="G218" s="234"/>
      <c r="H218" s="253"/>
      <c r="I218" s="237"/>
      <c r="J218" s="238"/>
      <c r="K218" s="254" t="s">
        <v>163</v>
      </c>
      <c r="L218" s="255"/>
      <c r="M218" s="255"/>
      <c r="N218" s="255"/>
      <c r="O218" s="255"/>
      <c r="P218" s="255"/>
      <c r="Q218" s="255"/>
      <c r="R218" s="255"/>
      <c r="S218" s="255"/>
      <c r="T218" s="255"/>
      <c r="U218" s="255"/>
      <c r="V218" s="255"/>
      <c r="W218" s="255"/>
      <c r="X218" s="255"/>
      <c r="Y218" s="255"/>
      <c r="Z218" s="255"/>
      <c r="AA218" s="255"/>
      <c r="AB218" s="255"/>
      <c r="AC218" s="255"/>
      <c r="AD218" s="255"/>
      <c r="AE218" s="255"/>
      <c r="AF218" s="255"/>
      <c r="AG218" s="255"/>
      <c r="AH218" s="255"/>
      <c r="AI218" s="255"/>
      <c r="AJ218" s="255"/>
      <c r="AK218" s="255"/>
      <c r="AL218" s="255"/>
      <c r="AM218" s="255"/>
      <c r="AN218" s="255"/>
      <c r="AO218" s="255"/>
      <c r="AP218" s="255"/>
      <c r="AQ218" s="255"/>
      <c r="AR218" s="255"/>
      <c r="AS218" s="255"/>
      <c r="AT218" s="255"/>
      <c r="AU218" s="255"/>
      <c r="AV218" s="255"/>
      <c r="AW218" s="255"/>
      <c r="AX218" s="255"/>
      <c r="AY218" s="255"/>
      <c r="AZ218" s="255"/>
      <c r="BA218" s="255"/>
      <c r="BB218" s="255"/>
      <c r="BC218" s="255"/>
      <c r="BD218" s="255"/>
      <c r="BE218" s="255"/>
      <c r="BF218" s="255"/>
      <c r="BG218" s="255"/>
      <c r="BH218" s="255"/>
      <c r="BI218" s="255"/>
      <c r="BJ218" s="255"/>
      <c r="BK218" s="255"/>
      <c r="BL218" s="255"/>
      <c r="BM218" s="255"/>
      <c r="BN218" s="255"/>
      <c r="BO218" s="255"/>
      <c r="BP218" s="255"/>
      <c r="BQ218" s="255"/>
      <c r="BR218" s="255"/>
      <c r="BS218" s="255"/>
      <c r="BT218" s="255"/>
      <c r="BU218" s="255"/>
      <c r="BV218" s="255"/>
      <c r="BW218" s="255"/>
      <c r="BX218" s="255"/>
      <c r="BY218" s="255"/>
      <c r="BZ218" s="255"/>
      <c r="CA218" s="255"/>
      <c r="CB218" s="255"/>
      <c r="CC218" s="255"/>
      <c r="CD218" s="255"/>
      <c r="CE218" s="255"/>
      <c r="CF218" s="255"/>
      <c r="CG218" s="255"/>
      <c r="CH218" s="255"/>
      <c r="CI218" s="255"/>
      <c r="CJ218" s="255"/>
      <c r="CK218" s="255"/>
      <c r="CL218" s="255"/>
      <c r="CM218" s="255"/>
      <c r="CN218" s="255"/>
      <c r="CO218" s="255"/>
      <c r="CP218" s="255"/>
      <c r="CQ218" s="255"/>
      <c r="CR218" s="255"/>
      <c r="CS218" s="255"/>
      <c r="CT218" s="255"/>
      <c r="CU218" s="255"/>
      <c r="CV218" s="255"/>
      <c r="CW218" s="255"/>
      <c r="CX218" s="255"/>
      <c r="CY218" s="255"/>
      <c r="CZ218" s="255"/>
      <c r="DA218" s="255"/>
      <c r="DB218" s="255"/>
      <c r="DC218" s="255"/>
      <c r="DD218" s="255"/>
      <c r="DE218" s="255"/>
      <c r="DF218" s="255"/>
      <c r="DG218" s="255"/>
      <c r="DH218" s="255"/>
      <c r="DI218" s="255"/>
      <c r="DJ218" s="294"/>
      <c r="DK218" s="294"/>
      <c r="DL218" s="255"/>
      <c r="DM218" s="255"/>
      <c r="DN218" s="255"/>
      <c r="DO218" s="255"/>
      <c r="DP218" s="255"/>
      <c r="DQ218" s="255"/>
      <c r="DR218" s="255"/>
      <c r="DS218" s="255"/>
      <c r="DT218" s="255"/>
      <c r="DU218" s="255"/>
      <c r="DV218" s="255"/>
      <c r="DW218" s="255"/>
      <c r="DX218" s="255"/>
      <c r="DY218" s="255"/>
      <c r="DZ218" s="255"/>
      <c r="EA218" s="255"/>
      <c r="EB218" s="255"/>
      <c r="EC218" s="255"/>
      <c r="ED218" s="255"/>
      <c r="EE218" s="255"/>
      <c r="EF218" s="255"/>
      <c r="EG218" s="255"/>
      <c r="EH218" s="255"/>
      <c r="EI218" s="255"/>
      <c r="EJ218" s="255"/>
      <c r="EK218" s="255"/>
      <c r="EL218" s="255"/>
      <c r="EM218" s="255"/>
      <c r="EN218" s="255"/>
      <c r="EO218" s="255"/>
      <c r="EP218" s="255"/>
      <c r="EQ218" s="255"/>
      <c r="ER218" s="255"/>
      <c r="ES218" s="255"/>
      <c r="ET218" s="255"/>
      <c r="EU218" s="255"/>
      <c r="EV218" s="255"/>
      <c r="EW218" s="255"/>
      <c r="EX218" s="256"/>
      <c r="EY218" s="256"/>
      <c r="EZ218" s="255"/>
      <c r="FA218" s="255"/>
      <c r="FB218" s="255"/>
      <c r="FC218" s="255"/>
      <c r="FD218" s="255"/>
      <c r="FE218" s="255"/>
      <c r="FF218" s="255"/>
      <c r="FG218" s="255"/>
      <c r="FH218" s="255"/>
      <c r="FI218" s="255"/>
      <c r="FJ218" s="255"/>
      <c r="FK218" s="255"/>
      <c r="FL218" s="255"/>
      <c r="FM218" s="255"/>
      <c r="FN218" s="255"/>
      <c r="FO218" s="255"/>
      <c r="FP218" s="255"/>
      <c r="FQ218" s="255"/>
      <c r="FR218" s="255"/>
      <c r="FS218" s="255"/>
      <c r="FT218" s="255"/>
      <c r="FU218" s="255"/>
      <c r="FV218" s="255"/>
      <c r="FW218" s="255"/>
      <c r="FX218" s="255"/>
      <c r="FY218" s="255"/>
      <c r="FZ218" s="255"/>
      <c r="GA218" s="255"/>
      <c r="GB218" s="255"/>
      <c r="GC218" s="255"/>
      <c r="GD218" s="255"/>
      <c r="GE218" s="255"/>
      <c r="GF218" s="255"/>
      <c r="GG218" s="255"/>
      <c r="GH218" s="255"/>
      <c r="GI218" s="255"/>
      <c r="GJ218" s="255"/>
      <c r="GK218" s="255"/>
      <c r="GL218" s="255"/>
      <c r="GM218" s="255"/>
      <c r="GN218" s="255"/>
      <c r="GO218" s="255"/>
      <c r="GP218" s="255"/>
      <c r="GQ218" s="255"/>
      <c r="GR218" s="255"/>
      <c r="GS218" s="255"/>
      <c r="GT218" s="255"/>
      <c r="GU218" s="255"/>
      <c r="GV218" s="255"/>
      <c r="GW218" s="255"/>
      <c r="GX218" s="255"/>
      <c r="GY218" s="255"/>
      <c r="GZ218" s="255"/>
      <c r="HA218" s="255"/>
      <c r="HB218" s="255"/>
      <c r="HC218" s="255"/>
      <c r="HD218" s="255"/>
      <c r="HE218" s="255"/>
      <c r="HF218" s="255"/>
      <c r="HG218" s="255"/>
      <c r="HH218" s="255"/>
      <c r="HI218" s="255"/>
      <c r="HJ218" s="255"/>
      <c r="HK218" s="255"/>
    </row>
    <row r="219" s="297" customFormat="true" ht="12.75" hidden="true" customHeight="false" outlineLevel="0" collapsed="false">
      <c r="A219" s="232"/>
      <c r="B219" s="233"/>
      <c r="C219" s="232"/>
      <c r="D219" s="234"/>
      <c r="E219" s="234"/>
      <c r="F219" s="235"/>
      <c r="G219" s="234"/>
      <c r="H219" s="257"/>
      <c r="I219" s="237"/>
      <c r="J219" s="238"/>
      <c r="K219" s="258" t="s">
        <v>164</v>
      </c>
      <c r="L219" s="259" t="n">
        <f aca="false">L218</f>
        <v>0</v>
      </c>
      <c r="M219" s="259"/>
      <c r="N219" s="259" t="n">
        <f aca="false">N218+L219</f>
        <v>0</v>
      </c>
      <c r="O219" s="259"/>
      <c r="P219" s="259" t="n">
        <f aca="false">P218+N219</f>
        <v>0</v>
      </c>
      <c r="Q219" s="259"/>
      <c r="R219" s="259" t="n">
        <f aca="false">R218+P219</f>
        <v>0</v>
      </c>
      <c r="S219" s="259"/>
      <c r="T219" s="259" t="n">
        <f aca="false">T218+R219</f>
        <v>0</v>
      </c>
      <c r="U219" s="259"/>
      <c r="V219" s="259" t="n">
        <f aca="false">V218+T219</f>
        <v>0</v>
      </c>
      <c r="W219" s="259"/>
      <c r="X219" s="259" t="n">
        <f aca="false">X218+V219</f>
        <v>0</v>
      </c>
      <c r="Y219" s="259"/>
      <c r="Z219" s="259" t="n">
        <f aca="false">Z218+X219</f>
        <v>0</v>
      </c>
      <c r="AA219" s="259"/>
      <c r="AB219" s="259" t="n">
        <f aca="false">AB218+Z219</f>
        <v>0</v>
      </c>
      <c r="AC219" s="259"/>
      <c r="AD219" s="259" t="n">
        <f aca="false">AD218+AB219</f>
        <v>0</v>
      </c>
      <c r="AE219" s="259"/>
      <c r="AF219" s="259" t="n">
        <f aca="false">AF218+AD219</f>
        <v>0</v>
      </c>
      <c r="AG219" s="259"/>
      <c r="AH219" s="259" t="n">
        <f aca="false">AH218+AF219</f>
        <v>0</v>
      </c>
      <c r="AI219" s="259"/>
      <c r="AJ219" s="259" t="n">
        <f aca="false">AJ218+AH219</f>
        <v>0</v>
      </c>
      <c r="AK219" s="259"/>
      <c r="AL219" s="259" t="n">
        <f aca="false">AL218+AJ219</f>
        <v>0</v>
      </c>
      <c r="AM219" s="259"/>
      <c r="AN219" s="259" t="n">
        <f aca="false">AN218+AL219</f>
        <v>0</v>
      </c>
      <c r="AO219" s="259"/>
      <c r="AP219" s="259" t="n">
        <f aca="false">AP218+AN219</f>
        <v>0</v>
      </c>
      <c r="AQ219" s="259"/>
      <c r="AR219" s="259" t="n">
        <f aca="false">AR218+AP219</f>
        <v>0</v>
      </c>
      <c r="AS219" s="259"/>
      <c r="AT219" s="259" t="n">
        <f aca="false">AT218+AR219</f>
        <v>0</v>
      </c>
      <c r="AU219" s="259"/>
      <c r="AV219" s="259" t="n">
        <f aca="false">AV218+AT219</f>
        <v>0</v>
      </c>
      <c r="AW219" s="259"/>
      <c r="AX219" s="259" t="n">
        <f aca="false">AX218+AV219</f>
        <v>0</v>
      </c>
      <c r="AY219" s="259"/>
      <c r="AZ219" s="259" t="n">
        <f aca="false">AZ218+AX219</f>
        <v>0</v>
      </c>
      <c r="BA219" s="259"/>
      <c r="BB219" s="259" t="n">
        <f aca="false">BB218+AZ219</f>
        <v>0</v>
      </c>
      <c r="BC219" s="259"/>
      <c r="BD219" s="259" t="n">
        <f aca="false">BD218+BB219</f>
        <v>0</v>
      </c>
      <c r="BE219" s="259"/>
      <c r="BF219" s="259" t="n">
        <f aca="false">BF218+BD219</f>
        <v>0</v>
      </c>
      <c r="BG219" s="259"/>
      <c r="BH219" s="259" t="n">
        <f aca="false">BH218+BF219</f>
        <v>0</v>
      </c>
      <c r="BI219" s="259"/>
      <c r="BJ219" s="259" t="n">
        <f aca="false">BJ218+BH219</f>
        <v>0</v>
      </c>
      <c r="BK219" s="259"/>
      <c r="BL219" s="259" t="n">
        <f aca="false">BL218+BJ219</f>
        <v>0</v>
      </c>
      <c r="BM219" s="259"/>
      <c r="BN219" s="259" t="n">
        <f aca="false">BN218+BL219</f>
        <v>0</v>
      </c>
      <c r="BO219" s="259"/>
      <c r="BP219" s="259" t="n">
        <f aca="false">BP218+BN219</f>
        <v>0</v>
      </c>
      <c r="BQ219" s="259"/>
      <c r="BR219" s="259" t="n">
        <f aca="false">BR218+BP219</f>
        <v>0</v>
      </c>
      <c r="BS219" s="259"/>
      <c r="BT219" s="259" t="n">
        <f aca="false">BT218+BR219</f>
        <v>0</v>
      </c>
      <c r="BU219" s="259"/>
      <c r="BV219" s="259" t="n">
        <f aca="false">BV218+BT219</f>
        <v>0</v>
      </c>
      <c r="BW219" s="259"/>
      <c r="BX219" s="259" t="n">
        <f aca="false">BX218+BV219</f>
        <v>0</v>
      </c>
      <c r="BY219" s="259"/>
      <c r="BZ219" s="259" t="n">
        <f aca="false">BZ218+BX219</f>
        <v>0</v>
      </c>
      <c r="CA219" s="259"/>
      <c r="CB219" s="259" t="n">
        <f aca="false">CB218+BZ219</f>
        <v>0</v>
      </c>
      <c r="CC219" s="259"/>
      <c r="CD219" s="259" t="n">
        <f aca="false">CD218+CB219</f>
        <v>0</v>
      </c>
      <c r="CE219" s="259"/>
      <c r="CF219" s="259" t="n">
        <f aca="false">CF218+CD219</f>
        <v>0</v>
      </c>
      <c r="CG219" s="259"/>
      <c r="CH219" s="259" t="n">
        <f aca="false">CH218+CF219</f>
        <v>0</v>
      </c>
      <c r="CI219" s="259"/>
      <c r="CJ219" s="259" t="n">
        <f aca="false">CJ218+CH219</f>
        <v>0</v>
      </c>
      <c r="CK219" s="259"/>
      <c r="CL219" s="259" t="n">
        <f aca="false">CL218+CJ219</f>
        <v>0</v>
      </c>
      <c r="CM219" s="259"/>
      <c r="CN219" s="259" t="n">
        <f aca="false">CN218+CL219</f>
        <v>0</v>
      </c>
      <c r="CO219" s="259"/>
      <c r="CP219" s="259" t="n">
        <f aca="false">CP218+CN219</f>
        <v>0</v>
      </c>
      <c r="CQ219" s="259"/>
      <c r="CR219" s="259" t="n">
        <f aca="false">CR218+CP219</f>
        <v>0</v>
      </c>
      <c r="CS219" s="259"/>
      <c r="CT219" s="259" t="n">
        <f aca="false">CT218+CR219</f>
        <v>0</v>
      </c>
      <c r="CU219" s="259"/>
      <c r="CV219" s="259" t="n">
        <f aca="false">CV218+CT219</f>
        <v>0</v>
      </c>
      <c r="CW219" s="259"/>
      <c r="CX219" s="259" t="n">
        <f aca="false">CX218+CV219</f>
        <v>0</v>
      </c>
      <c r="CY219" s="259"/>
      <c r="CZ219" s="259" t="n">
        <f aca="false">CZ218+CX219</f>
        <v>0</v>
      </c>
      <c r="DA219" s="259"/>
      <c r="DB219" s="259" t="n">
        <f aca="false">DB218+CZ219</f>
        <v>0</v>
      </c>
      <c r="DC219" s="259"/>
      <c r="DD219" s="259" t="n">
        <f aca="false">DD218+DB219</f>
        <v>0</v>
      </c>
      <c r="DE219" s="259"/>
      <c r="DF219" s="259" t="n">
        <f aca="false">DF218+DD219</f>
        <v>0</v>
      </c>
      <c r="DG219" s="259"/>
      <c r="DH219" s="259" t="n">
        <f aca="false">DH218+DF219</f>
        <v>0</v>
      </c>
      <c r="DI219" s="259"/>
      <c r="DJ219" s="296" t="n">
        <f aca="false">DJ218+DH219</f>
        <v>0</v>
      </c>
      <c r="DK219" s="296"/>
      <c r="DL219" s="259" t="n">
        <f aca="false">DL218+DJ219</f>
        <v>0</v>
      </c>
      <c r="DM219" s="259"/>
      <c r="DN219" s="259" t="n">
        <f aca="false">DN218+DL219</f>
        <v>0</v>
      </c>
      <c r="DO219" s="259"/>
      <c r="DP219" s="259" t="n">
        <f aca="false">DP218+DN219</f>
        <v>0</v>
      </c>
      <c r="DQ219" s="259"/>
      <c r="DR219" s="259" t="n">
        <f aca="false">DR218+DP219</f>
        <v>0</v>
      </c>
      <c r="DS219" s="259"/>
      <c r="DT219" s="259" t="n">
        <f aca="false">DT218+DR219</f>
        <v>0</v>
      </c>
      <c r="DU219" s="259"/>
      <c r="DV219" s="259" t="n">
        <f aca="false">DV218+DT219</f>
        <v>0</v>
      </c>
      <c r="DW219" s="259"/>
      <c r="DX219" s="259" t="n">
        <f aca="false">DX218+DV219</f>
        <v>0</v>
      </c>
      <c r="DY219" s="259"/>
      <c r="DZ219" s="259" t="n">
        <f aca="false">DZ218+DX219</f>
        <v>0</v>
      </c>
      <c r="EA219" s="259"/>
      <c r="EB219" s="259" t="n">
        <f aca="false">EB218+DZ219</f>
        <v>0</v>
      </c>
      <c r="EC219" s="259"/>
      <c r="ED219" s="259" t="n">
        <f aca="false">ED218+EB219</f>
        <v>0</v>
      </c>
      <c r="EE219" s="259"/>
      <c r="EF219" s="259" t="n">
        <f aca="false">EF218+ED219</f>
        <v>0</v>
      </c>
      <c r="EG219" s="259"/>
      <c r="EH219" s="259" t="n">
        <f aca="false">EH218+EF219</f>
        <v>0</v>
      </c>
      <c r="EI219" s="259"/>
      <c r="EJ219" s="259" t="n">
        <f aca="false">EJ218+EH219</f>
        <v>0</v>
      </c>
      <c r="EK219" s="259"/>
      <c r="EL219" s="259" t="n">
        <f aca="false">EL218+EJ219</f>
        <v>0</v>
      </c>
      <c r="EM219" s="259"/>
      <c r="EN219" s="259" t="n">
        <f aca="false">EN218+EL219</f>
        <v>0</v>
      </c>
      <c r="EO219" s="259"/>
      <c r="EP219" s="259" t="n">
        <f aca="false">EP218+EN219</f>
        <v>0</v>
      </c>
      <c r="EQ219" s="259"/>
      <c r="ER219" s="259" t="n">
        <f aca="false">ER218+EP219</f>
        <v>0</v>
      </c>
      <c r="ES219" s="259"/>
      <c r="ET219" s="259" t="n">
        <f aca="false">ET218+ER219</f>
        <v>0</v>
      </c>
      <c r="EU219" s="259"/>
      <c r="EV219" s="259" t="n">
        <f aca="false">EV218+ET219</f>
        <v>0</v>
      </c>
      <c r="EW219" s="259"/>
      <c r="EX219" s="260" t="n">
        <f aca="false">EX218+EV219</f>
        <v>0</v>
      </c>
      <c r="EY219" s="260"/>
      <c r="EZ219" s="259" t="n">
        <f aca="false">EZ218+EX219</f>
        <v>0</v>
      </c>
      <c r="FA219" s="259"/>
      <c r="FB219" s="259" t="n">
        <f aca="false">FB218+EZ219</f>
        <v>0</v>
      </c>
      <c r="FC219" s="259"/>
      <c r="FD219" s="259" t="n">
        <f aca="false">FD218+FB219</f>
        <v>0</v>
      </c>
      <c r="FE219" s="259"/>
      <c r="FF219" s="259" t="n">
        <f aca="false">FF218+FD219</f>
        <v>0</v>
      </c>
      <c r="FG219" s="259"/>
      <c r="FH219" s="259" t="n">
        <f aca="false">FH218+FF219</f>
        <v>0</v>
      </c>
      <c r="FI219" s="259"/>
      <c r="FJ219" s="259" t="n">
        <f aca="false">FJ218+FH219</f>
        <v>0</v>
      </c>
      <c r="FK219" s="259"/>
      <c r="FL219" s="259" t="n">
        <f aca="false">FL218+FJ219</f>
        <v>0</v>
      </c>
      <c r="FM219" s="259"/>
      <c r="FN219" s="259" t="n">
        <f aca="false">FN218+FL219</f>
        <v>0</v>
      </c>
      <c r="FO219" s="259"/>
      <c r="FP219" s="259" t="n">
        <f aca="false">FP218+FN219</f>
        <v>0</v>
      </c>
      <c r="FQ219" s="259"/>
      <c r="FR219" s="259" t="n">
        <f aca="false">FR218+FP219</f>
        <v>0</v>
      </c>
      <c r="FS219" s="259"/>
      <c r="FT219" s="259" t="n">
        <f aca="false">FT218+FR219</f>
        <v>0</v>
      </c>
      <c r="FU219" s="259"/>
      <c r="FV219" s="259" t="n">
        <f aca="false">FV218+FT219</f>
        <v>0</v>
      </c>
      <c r="FW219" s="259"/>
      <c r="FX219" s="259" t="n">
        <f aca="false">FX218+FV219</f>
        <v>0</v>
      </c>
      <c r="FY219" s="259"/>
      <c r="FZ219" s="259" t="n">
        <f aca="false">FZ218+FX219</f>
        <v>0</v>
      </c>
      <c r="GA219" s="259"/>
      <c r="GB219" s="259" t="n">
        <f aca="false">GB218+FZ219</f>
        <v>0</v>
      </c>
      <c r="GC219" s="259"/>
      <c r="GD219" s="259" t="n">
        <f aca="false">GD218+GB219</f>
        <v>0</v>
      </c>
      <c r="GE219" s="259"/>
      <c r="GF219" s="259" t="n">
        <f aca="false">GF218+GD219</f>
        <v>0</v>
      </c>
      <c r="GG219" s="259"/>
      <c r="GH219" s="259" t="n">
        <f aca="false">GH218+GF219</f>
        <v>0</v>
      </c>
      <c r="GI219" s="259"/>
      <c r="GJ219" s="259" t="n">
        <f aca="false">GJ218+GH219</f>
        <v>0</v>
      </c>
      <c r="GK219" s="259"/>
      <c r="GL219" s="259" t="n">
        <f aca="false">GL218+GJ219</f>
        <v>0</v>
      </c>
      <c r="GM219" s="259"/>
      <c r="GN219" s="259" t="n">
        <f aca="false">GN218+GL219</f>
        <v>0</v>
      </c>
      <c r="GO219" s="259"/>
      <c r="GP219" s="259" t="n">
        <f aca="false">GP218+GN219</f>
        <v>0</v>
      </c>
      <c r="GQ219" s="259"/>
      <c r="GR219" s="259" t="n">
        <f aca="false">GR218+GP219</f>
        <v>0</v>
      </c>
      <c r="GS219" s="259"/>
      <c r="GT219" s="259" t="n">
        <f aca="false">GT218+GR219</f>
        <v>0</v>
      </c>
      <c r="GU219" s="259"/>
      <c r="GV219" s="259" t="n">
        <f aca="false">GV218+GT219</f>
        <v>0</v>
      </c>
      <c r="GW219" s="259"/>
      <c r="GX219" s="259" t="n">
        <f aca="false">GX218+GV219</f>
        <v>0</v>
      </c>
      <c r="GY219" s="259"/>
      <c r="GZ219" s="259" t="n">
        <f aca="false">GZ218+GX219</f>
        <v>0</v>
      </c>
      <c r="HA219" s="259"/>
      <c r="HB219" s="259" t="n">
        <f aca="false">HB218+GZ219</f>
        <v>0</v>
      </c>
      <c r="HC219" s="259"/>
      <c r="HD219" s="259" t="n">
        <f aca="false">HD218+HB219</f>
        <v>0</v>
      </c>
      <c r="HE219" s="259"/>
      <c r="HF219" s="259" t="n">
        <f aca="false">HF218+HD219</f>
        <v>0</v>
      </c>
      <c r="HG219" s="259"/>
      <c r="HH219" s="259" t="n">
        <f aca="false">HH218+HF219</f>
        <v>0</v>
      </c>
      <c r="HI219" s="259"/>
      <c r="HJ219" s="259" t="n">
        <f aca="false">HJ218+HH219</f>
        <v>0</v>
      </c>
      <c r="HK219" s="259"/>
    </row>
    <row r="220" s="299" customFormat="true" ht="12.75" hidden="true" customHeight="false" outlineLevel="0" collapsed="false">
      <c r="A220" s="232"/>
      <c r="B220" s="233"/>
      <c r="C220" s="232"/>
      <c r="D220" s="234"/>
      <c r="E220" s="234"/>
      <c r="F220" s="235"/>
      <c r="G220" s="234"/>
      <c r="H220" s="261"/>
      <c r="I220" s="237"/>
      <c r="J220" s="238"/>
      <c r="K220" s="262" t="s">
        <v>165</v>
      </c>
      <c r="L220" s="263" t="e">
        <f aca="false">IF($E214&gt;0,L217/$E214,"-")</f>
        <v>#N/A</v>
      </c>
      <c r="M220" s="263"/>
      <c r="N220" s="263" t="e">
        <f aca="false">IF($E214&gt;0,N217/$E214,"-")</f>
        <v>#N/A</v>
      </c>
      <c r="O220" s="263"/>
      <c r="P220" s="263" t="e">
        <f aca="false">IF($E214&gt;0,P217/$E214,"-")</f>
        <v>#N/A</v>
      </c>
      <c r="Q220" s="263"/>
      <c r="R220" s="263" t="e">
        <f aca="false">IF($E214&gt;0,R217/$E214,"-")</f>
        <v>#N/A</v>
      </c>
      <c r="S220" s="263"/>
      <c r="T220" s="263" t="e">
        <f aca="false">IF($E214&gt;0,T217/$E214,"-")</f>
        <v>#N/A</v>
      </c>
      <c r="U220" s="263"/>
      <c r="V220" s="263" t="e">
        <f aca="false">IF($E214&gt;0,V217/$E214,"-")</f>
        <v>#N/A</v>
      </c>
      <c r="W220" s="263"/>
      <c r="X220" s="263" t="e">
        <f aca="false">IF($E214&gt;0,X217/$E214,"-")</f>
        <v>#N/A</v>
      </c>
      <c r="Y220" s="263"/>
      <c r="Z220" s="263" t="e">
        <f aca="false">IF($E214&gt;0,Z217/$E214,"-")</f>
        <v>#N/A</v>
      </c>
      <c r="AA220" s="263"/>
      <c r="AB220" s="263" t="e">
        <f aca="false">IF($E214&gt;0,AB217/$E214,"-")</f>
        <v>#N/A</v>
      </c>
      <c r="AC220" s="263"/>
      <c r="AD220" s="263" t="e">
        <f aca="false">IF($E214&gt;0,AD217/$E214,"-")</f>
        <v>#N/A</v>
      </c>
      <c r="AE220" s="263"/>
      <c r="AF220" s="263" t="e">
        <f aca="false">IF($E214&gt;0,AF217/$E214,"-")</f>
        <v>#N/A</v>
      </c>
      <c r="AG220" s="263"/>
      <c r="AH220" s="263" t="e">
        <f aca="false">IF($E214&gt;0,AH217/$E214,"-")</f>
        <v>#N/A</v>
      </c>
      <c r="AI220" s="263"/>
      <c r="AJ220" s="263" t="e">
        <f aca="false">IF($E214&gt;0,AJ217/$E214,"-")</f>
        <v>#N/A</v>
      </c>
      <c r="AK220" s="263"/>
      <c r="AL220" s="263" t="e">
        <f aca="false">IF($E214&gt;0,AL217/$E214,"-")</f>
        <v>#N/A</v>
      </c>
      <c r="AM220" s="263"/>
      <c r="AN220" s="263" t="e">
        <f aca="false">IF($E214&gt;0,AN217/$E214,"-")</f>
        <v>#N/A</v>
      </c>
      <c r="AO220" s="263"/>
      <c r="AP220" s="263" t="e">
        <f aca="false">IF($E214&gt;0,AP217/$E214,"-")</f>
        <v>#N/A</v>
      </c>
      <c r="AQ220" s="263"/>
      <c r="AR220" s="263" t="e">
        <f aca="false">IF($E214&gt;0,AR217/$E214,"-")</f>
        <v>#N/A</v>
      </c>
      <c r="AS220" s="263"/>
      <c r="AT220" s="263" t="e">
        <f aca="false">IF($E214&gt;0,AT217/$E214,"-")</f>
        <v>#N/A</v>
      </c>
      <c r="AU220" s="263"/>
      <c r="AV220" s="263" t="e">
        <f aca="false">IF($E214&gt;0,AV217/$E214,"-")</f>
        <v>#N/A</v>
      </c>
      <c r="AW220" s="263"/>
      <c r="AX220" s="263" t="e">
        <f aca="false">IF($E214&gt;0,AX217/$E214,"-")</f>
        <v>#N/A</v>
      </c>
      <c r="AY220" s="263"/>
      <c r="AZ220" s="263" t="e">
        <f aca="false">IF($E214&gt;0,AZ217/$E214,"-")</f>
        <v>#N/A</v>
      </c>
      <c r="BA220" s="263"/>
      <c r="BB220" s="263" t="e">
        <f aca="false">IF($E214&gt;0,BB217/$E214,"-")</f>
        <v>#N/A</v>
      </c>
      <c r="BC220" s="263"/>
      <c r="BD220" s="263" t="e">
        <f aca="false">IF($E214&gt;0,BD217/$E214,"-")</f>
        <v>#N/A</v>
      </c>
      <c r="BE220" s="263"/>
      <c r="BF220" s="263" t="e">
        <f aca="false">IF($E214&gt;0,BF217/$E214,"-")</f>
        <v>#N/A</v>
      </c>
      <c r="BG220" s="263"/>
      <c r="BH220" s="263" t="e">
        <f aca="false">IF($E214&gt;0,BH217/$E214,"-")</f>
        <v>#N/A</v>
      </c>
      <c r="BI220" s="263"/>
      <c r="BJ220" s="263" t="e">
        <f aca="false">IF($E214&gt;0,BJ217/$E214,"-")</f>
        <v>#N/A</v>
      </c>
      <c r="BK220" s="263"/>
      <c r="BL220" s="263" t="e">
        <f aca="false">IF($E214&gt;0,BL217/$E214,"-")</f>
        <v>#N/A</v>
      </c>
      <c r="BM220" s="263"/>
      <c r="BN220" s="263" t="e">
        <f aca="false">IF($E214&gt;0,BN217/$E214,"-")</f>
        <v>#N/A</v>
      </c>
      <c r="BO220" s="263"/>
      <c r="BP220" s="263" t="e">
        <f aca="false">IF($E214&gt;0,BP217/$E214,"-")</f>
        <v>#N/A</v>
      </c>
      <c r="BQ220" s="263"/>
      <c r="BR220" s="263" t="e">
        <f aca="false">IF($E214&gt;0,BR217/$E214,"-")</f>
        <v>#N/A</v>
      </c>
      <c r="BS220" s="263"/>
      <c r="BT220" s="263" t="e">
        <f aca="false">IF($E214&gt;0,BT217/$E214,"-")</f>
        <v>#N/A</v>
      </c>
      <c r="BU220" s="263"/>
      <c r="BV220" s="263" t="e">
        <f aca="false">IF($E214&gt;0,BV217/$E214,"-")</f>
        <v>#N/A</v>
      </c>
      <c r="BW220" s="263"/>
      <c r="BX220" s="263" t="e">
        <f aca="false">IF($E214&gt;0,BX217/$E214,"-")</f>
        <v>#N/A</v>
      </c>
      <c r="BY220" s="263"/>
      <c r="BZ220" s="263" t="e">
        <f aca="false">IF($E214&gt;0,BZ217/$E214,"-")</f>
        <v>#N/A</v>
      </c>
      <c r="CA220" s="263"/>
      <c r="CB220" s="263" t="e">
        <f aca="false">IF($E214&gt;0,CB217/$E214,"-")</f>
        <v>#N/A</v>
      </c>
      <c r="CC220" s="263"/>
      <c r="CD220" s="263" t="e">
        <f aca="false">IF($E214&gt;0,CD217/$E214,"-")</f>
        <v>#N/A</v>
      </c>
      <c r="CE220" s="263"/>
      <c r="CF220" s="263" t="e">
        <f aca="false">IF($E214&gt;0,CF217/$E214,"-")</f>
        <v>#N/A</v>
      </c>
      <c r="CG220" s="263"/>
      <c r="CH220" s="263" t="e">
        <f aca="false">IF($E214&gt;0,CH217/$E214,"-")</f>
        <v>#N/A</v>
      </c>
      <c r="CI220" s="263"/>
      <c r="CJ220" s="263" t="e">
        <f aca="false">IF($E214&gt;0,CJ217/$E214,"-")</f>
        <v>#N/A</v>
      </c>
      <c r="CK220" s="263"/>
      <c r="CL220" s="263" t="e">
        <f aca="false">IF($E214&gt;0,CL217/$E214,"-")</f>
        <v>#N/A</v>
      </c>
      <c r="CM220" s="263"/>
      <c r="CN220" s="263" t="e">
        <f aca="false">IF($E214&gt;0,CN217/$E214,"-")</f>
        <v>#N/A</v>
      </c>
      <c r="CO220" s="263"/>
      <c r="CP220" s="263" t="e">
        <f aca="false">IF($E214&gt;0,CP217/$E214,"-")</f>
        <v>#N/A</v>
      </c>
      <c r="CQ220" s="263"/>
      <c r="CR220" s="263" t="e">
        <f aca="false">IF($E214&gt;0,CR217/$E214,"-")</f>
        <v>#N/A</v>
      </c>
      <c r="CS220" s="263"/>
      <c r="CT220" s="263" t="e">
        <f aca="false">IF($E214&gt;0,CT217/$E214,"-")</f>
        <v>#N/A</v>
      </c>
      <c r="CU220" s="263"/>
      <c r="CV220" s="263" t="e">
        <f aca="false">IF($E214&gt;0,CV217/$E214,"-")</f>
        <v>#N/A</v>
      </c>
      <c r="CW220" s="263"/>
      <c r="CX220" s="263" t="e">
        <f aca="false">IF($E214&gt;0,CX217/$E214,"-")</f>
        <v>#N/A</v>
      </c>
      <c r="CY220" s="263"/>
      <c r="CZ220" s="263" t="e">
        <f aca="false">IF($E214&gt;0,CZ217/$E214,"-")</f>
        <v>#N/A</v>
      </c>
      <c r="DA220" s="263"/>
      <c r="DB220" s="263" t="e">
        <f aca="false">IF($E214&gt;0,DB217/$E214,"-")</f>
        <v>#N/A</v>
      </c>
      <c r="DC220" s="263"/>
      <c r="DD220" s="263" t="e">
        <f aca="false">IF($E214&gt;0,DD217/$E214,"-")</f>
        <v>#N/A</v>
      </c>
      <c r="DE220" s="263"/>
      <c r="DF220" s="263" t="e">
        <f aca="false">IF($E214&gt;0,DF217/$E214,"-")</f>
        <v>#N/A</v>
      </c>
      <c r="DG220" s="263"/>
      <c r="DH220" s="263" t="e">
        <f aca="false">IF($E214&gt;0,DH217/$E214,"-")</f>
        <v>#N/A</v>
      </c>
      <c r="DI220" s="263"/>
      <c r="DJ220" s="298" t="e">
        <f aca="false">IF($E214&gt;0,DJ217/$E214,"-")</f>
        <v>#N/A</v>
      </c>
      <c r="DK220" s="298"/>
      <c r="DL220" s="263" t="e">
        <f aca="false">IF($E214&gt;0,DL217/$E214,"-")</f>
        <v>#N/A</v>
      </c>
      <c r="DM220" s="263"/>
      <c r="DN220" s="263" t="e">
        <f aca="false">IF($E214&gt;0,DN217/$E214,"-")</f>
        <v>#N/A</v>
      </c>
      <c r="DO220" s="263"/>
      <c r="DP220" s="263" t="e">
        <f aca="false">IF($E214&gt;0,DP217/$E214,"-")</f>
        <v>#N/A</v>
      </c>
      <c r="DQ220" s="263"/>
      <c r="DR220" s="263" t="e">
        <f aca="false">IF($E214&gt;0,DR217/$E214,"-")</f>
        <v>#N/A</v>
      </c>
      <c r="DS220" s="263"/>
      <c r="DT220" s="263" t="e">
        <f aca="false">IF($E214&gt;0,DT217/$E214,"-")</f>
        <v>#N/A</v>
      </c>
      <c r="DU220" s="263"/>
      <c r="DV220" s="263" t="e">
        <f aca="false">IF($E214&gt;0,DV217/$E214,"-")</f>
        <v>#N/A</v>
      </c>
      <c r="DW220" s="263"/>
      <c r="DX220" s="263" t="e">
        <f aca="false">IF($E214&gt;0,DX217/$E214,"-")</f>
        <v>#N/A</v>
      </c>
      <c r="DY220" s="263"/>
      <c r="DZ220" s="263" t="e">
        <f aca="false">IF($E214&gt;0,DZ217/$E214,"-")</f>
        <v>#N/A</v>
      </c>
      <c r="EA220" s="263"/>
      <c r="EB220" s="263" t="e">
        <f aca="false">IF($E214&gt;0,EB217/$E214,"-")</f>
        <v>#N/A</v>
      </c>
      <c r="EC220" s="263"/>
      <c r="ED220" s="263" t="e">
        <f aca="false">IF($E214&gt;0,ED217/$E214,"-")</f>
        <v>#N/A</v>
      </c>
      <c r="EE220" s="263"/>
      <c r="EF220" s="263" t="e">
        <f aca="false">IF($E214&gt;0,EF217/$E214,"-")</f>
        <v>#N/A</v>
      </c>
      <c r="EG220" s="263"/>
      <c r="EH220" s="263" t="e">
        <f aca="false">IF($E214&gt;0,EH217/$E214,"-")</f>
        <v>#N/A</v>
      </c>
      <c r="EI220" s="263"/>
      <c r="EJ220" s="263" t="e">
        <f aca="false">IF($E214&gt;0,EJ217/$E214,"-")</f>
        <v>#N/A</v>
      </c>
      <c r="EK220" s="263"/>
      <c r="EL220" s="263" t="e">
        <f aca="false">IF($E214&gt;0,EL217/$E214,"-")</f>
        <v>#N/A</v>
      </c>
      <c r="EM220" s="263"/>
      <c r="EN220" s="263" t="e">
        <f aca="false">IF($E214&gt;0,EN217/$E214,"-")</f>
        <v>#N/A</v>
      </c>
      <c r="EO220" s="263"/>
      <c r="EP220" s="263" t="e">
        <f aca="false">IF($E214&gt;0,EP217/$E214,"-")</f>
        <v>#N/A</v>
      </c>
      <c r="EQ220" s="263"/>
      <c r="ER220" s="263" t="e">
        <f aca="false">IF($E214&gt;0,ER217/$E214,"-")</f>
        <v>#N/A</v>
      </c>
      <c r="ES220" s="263"/>
      <c r="ET220" s="263" t="e">
        <f aca="false">IF($E214&gt;0,ET217/$E214,"-")</f>
        <v>#N/A</v>
      </c>
      <c r="EU220" s="263"/>
      <c r="EV220" s="263" t="e">
        <f aca="false">IF($E214&gt;0,EV217/$E214,"-")</f>
        <v>#N/A</v>
      </c>
      <c r="EW220" s="263"/>
      <c r="EX220" s="264" t="e">
        <f aca="false">IF($E214&gt;0,EX217/$E214,"-")</f>
        <v>#N/A</v>
      </c>
      <c r="EY220" s="264"/>
      <c r="EZ220" s="263" t="e">
        <f aca="false">IF($E214&gt;0,EZ217/$E214,"-")</f>
        <v>#N/A</v>
      </c>
      <c r="FA220" s="263"/>
      <c r="FB220" s="263" t="e">
        <f aca="false">IF($E214&gt;0,FB217/$E214,"-")</f>
        <v>#N/A</v>
      </c>
      <c r="FC220" s="263"/>
      <c r="FD220" s="263" t="e">
        <f aca="false">IF($E214&gt;0,FD217/$E214,"-")</f>
        <v>#N/A</v>
      </c>
      <c r="FE220" s="263"/>
      <c r="FF220" s="263" t="e">
        <f aca="false">IF($E214&gt;0,FF217/$E214,"-")</f>
        <v>#N/A</v>
      </c>
      <c r="FG220" s="263"/>
      <c r="FH220" s="263" t="e">
        <f aca="false">IF($E214&gt;0,FH217/$E214,"-")</f>
        <v>#N/A</v>
      </c>
      <c r="FI220" s="263"/>
      <c r="FJ220" s="263" t="e">
        <f aca="false">IF($E214&gt;0,FJ217/$E214,"-")</f>
        <v>#N/A</v>
      </c>
      <c r="FK220" s="263"/>
      <c r="FL220" s="263" t="e">
        <f aca="false">IF($E214&gt;0,FL217/$E214,"-")</f>
        <v>#N/A</v>
      </c>
      <c r="FM220" s="263"/>
      <c r="FN220" s="263" t="e">
        <f aca="false">IF($E214&gt;0,FN217/$E214,"-")</f>
        <v>#N/A</v>
      </c>
      <c r="FO220" s="263"/>
      <c r="FP220" s="263" t="e">
        <f aca="false">IF($E214&gt;0,FP217/$E214,"-")</f>
        <v>#N/A</v>
      </c>
      <c r="FQ220" s="263"/>
      <c r="FR220" s="263" t="e">
        <f aca="false">IF($E214&gt;0,FR217/$E214,"-")</f>
        <v>#N/A</v>
      </c>
      <c r="FS220" s="263"/>
      <c r="FT220" s="263" t="e">
        <f aca="false">IF($E214&gt;0,FT217/$E214,"-")</f>
        <v>#N/A</v>
      </c>
      <c r="FU220" s="263"/>
      <c r="FV220" s="263" t="e">
        <f aca="false">IF($E214&gt;0,FV217/$E214,"-")</f>
        <v>#N/A</v>
      </c>
      <c r="FW220" s="263"/>
      <c r="FX220" s="263" t="e">
        <f aca="false">IF($E214&gt;0,FX217/$E214,"-")</f>
        <v>#N/A</v>
      </c>
      <c r="FY220" s="263"/>
      <c r="FZ220" s="263" t="e">
        <f aca="false">IF($E214&gt;0,FZ217/$E214,"-")</f>
        <v>#N/A</v>
      </c>
      <c r="GA220" s="263"/>
      <c r="GB220" s="263" t="e">
        <f aca="false">IF($E214&gt;0,GB217/$E214,"-")</f>
        <v>#N/A</v>
      </c>
      <c r="GC220" s="263"/>
      <c r="GD220" s="263" t="e">
        <f aca="false">IF($E214&gt;0,GD217/$E214,"-")</f>
        <v>#N/A</v>
      </c>
      <c r="GE220" s="263"/>
      <c r="GF220" s="263" t="e">
        <f aca="false">IF($E214&gt;0,GF217/$E214,"-")</f>
        <v>#N/A</v>
      </c>
      <c r="GG220" s="263"/>
      <c r="GH220" s="263" t="e">
        <f aca="false">IF($E214&gt;0,GH217/$E214,"-")</f>
        <v>#N/A</v>
      </c>
      <c r="GI220" s="263"/>
      <c r="GJ220" s="263" t="e">
        <f aca="false">IF($E214&gt;0,GJ217/$E214,"-")</f>
        <v>#N/A</v>
      </c>
      <c r="GK220" s="263"/>
      <c r="GL220" s="263" t="e">
        <f aca="false">IF($E214&gt;0,GL217/$E214,"-")</f>
        <v>#N/A</v>
      </c>
      <c r="GM220" s="263"/>
      <c r="GN220" s="263" t="e">
        <f aca="false">IF($E214&gt;0,GN217/$E214,"-")</f>
        <v>#N/A</v>
      </c>
      <c r="GO220" s="263"/>
      <c r="GP220" s="263" t="e">
        <f aca="false">IF($E214&gt;0,GP217/$E214,"-")</f>
        <v>#N/A</v>
      </c>
      <c r="GQ220" s="263"/>
      <c r="GR220" s="263" t="e">
        <f aca="false">IF($E214&gt;0,GR217/$E214,"-")</f>
        <v>#N/A</v>
      </c>
      <c r="GS220" s="263"/>
      <c r="GT220" s="263" t="e">
        <f aca="false">IF($E214&gt;0,GT217/$E214,"-")</f>
        <v>#N/A</v>
      </c>
      <c r="GU220" s="263"/>
      <c r="GV220" s="263" t="e">
        <f aca="false">IF($E214&gt;0,GV217/$E214,"-")</f>
        <v>#N/A</v>
      </c>
      <c r="GW220" s="263"/>
      <c r="GX220" s="263" t="e">
        <f aca="false">IF($E214&gt;0,GX217/$E214,"-")</f>
        <v>#N/A</v>
      </c>
      <c r="GY220" s="263"/>
      <c r="GZ220" s="263" t="e">
        <f aca="false">IF($E214&gt;0,GZ217/$E214,"-")</f>
        <v>#N/A</v>
      </c>
      <c r="HA220" s="263"/>
      <c r="HB220" s="263" t="e">
        <f aca="false">IF($E214&gt;0,HB217/$E214,"-")</f>
        <v>#N/A</v>
      </c>
      <c r="HC220" s="263"/>
      <c r="HD220" s="263" t="e">
        <f aca="false">IF($E214&gt;0,HD217/$E214,"-")</f>
        <v>#N/A</v>
      </c>
      <c r="HE220" s="263"/>
      <c r="HF220" s="263" t="e">
        <f aca="false">IF($E214&gt;0,HF217/$E214,"-")</f>
        <v>#N/A</v>
      </c>
      <c r="HG220" s="263"/>
      <c r="HH220" s="263" t="e">
        <f aca="false">IF($E214&gt;0,HH217/$E214,"-")</f>
        <v>#N/A</v>
      </c>
      <c r="HI220" s="263"/>
      <c r="HJ220" s="263" t="e">
        <f aca="false">IF($E214&gt;0,HJ217/$E214,"-")</f>
        <v>#N/A</v>
      </c>
      <c r="HK220" s="263"/>
    </row>
    <row r="221" customFormat="false" ht="12.75" hidden="true" customHeight="false" outlineLevel="0" collapsed="false">
      <c r="A221" s="232"/>
      <c r="B221" s="233"/>
      <c r="C221" s="232"/>
      <c r="D221" s="234"/>
      <c r="E221" s="234"/>
      <c r="F221" s="235"/>
      <c r="G221" s="234"/>
      <c r="H221" s="234"/>
      <c r="I221" s="237"/>
      <c r="J221" s="238"/>
      <c r="K221" s="265" t="s">
        <v>166</v>
      </c>
      <c r="L221" s="266" t="e">
        <f aca="false">IF($E214&gt;0,L219/$E214,"-")</f>
        <v>#N/A</v>
      </c>
      <c r="M221" s="266"/>
      <c r="N221" s="266" t="e">
        <f aca="false">IF($E214&gt;0,N219/$E214,"-")</f>
        <v>#N/A</v>
      </c>
      <c r="O221" s="266"/>
      <c r="P221" s="266" t="e">
        <f aca="false">IF($E214&gt;0,P219/$E214,"-")</f>
        <v>#N/A</v>
      </c>
      <c r="Q221" s="266"/>
      <c r="R221" s="266" t="e">
        <f aca="false">IF($E214&gt;0,R219/$E214,"-")</f>
        <v>#N/A</v>
      </c>
      <c r="S221" s="266"/>
      <c r="T221" s="266" t="e">
        <f aca="false">IF($E214&gt;0,T219/$E214,"-")</f>
        <v>#N/A</v>
      </c>
      <c r="U221" s="266"/>
      <c r="V221" s="266" t="e">
        <f aca="false">IF($E214&gt;0,V219/$E214,"-")</f>
        <v>#N/A</v>
      </c>
      <c r="W221" s="266"/>
      <c r="X221" s="266" t="e">
        <f aca="false">IF($E214&gt;0,X219/$E214,"-")</f>
        <v>#N/A</v>
      </c>
      <c r="Y221" s="266"/>
      <c r="Z221" s="266" t="e">
        <f aca="false">IF($E214&gt;0,Z219/$E214,"-")</f>
        <v>#N/A</v>
      </c>
      <c r="AA221" s="266"/>
      <c r="AB221" s="266" t="e">
        <f aca="false">IF($E214&gt;0,AB219/$E214,"-")</f>
        <v>#N/A</v>
      </c>
      <c r="AC221" s="266"/>
      <c r="AD221" s="266" t="e">
        <f aca="false">IF($E214&gt;0,AD219/$E214,"-")</f>
        <v>#N/A</v>
      </c>
      <c r="AE221" s="266"/>
      <c r="AF221" s="266" t="e">
        <f aca="false">IF($E214&gt;0,AF219/$E214,"-")</f>
        <v>#N/A</v>
      </c>
      <c r="AG221" s="266"/>
      <c r="AH221" s="266" t="e">
        <f aca="false">IF($E214&gt;0,AH219/$E214,"-")</f>
        <v>#N/A</v>
      </c>
      <c r="AI221" s="266"/>
      <c r="AJ221" s="266" t="e">
        <f aca="false">IF($E214&gt;0,AJ219/$E214,"-")</f>
        <v>#N/A</v>
      </c>
      <c r="AK221" s="266"/>
      <c r="AL221" s="266" t="e">
        <f aca="false">IF($E214&gt;0,AL219/$E214,"-")</f>
        <v>#N/A</v>
      </c>
      <c r="AM221" s="266"/>
      <c r="AN221" s="266" t="e">
        <f aca="false">IF($E214&gt;0,AN219/$E214,"-")</f>
        <v>#N/A</v>
      </c>
      <c r="AO221" s="266"/>
      <c r="AP221" s="266" t="e">
        <f aca="false">IF($E214&gt;0,AP219/$E214,"-")</f>
        <v>#N/A</v>
      </c>
      <c r="AQ221" s="266"/>
      <c r="AR221" s="266" t="e">
        <f aca="false">IF($E214&gt;0,AR219/$E214,"-")</f>
        <v>#N/A</v>
      </c>
      <c r="AS221" s="266"/>
      <c r="AT221" s="266" t="e">
        <f aca="false">IF($E214&gt;0,AT219/$E214,"-")</f>
        <v>#N/A</v>
      </c>
      <c r="AU221" s="266"/>
      <c r="AV221" s="266" t="e">
        <f aca="false">IF($E214&gt;0,AV219/$E214,"-")</f>
        <v>#N/A</v>
      </c>
      <c r="AW221" s="266"/>
      <c r="AX221" s="266" t="e">
        <f aca="false">IF($E214&gt;0,AX219/$E214,"-")</f>
        <v>#N/A</v>
      </c>
      <c r="AY221" s="266"/>
      <c r="AZ221" s="266" t="e">
        <f aca="false">IF($E214&gt;0,AZ219/$E214,"-")</f>
        <v>#N/A</v>
      </c>
      <c r="BA221" s="266"/>
      <c r="BB221" s="266" t="e">
        <f aca="false">IF($E214&gt;0,BB219/$E214,"-")</f>
        <v>#N/A</v>
      </c>
      <c r="BC221" s="266"/>
      <c r="BD221" s="266" t="e">
        <f aca="false">IF($E214&gt;0,BD219/$E214,"-")</f>
        <v>#N/A</v>
      </c>
      <c r="BE221" s="266"/>
      <c r="BF221" s="266" t="e">
        <f aca="false">IF($E214&gt;0,BF219/$E214,"-")</f>
        <v>#N/A</v>
      </c>
      <c r="BG221" s="266"/>
      <c r="BH221" s="266" t="e">
        <f aca="false">IF($E214&gt;0,BH219/$E214,"-")</f>
        <v>#N/A</v>
      </c>
      <c r="BI221" s="266"/>
      <c r="BJ221" s="266" t="e">
        <f aca="false">IF($E214&gt;0,BJ219/$E214,"-")</f>
        <v>#N/A</v>
      </c>
      <c r="BK221" s="266"/>
      <c r="BL221" s="266" t="e">
        <f aca="false">IF($E214&gt;0,BL219/$E214,"-")</f>
        <v>#N/A</v>
      </c>
      <c r="BM221" s="266"/>
      <c r="BN221" s="266" t="e">
        <f aca="false">IF($E214&gt;0,BN219/$E214,"-")</f>
        <v>#N/A</v>
      </c>
      <c r="BO221" s="266"/>
      <c r="BP221" s="266" t="e">
        <f aca="false">IF($E214&gt;0,BP219/$E214,"-")</f>
        <v>#N/A</v>
      </c>
      <c r="BQ221" s="266"/>
      <c r="BR221" s="300" t="e">
        <f aca="false">IF($E214&gt;0,BR219/$E214,"-")</f>
        <v>#N/A</v>
      </c>
      <c r="BS221" s="300"/>
      <c r="BT221" s="300" t="e">
        <f aca="false">IF($E214&gt;0,BT219/$E214,"-")</f>
        <v>#N/A</v>
      </c>
      <c r="BU221" s="300"/>
      <c r="BV221" s="300" t="e">
        <f aca="false">IF($E214&gt;0,BV219/$E214,"-")</f>
        <v>#N/A</v>
      </c>
      <c r="BW221" s="300"/>
      <c r="BX221" s="300" t="e">
        <f aca="false">IF($E214&gt;0,BX219/$E214,"-")</f>
        <v>#N/A</v>
      </c>
      <c r="BY221" s="300"/>
      <c r="BZ221" s="300" t="e">
        <f aca="false">IF($E214&gt;0,BZ219/$E214,"-")</f>
        <v>#N/A</v>
      </c>
      <c r="CA221" s="300"/>
      <c r="CB221" s="300" t="e">
        <f aca="false">IF($E214&gt;0,CB219/$E214,"-")</f>
        <v>#N/A</v>
      </c>
      <c r="CC221" s="300"/>
      <c r="CD221" s="300" t="e">
        <f aca="false">IF($E214&gt;0,CD219/$E214,"-")</f>
        <v>#N/A</v>
      </c>
      <c r="CE221" s="300"/>
      <c r="CF221" s="300" t="e">
        <f aca="false">IF($E214&gt;0,CF219/$E214,"-")</f>
        <v>#N/A</v>
      </c>
      <c r="CG221" s="300"/>
      <c r="CH221" s="300" t="e">
        <f aca="false">IF($E214&gt;0,CH219/$E214,"-")</f>
        <v>#N/A</v>
      </c>
      <c r="CI221" s="300"/>
      <c r="CJ221" s="300" t="e">
        <f aca="false">IF($E214&gt;0,CJ219/$E214,"-")</f>
        <v>#N/A</v>
      </c>
      <c r="CK221" s="300"/>
      <c r="CL221" s="300" t="e">
        <f aca="false">IF($E214&gt;0,CL219/$E214,"-")</f>
        <v>#N/A</v>
      </c>
      <c r="CM221" s="300"/>
      <c r="CN221" s="300" t="e">
        <f aca="false">IF($E214&gt;0,CN219/$E214,"-")</f>
        <v>#N/A</v>
      </c>
      <c r="CO221" s="300"/>
      <c r="CP221" s="300" t="e">
        <f aca="false">IF($E214&gt;0,CP219/$E214,"-")</f>
        <v>#N/A</v>
      </c>
      <c r="CQ221" s="300"/>
      <c r="CR221" s="300" t="e">
        <f aca="false">IF($E214&gt;0,CR219/$E214,"-")</f>
        <v>#N/A</v>
      </c>
      <c r="CS221" s="300"/>
      <c r="CT221" s="300" t="e">
        <f aca="false">IF($E214&gt;0,CT219/$E214,"-")</f>
        <v>#N/A</v>
      </c>
      <c r="CU221" s="300"/>
      <c r="CV221" s="300" t="e">
        <f aca="false">IF($E214&gt;0,CV219/$E214,"-")</f>
        <v>#N/A</v>
      </c>
      <c r="CW221" s="300"/>
      <c r="CX221" s="300" t="e">
        <f aca="false">IF($E214&gt;0,CX219/$E214,"-")</f>
        <v>#N/A</v>
      </c>
      <c r="CY221" s="300"/>
      <c r="CZ221" s="300" t="e">
        <f aca="false">IF($E214&gt;0,CZ219/$E214,"-")</f>
        <v>#N/A</v>
      </c>
      <c r="DA221" s="300"/>
      <c r="DB221" s="300" t="e">
        <f aca="false">IF($E214&gt;0,DB219/$E214,"-")</f>
        <v>#N/A</v>
      </c>
      <c r="DC221" s="300"/>
      <c r="DD221" s="300" t="e">
        <f aca="false">IF($E214&gt;0,DD219/$E214,"-")</f>
        <v>#N/A</v>
      </c>
      <c r="DE221" s="300"/>
      <c r="DF221" s="300" t="e">
        <f aca="false">IF($E214&gt;0,DF219/$E214,"-")</f>
        <v>#N/A</v>
      </c>
      <c r="DG221" s="300"/>
      <c r="DH221" s="300" t="e">
        <f aca="false">IF($E214&gt;0,DH219/$E214,"-")</f>
        <v>#N/A</v>
      </c>
      <c r="DI221" s="300"/>
      <c r="DJ221" s="301" t="e">
        <f aca="false">IF($E214&gt;0,DJ219/$E214,"-")</f>
        <v>#N/A</v>
      </c>
      <c r="DK221" s="301"/>
      <c r="DL221" s="300" t="e">
        <f aca="false">IF($E214&gt;0,DL219/$E214,"-")</f>
        <v>#N/A</v>
      </c>
      <c r="DM221" s="300"/>
      <c r="DN221" s="300" t="e">
        <f aca="false">IF($E214&gt;0,DN219/$E214,"-")</f>
        <v>#N/A</v>
      </c>
      <c r="DO221" s="300"/>
      <c r="DP221" s="300" t="e">
        <f aca="false">IF($E214&gt;0,DP219/$E214,"-")</f>
        <v>#N/A</v>
      </c>
      <c r="DQ221" s="300"/>
      <c r="DR221" s="300" t="e">
        <f aca="false">IF($E214&gt;0,DR219/$E214,"-")</f>
        <v>#N/A</v>
      </c>
      <c r="DS221" s="300"/>
      <c r="DT221" s="300" t="e">
        <f aca="false">IF($E214&gt;0,DT219/$E214,"-")</f>
        <v>#N/A</v>
      </c>
      <c r="DU221" s="300"/>
      <c r="DV221" s="300" t="e">
        <f aca="false">IF($E214&gt;0,DV219/$E214,"-")</f>
        <v>#N/A</v>
      </c>
      <c r="DW221" s="300"/>
      <c r="DX221" s="300" t="e">
        <f aca="false">IF($E214&gt;0,DX219/$E214,"-")</f>
        <v>#N/A</v>
      </c>
      <c r="DY221" s="300"/>
      <c r="DZ221" s="300" t="e">
        <f aca="false">IF($E214&gt;0,DZ219/$E214,"-")</f>
        <v>#N/A</v>
      </c>
      <c r="EA221" s="300"/>
      <c r="EB221" s="300" t="e">
        <f aca="false">IF($E214&gt;0,EB219/$E214,"-")</f>
        <v>#N/A</v>
      </c>
      <c r="EC221" s="300"/>
      <c r="ED221" s="300" t="e">
        <f aca="false">IF($E214&gt;0,ED219/$E214,"-")</f>
        <v>#N/A</v>
      </c>
      <c r="EE221" s="300"/>
      <c r="EF221" s="300" t="e">
        <f aca="false">IF($E214&gt;0,EF219/$E214,"-")</f>
        <v>#N/A</v>
      </c>
      <c r="EG221" s="300"/>
      <c r="EH221" s="300" t="e">
        <f aca="false">IF($E214&gt;0,EH219/$E214,"-")</f>
        <v>#N/A</v>
      </c>
      <c r="EI221" s="300"/>
      <c r="EJ221" s="300" t="e">
        <f aca="false">IF($E214&gt;0,EJ219/$E214,"-")</f>
        <v>#N/A</v>
      </c>
      <c r="EK221" s="300"/>
      <c r="EL221" s="300" t="e">
        <f aca="false">IF($E214&gt;0,EL219/$E214,"-")</f>
        <v>#N/A</v>
      </c>
      <c r="EM221" s="300"/>
      <c r="EN221" s="300" t="e">
        <f aca="false">IF($E214&gt;0,EN219/$E214,"-")</f>
        <v>#N/A</v>
      </c>
      <c r="EO221" s="300"/>
      <c r="EP221" s="300" t="e">
        <f aca="false">IF($E214&gt;0,EP219/$E214,"-")</f>
        <v>#N/A</v>
      </c>
      <c r="EQ221" s="300"/>
      <c r="ER221" s="300" t="e">
        <f aca="false">IF($E214&gt;0,ER219/$E214,"-")</f>
        <v>#N/A</v>
      </c>
      <c r="ES221" s="300"/>
      <c r="ET221" s="300" t="e">
        <f aca="false">IF($E214&gt;0,ET219/$E214,"-")</f>
        <v>#N/A</v>
      </c>
      <c r="EU221" s="300"/>
      <c r="EV221" s="300" t="e">
        <f aca="false">IF($E214&gt;0,EV219/$E214,"-")</f>
        <v>#N/A</v>
      </c>
      <c r="EW221" s="300"/>
      <c r="EX221" s="302" t="e">
        <f aca="false">IF($E214&gt;0,EX219/$E214,"-")</f>
        <v>#N/A</v>
      </c>
      <c r="EY221" s="302"/>
      <c r="EZ221" s="300" t="e">
        <f aca="false">IF($E214&gt;0,EZ219/$E214,"-")</f>
        <v>#N/A</v>
      </c>
      <c r="FA221" s="300"/>
      <c r="FB221" s="300" t="e">
        <f aca="false">IF($E214&gt;0,FB219/$E214,"-")</f>
        <v>#N/A</v>
      </c>
      <c r="FC221" s="300"/>
      <c r="FD221" s="300" t="e">
        <f aca="false">IF($E214&gt;0,FD219/$E214,"-")</f>
        <v>#N/A</v>
      </c>
      <c r="FE221" s="300"/>
      <c r="FF221" s="300" t="e">
        <f aca="false">IF($E214&gt;0,FF219/$E214,"-")</f>
        <v>#N/A</v>
      </c>
      <c r="FG221" s="300"/>
      <c r="FH221" s="300" t="e">
        <f aca="false">IF($E214&gt;0,FH219/$E214,"-")</f>
        <v>#N/A</v>
      </c>
      <c r="FI221" s="300"/>
      <c r="FJ221" s="300" t="e">
        <f aca="false">IF($E214&gt;0,FJ219/$E214,"-")</f>
        <v>#N/A</v>
      </c>
      <c r="FK221" s="300"/>
      <c r="FL221" s="300" t="e">
        <f aca="false">IF($E214&gt;0,FL219/$E214,"-")</f>
        <v>#N/A</v>
      </c>
      <c r="FM221" s="300"/>
      <c r="FN221" s="300" t="e">
        <f aca="false">IF($E214&gt;0,FN219/$E214,"-")</f>
        <v>#N/A</v>
      </c>
      <c r="FO221" s="300"/>
      <c r="FP221" s="300" t="e">
        <f aca="false">IF($E214&gt;0,FP219/$E214,"-")</f>
        <v>#N/A</v>
      </c>
      <c r="FQ221" s="300"/>
      <c r="FR221" s="300" t="e">
        <f aca="false">IF($E214&gt;0,FR219/$E214,"-")</f>
        <v>#N/A</v>
      </c>
      <c r="FS221" s="300"/>
      <c r="FT221" s="300" t="e">
        <f aca="false">IF($E214&gt;0,FT219/$E214,"-")</f>
        <v>#N/A</v>
      </c>
      <c r="FU221" s="300"/>
      <c r="FV221" s="300" t="e">
        <f aca="false">IF($E214&gt;0,FV219/$E214,"-")</f>
        <v>#N/A</v>
      </c>
      <c r="FW221" s="300"/>
      <c r="FX221" s="300" t="e">
        <f aca="false">IF($E214&gt;0,FX219/$E214,"-")</f>
        <v>#N/A</v>
      </c>
      <c r="FY221" s="300"/>
      <c r="FZ221" s="300" t="e">
        <f aca="false">IF($E214&gt;0,FZ219/$E214,"-")</f>
        <v>#N/A</v>
      </c>
      <c r="GA221" s="300"/>
      <c r="GB221" s="300" t="e">
        <f aca="false">IF($E214&gt;0,GB219/$E214,"-")</f>
        <v>#N/A</v>
      </c>
      <c r="GC221" s="300"/>
      <c r="GD221" s="300" t="e">
        <f aca="false">IF($E214&gt;0,GD219/$E214,"-")</f>
        <v>#N/A</v>
      </c>
      <c r="GE221" s="300"/>
      <c r="GF221" s="300" t="e">
        <f aca="false">IF($E214&gt;0,GF219/$E214,"-")</f>
        <v>#N/A</v>
      </c>
      <c r="GG221" s="300"/>
      <c r="GH221" s="300" t="e">
        <f aca="false">IF($E214&gt;0,GH219/$E214,"-")</f>
        <v>#N/A</v>
      </c>
      <c r="GI221" s="300"/>
      <c r="GJ221" s="300" t="e">
        <f aca="false">IF($E214&gt;0,GJ219/$E214,"-")</f>
        <v>#N/A</v>
      </c>
      <c r="GK221" s="300"/>
      <c r="GL221" s="300" t="e">
        <f aca="false">IF($E214&gt;0,GL219/$E214,"-")</f>
        <v>#N/A</v>
      </c>
      <c r="GM221" s="300"/>
      <c r="GN221" s="300" t="e">
        <f aca="false">IF($E214&gt;0,GN219/$E214,"-")</f>
        <v>#N/A</v>
      </c>
      <c r="GO221" s="300"/>
      <c r="GP221" s="300" t="e">
        <f aca="false">IF($E214&gt;0,GP219/$E214,"-")</f>
        <v>#N/A</v>
      </c>
      <c r="GQ221" s="300"/>
      <c r="GR221" s="300" t="e">
        <f aca="false">IF($E214&gt;0,GR219/$E214,"-")</f>
        <v>#N/A</v>
      </c>
      <c r="GS221" s="300"/>
      <c r="GT221" s="300" t="e">
        <f aca="false">IF($E214&gt;0,GT219/$E214,"-")</f>
        <v>#N/A</v>
      </c>
      <c r="GU221" s="300"/>
      <c r="GV221" s="300" t="e">
        <f aca="false">IF($E214&gt;0,GV219/$E214,"-")</f>
        <v>#N/A</v>
      </c>
      <c r="GW221" s="300"/>
      <c r="GX221" s="300" t="e">
        <f aca="false">IF($E214&gt;0,GX219/$E214,"-")</f>
        <v>#N/A</v>
      </c>
      <c r="GY221" s="300"/>
      <c r="GZ221" s="300" t="e">
        <f aca="false">IF($E214&gt;0,GZ219/$E214,"-")</f>
        <v>#N/A</v>
      </c>
      <c r="HA221" s="300"/>
      <c r="HB221" s="300" t="e">
        <f aca="false">IF($E214&gt;0,HB219/$E214,"-")</f>
        <v>#N/A</v>
      </c>
      <c r="HC221" s="300"/>
      <c r="HD221" s="300" t="e">
        <f aca="false">IF($E214&gt;0,HD219/$E214,"-")</f>
        <v>#N/A</v>
      </c>
      <c r="HE221" s="300"/>
      <c r="HF221" s="300" t="e">
        <f aca="false">IF($E214&gt;0,HF219/$E214,"-")</f>
        <v>#N/A</v>
      </c>
      <c r="HG221" s="300"/>
      <c r="HH221" s="300" t="e">
        <f aca="false">IF($E214&gt;0,HH219/$E214,"-")</f>
        <v>#N/A</v>
      </c>
      <c r="HI221" s="300"/>
      <c r="HJ221" s="300" t="e">
        <f aca="false">IF($E214&gt;0,HJ219/$E214,"-")</f>
        <v>#N/A</v>
      </c>
      <c r="HK221" s="300"/>
    </row>
    <row r="222" s="243" customFormat="true" ht="13.8" hidden="true" customHeight="false" outlineLevel="0" collapsed="false">
      <c r="A222" s="268"/>
      <c r="B222" s="269"/>
      <c r="C222" s="269"/>
      <c r="D222" s="271"/>
      <c r="E222" s="271"/>
      <c r="F222" s="269"/>
      <c r="G222" s="269"/>
      <c r="H222" s="269"/>
      <c r="I222" s="269"/>
      <c r="J222" s="269"/>
      <c r="K222" s="269"/>
      <c r="L222" s="274"/>
      <c r="M222" s="274"/>
      <c r="N222" s="274"/>
      <c r="O222" s="274"/>
      <c r="P222" s="274"/>
      <c r="Q222" s="274"/>
      <c r="R222" s="275"/>
      <c r="S222" s="275"/>
      <c r="T222" s="276"/>
      <c r="U222" s="276"/>
      <c r="V222" s="274"/>
      <c r="W222" s="274"/>
      <c r="X222" s="274"/>
      <c r="Y222" s="274"/>
      <c r="Z222" s="275"/>
      <c r="AA222" s="275"/>
      <c r="AB222" s="276"/>
      <c r="AC222" s="276"/>
      <c r="AD222" s="274"/>
      <c r="AE222" s="274"/>
      <c r="AF222" s="274"/>
      <c r="AG222" s="274"/>
      <c r="AH222" s="275"/>
      <c r="AI222" s="275"/>
      <c r="AJ222" s="276"/>
      <c r="AK222" s="276"/>
      <c r="AL222" s="274"/>
      <c r="AM222" s="274"/>
      <c r="AN222" s="274"/>
      <c r="AO222" s="274"/>
      <c r="AP222" s="275"/>
      <c r="AQ222" s="275"/>
      <c r="AR222" s="276"/>
      <c r="AS222" s="276"/>
      <c r="AT222" s="277"/>
      <c r="AU222" s="277"/>
      <c r="AV222" s="277"/>
      <c r="AW222" s="277"/>
      <c r="AX222" s="277"/>
      <c r="AY222" s="278"/>
      <c r="AZ222" s="279"/>
      <c r="BA222" s="277"/>
      <c r="BB222" s="277"/>
      <c r="BC222" s="277"/>
      <c r="BD222" s="277"/>
      <c r="BE222" s="277"/>
      <c r="BF222" s="277"/>
      <c r="BG222" s="278"/>
      <c r="BH222" s="279"/>
      <c r="BI222" s="277"/>
      <c r="BJ222" s="277"/>
      <c r="BK222" s="277"/>
      <c r="BL222" s="277"/>
      <c r="BM222" s="277"/>
      <c r="BN222" s="277"/>
      <c r="BO222" s="278"/>
      <c r="BP222" s="279"/>
      <c r="BQ222" s="277"/>
      <c r="BR222" s="277"/>
      <c r="BS222" s="277"/>
      <c r="BT222" s="277"/>
      <c r="BU222" s="277"/>
      <c r="BV222" s="277"/>
      <c r="BW222" s="278"/>
      <c r="BX222" s="279"/>
      <c r="BY222" s="277"/>
      <c r="BZ222" s="277"/>
      <c r="CA222" s="277"/>
      <c r="CB222" s="277"/>
      <c r="CC222" s="277"/>
      <c r="CD222" s="275"/>
      <c r="CE222" s="275"/>
      <c r="CF222" s="276"/>
      <c r="CG222" s="276"/>
      <c r="CH222" s="274"/>
      <c r="CI222" s="274"/>
      <c r="CJ222" s="274"/>
      <c r="CK222" s="274"/>
      <c r="CL222" s="275"/>
      <c r="CM222" s="275"/>
      <c r="CN222" s="276"/>
      <c r="CO222" s="276"/>
      <c r="CP222" s="280"/>
      <c r="CQ222" s="280"/>
      <c r="CR222" s="280"/>
      <c r="CS222" s="280"/>
      <c r="CT222" s="281"/>
      <c r="CU222" s="282"/>
      <c r="CV222" s="283"/>
      <c r="CW222" s="281"/>
      <c r="CX222" s="281"/>
      <c r="CY222" s="281"/>
      <c r="CZ222" s="281"/>
      <c r="DA222" s="281"/>
      <c r="DB222" s="281"/>
      <c r="DC222" s="282"/>
      <c r="DD222" s="283"/>
      <c r="DE222" s="281"/>
      <c r="DF222" s="281"/>
      <c r="DG222" s="281"/>
      <c r="DH222" s="281"/>
      <c r="DI222" s="281"/>
      <c r="DJ222" s="284"/>
      <c r="DK222" s="285"/>
      <c r="DL222" s="283"/>
      <c r="DM222" s="281"/>
      <c r="DN222" s="281"/>
      <c r="DO222" s="281"/>
      <c r="DP222" s="281"/>
      <c r="DQ222" s="281"/>
      <c r="DR222" s="281"/>
      <c r="DS222" s="282"/>
      <c r="DT222" s="283"/>
      <c r="DU222" s="281"/>
      <c r="DV222" s="281"/>
      <c r="DW222" s="281"/>
      <c r="DX222" s="281"/>
      <c r="DY222" s="281"/>
      <c r="DZ222" s="281"/>
      <c r="EA222" s="282"/>
      <c r="EB222" s="283"/>
      <c r="EC222" s="281"/>
      <c r="ED222" s="281"/>
      <c r="EE222" s="281"/>
      <c r="EF222" s="281"/>
      <c r="EG222" s="281"/>
      <c r="EH222" s="281"/>
      <c r="EI222" s="282"/>
      <c r="EJ222" s="283"/>
      <c r="EK222" s="281"/>
      <c r="EL222" s="281"/>
      <c r="EM222" s="281"/>
      <c r="EN222" s="281"/>
      <c r="EO222" s="281"/>
      <c r="EP222" s="281"/>
      <c r="EQ222" s="282"/>
      <c r="ER222" s="283"/>
      <c r="ES222" s="281"/>
      <c r="ET222" s="281"/>
      <c r="EU222" s="281"/>
      <c r="EV222" s="281"/>
      <c r="EW222" s="281"/>
      <c r="EX222" s="286"/>
      <c r="EY222" s="287"/>
      <c r="EZ222" s="283"/>
      <c r="FA222" s="281"/>
      <c r="FB222" s="281"/>
      <c r="FC222" s="281"/>
      <c r="FD222" s="281"/>
      <c r="FE222" s="281"/>
      <c r="FF222" s="281"/>
      <c r="FG222" s="282"/>
      <c r="FH222" s="283"/>
      <c r="FI222" s="281"/>
      <c r="FJ222" s="281"/>
      <c r="FK222" s="281"/>
      <c r="FL222" s="281"/>
      <c r="FM222" s="281"/>
      <c r="FN222" s="281"/>
      <c r="FO222" s="282"/>
      <c r="FP222" s="283"/>
      <c r="FQ222" s="281"/>
      <c r="FR222" s="281"/>
      <c r="FS222" s="281"/>
      <c r="FT222" s="281"/>
      <c r="FU222" s="281"/>
      <c r="FV222" s="281"/>
      <c r="FW222" s="282"/>
      <c r="FX222" s="283"/>
      <c r="FY222" s="281"/>
      <c r="FZ222" s="281"/>
      <c r="GA222" s="281"/>
      <c r="GB222" s="281"/>
      <c r="GC222" s="281"/>
      <c r="GD222" s="281"/>
      <c r="GE222" s="282"/>
      <c r="GF222" s="283"/>
      <c r="GG222" s="281"/>
      <c r="GH222" s="281"/>
      <c r="GI222" s="281"/>
      <c r="GJ222" s="281"/>
      <c r="GK222" s="281"/>
      <c r="GL222" s="281"/>
      <c r="GM222" s="282"/>
      <c r="GN222" s="283"/>
      <c r="GO222" s="281"/>
      <c r="GP222" s="281"/>
      <c r="GQ222" s="281"/>
      <c r="GR222" s="281"/>
      <c r="GS222" s="281"/>
      <c r="GT222" s="281"/>
      <c r="GU222" s="282"/>
      <c r="GV222" s="281"/>
      <c r="GW222" s="282"/>
      <c r="GX222" s="281"/>
      <c r="GY222" s="282"/>
      <c r="GZ222" s="281"/>
      <c r="HA222" s="282"/>
      <c r="HB222" s="281"/>
      <c r="HC222" s="282"/>
      <c r="HD222" s="281"/>
      <c r="HE222" s="282"/>
      <c r="HF222" s="281"/>
      <c r="HG222" s="282"/>
      <c r="HH222" s="281"/>
      <c r="HI222" s="282"/>
      <c r="HJ222" s="281"/>
      <c r="HK222" s="282"/>
    </row>
    <row r="223" customFormat="false" ht="12.75" hidden="true" customHeight="false" outlineLevel="0" collapsed="false">
      <c r="A223" s="203" t="n">
        <v>4</v>
      </c>
      <c r="B223" s="204" t="e">
        <f aca="false">planejamento!#ref!</f>
        <v>#NAME?</v>
      </c>
      <c r="C223" s="205"/>
      <c r="D223" s="206"/>
      <c r="E223" s="206"/>
      <c r="F223" s="206"/>
      <c r="G223" s="205"/>
      <c r="H223" s="207"/>
      <c r="I223" s="208"/>
      <c r="J223" s="208"/>
      <c r="K223" s="208"/>
      <c r="L223" s="209"/>
      <c r="M223" s="209"/>
      <c r="N223" s="209"/>
      <c r="O223" s="209"/>
      <c r="P223" s="209"/>
      <c r="Q223" s="209"/>
      <c r="R223" s="209"/>
      <c r="S223" s="209"/>
      <c r="T223" s="209"/>
      <c r="U223" s="209"/>
      <c r="V223" s="209"/>
      <c r="W223" s="209"/>
      <c r="X223" s="209"/>
      <c r="Y223" s="209"/>
      <c r="Z223" s="209"/>
      <c r="AA223" s="209"/>
      <c r="AB223" s="210"/>
      <c r="AC223" s="210"/>
      <c r="AD223" s="210"/>
      <c r="AE223" s="210"/>
      <c r="AF223" s="210"/>
      <c r="AG223" s="210"/>
      <c r="AH223" s="210"/>
      <c r="AI223" s="210"/>
      <c r="AJ223" s="211"/>
      <c r="AK223" s="211"/>
      <c r="AL223" s="211"/>
      <c r="AM223" s="211"/>
      <c r="AN223" s="211"/>
      <c r="AO223" s="211"/>
      <c r="AP223" s="211"/>
      <c r="AQ223" s="211"/>
      <c r="AR223" s="211"/>
      <c r="AS223" s="211"/>
      <c r="AT223" s="212"/>
      <c r="AU223" s="212"/>
      <c r="AV223" s="212"/>
      <c r="AW223" s="212"/>
      <c r="AX223" s="212"/>
      <c r="AY223" s="212"/>
      <c r="AZ223" s="212"/>
      <c r="BA223" s="212"/>
      <c r="BB223" s="213"/>
      <c r="BC223" s="213"/>
      <c r="BD223" s="213"/>
      <c r="BE223" s="213"/>
      <c r="BF223" s="213"/>
      <c r="BG223" s="213"/>
      <c r="BH223" s="213"/>
      <c r="BI223" s="213"/>
      <c r="BJ223" s="211"/>
      <c r="BK223" s="211"/>
      <c r="BL223" s="211"/>
      <c r="BM223" s="211"/>
      <c r="BN223" s="211"/>
      <c r="BO223" s="211"/>
      <c r="BP223" s="211"/>
      <c r="BQ223" s="211"/>
      <c r="BR223" s="211"/>
      <c r="BS223" s="211"/>
      <c r="BT223" s="211"/>
      <c r="BU223" s="211"/>
      <c r="BV223" s="211"/>
      <c r="BW223" s="211"/>
      <c r="BX223" s="211"/>
      <c r="BY223" s="211"/>
      <c r="BZ223" s="211"/>
      <c r="CA223" s="211"/>
      <c r="CB223" s="211"/>
      <c r="CC223" s="211"/>
      <c r="CD223" s="211"/>
      <c r="CE223" s="211"/>
      <c r="CF223" s="211"/>
      <c r="CG223" s="211"/>
      <c r="CH223" s="211"/>
      <c r="CI223" s="211"/>
      <c r="CJ223" s="211"/>
      <c r="CK223" s="211"/>
      <c r="CL223" s="211"/>
      <c r="CM223" s="211"/>
      <c r="CN223" s="211"/>
      <c r="CO223" s="211"/>
      <c r="CP223" s="211"/>
      <c r="CQ223" s="211"/>
      <c r="CR223" s="211"/>
      <c r="CS223" s="211"/>
      <c r="CT223" s="211"/>
      <c r="CU223" s="211"/>
      <c r="CV223" s="211"/>
      <c r="CW223" s="211"/>
      <c r="CX223" s="211"/>
      <c r="CY223" s="211"/>
      <c r="CZ223" s="211"/>
      <c r="DA223" s="211"/>
      <c r="DB223" s="211"/>
      <c r="DC223" s="211"/>
      <c r="DD223" s="211"/>
      <c r="DE223" s="211"/>
      <c r="DF223" s="211"/>
      <c r="DG223" s="211"/>
      <c r="DH223" s="211"/>
      <c r="DI223" s="211"/>
      <c r="DJ223" s="211"/>
      <c r="DK223" s="211"/>
      <c r="DL223" s="211"/>
      <c r="DM223" s="211"/>
      <c r="DN223" s="211"/>
      <c r="DO223" s="211"/>
      <c r="DP223" s="211"/>
      <c r="DQ223" s="211"/>
      <c r="DR223" s="211"/>
      <c r="DS223" s="211"/>
      <c r="DT223" s="214"/>
      <c r="DU223" s="214"/>
      <c r="DV223" s="214"/>
      <c r="DW223" s="214"/>
      <c r="DX223" s="214"/>
      <c r="DY223" s="214"/>
      <c r="DZ223" s="214"/>
      <c r="EA223" s="214"/>
      <c r="EB223" s="214"/>
      <c r="EC223" s="214"/>
      <c r="ED223" s="214"/>
      <c r="EE223" s="214"/>
      <c r="EF223" s="214"/>
      <c r="EG223" s="214"/>
      <c r="EH223" s="214"/>
      <c r="EI223" s="214"/>
      <c r="EJ223" s="214"/>
      <c r="EK223" s="214"/>
      <c r="EL223" s="214"/>
      <c r="EM223" s="214"/>
      <c r="EN223" s="214"/>
      <c r="EO223" s="214"/>
      <c r="EP223" s="214"/>
      <c r="EQ223" s="214"/>
      <c r="ER223" s="214"/>
      <c r="ES223" s="214"/>
      <c r="ET223" s="214"/>
      <c r="EU223" s="214"/>
      <c r="EV223" s="214"/>
      <c r="EW223" s="214"/>
      <c r="EX223" s="214"/>
      <c r="EY223" s="214"/>
      <c r="EZ223" s="214"/>
      <c r="FA223" s="214"/>
      <c r="FB223" s="214"/>
      <c r="FC223" s="214"/>
      <c r="FD223" s="214"/>
      <c r="FE223" s="214"/>
      <c r="FF223" s="214"/>
      <c r="FG223" s="214"/>
      <c r="FH223" s="214"/>
      <c r="FI223" s="214"/>
      <c r="FJ223" s="214"/>
      <c r="FK223" s="214"/>
      <c r="FL223" s="214"/>
      <c r="FM223" s="214"/>
      <c r="FN223" s="214"/>
      <c r="FO223" s="214"/>
      <c r="FP223" s="214"/>
      <c r="FQ223" s="214"/>
      <c r="FR223" s="214"/>
      <c r="FS223" s="214"/>
      <c r="FT223" s="211"/>
      <c r="FU223" s="211"/>
      <c r="FV223" s="211"/>
      <c r="FW223" s="211"/>
      <c r="FX223" s="211"/>
      <c r="FY223" s="211"/>
      <c r="FZ223" s="211"/>
      <c r="GA223" s="211"/>
      <c r="GB223" s="211"/>
      <c r="GC223" s="211"/>
      <c r="GD223" s="211"/>
      <c r="GE223" s="211"/>
      <c r="GF223" s="211"/>
      <c r="GG223" s="211"/>
      <c r="GH223" s="211"/>
      <c r="GI223" s="211"/>
      <c r="GJ223" s="211"/>
      <c r="GK223" s="211"/>
      <c r="GL223" s="211"/>
      <c r="GM223" s="211"/>
      <c r="GN223" s="211"/>
      <c r="GO223" s="211"/>
      <c r="GP223" s="211"/>
      <c r="GQ223" s="211"/>
      <c r="GR223" s="211"/>
      <c r="GS223" s="211"/>
      <c r="GT223" s="211"/>
      <c r="GU223" s="211"/>
      <c r="GV223" s="211"/>
      <c r="GW223" s="211"/>
      <c r="GX223" s="211"/>
      <c r="GY223" s="211"/>
      <c r="GZ223" s="211"/>
      <c r="HA223" s="211"/>
      <c r="HB223" s="211"/>
      <c r="HC223" s="211"/>
      <c r="HD223" s="211"/>
      <c r="HE223" s="211"/>
      <c r="HF223" s="211"/>
      <c r="HG223" s="211"/>
      <c r="HH223" s="211"/>
      <c r="HI223" s="211"/>
      <c r="HJ223" s="211"/>
      <c r="HK223" s="211"/>
    </row>
    <row r="224" customFormat="false" ht="12.75" hidden="true" customHeight="false" outlineLevel="0" collapsed="false">
      <c r="A224" s="232" t="s">
        <v>186</v>
      </c>
      <c r="B224" s="233" t="e">
        <f aca="false">VLOOKUP(A224,PLANEJAMENTO!$B$11:$C$96,2,FALSE())</f>
        <v>#N/A</v>
      </c>
      <c r="C224" s="232" t="e">
        <f aca="false">VLOOKUP(A224,PLANEJAMENTO!$B$11:$D$96,3,FALSE())</f>
        <v>#N/A</v>
      </c>
      <c r="D224" s="234" t="e">
        <f aca="false">VLOOKUP(A224,PLANEJAMENTO!$B$11:$E$96,4,FALSE())</f>
        <v>#N/A</v>
      </c>
      <c r="E224" s="234" t="e">
        <f aca="false">D224</f>
        <v>#N/A</v>
      </c>
      <c r="F224" s="235" t="n">
        <f aca="false">PRODUÇÕES!D51</f>
        <v>11.5425</v>
      </c>
      <c r="G224" s="234" t="n">
        <f aca="false">F224*8</f>
        <v>92.34</v>
      </c>
      <c r="H224" s="234"/>
      <c r="I224" s="237"/>
      <c r="J224" s="238"/>
      <c r="K224" s="305" t="s">
        <v>159</v>
      </c>
      <c r="L224" s="240"/>
      <c r="M224" s="240"/>
      <c r="N224" s="240"/>
      <c r="O224" s="240"/>
      <c r="P224" s="240"/>
      <c r="Q224" s="240"/>
      <c r="R224" s="345"/>
      <c r="S224" s="345"/>
      <c r="T224" s="240"/>
      <c r="U224" s="240"/>
      <c r="V224" s="240"/>
      <c r="W224" s="240"/>
      <c r="X224" s="240"/>
      <c r="Y224" s="240"/>
      <c r="Z224" s="345"/>
      <c r="AA224" s="345"/>
      <c r="AB224" s="240"/>
      <c r="AC224" s="240"/>
      <c r="AD224" s="240"/>
      <c r="AE224" s="240"/>
      <c r="AF224" s="240"/>
      <c r="AG224" s="240"/>
      <c r="AH224" s="345"/>
      <c r="AI224" s="345"/>
      <c r="AJ224" s="240"/>
      <c r="AK224" s="240"/>
      <c r="AL224" s="240"/>
      <c r="AM224" s="240"/>
      <c r="AN224" s="240"/>
      <c r="AO224" s="240"/>
      <c r="AP224" s="240"/>
      <c r="AQ224" s="240"/>
      <c r="AR224" s="240"/>
      <c r="AS224" s="240"/>
      <c r="AT224" s="240"/>
      <c r="AU224" s="240"/>
      <c r="AV224" s="240"/>
      <c r="AW224" s="240"/>
      <c r="AX224" s="240"/>
      <c r="AY224" s="240"/>
      <c r="AZ224" s="240"/>
      <c r="BA224" s="240"/>
      <c r="BB224" s="240"/>
      <c r="BC224" s="240"/>
      <c r="BD224" s="240"/>
      <c r="BE224" s="240"/>
      <c r="BF224" s="369" t="n">
        <v>0.0428111030704471</v>
      </c>
      <c r="BG224" s="369"/>
      <c r="BH224" s="240"/>
      <c r="BI224" s="240"/>
      <c r="BJ224" s="240"/>
      <c r="BK224" s="240"/>
      <c r="BL224" s="240"/>
      <c r="BM224" s="240"/>
      <c r="BN224" s="240"/>
      <c r="BO224" s="240"/>
      <c r="BP224" s="240"/>
      <c r="BQ224" s="240"/>
      <c r="BR224" s="308"/>
      <c r="BS224" s="308"/>
      <c r="BT224" s="308"/>
      <c r="BU224" s="308"/>
      <c r="BV224" s="308"/>
      <c r="BW224" s="308"/>
      <c r="BX224" s="308"/>
      <c r="BY224" s="308"/>
      <c r="BZ224" s="308"/>
      <c r="CA224" s="308"/>
      <c r="CB224" s="308"/>
      <c r="CC224" s="308"/>
      <c r="CD224" s="308"/>
      <c r="CE224" s="308"/>
      <c r="CF224" s="308"/>
      <c r="CG224" s="308"/>
      <c r="CH224" s="308"/>
      <c r="CI224" s="308"/>
      <c r="CJ224" s="308"/>
      <c r="CK224" s="308"/>
      <c r="CL224" s="308"/>
      <c r="CM224" s="308"/>
      <c r="CN224" s="308"/>
      <c r="CO224" s="308"/>
      <c r="CP224" s="308"/>
      <c r="CQ224" s="308"/>
      <c r="CR224" s="308"/>
      <c r="CS224" s="308"/>
      <c r="CT224" s="308"/>
      <c r="CU224" s="308"/>
      <c r="CV224" s="308"/>
      <c r="CW224" s="308"/>
      <c r="CX224" s="308"/>
      <c r="CY224" s="308"/>
      <c r="CZ224" s="308"/>
      <c r="DA224" s="308"/>
      <c r="DB224" s="308"/>
      <c r="DC224" s="308"/>
      <c r="DD224" s="308"/>
      <c r="DE224" s="308"/>
      <c r="DF224" s="308"/>
      <c r="DG224" s="308"/>
      <c r="DH224" s="308"/>
      <c r="DI224" s="308"/>
      <c r="DJ224" s="308"/>
      <c r="DK224" s="308"/>
      <c r="DL224" s="308"/>
      <c r="DM224" s="308"/>
      <c r="DN224" s="308"/>
      <c r="DO224" s="308"/>
      <c r="DP224" s="308"/>
      <c r="DQ224" s="308"/>
      <c r="DR224" s="308"/>
      <c r="DS224" s="308"/>
      <c r="DT224" s="308"/>
      <c r="DU224" s="308"/>
      <c r="DV224" s="308"/>
      <c r="DW224" s="308"/>
      <c r="DX224" s="308"/>
      <c r="DY224" s="308"/>
      <c r="DZ224" s="308"/>
      <c r="EA224" s="308"/>
      <c r="EB224" s="308"/>
      <c r="EC224" s="308"/>
      <c r="ED224" s="308"/>
      <c r="EE224" s="308"/>
      <c r="EF224" s="308"/>
      <c r="EG224" s="308"/>
      <c r="EH224" s="308"/>
      <c r="EI224" s="308"/>
      <c r="EJ224" s="308"/>
      <c r="EK224" s="308"/>
      <c r="EL224" s="308"/>
      <c r="EM224" s="308"/>
      <c r="EN224" s="308"/>
      <c r="EO224" s="308"/>
      <c r="EP224" s="308"/>
      <c r="EQ224" s="308"/>
      <c r="ER224" s="308"/>
      <c r="ES224" s="308"/>
      <c r="ET224" s="308"/>
      <c r="EU224" s="308"/>
      <c r="EV224" s="308"/>
      <c r="EW224" s="308"/>
      <c r="EX224" s="309"/>
      <c r="EY224" s="309"/>
      <c r="EZ224" s="308"/>
      <c r="FA224" s="308"/>
      <c r="FB224" s="308"/>
      <c r="FC224" s="308"/>
      <c r="FD224" s="308"/>
      <c r="FE224" s="308"/>
      <c r="FF224" s="308"/>
      <c r="FG224" s="308"/>
      <c r="FH224" s="308"/>
      <c r="FI224" s="308"/>
      <c r="FJ224" s="308"/>
      <c r="FK224" s="308"/>
      <c r="FL224" s="308"/>
      <c r="FM224" s="308"/>
      <c r="FN224" s="308"/>
      <c r="FO224" s="308"/>
      <c r="FP224" s="308"/>
      <c r="FQ224" s="308"/>
      <c r="FR224" s="308"/>
      <c r="FS224" s="308"/>
      <c r="FT224" s="308"/>
      <c r="FU224" s="308"/>
      <c r="FV224" s="308"/>
      <c r="FW224" s="308"/>
      <c r="FX224" s="308"/>
      <c r="FY224" s="308"/>
      <c r="FZ224" s="308"/>
      <c r="GA224" s="308"/>
      <c r="GB224" s="308"/>
      <c r="GC224" s="308"/>
      <c r="GD224" s="308"/>
      <c r="GE224" s="308"/>
      <c r="GF224" s="308"/>
      <c r="GG224" s="308"/>
      <c r="GH224" s="308"/>
      <c r="GI224" s="308"/>
      <c r="GJ224" s="308"/>
      <c r="GK224" s="308"/>
      <c r="GL224" s="308"/>
      <c r="GM224" s="308"/>
      <c r="GN224" s="308"/>
      <c r="GO224" s="308"/>
      <c r="GP224" s="308"/>
      <c r="GQ224" s="308"/>
      <c r="GR224" s="308"/>
      <c r="GS224" s="308"/>
      <c r="GT224" s="308"/>
      <c r="GU224" s="308"/>
      <c r="GV224" s="308"/>
      <c r="GW224" s="308"/>
      <c r="GX224" s="308"/>
      <c r="GY224" s="308"/>
      <c r="GZ224" s="308"/>
      <c r="HA224" s="308"/>
      <c r="HB224" s="308"/>
      <c r="HC224" s="308"/>
      <c r="HD224" s="308"/>
      <c r="HE224" s="308"/>
      <c r="HF224" s="308"/>
      <c r="HG224" s="308"/>
      <c r="HH224" s="308"/>
      <c r="HI224" s="308"/>
      <c r="HJ224" s="308"/>
      <c r="HK224" s="308"/>
    </row>
    <row r="225" customFormat="false" ht="12.75" hidden="true" customHeight="false" outlineLevel="0" collapsed="false">
      <c r="A225" s="232"/>
      <c r="B225" s="233"/>
      <c r="C225" s="232"/>
      <c r="D225" s="234"/>
      <c r="E225" s="234"/>
      <c r="F225" s="235"/>
      <c r="G225" s="234"/>
      <c r="H225" s="234"/>
      <c r="I225" s="237"/>
      <c r="J225" s="238"/>
      <c r="K225" s="244" t="s">
        <v>160</v>
      </c>
      <c r="L225" s="245"/>
      <c r="M225" s="245"/>
      <c r="N225" s="245"/>
      <c r="O225" s="245"/>
      <c r="P225" s="245"/>
      <c r="Q225" s="245"/>
      <c r="R225" s="245"/>
      <c r="S225" s="245"/>
      <c r="T225" s="245"/>
      <c r="U225" s="245"/>
      <c r="V225" s="245"/>
      <c r="W225" s="245"/>
      <c r="X225" s="245"/>
      <c r="Y225" s="245"/>
      <c r="Z225" s="245"/>
      <c r="AA225" s="245"/>
      <c r="AB225" s="245"/>
      <c r="AC225" s="245"/>
      <c r="AD225" s="245"/>
      <c r="AE225" s="245"/>
      <c r="AF225" s="245"/>
      <c r="AG225" s="245"/>
      <c r="AH225" s="245"/>
      <c r="AI225" s="245"/>
      <c r="AJ225" s="245"/>
      <c r="AK225" s="245"/>
      <c r="AL225" s="245"/>
      <c r="AM225" s="245"/>
      <c r="AN225" s="245"/>
      <c r="AO225" s="245"/>
      <c r="AP225" s="245"/>
      <c r="AQ225" s="245"/>
      <c r="AR225" s="245"/>
      <c r="AS225" s="245"/>
      <c r="AT225" s="245"/>
      <c r="AU225" s="245"/>
      <c r="AV225" s="245"/>
      <c r="AW225" s="245"/>
      <c r="AX225" s="245"/>
      <c r="AY225" s="245"/>
      <c r="AZ225" s="245"/>
      <c r="BA225" s="245"/>
      <c r="BB225" s="245"/>
      <c r="BC225" s="245"/>
      <c r="BD225" s="245"/>
      <c r="BE225" s="245"/>
      <c r="BF225" s="245" t="n">
        <v>1</v>
      </c>
      <c r="BG225" s="245"/>
      <c r="BH225" s="245"/>
      <c r="BI225" s="245"/>
      <c r="BJ225" s="245"/>
      <c r="BK225" s="245"/>
      <c r="BL225" s="245"/>
      <c r="BM225" s="245"/>
      <c r="BN225" s="245"/>
      <c r="BO225" s="245"/>
      <c r="BP225" s="245"/>
      <c r="BQ225" s="245"/>
      <c r="BR225" s="245"/>
      <c r="BS225" s="245"/>
      <c r="BT225" s="245"/>
      <c r="BU225" s="245"/>
      <c r="BV225" s="245"/>
      <c r="BW225" s="245"/>
      <c r="BX225" s="245"/>
      <c r="BY225" s="245"/>
      <c r="BZ225" s="245"/>
      <c r="CA225" s="245"/>
      <c r="CB225" s="245"/>
      <c r="CC225" s="245"/>
      <c r="CD225" s="245"/>
      <c r="CE225" s="245"/>
      <c r="CF225" s="245"/>
      <c r="CG225" s="245"/>
      <c r="CH225" s="245"/>
      <c r="CI225" s="245"/>
      <c r="CJ225" s="245"/>
      <c r="CK225" s="245"/>
      <c r="CL225" s="245"/>
      <c r="CM225" s="245"/>
      <c r="CN225" s="245"/>
      <c r="CO225" s="245"/>
      <c r="CP225" s="245"/>
      <c r="CQ225" s="245"/>
      <c r="CR225" s="245"/>
      <c r="CS225" s="245"/>
      <c r="CT225" s="245"/>
      <c r="CU225" s="245"/>
      <c r="CV225" s="245"/>
      <c r="CW225" s="245"/>
      <c r="CX225" s="245"/>
      <c r="CY225" s="245"/>
      <c r="CZ225" s="245"/>
      <c r="DA225" s="245"/>
      <c r="DB225" s="245"/>
      <c r="DC225" s="245"/>
      <c r="DD225" s="245"/>
      <c r="DE225" s="245"/>
      <c r="DF225" s="245"/>
      <c r="DG225" s="245"/>
      <c r="DH225" s="245"/>
      <c r="DI225" s="245"/>
      <c r="DJ225" s="245"/>
      <c r="DK225" s="245"/>
      <c r="DL225" s="245"/>
      <c r="DM225" s="245"/>
      <c r="DN225" s="245"/>
      <c r="DO225" s="245"/>
      <c r="DP225" s="245"/>
      <c r="DQ225" s="245"/>
      <c r="DR225" s="245"/>
      <c r="DS225" s="245"/>
      <c r="DT225" s="245"/>
      <c r="DU225" s="245"/>
      <c r="DV225" s="245"/>
      <c r="DW225" s="245"/>
      <c r="DX225" s="245"/>
      <c r="DY225" s="245"/>
      <c r="DZ225" s="245"/>
      <c r="EA225" s="245"/>
      <c r="EB225" s="245"/>
      <c r="EC225" s="245"/>
      <c r="ED225" s="245"/>
      <c r="EE225" s="245"/>
      <c r="EF225" s="245"/>
      <c r="EG225" s="245"/>
      <c r="EH225" s="245"/>
      <c r="EI225" s="245"/>
      <c r="EJ225" s="245"/>
      <c r="EK225" s="245"/>
      <c r="EL225" s="245"/>
      <c r="EM225" s="245"/>
      <c r="EN225" s="245"/>
      <c r="EO225" s="245"/>
      <c r="EP225" s="245"/>
      <c r="EQ225" s="245"/>
      <c r="ER225" s="245"/>
      <c r="ES225" s="245"/>
      <c r="ET225" s="245"/>
      <c r="EU225" s="245"/>
      <c r="EV225" s="245"/>
      <c r="EW225" s="245"/>
      <c r="EX225" s="246"/>
      <c r="EY225" s="246"/>
      <c r="EZ225" s="245"/>
      <c r="FA225" s="245"/>
      <c r="FB225" s="245"/>
      <c r="FC225" s="245"/>
      <c r="FD225" s="245"/>
      <c r="FE225" s="245"/>
      <c r="FF225" s="245"/>
      <c r="FG225" s="245"/>
      <c r="FH225" s="245"/>
      <c r="FI225" s="245"/>
      <c r="FJ225" s="245"/>
      <c r="FK225" s="245"/>
      <c r="FL225" s="245"/>
      <c r="FM225" s="245"/>
      <c r="FN225" s="245"/>
      <c r="FO225" s="245"/>
      <c r="FP225" s="245"/>
      <c r="FQ225" s="245"/>
      <c r="FR225" s="245"/>
      <c r="FS225" s="245"/>
      <c r="FT225" s="245"/>
      <c r="FU225" s="245"/>
      <c r="FV225" s="245"/>
      <c r="FW225" s="245"/>
      <c r="FX225" s="245"/>
      <c r="FY225" s="245"/>
      <c r="FZ225" s="245"/>
      <c r="GA225" s="245"/>
      <c r="GB225" s="245"/>
      <c r="GC225" s="245"/>
      <c r="GD225" s="245"/>
      <c r="GE225" s="245"/>
      <c r="GF225" s="245"/>
      <c r="GG225" s="245"/>
      <c r="GH225" s="245"/>
      <c r="GI225" s="245"/>
      <c r="GJ225" s="245"/>
      <c r="GK225" s="245"/>
      <c r="GL225" s="245"/>
      <c r="GM225" s="245"/>
      <c r="GN225" s="245"/>
      <c r="GO225" s="245"/>
      <c r="GP225" s="245"/>
      <c r="GQ225" s="245"/>
      <c r="GR225" s="245"/>
      <c r="GS225" s="245"/>
      <c r="GT225" s="245"/>
      <c r="GU225" s="245"/>
      <c r="GV225" s="245"/>
      <c r="GW225" s="245"/>
      <c r="GX225" s="245"/>
      <c r="GY225" s="245"/>
      <c r="GZ225" s="245"/>
      <c r="HA225" s="245"/>
      <c r="HB225" s="245"/>
      <c r="HC225" s="245"/>
      <c r="HD225" s="245"/>
      <c r="HE225" s="245"/>
      <c r="HF225" s="245"/>
      <c r="HG225" s="245"/>
      <c r="HH225" s="245"/>
      <c r="HI225" s="245"/>
      <c r="HJ225" s="245"/>
      <c r="HK225" s="245"/>
    </row>
    <row r="226" customFormat="false" ht="12.75" hidden="true" customHeight="false" outlineLevel="0" collapsed="false">
      <c r="A226" s="232"/>
      <c r="B226" s="233"/>
      <c r="C226" s="232"/>
      <c r="D226" s="234"/>
      <c r="E226" s="234"/>
      <c r="F226" s="235"/>
      <c r="G226" s="234"/>
      <c r="H226" s="234"/>
      <c r="I226" s="237"/>
      <c r="J226" s="238"/>
      <c r="K226" s="247" t="s">
        <v>161</v>
      </c>
      <c r="L226" s="248" t="n">
        <f aca="false">(L224*L225*$G224)*$L$8</f>
        <v>0</v>
      </c>
      <c r="M226" s="248"/>
      <c r="N226" s="248" t="n">
        <f aca="false">(N224*N225*$G224)*$L$8</f>
        <v>0</v>
      </c>
      <c r="O226" s="248"/>
      <c r="P226" s="248" t="n">
        <f aca="false">(P224*P225*$G224)*$L$8</f>
        <v>0</v>
      </c>
      <c r="Q226" s="248"/>
      <c r="R226" s="248" t="n">
        <f aca="false">(R224*R225*$G224)*$L$8</f>
        <v>0</v>
      </c>
      <c r="S226" s="248"/>
      <c r="T226" s="248" t="n">
        <f aca="false">(T224*T225*$G224)*$T$8</f>
        <v>0</v>
      </c>
      <c r="U226" s="248"/>
      <c r="V226" s="248" t="n">
        <f aca="false">(V224*V225*$G224)*$T$8</f>
        <v>0</v>
      </c>
      <c r="W226" s="248"/>
      <c r="X226" s="248" t="n">
        <f aca="false">(X224*X225*$G224)*$T$8</f>
        <v>0</v>
      </c>
      <c r="Y226" s="248"/>
      <c r="Z226" s="248" t="n">
        <f aca="false">(Z224*Z225*$G224)*$T$8</f>
        <v>0</v>
      </c>
      <c r="AA226" s="248"/>
      <c r="AB226" s="248" t="n">
        <f aca="false">(AB224*AB225*$G224)*$AB$8</f>
        <v>0</v>
      </c>
      <c r="AC226" s="248"/>
      <c r="AD226" s="248" t="n">
        <f aca="false">(AD224*AD225*$G224)*$AB$8</f>
        <v>0</v>
      </c>
      <c r="AE226" s="248"/>
      <c r="AF226" s="248" t="n">
        <f aca="false">(AF224*AF225*$G224)*$AB$8</f>
        <v>0</v>
      </c>
      <c r="AG226" s="248"/>
      <c r="AH226" s="248" t="n">
        <f aca="false">(AH224*AH225*$G224)*$AB$8</f>
        <v>0</v>
      </c>
      <c r="AI226" s="248"/>
      <c r="AJ226" s="248" t="n">
        <f aca="false">(AJ224*AJ225*$G224)*$AJ$8</f>
        <v>0</v>
      </c>
      <c r="AK226" s="248"/>
      <c r="AL226" s="248" t="n">
        <f aca="false">(AL224*AL225*$G224)*$AJ$8</f>
        <v>0</v>
      </c>
      <c r="AM226" s="248"/>
      <c r="AN226" s="248" t="n">
        <f aca="false">(AN224*AN225*$G224)*$AJ$8</f>
        <v>0</v>
      </c>
      <c r="AO226" s="248"/>
      <c r="AP226" s="248" t="n">
        <f aca="false">(AP224*AP225*$G224)*$AJ$8</f>
        <v>0</v>
      </c>
      <c r="AQ226" s="248"/>
      <c r="AR226" s="248" t="n">
        <f aca="false">(AR224*AR225*$G224)*$AT$8</f>
        <v>0</v>
      </c>
      <c r="AS226" s="248"/>
      <c r="AT226" s="248" t="n">
        <f aca="false">(AT224*AT225*$G224)*$AT$8</f>
        <v>0</v>
      </c>
      <c r="AU226" s="248"/>
      <c r="AV226" s="248" t="n">
        <f aca="false">(AV224*AV225*$G224)*$AT$8</f>
        <v>0</v>
      </c>
      <c r="AW226" s="248"/>
      <c r="AX226" s="248" t="n">
        <f aca="false">(AX224*AX225*$G224)*$AT$8</f>
        <v>0</v>
      </c>
      <c r="AY226" s="248"/>
      <c r="AZ226" s="248" t="n">
        <f aca="false">(AZ224*AZ225*$G224)*$BB$8</f>
        <v>0</v>
      </c>
      <c r="BA226" s="248"/>
      <c r="BB226" s="248" t="n">
        <f aca="false">(BB224*BB225*$G224)*$BB$8</f>
        <v>0</v>
      </c>
      <c r="BC226" s="248"/>
      <c r="BD226" s="248" t="n">
        <f aca="false">(BD224*BD225*$G224)*$BB$8</f>
        <v>0</v>
      </c>
      <c r="BE226" s="248"/>
      <c r="BF226" s="248" t="n">
        <f aca="false">(BF224*BF225*$G224)*$BB$8</f>
        <v>3.84775919732441</v>
      </c>
      <c r="BG226" s="248"/>
      <c r="BH226" s="248" t="n">
        <f aca="false">(BH224*BH225*$G224)*$BJ$8</f>
        <v>0</v>
      </c>
      <c r="BI226" s="248"/>
      <c r="BJ226" s="248" t="n">
        <f aca="false">(BJ224*BJ225*$G224)*$BJ$8</f>
        <v>0</v>
      </c>
      <c r="BK226" s="248"/>
      <c r="BL226" s="248" t="n">
        <f aca="false">(BL224*BL225*$G224)*$BJ$8</f>
        <v>0</v>
      </c>
      <c r="BM226" s="248"/>
      <c r="BN226" s="248" t="n">
        <f aca="false">(BN224*BN225*$G224)*$BJ$8</f>
        <v>0</v>
      </c>
      <c r="BO226" s="248"/>
      <c r="BP226" s="248" t="n">
        <f aca="false">(BP224*BP225*$G224)*$BT$8</f>
        <v>0</v>
      </c>
      <c r="BQ226" s="248"/>
      <c r="BR226" s="248" t="n">
        <f aca="false">(BR224*BR225*$G224)*$BT$8</f>
        <v>0</v>
      </c>
      <c r="BS226" s="248"/>
      <c r="BT226" s="248" t="n">
        <f aca="false">(BT224*BT225*$G224)*$BT$8</f>
        <v>0</v>
      </c>
      <c r="BU226" s="248"/>
      <c r="BV226" s="248" t="n">
        <f aca="false">(BV224*BV225*$G224)*$BT$8</f>
        <v>0</v>
      </c>
      <c r="BW226" s="248"/>
      <c r="BX226" s="248" t="n">
        <f aca="false">(BX224*BX225*$G224)*$CB$8</f>
        <v>0</v>
      </c>
      <c r="BY226" s="248"/>
      <c r="BZ226" s="248" t="n">
        <f aca="false">(BZ224*BZ225*$G224)*$CB$8</f>
        <v>0</v>
      </c>
      <c r="CA226" s="248"/>
      <c r="CB226" s="248" t="n">
        <f aca="false">(CB224*CB225*$G224)*$CB$8</f>
        <v>0</v>
      </c>
      <c r="CC226" s="248"/>
      <c r="CD226" s="248" t="n">
        <f aca="false">(CD224*CD225*$G224)*$CB$8</f>
        <v>0</v>
      </c>
      <c r="CE226" s="248"/>
      <c r="CF226" s="248" t="n">
        <f aca="false">(CF224*CF225*$G224)*$CB$8</f>
        <v>0</v>
      </c>
      <c r="CG226" s="248"/>
      <c r="CH226" s="248" t="n">
        <f aca="false">(CH224*CH225*$G224)*$CB$8</f>
        <v>0</v>
      </c>
      <c r="CI226" s="248"/>
      <c r="CJ226" s="248" t="n">
        <f aca="false">(CJ224*CJ225*$G224)*$CJ$8</f>
        <v>0</v>
      </c>
      <c r="CK226" s="248"/>
      <c r="CL226" s="248" t="n">
        <f aca="false">(CL224*CL225*$G224)*$CJ$8</f>
        <v>0</v>
      </c>
      <c r="CM226" s="248"/>
      <c r="CN226" s="248" t="n">
        <f aca="false">(CN224*CN225*$G224)*$CJ$8</f>
        <v>0</v>
      </c>
      <c r="CO226" s="248"/>
      <c r="CP226" s="248" t="n">
        <f aca="false">(CP224*CP225*$G224)*$CJ$8</f>
        <v>0</v>
      </c>
      <c r="CQ226" s="248"/>
      <c r="CR226" s="248" t="n">
        <f aca="false">(CR224*CR225*$G224)*$CJ$8</f>
        <v>0</v>
      </c>
      <c r="CS226" s="248"/>
      <c r="CT226" s="248" t="n">
        <f aca="false">(CT224*CT225*$G224)*$CT$8</f>
        <v>0</v>
      </c>
      <c r="CU226" s="248"/>
      <c r="CV226" s="248" t="n">
        <f aca="false">(CV224*CV225*$G224)*$CT$8</f>
        <v>0</v>
      </c>
      <c r="CW226" s="248"/>
      <c r="CX226" s="248" t="n">
        <f aca="false">(CX224*CX225*$G224)*$CT$8</f>
        <v>0</v>
      </c>
      <c r="CY226" s="248"/>
      <c r="CZ226" s="248" t="n">
        <f aca="false">(CZ224*CZ225*$G224)*$CT$8</f>
        <v>0</v>
      </c>
      <c r="DA226" s="248"/>
      <c r="DB226" s="248" t="n">
        <f aca="false">(DB224*DB225*$G224)*$DB$8</f>
        <v>0</v>
      </c>
      <c r="DC226" s="248"/>
      <c r="DD226" s="248" t="n">
        <f aca="false">(DD224*DD225*$G224)*$DB$8</f>
        <v>0</v>
      </c>
      <c r="DE226" s="248"/>
      <c r="DF226" s="248" t="n">
        <f aca="false">(DF224*DF225*$G224)*$DB$8</f>
        <v>0</v>
      </c>
      <c r="DG226" s="248"/>
      <c r="DH226" s="248" t="n">
        <f aca="false">(DH224*DH225*$G224)*$DB$8</f>
        <v>0</v>
      </c>
      <c r="DI226" s="248"/>
      <c r="DJ226" s="292" t="n">
        <f aca="false">(DJ224*DJ225*$G224)*$DB$8</f>
        <v>0</v>
      </c>
      <c r="DK226" s="292"/>
      <c r="DL226" s="248" t="n">
        <f aca="false">(DL224*DL225*$G224)*$DB$8</f>
        <v>0</v>
      </c>
      <c r="DM226" s="248"/>
      <c r="DN226" s="248" t="n">
        <f aca="false">(DN224*DN225*$G224)*$DB$8</f>
        <v>0</v>
      </c>
      <c r="DO226" s="248"/>
      <c r="DP226" s="248" t="n">
        <f aca="false">(DP224*DP225*$G224)*$DB$8</f>
        <v>0</v>
      </c>
      <c r="DQ226" s="248"/>
      <c r="DR226" s="248" t="n">
        <f aca="false">(DR224*DR225*$G224)*$DB$8</f>
        <v>0</v>
      </c>
      <c r="DS226" s="248"/>
      <c r="DT226" s="248" t="n">
        <f aca="false">(DT224*DT225*$G224)*$DB$8</f>
        <v>0</v>
      </c>
      <c r="DU226" s="248"/>
      <c r="DV226" s="248" t="n">
        <f aca="false">(DV224*DV225*$G224)*$DB$8</f>
        <v>0</v>
      </c>
      <c r="DW226" s="248"/>
      <c r="DX226" s="248" t="n">
        <f aca="false">(DX224*DX225*$G224)*$DB$8</f>
        <v>0</v>
      </c>
      <c r="DY226" s="248"/>
      <c r="DZ226" s="248" t="n">
        <f aca="false">(DZ224*DZ225*$G224)*$DB$8</f>
        <v>0</v>
      </c>
      <c r="EA226" s="248"/>
      <c r="EB226" s="248" t="n">
        <f aca="false">(EB224*EB225*$G224)*$DB$8</f>
        <v>0</v>
      </c>
      <c r="EC226" s="248"/>
      <c r="ED226" s="248" t="n">
        <f aca="false">(ED224*ED225*$G224)*$DB$8</f>
        <v>0</v>
      </c>
      <c r="EE226" s="248"/>
      <c r="EF226" s="248" t="n">
        <f aca="false">(EF224*EF225*$G224)*$DB$8</f>
        <v>0</v>
      </c>
      <c r="EG226" s="248"/>
      <c r="EH226" s="248" t="n">
        <f aca="false">(EH224*EH225*$G224)*$DB$8</f>
        <v>0</v>
      </c>
      <c r="EI226" s="248"/>
      <c r="EJ226" s="248" t="n">
        <f aca="false">(EJ224*EJ225*$G224)*$DB$8</f>
        <v>0</v>
      </c>
      <c r="EK226" s="248"/>
      <c r="EL226" s="248" t="n">
        <f aca="false">(EL224*EL225*$G224)*$DB$8</f>
        <v>0</v>
      </c>
      <c r="EM226" s="248"/>
      <c r="EN226" s="248" t="n">
        <f aca="false">(EN224*EN225*$G224)*$DB$8</f>
        <v>0</v>
      </c>
      <c r="EO226" s="248"/>
      <c r="EP226" s="248" t="n">
        <f aca="false">(EP224*EP225*$G224)*$DB$8</f>
        <v>0</v>
      </c>
      <c r="EQ226" s="248"/>
      <c r="ER226" s="248" t="n">
        <f aca="false">(ER224*ER225*$G224)*$DB$8</f>
        <v>0</v>
      </c>
      <c r="ES226" s="248"/>
      <c r="ET226" s="248" t="n">
        <f aca="false">(ET224*ET225*$G224)*$DB$8</f>
        <v>0</v>
      </c>
      <c r="EU226" s="248"/>
      <c r="EV226" s="248" t="n">
        <f aca="false">(EV224*EV225*$G224)*$DB$8</f>
        <v>0</v>
      </c>
      <c r="EW226" s="248"/>
      <c r="EX226" s="249" t="n">
        <f aca="false">(EX224*EX225*$G224)*$DB$8</f>
        <v>0</v>
      </c>
      <c r="EY226" s="249"/>
      <c r="EZ226" s="248" t="n">
        <f aca="false">(EZ224*EZ225*$G224)*$DB$8</f>
        <v>0</v>
      </c>
      <c r="FA226" s="248"/>
      <c r="FB226" s="248" t="n">
        <f aca="false">(FB224*FB225*$G224)*$DB$8</f>
        <v>0</v>
      </c>
      <c r="FC226" s="248"/>
      <c r="FD226" s="248" t="n">
        <f aca="false">(FD224*FD225*$G224)*$DB$8</f>
        <v>0</v>
      </c>
      <c r="FE226" s="248"/>
      <c r="FF226" s="248" t="n">
        <f aca="false">(FF224*FF225*$G224)*$DB$8</f>
        <v>0</v>
      </c>
      <c r="FG226" s="248"/>
      <c r="FH226" s="248" t="n">
        <f aca="false">(FH224*FH225*$G224)*$DB$8</f>
        <v>0</v>
      </c>
      <c r="FI226" s="248"/>
      <c r="FJ226" s="248" t="n">
        <f aca="false">(FJ224*FJ225*$G224)*$DB$8</f>
        <v>0</v>
      </c>
      <c r="FK226" s="248"/>
      <c r="FL226" s="248" t="n">
        <f aca="false">(FL224*FL225*$G224)*$DB$8</f>
        <v>0</v>
      </c>
      <c r="FM226" s="248"/>
      <c r="FN226" s="248" t="n">
        <f aca="false">(FN224*FN225*$G224)*$DB$8</f>
        <v>0</v>
      </c>
      <c r="FO226" s="248"/>
      <c r="FP226" s="248" t="n">
        <f aca="false">(FP224*FP225*$G224)*$DB$8</f>
        <v>0</v>
      </c>
      <c r="FQ226" s="248"/>
      <c r="FR226" s="248" t="n">
        <f aca="false">(FR224*FR225*$G224)*$DB$8</f>
        <v>0</v>
      </c>
      <c r="FS226" s="248"/>
      <c r="FT226" s="248" t="n">
        <f aca="false">(FT224*FT225*$G224)*$DB$8</f>
        <v>0</v>
      </c>
      <c r="FU226" s="248"/>
      <c r="FV226" s="248" t="n">
        <f aca="false">(FV224*FV225*$G224)*$DB$8</f>
        <v>0</v>
      </c>
      <c r="FW226" s="248"/>
      <c r="FX226" s="248" t="n">
        <f aca="false">(FX224*FX225*$G224)*$DB$8</f>
        <v>0</v>
      </c>
      <c r="FY226" s="248"/>
      <c r="FZ226" s="248" t="n">
        <f aca="false">(FZ224*FZ225*$G224)*$DB$8</f>
        <v>0</v>
      </c>
      <c r="GA226" s="248"/>
      <c r="GB226" s="248" t="n">
        <f aca="false">(GB224*GB225*$G224)*$DB$8</f>
        <v>0</v>
      </c>
      <c r="GC226" s="248"/>
      <c r="GD226" s="248" t="n">
        <f aca="false">(GD224*GD225*$G224)*$DB$8</f>
        <v>0</v>
      </c>
      <c r="GE226" s="248"/>
      <c r="GF226" s="248" t="n">
        <f aca="false">(GF224*GF225*$G224)*$DB$8</f>
        <v>0</v>
      </c>
      <c r="GG226" s="248"/>
      <c r="GH226" s="248" t="n">
        <f aca="false">(GH224*GH225*$G224)*$DB$8</f>
        <v>0</v>
      </c>
      <c r="GI226" s="248"/>
      <c r="GJ226" s="248" t="n">
        <f aca="false">(GJ224*GJ225*$G224)*$DB$8</f>
        <v>0</v>
      </c>
      <c r="GK226" s="248"/>
      <c r="GL226" s="248" t="n">
        <f aca="false">(GL224*GL225*$G224)*$DB$8</f>
        <v>0</v>
      </c>
      <c r="GM226" s="248"/>
      <c r="GN226" s="248" t="n">
        <f aca="false">(GN224*GN225*$G224)*$DB$8</f>
        <v>0</v>
      </c>
      <c r="GO226" s="248"/>
      <c r="GP226" s="248" t="n">
        <f aca="false">(GP224*GP225*$G224)*$DB$8</f>
        <v>0</v>
      </c>
      <c r="GQ226" s="248"/>
      <c r="GR226" s="248" t="n">
        <f aca="false">(GR224*GR225*$G224)*$DB$8</f>
        <v>0</v>
      </c>
      <c r="GS226" s="248"/>
      <c r="GT226" s="248" t="n">
        <f aca="false">(GT224*GT225*$G224)*$DB$8</f>
        <v>0</v>
      </c>
      <c r="GU226" s="248"/>
      <c r="GV226" s="248" t="n">
        <f aca="false">(GV224*GV225*$G224)*$DB$8</f>
        <v>0</v>
      </c>
      <c r="GW226" s="248"/>
      <c r="GX226" s="248" t="n">
        <f aca="false">(GX224*GX225*$G224)*$DB$8</f>
        <v>0</v>
      </c>
      <c r="GY226" s="248"/>
      <c r="GZ226" s="248" t="n">
        <f aca="false">(GZ224*GZ225*$G224)*$DB$8</f>
        <v>0</v>
      </c>
      <c r="HA226" s="248"/>
      <c r="HB226" s="248" t="n">
        <f aca="false">(HB224*HB225*$G224)*$DB$8</f>
        <v>0</v>
      </c>
      <c r="HC226" s="248"/>
      <c r="HD226" s="248" t="n">
        <f aca="false">(HD224*HD225*$G224)*$DB$8</f>
        <v>0</v>
      </c>
      <c r="HE226" s="248"/>
      <c r="HF226" s="248" t="n">
        <f aca="false">(HF224*HF225*$G224)*$DB$8</f>
        <v>0</v>
      </c>
      <c r="HG226" s="248"/>
      <c r="HH226" s="248" t="n">
        <f aca="false">(HH224*HH225*$G224)*$DB$8</f>
        <v>0</v>
      </c>
      <c r="HI226" s="248"/>
      <c r="HJ226" s="248" t="n">
        <f aca="false">(HJ224*HJ225*$G224)*$DB$8</f>
        <v>0</v>
      </c>
      <c r="HK226" s="248"/>
    </row>
    <row r="227" customFormat="false" ht="12.75" hidden="true" customHeight="false" outlineLevel="0" collapsed="false">
      <c r="A227" s="232"/>
      <c r="B227" s="233"/>
      <c r="C227" s="232"/>
      <c r="D227" s="234"/>
      <c r="E227" s="234"/>
      <c r="F227" s="235"/>
      <c r="G227" s="234"/>
      <c r="H227" s="234"/>
      <c r="I227" s="237"/>
      <c r="J227" s="238"/>
      <c r="K227" s="250" t="s">
        <v>162</v>
      </c>
      <c r="L227" s="251" t="n">
        <f aca="false">L226</f>
        <v>0</v>
      </c>
      <c r="M227" s="251"/>
      <c r="N227" s="251" t="n">
        <f aca="false">L227+N226</f>
        <v>0</v>
      </c>
      <c r="O227" s="251"/>
      <c r="P227" s="251" t="n">
        <f aca="false">N227+P226</f>
        <v>0</v>
      </c>
      <c r="Q227" s="251"/>
      <c r="R227" s="251" t="n">
        <f aca="false">P227+R226</f>
        <v>0</v>
      </c>
      <c r="S227" s="251"/>
      <c r="T227" s="251" t="n">
        <f aca="false">R227+T226</f>
        <v>0</v>
      </c>
      <c r="U227" s="251"/>
      <c r="V227" s="251" t="n">
        <f aca="false">T227+V226</f>
        <v>0</v>
      </c>
      <c r="W227" s="251"/>
      <c r="X227" s="251" t="n">
        <f aca="false">V227+X226</f>
        <v>0</v>
      </c>
      <c r="Y227" s="251"/>
      <c r="Z227" s="251" t="n">
        <f aca="false">X227+Z226</f>
        <v>0</v>
      </c>
      <c r="AA227" s="251"/>
      <c r="AB227" s="251" t="n">
        <f aca="false">Z227+AB226</f>
        <v>0</v>
      </c>
      <c r="AC227" s="251"/>
      <c r="AD227" s="251" t="n">
        <f aca="false">AB227+AD226</f>
        <v>0</v>
      </c>
      <c r="AE227" s="251"/>
      <c r="AF227" s="251" t="n">
        <f aca="false">AD227+AF226</f>
        <v>0</v>
      </c>
      <c r="AG227" s="251"/>
      <c r="AH227" s="251" t="n">
        <f aca="false">AF227+AH226</f>
        <v>0</v>
      </c>
      <c r="AI227" s="251"/>
      <c r="AJ227" s="251" t="n">
        <f aca="false">AH227+AJ226</f>
        <v>0</v>
      </c>
      <c r="AK227" s="251"/>
      <c r="AL227" s="251" t="n">
        <f aca="false">AJ227+AL226</f>
        <v>0</v>
      </c>
      <c r="AM227" s="251"/>
      <c r="AN227" s="251" t="n">
        <f aca="false">AL227+AN226</f>
        <v>0</v>
      </c>
      <c r="AO227" s="251"/>
      <c r="AP227" s="251" t="n">
        <f aca="false">AN227+AP226</f>
        <v>0</v>
      </c>
      <c r="AQ227" s="251"/>
      <c r="AR227" s="251" t="n">
        <f aca="false">AP227+AR226</f>
        <v>0</v>
      </c>
      <c r="AS227" s="251"/>
      <c r="AT227" s="251" t="n">
        <f aca="false">AR227+AT226</f>
        <v>0</v>
      </c>
      <c r="AU227" s="251"/>
      <c r="AV227" s="251" t="n">
        <f aca="false">AT227+AV226</f>
        <v>0</v>
      </c>
      <c r="AW227" s="251"/>
      <c r="AX227" s="251" t="n">
        <f aca="false">AV227+AX226</f>
        <v>0</v>
      </c>
      <c r="AY227" s="251"/>
      <c r="AZ227" s="251" t="n">
        <f aca="false">AX227+AZ226</f>
        <v>0</v>
      </c>
      <c r="BA227" s="251"/>
      <c r="BB227" s="251" t="n">
        <f aca="false">AZ227+BB226</f>
        <v>0</v>
      </c>
      <c r="BC227" s="251"/>
      <c r="BD227" s="251" t="n">
        <f aca="false">BB227+BD226</f>
        <v>0</v>
      </c>
      <c r="BE227" s="251"/>
      <c r="BF227" s="251" t="n">
        <f aca="false">BD227+BF226</f>
        <v>3.84775919732441</v>
      </c>
      <c r="BG227" s="251"/>
      <c r="BH227" s="251" t="n">
        <f aca="false">BF227+BH226</f>
        <v>3.84775919732441</v>
      </c>
      <c r="BI227" s="251"/>
      <c r="BJ227" s="251" t="n">
        <f aca="false">BH227+BJ226</f>
        <v>3.84775919732441</v>
      </c>
      <c r="BK227" s="251"/>
      <c r="BL227" s="251" t="n">
        <f aca="false">BJ227+BL226</f>
        <v>3.84775919732441</v>
      </c>
      <c r="BM227" s="251"/>
      <c r="BN227" s="251" t="n">
        <f aca="false">BL227+BN226</f>
        <v>3.84775919732441</v>
      </c>
      <c r="BO227" s="251"/>
      <c r="BP227" s="251" t="n">
        <f aca="false">BN227+BP226</f>
        <v>3.84775919732441</v>
      </c>
      <c r="BQ227" s="251"/>
      <c r="BR227" s="251" t="n">
        <f aca="false">BP227+BR226</f>
        <v>3.84775919732441</v>
      </c>
      <c r="BS227" s="251"/>
      <c r="BT227" s="251" t="n">
        <f aca="false">BR227+BT226</f>
        <v>3.84775919732441</v>
      </c>
      <c r="BU227" s="251"/>
      <c r="BV227" s="251" t="n">
        <f aca="false">BT227+BV226</f>
        <v>3.84775919732441</v>
      </c>
      <c r="BW227" s="251"/>
      <c r="BX227" s="251" t="n">
        <f aca="false">BV227+BX226</f>
        <v>3.84775919732441</v>
      </c>
      <c r="BY227" s="251"/>
      <c r="BZ227" s="251" t="n">
        <f aca="false">BX227+BZ226</f>
        <v>3.84775919732441</v>
      </c>
      <c r="CA227" s="251"/>
      <c r="CB227" s="251" t="n">
        <f aca="false">BZ227+CB226</f>
        <v>3.84775919732441</v>
      </c>
      <c r="CC227" s="251"/>
      <c r="CD227" s="251" t="n">
        <f aca="false">CB227+CD226</f>
        <v>3.84775919732441</v>
      </c>
      <c r="CE227" s="251"/>
      <c r="CF227" s="251" t="n">
        <f aca="false">CD227+CF226</f>
        <v>3.84775919732441</v>
      </c>
      <c r="CG227" s="251"/>
      <c r="CH227" s="251" t="n">
        <f aca="false">CF227+CH226</f>
        <v>3.84775919732441</v>
      </c>
      <c r="CI227" s="251"/>
      <c r="CJ227" s="251" t="n">
        <f aca="false">CH227+CJ226</f>
        <v>3.84775919732441</v>
      </c>
      <c r="CK227" s="251"/>
      <c r="CL227" s="251" t="n">
        <f aca="false">CJ227+CL226</f>
        <v>3.84775919732441</v>
      </c>
      <c r="CM227" s="251"/>
      <c r="CN227" s="251" t="n">
        <f aca="false">CL227+CN226</f>
        <v>3.84775919732441</v>
      </c>
      <c r="CO227" s="251"/>
      <c r="CP227" s="251" t="n">
        <f aca="false">CN227+CP226</f>
        <v>3.84775919732441</v>
      </c>
      <c r="CQ227" s="251"/>
      <c r="CR227" s="251" t="n">
        <f aca="false">CP227+CR226</f>
        <v>3.84775919732441</v>
      </c>
      <c r="CS227" s="251"/>
      <c r="CT227" s="251" t="n">
        <f aca="false">CR227+CT226</f>
        <v>3.84775919732441</v>
      </c>
      <c r="CU227" s="251"/>
      <c r="CV227" s="251" t="n">
        <f aca="false">CT227+CV226</f>
        <v>3.84775919732441</v>
      </c>
      <c r="CW227" s="251"/>
      <c r="CX227" s="251" t="n">
        <f aca="false">CV227+CX226</f>
        <v>3.84775919732441</v>
      </c>
      <c r="CY227" s="251"/>
      <c r="CZ227" s="251" t="n">
        <f aca="false">CX227+CZ226</f>
        <v>3.84775919732441</v>
      </c>
      <c r="DA227" s="251"/>
      <c r="DB227" s="251" t="n">
        <f aca="false">CZ227+DB226</f>
        <v>3.84775919732441</v>
      </c>
      <c r="DC227" s="251"/>
      <c r="DD227" s="251" t="n">
        <f aca="false">DB227+DD226</f>
        <v>3.84775919732441</v>
      </c>
      <c r="DE227" s="251"/>
      <c r="DF227" s="251" t="n">
        <f aca="false">DD227+DF226</f>
        <v>3.84775919732441</v>
      </c>
      <c r="DG227" s="251"/>
      <c r="DH227" s="251" t="n">
        <f aca="false">DF227+DH226</f>
        <v>3.84775919732441</v>
      </c>
      <c r="DI227" s="251"/>
      <c r="DJ227" s="293" t="n">
        <f aca="false">DH227+DJ226</f>
        <v>3.84775919732441</v>
      </c>
      <c r="DK227" s="293"/>
      <c r="DL227" s="251" t="n">
        <f aca="false">DJ227+DL226</f>
        <v>3.84775919732441</v>
      </c>
      <c r="DM227" s="251"/>
      <c r="DN227" s="251" t="n">
        <f aca="false">DL227+DN226</f>
        <v>3.84775919732441</v>
      </c>
      <c r="DO227" s="251"/>
      <c r="DP227" s="251" t="n">
        <f aca="false">DN227+DP226</f>
        <v>3.84775919732441</v>
      </c>
      <c r="DQ227" s="251"/>
      <c r="DR227" s="251" t="n">
        <f aca="false">DP227+DR226</f>
        <v>3.84775919732441</v>
      </c>
      <c r="DS227" s="251"/>
      <c r="DT227" s="251" t="n">
        <f aca="false">DR227+DT226</f>
        <v>3.84775919732441</v>
      </c>
      <c r="DU227" s="251"/>
      <c r="DV227" s="251" t="n">
        <f aca="false">DT227+DV226</f>
        <v>3.84775919732441</v>
      </c>
      <c r="DW227" s="251"/>
      <c r="DX227" s="251" t="n">
        <f aca="false">DV227+DX226</f>
        <v>3.84775919732441</v>
      </c>
      <c r="DY227" s="251"/>
      <c r="DZ227" s="251" t="n">
        <f aca="false">DX227+DZ226</f>
        <v>3.84775919732441</v>
      </c>
      <c r="EA227" s="251"/>
      <c r="EB227" s="251" t="n">
        <f aca="false">DZ227+EB226</f>
        <v>3.84775919732441</v>
      </c>
      <c r="EC227" s="251"/>
      <c r="ED227" s="251" t="n">
        <f aca="false">EB227+ED226</f>
        <v>3.84775919732441</v>
      </c>
      <c r="EE227" s="251"/>
      <c r="EF227" s="251" t="n">
        <f aca="false">ED227+EF226</f>
        <v>3.84775919732441</v>
      </c>
      <c r="EG227" s="251"/>
      <c r="EH227" s="251" t="n">
        <f aca="false">EF227+EH226</f>
        <v>3.84775919732441</v>
      </c>
      <c r="EI227" s="251"/>
      <c r="EJ227" s="251" t="n">
        <f aca="false">EH227+EJ226</f>
        <v>3.84775919732441</v>
      </c>
      <c r="EK227" s="251"/>
      <c r="EL227" s="251" t="n">
        <f aca="false">EJ227+EL226</f>
        <v>3.84775919732441</v>
      </c>
      <c r="EM227" s="251"/>
      <c r="EN227" s="251" t="n">
        <f aca="false">EL227+EN226</f>
        <v>3.84775919732441</v>
      </c>
      <c r="EO227" s="251"/>
      <c r="EP227" s="251" t="n">
        <f aca="false">EN227+EP226</f>
        <v>3.84775919732441</v>
      </c>
      <c r="EQ227" s="251"/>
      <c r="ER227" s="251" t="n">
        <f aca="false">EP227+ER226</f>
        <v>3.84775919732441</v>
      </c>
      <c r="ES227" s="251"/>
      <c r="ET227" s="251" t="n">
        <f aca="false">ER227+ET226</f>
        <v>3.84775919732441</v>
      </c>
      <c r="EU227" s="251"/>
      <c r="EV227" s="251" t="n">
        <f aca="false">ET227+EV226</f>
        <v>3.84775919732441</v>
      </c>
      <c r="EW227" s="251"/>
      <c r="EX227" s="252" t="n">
        <f aca="false">EV227+EX226</f>
        <v>3.84775919732441</v>
      </c>
      <c r="EY227" s="252"/>
      <c r="EZ227" s="251" t="n">
        <f aca="false">EX227+EZ226</f>
        <v>3.84775919732441</v>
      </c>
      <c r="FA227" s="251"/>
      <c r="FB227" s="251" t="n">
        <f aca="false">EZ227+FB226</f>
        <v>3.84775919732441</v>
      </c>
      <c r="FC227" s="251"/>
      <c r="FD227" s="251" t="n">
        <f aca="false">FB227+FD226</f>
        <v>3.84775919732441</v>
      </c>
      <c r="FE227" s="251"/>
      <c r="FF227" s="251" t="n">
        <f aca="false">FD227+FF226</f>
        <v>3.84775919732441</v>
      </c>
      <c r="FG227" s="251"/>
      <c r="FH227" s="251" t="n">
        <f aca="false">FF227+FH226</f>
        <v>3.84775919732441</v>
      </c>
      <c r="FI227" s="251"/>
      <c r="FJ227" s="251" t="n">
        <f aca="false">FH227+FJ226</f>
        <v>3.84775919732441</v>
      </c>
      <c r="FK227" s="251"/>
      <c r="FL227" s="251" t="n">
        <f aca="false">FJ227+FL226</f>
        <v>3.84775919732441</v>
      </c>
      <c r="FM227" s="251"/>
      <c r="FN227" s="251" t="n">
        <f aca="false">FL227+FN226</f>
        <v>3.84775919732441</v>
      </c>
      <c r="FO227" s="251"/>
      <c r="FP227" s="251" t="n">
        <f aca="false">FN227+FP226</f>
        <v>3.84775919732441</v>
      </c>
      <c r="FQ227" s="251"/>
      <c r="FR227" s="251" t="n">
        <f aca="false">FP227+FR226</f>
        <v>3.84775919732441</v>
      </c>
      <c r="FS227" s="251"/>
      <c r="FT227" s="251" t="n">
        <f aca="false">FR227+FT226</f>
        <v>3.84775919732441</v>
      </c>
      <c r="FU227" s="251"/>
      <c r="FV227" s="251" t="n">
        <f aca="false">FT227+FV226</f>
        <v>3.84775919732441</v>
      </c>
      <c r="FW227" s="251"/>
      <c r="FX227" s="251" t="n">
        <f aca="false">FV227+FX226</f>
        <v>3.84775919732441</v>
      </c>
      <c r="FY227" s="251"/>
      <c r="FZ227" s="251" t="n">
        <f aca="false">FX227+FZ226</f>
        <v>3.84775919732441</v>
      </c>
      <c r="GA227" s="251"/>
      <c r="GB227" s="251" t="n">
        <f aca="false">FZ227+GB226</f>
        <v>3.84775919732441</v>
      </c>
      <c r="GC227" s="251"/>
      <c r="GD227" s="251" t="n">
        <f aca="false">GB227+GD226</f>
        <v>3.84775919732441</v>
      </c>
      <c r="GE227" s="251"/>
      <c r="GF227" s="251" t="n">
        <f aca="false">GD227+GF226</f>
        <v>3.84775919732441</v>
      </c>
      <c r="GG227" s="251"/>
      <c r="GH227" s="251" t="n">
        <f aca="false">GF227+GH226</f>
        <v>3.84775919732441</v>
      </c>
      <c r="GI227" s="251"/>
      <c r="GJ227" s="251" t="n">
        <f aca="false">GH227+GJ226</f>
        <v>3.84775919732441</v>
      </c>
      <c r="GK227" s="251"/>
      <c r="GL227" s="251" t="n">
        <f aca="false">GJ227+GL226</f>
        <v>3.84775919732441</v>
      </c>
      <c r="GM227" s="251"/>
      <c r="GN227" s="251" t="n">
        <f aca="false">GL227+GN226</f>
        <v>3.84775919732441</v>
      </c>
      <c r="GO227" s="251"/>
      <c r="GP227" s="251" t="n">
        <f aca="false">GN227+GP226</f>
        <v>3.84775919732441</v>
      </c>
      <c r="GQ227" s="251"/>
      <c r="GR227" s="251" t="n">
        <f aca="false">GP227+GR226</f>
        <v>3.84775919732441</v>
      </c>
      <c r="GS227" s="251"/>
      <c r="GT227" s="251" t="n">
        <f aca="false">GR227+GT226</f>
        <v>3.84775919732441</v>
      </c>
      <c r="GU227" s="251"/>
      <c r="GV227" s="251" t="n">
        <f aca="false">GT227+GV226</f>
        <v>3.84775919732441</v>
      </c>
      <c r="GW227" s="251"/>
      <c r="GX227" s="251" t="n">
        <f aca="false">GV227+GX226</f>
        <v>3.84775919732441</v>
      </c>
      <c r="GY227" s="251"/>
      <c r="GZ227" s="251" t="n">
        <f aca="false">GX227+GZ226</f>
        <v>3.84775919732441</v>
      </c>
      <c r="HA227" s="251"/>
      <c r="HB227" s="251" t="n">
        <f aca="false">GZ227+HB226</f>
        <v>3.84775919732441</v>
      </c>
      <c r="HC227" s="251"/>
      <c r="HD227" s="251" t="n">
        <f aca="false">HB227+HD226</f>
        <v>3.84775919732441</v>
      </c>
      <c r="HE227" s="251"/>
      <c r="HF227" s="251" t="n">
        <f aca="false">HD227+HF226</f>
        <v>3.84775919732441</v>
      </c>
      <c r="HG227" s="251"/>
      <c r="HH227" s="251" t="n">
        <f aca="false">HF227+HH226</f>
        <v>3.84775919732441</v>
      </c>
      <c r="HI227" s="251"/>
      <c r="HJ227" s="251" t="n">
        <f aca="false">HH227+HJ226</f>
        <v>3.84775919732441</v>
      </c>
      <c r="HK227" s="251"/>
    </row>
    <row r="228" s="295" customFormat="true" ht="12.75" hidden="true" customHeight="false" outlineLevel="0" collapsed="false">
      <c r="A228" s="232"/>
      <c r="B228" s="233"/>
      <c r="C228" s="232"/>
      <c r="D228" s="234"/>
      <c r="E228" s="234"/>
      <c r="F228" s="235"/>
      <c r="G228" s="234"/>
      <c r="H228" s="253"/>
      <c r="I228" s="237"/>
      <c r="J228" s="238"/>
      <c r="K228" s="254" t="s">
        <v>163</v>
      </c>
      <c r="L228" s="255"/>
      <c r="M228" s="255"/>
      <c r="N228" s="255"/>
      <c r="O228" s="255"/>
      <c r="P228" s="255"/>
      <c r="Q228" s="255"/>
      <c r="R228" s="255"/>
      <c r="S228" s="255"/>
      <c r="T228" s="255"/>
      <c r="U228" s="255"/>
      <c r="V228" s="255"/>
      <c r="W228" s="255"/>
      <c r="X228" s="255"/>
      <c r="Y228" s="255"/>
      <c r="Z228" s="255"/>
      <c r="AA228" s="255"/>
      <c r="AB228" s="255"/>
      <c r="AC228" s="255"/>
      <c r="AD228" s="255"/>
      <c r="AE228" s="255"/>
      <c r="AF228" s="255"/>
      <c r="AG228" s="255"/>
      <c r="AH228" s="255"/>
      <c r="AI228" s="255"/>
      <c r="AJ228" s="255"/>
      <c r="AK228" s="255"/>
      <c r="AL228" s="255"/>
      <c r="AM228" s="255"/>
      <c r="AN228" s="255"/>
      <c r="AO228" s="255"/>
      <c r="AP228" s="255"/>
      <c r="AQ228" s="255"/>
      <c r="AR228" s="255"/>
      <c r="AS228" s="255"/>
      <c r="AT228" s="255"/>
      <c r="AU228" s="255"/>
      <c r="AV228" s="255"/>
      <c r="AW228" s="255"/>
      <c r="AX228" s="255"/>
      <c r="AY228" s="255"/>
      <c r="AZ228" s="255"/>
      <c r="BA228" s="255"/>
      <c r="BB228" s="255"/>
      <c r="BC228" s="255"/>
      <c r="BD228" s="255"/>
      <c r="BE228" s="255"/>
      <c r="BF228" s="255"/>
      <c r="BG228" s="255"/>
      <c r="BH228" s="255"/>
      <c r="BI228" s="255"/>
      <c r="BJ228" s="255"/>
      <c r="BK228" s="255"/>
      <c r="BL228" s="255"/>
      <c r="BM228" s="255"/>
      <c r="BN228" s="255"/>
      <c r="BO228" s="255"/>
      <c r="BP228" s="255"/>
      <c r="BQ228" s="255"/>
      <c r="BR228" s="255"/>
      <c r="BS228" s="255"/>
      <c r="BT228" s="255"/>
      <c r="BU228" s="255"/>
      <c r="BV228" s="255"/>
      <c r="BW228" s="255"/>
      <c r="BX228" s="255"/>
      <c r="BY228" s="255"/>
      <c r="BZ228" s="255"/>
      <c r="CA228" s="255"/>
      <c r="CB228" s="255"/>
      <c r="CC228" s="255"/>
      <c r="CD228" s="255"/>
      <c r="CE228" s="255"/>
      <c r="CF228" s="255"/>
      <c r="CG228" s="255"/>
      <c r="CH228" s="255"/>
      <c r="CI228" s="255"/>
      <c r="CJ228" s="255"/>
      <c r="CK228" s="255"/>
      <c r="CL228" s="255"/>
      <c r="CM228" s="255"/>
      <c r="CN228" s="255"/>
      <c r="CO228" s="255"/>
      <c r="CP228" s="255"/>
      <c r="CQ228" s="255"/>
      <c r="CR228" s="255"/>
      <c r="CS228" s="255"/>
      <c r="CT228" s="255"/>
      <c r="CU228" s="255"/>
      <c r="CV228" s="255"/>
      <c r="CW228" s="255"/>
      <c r="CX228" s="255"/>
      <c r="CY228" s="255"/>
      <c r="CZ228" s="255"/>
      <c r="DA228" s="255"/>
      <c r="DB228" s="255"/>
      <c r="DC228" s="255"/>
      <c r="DD228" s="255"/>
      <c r="DE228" s="255"/>
      <c r="DF228" s="255"/>
      <c r="DG228" s="255"/>
      <c r="DH228" s="255"/>
      <c r="DI228" s="255"/>
      <c r="DJ228" s="294"/>
      <c r="DK228" s="294"/>
      <c r="DL228" s="255"/>
      <c r="DM228" s="255"/>
      <c r="DN228" s="255"/>
      <c r="DO228" s="255"/>
      <c r="DP228" s="255"/>
      <c r="DQ228" s="255"/>
      <c r="DR228" s="255"/>
      <c r="DS228" s="255"/>
      <c r="DT228" s="255"/>
      <c r="DU228" s="255"/>
      <c r="DV228" s="255"/>
      <c r="DW228" s="255"/>
      <c r="DX228" s="255"/>
      <c r="DY228" s="255"/>
      <c r="DZ228" s="255"/>
      <c r="EA228" s="255"/>
      <c r="EB228" s="255"/>
      <c r="EC228" s="255"/>
      <c r="ED228" s="255"/>
      <c r="EE228" s="255"/>
      <c r="EF228" s="255"/>
      <c r="EG228" s="255"/>
      <c r="EH228" s="255"/>
      <c r="EI228" s="255"/>
      <c r="EJ228" s="255"/>
      <c r="EK228" s="255"/>
      <c r="EL228" s="255"/>
      <c r="EM228" s="255"/>
      <c r="EN228" s="255"/>
      <c r="EO228" s="255"/>
      <c r="EP228" s="255"/>
      <c r="EQ228" s="255"/>
      <c r="ER228" s="255"/>
      <c r="ES228" s="255"/>
      <c r="ET228" s="255"/>
      <c r="EU228" s="255"/>
      <c r="EV228" s="255"/>
      <c r="EW228" s="255"/>
      <c r="EX228" s="256"/>
      <c r="EY228" s="256"/>
      <c r="EZ228" s="255"/>
      <c r="FA228" s="255"/>
      <c r="FB228" s="255"/>
      <c r="FC228" s="255"/>
      <c r="FD228" s="255"/>
      <c r="FE228" s="255"/>
      <c r="FF228" s="255"/>
      <c r="FG228" s="255"/>
      <c r="FH228" s="255"/>
      <c r="FI228" s="255"/>
      <c r="FJ228" s="255"/>
      <c r="FK228" s="255"/>
      <c r="FL228" s="255"/>
      <c r="FM228" s="255"/>
      <c r="FN228" s="255"/>
      <c r="FO228" s="255"/>
      <c r="FP228" s="255"/>
      <c r="FQ228" s="255"/>
      <c r="FR228" s="255"/>
      <c r="FS228" s="255"/>
      <c r="FT228" s="255"/>
      <c r="FU228" s="255"/>
      <c r="FV228" s="255"/>
      <c r="FW228" s="255"/>
      <c r="FX228" s="255"/>
      <c r="FY228" s="255"/>
      <c r="FZ228" s="255"/>
      <c r="GA228" s="255"/>
      <c r="GB228" s="255"/>
      <c r="GC228" s="255"/>
      <c r="GD228" s="255"/>
      <c r="GE228" s="255"/>
      <c r="GF228" s="255"/>
      <c r="GG228" s="255"/>
      <c r="GH228" s="255"/>
      <c r="GI228" s="255"/>
      <c r="GJ228" s="255"/>
      <c r="GK228" s="255"/>
      <c r="GL228" s="255"/>
      <c r="GM228" s="255"/>
      <c r="GN228" s="255"/>
      <c r="GO228" s="255"/>
      <c r="GP228" s="255"/>
      <c r="GQ228" s="255"/>
      <c r="GR228" s="255"/>
      <c r="GS228" s="255"/>
      <c r="GT228" s="255"/>
      <c r="GU228" s="255"/>
      <c r="GV228" s="255"/>
      <c r="GW228" s="255"/>
      <c r="GX228" s="255"/>
      <c r="GY228" s="255"/>
      <c r="GZ228" s="255"/>
      <c r="HA228" s="255"/>
      <c r="HB228" s="255"/>
      <c r="HC228" s="255"/>
      <c r="HD228" s="255"/>
      <c r="HE228" s="255"/>
      <c r="HF228" s="255"/>
      <c r="HG228" s="255"/>
      <c r="HH228" s="255"/>
      <c r="HI228" s="255"/>
      <c r="HJ228" s="255"/>
      <c r="HK228" s="255"/>
    </row>
    <row r="229" s="297" customFormat="true" ht="12.75" hidden="true" customHeight="false" outlineLevel="0" collapsed="false">
      <c r="A229" s="232"/>
      <c r="B229" s="233"/>
      <c r="C229" s="232"/>
      <c r="D229" s="234"/>
      <c r="E229" s="234"/>
      <c r="F229" s="235"/>
      <c r="G229" s="234"/>
      <c r="H229" s="257"/>
      <c r="I229" s="237"/>
      <c r="J229" s="238"/>
      <c r="K229" s="258" t="s">
        <v>164</v>
      </c>
      <c r="L229" s="259" t="n">
        <f aca="false">L228</f>
        <v>0</v>
      </c>
      <c r="M229" s="259"/>
      <c r="N229" s="259" t="n">
        <f aca="false">N228+L229</f>
        <v>0</v>
      </c>
      <c r="O229" s="259"/>
      <c r="P229" s="259" t="n">
        <f aca="false">P228+N229</f>
        <v>0</v>
      </c>
      <c r="Q229" s="259"/>
      <c r="R229" s="259" t="n">
        <f aca="false">R228+P229</f>
        <v>0</v>
      </c>
      <c r="S229" s="259"/>
      <c r="T229" s="259" t="n">
        <f aca="false">T228+R229</f>
        <v>0</v>
      </c>
      <c r="U229" s="259"/>
      <c r="V229" s="259" t="n">
        <f aca="false">V228+T229</f>
        <v>0</v>
      </c>
      <c r="W229" s="259"/>
      <c r="X229" s="259" t="n">
        <f aca="false">X228+V229</f>
        <v>0</v>
      </c>
      <c r="Y229" s="259"/>
      <c r="Z229" s="259" t="n">
        <f aca="false">Z228+X229</f>
        <v>0</v>
      </c>
      <c r="AA229" s="259"/>
      <c r="AB229" s="259" t="n">
        <f aca="false">AB228+Z229</f>
        <v>0</v>
      </c>
      <c r="AC229" s="259"/>
      <c r="AD229" s="259" t="n">
        <f aca="false">AD228+AB229</f>
        <v>0</v>
      </c>
      <c r="AE229" s="259"/>
      <c r="AF229" s="259" t="n">
        <f aca="false">AF228+AD229</f>
        <v>0</v>
      </c>
      <c r="AG229" s="259"/>
      <c r="AH229" s="259" t="n">
        <f aca="false">AH228+AF229</f>
        <v>0</v>
      </c>
      <c r="AI229" s="259"/>
      <c r="AJ229" s="259" t="n">
        <f aca="false">AJ228+AH229</f>
        <v>0</v>
      </c>
      <c r="AK229" s="259"/>
      <c r="AL229" s="259" t="n">
        <f aca="false">AL228+AJ229</f>
        <v>0</v>
      </c>
      <c r="AM229" s="259"/>
      <c r="AN229" s="259" t="n">
        <f aca="false">AN228+AL229</f>
        <v>0</v>
      </c>
      <c r="AO229" s="259"/>
      <c r="AP229" s="259" t="n">
        <f aca="false">AP228+AN229</f>
        <v>0</v>
      </c>
      <c r="AQ229" s="259"/>
      <c r="AR229" s="259" t="n">
        <f aca="false">AR228+AP229</f>
        <v>0</v>
      </c>
      <c r="AS229" s="259"/>
      <c r="AT229" s="259" t="n">
        <f aca="false">AT228+AR229</f>
        <v>0</v>
      </c>
      <c r="AU229" s="259"/>
      <c r="AV229" s="259" t="n">
        <f aca="false">AV228+AT229</f>
        <v>0</v>
      </c>
      <c r="AW229" s="259"/>
      <c r="AX229" s="259" t="n">
        <f aca="false">AX228+AV229</f>
        <v>0</v>
      </c>
      <c r="AY229" s="259"/>
      <c r="AZ229" s="259" t="n">
        <f aca="false">AZ228+AX229</f>
        <v>0</v>
      </c>
      <c r="BA229" s="259"/>
      <c r="BB229" s="259" t="n">
        <f aca="false">BB228+AZ229</f>
        <v>0</v>
      </c>
      <c r="BC229" s="259"/>
      <c r="BD229" s="259" t="n">
        <f aca="false">BD228+BB229</f>
        <v>0</v>
      </c>
      <c r="BE229" s="259"/>
      <c r="BF229" s="259" t="n">
        <f aca="false">BF228+BD229</f>
        <v>0</v>
      </c>
      <c r="BG229" s="259"/>
      <c r="BH229" s="259" t="n">
        <f aca="false">BH228+BF229</f>
        <v>0</v>
      </c>
      <c r="BI229" s="259"/>
      <c r="BJ229" s="259" t="n">
        <f aca="false">BJ228+BH229</f>
        <v>0</v>
      </c>
      <c r="BK229" s="259"/>
      <c r="BL229" s="259" t="n">
        <f aca="false">BL228+BJ229</f>
        <v>0</v>
      </c>
      <c r="BM229" s="259"/>
      <c r="BN229" s="259" t="n">
        <f aca="false">BN228+BL229</f>
        <v>0</v>
      </c>
      <c r="BO229" s="259"/>
      <c r="BP229" s="259" t="n">
        <f aca="false">BP228+BN229</f>
        <v>0</v>
      </c>
      <c r="BQ229" s="259"/>
      <c r="BR229" s="259" t="n">
        <f aca="false">BR228+BP229</f>
        <v>0</v>
      </c>
      <c r="BS229" s="259"/>
      <c r="BT229" s="259" t="n">
        <f aca="false">BT228+BR229</f>
        <v>0</v>
      </c>
      <c r="BU229" s="259"/>
      <c r="BV229" s="259" t="n">
        <f aca="false">BV228+BT229</f>
        <v>0</v>
      </c>
      <c r="BW229" s="259"/>
      <c r="BX229" s="259" t="n">
        <f aca="false">BX228+BV229</f>
        <v>0</v>
      </c>
      <c r="BY229" s="259"/>
      <c r="BZ229" s="259" t="n">
        <f aca="false">BZ228+BX229</f>
        <v>0</v>
      </c>
      <c r="CA229" s="259"/>
      <c r="CB229" s="259" t="n">
        <f aca="false">CB228+BZ229</f>
        <v>0</v>
      </c>
      <c r="CC229" s="259"/>
      <c r="CD229" s="259" t="n">
        <f aca="false">CD228+CB229</f>
        <v>0</v>
      </c>
      <c r="CE229" s="259"/>
      <c r="CF229" s="259" t="n">
        <f aca="false">CF228+CD229</f>
        <v>0</v>
      </c>
      <c r="CG229" s="259"/>
      <c r="CH229" s="259" t="n">
        <f aca="false">CH228+CF229</f>
        <v>0</v>
      </c>
      <c r="CI229" s="259"/>
      <c r="CJ229" s="259" t="n">
        <f aca="false">CJ228+CH229</f>
        <v>0</v>
      </c>
      <c r="CK229" s="259"/>
      <c r="CL229" s="259" t="n">
        <f aca="false">CL228+CJ229</f>
        <v>0</v>
      </c>
      <c r="CM229" s="259"/>
      <c r="CN229" s="259" t="n">
        <f aca="false">CN228+CL229</f>
        <v>0</v>
      </c>
      <c r="CO229" s="259"/>
      <c r="CP229" s="259" t="n">
        <f aca="false">CP228+CN229</f>
        <v>0</v>
      </c>
      <c r="CQ229" s="259"/>
      <c r="CR229" s="259" t="n">
        <f aca="false">CR228+CP229</f>
        <v>0</v>
      </c>
      <c r="CS229" s="259"/>
      <c r="CT229" s="259" t="n">
        <f aca="false">CT228+CR229</f>
        <v>0</v>
      </c>
      <c r="CU229" s="259"/>
      <c r="CV229" s="259" t="n">
        <f aca="false">CV228+CT229</f>
        <v>0</v>
      </c>
      <c r="CW229" s="259"/>
      <c r="CX229" s="259" t="n">
        <f aca="false">CX228+CV229</f>
        <v>0</v>
      </c>
      <c r="CY229" s="259"/>
      <c r="CZ229" s="259" t="n">
        <f aca="false">CZ228+CX229</f>
        <v>0</v>
      </c>
      <c r="DA229" s="259"/>
      <c r="DB229" s="259" t="n">
        <f aca="false">DB228+CZ229</f>
        <v>0</v>
      </c>
      <c r="DC229" s="259"/>
      <c r="DD229" s="259" t="n">
        <f aca="false">DD228+DB229</f>
        <v>0</v>
      </c>
      <c r="DE229" s="259"/>
      <c r="DF229" s="259" t="n">
        <f aca="false">DF228+DD229</f>
        <v>0</v>
      </c>
      <c r="DG229" s="259"/>
      <c r="DH229" s="259" t="n">
        <f aca="false">DH228+DF229</f>
        <v>0</v>
      </c>
      <c r="DI229" s="259"/>
      <c r="DJ229" s="296" t="n">
        <f aca="false">DJ228+DH229</f>
        <v>0</v>
      </c>
      <c r="DK229" s="296"/>
      <c r="DL229" s="259" t="n">
        <f aca="false">DL228+DJ229</f>
        <v>0</v>
      </c>
      <c r="DM229" s="259"/>
      <c r="DN229" s="259" t="n">
        <f aca="false">DN228+DL229</f>
        <v>0</v>
      </c>
      <c r="DO229" s="259"/>
      <c r="DP229" s="259" t="n">
        <f aca="false">DP228+DN229</f>
        <v>0</v>
      </c>
      <c r="DQ229" s="259"/>
      <c r="DR229" s="259" t="n">
        <f aca="false">DR228+DP229</f>
        <v>0</v>
      </c>
      <c r="DS229" s="259"/>
      <c r="DT229" s="259" t="n">
        <f aca="false">DT228+DR229</f>
        <v>0</v>
      </c>
      <c r="DU229" s="259"/>
      <c r="DV229" s="259" t="n">
        <f aca="false">DV228+DT229</f>
        <v>0</v>
      </c>
      <c r="DW229" s="259"/>
      <c r="DX229" s="259" t="n">
        <f aca="false">DX228+DV229</f>
        <v>0</v>
      </c>
      <c r="DY229" s="259"/>
      <c r="DZ229" s="259" t="n">
        <f aca="false">DZ228+DX229</f>
        <v>0</v>
      </c>
      <c r="EA229" s="259"/>
      <c r="EB229" s="259" t="n">
        <f aca="false">EB228+DZ229</f>
        <v>0</v>
      </c>
      <c r="EC229" s="259"/>
      <c r="ED229" s="259" t="n">
        <f aca="false">ED228+EB229</f>
        <v>0</v>
      </c>
      <c r="EE229" s="259"/>
      <c r="EF229" s="259" t="n">
        <f aca="false">EF228+ED229</f>
        <v>0</v>
      </c>
      <c r="EG229" s="259"/>
      <c r="EH229" s="259" t="n">
        <f aca="false">EH228+EF229</f>
        <v>0</v>
      </c>
      <c r="EI229" s="259"/>
      <c r="EJ229" s="259" t="n">
        <f aca="false">EJ228+EH229</f>
        <v>0</v>
      </c>
      <c r="EK229" s="259"/>
      <c r="EL229" s="259" t="n">
        <f aca="false">EL228+EJ229</f>
        <v>0</v>
      </c>
      <c r="EM229" s="259"/>
      <c r="EN229" s="259" t="n">
        <f aca="false">EN228+EL229</f>
        <v>0</v>
      </c>
      <c r="EO229" s="259"/>
      <c r="EP229" s="259" t="n">
        <f aca="false">EP228+EN229</f>
        <v>0</v>
      </c>
      <c r="EQ229" s="259"/>
      <c r="ER229" s="259" t="n">
        <f aca="false">ER228+EP229</f>
        <v>0</v>
      </c>
      <c r="ES229" s="259"/>
      <c r="ET229" s="259" t="n">
        <f aca="false">ET228+ER229</f>
        <v>0</v>
      </c>
      <c r="EU229" s="259"/>
      <c r="EV229" s="259" t="n">
        <f aca="false">EV228+ET229</f>
        <v>0</v>
      </c>
      <c r="EW229" s="259"/>
      <c r="EX229" s="260" t="n">
        <f aca="false">EX228+EV229</f>
        <v>0</v>
      </c>
      <c r="EY229" s="260"/>
      <c r="EZ229" s="259" t="n">
        <f aca="false">EZ228+EX229</f>
        <v>0</v>
      </c>
      <c r="FA229" s="259"/>
      <c r="FB229" s="259" t="n">
        <f aca="false">FB228+EZ229</f>
        <v>0</v>
      </c>
      <c r="FC229" s="259"/>
      <c r="FD229" s="259" t="n">
        <f aca="false">FD228+FB229</f>
        <v>0</v>
      </c>
      <c r="FE229" s="259"/>
      <c r="FF229" s="259" t="n">
        <f aca="false">FF228+FD229</f>
        <v>0</v>
      </c>
      <c r="FG229" s="259"/>
      <c r="FH229" s="259" t="n">
        <f aca="false">FH228+FF229</f>
        <v>0</v>
      </c>
      <c r="FI229" s="259"/>
      <c r="FJ229" s="259" t="n">
        <f aca="false">FJ228+FH229</f>
        <v>0</v>
      </c>
      <c r="FK229" s="259"/>
      <c r="FL229" s="259" t="n">
        <f aca="false">FL228+FJ229</f>
        <v>0</v>
      </c>
      <c r="FM229" s="259"/>
      <c r="FN229" s="259" t="n">
        <f aca="false">FN228+FL229</f>
        <v>0</v>
      </c>
      <c r="FO229" s="259"/>
      <c r="FP229" s="259" t="n">
        <f aca="false">FP228+FN229</f>
        <v>0</v>
      </c>
      <c r="FQ229" s="259"/>
      <c r="FR229" s="259" t="n">
        <f aca="false">FR228+FP229</f>
        <v>0</v>
      </c>
      <c r="FS229" s="259"/>
      <c r="FT229" s="259" t="n">
        <f aca="false">FT228+FR229</f>
        <v>0</v>
      </c>
      <c r="FU229" s="259"/>
      <c r="FV229" s="259" t="n">
        <f aca="false">FV228+FT229</f>
        <v>0</v>
      </c>
      <c r="FW229" s="259"/>
      <c r="FX229" s="259" t="n">
        <f aca="false">FX228+FV229</f>
        <v>0</v>
      </c>
      <c r="FY229" s="259"/>
      <c r="FZ229" s="259" t="n">
        <f aca="false">FZ228+FX229</f>
        <v>0</v>
      </c>
      <c r="GA229" s="259"/>
      <c r="GB229" s="259" t="n">
        <f aca="false">GB228+FZ229</f>
        <v>0</v>
      </c>
      <c r="GC229" s="259"/>
      <c r="GD229" s="259" t="n">
        <f aca="false">GD228+GB229</f>
        <v>0</v>
      </c>
      <c r="GE229" s="259"/>
      <c r="GF229" s="259" t="n">
        <f aca="false">GF228+GD229</f>
        <v>0</v>
      </c>
      <c r="GG229" s="259"/>
      <c r="GH229" s="259" t="n">
        <f aca="false">GH228+GF229</f>
        <v>0</v>
      </c>
      <c r="GI229" s="259"/>
      <c r="GJ229" s="259" t="n">
        <f aca="false">GJ228+GH229</f>
        <v>0</v>
      </c>
      <c r="GK229" s="259"/>
      <c r="GL229" s="259" t="n">
        <f aca="false">GL228+GJ229</f>
        <v>0</v>
      </c>
      <c r="GM229" s="259"/>
      <c r="GN229" s="259" t="n">
        <f aca="false">GN228+GL229</f>
        <v>0</v>
      </c>
      <c r="GO229" s="259"/>
      <c r="GP229" s="259" t="n">
        <f aca="false">GP228+GN229</f>
        <v>0</v>
      </c>
      <c r="GQ229" s="259"/>
      <c r="GR229" s="259" t="n">
        <f aca="false">GR228+GP229</f>
        <v>0</v>
      </c>
      <c r="GS229" s="259"/>
      <c r="GT229" s="259" t="n">
        <f aca="false">GT228+GR229</f>
        <v>0</v>
      </c>
      <c r="GU229" s="259"/>
      <c r="GV229" s="259" t="n">
        <f aca="false">GV228+GT229</f>
        <v>0</v>
      </c>
      <c r="GW229" s="259"/>
      <c r="GX229" s="259" t="n">
        <f aca="false">GX228+GV229</f>
        <v>0</v>
      </c>
      <c r="GY229" s="259"/>
      <c r="GZ229" s="259" t="n">
        <f aca="false">GZ228+GX229</f>
        <v>0</v>
      </c>
      <c r="HA229" s="259"/>
      <c r="HB229" s="259" t="n">
        <f aca="false">HB228+GZ229</f>
        <v>0</v>
      </c>
      <c r="HC229" s="259"/>
      <c r="HD229" s="259" t="n">
        <f aca="false">HD228+HB229</f>
        <v>0</v>
      </c>
      <c r="HE229" s="259"/>
      <c r="HF229" s="259" t="n">
        <f aca="false">HF228+HD229</f>
        <v>0</v>
      </c>
      <c r="HG229" s="259"/>
      <c r="HH229" s="259" t="n">
        <f aca="false">HH228+HF229</f>
        <v>0</v>
      </c>
      <c r="HI229" s="259"/>
      <c r="HJ229" s="259" t="n">
        <f aca="false">HJ228+HH229</f>
        <v>0</v>
      </c>
      <c r="HK229" s="259"/>
    </row>
    <row r="230" s="299" customFormat="true" ht="12.75" hidden="true" customHeight="false" outlineLevel="0" collapsed="false">
      <c r="A230" s="232"/>
      <c r="B230" s="233"/>
      <c r="C230" s="232"/>
      <c r="D230" s="234"/>
      <c r="E230" s="234"/>
      <c r="F230" s="235"/>
      <c r="G230" s="234"/>
      <c r="H230" s="261"/>
      <c r="I230" s="237"/>
      <c r="J230" s="238"/>
      <c r="K230" s="262" t="s">
        <v>165</v>
      </c>
      <c r="L230" s="263" t="e">
        <f aca="false">IF($E224&gt;0,L227/$E224,"-")</f>
        <v>#N/A</v>
      </c>
      <c r="M230" s="263"/>
      <c r="N230" s="263" t="e">
        <f aca="false">IF($E224&gt;0,N227/$E224,"-")</f>
        <v>#N/A</v>
      </c>
      <c r="O230" s="263"/>
      <c r="P230" s="263" t="e">
        <f aca="false">IF($E224&gt;0,P227/$E224,"-")</f>
        <v>#N/A</v>
      </c>
      <c r="Q230" s="263"/>
      <c r="R230" s="263" t="e">
        <f aca="false">IF($E224&gt;0,R227/$E224,"-")</f>
        <v>#N/A</v>
      </c>
      <c r="S230" s="263"/>
      <c r="T230" s="263" t="e">
        <f aca="false">IF($E224&gt;0,T227/$E224,"-")</f>
        <v>#N/A</v>
      </c>
      <c r="U230" s="263"/>
      <c r="V230" s="263" t="e">
        <f aca="false">IF($E224&gt;0,V227/$E224,"-")</f>
        <v>#N/A</v>
      </c>
      <c r="W230" s="263"/>
      <c r="X230" s="263" t="e">
        <f aca="false">IF($E224&gt;0,X227/$E224,"-")</f>
        <v>#N/A</v>
      </c>
      <c r="Y230" s="263"/>
      <c r="Z230" s="263" t="e">
        <f aca="false">IF($E224&gt;0,Z227/$E224,"-")</f>
        <v>#N/A</v>
      </c>
      <c r="AA230" s="263"/>
      <c r="AB230" s="263" t="e">
        <f aca="false">IF($E224&gt;0,AB227/$E224,"-")</f>
        <v>#N/A</v>
      </c>
      <c r="AC230" s="263"/>
      <c r="AD230" s="263" t="e">
        <f aca="false">IF($E224&gt;0,AD227/$E224,"-")</f>
        <v>#N/A</v>
      </c>
      <c r="AE230" s="263"/>
      <c r="AF230" s="263" t="e">
        <f aca="false">IF($E224&gt;0,AF227/$E224,"-")</f>
        <v>#N/A</v>
      </c>
      <c r="AG230" s="263"/>
      <c r="AH230" s="263" t="e">
        <f aca="false">IF($E224&gt;0,AH227/$E224,"-")</f>
        <v>#N/A</v>
      </c>
      <c r="AI230" s="263"/>
      <c r="AJ230" s="263" t="e">
        <f aca="false">IF($E224&gt;0,AJ227/$E224,"-")</f>
        <v>#N/A</v>
      </c>
      <c r="AK230" s="263"/>
      <c r="AL230" s="263" t="e">
        <f aca="false">IF($E224&gt;0,AL227/$E224,"-")</f>
        <v>#N/A</v>
      </c>
      <c r="AM230" s="263"/>
      <c r="AN230" s="263" t="e">
        <f aca="false">IF($E224&gt;0,AN227/$E224,"-")</f>
        <v>#N/A</v>
      </c>
      <c r="AO230" s="263"/>
      <c r="AP230" s="263" t="e">
        <f aca="false">IF($E224&gt;0,AP227/$E224,"-")</f>
        <v>#N/A</v>
      </c>
      <c r="AQ230" s="263"/>
      <c r="AR230" s="263" t="e">
        <f aca="false">IF($E224&gt;0,AR227/$E224,"-")</f>
        <v>#N/A</v>
      </c>
      <c r="AS230" s="263"/>
      <c r="AT230" s="263" t="e">
        <f aca="false">IF($E224&gt;0,AT227/$E224,"-")</f>
        <v>#N/A</v>
      </c>
      <c r="AU230" s="263"/>
      <c r="AV230" s="263" t="e">
        <f aca="false">IF($E224&gt;0,AV227/$E224,"-")</f>
        <v>#N/A</v>
      </c>
      <c r="AW230" s="263"/>
      <c r="AX230" s="263" t="e">
        <f aca="false">IF($E224&gt;0,AX227/$E224,"-")</f>
        <v>#N/A</v>
      </c>
      <c r="AY230" s="263"/>
      <c r="AZ230" s="263" t="e">
        <f aca="false">IF($E224&gt;0,AZ227/$E224,"-")</f>
        <v>#N/A</v>
      </c>
      <c r="BA230" s="263"/>
      <c r="BB230" s="263" t="e">
        <f aca="false">IF($E224&gt;0,BB227/$E224,"-")</f>
        <v>#N/A</v>
      </c>
      <c r="BC230" s="263"/>
      <c r="BD230" s="263" t="e">
        <f aca="false">IF($E224&gt;0,BD227/$E224,"-")</f>
        <v>#N/A</v>
      </c>
      <c r="BE230" s="263"/>
      <c r="BF230" s="263" t="e">
        <f aca="false">IF($E224&gt;0,BF227/$E224,"-")</f>
        <v>#N/A</v>
      </c>
      <c r="BG230" s="263"/>
      <c r="BH230" s="263" t="e">
        <f aca="false">IF($E224&gt;0,BH227/$E224,"-")</f>
        <v>#N/A</v>
      </c>
      <c r="BI230" s="263"/>
      <c r="BJ230" s="263" t="e">
        <f aca="false">IF($E224&gt;0,BJ227/$E224,"-")</f>
        <v>#N/A</v>
      </c>
      <c r="BK230" s="263"/>
      <c r="BL230" s="263" t="e">
        <f aca="false">IF($E224&gt;0,BL227/$E224,"-")</f>
        <v>#N/A</v>
      </c>
      <c r="BM230" s="263"/>
      <c r="BN230" s="263" t="e">
        <f aca="false">IF($E224&gt;0,BN227/$E224,"-")</f>
        <v>#N/A</v>
      </c>
      <c r="BO230" s="263"/>
      <c r="BP230" s="263" t="e">
        <f aca="false">IF($E224&gt;0,BP227/$E224,"-")</f>
        <v>#N/A</v>
      </c>
      <c r="BQ230" s="263"/>
      <c r="BR230" s="263" t="e">
        <f aca="false">IF($E224&gt;0,BR227/$E224,"-")</f>
        <v>#N/A</v>
      </c>
      <c r="BS230" s="263"/>
      <c r="BT230" s="263" t="e">
        <f aca="false">IF($E224&gt;0,BT227/$E224,"-")</f>
        <v>#N/A</v>
      </c>
      <c r="BU230" s="263"/>
      <c r="BV230" s="263" t="e">
        <f aca="false">IF($E224&gt;0,BV227/$E224,"-")</f>
        <v>#N/A</v>
      </c>
      <c r="BW230" s="263"/>
      <c r="BX230" s="263" t="e">
        <f aca="false">IF($E224&gt;0,BX227/$E224,"-")</f>
        <v>#N/A</v>
      </c>
      <c r="BY230" s="263"/>
      <c r="BZ230" s="263" t="e">
        <f aca="false">IF($E224&gt;0,BZ227/$E224,"-")</f>
        <v>#N/A</v>
      </c>
      <c r="CA230" s="263"/>
      <c r="CB230" s="263" t="e">
        <f aca="false">IF($E224&gt;0,CB227/$E224,"-")</f>
        <v>#N/A</v>
      </c>
      <c r="CC230" s="263"/>
      <c r="CD230" s="263" t="e">
        <f aca="false">IF($E224&gt;0,CD227/$E224,"-")</f>
        <v>#N/A</v>
      </c>
      <c r="CE230" s="263"/>
      <c r="CF230" s="263" t="e">
        <f aca="false">IF($E224&gt;0,CF227/$E224,"-")</f>
        <v>#N/A</v>
      </c>
      <c r="CG230" s="263"/>
      <c r="CH230" s="263" t="e">
        <f aca="false">IF($E224&gt;0,CH227/$E224,"-")</f>
        <v>#N/A</v>
      </c>
      <c r="CI230" s="263"/>
      <c r="CJ230" s="263" t="e">
        <f aca="false">IF($E224&gt;0,CJ227/$E224,"-")</f>
        <v>#N/A</v>
      </c>
      <c r="CK230" s="263"/>
      <c r="CL230" s="263" t="e">
        <f aca="false">IF($E224&gt;0,CL227/$E224,"-")</f>
        <v>#N/A</v>
      </c>
      <c r="CM230" s="263"/>
      <c r="CN230" s="263" t="e">
        <f aca="false">IF($E224&gt;0,CN227/$E224,"-")</f>
        <v>#N/A</v>
      </c>
      <c r="CO230" s="263"/>
      <c r="CP230" s="263" t="e">
        <f aca="false">IF($E224&gt;0,CP227/$E224,"-")</f>
        <v>#N/A</v>
      </c>
      <c r="CQ230" s="263"/>
      <c r="CR230" s="263" t="e">
        <f aca="false">IF($E224&gt;0,CR227/$E224,"-")</f>
        <v>#N/A</v>
      </c>
      <c r="CS230" s="263"/>
      <c r="CT230" s="263" t="e">
        <f aca="false">IF($E224&gt;0,CT227/$E224,"-")</f>
        <v>#N/A</v>
      </c>
      <c r="CU230" s="263"/>
      <c r="CV230" s="263" t="e">
        <f aca="false">IF($E224&gt;0,CV227/$E224,"-")</f>
        <v>#N/A</v>
      </c>
      <c r="CW230" s="263"/>
      <c r="CX230" s="263" t="e">
        <f aca="false">IF($E224&gt;0,CX227/$E224,"-")</f>
        <v>#N/A</v>
      </c>
      <c r="CY230" s="263"/>
      <c r="CZ230" s="263" t="e">
        <f aca="false">IF($E224&gt;0,CZ227/$E224,"-")</f>
        <v>#N/A</v>
      </c>
      <c r="DA230" s="263"/>
      <c r="DB230" s="263" t="e">
        <f aca="false">IF($E224&gt;0,DB227/$E224,"-")</f>
        <v>#N/A</v>
      </c>
      <c r="DC230" s="263"/>
      <c r="DD230" s="263" t="e">
        <f aca="false">IF($E224&gt;0,DD227/$E224,"-")</f>
        <v>#N/A</v>
      </c>
      <c r="DE230" s="263"/>
      <c r="DF230" s="263" t="e">
        <f aca="false">IF($E224&gt;0,DF227/$E224,"-")</f>
        <v>#N/A</v>
      </c>
      <c r="DG230" s="263"/>
      <c r="DH230" s="263" t="e">
        <f aca="false">IF($E224&gt;0,DH227/$E224,"-")</f>
        <v>#N/A</v>
      </c>
      <c r="DI230" s="263"/>
      <c r="DJ230" s="298" t="e">
        <f aca="false">IF($E224&gt;0,DJ227/$E224,"-")</f>
        <v>#N/A</v>
      </c>
      <c r="DK230" s="298"/>
      <c r="DL230" s="263" t="e">
        <f aca="false">IF($E224&gt;0,DL227/$E224,"-")</f>
        <v>#N/A</v>
      </c>
      <c r="DM230" s="263"/>
      <c r="DN230" s="263" t="e">
        <f aca="false">IF($E224&gt;0,DN227/$E224,"-")</f>
        <v>#N/A</v>
      </c>
      <c r="DO230" s="263"/>
      <c r="DP230" s="263" t="e">
        <f aca="false">IF($E224&gt;0,DP227/$E224,"-")</f>
        <v>#N/A</v>
      </c>
      <c r="DQ230" s="263"/>
      <c r="DR230" s="263" t="e">
        <f aca="false">IF($E224&gt;0,DR227/$E224,"-")</f>
        <v>#N/A</v>
      </c>
      <c r="DS230" s="263"/>
      <c r="DT230" s="263" t="e">
        <f aca="false">IF($E224&gt;0,DT227/$E224,"-")</f>
        <v>#N/A</v>
      </c>
      <c r="DU230" s="263"/>
      <c r="DV230" s="263" t="e">
        <f aca="false">IF($E224&gt;0,DV227/$E224,"-")</f>
        <v>#N/A</v>
      </c>
      <c r="DW230" s="263"/>
      <c r="DX230" s="263" t="e">
        <f aca="false">IF($E224&gt;0,DX227/$E224,"-")</f>
        <v>#N/A</v>
      </c>
      <c r="DY230" s="263"/>
      <c r="DZ230" s="263" t="e">
        <f aca="false">IF($E224&gt;0,DZ227/$E224,"-")</f>
        <v>#N/A</v>
      </c>
      <c r="EA230" s="263"/>
      <c r="EB230" s="263" t="e">
        <f aca="false">IF($E224&gt;0,EB227/$E224,"-")</f>
        <v>#N/A</v>
      </c>
      <c r="EC230" s="263"/>
      <c r="ED230" s="263" t="e">
        <f aca="false">IF($E224&gt;0,ED227/$E224,"-")</f>
        <v>#N/A</v>
      </c>
      <c r="EE230" s="263"/>
      <c r="EF230" s="263" t="e">
        <f aca="false">IF($E224&gt;0,EF227/$E224,"-")</f>
        <v>#N/A</v>
      </c>
      <c r="EG230" s="263"/>
      <c r="EH230" s="263" t="e">
        <f aca="false">IF($E224&gt;0,EH227/$E224,"-")</f>
        <v>#N/A</v>
      </c>
      <c r="EI230" s="263"/>
      <c r="EJ230" s="263" t="e">
        <f aca="false">IF($E224&gt;0,EJ227/$E224,"-")</f>
        <v>#N/A</v>
      </c>
      <c r="EK230" s="263"/>
      <c r="EL230" s="263" t="e">
        <f aca="false">IF($E224&gt;0,EL227/$E224,"-")</f>
        <v>#N/A</v>
      </c>
      <c r="EM230" s="263"/>
      <c r="EN230" s="263" t="e">
        <f aca="false">IF($E224&gt;0,EN227/$E224,"-")</f>
        <v>#N/A</v>
      </c>
      <c r="EO230" s="263"/>
      <c r="EP230" s="263" t="e">
        <f aca="false">IF($E224&gt;0,EP227/$E224,"-")</f>
        <v>#N/A</v>
      </c>
      <c r="EQ230" s="263"/>
      <c r="ER230" s="263" t="e">
        <f aca="false">IF($E224&gt;0,ER227/$E224,"-")</f>
        <v>#N/A</v>
      </c>
      <c r="ES230" s="263"/>
      <c r="ET230" s="263" t="e">
        <f aca="false">IF($E224&gt;0,ET227/$E224,"-")</f>
        <v>#N/A</v>
      </c>
      <c r="EU230" s="263"/>
      <c r="EV230" s="263" t="e">
        <f aca="false">IF($E224&gt;0,EV227/$E224,"-")</f>
        <v>#N/A</v>
      </c>
      <c r="EW230" s="263"/>
      <c r="EX230" s="264" t="e">
        <f aca="false">IF($E224&gt;0,EX227/$E224,"-")</f>
        <v>#N/A</v>
      </c>
      <c r="EY230" s="264"/>
      <c r="EZ230" s="263" t="e">
        <f aca="false">IF($E224&gt;0,EZ227/$E224,"-")</f>
        <v>#N/A</v>
      </c>
      <c r="FA230" s="263"/>
      <c r="FB230" s="263" t="e">
        <f aca="false">IF($E224&gt;0,FB227/$E224,"-")</f>
        <v>#N/A</v>
      </c>
      <c r="FC230" s="263"/>
      <c r="FD230" s="263" t="e">
        <f aca="false">IF($E224&gt;0,FD227/$E224,"-")</f>
        <v>#N/A</v>
      </c>
      <c r="FE230" s="263"/>
      <c r="FF230" s="263" t="e">
        <f aca="false">IF($E224&gt;0,FF227/$E224,"-")</f>
        <v>#N/A</v>
      </c>
      <c r="FG230" s="263"/>
      <c r="FH230" s="263" t="e">
        <f aca="false">IF($E224&gt;0,FH227/$E224,"-")</f>
        <v>#N/A</v>
      </c>
      <c r="FI230" s="263"/>
      <c r="FJ230" s="263" t="e">
        <f aca="false">IF($E224&gt;0,FJ227/$E224,"-")</f>
        <v>#N/A</v>
      </c>
      <c r="FK230" s="263"/>
      <c r="FL230" s="263" t="e">
        <f aca="false">IF($E224&gt;0,FL227/$E224,"-")</f>
        <v>#N/A</v>
      </c>
      <c r="FM230" s="263"/>
      <c r="FN230" s="263" t="e">
        <f aca="false">IF($E224&gt;0,FN227/$E224,"-")</f>
        <v>#N/A</v>
      </c>
      <c r="FO230" s="263"/>
      <c r="FP230" s="263" t="e">
        <f aca="false">IF($E224&gt;0,FP227/$E224,"-")</f>
        <v>#N/A</v>
      </c>
      <c r="FQ230" s="263"/>
      <c r="FR230" s="263" t="e">
        <f aca="false">IF($E224&gt;0,FR227/$E224,"-")</f>
        <v>#N/A</v>
      </c>
      <c r="FS230" s="263"/>
      <c r="FT230" s="263" t="e">
        <f aca="false">IF($E224&gt;0,FT227/$E224,"-")</f>
        <v>#N/A</v>
      </c>
      <c r="FU230" s="263"/>
      <c r="FV230" s="263" t="e">
        <f aca="false">IF($E224&gt;0,FV227/$E224,"-")</f>
        <v>#N/A</v>
      </c>
      <c r="FW230" s="263"/>
      <c r="FX230" s="263" t="e">
        <f aca="false">IF($E224&gt;0,FX227/$E224,"-")</f>
        <v>#N/A</v>
      </c>
      <c r="FY230" s="263"/>
      <c r="FZ230" s="263" t="e">
        <f aca="false">IF($E224&gt;0,FZ227/$E224,"-")</f>
        <v>#N/A</v>
      </c>
      <c r="GA230" s="263"/>
      <c r="GB230" s="263" t="e">
        <f aca="false">IF($E224&gt;0,GB227/$E224,"-")</f>
        <v>#N/A</v>
      </c>
      <c r="GC230" s="263"/>
      <c r="GD230" s="263" t="e">
        <f aca="false">IF($E224&gt;0,GD227/$E224,"-")</f>
        <v>#N/A</v>
      </c>
      <c r="GE230" s="263"/>
      <c r="GF230" s="263" t="e">
        <f aca="false">IF($E224&gt;0,GF227/$E224,"-")</f>
        <v>#N/A</v>
      </c>
      <c r="GG230" s="263"/>
      <c r="GH230" s="263" t="e">
        <f aca="false">IF($E224&gt;0,GH227/$E224,"-")</f>
        <v>#N/A</v>
      </c>
      <c r="GI230" s="263"/>
      <c r="GJ230" s="263" t="e">
        <f aca="false">IF($E224&gt;0,GJ227/$E224,"-")</f>
        <v>#N/A</v>
      </c>
      <c r="GK230" s="263"/>
      <c r="GL230" s="263" t="e">
        <f aca="false">IF($E224&gt;0,GL227/$E224,"-")</f>
        <v>#N/A</v>
      </c>
      <c r="GM230" s="263"/>
      <c r="GN230" s="263" t="e">
        <f aca="false">IF($E224&gt;0,GN227/$E224,"-")</f>
        <v>#N/A</v>
      </c>
      <c r="GO230" s="263"/>
      <c r="GP230" s="263" t="e">
        <f aca="false">IF($E224&gt;0,GP227/$E224,"-")</f>
        <v>#N/A</v>
      </c>
      <c r="GQ230" s="263"/>
      <c r="GR230" s="263" t="e">
        <f aca="false">IF($E224&gt;0,GR227/$E224,"-")</f>
        <v>#N/A</v>
      </c>
      <c r="GS230" s="263"/>
      <c r="GT230" s="263" t="e">
        <f aca="false">IF($E224&gt;0,GT227/$E224,"-")</f>
        <v>#N/A</v>
      </c>
      <c r="GU230" s="263"/>
      <c r="GV230" s="263" t="e">
        <f aca="false">IF($E224&gt;0,GV227/$E224,"-")</f>
        <v>#N/A</v>
      </c>
      <c r="GW230" s="263"/>
      <c r="GX230" s="263" t="e">
        <f aca="false">IF($E224&gt;0,GX227/$E224,"-")</f>
        <v>#N/A</v>
      </c>
      <c r="GY230" s="263"/>
      <c r="GZ230" s="263" t="e">
        <f aca="false">IF($E224&gt;0,GZ227/$E224,"-")</f>
        <v>#N/A</v>
      </c>
      <c r="HA230" s="263"/>
      <c r="HB230" s="263" t="e">
        <f aca="false">IF($E224&gt;0,HB227/$E224,"-")</f>
        <v>#N/A</v>
      </c>
      <c r="HC230" s="263"/>
      <c r="HD230" s="263" t="e">
        <f aca="false">IF($E224&gt;0,HD227/$E224,"-")</f>
        <v>#N/A</v>
      </c>
      <c r="HE230" s="263"/>
      <c r="HF230" s="263" t="e">
        <f aca="false">IF($E224&gt;0,HF227/$E224,"-")</f>
        <v>#N/A</v>
      </c>
      <c r="HG230" s="263"/>
      <c r="HH230" s="263" t="e">
        <f aca="false">IF($E224&gt;0,HH227/$E224,"-")</f>
        <v>#N/A</v>
      </c>
      <c r="HI230" s="263"/>
      <c r="HJ230" s="263" t="e">
        <f aca="false">IF($E224&gt;0,HJ227/$E224,"-")</f>
        <v>#N/A</v>
      </c>
      <c r="HK230" s="263"/>
    </row>
    <row r="231" customFormat="false" ht="12.75" hidden="true" customHeight="false" outlineLevel="0" collapsed="false">
      <c r="A231" s="232"/>
      <c r="B231" s="233"/>
      <c r="C231" s="232"/>
      <c r="D231" s="234"/>
      <c r="E231" s="234"/>
      <c r="F231" s="235"/>
      <c r="G231" s="234"/>
      <c r="H231" s="234"/>
      <c r="I231" s="237"/>
      <c r="J231" s="238"/>
      <c r="K231" s="265" t="s">
        <v>166</v>
      </c>
      <c r="L231" s="266" t="e">
        <f aca="false">IF($E224&gt;0,L229/$E224,"-")</f>
        <v>#N/A</v>
      </c>
      <c r="M231" s="266"/>
      <c r="N231" s="266" t="e">
        <f aca="false">IF($E224&gt;0,N229/$E224,"-")</f>
        <v>#N/A</v>
      </c>
      <c r="O231" s="266"/>
      <c r="P231" s="266" t="e">
        <f aca="false">IF($E224&gt;0,P229/$E224,"-")</f>
        <v>#N/A</v>
      </c>
      <c r="Q231" s="266"/>
      <c r="R231" s="266" t="e">
        <f aca="false">IF($E224&gt;0,R229/$E224,"-")</f>
        <v>#N/A</v>
      </c>
      <c r="S231" s="266"/>
      <c r="T231" s="266" t="e">
        <f aca="false">IF($E224&gt;0,T229/$E224,"-")</f>
        <v>#N/A</v>
      </c>
      <c r="U231" s="266"/>
      <c r="V231" s="266" t="e">
        <f aca="false">IF($E224&gt;0,V229/$E224,"-")</f>
        <v>#N/A</v>
      </c>
      <c r="W231" s="266"/>
      <c r="X231" s="266" t="e">
        <f aca="false">IF($E224&gt;0,X229/$E224,"-")</f>
        <v>#N/A</v>
      </c>
      <c r="Y231" s="266"/>
      <c r="Z231" s="266" t="e">
        <f aca="false">IF($E224&gt;0,Z229/$E224,"-")</f>
        <v>#N/A</v>
      </c>
      <c r="AA231" s="266"/>
      <c r="AB231" s="266" t="e">
        <f aca="false">IF($E224&gt;0,AB229/$E224,"-")</f>
        <v>#N/A</v>
      </c>
      <c r="AC231" s="266"/>
      <c r="AD231" s="266" t="e">
        <f aca="false">IF($E224&gt;0,AD229/$E224,"-")</f>
        <v>#N/A</v>
      </c>
      <c r="AE231" s="266"/>
      <c r="AF231" s="266" t="e">
        <f aca="false">IF($E224&gt;0,AF229/$E224,"-")</f>
        <v>#N/A</v>
      </c>
      <c r="AG231" s="266"/>
      <c r="AH231" s="266" t="e">
        <f aca="false">IF($E224&gt;0,AH229/$E224,"-")</f>
        <v>#N/A</v>
      </c>
      <c r="AI231" s="266"/>
      <c r="AJ231" s="266" t="e">
        <f aca="false">IF($E224&gt;0,AJ229/$E224,"-")</f>
        <v>#N/A</v>
      </c>
      <c r="AK231" s="266"/>
      <c r="AL231" s="266" t="e">
        <f aca="false">IF($E224&gt;0,AL229/$E224,"-")</f>
        <v>#N/A</v>
      </c>
      <c r="AM231" s="266"/>
      <c r="AN231" s="266" t="e">
        <f aca="false">IF($E224&gt;0,AN229/$E224,"-")</f>
        <v>#N/A</v>
      </c>
      <c r="AO231" s="266"/>
      <c r="AP231" s="266" t="e">
        <f aca="false">IF($E224&gt;0,AP229/$E224,"-")</f>
        <v>#N/A</v>
      </c>
      <c r="AQ231" s="266"/>
      <c r="AR231" s="266" t="e">
        <f aca="false">IF($E224&gt;0,AR229/$E224,"-")</f>
        <v>#N/A</v>
      </c>
      <c r="AS231" s="266"/>
      <c r="AT231" s="266" t="e">
        <f aca="false">IF($E224&gt;0,AT229/$E224,"-")</f>
        <v>#N/A</v>
      </c>
      <c r="AU231" s="266"/>
      <c r="AV231" s="266" t="e">
        <f aca="false">IF($E224&gt;0,AV229/$E224,"-")</f>
        <v>#N/A</v>
      </c>
      <c r="AW231" s="266"/>
      <c r="AX231" s="266" t="e">
        <f aca="false">IF($E224&gt;0,AX229/$E224,"-")</f>
        <v>#N/A</v>
      </c>
      <c r="AY231" s="266"/>
      <c r="AZ231" s="266" t="e">
        <f aca="false">IF($E224&gt;0,AZ229/$E224,"-")</f>
        <v>#N/A</v>
      </c>
      <c r="BA231" s="266"/>
      <c r="BB231" s="266" t="e">
        <f aca="false">IF($E224&gt;0,BB229/$E224,"-")</f>
        <v>#N/A</v>
      </c>
      <c r="BC231" s="266"/>
      <c r="BD231" s="266" t="e">
        <f aca="false">IF($E224&gt;0,BD229/$E224,"-")</f>
        <v>#N/A</v>
      </c>
      <c r="BE231" s="266"/>
      <c r="BF231" s="266" t="e">
        <f aca="false">IF($E224&gt;0,BF229/$E224,"-")</f>
        <v>#N/A</v>
      </c>
      <c r="BG231" s="266"/>
      <c r="BH231" s="266" t="e">
        <f aca="false">IF($E224&gt;0,BH229/$E224,"-")</f>
        <v>#N/A</v>
      </c>
      <c r="BI231" s="266"/>
      <c r="BJ231" s="266" t="e">
        <f aca="false">IF($E224&gt;0,BJ229/$E224,"-")</f>
        <v>#N/A</v>
      </c>
      <c r="BK231" s="266"/>
      <c r="BL231" s="266" t="e">
        <f aca="false">IF($E224&gt;0,BL229/$E224,"-")</f>
        <v>#N/A</v>
      </c>
      <c r="BM231" s="266"/>
      <c r="BN231" s="266" t="e">
        <f aca="false">IF($E224&gt;0,BN229/$E224,"-")</f>
        <v>#N/A</v>
      </c>
      <c r="BO231" s="266"/>
      <c r="BP231" s="266" t="e">
        <f aca="false">IF($E224&gt;0,BP229/$E224,"-")</f>
        <v>#N/A</v>
      </c>
      <c r="BQ231" s="266"/>
      <c r="BR231" s="300" t="e">
        <f aca="false">IF($E224&gt;0,BR229/$E224,"-")</f>
        <v>#N/A</v>
      </c>
      <c r="BS231" s="300"/>
      <c r="BT231" s="300" t="e">
        <f aca="false">IF($E224&gt;0,BT229/$E224,"-")</f>
        <v>#N/A</v>
      </c>
      <c r="BU231" s="300"/>
      <c r="BV231" s="300" t="e">
        <f aca="false">IF($E224&gt;0,BV229/$E224,"-")</f>
        <v>#N/A</v>
      </c>
      <c r="BW231" s="300"/>
      <c r="BX231" s="300" t="e">
        <f aca="false">IF($E224&gt;0,BX229/$E224,"-")</f>
        <v>#N/A</v>
      </c>
      <c r="BY231" s="300"/>
      <c r="BZ231" s="300" t="e">
        <f aca="false">IF($E224&gt;0,BZ229/$E224,"-")</f>
        <v>#N/A</v>
      </c>
      <c r="CA231" s="300"/>
      <c r="CB231" s="300" t="e">
        <f aca="false">IF($E224&gt;0,CB229/$E224,"-")</f>
        <v>#N/A</v>
      </c>
      <c r="CC231" s="300"/>
      <c r="CD231" s="300" t="e">
        <f aca="false">IF($E224&gt;0,CD229/$E224,"-")</f>
        <v>#N/A</v>
      </c>
      <c r="CE231" s="300"/>
      <c r="CF231" s="300" t="e">
        <f aca="false">IF($E224&gt;0,CF229/$E224,"-")</f>
        <v>#N/A</v>
      </c>
      <c r="CG231" s="300"/>
      <c r="CH231" s="300" t="e">
        <f aca="false">IF($E224&gt;0,CH229/$E224,"-")</f>
        <v>#N/A</v>
      </c>
      <c r="CI231" s="300"/>
      <c r="CJ231" s="300" t="e">
        <f aca="false">IF($E224&gt;0,CJ229/$E224,"-")</f>
        <v>#N/A</v>
      </c>
      <c r="CK231" s="300"/>
      <c r="CL231" s="300" t="e">
        <f aca="false">IF($E224&gt;0,CL229/$E224,"-")</f>
        <v>#N/A</v>
      </c>
      <c r="CM231" s="300"/>
      <c r="CN231" s="300" t="e">
        <f aca="false">IF($E224&gt;0,CN229/$E224,"-")</f>
        <v>#N/A</v>
      </c>
      <c r="CO231" s="300"/>
      <c r="CP231" s="300" t="e">
        <f aca="false">IF($E224&gt;0,CP229/$E224,"-")</f>
        <v>#N/A</v>
      </c>
      <c r="CQ231" s="300"/>
      <c r="CR231" s="300" t="e">
        <f aca="false">IF($E224&gt;0,CR229/$E224,"-")</f>
        <v>#N/A</v>
      </c>
      <c r="CS231" s="300"/>
      <c r="CT231" s="300" t="e">
        <f aca="false">IF($E224&gt;0,CT229/$E224,"-")</f>
        <v>#N/A</v>
      </c>
      <c r="CU231" s="300"/>
      <c r="CV231" s="300" t="e">
        <f aca="false">IF($E224&gt;0,CV229/$E224,"-")</f>
        <v>#N/A</v>
      </c>
      <c r="CW231" s="300"/>
      <c r="CX231" s="300" t="e">
        <f aca="false">IF($E224&gt;0,CX229/$E224,"-")</f>
        <v>#N/A</v>
      </c>
      <c r="CY231" s="300"/>
      <c r="CZ231" s="300" t="e">
        <f aca="false">IF($E224&gt;0,CZ229/$E224,"-")</f>
        <v>#N/A</v>
      </c>
      <c r="DA231" s="300"/>
      <c r="DB231" s="300" t="e">
        <f aca="false">IF($E224&gt;0,DB229/$E224,"-")</f>
        <v>#N/A</v>
      </c>
      <c r="DC231" s="300"/>
      <c r="DD231" s="300" t="e">
        <f aca="false">IF($E224&gt;0,DD229/$E224,"-")</f>
        <v>#N/A</v>
      </c>
      <c r="DE231" s="300"/>
      <c r="DF231" s="300" t="e">
        <f aca="false">IF($E224&gt;0,DF229/$E224,"-")</f>
        <v>#N/A</v>
      </c>
      <c r="DG231" s="300"/>
      <c r="DH231" s="300" t="e">
        <f aca="false">IF($E224&gt;0,DH229/$E224,"-")</f>
        <v>#N/A</v>
      </c>
      <c r="DI231" s="300"/>
      <c r="DJ231" s="301" t="e">
        <f aca="false">IF($E224&gt;0,DJ229/$E224,"-")</f>
        <v>#N/A</v>
      </c>
      <c r="DK231" s="301"/>
      <c r="DL231" s="300" t="e">
        <f aca="false">IF($E224&gt;0,DL229/$E224,"-")</f>
        <v>#N/A</v>
      </c>
      <c r="DM231" s="300"/>
      <c r="DN231" s="300" t="e">
        <f aca="false">IF($E224&gt;0,DN229/$E224,"-")</f>
        <v>#N/A</v>
      </c>
      <c r="DO231" s="300"/>
      <c r="DP231" s="300" t="e">
        <f aca="false">IF($E224&gt;0,DP229/$E224,"-")</f>
        <v>#N/A</v>
      </c>
      <c r="DQ231" s="300"/>
      <c r="DR231" s="300" t="e">
        <f aca="false">IF($E224&gt;0,DR229/$E224,"-")</f>
        <v>#N/A</v>
      </c>
      <c r="DS231" s="300"/>
      <c r="DT231" s="300" t="e">
        <f aca="false">IF($E224&gt;0,DT229/$E224,"-")</f>
        <v>#N/A</v>
      </c>
      <c r="DU231" s="300"/>
      <c r="DV231" s="300" t="e">
        <f aca="false">IF($E224&gt;0,DV229/$E224,"-")</f>
        <v>#N/A</v>
      </c>
      <c r="DW231" s="300"/>
      <c r="DX231" s="300" t="e">
        <f aca="false">IF($E224&gt;0,DX229/$E224,"-")</f>
        <v>#N/A</v>
      </c>
      <c r="DY231" s="300"/>
      <c r="DZ231" s="300" t="e">
        <f aca="false">IF($E224&gt;0,DZ229/$E224,"-")</f>
        <v>#N/A</v>
      </c>
      <c r="EA231" s="300"/>
      <c r="EB231" s="300" t="e">
        <f aca="false">IF($E224&gt;0,EB229/$E224,"-")</f>
        <v>#N/A</v>
      </c>
      <c r="EC231" s="300"/>
      <c r="ED231" s="300" t="e">
        <f aca="false">IF($E224&gt;0,ED229/$E224,"-")</f>
        <v>#N/A</v>
      </c>
      <c r="EE231" s="300"/>
      <c r="EF231" s="300" t="e">
        <f aca="false">IF($E224&gt;0,EF229/$E224,"-")</f>
        <v>#N/A</v>
      </c>
      <c r="EG231" s="300"/>
      <c r="EH231" s="300" t="e">
        <f aca="false">IF($E224&gt;0,EH229/$E224,"-")</f>
        <v>#N/A</v>
      </c>
      <c r="EI231" s="300"/>
      <c r="EJ231" s="300" t="e">
        <f aca="false">IF($E224&gt;0,EJ229/$E224,"-")</f>
        <v>#N/A</v>
      </c>
      <c r="EK231" s="300"/>
      <c r="EL231" s="300" t="e">
        <f aca="false">IF($E224&gt;0,EL229/$E224,"-")</f>
        <v>#N/A</v>
      </c>
      <c r="EM231" s="300"/>
      <c r="EN231" s="300" t="e">
        <f aca="false">IF($E224&gt;0,EN229/$E224,"-")</f>
        <v>#N/A</v>
      </c>
      <c r="EO231" s="300"/>
      <c r="EP231" s="300" t="e">
        <f aca="false">IF($E224&gt;0,EP229/$E224,"-")</f>
        <v>#N/A</v>
      </c>
      <c r="EQ231" s="300"/>
      <c r="ER231" s="300" t="e">
        <f aca="false">IF($E224&gt;0,ER229/$E224,"-")</f>
        <v>#N/A</v>
      </c>
      <c r="ES231" s="300"/>
      <c r="ET231" s="300" t="e">
        <f aca="false">IF($E224&gt;0,ET229/$E224,"-")</f>
        <v>#N/A</v>
      </c>
      <c r="EU231" s="300"/>
      <c r="EV231" s="300" t="e">
        <f aca="false">IF($E224&gt;0,EV229/$E224,"-")</f>
        <v>#N/A</v>
      </c>
      <c r="EW231" s="300"/>
      <c r="EX231" s="302" t="e">
        <f aca="false">IF($E224&gt;0,EX229/$E224,"-")</f>
        <v>#N/A</v>
      </c>
      <c r="EY231" s="302"/>
      <c r="EZ231" s="300" t="e">
        <f aca="false">IF($E224&gt;0,EZ229/$E224,"-")</f>
        <v>#N/A</v>
      </c>
      <c r="FA231" s="300"/>
      <c r="FB231" s="300" t="e">
        <f aca="false">IF($E224&gt;0,FB229/$E224,"-")</f>
        <v>#N/A</v>
      </c>
      <c r="FC231" s="300"/>
      <c r="FD231" s="300" t="e">
        <f aca="false">IF($E224&gt;0,FD229/$E224,"-")</f>
        <v>#N/A</v>
      </c>
      <c r="FE231" s="300"/>
      <c r="FF231" s="300" t="e">
        <f aca="false">IF($E224&gt;0,FF229/$E224,"-")</f>
        <v>#N/A</v>
      </c>
      <c r="FG231" s="300"/>
      <c r="FH231" s="300" t="e">
        <f aca="false">IF($E224&gt;0,FH229/$E224,"-")</f>
        <v>#N/A</v>
      </c>
      <c r="FI231" s="300"/>
      <c r="FJ231" s="300" t="e">
        <f aca="false">IF($E224&gt;0,FJ229/$E224,"-")</f>
        <v>#N/A</v>
      </c>
      <c r="FK231" s="300"/>
      <c r="FL231" s="300" t="e">
        <f aca="false">IF($E224&gt;0,FL229/$E224,"-")</f>
        <v>#N/A</v>
      </c>
      <c r="FM231" s="300"/>
      <c r="FN231" s="300" t="e">
        <f aca="false">IF($E224&gt;0,FN229/$E224,"-")</f>
        <v>#N/A</v>
      </c>
      <c r="FO231" s="300"/>
      <c r="FP231" s="300" t="e">
        <f aca="false">IF($E224&gt;0,FP229/$E224,"-")</f>
        <v>#N/A</v>
      </c>
      <c r="FQ231" s="300"/>
      <c r="FR231" s="300" t="e">
        <f aca="false">IF($E224&gt;0,FR229/$E224,"-")</f>
        <v>#N/A</v>
      </c>
      <c r="FS231" s="300"/>
      <c r="FT231" s="300" t="e">
        <f aca="false">IF($E224&gt;0,FT229/$E224,"-")</f>
        <v>#N/A</v>
      </c>
      <c r="FU231" s="300"/>
      <c r="FV231" s="300" t="e">
        <f aca="false">IF($E224&gt;0,FV229/$E224,"-")</f>
        <v>#N/A</v>
      </c>
      <c r="FW231" s="300"/>
      <c r="FX231" s="300" t="e">
        <f aca="false">IF($E224&gt;0,FX229/$E224,"-")</f>
        <v>#N/A</v>
      </c>
      <c r="FY231" s="300"/>
      <c r="FZ231" s="300" t="e">
        <f aca="false">IF($E224&gt;0,FZ229/$E224,"-")</f>
        <v>#N/A</v>
      </c>
      <c r="GA231" s="300"/>
      <c r="GB231" s="300" t="e">
        <f aca="false">IF($E224&gt;0,GB229/$E224,"-")</f>
        <v>#N/A</v>
      </c>
      <c r="GC231" s="300"/>
      <c r="GD231" s="300" t="e">
        <f aca="false">IF($E224&gt;0,GD229/$E224,"-")</f>
        <v>#N/A</v>
      </c>
      <c r="GE231" s="300"/>
      <c r="GF231" s="300" t="e">
        <f aca="false">IF($E224&gt;0,GF229/$E224,"-")</f>
        <v>#N/A</v>
      </c>
      <c r="GG231" s="300"/>
      <c r="GH231" s="300" t="e">
        <f aca="false">IF($E224&gt;0,GH229/$E224,"-")</f>
        <v>#N/A</v>
      </c>
      <c r="GI231" s="300"/>
      <c r="GJ231" s="300" t="e">
        <f aca="false">IF($E224&gt;0,GJ229/$E224,"-")</f>
        <v>#N/A</v>
      </c>
      <c r="GK231" s="300"/>
      <c r="GL231" s="300" t="e">
        <f aca="false">IF($E224&gt;0,GL229/$E224,"-")</f>
        <v>#N/A</v>
      </c>
      <c r="GM231" s="300"/>
      <c r="GN231" s="300" t="e">
        <f aca="false">IF($E224&gt;0,GN229/$E224,"-")</f>
        <v>#N/A</v>
      </c>
      <c r="GO231" s="300"/>
      <c r="GP231" s="300" t="e">
        <f aca="false">IF($E224&gt;0,GP229/$E224,"-")</f>
        <v>#N/A</v>
      </c>
      <c r="GQ231" s="300"/>
      <c r="GR231" s="300" t="e">
        <f aca="false">IF($E224&gt;0,GR229/$E224,"-")</f>
        <v>#N/A</v>
      </c>
      <c r="GS231" s="300"/>
      <c r="GT231" s="300" t="e">
        <f aca="false">IF($E224&gt;0,GT229/$E224,"-")</f>
        <v>#N/A</v>
      </c>
      <c r="GU231" s="300"/>
      <c r="GV231" s="300" t="e">
        <f aca="false">IF($E224&gt;0,GV229/$E224,"-")</f>
        <v>#N/A</v>
      </c>
      <c r="GW231" s="300"/>
      <c r="GX231" s="300" t="e">
        <f aca="false">IF($E224&gt;0,GX229/$E224,"-")</f>
        <v>#N/A</v>
      </c>
      <c r="GY231" s="300"/>
      <c r="GZ231" s="300" t="e">
        <f aca="false">IF($E224&gt;0,GZ229/$E224,"-")</f>
        <v>#N/A</v>
      </c>
      <c r="HA231" s="300"/>
      <c r="HB231" s="300" t="e">
        <f aca="false">IF($E224&gt;0,HB229/$E224,"-")</f>
        <v>#N/A</v>
      </c>
      <c r="HC231" s="300"/>
      <c r="HD231" s="300" t="e">
        <f aca="false">IF($E224&gt;0,HD229/$E224,"-")</f>
        <v>#N/A</v>
      </c>
      <c r="HE231" s="300"/>
      <c r="HF231" s="300" t="e">
        <f aca="false">IF($E224&gt;0,HF229/$E224,"-")</f>
        <v>#N/A</v>
      </c>
      <c r="HG231" s="300"/>
      <c r="HH231" s="300" t="e">
        <f aca="false">IF($E224&gt;0,HH229/$E224,"-")</f>
        <v>#N/A</v>
      </c>
      <c r="HI231" s="300"/>
      <c r="HJ231" s="300" t="e">
        <f aca="false">IF($E224&gt;0,HJ229/$E224,"-")</f>
        <v>#N/A</v>
      </c>
      <c r="HK231" s="300"/>
    </row>
    <row r="232" s="243" customFormat="true" ht="13.8" hidden="true" customHeight="false" outlineLevel="0" collapsed="false">
      <c r="A232" s="268"/>
      <c r="B232" s="269"/>
      <c r="C232" s="269"/>
      <c r="D232" s="271"/>
      <c r="E232" s="271"/>
      <c r="F232" s="269"/>
      <c r="G232" s="269"/>
      <c r="H232" s="269"/>
      <c r="I232" s="269"/>
      <c r="J232" s="269"/>
      <c r="K232" s="269"/>
      <c r="L232" s="274"/>
      <c r="M232" s="274"/>
      <c r="N232" s="274"/>
      <c r="O232" s="274"/>
      <c r="P232" s="274"/>
      <c r="Q232" s="274"/>
      <c r="R232" s="275"/>
      <c r="S232" s="275"/>
      <c r="T232" s="276"/>
      <c r="U232" s="276"/>
      <c r="V232" s="274"/>
      <c r="W232" s="274"/>
      <c r="X232" s="274"/>
      <c r="Y232" s="274"/>
      <c r="Z232" s="275"/>
      <c r="AA232" s="275"/>
      <c r="AB232" s="276"/>
      <c r="AC232" s="276"/>
      <c r="AD232" s="274"/>
      <c r="AE232" s="274"/>
      <c r="AF232" s="274"/>
      <c r="AG232" s="274"/>
      <c r="AH232" s="275"/>
      <c r="AI232" s="275"/>
      <c r="AJ232" s="276"/>
      <c r="AK232" s="276"/>
      <c r="AL232" s="274"/>
      <c r="AM232" s="274"/>
      <c r="AN232" s="274"/>
      <c r="AO232" s="274"/>
      <c r="AP232" s="275"/>
      <c r="AQ232" s="275"/>
      <c r="AR232" s="276"/>
      <c r="AS232" s="276"/>
      <c r="AT232" s="277"/>
      <c r="AU232" s="277"/>
      <c r="AV232" s="277"/>
      <c r="AW232" s="277"/>
      <c r="AX232" s="277"/>
      <c r="AY232" s="278"/>
      <c r="AZ232" s="279"/>
      <c r="BA232" s="277"/>
      <c r="BB232" s="277"/>
      <c r="BC232" s="277"/>
      <c r="BD232" s="277"/>
      <c r="BE232" s="277"/>
      <c r="BF232" s="277"/>
      <c r="BG232" s="278"/>
      <c r="BH232" s="279"/>
      <c r="BI232" s="277"/>
      <c r="BJ232" s="277"/>
      <c r="BK232" s="277"/>
      <c r="BL232" s="277"/>
      <c r="BM232" s="277"/>
      <c r="BN232" s="277"/>
      <c r="BO232" s="278"/>
      <c r="BP232" s="279"/>
      <c r="BQ232" s="277"/>
      <c r="BR232" s="277"/>
      <c r="BS232" s="277"/>
      <c r="BT232" s="277"/>
      <c r="BU232" s="277"/>
      <c r="BV232" s="277"/>
      <c r="BW232" s="278"/>
      <c r="BX232" s="279"/>
      <c r="BY232" s="277"/>
      <c r="BZ232" s="277"/>
      <c r="CA232" s="277"/>
      <c r="CB232" s="277"/>
      <c r="CC232" s="277"/>
      <c r="CD232" s="275"/>
      <c r="CE232" s="275"/>
      <c r="CF232" s="276"/>
      <c r="CG232" s="276"/>
      <c r="CH232" s="274"/>
      <c r="CI232" s="274"/>
      <c r="CJ232" s="274"/>
      <c r="CK232" s="274"/>
      <c r="CL232" s="275"/>
      <c r="CM232" s="275"/>
      <c r="CN232" s="276"/>
      <c r="CO232" s="276"/>
      <c r="CP232" s="280"/>
      <c r="CQ232" s="280"/>
      <c r="CR232" s="280"/>
      <c r="CS232" s="280"/>
      <c r="CT232" s="281"/>
      <c r="CU232" s="282"/>
      <c r="CV232" s="283"/>
      <c r="CW232" s="281"/>
      <c r="CX232" s="281"/>
      <c r="CY232" s="281"/>
      <c r="CZ232" s="281"/>
      <c r="DA232" s="281"/>
      <c r="DB232" s="281"/>
      <c r="DC232" s="282"/>
      <c r="DD232" s="283"/>
      <c r="DE232" s="281"/>
      <c r="DF232" s="281"/>
      <c r="DG232" s="281"/>
      <c r="DH232" s="281"/>
      <c r="DI232" s="281"/>
      <c r="DJ232" s="284"/>
      <c r="DK232" s="285"/>
      <c r="DL232" s="283"/>
      <c r="DM232" s="281"/>
      <c r="DN232" s="281"/>
      <c r="DO232" s="281"/>
      <c r="DP232" s="281"/>
      <c r="DQ232" s="281"/>
      <c r="DR232" s="281"/>
      <c r="DS232" s="282"/>
      <c r="DT232" s="283"/>
      <c r="DU232" s="281"/>
      <c r="DV232" s="281"/>
      <c r="DW232" s="281"/>
      <c r="DX232" s="281"/>
      <c r="DY232" s="281"/>
      <c r="DZ232" s="281"/>
      <c r="EA232" s="282"/>
      <c r="EB232" s="283"/>
      <c r="EC232" s="281"/>
      <c r="ED232" s="281"/>
      <c r="EE232" s="281"/>
      <c r="EF232" s="281"/>
      <c r="EG232" s="281"/>
      <c r="EH232" s="281"/>
      <c r="EI232" s="282"/>
      <c r="EJ232" s="283"/>
      <c r="EK232" s="281"/>
      <c r="EL232" s="281"/>
      <c r="EM232" s="281"/>
      <c r="EN232" s="281"/>
      <c r="EO232" s="281"/>
      <c r="EP232" s="281"/>
      <c r="EQ232" s="282"/>
      <c r="ER232" s="283"/>
      <c r="ES232" s="281"/>
      <c r="ET232" s="281"/>
      <c r="EU232" s="281"/>
      <c r="EV232" s="281"/>
      <c r="EW232" s="281"/>
      <c r="EX232" s="286"/>
      <c r="EY232" s="287"/>
      <c r="EZ232" s="283"/>
      <c r="FA232" s="281"/>
      <c r="FB232" s="281"/>
      <c r="FC232" s="281"/>
      <c r="FD232" s="281"/>
      <c r="FE232" s="281"/>
      <c r="FF232" s="281"/>
      <c r="FG232" s="282"/>
      <c r="FH232" s="283"/>
      <c r="FI232" s="281"/>
      <c r="FJ232" s="281"/>
      <c r="FK232" s="281"/>
      <c r="FL232" s="281"/>
      <c r="FM232" s="281"/>
      <c r="FN232" s="281"/>
      <c r="FO232" s="282"/>
      <c r="FP232" s="283"/>
      <c r="FQ232" s="281"/>
      <c r="FR232" s="281"/>
      <c r="FS232" s="281"/>
      <c r="FT232" s="281"/>
      <c r="FU232" s="281"/>
      <c r="FV232" s="281"/>
      <c r="FW232" s="282"/>
      <c r="FX232" s="283"/>
      <c r="FY232" s="281"/>
      <c r="FZ232" s="281"/>
      <c r="GA232" s="281"/>
      <c r="GB232" s="281"/>
      <c r="GC232" s="281"/>
      <c r="GD232" s="281"/>
      <c r="GE232" s="282"/>
      <c r="GF232" s="283"/>
      <c r="GG232" s="281"/>
      <c r="GH232" s="281"/>
      <c r="GI232" s="281"/>
      <c r="GJ232" s="281"/>
      <c r="GK232" s="281"/>
      <c r="GL232" s="281"/>
      <c r="GM232" s="282"/>
      <c r="GN232" s="283"/>
      <c r="GO232" s="281"/>
      <c r="GP232" s="281"/>
      <c r="GQ232" s="281"/>
      <c r="GR232" s="281"/>
      <c r="GS232" s="281"/>
      <c r="GT232" s="281"/>
      <c r="GU232" s="282"/>
      <c r="GV232" s="281"/>
      <c r="GW232" s="282"/>
      <c r="GX232" s="281"/>
      <c r="GY232" s="282"/>
      <c r="GZ232" s="281"/>
      <c r="HA232" s="282"/>
      <c r="HB232" s="281"/>
      <c r="HC232" s="282"/>
      <c r="HD232" s="281"/>
      <c r="HE232" s="282"/>
      <c r="HF232" s="281"/>
      <c r="HG232" s="282"/>
      <c r="HH232" s="281"/>
      <c r="HI232" s="282"/>
      <c r="HJ232" s="281"/>
      <c r="HK232" s="282"/>
    </row>
    <row r="233" customFormat="false" ht="12.75" hidden="true" customHeight="false" outlineLevel="0" collapsed="false">
      <c r="A233" s="232" t="s">
        <v>187</v>
      </c>
      <c r="B233" s="233" t="e">
        <f aca="false">VLOOKUP(A233,PLANEJAMENTO!$B$11:$C$96,2,FALSE())</f>
        <v>#N/A</v>
      </c>
      <c r="C233" s="232" t="e">
        <f aca="false">VLOOKUP(A233,PLANEJAMENTO!$B$11:$D$96,3,FALSE())</f>
        <v>#N/A</v>
      </c>
      <c r="D233" s="234" t="e">
        <f aca="false">VLOOKUP(A233,PLANEJAMENTO!$B$11:$E$96,4,FALSE())</f>
        <v>#N/A</v>
      </c>
      <c r="E233" s="234" t="e">
        <f aca="false">D233</f>
        <v>#N/A</v>
      </c>
      <c r="F233" s="235" t="n">
        <f aca="false">PRODUÇÕES!D52</f>
        <v>11.5425</v>
      </c>
      <c r="G233" s="234" t="n">
        <f aca="false">F233*8</f>
        <v>92.34</v>
      </c>
      <c r="H233" s="234"/>
      <c r="I233" s="237"/>
      <c r="J233" s="238"/>
      <c r="K233" s="305" t="s">
        <v>159</v>
      </c>
      <c r="L233" s="240"/>
      <c r="M233" s="240"/>
      <c r="N233" s="240"/>
      <c r="O233" s="240"/>
      <c r="P233" s="240"/>
      <c r="Q233" s="240"/>
      <c r="R233" s="345"/>
      <c r="S233" s="345"/>
      <c r="T233" s="240"/>
      <c r="U233" s="240"/>
      <c r="V233" s="240"/>
      <c r="W233" s="240"/>
      <c r="X233" s="240"/>
      <c r="Y233" s="240"/>
      <c r="Z233" s="345"/>
      <c r="AA233" s="345"/>
      <c r="AB233" s="240"/>
      <c r="AC233" s="240"/>
      <c r="AD233" s="240"/>
      <c r="AE233" s="240"/>
      <c r="AF233" s="240"/>
      <c r="AG233" s="240"/>
      <c r="AH233" s="345"/>
      <c r="AI233" s="345"/>
      <c r="AJ233" s="240"/>
      <c r="AK233" s="240"/>
      <c r="AL233" s="240"/>
      <c r="AM233" s="240"/>
      <c r="AN233" s="240"/>
      <c r="AO233" s="240"/>
      <c r="AP233" s="240"/>
      <c r="AQ233" s="240"/>
      <c r="AR233" s="240"/>
      <c r="AS233" s="240"/>
      <c r="AT233" s="240"/>
      <c r="AU233" s="240"/>
      <c r="AV233" s="240"/>
      <c r="AW233" s="240"/>
      <c r="AX233" s="240"/>
      <c r="AY233" s="240"/>
      <c r="AZ233" s="240"/>
      <c r="BA233" s="240"/>
      <c r="BB233" s="240"/>
      <c r="BC233" s="240"/>
      <c r="BD233" s="240"/>
      <c r="BE233" s="240"/>
      <c r="BF233" s="369" t="n">
        <f aca="false">6-BH225-BF195-BF186</f>
        <v>6</v>
      </c>
      <c r="BG233" s="369"/>
      <c r="BH233" s="369" t="n">
        <v>6</v>
      </c>
      <c r="BI233" s="369"/>
      <c r="BJ233" s="369" t="n">
        <v>6</v>
      </c>
      <c r="BK233" s="369"/>
      <c r="BL233" s="369" t="n">
        <v>6</v>
      </c>
      <c r="BM233" s="369"/>
      <c r="BN233" s="369" t="n">
        <v>6</v>
      </c>
      <c r="BO233" s="369"/>
      <c r="BP233" s="369" t="n">
        <v>6</v>
      </c>
      <c r="BQ233" s="369"/>
      <c r="BR233" s="369" t="n">
        <v>1.53744831513272</v>
      </c>
      <c r="BS233" s="369"/>
      <c r="BT233" s="308"/>
      <c r="BU233" s="308"/>
      <c r="BV233" s="308"/>
      <c r="BW233" s="308"/>
      <c r="BX233" s="308"/>
      <c r="BY233" s="308"/>
      <c r="BZ233" s="308"/>
      <c r="CA233" s="308"/>
      <c r="CB233" s="308"/>
      <c r="CC233" s="308"/>
      <c r="CD233" s="308"/>
      <c r="CE233" s="308"/>
      <c r="CF233" s="308"/>
      <c r="CG233" s="308"/>
      <c r="CH233" s="308"/>
      <c r="CI233" s="308"/>
      <c r="CJ233" s="308"/>
      <c r="CK233" s="308"/>
      <c r="CL233" s="308"/>
      <c r="CM233" s="308"/>
      <c r="CN233" s="308"/>
      <c r="CO233" s="308"/>
      <c r="CP233" s="308"/>
      <c r="CQ233" s="308"/>
      <c r="CR233" s="308"/>
      <c r="CS233" s="308"/>
      <c r="CT233" s="308"/>
      <c r="CU233" s="308"/>
      <c r="CV233" s="308"/>
      <c r="CW233" s="308"/>
      <c r="CX233" s="308"/>
      <c r="CY233" s="308"/>
      <c r="CZ233" s="308"/>
      <c r="DA233" s="308"/>
      <c r="DB233" s="308"/>
      <c r="DC233" s="308"/>
      <c r="DD233" s="308"/>
      <c r="DE233" s="308"/>
      <c r="DF233" s="308"/>
      <c r="DG233" s="308"/>
      <c r="DH233" s="308"/>
      <c r="DI233" s="308"/>
      <c r="DJ233" s="315"/>
      <c r="DK233" s="315"/>
      <c r="DL233" s="308"/>
      <c r="DM233" s="308"/>
      <c r="DN233" s="308"/>
      <c r="DO233" s="308"/>
      <c r="DP233" s="308"/>
      <c r="DQ233" s="308"/>
      <c r="DR233" s="308"/>
      <c r="DS233" s="308"/>
      <c r="DT233" s="308"/>
      <c r="DU233" s="308"/>
      <c r="DV233" s="308"/>
      <c r="DW233" s="308"/>
      <c r="DX233" s="308"/>
      <c r="DY233" s="308"/>
      <c r="DZ233" s="308"/>
      <c r="EA233" s="308"/>
      <c r="EB233" s="308"/>
      <c r="EC233" s="308"/>
      <c r="ED233" s="308"/>
      <c r="EE233" s="308"/>
      <c r="EF233" s="308"/>
      <c r="EG233" s="308"/>
      <c r="EH233" s="308"/>
      <c r="EI233" s="308"/>
      <c r="EJ233" s="308"/>
      <c r="EK233" s="308"/>
      <c r="EL233" s="308"/>
      <c r="EM233" s="308"/>
      <c r="EN233" s="308"/>
      <c r="EO233" s="308"/>
      <c r="EP233" s="308"/>
      <c r="EQ233" s="308"/>
      <c r="ER233" s="308"/>
      <c r="ES233" s="308"/>
      <c r="ET233" s="308"/>
      <c r="EU233" s="308"/>
      <c r="EV233" s="308"/>
      <c r="EW233" s="308"/>
      <c r="EX233" s="309"/>
      <c r="EY233" s="309"/>
      <c r="EZ233" s="308"/>
      <c r="FA233" s="308"/>
      <c r="FB233" s="308"/>
      <c r="FC233" s="308"/>
      <c r="FD233" s="308"/>
      <c r="FE233" s="308"/>
      <c r="FF233" s="308"/>
      <c r="FG233" s="308"/>
      <c r="FH233" s="308"/>
      <c r="FI233" s="308"/>
      <c r="FJ233" s="308"/>
      <c r="FK233" s="308"/>
      <c r="FL233" s="308"/>
      <c r="FM233" s="308"/>
      <c r="FN233" s="308"/>
      <c r="FO233" s="308"/>
      <c r="FP233" s="308"/>
      <c r="FQ233" s="308"/>
      <c r="FR233" s="308"/>
      <c r="FS233" s="308"/>
      <c r="FT233" s="308"/>
      <c r="FU233" s="308"/>
      <c r="FV233" s="308"/>
      <c r="FW233" s="308"/>
      <c r="FX233" s="308"/>
      <c r="FY233" s="308"/>
      <c r="FZ233" s="308"/>
      <c r="GA233" s="308"/>
      <c r="GB233" s="308"/>
      <c r="GC233" s="308"/>
      <c r="GD233" s="308"/>
      <c r="GE233" s="308"/>
      <c r="GF233" s="308"/>
      <c r="GG233" s="308"/>
      <c r="GH233" s="308"/>
      <c r="GI233" s="308"/>
      <c r="GJ233" s="308"/>
      <c r="GK233" s="308"/>
      <c r="GL233" s="308"/>
      <c r="GM233" s="308"/>
      <c r="GN233" s="308"/>
      <c r="GO233" s="308"/>
      <c r="GP233" s="308"/>
      <c r="GQ233" s="308"/>
      <c r="GR233" s="308"/>
      <c r="GS233" s="308"/>
      <c r="GT233" s="308"/>
      <c r="GU233" s="308"/>
      <c r="GV233" s="308"/>
      <c r="GW233" s="308"/>
      <c r="GX233" s="308"/>
      <c r="GY233" s="308"/>
      <c r="GZ233" s="308"/>
      <c r="HA233" s="308"/>
      <c r="HB233" s="308"/>
      <c r="HC233" s="308"/>
      <c r="HD233" s="308"/>
      <c r="HE233" s="308"/>
      <c r="HF233" s="308"/>
      <c r="HG233" s="308"/>
      <c r="HH233" s="308"/>
      <c r="HI233" s="308"/>
      <c r="HJ233" s="308"/>
      <c r="HK233" s="308"/>
    </row>
    <row r="234" customFormat="false" ht="12.75" hidden="true" customHeight="false" outlineLevel="0" collapsed="false">
      <c r="A234" s="232"/>
      <c r="B234" s="233"/>
      <c r="C234" s="232"/>
      <c r="D234" s="234"/>
      <c r="E234" s="234"/>
      <c r="F234" s="235"/>
      <c r="G234" s="234"/>
      <c r="H234" s="234"/>
      <c r="I234" s="237"/>
      <c r="J234" s="238"/>
      <c r="K234" s="244" t="s">
        <v>160</v>
      </c>
      <c r="L234" s="245"/>
      <c r="M234" s="245"/>
      <c r="N234" s="245"/>
      <c r="O234" s="245"/>
      <c r="P234" s="245"/>
      <c r="Q234" s="245"/>
      <c r="R234" s="245"/>
      <c r="S234" s="245"/>
      <c r="T234" s="245"/>
      <c r="U234" s="245"/>
      <c r="V234" s="245"/>
      <c r="W234" s="245"/>
      <c r="X234" s="245"/>
      <c r="Y234" s="245"/>
      <c r="Z234" s="245"/>
      <c r="AA234" s="245"/>
      <c r="AB234" s="245"/>
      <c r="AC234" s="245"/>
      <c r="AD234" s="245"/>
      <c r="AE234" s="245"/>
      <c r="AF234" s="245"/>
      <c r="AG234" s="245"/>
      <c r="AH234" s="245"/>
      <c r="AI234" s="245"/>
      <c r="AJ234" s="245"/>
      <c r="AK234" s="245"/>
      <c r="AL234" s="245"/>
      <c r="AM234" s="245"/>
      <c r="AN234" s="245"/>
      <c r="AO234" s="245"/>
      <c r="AP234" s="245"/>
      <c r="AQ234" s="245"/>
      <c r="AR234" s="245"/>
      <c r="AS234" s="245"/>
      <c r="AT234" s="245"/>
      <c r="AU234" s="245"/>
      <c r="AV234" s="245"/>
      <c r="AW234" s="245"/>
      <c r="AX234" s="245"/>
      <c r="AY234" s="245"/>
      <c r="AZ234" s="245"/>
      <c r="BA234" s="245"/>
      <c r="BB234" s="245"/>
      <c r="BC234" s="245"/>
      <c r="BD234" s="245"/>
      <c r="BE234" s="245"/>
      <c r="BF234" s="245" t="n">
        <v>1</v>
      </c>
      <c r="BG234" s="245"/>
      <c r="BH234" s="245" t="n">
        <v>1</v>
      </c>
      <c r="BI234" s="245"/>
      <c r="BJ234" s="245" t="n">
        <v>1</v>
      </c>
      <c r="BK234" s="245"/>
      <c r="BL234" s="245" t="n">
        <v>1</v>
      </c>
      <c r="BM234" s="245"/>
      <c r="BN234" s="245" t="n">
        <v>1</v>
      </c>
      <c r="BO234" s="245"/>
      <c r="BP234" s="245" t="n">
        <v>1</v>
      </c>
      <c r="BQ234" s="245"/>
      <c r="BR234" s="245" t="n">
        <v>1</v>
      </c>
      <c r="BS234" s="245"/>
      <c r="BT234" s="245"/>
      <c r="BU234" s="245"/>
      <c r="BV234" s="245"/>
      <c r="BW234" s="245"/>
      <c r="BX234" s="245"/>
      <c r="BY234" s="245"/>
      <c r="BZ234" s="245"/>
      <c r="CA234" s="245"/>
      <c r="CB234" s="245"/>
      <c r="CC234" s="245"/>
      <c r="CD234" s="245"/>
      <c r="CE234" s="245"/>
      <c r="CF234" s="245"/>
      <c r="CG234" s="245"/>
      <c r="CH234" s="245"/>
      <c r="CI234" s="245"/>
      <c r="CJ234" s="245"/>
      <c r="CK234" s="245"/>
      <c r="CL234" s="245"/>
      <c r="CM234" s="245"/>
      <c r="CN234" s="245"/>
      <c r="CO234" s="245"/>
      <c r="CP234" s="245"/>
      <c r="CQ234" s="245"/>
      <c r="CR234" s="245"/>
      <c r="CS234" s="245"/>
      <c r="CT234" s="245"/>
      <c r="CU234" s="245"/>
      <c r="CV234" s="245"/>
      <c r="CW234" s="245"/>
      <c r="CX234" s="245"/>
      <c r="CY234" s="245"/>
      <c r="CZ234" s="245"/>
      <c r="DA234" s="245"/>
      <c r="DB234" s="245"/>
      <c r="DC234" s="245"/>
      <c r="DD234" s="245"/>
      <c r="DE234" s="245"/>
      <c r="DF234" s="245"/>
      <c r="DG234" s="245"/>
      <c r="DH234" s="245"/>
      <c r="DI234" s="245"/>
      <c r="DJ234" s="310"/>
      <c r="DK234" s="310"/>
      <c r="DL234" s="245"/>
      <c r="DM234" s="245"/>
      <c r="DN234" s="245"/>
      <c r="DO234" s="245"/>
      <c r="DP234" s="245"/>
      <c r="DQ234" s="245"/>
      <c r="DR234" s="245"/>
      <c r="DS234" s="245"/>
      <c r="DT234" s="245"/>
      <c r="DU234" s="245"/>
      <c r="DV234" s="245"/>
      <c r="DW234" s="245"/>
      <c r="DX234" s="245"/>
      <c r="DY234" s="245"/>
      <c r="DZ234" s="245"/>
      <c r="EA234" s="245"/>
      <c r="EB234" s="245"/>
      <c r="EC234" s="245"/>
      <c r="ED234" s="245"/>
      <c r="EE234" s="245"/>
      <c r="EF234" s="245"/>
      <c r="EG234" s="245"/>
      <c r="EH234" s="245"/>
      <c r="EI234" s="245"/>
      <c r="EJ234" s="245"/>
      <c r="EK234" s="245"/>
      <c r="EL234" s="245"/>
      <c r="EM234" s="245"/>
      <c r="EN234" s="245"/>
      <c r="EO234" s="245"/>
      <c r="EP234" s="245"/>
      <c r="EQ234" s="245"/>
      <c r="ER234" s="245"/>
      <c r="ES234" s="245"/>
      <c r="ET234" s="245"/>
      <c r="EU234" s="245"/>
      <c r="EV234" s="245"/>
      <c r="EW234" s="245"/>
      <c r="EX234" s="246"/>
      <c r="EY234" s="246"/>
      <c r="EZ234" s="245"/>
      <c r="FA234" s="245"/>
      <c r="FB234" s="245"/>
      <c r="FC234" s="245"/>
      <c r="FD234" s="245"/>
      <c r="FE234" s="245"/>
      <c r="FF234" s="245"/>
      <c r="FG234" s="245"/>
      <c r="FH234" s="245"/>
      <c r="FI234" s="245"/>
      <c r="FJ234" s="245"/>
      <c r="FK234" s="245"/>
      <c r="FL234" s="245"/>
      <c r="FM234" s="245"/>
      <c r="FN234" s="245"/>
      <c r="FO234" s="245"/>
      <c r="FP234" s="245"/>
      <c r="FQ234" s="245"/>
      <c r="FR234" s="245"/>
      <c r="FS234" s="245"/>
      <c r="FT234" s="245"/>
      <c r="FU234" s="245"/>
      <c r="FV234" s="245"/>
      <c r="FW234" s="245"/>
      <c r="FX234" s="245"/>
      <c r="FY234" s="245"/>
      <c r="FZ234" s="245"/>
      <c r="GA234" s="245"/>
      <c r="GB234" s="245"/>
      <c r="GC234" s="245"/>
      <c r="GD234" s="245"/>
      <c r="GE234" s="245"/>
      <c r="GF234" s="245"/>
      <c r="GG234" s="245"/>
      <c r="GH234" s="245"/>
      <c r="GI234" s="245"/>
      <c r="GJ234" s="245"/>
      <c r="GK234" s="245"/>
      <c r="GL234" s="245"/>
      <c r="GM234" s="245"/>
      <c r="GN234" s="245"/>
      <c r="GO234" s="245"/>
      <c r="GP234" s="245"/>
      <c r="GQ234" s="245"/>
      <c r="GR234" s="245"/>
      <c r="GS234" s="245"/>
      <c r="GT234" s="245"/>
      <c r="GU234" s="245"/>
      <c r="GV234" s="245"/>
      <c r="GW234" s="245"/>
      <c r="GX234" s="245"/>
      <c r="GY234" s="245"/>
      <c r="GZ234" s="245"/>
      <c r="HA234" s="245"/>
      <c r="HB234" s="245"/>
      <c r="HC234" s="245"/>
      <c r="HD234" s="245"/>
      <c r="HE234" s="245"/>
      <c r="HF234" s="245"/>
      <c r="HG234" s="245"/>
      <c r="HH234" s="245"/>
      <c r="HI234" s="245"/>
      <c r="HJ234" s="245"/>
      <c r="HK234" s="245"/>
    </row>
    <row r="235" customFormat="false" ht="12.75" hidden="true" customHeight="false" outlineLevel="0" collapsed="false">
      <c r="A235" s="232"/>
      <c r="B235" s="233"/>
      <c r="C235" s="232"/>
      <c r="D235" s="234"/>
      <c r="E235" s="234"/>
      <c r="F235" s="235"/>
      <c r="G235" s="234"/>
      <c r="H235" s="234"/>
      <c r="I235" s="237"/>
      <c r="J235" s="238"/>
      <c r="K235" s="247" t="s">
        <v>161</v>
      </c>
      <c r="L235" s="248" t="n">
        <f aca="false">(L233*L234*$G233)*$L$8</f>
        <v>0</v>
      </c>
      <c r="M235" s="248"/>
      <c r="N235" s="248" t="n">
        <f aca="false">(N233*N234*$G233)*$L$8</f>
        <v>0</v>
      </c>
      <c r="O235" s="248"/>
      <c r="P235" s="248" t="n">
        <f aca="false">(P233*P234*$G233)*$L$8</f>
        <v>0</v>
      </c>
      <c r="Q235" s="248"/>
      <c r="R235" s="248" t="n">
        <f aca="false">(R233*R234*$G233)*$L$8</f>
        <v>0</v>
      </c>
      <c r="S235" s="248"/>
      <c r="T235" s="248" t="n">
        <f aca="false">(T233*T234*$G233)*$T$8</f>
        <v>0</v>
      </c>
      <c r="U235" s="248"/>
      <c r="V235" s="248" t="n">
        <f aca="false">(V233*V234*$G233)*$T$8</f>
        <v>0</v>
      </c>
      <c r="W235" s="248"/>
      <c r="X235" s="248" t="n">
        <f aca="false">(X233*X234*$G233)*$T$8</f>
        <v>0</v>
      </c>
      <c r="Y235" s="248"/>
      <c r="Z235" s="248" t="n">
        <f aca="false">(Z233*Z234*$G233)*$T$8</f>
        <v>0</v>
      </c>
      <c r="AA235" s="248"/>
      <c r="AB235" s="248" t="n">
        <f aca="false">(AB233*AB234*$G233)*$AB$8</f>
        <v>0</v>
      </c>
      <c r="AC235" s="248"/>
      <c r="AD235" s="248" t="n">
        <f aca="false">(AD233*AD234*$G233)*$AB$8</f>
        <v>0</v>
      </c>
      <c r="AE235" s="248"/>
      <c r="AF235" s="248" t="n">
        <f aca="false">(AF233*AF234*$G233)*$AB$8</f>
        <v>0</v>
      </c>
      <c r="AG235" s="248"/>
      <c r="AH235" s="248" t="n">
        <f aca="false">(AH233*AH234*$G233)*$AB$8</f>
        <v>0</v>
      </c>
      <c r="AI235" s="248"/>
      <c r="AJ235" s="248" t="n">
        <f aca="false">(AJ233*AJ234*$G233)*$AJ$8</f>
        <v>0</v>
      </c>
      <c r="AK235" s="248"/>
      <c r="AL235" s="248" t="n">
        <f aca="false">(AL233*AL234*$G233)*$AJ$8</f>
        <v>0</v>
      </c>
      <c r="AM235" s="248"/>
      <c r="AN235" s="248" t="n">
        <f aca="false">(AN233*AN234*$G233)*$AJ$8</f>
        <v>0</v>
      </c>
      <c r="AO235" s="248"/>
      <c r="AP235" s="248" t="n">
        <f aca="false">(AP233*AP234*$G233)*$AJ$8</f>
        <v>0</v>
      </c>
      <c r="AQ235" s="248"/>
      <c r="AR235" s="248" t="n">
        <f aca="false">(AR233*AR234*$G233)*$AT$8</f>
        <v>0</v>
      </c>
      <c r="AS235" s="248"/>
      <c r="AT235" s="248" t="n">
        <f aca="false">(AT233*AT234*$G233)*$AT$8</f>
        <v>0</v>
      </c>
      <c r="AU235" s="248"/>
      <c r="AV235" s="248" t="n">
        <f aca="false">(AV233*AV234*$G233)*$AT$8</f>
        <v>0</v>
      </c>
      <c r="AW235" s="248"/>
      <c r="AX235" s="248" t="n">
        <f aca="false">(AX233*AX234*$G233)*$AT$8</f>
        <v>0</v>
      </c>
      <c r="AY235" s="248"/>
      <c r="AZ235" s="248" t="n">
        <f aca="false">(AZ233*AZ234*$G233)*$BB$8</f>
        <v>0</v>
      </c>
      <c r="BA235" s="248"/>
      <c r="BB235" s="248" t="n">
        <f aca="false">(BB233*BB234*$G233)*$BB$8</f>
        <v>0</v>
      </c>
      <c r="BC235" s="248"/>
      <c r="BD235" s="248" t="n">
        <f aca="false">(BD233*BD234*$G233)*$BB$8</f>
        <v>0</v>
      </c>
      <c r="BE235" s="248"/>
      <c r="BF235" s="248" t="n">
        <f aca="false">(BF233*BF234*$G233)*$BB$8</f>
        <v>539.2656</v>
      </c>
      <c r="BG235" s="248"/>
      <c r="BH235" s="248" t="n">
        <f aca="false">(BH233*BH234*$G233)*$BB$8</f>
        <v>539.2656</v>
      </c>
      <c r="BI235" s="248"/>
      <c r="BJ235" s="248" t="n">
        <f aca="false">(BJ233*BJ234*$G233)*$BJ$8</f>
        <v>546.891096774193</v>
      </c>
      <c r="BK235" s="248"/>
      <c r="BL235" s="248" t="n">
        <f aca="false">(BL233*BL234*$G233)*$BJ$8</f>
        <v>546.891096774193</v>
      </c>
      <c r="BM235" s="248"/>
      <c r="BN235" s="248" t="n">
        <f aca="false">(BN233*BN234*$G233)*$BJ$8</f>
        <v>546.891096774193</v>
      </c>
      <c r="BO235" s="248"/>
      <c r="BP235" s="248" t="n">
        <f aca="false">(BP233*BP234*$G233)*$BJ$8</f>
        <v>546.891096774193</v>
      </c>
      <c r="BQ235" s="248"/>
      <c r="BR235" s="248" t="n">
        <f aca="false">(BR233*BR234*$G233)*$BJ$8</f>
        <v>140.136132549428</v>
      </c>
      <c r="BS235" s="248"/>
      <c r="BT235" s="248" t="n">
        <f aca="false">(BT233*BT234*$G233)*$BT$8</f>
        <v>0</v>
      </c>
      <c r="BU235" s="248"/>
      <c r="BV235" s="248" t="n">
        <f aca="false">(BV233*BV234*$G233)*$BT$8</f>
        <v>0</v>
      </c>
      <c r="BW235" s="248"/>
      <c r="BX235" s="248" t="n">
        <f aca="false">(BX233*BX234*$G233)*$CB$8</f>
        <v>0</v>
      </c>
      <c r="BY235" s="248"/>
      <c r="BZ235" s="248" t="n">
        <f aca="false">(BZ233*BZ234*$G233)*$CB$8</f>
        <v>0</v>
      </c>
      <c r="CA235" s="248"/>
      <c r="CB235" s="248" t="n">
        <f aca="false">(CB233*CB234*$G233)*$CB$8</f>
        <v>0</v>
      </c>
      <c r="CC235" s="248"/>
      <c r="CD235" s="248" t="n">
        <f aca="false">(CD233*CD234*$G233)*$CB$8</f>
        <v>0</v>
      </c>
      <c r="CE235" s="248"/>
      <c r="CF235" s="248" t="n">
        <f aca="false">(CF233*CF234*$G233)*$CB$8</f>
        <v>0</v>
      </c>
      <c r="CG235" s="248"/>
      <c r="CH235" s="248" t="n">
        <f aca="false">(CH233*CH234*$G233)*$CB$8</f>
        <v>0</v>
      </c>
      <c r="CI235" s="248"/>
      <c r="CJ235" s="248" t="n">
        <f aca="false">(CJ233*CJ234*$G233)*$CJ$8</f>
        <v>0</v>
      </c>
      <c r="CK235" s="248"/>
      <c r="CL235" s="248" t="n">
        <f aca="false">(CL233*CL234*$G233)*$CJ$8</f>
        <v>0</v>
      </c>
      <c r="CM235" s="248"/>
      <c r="CN235" s="248" t="n">
        <f aca="false">(CN233*CN234*$G233)*$CJ$8</f>
        <v>0</v>
      </c>
      <c r="CO235" s="248"/>
      <c r="CP235" s="248" t="n">
        <f aca="false">(CP233*CP234*$G233)*$CJ$8</f>
        <v>0</v>
      </c>
      <c r="CQ235" s="248"/>
      <c r="CR235" s="248" t="n">
        <f aca="false">(CR233*CR234*$G233)*$CJ$8</f>
        <v>0</v>
      </c>
      <c r="CS235" s="248"/>
      <c r="CT235" s="248" t="n">
        <f aca="false">(CT233*CT234*$G233)*$CT$8</f>
        <v>0</v>
      </c>
      <c r="CU235" s="248"/>
      <c r="CV235" s="248" t="n">
        <f aca="false">(CV233*CV234*$G233)*$CT$8</f>
        <v>0</v>
      </c>
      <c r="CW235" s="248"/>
      <c r="CX235" s="248" t="n">
        <f aca="false">(CX233*CX234*$G233)*$CT$8</f>
        <v>0</v>
      </c>
      <c r="CY235" s="248"/>
      <c r="CZ235" s="248" t="n">
        <f aca="false">(CZ233*CZ234*$G233)*$CT$8</f>
        <v>0</v>
      </c>
      <c r="DA235" s="248"/>
      <c r="DB235" s="248" t="n">
        <f aca="false">(DB233*DB234*$G233)*$DB$8</f>
        <v>0</v>
      </c>
      <c r="DC235" s="248"/>
      <c r="DD235" s="248" t="n">
        <f aca="false">(DD233*DD234*$G233)*$DB$8</f>
        <v>0</v>
      </c>
      <c r="DE235" s="248"/>
      <c r="DF235" s="248" t="n">
        <f aca="false">(DF233*DF234*$G233)*$DB$8</f>
        <v>0</v>
      </c>
      <c r="DG235" s="248"/>
      <c r="DH235" s="248" t="n">
        <f aca="false">(DH233*DH234*$G233)*$DB$8</f>
        <v>0</v>
      </c>
      <c r="DI235" s="248"/>
      <c r="DJ235" s="292" t="n">
        <f aca="false">(DJ233*DJ234*$G233)*$DB$8</f>
        <v>0</v>
      </c>
      <c r="DK235" s="292"/>
      <c r="DL235" s="248" t="n">
        <f aca="false">(DL233*DL234*$G233)*$DB$8</f>
        <v>0</v>
      </c>
      <c r="DM235" s="248"/>
      <c r="DN235" s="248" t="n">
        <f aca="false">(DN233*DN234*$G233)*$DB$8</f>
        <v>0</v>
      </c>
      <c r="DO235" s="248"/>
      <c r="DP235" s="248" t="n">
        <f aca="false">(DP233*DP234*$G233)*$DB$8</f>
        <v>0</v>
      </c>
      <c r="DQ235" s="248"/>
      <c r="DR235" s="248" t="n">
        <f aca="false">(DR233*DR234*$G233)*$DB$8</f>
        <v>0</v>
      </c>
      <c r="DS235" s="248"/>
      <c r="DT235" s="248" t="n">
        <f aca="false">(DT233*DT234*$G233)*$DB$8</f>
        <v>0</v>
      </c>
      <c r="DU235" s="248"/>
      <c r="DV235" s="248" t="n">
        <f aca="false">(DV233*DV234*$G233)*$DB$8</f>
        <v>0</v>
      </c>
      <c r="DW235" s="248"/>
      <c r="DX235" s="248" t="n">
        <f aca="false">(DX233*DX234*$G233)*$DB$8</f>
        <v>0</v>
      </c>
      <c r="DY235" s="248"/>
      <c r="DZ235" s="248" t="n">
        <f aca="false">(DZ233*DZ234*$G233)*$DB$8</f>
        <v>0</v>
      </c>
      <c r="EA235" s="248"/>
      <c r="EB235" s="248" t="n">
        <f aca="false">(EB233*EB234*$G233)*$DB$8</f>
        <v>0</v>
      </c>
      <c r="EC235" s="248"/>
      <c r="ED235" s="248" t="n">
        <f aca="false">(ED233*ED234*$G233)*$DB$8</f>
        <v>0</v>
      </c>
      <c r="EE235" s="248"/>
      <c r="EF235" s="248" t="n">
        <f aca="false">(EF233*EF234*$G233)*$DB$8</f>
        <v>0</v>
      </c>
      <c r="EG235" s="248"/>
      <c r="EH235" s="248" t="n">
        <f aca="false">(EH233*EH234*$G233)*$DB$8</f>
        <v>0</v>
      </c>
      <c r="EI235" s="248"/>
      <c r="EJ235" s="248" t="n">
        <f aca="false">(EJ233*EJ234*$G233)*$DB$8</f>
        <v>0</v>
      </c>
      <c r="EK235" s="248"/>
      <c r="EL235" s="248" t="n">
        <f aca="false">(EL233*EL234*$G233)*$DB$8</f>
        <v>0</v>
      </c>
      <c r="EM235" s="248"/>
      <c r="EN235" s="248" t="n">
        <f aca="false">(EN233*EN234*$G233)*$DB$8</f>
        <v>0</v>
      </c>
      <c r="EO235" s="248"/>
      <c r="EP235" s="248" t="n">
        <f aca="false">(EP233*EP234*$G233)*$DB$8</f>
        <v>0</v>
      </c>
      <c r="EQ235" s="248"/>
      <c r="ER235" s="248" t="n">
        <f aca="false">(ER233*ER234*$G233)*$DB$8</f>
        <v>0</v>
      </c>
      <c r="ES235" s="248"/>
      <c r="ET235" s="248" t="n">
        <f aca="false">(ET233*ET234*$G233)*$DB$8</f>
        <v>0</v>
      </c>
      <c r="EU235" s="248"/>
      <c r="EV235" s="248" t="n">
        <f aca="false">(EV233*EV234*$G233)*$DB$8</f>
        <v>0</v>
      </c>
      <c r="EW235" s="248"/>
      <c r="EX235" s="249" t="n">
        <f aca="false">(EX233*EX234*$G233)*$DB$8</f>
        <v>0</v>
      </c>
      <c r="EY235" s="249"/>
      <c r="EZ235" s="248" t="n">
        <f aca="false">(EZ233*EZ234*$G233)*$DB$8</f>
        <v>0</v>
      </c>
      <c r="FA235" s="248"/>
      <c r="FB235" s="248" t="n">
        <f aca="false">(FB233*FB234*$G233)*$DB$8</f>
        <v>0</v>
      </c>
      <c r="FC235" s="248"/>
      <c r="FD235" s="248" t="n">
        <f aca="false">(FD233*FD234*$G233)*$DB$8</f>
        <v>0</v>
      </c>
      <c r="FE235" s="248"/>
      <c r="FF235" s="248" t="n">
        <f aca="false">(FF233*FF234*$G233)*$DB$8</f>
        <v>0</v>
      </c>
      <c r="FG235" s="248"/>
      <c r="FH235" s="248" t="n">
        <f aca="false">(FH233*FH234*$G233)*$DB$8</f>
        <v>0</v>
      </c>
      <c r="FI235" s="248"/>
      <c r="FJ235" s="248" t="n">
        <f aca="false">(FJ233*FJ234*$G233)*$DB$8</f>
        <v>0</v>
      </c>
      <c r="FK235" s="248"/>
      <c r="FL235" s="248" t="n">
        <f aca="false">(FL233*FL234*$G233)*$DB$8</f>
        <v>0</v>
      </c>
      <c r="FM235" s="248"/>
      <c r="FN235" s="248" t="n">
        <f aca="false">(FN233*FN234*$G233)*$DB$8</f>
        <v>0</v>
      </c>
      <c r="FO235" s="248"/>
      <c r="FP235" s="248" t="n">
        <f aca="false">(FP233*FP234*$G233)*$DB$8</f>
        <v>0</v>
      </c>
      <c r="FQ235" s="248"/>
      <c r="FR235" s="248" t="n">
        <f aca="false">(FR233*FR234*$G233)*$DB$8</f>
        <v>0</v>
      </c>
      <c r="FS235" s="248"/>
      <c r="FT235" s="248" t="n">
        <f aca="false">(FT233*FT234*$G233)*$DB$8</f>
        <v>0</v>
      </c>
      <c r="FU235" s="248"/>
      <c r="FV235" s="248" t="n">
        <f aca="false">(FV233*FV234*$G233)*$DB$8</f>
        <v>0</v>
      </c>
      <c r="FW235" s="248"/>
      <c r="FX235" s="248" t="n">
        <f aca="false">(FX233*FX234*$G233)*$DB$8</f>
        <v>0</v>
      </c>
      <c r="FY235" s="248"/>
      <c r="FZ235" s="248" t="n">
        <f aca="false">(FZ233*FZ234*$G233)*$DB$8</f>
        <v>0</v>
      </c>
      <c r="GA235" s="248"/>
      <c r="GB235" s="248" t="n">
        <f aca="false">(GB233*GB234*$G233)*$DB$8</f>
        <v>0</v>
      </c>
      <c r="GC235" s="248"/>
      <c r="GD235" s="248" t="n">
        <f aca="false">(GD233*GD234*$G233)*$DB$8</f>
        <v>0</v>
      </c>
      <c r="GE235" s="248"/>
      <c r="GF235" s="248" t="n">
        <f aca="false">(GF233*GF234*$G233)*$DB$8</f>
        <v>0</v>
      </c>
      <c r="GG235" s="248"/>
      <c r="GH235" s="248" t="n">
        <f aca="false">(GH233*GH234*$G233)*$DB$8</f>
        <v>0</v>
      </c>
      <c r="GI235" s="248"/>
      <c r="GJ235" s="248" t="n">
        <f aca="false">(GJ233*GJ234*$G233)*$DB$8</f>
        <v>0</v>
      </c>
      <c r="GK235" s="248"/>
      <c r="GL235" s="248" t="n">
        <f aca="false">(GL233*GL234*$G233)*$DB$8</f>
        <v>0</v>
      </c>
      <c r="GM235" s="248"/>
      <c r="GN235" s="248" t="n">
        <f aca="false">(GN233*GN234*$G233)*$DB$8</f>
        <v>0</v>
      </c>
      <c r="GO235" s="248"/>
      <c r="GP235" s="248" t="n">
        <f aca="false">(GP233*GP234*$G233)*$DB$8</f>
        <v>0</v>
      </c>
      <c r="GQ235" s="248"/>
      <c r="GR235" s="248" t="n">
        <f aca="false">(GR233*GR234*$G233)*$DB$8</f>
        <v>0</v>
      </c>
      <c r="GS235" s="248"/>
      <c r="GT235" s="248" t="n">
        <f aca="false">(GT233*GT234*$G233)*$DB$8</f>
        <v>0</v>
      </c>
      <c r="GU235" s="248"/>
      <c r="GV235" s="248" t="n">
        <f aca="false">(GV233*GV234*$G233)*$DB$8</f>
        <v>0</v>
      </c>
      <c r="GW235" s="248"/>
      <c r="GX235" s="248" t="n">
        <f aca="false">(GX233*GX234*$G233)*$DB$8</f>
        <v>0</v>
      </c>
      <c r="GY235" s="248"/>
      <c r="GZ235" s="248" t="n">
        <f aca="false">(GZ233*GZ234*$G233)*$DB$8</f>
        <v>0</v>
      </c>
      <c r="HA235" s="248"/>
      <c r="HB235" s="248" t="n">
        <f aca="false">(HB233*HB234*$G233)*$DB$8</f>
        <v>0</v>
      </c>
      <c r="HC235" s="248"/>
      <c r="HD235" s="248" t="n">
        <f aca="false">(HD233*HD234*$G233)*$DB$8</f>
        <v>0</v>
      </c>
      <c r="HE235" s="248"/>
      <c r="HF235" s="248" t="n">
        <f aca="false">(HF233*HF234*$G233)*$DB$8</f>
        <v>0</v>
      </c>
      <c r="HG235" s="248"/>
      <c r="HH235" s="248" t="n">
        <f aca="false">(HH233*HH234*$G233)*$DB$8</f>
        <v>0</v>
      </c>
      <c r="HI235" s="248"/>
      <c r="HJ235" s="248" t="n">
        <f aca="false">(HJ233*HJ234*$G233)*$DB$8</f>
        <v>0</v>
      </c>
      <c r="HK235" s="248"/>
    </row>
    <row r="236" customFormat="false" ht="12.75" hidden="true" customHeight="false" outlineLevel="0" collapsed="false">
      <c r="A236" s="232"/>
      <c r="B236" s="233"/>
      <c r="C236" s="232"/>
      <c r="D236" s="234"/>
      <c r="E236" s="234"/>
      <c r="F236" s="235"/>
      <c r="G236" s="234"/>
      <c r="H236" s="234"/>
      <c r="I236" s="237"/>
      <c r="J236" s="238"/>
      <c r="K236" s="250" t="s">
        <v>162</v>
      </c>
      <c r="L236" s="251" t="n">
        <f aca="false">L235</f>
        <v>0</v>
      </c>
      <c r="M236" s="251"/>
      <c r="N236" s="251" t="n">
        <f aca="false">L236+N235</f>
        <v>0</v>
      </c>
      <c r="O236" s="251"/>
      <c r="P236" s="251" t="n">
        <f aca="false">N236+P235</f>
        <v>0</v>
      </c>
      <c r="Q236" s="251"/>
      <c r="R236" s="251" t="n">
        <f aca="false">P236+R235</f>
        <v>0</v>
      </c>
      <c r="S236" s="251"/>
      <c r="T236" s="251" t="n">
        <f aca="false">R236+T235</f>
        <v>0</v>
      </c>
      <c r="U236" s="251"/>
      <c r="V236" s="251" t="n">
        <f aca="false">T236+V235</f>
        <v>0</v>
      </c>
      <c r="W236" s="251"/>
      <c r="X236" s="251" t="n">
        <f aca="false">V236+X235</f>
        <v>0</v>
      </c>
      <c r="Y236" s="251"/>
      <c r="Z236" s="251" t="n">
        <f aca="false">X236+Z235</f>
        <v>0</v>
      </c>
      <c r="AA236" s="251"/>
      <c r="AB236" s="251" t="n">
        <f aca="false">Z236+AB235</f>
        <v>0</v>
      </c>
      <c r="AC236" s="251"/>
      <c r="AD236" s="251" t="n">
        <f aca="false">AB236+AD235</f>
        <v>0</v>
      </c>
      <c r="AE236" s="251"/>
      <c r="AF236" s="251" t="n">
        <f aca="false">AD236+AF235</f>
        <v>0</v>
      </c>
      <c r="AG236" s="251"/>
      <c r="AH236" s="251" t="n">
        <f aca="false">AF236+AH235</f>
        <v>0</v>
      </c>
      <c r="AI236" s="251"/>
      <c r="AJ236" s="251" t="n">
        <f aca="false">AH236+AJ235</f>
        <v>0</v>
      </c>
      <c r="AK236" s="251"/>
      <c r="AL236" s="251" t="n">
        <f aca="false">AJ236+AL235</f>
        <v>0</v>
      </c>
      <c r="AM236" s="251"/>
      <c r="AN236" s="251" t="n">
        <f aca="false">AL236+AN235</f>
        <v>0</v>
      </c>
      <c r="AO236" s="251"/>
      <c r="AP236" s="251" t="n">
        <f aca="false">AN236+AP235</f>
        <v>0</v>
      </c>
      <c r="AQ236" s="251"/>
      <c r="AR236" s="251" t="n">
        <f aca="false">AP236+AR235</f>
        <v>0</v>
      </c>
      <c r="AS236" s="251"/>
      <c r="AT236" s="251" t="n">
        <f aca="false">AR236+AT235</f>
        <v>0</v>
      </c>
      <c r="AU236" s="251"/>
      <c r="AV236" s="251" t="n">
        <f aca="false">AT236+AV235</f>
        <v>0</v>
      </c>
      <c r="AW236" s="251"/>
      <c r="AX236" s="251" t="n">
        <f aca="false">AV236+AX235</f>
        <v>0</v>
      </c>
      <c r="AY236" s="251"/>
      <c r="AZ236" s="251" t="n">
        <f aca="false">AX236+AZ235</f>
        <v>0</v>
      </c>
      <c r="BA236" s="251"/>
      <c r="BB236" s="251" t="n">
        <f aca="false">AZ236+BB235</f>
        <v>0</v>
      </c>
      <c r="BC236" s="251"/>
      <c r="BD236" s="251" t="n">
        <f aca="false">BB236+BD235</f>
        <v>0</v>
      </c>
      <c r="BE236" s="251"/>
      <c r="BF236" s="251" t="n">
        <f aca="false">BD236+BF235</f>
        <v>539.2656</v>
      </c>
      <c r="BG236" s="251"/>
      <c r="BH236" s="251" t="n">
        <f aca="false">BF236+BH235</f>
        <v>1078.5312</v>
      </c>
      <c r="BI236" s="251"/>
      <c r="BJ236" s="251" t="n">
        <f aca="false">BH236+BJ235</f>
        <v>1625.42229677419</v>
      </c>
      <c r="BK236" s="251"/>
      <c r="BL236" s="251" t="n">
        <f aca="false">BJ236+BL235</f>
        <v>2172.31339354839</v>
      </c>
      <c r="BM236" s="251"/>
      <c r="BN236" s="251" t="n">
        <f aca="false">BL236+BN235</f>
        <v>2719.20449032258</v>
      </c>
      <c r="BO236" s="251"/>
      <c r="BP236" s="251" t="n">
        <f aca="false">BN236+BP235</f>
        <v>3266.09558709677</v>
      </c>
      <c r="BQ236" s="251"/>
      <c r="BR236" s="251" t="n">
        <f aca="false">BP236+BR235</f>
        <v>3406.2317196462</v>
      </c>
      <c r="BS236" s="251"/>
      <c r="BT236" s="251" t="n">
        <f aca="false">BR236+BT235</f>
        <v>3406.2317196462</v>
      </c>
      <c r="BU236" s="251"/>
      <c r="BV236" s="251" t="n">
        <f aca="false">BT236+BV235</f>
        <v>3406.2317196462</v>
      </c>
      <c r="BW236" s="251"/>
      <c r="BX236" s="251" t="n">
        <f aca="false">BV236+BX235</f>
        <v>3406.2317196462</v>
      </c>
      <c r="BY236" s="251"/>
      <c r="BZ236" s="251" t="n">
        <f aca="false">BX236+BZ235</f>
        <v>3406.2317196462</v>
      </c>
      <c r="CA236" s="251"/>
      <c r="CB236" s="251" t="n">
        <f aca="false">BZ236+CB235</f>
        <v>3406.2317196462</v>
      </c>
      <c r="CC236" s="251"/>
      <c r="CD236" s="251" t="n">
        <f aca="false">CB236+CD235</f>
        <v>3406.2317196462</v>
      </c>
      <c r="CE236" s="251"/>
      <c r="CF236" s="251" t="n">
        <f aca="false">CD236+CF235</f>
        <v>3406.2317196462</v>
      </c>
      <c r="CG236" s="251"/>
      <c r="CH236" s="251" t="n">
        <f aca="false">CF236+CH235</f>
        <v>3406.2317196462</v>
      </c>
      <c r="CI236" s="251"/>
      <c r="CJ236" s="251" t="n">
        <f aca="false">CH236+CJ235</f>
        <v>3406.2317196462</v>
      </c>
      <c r="CK236" s="251"/>
      <c r="CL236" s="251" t="n">
        <f aca="false">CJ236+CL235</f>
        <v>3406.2317196462</v>
      </c>
      <c r="CM236" s="251"/>
      <c r="CN236" s="251" t="n">
        <f aca="false">CL236+CN235</f>
        <v>3406.2317196462</v>
      </c>
      <c r="CO236" s="251"/>
      <c r="CP236" s="251" t="n">
        <f aca="false">CN236+CP235</f>
        <v>3406.2317196462</v>
      </c>
      <c r="CQ236" s="251"/>
      <c r="CR236" s="251" t="n">
        <f aca="false">CP236+CR235</f>
        <v>3406.2317196462</v>
      </c>
      <c r="CS236" s="251"/>
      <c r="CT236" s="251" t="n">
        <f aca="false">CR236+CT235</f>
        <v>3406.2317196462</v>
      </c>
      <c r="CU236" s="251"/>
      <c r="CV236" s="251" t="n">
        <f aca="false">CT236+CV235</f>
        <v>3406.2317196462</v>
      </c>
      <c r="CW236" s="251"/>
      <c r="CX236" s="251" t="n">
        <f aca="false">CV236+CX235</f>
        <v>3406.2317196462</v>
      </c>
      <c r="CY236" s="251"/>
      <c r="CZ236" s="251" t="n">
        <f aca="false">CX236+CZ235</f>
        <v>3406.2317196462</v>
      </c>
      <c r="DA236" s="251"/>
      <c r="DB236" s="251" t="n">
        <f aca="false">CZ236+DB235</f>
        <v>3406.2317196462</v>
      </c>
      <c r="DC236" s="251"/>
      <c r="DD236" s="251" t="n">
        <f aca="false">DB236+DD235</f>
        <v>3406.2317196462</v>
      </c>
      <c r="DE236" s="251"/>
      <c r="DF236" s="251" t="n">
        <f aca="false">DD236+DF235</f>
        <v>3406.2317196462</v>
      </c>
      <c r="DG236" s="251"/>
      <c r="DH236" s="251" t="n">
        <f aca="false">DF236+DH235</f>
        <v>3406.2317196462</v>
      </c>
      <c r="DI236" s="251"/>
      <c r="DJ236" s="293" t="n">
        <f aca="false">DH236+DJ235</f>
        <v>3406.2317196462</v>
      </c>
      <c r="DK236" s="293"/>
      <c r="DL236" s="251" t="n">
        <f aca="false">DJ236+DL235</f>
        <v>3406.2317196462</v>
      </c>
      <c r="DM236" s="251"/>
      <c r="DN236" s="251" t="n">
        <f aca="false">DL236+DN235</f>
        <v>3406.2317196462</v>
      </c>
      <c r="DO236" s="251"/>
      <c r="DP236" s="251" t="n">
        <f aca="false">DN236+DP235</f>
        <v>3406.2317196462</v>
      </c>
      <c r="DQ236" s="251"/>
      <c r="DR236" s="251" t="n">
        <f aca="false">DP236+DR235</f>
        <v>3406.2317196462</v>
      </c>
      <c r="DS236" s="251"/>
      <c r="DT236" s="251" t="n">
        <f aca="false">DR236+DT235</f>
        <v>3406.2317196462</v>
      </c>
      <c r="DU236" s="251"/>
      <c r="DV236" s="251" t="n">
        <f aca="false">DT236+DV235</f>
        <v>3406.2317196462</v>
      </c>
      <c r="DW236" s="251"/>
      <c r="DX236" s="251" t="n">
        <f aca="false">DV236+DX235</f>
        <v>3406.2317196462</v>
      </c>
      <c r="DY236" s="251"/>
      <c r="DZ236" s="251" t="n">
        <f aca="false">DX236+DZ235</f>
        <v>3406.2317196462</v>
      </c>
      <c r="EA236" s="251"/>
      <c r="EB236" s="251" t="n">
        <f aca="false">DZ236+EB235</f>
        <v>3406.2317196462</v>
      </c>
      <c r="EC236" s="251"/>
      <c r="ED236" s="251" t="n">
        <f aca="false">EB236+ED235</f>
        <v>3406.2317196462</v>
      </c>
      <c r="EE236" s="251"/>
      <c r="EF236" s="251" t="n">
        <f aca="false">ED236+EF235</f>
        <v>3406.2317196462</v>
      </c>
      <c r="EG236" s="251"/>
      <c r="EH236" s="251" t="n">
        <f aca="false">EF236+EH235</f>
        <v>3406.2317196462</v>
      </c>
      <c r="EI236" s="251"/>
      <c r="EJ236" s="251" t="n">
        <f aca="false">EH236+EJ235</f>
        <v>3406.2317196462</v>
      </c>
      <c r="EK236" s="251"/>
      <c r="EL236" s="251" t="n">
        <f aca="false">EJ236+EL235</f>
        <v>3406.2317196462</v>
      </c>
      <c r="EM236" s="251"/>
      <c r="EN236" s="251" t="n">
        <f aca="false">EL236+EN235</f>
        <v>3406.2317196462</v>
      </c>
      <c r="EO236" s="251"/>
      <c r="EP236" s="251" t="n">
        <f aca="false">EN236+EP235</f>
        <v>3406.2317196462</v>
      </c>
      <c r="EQ236" s="251"/>
      <c r="ER236" s="251" t="n">
        <f aca="false">EP236+ER235</f>
        <v>3406.2317196462</v>
      </c>
      <c r="ES236" s="251"/>
      <c r="ET236" s="251" t="n">
        <f aca="false">ER236+ET235</f>
        <v>3406.2317196462</v>
      </c>
      <c r="EU236" s="251"/>
      <c r="EV236" s="251" t="n">
        <f aca="false">ET236+EV235</f>
        <v>3406.2317196462</v>
      </c>
      <c r="EW236" s="251"/>
      <c r="EX236" s="252" t="n">
        <f aca="false">EV236+EX235</f>
        <v>3406.2317196462</v>
      </c>
      <c r="EY236" s="252"/>
      <c r="EZ236" s="251" t="n">
        <f aca="false">EX236+EZ235</f>
        <v>3406.2317196462</v>
      </c>
      <c r="FA236" s="251"/>
      <c r="FB236" s="251" t="n">
        <f aca="false">EZ236+FB235</f>
        <v>3406.2317196462</v>
      </c>
      <c r="FC236" s="251"/>
      <c r="FD236" s="251" t="n">
        <f aca="false">FB236+FD235</f>
        <v>3406.2317196462</v>
      </c>
      <c r="FE236" s="251"/>
      <c r="FF236" s="251" t="n">
        <f aca="false">FD236+FF235</f>
        <v>3406.2317196462</v>
      </c>
      <c r="FG236" s="251"/>
      <c r="FH236" s="251" t="n">
        <f aca="false">FF236+FH235</f>
        <v>3406.2317196462</v>
      </c>
      <c r="FI236" s="251"/>
      <c r="FJ236" s="251" t="n">
        <f aca="false">FH236+FJ235</f>
        <v>3406.2317196462</v>
      </c>
      <c r="FK236" s="251"/>
      <c r="FL236" s="251" t="n">
        <f aca="false">FJ236+FL235</f>
        <v>3406.2317196462</v>
      </c>
      <c r="FM236" s="251"/>
      <c r="FN236" s="251" t="n">
        <f aca="false">FL236+FN235</f>
        <v>3406.2317196462</v>
      </c>
      <c r="FO236" s="251"/>
      <c r="FP236" s="251" t="n">
        <f aca="false">FN236+FP235</f>
        <v>3406.2317196462</v>
      </c>
      <c r="FQ236" s="251"/>
      <c r="FR236" s="251" t="n">
        <f aca="false">FP236+FR235</f>
        <v>3406.2317196462</v>
      </c>
      <c r="FS236" s="251"/>
      <c r="FT236" s="251" t="n">
        <f aca="false">FR236+FT235</f>
        <v>3406.2317196462</v>
      </c>
      <c r="FU236" s="251"/>
      <c r="FV236" s="251" t="n">
        <f aca="false">FT236+FV235</f>
        <v>3406.2317196462</v>
      </c>
      <c r="FW236" s="251"/>
      <c r="FX236" s="251" t="n">
        <f aca="false">FV236+FX235</f>
        <v>3406.2317196462</v>
      </c>
      <c r="FY236" s="251"/>
      <c r="FZ236" s="251" t="n">
        <f aca="false">FX236+FZ235</f>
        <v>3406.2317196462</v>
      </c>
      <c r="GA236" s="251"/>
      <c r="GB236" s="251" t="n">
        <f aca="false">FZ236+GB235</f>
        <v>3406.2317196462</v>
      </c>
      <c r="GC236" s="251"/>
      <c r="GD236" s="251" t="n">
        <f aca="false">GB236+GD235</f>
        <v>3406.2317196462</v>
      </c>
      <c r="GE236" s="251"/>
      <c r="GF236" s="251" t="n">
        <f aca="false">GD236+GF235</f>
        <v>3406.2317196462</v>
      </c>
      <c r="GG236" s="251"/>
      <c r="GH236" s="251" t="n">
        <f aca="false">GF236+GH235</f>
        <v>3406.2317196462</v>
      </c>
      <c r="GI236" s="251"/>
      <c r="GJ236" s="251" t="n">
        <f aca="false">GH236+GJ235</f>
        <v>3406.2317196462</v>
      </c>
      <c r="GK236" s="251"/>
      <c r="GL236" s="251" t="n">
        <f aca="false">GJ236+GL235</f>
        <v>3406.2317196462</v>
      </c>
      <c r="GM236" s="251"/>
      <c r="GN236" s="251" t="n">
        <f aca="false">GL236+GN235</f>
        <v>3406.2317196462</v>
      </c>
      <c r="GO236" s="251"/>
      <c r="GP236" s="251" t="n">
        <f aca="false">GN236+GP235</f>
        <v>3406.2317196462</v>
      </c>
      <c r="GQ236" s="251"/>
      <c r="GR236" s="251" t="n">
        <f aca="false">GP236+GR235</f>
        <v>3406.2317196462</v>
      </c>
      <c r="GS236" s="251"/>
      <c r="GT236" s="251" t="n">
        <f aca="false">GR236+GT235</f>
        <v>3406.2317196462</v>
      </c>
      <c r="GU236" s="251"/>
      <c r="GV236" s="251" t="n">
        <f aca="false">GT236+GV235</f>
        <v>3406.2317196462</v>
      </c>
      <c r="GW236" s="251"/>
      <c r="GX236" s="251" t="n">
        <f aca="false">GV236+GX235</f>
        <v>3406.2317196462</v>
      </c>
      <c r="GY236" s="251"/>
      <c r="GZ236" s="251" t="n">
        <f aca="false">GX236+GZ235</f>
        <v>3406.2317196462</v>
      </c>
      <c r="HA236" s="251"/>
      <c r="HB236" s="251" t="n">
        <f aca="false">GZ236+HB235</f>
        <v>3406.2317196462</v>
      </c>
      <c r="HC236" s="251"/>
      <c r="HD236" s="251" t="n">
        <f aca="false">HB236+HD235</f>
        <v>3406.2317196462</v>
      </c>
      <c r="HE236" s="251"/>
      <c r="HF236" s="251" t="n">
        <f aca="false">HD236+HF235</f>
        <v>3406.2317196462</v>
      </c>
      <c r="HG236" s="251"/>
      <c r="HH236" s="251" t="n">
        <f aca="false">HF236+HH235</f>
        <v>3406.2317196462</v>
      </c>
      <c r="HI236" s="251"/>
      <c r="HJ236" s="251" t="n">
        <f aca="false">HH236+HJ235</f>
        <v>3406.2317196462</v>
      </c>
      <c r="HK236" s="251"/>
    </row>
    <row r="237" s="295" customFormat="true" ht="12.75" hidden="true" customHeight="false" outlineLevel="0" collapsed="false">
      <c r="A237" s="232"/>
      <c r="B237" s="233"/>
      <c r="C237" s="232"/>
      <c r="D237" s="234"/>
      <c r="E237" s="234"/>
      <c r="F237" s="235"/>
      <c r="G237" s="234"/>
      <c r="H237" s="253"/>
      <c r="I237" s="237"/>
      <c r="J237" s="238"/>
      <c r="K237" s="254" t="s">
        <v>163</v>
      </c>
      <c r="L237" s="255"/>
      <c r="M237" s="255"/>
      <c r="N237" s="255"/>
      <c r="O237" s="255"/>
      <c r="P237" s="255"/>
      <c r="Q237" s="255"/>
      <c r="R237" s="255"/>
      <c r="S237" s="255"/>
      <c r="T237" s="255"/>
      <c r="U237" s="255"/>
      <c r="V237" s="255"/>
      <c r="W237" s="255"/>
      <c r="X237" s="255"/>
      <c r="Y237" s="255"/>
      <c r="Z237" s="255"/>
      <c r="AA237" s="255"/>
      <c r="AB237" s="255"/>
      <c r="AC237" s="255"/>
      <c r="AD237" s="255"/>
      <c r="AE237" s="255"/>
      <c r="AF237" s="255"/>
      <c r="AG237" s="255"/>
      <c r="AH237" s="255" t="n">
        <v>0</v>
      </c>
      <c r="AI237" s="255"/>
      <c r="AJ237" s="255"/>
      <c r="AK237" s="255"/>
      <c r="AL237" s="255"/>
      <c r="AM237" s="255"/>
      <c r="AN237" s="255"/>
      <c r="AO237" s="255"/>
      <c r="AP237" s="255"/>
      <c r="AQ237" s="255"/>
      <c r="AR237" s="255"/>
      <c r="AS237" s="255"/>
      <c r="AT237" s="255"/>
      <c r="AU237" s="255"/>
      <c r="AV237" s="255"/>
      <c r="AW237" s="255"/>
      <c r="AX237" s="255"/>
      <c r="AY237" s="255"/>
      <c r="AZ237" s="255"/>
      <c r="BA237" s="255"/>
      <c r="BB237" s="255"/>
      <c r="BC237" s="255"/>
      <c r="BD237" s="255"/>
      <c r="BE237" s="255"/>
      <c r="BF237" s="255"/>
      <c r="BG237" s="255"/>
      <c r="BH237" s="255"/>
      <c r="BI237" s="255"/>
      <c r="BJ237" s="255"/>
      <c r="BK237" s="255"/>
      <c r="BL237" s="255"/>
      <c r="BM237" s="255"/>
      <c r="BN237" s="255"/>
      <c r="BO237" s="255"/>
      <c r="BP237" s="255"/>
      <c r="BQ237" s="255"/>
      <c r="BR237" s="255"/>
      <c r="BS237" s="255"/>
      <c r="BT237" s="255"/>
      <c r="BU237" s="255"/>
      <c r="BV237" s="255"/>
      <c r="BW237" s="255"/>
      <c r="BX237" s="255"/>
      <c r="BY237" s="255"/>
      <c r="BZ237" s="255"/>
      <c r="CA237" s="255"/>
      <c r="CB237" s="255"/>
      <c r="CC237" s="255"/>
      <c r="CD237" s="255"/>
      <c r="CE237" s="255"/>
      <c r="CF237" s="255"/>
      <c r="CG237" s="255"/>
      <c r="CH237" s="255"/>
      <c r="CI237" s="255"/>
      <c r="CJ237" s="255"/>
      <c r="CK237" s="255"/>
      <c r="CL237" s="255"/>
      <c r="CM237" s="255"/>
      <c r="CN237" s="255"/>
      <c r="CO237" s="255"/>
      <c r="CP237" s="255"/>
      <c r="CQ237" s="255"/>
      <c r="CR237" s="255"/>
      <c r="CS237" s="255"/>
      <c r="CT237" s="255"/>
      <c r="CU237" s="255"/>
      <c r="CV237" s="255"/>
      <c r="CW237" s="255"/>
      <c r="CX237" s="255"/>
      <c r="CY237" s="255"/>
      <c r="CZ237" s="255"/>
      <c r="DA237" s="255"/>
      <c r="DB237" s="255"/>
      <c r="DC237" s="255"/>
      <c r="DD237" s="255"/>
      <c r="DE237" s="255"/>
      <c r="DF237" s="255"/>
      <c r="DG237" s="255"/>
      <c r="DH237" s="255"/>
      <c r="DI237" s="255"/>
      <c r="DJ237" s="294"/>
      <c r="DK237" s="294"/>
      <c r="DL237" s="255"/>
      <c r="DM237" s="255"/>
      <c r="DN237" s="255"/>
      <c r="DO237" s="255"/>
      <c r="DP237" s="255"/>
      <c r="DQ237" s="255"/>
      <c r="DR237" s="255"/>
      <c r="DS237" s="255"/>
      <c r="DT237" s="255"/>
      <c r="DU237" s="255"/>
      <c r="DV237" s="255"/>
      <c r="DW237" s="255"/>
      <c r="DX237" s="255"/>
      <c r="DY237" s="255"/>
      <c r="DZ237" s="255"/>
      <c r="EA237" s="255"/>
      <c r="EB237" s="255"/>
      <c r="EC237" s="255"/>
      <c r="ED237" s="255"/>
      <c r="EE237" s="255"/>
      <c r="EF237" s="255"/>
      <c r="EG237" s="255"/>
      <c r="EH237" s="255"/>
      <c r="EI237" s="255"/>
      <c r="EJ237" s="255"/>
      <c r="EK237" s="255"/>
      <c r="EL237" s="255"/>
      <c r="EM237" s="255"/>
      <c r="EN237" s="255"/>
      <c r="EO237" s="255"/>
      <c r="EP237" s="255"/>
      <c r="EQ237" s="255"/>
      <c r="ER237" s="255"/>
      <c r="ES237" s="255"/>
      <c r="ET237" s="255"/>
      <c r="EU237" s="255"/>
      <c r="EV237" s="255"/>
      <c r="EW237" s="255"/>
      <c r="EX237" s="256"/>
      <c r="EY237" s="256"/>
      <c r="EZ237" s="255"/>
      <c r="FA237" s="255"/>
      <c r="FB237" s="255"/>
      <c r="FC237" s="255"/>
      <c r="FD237" s="255"/>
      <c r="FE237" s="255"/>
      <c r="FF237" s="255"/>
      <c r="FG237" s="255"/>
      <c r="FH237" s="255"/>
      <c r="FI237" s="255"/>
      <c r="FJ237" s="255"/>
      <c r="FK237" s="255"/>
      <c r="FL237" s="255"/>
      <c r="FM237" s="255"/>
      <c r="FN237" s="255"/>
      <c r="FO237" s="255"/>
      <c r="FP237" s="255"/>
      <c r="FQ237" s="255"/>
      <c r="FR237" s="255"/>
      <c r="FS237" s="255"/>
      <c r="FT237" s="255"/>
      <c r="FU237" s="255"/>
      <c r="FV237" s="255"/>
      <c r="FW237" s="255"/>
      <c r="FX237" s="255"/>
      <c r="FY237" s="255"/>
      <c r="FZ237" s="255"/>
      <c r="GA237" s="255"/>
      <c r="GB237" s="255"/>
      <c r="GC237" s="255"/>
      <c r="GD237" s="255"/>
      <c r="GE237" s="255"/>
      <c r="GF237" s="255"/>
      <c r="GG237" s="255"/>
      <c r="GH237" s="255"/>
      <c r="GI237" s="255"/>
      <c r="GJ237" s="255"/>
      <c r="GK237" s="255"/>
      <c r="GL237" s="255"/>
      <c r="GM237" s="255"/>
      <c r="GN237" s="255"/>
      <c r="GO237" s="255"/>
      <c r="GP237" s="255"/>
      <c r="GQ237" s="255"/>
      <c r="GR237" s="255"/>
      <c r="GS237" s="255"/>
      <c r="GT237" s="255"/>
      <c r="GU237" s="255"/>
      <c r="GV237" s="255"/>
      <c r="GW237" s="255"/>
      <c r="GX237" s="255"/>
      <c r="GY237" s="255"/>
      <c r="GZ237" s="255"/>
      <c r="HA237" s="255"/>
      <c r="HB237" s="255"/>
      <c r="HC237" s="255"/>
      <c r="HD237" s="255"/>
      <c r="HE237" s="255"/>
      <c r="HF237" s="255"/>
      <c r="HG237" s="255"/>
      <c r="HH237" s="255"/>
      <c r="HI237" s="255"/>
      <c r="HJ237" s="255"/>
      <c r="HK237" s="255"/>
    </row>
    <row r="238" s="297" customFormat="true" ht="12.75" hidden="true" customHeight="false" outlineLevel="0" collapsed="false">
      <c r="A238" s="232"/>
      <c r="B238" s="233"/>
      <c r="C238" s="232"/>
      <c r="D238" s="234"/>
      <c r="E238" s="234"/>
      <c r="F238" s="235"/>
      <c r="G238" s="234"/>
      <c r="H238" s="257"/>
      <c r="I238" s="237"/>
      <c r="J238" s="238"/>
      <c r="K238" s="258" t="s">
        <v>164</v>
      </c>
      <c r="L238" s="259" t="n">
        <f aca="false">L237</f>
        <v>0</v>
      </c>
      <c r="M238" s="259"/>
      <c r="N238" s="259" t="n">
        <f aca="false">N237+L238</f>
        <v>0</v>
      </c>
      <c r="O238" s="259"/>
      <c r="P238" s="259" t="n">
        <f aca="false">P237+N238</f>
        <v>0</v>
      </c>
      <c r="Q238" s="259"/>
      <c r="R238" s="259" t="n">
        <f aca="false">R237+P238</f>
        <v>0</v>
      </c>
      <c r="S238" s="259"/>
      <c r="T238" s="259" t="n">
        <f aca="false">T237+R238</f>
        <v>0</v>
      </c>
      <c r="U238" s="259"/>
      <c r="V238" s="259" t="n">
        <f aca="false">V237+T238</f>
        <v>0</v>
      </c>
      <c r="W238" s="259"/>
      <c r="X238" s="259" t="n">
        <f aca="false">X237+V238</f>
        <v>0</v>
      </c>
      <c r="Y238" s="259"/>
      <c r="Z238" s="259" t="n">
        <f aca="false">Z237+X238</f>
        <v>0</v>
      </c>
      <c r="AA238" s="259"/>
      <c r="AB238" s="259" t="n">
        <f aca="false">AB237+Z238</f>
        <v>0</v>
      </c>
      <c r="AC238" s="259"/>
      <c r="AD238" s="259" t="n">
        <f aca="false">AD237+AB238</f>
        <v>0</v>
      </c>
      <c r="AE238" s="259"/>
      <c r="AF238" s="259" t="n">
        <f aca="false">AF237+AD238</f>
        <v>0</v>
      </c>
      <c r="AG238" s="259"/>
      <c r="AH238" s="259" t="n">
        <f aca="false">AH237+AF238</f>
        <v>0</v>
      </c>
      <c r="AI238" s="259"/>
      <c r="AJ238" s="259" t="n">
        <f aca="false">AJ237+AH238</f>
        <v>0</v>
      </c>
      <c r="AK238" s="259"/>
      <c r="AL238" s="259" t="n">
        <f aca="false">AL237+AJ238</f>
        <v>0</v>
      </c>
      <c r="AM238" s="259"/>
      <c r="AN238" s="259" t="n">
        <f aca="false">AN237+AL238</f>
        <v>0</v>
      </c>
      <c r="AO238" s="259"/>
      <c r="AP238" s="259" t="n">
        <f aca="false">AP237+AN238</f>
        <v>0</v>
      </c>
      <c r="AQ238" s="259"/>
      <c r="AR238" s="259" t="n">
        <f aca="false">AR237+AP238</f>
        <v>0</v>
      </c>
      <c r="AS238" s="259"/>
      <c r="AT238" s="259" t="n">
        <f aca="false">AT237+AR238</f>
        <v>0</v>
      </c>
      <c r="AU238" s="259"/>
      <c r="AV238" s="259" t="n">
        <f aca="false">AV237+AT238</f>
        <v>0</v>
      </c>
      <c r="AW238" s="259"/>
      <c r="AX238" s="259" t="n">
        <f aca="false">AX237+AV238</f>
        <v>0</v>
      </c>
      <c r="AY238" s="259"/>
      <c r="AZ238" s="259" t="n">
        <f aca="false">AZ237+AX238</f>
        <v>0</v>
      </c>
      <c r="BA238" s="259"/>
      <c r="BB238" s="259" t="n">
        <f aca="false">BB237+AZ238</f>
        <v>0</v>
      </c>
      <c r="BC238" s="259"/>
      <c r="BD238" s="259" t="n">
        <f aca="false">BD237+BB238</f>
        <v>0</v>
      </c>
      <c r="BE238" s="259"/>
      <c r="BF238" s="259" t="n">
        <f aca="false">BF237+BD238</f>
        <v>0</v>
      </c>
      <c r="BG238" s="259"/>
      <c r="BH238" s="259" t="n">
        <f aca="false">BH237+BF238</f>
        <v>0</v>
      </c>
      <c r="BI238" s="259"/>
      <c r="BJ238" s="259" t="n">
        <f aca="false">BJ237+BH238</f>
        <v>0</v>
      </c>
      <c r="BK238" s="259"/>
      <c r="BL238" s="259" t="n">
        <f aca="false">BL237+BJ238</f>
        <v>0</v>
      </c>
      <c r="BM238" s="259"/>
      <c r="BN238" s="259" t="n">
        <f aca="false">BN237+BL238</f>
        <v>0</v>
      </c>
      <c r="BO238" s="259"/>
      <c r="BP238" s="259" t="n">
        <f aca="false">BP237+BN238</f>
        <v>0</v>
      </c>
      <c r="BQ238" s="259"/>
      <c r="BR238" s="259" t="n">
        <f aca="false">BR237+BP238</f>
        <v>0</v>
      </c>
      <c r="BS238" s="259"/>
      <c r="BT238" s="259" t="n">
        <f aca="false">BT237+BR238</f>
        <v>0</v>
      </c>
      <c r="BU238" s="259"/>
      <c r="BV238" s="259" t="n">
        <f aca="false">BV237+BT238</f>
        <v>0</v>
      </c>
      <c r="BW238" s="259"/>
      <c r="BX238" s="259" t="n">
        <f aca="false">BX237+BV238</f>
        <v>0</v>
      </c>
      <c r="BY238" s="259"/>
      <c r="BZ238" s="259" t="n">
        <f aca="false">BZ237+BX238</f>
        <v>0</v>
      </c>
      <c r="CA238" s="259"/>
      <c r="CB238" s="259" t="n">
        <f aca="false">CB237+BZ238</f>
        <v>0</v>
      </c>
      <c r="CC238" s="259"/>
      <c r="CD238" s="259" t="n">
        <f aca="false">CD237+CB238</f>
        <v>0</v>
      </c>
      <c r="CE238" s="259"/>
      <c r="CF238" s="259" t="n">
        <f aca="false">CF237+CD238</f>
        <v>0</v>
      </c>
      <c r="CG238" s="259"/>
      <c r="CH238" s="259" t="n">
        <f aca="false">CH237+CF238</f>
        <v>0</v>
      </c>
      <c r="CI238" s="259"/>
      <c r="CJ238" s="259" t="n">
        <f aca="false">CJ237+CH238</f>
        <v>0</v>
      </c>
      <c r="CK238" s="259"/>
      <c r="CL238" s="259" t="n">
        <f aca="false">CL237+CJ238</f>
        <v>0</v>
      </c>
      <c r="CM238" s="259"/>
      <c r="CN238" s="259" t="n">
        <f aca="false">CN237+CL238</f>
        <v>0</v>
      </c>
      <c r="CO238" s="259"/>
      <c r="CP238" s="259" t="n">
        <f aca="false">CP237+CN238</f>
        <v>0</v>
      </c>
      <c r="CQ238" s="259"/>
      <c r="CR238" s="259" t="n">
        <f aca="false">CR237+CP238</f>
        <v>0</v>
      </c>
      <c r="CS238" s="259"/>
      <c r="CT238" s="259" t="n">
        <f aca="false">CT237+CR238</f>
        <v>0</v>
      </c>
      <c r="CU238" s="259"/>
      <c r="CV238" s="259" t="n">
        <f aca="false">CV237+CT238</f>
        <v>0</v>
      </c>
      <c r="CW238" s="259"/>
      <c r="CX238" s="259" t="n">
        <f aca="false">CX237+CV238</f>
        <v>0</v>
      </c>
      <c r="CY238" s="259"/>
      <c r="CZ238" s="259" t="n">
        <f aca="false">CZ237+CX238</f>
        <v>0</v>
      </c>
      <c r="DA238" s="259"/>
      <c r="DB238" s="259" t="n">
        <f aca="false">DB237+CZ238</f>
        <v>0</v>
      </c>
      <c r="DC238" s="259"/>
      <c r="DD238" s="259" t="n">
        <f aca="false">DD237+DB238</f>
        <v>0</v>
      </c>
      <c r="DE238" s="259"/>
      <c r="DF238" s="259" t="n">
        <f aca="false">DF237+DD238</f>
        <v>0</v>
      </c>
      <c r="DG238" s="259"/>
      <c r="DH238" s="259" t="n">
        <f aca="false">DH237+DF238</f>
        <v>0</v>
      </c>
      <c r="DI238" s="259"/>
      <c r="DJ238" s="296" t="n">
        <f aca="false">DJ237+DH238</f>
        <v>0</v>
      </c>
      <c r="DK238" s="296"/>
      <c r="DL238" s="259" t="n">
        <f aca="false">DL237+DJ238</f>
        <v>0</v>
      </c>
      <c r="DM238" s="259"/>
      <c r="DN238" s="259" t="n">
        <f aca="false">DN237+DL238</f>
        <v>0</v>
      </c>
      <c r="DO238" s="259"/>
      <c r="DP238" s="259" t="n">
        <f aca="false">DP237+DN238</f>
        <v>0</v>
      </c>
      <c r="DQ238" s="259"/>
      <c r="DR238" s="259" t="n">
        <f aca="false">DR237+DP238</f>
        <v>0</v>
      </c>
      <c r="DS238" s="259"/>
      <c r="DT238" s="259" t="n">
        <f aca="false">DT237+DR238</f>
        <v>0</v>
      </c>
      <c r="DU238" s="259"/>
      <c r="DV238" s="259" t="n">
        <f aca="false">DV237+DT238</f>
        <v>0</v>
      </c>
      <c r="DW238" s="259"/>
      <c r="DX238" s="259" t="n">
        <f aca="false">DX237+DV238</f>
        <v>0</v>
      </c>
      <c r="DY238" s="259"/>
      <c r="DZ238" s="259" t="n">
        <f aca="false">DZ237+DX238</f>
        <v>0</v>
      </c>
      <c r="EA238" s="259"/>
      <c r="EB238" s="259" t="n">
        <f aca="false">EB237+DZ238</f>
        <v>0</v>
      </c>
      <c r="EC238" s="259"/>
      <c r="ED238" s="259" t="n">
        <f aca="false">ED237+EB238</f>
        <v>0</v>
      </c>
      <c r="EE238" s="259"/>
      <c r="EF238" s="259" t="n">
        <f aca="false">EF237+ED238</f>
        <v>0</v>
      </c>
      <c r="EG238" s="259"/>
      <c r="EH238" s="259" t="n">
        <f aca="false">EH237+EF238</f>
        <v>0</v>
      </c>
      <c r="EI238" s="259"/>
      <c r="EJ238" s="259" t="n">
        <f aca="false">EJ237+EH238</f>
        <v>0</v>
      </c>
      <c r="EK238" s="259"/>
      <c r="EL238" s="259" t="n">
        <f aca="false">EL237+EJ238</f>
        <v>0</v>
      </c>
      <c r="EM238" s="259"/>
      <c r="EN238" s="259" t="n">
        <f aca="false">EN237+EL238</f>
        <v>0</v>
      </c>
      <c r="EO238" s="259"/>
      <c r="EP238" s="259" t="n">
        <f aca="false">EP237+EN238</f>
        <v>0</v>
      </c>
      <c r="EQ238" s="259"/>
      <c r="ER238" s="259" t="n">
        <f aca="false">ER237+EP238</f>
        <v>0</v>
      </c>
      <c r="ES238" s="259"/>
      <c r="ET238" s="259" t="n">
        <f aca="false">ET237+ER238</f>
        <v>0</v>
      </c>
      <c r="EU238" s="259"/>
      <c r="EV238" s="259" t="n">
        <f aca="false">EV237+ET238</f>
        <v>0</v>
      </c>
      <c r="EW238" s="259"/>
      <c r="EX238" s="260" t="n">
        <f aca="false">EX237+EV238</f>
        <v>0</v>
      </c>
      <c r="EY238" s="260"/>
      <c r="EZ238" s="259" t="n">
        <f aca="false">EZ237+EX238</f>
        <v>0</v>
      </c>
      <c r="FA238" s="259"/>
      <c r="FB238" s="259" t="n">
        <f aca="false">FB237+EZ238</f>
        <v>0</v>
      </c>
      <c r="FC238" s="259"/>
      <c r="FD238" s="259" t="n">
        <f aca="false">FD237+FB238</f>
        <v>0</v>
      </c>
      <c r="FE238" s="259"/>
      <c r="FF238" s="259" t="n">
        <f aca="false">FF237+FD238</f>
        <v>0</v>
      </c>
      <c r="FG238" s="259"/>
      <c r="FH238" s="259" t="n">
        <f aca="false">FH237+FF238</f>
        <v>0</v>
      </c>
      <c r="FI238" s="259"/>
      <c r="FJ238" s="259" t="n">
        <f aca="false">FJ237+FH238</f>
        <v>0</v>
      </c>
      <c r="FK238" s="259"/>
      <c r="FL238" s="259" t="n">
        <f aca="false">FL237+FJ238</f>
        <v>0</v>
      </c>
      <c r="FM238" s="259"/>
      <c r="FN238" s="259" t="n">
        <f aca="false">FN237+FL238</f>
        <v>0</v>
      </c>
      <c r="FO238" s="259"/>
      <c r="FP238" s="259" t="n">
        <f aca="false">FP237+FN238</f>
        <v>0</v>
      </c>
      <c r="FQ238" s="259"/>
      <c r="FR238" s="259" t="n">
        <f aca="false">FR237+FP238</f>
        <v>0</v>
      </c>
      <c r="FS238" s="259"/>
      <c r="FT238" s="259" t="n">
        <f aca="false">FT237+FR238</f>
        <v>0</v>
      </c>
      <c r="FU238" s="259"/>
      <c r="FV238" s="259" t="n">
        <f aca="false">FV237+FT238</f>
        <v>0</v>
      </c>
      <c r="FW238" s="259"/>
      <c r="FX238" s="259" t="n">
        <f aca="false">FX237+FV238</f>
        <v>0</v>
      </c>
      <c r="FY238" s="259"/>
      <c r="FZ238" s="259" t="n">
        <f aca="false">FZ237+FX238</f>
        <v>0</v>
      </c>
      <c r="GA238" s="259"/>
      <c r="GB238" s="259" t="n">
        <f aca="false">GB237+FZ238</f>
        <v>0</v>
      </c>
      <c r="GC238" s="259"/>
      <c r="GD238" s="259" t="n">
        <f aca="false">GD237+GB238</f>
        <v>0</v>
      </c>
      <c r="GE238" s="259"/>
      <c r="GF238" s="259" t="n">
        <f aca="false">GF237+GD238</f>
        <v>0</v>
      </c>
      <c r="GG238" s="259"/>
      <c r="GH238" s="259" t="n">
        <f aca="false">GH237+GF238</f>
        <v>0</v>
      </c>
      <c r="GI238" s="259"/>
      <c r="GJ238" s="259" t="n">
        <f aca="false">GJ237+GH238</f>
        <v>0</v>
      </c>
      <c r="GK238" s="259"/>
      <c r="GL238" s="259" t="n">
        <f aca="false">GL237+GJ238</f>
        <v>0</v>
      </c>
      <c r="GM238" s="259"/>
      <c r="GN238" s="259" t="n">
        <f aca="false">GN237+GL238</f>
        <v>0</v>
      </c>
      <c r="GO238" s="259"/>
      <c r="GP238" s="259" t="n">
        <f aca="false">GP237+GN238</f>
        <v>0</v>
      </c>
      <c r="GQ238" s="259"/>
      <c r="GR238" s="259" t="n">
        <f aca="false">GR237+GP238</f>
        <v>0</v>
      </c>
      <c r="GS238" s="259"/>
      <c r="GT238" s="259" t="n">
        <f aca="false">GT237+GR238</f>
        <v>0</v>
      </c>
      <c r="GU238" s="259"/>
      <c r="GV238" s="259" t="n">
        <f aca="false">GV237+GT238</f>
        <v>0</v>
      </c>
      <c r="GW238" s="259"/>
      <c r="GX238" s="259" t="n">
        <f aca="false">GX237+GV238</f>
        <v>0</v>
      </c>
      <c r="GY238" s="259"/>
      <c r="GZ238" s="259" t="n">
        <f aca="false">GZ237+GX238</f>
        <v>0</v>
      </c>
      <c r="HA238" s="259"/>
      <c r="HB238" s="259" t="n">
        <f aca="false">HB237+GZ238</f>
        <v>0</v>
      </c>
      <c r="HC238" s="259"/>
      <c r="HD238" s="259" t="n">
        <f aca="false">HD237+HB238</f>
        <v>0</v>
      </c>
      <c r="HE238" s="259"/>
      <c r="HF238" s="259" t="n">
        <f aca="false">HF237+HD238</f>
        <v>0</v>
      </c>
      <c r="HG238" s="259"/>
      <c r="HH238" s="259" t="n">
        <f aca="false">HH237+HF238</f>
        <v>0</v>
      </c>
      <c r="HI238" s="259"/>
      <c r="HJ238" s="259" t="n">
        <f aca="false">HJ237+HH238</f>
        <v>0</v>
      </c>
      <c r="HK238" s="259"/>
    </row>
    <row r="239" s="299" customFormat="true" ht="12.75" hidden="true" customHeight="false" outlineLevel="0" collapsed="false">
      <c r="A239" s="232"/>
      <c r="B239" s="233"/>
      <c r="C239" s="232"/>
      <c r="D239" s="234"/>
      <c r="E239" s="234"/>
      <c r="F239" s="235"/>
      <c r="G239" s="234"/>
      <c r="H239" s="261"/>
      <c r="I239" s="237"/>
      <c r="J239" s="238"/>
      <c r="K239" s="262" t="s">
        <v>165</v>
      </c>
      <c r="L239" s="263" t="e">
        <f aca="false">IF($E233&gt;0,L236/$E233,"-")</f>
        <v>#N/A</v>
      </c>
      <c r="M239" s="263"/>
      <c r="N239" s="263" t="e">
        <f aca="false">IF($E233&gt;0,N236/$E233,"-")</f>
        <v>#N/A</v>
      </c>
      <c r="O239" s="263"/>
      <c r="P239" s="263" t="e">
        <f aca="false">IF($E233&gt;0,P236/$E233,"-")</f>
        <v>#N/A</v>
      </c>
      <c r="Q239" s="263"/>
      <c r="R239" s="263" t="e">
        <f aca="false">IF($E233&gt;0,R236/$E233,"-")</f>
        <v>#N/A</v>
      </c>
      <c r="S239" s="263"/>
      <c r="T239" s="263" t="e">
        <f aca="false">IF($E233&gt;0,T236/$E233,"-")</f>
        <v>#N/A</v>
      </c>
      <c r="U239" s="263"/>
      <c r="V239" s="263" t="e">
        <f aca="false">IF($E233&gt;0,V236/$E233,"-")</f>
        <v>#N/A</v>
      </c>
      <c r="W239" s="263"/>
      <c r="X239" s="263" t="e">
        <f aca="false">IF($E233&gt;0,X236/$E233,"-")</f>
        <v>#N/A</v>
      </c>
      <c r="Y239" s="263"/>
      <c r="Z239" s="263" t="e">
        <f aca="false">IF($E233&gt;0,Z236/$E233,"-")</f>
        <v>#N/A</v>
      </c>
      <c r="AA239" s="263"/>
      <c r="AB239" s="263" t="e">
        <f aca="false">IF($E233&gt;0,AB236/$E233,"-")</f>
        <v>#N/A</v>
      </c>
      <c r="AC239" s="263"/>
      <c r="AD239" s="263" t="e">
        <f aca="false">IF($E233&gt;0,AD236/$E233,"-")</f>
        <v>#N/A</v>
      </c>
      <c r="AE239" s="263"/>
      <c r="AF239" s="263" t="e">
        <f aca="false">IF($E233&gt;0,AF236/$E233,"-")</f>
        <v>#N/A</v>
      </c>
      <c r="AG239" s="263"/>
      <c r="AH239" s="263" t="e">
        <f aca="false">IF($E233&gt;0,AH236/$E233,"-")</f>
        <v>#N/A</v>
      </c>
      <c r="AI239" s="263"/>
      <c r="AJ239" s="263" t="e">
        <f aca="false">IF($E233&gt;0,AJ236/$E233,"-")</f>
        <v>#N/A</v>
      </c>
      <c r="AK239" s="263"/>
      <c r="AL239" s="263" t="e">
        <f aca="false">IF($E233&gt;0,AL236/$E233,"-")</f>
        <v>#N/A</v>
      </c>
      <c r="AM239" s="263"/>
      <c r="AN239" s="263" t="e">
        <f aca="false">IF($E233&gt;0,AN236/$E233,"-")</f>
        <v>#N/A</v>
      </c>
      <c r="AO239" s="263"/>
      <c r="AP239" s="263" t="e">
        <f aca="false">IF($E233&gt;0,AP236/$E233,"-")</f>
        <v>#N/A</v>
      </c>
      <c r="AQ239" s="263"/>
      <c r="AR239" s="263" t="e">
        <f aca="false">IF($E233&gt;0,AR236/$E233,"-")</f>
        <v>#N/A</v>
      </c>
      <c r="AS239" s="263"/>
      <c r="AT239" s="263" t="e">
        <f aca="false">IF($E233&gt;0,AT236/$E233,"-")</f>
        <v>#N/A</v>
      </c>
      <c r="AU239" s="263"/>
      <c r="AV239" s="263" t="e">
        <f aca="false">IF($E233&gt;0,AV236/$E233,"-")</f>
        <v>#N/A</v>
      </c>
      <c r="AW239" s="263"/>
      <c r="AX239" s="263" t="e">
        <f aca="false">IF($E233&gt;0,AX236/$E233,"-")</f>
        <v>#N/A</v>
      </c>
      <c r="AY239" s="263"/>
      <c r="AZ239" s="263" t="e">
        <f aca="false">IF($E233&gt;0,AZ236/$E233,"-")</f>
        <v>#N/A</v>
      </c>
      <c r="BA239" s="263"/>
      <c r="BB239" s="263" t="e">
        <f aca="false">IF($E233&gt;0,BB236/$E233,"-")</f>
        <v>#N/A</v>
      </c>
      <c r="BC239" s="263"/>
      <c r="BD239" s="263" t="e">
        <f aca="false">IF($E233&gt;0,BD236/$E233,"-")</f>
        <v>#N/A</v>
      </c>
      <c r="BE239" s="263"/>
      <c r="BF239" s="263" t="e">
        <f aca="false">IF($E233&gt;0,BF236/$E233,"-")</f>
        <v>#N/A</v>
      </c>
      <c r="BG239" s="263"/>
      <c r="BH239" s="263" t="e">
        <f aca="false">IF($E233&gt;0,BH236/$E233,"-")</f>
        <v>#N/A</v>
      </c>
      <c r="BI239" s="263"/>
      <c r="BJ239" s="263" t="e">
        <f aca="false">IF($E233&gt;0,BJ236/$E233,"-")</f>
        <v>#N/A</v>
      </c>
      <c r="BK239" s="263"/>
      <c r="BL239" s="263" t="e">
        <f aca="false">IF($E233&gt;0,BL236/$E233,"-")</f>
        <v>#N/A</v>
      </c>
      <c r="BM239" s="263"/>
      <c r="BN239" s="263" t="e">
        <f aca="false">IF($E233&gt;0,BN236/$E233,"-")</f>
        <v>#N/A</v>
      </c>
      <c r="BO239" s="263"/>
      <c r="BP239" s="263" t="e">
        <f aca="false">IF($E233&gt;0,BP236/$E233,"-")</f>
        <v>#N/A</v>
      </c>
      <c r="BQ239" s="263"/>
      <c r="BR239" s="263" t="e">
        <f aca="false">IF($E233&gt;0,BR236/$E233,"-")</f>
        <v>#N/A</v>
      </c>
      <c r="BS239" s="263"/>
      <c r="BT239" s="263" t="e">
        <f aca="false">IF($E233&gt;0,BT236/$E233,"-")</f>
        <v>#N/A</v>
      </c>
      <c r="BU239" s="263"/>
      <c r="BV239" s="263" t="e">
        <f aca="false">IF($E233&gt;0,BV236/$E233,"-")</f>
        <v>#N/A</v>
      </c>
      <c r="BW239" s="263"/>
      <c r="BX239" s="263" t="e">
        <f aca="false">IF($E233&gt;0,BX236/$E233,"-")</f>
        <v>#N/A</v>
      </c>
      <c r="BY239" s="263"/>
      <c r="BZ239" s="263" t="e">
        <f aca="false">IF($E233&gt;0,BZ236/$E233,"-")</f>
        <v>#N/A</v>
      </c>
      <c r="CA239" s="263"/>
      <c r="CB239" s="263" t="e">
        <f aca="false">IF($E233&gt;0,CB236/$E233,"-")</f>
        <v>#N/A</v>
      </c>
      <c r="CC239" s="263"/>
      <c r="CD239" s="263" t="e">
        <f aca="false">IF($E233&gt;0,CD236/$E233,"-")</f>
        <v>#N/A</v>
      </c>
      <c r="CE239" s="263"/>
      <c r="CF239" s="263" t="e">
        <f aca="false">IF($E233&gt;0,CF236/$E233,"-")</f>
        <v>#N/A</v>
      </c>
      <c r="CG239" s="263"/>
      <c r="CH239" s="263" t="e">
        <f aca="false">IF($E233&gt;0,CH236/$E233,"-")</f>
        <v>#N/A</v>
      </c>
      <c r="CI239" s="263"/>
      <c r="CJ239" s="263" t="e">
        <f aca="false">IF($E233&gt;0,CJ236/$E233,"-")</f>
        <v>#N/A</v>
      </c>
      <c r="CK239" s="263"/>
      <c r="CL239" s="263" t="e">
        <f aca="false">IF($E233&gt;0,CL236/$E233,"-")</f>
        <v>#N/A</v>
      </c>
      <c r="CM239" s="263"/>
      <c r="CN239" s="263" t="e">
        <f aca="false">IF($E233&gt;0,CN236/$E233,"-")</f>
        <v>#N/A</v>
      </c>
      <c r="CO239" s="263"/>
      <c r="CP239" s="263" t="e">
        <f aca="false">IF($E233&gt;0,CP236/$E233,"-")</f>
        <v>#N/A</v>
      </c>
      <c r="CQ239" s="263"/>
      <c r="CR239" s="263" t="e">
        <f aca="false">IF($E233&gt;0,CR236/$E233,"-")</f>
        <v>#N/A</v>
      </c>
      <c r="CS239" s="263"/>
      <c r="CT239" s="263" t="e">
        <f aca="false">IF($E233&gt;0,CT236/$E233,"-")</f>
        <v>#N/A</v>
      </c>
      <c r="CU239" s="263"/>
      <c r="CV239" s="263" t="e">
        <f aca="false">IF($E233&gt;0,CV236/$E233,"-")</f>
        <v>#N/A</v>
      </c>
      <c r="CW239" s="263"/>
      <c r="CX239" s="263" t="e">
        <f aca="false">IF($E233&gt;0,CX236/$E233,"-")</f>
        <v>#N/A</v>
      </c>
      <c r="CY239" s="263"/>
      <c r="CZ239" s="263" t="e">
        <f aca="false">IF($E233&gt;0,CZ236/$E233,"-")</f>
        <v>#N/A</v>
      </c>
      <c r="DA239" s="263"/>
      <c r="DB239" s="263" t="e">
        <f aca="false">IF($E233&gt;0,DB236/$E233,"-")</f>
        <v>#N/A</v>
      </c>
      <c r="DC239" s="263"/>
      <c r="DD239" s="263" t="e">
        <f aca="false">IF($E233&gt;0,DD236/$E233,"-")</f>
        <v>#N/A</v>
      </c>
      <c r="DE239" s="263"/>
      <c r="DF239" s="263" t="e">
        <f aca="false">IF($E233&gt;0,DF236/$E233,"-")</f>
        <v>#N/A</v>
      </c>
      <c r="DG239" s="263"/>
      <c r="DH239" s="263" t="e">
        <f aca="false">IF($E233&gt;0,DH236/$E233,"-")</f>
        <v>#N/A</v>
      </c>
      <c r="DI239" s="263"/>
      <c r="DJ239" s="298" t="e">
        <f aca="false">IF($E233&gt;0,DJ236/$E233,"-")</f>
        <v>#N/A</v>
      </c>
      <c r="DK239" s="298"/>
      <c r="DL239" s="263" t="e">
        <f aca="false">IF($E233&gt;0,DL236/$E233,"-")</f>
        <v>#N/A</v>
      </c>
      <c r="DM239" s="263"/>
      <c r="DN239" s="263" t="e">
        <f aca="false">IF($E233&gt;0,DN236/$E233,"-")</f>
        <v>#N/A</v>
      </c>
      <c r="DO239" s="263"/>
      <c r="DP239" s="263" t="e">
        <f aca="false">IF($E233&gt;0,DP236/$E233,"-")</f>
        <v>#N/A</v>
      </c>
      <c r="DQ239" s="263"/>
      <c r="DR239" s="263" t="e">
        <f aca="false">IF($E233&gt;0,DR236/$E233,"-")</f>
        <v>#N/A</v>
      </c>
      <c r="DS239" s="263"/>
      <c r="DT239" s="263" t="e">
        <f aca="false">IF($E233&gt;0,DT236/$E233,"-")</f>
        <v>#N/A</v>
      </c>
      <c r="DU239" s="263"/>
      <c r="DV239" s="263" t="e">
        <f aca="false">IF($E233&gt;0,DV236/$E233,"-")</f>
        <v>#N/A</v>
      </c>
      <c r="DW239" s="263"/>
      <c r="DX239" s="263" t="e">
        <f aca="false">IF($E233&gt;0,DX236/$E233,"-")</f>
        <v>#N/A</v>
      </c>
      <c r="DY239" s="263"/>
      <c r="DZ239" s="263" t="e">
        <f aca="false">IF($E233&gt;0,DZ236/$E233,"-")</f>
        <v>#N/A</v>
      </c>
      <c r="EA239" s="263"/>
      <c r="EB239" s="263" t="e">
        <f aca="false">IF($E233&gt;0,EB236/$E233,"-")</f>
        <v>#N/A</v>
      </c>
      <c r="EC239" s="263"/>
      <c r="ED239" s="263" t="e">
        <f aca="false">IF($E233&gt;0,ED236/$E233,"-")</f>
        <v>#N/A</v>
      </c>
      <c r="EE239" s="263"/>
      <c r="EF239" s="263" t="e">
        <f aca="false">IF($E233&gt;0,EF236/$E233,"-")</f>
        <v>#N/A</v>
      </c>
      <c r="EG239" s="263"/>
      <c r="EH239" s="263" t="e">
        <f aca="false">IF($E233&gt;0,EH236/$E233,"-")</f>
        <v>#N/A</v>
      </c>
      <c r="EI239" s="263"/>
      <c r="EJ239" s="263" t="e">
        <f aca="false">IF($E233&gt;0,EJ236/$E233,"-")</f>
        <v>#N/A</v>
      </c>
      <c r="EK239" s="263"/>
      <c r="EL239" s="263" t="e">
        <f aca="false">IF($E233&gt;0,EL236/$E233,"-")</f>
        <v>#N/A</v>
      </c>
      <c r="EM239" s="263"/>
      <c r="EN239" s="263" t="e">
        <f aca="false">IF($E233&gt;0,EN236/$E233,"-")</f>
        <v>#N/A</v>
      </c>
      <c r="EO239" s="263"/>
      <c r="EP239" s="263" t="e">
        <f aca="false">IF($E233&gt;0,EP236/$E233,"-")</f>
        <v>#N/A</v>
      </c>
      <c r="EQ239" s="263"/>
      <c r="ER239" s="263" t="e">
        <f aca="false">IF($E233&gt;0,ER236/$E233,"-")</f>
        <v>#N/A</v>
      </c>
      <c r="ES239" s="263"/>
      <c r="ET239" s="263" t="e">
        <f aca="false">IF($E233&gt;0,ET236/$E233,"-")</f>
        <v>#N/A</v>
      </c>
      <c r="EU239" s="263"/>
      <c r="EV239" s="263" t="e">
        <f aca="false">IF($E233&gt;0,EV236/$E233,"-")</f>
        <v>#N/A</v>
      </c>
      <c r="EW239" s="263"/>
      <c r="EX239" s="264" t="e">
        <f aca="false">IF($E233&gt;0,EX236/$E233,"-")</f>
        <v>#N/A</v>
      </c>
      <c r="EY239" s="264"/>
      <c r="EZ239" s="263" t="e">
        <f aca="false">IF($E233&gt;0,EZ236/$E233,"-")</f>
        <v>#N/A</v>
      </c>
      <c r="FA239" s="263"/>
      <c r="FB239" s="263" t="e">
        <f aca="false">IF($E233&gt;0,FB236/$E233,"-")</f>
        <v>#N/A</v>
      </c>
      <c r="FC239" s="263"/>
      <c r="FD239" s="263" t="e">
        <f aca="false">IF($E233&gt;0,FD236/$E233,"-")</f>
        <v>#N/A</v>
      </c>
      <c r="FE239" s="263"/>
      <c r="FF239" s="263" t="e">
        <f aca="false">IF($E233&gt;0,FF236/$E233,"-")</f>
        <v>#N/A</v>
      </c>
      <c r="FG239" s="263"/>
      <c r="FH239" s="263" t="e">
        <f aca="false">IF($E233&gt;0,FH236/$E233,"-")</f>
        <v>#N/A</v>
      </c>
      <c r="FI239" s="263"/>
      <c r="FJ239" s="263" t="e">
        <f aca="false">IF($E233&gt;0,FJ236/$E233,"-")</f>
        <v>#N/A</v>
      </c>
      <c r="FK239" s="263"/>
      <c r="FL239" s="263" t="e">
        <f aca="false">IF($E233&gt;0,FL236/$E233,"-")</f>
        <v>#N/A</v>
      </c>
      <c r="FM239" s="263"/>
      <c r="FN239" s="263" t="e">
        <f aca="false">IF($E233&gt;0,FN236/$E233,"-")</f>
        <v>#N/A</v>
      </c>
      <c r="FO239" s="263"/>
      <c r="FP239" s="263" t="e">
        <f aca="false">IF($E233&gt;0,FP236/$E233,"-")</f>
        <v>#N/A</v>
      </c>
      <c r="FQ239" s="263"/>
      <c r="FR239" s="263" t="e">
        <f aca="false">IF($E233&gt;0,FR236/$E233,"-")</f>
        <v>#N/A</v>
      </c>
      <c r="FS239" s="263"/>
      <c r="FT239" s="263" t="e">
        <f aca="false">IF($E233&gt;0,FT236/$E233,"-")</f>
        <v>#N/A</v>
      </c>
      <c r="FU239" s="263"/>
      <c r="FV239" s="263" t="e">
        <f aca="false">IF($E233&gt;0,FV236/$E233,"-")</f>
        <v>#N/A</v>
      </c>
      <c r="FW239" s="263"/>
      <c r="FX239" s="263" t="e">
        <f aca="false">IF($E233&gt;0,FX236/$E233,"-")</f>
        <v>#N/A</v>
      </c>
      <c r="FY239" s="263"/>
      <c r="FZ239" s="263" t="e">
        <f aca="false">IF($E233&gt;0,FZ236/$E233,"-")</f>
        <v>#N/A</v>
      </c>
      <c r="GA239" s="263"/>
      <c r="GB239" s="263" t="e">
        <f aca="false">IF($E233&gt;0,GB236/$E233,"-")</f>
        <v>#N/A</v>
      </c>
      <c r="GC239" s="263"/>
      <c r="GD239" s="263" t="e">
        <f aca="false">IF($E233&gt;0,GD236/$E233,"-")</f>
        <v>#N/A</v>
      </c>
      <c r="GE239" s="263"/>
      <c r="GF239" s="263" t="e">
        <f aca="false">IF($E233&gt;0,GF236/$E233,"-")</f>
        <v>#N/A</v>
      </c>
      <c r="GG239" s="263"/>
      <c r="GH239" s="263" t="e">
        <f aca="false">IF($E233&gt;0,GH236/$E233,"-")</f>
        <v>#N/A</v>
      </c>
      <c r="GI239" s="263"/>
      <c r="GJ239" s="263" t="e">
        <f aca="false">IF($E233&gt;0,GJ236/$E233,"-")</f>
        <v>#N/A</v>
      </c>
      <c r="GK239" s="263"/>
      <c r="GL239" s="263" t="e">
        <f aca="false">IF($E233&gt;0,GL236/$E233,"-")</f>
        <v>#N/A</v>
      </c>
      <c r="GM239" s="263"/>
      <c r="GN239" s="263" t="e">
        <f aca="false">IF($E233&gt;0,GN236/$E233,"-")</f>
        <v>#N/A</v>
      </c>
      <c r="GO239" s="263"/>
      <c r="GP239" s="263" t="e">
        <f aca="false">IF($E233&gt;0,GP236/$E233,"-")</f>
        <v>#N/A</v>
      </c>
      <c r="GQ239" s="263"/>
      <c r="GR239" s="263" t="e">
        <f aca="false">IF($E233&gt;0,GR236/$E233,"-")</f>
        <v>#N/A</v>
      </c>
      <c r="GS239" s="263"/>
      <c r="GT239" s="263" t="e">
        <f aca="false">IF($E233&gt;0,GT236/$E233,"-")</f>
        <v>#N/A</v>
      </c>
      <c r="GU239" s="263"/>
      <c r="GV239" s="263" t="e">
        <f aca="false">IF($E233&gt;0,GV236/$E233,"-")</f>
        <v>#N/A</v>
      </c>
      <c r="GW239" s="263"/>
      <c r="GX239" s="263" t="e">
        <f aca="false">IF($E233&gt;0,GX236/$E233,"-")</f>
        <v>#N/A</v>
      </c>
      <c r="GY239" s="263"/>
      <c r="GZ239" s="263" t="e">
        <f aca="false">IF($E233&gt;0,GZ236/$E233,"-")</f>
        <v>#N/A</v>
      </c>
      <c r="HA239" s="263"/>
      <c r="HB239" s="263" t="e">
        <f aca="false">IF($E233&gt;0,HB236/$E233,"-")</f>
        <v>#N/A</v>
      </c>
      <c r="HC239" s="263"/>
      <c r="HD239" s="263" t="e">
        <f aca="false">IF($E233&gt;0,HD236/$E233,"-")</f>
        <v>#N/A</v>
      </c>
      <c r="HE239" s="263"/>
      <c r="HF239" s="263" t="e">
        <f aca="false">IF($E233&gt;0,HF236/$E233,"-")</f>
        <v>#N/A</v>
      </c>
      <c r="HG239" s="263"/>
      <c r="HH239" s="263" t="e">
        <f aca="false">IF($E233&gt;0,HH236/$E233,"-")</f>
        <v>#N/A</v>
      </c>
      <c r="HI239" s="263"/>
      <c r="HJ239" s="263" t="e">
        <f aca="false">IF($E233&gt;0,HJ236/$E233,"-")</f>
        <v>#N/A</v>
      </c>
      <c r="HK239" s="263"/>
    </row>
    <row r="240" customFormat="false" ht="12.75" hidden="true" customHeight="false" outlineLevel="0" collapsed="false">
      <c r="A240" s="232"/>
      <c r="B240" s="233"/>
      <c r="C240" s="232"/>
      <c r="D240" s="234"/>
      <c r="E240" s="234"/>
      <c r="F240" s="235"/>
      <c r="G240" s="234"/>
      <c r="H240" s="234"/>
      <c r="I240" s="237"/>
      <c r="J240" s="238"/>
      <c r="K240" s="265" t="s">
        <v>166</v>
      </c>
      <c r="L240" s="266" t="e">
        <f aca="false">IF($E233&gt;0,L238/$E233,"-")</f>
        <v>#N/A</v>
      </c>
      <c r="M240" s="266"/>
      <c r="N240" s="266" t="e">
        <f aca="false">IF($E233&gt;0,N238/$E233,"-")</f>
        <v>#N/A</v>
      </c>
      <c r="O240" s="266"/>
      <c r="P240" s="266" t="e">
        <f aca="false">IF($E233&gt;0,P238/$E233,"-")</f>
        <v>#N/A</v>
      </c>
      <c r="Q240" s="266"/>
      <c r="R240" s="266" t="e">
        <f aca="false">IF($E233&gt;0,R238/$E233,"-")</f>
        <v>#N/A</v>
      </c>
      <c r="S240" s="266"/>
      <c r="T240" s="266" t="e">
        <f aca="false">IF($E233&gt;0,T238/$E233,"-")</f>
        <v>#N/A</v>
      </c>
      <c r="U240" s="266"/>
      <c r="V240" s="266" t="e">
        <f aca="false">IF($E233&gt;0,V238/$E233,"-")</f>
        <v>#N/A</v>
      </c>
      <c r="W240" s="266"/>
      <c r="X240" s="266" t="e">
        <f aca="false">IF($E233&gt;0,X238/$E233,"-")</f>
        <v>#N/A</v>
      </c>
      <c r="Y240" s="266"/>
      <c r="Z240" s="266" t="e">
        <f aca="false">IF($E233&gt;0,Z238/$E233,"-")</f>
        <v>#N/A</v>
      </c>
      <c r="AA240" s="266"/>
      <c r="AB240" s="266" t="e">
        <f aca="false">IF($E233&gt;0,AB238/$E233,"-")</f>
        <v>#N/A</v>
      </c>
      <c r="AC240" s="266"/>
      <c r="AD240" s="266" t="e">
        <f aca="false">IF($E233&gt;0,AD238/$E233,"-")</f>
        <v>#N/A</v>
      </c>
      <c r="AE240" s="266"/>
      <c r="AF240" s="266" t="e">
        <f aca="false">IF($E233&gt;0,AF238/$E233,"-")</f>
        <v>#N/A</v>
      </c>
      <c r="AG240" s="266"/>
      <c r="AH240" s="266" t="e">
        <f aca="false">IF($E233&gt;0,AH238/$E233,"-")</f>
        <v>#N/A</v>
      </c>
      <c r="AI240" s="266"/>
      <c r="AJ240" s="266" t="e">
        <f aca="false">IF($E233&gt;0,AJ238/$E233,"-")</f>
        <v>#N/A</v>
      </c>
      <c r="AK240" s="266"/>
      <c r="AL240" s="266" t="e">
        <f aca="false">IF($E233&gt;0,AL238/$E233,"-")</f>
        <v>#N/A</v>
      </c>
      <c r="AM240" s="266"/>
      <c r="AN240" s="266" t="e">
        <f aca="false">IF($E233&gt;0,AN238/$E233,"-")</f>
        <v>#N/A</v>
      </c>
      <c r="AO240" s="266"/>
      <c r="AP240" s="266" t="e">
        <f aca="false">IF($E233&gt;0,AP238/$E233,"-")</f>
        <v>#N/A</v>
      </c>
      <c r="AQ240" s="266"/>
      <c r="AR240" s="266" t="e">
        <f aca="false">IF($E233&gt;0,AR238/$E233,"-")</f>
        <v>#N/A</v>
      </c>
      <c r="AS240" s="266"/>
      <c r="AT240" s="266" t="e">
        <f aca="false">IF($E233&gt;0,AT238/$E233,"-")</f>
        <v>#N/A</v>
      </c>
      <c r="AU240" s="266"/>
      <c r="AV240" s="266" t="e">
        <f aca="false">IF($E233&gt;0,AV238/$E233,"-")</f>
        <v>#N/A</v>
      </c>
      <c r="AW240" s="266"/>
      <c r="AX240" s="266" t="e">
        <f aca="false">IF($E233&gt;0,AX238/$E233,"-")</f>
        <v>#N/A</v>
      </c>
      <c r="AY240" s="266"/>
      <c r="AZ240" s="266" t="e">
        <f aca="false">IF($E233&gt;0,AZ238/$E233,"-")</f>
        <v>#N/A</v>
      </c>
      <c r="BA240" s="266"/>
      <c r="BB240" s="266" t="e">
        <f aca="false">IF($E233&gt;0,BB238/$E233,"-")</f>
        <v>#N/A</v>
      </c>
      <c r="BC240" s="266"/>
      <c r="BD240" s="266" t="e">
        <f aca="false">IF($E233&gt;0,BD238/$E233,"-")</f>
        <v>#N/A</v>
      </c>
      <c r="BE240" s="266"/>
      <c r="BF240" s="266" t="e">
        <f aca="false">IF($E233&gt;0,BF238/$E233,"-")</f>
        <v>#N/A</v>
      </c>
      <c r="BG240" s="266"/>
      <c r="BH240" s="266" t="e">
        <f aca="false">IF($E233&gt;0,BH238/$E233,"-")</f>
        <v>#N/A</v>
      </c>
      <c r="BI240" s="266"/>
      <c r="BJ240" s="266" t="e">
        <f aca="false">IF($E233&gt;0,BJ238/$E233,"-")</f>
        <v>#N/A</v>
      </c>
      <c r="BK240" s="266"/>
      <c r="BL240" s="266" t="e">
        <f aca="false">IF($E233&gt;0,BL238/$E233,"-")</f>
        <v>#N/A</v>
      </c>
      <c r="BM240" s="266"/>
      <c r="BN240" s="266" t="e">
        <f aca="false">IF($E233&gt;0,BN238/$E233,"-")</f>
        <v>#N/A</v>
      </c>
      <c r="BO240" s="266"/>
      <c r="BP240" s="266" t="e">
        <f aca="false">IF($E233&gt;0,BP238/$E233,"-")</f>
        <v>#N/A</v>
      </c>
      <c r="BQ240" s="266"/>
      <c r="BR240" s="300" t="e">
        <f aca="false">IF($E233&gt;0,BR238/$E233,"-")</f>
        <v>#N/A</v>
      </c>
      <c r="BS240" s="300"/>
      <c r="BT240" s="300" t="e">
        <f aca="false">IF($E233&gt;0,BT238/$E233,"-")</f>
        <v>#N/A</v>
      </c>
      <c r="BU240" s="300"/>
      <c r="BV240" s="300" t="e">
        <f aca="false">IF($E233&gt;0,BV238/$E233,"-")</f>
        <v>#N/A</v>
      </c>
      <c r="BW240" s="300"/>
      <c r="BX240" s="300" t="e">
        <f aca="false">IF($E233&gt;0,BX238/$E233,"-")</f>
        <v>#N/A</v>
      </c>
      <c r="BY240" s="300"/>
      <c r="BZ240" s="300" t="e">
        <f aca="false">IF($E233&gt;0,BZ238/$E233,"-")</f>
        <v>#N/A</v>
      </c>
      <c r="CA240" s="300"/>
      <c r="CB240" s="300" t="e">
        <f aca="false">IF($E233&gt;0,CB238/$E233,"-")</f>
        <v>#N/A</v>
      </c>
      <c r="CC240" s="300"/>
      <c r="CD240" s="300" t="e">
        <f aca="false">IF($E233&gt;0,CD238/$E233,"-")</f>
        <v>#N/A</v>
      </c>
      <c r="CE240" s="300"/>
      <c r="CF240" s="300" t="e">
        <f aca="false">IF($E233&gt;0,CF238/$E233,"-")</f>
        <v>#N/A</v>
      </c>
      <c r="CG240" s="300"/>
      <c r="CH240" s="300" t="e">
        <f aca="false">IF($E233&gt;0,CH238/$E233,"-")</f>
        <v>#N/A</v>
      </c>
      <c r="CI240" s="300"/>
      <c r="CJ240" s="300" t="e">
        <f aca="false">IF($E233&gt;0,CJ238/$E233,"-")</f>
        <v>#N/A</v>
      </c>
      <c r="CK240" s="300"/>
      <c r="CL240" s="300" t="e">
        <f aca="false">IF($E233&gt;0,CL238/$E233,"-")</f>
        <v>#N/A</v>
      </c>
      <c r="CM240" s="300"/>
      <c r="CN240" s="300" t="e">
        <f aca="false">IF($E233&gt;0,CN238/$E233,"-")</f>
        <v>#N/A</v>
      </c>
      <c r="CO240" s="300"/>
      <c r="CP240" s="300" t="e">
        <f aca="false">IF($E233&gt;0,CP238/$E233,"-")</f>
        <v>#N/A</v>
      </c>
      <c r="CQ240" s="300"/>
      <c r="CR240" s="300" t="e">
        <f aca="false">IF($E233&gt;0,CR238/$E233,"-")</f>
        <v>#N/A</v>
      </c>
      <c r="CS240" s="300"/>
      <c r="CT240" s="300" t="e">
        <f aca="false">IF($E233&gt;0,CT238/$E233,"-")</f>
        <v>#N/A</v>
      </c>
      <c r="CU240" s="300"/>
      <c r="CV240" s="300" t="e">
        <f aca="false">IF($E233&gt;0,CV238/$E233,"-")</f>
        <v>#N/A</v>
      </c>
      <c r="CW240" s="300"/>
      <c r="CX240" s="300" t="e">
        <f aca="false">IF($E233&gt;0,CX238/$E233,"-")</f>
        <v>#N/A</v>
      </c>
      <c r="CY240" s="300"/>
      <c r="CZ240" s="300" t="e">
        <f aca="false">IF($E233&gt;0,CZ238/$E233,"-")</f>
        <v>#N/A</v>
      </c>
      <c r="DA240" s="300"/>
      <c r="DB240" s="300" t="e">
        <f aca="false">IF($E233&gt;0,DB238/$E233,"-")</f>
        <v>#N/A</v>
      </c>
      <c r="DC240" s="300"/>
      <c r="DD240" s="300" t="e">
        <f aca="false">IF($E233&gt;0,DD238/$E233,"-")</f>
        <v>#N/A</v>
      </c>
      <c r="DE240" s="300"/>
      <c r="DF240" s="300" t="e">
        <f aca="false">IF($E233&gt;0,DF238/$E233,"-")</f>
        <v>#N/A</v>
      </c>
      <c r="DG240" s="300"/>
      <c r="DH240" s="300" t="e">
        <f aca="false">IF($E233&gt;0,DH238/$E233,"-")</f>
        <v>#N/A</v>
      </c>
      <c r="DI240" s="300"/>
      <c r="DJ240" s="301" t="e">
        <f aca="false">IF($E233&gt;0,DJ238/$E233,"-")</f>
        <v>#N/A</v>
      </c>
      <c r="DK240" s="301"/>
      <c r="DL240" s="300" t="e">
        <f aca="false">IF($E233&gt;0,DL238/$E233,"-")</f>
        <v>#N/A</v>
      </c>
      <c r="DM240" s="300"/>
      <c r="DN240" s="300" t="e">
        <f aca="false">IF($E233&gt;0,DN238/$E233,"-")</f>
        <v>#N/A</v>
      </c>
      <c r="DO240" s="300"/>
      <c r="DP240" s="300" t="e">
        <f aca="false">IF($E233&gt;0,DP238/$E233,"-")</f>
        <v>#N/A</v>
      </c>
      <c r="DQ240" s="300"/>
      <c r="DR240" s="300" t="e">
        <f aca="false">IF($E233&gt;0,DR238/$E233,"-")</f>
        <v>#N/A</v>
      </c>
      <c r="DS240" s="300"/>
      <c r="DT240" s="300" t="e">
        <f aca="false">IF($E233&gt;0,DT238/$E233,"-")</f>
        <v>#N/A</v>
      </c>
      <c r="DU240" s="300"/>
      <c r="DV240" s="300" t="e">
        <f aca="false">IF($E233&gt;0,DV238/$E233,"-")</f>
        <v>#N/A</v>
      </c>
      <c r="DW240" s="300"/>
      <c r="DX240" s="300" t="e">
        <f aca="false">IF($E233&gt;0,DX238/$E233,"-")</f>
        <v>#N/A</v>
      </c>
      <c r="DY240" s="300"/>
      <c r="DZ240" s="300" t="e">
        <f aca="false">IF($E233&gt;0,DZ238/$E233,"-")</f>
        <v>#N/A</v>
      </c>
      <c r="EA240" s="300"/>
      <c r="EB240" s="300" t="e">
        <f aca="false">IF($E233&gt;0,EB238/$E233,"-")</f>
        <v>#N/A</v>
      </c>
      <c r="EC240" s="300"/>
      <c r="ED240" s="300" t="e">
        <f aca="false">IF($E233&gt;0,ED238/$E233,"-")</f>
        <v>#N/A</v>
      </c>
      <c r="EE240" s="300"/>
      <c r="EF240" s="300" t="e">
        <f aca="false">IF($E233&gt;0,EF238/$E233,"-")</f>
        <v>#N/A</v>
      </c>
      <c r="EG240" s="300"/>
      <c r="EH240" s="300" t="e">
        <f aca="false">IF($E233&gt;0,EH238/$E233,"-")</f>
        <v>#N/A</v>
      </c>
      <c r="EI240" s="300"/>
      <c r="EJ240" s="300" t="e">
        <f aca="false">IF($E233&gt;0,EJ238/$E233,"-")</f>
        <v>#N/A</v>
      </c>
      <c r="EK240" s="300"/>
      <c r="EL240" s="300" t="e">
        <f aca="false">IF($E233&gt;0,EL238/$E233,"-")</f>
        <v>#N/A</v>
      </c>
      <c r="EM240" s="300"/>
      <c r="EN240" s="300" t="e">
        <f aca="false">IF($E233&gt;0,EN238/$E233,"-")</f>
        <v>#N/A</v>
      </c>
      <c r="EO240" s="300"/>
      <c r="EP240" s="300" t="e">
        <f aca="false">IF($E233&gt;0,EP238/$E233,"-")</f>
        <v>#N/A</v>
      </c>
      <c r="EQ240" s="300"/>
      <c r="ER240" s="300" t="e">
        <f aca="false">IF($E233&gt;0,ER238/$E233,"-")</f>
        <v>#N/A</v>
      </c>
      <c r="ES240" s="300"/>
      <c r="ET240" s="300" t="e">
        <f aca="false">IF($E233&gt;0,ET238/$E233,"-")</f>
        <v>#N/A</v>
      </c>
      <c r="EU240" s="300"/>
      <c r="EV240" s="300" t="e">
        <f aca="false">IF($E233&gt;0,EV238/$E233,"-")</f>
        <v>#N/A</v>
      </c>
      <c r="EW240" s="300"/>
      <c r="EX240" s="302" t="e">
        <f aca="false">IF($E233&gt;0,EX238/$E233,"-")</f>
        <v>#N/A</v>
      </c>
      <c r="EY240" s="302"/>
      <c r="EZ240" s="300" t="e">
        <f aca="false">IF($E233&gt;0,EZ238/$E233,"-")</f>
        <v>#N/A</v>
      </c>
      <c r="FA240" s="300"/>
      <c r="FB240" s="300" t="e">
        <f aca="false">IF($E233&gt;0,FB238/$E233,"-")</f>
        <v>#N/A</v>
      </c>
      <c r="FC240" s="300"/>
      <c r="FD240" s="300" t="e">
        <f aca="false">IF($E233&gt;0,FD238/$E233,"-")</f>
        <v>#N/A</v>
      </c>
      <c r="FE240" s="300"/>
      <c r="FF240" s="300" t="e">
        <f aca="false">IF($E233&gt;0,FF238/$E233,"-")</f>
        <v>#N/A</v>
      </c>
      <c r="FG240" s="300"/>
      <c r="FH240" s="300" t="e">
        <f aca="false">IF($E233&gt;0,FH238/$E233,"-")</f>
        <v>#N/A</v>
      </c>
      <c r="FI240" s="300"/>
      <c r="FJ240" s="300" t="e">
        <f aca="false">IF($E233&gt;0,FJ238/$E233,"-")</f>
        <v>#N/A</v>
      </c>
      <c r="FK240" s="300"/>
      <c r="FL240" s="300" t="e">
        <f aca="false">IF($E233&gt;0,FL238/$E233,"-")</f>
        <v>#N/A</v>
      </c>
      <c r="FM240" s="300"/>
      <c r="FN240" s="300" t="e">
        <f aca="false">IF($E233&gt;0,FN238/$E233,"-")</f>
        <v>#N/A</v>
      </c>
      <c r="FO240" s="300"/>
      <c r="FP240" s="300" t="e">
        <f aca="false">IF($E233&gt;0,FP238/$E233,"-")</f>
        <v>#N/A</v>
      </c>
      <c r="FQ240" s="300"/>
      <c r="FR240" s="300" t="e">
        <f aca="false">IF($E233&gt;0,FR238/$E233,"-")</f>
        <v>#N/A</v>
      </c>
      <c r="FS240" s="300"/>
      <c r="FT240" s="300" t="e">
        <f aca="false">IF($E233&gt;0,FT238/$E233,"-")</f>
        <v>#N/A</v>
      </c>
      <c r="FU240" s="300"/>
      <c r="FV240" s="300" t="e">
        <f aca="false">IF($E233&gt;0,FV238/$E233,"-")</f>
        <v>#N/A</v>
      </c>
      <c r="FW240" s="300"/>
      <c r="FX240" s="300" t="e">
        <f aca="false">IF($E233&gt;0,FX238/$E233,"-")</f>
        <v>#N/A</v>
      </c>
      <c r="FY240" s="300"/>
      <c r="FZ240" s="300" t="e">
        <f aca="false">IF($E233&gt;0,FZ238/$E233,"-")</f>
        <v>#N/A</v>
      </c>
      <c r="GA240" s="300"/>
      <c r="GB240" s="300" t="e">
        <f aca="false">IF($E233&gt;0,GB238/$E233,"-")</f>
        <v>#N/A</v>
      </c>
      <c r="GC240" s="300"/>
      <c r="GD240" s="300" t="e">
        <f aca="false">IF($E233&gt;0,GD238/$E233,"-")</f>
        <v>#N/A</v>
      </c>
      <c r="GE240" s="300"/>
      <c r="GF240" s="300" t="e">
        <f aca="false">IF($E233&gt;0,GF238/$E233,"-")</f>
        <v>#N/A</v>
      </c>
      <c r="GG240" s="300"/>
      <c r="GH240" s="300" t="e">
        <f aca="false">IF($E233&gt;0,GH238/$E233,"-")</f>
        <v>#N/A</v>
      </c>
      <c r="GI240" s="300"/>
      <c r="GJ240" s="300" t="e">
        <f aca="false">IF($E233&gt;0,GJ238/$E233,"-")</f>
        <v>#N/A</v>
      </c>
      <c r="GK240" s="300"/>
      <c r="GL240" s="300" t="e">
        <f aca="false">IF($E233&gt;0,GL238/$E233,"-")</f>
        <v>#N/A</v>
      </c>
      <c r="GM240" s="300"/>
      <c r="GN240" s="300" t="e">
        <f aca="false">IF($E233&gt;0,GN238/$E233,"-")</f>
        <v>#N/A</v>
      </c>
      <c r="GO240" s="300"/>
      <c r="GP240" s="300" t="e">
        <f aca="false">IF($E233&gt;0,GP238/$E233,"-")</f>
        <v>#N/A</v>
      </c>
      <c r="GQ240" s="300"/>
      <c r="GR240" s="300" t="e">
        <f aca="false">IF($E233&gt;0,GR238/$E233,"-")</f>
        <v>#N/A</v>
      </c>
      <c r="GS240" s="300"/>
      <c r="GT240" s="300" t="e">
        <f aca="false">IF($E233&gt;0,GT238/$E233,"-")</f>
        <v>#N/A</v>
      </c>
      <c r="GU240" s="300"/>
      <c r="GV240" s="300" t="e">
        <f aca="false">IF($E233&gt;0,GV238/$E233,"-")</f>
        <v>#N/A</v>
      </c>
      <c r="GW240" s="300"/>
      <c r="GX240" s="300" t="e">
        <f aca="false">IF($E233&gt;0,GX238/$E233,"-")</f>
        <v>#N/A</v>
      </c>
      <c r="GY240" s="300"/>
      <c r="GZ240" s="300" t="e">
        <f aca="false">IF($E233&gt;0,GZ238/$E233,"-")</f>
        <v>#N/A</v>
      </c>
      <c r="HA240" s="300"/>
      <c r="HB240" s="300" t="e">
        <f aca="false">IF($E233&gt;0,HB238/$E233,"-")</f>
        <v>#N/A</v>
      </c>
      <c r="HC240" s="300"/>
      <c r="HD240" s="300" t="e">
        <f aca="false">IF($E233&gt;0,HD238/$E233,"-")</f>
        <v>#N/A</v>
      </c>
      <c r="HE240" s="300"/>
      <c r="HF240" s="300" t="e">
        <f aca="false">IF($E233&gt;0,HF238/$E233,"-")</f>
        <v>#N/A</v>
      </c>
      <c r="HG240" s="300"/>
      <c r="HH240" s="300" t="e">
        <f aca="false">IF($E233&gt;0,HH238/$E233,"-")</f>
        <v>#N/A</v>
      </c>
      <c r="HI240" s="300"/>
      <c r="HJ240" s="300" t="e">
        <f aca="false">IF($E233&gt;0,HJ238/$E233,"-")</f>
        <v>#N/A</v>
      </c>
      <c r="HK240" s="300"/>
    </row>
    <row r="241" s="243" customFormat="true" ht="13.8" hidden="true" customHeight="false" outlineLevel="0" collapsed="false">
      <c r="A241" s="268"/>
      <c r="B241" s="269"/>
      <c r="C241" s="269"/>
      <c r="D241" s="271"/>
      <c r="E241" s="271"/>
      <c r="F241" s="269"/>
      <c r="G241" s="269"/>
      <c r="H241" s="269"/>
      <c r="I241" s="269"/>
      <c r="J241" s="269"/>
      <c r="K241" s="269"/>
      <c r="L241" s="274"/>
      <c r="M241" s="274"/>
      <c r="N241" s="274"/>
      <c r="O241" s="274"/>
      <c r="P241" s="274"/>
      <c r="Q241" s="274"/>
      <c r="R241" s="275"/>
      <c r="S241" s="275"/>
      <c r="T241" s="276"/>
      <c r="U241" s="276"/>
      <c r="V241" s="274"/>
      <c r="W241" s="274"/>
      <c r="X241" s="274"/>
      <c r="Y241" s="274"/>
      <c r="Z241" s="275"/>
      <c r="AA241" s="275"/>
      <c r="AB241" s="276"/>
      <c r="AC241" s="276"/>
      <c r="AD241" s="274"/>
      <c r="AE241" s="274"/>
      <c r="AF241" s="274"/>
      <c r="AG241" s="274"/>
      <c r="AH241" s="275"/>
      <c r="AI241" s="275"/>
      <c r="AJ241" s="276"/>
      <c r="AK241" s="276"/>
      <c r="AL241" s="274"/>
      <c r="AM241" s="274"/>
      <c r="AN241" s="274"/>
      <c r="AO241" s="274"/>
      <c r="AP241" s="275"/>
      <c r="AQ241" s="275"/>
      <c r="AR241" s="276"/>
      <c r="AS241" s="276"/>
      <c r="AT241" s="277"/>
      <c r="AU241" s="277"/>
      <c r="AV241" s="277"/>
      <c r="AW241" s="277"/>
      <c r="AX241" s="277"/>
      <c r="AY241" s="278"/>
      <c r="AZ241" s="279"/>
      <c r="BA241" s="277"/>
      <c r="BB241" s="277"/>
      <c r="BC241" s="277"/>
      <c r="BD241" s="277"/>
      <c r="BE241" s="277"/>
      <c r="BF241" s="277"/>
      <c r="BG241" s="278"/>
      <c r="BH241" s="279"/>
      <c r="BI241" s="277"/>
      <c r="BJ241" s="277"/>
      <c r="BK241" s="277"/>
      <c r="BL241" s="277"/>
      <c r="BM241" s="277"/>
      <c r="BN241" s="277"/>
      <c r="BO241" s="278"/>
      <c r="BP241" s="279"/>
      <c r="BQ241" s="277"/>
      <c r="BR241" s="277"/>
      <c r="BS241" s="277"/>
      <c r="BT241" s="277"/>
      <c r="BU241" s="277"/>
      <c r="BV241" s="277"/>
      <c r="BW241" s="278"/>
      <c r="BX241" s="279"/>
      <c r="BY241" s="277"/>
      <c r="BZ241" s="277"/>
      <c r="CA241" s="277"/>
      <c r="CB241" s="277"/>
      <c r="CC241" s="277"/>
      <c r="CD241" s="275"/>
      <c r="CE241" s="275"/>
      <c r="CF241" s="276"/>
      <c r="CG241" s="276"/>
      <c r="CH241" s="274"/>
      <c r="CI241" s="274"/>
      <c r="CJ241" s="274"/>
      <c r="CK241" s="274"/>
      <c r="CL241" s="275"/>
      <c r="CM241" s="275"/>
      <c r="CN241" s="276"/>
      <c r="CO241" s="276"/>
      <c r="CP241" s="280"/>
      <c r="CQ241" s="280"/>
      <c r="CR241" s="280"/>
      <c r="CS241" s="280"/>
      <c r="CT241" s="281"/>
      <c r="CU241" s="282"/>
      <c r="CV241" s="283"/>
      <c r="CW241" s="281"/>
      <c r="CX241" s="281"/>
      <c r="CY241" s="281"/>
      <c r="CZ241" s="281"/>
      <c r="DA241" s="281"/>
      <c r="DB241" s="281"/>
      <c r="DC241" s="282"/>
      <c r="DD241" s="283"/>
      <c r="DE241" s="281"/>
      <c r="DF241" s="281"/>
      <c r="DG241" s="281"/>
      <c r="DH241" s="281"/>
      <c r="DI241" s="281"/>
      <c r="DJ241" s="284"/>
      <c r="DK241" s="285"/>
      <c r="DL241" s="283"/>
      <c r="DM241" s="281"/>
      <c r="DN241" s="281"/>
      <c r="DO241" s="281"/>
      <c r="DP241" s="281"/>
      <c r="DQ241" s="281"/>
      <c r="DR241" s="281"/>
      <c r="DS241" s="282"/>
      <c r="DT241" s="283"/>
      <c r="DU241" s="281"/>
      <c r="DV241" s="281"/>
      <c r="DW241" s="281"/>
      <c r="DX241" s="281"/>
      <c r="DY241" s="281"/>
      <c r="DZ241" s="281"/>
      <c r="EA241" s="282"/>
      <c r="EB241" s="283"/>
      <c r="EC241" s="281"/>
      <c r="ED241" s="281"/>
      <c r="EE241" s="281"/>
      <c r="EF241" s="281"/>
      <c r="EG241" s="281"/>
      <c r="EH241" s="281"/>
      <c r="EI241" s="282"/>
      <c r="EJ241" s="283"/>
      <c r="EK241" s="281"/>
      <c r="EL241" s="281"/>
      <c r="EM241" s="281"/>
      <c r="EN241" s="281"/>
      <c r="EO241" s="281"/>
      <c r="EP241" s="281"/>
      <c r="EQ241" s="282"/>
      <c r="ER241" s="283"/>
      <c r="ES241" s="281"/>
      <c r="ET241" s="281"/>
      <c r="EU241" s="281"/>
      <c r="EV241" s="281"/>
      <c r="EW241" s="281"/>
      <c r="EX241" s="286"/>
      <c r="EY241" s="287"/>
      <c r="EZ241" s="283"/>
      <c r="FA241" s="281"/>
      <c r="FB241" s="281"/>
      <c r="FC241" s="281"/>
      <c r="FD241" s="281"/>
      <c r="FE241" s="281"/>
      <c r="FF241" s="281"/>
      <c r="FG241" s="282"/>
      <c r="FH241" s="283"/>
      <c r="FI241" s="281"/>
      <c r="FJ241" s="281"/>
      <c r="FK241" s="281"/>
      <c r="FL241" s="281"/>
      <c r="FM241" s="281"/>
      <c r="FN241" s="281"/>
      <c r="FO241" s="282"/>
      <c r="FP241" s="283"/>
      <c r="FQ241" s="281"/>
      <c r="FR241" s="281"/>
      <c r="FS241" s="281"/>
      <c r="FT241" s="281"/>
      <c r="FU241" s="281"/>
      <c r="FV241" s="281"/>
      <c r="FW241" s="282"/>
      <c r="FX241" s="283"/>
      <c r="FY241" s="281"/>
      <c r="FZ241" s="281"/>
      <c r="GA241" s="281"/>
      <c r="GB241" s="281"/>
      <c r="GC241" s="281"/>
      <c r="GD241" s="281"/>
      <c r="GE241" s="282"/>
      <c r="GF241" s="283"/>
      <c r="GG241" s="281"/>
      <c r="GH241" s="281"/>
      <c r="GI241" s="281"/>
      <c r="GJ241" s="281"/>
      <c r="GK241" s="281"/>
      <c r="GL241" s="281"/>
      <c r="GM241" s="282"/>
      <c r="GN241" s="283"/>
      <c r="GO241" s="281"/>
      <c r="GP241" s="281"/>
      <c r="GQ241" s="281"/>
      <c r="GR241" s="281"/>
      <c r="GS241" s="281"/>
      <c r="GT241" s="281"/>
      <c r="GU241" s="282"/>
      <c r="GV241" s="281"/>
      <c r="GW241" s="282"/>
      <c r="GX241" s="281"/>
      <c r="GY241" s="282"/>
      <c r="GZ241" s="281"/>
      <c r="HA241" s="282"/>
      <c r="HB241" s="281"/>
      <c r="HC241" s="282"/>
      <c r="HD241" s="281"/>
      <c r="HE241" s="282"/>
      <c r="HF241" s="281"/>
      <c r="HG241" s="282"/>
      <c r="HH241" s="281"/>
      <c r="HI241" s="282"/>
      <c r="HJ241" s="281"/>
      <c r="HK241" s="282"/>
    </row>
    <row r="242" customFormat="false" ht="12.75" hidden="true" customHeight="false" outlineLevel="0" collapsed="false">
      <c r="A242" s="232" t="s">
        <v>188</v>
      </c>
      <c r="B242" s="233" t="e">
        <f aca="false">VLOOKUP(A242,PLANEJAMENTO!$B$11:$C$96,2,FALSE())</f>
        <v>#N/A</v>
      </c>
      <c r="C242" s="232" t="e">
        <f aca="false">VLOOKUP(A242,PLANEJAMENTO!$B$11:$D$96,3,FALSE())</f>
        <v>#N/A</v>
      </c>
      <c r="D242" s="234" t="e">
        <f aca="false">VLOOKUP(A242,PLANEJAMENTO!$B$11:$E$96,4,FALSE())</f>
        <v>#N/A</v>
      </c>
      <c r="E242" s="234" t="e">
        <f aca="false">D242</f>
        <v>#N/A</v>
      </c>
      <c r="F242" s="235" t="e">
        <f aca="false">produções!#REF!</f>
        <v>#VALUE!</v>
      </c>
      <c r="G242" s="234" t="e">
        <f aca="false">F242*8</f>
        <v>#VALUE!</v>
      </c>
      <c r="H242" s="234"/>
      <c r="I242" s="237"/>
      <c r="J242" s="238"/>
      <c r="K242" s="305" t="s">
        <v>159</v>
      </c>
      <c r="L242" s="240"/>
      <c r="M242" s="240"/>
      <c r="N242" s="240"/>
      <c r="O242" s="240"/>
      <c r="P242" s="240"/>
      <c r="Q242" s="240"/>
      <c r="R242" s="240"/>
      <c r="S242" s="240"/>
      <c r="T242" s="240"/>
      <c r="U242" s="240"/>
      <c r="V242" s="240"/>
      <c r="W242" s="240"/>
      <c r="X242" s="240"/>
      <c r="Y242" s="240"/>
      <c r="Z242" s="240"/>
      <c r="AA242" s="240"/>
      <c r="AB242" s="240"/>
      <c r="AC242" s="240"/>
      <c r="AD242" s="240"/>
      <c r="AE242" s="240"/>
      <c r="AF242" s="240"/>
      <c r="AG242" s="240"/>
      <c r="AH242" s="240"/>
      <c r="AI242" s="240"/>
      <c r="AJ242" s="240"/>
      <c r="AK242" s="240"/>
      <c r="AL242" s="240"/>
      <c r="AM242" s="240"/>
      <c r="AN242" s="240"/>
      <c r="AO242" s="240"/>
      <c r="AP242" s="240"/>
      <c r="AQ242" s="240"/>
      <c r="AR242" s="240"/>
      <c r="AS242" s="240"/>
      <c r="AT242" s="240"/>
      <c r="AU242" s="240"/>
      <c r="AV242" s="240"/>
      <c r="AW242" s="240"/>
      <c r="AX242" s="240"/>
      <c r="AY242" s="240"/>
      <c r="AZ242" s="240"/>
      <c r="BA242" s="240"/>
      <c r="BB242" s="240"/>
      <c r="BC242" s="240"/>
      <c r="BD242" s="240"/>
      <c r="BE242" s="240"/>
      <c r="BF242" s="240"/>
      <c r="BG242" s="240"/>
      <c r="BH242" s="240"/>
      <c r="BI242" s="240"/>
      <c r="BJ242" s="240"/>
      <c r="BK242" s="240"/>
      <c r="BL242" s="240"/>
      <c r="BM242" s="240"/>
      <c r="BN242" s="240"/>
      <c r="BO242" s="240"/>
      <c r="BP242" s="240"/>
      <c r="BQ242" s="240"/>
      <c r="BR242" s="308"/>
      <c r="BS242" s="308"/>
      <c r="BT242" s="308"/>
      <c r="BU242" s="308"/>
      <c r="BV242" s="308"/>
      <c r="BW242" s="308"/>
      <c r="BX242" s="308"/>
      <c r="BY242" s="308"/>
      <c r="BZ242" s="308"/>
      <c r="CA242" s="308"/>
      <c r="CB242" s="308"/>
      <c r="CC242" s="308"/>
      <c r="CD242" s="308"/>
      <c r="CE242" s="308"/>
      <c r="CF242" s="308"/>
      <c r="CG242" s="308"/>
      <c r="CH242" s="308"/>
      <c r="CI242" s="308"/>
      <c r="CJ242" s="308"/>
      <c r="CK242" s="308"/>
      <c r="CL242" s="308"/>
      <c r="CM242" s="308"/>
      <c r="CN242" s="308"/>
      <c r="CO242" s="308"/>
      <c r="CP242" s="308"/>
      <c r="CQ242" s="308"/>
      <c r="CR242" s="308"/>
      <c r="CS242" s="308"/>
      <c r="CT242" s="308"/>
      <c r="CU242" s="308"/>
      <c r="CV242" s="308"/>
      <c r="CW242" s="308"/>
      <c r="CX242" s="308"/>
      <c r="CY242" s="308"/>
      <c r="CZ242" s="308"/>
      <c r="DA242" s="308"/>
      <c r="DB242" s="308"/>
      <c r="DC242" s="308"/>
      <c r="DD242" s="308"/>
      <c r="DE242" s="308"/>
      <c r="DF242" s="308"/>
      <c r="DG242" s="308"/>
      <c r="DH242" s="308"/>
      <c r="DI242" s="308"/>
      <c r="DJ242" s="315"/>
      <c r="DK242" s="315"/>
      <c r="DL242" s="308"/>
      <c r="DM242" s="308"/>
      <c r="DN242" s="308"/>
      <c r="DO242" s="308"/>
      <c r="DP242" s="308"/>
      <c r="DQ242" s="308"/>
      <c r="DR242" s="308"/>
      <c r="DS242" s="308"/>
      <c r="DT242" s="308"/>
      <c r="DU242" s="308"/>
      <c r="DV242" s="308"/>
      <c r="DW242" s="308"/>
      <c r="DX242" s="308"/>
      <c r="DY242" s="308"/>
      <c r="DZ242" s="308"/>
      <c r="EA242" s="308"/>
      <c r="EB242" s="308"/>
      <c r="EC242" s="308"/>
      <c r="ED242" s="308"/>
      <c r="EE242" s="308"/>
      <c r="EF242" s="308"/>
      <c r="EG242" s="308"/>
      <c r="EH242" s="308"/>
      <c r="EI242" s="308"/>
      <c r="EJ242" s="308"/>
      <c r="EK242" s="308"/>
      <c r="EL242" s="308"/>
      <c r="EM242" s="308"/>
      <c r="EN242" s="308"/>
      <c r="EO242" s="308"/>
      <c r="EP242" s="308"/>
      <c r="EQ242" s="308"/>
      <c r="ER242" s="308"/>
      <c r="ES242" s="308"/>
      <c r="ET242" s="308"/>
      <c r="EU242" s="308"/>
      <c r="EV242" s="308"/>
      <c r="EW242" s="308"/>
      <c r="EX242" s="309"/>
      <c r="EY242" s="309"/>
      <c r="EZ242" s="308"/>
      <c r="FA242" s="308"/>
      <c r="FB242" s="308"/>
      <c r="FC242" s="308"/>
      <c r="FD242" s="308"/>
      <c r="FE242" s="308"/>
      <c r="FF242" s="308"/>
      <c r="FG242" s="308"/>
      <c r="FH242" s="308"/>
      <c r="FI242" s="308"/>
      <c r="FJ242" s="308"/>
      <c r="FK242" s="308"/>
      <c r="FL242" s="308"/>
      <c r="FM242" s="308"/>
      <c r="FN242" s="308"/>
      <c r="FO242" s="308"/>
      <c r="FP242" s="308"/>
      <c r="FQ242" s="308"/>
      <c r="FR242" s="308"/>
      <c r="FS242" s="308"/>
      <c r="FT242" s="308"/>
      <c r="FU242" s="308"/>
      <c r="FV242" s="308"/>
      <c r="FW242" s="308"/>
      <c r="FX242" s="308"/>
      <c r="FY242" s="308"/>
      <c r="FZ242" s="308"/>
      <c r="GA242" s="308"/>
      <c r="GB242" s="308"/>
      <c r="GC242" s="308"/>
      <c r="GD242" s="308"/>
      <c r="GE242" s="308"/>
      <c r="GF242" s="308"/>
      <c r="GG242" s="308"/>
      <c r="GH242" s="308"/>
      <c r="GI242" s="308"/>
      <c r="GJ242" s="308"/>
      <c r="GK242" s="308"/>
      <c r="GL242" s="308"/>
      <c r="GM242" s="308"/>
      <c r="GN242" s="308"/>
      <c r="GO242" s="308"/>
      <c r="GP242" s="308"/>
      <c r="GQ242" s="308"/>
      <c r="GR242" s="308"/>
      <c r="GS242" s="308"/>
      <c r="GT242" s="308"/>
      <c r="GU242" s="308"/>
      <c r="GV242" s="308"/>
      <c r="GW242" s="308"/>
      <c r="GX242" s="308"/>
      <c r="GY242" s="308"/>
      <c r="GZ242" s="308"/>
      <c r="HA242" s="308"/>
      <c r="HB242" s="308"/>
      <c r="HC242" s="308"/>
      <c r="HD242" s="308"/>
      <c r="HE242" s="308"/>
      <c r="HF242" s="308"/>
      <c r="HG242" s="308"/>
      <c r="HH242" s="308"/>
      <c r="HI242" s="308"/>
      <c r="HJ242" s="308"/>
      <c r="HK242" s="308"/>
    </row>
    <row r="243" customFormat="false" ht="12.75" hidden="true" customHeight="false" outlineLevel="0" collapsed="false">
      <c r="A243" s="232"/>
      <c r="B243" s="233"/>
      <c r="C243" s="232"/>
      <c r="D243" s="234"/>
      <c r="E243" s="234"/>
      <c r="F243" s="235"/>
      <c r="G243" s="234"/>
      <c r="H243" s="234"/>
      <c r="I243" s="237"/>
      <c r="J243" s="238"/>
      <c r="K243" s="244" t="s">
        <v>160</v>
      </c>
      <c r="L243" s="245"/>
      <c r="M243" s="245"/>
      <c r="N243" s="245"/>
      <c r="O243" s="245"/>
      <c r="P243" s="245"/>
      <c r="Q243" s="245"/>
      <c r="R243" s="245"/>
      <c r="S243" s="245"/>
      <c r="T243" s="245"/>
      <c r="U243" s="245"/>
      <c r="V243" s="245"/>
      <c r="W243" s="245"/>
      <c r="X243" s="245"/>
      <c r="Y243" s="245"/>
      <c r="Z243" s="245"/>
      <c r="AA243" s="245"/>
      <c r="AB243" s="245"/>
      <c r="AC243" s="245"/>
      <c r="AD243" s="245"/>
      <c r="AE243" s="245"/>
      <c r="AF243" s="245"/>
      <c r="AG243" s="245"/>
      <c r="AH243" s="245"/>
      <c r="AI243" s="245"/>
      <c r="AJ243" s="245"/>
      <c r="AK243" s="245"/>
      <c r="AL243" s="245"/>
      <c r="AM243" s="245"/>
      <c r="AN243" s="245"/>
      <c r="AO243" s="245"/>
      <c r="AP243" s="245"/>
      <c r="AQ243" s="245"/>
      <c r="AR243" s="245"/>
      <c r="AS243" s="245"/>
      <c r="AT243" s="245"/>
      <c r="AU243" s="245"/>
      <c r="AV243" s="245"/>
      <c r="AW243" s="245"/>
      <c r="AX243" s="245"/>
      <c r="AY243" s="245"/>
      <c r="AZ243" s="245"/>
      <c r="BA243" s="245"/>
      <c r="BB243" s="245"/>
      <c r="BC243" s="245"/>
      <c r="BD243" s="245"/>
      <c r="BE243" s="245"/>
      <c r="BF243" s="245"/>
      <c r="BG243" s="245"/>
      <c r="BH243" s="245"/>
      <c r="BI243" s="245"/>
      <c r="BJ243" s="245"/>
      <c r="BK243" s="245"/>
      <c r="BL243" s="245"/>
      <c r="BM243" s="245"/>
      <c r="BN243" s="245"/>
      <c r="BO243" s="245"/>
      <c r="BP243" s="245"/>
      <c r="BQ243" s="245"/>
      <c r="BR243" s="245"/>
      <c r="BS243" s="245"/>
      <c r="BT243" s="245"/>
      <c r="BU243" s="245"/>
      <c r="BV243" s="245"/>
      <c r="BW243" s="245"/>
      <c r="BX243" s="245"/>
      <c r="BY243" s="245"/>
      <c r="BZ243" s="245"/>
      <c r="CA243" s="245"/>
      <c r="CB243" s="245"/>
      <c r="CC243" s="245"/>
      <c r="CD243" s="245"/>
      <c r="CE243" s="245"/>
      <c r="CF243" s="245"/>
      <c r="CG243" s="245"/>
      <c r="CH243" s="245"/>
      <c r="CI243" s="245"/>
      <c r="CJ243" s="245"/>
      <c r="CK243" s="245"/>
      <c r="CL243" s="245"/>
      <c r="CM243" s="245"/>
      <c r="CN243" s="245"/>
      <c r="CO243" s="245"/>
      <c r="CP243" s="245"/>
      <c r="CQ243" s="245"/>
      <c r="CR243" s="245"/>
      <c r="CS243" s="245"/>
      <c r="CT243" s="245"/>
      <c r="CU243" s="245"/>
      <c r="CV243" s="245"/>
      <c r="CW243" s="245"/>
      <c r="CX243" s="245"/>
      <c r="CY243" s="245"/>
      <c r="CZ243" s="245"/>
      <c r="DA243" s="245"/>
      <c r="DB243" s="245"/>
      <c r="DC243" s="245"/>
      <c r="DD243" s="245"/>
      <c r="DE243" s="245"/>
      <c r="DF243" s="245"/>
      <c r="DG243" s="245"/>
      <c r="DH243" s="245"/>
      <c r="DI243" s="245"/>
      <c r="DJ243" s="310"/>
      <c r="DK243" s="310"/>
      <c r="DL243" s="245"/>
      <c r="DM243" s="245"/>
      <c r="DN243" s="245"/>
      <c r="DO243" s="245"/>
      <c r="DP243" s="245"/>
      <c r="DQ243" s="245"/>
      <c r="DR243" s="245"/>
      <c r="DS243" s="245"/>
      <c r="DT243" s="245"/>
      <c r="DU243" s="245"/>
      <c r="DV243" s="245"/>
      <c r="DW243" s="245"/>
      <c r="DX243" s="245"/>
      <c r="DY243" s="245"/>
      <c r="DZ243" s="245"/>
      <c r="EA243" s="245"/>
      <c r="EB243" s="245"/>
      <c r="EC243" s="245"/>
      <c r="ED243" s="245"/>
      <c r="EE243" s="245"/>
      <c r="EF243" s="245"/>
      <c r="EG243" s="245"/>
      <c r="EH243" s="245"/>
      <c r="EI243" s="245"/>
      <c r="EJ243" s="245"/>
      <c r="EK243" s="245"/>
      <c r="EL243" s="245"/>
      <c r="EM243" s="245"/>
      <c r="EN243" s="245"/>
      <c r="EO243" s="245"/>
      <c r="EP243" s="245"/>
      <c r="EQ243" s="245"/>
      <c r="ER243" s="245"/>
      <c r="ES243" s="245"/>
      <c r="ET243" s="245"/>
      <c r="EU243" s="245"/>
      <c r="EV243" s="245"/>
      <c r="EW243" s="245"/>
      <c r="EX243" s="246"/>
      <c r="EY243" s="246"/>
      <c r="EZ243" s="245"/>
      <c r="FA243" s="245"/>
      <c r="FB243" s="245"/>
      <c r="FC243" s="245"/>
      <c r="FD243" s="245"/>
      <c r="FE243" s="245"/>
      <c r="FF243" s="245"/>
      <c r="FG243" s="245"/>
      <c r="FH243" s="245"/>
      <c r="FI243" s="245"/>
      <c r="FJ243" s="245"/>
      <c r="FK243" s="245"/>
      <c r="FL243" s="245"/>
      <c r="FM243" s="245"/>
      <c r="FN243" s="245"/>
      <c r="FO243" s="245"/>
      <c r="FP243" s="245"/>
      <c r="FQ243" s="245"/>
      <c r="FR243" s="245"/>
      <c r="FS243" s="245"/>
      <c r="FT243" s="245"/>
      <c r="FU243" s="245"/>
      <c r="FV243" s="245"/>
      <c r="FW243" s="245"/>
      <c r="FX243" s="245"/>
      <c r="FY243" s="245"/>
      <c r="FZ243" s="245"/>
      <c r="GA243" s="245"/>
      <c r="GB243" s="245"/>
      <c r="GC243" s="245"/>
      <c r="GD243" s="245"/>
      <c r="GE243" s="245"/>
      <c r="GF243" s="245"/>
      <c r="GG243" s="245"/>
      <c r="GH243" s="245"/>
      <c r="GI243" s="245"/>
      <c r="GJ243" s="245"/>
      <c r="GK243" s="245"/>
      <c r="GL243" s="245"/>
      <c r="GM243" s="245"/>
      <c r="GN243" s="245"/>
      <c r="GO243" s="245"/>
      <c r="GP243" s="245"/>
      <c r="GQ243" s="245"/>
      <c r="GR243" s="245"/>
      <c r="GS243" s="245"/>
      <c r="GT243" s="245"/>
      <c r="GU243" s="245"/>
      <c r="GV243" s="245"/>
      <c r="GW243" s="245"/>
      <c r="GX243" s="245"/>
      <c r="GY243" s="245"/>
      <c r="GZ243" s="245"/>
      <c r="HA243" s="245"/>
      <c r="HB243" s="245"/>
      <c r="HC243" s="245"/>
      <c r="HD243" s="245"/>
      <c r="HE243" s="245"/>
      <c r="HF243" s="245"/>
      <c r="HG243" s="245"/>
      <c r="HH243" s="245"/>
      <c r="HI243" s="245"/>
      <c r="HJ243" s="245"/>
      <c r="HK243" s="245"/>
    </row>
    <row r="244" customFormat="false" ht="12.75" hidden="true" customHeight="false" outlineLevel="0" collapsed="false">
      <c r="A244" s="232"/>
      <c r="B244" s="233"/>
      <c r="C244" s="232"/>
      <c r="D244" s="234"/>
      <c r="E244" s="234"/>
      <c r="F244" s="235"/>
      <c r="G244" s="234"/>
      <c r="H244" s="234"/>
      <c r="I244" s="237"/>
      <c r="J244" s="238"/>
      <c r="K244" s="247" t="s">
        <v>161</v>
      </c>
      <c r="L244" s="248" t="e">
        <f aca="false">(L242*L243*$G242)*$L$8</f>
        <v>#VALUE!</v>
      </c>
      <c r="M244" s="248"/>
      <c r="N244" s="248" t="e">
        <f aca="false">(N242*N243*$G242)*$L$8</f>
        <v>#VALUE!</v>
      </c>
      <c r="O244" s="248"/>
      <c r="P244" s="248" t="e">
        <f aca="false">(P242*P243*$G242)*$L$8</f>
        <v>#VALUE!</v>
      </c>
      <c r="Q244" s="248"/>
      <c r="R244" s="248" t="e">
        <f aca="false">(R242*R243*$G242)*$L$8</f>
        <v>#VALUE!</v>
      </c>
      <c r="S244" s="248"/>
      <c r="T244" s="248" t="e">
        <f aca="false">(T242*T243*$G242)*$T$8</f>
        <v>#VALUE!</v>
      </c>
      <c r="U244" s="248"/>
      <c r="V244" s="248" t="e">
        <f aca="false">(V242*V243*$G242)*$T$8</f>
        <v>#VALUE!</v>
      </c>
      <c r="W244" s="248"/>
      <c r="X244" s="248" t="e">
        <f aca="false">(X242*X243*$G242)*$T$8</f>
        <v>#VALUE!</v>
      </c>
      <c r="Y244" s="248"/>
      <c r="Z244" s="248" t="e">
        <f aca="false">(Z242*Z243*$G242)*$T$8</f>
        <v>#VALUE!</v>
      </c>
      <c r="AA244" s="248"/>
      <c r="AB244" s="248" t="e">
        <f aca="false">(AB242*AB243*$G242)*$AB$8</f>
        <v>#VALUE!</v>
      </c>
      <c r="AC244" s="248"/>
      <c r="AD244" s="248" t="e">
        <f aca="false">(AD242*AD243*$G242)*$AB$8</f>
        <v>#VALUE!</v>
      </c>
      <c r="AE244" s="248"/>
      <c r="AF244" s="248" t="e">
        <f aca="false">(AF242*AF243*$G242)*$AB$8</f>
        <v>#VALUE!</v>
      </c>
      <c r="AG244" s="248"/>
      <c r="AH244" s="248" t="e">
        <f aca="false">(AH242*AH243*$G242)*$AB$8</f>
        <v>#VALUE!</v>
      </c>
      <c r="AI244" s="248"/>
      <c r="AJ244" s="248" t="e">
        <f aca="false">(AJ242*AJ243*$G242)*$AJ$8</f>
        <v>#VALUE!</v>
      </c>
      <c r="AK244" s="248"/>
      <c r="AL244" s="248" t="e">
        <f aca="false">(AL242*AL243*$G242)*$AJ$8</f>
        <v>#VALUE!</v>
      </c>
      <c r="AM244" s="248"/>
      <c r="AN244" s="248" t="e">
        <f aca="false">(AN242*AN243*$G242)*$AJ$8</f>
        <v>#VALUE!</v>
      </c>
      <c r="AO244" s="248"/>
      <c r="AP244" s="248" t="e">
        <f aca="false">(AP242*AP243*$G242)*$AJ$8</f>
        <v>#VALUE!</v>
      </c>
      <c r="AQ244" s="248"/>
      <c r="AR244" s="248" t="e">
        <f aca="false">(AR242*AR243*$G242)*$AT$8</f>
        <v>#VALUE!</v>
      </c>
      <c r="AS244" s="248"/>
      <c r="AT244" s="248" t="e">
        <f aca="false">(AT242*AT243*$G242)*$AT$8</f>
        <v>#VALUE!</v>
      </c>
      <c r="AU244" s="248"/>
      <c r="AV244" s="248" t="e">
        <f aca="false">(AV242*AV243*$G242)*$AT$8</f>
        <v>#VALUE!</v>
      </c>
      <c r="AW244" s="248"/>
      <c r="AX244" s="248" t="e">
        <f aca="false">(AX242*AX243*$G242)*$AT$8</f>
        <v>#VALUE!</v>
      </c>
      <c r="AY244" s="248"/>
      <c r="AZ244" s="248" t="e">
        <f aca="false">(AZ242*AZ243*$G242)*$BB$8</f>
        <v>#VALUE!</v>
      </c>
      <c r="BA244" s="248"/>
      <c r="BB244" s="248" t="e">
        <f aca="false">(BB242*BB243*$G242)*$BB$8</f>
        <v>#VALUE!</v>
      </c>
      <c r="BC244" s="248"/>
      <c r="BD244" s="248" t="e">
        <f aca="false">(BD242*BD243*$G242)*$BB$8</f>
        <v>#VALUE!</v>
      </c>
      <c r="BE244" s="248"/>
      <c r="BF244" s="248" t="e">
        <f aca="false">(BF242*BF243*$G242)*$BB$8</f>
        <v>#VALUE!</v>
      </c>
      <c r="BG244" s="248"/>
      <c r="BH244" s="248" t="e">
        <f aca="false">(BH242*BH243*$G242)*$BJ$8</f>
        <v>#VALUE!</v>
      </c>
      <c r="BI244" s="248"/>
      <c r="BJ244" s="248" t="e">
        <f aca="false">(BJ242*BJ243*$G242)*$BJ$8</f>
        <v>#VALUE!</v>
      </c>
      <c r="BK244" s="248"/>
      <c r="BL244" s="248" t="e">
        <f aca="false">(BL242*BL243*$G242)*$BJ$8</f>
        <v>#VALUE!</v>
      </c>
      <c r="BM244" s="248"/>
      <c r="BN244" s="248" t="e">
        <f aca="false">(BN242*BN243*$G242)*$BJ$8</f>
        <v>#VALUE!</v>
      </c>
      <c r="BO244" s="248"/>
      <c r="BP244" s="248" t="e">
        <f aca="false">(BP242*BP243*$G242)*$BT$8</f>
        <v>#VALUE!</v>
      </c>
      <c r="BQ244" s="248"/>
      <c r="BR244" s="248" t="e">
        <f aca="false">(BR242*BR243*$G242)*$BT$8</f>
        <v>#VALUE!</v>
      </c>
      <c r="BS244" s="248"/>
      <c r="BT244" s="248" t="e">
        <f aca="false">(BT242*BT243*$G242)*$BT$8</f>
        <v>#VALUE!</v>
      </c>
      <c r="BU244" s="248"/>
      <c r="BV244" s="248" t="e">
        <f aca="false">(BV242*BV243*$G242)*$BT$8</f>
        <v>#VALUE!</v>
      </c>
      <c r="BW244" s="248"/>
      <c r="BX244" s="248" t="e">
        <f aca="false">(BX242*BX243*$G242)*$CB$8</f>
        <v>#VALUE!</v>
      </c>
      <c r="BY244" s="248"/>
      <c r="BZ244" s="248" t="e">
        <f aca="false">(BZ242*BZ243*$G242)*$CB$8</f>
        <v>#VALUE!</v>
      </c>
      <c r="CA244" s="248"/>
      <c r="CB244" s="248" t="e">
        <f aca="false">(CB242*CB243*$G242)*$CB$8</f>
        <v>#VALUE!</v>
      </c>
      <c r="CC244" s="248"/>
      <c r="CD244" s="248" t="e">
        <f aca="false">(CD242*CD243*$G242)*$CB$8</f>
        <v>#VALUE!</v>
      </c>
      <c r="CE244" s="248"/>
      <c r="CF244" s="248" t="e">
        <f aca="false">(CF242*CF243*$G242)*$CJ$8</f>
        <v>#VALUE!</v>
      </c>
      <c r="CG244" s="248"/>
      <c r="CH244" s="248" t="e">
        <f aca="false">(CH242*CH243*$G242)*$CJ$8</f>
        <v>#VALUE!</v>
      </c>
      <c r="CI244" s="248"/>
      <c r="CJ244" s="248" t="e">
        <f aca="false">(CJ242*CJ243*$G242)*$CJ$8</f>
        <v>#VALUE!</v>
      </c>
      <c r="CK244" s="248"/>
      <c r="CL244" s="248" t="e">
        <f aca="false">(CL242*CL243*$G242)*$CJ$8</f>
        <v>#VALUE!</v>
      </c>
      <c r="CM244" s="248"/>
      <c r="CN244" s="248" t="e">
        <f aca="false">(CN242*CN243*$G242)*$CJ$8</f>
        <v>#VALUE!</v>
      </c>
      <c r="CO244" s="248"/>
      <c r="CP244" s="248" t="e">
        <f aca="false">(CP242*CP243*$G242)*$CJ$8</f>
        <v>#VALUE!</v>
      </c>
      <c r="CQ244" s="248"/>
      <c r="CR244" s="248" t="e">
        <f aca="false">(CR242*CR243*$G242)*$CJ$8</f>
        <v>#VALUE!</v>
      </c>
      <c r="CS244" s="248"/>
      <c r="CT244" s="248" t="e">
        <f aca="false">(CT242*CT243*$G242)*$CT$8</f>
        <v>#VALUE!</v>
      </c>
      <c r="CU244" s="248"/>
      <c r="CV244" s="248" t="e">
        <f aca="false">(CV242*CV243*$G242)*$CT$8</f>
        <v>#VALUE!</v>
      </c>
      <c r="CW244" s="248"/>
      <c r="CX244" s="248" t="e">
        <f aca="false">(CX242*CX243*$G242)*$CT$8</f>
        <v>#VALUE!</v>
      </c>
      <c r="CY244" s="248"/>
      <c r="CZ244" s="248" t="e">
        <f aca="false">(CZ242*CZ243*$G242)*$CT$8</f>
        <v>#VALUE!</v>
      </c>
      <c r="DA244" s="248"/>
      <c r="DB244" s="248" t="e">
        <f aca="false">(DB242*DB243*$G242)*$DB$8</f>
        <v>#VALUE!</v>
      </c>
      <c r="DC244" s="248"/>
      <c r="DD244" s="248" t="e">
        <f aca="false">(DD242*DD243*$G242)*$DB$8</f>
        <v>#VALUE!</v>
      </c>
      <c r="DE244" s="248"/>
      <c r="DF244" s="248" t="e">
        <f aca="false">(DF242*DF243*$G242)*$DB$8</f>
        <v>#VALUE!</v>
      </c>
      <c r="DG244" s="248"/>
      <c r="DH244" s="248" t="e">
        <f aca="false">(DH242*DH243*$G242)*$DB$8</f>
        <v>#VALUE!</v>
      </c>
      <c r="DI244" s="248"/>
      <c r="DJ244" s="292" t="e">
        <f aca="false">(DJ242*DJ243*$G242)*$DB$8</f>
        <v>#VALUE!</v>
      </c>
      <c r="DK244" s="292"/>
      <c r="DL244" s="248" t="e">
        <f aca="false">(DL242*DL243*$G242)*$DL$8</f>
        <v>#VALUE!</v>
      </c>
      <c r="DM244" s="248"/>
      <c r="DN244" s="248" t="e">
        <f aca="false">(DN242*DN243*$G242)*$DL$8</f>
        <v>#VALUE!</v>
      </c>
      <c r="DO244" s="248"/>
      <c r="DP244" s="248" t="e">
        <f aca="false">(DP242*DP243*$G242)*$DL$8</f>
        <v>#VALUE!</v>
      </c>
      <c r="DQ244" s="248"/>
      <c r="DR244" s="248" t="e">
        <f aca="false">(DR242*DR243*$G242)*$DL$8</f>
        <v>#VALUE!</v>
      </c>
      <c r="DS244" s="248"/>
      <c r="DT244" s="248" t="e">
        <f aca="false">(DT242*DT243*$G242)*$DB$8</f>
        <v>#VALUE!</v>
      </c>
      <c r="DU244" s="248"/>
      <c r="DV244" s="248" t="e">
        <f aca="false">(DV242*DV243*$G242)*$DB$8</f>
        <v>#VALUE!</v>
      </c>
      <c r="DW244" s="248"/>
      <c r="DX244" s="248" t="e">
        <f aca="false">(DX242*DX243*$G242)*$DB$8</f>
        <v>#VALUE!</v>
      </c>
      <c r="DY244" s="248"/>
      <c r="DZ244" s="248" t="e">
        <f aca="false">(DZ242*DZ243*$G242)*$DB$8</f>
        <v>#VALUE!</v>
      </c>
      <c r="EA244" s="248"/>
      <c r="EB244" s="248" t="e">
        <f aca="false">(EB242*EB243*$G242)*$DB$8</f>
        <v>#VALUE!</v>
      </c>
      <c r="EC244" s="248"/>
      <c r="ED244" s="248" t="e">
        <f aca="false">(ED242*ED243*$G242)*$DB$8</f>
        <v>#VALUE!</v>
      </c>
      <c r="EE244" s="248"/>
      <c r="EF244" s="248" t="e">
        <f aca="false">(EF242*EF243*$G242)*$DB$8</f>
        <v>#VALUE!</v>
      </c>
      <c r="EG244" s="248"/>
      <c r="EH244" s="248" t="e">
        <f aca="false">(EH242*EH243*$G242)*$DB$8</f>
        <v>#VALUE!</v>
      </c>
      <c r="EI244" s="248"/>
      <c r="EJ244" s="248" t="e">
        <f aca="false">(EJ242*EJ243*$G242)*$DB$8</f>
        <v>#VALUE!</v>
      </c>
      <c r="EK244" s="248"/>
      <c r="EL244" s="248" t="e">
        <f aca="false">(EL242*EL243*$G242)*$DB$8</f>
        <v>#VALUE!</v>
      </c>
      <c r="EM244" s="248"/>
      <c r="EN244" s="248" t="e">
        <f aca="false">(EN242*EN243*$G242)*$DB$8</f>
        <v>#VALUE!</v>
      </c>
      <c r="EO244" s="248"/>
      <c r="EP244" s="248" t="e">
        <f aca="false">(EP242*EP243*$G242)*$DB$8</f>
        <v>#VALUE!</v>
      </c>
      <c r="EQ244" s="248"/>
      <c r="ER244" s="248" t="e">
        <f aca="false">(ER242*ER243*$G242)*$DB$8</f>
        <v>#VALUE!</v>
      </c>
      <c r="ES244" s="248"/>
      <c r="ET244" s="248" t="e">
        <f aca="false">(ET242*ET243*$G242)*$DB$8</f>
        <v>#VALUE!</v>
      </c>
      <c r="EU244" s="248"/>
      <c r="EV244" s="248" t="e">
        <f aca="false">(EV242*EV243*$G242)*$DB$8</f>
        <v>#VALUE!</v>
      </c>
      <c r="EW244" s="248"/>
      <c r="EX244" s="249" t="e">
        <f aca="false">(EX242*EX243*$G242)*$DB$8</f>
        <v>#VALUE!</v>
      </c>
      <c r="EY244" s="249"/>
      <c r="EZ244" s="248" t="e">
        <f aca="false">(EZ242*EZ243*$G242)*$DB$8</f>
        <v>#VALUE!</v>
      </c>
      <c r="FA244" s="248"/>
      <c r="FB244" s="248" t="e">
        <f aca="false">(FB242*FB243*$G242)*$DB$8</f>
        <v>#VALUE!</v>
      </c>
      <c r="FC244" s="248"/>
      <c r="FD244" s="248" t="e">
        <f aca="false">(FD242*FD243*$G242)*$DB$8</f>
        <v>#VALUE!</v>
      </c>
      <c r="FE244" s="248"/>
      <c r="FF244" s="248" t="e">
        <f aca="false">(FF242*FF243*$G242)*$DB$8</f>
        <v>#VALUE!</v>
      </c>
      <c r="FG244" s="248"/>
      <c r="FH244" s="248" t="e">
        <f aca="false">(FH242*FH243*$G242)*$DB$8</f>
        <v>#VALUE!</v>
      </c>
      <c r="FI244" s="248"/>
      <c r="FJ244" s="248" t="e">
        <f aca="false">(FJ242*FJ243*$G242)*$DB$8</f>
        <v>#VALUE!</v>
      </c>
      <c r="FK244" s="248"/>
      <c r="FL244" s="248" t="e">
        <f aca="false">(FL242*FL243*$G242)*$DB$8</f>
        <v>#VALUE!</v>
      </c>
      <c r="FM244" s="248"/>
      <c r="FN244" s="248" t="e">
        <f aca="false">(FN242*FN243*$G242)*$DB$8</f>
        <v>#VALUE!</v>
      </c>
      <c r="FO244" s="248"/>
      <c r="FP244" s="248" t="e">
        <f aca="false">(FP242*FP243*$G242)*$DB$8</f>
        <v>#VALUE!</v>
      </c>
      <c r="FQ244" s="248"/>
      <c r="FR244" s="248" t="e">
        <f aca="false">(FR242*FR243*$G242)*$DB$8</f>
        <v>#VALUE!</v>
      </c>
      <c r="FS244" s="248"/>
      <c r="FT244" s="248" t="e">
        <f aca="false">(FT242*FT243*$G242)*$DB$8</f>
        <v>#VALUE!</v>
      </c>
      <c r="FU244" s="248"/>
      <c r="FV244" s="248" t="e">
        <f aca="false">(FV242*FV243*$G242)*$DB$8</f>
        <v>#VALUE!</v>
      </c>
      <c r="FW244" s="248"/>
      <c r="FX244" s="248" t="e">
        <f aca="false">(FX242*FX243*$G242)*$DB$8</f>
        <v>#VALUE!</v>
      </c>
      <c r="FY244" s="248"/>
      <c r="FZ244" s="248" t="e">
        <f aca="false">(FZ242*FZ243*$G242)*$DB$8</f>
        <v>#VALUE!</v>
      </c>
      <c r="GA244" s="248"/>
      <c r="GB244" s="248" t="e">
        <f aca="false">(GB242*GB243*$G242)*$DB$8</f>
        <v>#VALUE!</v>
      </c>
      <c r="GC244" s="248"/>
      <c r="GD244" s="248" t="e">
        <f aca="false">(GD242*GD243*$G242)*$DB$8</f>
        <v>#VALUE!</v>
      </c>
      <c r="GE244" s="248"/>
      <c r="GF244" s="248" t="e">
        <f aca="false">(GF242*GF243*$G242)*$DB$8</f>
        <v>#VALUE!</v>
      </c>
      <c r="GG244" s="248"/>
      <c r="GH244" s="248" t="e">
        <f aca="false">(GH242*GH243*$G242)*$DB$8</f>
        <v>#VALUE!</v>
      </c>
      <c r="GI244" s="248"/>
      <c r="GJ244" s="248" t="e">
        <f aca="false">(GJ242*GJ243*$G242)*$DB$8</f>
        <v>#VALUE!</v>
      </c>
      <c r="GK244" s="248"/>
      <c r="GL244" s="248" t="e">
        <f aca="false">(GL242*GL243*$G242)*$DB$8</f>
        <v>#VALUE!</v>
      </c>
      <c r="GM244" s="248"/>
      <c r="GN244" s="248" t="e">
        <f aca="false">(GN242*GN243*$G242)*$DB$8</f>
        <v>#VALUE!</v>
      </c>
      <c r="GO244" s="248"/>
      <c r="GP244" s="248" t="e">
        <f aca="false">(GP242*GP243*$G242)*$DB$8</f>
        <v>#VALUE!</v>
      </c>
      <c r="GQ244" s="248"/>
      <c r="GR244" s="248" t="e">
        <f aca="false">(GR242*GR243*$G242)*$DB$8</f>
        <v>#VALUE!</v>
      </c>
      <c r="GS244" s="248"/>
      <c r="GT244" s="248" t="e">
        <f aca="false">(GT242*GT243*$G242)*$DB$8</f>
        <v>#VALUE!</v>
      </c>
      <c r="GU244" s="248"/>
      <c r="GV244" s="248" t="e">
        <f aca="false">(GV242*GV243*$G242)*$DB$8</f>
        <v>#VALUE!</v>
      </c>
      <c r="GW244" s="248"/>
      <c r="GX244" s="248" t="e">
        <f aca="false">(GX242*GX243*$G242)*$DB$8</f>
        <v>#VALUE!</v>
      </c>
      <c r="GY244" s="248"/>
      <c r="GZ244" s="248" t="e">
        <f aca="false">(GZ242*GZ243*$G242)*$DB$8</f>
        <v>#VALUE!</v>
      </c>
      <c r="HA244" s="248"/>
      <c r="HB244" s="248" t="e">
        <f aca="false">(HB242*HB243*$G242)*$DB$8</f>
        <v>#VALUE!</v>
      </c>
      <c r="HC244" s="248"/>
      <c r="HD244" s="248" t="e">
        <f aca="false">(HD242*HD243*$G242)*$DB$8</f>
        <v>#VALUE!</v>
      </c>
      <c r="HE244" s="248"/>
      <c r="HF244" s="248" t="e">
        <f aca="false">(HF242*HF243*$G242)*$DB$8</f>
        <v>#VALUE!</v>
      </c>
      <c r="HG244" s="248"/>
      <c r="HH244" s="248" t="e">
        <f aca="false">(HH242*HH243*$G242)*$DB$8</f>
        <v>#VALUE!</v>
      </c>
      <c r="HI244" s="248"/>
      <c r="HJ244" s="248" t="e">
        <f aca="false">(HJ242*HJ243*$G242)*$DB$8</f>
        <v>#VALUE!</v>
      </c>
      <c r="HK244" s="248"/>
    </row>
    <row r="245" customFormat="false" ht="12.75" hidden="true" customHeight="false" outlineLevel="0" collapsed="false">
      <c r="A245" s="232"/>
      <c r="B245" s="233"/>
      <c r="C245" s="232"/>
      <c r="D245" s="234"/>
      <c r="E245" s="234"/>
      <c r="F245" s="235"/>
      <c r="G245" s="234"/>
      <c r="H245" s="234"/>
      <c r="I245" s="237"/>
      <c r="J245" s="238"/>
      <c r="K245" s="250" t="s">
        <v>162</v>
      </c>
      <c r="L245" s="251" t="e">
        <f aca="false">L244</f>
        <v>#VALUE!</v>
      </c>
      <c r="M245" s="251"/>
      <c r="N245" s="251" t="e">
        <f aca="false">L245+N244</f>
        <v>#VALUE!</v>
      </c>
      <c r="O245" s="251"/>
      <c r="P245" s="251" t="e">
        <f aca="false">N245+P244</f>
        <v>#VALUE!</v>
      </c>
      <c r="Q245" s="251"/>
      <c r="R245" s="251" t="e">
        <f aca="false">P245+R244</f>
        <v>#VALUE!</v>
      </c>
      <c r="S245" s="251"/>
      <c r="T245" s="251" t="e">
        <f aca="false">R245+T244</f>
        <v>#VALUE!</v>
      </c>
      <c r="U245" s="251"/>
      <c r="V245" s="251" t="e">
        <f aca="false">T245+V244</f>
        <v>#VALUE!</v>
      </c>
      <c r="W245" s="251"/>
      <c r="X245" s="251" t="e">
        <f aca="false">V245+X244</f>
        <v>#VALUE!</v>
      </c>
      <c r="Y245" s="251"/>
      <c r="Z245" s="251" t="e">
        <f aca="false">X245+Z244</f>
        <v>#VALUE!</v>
      </c>
      <c r="AA245" s="251"/>
      <c r="AB245" s="251" t="e">
        <f aca="false">Z245+AB244</f>
        <v>#VALUE!</v>
      </c>
      <c r="AC245" s="251"/>
      <c r="AD245" s="251" t="e">
        <f aca="false">AB245+AD244</f>
        <v>#VALUE!</v>
      </c>
      <c r="AE245" s="251"/>
      <c r="AF245" s="251" t="e">
        <f aca="false">AD245+AF244</f>
        <v>#VALUE!</v>
      </c>
      <c r="AG245" s="251"/>
      <c r="AH245" s="251" t="e">
        <f aca="false">AF245+AH244</f>
        <v>#VALUE!</v>
      </c>
      <c r="AI245" s="251"/>
      <c r="AJ245" s="251" t="e">
        <f aca="false">AH245+AJ244</f>
        <v>#VALUE!</v>
      </c>
      <c r="AK245" s="251"/>
      <c r="AL245" s="251" t="e">
        <f aca="false">AJ245+AL244</f>
        <v>#VALUE!</v>
      </c>
      <c r="AM245" s="251"/>
      <c r="AN245" s="251" t="e">
        <f aca="false">AL245+AN244</f>
        <v>#VALUE!</v>
      </c>
      <c r="AO245" s="251"/>
      <c r="AP245" s="251" t="e">
        <f aca="false">AN245+AP244</f>
        <v>#VALUE!</v>
      </c>
      <c r="AQ245" s="251"/>
      <c r="AR245" s="251" t="e">
        <f aca="false">AP245+AR244</f>
        <v>#VALUE!</v>
      </c>
      <c r="AS245" s="251"/>
      <c r="AT245" s="251" t="e">
        <f aca="false">AR245+AT244</f>
        <v>#VALUE!</v>
      </c>
      <c r="AU245" s="251"/>
      <c r="AV245" s="251" t="e">
        <f aca="false">AT245+AV244</f>
        <v>#VALUE!</v>
      </c>
      <c r="AW245" s="251"/>
      <c r="AX245" s="251" t="e">
        <f aca="false">AV245+AX244</f>
        <v>#VALUE!</v>
      </c>
      <c r="AY245" s="251"/>
      <c r="AZ245" s="251" t="e">
        <f aca="false">AX245+AZ244</f>
        <v>#VALUE!</v>
      </c>
      <c r="BA245" s="251"/>
      <c r="BB245" s="251" t="e">
        <f aca="false">AZ245+BB244</f>
        <v>#VALUE!</v>
      </c>
      <c r="BC245" s="251"/>
      <c r="BD245" s="251" t="e">
        <f aca="false">BB245+BD244</f>
        <v>#VALUE!</v>
      </c>
      <c r="BE245" s="251"/>
      <c r="BF245" s="251" t="e">
        <f aca="false">BD245+BF244</f>
        <v>#VALUE!</v>
      </c>
      <c r="BG245" s="251"/>
      <c r="BH245" s="251" t="e">
        <f aca="false">BF245+BH244</f>
        <v>#VALUE!</v>
      </c>
      <c r="BI245" s="251"/>
      <c r="BJ245" s="251" t="e">
        <f aca="false">BH245+BJ244</f>
        <v>#VALUE!</v>
      </c>
      <c r="BK245" s="251"/>
      <c r="BL245" s="251" t="e">
        <f aca="false">BJ245+BL244</f>
        <v>#VALUE!</v>
      </c>
      <c r="BM245" s="251"/>
      <c r="BN245" s="251" t="e">
        <f aca="false">BL245+BN244</f>
        <v>#VALUE!</v>
      </c>
      <c r="BO245" s="251"/>
      <c r="BP245" s="251" t="e">
        <f aca="false">BN245+BP244</f>
        <v>#VALUE!</v>
      </c>
      <c r="BQ245" s="251"/>
      <c r="BR245" s="251" t="e">
        <f aca="false">BP245+BR244</f>
        <v>#VALUE!</v>
      </c>
      <c r="BS245" s="251"/>
      <c r="BT245" s="251" t="e">
        <f aca="false">BR245+BT244</f>
        <v>#VALUE!</v>
      </c>
      <c r="BU245" s="251"/>
      <c r="BV245" s="251" t="e">
        <f aca="false">BT245+BV244</f>
        <v>#VALUE!</v>
      </c>
      <c r="BW245" s="251"/>
      <c r="BX245" s="251" t="e">
        <f aca="false">BV245+BX244</f>
        <v>#VALUE!</v>
      </c>
      <c r="BY245" s="251"/>
      <c r="BZ245" s="251" t="e">
        <f aca="false">BX245+BZ244</f>
        <v>#VALUE!</v>
      </c>
      <c r="CA245" s="251"/>
      <c r="CB245" s="251" t="e">
        <f aca="false">BZ245+CB244</f>
        <v>#VALUE!</v>
      </c>
      <c r="CC245" s="251"/>
      <c r="CD245" s="251" t="e">
        <f aca="false">CB245+CD244</f>
        <v>#VALUE!</v>
      </c>
      <c r="CE245" s="251"/>
      <c r="CF245" s="251" t="e">
        <f aca="false">CD245+CF244</f>
        <v>#VALUE!</v>
      </c>
      <c r="CG245" s="251"/>
      <c r="CH245" s="251" t="e">
        <f aca="false">CF245+CH244</f>
        <v>#VALUE!</v>
      </c>
      <c r="CI245" s="251"/>
      <c r="CJ245" s="251" t="e">
        <f aca="false">CH245+CJ244</f>
        <v>#VALUE!</v>
      </c>
      <c r="CK245" s="251"/>
      <c r="CL245" s="251" t="e">
        <f aca="false">CJ245+CL244</f>
        <v>#VALUE!</v>
      </c>
      <c r="CM245" s="251"/>
      <c r="CN245" s="251" t="e">
        <f aca="false">CL245+CN244</f>
        <v>#VALUE!</v>
      </c>
      <c r="CO245" s="251"/>
      <c r="CP245" s="251" t="e">
        <f aca="false">CN245+CP244</f>
        <v>#VALUE!</v>
      </c>
      <c r="CQ245" s="251"/>
      <c r="CR245" s="251" t="e">
        <f aca="false">CP245+CR244</f>
        <v>#VALUE!</v>
      </c>
      <c r="CS245" s="251"/>
      <c r="CT245" s="251" t="e">
        <f aca="false">CR245+CT244</f>
        <v>#VALUE!</v>
      </c>
      <c r="CU245" s="251"/>
      <c r="CV245" s="251" t="e">
        <f aca="false">CT245+CV244</f>
        <v>#VALUE!</v>
      </c>
      <c r="CW245" s="251"/>
      <c r="CX245" s="251" t="e">
        <f aca="false">CV245+CX244</f>
        <v>#VALUE!</v>
      </c>
      <c r="CY245" s="251"/>
      <c r="CZ245" s="251" t="e">
        <f aca="false">CX245+CZ244</f>
        <v>#VALUE!</v>
      </c>
      <c r="DA245" s="251"/>
      <c r="DB245" s="251" t="e">
        <f aca="false">CZ245+DB244</f>
        <v>#VALUE!</v>
      </c>
      <c r="DC245" s="251"/>
      <c r="DD245" s="251" t="e">
        <f aca="false">DB245+DD244</f>
        <v>#VALUE!</v>
      </c>
      <c r="DE245" s="251"/>
      <c r="DF245" s="251" t="e">
        <f aca="false">DD245+DF244</f>
        <v>#VALUE!</v>
      </c>
      <c r="DG245" s="251"/>
      <c r="DH245" s="251" t="e">
        <f aca="false">DF245+DH244</f>
        <v>#VALUE!</v>
      </c>
      <c r="DI245" s="251"/>
      <c r="DJ245" s="293" t="e">
        <f aca="false">DH245+DJ244</f>
        <v>#VALUE!</v>
      </c>
      <c r="DK245" s="293"/>
      <c r="DL245" s="251" t="e">
        <f aca="false">DJ245+DL244</f>
        <v>#VALUE!</v>
      </c>
      <c r="DM245" s="251"/>
      <c r="DN245" s="251" t="e">
        <f aca="false">DL245+DN244</f>
        <v>#VALUE!</v>
      </c>
      <c r="DO245" s="251"/>
      <c r="DP245" s="251" t="e">
        <f aca="false">DN245+DP244</f>
        <v>#VALUE!</v>
      </c>
      <c r="DQ245" s="251"/>
      <c r="DR245" s="251" t="e">
        <f aca="false">DP245+DR244</f>
        <v>#VALUE!</v>
      </c>
      <c r="DS245" s="251"/>
      <c r="DT245" s="251" t="e">
        <f aca="false">DR245+DT244</f>
        <v>#VALUE!</v>
      </c>
      <c r="DU245" s="251"/>
      <c r="DV245" s="251" t="e">
        <f aca="false">DT245+DV244</f>
        <v>#VALUE!</v>
      </c>
      <c r="DW245" s="251"/>
      <c r="DX245" s="251" t="e">
        <f aca="false">DV245+DX244</f>
        <v>#VALUE!</v>
      </c>
      <c r="DY245" s="251"/>
      <c r="DZ245" s="251" t="e">
        <f aca="false">DX245+DZ244</f>
        <v>#VALUE!</v>
      </c>
      <c r="EA245" s="251"/>
      <c r="EB245" s="251" t="e">
        <f aca="false">DZ245+EB244</f>
        <v>#VALUE!</v>
      </c>
      <c r="EC245" s="251"/>
      <c r="ED245" s="251" t="e">
        <f aca="false">EB245+ED244</f>
        <v>#VALUE!</v>
      </c>
      <c r="EE245" s="251"/>
      <c r="EF245" s="251" t="e">
        <f aca="false">ED245+EF244</f>
        <v>#VALUE!</v>
      </c>
      <c r="EG245" s="251"/>
      <c r="EH245" s="251" t="e">
        <f aca="false">EF245+EH244</f>
        <v>#VALUE!</v>
      </c>
      <c r="EI245" s="251"/>
      <c r="EJ245" s="251" t="e">
        <f aca="false">EH245+EJ244</f>
        <v>#VALUE!</v>
      </c>
      <c r="EK245" s="251"/>
      <c r="EL245" s="251" t="e">
        <f aca="false">EJ245+EL244</f>
        <v>#VALUE!</v>
      </c>
      <c r="EM245" s="251"/>
      <c r="EN245" s="251" t="e">
        <f aca="false">EL245+EN244</f>
        <v>#VALUE!</v>
      </c>
      <c r="EO245" s="251"/>
      <c r="EP245" s="251" t="e">
        <f aca="false">EN245+EP244</f>
        <v>#VALUE!</v>
      </c>
      <c r="EQ245" s="251"/>
      <c r="ER245" s="251" t="e">
        <f aca="false">EP245+ER244</f>
        <v>#VALUE!</v>
      </c>
      <c r="ES245" s="251"/>
      <c r="ET245" s="251" t="e">
        <f aca="false">ER245+ET244</f>
        <v>#VALUE!</v>
      </c>
      <c r="EU245" s="251"/>
      <c r="EV245" s="251" t="e">
        <f aca="false">ET245+EV244</f>
        <v>#VALUE!</v>
      </c>
      <c r="EW245" s="251"/>
      <c r="EX245" s="252" t="e">
        <f aca="false">EV245+EX244</f>
        <v>#VALUE!</v>
      </c>
      <c r="EY245" s="252"/>
      <c r="EZ245" s="251" t="e">
        <f aca="false">EX245+EZ244</f>
        <v>#VALUE!</v>
      </c>
      <c r="FA245" s="251"/>
      <c r="FB245" s="251" t="e">
        <f aca="false">EZ245+FB244</f>
        <v>#VALUE!</v>
      </c>
      <c r="FC245" s="251"/>
      <c r="FD245" s="251" t="e">
        <f aca="false">FB245+FD244</f>
        <v>#VALUE!</v>
      </c>
      <c r="FE245" s="251"/>
      <c r="FF245" s="251" t="e">
        <f aca="false">FD245+FF244</f>
        <v>#VALUE!</v>
      </c>
      <c r="FG245" s="251"/>
      <c r="FH245" s="251" t="e">
        <f aca="false">FF245+FH244</f>
        <v>#VALUE!</v>
      </c>
      <c r="FI245" s="251"/>
      <c r="FJ245" s="251" t="e">
        <f aca="false">FH245+FJ244</f>
        <v>#VALUE!</v>
      </c>
      <c r="FK245" s="251"/>
      <c r="FL245" s="251" t="e">
        <f aca="false">FJ245+FL244</f>
        <v>#VALUE!</v>
      </c>
      <c r="FM245" s="251"/>
      <c r="FN245" s="251" t="e">
        <f aca="false">FL245+FN244</f>
        <v>#VALUE!</v>
      </c>
      <c r="FO245" s="251"/>
      <c r="FP245" s="251" t="e">
        <f aca="false">FN245+FP244</f>
        <v>#VALUE!</v>
      </c>
      <c r="FQ245" s="251"/>
      <c r="FR245" s="251" t="e">
        <f aca="false">FP245+FR244</f>
        <v>#VALUE!</v>
      </c>
      <c r="FS245" s="251"/>
      <c r="FT245" s="251" t="e">
        <f aca="false">FR245+FT244</f>
        <v>#VALUE!</v>
      </c>
      <c r="FU245" s="251"/>
      <c r="FV245" s="251" t="e">
        <f aca="false">FT245+FV244</f>
        <v>#VALUE!</v>
      </c>
      <c r="FW245" s="251"/>
      <c r="FX245" s="251" t="e">
        <f aca="false">FV245+FX244</f>
        <v>#VALUE!</v>
      </c>
      <c r="FY245" s="251"/>
      <c r="FZ245" s="251" t="e">
        <f aca="false">FX245+FZ244</f>
        <v>#VALUE!</v>
      </c>
      <c r="GA245" s="251"/>
      <c r="GB245" s="251" t="e">
        <f aca="false">FZ245+GB244</f>
        <v>#VALUE!</v>
      </c>
      <c r="GC245" s="251"/>
      <c r="GD245" s="251" t="e">
        <f aca="false">GB245+GD244</f>
        <v>#VALUE!</v>
      </c>
      <c r="GE245" s="251"/>
      <c r="GF245" s="251" t="e">
        <f aca="false">GD245+GF244</f>
        <v>#VALUE!</v>
      </c>
      <c r="GG245" s="251"/>
      <c r="GH245" s="251" t="e">
        <f aca="false">GF245+GH244</f>
        <v>#VALUE!</v>
      </c>
      <c r="GI245" s="251"/>
      <c r="GJ245" s="251" t="e">
        <f aca="false">GH245+GJ244</f>
        <v>#VALUE!</v>
      </c>
      <c r="GK245" s="251"/>
      <c r="GL245" s="251" t="e">
        <f aca="false">GJ245+GL244</f>
        <v>#VALUE!</v>
      </c>
      <c r="GM245" s="251"/>
      <c r="GN245" s="251" t="e">
        <f aca="false">GL245+GN244</f>
        <v>#VALUE!</v>
      </c>
      <c r="GO245" s="251"/>
      <c r="GP245" s="251" t="e">
        <f aca="false">GN245+GP244</f>
        <v>#VALUE!</v>
      </c>
      <c r="GQ245" s="251"/>
      <c r="GR245" s="251" t="e">
        <f aca="false">GP245+GR244</f>
        <v>#VALUE!</v>
      </c>
      <c r="GS245" s="251"/>
      <c r="GT245" s="251" t="e">
        <f aca="false">GR245+GT244</f>
        <v>#VALUE!</v>
      </c>
      <c r="GU245" s="251"/>
      <c r="GV245" s="251" t="e">
        <f aca="false">GT245+GV244</f>
        <v>#VALUE!</v>
      </c>
      <c r="GW245" s="251"/>
      <c r="GX245" s="251" t="e">
        <f aca="false">GV245+GX244</f>
        <v>#VALUE!</v>
      </c>
      <c r="GY245" s="251"/>
      <c r="GZ245" s="251" t="e">
        <f aca="false">GX245+GZ244</f>
        <v>#VALUE!</v>
      </c>
      <c r="HA245" s="251"/>
      <c r="HB245" s="251" t="e">
        <f aca="false">GZ245+HB244</f>
        <v>#VALUE!</v>
      </c>
      <c r="HC245" s="251"/>
      <c r="HD245" s="251" t="e">
        <f aca="false">HB245+HD244</f>
        <v>#VALUE!</v>
      </c>
      <c r="HE245" s="251"/>
      <c r="HF245" s="251" t="e">
        <f aca="false">HD245+HF244</f>
        <v>#VALUE!</v>
      </c>
      <c r="HG245" s="251"/>
      <c r="HH245" s="251" t="e">
        <f aca="false">HF245+HH244</f>
        <v>#VALUE!</v>
      </c>
      <c r="HI245" s="251"/>
      <c r="HJ245" s="251" t="e">
        <f aca="false">HH245+HJ244</f>
        <v>#VALUE!</v>
      </c>
      <c r="HK245" s="251"/>
    </row>
    <row r="246" s="295" customFormat="true" ht="12.75" hidden="true" customHeight="false" outlineLevel="0" collapsed="false">
      <c r="A246" s="232"/>
      <c r="B246" s="233"/>
      <c r="C246" s="232"/>
      <c r="D246" s="234"/>
      <c r="E246" s="234"/>
      <c r="F246" s="235"/>
      <c r="G246" s="234"/>
      <c r="H246" s="253"/>
      <c r="I246" s="237"/>
      <c r="J246" s="238"/>
      <c r="K246" s="254" t="s">
        <v>163</v>
      </c>
      <c r="L246" s="255"/>
      <c r="M246" s="255"/>
      <c r="N246" s="255"/>
      <c r="O246" s="255"/>
      <c r="P246" s="255"/>
      <c r="Q246" s="255"/>
      <c r="R246" s="255"/>
      <c r="S246" s="255"/>
      <c r="T246" s="255"/>
      <c r="U246" s="255"/>
      <c r="V246" s="255"/>
      <c r="W246" s="255"/>
      <c r="X246" s="255"/>
      <c r="Y246" s="255"/>
      <c r="Z246" s="255"/>
      <c r="AA246" s="255"/>
      <c r="AB246" s="255"/>
      <c r="AC246" s="255"/>
      <c r="AD246" s="255"/>
      <c r="AE246" s="255"/>
      <c r="AF246" s="255"/>
      <c r="AG246" s="255"/>
      <c r="AH246" s="255"/>
      <c r="AI246" s="255"/>
      <c r="AJ246" s="255"/>
      <c r="AK246" s="255"/>
      <c r="AL246" s="255"/>
      <c r="AM246" s="255"/>
      <c r="AN246" s="255"/>
      <c r="AO246" s="255"/>
      <c r="AP246" s="255"/>
      <c r="AQ246" s="255"/>
      <c r="AR246" s="255"/>
      <c r="AS246" s="255"/>
      <c r="AT246" s="255"/>
      <c r="AU246" s="255"/>
      <c r="AV246" s="255"/>
      <c r="AW246" s="255"/>
      <c r="AX246" s="255"/>
      <c r="AY246" s="255"/>
      <c r="AZ246" s="255"/>
      <c r="BA246" s="255"/>
      <c r="BB246" s="255"/>
      <c r="BC246" s="255"/>
      <c r="BD246" s="255"/>
      <c r="BE246" s="255"/>
      <c r="BF246" s="255"/>
      <c r="BG246" s="255"/>
      <c r="BH246" s="255"/>
      <c r="BI246" s="255"/>
      <c r="BJ246" s="255"/>
      <c r="BK246" s="255"/>
      <c r="BL246" s="255"/>
      <c r="BM246" s="255"/>
      <c r="BN246" s="255"/>
      <c r="BO246" s="255"/>
      <c r="BP246" s="255"/>
      <c r="BQ246" s="255"/>
      <c r="BR246" s="255"/>
      <c r="BS246" s="255"/>
      <c r="BT246" s="255"/>
      <c r="BU246" s="255"/>
      <c r="BV246" s="255"/>
      <c r="BW246" s="255"/>
      <c r="BX246" s="255"/>
      <c r="BY246" s="255"/>
      <c r="BZ246" s="255"/>
      <c r="CA246" s="255"/>
      <c r="CB246" s="255"/>
      <c r="CC246" s="255"/>
      <c r="CD246" s="255"/>
      <c r="CE246" s="255"/>
      <c r="CF246" s="255"/>
      <c r="CG246" s="255"/>
      <c r="CH246" s="255"/>
      <c r="CI246" s="255"/>
      <c r="CJ246" s="255"/>
      <c r="CK246" s="255"/>
      <c r="CL246" s="255"/>
      <c r="CM246" s="255"/>
      <c r="CN246" s="255"/>
      <c r="CO246" s="255"/>
      <c r="CP246" s="255"/>
      <c r="CQ246" s="255"/>
      <c r="CR246" s="255"/>
      <c r="CS246" s="255"/>
      <c r="CT246" s="255"/>
      <c r="CU246" s="255"/>
      <c r="CV246" s="255"/>
      <c r="CW246" s="255"/>
      <c r="CX246" s="255"/>
      <c r="CY246" s="255"/>
      <c r="CZ246" s="255"/>
      <c r="DA246" s="255"/>
      <c r="DB246" s="255"/>
      <c r="DC246" s="255"/>
      <c r="DD246" s="255"/>
      <c r="DE246" s="255"/>
      <c r="DF246" s="255"/>
      <c r="DG246" s="255"/>
      <c r="DH246" s="255"/>
      <c r="DI246" s="255"/>
      <c r="DJ246" s="294"/>
      <c r="DK246" s="294"/>
      <c r="DL246" s="255"/>
      <c r="DM246" s="255"/>
      <c r="DN246" s="255"/>
      <c r="DO246" s="255"/>
      <c r="DP246" s="255"/>
      <c r="DQ246" s="255"/>
      <c r="DR246" s="255"/>
      <c r="DS246" s="255"/>
      <c r="DT246" s="255"/>
      <c r="DU246" s="255"/>
      <c r="DV246" s="255"/>
      <c r="DW246" s="255"/>
      <c r="DX246" s="255"/>
      <c r="DY246" s="255"/>
      <c r="DZ246" s="255"/>
      <c r="EA246" s="255"/>
      <c r="EB246" s="255"/>
      <c r="EC246" s="255"/>
      <c r="ED246" s="255"/>
      <c r="EE246" s="255"/>
      <c r="EF246" s="255"/>
      <c r="EG246" s="255"/>
      <c r="EH246" s="255"/>
      <c r="EI246" s="255"/>
      <c r="EJ246" s="255"/>
      <c r="EK246" s="255"/>
      <c r="EL246" s="255"/>
      <c r="EM246" s="255"/>
      <c r="EN246" s="255"/>
      <c r="EO246" s="255"/>
      <c r="EP246" s="255"/>
      <c r="EQ246" s="255"/>
      <c r="ER246" s="255"/>
      <c r="ES246" s="255"/>
      <c r="ET246" s="255"/>
      <c r="EU246" s="255"/>
      <c r="EV246" s="255"/>
      <c r="EW246" s="255"/>
      <c r="EX246" s="256"/>
      <c r="EY246" s="256"/>
      <c r="EZ246" s="255"/>
      <c r="FA246" s="255"/>
      <c r="FB246" s="255"/>
      <c r="FC246" s="255"/>
      <c r="FD246" s="255"/>
      <c r="FE246" s="255"/>
      <c r="FF246" s="255"/>
      <c r="FG246" s="255"/>
      <c r="FH246" s="255"/>
      <c r="FI246" s="255"/>
      <c r="FJ246" s="255"/>
      <c r="FK246" s="255"/>
      <c r="FL246" s="255"/>
      <c r="FM246" s="255"/>
      <c r="FN246" s="255"/>
      <c r="FO246" s="255"/>
      <c r="FP246" s="255"/>
      <c r="FQ246" s="255"/>
      <c r="FR246" s="255"/>
      <c r="FS246" s="255"/>
      <c r="FT246" s="255"/>
      <c r="FU246" s="255"/>
      <c r="FV246" s="255"/>
      <c r="FW246" s="255"/>
      <c r="FX246" s="255"/>
      <c r="FY246" s="255"/>
      <c r="FZ246" s="255"/>
      <c r="GA246" s="255"/>
      <c r="GB246" s="255"/>
      <c r="GC246" s="255"/>
      <c r="GD246" s="255"/>
      <c r="GE246" s="255"/>
      <c r="GF246" s="255"/>
      <c r="GG246" s="255"/>
      <c r="GH246" s="255"/>
      <c r="GI246" s="255"/>
      <c r="GJ246" s="255"/>
      <c r="GK246" s="255"/>
      <c r="GL246" s="255"/>
      <c r="GM246" s="255"/>
      <c r="GN246" s="255"/>
      <c r="GO246" s="255"/>
      <c r="GP246" s="255"/>
      <c r="GQ246" s="255"/>
      <c r="GR246" s="255"/>
      <c r="GS246" s="255"/>
      <c r="GT246" s="255"/>
      <c r="GU246" s="255"/>
      <c r="GV246" s="255"/>
      <c r="GW246" s="255"/>
      <c r="GX246" s="255"/>
      <c r="GY246" s="255"/>
      <c r="GZ246" s="255"/>
      <c r="HA246" s="255"/>
      <c r="HB246" s="255"/>
      <c r="HC246" s="255"/>
      <c r="HD246" s="255"/>
      <c r="HE246" s="255"/>
      <c r="HF246" s="255"/>
      <c r="HG246" s="255"/>
      <c r="HH246" s="255"/>
      <c r="HI246" s="255"/>
      <c r="HJ246" s="255"/>
      <c r="HK246" s="255"/>
    </row>
    <row r="247" s="297" customFormat="true" ht="12.75" hidden="true" customHeight="false" outlineLevel="0" collapsed="false">
      <c r="A247" s="232"/>
      <c r="B247" s="233"/>
      <c r="C247" s="232"/>
      <c r="D247" s="234"/>
      <c r="E247" s="234"/>
      <c r="F247" s="235"/>
      <c r="G247" s="234"/>
      <c r="H247" s="257"/>
      <c r="I247" s="237"/>
      <c r="J247" s="238"/>
      <c r="K247" s="258" t="s">
        <v>164</v>
      </c>
      <c r="L247" s="259" t="n">
        <f aca="false">L246</f>
        <v>0</v>
      </c>
      <c r="M247" s="259"/>
      <c r="N247" s="259" t="n">
        <f aca="false">N246+L247</f>
        <v>0</v>
      </c>
      <c r="O247" s="259"/>
      <c r="P247" s="259" t="n">
        <f aca="false">P246+N247</f>
        <v>0</v>
      </c>
      <c r="Q247" s="259"/>
      <c r="R247" s="259" t="n">
        <f aca="false">R246+P247</f>
        <v>0</v>
      </c>
      <c r="S247" s="259"/>
      <c r="T247" s="259" t="n">
        <f aca="false">T246+R247</f>
        <v>0</v>
      </c>
      <c r="U247" s="259"/>
      <c r="V247" s="259" t="n">
        <f aca="false">V246+T247</f>
        <v>0</v>
      </c>
      <c r="W247" s="259"/>
      <c r="X247" s="259" t="n">
        <f aca="false">X246+V247</f>
        <v>0</v>
      </c>
      <c r="Y247" s="259"/>
      <c r="Z247" s="259" t="n">
        <f aca="false">Z246+X247</f>
        <v>0</v>
      </c>
      <c r="AA247" s="259"/>
      <c r="AB247" s="259" t="n">
        <f aca="false">AB246+Z247</f>
        <v>0</v>
      </c>
      <c r="AC247" s="259"/>
      <c r="AD247" s="259" t="n">
        <f aca="false">AD246+AB247</f>
        <v>0</v>
      </c>
      <c r="AE247" s="259"/>
      <c r="AF247" s="259" t="n">
        <f aca="false">AF246+AD247</f>
        <v>0</v>
      </c>
      <c r="AG247" s="259"/>
      <c r="AH247" s="259" t="n">
        <f aca="false">AH246+AF247</f>
        <v>0</v>
      </c>
      <c r="AI247" s="259"/>
      <c r="AJ247" s="259" t="n">
        <f aca="false">AJ246+AH247</f>
        <v>0</v>
      </c>
      <c r="AK247" s="259"/>
      <c r="AL247" s="259" t="n">
        <f aca="false">AL246+AJ247</f>
        <v>0</v>
      </c>
      <c r="AM247" s="259"/>
      <c r="AN247" s="259" t="n">
        <f aca="false">AN246+AL247</f>
        <v>0</v>
      </c>
      <c r="AO247" s="259"/>
      <c r="AP247" s="259" t="n">
        <f aca="false">AP246+AN247</f>
        <v>0</v>
      </c>
      <c r="AQ247" s="259"/>
      <c r="AR247" s="259" t="n">
        <f aca="false">AR246+AP247</f>
        <v>0</v>
      </c>
      <c r="AS247" s="259"/>
      <c r="AT247" s="259" t="n">
        <f aca="false">AT246+AR247</f>
        <v>0</v>
      </c>
      <c r="AU247" s="259"/>
      <c r="AV247" s="259" t="n">
        <f aca="false">AV246+AT247</f>
        <v>0</v>
      </c>
      <c r="AW247" s="259"/>
      <c r="AX247" s="259" t="n">
        <f aca="false">AX246+AV247</f>
        <v>0</v>
      </c>
      <c r="AY247" s="259"/>
      <c r="AZ247" s="259" t="n">
        <f aca="false">AZ246+AX247</f>
        <v>0</v>
      </c>
      <c r="BA247" s="259"/>
      <c r="BB247" s="259" t="n">
        <f aca="false">BB246+AZ247</f>
        <v>0</v>
      </c>
      <c r="BC247" s="259"/>
      <c r="BD247" s="259" t="n">
        <f aca="false">BD246+BB247</f>
        <v>0</v>
      </c>
      <c r="BE247" s="259"/>
      <c r="BF247" s="259" t="n">
        <f aca="false">BF246+BD247</f>
        <v>0</v>
      </c>
      <c r="BG247" s="259"/>
      <c r="BH247" s="259" t="n">
        <f aca="false">BH246+BF247</f>
        <v>0</v>
      </c>
      <c r="BI247" s="259"/>
      <c r="BJ247" s="259" t="n">
        <f aca="false">BJ246+BH247</f>
        <v>0</v>
      </c>
      <c r="BK247" s="259"/>
      <c r="BL247" s="259" t="n">
        <f aca="false">BL246+BJ247</f>
        <v>0</v>
      </c>
      <c r="BM247" s="259"/>
      <c r="BN247" s="259" t="n">
        <f aca="false">BN246+BL247</f>
        <v>0</v>
      </c>
      <c r="BO247" s="259"/>
      <c r="BP247" s="259" t="n">
        <f aca="false">BP246+BN247</f>
        <v>0</v>
      </c>
      <c r="BQ247" s="259"/>
      <c r="BR247" s="259" t="n">
        <f aca="false">BR246+BP247</f>
        <v>0</v>
      </c>
      <c r="BS247" s="259"/>
      <c r="BT247" s="259" t="n">
        <f aca="false">BT246+BR247</f>
        <v>0</v>
      </c>
      <c r="BU247" s="259"/>
      <c r="BV247" s="259" t="n">
        <f aca="false">BV246+BT247</f>
        <v>0</v>
      </c>
      <c r="BW247" s="259"/>
      <c r="BX247" s="259" t="n">
        <f aca="false">BX246+BV247</f>
        <v>0</v>
      </c>
      <c r="BY247" s="259"/>
      <c r="BZ247" s="259" t="n">
        <f aca="false">BZ246+BX247</f>
        <v>0</v>
      </c>
      <c r="CA247" s="259"/>
      <c r="CB247" s="259" t="n">
        <f aca="false">CB246+BZ247</f>
        <v>0</v>
      </c>
      <c r="CC247" s="259"/>
      <c r="CD247" s="259" t="n">
        <f aca="false">CD246+CB247</f>
        <v>0</v>
      </c>
      <c r="CE247" s="259"/>
      <c r="CF247" s="259" t="n">
        <f aca="false">CF246+CD247</f>
        <v>0</v>
      </c>
      <c r="CG247" s="259"/>
      <c r="CH247" s="259" t="n">
        <f aca="false">CH246+CF247</f>
        <v>0</v>
      </c>
      <c r="CI247" s="259"/>
      <c r="CJ247" s="259" t="n">
        <f aca="false">CJ246+CH247</f>
        <v>0</v>
      </c>
      <c r="CK247" s="259"/>
      <c r="CL247" s="259" t="n">
        <f aca="false">CL246+CJ247</f>
        <v>0</v>
      </c>
      <c r="CM247" s="259"/>
      <c r="CN247" s="259" t="n">
        <f aca="false">CN246+CL247</f>
        <v>0</v>
      </c>
      <c r="CO247" s="259"/>
      <c r="CP247" s="259" t="n">
        <f aca="false">CP246+CN247</f>
        <v>0</v>
      </c>
      <c r="CQ247" s="259"/>
      <c r="CR247" s="259" t="n">
        <f aca="false">CR246+CP247</f>
        <v>0</v>
      </c>
      <c r="CS247" s="259"/>
      <c r="CT247" s="259" t="n">
        <f aca="false">CT246+CR247</f>
        <v>0</v>
      </c>
      <c r="CU247" s="259"/>
      <c r="CV247" s="259" t="n">
        <f aca="false">CV246+CT247</f>
        <v>0</v>
      </c>
      <c r="CW247" s="259"/>
      <c r="CX247" s="259" t="n">
        <f aca="false">CX246+CV247</f>
        <v>0</v>
      </c>
      <c r="CY247" s="259"/>
      <c r="CZ247" s="259" t="n">
        <f aca="false">CZ246+CX247</f>
        <v>0</v>
      </c>
      <c r="DA247" s="259"/>
      <c r="DB247" s="259" t="n">
        <f aca="false">DB246+CZ247</f>
        <v>0</v>
      </c>
      <c r="DC247" s="259"/>
      <c r="DD247" s="259" t="n">
        <f aca="false">DD246+DB247</f>
        <v>0</v>
      </c>
      <c r="DE247" s="259"/>
      <c r="DF247" s="259" t="n">
        <f aca="false">DF246+DD247</f>
        <v>0</v>
      </c>
      <c r="DG247" s="259"/>
      <c r="DH247" s="259" t="n">
        <f aca="false">DH246+DF247</f>
        <v>0</v>
      </c>
      <c r="DI247" s="259"/>
      <c r="DJ247" s="296" t="n">
        <f aca="false">DJ246+DH247</f>
        <v>0</v>
      </c>
      <c r="DK247" s="296"/>
      <c r="DL247" s="259" t="n">
        <f aca="false">DL246+DJ247</f>
        <v>0</v>
      </c>
      <c r="DM247" s="259"/>
      <c r="DN247" s="259" t="n">
        <f aca="false">DN246+DL247</f>
        <v>0</v>
      </c>
      <c r="DO247" s="259"/>
      <c r="DP247" s="259" t="n">
        <f aca="false">DP246+DN247</f>
        <v>0</v>
      </c>
      <c r="DQ247" s="259"/>
      <c r="DR247" s="259" t="n">
        <f aca="false">DR246+DP247</f>
        <v>0</v>
      </c>
      <c r="DS247" s="259"/>
      <c r="DT247" s="259" t="n">
        <f aca="false">DT246+DR247</f>
        <v>0</v>
      </c>
      <c r="DU247" s="259"/>
      <c r="DV247" s="259" t="n">
        <f aca="false">DV246+DT247</f>
        <v>0</v>
      </c>
      <c r="DW247" s="259"/>
      <c r="DX247" s="259" t="n">
        <f aca="false">DX246+DV247</f>
        <v>0</v>
      </c>
      <c r="DY247" s="259"/>
      <c r="DZ247" s="259" t="n">
        <f aca="false">DZ246+DX247</f>
        <v>0</v>
      </c>
      <c r="EA247" s="259"/>
      <c r="EB247" s="259" t="n">
        <f aca="false">EB246+DZ247</f>
        <v>0</v>
      </c>
      <c r="EC247" s="259"/>
      <c r="ED247" s="259" t="n">
        <f aca="false">ED246+EB247</f>
        <v>0</v>
      </c>
      <c r="EE247" s="259"/>
      <c r="EF247" s="259" t="n">
        <f aca="false">EF246+ED247</f>
        <v>0</v>
      </c>
      <c r="EG247" s="259"/>
      <c r="EH247" s="259" t="n">
        <f aca="false">EH246+EF247</f>
        <v>0</v>
      </c>
      <c r="EI247" s="259"/>
      <c r="EJ247" s="259" t="n">
        <f aca="false">EJ246+EH247</f>
        <v>0</v>
      </c>
      <c r="EK247" s="259"/>
      <c r="EL247" s="259" t="n">
        <f aca="false">EL246+EJ247</f>
        <v>0</v>
      </c>
      <c r="EM247" s="259"/>
      <c r="EN247" s="259" t="n">
        <f aca="false">EN246+EL247</f>
        <v>0</v>
      </c>
      <c r="EO247" s="259"/>
      <c r="EP247" s="259" t="n">
        <f aca="false">EP246+EN247</f>
        <v>0</v>
      </c>
      <c r="EQ247" s="259"/>
      <c r="ER247" s="259" t="n">
        <f aca="false">ER246+EP247</f>
        <v>0</v>
      </c>
      <c r="ES247" s="259"/>
      <c r="ET247" s="259" t="n">
        <f aca="false">ET246+ER247</f>
        <v>0</v>
      </c>
      <c r="EU247" s="259"/>
      <c r="EV247" s="259" t="n">
        <f aca="false">EV246+ET247</f>
        <v>0</v>
      </c>
      <c r="EW247" s="259"/>
      <c r="EX247" s="260" t="n">
        <f aca="false">EX246+EV247</f>
        <v>0</v>
      </c>
      <c r="EY247" s="260"/>
      <c r="EZ247" s="259" t="n">
        <f aca="false">EZ246+EX247</f>
        <v>0</v>
      </c>
      <c r="FA247" s="259"/>
      <c r="FB247" s="259" t="n">
        <f aca="false">FB246+EZ247</f>
        <v>0</v>
      </c>
      <c r="FC247" s="259"/>
      <c r="FD247" s="259" t="n">
        <f aca="false">FD246+FB247</f>
        <v>0</v>
      </c>
      <c r="FE247" s="259"/>
      <c r="FF247" s="259" t="n">
        <f aca="false">FF246+FD247</f>
        <v>0</v>
      </c>
      <c r="FG247" s="259"/>
      <c r="FH247" s="259" t="n">
        <f aca="false">FH246+FF247</f>
        <v>0</v>
      </c>
      <c r="FI247" s="259"/>
      <c r="FJ247" s="259" t="n">
        <f aca="false">FJ246+FH247</f>
        <v>0</v>
      </c>
      <c r="FK247" s="259"/>
      <c r="FL247" s="259" t="n">
        <f aca="false">FL246+FJ247</f>
        <v>0</v>
      </c>
      <c r="FM247" s="259"/>
      <c r="FN247" s="259" t="n">
        <f aca="false">FN246+FL247</f>
        <v>0</v>
      </c>
      <c r="FO247" s="259"/>
      <c r="FP247" s="259" t="n">
        <f aca="false">FP246+FN247</f>
        <v>0</v>
      </c>
      <c r="FQ247" s="259"/>
      <c r="FR247" s="259" t="n">
        <f aca="false">FR246+FP247</f>
        <v>0</v>
      </c>
      <c r="FS247" s="259"/>
      <c r="FT247" s="259" t="n">
        <f aca="false">FT246+FR247</f>
        <v>0</v>
      </c>
      <c r="FU247" s="259"/>
      <c r="FV247" s="259" t="n">
        <f aca="false">FV246+FT247</f>
        <v>0</v>
      </c>
      <c r="FW247" s="259"/>
      <c r="FX247" s="259" t="n">
        <f aca="false">FX246+FV247</f>
        <v>0</v>
      </c>
      <c r="FY247" s="259"/>
      <c r="FZ247" s="259" t="n">
        <f aca="false">FZ246+FX247</f>
        <v>0</v>
      </c>
      <c r="GA247" s="259"/>
      <c r="GB247" s="259" t="n">
        <f aca="false">GB246+FZ247</f>
        <v>0</v>
      </c>
      <c r="GC247" s="259"/>
      <c r="GD247" s="259" t="n">
        <f aca="false">GD246+GB247</f>
        <v>0</v>
      </c>
      <c r="GE247" s="259"/>
      <c r="GF247" s="259" t="n">
        <f aca="false">GF246+GD247</f>
        <v>0</v>
      </c>
      <c r="GG247" s="259"/>
      <c r="GH247" s="259" t="n">
        <f aca="false">GH246+GF247</f>
        <v>0</v>
      </c>
      <c r="GI247" s="259"/>
      <c r="GJ247" s="259" t="n">
        <f aca="false">GJ246+GH247</f>
        <v>0</v>
      </c>
      <c r="GK247" s="259"/>
      <c r="GL247" s="259" t="n">
        <f aca="false">GL246+GJ247</f>
        <v>0</v>
      </c>
      <c r="GM247" s="259"/>
      <c r="GN247" s="259" t="n">
        <f aca="false">GN246+GL247</f>
        <v>0</v>
      </c>
      <c r="GO247" s="259"/>
      <c r="GP247" s="259" t="n">
        <f aca="false">GP246+GN247</f>
        <v>0</v>
      </c>
      <c r="GQ247" s="259"/>
      <c r="GR247" s="259" t="n">
        <f aca="false">GR246+GP247</f>
        <v>0</v>
      </c>
      <c r="GS247" s="259"/>
      <c r="GT247" s="259" t="n">
        <f aca="false">GT246+GR247</f>
        <v>0</v>
      </c>
      <c r="GU247" s="259"/>
      <c r="GV247" s="259" t="n">
        <f aca="false">GV246+GT247</f>
        <v>0</v>
      </c>
      <c r="GW247" s="259"/>
      <c r="GX247" s="259" t="n">
        <f aca="false">GX246+GV247</f>
        <v>0</v>
      </c>
      <c r="GY247" s="259"/>
      <c r="GZ247" s="259" t="n">
        <f aca="false">GZ246+GX247</f>
        <v>0</v>
      </c>
      <c r="HA247" s="259"/>
      <c r="HB247" s="259" t="n">
        <f aca="false">HB246+GZ247</f>
        <v>0</v>
      </c>
      <c r="HC247" s="259"/>
      <c r="HD247" s="259" t="n">
        <f aca="false">HD246+HB247</f>
        <v>0</v>
      </c>
      <c r="HE247" s="259"/>
      <c r="HF247" s="259" t="n">
        <f aca="false">HF246+HD247</f>
        <v>0</v>
      </c>
      <c r="HG247" s="259"/>
      <c r="HH247" s="259" t="n">
        <f aca="false">HH246+HF247</f>
        <v>0</v>
      </c>
      <c r="HI247" s="259"/>
      <c r="HJ247" s="259" t="n">
        <f aca="false">HJ246+HH247</f>
        <v>0</v>
      </c>
      <c r="HK247" s="259"/>
    </row>
    <row r="248" s="299" customFormat="true" ht="12.75" hidden="true" customHeight="false" outlineLevel="0" collapsed="false">
      <c r="A248" s="232"/>
      <c r="B248" s="233"/>
      <c r="C248" s="232"/>
      <c r="D248" s="234"/>
      <c r="E248" s="234"/>
      <c r="F248" s="235"/>
      <c r="G248" s="234"/>
      <c r="H248" s="261"/>
      <c r="I248" s="237"/>
      <c r="J248" s="238"/>
      <c r="K248" s="262" t="s">
        <v>165</v>
      </c>
      <c r="L248" s="263" t="e">
        <f aca="false">IF($E242&gt;0,L245/$E242,"-")</f>
        <v>#N/A</v>
      </c>
      <c r="M248" s="263"/>
      <c r="N248" s="263" t="e">
        <f aca="false">IF($E242&gt;0,N245/$E242,"-")</f>
        <v>#N/A</v>
      </c>
      <c r="O248" s="263"/>
      <c r="P248" s="263" t="e">
        <f aca="false">IF($E242&gt;0,P245/$E242,"-")</f>
        <v>#N/A</v>
      </c>
      <c r="Q248" s="263"/>
      <c r="R248" s="263" t="e">
        <f aca="false">IF($E242&gt;0,R245/$E242,"-")</f>
        <v>#N/A</v>
      </c>
      <c r="S248" s="263"/>
      <c r="T248" s="263" t="e">
        <f aca="false">IF($E242&gt;0,T245/$E242,"-")</f>
        <v>#N/A</v>
      </c>
      <c r="U248" s="263"/>
      <c r="V248" s="263" t="e">
        <f aca="false">IF($E242&gt;0,V245/$E242,"-")</f>
        <v>#N/A</v>
      </c>
      <c r="W248" s="263"/>
      <c r="X248" s="263" t="e">
        <f aca="false">IF($E242&gt;0,X245/$E242,"-")</f>
        <v>#N/A</v>
      </c>
      <c r="Y248" s="263"/>
      <c r="Z248" s="263" t="e">
        <f aca="false">IF($E242&gt;0,Z245/$E242,"-")</f>
        <v>#N/A</v>
      </c>
      <c r="AA248" s="263"/>
      <c r="AB248" s="263" t="e">
        <f aca="false">IF($E242&gt;0,AB245/$E242,"-")</f>
        <v>#N/A</v>
      </c>
      <c r="AC248" s="263"/>
      <c r="AD248" s="263" t="e">
        <f aca="false">IF($E242&gt;0,AD245/$E242,"-")</f>
        <v>#N/A</v>
      </c>
      <c r="AE248" s="263"/>
      <c r="AF248" s="263" t="e">
        <f aca="false">IF($E242&gt;0,AF245/$E242,"-")</f>
        <v>#N/A</v>
      </c>
      <c r="AG248" s="263"/>
      <c r="AH248" s="263" t="e">
        <f aca="false">IF($E242&gt;0,AH245/$E242,"-")</f>
        <v>#N/A</v>
      </c>
      <c r="AI248" s="263"/>
      <c r="AJ248" s="263" t="e">
        <f aca="false">IF($E242&gt;0,AJ245/$E242,"-")</f>
        <v>#N/A</v>
      </c>
      <c r="AK248" s="263"/>
      <c r="AL248" s="263" t="e">
        <f aca="false">IF($E242&gt;0,AL245/$E242,"-")</f>
        <v>#N/A</v>
      </c>
      <c r="AM248" s="263"/>
      <c r="AN248" s="263" t="e">
        <f aca="false">IF($E242&gt;0,AN245/$E242,"-")</f>
        <v>#N/A</v>
      </c>
      <c r="AO248" s="263"/>
      <c r="AP248" s="263" t="e">
        <f aca="false">IF($E242&gt;0,AP245/$E242,"-")</f>
        <v>#N/A</v>
      </c>
      <c r="AQ248" s="263"/>
      <c r="AR248" s="263" t="e">
        <f aca="false">IF($E242&gt;0,AR245/$E242,"-")</f>
        <v>#N/A</v>
      </c>
      <c r="AS248" s="263"/>
      <c r="AT248" s="263" t="e">
        <f aca="false">IF($E242&gt;0,AT245/$E242,"-")</f>
        <v>#N/A</v>
      </c>
      <c r="AU248" s="263"/>
      <c r="AV248" s="263" t="e">
        <f aca="false">IF($E242&gt;0,AV245/$E242,"-")</f>
        <v>#N/A</v>
      </c>
      <c r="AW248" s="263"/>
      <c r="AX248" s="263" t="e">
        <f aca="false">IF($E242&gt;0,AX245/$E242,"-")</f>
        <v>#N/A</v>
      </c>
      <c r="AY248" s="263"/>
      <c r="AZ248" s="263" t="e">
        <f aca="false">IF($E242&gt;0,AZ245/$E242,"-")</f>
        <v>#N/A</v>
      </c>
      <c r="BA248" s="263"/>
      <c r="BB248" s="263" t="e">
        <f aca="false">IF($E242&gt;0,BB245/$E242,"-")</f>
        <v>#N/A</v>
      </c>
      <c r="BC248" s="263"/>
      <c r="BD248" s="263" t="e">
        <f aca="false">IF($E242&gt;0,BD245/$E242,"-")</f>
        <v>#N/A</v>
      </c>
      <c r="BE248" s="263"/>
      <c r="BF248" s="263" t="e">
        <f aca="false">IF($E242&gt;0,BF245/$E242,"-")</f>
        <v>#N/A</v>
      </c>
      <c r="BG248" s="263"/>
      <c r="BH248" s="263" t="e">
        <f aca="false">IF($E242&gt;0,BH245/$E242,"-")</f>
        <v>#N/A</v>
      </c>
      <c r="BI248" s="263"/>
      <c r="BJ248" s="263" t="e">
        <f aca="false">IF($E242&gt;0,BJ245/$E242,"-")</f>
        <v>#N/A</v>
      </c>
      <c r="BK248" s="263"/>
      <c r="BL248" s="263" t="e">
        <f aca="false">IF($E242&gt;0,BL245/$E242,"-")</f>
        <v>#N/A</v>
      </c>
      <c r="BM248" s="263"/>
      <c r="BN248" s="263" t="e">
        <f aca="false">IF($E242&gt;0,BN245/$E242,"-")</f>
        <v>#N/A</v>
      </c>
      <c r="BO248" s="263"/>
      <c r="BP248" s="263" t="e">
        <f aca="false">IF($E242&gt;0,BP245/$E242,"-")</f>
        <v>#N/A</v>
      </c>
      <c r="BQ248" s="263"/>
      <c r="BR248" s="263" t="e">
        <f aca="false">IF($E242&gt;0,BR245/$E242,"-")</f>
        <v>#N/A</v>
      </c>
      <c r="BS248" s="263"/>
      <c r="BT248" s="263" t="e">
        <f aca="false">IF($E242&gt;0,BT245/$E242,"-")</f>
        <v>#N/A</v>
      </c>
      <c r="BU248" s="263"/>
      <c r="BV248" s="263" t="e">
        <f aca="false">IF($E242&gt;0,BV245/$E242,"-")</f>
        <v>#N/A</v>
      </c>
      <c r="BW248" s="263"/>
      <c r="BX248" s="263" t="e">
        <f aca="false">IF($E242&gt;0,BX245/$E242,"-")</f>
        <v>#N/A</v>
      </c>
      <c r="BY248" s="263"/>
      <c r="BZ248" s="263" t="e">
        <f aca="false">IF($E242&gt;0,BZ245/$E242,"-")</f>
        <v>#N/A</v>
      </c>
      <c r="CA248" s="263"/>
      <c r="CB248" s="263" t="e">
        <f aca="false">IF($E242&gt;0,CB245/$E242,"-")</f>
        <v>#N/A</v>
      </c>
      <c r="CC248" s="263"/>
      <c r="CD248" s="263" t="e">
        <f aca="false">IF($E242&gt;0,CD245/$E242,"-")</f>
        <v>#N/A</v>
      </c>
      <c r="CE248" s="263"/>
      <c r="CF248" s="263" t="e">
        <f aca="false">IF($E242&gt;0,CF245/$E242,"-")</f>
        <v>#N/A</v>
      </c>
      <c r="CG248" s="263"/>
      <c r="CH248" s="263" t="e">
        <f aca="false">IF($E242&gt;0,CH245/$E242,"-")</f>
        <v>#N/A</v>
      </c>
      <c r="CI248" s="263"/>
      <c r="CJ248" s="263" t="e">
        <f aca="false">IF($E242&gt;0,CJ245/$E242,"-")</f>
        <v>#N/A</v>
      </c>
      <c r="CK248" s="263"/>
      <c r="CL248" s="263" t="e">
        <f aca="false">IF($E242&gt;0,CL245/$E242,"-")</f>
        <v>#N/A</v>
      </c>
      <c r="CM248" s="263"/>
      <c r="CN248" s="263" t="e">
        <f aca="false">IF($E242&gt;0,CN245/$E242,"-")</f>
        <v>#N/A</v>
      </c>
      <c r="CO248" s="263"/>
      <c r="CP248" s="263" t="e">
        <f aca="false">IF($E242&gt;0,CP245/$E242,"-")</f>
        <v>#N/A</v>
      </c>
      <c r="CQ248" s="263"/>
      <c r="CR248" s="263" t="e">
        <f aca="false">IF($E242&gt;0,CR245/$E242,"-")</f>
        <v>#N/A</v>
      </c>
      <c r="CS248" s="263"/>
      <c r="CT248" s="263" t="e">
        <f aca="false">IF($E242&gt;0,CT245/$E242,"-")</f>
        <v>#N/A</v>
      </c>
      <c r="CU248" s="263"/>
      <c r="CV248" s="263" t="e">
        <f aca="false">IF($E242&gt;0,CV245/$E242,"-")</f>
        <v>#N/A</v>
      </c>
      <c r="CW248" s="263"/>
      <c r="CX248" s="263" t="e">
        <f aca="false">IF($E242&gt;0,CX245/$E242,"-")</f>
        <v>#N/A</v>
      </c>
      <c r="CY248" s="263"/>
      <c r="CZ248" s="263" t="e">
        <f aca="false">IF($E242&gt;0,CZ245/$E242,"-")</f>
        <v>#N/A</v>
      </c>
      <c r="DA248" s="263"/>
      <c r="DB248" s="263" t="e">
        <f aca="false">IF($E242&gt;0,DB245/$E242,"-")</f>
        <v>#N/A</v>
      </c>
      <c r="DC248" s="263"/>
      <c r="DD248" s="263" t="e">
        <f aca="false">IF($E242&gt;0,DD245/$E242,"-")</f>
        <v>#N/A</v>
      </c>
      <c r="DE248" s="263"/>
      <c r="DF248" s="263" t="e">
        <f aca="false">IF($E242&gt;0,DF245/$E242,"-")</f>
        <v>#N/A</v>
      </c>
      <c r="DG248" s="263"/>
      <c r="DH248" s="263" t="e">
        <f aca="false">IF($E242&gt;0,DH245/$E242,"-")</f>
        <v>#N/A</v>
      </c>
      <c r="DI248" s="263"/>
      <c r="DJ248" s="298" t="e">
        <f aca="false">IF($E242&gt;0,DJ245/$E242,"-")</f>
        <v>#N/A</v>
      </c>
      <c r="DK248" s="298"/>
      <c r="DL248" s="263" t="e">
        <f aca="false">IF($E242&gt;0,DL245/$E242,"-")</f>
        <v>#N/A</v>
      </c>
      <c r="DM248" s="263"/>
      <c r="DN248" s="263" t="e">
        <f aca="false">IF($E242&gt;0,DN245/$E242,"-")</f>
        <v>#N/A</v>
      </c>
      <c r="DO248" s="263"/>
      <c r="DP248" s="263" t="e">
        <f aca="false">IF($E242&gt;0,DP245/$E242,"-")</f>
        <v>#N/A</v>
      </c>
      <c r="DQ248" s="263"/>
      <c r="DR248" s="263" t="e">
        <f aca="false">IF($E242&gt;0,DR245/$E242,"-")</f>
        <v>#N/A</v>
      </c>
      <c r="DS248" s="263"/>
      <c r="DT248" s="263" t="e">
        <f aca="false">IF($E242&gt;0,DT245/$E242,"-")</f>
        <v>#N/A</v>
      </c>
      <c r="DU248" s="263"/>
      <c r="DV248" s="263" t="e">
        <f aca="false">IF($E242&gt;0,DV245/$E242,"-")</f>
        <v>#N/A</v>
      </c>
      <c r="DW248" s="263"/>
      <c r="DX248" s="263" t="e">
        <f aca="false">IF($E242&gt;0,DX245/$E242,"-")</f>
        <v>#N/A</v>
      </c>
      <c r="DY248" s="263"/>
      <c r="DZ248" s="263" t="e">
        <f aca="false">IF($E242&gt;0,DZ245/$E242,"-")</f>
        <v>#N/A</v>
      </c>
      <c r="EA248" s="263"/>
      <c r="EB248" s="263" t="e">
        <f aca="false">IF($E242&gt;0,EB245/$E242,"-")</f>
        <v>#N/A</v>
      </c>
      <c r="EC248" s="263"/>
      <c r="ED248" s="263" t="e">
        <f aca="false">IF($E242&gt;0,ED245/$E242,"-")</f>
        <v>#N/A</v>
      </c>
      <c r="EE248" s="263"/>
      <c r="EF248" s="263" t="e">
        <f aca="false">IF($E242&gt;0,EF245/$E242,"-")</f>
        <v>#N/A</v>
      </c>
      <c r="EG248" s="263"/>
      <c r="EH248" s="263" t="e">
        <f aca="false">IF($E242&gt;0,EH245/$E242,"-")</f>
        <v>#N/A</v>
      </c>
      <c r="EI248" s="263"/>
      <c r="EJ248" s="263" t="e">
        <f aca="false">IF($E242&gt;0,EJ245/$E242,"-")</f>
        <v>#N/A</v>
      </c>
      <c r="EK248" s="263"/>
      <c r="EL248" s="263" t="e">
        <f aca="false">IF($E242&gt;0,EL245/$E242,"-")</f>
        <v>#N/A</v>
      </c>
      <c r="EM248" s="263"/>
      <c r="EN248" s="263" t="e">
        <f aca="false">IF($E242&gt;0,EN245/$E242,"-")</f>
        <v>#N/A</v>
      </c>
      <c r="EO248" s="263"/>
      <c r="EP248" s="263" t="e">
        <f aca="false">IF($E242&gt;0,EP245/$E242,"-")</f>
        <v>#N/A</v>
      </c>
      <c r="EQ248" s="263"/>
      <c r="ER248" s="263" t="e">
        <f aca="false">IF($E242&gt;0,ER245/$E242,"-")</f>
        <v>#N/A</v>
      </c>
      <c r="ES248" s="263"/>
      <c r="ET248" s="263" t="e">
        <f aca="false">IF($E242&gt;0,ET245/$E242,"-")</f>
        <v>#N/A</v>
      </c>
      <c r="EU248" s="263"/>
      <c r="EV248" s="263" t="e">
        <f aca="false">IF($E242&gt;0,EV245/$E242,"-")</f>
        <v>#N/A</v>
      </c>
      <c r="EW248" s="263"/>
      <c r="EX248" s="264" t="e">
        <f aca="false">IF($E242&gt;0,EX245/$E242,"-")</f>
        <v>#N/A</v>
      </c>
      <c r="EY248" s="264"/>
      <c r="EZ248" s="263" t="e">
        <f aca="false">IF($E242&gt;0,EZ245/$E242,"-")</f>
        <v>#N/A</v>
      </c>
      <c r="FA248" s="263"/>
      <c r="FB248" s="263" t="e">
        <f aca="false">IF($E242&gt;0,FB245/$E242,"-")</f>
        <v>#N/A</v>
      </c>
      <c r="FC248" s="263"/>
      <c r="FD248" s="263" t="e">
        <f aca="false">IF($E242&gt;0,FD245/$E242,"-")</f>
        <v>#N/A</v>
      </c>
      <c r="FE248" s="263"/>
      <c r="FF248" s="263" t="e">
        <f aca="false">IF($E242&gt;0,FF245/$E242,"-")</f>
        <v>#N/A</v>
      </c>
      <c r="FG248" s="263"/>
      <c r="FH248" s="263" t="e">
        <f aca="false">IF($E242&gt;0,FH245/$E242,"-")</f>
        <v>#N/A</v>
      </c>
      <c r="FI248" s="263"/>
      <c r="FJ248" s="263" t="e">
        <f aca="false">IF($E242&gt;0,FJ245/$E242,"-")</f>
        <v>#N/A</v>
      </c>
      <c r="FK248" s="263"/>
      <c r="FL248" s="263" t="e">
        <f aca="false">IF($E242&gt;0,FL245/$E242,"-")</f>
        <v>#N/A</v>
      </c>
      <c r="FM248" s="263"/>
      <c r="FN248" s="263" t="e">
        <f aca="false">IF($E242&gt;0,FN245/$E242,"-")</f>
        <v>#N/A</v>
      </c>
      <c r="FO248" s="263"/>
      <c r="FP248" s="263" t="e">
        <f aca="false">IF($E242&gt;0,FP245/$E242,"-")</f>
        <v>#N/A</v>
      </c>
      <c r="FQ248" s="263"/>
      <c r="FR248" s="263" t="e">
        <f aca="false">IF($E242&gt;0,FR245/$E242,"-")</f>
        <v>#N/A</v>
      </c>
      <c r="FS248" s="263"/>
      <c r="FT248" s="263" t="e">
        <f aca="false">IF($E242&gt;0,FT245/$E242,"-")</f>
        <v>#N/A</v>
      </c>
      <c r="FU248" s="263"/>
      <c r="FV248" s="263" t="e">
        <f aca="false">IF($E242&gt;0,FV245/$E242,"-")</f>
        <v>#N/A</v>
      </c>
      <c r="FW248" s="263"/>
      <c r="FX248" s="263" t="e">
        <f aca="false">IF($E242&gt;0,FX245/$E242,"-")</f>
        <v>#N/A</v>
      </c>
      <c r="FY248" s="263"/>
      <c r="FZ248" s="263" t="e">
        <f aca="false">IF($E242&gt;0,FZ245/$E242,"-")</f>
        <v>#N/A</v>
      </c>
      <c r="GA248" s="263"/>
      <c r="GB248" s="263" t="e">
        <f aca="false">IF($E242&gt;0,GB245/$E242,"-")</f>
        <v>#N/A</v>
      </c>
      <c r="GC248" s="263"/>
      <c r="GD248" s="263" t="e">
        <f aca="false">IF($E242&gt;0,GD245/$E242,"-")</f>
        <v>#N/A</v>
      </c>
      <c r="GE248" s="263"/>
      <c r="GF248" s="263" t="e">
        <f aca="false">IF($E242&gt;0,GF245/$E242,"-")</f>
        <v>#N/A</v>
      </c>
      <c r="GG248" s="263"/>
      <c r="GH248" s="263" t="e">
        <f aca="false">IF($E242&gt;0,GH245/$E242,"-")</f>
        <v>#N/A</v>
      </c>
      <c r="GI248" s="263"/>
      <c r="GJ248" s="263" t="e">
        <f aca="false">IF($E242&gt;0,GJ245/$E242,"-")</f>
        <v>#N/A</v>
      </c>
      <c r="GK248" s="263"/>
      <c r="GL248" s="263" t="e">
        <f aca="false">IF($E242&gt;0,GL245/$E242,"-")</f>
        <v>#N/A</v>
      </c>
      <c r="GM248" s="263"/>
      <c r="GN248" s="263" t="e">
        <f aca="false">IF($E242&gt;0,GN245/$E242,"-")</f>
        <v>#N/A</v>
      </c>
      <c r="GO248" s="263"/>
      <c r="GP248" s="263" t="e">
        <f aca="false">IF($E242&gt;0,GP245/$E242,"-")</f>
        <v>#N/A</v>
      </c>
      <c r="GQ248" s="263"/>
      <c r="GR248" s="263" t="e">
        <f aca="false">IF($E242&gt;0,GR245/$E242,"-")</f>
        <v>#N/A</v>
      </c>
      <c r="GS248" s="263"/>
      <c r="GT248" s="263" t="e">
        <f aca="false">IF($E242&gt;0,GT245/$E242,"-")</f>
        <v>#N/A</v>
      </c>
      <c r="GU248" s="263"/>
      <c r="GV248" s="263" t="e">
        <f aca="false">IF($E242&gt;0,GV245/$E242,"-")</f>
        <v>#N/A</v>
      </c>
      <c r="GW248" s="263"/>
      <c r="GX248" s="263" t="e">
        <f aca="false">IF($E242&gt;0,GX245/$E242,"-")</f>
        <v>#N/A</v>
      </c>
      <c r="GY248" s="263"/>
      <c r="GZ248" s="263" t="e">
        <f aca="false">IF($E242&gt;0,GZ245/$E242,"-")</f>
        <v>#N/A</v>
      </c>
      <c r="HA248" s="263"/>
      <c r="HB248" s="263" t="e">
        <f aca="false">IF($E242&gt;0,HB245/$E242,"-")</f>
        <v>#N/A</v>
      </c>
      <c r="HC248" s="263"/>
      <c r="HD248" s="263" t="e">
        <f aca="false">IF($E242&gt;0,HD245/$E242,"-")</f>
        <v>#N/A</v>
      </c>
      <c r="HE248" s="263"/>
      <c r="HF248" s="263" t="e">
        <f aca="false">IF($E242&gt;0,HF245/$E242,"-")</f>
        <v>#N/A</v>
      </c>
      <c r="HG248" s="263"/>
      <c r="HH248" s="263" t="e">
        <f aca="false">IF($E242&gt;0,HH245/$E242,"-")</f>
        <v>#N/A</v>
      </c>
      <c r="HI248" s="263"/>
      <c r="HJ248" s="263" t="e">
        <f aca="false">IF($E242&gt;0,HJ245/$E242,"-")</f>
        <v>#N/A</v>
      </c>
      <c r="HK248" s="263"/>
    </row>
    <row r="249" customFormat="false" ht="12.75" hidden="true" customHeight="false" outlineLevel="0" collapsed="false">
      <c r="A249" s="232"/>
      <c r="B249" s="233"/>
      <c r="C249" s="232"/>
      <c r="D249" s="234"/>
      <c r="E249" s="234"/>
      <c r="F249" s="235"/>
      <c r="G249" s="234"/>
      <c r="H249" s="234"/>
      <c r="I249" s="237"/>
      <c r="J249" s="238"/>
      <c r="K249" s="265" t="s">
        <v>166</v>
      </c>
      <c r="L249" s="266" t="e">
        <f aca="false">IF($E242&gt;0,L247/$E242,"-")</f>
        <v>#N/A</v>
      </c>
      <c r="M249" s="266"/>
      <c r="N249" s="266" t="e">
        <f aca="false">IF($E242&gt;0,N247/$E242,"-")</f>
        <v>#N/A</v>
      </c>
      <c r="O249" s="266"/>
      <c r="P249" s="266" t="e">
        <f aca="false">IF($E242&gt;0,P247/$E242,"-")</f>
        <v>#N/A</v>
      </c>
      <c r="Q249" s="266"/>
      <c r="R249" s="266" t="e">
        <f aca="false">IF($E242&gt;0,R247/$E242,"-")</f>
        <v>#N/A</v>
      </c>
      <c r="S249" s="266"/>
      <c r="T249" s="266" t="e">
        <f aca="false">IF($E242&gt;0,T247/$E242,"-")</f>
        <v>#N/A</v>
      </c>
      <c r="U249" s="266"/>
      <c r="V249" s="266" t="e">
        <f aca="false">IF($E242&gt;0,V247/$E242,"-")</f>
        <v>#N/A</v>
      </c>
      <c r="W249" s="266"/>
      <c r="X249" s="266" t="e">
        <f aca="false">IF($E242&gt;0,X247/$E242,"-")</f>
        <v>#N/A</v>
      </c>
      <c r="Y249" s="266"/>
      <c r="Z249" s="266" t="e">
        <f aca="false">IF($E242&gt;0,Z247/$E242,"-")</f>
        <v>#N/A</v>
      </c>
      <c r="AA249" s="266"/>
      <c r="AB249" s="266" t="e">
        <f aca="false">IF($E242&gt;0,AB247/$E242,"-")</f>
        <v>#N/A</v>
      </c>
      <c r="AC249" s="266"/>
      <c r="AD249" s="266" t="e">
        <f aca="false">IF($E242&gt;0,AD247/$E242,"-")</f>
        <v>#N/A</v>
      </c>
      <c r="AE249" s="266"/>
      <c r="AF249" s="266" t="e">
        <f aca="false">IF($E242&gt;0,AF247/$E242,"-")</f>
        <v>#N/A</v>
      </c>
      <c r="AG249" s="266"/>
      <c r="AH249" s="266" t="e">
        <f aca="false">IF($E242&gt;0,AH247/$E242,"-")</f>
        <v>#N/A</v>
      </c>
      <c r="AI249" s="266"/>
      <c r="AJ249" s="266" t="e">
        <f aca="false">IF($E242&gt;0,AJ247/$E242,"-")</f>
        <v>#N/A</v>
      </c>
      <c r="AK249" s="266"/>
      <c r="AL249" s="266" t="e">
        <f aca="false">IF($E242&gt;0,AL247/$E242,"-")</f>
        <v>#N/A</v>
      </c>
      <c r="AM249" s="266"/>
      <c r="AN249" s="266" t="e">
        <f aca="false">IF($E242&gt;0,AN247/$E242,"-")</f>
        <v>#N/A</v>
      </c>
      <c r="AO249" s="266"/>
      <c r="AP249" s="266" t="e">
        <f aca="false">IF($E242&gt;0,AP247/$E242,"-")</f>
        <v>#N/A</v>
      </c>
      <c r="AQ249" s="266"/>
      <c r="AR249" s="266" t="e">
        <f aca="false">IF($E242&gt;0,AR247/$E242,"-")</f>
        <v>#N/A</v>
      </c>
      <c r="AS249" s="266"/>
      <c r="AT249" s="266" t="e">
        <f aca="false">IF($E242&gt;0,AT247/$E242,"-")</f>
        <v>#N/A</v>
      </c>
      <c r="AU249" s="266"/>
      <c r="AV249" s="266" t="e">
        <f aca="false">IF($E242&gt;0,AV247/$E242,"-")</f>
        <v>#N/A</v>
      </c>
      <c r="AW249" s="266"/>
      <c r="AX249" s="266" t="e">
        <f aca="false">IF($E242&gt;0,AX247/$E242,"-")</f>
        <v>#N/A</v>
      </c>
      <c r="AY249" s="266"/>
      <c r="AZ249" s="266" t="e">
        <f aca="false">IF($E242&gt;0,AZ247/$E242,"-")</f>
        <v>#N/A</v>
      </c>
      <c r="BA249" s="266"/>
      <c r="BB249" s="266" t="e">
        <f aca="false">IF($E242&gt;0,BB247/$E242,"-")</f>
        <v>#N/A</v>
      </c>
      <c r="BC249" s="266"/>
      <c r="BD249" s="266" t="e">
        <f aca="false">IF($E242&gt;0,BD247/$E242,"-")</f>
        <v>#N/A</v>
      </c>
      <c r="BE249" s="266"/>
      <c r="BF249" s="266" t="e">
        <f aca="false">IF($E242&gt;0,BF247/$E242,"-")</f>
        <v>#N/A</v>
      </c>
      <c r="BG249" s="266"/>
      <c r="BH249" s="266" t="e">
        <f aca="false">IF($E242&gt;0,BH247/$E242,"-")</f>
        <v>#N/A</v>
      </c>
      <c r="BI249" s="266"/>
      <c r="BJ249" s="266" t="e">
        <f aca="false">IF($E242&gt;0,BJ247/$E242,"-")</f>
        <v>#N/A</v>
      </c>
      <c r="BK249" s="266"/>
      <c r="BL249" s="266" t="e">
        <f aca="false">IF($E242&gt;0,BL247/$E242,"-")</f>
        <v>#N/A</v>
      </c>
      <c r="BM249" s="266"/>
      <c r="BN249" s="266" t="e">
        <f aca="false">IF($E242&gt;0,BN247/$E242,"-")</f>
        <v>#N/A</v>
      </c>
      <c r="BO249" s="266"/>
      <c r="BP249" s="266" t="e">
        <f aca="false">IF($E242&gt;0,BP247/$E242,"-")</f>
        <v>#N/A</v>
      </c>
      <c r="BQ249" s="266"/>
      <c r="BR249" s="300" t="e">
        <f aca="false">IF($E242&gt;0,BR247/$E242,"-")</f>
        <v>#N/A</v>
      </c>
      <c r="BS249" s="300"/>
      <c r="BT249" s="300" t="e">
        <f aca="false">IF($E242&gt;0,BT247/$E242,"-")</f>
        <v>#N/A</v>
      </c>
      <c r="BU249" s="300"/>
      <c r="BV249" s="300" t="e">
        <f aca="false">IF($E242&gt;0,BV247/$E242,"-")</f>
        <v>#N/A</v>
      </c>
      <c r="BW249" s="300"/>
      <c r="BX249" s="300" t="e">
        <f aca="false">IF($E242&gt;0,BX247/$E242,"-")</f>
        <v>#N/A</v>
      </c>
      <c r="BY249" s="300"/>
      <c r="BZ249" s="300" t="e">
        <f aca="false">IF($E242&gt;0,BZ247/$E242,"-")</f>
        <v>#N/A</v>
      </c>
      <c r="CA249" s="300"/>
      <c r="CB249" s="300" t="e">
        <f aca="false">IF($E242&gt;0,CB247/$E242,"-")</f>
        <v>#N/A</v>
      </c>
      <c r="CC249" s="300"/>
      <c r="CD249" s="300" t="e">
        <f aca="false">IF($E242&gt;0,CD247/$E242,"-")</f>
        <v>#N/A</v>
      </c>
      <c r="CE249" s="300"/>
      <c r="CF249" s="300" t="e">
        <f aca="false">IF($E242&gt;0,CF247/$E242,"-")</f>
        <v>#N/A</v>
      </c>
      <c r="CG249" s="300"/>
      <c r="CH249" s="300" t="e">
        <f aca="false">IF($E242&gt;0,CH247/$E242,"-")</f>
        <v>#N/A</v>
      </c>
      <c r="CI249" s="300"/>
      <c r="CJ249" s="300" t="e">
        <f aca="false">IF($E242&gt;0,CJ247/$E242,"-")</f>
        <v>#N/A</v>
      </c>
      <c r="CK249" s="300"/>
      <c r="CL249" s="300" t="e">
        <f aca="false">IF($E242&gt;0,CL247/$E242,"-")</f>
        <v>#N/A</v>
      </c>
      <c r="CM249" s="300"/>
      <c r="CN249" s="300" t="e">
        <f aca="false">IF($E242&gt;0,CN247/$E242,"-")</f>
        <v>#N/A</v>
      </c>
      <c r="CO249" s="300"/>
      <c r="CP249" s="300" t="e">
        <f aca="false">IF($E242&gt;0,CP247/$E242,"-")</f>
        <v>#N/A</v>
      </c>
      <c r="CQ249" s="300"/>
      <c r="CR249" s="300" t="e">
        <f aca="false">IF($E242&gt;0,CR247/$E242,"-")</f>
        <v>#N/A</v>
      </c>
      <c r="CS249" s="300"/>
      <c r="CT249" s="300" t="e">
        <f aca="false">IF($E242&gt;0,CT247/$E242,"-")</f>
        <v>#N/A</v>
      </c>
      <c r="CU249" s="300"/>
      <c r="CV249" s="300" t="e">
        <f aca="false">IF($E242&gt;0,CV247/$E242,"-")</f>
        <v>#N/A</v>
      </c>
      <c r="CW249" s="300"/>
      <c r="CX249" s="300" t="e">
        <f aca="false">IF($E242&gt;0,CX247/$E242,"-")</f>
        <v>#N/A</v>
      </c>
      <c r="CY249" s="300"/>
      <c r="CZ249" s="300" t="e">
        <f aca="false">IF($E242&gt;0,CZ247/$E242,"-")</f>
        <v>#N/A</v>
      </c>
      <c r="DA249" s="300"/>
      <c r="DB249" s="300" t="e">
        <f aca="false">IF($E242&gt;0,DB247/$E242,"-")</f>
        <v>#N/A</v>
      </c>
      <c r="DC249" s="300"/>
      <c r="DD249" s="300" t="e">
        <f aca="false">IF($E242&gt;0,DD247/$E242,"-")</f>
        <v>#N/A</v>
      </c>
      <c r="DE249" s="300"/>
      <c r="DF249" s="300" t="e">
        <f aca="false">IF($E242&gt;0,DF247/$E242,"-")</f>
        <v>#N/A</v>
      </c>
      <c r="DG249" s="300"/>
      <c r="DH249" s="300" t="e">
        <f aca="false">IF($E242&gt;0,DH247/$E242,"-")</f>
        <v>#N/A</v>
      </c>
      <c r="DI249" s="300"/>
      <c r="DJ249" s="301" t="e">
        <f aca="false">IF($E242&gt;0,DJ247/$E242,"-")</f>
        <v>#N/A</v>
      </c>
      <c r="DK249" s="301"/>
      <c r="DL249" s="300" t="e">
        <f aca="false">IF($E242&gt;0,DL247/$E242,"-")</f>
        <v>#N/A</v>
      </c>
      <c r="DM249" s="300"/>
      <c r="DN249" s="300" t="e">
        <f aca="false">IF($E242&gt;0,DN247/$E242,"-")</f>
        <v>#N/A</v>
      </c>
      <c r="DO249" s="300"/>
      <c r="DP249" s="300" t="e">
        <f aca="false">IF($E242&gt;0,DP247/$E242,"-")</f>
        <v>#N/A</v>
      </c>
      <c r="DQ249" s="300"/>
      <c r="DR249" s="300" t="e">
        <f aca="false">IF($E242&gt;0,DR247/$E242,"-")</f>
        <v>#N/A</v>
      </c>
      <c r="DS249" s="300"/>
      <c r="DT249" s="300" t="e">
        <f aca="false">IF($E242&gt;0,DT247/$E242,"-")</f>
        <v>#N/A</v>
      </c>
      <c r="DU249" s="300"/>
      <c r="DV249" s="300" t="e">
        <f aca="false">IF($E242&gt;0,DV247/$E242,"-")</f>
        <v>#N/A</v>
      </c>
      <c r="DW249" s="300"/>
      <c r="DX249" s="300" t="e">
        <f aca="false">IF($E242&gt;0,DX247/$E242,"-")</f>
        <v>#N/A</v>
      </c>
      <c r="DY249" s="300"/>
      <c r="DZ249" s="300" t="e">
        <f aca="false">IF($E242&gt;0,DZ247/$E242,"-")</f>
        <v>#N/A</v>
      </c>
      <c r="EA249" s="300"/>
      <c r="EB249" s="300" t="e">
        <f aca="false">IF($E242&gt;0,EB247/$E242,"-")</f>
        <v>#N/A</v>
      </c>
      <c r="EC249" s="300"/>
      <c r="ED249" s="300" t="e">
        <f aca="false">IF($E242&gt;0,ED247/$E242,"-")</f>
        <v>#N/A</v>
      </c>
      <c r="EE249" s="300"/>
      <c r="EF249" s="300" t="e">
        <f aca="false">IF($E242&gt;0,EF247/$E242,"-")</f>
        <v>#N/A</v>
      </c>
      <c r="EG249" s="300"/>
      <c r="EH249" s="300" t="e">
        <f aca="false">IF($E242&gt;0,EH247/$E242,"-")</f>
        <v>#N/A</v>
      </c>
      <c r="EI249" s="300"/>
      <c r="EJ249" s="300" t="e">
        <f aca="false">IF($E242&gt;0,EJ247/$E242,"-")</f>
        <v>#N/A</v>
      </c>
      <c r="EK249" s="300"/>
      <c r="EL249" s="300" t="e">
        <f aca="false">IF($E242&gt;0,EL247/$E242,"-")</f>
        <v>#N/A</v>
      </c>
      <c r="EM249" s="300"/>
      <c r="EN249" s="300" t="e">
        <f aca="false">IF($E242&gt;0,EN247/$E242,"-")</f>
        <v>#N/A</v>
      </c>
      <c r="EO249" s="300"/>
      <c r="EP249" s="300" t="e">
        <f aca="false">IF($E242&gt;0,EP247/$E242,"-")</f>
        <v>#N/A</v>
      </c>
      <c r="EQ249" s="300"/>
      <c r="ER249" s="300" t="e">
        <f aca="false">IF($E242&gt;0,ER247/$E242,"-")</f>
        <v>#N/A</v>
      </c>
      <c r="ES249" s="300"/>
      <c r="ET249" s="300" t="e">
        <f aca="false">IF($E242&gt;0,ET247/$E242,"-")</f>
        <v>#N/A</v>
      </c>
      <c r="EU249" s="300"/>
      <c r="EV249" s="300" t="e">
        <f aca="false">IF($E242&gt;0,EV247/$E242,"-")</f>
        <v>#N/A</v>
      </c>
      <c r="EW249" s="300"/>
      <c r="EX249" s="302" t="e">
        <f aca="false">IF($E242&gt;0,EX247/$E242,"-")</f>
        <v>#N/A</v>
      </c>
      <c r="EY249" s="302"/>
      <c r="EZ249" s="300" t="e">
        <f aca="false">IF($E242&gt;0,EZ247/$E242,"-")</f>
        <v>#N/A</v>
      </c>
      <c r="FA249" s="300"/>
      <c r="FB249" s="300" t="e">
        <f aca="false">IF($E242&gt;0,FB247/$E242,"-")</f>
        <v>#N/A</v>
      </c>
      <c r="FC249" s="300"/>
      <c r="FD249" s="300" t="e">
        <f aca="false">IF($E242&gt;0,FD247/$E242,"-")</f>
        <v>#N/A</v>
      </c>
      <c r="FE249" s="300"/>
      <c r="FF249" s="300" t="e">
        <f aca="false">IF($E242&gt;0,FF247/$E242,"-")</f>
        <v>#N/A</v>
      </c>
      <c r="FG249" s="300"/>
      <c r="FH249" s="300" t="e">
        <f aca="false">IF($E242&gt;0,FH247/$E242,"-")</f>
        <v>#N/A</v>
      </c>
      <c r="FI249" s="300"/>
      <c r="FJ249" s="300" t="e">
        <f aca="false">IF($E242&gt;0,FJ247/$E242,"-")</f>
        <v>#N/A</v>
      </c>
      <c r="FK249" s="300"/>
      <c r="FL249" s="300" t="e">
        <f aca="false">IF($E242&gt;0,FL247/$E242,"-")</f>
        <v>#N/A</v>
      </c>
      <c r="FM249" s="300"/>
      <c r="FN249" s="300" t="e">
        <f aca="false">IF($E242&gt;0,FN247/$E242,"-")</f>
        <v>#N/A</v>
      </c>
      <c r="FO249" s="300"/>
      <c r="FP249" s="300" t="e">
        <f aca="false">IF($E242&gt;0,FP247/$E242,"-")</f>
        <v>#N/A</v>
      </c>
      <c r="FQ249" s="300"/>
      <c r="FR249" s="300" t="e">
        <f aca="false">IF($E242&gt;0,FR247/$E242,"-")</f>
        <v>#N/A</v>
      </c>
      <c r="FS249" s="300"/>
      <c r="FT249" s="300" t="e">
        <f aca="false">IF($E242&gt;0,FT247/$E242,"-")</f>
        <v>#N/A</v>
      </c>
      <c r="FU249" s="300"/>
      <c r="FV249" s="300" t="e">
        <f aca="false">IF($E242&gt;0,FV247/$E242,"-")</f>
        <v>#N/A</v>
      </c>
      <c r="FW249" s="300"/>
      <c r="FX249" s="300" t="e">
        <f aca="false">IF($E242&gt;0,FX247/$E242,"-")</f>
        <v>#N/A</v>
      </c>
      <c r="FY249" s="300"/>
      <c r="FZ249" s="300" t="e">
        <f aca="false">IF($E242&gt;0,FZ247/$E242,"-")</f>
        <v>#N/A</v>
      </c>
      <c r="GA249" s="300"/>
      <c r="GB249" s="300" t="e">
        <f aca="false">IF($E242&gt;0,GB247/$E242,"-")</f>
        <v>#N/A</v>
      </c>
      <c r="GC249" s="300"/>
      <c r="GD249" s="300" t="e">
        <f aca="false">IF($E242&gt;0,GD247/$E242,"-")</f>
        <v>#N/A</v>
      </c>
      <c r="GE249" s="300"/>
      <c r="GF249" s="300" t="e">
        <f aca="false">IF($E242&gt;0,GF247/$E242,"-")</f>
        <v>#N/A</v>
      </c>
      <c r="GG249" s="300"/>
      <c r="GH249" s="300" t="e">
        <f aca="false">IF($E242&gt;0,GH247/$E242,"-")</f>
        <v>#N/A</v>
      </c>
      <c r="GI249" s="300"/>
      <c r="GJ249" s="300" t="e">
        <f aca="false">IF($E242&gt;0,GJ247/$E242,"-")</f>
        <v>#N/A</v>
      </c>
      <c r="GK249" s="300"/>
      <c r="GL249" s="300" t="e">
        <f aca="false">IF($E242&gt;0,GL247/$E242,"-")</f>
        <v>#N/A</v>
      </c>
      <c r="GM249" s="300"/>
      <c r="GN249" s="300" t="e">
        <f aca="false">IF($E242&gt;0,GN247/$E242,"-")</f>
        <v>#N/A</v>
      </c>
      <c r="GO249" s="300"/>
      <c r="GP249" s="300" t="e">
        <f aca="false">IF($E242&gt;0,GP247/$E242,"-")</f>
        <v>#N/A</v>
      </c>
      <c r="GQ249" s="300"/>
      <c r="GR249" s="300" t="e">
        <f aca="false">IF($E242&gt;0,GR247/$E242,"-")</f>
        <v>#N/A</v>
      </c>
      <c r="GS249" s="300"/>
      <c r="GT249" s="300" t="e">
        <f aca="false">IF($E242&gt;0,GT247/$E242,"-")</f>
        <v>#N/A</v>
      </c>
      <c r="GU249" s="300"/>
      <c r="GV249" s="300" t="e">
        <f aca="false">IF($E242&gt;0,GV247/$E242,"-")</f>
        <v>#N/A</v>
      </c>
      <c r="GW249" s="300"/>
      <c r="GX249" s="300" t="e">
        <f aca="false">IF($E242&gt;0,GX247/$E242,"-")</f>
        <v>#N/A</v>
      </c>
      <c r="GY249" s="300"/>
      <c r="GZ249" s="300" t="e">
        <f aca="false">IF($E242&gt;0,GZ247/$E242,"-")</f>
        <v>#N/A</v>
      </c>
      <c r="HA249" s="300"/>
      <c r="HB249" s="300" t="e">
        <f aca="false">IF($E242&gt;0,HB247/$E242,"-")</f>
        <v>#N/A</v>
      </c>
      <c r="HC249" s="300"/>
      <c r="HD249" s="300" t="e">
        <f aca="false">IF($E242&gt;0,HD247/$E242,"-")</f>
        <v>#N/A</v>
      </c>
      <c r="HE249" s="300"/>
      <c r="HF249" s="300" t="e">
        <f aca="false">IF($E242&gt;0,HF247/$E242,"-")</f>
        <v>#N/A</v>
      </c>
      <c r="HG249" s="300"/>
      <c r="HH249" s="300" t="e">
        <f aca="false">IF($E242&gt;0,HH247/$E242,"-")</f>
        <v>#N/A</v>
      </c>
      <c r="HI249" s="300"/>
      <c r="HJ249" s="300" t="e">
        <f aca="false">IF($E242&gt;0,HJ247/$E242,"-")</f>
        <v>#N/A</v>
      </c>
      <c r="HK249" s="300"/>
    </row>
    <row r="250" s="243" customFormat="true" ht="13.8" hidden="true" customHeight="false" outlineLevel="0" collapsed="false">
      <c r="A250" s="268"/>
      <c r="B250" s="269"/>
      <c r="C250" s="269"/>
      <c r="D250" s="271"/>
      <c r="E250" s="271"/>
      <c r="F250" s="269"/>
      <c r="G250" s="269"/>
      <c r="H250" s="269"/>
      <c r="I250" s="269"/>
      <c r="J250" s="269"/>
      <c r="K250" s="269"/>
      <c r="L250" s="274"/>
      <c r="M250" s="274"/>
      <c r="N250" s="274"/>
      <c r="O250" s="274"/>
      <c r="P250" s="274"/>
      <c r="Q250" s="274"/>
      <c r="R250" s="275"/>
      <c r="S250" s="275"/>
      <c r="T250" s="276"/>
      <c r="U250" s="276"/>
      <c r="V250" s="274"/>
      <c r="W250" s="274"/>
      <c r="X250" s="274"/>
      <c r="Y250" s="274"/>
      <c r="Z250" s="275"/>
      <c r="AA250" s="275"/>
      <c r="AB250" s="276"/>
      <c r="AC250" s="276"/>
      <c r="AD250" s="274"/>
      <c r="AE250" s="274"/>
      <c r="AF250" s="274"/>
      <c r="AG250" s="274"/>
      <c r="AH250" s="275"/>
      <c r="AI250" s="275"/>
      <c r="AJ250" s="276"/>
      <c r="AK250" s="276"/>
      <c r="AL250" s="274"/>
      <c r="AM250" s="274"/>
      <c r="AN250" s="274"/>
      <c r="AO250" s="274"/>
      <c r="AP250" s="275"/>
      <c r="AQ250" s="275"/>
      <c r="AR250" s="276"/>
      <c r="AS250" s="276"/>
      <c r="AT250" s="277"/>
      <c r="AU250" s="277"/>
      <c r="AV250" s="277"/>
      <c r="AW250" s="277"/>
      <c r="AX250" s="277"/>
      <c r="AY250" s="278"/>
      <c r="AZ250" s="279"/>
      <c r="BA250" s="277"/>
      <c r="BB250" s="277"/>
      <c r="BC250" s="277"/>
      <c r="BD250" s="277"/>
      <c r="BE250" s="277"/>
      <c r="BF250" s="277"/>
      <c r="BG250" s="278"/>
      <c r="BH250" s="279"/>
      <c r="BI250" s="277"/>
      <c r="BJ250" s="277"/>
      <c r="BK250" s="277"/>
      <c r="BL250" s="277"/>
      <c r="BM250" s="277"/>
      <c r="BN250" s="277"/>
      <c r="BO250" s="278"/>
      <c r="BP250" s="279"/>
      <c r="BQ250" s="277"/>
      <c r="BR250" s="277"/>
      <c r="BS250" s="277"/>
      <c r="BT250" s="277"/>
      <c r="BU250" s="277"/>
      <c r="BV250" s="277"/>
      <c r="BW250" s="278"/>
      <c r="BX250" s="279"/>
      <c r="BY250" s="277"/>
      <c r="BZ250" s="277"/>
      <c r="CA250" s="277"/>
      <c r="CB250" s="277"/>
      <c r="CC250" s="277"/>
      <c r="CD250" s="275"/>
      <c r="CE250" s="275"/>
      <c r="CF250" s="276"/>
      <c r="CG250" s="276"/>
      <c r="CH250" s="274"/>
      <c r="CI250" s="274"/>
      <c r="CJ250" s="274"/>
      <c r="CK250" s="274"/>
      <c r="CL250" s="275"/>
      <c r="CM250" s="275"/>
      <c r="CN250" s="276"/>
      <c r="CO250" s="276"/>
      <c r="CP250" s="280"/>
      <c r="CQ250" s="280"/>
      <c r="CR250" s="280"/>
      <c r="CS250" s="280"/>
      <c r="CT250" s="281"/>
      <c r="CU250" s="282"/>
      <c r="CV250" s="283"/>
      <c r="CW250" s="281"/>
      <c r="CX250" s="281"/>
      <c r="CY250" s="281"/>
      <c r="CZ250" s="281"/>
      <c r="DA250" s="281"/>
      <c r="DB250" s="281"/>
      <c r="DC250" s="282"/>
      <c r="DD250" s="283"/>
      <c r="DE250" s="281"/>
      <c r="DF250" s="281"/>
      <c r="DG250" s="281"/>
      <c r="DH250" s="281"/>
      <c r="DI250" s="281"/>
      <c r="DJ250" s="284"/>
      <c r="DK250" s="285"/>
      <c r="DL250" s="283"/>
      <c r="DM250" s="281"/>
      <c r="DN250" s="281"/>
      <c r="DO250" s="281"/>
      <c r="DP250" s="281"/>
      <c r="DQ250" s="281"/>
      <c r="DR250" s="281"/>
      <c r="DS250" s="282"/>
      <c r="DT250" s="283"/>
      <c r="DU250" s="281"/>
      <c r="DV250" s="281"/>
      <c r="DW250" s="281"/>
      <c r="DX250" s="281"/>
      <c r="DY250" s="281"/>
      <c r="DZ250" s="281"/>
      <c r="EA250" s="282"/>
      <c r="EB250" s="283"/>
      <c r="EC250" s="281"/>
      <c r="ED250" s="281"/>
      <c r="EE250" s="281"/>
      <c r="EF250" s="281"/>
      <c r="EG250" s="281"/>
      <c r="EH250" s="281"/>
      <c r="EI250" s="282"/>
      <c r="EJ250" s="283"/>
      <c r="EK250" s="281"/>
      <c r="EL250" s="281"/>
      <c r="EM250" s="281"/>
      <c r="EN250" s="281"/>
      <c r="EO250" s="281"/>
      <c r="EP250" s="281"/>
      <c r="EQ250" s="282"/>
      <c r="ER250" s="283"/>
      <c r="ES250" s="281"/>
      <c r="ET250" s="281"/>
      <c r="EU250" s="281"/>
      <c r="EV250" s="281"/>
      <c r="EW250" s="281"/>
      <c r="EX250" s="286"/>
      <c r="EY250" s="287"/>
      <c r="EZ250" s="283"/>
      <c r="FA250" s="281"/>
      <c r="FB250" s="281"/>
      <c r="FC250" s="281"/>
      <c r="FD250" s="281"/>
      <c r="FE250" s="281"/>
      <c r="FF250" s="281"/>
      <c r="FG250" s="282"/>
      <c r="FH250" s="283"/>
      <c r="FI250" s="281"/>
      <c r="FJ250" s="281"/>
      <c r="FK250" s="281"/>
      <c r="FL250" s="281"/>
      <c r="FM250" s="281"/>
      <c r="FN250" s="281"/>
      <c r="FO250" s="282"/>
      <c r="FP250" s="283"/>
      <c r="FQ250" s="281"/>
      <c r="FR250" s="281"/>
      <c r="FS250" s="281"/>
      <c r="FT250" s="281"/>
      <c r="FU250" s="281"/>
      <c r="FV250" s="281"/>
      <c r="FW250" s="282"/>
      <c r="FX250" s="283"/>
      <c r="FY250" s="281"/>
      <c r="FZ250" s="281"/>
      <c r="GA250" s="281"/>
      <c r="GB250" s="281"/>
      <c r="GC250" s="281"/>
      <c r="GD250" s="281"/>
      <c r="GE250" s="282"/>
      <c r="GF250" s="283"/>
      <c r="GG250" s="281"/>
      <c r="GH250" s="281"/>
      <c r="GI250" s="281"/>
      <c r="GJ250" s="281"/>
      <c r="GK250" s="281"/>
      <c r="GL250" s="281"/>
      <c r="GM250" s="282"/>
      <c r="GN250" s="283"/>
      <c r="GO250" s="281"/>
      <c r="GP250" s="281"/>
      <c r="GQ250" s="281"/>
      <c r="GR250" s="281"/>
      <c r="GS250" s="281"/>
      <c r="GT250" s="281"/>
      <c r="GU250" s="282"/>
      <c r="GV250" s="281"/>
      <c r="GW250" s="282"/>
      <c r="GX250" s="281"/>
      <c r="GY250" s="282"/>
      <c r="GZ250" s="281"/>
      <c r="HA250" s="282"/>
      <c r="HB250" s="281"/>
      <c r="HC250" s="282"/>
      <c r="HD250" s="281"/>
      <c r="HE250" s="282"/>
      <c r="HF250" s="281"/>
      <c r="HG250" s="282"/>
      <c r="HH250" s="281"/>
      <c r="HI250" s="282"/>
      <c r="HJ250" s="281"/>
      <c r="HK250" s="282"/>
    </row>
    <row r="251" customFormat="false" ht="12.75" hidden="true" customHeight="false" outlineLevel="0" collapsed="false">
      <c r="A251" s="232" t="s">
        <v>189</v>
      </c>
      <c r="B251" s="233" t="e">
        <f aca="false">VLOOKUP(A251,PLANEJAMENTO!$B$11:$C$96,2,FALSE())</f>
        <v>#N/A</v>
      </c>
      <c r="C251" s="232" t="e">
        <f aca="false">VLOOKUP(A251,PLANEJAMENTO!$B$11:$D$96,3,FALSE())</f>
        <v>#N/A</v>
      </c>
      <c r="D251" s="234" t="e">
        <f aca="false">VLOOKUP(A251,PLANEJAMENTO!$B$11:$E$96,4,FALSE())</f>
        <v>#N/A</v>
      </c>
      <c r="E251" s="234" t="e">
        <f aca="false">D251</f>
        <v>#N/A</v>
      </c>
      <c r="F251" s="235" t="e">
        <f aca="false">produções!#REF!</f>
        <v>#VALUE!</v>
      </c>
      <c r="G251" s="234" t="e">
        <f aca="false">F251*8</f>
        <v>#VALUE!</v>
      </c>
      <c r="H251" s="234"/>
      <c r="I251" s="237"/>
      <c r="J251" s="238"/>
      <c r="K251" s="305" t="s">
        <v>159</v>
      </c>
      <c r="L251" s="240"/>
      <c r="M251" s="240"/>
      <c r="N251" s="240"/>
      <c r="O251" s="240"/>
      <c r="P251" s="240"/>
      <c r="Q251" s="240"/>
      <c r="R251" s="345"/>
      <c r="S251" s="345"/>
      <c r="T251" s="240"/>
      <c r="U251" s="240"/>
      <c r="V251" s="240"/>
      <c r="W251" s="240"/>
      <c r="X251" s="240"/>
      <c r="Y251" s="240"/>
      <c r="Z251" s="240"/>
      <c r="AA251" s="240"/>
      <c r="AB251" s="240"/>
      <c r="AC251" s="240"/>
      <c r="AD251" s="240"/>
      <c r="AE251" s="240"/>
      <c r="AF251" s="240"/>
      <c r="AG251" s="240"/>
      <c r="AH251" s="240"/>
      <c r="AI251" s="240"/>
      <c r="AJ251" s="240"/>
      <c r="AK251" s="240"/>
      <c r="AL251" s="240"/>
      <c r="AM251" s="240"/>
      <c r="AN251" s="240"/>
      <c r="AO251" s="240"/>
      <c r="AP251" s="240"/>
      <c r="AQ251" s="240"/>
      <c r="AR251" s="240"/>
      <c r="AS251" s="240"/>
      <c r="AT251" s="240"/>
      <c r="AU251" s="240"/>
      <c r="AV251" s="240"/>
      <c r="AW251" s="240"/>
      <c r="AX251" s="240"/>
      <c r="AY251" s="240"/>
      <c r="AZ251" s="240"/>
      <c r="BA251" s="240"/>
      <c r="BB251" s="240"/>
      <c r="BC251" s="240"/>
      <c r="BD251" s="240"/>
      <c r="BE251" s="240"/>
      <c r="BF251" s="240"/>
      <c r="BG251" s="240"/>
      <c r="BH251" s="240"/>
      <c r="BI251" s="240"/>
      <c r="BJ251" s="240"/>
      <c r="BK251" s="240"/>
      <c r="BL251" s="240"/>
      <c r="BM251" s="240"/>
      <c r="BN251" s="240"/>
      <c r="BO251" s="240"/>
      <c r="BP251" s="240"/>
      <c r="BQ251" s="240"/>
      <c r="BR251" s="308"/>
      <c r="BS251" s="308"/>
      <c r="BT251" s="308"/>
      <c r="BU251" s="308"/>
      <c r="BV251" s="308"/>
      <c r="BW251" s="308"/>
      <c r="BX251" s="308"/>
      <c r="BY251" s="308"/>
      <c r="BZ251" s="308"/>
      <c r="CA251" s="308"/>
      <c r="CB251" s="308"/>
      <c r="CC251" s="308"/>
      <c r="CD251" s="308"/>
      <c r="CE251" s="308"/>
      <c r="CF251" s="308"/>
      <c r="CG251" s="308"/>
      <c r="CH251" s="308"/>
      <c r="CI251" s="308"/>
      <c r="CJ251" s="308"/>
      <c r="CK251" s="308"/>
      <c r="CL251" s="308"/>
      <c r="CM251" s="308"/>
      <c r="CN251" s="308"/>
      <c r="CO251" s="308"/>
      <c r="CP251" s="308"/>
      <c r="CQ251" s="308"/>
      <c r="CR251" s="308"/>
      <c r="CS251" s="308"/>
      <c r="CT251" s="308"/>
      <c r="CU251" s="308"/>
      <c r="CV251" s="308"/>
      <c r="CW251" s="308"/>
      <c r="CX251" s="308"/>
      <c r="CY251" s="308"/>
      <c r="CZ251" s="308"/>
      <c r="DA251" s="308"/>
      <c r="DB251" s="308"/>
      <c r="DC251" s="308"/>
      <c r="DD251" s="308"/>
      <c r="DE251" s="308"/>
      <c r="DF251" s="308"/>
      <c r="DG251" s="308"/>
      <c r="DH251" s="308"/>
      <c r="DI251" s="308"/>
      <c r="DJ251" s="315"/>
      <c r="DK251" s="315"/>
      <c r="DL251" s="308"/>
      <c r="DM251" s="308"/>
      <c r="DN251" s="308"/>
      <c r="DO251" s="308"/>
      <c r="DP251" s="308"/>
      <c r="DQ251" s="308"/>
      <c r="DR251" s="308"/>
      <c r="DS251" s="308"/>
      <c r="DT251" s="336"/>
      <c r="DU251" s="336"/>
      <c r="DV251" s="308"/>
      <c r="DW251" s="308"/>
      <c r="DX251" s="308"/>
      <c r="DY251" s="308"/>
      <c r="DZ251" s="308"/>
      <c r="EA251" s="308"/>
      <c r="EB251" s="336"/>
      <c r="EC251" s="336"/>
      <c r="ED251" s="336"/>
      <c r="EE251" s="336"/>
      <c r="EF251" s="308"/>
      <c r="EG251" s="308"/>
      <c r="EH251" s="308"/>
      <c r="EI251" s="308"/>
      <c r="EJ251" s="308"/>
      <c r="EK251" s="308"/>
      <c r="EL251" s="308"/>
      <c r="EM251" s="308"/>
      <c r="EN251" s="308"/>
      <c r="EO251" s="308"/>
      <c r="EP251" s="308"/>
      <c r="EQ251" s="308"/>
      <c r="ER251" s="308"/>
      <c r="ES251" s="308"/>
      <c r="ET251" s="308"/>
      <c r="EU251" s="308"/>
      <c r="EV251" s="308"/>
      <c r="EW251" s="308"/>
      <c r="EX251" s="309"/>
      <c r="EY251" s="309"/>
      <c r="EZ251" s="308"/>
      <c r="FA251" s="308"/>
      <c r="FB251" s="308"/>
      <c r="FC251" s="308"/>
      <c r="FD251" s="308"/>
      <c r="FE251" s="308"/>
      <c r="FF251" s="308"/>
      <c r="FG251" s="308"/>
      <c r="FH251" s="308"/>
      <c r="FI251" s="308"/>
      <c r="FJ251" s="308"/>
      <c r="FK251" s="308"/>
      <c r="FL251" s="308"/>
      <c r="FM251" s="308"/>
      <c r="FN251" s="308"/>
      <c r="FO251" s="308"/>
      <c r="FP251" s="308"/>
      <c r="FQ251" s="308"/>
      <c r="FR251" s="308"/>
      <c r="FS251" s="308"/>
      <c r="FT251" s="308"/>
      <c r="FU251" s="308"/>
      <c r="FV251" s="308"/>
      <c r="FW251" s="308"/>
      <c r="FX251" s="308"/>
      <c r="FY251" s="308"/>
      <c r="FZ251" s="308"/>
      <c r="GA251" s="308"/>
      <c r="GB251" s="308"/>
      <c r="GC251" s="308"/>
      <c r="GD251" s="308"/>
      <c r="GE251" s="308"/>
      <c r="GF251" s="308"/>
      <c r="GG251" s="308"/>
      <c r="GH251" s="308"/>
      <c r="GI251" s="308"/>
      <c r="GJ251" s="308"/>
      <c r="GK251" s="308"/>
      <c r="GL251" s="308"/>
      <c r="GM251" s="308"/>
      <c r="GN251" s="308"/>
      <c r="GO251" s="308"/>
      <c r="GP251" s="308"/>
      <c r="GQ251" s="308"/>
      <c r="GR251" s="308"/>
      <c r="GS251" s="308"/>
      <c r="GT251" s="308"/>
      <c r="GU251" s="308"/>
      <c r="GV251" s="308"/>
      <c r="GW251" s="308"/>
      <c r="GX251" s="308"/>
      <c r="GY251" s="308"/>
      <c r="GZ251" s="308"/>
      <c r="HA251" s="308"/>
      <c r="HB251" s="308"/>
      <c r="HC251" s="308"/>
      <c r="HD251" s="308"/>
      <c r="HE251" s="308"/>
      <c r="HF251" s="308"/>
      <c r="HG251" s="308"/>
      <c r="HH251" s="308"/>
      <c r="HI251" s="308"/>
      <c r="HJ251" s="308"/>
      <c r="HK251" s="308"/>
    </row>
    <row r="252" customFormat="false" ht="12.75" hidden="true" customHeight="false" outlineLevel="0" collapsed="false">
      <c r="A252" s="232"/>
      <c r="B252" s="233"/>
      <c r="C252" s="232"/>
      <c r="D252" s="234"/>
      <c r="E252" s="234"/>
      <c r="F252" s="235"/>
      <c r="G252" s="234"/>
      <c r="H252" s="234"/>
      <c r="I252" s="237"/>
      <c r="J252" s="238"/>
      <c r="K252" s="244" t="s">
        <v>160</v>
      </c>
      <c r="L252" s="245"/>
      <c r="M252" s="245"/>
      <c r="N252" s="245"/>
      <c r="O252" s="245"/>
      <c r="P252" s="245"/>
      <c r="Q252" s="245"/>
      <c r="R252" s="245"/>
      <c r="S252" s="245"/>
      <c r="T252" s="245"/>
      <c r="U252" s="245"/>
      <c r="V252" s="245"/>
      <c r="W252" s="245"/>
      <c r="X252" s="245"/>
      <c r="Y252" s="245"/>
      <c r="Z252" s="245"/>
      <c r="AA252" s="245"/>
      <c r="AB252" s="245"/>
      <c r="AC252" s="245"/>
      <c r="AD252" s="245"/>
      <c r="AE252" s="245"/>
      <c r="AF252" s="245"/>
      <c r="AG252" s="245"/>
      <c r="AH252" s="245"/>
      <c r="AI252" s="245"/>
      <c r="AJ252" s="245"/>
      <c r="AK252" s="245"/>
      <c r="AL252" s="245"/>
      <c r="AM252" s="245"/>
      <c r="AN252" s="245"/>
      <c r="AO252" s="245"/>
      <c r="AP252" s="245"/>
      <c r="AQ252" s="245"/>
      <c r="AR252" s="245"/>
      <c r="AS252" s="245"/>
      <c r="AT252" s="245"/>
      <c r="AU252" s="245"/>
      <c r="AV252" s="245"/>
      <c r="AW252" s="245"/>
      <c r="AX252" s="245"/>
      <c r="AY252" s="245"/>
      <c r="AZ252" s="245"/>
      <c r="BA252" s="245"/>
      <c r="BB252" s="245"/>
      <c r="BC252" s="245"/>
      <c r="BD252" s="245"/>
      <c r="BE252" s="245"/>
      <c r="BF252" s="245"/>
      <c r="BG252" s="245"/>
      <c r="BH252" s="245"/>
      <c r="BI252" s="245"/>
      <c r="BJ252" s="245"/>
      <c r="BK252" s="245"/>
      <c r="BL252" s="245"/>
      <c r="BM252" s="245"/>
      <c r="BN252" s="245"/>
      <c r="BO252" s="245"/>
      <c r="BP252" s="245"/>
      <c r="BQ252" s="245"/>
      <c r="BR252" s="245"/>
      <c r="BS252" s="245"/>
      <c r="BT252" s="245"/>
      <c r="BU252" s="245"/>
      <c r="BV252" s="245"/>
      <c r="BW252" s="245"/>
      <c r="BX252" s="245"/>
      <c r="BY252" s="245"/>
      <c r="BZ252" s="245"/>
      <c r="CA252" s="245"/>
      <c r="CB252" s="245"/>
      <c r="CC252" s="245"/>
      <c r="CD252" s="245"/>
      <c r="CE252" s="245"/>
      <c r="CF252" s="245"/>
      <c r="CG252" s="245"/>
      <c r="CH252" s="245"/>
      <c r="CI252" s="245"/>
      <c r="CJ252" s="245"/>
      <c r="CK252" s="245"/>
      <c r="CL252" s="245"/>
      <c r="CM252" s="245"/>
      <c r="CN252" s="245"/>
      <c r="CO252" s="245"/>
      <c r="CP252" s="245"/>
      <c r="CQ252" s="245"/>
      <c r="CR252" s="245"/>
      <c r="CS252" s="245"/>
      <c r="CT252" s="245"/>
      <c r="CU252" s="245"/>
      <c r="CV252" s="245"/>
      <c r="CW252" s="245"/>
      <c r="CX252" s="245"/>
      <c r="CY252" s="245"/>
      <c r="CZ252" s="245"/>
      <c r="DA252" s="245"/>
      <c r="DB252" s="245"/>
      <c r="DC252" s="245"/>
      <c r="DD252" s="245"/>
      <c r="DE252" s="245"/>
      <c r="DF252" s="245"/>
      <c r="DG252" s="245"/>
      <c r="DH252" s="245"/>
      <c r="DI252" s="245"/>
      <c r="DJ252" s="310"/>
      <c r="DK252" s="310"/>
      <c r="DL252" s="245"/>
      <c r="DM252" s="245"/>
      <c r="DN252" s="245"/>
      <c r="DO252" s="245"/>
      <c r="DP252" s="245"/>
      <c r="DQ252" s="245"/>
      <c r="DR252" s="245"/>
      <c r="DS252" s="245"/>
      <c r="DT252" s="245"/>
      <c r="DU252" s="245"/>
      <c r="DV252" s="245"/>
      <c r="DW252" s="245"/>
      <c r="DX252" s="245"/>
      <c r="DY252" s="245"/>
      <c r="DZ252" s="245"/>
      <c r="EA252" s="245"/>
      <c r="EB252" s="245"/>
      <c r="EC252" s="245"/>
      <c r="ED252" s="245"/>
      <c r="EE252" s="245"/>
      <c r="EF252" s="245"/>
      <c r="EG252" s="245"/>
      <c r="EH252" s="245"/>
      <c r="EI252" s="245"/>
      <c r="EJ252" s="245"/>
      <c r="EK252" s="245"/>
      <c r="EL252" s="245"/>
      <c r="EM252" s="245"/>
      <c r="EN252" s="245"/>
      <c r="EO252" s="245"/>
      <c r="EP252" s="245"/>
      <c r="EQ252" s="245"/>
      <c r="ER252" s="245"/>
      <c r="ES252" s="245"/>
      <c r="ET252" s="245"/>
      <c r="EU252" s="245"/>
      <c r="EV252" s="245"/>
      <c r="EW252" s="245"/>
      <c r="EX252" s="246"/>
      <c r="EY252" s="246"/>
      <c r="EZ252" s="245"/>
      <c r="FA252" s="245"/>
      <c r="FB252" s="245"/>
      <c r="FC252" s="245"/>
      <c r="FD252" s="245"/>
      <c r="FE252" s="245"/>
      <c r="FF252" s="245"/>
      <c r="FG252" s="245"/>
      <c r="FH252" s="245"/>
      <c r="FI252" s="245"/>
      <c r="FJ252" s="245"/>
      <c r="FK252" s="245"/>
      <c r="FL252" s="245"/>
      <c r="FM252" s="245"/>
      <c r="FN252" s="245"/>
      <c r="FO252" s="245"/>
      <c r="FP252" s="245"/>
      <c r="FQ252" s="245"/>
      <c r="FR252" s="245"/>
      <c r="FS252" s="245"/>
      <c r="FT252" s="245"/>
      <c r="FU252" s="245"/>
      <c r="FV252" s="245"/>
      <c r="FW252" s="245"/>
      <c r="FX252" s="245"/>
      <c r="FY252" s="245"/>
      <c r="FZ252" s="245"/>
      <c r="GA252" s="245"/>
      <c r="GB252" s="245"/>
      <c r="GC252" s="245"/>
      <c r="GD252" s="245"/>
      <c r="GE252" s="245"/>
      <c r="GF252" s="245"/>
      <c r="GG252" s="245"/>
      <c r="GH252" s="245"/>
      <c r="GI252" s="245"/>
      <c r="GJ252" s="245"/>
      <c r="GK252" s="245"/>
      <c r="GL252" s="245"/>
      <c r="GM252" s="245"/>
      <c r="GN252" s="245"/>
      <c r="GO252" s="245"/>
      <c r="GP252" s="245"/>
      <c r="GQ252" s="245"/>
      <c r="GR252" s="245"/>
      <c r="GS252" s="245"/>
      <c r="GT252" s="245"/>
      <c r="GU252" s="245"/>
      <c r="GV252" s="245"/>
      <c r="GW252" s="245"/>
      <c r="GX252" s="245"/>
      <c r="GY252" s="245"/>
      <c r="GZ252" s="245"/>
      <c r="HA252" s="245"/>
      <c r="HB252" s="245"/>
      <c r="HC252" s="245"/>
      <c r="HD252" s="245"/>
      <c r="HE252" s="245"/>
      <c r="HF252" s="245"/>
      <c r="HG252" s="245"/>
      <c r="HH252" s="245"/>
      <c r="HI252" s="245"/>
      <c r="HJ252" s="245"/>
      <c r="HK252" s="245"/>
    </row>
    <row r="253" customFormat="false" ht="12.75" hidden="true" customHeight="false" outlineLevel="0" collapsed="false">
      <c r="A253" s="232"/>
      <c r="B253" s="233"/>
      <c r="C253" s="232"/>
      <c r="D253" s="234"/>
      <c r="E253" s="234"/>
      <c r="F253" s="235"/>
      <c r="G253" s="234"/>
      <c r="H253" s="234"/>
      <c r="I253" s="237"/>
      <c r="J253" s="238"/>
      <c r="K253" s="247" t="s">
        <v>161</v>
      </c>
      <c r="L253" s="248" t="e">
        <f aca="false">(L251*L252*$G251)*$L$8</f>
        <v>#VALUE!</v>
      </c>
      <c r="M253" s="248"/>
      <c r="N253" s="248" t="e">
        <f aca="false">(N251*N252*$G251)*$L$8</f>
        <v>#VALUE!</v>
      </c>
      <c r="O253" s="248"/>
      <c r="P253" s="248" t="e">
        <f aca="false">(P251*P252*$G251)*$L$8</f>
        <v>#VALUE!</v>
      </c>
      <c r="Q253" s="248"/>
      <c r="R253" s="248" t="e">
        <f aca="false">(R251*R252*$G251)*$L$8</f>
        <v>#VALUE!</v>
      </c>
      <c r="S253" s="248"/>
      <c r="T253" s="248" t="e">
        <f aca="false">(T251*T252*$G251)*$T$8</f>
        <v>#VALUE!</v>
      </c>
      <c r="U253" s="248"/>
      <c r="V253" s="248" t="e">
        <f aca="false">(V251*V252*$G251)*$T$8</f>
        <v>#VALUE!</v>
      </c>
      <c r="W253" s="248"/>
      <c r="X253" s="248" t="e">
        <f aca="false">(X251*X252*$G251)*$T$8</f>
        <v>#VALUE!</v>
      </c>
      <c r="Y253" s="248"/>
      <c r="Z253" s="248" t="e">
        <f aca="false">(Z251*Z252*$G251)*$T$8</f>
        <v>#VALUE!</v>
      </c>
      <c r="AA253" s="248"/>
      <c r="AB253" s="248" t="e">
        <f aca="false">(AB251*AB252*$G251)*$AB$8</f>
        <v>#VALUE!</v>
      </c>
      <c r="AC253" s="248"/>
      <c r="AD253" s="248" t="e">
        <f aca="false">(AD251*AD252*$G251)*$AB$8</f>
        <v>#VALUE!</v>
      </c>
      <c r="AE253" s="248"/>
      <c r="AF253" s="248" t="e">
        <f aca="false">(AF251*AF252*$G251)*$AB$8</f>
        <v>#VALUE!</v>
      </c>
      <c r="AG253" s="248"/>
      <c r="AH253" s="248" t="e">
        <f aca="false">(AH251*AH252*$G251)*$AB$8</f>
        <v>#VALUE!</v>
      </c>
      <c r="AI253" s="248"/>
      <c r="AJ253" s="248" t="e">
        <f aca="false">(AJ251*AJ252*$G251)*$AJ$8</f>
        <v>#VALUE!</v>
      </c>
      <c r="AK253" s="248"/>
      <c r="AL253" s="248" t="e">
        <f aca="false">(AL251*AL252*$G251)*$AJ$8</f>
        <v>#VALUE!</v>
      </c>
      <c r="AM253" s="248"/>
      <c r="AN253" s="248" t="e">
        <f aca="false">(AN251*AN252*$G251)*$AJ$8</f>
        <v>#VALUE!</v>
      </c>
      <c r="AO253" s="248"/>
      <c r="AP253" s="248" t="e">
        <f aca="false">(AP251*AP252*$G251)*$AJ$8</f>
        <v>#VALUE!</v>
      </c>
      <c r="AQ253" s="248"/>
      <c r="AR253" s="248" t="e">
        <f aca="false">(AR251*AR252*$G251)*$AT$8</f>
        <v>#VALUE!</v>
      </c>
      <c r="AS253" s="248"/>
      <c r="AT253" s="248" t="e">
        <f aca="false">(AT251*AT252*$G251)*$AT$8</f>
        <v>#VALUE!</v>
      </c>
      <c r="AU253" s="248"/>
      <c r="AV253" s="248" t="e">
        <f aca="false">(AV251*AV252*$G251)*$AT$8</f>
        <v>#VALUE!</v>
      </c>
      <c r="AW253" s="248"/>
      <c r="AX253" s="248" t="e">
        <f aca="false">(AX251*AX252*$G251)*$AT$8</f>
        <v>#VALUE!</v>
      </c>
      <c r="AY253" s="248"/>
      <c r="AZ253" s="248" t="e">
        <f aca="false">(AZ251*AZ252*$G251)*$BB$8</f>
        <v>#VALUE!</v>
      </c>
      <c r="BA253" s="248"/>
      <c r="BB253" s="248" t="e">
        <f aca="false">(BB251*BB252*$G251)*$BB$8</f>
        <v>#VALUE!</v>
      </c>
      <c r="BC253" s="248"/>
      <c r="BD253" s="248" t="e">
        <f aca="false">(BD251*BD252*$G251)*$BB$8</f>
        <v>#VALUE!</v>
      </c>
      <c r="BE253" s="248"/>
      <c r="BF253" s="248" t="e">
        <f aca="false">(BF251*BF252*$G251)*$BB$8</f>
        <v>#VALUE!</v>
      </c>
      <c r="BG253" s="248"/>
      <c r="BH253" s="248" t="e">
        <f aca="false">(BH251*BH252*$G251)*$BJ$8</f>
        <v>#VALUE!</v>
      </c>
      <c r="BI253" s="248"/>
      <c r="BJ253" s="248" t="e">
        <f aca="false">(BJ251*BJ252*$G251)*$BJ$8</f>
        <v>#VALUE!</v>
      </c>
      <c r="BK253" s="248"/>
      <c r="BL253" s="248" t="e">
        <f aca="false">(BL251*BL252*$G251)*$BJ$8</f>
        <v>#VALUE!</v>
      </c>
      <c r="BM253" s="248"/>
      <c r="BN253" s="248" t="e">
        <f aca="false">(BN251*BN252*$G251)*$BJ$8</f>
        <v>#VALUE!</v>
      </c>
      <c r="BO253" s="248"/>
      <c r="BP253" s="248" t="e">
        <f aca="false">(BP251*BP252*$G251)*$BT$8</f>
        <v>#VALUE!</v>
      </c>
      <c r="BQ253" s="248"/>
      <c r="BR253" s="248" t="e">
        <f aca="false">(BR251*BR252*$G251)*$BT$8</f>
        <v>#VALUE!</v>
      </c>
      <c r="BS253" s="248"/>
      <c r="BT253" s="248" t="e">
        <f aca="false">(BT251*BT252*$G251)*$BT$8</f>
        <v>#VALUE!</v>
      </c>
      <c r="BU253" s="248"/>
      <c r="BV253" s="248" t="e">
        <f aca="false">(BV251*BV252*$G251)*$BT$8</f>
        <v>#VALUE!</v>
      </c>
      <c r="BW253" s="248"/>
      <c r="BX253" s="248" t="e">
        <f aca="false">(BX251*BX252*$G251)*$CB$8</f>
        <v>#VALUE!</v>
      </c>
      <c r="BY253" s="248"/>
      <c r="BZ253" s="248" t="e">
        <f aca="false">(BZ251*BZ252*$G251)*$CB$8</f>
        <v>#VALUE!</v>
      </c>
      <c r="CA253" s="248"/>
      <c r="CB253" s="248" t="e">
        <f aca="false">(CB251*CB252*$G251)*$CB$8</f>
        <v>#VALUE!</v>
      </c>
      <c r="CC253" s="248"/>
      <c r="CD253" s="248" t="e">
        <f aca="false">(CD251*CD252*$G251)*$CB$8</f>
        <v>#VALUE!</v>
      </c>
      <c r="CE253" s="248"/>
      <c r="CF253" s="248" t="e">
        <f aca="false">(CF251*CF252*$G251)*$CJ$8</f>
        <v>#VALUE!</v>
      </c>
      <c r="CG253" s="248"/>
      <c r="CH253" s="248" t="e">
        <f aca="false">(CH251*CH252*$G251)*$CJ$8</f>
        <v>#VALUE!</v>
      </c>
      <c r="CI253" s="248"/>
      <c r="CJ253" s="248" t="e">
        <f aca="false">(CJ251*CJ252*$G251)*$CJ$8</f>
        <v>#VALUE!</v>
      </c>
      <c r="CK253" s="248"/>
      <c r="CL253" s="248" t="e">
        <f aca="false">(CL251*CL252*$G251)*$CJ$8</f>
        <v>#VALUE!</v>
      </c>
      <c r="CM253" s="248"/>
      <c r="CN253" s="248" t="e">
        <f aca="false">(CN251*CN252*$G251)*$CJ$8</f>
        <v>#VALUE!</v>
      </c>
      <c r="CO253" s="248"/>
      <c r="CP253" s="248" t="e">
        <f aca="false">(CP251*CP252*$G251)*$CJ$8</f>
        <v>#VALUE!</v>
      </c>
      <c r="CQ253" s="248"/>
      <c r="CR253" s="248" t="e">
        <f aca="false">(CR251*CR252*$G251)*$CJ$8</f>
        <v>#VALUE!</v>
      </c>
      <c r="CS253" s="248"/>
      <c r="CT253" s="248" t="e">
        <f aca="false">(CT251*CT252*$G251)*$CT$8</f>
        <v>#VALUE!</v>
      </c>
      <c r="CU253" s="248"/>
      <c r="CV253" s="248" t="e">
        <f aca="false">(CV251*CV252*$G251)*$CT$8</f>
        <v>#VALUE!</v>
      </c>
      <c r="CW253" s="248"/>
      <c r="CX253" s="248" t="e">
        <f aca="false">(CX251*CX252*$G251)*$CT$8</f>
        <v>#VALUE!</v>
      </c>
      <c r="CY253" s="248"/>
      <c r="CZ253" s="248" t="e">
        <f aca="false">(CZ251*CZ252*$G251)*$CT$8</f>
        <v>#VALUE!</v>
      </c>
      <c r="DA253" s="248"/>
      <c r="DB253" s="248" t="e">
        <f aca="false">(DB251*DB252*$G251)*$DB$8</f>
        <v>#VALUE!</v>
      </c>
      <c r="DC253" s="248"/>
      <c r="DD253" s="248" t="e">
        <f aca="false">(DD251*DD252*$G251)*$DB$8</f>
        <v>#VALUE!</v>
      </c>
      <c r="DE253" s="248"/>
      <c r="DF253" s="248" t="e">
        <f aca="false">(DF251*DF252*$G251)*$DB$8</f>
        <v>#VALUE!</v>
      </c>
      <c r="DG253" s="248"/>
      <c r="DH253" s="248" t="e">
        <f aca="false">(DH251*DH252*$G251)*$DB$8</f>
        <v>#VALUE!</v>
      </c>
      <c r="DI253" s="248"/>
      <c r="DJ253" s="292" t="e">
        <f aca="false">(DJ251*DJ252*$G251)*$DB$8</f>
        <v>#VALUE!</v>
      </c>
      <c r="DK253" s="292"/>
      <c r="DL253" s="248" t="e">
        <f aca="false">(DL251*DL252*$G251)*$DL$8</f>
        <v>#VALUE!</v>
      </c>
      <c r="DM253" s="248"/>
      <c r="DN253" s="248" t="e">
        <f aca="false">(DN251*DN252*$G251)*$DL$8</f>
        <v>#VALUE!</v>
      </c>
      <c r="DO253" s="248"/>
      <c r="DP253" s="248" t="e">
        <f aca="false">(DP251*DP252*$G251)*$DL$8</f>
        <v>#VALUE!</v>
      </c>
      <c r="DQ253" s="248"/>
      <c r="DR253" s="248" t="e">
        <f aca="false">(DR251*DR252*$G251)*$DL$8</f>
        <v>#VALUE!</v>
      </c>
      <c r="DS253" s="248"/>
      <c r="DT253" s="248" t="e">
        <f aca="false">(DT251*DT252*$G251)*$EB$8</f>
        <v>#VALUE!</v>
      </c>
      <c r="DU253" s="248"/>
      <c r="DV253" s="248" t="e">
        <f aca="false">(DV251*DV252*$G251)*$EB$8</f>
        <v>#VALUE!</v>
      </c>
      <c r="DW253" s="248"/>
      <c r="DX253" s="248" t="e">
        <f aca="false">(DX251*DX252*$G251)*$EB$8</f>
        <v>#VALUE!</v>
      </c>
      <c r="DY253" s="248"/>
      <c r="DZ253" s="248" t="e">
        <f aca="false">(DZ251*DZ252*$G251)*$EB$8</f>
        <v>#VALUE!</v>
      </c>
      <c r="EA253" s="248"/>
      <c r="EB253" s="248" t="e">
        <f aca="false">(EB251*EB252*$G251)*$EJ$8</f>
        <v>#VALUE!</v>
      </c>
      <c r="EC253" s="248"/>
      <c r="ED253" s="248" t="e">
        <f aca="false">(ED251*ED252*$G251)*$EJ$8</f>
        <v>#VALUE!</v>
      </c>
      <c r="EE253" s="248"/>
      <c r="EF253" s="248" t="e">
        <f aca="false">(EF251*EF252*$G251)*$EJ$8</f>
        <v>#VALUE!</v>
      </c>
      <c r="EG253" s="248"/>
      <c r="EH253" s="248" t="e">
        <f aca="false">(EH251*EH252*$G251)*$DB$8</f>
        <v>#VALUE!</v>
      </c>
      <c r="EI253" s="248"/>
      <c r="EJ253" s="248" t="e">
        <f aca="false">(EJ251*EJ252*$G251)*$DB$8</f>
        <v>#VALUE!</v>
      </c>
      <c r="EK253" s="248"/>
      <c r="EL253" s="248" t="e">
        <f aca="false">(EL251*EL252*$G251)*$DB$8</f>
        <v>#VALUE!</v>
      </c>
      <c r="EM253" s="248"/>
      <c r="EN253" s="248" t="e">
        <f aca="false">(EN251*EN252*$G251)*$DB$8</f>
        <v>#VALUE!</v>
      </c>
      <c r="EO253" s="248"/>
      <c r="EP253" s="248" t="e">
        <f aca="false">(EP251*EP252*$G251)*$DB$8</f>
        <v>#VALUE!</v>
      </c>
      <c r="EQ253" s="248"/>
      <c r="ER253" s="248" t="e">
        <f aca="false">(ER251*ER252*$G251)*$DB$8</f>
        <v>#VALUE!</v>
      </c>
      <c r="ES253" s="248"/>
      <c r="ET253" s="248" t="e">
        <f aca="false">(ET251*ET252*$G251)*$DB$8</f>
        <v>#VALUE!</v>
      </c>
      <c r="EU253" s="248"/>
      <c r="EV253" s="248" t="e">
        <f aca="false">(EV251*EV252*$G251)*$DB$8</f>
        <v>#VALUE!</v>
      </c>
      <c r="EW253" s="248"/>
      <c r="EX253" s="249" t="e">
        <f aca="false">(EX251*EX252*$G251)*$DB$8</f>
        <v>#VALUE!</v>
      </c>
      <c r="EY253" s="249"/>
      <c r="EZ253" s="248" t="e">
        <f aca="false">(EZ251*EZ252*$G251)*$DB$8</f>
        <v>#VALUE!</v>
      </c>
      <c r="FA253" s="248"/>
      <c r="FB253" s="248" t="e">
        <f aca="false">(FB251*FB252*$G251)*$DB$8</f>
        <v>#VALUE!</v>
      </c>
      <c r="FC253" s="248"/>
      <c r="FD253" s="248" t="e">
        <f aca="false">(FD251*FD252*$G251)*$DB$8</f>
        <v>#VALUE!</v>
      </c>
      <c r="FE253" s="248"/>
      <c r="FF253" s="248" t="e">
        <f aca="false">(FF251*FF252*$G251)*$DB$8</f>
        <v>#VALUE!</v>
      </c>
      <c r="FG253" s="248"/>
      <c r="FH253" s="248" t="e">
        <f aca="false">(FH251*FH252*$G251)*$DB$8</f>
        <v>#VALUE!</v>
      </c>
      <c r="FI253" s="248"/>
      <c r="FJ253" s="248" t="e">
        <f aca="false">(FJ251*FJ252*$G251)*$DB$8</f>
        <v>#VALUE!</v>
      </c>
      <c r="FK253" s="248"/>
      <c r="FL253" s="248" t="e">
        <f aca="false">(FL251*FL252*$G251)*$DB$8</f>
        <v>#VALUE!</v>
      </c>
      <c r="FM253" s="248"/>
      <c r="FN253" s="248" t="e">
        <f aca="false">(FN251*FN252*$G251)*$DB$8</f>
        <v>#VALUE!</v>
      </c>
      <c r="FO253" s="248"/>
      <c r="FP253" s="248" t="e">
        <f aca="false">(FP251*FP252*$G251)*$DB$8</f>
        <v>#VALUE!</v>
      </c>
      <c r="FQ253" s="248"/>
      <c r="FR253" s="248" t="e">
        <f aca="false">(FR251*FR252*$G251)*$DB$8</f>
        <v>#VALUE!</v>
      </c>
      <c r="FS253" s="248"/>
      <c r="FT253" s="248" t="e">
        <f aca="false">(FT251*FT252*$G251)*$DB$8</f>
        <v>#VALUE!</v>
      </c>
      <c r="FU253" s="248"/>
      <c r="FV253" s="248" t="e">
        <f aca="false">(FV251*FV252*$G251)*$DB$8</f>
        <v>#VALUE!</v>
      </c>
      <c r="FW253" s="248"/>
      <c r="FX253" s="248" t="e">
        <f aca="false">(FX251*FX252*$G251)*$DB$8</f>
        <v>#VALUE!</v>
      </c>
      <c r="FY253" s="248"/>
      <c r="FZ253" s="248" t="e">
        <f aca="false">(FZ251*FZ252*$G251)*$DB$8</f>
        <v>#VALUE!</v>
      </c>
      <c r="GA253" s="248"/>
      <c r="GB253" s="248" t="e">
        <f aca="false">(GB251*GB252*$G251)*$DB$8</f>
        <v>#VALUE!</v>
      </c>
      <c r="GC253" s="248"/>
      <c r="GD253" s="248" t="e">
        <f aca="false">(GD251*GD252*$G251)*$DB$8</f>
        <v>#VALUE!</v>
      </c>
      <c r="GE253" s="248"/>
      <c r="GF253" s="248" t="e">
        <f aca="false">(GF251*GF252*$G251)*$DB$8</f>
        <v>#VALUE!</v>
      </c>
      <c r="GG253" s="248"/>
      <c r="GH253" s="248" t="e">
        <f aca="false">(GH251*GH252*$G251)*$DB$8</f>
        <v>#VALUE!</v>
      </c>
      <c r="GI253" s="248"/>
      <c r="GJ253" s="248" t="e">
        <f aca="false">(GJ251*GJ252*$G251)*$DB$8</f>
        <v>#VALUE!</v>
      </c>
      <c r="GK253" s="248"/>
      <c r="GL253" s="248" t="e">
        <f aca="false">(GL251*GL252*$G251)*$DB$8</f>
        <v>#VALUE!</v>
      </c>
      <c r="GM253" s="248"/>
      <c r="GN253" s="248" t="e">
        <f aca="false">(GN251*GN252*$G251)*$DB$8</f>
        <v>#VALUE!</v>
      </c>
      <c r="GO253" s="248"/>
      <c r="GP253" s="248" t="e">
        <f aca="false">(GP251*GP252*$G251)*$DB$8</f>
        <v>#VALUE!</v>
      </c>
      <c r="GQ253" s="248"/>
      <c r="GR253" s="248" t="e">
        <f aca="false">(GR251*GR252*$G251)*$DB$8</f>
        <v>#VALUE!</v>
      </c>
      <c r="GS253" s="248"/>
      <c r="GT253" s="248" t="e">
        <f aca="false">(GT251*GT252*$G251)*$DB$8</f>
        <v>#VALUE!</v>
      </c>
      <c r="GU253" s="248"/>
      <c r="GV253" s="248" t="e">
        <f aca="false">(GV251*GV252*$G251)*$DB$8</f>
        <v>#VALUE!</v>
      </c>
      <c r="GW253" s="248"/>
      <c r="GX253" s="248" t="e">
        <f aca="false">(GX251*GX252*$G251)*$DB$8</f>
        <v>#VALUE!</v>
      </c>
      <c r="GY253" s="248"/>
      <c r="GZ253" s="248" t="e">
        <f aca="false">(GZ251*GZ252*$G251)*$DB$8</f>
        <v>#VALUE!</v>
      </c>
      <c r="HA253" s="248"/>
      <c r="HB253" s="248" t="e">
        <f aca="false">(HB251*HB252*$G251)*$DB$8</f>
        <v>#VALUE!</v>
      </c>
      <c r="HC253" s="248"/>
      <c r="HD253" s="248" t="e">
        <f aca="false">(HD251*HD252*$G251)*$DB$8</f>
        <v>#VALUE!</v>
      </c>
      <c r="HE253" s="248"/>
      <c r="HF253" s="248" t="e">
        <f aca="false">(HF251*HF252*$G251)*$DB$8</f>
        <v>#VALUE!</v>
      </c>
      <c r="HG253" s="248"/>
      <c r="HH253" s="248" t="e">
        <f aca="false">(HH251*HH252*$G251)*$DB$8</f>
        <v>#VALUE!</v>
      </c>
      <c r="HI253" s="248"/>
      <c r="HJ253" s="248" t="e">
        <f aca="false">(HJ251*HJ252*$G251)*$DB$8</f>
        <v>#VALUE!</v>
      </c>
      <c r="HK253" s="248"/>
    </row>
    <row r="254" customFormat="false" ht="12.75" hidden="true" customHeight="false" outlineLevel="0" collapsed="false">
      <c r="A254" s="232"/>
      <c r="B254" s="233"/>
      <c r="C254" s="232"/>
      <c r="D254" s="234"/>
      <c r="E254" s="234"/>
      <c r="F254" s="235"/>
      <c r="G254" s="234"/>
      <c r="H254" s="234"/>
      <c r="I254" s="237"/>
      <c r="J254" s="238"/>
      <c r="K254" s="250" t="s">
        <v>162</v>
      </c>
      <c r="L254" s="251" t="e">
        <f aca="false">L253</f>
        <v>#VALUE!</v>
      </c>
      <c r="M254" s="251"/>
      <c r="N254" s="251" t="e">
        <f aca="false">L254+N253</f>
        <v>#VALUE!</v>
      </c>
      <c r="O254" s="251"/>
      <c r="P254" s="251" t="e">
        <f aca="false">N254+P253</f>
        <v>#VALUE!</v>
      </c>
      <c r="Q254" s="251"/>
      <c r="R254" s="251" t="e">
        <f aca="false">P254+R253</f>
        <v>#VALUE!</v>
      </c>
      <c r="S254" s="251"/>
      <c r="T254" s="251" t="e">
        <f aca="false">R254+T253</f>
        <v>#VALUE!</v>
      </c>
      <c r="U254" s="251"/>
      <c r="V254" s="251" t="e">
        <f aca="false">T254+V253</f>
        <v>#VALUE!</v>
      </c>
      <c r="W254" s="251"/>
      <c r="X254" s="251" t="e">
        <f aca="false">V254+X253</f>
        <v>#VALUE!</v>
      </c>
      <c r="Y254" s="251"/>
      <c r="Z254" s="251" t="e">
        <f aca="false">X254+Z253</f>
        <v>#VALUE!</v>
      </c>
      <c r="AA254" s="251"/>
      <c r="AB254" s="251" t="e">
        <f aca="false">Z254+AB253</f>
        <v>#VALUE!</v>
      </c>
      <c r="AC254" s="251"/>
      <c r="AD254" s="251" t="e">
        <f aca="false">AB254+AD253</f>
        <v>#VALUE!</v>
      </c>
      <c r="AE254" s="251"/>
      <c r="AF254" s="251" t="e">
        <f aca="false">AD254+AF253</f>
        <v>#VALUE!</v>
      </c>
      <c r="AG254" s="251"/>
      <c r="AH254" s="251" t="e">
        <f aca="false">AF254+AH253</f>
        <v>#VALUE!</v>
      </c>
      <c r="AI254" s="251"/>
      <c r="AJ254" s="251" t="e">
        <f aca="false">AH254+AJ253</f>
        <v>#VALUE!</v>
      </c>
      <c r="AK254" s="251"/>
      <c r="AL254" s="251" t="e">
        <f aca="false">AJ254+AL253</f>
        <v>#VALUE!</v>
      </c>
      <c r="AM254" s="251"/>
      <c r="AN254" s="251" t="e">
        <f aca="false">AL254+AN253</f>
        <v>#VALUE!</v>
      </c>
      <c r="AO254" s="251"/>
      <c r="AP254" s="251" t="e">
        <f aca="false">AN254+AP253</f>
        <v>#VALUE!</v>
      </c>
      <c r="AQ254" s="251"/>
      <c r="AR254" s="251" t="e">
        <f aca="false">AP254+AR253</f>
        <v>#VALUE!</v>
      </c>
      <c r="AS254" s="251"/>
      <c r="AT254" s="251" t="e">
        <f aca="false">AR254+AT253</f>
        <v>#VALUE!</v>
      </c>
      <c r="AU254" s="251"/>
      <c r="AV254" s="251" t="e">
        <f aca="false">AT254+AV253</f>
        <v>#VALUE!</v>
      </c>
      <c r="AW254" s="251"/>
      <c r="AX254" s="251" t="e">
        <f aca="false">AV254+AX253</f>
        <v>#VALUE!</v>
      </c>
      <c r="AY254" s="251"/>
      <c r="AZ254" s="251" t="e">
        <f aca="false">AX254+AZ253</f>
        <v>#VALUE!</v>
      </c>
      <c r="BA254" s="251"/>
      <c r="BB254" s="251" t="e">
        <f aca="false">AZ254+BB253</f>
        <v>#VALUE!</v>
      </c>
      <c r="BC254" s="251"/>
      <c r="BD254" s="251" t="e">
        <f aca="false">BB254+BD253</f>
        <v>#VALUE!</v>
      </c>
      <c r="BE254" s="251"/>
      <c r="BF254" s="251" t="e">
        <f aca="false">BD254+BF253</f>
        <v>#VALUE!</v>
      </c>
      <c r="BG254" s="251"/>
      <c r="BH254" s="251" t="e">
        <f aca="false">BF254+BH253</f>
        <v>#VALUE!</v>
      </c>
      <c r="BI254" s="251"/>
      <c r="BJ254" s="251" t="e">
        <f aca="false">BH254+BJ253</f>
        <v>#VALUE!</v>
      </c>
      <c r="BK254" s="251"/>
      <c r="BL254" s="251" t="e">
        <f aca="false">BJ254+BL253</f>
        <v>#VALUE!</v>
      </c>
      <c r="BM254" s="251"/>
      <c r="BN254" s="251" t="e">
        <f aca="false">BL254+BN253</f>
        <v>#VALUE!</v>
      </c>
      <c r="BO254" s="251"/>
      <c r="BP254" s="251" t="e">
        <f aca="false">BN254+BP253</f>
        <v>#VALUE!</v>
      </c>
      <c r="BQ254" s="251"/>
      <c r="BR254" s="251" t="e">
        <f aca="false">BP254+BR253</f>
        <v>#VALUE!</v>
      </c>
      <c r="BS254" s="251"/>
      <c r="BT254" s="251" t="e">
        <f aca="false">BR254+BT253</f>
        <v>#VALUE!</v>
      </c>
      <c r="BU254" s="251"/>
      <c r="BV254" s="251" t="e">
        <f aca="false">BT254+BV253</f>
        <v>#VALUE!</v>
      </c>
      <c r="BW254" s="251"/>
      <c r="BX254" s="251" t="e">
        <f aca="false">BV254+BX253</f>
        <v>#VALUE!</v>
      </c>
      <c r="BY254" s="251"/>
      <c r="BZ254" s="251" t="e">
        <f aca="false">BX254+BZ253</f>
        <v>#VALUE!</v>
      </c>
      <c r="CA254" s="251"/>
      <c r="CB254" s="251" t="e">
        <f aca="false">BZ254+CB253</f>
        <v>#VALUE!</v>
      </c>
      <c r="CC254" s="251"/>
      <c r="CD254" s="251" t="e">
        <f aca="false">CB254+CD253</f>
        <v>#VALUE!</v>
      </c>
      <c r="CE254" s="251"/>
      <c r="CF254" s="251" t="e">
        <f aca="false">CD254+CF253</f>
        <v>#VALUE!</v>
      </c>
      <c r="CG254" s="251"/>
      <c r="CH254" s="251" t="e">
        <f aca="false">CF254+CH253</f>
        <v>#VALUE!</v>
      </c>
      <c r="CI254" s="251"/>
      <c r="CJ254" s="251" t="e">
        <f aca="false">CH254+CJ253</f>
        <v>#VALUE!</v>
      </c>
      <c r="CK254" s="251"/>
      <c r="CL254" s="251" t="e">
        <f aca="false">CJ254+CL253</f>
        <v>#VALUE!</v>
      </c>
      <c r="CM254" s="251"/>
      <c r="CN254" s="251" t="e">
        <f aca="false">CL254+CN253</f>
        <v>#VALUE!</v>
      </c>
      <c r="CO254" s="251"/>
      <c r="CP254" s="251" t="e">
        <f aca="false">CN254+CP253</f>
        <v>#VALUE!</v>
      </c>
      <c r="CQ254" s="251"/>
      <c r="CR254" s="251" t="e">
        <f aca="false">CP254+CR253</f>
        <v>#VALUE!</v>
      </c>
      <c r="CS254" s="251"/>
      <c r="CT254" s="251" t="e">
        <f aca="false">CR254+CT253</f>
        <v>#VALUE!</v>
      </c>
      <c r="CU254" s="251"/>
      <c r="CV254" s="251" t="e">
        <f aca="false">CT254+CV253</f>
        <v>#VALUE!</v>
      </c>
      <c r="CW254" s="251"/>
      <c r="CX254" s="251" t="e">
        <f aca="false">CV254+CX253</f>
        <v>#VALUE!</v>
      </c>
      <c r="CY254" s="251"/>
      <c r="CZ254" s="251" t="e">
        <f aca="false">CX254+CZ253</f>
        <v>#VALUE!</v>
      </c>
      <c r="DA254" s="251"/>
      <c r="DB254" s="251" t="e">
        <f aca="false">CZ254+DB253</f>
        <v>#VALUE!</v>
      </c>
      <c r="DC254" s="251"/>
      <c r="DD254" s="251" t="e">
        <f aca="false">DB254+DD253</f>
        <v>#VALUE!</v>
      </c>
      <c r="DE254" s="251"/>
      <c r="DF254" s="251" t="e">
        <f aca="false">DD254+DF253</f>
        <v>#VALUE!</v>
      </c>
      <c r="DG254" s="251"/>
      <c r="DH254" s="251" t="e">
        <f aca="false">DF254+DH253</f>
        <v>#VALUE!</v>
      </c>
      <c r="DI254" s="251"/>
      <c r="DJ254" s="293" t="e">
        <f aca="false">DH254+DJ253</f>
        <v>#VALUE!</v>
      </c>
      <c r="DK254" s="293"/>
      <c r="DL254" s="251" t="e">
        <f aca="false">DJ254+DL253</f>
        <v>#VALUE!</v>
      </c>
      <c r="DM254" s="251"/>
      <c r="DN254" s="251" t="e">
        <f aca="false">DL254+DN253</f>
        <v>#VALUE!</v>
      </c>
      <c r="DO254" s="251"/>
      <c r="DP254" s="251" t="e">
        <f aca="false">DN254+DP253</f>
        <v>#VALUE!</v>
      </c>
      <c r="DQ254" s="251"/>
      <c r="DR254" s="251" t="e">
        <f aca="false">DP254+DR253</f>
        <v>#VALUE!</v>
      </c>
      <c r="DS254" s="251"/>
      <c r="DT254" s="251" t="e">
        <f aca="false">DR254+DT253</f>
        <v>#VALUE!</v>
      </c>
      <c r="DU254" s="251"/>
      <c r="DV254" s="251" t="e">
        <f aca="false">DT254+DV253</f>
        <v>#VALUE!</v>
      </c>
      <c r="DW254" s="251"/>
      <c r="DX254" s="251" t="e">
        <f aca="false">DV254+DX253</f>
        <v>#VALUE!</v>
      </c>
      <c r="DY254" s="251"/>
      <c r="DZ254" s="251" t="e">
        <f aca="false">DX254+DZ253</f>
        <v>#VALUE!</v>
      </c>
      <c r="EA254" s="251"/>
      <c r="EB254" s="251" t="e">
        <f aca="false">DZ254+EB253</f>
        <v>#VALUE!</v>
      </c>
      <c r="EC254" s="251"/>
      <c r="ED254" s="251" t="e">
        <f aca="false">EB254+ED253</f>
        <v>#VALUE!</v>
      </c>
      <c r="EE254" s="251"/>
      <c r="EF254" s="251" t="e">
        <f aca="false">ED254+EF253</f>
        <v>#VALUE!</v>
      </c>
      <c r="EG254" s="251"/>
      <c r="EH254" s="251" t="e">
        <f aca="false">EF254+EH253</f>
        <v>#VALUE!</v>
      </c>
      <c r="EI254" s="251"/>
      <c r="EJ254" s="251" t="e">
        <f aca="false">EH254+EJ253</f>
        <v>#VALUE!</v>
      </c>
      <c r="EK254" s="251"/>
      <c r="EL254" s="251" t="e">
        <f aca="false">EJ254+EL253</f>
        <v>#VALUE!</v>
      </c>
      <c r="EM254" s="251"/>
      <c r="EN254" s="251" t="e">
        <f aca="false">EL254+EN253</f>
        <v>#VALUE!</v>
      </c>
      <c r="EO254" s="251"/>
      <c r="EP254" s="251" t="e">
        <f aca="false">EN254+EP253</f>
        <v>#VALUE!</v>
      </c>
      <c r="EQ254" s="251"/>
      <c r="ER254" s="251" t="e">
        <f aca="false">EP254+ER253</f>
        <v>#VALUE!</v>
      </c>
      <c r="ES254" s="251"/>
      <c r="ET254" s="251" t="e">
        <f aca="false">ER254+ET253</f>
        <v>#VALUE!</v>
      </c>
      <c r="EU254" s="251"/>
      <c r="EV254" s="251" t="e">
        <f aca="false">ET254+EV253</f>
        <v>#VALUE!</v>
      </c>
      <c r="EW254" s="251"/>
      <c r="EX254" s="252" t="e">
        <f aca="false">EV254+EX253</f>
        <v>#VALUE!</v>
      </c>
      <c r="EY254" s="252"/>
      <c r="EZ254" s="251" t="e">
        <f aca="false">EX254+EZ253</f>
        <v>#VALUE!</v>
      </c>
      <c r="FA254" s="251"/>
      <c r="FB254" s="251" t="e">
        <f aca="false">EZ254+FB253</f>
        <v>#VALUE!</v>
      </c>
      <c r="FC254" s="251"/>
      <c r="FD254" s="251" t="e">
        <f aca="false">FB254+FD253</f>
        <v>#VALUE!</v>
      </c>
      <c r="FE254" s="251"/>
      <c r="FF254" s="251" t="e">
        <f aca="false">FD254+FF253</f>
        <v>#VALUE!</v>
      </c>
      <c r="FG254" s="251"/>
      <c r="FH254" s="251" t="e">
        <f aca="false">FF254+FH253</f>
        <v>#VALUE!</v>
      </c>
      <c r="FI254" s="251"/>
      <c r="FJ254" s="251" t="e">
        <f aca="false">FH254+FJ253</f>
        <v>#VALUE!</v>
      </c>
      <c r="FK254" s="251"/>
      <c r="FL254" s="251" t="e">
        <f aca="false">FJ254+FL253</f>
        <v>#VALUE!</v>
      </c>
      <c r="FM254" s="251"/>
      <c r="FN254" s="251" t="e">
        <f aca="false">FL254+FN253</f>
        <v>#VALUE!</v>
      </c>
      <c r="FO254" s="251"/>
      <c r="FP254" s="251" t="e">
        <f aca="false">FN254+FP253</f>
        <v>#VALUE!</v>
      </c>
      <c r="FQ254" s="251"/>
      <c r="FR254" s="251" t="e">
        <f aca="false">FP254+FR253</f>
        <v>#VALUE!</v>
      </c>
      <c r="FS254" s="251"/>
      <c r="FT254" s="251" t="e">
        <f aca="false">FR254+FT253</f>
        <v>#VALUE!</v>
      </c>
      <c r="FU254" s="251"/>
      <c r="FV254" s="251" t="e">
        <f aca="false">FT254+FV253</f>
        <v>#VALUE!</v>
      </c>
      <c r="FW254" s="251"/>
      <c r="FX254" s="251" t="e">
        <f aca="false">FV254+FX253</f>
        <v>#VALUE!</v>
      </c>
      <c r="FY254" s="251"/>
      <c r="FZ254" s="251" t="e">
        <f aca="false">FX254+FZ253</f>
        <v>#VALUE!</v>
      </c>
      <c r="GA254" s="251"/>
      <c r="GB254" s="251" t="e">
        <f aca="false">FZ254+GB253</f>
        <v>#VALUE!</v>
      </c>
      <c r="GC254" s="251"/>
      <c r="GD254" s="251" t="e">
        <f aca="false">GB254+GD253</f>
        <v>#VALUE!</v>
      </c>
      <c r="GE254" s="251"/>
      <c r="GF254" s="251" t="e">
        <f aca="false">GD254+GF253</f>
        <v>#VALUE!</v>
      </c>
      <c r="GG254" s="251"/>
      <c r="GH254" s="251" t="e">
        <f aca="false">GF254+GH253</f>
        <v>#VALUE!</v>
      </c>
      <c r="GI254" s="251"/>
      <c r="GJ254" s="251" t="e">
        <f aca="false">GH254+GJ253</f>
        <v>#VALUE!</v>
      </c>
      <c r="GK254" s="251"/>
      <c r="GL254" s="251" t="e">
        <f aca="false">GJ254+GL253</f>
        <v>#VALUE!</v>
      </c>
      <c r="GM254" s="251"/>
      <c r="GN254" s="251" t="e">
        <f aca="false">GL254+GN253</f>
        <v>#VALUE!</v>
      </c>
      <c r="GO254" s="251"/>
      <c r="GP254" s="251" t="e">
        <f aca="false">GN254+GP253</f>
        <v>#VALUE!</v>
      </c>
      <c r="GQ254" s="251"/>
      <c r="GR254" s="251" t="e">
        <f aca="false">GP254+GR253</f>
        <v>#VALUE!</v>
      </c>
      <c r="GS254" s="251"/>
      <c r="GT254" s="251" t="e">
        <f aca="false">GR254+GT253</f>
        <v>#VALUE!</v>
      </c>
      <c r="GU254" s="251"/>
      <c r="GV254" s="251" t="e">
        <f aca="false">GT254+GV253</f>
        <v>#VALUE!</v>
      </c>
      <c r="GW254" s="251"/>
      <c r="GX254" s="251" t="e">
        <f aca="false">GV254+GX253</f>
        <v>#VALUE!</v>
      </c>
      <c r="GY254" s="251"/>
      <c r="GZ254" s="251" t="e">
        <f aca="false">GX254+GZ253</f>
        <v>#VALUE!</v>
      </c>
      <c r="HA254" s="251"/>
      <c r="HB254" s="251" t="e">
        <f aca="false">GZ254+HB253</f>
        <v>#VALUE!</v>
      </c>
      <c r="HC254" s="251"/>
      <c r="HD254" s="251" t="e">
        <f aca="false">HB254+HD253</f>
        <v>#VALUE!</v>
      </c>
      <c r="HE254" s="251"/>
      <c r="HF254" s="251" t="e">
        <f aca="false">HD254+HF253</f>
        <v>#VALUE!</v>
      </c>
      <c r="HG254" s="251"/>
      <c r="HH254" s="251" t="e">
        <f aca="false">HF254+HH253</f>
        <v>#VALUE!</v>
      </c>
      <c r="HI254" s="251"/>
      <c r="HJ254" s="251" t="e">
        <f aca="false">HH254+HJ253</f>
        <v>#VALUE!</v>
      </c>
      <c r="HK254" s="251"/>
    </row>
    <row r="255" s="295" customFormat="true" ht="12.75" hidden="true" customHeight="false" outlineLevel="0" collapsed="false">
      <c r="A255" s="232"/>
      <c r="B255" s="233"/>
      <c r="C255" s="232"/>
      <c r="D255" s="234"/>
      <c r="E255" s="234"/>
      <c r="F255" s="235"/>
      <c r="G255" s="234"/>
      <c r="H255" s="253"/>
      <c r="I255" s="237"/>
      <c r="J255" s="238"/>
      <c r="K255" s="254" t="s">
        <v>163</v>
      </c>
      <c r="L255" s="255"/>
      <c r="M255" s="255"/>
      <c r="N255" s="255"/>
      <c r="O255" s="255"/>
      <c r="P255" s="255"/>
      <c r="Q255" s="255"/>
      <c r="R255" s="255"/>
      <c r="S255" s="255"/>
      <c r="T255" s="255"/>
      <c r="U255" s="255"/>
      <c r="V255" s="255"/>
      <c r="W255" s="255"/>
      <c r="X255" s="255"/>
      <c r="Y255" s="255"/>
      <c r="Z255" s="255"/>
      <c r="AA255" s="255"/>
      <c r="AB255" s="255"/>
      <c r="AC255" s="255"/>
      <c r="AD255" s="255"/>
      <c r="AE255" s="255"/>
      <c r="AF255" s="255"/>
      <c r="AG255" s="255"/>
      <c r="AH255" s="255"/>
      <c r="AI255" s="255"/>
      <c r="AJ255" s="255"/>
      <c r="AK255" s="255"/>
      <c r="AL255" s="255"/>
      <c r="AM255" s="255"/>
      <c r="AN255" s="255"/>
      <c r="AO255" s="255"/>
      <c r="AP255" s="255"/>
      <c r="AQ255" s="255"/>
      <c r="AR255" s="255"/>
      <c r="AS255" s="255"/>
      <c r="AT255" s="255"/>
      <c r="AU255" s="255"/>
      <c r="AV255" s="255"/>
      <c r="AW255" s="255"/>
      <c r="AX255" s="255"/>
      <c r="AY255" s="255"/>
      <c r="AZ255" s="255"/>
      <c r="BA255" s="255"/>
      <c r="BB255" s="255"/>
      <c r="BC255" s="255"/>
      <c r="BD255" s="255"/>
      <c r="BE255" s="255"/>
      <c r="BF255" s="255"/>
      <c r="BG255" s="255"/>
      <c r="BH255" s="255"/>
      <c r="BI255" s="255"/>
      <c r="BJ255" s="255"/>
      <c r="BK255" s="255"/>
      <c r="BL255" s="255"/>
      <c r="BM255" s="255"/>
      <c r="BN255" s="255"/>
      <c r="BO255" s="255"/>
      <c r="BP255" s="255"/>
      <c r="BQ255" s="255"/>
      <c r="BR255" s="255"/>
      <c r="BS255" s="255"/>
      <c r="BT255" s="255"/>
      <c r="BU255" s="255"/>
      <c r="BV255" s="255"/>
      <c r="BW255" s="255"/>
      <c r="BX255" s="255"/>
      <c r="BY255" s="255"/>
      <c r="BZ255" s="255"/>
      <c r="CA255" s="255"/>
      <c r="CB255" s="255"/>
      <c r="CC255" s="255"/>
      <c r="CD255" s="255"/>
      <c r="CE255" s="255"/>
      <c r="CF255" s="255"/>
      <c r="CG255" s="255"/>
      <c r="CH255" s="255"/>
      <c r="CI255" s="255"/>
      <c r="CJ255" s="255"/>
      <c r="CK255" s="255"/>
      <c r="CL255" s="255"/>
      <c r="CM255" s="255"/>
      <c r="CN255" s="255"/>
      <c r="CO255" s="255"/>
      <c r="CP255" s="255"/>
      <c r="CQ255" s="255"/>
      <c r="CR255" s="255"/>
      <c r="CS255" s="255"/>
      <c r="CT255" s="255"/>
      <c r="CU255" s="255"/>
      <c r="CV255" s="255"/>
      <c r="CW255" s="255"/>
      <c r="CX255" s="255"/>
      <c r="CY255" s="255"/>
      <c r="CZ255" s="255"/>
      <c r="DA255" s="255"/>
      <c r="DB255" s="255"/>
      <c r="DC255" s="255"/>
      <c r="DD255" s="255"/>
      <c r="DE255" s="255"/>
      <c r="DF255" s="255"/>
      <c r="DG255" s="255"/>
      <c r="DH255" s="255"/>
      <c r="DI255" s="255"/>
      <c r="DJ255" s="294"/>
      <c r="DK255" s="294"/>
      <c r="DL255" s="255"/>
      <c r="DM255" s="255"/>
      <c r="DN255" s="255"/>
      <c r="DO255" s="255"/>
      <c r="DP255" s="255"/>
      <c r="DQ255" s="255"/>
      <c r="DR255" s="255"/>
      <c r="DS255" s="255"/>
      <c r="DT255" s="255"/>
      <c r="DU255" s="255"/>
      <c r="DV255" s="255"/>
      <c r="DW255" s="255"/>
      <c r="DX255" s="255"/>
      <c r="DY255" s="255"/>
      <c r="DZ255" s="255"/>
      <c r="EA255" s="255"/>
      <c r="EB255" s="255"/>
      <c r="EC255" s="255"/>
      <c r="ED255" s="255"/>
      <c r="EE255" s="255"/>
      <c r="EF255" s="255"/>
      <c r="EG255" s="255"/>
      <c r="EH255" s="255"/>
      <c r="EI255" s="255"/>
      <c r="EJ255" s="255"/>
      <c r="EK255" s="255"/>
      <c r="EL255" s="255"/>
      <c r="EM255" s="255"/>
      <c r="EN255" s="255"/>
      <c r="EO255" s="255"/>
      <c r="EP255" s="255"/>
      <c r="EQ255" s="255"/>
      <c r="ER255" s="255"/>
      <c r="ES255" s="255"/>
      <c r="ET255" s="255"/>
      <c r="EU255" s="255"/>
      <c r="EV255" s="255"/>
      <c r="EW255" s="255"/>
      <c r="EX255" s="256"/>
      <c r="EY255" s="256"/>
      <c r="EZ255" s="255"/>
      <c r="FA255" s="255"/>
      <c r="FB255" s="255"/>
      <c r="FC255" s="255"/>
      <c r="FD255" s="255"/>
      <c r="FE255" s="255"/>
      <c r="FF255" s="255"/>
      <c r="FG255" s="255"/>
      <c r="FH255" s="255"/>
      <c r="FI255" s="255"/>
      <c r="FJ255" s="255"/>
      <c r="FK255" s="255"/>
      <c r="FL255" s="255"/>
      <c r="FM255" s="255"/>
      <c r="FN255" s="255"/>
      <c r="FO255" s="255"/>
      <c r="FP255" s="255"/>
      <c r="FQ255" s="255"/>
      <c r="FR255" s="255"/>
      <c r="FS255" s="255"/>
      <c r="FT255" s="255"/>
      <c r="FU255" s="255"/>
      <c r="FV255" s="255"/>
      <c r="FW255" s="255"/>
      <c r="FX255" s="255"/>
      <c r="FY255" s="255"/>
      <c r="FZ255" s="255"/>
      <c r="GA255" s="255"/>
      <c r="GB255" s="255"/>
      <c r="GC255" s="255"/>
      <c r="GD255" s="255"/>
      <c r="GE255" s="255"/>
      <c r="GF255" s="255"/>
      <c r="GG255" s="255"/>
      <c r="GH255" s="255"/>
      <c r="GI255" s="255"/>
      <c r="GJ255" s="255"/>
      <c r="GK255" s="255"/>
      <c r="GL255" s="255"/>
      <c r="GM255" s="255"/>
      <c r="GN255" s="255"/>
      <c r="GO255" s="255"/>
      <c r="GP255" s="255"/>
      <c r="GQ255" s="255"/>
      <c r="GR255" s="255"/>
      <c r="GS255" s="255"/>
      <c r="GT255" s="255"/>
      <c r="GU255" s="255"/>
      <c r="GV255" s="255"/>
      <c r="GW255" s="255"/>
      <c r="GX255" s="255"/>
      <c r="GY255" s="255"/>
      <c r="GZ255" s="255"/>
      <c r="HA255" s="255"/>
      <c r="HB255" s="255"/>
      <c r="HC255" s="255"/>
      <c r="HD255" s="255"/>
      <c r="HE255" s="255"/>
      <c r="HF255" s="255"/>
      <c r="HG255" s="255"/>
      <c r="HH255" s="255"/>
      <c r="HI255" s="255"/>
      <c r="HJ255" s="255"/>
      <c r="HK255" s="255"/>
    </row>
    <row r="256" s="297" customFormat="true" ht="12.75" hidden="true" customHeight="false" outlineLevel="0" collapsed="false">
      <c r="A256" s="232"/>
      <c r="B256" s="233"/>
      <c r="C256" s="232"/>
      <c r="D256" s="234"/>
      <c r="E256" s="234"/>
      <c r="F256" s="235"/>
      <c r="G256" s="234"/>
      <c r="H256" s="257"/>
      <c r="I256" s="237"/>
      <c r="J256" s="238"/>
      <c r="K256" s="258" t="s">
        <v>164</v>
      </c>
      <c r="L256" s="259" t="n">
        <f aca="false">L255</f>
        <v>0</v>
      </c>
      <c r="M256" s="259"/>
      <c r="N256" s="259" t="n">
        <f aca="false">N255+L256</f>
        <v>0</v>
      </c>
      <c r="O256" s="259"/>
      <c r="P256" s="259" t="n">
        <f aca="false">P255+N256</f>
        <v>0</v>
      </c>
      <c r="Q256" s="259"/>
      <c r="R256" s="259" t="n">
        <f aca="false">R255+P256</f>
        <v>0</v>
      </c>
      <c r="S256" s="259"/>
      <c r="T256" s="259" t="n">
        <f aca="false">T255+R256</f>
        <v>0</v>
      </c>
      <c r="U256" s="259"/>
      <c r="V256" s="259" t="n">
        <f aca="false">V255+T256</f>
        <v>0</v>
      </c>
      <c r="W256" s="259"/>
      <c r="X256" s="259" t="n">
        <f aca="false">X255+V256</f>
        <v>0</v>
      </c>
      <c r="Y256" s="259"/>
      <c r="Z256" s="259" t="n">
        <f aca="false">Z255+X256</f>
        <v>0</v>
      </c>
      <c r="AA256" s="259"/>
      <c r="AB256" s="259" t="n">
        <f aca="false">AB255+Z256</f>
        <v>0</v>
      </c>
      <c r="AC256" s="259"/>
      <c r="AD256" s="259" t="n">
        <f aca="false">AD255+AB256</f>
        <v>0</v>
      </c>
      <c r="AE256" s="259"/>
      <c r="AF256" s="259" t="n">
        <f aca="false">AF255+AD256</f>
        <v>0</v>
      </c>
      <c r="AG256" s="259"/>
      <c r="AH256" s="259" t="n">
        <f aca="false">AH255+AF256</f>
        <v>0</v>
      </c>
      <c r="AI256" s="259"/>
      <c r="AJ256" s="259" t="n">
        <f aca="false">AJ255+AH256</f>
        <v>0</v>
      </c>
      <c r="AK256" s="259"/>
      <c r="AL256" s="259" t="n">
        <f aca="false">AL255+AJ256</f>
        <v>0</v>
      </c>
      <c r="AM256" s="259"/>
      <c r="AN256" s="259" t="n">
        <f aca="false">AN255+AL256</f>
        <v>0</v>
      </c>
      <c r="AO256" s="259"/>
      <c r="AP256" s="259" t="n">
        <f aca="false">AP255+AN256</f>
        <v>0</v>
      </c>
      <c r="AQ256" s="259"/>
      <c r="AR256" s="259" t="n">
        <f aca="false">AR255+AP256</f>
        <v>0</v>
      </c>
      <c r="AS256" s="259"/>
      <c r="AT256" s="259" t="n">
        <f aca="false">AT255+AR256</f>
        <v>0</v>
      </c>
      <c r="AU256" s="259"/>
      <c r="AV256" s="259" t="n">
        <f aca="false">AV255+AT256</f>
        <v>0</v>
      </c>
      <c r="AW256" s="259"/>
      <c r="AX256" s="259" t="n">
        <f aca="false">AX255+AV256</f>
        <v>0</v>
      </c>
      <c r="AY256" s="259"/>
      <c r="AZ256" s="259" t="n">
        <f aca="false">AZ255+AX256</f>
        <v>0</v>
      </c>
      <c r="BA256" s="259"/>
      <c r="BB256" s="259" t="n">
        <f aca="false">BB255+AZ256</f>
        <v>0</v>
      </c>
      <c r="BC256" s="259"/>
      <c r="BD256" s="259" t="n">
        <f aca="false">BD255+BB256</f>
        <v>0</v>
      </c>
      <c r="BE256" s="259"/>
      <c r="BF256" s="259" t="n">
        <f aca="false">BF255+BD256</f>
        <v>0</v>
      </c>
      <c r="BG256" s="259"/>
      <c r="BH256" s="259" t="n">
        <f aca="false">BH255+BF256</f>
        <v>0</v>
      </c>
      <c r="BI256" s="259"/>
      <c r="BJ256" s="259" t="n">
        <f aca="false">BJ255+BH256</f>
        <v>0</v>
      </c>
      <c r="BK256" s="259"/>
      <c r="BL256" s="259" t="n">
        <f aca="false">BL255+BJ256</f>
        <v>0</v>
      </c>
      <c r="BM256" s="259"/>
      <c r="BN256" s="259" t="n">
        <f aca="false">BN255+BL256</f>
        <v>0</v>
      </c>
      <c r="BO256" s="259"/>
      <c r="BP256" s="259" t="n">
        <f aca="false">BP255+BN256</f>
        <v>0</v>
      </c>
      <c r="BQ256" s="259"/>
      <c r="BR256" s="259" t="n">
        <f aca="false">BR255+BP256</f>
        <v>0</v>
      </c>
      <c r="BS256" s="259"/>
      <c r="BT256" s="259" t="n">
        <f aca="false">BT255+BR256</f>
        <v>0</v>
      </c>
      <c r="BU256" s="259"/>
      <c r="BV256" s="259" t="n">
        <f aca="false">BV255+BT256</f>
        <v>0</v>
      </c>
      <c r="BW256" s="259"/>
      <c r="BX256" s="259" t="n">
        <f aca="false">BX255+BV256</f>
        <v>0</v>
      </c>
      <c r="BY256" s="259"/>
      <c r="BZ256" s="259" t="n">
        <f aca="false">BZ255+BX256</f>
        <v>0</v>
      </c>
      <c r="CA256" s="259"/>
      <c r="CB256" s="259" t="n">
        <f aca="false">CB255+BZ256</f>
        <v>0</v>
      </c>
      <c r="CC256" s="259"/>
      <c r="CD256" s="259" t="n">
        <f aca="false">CD255+CB256</f>
        <v>0</v>
      </c>
      <c r="CE256" s="259"/>
      <c r="CF256" s="259" t="n">
        <f aca="false">CF255+CD256</f>
        <v>0</v>
      </c>
      <c r="CG256" s="259"/>
      <c r="CH256" s="259" t="n">
        <f aca="false">CH255+CF256</f>
        <v>0</v>
      </c>
      <c r="CI256" s="259"/>
      <c r="CJ256" s="259" t="n">
        <f aca="false">CJ255+CH256</f>
        <v>0</v>
      </c>
      <c r="CK256" s="259"/>
      <c r="CL256" s="259" t="n">
        <f aca="false">CL255+CJ256</f>
        <v>0</v>
      </c>
      <c r="CM256" s="259"/>
      <c r="CN256" s="259" t="n">
        <f aca="false">CN255+CL256</f>
        <v>0</v>
      </c>
      <c r="CO256" s="259"/>
      <c r="CP256" s="259" t="n">
        <f aca="false">CP255+CN256</f>
        <v>0</v>
      </c>
      <c r="CQ256" s="259"/>
      <c r="CR256" s="259" t="n">
        <f aca="false">CR255+CP256</f>
        <v>0</v>
      </c>
      <c r="CS256" s="259"/>
      <c r="CT256" s="259" t="n">
        <f aca="false">CT255+CR256</f>
        <v>0</v>
      </c>
      <c r="CU256" s="259"/>
      <c r="CV256" s="259" t="n">
        <f aca="false">CV255+CT256</f>
        <v>0</v>
      </c>
      <c r="CW256" s="259"/>
      <c r="CX256" s="259" t="n">
        <f aca="false">CX255+CV256</f>
        <v>0</v>
      </c>
      <c r="CY256" s="259"/>
      <c r="CZ256" s="259" t="n">
        <f aca="false">CZ255+CX256</f>
        <v>0</v>
      </c>
      <c r="DA256" s="259"/>
      <c r="DB256" s="259" t="n">
        <f aca="false">DB255+CZ256</f>
        <v>0</v>
      </c>
      <c r="DC256" s="259"/>
      <c r="DD256" s="259" t="n">
        <f aca="false">DD255+DB256</f>
        <v>0</v>
      </c>
      <c r="DE256" s="259"/>
      <c r="DF256" s="259" t="n">
        <f aca="false">DF255+DD256</f>
        <v>0</v>
      </c>
      <c r="DG256" s="259"/>
      <c r="DH256" s="259" t="n">
        <f aca="false">DH255+DF256</f>
        <v>0</v>
      </c>
      <c r="DI256" s="259"/>
      <c r="DJ256" s="296" t="n">
        <f aca="false">DJ255+DH256</f>
        <v>0</v>
      </c>
      <c r="DK256" s="296"/>
      <c r="DL256" s="259" t="n">
        <f aca="false">DL255+DJ256</f>
        <v>0</v>
      </c>
      <c r="DM256" s="259"/>
      <c r="DN256" s="259" t="n">
        <f aca="false">DN255+DL256</f>
        <v>0</v>
      </c>
      <c r="DO256" s="259"/>
      <c r="DP256" s="259" t="n">
        <f aca="false">DP255+DN256</f>
        <v>0</v>
      </c>
      <c r="DQ256" s="259"/>
      <c r="DR256" s="259" t="n">
        <f aca="false">DR255+DP256</f>
        <v>0</v>
      </c>
      <c r="DS256" s="259"/>
      <c r="DT256" s="259" t="n">
        <f aca="false">DT255+DR256</f>
        <v>0</v>
      </c>
      <c r="DU256" s="259"/>
      <c r="DV256" s="259" t="n">
        <f aca="false">DV255+DT256</f>
        <v>0</v>
      </c>
      <c r="DW256" s="259"/>
      <c r="DX256" s="259" t="n">
        <f aca="false">DX255+DV256</f>
        <v>0</v>
      </c>
      <c r="DY256" s="259"/>
      <c r="DZ256" s="259" t="n">
        <f aca="false">DZ255+DX256</f>
        <v>0</v>
      </c>
      <c r="EA256" s="259"/>
      <c r="EB256" s="259" t="n">
        <f aca="false">EB255+DZ256</f>
        <v>0</v>
      </c>
      <c r="EC256" s="259"/>
      <c r="ED256" s="259" t="n">
        <f aca="false">ED255+EB256</f>
        <v>0</v>
      </c>
      <c r="EE256" s="259"/>
      <c r="EF256" s="259" t="n">
        <f aca="false">EF255+ED256</f>
        <v>0</v>
      </c>
      <c r="EG256" s="259"/>
      <c r="EH256" s="259" t="n">
        <f aca="false">EH255+EF256</f>
        <v>0</v>
      </c>
      <c r="EI256" s="259"/>
      <c r="EJ256" s="259" t="n">
        <f aca="false">EJ255+EH256</f>
        <v>0</v>
      </c>
      <c r="EK256" s="259"/>
      <c r="EL256" s="259" t="n">
        <f aca="false">EL255+EJ256</f>
        <v>0</v>
      </c>
      <c r="EM256" s="259"/>
      <c r="EN256" s="259" t="n">
        <f aca="false">EN255+EL256</f>
        <v>0</v>
      </c>
      <c r="EO256" s="259"/>
      <c r="EP256" s="259" t="n">
        <f aca="false">EP255+EN256</f>
        <v>0</v>
      </c>
      <c r="EQ256" s="259"/>
      <c r="ER256" s="259" t="n">
        <f aca="false">ER255+EP256</f>
        <v>0</v>
      </c>
      <c r="ES256" s="259"/>
      <c r="ET256" s="259" t="n">
        <f aca="false">ET255+ER256</f>
        <v>0</v>
      </c>
      <c r="EU256" s="259"/>
      <c r="EV256" s="259" t="n">
        <f aca="false">EV255+ET256</f>
        <v>0</v>
      </c>
      <c r="EW256" s="259"/>
      <c r="EX256" s="260" t="n">
        <f aca="false">EX255+EV256</f>
        <v>0</v>
      </c>
      <c r="EY256" s="260"/>
      <c r="EZ256" s="259" t="n">
        <f aca="false">EZ255+EX256</f>
        <v>0</v>
      </c>
      <c r="FA256" s="259"/>
      <c r="FB256" s="259" t="n">
        <f aca="false">FB255+EZ256</f>
        <v>0</v>
      </c>
      <c r="FC256" s="259"/>
      <c r="FD256" s="259" t="n">
        <f aca="false">FD255+FB256</f>
        <v>0</v>
      </c>
      <c r="FE256" s="259"/>
      <c r="FF256" s="259" t="n">
        <f aca="false">FF255+FD256</f>
        <v>0</v>
      </c>
      <c r="FG256" s="259"/>
      <c r="FH256" s="259" t="n">
        <f aca="false">FH255+FF256</f>
        <v>0</v>
      </c>
      <c r="FI256" s="259"/>
      <c r="FJ256" s="259" t="n">
        <f aca="false">FJ255+FH256</f>
        <v>0</v>
      </c>
      <c r="FK256" s="259"/>
      <c r="FL256" s="259" t="n">
        <f aca="false">FL255+FJ256</f>
        <v>0</v>
      </c>
      <c r="FM256" s="259"/>
      <c r="FN256" s="259" t="n">
        <f aca="false">FN255+FL256</f>
        <v>0</v>
      </c>
      <c r="FO256" s="259"/>
      <c r="FP256" s="259" t="n">
        <f aca="false">FP255+FN256</f>
        <v>0</v>
      </c>
      <c r="FQ256" s="259"/>
      <c r="FR256" s="259" t="n">
        <f aca="false">FR255+FP256</f>
        <v>0</v>
      </c>
      <c r="FS256" s="259"/>
      <c r="FT256" s="259" t="n">
        <f aca="false">FT255+FR256</f>
        <v>0</v>
      </c>
      <c r="FU256" s="259"/>
      <c r="FV256" s="259" t="n">
        <f aca="false">FV255+FT256</f>
        <v>0</v>
      </c>
      <c r="FW256" s="259"/>
      <c r="FX256" s="259" t="n">
        <f aca="false">FX255+FV256</f>
        <v>0</v>
      </c>
      <c r="FY256" s="259"/>
      <c r="FZ256" s="259" t="n">
        <f aca="false">FZ255+FX256</f>
        <v>0</v>
      </c>
      <c r="GA256" s="259"/>
      <c r="GB256" s="259" t="n">
        <f aca="false">GB255+FZ256</f>
        <v>0</v>
      </c>
      <c r="GC256" s="259"/>
      <c r="GD256" s="259" t="n">
        <f aca="false">GD255+GB256</f>
        <v>0</v>
      </c>
      <c r="GE256" s="259"/>
      <c r="GF256" s="259" t="n">
        <f aca="false">GF255+GD256</f>
        <v>0</v>
      </c>
      <c r="GG256" s="259"/>
      <c r="GH256" s="259" t="n">
        <f aca="false">GH255+GF256</f>
        <v>0</v>
      </c>
      <c r="GI256" s="259"/>
      <c r="GJ256" s="259" t="n">
        <f aca="false">GJ255+GH256</f>
        <v>0</v>
      </c>
      <c r="GK256" s="259"/>
      <c r="GL256" s="259" t="n">
        <f aca="false">GL255+GJ256</f>
        <v>0</v>
      </c>
      <c r="GM256" s="259"/>
      <c r="GN256" s="259" t="n">
        <f aca="false">GN255+GL256</f>
        <v>0</v>
      </c>
      <c r="GO256" s="259"/>
      <c r="GP256" s="259" t="n">
        <f aca="false">GP255+GN256</f>
        <v>0</v>
      </c>
      <c r="GQ256" s="259"/>
      <c r="GR256" s="259" t="n">
        <f aca="false">GR255+GP256</f>
        <v>0</v>
      </c>
      <c r="GS256" s="259"/>
      <c r="GT256" s="259" t="n">
        <f aca="false">GT255+GR256</f>
        <v>0</v>
      </c>
      <c r="GU256" s="259"/>
      <c r="GV256" s="259" t="n">
        <f aca="false">GV255+GT256</f>
        <v>0</v>
      </c>
      <c r="GW256" s="259"/>
      <c r="GX256" s="259" t="n">
        <f aca="false">GX255+GV256</f>
        <v>0</v>
      </c>
      <c r="GY256" s="259"/>
      <c r="GZ256" s="259" t="n">
        <f aca="false">GZ255+GX256</f>
        <v>0</v>
      </c>
      <c r="HA256" s="259"/>
      <c r="HB256" s="259" t="n">
        <f aca="false">HB255+GZ256</f>
        <v>0</v>
      </c>
      <c r="HC256" s="259"/>
      <c r="HD256" s="259" t="n">
        <f aca="false">HD255+HB256</f>
        <v>0</v>
      </c>
      <c r="HE256" s="259"/>
      <c r="HF256" s="259" t="n">
        <f aca="false">HF255+HD256</f>
        <v>0</v>
      </c>
      <c r="HG256" s="259"/>
      <c r="HH256" s="259" t="n">
        <f aca="false">HH255+HF256</f>
        <v>0</v>
      </c>
      <c r="HI256" s="259"/>
      <c r="HJ256" s="259" t="n">
        <f aca="false">HJ255+HH256</f>
        <v>0</v>
      </c>
      <c r="HK256" s="259"/>
    </row>
    <row r="257" s="299" customFormat="true" ht="12.75" hidden="true" customHeight="false" outlineLevel="0" collapsed="false">
      <c r="A257" s="232"/>
      <c r="B257" s="233"/>
      <c r="C257" s="232"/>
      <c r="D257" s="234"/>
      <c r="E257" s="234"/>
      <c r="F257" s="235"/>
      <c r="G257" s="234"/>
      <c r="H257" s="261"/>
      <c r="I257" s="237"/>
      <c r="J257" s="238"/>
      <c r="K257" s="262" t="s">
        <v>165</v>
      </c>
      <c r="L257" s="263" t="e">
        <f aca="false">IF($E251&gt;0,L254/$E251,"-")</f>
        <v>#N/A</v>
      </c>
      <c r="M257" s="263"/>
      <c r="N257" s="263" t="e">
        <f aca="false">IF($E251&gt;0,N254/$E251,"-")</f>
        <v>#N/A</v>
      </c>
      <c r="O257" s="263"/>
      <c r="P257" s="263" t="e">
        <f aca="false">IF($E251&gt;0,P254/$E251,"-")</f>
        <v>#N/A</v>
      </c>
      <c r="Q257" s="263"/>
      <c r="R257" s="263" t="e">
        <f aca="false">IF($E251&gt;0,R254/$E251,"-")</f>
        <v>#N/A</v>
      </c>
      <c r="S257" s="263"/>
      <c r="T257" s="263" t="e">
        <f aca="false">IF($E251&gt;0,T254/$E251,"-")</f>
        <v>#N/A</v>
      </c>
      <c r="U257" s="263"/>
      <c r="V257" s="263" t="e">
        <f aca="false">IF($E251&gt;0,V254/$E251,"-")</f>
        <v>#N/A</v>
      </c>
      <c r="W257" s="263"/>
      <c r="X257" s="263" t="e">
        <f aca="false">IF($E251&gt;0,X254/$E251,"-")</f>
        <v>#N/A</v>
      </c>
      <c r="Y257" s="263"/>
      <c r="Z257" s="263" t="e">
        <f aca="false">IF($E251&gt;0,Z254/$E251,"-")</f>
        <v>#N/A</v>
      </c>
      <c r="AA257" s="263"/>
      <c r="AB257" s="263" t="e">
        <f aca="false">IF($E251&gt;0,AB254/$E251,"-")</f>
        <v>#N/A</v>
      </c>
      <c r="AC257" s="263"/>
      <c r="AD257" s="263" t="e">
        <f aca="false">IF($E251&gt;0,AD254/$E251,"-")</f>
        <v>#N/A</v>
      </c>
      <c r="AE257" s="263"/>
      <c r="AF257" s="263" t="e">
        <f aca="false">IF($E251&gt;0,AF254/$E251,"-")</f>
        <v>#N/A</v>
      </c>
      <c r="AG257" s="263"/>
      <c r="AH257" s="263" t="e">
        <f aca="false">IF($E251&gt;0,AH254/$E251,"-")</f>
        <v>#N/A</v>
      </c>
      <c r="AI257" s="263"/>
      <c r="AJ257" s="263" t="e">
        <f aca="false">IF($E251&gt;0,AJ254/$E251,"-")</f>
        <v>#N/A</v>
      </c>
      <c r="AK257" s="263"/>
      <c r="AL257" s="263" t="e">
        <f aca="false">IF($E251&gt;0,AL254/$E251,"-")</f>
        <v>#N/A</v>
      </c>
      <c r="AM257" s="263"/>
      <c r="AN257" s="263" t="e">
        <f aca="false">IF($E251&gt;0,AN254/$E251,"-")</f>
        <v>#N/A</v>
      </c>
      <c r="AO257" s="263"/>
      <c r="AP257" s="263" t="e">
        <f aca="false">IF($E251&gt;0,AP254/$E251,"-")</f>
        <v>#N/A</v>
      </c>
      <c r="AQ257" s="263"/>
      <c r="AR257" s="263" t="e">
        <f aca="false">IF($E251&gt;0,AR254/$E251,"-")</f>
        <v>#N/A</v>
      </c>
      <c r="AS257" s="263"/>
      <c r="AT257" s="263" t="e">
        <f aca="false">IF($E251&gt;0,AT254/$E251,"-")</f>
        <v>#N/A</v>
      </c>
      <c r="AU257" s="263"/>
      <c r="AV257" s="263" t="e">
        <f aca="false">IF($E251&gt;0,AV254/$E251,"-")</f>
        <v>#N/A</v>
      </c>
      <c r="AW257" s="263"/>
      <c r="AX257" s="263" t="e">
        <f aca="false">IF($E251&gt;0,AX254/$E251,"-")</f>
        <v>#N/A</v>
      </c>
      <c r="AY257" s="263"/>
      <c r="AZ257" s="263" t="e">
        <f aca="false">IF($E251&gt;0,AZ254/$E251,"-")</f>
        <v>#N/A</v>
      </c>
      <c r="BA257" s="263"/>
      <c r="BB257" s="263" t="e">
        <f aca="false">IF($E251&gt;0,BB254/$E251,"-")</f>
        <v>#N/A</v>
      </c>
      <c r="BC257" s="263"/>
      <c r="BD257" s="263" t="e">
        <f aca="false">IF($E251&gt;0,BD254/$E251,"-")</f>
        <v>#N/A</v>
      </c>
      <c r="BE257" s="263"/>
      <c r="BF257" s="263" t="e">
        <f aca="false">IF($E251&gt;0,BF254/$E251,"-")</f>
        <v>#N/A</v>
      </c>
      <c r="BG257" s="263"/>
      <c r="BH257" s="263" t="e">
        <f aca="false">IF($E251&gt;0,BH254/$E251,"-")</f>
        <v>#N/A</v>
      </c>
      <c r="BI257" s="263"/>
      <c r="BJ257" s="263" t="e">
        <f aca="false">IF($E251&gt;0,BJ254/$E251,"-")</f>
        <v>#N/A</v>
      </c>
      <c r="BK257" s="263"/>
      <c r="BL257" s="263" t="e">
        <f aca="false">IF($E251&gt;0,BL254/$E251,"-")</f>
        <v>#N/A</v>
      </c>
      <c r="BM257" s="263"/>
      <c r="BN257" s="263" t="e">
        <f aca="false">IF($E251&gt;0,BN254/$E251,"-")</f>
        <v>#N/A</v>
      </c>
      <c r="BO257" s="263"/>
      <c r="BP257" s="263" t="e">
        <f aca="false">IF($E251&gt;0,BP254/$E251,"-")</f>
        <v>#N/A</v>
      </c>
      <c r="BQ257" s="263"/>
      <c r="BR257" s="263" t="e">
        <f aca="false">IF($E251&gt;0,BR254/$E251,"-")</f>
        <v>#N/A</v>
      </c>
      <c r="BS257" s="263"/>
      <c r="BT257" s="263" t="e">
        <f aca="false">IF($E251&gt;0,BT254/$E251,"-")</f>
        <v>#N/A</v>
      </c>
      <c r="BU257" s="263"/>
      <c r="BV257" s="263" t="e">
        <f aca="false">IF($E251&gt;0,BV254/$E251,"-")</f>
        <v>#N/A</v>
      </c>
      <c r="BW257" s="263"/>
      <c r="BX257" s="263" t="e">
        <f aca="false">IF($E251&gt;0,BX254/$E251,"-")</f>
        <v>#N/A</v>
      </c>
      <c r="BY257" s="263"/>
      <c r="BZ257" s="263" t="e">
        <f aca="false">IF($E251&gt;0,BZ254/$E251,"-")</f>
        <v>#N/A</v>
      </c>
      <c r="CA257" s="263"/>
      <c r="CB257" s="263" t="e">
        <f aca="false">IF($E251&gt;0,CB254/$E251,"-")</f>
        <v>#N/A</v>
      </c>
      <c r="CC257" s="263"/>
      <c r="CD257" s="263" t="e">
        <f aca="false">IF($E251&gt;0,CD254/$E251,"-")</f>
        <v>#N/A</v>
      </c>
      <c r="CE257" s="263"/>
      <c r="CF257" s="263" t="e">
        <f aca="false">IF($E251&gt;0,CF254/$E251,"-")</f>
        <v>#N/A</v>
      </c>
      <c r="CG257" s="263"/>
      <c r="CH257" s="263" t="e">
        <f aca="false">IF($E251&gt;0,CH254/$E251,"-")</f>
        <v>#N/A</v>
      </c>
      <c r="CI257" s="263"/>
      <c r="CJ257" s="263" t="e">
        <f aca="false">IF($E251&gt;0,CJ254/$E251,"-")</f>
        <v>#N/A</v>
      </c>
      <c r="CK257" s="263"/>
      <c r="CL257" s="263" t="e">
        <f aca="false">IF($E251&gt;0,CL254/$E251,"-")</f>
        <v>#N/A</v>
      </c>
      <c r="CM257" s="263"/>
      <c r="CN257" s="263" t="e">
        <f aca="false">IF($E251&gt;0,CN254/$E251,"-")</f>
        <v>#N/A</v>
      </c>
      <c r="CO257" s="263"/>
      <c r="CP257" s="263" t="e">
        <f aca="false">IF($E251&gt;0,CP254/$E251,"-")</f>
        <v>#N/A</v>
      </c>
      <c r="CQ257" s="263"/>
      <c r="CR257" s="263" t="e">
        <f aca="false">IF($E251&gt;0,CR254/$E251,"-")</f>
        <v>#N/A</v>
      </c>
      <c r="CS257" s="263"/>
      <c r="CT257" s="263" t="e">
        <f aca="false">IF($E251&gt;0,CT254/$E251,"-")</f>
        <v>#N/A</v>
      </c>
      <c r="CU257" s="263"/>
      <c r="CV257" s="263" t="e">
        <f aca="false">IF($E251&gt;0,CV254/$E251,"-")</f>
        <v>#N/A</v>
      </c>
      <c r="CW257" s="263"/>
      <c r="CX257" s="263" t="e">
        <f aca="false">IF($E251&gt;0,CX254/$E251,"-")</f>
        <v>#N/A</v>
      </c>
      <c r="CY257" s="263"/>
      <c r="CZ257" s="263" t="e">
        <f aca="false">IF($E251&gt;0,CZ254/$E251,"-")</f>
        <v>#N/A</v>
      </c>
      <c r="DA257" s="263"/>
      <c r="DB257" s="263" t="e">
        <f aca="false">IF($E251&gt;0,DB254/$E251,"-")</f>
        <v>#N/A</v>
      </c>
      <c r="DC257" s="263"/>
      <c r="DD257" s="263" t="e">
        <f aca="false">IF($E251&gt;0,DD254/$E251,"-")</f>
        <v>#N/A</v>
      </c>
      <c r="DE257" s="263"/>
      <c r="DF257" s="263" t="e">
        <f aca="false">IF($E251&gt;0,DF254/$E251,"-")</f>
        <v>#N/A</v>
      </c>
      <c r="DG257" s="263"/>
      <c r="DH257" s="263" t="e">
        <f aca="false">IF($E251&gt;0,DH254/$E251,"-")</f>
        <v>#N/A</v>
      </c>
      <c r="DI257" s="263"/>
      <c r="DJ257" s="298" t="e">
        <f aca="false">IF($E251&gt;0,DJ254/$E251,"-")</f>
        <v>#N/A</v>
      </c>
      <c r="DK257" s="298"/>
      <c r="DL257" s="263" t="e">
        <f aca="false">IF($E251&gt;0,DL254/$E251,"-")</f>
        <v>#N/A</v>
      </c>
      <c r="DM257" s="263"/>
      <c r="DN257" s="263" t="e">
        <f aca="false">IF($E251&gt;0,DN254/$E251,"-")</f>
        <v>#N/A</v>
      </c>
      <c r="DO257" s="263"/>
      <c r="DP257" s="263" t="e">
        <f aca="false">IF($E251&gt;0,DP254/$E251,"-")</f>
        <v>#N/A</v>
      </c>
      <c r="DQ257" s="263"/>
      <c r="DR257" s="263" t="e">
        <f aca="false">IF($E251&gt;0,DR254/$E251,"-")</f>
        <v>#N/A</v>
      </c>
      <c r="DS257" s="263"/>
      <c r="DT257" s="263" t="e">
        <f aca="false">IF($E251&gt;0,DT254/$E251,"-")</f>
        <v>#N/A</v>
      </c>
      <c r="DU257" s="263"/>
      <c r="DV257" s="263" t="e">
        <f aca="false">IF($E251&gt;0,DV254/$E251,"-")</f>
        <v>#N/A</v>
      </c>
      <c r="DW257" s="263"/>
      <c r="DX257" s="263" t="e">
        <f aca="false">IF($E251&gt;0,DX254/$E251,"-")</f>
        <v>#N/A</v>
      </c>
      <c r="DY257" s="263"/>
      <c r="DZ257" s="263" t="e">
        <f aca="false">IF($E251&gt;0,DZ254/$E251,"-")</f>
        <v>#N/A</v>
      </c>
      <c r="EA257" s="263"/>
      <c r="EB257" s="263" t="e">
        <f aca="false">IF($E251&gt;0,EB254/$E251,"-")</f>
        <v>#N/A</v>
      </c>
      <c r="EC257" s="263"/>
      <c r="ED257" s="263" t="e">
        <f aca="false">IF($E251&gt;0,ED254/$E251,"-")</f>
        <v>#N/A</v>
      </c>
      <c r="EE257" s="263"/>
      <c r="EF257" s="263" t="e">
        <f aca="false">IF($E251&gt;0,EF254/$E251,"-")</f>
        <v>#N/A</v>
      </c>
      <c r="EG257" s="263"/>
      <c r="EH257" s="263" t="e">
        <f aca="false">IF($E251&gt;0,EH254/$E251,"-")</f>
        <v>#N/A</v>
      </c>
      <c r="EI257" s="263"/>
      <c r="EJ257" s="263" t="e">
        <f aca="false">IF($E251&gt;0,EJ254/$E251,"-")</f>
        <v>#N/A</v>
      </c>
      <c r="EK257" s="263"/>
      <c r="EL257" s="263" t="e">
        <f aca="false">IF($E251&gt;0,EL254/$E251,"-")</f>
        <v>#N/A</v>
      </c>
      <c r="EM257" s="263"/>
      <c r="EN257" s="263" t="e">
        <f aca="false">IF($E251&gt;0,EN254/$E251,"-")</f>
        <v>#N/A</v>
      </c>
      <c r="EO257" s="263"/>
      <c r="EP257" s="263" t="e">
        <f aca="false">IF($E251&gt;0,EP254/$E251,"-")</f>
        <v>#N/A</v>
      </c>
      <c r="EQ257" s="263"/>
      <c r="ER257" s="263" t="e">
        <f aca="false">IF($E251&gt;0,ER254/$E251,"-")</f>
        <v>#N/A</v>
      </c>
      <c r="ES257" s="263"/>
      <c r="ET257" s="263" t="e">
        <f aca="false">IF($E251&gt;0,ET254/$E251,"-")</f>
        <v>#N/A</v>
      </c>
      <c r="EU257" s="263"/>
      <c r="EV257" s="263" t="e">
        <f aca="false">IF($E251&gt;0,EV254/$E251,"-")</f>
        <v>#N/A</v>
      </c>
      <c r="EW257" s="263"/>
      <c r="EX257" s="264" t="e">
        <f aca="false">IF($E251&gt;0,EX254/$E251,"-")</f>
        <v>#N/A</v>
      </c>
      <c r="EY257" s="264"/>
      <c r="EZ257" s="263" t="e">
        <f aca="false">IF($E251&gt;0,EZ254/$E251,"-")</f>
        <v>#N/A</v>
      </c>
      <c r="FA257" s="263"/>
      <c r="FB257" s="263" t="e">
        <f aca="false">IF($E251&gt;0,FB254/$E251,"-")</f>
        <v>#N/A</v>
      </c>
      <c r="FC257" s="263"/>
      <c r="FD257" s="263" t="e">
        <f aca="false">IF($E251&gt;0,FD254/$E251,"-")</f>
        <v>#N/A</v>
      </c>
      <c r="FE257" s="263"/>
      <c r="FF257" s="263" t="e">
        <f aca="false">IF($E251&gt;0,FF254/$E251,"-")</f>
        <v>#N/A</v>
      </c>
      <c r="FG257" s="263"/>
      <c r="FH257" s="263" t="e">
        <f aca="false">IF($E251&gt;0,FH254/$E251,"-")</f>
        <v>#N/A</v>
      </c>
      <c r="FI257" s="263"/>
      <c r="FJ257" s="263" t="e">
        <f aca="false">IF($E251&gt;0,FJ254/$E251,"-")</f>
        <v>#N/A</v>
      </c>
      <c r="FK257" s="263"/>
      <c r="FL257" s="263" t="e">
        <f aca="false">IF($E251&gt;0,FL254/$E251,"-")</f>
        <v>#N/A</v>
      </c>
      <c r="FM257" s="263"/>
      <c r="FN257" s="263" t="e">
        <f aca="false">IF($E251&gt;0,FN254/$E251,"-")</f>
        <v>#N/A</v>
      </c>
      <c r="FO257" s="263"/>
      <c r="FP257" s="263" t="e">
        <f aca="false">IF($E251&gt;0,FP254/$E251,"-")</f>
        <v>#N/A</v>
      </c>
      <c r="FQ257" s="263"/>
      <c r="FR257" s="263" t="e">
        <f aca="false">IF($E251&gt;0,FR254/$E251,"-")</f>
        <v>#N/A</v>
      </c>
      <c r="FS257" s="263"/>
      <c r="FT257" s="263" t="e">
        <f aca="false">IF($E251&gt;0,FT254/$E251,"-")</f>
        <v>#N/A</v>
      </c>
      <c r="FU257" s="263"/>
      <c r="FV257" s="263" t="e">
        <f aca="false">IF($E251&gt;0,FV254/$E251,"-")</f>
        <v>#N/A</v>
      </c>
      <c r="FW257" s="263"/>
      <c r="FX257" s="263" t="e">
        <f aca="false">IF($E251&gt;0,FX254/$E251,"-")</f>
        <v>#N/A</v>
      </c>
      <c r="FY257" s="263"/>
      <c r="FZ257" s="263" t="e">
        <f aca="false">IF($E251&gt;0,FZ254/$E251,"-")</f>
        <v>#N/A</v>
      </c>
      <c r="GA257" s="263"/>
      <c r="GB257" s="263" t="e">
        <f aca="false">IF($E251&gt;0,GB254/$E251,"-")</f>
        <v>#N/A</v>
      </c>
      <c r="GC257" s="263"/>
      <c r="GD257" s="263" t="e">
        <f aca="false">IF($E251&gt;0,GD254/$E251,"-")</f>
        <v>#N/A</v>
      </c>
      <c r="GE257" s="263"/>
      <c r="GF257" s="263" t="e">
        <f aca="false">IF($E251&gt;0,GF254/$E251,"-")</f>
        <v>#N/A</v>
      </c>
      <c r="GG257" s="263"/>
      <c r="GH257" s="263" t="e">
        <f aca="false">IF($E251&gt;0,GH254/$E251,"-")</f>
        <v>#N/A</v>
      </c>
      <c r="GI257" s="263"/>
      <c r="GJ257" s="263" t="e">
        <f aca="false">IF($E251&gt;0,GJ254/$E251,"-")</f>
        <v>#N/A</v>
      </c>
      <c r="GK257" s="263"/>
      <c r="GL257" s="263" t="e">
        <f aca="false">IF($E251&gt;0,GL254/$E251,"-")</f>
        <v>#N/A</v>
      </c>
      <c r="GM257" s="263"/>
      <c r="GN257" s="263" t="e">
        <f aca="false">IF($E251&gt;0,GN254/$E251,"-")</f>
        <v>#N/A</v>
      </c>
      <c r="GO257" s="263"/>
      <c r="GP257" s="263" t="e">
        <f aca="false">IF($E251&gt;0,GP254/$E251,"-")</f>
        <v>#N/A</v>
      </c>
      <c r="GQ257" s="263"/>
      <c r="GR257" s="263" t="e">
        <f aca="false">IF($E251&gt;0,GR254/$E251,"-")</f>
        <v>#N/A</v>
      </c>
      <c r="GS257" s="263"/>
      <c r="GT257" s="263" t="e">
        <f aca="false">IF($E251&gt;0,GT254/$E251,"-")</f>
        <v>#N/A</v>
      </c>
      <c r="GU257" s="263"/>
      <c r="GV257" s="263" t="e">
        <f aca="false">IF($E251&gt;0,GV254/$E251,"-")</f>
        <v>#N/A</v>
      </c>
      <c r="GW257" s="263"/>
      <c r="GX257" s="263" t="e">
        <f aca="false">IF($E251&gt;0,GX254/$E251,"-")</f>
        <v>#N/A</v>
      </c>
      <c r="GY257" s="263"/>
      <c r="GZ257" s="263" t="e">
        <f aca="false">IF($E251&gt;0,GZ254/$E251,"-")</f>
        <v>#N/A</v>
      </c>
      <c r="HA257" s="263"/>
      <c r="HB257" s="263" t="e">
        <f aca="false">IF($E251&gt;0,HB254/$E251,"-")</f>
        <v>#N/A</v>
      </c>
      <c r="HC257" s="263"/>
      <c r="HD257" s="263" t="e">
        <f aca="false">IF($E251&gt;0,HD254/$E251,"-")</f>
        <v>#N/A</v>
      </c>
      <c r="HE257" s="263"/>
      <c r="HF257" s="263" t="e">
        <f aca="false">IF($E251&gt;0,HF254/$E251,"-")</f>
        <v>#N/A</v>
      </c>
      <c r="HG257" s="263"/>
      <c r="HH257" s="263" t="e">
        <f aca="false">IF($E251&gt;0,HH254/$E251,"-")</f>
        <v>#N/A</v>
      </c>
      <c r="HI257" s="263"/>
      <c r="HJ257" s="263" t="e">
        <f aca="false">IF($E251&gt;0,HJ254/$E251,"-")</f>
        <v>#N/A</v>
      </c>
      <c r="HK257" s="263"/>
    </row>
    <row r="258" customFormat="false" ht="12.75" hidden="true" customHeight="false" outlineLevel="0" collapsed="false">
      <c r="A258" s="232"/>
      <c r="B258" s="233"/>
      <c r="C258" s="232"/>
      <c r="D258" s="234"/>
      <c r="E258" s="234"/>
      <c r="F258" s="235"/>
      <c r="G258" s="234"/>
      <c r="H258" s="234"/>
      <c r="I258" s="237"/>
      <c r="J258" s="238"/>
      <c r="K258" s="265" t="s">
        <v>166</v>
      </c>
      <c r="L258" s="266" t="e">
        <f aca="false">IF($E251&gt;0,L256/$E251,"-")</f>
        <v>#N/A</v>
      </c>
      <c r="M258" s="266"/>
      <c r="N258" s="266" t="e">
        <f aca="false">IF($E251&gt;0,N256/$E251,"-")</f>
        <v>#N/A</v>
      </c>
      <c r="O258" s="266"/>
      <c r="P258" s="266" t="e">
        <f aca="false">IF($E251&gt;0,P256/$E251,"-")</f>
        <v>#N/A</v>
      </c>
      <c r="Q258" s="266"/>
      <c r="R258" s="266" t="e">
        <f aca="false">IF($E251&gt;0,R256/$E251,"-")</f>
        <v>#N/A</v>
      </c>
      <c r="S258" s="266"/>
      <c r="T258" s="266" t="e">
        <f aca="false">IF($E251&gt;0,T256/$E251,"-")</f>
        <v>#N/A</v>
      </c>
      <c r="U258" s="266"/>
      <c r="V258" s="266" t="e">
        <f aca="false">IF($E251&gt;0,V256/$E251,"-")</f>
        <v>#N/A</v>
      </c>
      <c r="W258" s="266"/>
      <c r="X258" s="266" t="e">
        <f aca="false">IF($E251&gt;0,X256/$E251,"-")</f>
        <v>#N/A</v>
      </c>
      <c r="Y258" s="266"/>
      <c r="Z258" s="266" t="e">
        <f aca="false">IF($E251&gt;0,Z256/$E251,"-")</f>
        <v>#N/A</v>
      </c>
      <c r="AA258" s="266"/>
      <c r="AB258" s="266" t="e">
        <f aca="false">IF($E251&gt;0,AB256/$E251,"-")</f>
        <v>#N/A</v>
      </c>
      <c r="AC258" s="266"/>
      <c r="AD258" s="266" t="e">
        <f aca="false">IF($E251&gt;0,AD256/$E251,"-")</f>
        <v>#N/A</v>
      </c>
      <c r="AE258" s="266"/>
      <c r="AF258" s="266" t="e">
        <f aca="false">IF($E251&gt;0,AF256/$E251,"-")</f>
        <v>#N/A</v>
      </c>
      <c r="AG258" s="266"/>
      <c r="AH258" s="266" t="e">
        <f aca="false">IF($E251&gt;0,AH256/$E251,"-")</f>
        <v>#N/A</v>
      </c>
      <c r="AI258" s="266"/>
      <c r="AJ258" s="266" t="e">
        <f aca="false">IF($E251&gt;0,AJ256/$E251,"-")</f>
        <v>#N/A</v>
      </c>
      <c r="AK258" s="266"/>
      <c r="AL258" s="266" t="e">
        <f aca="false">IF($E251&gt;0,AL256/$E251,"-")</f>
        <v>#N/A</v>
      </c>
      <c r="AM258" s="266"/>
      <c r="AN258" s="266" t="e">
        <f aca="false">IF($E251&gt;0,AN256/$E251,"-")</f>
        <v>#N/A</v>
      </c>
      <c r="AO258" s="266"/>
      <c r="AP258" s="266" t="e">
        <f aca="false">IF($E251&gt;0,AP256/$E251,"-")</f>
        <v>#N/A</v>
      </c>
      <c r="AQ258" s="266"/>
      <c r="AR258" s="266" t="e">
        <f aca="false">IF($E251&gt;0,AR256/$E251,"-")</f>
        <v>#N/A</v>
      </c>
      <c r="AS258" s="266"/>
      <c r="AT258" s="266" t="e">
        <f aca="false">IF($E251&gt;0,AT256/$E251,"-")</f>
        <v>#N/A</v>
      </c>
      <c r="AU258" s="266"/>
      <c r="AV258" s="266" t="e">
        <f aca="false">IF($E251&gt;0,AV256/$E251,"-")</f>
        <v>#N/A</v>
      </c>
      <c r="AW258" s="266"/>
      <c r="AX258" s="266" t="e">
        <f aca="false">IF($E251&gt;0,AX256/$E251,"-")</f>
        <v>#N/A</v>
      </c>
      <c r="AY258" s="266"/>
      <c r="AZ258" s="266" t="e">
        <f aca="false">IF($E251&gt;0,AZ256/$E251,"-")</f>
        <v>#N/A</v>
      </c>
      <c r="BA258" s="266"/>
      <c r="BB258" s="266" t="e">
        <f aca="false">IF($E251&gt;0,BB256/$E251,"-")</f>
        <v>#N/A</v>
      </c>
      <c r="BC258" s="266"/>
      <c r="BD258" s="266" t="e">
        <f aca="false">IF($E251&gt;0,BD256/$E251,"-")</f>
        <v>#N/A</v>
      </c>
      <c r="BE258" s="266"/>
      <c r="BF258" s="266" t="e">
        <f aca="false">IF($E251&gt;0,BF256/$E251,"-")</f>
        <v>#N/A</v>
      </c>
      <c r="BG258" s="266"/>
      <c r="BH258" s="266" t="e">
        <f aca="false">IF($E251&gt;0,BH256/$E251,"-")</f>
        <v>#N/A</v>
      </c>
      <c r="BI258" s="266"/>
      <c r="BJ258" s="266" t="e">
        <f aca="false">IF($E251&gt;0,BJ256/$E251,"-")</f>
        <v>#N/A</v>
      </c>
      <c r="BK258" s="266"/>
      <c r="BL258" s="266" t="e">
        <f aca="false">IF($E251&gt;0,BL256/$E251,"-")</f>
        <v>#N/A</v>
      </c>
      <c r="BM258" s="266"/>
      <c r="BN258" s="266" t="e">
        <f aca="false">IF($E251&gt;0,BN256/$E251,"-")</f>
        <v>#N/A</v>
      </c>
      <c r="BO258" s="266"/>
      <c r="BP258" s="266" t="e">
        <f aca="false">IF($E251&gt;0,BP256/$E251,"-")</f>
        <v>#N/A</v>
      </c>
      <c r="BQ258" s="266"/>
      <c r="BR258" s="300" t="e">
        <f aca="false">IF($E251&gt;0,BR256/$E251,"-")</f>
        <v>#N/A</v>
      </c>
      <c r="BS258" s="300"/>
      <c r="BT258" s="300" t="e">
        <f aca="false">IF($E251&gt;0,BT256/$E251,"-")</f>
        <v>#N/A</v>
      </c>
      <c r="BU258" s="300"/>
      <c r="BV258" s="300" t="e">
        <f aca="false">IF($E251&gt;0,BV256/$E251,"-")</f>
        <v>#N/A</v>
      </c>
      <c r="BW258" s="300"/>
      <c r="BX258" s="300" t="e">
        <f aca="false">IF($E251&gt;0,BX256/$E251,"-")</f>
        <v>#N/A</v>
      </c>
      <c r="BY258" s="300"/>
      <c r="BZ258" s="300" t="e">
        <f aca="false">IF($E251&gt;0,BZ256/$E251,"-")</f>
        <v>#N/A</v>
      </c>
      <c r="CA258" s="300"/>
      <c r="CB258" s="300" t="e">
        <f aca="false">IF($E251&gt;0,CB256/$E251,"-")</f>
        <v>#N/A</v>
      </c>
      <c r="CC258" s="300"/>
      <c r="CD258" s="300" t="e">
        <f aca="false">IF($E251&gt;0,CD256/$E251,"-")</f>
        <v>#N/A</v>
      </c>
      <c r="CE258" s="300"/>
      <c r="CF258" s="300" t="e">
        <f aca="false">IF($E251&gt;0,CF256/$E251,"-")</f>
        <v>#N/A</v>
      </c>
      <c r="CG258" s="300"/>
      <c r="CH258" s="300" t="e">
        <f aca="false">IF($E251&gt;0,CH256/$E251,"-")</f>
        <v>#N/A</v>
      </c>
      <c r="CI258" s="300"/>
      <c r="CJ258" s="300" t="e">
        <f aca="false">IF($E251&gt;0,CJ256/$E251,"-")</f>
        <v>#N/A</v>
      </c>
      <c r="CK258" s="300"/>
      <c r="CL258" s="300" t="e">
        <f aca="false">IF($E251&gt;0,CL256/$E251,"-")</f>
        <v>#N/A</v>
      </c>
      <c r="CM258" s="300"/>
      <c r="CN258" s="300" t="e">
        <f aca="false">IF($E251&gt;0,CN256/$E251,"-")</f>
        <v>#N/A</v>
      </c>
      <c r="CO258" s="300"/>
      <c r="CP258" s="300" t="e">
        <f aca="false">IF($E251&gt;0,CP256/$E251,"-")</f>
        <v>#N/A</v>
      </c>
      <c r="CQ258" s="300"/>
      <c r="CR258" s="300" t="e">
        <f aca="false">IF($E251&gt;0,CR256/$E251,"-")</f>
        <v>#N/A</v>
      </c>
      <c r="CS258" s="300"/>
      <c r="CT258" s="300" t="e">
        <f aca="false">IF($E251&gt;0,CT256/$E251,"-")</f>
        <v>#N/A</v>
      </c>
      <c r="CU258" s="300"/>
      <c r="CV258" s="300" t="e">
        <f aca="false">IF($E251&gt;0,CV256/$E251,"-")</f>
        <v>#N/A</v>
      </c>
      <c r="CW258" s="300"/>
      <c r="CX258" s="300" t="e">
        <f aca="false">IF($E251&gt;0,CX256/$E251,"-")</f>
        <v>#N/A</v>
      </c>
      <c r="CY258" s="300"/>
      <c r="CZ258" s="300" t="e">
        <f aca="false">IF($E251&gt;0,CZ256/$E251,"-")</f>
        <v>#N/A</v>
      </c>
      <c r="DA258" s="300"/>
      <c r="DB258" s="300" t="e">
        <f aca="false">IF($E251&gt;0,DB256/$E251,"-")</f>
        <v>#N/A</v>
      </c>
      <c r="DC258" s="300"/>
      <c r="DD258" s="300" t="e">
        <f aca="false">IF($E251&gt;0,DD256/$E251,"-")</f>
        <v>#N/A</v>
      </c>
      <c r="DE258" s="300"/>
      <c r="DF258" s="300" t="e">
        <f aca="false">IF($E251&gt;0,DF256/$E251,"-")</f>
        <v>#N/A</v>
      </c>
      <c r="DG258" s="300"/>
      <c r="DH258" s="300" t="e">
        <f aca="false">IF($E251&gt;0,DH256/$E251,"-")</f>
        <v>#N/A</v>
      </c>
      <c r="DI258" s="300"/>
      <c r="DJ258" s="301" t="e">
        <f aca="false">IF($E251&gt;0,DJ256/$E251,"-")</f>
        <v>#N/A</v>
      </c>
      <c r="DK258" s="301"/>
      <c r="DL258" s="300" t="e">
        <f aca="false">IF($E251&gt;0,DL256/$E251,"-")</f>
        <v>#N/A</v>
      </c>
      <c r="DM258" s="300"/>
      <c r="DN258" s="300" t="e">
        <f aca="false">IF($E251&gt;0,DN256/$E251,"-")</f>
        <v>#N/A</v>
      </c>
      <c r="DO258" s="300"/>
      <c r="DP258" s="300" t="e">
        <f aca="false">IF($E251&gt;0,DP256/$E251,"-")</f>
        <v>#N/A</v>
      </c>
      <c r="DQ258" s="300"/>
      <c r="DR258" s="300" t="e">
        <f aca="false">IF($E251&gt;0,DR256/$E251,"-")</f>
        <v>#N/A</v>
      </c>
      <c r="DS258" s="300"/>
      <c r="DT258" s="300" t="e">
        <f aca="false">IF($E251&gt;0,DT256/$E251,"-")</f>
        <v>#N/A</v>
      </c>
      <c r="DU258" s="300"/>
      <c r="DV258" s="300" t="e">
        <f aca="false">IF($E251&gt;0,DV256/$E251,"-")</f>
        <v>#N/A</v>
      </c>
      <c r="DW258" s="300"/>
      <c r="DX258" s="300" t="e">
        <f aca="false">IF($E251&gt;0,DX256/$E251,"-")</f>
        <v>#N/A</v>
      </c>
      <c r="DY258" s="300"/>
      <c r="DZ258" s="300" t="e">
        <f aca="false">IF($E251&gt;0,DZ256/$E251,"-")</f>
        <v>#N/A</v>
      </c>
      <c r="EA258" s="300"/>
      <c r="EB258" s="300" t="e">
        <f aca="false">IF($E251&gt;0,EB256/$E251,"-")</f>
        <v>#N/A</v>
      </c>
      <c r="EC258" s="300"/>
      <c r="ED258" s="300" t="e">
        <f aca="false">IF($E251&gt;0,ED256/$E251,"-")</f>
        <v>#N/A</v>
      </c>
      <c r="EE258" s="300"/>
      <c r="EF258" s="300" t="e">
        <f aca="false">IF($E251&gt;0,EF256/$E251,"-")</f>
        <v>#N/A</v>
      </c>
      <c r="EG258" s="300"/>
      <c r="EH258" s="300" t="e">
        <f aca="false">IF($E251&gt;0,EH256/$E251,"-")</f>
        <v>#N/A</v>
      </c>
      <c r="EI258" s="300"/>
      <c r="EJ258" s="300" t="e">
        <f aca="false">IF($E251&gt;0,EJ256/$E251,"-")</f>
        <v>#N/A</v>
      </c>
      <c r="EK258" s="300"/>
      <c r="EL258" s="300" t="e">
        <f aca="false">IF($E251&gt;0,EL256/$E251,"-")</f>
        <v>#N/A</v>
      </c>
      <c r="EM258" s="300"/>
      <c r="EN258" s="300" t="e">
        <f aca="false">IF($E251&gt;0,EN256/$E251,"-")</f>
        <v>#N/A</v>
      </c>
      <c r="EO258" s="300"/>
      <c r="EP258" s="300" t="e">
        <f aca="false">IF($E251&gt;0,EP256/$E251,"-")</f>
        <v>#N/A</v>
      </c>
      <c r="EQ258" s="300"/>
      <c r="ER258" s="300" t="e">
        <f aca="false">IF($E251&gt;0,ER256/$E251,"-")</f>
        <v>#N/A</v>
      </c>
      <c r="ES258" s="300"/>
      <c r="ET258" s="300" t="e">
        <f aca="false">IF($E251&gt;0,ET256/$E251,"-")</f>
        <v>#N/A</v>
      </c>
      <c r="EU258" s="300"/>
      <c r="EV258" s="300" t="e">
        <f aca="false">IF($E251&gt;0,EV256/$E251,"-")</f>
        <v>#N/A</v>
      </c>
      <c r="EW258" s="300"/>
      <c r="EX258" s="302" t="e">
        <f aca="false">IF($E251&gt;0,EX256/$E251,"-")</f>
        <v>#N/A</v>
      </c>
      <c r="EY258" s="302"/>
      <c r="EZ258" s="300" t="e">
        <f aca="false">IF($E251&gt;0,EZ256/$E251,"-")</f>
        <v>#N/A</v>
      </c>
      <c r="FA258" s="300"/>
      <c r="FB258" s="300" t="e">
        <f aca="false">IF($E251&gt;0,FB256/$E251,"-")</f>
        <v>#N/A</v>
      </c>
      <c r="FC258" s="300"/>
      <c r="FD258" s="300" t="e">
        <f aca="false">IF($E251&gt;0,FD256/$E251,"-")</f>
        <v>#N/A</v>
      </c>
      <c r="FE258" s="300"/>
      <c r="FF258" s="300" t="e">
        <f aca="false">IF($E251&gt;0,FF256/$E251,"-")</f>
        <v>#N/A</v>
      </c>
      <c r="FG258" s="300"/>
      <c r="FH258" s="300" t="e">
        <f aca="false">IF($E251&gt;0,FH256/$E251,"-")</f>
        <v>#N/A</v>
      </c>
      <c r="FI258" s="300"/>
      <c r="FJ258" s="300" t="e">
        <f aca="false">IF($E251&gt;0,FJ256/$E251,"-")</f>
        <v>#N/A</v>
      </c>
      <c r="FK258" s="300"/>
      <c r="FL258" s="300" t="e">
        <f aca="false">IF($E251&gt;0,FL256/$E251,"-")</f>
        <v>#N/A</v>
      </c>
      <c r="FM258" s="300"/>
      <c r="FN258" s="300" t="e">
        <f aca="false">IF($E251&gt;0,FN256/$E251,"-")</f>
        <v>#N/A</v>
      </c>
      <c r="FO258" s="300"/>
      <c r="FP258" s="300" t="e">
        <f aca="false">IF($E251&gt;0,FP256/$E251,"-")</f>
        <v>#N/A</v>
      </c>
      <c r="FQ258" s="300"/>
      <c r="FR258" s="300" t="e">
        <f aca="false">IF($E251&gt;0,FR256/$E251,"-")</f>
        <v>#N/A</v>
      </c>
      <c r="FS258" s="300"/>
      <c r="FT258" s="300" t="e">
        <f aca="false">IF($E251&gt;0,FT256/$E251,"-")</f>
        <v>#N/A</v>
      </c>
      <c r="FU258" s="300"/>
      <c r="FV258" s="300" t="e">
        <f aca="false">IF($E251&gt;0,FV256/$E251,"-")</f>
        <v>#N/A</v>
      </c>
      <c r="FW258" s="300"/>
      <c r="FX258" s="300" t="e">
        <f aca="false">IF($E251&gt;0,FX256/$E251,"-")</f>
        <v>#N/A</v>
      </c>
      <c r="FY258" s="300"/>
      <c r="FZ258" s="300" t="e">
        <f aca="false">IF($E251&gt;0,FZ256/$E251,"-")</f>
        <v>#N/A</v>
      </c>
      <c r="GA258" s="300"/>
      <c r="GB258" s="300" t="e">
        <f aca="false">IF($E251&gt;0,GB256/$E251,"-")</f>
        <v>#N/A</v>
      </c>
      <c r="GC258" s="300"/>
      <c r="GD258" s="300" t="e">
        <f aca="false">IF($E251&gt;0,GD256/$E251,"-")</f>
        <v>#N/A</v>
      </c>
      <c r="GE258" s="300"/>
      <c r="GF258" s="300" t="e">
        <f aca="false">IF($E251&gt;0,GF256/$E251,"-")</f>
        <v>#N/A</v>
      </c>
      <c r="GG258" s="300"/>
      <c r="GH258" s="300" t="e">
        <f aca="false">IF($E251&gt;0,GH256/$E251,"-")</f>
        <v>#N/A</v>
      </c>
      <c r="GI258" s="300"/>
      <c r="GJ258" s="300" t="e">
        <f aca="false">IF($E251&gt;0,GJ256/$E251,"-")</f>
        <v>#N/A</v>
      </c>
      <c r="GK258" s="300"/>
      <c r="GL258" s="300" t="e">
        <f aca="false">IF($E251&gt;0,GL256/$E251,"-")</f>
        <v>#N/A</v>
      </c>
      <c r="GM258" s="300"/>
      <c r="GN258" s="300" t="e">
        <f aca="false">IF($E251&gt;0,GN256/$E251,"-")</f>
        <v>#N/A</v>
      </c>
      <c r="GO258" s="300"/>
      <c r="GP258" s="300" t="e">
        <f aca="false">IF($E251&gt;0,GP256/$E251,"-")</f>
        <v>#N/A</v>
      </c>
      <c r="GQ258" s="300"/>
      <c r="GR258" s="300" t="e">
        <f aca="false">IF($E251&gt;0,GR256/$E251,"-")</f>
        <v>#N/A</v>
      </c>
      <c r="GS258" s="300"/>
      <c r="GT258" s="300" t="e">
        <f aca="false">IF($E251&gt;0,GT256/$E251,"-")</f>
        <v>#N/A</v>
      </c>
      <c r="GU258" s="300"/>
      <c r="GV258" s="300" t="e">
        <f aca="false">IF($E251&gt;0,GV256/$E251,"-")</f>
        <v>#N/A</v>
      </c>
      <c r="GW258" s="300"/>
      <c r="GX258" s="300" t="e">
        <f aca="false">IF($E251&gt;0,GX256/$E251,"-")</f>
        <v>#N/A</v>
      </c>
      <c r="GY258" s="300"/>
      <c r="GZ258" s="300" t="e">
        <f aca="false">IF($E251&gt;0,GZ256/$E251,"-")</f>
        <v>#N/A</v>
      </c>
      <c r="HA258" s="300"/>
      <c r="HB258" s="300" t="e">
        <f aca="false">IF($E251&gt;0,HB256/$E251,"-")</f>
        <v>#N/A</v>
      </c>
      <c r="HC258" s="300"/>
      <c r="HD258" s="300" t="e">
        <f aca="false">IF($E251&gt;0,HD256/$E251,"-")</f>
        <v>#N/A</v>
      </c>
      <c r="HE258" s="300"/>
      <c r="HF258" s="300" t="e">
        <f aca="false">IF($E251&gt;0,HF256/$E251,"-")</f>
        <v>#N/A</v>
      </c>
      <c r="HG258" s="300"/>
      <c r="HH258" s="300" t="e">
        <f aca="false">IF($E251&gt;0,HH256/$E251,"-")</f>
        <v>#N/A</v>
      </c>
      <c r="HI258" s="300"/>
      <c r="HJ258" s="300" t="e">
        <f aca="false">IF($E251&gt;0,HJ256/$E251,"-")</f>
        <v>#N/A</v>
      </c>
      <c r="HK258" s="300"/>
    </row>
    <row r="259" s="243" customFormat="true" ht="13.8" hidden="true" customHeight="false" outlineLevel="0" collapsed="false">
      <c r="A259" s="268"/>
      <c r="B259" s="269"/>
      <c r="C259" s="269"/>
      <c r="D259" s="271"/>
      <c r="E259" s="271"/>
      <c r="F259" s="269"/>
      <c r="G259" s="269"/>
      <c r="H259" s="269"/>
      <c r="I259" s="269"/>
      <c r="J259" s="269"/>
      <c r="K259" s="269"/>
      <c r="L259" s="274"/>
      <c r="M259" s="274"/>
      <c r="N259" s="274"/>
      <c r="O259" s="274"/>
      <c r="P259" s="274"/>
      <c r="Q259" s="274"/>
      <c r="R259" s="275"/>
      <c r="S259" s="275"/>
      <c r="T259" s="276"/>
      <c r="U259" s="276"/>
      <c r="V259" s="274"/>
      <c r="W259" s="274"/>
      <c r="X259" s="274"/>
      <c r="Y259" s="274"/>
      <c r="Z259" s="275"/>
      <c r="AA259" s="275"/>
      <c r="AB259" s="276"/>
      <c r="AC259" s="276"/>
      <c r="AD259" s="274"/>
      <c r="AE259" s="274"/>
      <c r="AF259" s="274"/>
      <c r="AG259" s="274"/>
      <c r="AH259" s="275"/>
      <c r="AI259" s="275"/>
      <c r="AJ259" s="276"/>
      <c r="AK259" s="276"/>
      <c r="AL259" s="274"/>
      <c r="AM259" s="274"/>
      <c r="AN259" s="274"/>
      <c r="AO259" s="274"/>
      <c r="AP259" s="275"/>
      <c r="AQ259" s="275"/>
      <c r="AR259" s="276"/>
      <c r="AS259" s="276"/>
      <c r="AT259" s="277"/>
      <c r="AU259" s="277"/>
      <c r="AV259" s="277"/>
      <c r="AW259" s="277"/>
      <c r="AX259" s="277"/>
      <c r="AY259" s="278"/>
      <c r="AZ259" s="279"/>
      <c r="BA259" s="277"/>
      <c r="BB259" s="277"/>
      <c r="BC259" s="277"/>
      <c r="BD259" s="277"/>
      <c r="BE259" s="277"/>
      <c r="BF259" s="277"/>
      <c r="BG259" s="278"/>
      <c r="BH259" s="279"/>
      <c r="BI259" s="277"/>
      <c r="BJ259" s="277"/>
      <c r="BK259" s="277"/>
      <c r="BL259" s="277"/>
      <c r="BM259" s="277"/>
      <c r="BN259" s="277"/>
      <c r="BO259" s="278"/>
      <c r="BP259" s="279"/>
      <c r="BQ259" s="277"/>
      <c r="BR259" s="277"/>
      <c r="BS259" s="277"/>
      <c r="BT259" s="277"/>
      <c r="BU259" s="277"/>
      <c r="BV259" s="277"/>
      <c r="BW259" s="278"/>
      <c r="BX259" s="279"/>
      <c r="BY259" s="277"/>
      <c r="BZ259" s="277"/>
      <c r="CA259" s="277"/>
      <c r="CB259" s="277"/>
      <c r="CC259" s="277"/>
      <c r="CD259" s="275"/>
      <c r="CE259" s="275"/>
      <c r="CF259" s="276"/>
      <c r="CG259" s="276"/>
      <c r="CH259" s="274"/>
      <c r="CI259" s="274"/>
      <c r="CJ259" s="274"/>
      <c r="CK259" s="274"/>
      <c r="CL259" s="275"/>
      <c r="CM259" s="275"/>
      <c r="CN259" s="276"/>
      <c r="CO259" s="276"/>
      <c r="CP259" s="280"/>
      <c r="CQ259" s="280"/>
      <c r="CR259" s="280"/>
      <c r="CS259" s="280"/>
      <c r="CT259" s="281"/>
      <c r="CU259" s="282"/>
      <c r="CV259" s="283"/>
      <c r="CW259" s="281"/>
      <c r="CX259" s="281"/>
      <c r="CY259" s="281"/>
      <c r="CZ259" s="281"/>
      <c r="DA259" s="281"/>
      <c r="DB259" s="281"/>
      <c r="DC259" s="282"/>
      <c r="DD259" s="283"/>
      <c r="DE259" s="281"/>
      <c r="DF259" s="281"/>
      <c r="DG259" s="281"/>
      <c r="DH259" s="281"/>
      <c r="DI259" s="281"/>
      <c r="DJ259" s="284"/>
      <c r="DK259" s="285"/>
      <c r="DL259" s="283"/>
      <c r="DM259" s="281"/>
      <c r="DN259" s="281"/>
      <c r="DO259" s="281"/>
      <c r="DP259" s="281"/>
      <c r="DQ259" s="281"/>
      <c r="DR259" s="281"/>
      <c r="DS259" s="282"/>
      <c r="DT259" s="283"/>
      <c r="DU259" s="281"/>
      <c r="DV259" s="281"/>
      <c r="DW259" s="281"/>
      <c r="DX259" s="281"/>
      <c r="DY259" s="281"/>
      <c r="DZ259" s="281"/>
      <c r="EA259" s="282"/>
      <c r="EB259" s="283"/>
      <c r="EC259" s="281"/>
      <c r="ED259" s="281"/>
      <c r="EE259" s="281"/>
      <c r="EF259" s="281"/>
      <c r="EG259" s="281"/>
      <c r="EH259" s="281"/>
      <c r="EI259" s="282"/>
      <c r="EJ259" s="283"/>
      <c r="EK259" s="281"/>
      <c r="EL259" s="281"/>
      <c r="EM259" s="281"/>
      <c r="EN259" s="281"/>
      <c r="EO259" s="281"/>
      <c r="EP259" s="281"/>
      <c r="EQ259" s="282"/>
      <c r="ER259" s="283"/>
      <c r="ES259" s="281"/>
      <c r="ET259" s="281"/>
      <c r="EU259" s="281"/>
      <c r="EV259" s="281"/>
      <c r="EW259" s="281"/>
      <c r="EX259" s="286"/>
      <c r="EY259" s="287"/>
      <c r="EZ259" s="283"/>
      <c r="FA259" s="281"/>
      <c r="FB259" s="281"/>
      <c r="FC259" s="281"/>
      <c r="FD259" s="281"/>
      <c r="FE259" s="281"/>
      <c r="FF259" s="281"/>
      <c r="FG259" s="282"/>
      <c r="FH259" s="283"/>
      <c r="FI259" s="281"/>
      <c r="FJ259" s="281"/>
      <c r="FK259" s="281"/>
      <c r="FL259" s="281"/>
      <c r="FM259" s="281"/>
      <c r="FN259" s="281"/>
      <c r="FO259" s="282"/>
      <c r="FP259" s="283"/>
      <c r="FQ259" s="281"/>
      <c r="FR259" s="281"/>
      <c r="FS259" s="281"/>
      <c r="FT259" s="281"/>
      <c r="FU259" s="281"/>
      <c r="FV259" s="281"/>
      <c r="FW259" s="282"/>
      <c r="FX259" s="283"/>
      <c r="FY259" s="281"/>
      <c r="FZ259" s="281"/>
      <c r="GA259" s="281"/>
      <c r="GB259" s="281"/>
      <c r="GC259" s="281"/>
      <c r="GD259" s="281"/>
      <c r="GE259" s="282"/>
      <c r="GF259" s="283"/>
      <c r="GG259" s="281"/>
      <c r="GH259" s="281"/>
      <c r="GI259" s="281"/>
      <c r="GJ259" s="281"/>
      <c r="GK259" s="281"/>
      <c r="GL259" s="281"/>
      <c r="GM259" s="282"/>
      <c r="GN259" s="283"/>
      <c r="GO259" s="281"/>
      <c r="GP259" s="281"/>
      <c r="GQ259" s="281"/>
      <c r="GR259" s="281"/>
      <c r="GS259" s="281"/>
      <c r="GT259" s="281"/>
      <c r="GU259" s="282"/>
      <c r="GV259" s="281"/>
      <c r="GW259" s="282"/>
      <c r="GX259" s="281"/>
      <c r="GY259" s="282"/>
      <c r="GZ259" s="281"/>
      <c r="HA259" s="282"/>
      <c r="HB259" s="281"/>
      <c r="HC259" s="282"/>
      <c r="HD259" s="281"/>
      <c r="HE259" s="282"/>
      <c r="HF259" s="281"/>
      <c r="HG259" s="282"/>
      <c r="HH259" s="281"/>
      <c r="HI259" s="282"/>
      <c r="HJ259" s="281"/>
      <c r="HK259" s="282"/>
    </row>
    <row r="260" customFormat="false" ht="12.75" hidden="true" customHeight="false" outlineLevel="0" collapsed="false">
      <c r="A260" s="232" t="s">
        <v>190</v>
      </c>
      <c r="B260" s="233" t="e">
        <f aca="false">VLOOKUP(A260,PLANEJAMENTO!$B$11:$C$96,2,FALSE())</f>
        <v>#N/A</v>
      </c>
      <c r="C260" s="232" t="e">
        <f aca="false">VLOOKUP(A260,PLANEJAMENTO!$B$11:$D$96,3,FALSE())</f>
        <v>#N/A</v>
      </c>
      <c r="D260" s="234" t="e">
        <f aca="false">VLOOKUP(A260,PLANEJAMENTO!$B$11:$E$96,4,FALSE())</f>
        <v>#N/A</v>
      </c>
      <c r="E260" s="234" t="e">
        <f aca="false">D260</f>
        <v>#N/A</v>
      </c>
      <c r="F260" s="235" t="e">
        <f aca="false">produções!#REF!</f>
        <v>#VALUE!</v>
      </c>
      <c r="G260" s="234" t="e">
        <f aca="false">F260*8</f>
        <v>#VALUE!</v>
      </c>
      <c r="H260" s="234"/>
      <c r="I260" s="237"/>
      <c r="J260" s="238"/>
      <c r="K260" s="305" t="s">
        <v>159</v>
      </c>
      <c r="L260" s="240"/>
      <c r="M260" s="240"/>
      <c r="N260" s="240"/>
      <c r="O260" s="240"/>
      <c r="P260" s="240"/>
      <c r="Q260" s="240"/>
      <c r="R260" s="240"/>
      <c r="S260" s="240"/>
      <c r="T260" s="240"/>
      <c r="U260" s="240"/>
      <c r="V260" s="240"/>
      <c r="W260" s="240"/>
      <c r="X260" s="240"/>
      <c r="Y260" s="240"/>
      <c r="Z260" s="240"/>
      <c r="AA260" s="24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40"/>
      <c r="BB260" s="240"/>
      <c r="BC260" s="240"/>
      <c r="BD260" s="240"/>
      <c r="BE260" s="240"/>
      <c r="BF260" s="240"/>
      <c r="BG260" s="240"/>
      <c r="BH260" s="240"/>
      <c r="BI260" s="240"/>
      <c r="BJ260" s="240"/>
      <c r="BK260" s="240"/>
      <c r="BL260" s="240"/>
      <c r="BM260" s="240"/>
      <c r="BN260" s="240"/>
      <c r="BO260" s="240"/>
      <c r="BP260" s="240"/>
      <c r="BQ260" s="240"/>
      <c r="BR260" s="308"/>
      <c r="BS260" s="308"/>
      <c r="BT260" s="308"/>
      <c r="BU260" s="308"/>
      <c r="BV260" s="308"/>
      <c r="BW260" s="308"/>
      <c r="BX260" s="308"/>
      <c r="BY260" s="308"/>
      <c r="BZ260" s="308"/>
      <c r="CA260" s="308"/>
      <c r="CB260" s="308"/>
      <c r="CC260" s="308"/>
      <c r="CD260" s="308"/>
      <c r="CE260" s="308"/>
      <c r="CF260" s="308"/>
      <c r="CG260" s="308"/>
      <c r="CH260" s="308"/>
      <c r="CI260" s="308"/>
      <c r="CJ260" s="308"/>
      <c r="CK260" s="308"/>
      <c r="CL260" s="308"/>
      <c r="CM260" s="308"/>
      <c r="CN260" s="308"/>
      <c r="CO260" s="308"/>
      <c r="CP260" s="308"/>
      <c r="CQ260" s="308"/>
      <c r="CR260" s="308"/>
      <c r="CS260" s="308"/>
      <c r="CT260" s="308"/>
      <c r="CU260" s="308"/>
      <c r="CV260" s="308"/>
      <c r="CW260" s="308"/>
      <c r="CX260" s="308"/>
      <c r="CY260" s="308"/>
      <c r="CZ260" s="308"/>
      <c r="DA260" s="308"/>
      <c r="DB260" s="308"/>
      <c r="DC260" s="308"/>
      <c r="DD260" s="308"/>
      <c r="DE260" s="308"/>
      <c r="DF260" s="308"/>
      <c r="DG260" s="308"/>
      <c r="DH260" s="308"/>
      <c r="DI260" s="308"/>
      <c r="DJ260" s="315"/>
      <c r="DK260" s="315"/>
      <c r="DL260" s="308"/>
      <c r="DM260" s="308"/>
      <c r="DN260" s="308"/>
      <c r="DO260" s="308"/>
      <c r="DP260" s="308"/>
      <c r="DQ260" s="308"/>
      <c r="DR260" s="308"/>
      <c r="DS260" s="308"/>
      <c r="DT260" s="308"/>
      <c r="DU260" s="308"/>
      <c r="DV260" s="308"/>
      <c r="DW260" s="308"/>
      <c r="DX260" s="308"/>
      <c r="DY260" s="308"/>
      <c r="DZ260" s="308"/>
      <c r="EA260" s="308"/>
      <c r="EB260" s="308"/>
      <c r="EC260" s="308"/>
      <c r="ED260" s="308"/>
      <c r="EE260" s="308"/>
      <c r="EF260" s="308"/>
      <c r="EG260" s="308"/>
      <c r="EH260" s="308"/>
      <c r="EI260" s="308"/>
      <c r="EJ260" s="308"/>
      <c r="EK260" s="308"/>
      <c r="EL260" s="308"/>
      <c r="EM260" s="308"/>
      <c r="EN260" s="308"/>
      <c r="EO260" s="308"/>
      <c r="EP260" s="308"/>
      <c r="EQ260" s="308"/>
      <c r="ER260" s="308"/>
      <c r="ES260" s="308"/>
      <c r="ET260" s="308"/>
      <c r="EU260" s="308"/>
      <c r="EV260" s="308"/>
      <c r="EW260" s="308"/>
      <c r="EX260" s="309"/>
      <c r="EY260" s="309"/>
      <c r="EZ260" s="308"/>
      <c r="FA260" s="308"/>
      <c r="FB260" s="308"/>
      <c r="FC260" s="308"/>
      <c r="FD260" s="308"/>
      <c r="FE260" s="308"/>
      <c r="FF260" s="308"/>
      <c r="FG260" s="308"/>
      <c r="FH260" s="308"/>
      <c r="FI260" s="308"/>
      <c r="FJ260" s="308"/>
      <c r="FK260" s="308"/>
      <c r="FL260" s="308"/>
      <c r="FM260" s="308"/>
      <c r="FN260" s="308"/>
      <c r="FO260" s="308"/>
      <c r="FP260" s="308"/>
      <c r="FQ260" s="308"/>
      <c r="FR260" s="308"/>
      <c r="FS260" s="308"/>
      <c r="FT260" s="308"/>
      <c r="FU260" s="308"/>
      <c r="FV260" s="308"/>
      <c r="FW260" s="308"/>
      <c r="FX260" s="308"/>
      <c r="FY260" s="308"/>
      <c r="FZ260" s="308"/>
      <c r="GA260" s="308"/>
      <c r="GB260" s="308"/>
      <c r="GC260" s="308"/>
      <c r="GD260" s="308"/>
      <c r="GE260" s="308"/>
      <c r="GF260" s="308"/>
      <c r="GG260" s="308"/>
      <c r="GH260" s="308"/>
      <c r="GI260" s="308"/>
      <c r="GJ260" s="308"/>
      <c r="GK260" s="308"/>
      <c r="GL260" s="308"/>
      <c r="GM260" s="308"/>
      <c r="GN260" s="308"/>
      <c r="GO260" s="308"/>
      <c r="GP260" s="308"/>
      <c r="GQ260" s="308"/>
      <c r="GR260" s="308"/>
      <c r="GS260" s="308"/>
      <c r="GT260" s="308"/>
      <c r="GU260" s="308"/>
      <c r="GV260" s="308"/>
      <c r="GW260" s="308"/>
      <c r="GX260" s="308"/>
      <c r="GY260" s="308"/>
      <c r="GZ260" s="308"/>
      <c r="HA260" s="308"/>
      <c r="HB260" s="308"/>
      <c r="HC260" s="308"/>
      <c r="HD260" s="308"/>
      <c r="HE260" s="308"/>
      <c r="HF260" s="308"/>
      <c r="HG260" s="308"/>
      <c r="HH260" s="308"/>
      <c r="HI260" s="308"/>
      <c r="HJ260" s="308"/>
      <c r="HK260" s="308"/>
    </row>
    <row r="261" customFormat="false" ht="12.75" hidden="true" customHeight="false" outlineLevel="0" collapsed="false">
      <c r="A261" s="232"/>
      <c r="B261" s="233"/>
      <c r="C261" s="232"/>
      <c r="D261" s="234"/>
      <c r="E261" s="234"/>
      <c r="F261" s="235"/>
      <c r="G261" s="234"/>
      <c r="H261" s="234"/>
      <c r="I261" s="237"/>
      <c r="J261" s="238"/>
      <c r="K261" s="244" t="s">
        <v>160</v>
      </c>
      <c r="L261" s="245"/>
      <c r="M261" s="245"/>
      <c r="N261" s="245"/>
      <c r="O261" s="245"/>
      <c r="P261" s="245"/>
      <c r="Q261" s="245"/>
      <c r="R261" s="245"/>
      <c r="S261" s="245"/>
      <c r="T261" s="245"/>
      <c r="U261" s="245"/>
      <c r="V261" s="245"/>
      <c r="W261" s="245"/>
      <c r="X261" s="245"/>
      <c r="Y261" s="245"/>
      <c r="Z261" s="245"/>
      <c r="AA261" s="245"/>
      <c r="AB261" s="245"/>
      <c r="AC261" s="245"/>
      <c r="AD261" s="245"/>
      <c r="AE261" s="245"/>
      <c r="AF261" s="245"/>
      <c r="AG261" s="245"/>
      <c r="AH261" s="245"/>
      <c r="AI261" s="245"/>
      <c r="AJ261" s="245"/>
      <c r="AK261" s="245"/>
      <c r="AL261" s="245"/>
      <c r="AM261" s="245"/>
      <c r="AN261" s="245"/>
      <c r="AO261" s="245"/>
      <c r="AP261" s="245"/>
      <c r="AQ261" s="245"/>
      <c r="AR261" s="245"/>
      <c r="AS261" s="245"/>
      <c r="AT261" s="245"/>
      <c r="AU261" s="245"/>
      <c r="AV261" s="245"/>
      <c r="AW261" s="245"/>
      <c r="AX261" s="245"/>
      <c r="AY261" s="245"/>
      <c r="AZ261" s="245"/>
      <c r="BA261" s="245"/>
      <c r="BB261" s="245"/>
      <c r="BC261" s="245"/>
      <c r="BD261" s="245"/>
      <c r="BE261" s="245"/>
      <c r="BF261" s="245"/>
      <c r="BG261" s="245"/>
      <c r="BH261" s="245"/>
      <c r="BI261" s="245"/>
      <c r="BJ261" s="245"/>
      <c r="BK261" s="245"/>
      <c r="BL261" s="245"/>
      <c r="BM261" s="245"/>
      <c r="BN261" s="245"/>
      <c r="BO261" s="245"/>
      <c r="BP261" s="245"/>
      <c r="BQ261" s="245"/>
      <c r="BR261" s="245"/>
      <c r="BS261" s="245"/>
      <c r="BT261" s="245"/>
      <c r="BU261" s="245"/>
      <c r="BV261" s="245"/>
      <c r="BW261" s="245"/>
      <c r="BX261" s="245"/>
      <c r="BY261" s="245"/>
      <c r="BZ261" s="245"/>
      <c r="CA261" s="245"/>
      <c r="CB261" s="245"/>
      <c r="CC261" s="245"/>
      <c r="CD261" s="245"/>
      <c r="CE261" s="245"/>
      <c r="CF261" s="245"/>
      <c r="CG261" s="245"/>
      <c r="CH261" s="245"/>
      <c r="CI261" s="245"/>
      <c r="CJ261" s="245"/>
      <c r="CK261" s="245"/>
      <c r="CL261" s="245"/>
      <c r="CM261" s="245"/>
      <c r="CN261" s="245"/>
      <c r="CO261" s="245"/>
      <c r="CP261" s="245"/>
      <c r="CQ261" s="245"/>
      <c r="CR261" s="245"/>
      <c r="CS261" s="245"/>
      <c r="CT261" s="245"/>
      <c r="CU261" s="245"/>
      <c r="CV261" s="245"/>
      <c r="CW261" s="245"/>
      <c r="CX261" s="245"/>
      <c r="CY261" s="245"/>
      <c r="CZ261" s="245"/>
      <c r="DA261" s="245"/>
      <c r="DB261" s="245"/>
      <c r="DC261" s="245"/>
      <c r="DD261" s="245"/>
      <c r="DE261" s="245"/>
      <c r="DF261" s="245"/>
      <c r="DG261" s="245"/>
      <c r="DH261" s="245"/>
      <c r="DI261" s="245"/>
      <c r="DJ261" s="310"/>
      <c r="DK261" s="310"/>
      <c r="DL261" s="245"/>
      <c r="DM261" s="245"/>
      <c r="DN261" s="245"/>
      <c r="DO261" s="245"/>
      <c r="DP261" s="245"/>
      <c r="DQ261" s="245"/>
      <c r="DR261" s="245"/>
      <c r="DS261" s="245"/>
      <c r="DT261" s="245"/>
      <c r="DU261" s="245"/>
      <c r="DV261" s="245"/>
      <c r="DW261" s="245"/>
      <c r="DX261" s="245"/>
      <c r="DY261" s="245"/>
      <c r="DZ261" s="245"/>
      <c r="EA261" s="245"/>
      <c r="EB261" s="245"/>
      <c r="EC261" s="245"/>
      <c r="ED261" s="245"/>
      <c r="EE261" s="245"/>
      <c r="EF261" s="245"/>
      <c r="EG261" s="245"/>
      <c r="EH261" s="245"/>
      <c r="EI261" s="245"/>
      <c r="EJ261" s="245"/>
      <c r="EK261" s="245"/>
      <c r="EL261" s="245"/>
      <c r="EM261" s="245"/>
      <c r="EN261" s="245"/>
      <c r="EO261" s="245"/>
      <c r="EP261" s="245"/>
      <c r="EQ261" s="245"/>
      <c r="ER261" s="245"/>
      <c r="ES261" s="245"/>
      <c r="ET261" s="245"/>
      <c r="EU261" s="245"/>
      <c r="EV261" s="245"/>
      <c r="EW261" s="245"/>
      <c r="EX261" s="246"/>
      <c r="EY261" s="246"/>
      <c r="EZ261" s="245"/>
      <c r="FA261" s="245"/>
      <c r="FB261" s="245"/>
      <c r="FC261" s="245"/>
      <c r="FD261" s="245"/>
      <c r="FE261" s="245"/>
      <c r="FF261" s="245"/>
      <c r="FG261" s="245"/>
      <c r="FH261" s="245"/>
      <c r="FI261" s="245"/>
      <c r="FJ261" s="245"/>
      <c r="FK261" s="245"/>
      <c r="FL261" s="245"/>
      <c r="FM261" s="245"/>
      <c r="FN261" s="245"/>
      <c r="FO261" s="245"/>
      <c r="FP261" s="245"/>
      <c r="FQ261" s="245"/>
      <c r="FR261" s="245"/>
      <c r="FS261" s="245"/>
      <c r="FT261" s="245"/>
      <c r="FU261" s="245"/>
      <c r="FV261" s="245"/>
      <c r="FW261" s="245"/>
      <c r="FX261" s="245"/>
      <c r="FY261" s="245"/>
      <c r="FZ261" s="245"/>
      <c r="GA261" s="245"/>
      <c r="GB261" s="245"/>
      <c r="GC261" s="245"/>
      <c r="GD261" s="245"/>
      <c r="GE261" s="245"/>
      <c r="GF261" s="245"/>
      <c r="GG261" s="245"/>
      <c r="GH261" s="245"/>
      <c r="GI261" s="245"/>
      <c r="GJ261" s="245"/>
      <c r="GK261" s="245"/>
      <c r="GL261" s="245"/>
      <c r="GM261" s="245"/>
      <c r="GN261" s="245"/>
      <c r="GO261" s="245"/>
      <c r="GP261" s="245"/>
      <c r="GQ261" s="245"/>
      <c r="GR261" s="245"/>
      <c r="GS261" s="245"/>
      <c r="GT261" s="245"/>
      <c r="GU261" s="245"/>
      <c r="GV261" s="245"/>
      <c r="GW261" s="245"/>
      <c r="GX261" s="245"/>
      <c r="GY261" s="245"/>
      <c r="GZ261" s="245"/>
      <c r="HA261" s="245"/>
      <c r="HB261" s="245"/>
      <c r="HC261" s="245"/>
      <c r="HD261" s="245"/>
      <c r="HE261" s="245"/>
      <c r="HF261" s="245"/>
      <c r="HG261" s="245"/>
      <c r="HH261" s="245"/>
      <c r="HI261" s="245"/>
      <c r="HJ261" s="245"/>
      <c r="HK261" s="245"/>
    </row>
    <row r="262" customFormat="false" ht="12.75" hidden="true" customHeight="false" outlineLevel="0" collapsed="false">
      <c r="A262" s="232"/>
      <c r="B262" s="233"/>
      <c r="C262" s="232"/>
      <c r="D262" s="234"/>
      <c r="E262" s="234"/>
      <c r="F262" s="235"/>
      <c r="G262" s="234"/>
      <c r="H262" s="234"/>
      <c r="I262" s="237"/>
      <c r="J262" s="238"/>
      <c r="K262" s="247" t="s">
        <v>161</v>
      </c>
      <c r="L262" s="248" t="e">
        <f aca="false">(L260*L261*$G260)*$L$8</f>
        <v>#VALUE!</v>
      </c>
      <c r="M262" s="248"/>
      <c r="N262" s="248" t="e">
        <f aca="false">(N260*N261*$G260)*$L$8</f>
        <v>#VALUE!</v>
      </c>
      <c r="O262" s="248"/>
      <c r="P262" s="248" t="e">
        <f aca="false">(P260*P261*$G260)*$L$8</f>
        <v>#VALUE!</v>
      </c>
      <c r="Q262" s="248"/>
      <c r="R262" s="248" t="e">
        <f aca="false">(R260*R261*$G260)*$L$8</f>
        <v>#VALUE!</v>
      </c>
      <c r="S262" s="248"/>
      <c r="T262" s="248" t="e">
        <f aca="false">(T260*T261*$G260)*$T$8</f>
        <v>#VALUE!</v>
      </c>
      <c r="U262" s="248"/>
      <c r="V262" s="248" t="e">
        <f aca="false">(V260*V261*$G260)*$T$8</f>
        <v>#VALUE!</v>
      </c>
      <c r="W262" s="248"/>
      <c r="X262" s="248" t="e">
        <f aca="false">(X260*X261*$G260)*$T$8</f>
        <v>#VALUE!</v>
      </c>
      <c r="Y262" s="248"/>
      <c r="Z262" s="248" t="e">
        <f aca="false">(Z260*Z261*$G260)*$T$8</f>
        <v>#VALUE!</v>
      </c>
      <c r="AA262" s="248"/>
      <c r="AB262" s="248" t="e">
        <f aca="false">(AB260*AB261*$G260)*$AB$8</f>
        <v>#VALUE!</v>
      </c>
      <c r="AC262" s="248"/>
      <c r="AD262" s="248" t="e">
        <f aca="false">(AD260*AD261*$G260)*$AB$8</f>
        <v>#VALUE!</v>
      </c>
      <c r="AE262" s="248"/>
      <c r="AF262" s="248" t="e">
        <f aca="false">(AF260*AF261*$G260)*$AB$8</f>
        <v>#VALUE!</v>
      </c>
      <c r="AG262" s="248"/>
      <c r="AH262" s="248" t="e">
        <f aca="false">(AH260*AH261*$G260)*$AB$8</f>
        <v>#VALUE!</v>
      </c>
      <c r="AI262" s="248"/>
      <c r="AJ262" s="248" t="e">
        <f aca="false">(AJ260*AJ261*$G260)*$AJ$8</f>
        <v>#VALUE!</v>
      </c>
      <c r="AK262" s="248"/>
      <c r="AL262" s="248" t="e">
        <f aca="false">(AL260*AL261*$G260)*$AJ$8</f>
        <v>#VALUE!</v>
      </c>
      <c r="AM262" s="248"/>
      <c r="AN262" s="248" t="e">
        <f aca="false">(AN260*AN261*$G260)*$AJ$8</f>
        <v>#VALUE!</v>
      </c>
      <c r="AO262" s="248"/>
      <c r="AP262" s="248" t="e">
        <f aca="false">(AP260*AP261*$G260)*$AJ$8</f>
        <v>#VALUE!</v>
      </c>
      <c r="AQ262" s="248"/>
      <c r="AR262" s="248" t="e">
        <f aca="false">(AR260*AR261*$G260)*$AT$8</f>
        <v>#VALUE!</v>
      </c>
      <c r="AS262" s="248"/>
      <c r="AT262" s="248" t="e">
        <f aca="false">(AT260*AT261*$G260)*$AT$8</f>
        <v>#VALUE!</v>
      </c>
      <c r="AU262" s="248"/>
      <c r="AV262" s="248" t="e">
        <f aca="false">(AV260*AV261*$G260)*$AT$8</f>
        <v>#VALUE!</v>
      </c>
      <c r="AW262" s="248"/>
      <c r="AX262" s="248" t="e">
        <f aca="false">(AX260*AX261*$G260)*$AT$8</f>
        <v>#VALUE!</v>
      </c>
      <c r="AY262" s="248"/>
      <c r="AZ262" s="248" t="e">
        <f aca="false">(AZ260*AZ261*$G260)*$BB$8</f>
        <v>#VALUE!</v>
      </c>
      <c r="BA262" s="248"/>
      <c r="BB262" s="248" t="e">
        <f aca="false">(BB260*BB261*$G260)*$BB$8</f>
        <v>#VALUE!</v>
      </c>
      <c r="BC262" s="248"/>
      <c r="BD262" s="248" t="e">
        <f aca="false">(BD260*BD261*$G260)*$BB$8</f>
        <v>#VALUE!</v>
      </c>
      <c r="BE262" s="248"/>
      <c r="BF262" s="248" t="e">
        <f aca="false">(BF260*BF261*$G260)*$BB$8</f>
        <v>#VALUE!</v>
      </c>
      <c r="BG262" s="248"/>
      <c r="BH262" s="248" t="e">
        <f aca="false">(BH260*BH261*$G260)*$BJ$8</f>
        <v>#VALUE!</v>
      </c>
      <c r="BI262" s="248"/>
      <c r="BJ262" s="248" t="e">
        <f aca="false">(BJ260*BJ261*$G260)*$BJ$8</f>
        <v>#VALUE!</v>
      </c>
      <c r="BK262" s="248"/>
      <c r="BL262" s="248" t="e">
        <f aca="false">(BL260*BL261*$G260)*$BJ$8</f>
        <v>#VALUE!</v>
      </c>
      <c r="BM262" s="248"/>
      <c r="BN262" s="248" t="e">
        <f aca="false">(BN260*BN261*$G260)*$BJ$8</f>
        <v>#VALUE!</v>
      </c>
      <c r="BO262" s="248"/>
      <c r="BP262" s="248" t="e">
        <f aca="false">(BP260*BP261*$G260)*$BT$8</f>
        <v>#VALUE!</v>
      </c>
      <c r="BQ262" s="248"/>
      <c r="BR262" s="248" t="e">
        <f aca="false">(BR260*BR261*$G260)*$BT$8</f>
        <v>#VALUE!</v>
      </c>
      <c r="BS262" s="248"/>
      <c r="BT262" s="248" t="e">
        <f aca="false">(BT260*BT261*$G260)*$BT$8</f>
        <v>#VALUE!</v>
      </c>
      <c r="BU262" s="248"/>
      <c r="BV262" s="248" t="e">
        <f aca="false">(BV260*BV261*$G260)*$BT$8</f>
        <v>#VALUE!</v>
      </c>
      <c r="BW262" s="248"/>
      <c r="BX262" s="248" t="e">
        <f aca="false">(BX260*BX261*$G260)*$CB$8</f>
        <v>#VALUE!</v>
      </c>
      <c r="BY262" s="248"/>
      <c r="BZ262" s="248" t="e">
        <f aca="false">(BZ260*BZ261*$G260)*$CB$8</f>
        <v>#VALUE!</v>
      </c>
      <c r="CA262" s="248"/>
      <c r="CB262" s="248" t="e">
        <f aca="false">(CB260*CB261*$G260)*$CB$8</f>
        <v>#VALUE!</v>
      </c>
      <c r="CC262" s="248"/>
      <c r="CD262" s="248" t="e">
        <f aca="false">(CD260*CD261*$G260)*$CB$8</f>
        <v>#VALUE!</v>
      </c>
      <c r="CE262" s="248"/>
      <c r="CF262" s="248" t="e">
        <f aca="false">(CF260*CF261*$G260)*$CJ$8</f>
        <v>#VALUE!</v>
      </c>
      <c r="CG262" s="248"/>
      <c r="CH262" s="248" t="e">
        <f aca="false">(CH260*CH261*$G260)*$CJ$8</f>
        <v>#VALUE!</v>
      </c>
      <c r="CI262" s="248"/>
      <c r="CJ262" s="248" t="e">
        <f aca="false">(CJ260*CJ261*$G260)*$CJ$8</f>
        <v>#VALUE!</v>
      </c>
      <c r="CK262" s="248"/>
      <c r="CL262" s="248" t="e">
        <f aca="false">(CL260*CL261*$G260)*$CJ$8</f>
        <v>#VALUE!</v>
      </c>
      <c r="CM262" s="248"/>
      <c r="CN262" s="248" t="e">
        <f aca="false">(CN260*CN261*$G260)*$CJ$8</f>
        <v>#VALUE!</v>
      </c>
      <c r="CO262" s="248"/>
      <c r="CP262" s="248" t="e">
        <f aca="false">(CP260*CP261*$G260)*$CJ$8</f>
        <v>#VALUE!</v>
      </c>
      <c r="CQ262" s="248"/>
      <c r="CR262" s="248" t="e">
        <f aca="false">(CR260*CR261*$G260)*$CJ$8</f>
        <v>#VALUE!</v>
      </c>
      <c r="CS262" s="248"/>
      <c r="CT262" s="248" t="e">
        <f aca="false">(CT260*CT261*$G260)*$CT$8</f>
        <v>#VALUE!</v>
      </c>
      <c r="CU262" s="248"/>
      <c r="CV262" s="248" t="e">
        <f aca="false">(CV260*CV261*$G260)*$CT$8</f>
        <v>#VALUE!</v>
      </c>
      <c r="CW262" s="248"/>
      <c r="CX262" s="248" t="e">
        <f aca="false">(CX260*CX261*$G260)*$CT$8</f>
        <v>#VALUE!</v>
      </c>
      <c r="CY262" s="248"/>
      <c r="CZ262" s="248" t="e">
        <f aca="false">(CZ260*CZ261*$G260)*$CT$8</f>
        <v>#VALUE!</v>
      </c>
      <c r="DA262" s="248"/>
      <c r="DB262" s="248" t="e">
        <f aca="false">(DB260*DB261*$G260)*$DB$8</f>
        <v>#VALUE!</v>
      </c>
      <c r="DC262" s="248"/>
      <c r="DD262" s="248" t="e">
        <f aca="false">(DD260*DD261*$G260)*$DB$8</f>
        <v>#VALUE!</v>
      </c>
      <c r="DE262" s="248"/>
      <c r="DF262" s="248" t="e">
        <f aca="false">(DF260*DF261*$G260)*$DB$8</f>
        <v>#VALUE!</v>
      </c>
      <c r="DG262" s="248"/>
      <c r="DH262" s="248" t="e">
        <f aca="false">(DH260*DH261*$G260)*$DB$8</f>
        <v>#VALUE!</v>
      </c>
      <c r="DI262" s="248"/>
      <c r="DJ262" s="292" t="e">
        <f aca="false">(DJ260*DJ261*$G260)*$DB$8</f>
        <v>#VALUE!</v>
      </c>
      <c r="DK262" s="292"/>
      <c r="DL262" s="248" t="e">
        <f aca="false">(DL260*DL261*$G260)*$DB$8</f>
        <v>#VALUE!</v>
      </c>
      <c r="DM262" s="248"/>
      <c r="DN262" s="248" t="e">
        <f aca="false">(DN260*DN261*$G260)*$DB$8</f>
        <v>#VALUE!</v>
      </c>
      <c r="DO262" s="248"/>
      <c r="DP262" s="248" t="e">
        <f aca="false">(DP260*DP261*$G260)*$DB$8</f>
        <v>#VALUE!</v>
      </c>
      <c r="DQ262" s="248"/>
      <c r="DR262" s="248" t="e">
        <f aca="false">(DR260*DR261*$G260)*$DB$8</f>
        <v>#VALUE!</v>
      </c>
      <c r="DS262" s="248"/>
      <c r="DT262" s="248" t="e">
        <f aca="false">(DT260*DT261*$G260)*$DB$8</f>
        <v>#VALUE!</v>
      </c>
      <c r="DU262" s="248"/>
      <c r="DV262" s="248" t="e">
        <f aca="false">(DV260*DV261*$G260)*$DB$8</f>
        <v>#VALUE!</v>
      </c>
      <c r="DW262" s="248"/>
      <c r="DX262" s="248" t="e">
        <f aca="false">(DX260*DX261*$G260)*$DB$8</f>
        <v>#VALUE!</v>
      </c>
      <c r="DY262" s="248"/>
      <c r="DZ262" s="248" t="e">
        <f aca="false">(DZ260*DZ261*$G260)*$DB$8</f>
        <v>#VALUE!</v>
      </c>
      <c r="EA262" s="248"/>
      <c r="EB262" s="248" t="e">
        <f aca="false">(EB260*EB261*$G260)*$DB$8</f>
        <v>#VALUE!</v>
      </c>
      <c r="EC262" s="248"/>
      <c r="ED262" s="248" t="e">
        <f aca="false">(ED260*ED261*$G260)*$DB$8</f>
        <v>#VALUE!</v>
      </c>
      <c r="EE262" s="248"/>
      <c r="EF262" s="248" t="e">
        <f aca="false">(EF260*EF261*$G260)*$DB$8</f>
        <v>#VALUE!</v>
      </c>
      <c r="EG262" s="248"/>
      <c r="EH262" s="248" t="e">
        <f aca="false">(EH260*EH261*$G260)*$DB$8</f>
        <v>#VALUE!</v>
      </c>
      <c r="EI262" s="248"/>
      <c r="EJ262" s="248" t="e">
        <f aca="false">(EJ260*EJ261*$G260)*$DB$8</f>
        <v>#VALUE!</v>
      </c>
      <c r="EK262" s="248"/>
      <c r="EL262" s="248"/>
      <c r="EM262" s="248"/>
      <c r="EN262" s="248"/>
      <c r="EO262" s="248"/>
      <c r="EP262" s="248"/>
      <c r="EQ262" s="248"/>
      <c r="ER262" s="248"/>
      <c r="ES262" s="248"/>
      <c r="ET262" s="248" t="e">
        <f aca="false">(ET260*ET261*$G260)*$DB$8</f>
        <v>#VALUE!</v>
      </c>
      <c r="EU262" s="248"/>
      <c r="EV262" s="248" t="e">
        <f aca="false">(EV260*EV261*$G260)*$DB$8</f>
        <v>#VALUE!</v>
      </c>
      <c r="EW262" s="248"/>
      <c r="EX262" s="249" t="e">
        <f aca="false">(EX260*EX261*$G260)*$DB$8</f>
        <v>#VALUE!</v>
      </c>
      <c r="EY262" s="249"/>
      <c r="EZ262" s="248" t="e">
        <f aca="false">(EZ260*EZ261*$G260)*$DB$8</f>
        <v>#VALUE!</v>
      </c>
      <c r="FA262" s="248"/>
      <c r="FB262" s="248" t="e">
        <f aca="false">(FB260*FB261*$G260)*$DB$8</f>
        <v>#VALUE!</v>
      </c>
      <c r="FC262" s="248"/>
      <c r="FD262" s="248" t="e">
        <f aca="false">(FD260*FD261*$G260)*$DB$8</f>
        <v>#VALUE!</v>
      </c>
      <c r="FE262" s="248"/>
      <c r="FF262" s="248" t="e">
        <f aca="false">(FF260*FF261*$G260)*$DB$8</f>
        <v>#VALUE!</v>
      </c>
      <c r="FG262" s="248"/>
      <c r="FH262" s="248" t="e">
        <f aca="false">(FH260*FH261*$G260)*$DB$8</f>
        <v>#VALUE!</v>
      </c>
      <c r="FI262" s="248"/>
      <c r="FJ262" s="248" t="e">
        <f aca="false">(FJ260*FJ261*$G260)*$DB$8</f>
        <v>#VALUE!</v>
      </c>
      <c r="FK262" s="248"/>
      <c r="FL262" s="248" t="e">
        <f aca="false">(FL260*FL261*$G260)*$DB$8</f>
        <v>#VALUE!</v>
      </c>
      <c r="FM262" s="248"/>
      <c r="FN262" s="248" t="e">
        <f aca="false">(FN260*FN261*$G260)*$DB$8</f>
        <v>#VALUE!</v>
      </c>
      <c r="FO262" s="248"/>
      <c r="FP262" s="248" t="e">
        <f aca="false">(FP260*FP261*$G260)*$DB$8</f>
        <v>#VALUE!</v>
      </c>
      <c r="FQ262" s="248"/>
      <c r="FR262" s="248" t="e">
        <f aca="false">(FR260*FR261*$G260)*$DB$8</f>
        <v>#VALUE!</v>
      </c>
      <c r="FS262" s="248"/>
      <c r="FT262" s="248" t="e">
        <f aca="false">(FT260*FT261*$G260)*$DB$8</f>
        <v>#VALUE!</v>
      </c>
      <c r="FU262" s="248"/>
      <c r="FV262" s="248" t="e">
        <f aca="false">(FV260*FV261*$G260)*$DB$8</f>
        <v>#VALUE!</v>
      </c>
      <c r="FW262" s="248"/>
      <c r="FX262" s="248" t="e">
        <f aca="false">(FX260*FX261*$G260)*$DB$8</f>
        <v>#VALUE!</v>
      </c>
      <c r="FY262" s="248"/>
      <c r="FZ262" s="248" t="e">
        <f aca="false">(FZ260*FZ261*$G260)*$DB$8</f>
        <v>#VALUE!</v>
      </c>
      <c r="GA262" s="248"/>
      <c r="GB262" s="248" t="e">
        <f aca="false">(GB260*GB261*$G260)*$DB$8</f>
        <v>#VALUE!</v>
      </c>
      <c r="GC262" s="248"/>
      <c r="GD262" s="248" t="e">
        <f aca="false">(GD260*GD261*$G260)*$DB$8</f>
        <v>#VALUE!</v>
      </c>
      <c r="GE262" s="248"/>
      <c r="GF262" s="248" t="e">
        <f aca="false">(GF260*GF261*$G260)*$DB$8</f>
        <v>#VALUE!</v>
      </c>
      <c r="GG262" s="248"/>
      <c r="GH262" s="248" t="e">
        <f aca="false">(GH260*GH261*$G260)*$DB$8</f>
        <v>#VALUE!</v>
      </c>
      <c r="GI262" s="248"/>
      <c r="GJ262" s="248" t="e">
        <f aca="false">(GJ260*GJ261*$G260)*$DB$8</f>
        <v>#VALUE!</v>
      </c>
      <c r="GK262" s="248"/>
      <c r="GL262" s="248" t="e">
        <f aca="false">(GL260*GL261*$G260)*$DB$8</f>
        <v>#VALUE!</v>
      </c>
      <c r="GM262" s="248"/>
      <c r="GN262" s="248" t="e">
        <f aca="false">(GN260*GN261*$G260)*$DB$8</f>
        <v>#VALUE!</v>
      </c>
      <c r="GO262" s="248"/>
      <c r="GP262" s="248" t="e">
        <f aca="false">(GP260*GP261*$G260)*$DB$8</f>
        <v>#VALUE!</v>
      </c>
      <c r="GQ262" s="248"/>
      <c r="GR262" s="248" t="e">
        <f aca="false">(GR260*GR261*$G260)*$DB$8</f>
        <v>#VALUE!</v>
      </c>
      <c r="GS262" s="248"/>
      <c r="GT262" s="248" t="e">
        <f aca="false">(GT260*GT261*$G260)*$DB$8</f>
        <v>#VALUE!</v>
      </c>
      <c r="GU262" s="248"/>
      <c r="GV262" s="248" t="e">
        <f aca="false">(GV260*GV261*$G260)*$DB$8</f>
        <v>#VALUE!</v>
      </c>
      <c r="GW262" s="248"/>
      <c r="GX262" s="248" t="e">
        <f aca="false">(GX260*GX261*$G260)*$DB$8</f>
        <v>#VALUE!</v>
      </c>
      <c r="GY262" s="248"/>
      <c r="GZ262" s="248" t="e">
        <f aca="false">(GZ260*GZ261*$G260)*$DB$8</f>
        <v>#VALUE!</v>
      </c>
      <c r="HA262" s="248"/>
      <c r="HB262" s="248" t="e">
        <f aca="false">(HB260*HB261*$G260)*$DB$8</f>
        <v>#VALUE!</v>
      </c>
      <c r="HC262" s="248"/>
      <c r="HD262" s="248" t="e">
        <f aca="false">(HD260*HD261*$G260)*$DB$8</f>
        <v>#VALUE!</v>
      </c>
      <c r="HE262" s="248"/>
      <c r="HF262" s="248" t="e">
        <f aca="false">(HF260*HF261*$G260)*$DB$8</f>
        <v>#VALUE!</v>
      </c>
      <c r="HG262" s="248"/>
      <c r="HH262" s="248" t="e">
        <f aca="false">(HH260*HH261*$G260)*$DB$8</f>
        <v>#VALUE!</v>
      </c>
      <c r="HI262" s="248"/>
      <c r="HJ262" s="248" t="e">
        <f aca="false">(HJ260*HJ261*$G260)*$DB$8</f>
        <v>#VALUE!</v>
      </c>
      <c r="HK262" s="248"/>
    </row>
    <row r="263" customFormat="false" ht="12.75" hidden="true" customHeight="false" outlineLevel="0" collapsed="false">
      <c r="A263" s="232"/>
      <c r="B263" s="233"/>
      <c r="C263" s="232"/>
      <c r="D263" s="234"/>
      <c r="E263" s="234"/>
      <c r="F263" s="235"/>
      <c r="G263" s="234"/>
      <c r="H263" s="234"/>
      <c r="I263" s="237"/>
      <c r="J263" s="238"/>
      <c r="K263" s="250" t="s">
        <v>162</v>
      </c>
      <c r="L263" s="251" t="e">
        <f aca="false">L262</f>
        <v>#VALUE!</v>
      </c>
      <c r="M263" s="251"/>
      <c r="N263" s="251" t="e">
        <f aca="false">L263+N262</f>
        <v>#VALUE!</v>
      </c>
      <c r="O263" s="251"/>
      <c r="P263" s="251" t="e">
        <f aca="false">N263+P262</f>
        <v>#VALUE!</v>
      </c>
      <c r="Q263" s="251"/>
      <c r="R263" s="251" t="e">
        <f aca="false">P263+R262</f>
        <v>#VALUE!</v>
      </c>
      <c r="S263" s="251"/>
      <c r="T263" s="251" t="e">
        <f aca="false">R263+T262</f>
        <v>#VALUE!</v>
      </c>
      <c r="U263" s="251"/>
      <c r="V263" s="251" t="e">
        <f aca="false">T263+V262</f>
        <v>#VALUE!</v>
      </c>
      <c r="W263" s="251"/>
      <c r="X263" s="251" t="e">
        <f aca="false">V263+X262</f>
        <v>#VALUE!</v>
      </c>
      <c r="Y263" s="251"/>
      <c r="Z263" s="251" t="e">
        <f aca="false">X263+Z262</f>
        <v>#VALUE!</v>
      </c>
      <c r="AA263" s="251"/>
      <c r="AB263" s="251" t="e">
        <f aca="false">Z263+AB262</f>
        <v>#VALUE!</v>
      </c>
      <c r="AC263" s="251"/>
      <c r="AD263" s="251" t="e">
        <f aca="false">AB263+AD262</f>
        <v>#VALUE!</v>
      </c>
      <c r="AE263" s="251"/>
      <c r="AF263" s="251" t="e">
        <f aca="false">AD263+AF262</f>
        <v>#VALUE!</v>
      </c>
      <c r="AG263" s="251"/>
      <c r="AH263" s="251" t="e">
        <f aca="false">AF263+AH262</f>
        <v>#VALUE!</v>
      </c>
      <c r="AI263" s="251"/>
      <c r="AJ263" s="251" t="e">
        <f aca="false">AH263+AJ262</f>
        <v>#VALUE!</v>
      </c>
      <c r="AK263" s="251"/>
      <c r="AL263" s="251" t="e">
        <f aca="false">AJ263+AL262</f>
        <v>#VALUE!</v>
      </c>
      <c r="AM263" s="251"/>
      <c r="AN263" s="251" t="e">
        <f aca="false">AL263+AN262</f>
        <v>#VALUE!</v>
      </c>
      <c r="AO263" s="251"/>
      <c r="AP263" s="251" t="e">
        <f aca="false">AN263+AP262</f>
        <v>#VALUE!</v>
      </c>
      <c r="AQ263" s="251"/>
      <c r="AR263" s="251" t="e">
        <f aca="false">AP263+AR262</f>
        <v>#VALUE!</v>
      </c>
      <c r="AS263" s="251"/>
      <c r="AT263" s="251" t="e">
        <f aca="false">AR263+AT262</f>
        <v>#VALUE!</v>
      </c>
      <c r="AU263" s="251"/>
      <c r="AV263" s="251" t="e">
        <f aca="false">AT263+AV262</f>
        <v>#VALUE!</v>
      </c>
      <c r="AW263" s="251"/>
      <c r="AX263" s="251" t="e">
        <f aca="false">AV263+AX262</f>
        <v>#VALUE!</v>
      </c>
      <c r="AY263" s="251"/>
      <c r="AZ263" s="251" t="e">
        <f aca="false">AX263+AZ262</f>
        <v>#VALUE!</v>
      </c>
      <c r="BA263" s="251"/>
      <c r="BB263" s="251" t="e">
        <f aca="false">AZ263+BB262</f>
        <v>#VALUE!</v>
      </c>
      <c r="BC263" s="251"/>
      <c r="BD263" s="251" t="e">
        <f aca="false">BB263+BD262</f>
        <v>#VALUE!</v>
      </c>
      <c r="BE263" s="251"/>
      <c r="BF263" s="251" t="e">
        <f aca="false">BD263+BF262</f>
        <v>#VALUE!</v>
      </c>
      <c r="BG263" s="251"/>
      <c r="BH263" s="251" t="e">
        <f aca="false">BF263+BH262</f>
        <v>#VALUE!</v>
      </c>
      <c r="BI263" s="251"/>
      <c r="BJ263" s="251" t="e">
        <f aca="false">BH263+BJ262</f>
        <v>#VALUE!</v>
      </c>
      <c r="BK263" s="251"/>
      <c r="BL263" s="251" t="e">
        <f aca="false">BJ263+BL262</f>
        <v>#VALUE!</v>
      </c>
      <c r="BM263" s="251"/>
      <c r="BN263" s="251" t="e">
        <f aca="false">BL263+BN262</f>
        <v>#VALUE!</v>
      </c>
      <c r="BO263" s="251"/>
      <c r="BP263" s="251" t="e">
        <f aca="false">BN263+BP262</f>
        <v>#VALUE!</v>
      </c>
      <c r="BQ263" s="251"/>
      <c r="BR263" s="251" t="e">
        <f aca="false">BP263+BR262</f>
        <v>#VALUE!</v>
      </c>
      <c r="BS263" s="251"/>
      <c r="BT263" s="251" t="e">
        <f aca="false">BR263+BT262</f>
        <v>#VALUE!</v>
      </c>
      <c r="BU263" s="251"/>
      <c r="BV263" s="251" t="e">
        <f aca="false">BT263+BV262</f>
        <v>#VALUE!</v>
      </c>
      <c r="BW263" s="251"/>
      <c r="BX263" s="251" t="e">
        <f aca="false">BV263+BX262</f>
        <v>#VALUE!</v>
      </c>
      <c r="BY263" s="251"/>
      <c r="BZ263" s="251" t="e">
        <f aca="false">BX263+BZ262</f>
        <v>#VALUE!</v>
      </c>
      <c r="CA263" s="251"/>
      <c r="CB263" s="251" t="e">
        <f aca="false">BZ263+CB262</f>
        <v>#VALUE!</v>
      </c>
      <c r="CC263" s="251"/>
      <c r="CD263" s="251" t="e">
        <f aca="false">CB263+CD262</f>
        <v>#VALUE!</v>
      </c>
      <c r="CE263" s="251"/>
      <c r="CF263" s="251" t="e">
        <f aca="false">CD263+CF262</f>
        <v>#VALUE!</v>
      </c>
      <c r="CG263" s="251"/>
      <c r="CH263" s="251" t="e">
        <f aca="false">CF263+CH262</f>
        <v>#VALUE!</v>
      </c>
      <c r="CI263" s="251"/>
      <c r="CJ263" s="251" t="e">
        <f aca="false">CH263+CJ262</f>
        <v>#VALUE!</v>
      </c>
      <c r="CK263" s="251"/>
      <c r="CL263" s="251" t="e">
        <f aca="false">CJ263+CL262</f>
        <v>#VALUE!</v>
      </c>
      <c r="CM263" s="251"/>
      <c r="CN263" s="251" t="e">
        <f aca="false">CL263+CN262</f>
        <v>#VALUE!</v>
      </c>
      <c r="CO263" s="251"/>
      <c r="CP263" s="251" t="e">
        <f aca="false">CN263+CP262</f>
        <v>#VALUE!</v>
      </c>
      <c r="CQ263" s="251"/>
      <c r="CR263" s="251" t="e">
        <f aca="false">CP263+CR262</f>
        <v>#VALUE!</v>
      </c>
      <c r="CS263" s="251"/>
      <c r="CT263" s="251" t="e">
        <f aca="false">CR263+CT262</f>
        <v>#VALUE!</v>
      </c>
      <c r="CU263" s="251"/>
      <c r="CV263" s="251" t="e">
        <f aca="false">CT263+CV262</f>
        <v>#VALUE!</v>
      </c>
      <c r="CW263" s="251"/>
      <c r="CX263" s="251" t="e">
        <f aca="false">CV263+CX262</f>
        <v>#VALUE!</v>
      </c>
      <c r="CY263" s="251"/>
      <c r="CZ263" s="251" t="e">
        <f aca="false">CX263+CZ262</f>
        <v>#VALUE!</v>
      </c>
      <c r="DA263" s="251"/>
      <c r="DB263" s="251" t="e">
        <f aca="false">CZ263+DB262</f>
        <v>#VALUE!</v>
      </c>
      <c r="DC263" s="251"/>
      <c r="DD263" s="251" t="e">
        <f aca="false">DB263+DD262</f>
        <v>#VALUE!</v>
      </c>
      <c r="DE263" s="251"/>
      <c r="DF263" s="251" t="e">
        <f aca="false">DD263+DF262</f>
        <v>#VALUE!</v>
      </c>
      <c r="DG263" s="251"/>
      <c r="DH263" s="251" t="e">
        <f aca="false">DF263+DH262</f>
        <v>#VALUE!</v>
      </c>
      <c r="DI263" s="251"/>
      <c r="DJ263" s="293" t="e">
        <f aca="false">DH263+DJ262</f>
        <v>#VALUE!</v>
      </c>
      <c r="DK263" s="293"/>
      <c r="DL263" s="251" t="e">
        <f aca="false">DJ263+DL262</f>
        <v>#VALUE!</v>
      </c>
      <c r="DM263" s="251"/>
      <c r="DN263" s="251" t="e">
        <f aca="false">DL263+DN262</f>
        <v>#VALUE!</v>
      </c>
      <c r="DO263" s="251"/>
      <c r="DP263" s="251" t="e">
        <f aca="false">DN263+DP262</f>
        <v>#VALUE!</v>
      </c>
      <c r="DQ263" s="251"/>
      <c r="DR263" s="251" t="e">
        <f aca="false">DP263+DR262</f>
        <v>#VALUE!</v>
      </c>
      <c r="DS263" s="251"/>
      <c r="DT263" s="251" t="e">
        <f aca="false">DR263+DT262</f>
        <v>#VALUE!</v>
      </c>
      <c r="DU263" s="251"/>
      <c r="DV263" s="251" t="e">
        <f aca="false">DT263+DV262</f>
        <v>#VALUE!</v>
      </c>
      <c r="DW263" s="251"/>
      <c r="DX263" s="251" t="e">
        <f aca="false">DV263+DX262</f>
        <v>#VALUE!</v>
      </c>
      <c r="DY263" s="251"/>
      <c r="DZ263" s="251" t="e">
        <f aca="false">DX263+DZ262</f>
        <v>#VALUE!</v>
      </c>
      <c r="EA263" s="251"/>
      <c r="EB263" s="251" t="e">
        <f aca="false">DZ263+EB262</f>
        <v>#VALUE!</v>
      </c>
      <c r="EC263" s="251"/>
      <c r="ED263" s="251" t="e">
        <f aca="false">EB263+ED262</f>
        <v>#VALUE!</v>
      </c>
      <c r="EE263" s="251"/>
      <c r="EF263" s="251" t="e">
        <f aca="false">ED263+EF262</f>
        <v>#VALUE!</v>
      </c>
      <c r="EG263" s="251"/>
      <c r="EH263" s="251" t="e">
        <f aca="false">EF263+EH262</f>
        <v>#VALUE!</v>
      </c>
      <c r="EI263" s="251"/>
      <c r="EJ263" s="251" t="e">
        <f aca="false">EH263+EJ262</f>
        <v>#VALUE!</v>
      </c>
      <c r="EK263" s="251"/>
      <c r="EL263" s="251"/>
      <c r="EM263" s="251"/>
      <c r="EN263" s="251"/>
      <c r="EO263" s="251"/>
      <c r="EP263" s="251"/>
      <c r="EQ263" s="251"/>
      <c r="ER263" s="251"/>
      <c r="ES263" s="251"/>
      <c r="ET263" s="251" t="e">
        <f aca="false">ER263+ET262</f>
        <v>#VALUE!</v>
      </c>
      <c r="EU263" s="251"/>
      <c r="EV263" s="251" t="e">
        <f aca="false">ET263+EV262</f>
        <v>#VALUE!</v>
      </c>
      <c r="EW263" s="251"/>
      <c r="EX263" s="252" t="e">
        <f aca="false">EV263+EX262</f>
        <v>#VALUE!</v>
      </c>
      <c r="EY263" s="252"/>
      <c r="EZ263" s="251" t="e">
        <f aca="false">EX263+EZ262</f>
        <v>#VALUE!</v>
      </c>
      <c r="FA263" s="251"/>
      <c r="FB263" s="251" t="e">
        <f aca="false">EZ263+FB262</f>
        <v>#VALUE!</v>
      </c>
      <c r="FC263" s="251"/>
      <c r="FD263" s="251" t="e">
        <f aca="false">FB263+FD262</f>
        <v>#VALUE!</v>
      </c>
      <c r="FE263" s="251"/>
      <c r="FF263" s="251" t="e">
        <f aca="false">FD263+FF262</f>
        <v>#VALUE!</v>
      </c>
      <c r="FG263" s="251"/>
      <c r="FH263" s="251" t="e">
        <f aca="false">FF263+FH262</f>
        <v>#VALUE!</v>
      </c>
      <c r="FI263" s="251"/>
      <c r="FJ263" s="251" t="e">
        <f aca="false">FH263+FJ262</f>
        <v>#VALUE!</v>
      </c>
      <c r="FK263" s="251"/>
      <c r="FL263" s="251" t="e">
        <f aca="false">FJ263+FL262</f>
        <v>#VALUE!</v>
      </c>
      <c r="FM263" s="251"/>
      <c r="FN263" s="251" t="e">
        <f aca="false">FL263+FN262</f>
        <v>#VALUE!</v>
      </c>
      <c r="FO263" s="251"/>
      <c r="FP263" s="251" t="e">
        <f aca="false">FN263+FP262</f>
        <v>#VALUE!</v>
      </c>
      <c r="FQ263" s="251"/>
      <c r="FR263" s="251" t="e">
        <f aca="false">FP263+FR262</f>
        <v>#VALUE!</v>
      </c>
      <c r="FS263" s="251"/>
      <c r="FT263" s="251" t="e">
        <f aca="false">FR263+FT262</f>
        <v>#VALUE!</v>
      </c>
      <c r="FU263" s="251"/>
      <c r="FV263" s="251" t="e">
        <f aca="false">FT263+FV262</f>
        <v>#VALUE!</v>
      </c>
      <c r="FW263" s="251"/>
      <c r="FX263" s="251" t="e">
        <f aca="false">FV263+FX262</f>
        <v>#VALUE!</v>
      </c>
      <c r="FY263" s="251"/>
      <c r="FZ263" s="251" t="e">
        <f aca="false">FX263+FZ262</f>
        <v>#VALUE!</v>
      </c>
      <c r="GA263" s="251"/>
      <c r="GB263" s="251" t="e">
        <f aca="false">FZ263+GB262</f>
        <v>#VALUE!</v>
      </c>
      <c r="GC263" s="251"/>
      <c r="GD263" s="251" t="e">
        <f aca="false">GB263+GD262</f>
        <v>#VALUE!</v>
      </c>
      <c r="GE263" s="251"/>
      <c r="GF263" s="251" t="e">
        <f aca="false">GD263+GF262</f>
        <v>#VALUE!</v>
      </c>
      <c r="GG263" s="251"/>
      <c r="GH263" s="251" t="e">
        <f aca="false">GF263+GH262</f>
        <v>#VALUE!</v>
      </c>
      <c r="GI263" s="251"/>
      <c r="GJ263" s="251" t="e">
        <f aca="false">GH263+GJ262</f>
        <v>#VALUE!</v>
      </c>
      <c r="GK263" s="251"/>
      <c r="GL263" s="251" t="e">
        <f aca="false">GJ263+GL262</f>
        <v>#VALUE!</v>
      </c>
      <c r="GM263" s="251"/>
      <c r="GN263" s="251" t="e">
        <f aca="false">GL263+GN262</f>
        <v>#VALUE!</v>
      </c>
      <c r="GO263" s="251"/>
      <c r="GP263" s="251" t="e">
        <f aca="false">GN263+GP262</f>
        <v>#VALUE!</v>
      </c>
      <c r="GQ263" s="251"/>
      <c r="GR263" s="251" t="e">
        <f aca="false">GP263+GR262</f>
        <v>#VALUE!</v>
      </c>
      <c r="GS263" s="251"/>
      <c r="GT263" s="251" t="e">
        <f aca="false">GR263+GT262</f>
        <v>#VALUE!</v>
      </c>
      <c r="GU263" s="251"/>
      <c r="GV263" s="251" t="e">
        <f aca="false">GT263+GV262</f>
        <v>#VALUE!</v>
      </c>
      <c r="GW263" s="251"/>
      <c r="GX263" s="251" t="e">
        <f aca="false">GV263+GX262</f>
        <v>#VALUE!</v>
      </c>
      <c r="GY263" s="251"/>
      <c r="GZ263" s="251" t="e">
        <f aca="false">GX263+GZ262</f>
        <v>#VALUE!</v>
      </c>
      <c r="HA263" s="251"/>
      <c r="HB263" s="251" t="e">
        <f aca="false">GZ263+HB262</f>
        <v>#VALUE!</v>
      </c>
      <c r="HC263" s="251"/>
      <c r="HD263" s="251" t="e">
        <f aca="false">HB263+HD262</f>
        <v>#VALUE!</v>
      </c>
      <c r="HE263" s="251"/>
      <c r="HF263" s="251" t="e">
        <f aca="false">HD263+HF262</f>
        <v>#VALUE!</v>
      </c>
      <c r="HG263" s="251"/>
      <c r="HH263" s="251" t="e">
        <f aca="false">HF263+HH262</f>
        <v>#VALUE!</v>
      </c>
      <c r="HI263" s="251"/>
      <c r="HJ263" s="251" t="e">
        <f aca="false">HH263+HJ262</f>
        <v>#VALUE!</v>
      </c>
      <c r="HK263" s="251"/>
    </row>
    <row r="264" s="295" customFormat="true" ht="12.75" hidden="true" customHeight="false" outlineLevel="0" collapsed="false">
      <c r="A264" s="232"/>
      <c r="B264" s="233"/>
      <c r="C264" s="232"/>
      <c r="D264" s="234"/>
      <c r="E264" s="234"/>
      <c r="F264" s="235"/>
      <c r="G264" s="234"/>
      <c r="H264" s="253"/>
      <c r="I264" s="237"/>
      <c r="J264" s="238"/>
      <c r="K264" s="254" t="s">
        <v>163</v>
      </c>
      <c r="L264" s="255"/>
      <c r="M264" s="255"/>
      <c r="N264" s="255"/>
      <c r="O264" s="255"/>
      <c r="P264" s="255"/>
      <c r="Q264" s="255"/>
      <c r="R264" s="255"/>
      <c r="S264" s="255"/>
      <c r="T264" s="255"/>
      <c r="U264" s="255"/>
      <c r="V264" s="255"/>
      <c r="W264" s="255"/>
      <c r="X264" s="255"/>
      <c r="Y264" s="255"/>
      <c r="Z264" s="255"/>
      <c r="AA264" s="255"/>
      <c r="AB264" s="255"/>
      <c r="AC264" s="255"/>
      <c r="AD264" s="255"/>
      <c r="AE264" s="255"/>
      <c r="AF264" s="255"/>
      <c r="AG264" s="255"/>
      <c r="AH264" s="255"/>
      <c r="AI264" s="255"/>
      <c r="AJ264" s="255"/>
      <c r="AK264" s="255"/>
      <c r="AL264" s="255"/>
      <c r="AM264" s="255"/>
      <c r="AN264" s="255"/>
      <c r="AO264" s="255"/>
      <c r="AP264" s="255"/>
      <c r="AQ264" s="255"/>
      <c r="AR264" s="255"/>
      <c r="AS264" s="255"/>
      <c r="AT264" s="255"/>
      <c r="AU264" s="255"/>
      <c r="AV264" s="255"/>
      <c r="AW264" s="255"/>
      <c r="AX264" s="255"/>
      <c r="AY264" s="255"/>
      <c r="AZ264" s="255"/>
      <c r="BA264" s="255"/>
      <c r="BB264" s="255"/>
      <c r="BC264" s="255"/>
      <c r="BD264" s="255"/>
      <c r="BE264" s="255"/>
      <c r="BF264" s="255"/>
      <c r="BG264" s="255"/>
      <c r="BH264" s="255"/>
      <c r="BI264" s="255"/>
      <c r="BJ264" s="255"/>
      <c r="BK264" s="255"/>
      <c r="BL264" s="255"/>
      <c r="BM264" s="255"/>
      <c r="BN264" s="255"/>
      <c r="BO264" s="255"/>
      <c r="BP264" s="255"/>
      <c r="BQ264" s="255"/>
      <c r="BR264" s="255"/>
      <c r="BS264" s="255"/>
      <c r="BT264" s="255"/>
      <c r="BU264" s="255"/>
      <c r="BV264" s="255"/>
      <c r="BW264" s="255"/>
      <c r="BX264" s="255"/>
      <c r="BY264" s="255"/>
      <c r="BZ264" s="255"/>
      <c r="CA264" s="255"/>
      <c r="CB264" s="255"/>
      <c r="CC264" s="255"/>
      <c r="CD264" s="255"/>
      <c r="CE264" s="255"/>
      <c r="CF264" s="255"/>
      <c r="CG264" s="255"/>
      <c r="CH264" s="255"/>
      <c r="CI264" s="255"/>
      <c r="CJ264" s="255"/>
      <c r="CK264" s="255"/>
      <c r="CL264" s="255"/>
      <c r="CM264" s="255"/>
      <c r="CN264" s="255"/>
      <c r="CO264" s="255"/>
      <c r="CP264" s="255"/>
      <c r="CQ264" s="255"/>
      <c r="CR264" s="255"/>
      <c r="CS264" s="255"/>
      <c r="CT264" s="255"/>
      <c r="CU264" s="255"/>
      <c r="CV264" s="255"/>
      <c r="CW264" s="255"/>
      <c r="CX264" s="255"/>
      <c r="CY264" s="255"/>
      <c r="CZ264" s="255"/>
      <c r="DA264" s="255"/>
      <c r="DB264" s="255"/>
      <c r="DC264" s="255"/>
      <c r="DD264" s="255"/>
      <c r="DE264" s="255"/>
      <c r="DF264" s="255"/>
      <c r="DG264" s="255"/>
      <c r="DH264" s="255"/>
      <c r="DI264" s="255"/>
      <c r="DJ264" s="294"/>
      <c r="DK264" s="294"/>
      <c r="DL264" s="255"/>
      <c r="DM264" s="255"/>
      <c r="DN264" s="255"/>
      <c r="DO264" s="255"/>
      <c r="DP264" s="255"/>
      <c r="DQ264" s="255"/>
      <c r="DR264" s="255"/>
      <c r="DS264" s="255"/>
      <c r="DT264" s="255"/>
      <c r="DU264" s="255"/>
      <c r="DV264" s="255"/>
      <c r="DW264" s="255"/>
      <c r="DX264" s="255"/>
      <c r="DY264" s="255"/>
      <c r="DZ264" s="255"/>
      <c r="EA264" s="255"/>
      <c r="EB264" s="255"/>
      <c r="EC264" s="255"/>
      <c r="ED264" s="255"/>
      <c r="EE264" s="255"/>
      <c r="EF264" s="255"/>
      <c r="EG264" s="255"/>
      <c r="EH264" s="255"/>
      <c r="EI264" s="255"/>
      <c r="EJ264" s="255"/>
      <c r="EK264" s="255"/>
      <c r="EL264" s="255"/>
      <c r="EM264" s="255"/>
      <c r="EN264" s="255"/>
      <c r="EO264" s="255"/>
      <c r="EP264" s="255"/>
      <c r="EQ264" s="255"/>
      <c r="ER264" s="255"/>
      <c r="ES264" s="255"/>
      <c r="ET264" s="255"/>
      <c r="EU264" s="255"/>
      <c r="EV264" s="255"/>
      <c r="EW264" s="255"/>
      <c r="EX264" s="256"/>
      <c r="EY264" s="256"/>
      <c r="EZ264" s="255"/>
      <c r="FA264" s="255"/>
      <c r="FB264" s="255"/>
      <c r="FC264" s="255"/>
      <c r="FD264" s="255"/>
      <c r="FE264" s="255"/>
      <c r="FF264" s="255"/>
      <c r="FG264" s="255"/>
      <c r="FH264" s="255"/>
      <c r="FI264" s="255"/>
      <c r="FJ264" s="255"/>
      <c r="FK264" s="255"/>
      <c r="FL264" s="255"/>
      <c r="FM264" s="255"/>
      <c r="FN264" s="255"/>
      <c r="FO264" s="255"/>
      <c r="FP264" s="255"/>
      <c r="FQ264" s="255"/>
      <c r="FR264" s="255"/>
      <c r="FS264" s="255"/>
      <c r="FT264" s="255"/>
      <c r="FU264" s="255"/>
      <c r="FV264" s="255"/>
      <c r="FW264" s="255"/>
      <c r="FX264" s="255"/>
      <c r="FY264" s="255"/>
      <c r="FZ264" s="255"/>
      <c r="GA264" s="255"/>
      <c r="GB264" s="255"/>
      <c r="GC264" s="255"/>
      <c r="GD264" s="255"/>
      <c r="GE264" s="255"/>
      <c r="GF264" s="255"/>
      <c r="GG264" s="255"/>
      <c r="GH264" s="255"/>
      <c r="GI264" s="255"/>
      <c r="GJ264" s="255"/>
      <c r="GK264" s="255"/>
      <c r="GL264" s="255"/>
      <c r="GM264" s="255"/>
      <c r="GN264" s="255"/>
      <c r="GO264" s="255"/>
      <c r="GP264" s="255"/>
      <c r="GQ264" s="255"/>
      <c r="GR264" s="255"/>
      <c r="GS264" s="255"/>
      <c r="GT264" s="255"/>
      <c r="GU264" s="255"/>
      <c r="GV264" s="255"/>
      <c r="GW264" s="255"/>
      <c r="GX264" s="255"/>
      <c r="GY264" s="255"/>
      <c r="GZ264" s="255"/>
      <c r="HA264" s="255"/>
      <c r="HB264" s="255"/>
      <c r="HC264" s="255"/>
      <c r="HD264" s="255"/>
      <c r="HE264" s="255"/>
      <c r="HF264" s="255"/>
      <c r="HG264" s="255"/>
      <c r="HH264" s="255"/>
      <c r="HI264" s="255"/>
      <c r="HJ264" s="255"/>
      <c r="HK264" s="255"/>
    </row>
    <row r="265" s="297" customFormat="true" ht="12.75" hidden="true" customHeight="false" outlineLevel="0" collapsed="false">
      <c r="A265" s="232"/>
      <c r="B265" s="233"/>
      <c r="C265" s="232"/>
      <c r="D265" s="234"/>
      <c r="E265" s="234"/>
      <c r="F265" s="235"/>
      <c r="G265" s="234"/>
      <c r="H265" s="257"/>
      <c r="I265" s="237"/>
      <c r="J265" s="238"/>
      <c r="K265" s="258" t="s">
        <v>164</v>
      </c>
      <c r="L265" s="259" t="n">
        <f aca="false">L264</f>
        <v>0</v>
      </c>
      <c r="M265" s="259"/>
      <c r="N265" s="259" t="n">
        <f aca="false">N264+L265</f>
        <v>0</v>
      </c>
      <c r="O265" s="259"/>
      <c r="P265" s="259" t="n">
        <f aca="false">P264+N265</f>
        <v>0</v>
      </c>
      <c r="Q265" s="259"/>
      <c r="R265" s="259" t="n">
        <f aca="false">R264+P265</f>
        <v>0</v>
      </c>
      <c r="S265" s="259"/>
      <c r="T265" s="259" t="n">
        <f aca="false">T264+R265</f>
        <v>0</v>
      </c>
      <c r="U265" s="259"/>
      <c r="V265" s="259" t="n">
        <f aca="false">V264+T265</f>
        <v>0</v>
      </c>
      <c r="W265" s="259"/>
      <c r="X265" s="259" t="n">
        <f aca="false">X264+V265</f>
        <v>0</v>
      </c>
      <c r="Y265" s="259"/>
      <c r="Z265" s="259" t="n">
        <f aca="false">Z264+X265</f>
        <v>0</v>
      </c>
      <c r="AA265" s="259"/>
      <c r="AB265" s="259" t="n">
        <f aca="false">AB264+Z265</f>
        <v>0</v>
      </c>
      <c r="AC265" s="259"/>
      <c r="AD265" s="259" t="n">
        <f aca="false">AD264+AB265</f>
        <v>0</v>
      </c>
      <c r="AE265" s="259"/>
      <c r="AF265" s="259" t="n">
        <f aca="false">AF264+AD265</f>
        <v>0</v>
      </c>
      <c r="AG265" s="259"/>
      <c r="AH265" s="259" t="n">
        <f aca="false">AH264+AF265</f>
        <v>0</v>
      </c>
      <c r="AI265" s="259"/>
      <c r="AJ265" s="259" t="n">
        <f aca="false">AJ264+AH265</f>
        <v>0</v>
      </c>
      <c r="AK265" s="259"/>
      <c r="AL265" s="259" t="n">
        <f aca="false">AL264+AJ265</f>
        <v>0</v>
      </c>
      <c r="AM265" s="259"/>
      <c r="AN265" s="259" t="n">
        <f aca="false">AN264+AL265</f>
        <v>0</v>
      </c>
      <c r="AO265" s="259"/>
      <c r="AP265" s="259" t="n">
        <f aca="false">AP264+AN265</f>
        <v>0</v>
      </c>
      <c r="AQ265" s="259"/>
      <c r="AR265" s="259" t="n">
        <f aca="false">AR264+AP265</f>
        <v>0</v>
      </c>
      <c r="AS265" s="259"/>
      <c r="AT265" s="259" t="n">
        <f aca="false">AT264+AR265</f>
        <v>0</v>
      </c>
      <c r="AU265" s="259"/>
      <c r="AV265" s="259" t="n">
        <f aca="false">AV264+AT265</f>
        <v>0</v>
      </c>
      <c r="AW265" s="259"/>
      <c r="AX265" s="259" t="n">
        <f aca="false">AX264+AV265</f>
        <v>0</v>
      </c>
      <c r="AY265" s="259"/>
      <c r="AZ265" s="259" t="n">
        <f aca="false">AZ264+AX265</f>
        <v>0</v>
      </c>
      <c r="BA265" s="259"/>
      <c r="BB265" s="259" t="n">
        <f aca="false">BB264+AZ265</f>
        <v>0</v>
      </c>
      <c r="BC265" s="259"/>
      <c r="BD265" s="259" t="n">
        <f aca="false">BD264+BB265</f>
        <v>0</v>
      </c>
      <c r="BE265" s="259"/>
      <c r="BF265" s="259" t="n">
        <f aca="false">BF264+BD265</f>
        <v>0</v>
      </c>
      <c r="BG265" s="259"/>
      <c r="BH265" s="259" t="n">
        <f aca="false">BH264+BF265</f>
        <v>0</v>
      </c>
      <c r="BI265" s="259"/>
      <c r="BJ265" s="259" t="n">
        <f aca="false">BJ264+BH265</f>
        <v>0</v>
      </c>
      <c r="BK265" s="259"/>
      <c r="BL265" s="259" t="n">
        <f aca="false">BL264+BJ265</f>
        <v>0</v>
      </c>
      <c r="BM265" s="259"/>
      <c r="BN265" s="259" t="n">
        <f aca="false">BN264+BL265</f>
        <v>0</v>
      </c>
      <c r="BO265" s="259"/>
      <c r="BP265" s="259" t="n">
        <f aca="false">BP264+BN265</f>
        <v>0</v>
      </c>
      <c r="BQ265" s="259"/>
      <c r="BR265" s="259" t="n">
        <f aca="false">BR264+BP265</f>
        <v>0</v>
      </c>
      <c r="BS265" s="259"/>
      <c r="BT265" s="259" t="n">
        <f aca="false">BT264+BR265</f>
        <v>0</v>
      </c>
      <c r="BU265" s="259"/>
      <c r="BV265" s="259" t="n">
        <f aca="false">BV264+BT265</f>
        <v>0</v>
      </c>
      <c r="BW265" s="259"/>
      <c r="BX265" s="259" t="n">
        <f aca="false">BX264+BV265</f>
        <v>0</v>
      </c>
      <c r="BY265" s="259"/>
      <c r="BZ265" s="259" t="n">
        <f aca="false">BZ264+BX265</f>
        <v>0</v>
      </c>
      <c r="CA265" s="259"/>
      <c r="CB265" s="259" t="n">
        <f aca="false">CB264+BZ265</f>
        <v>0</v>
      </c>
      <c r="CC265" s="259"/>
      <c r="CD265" s="259" t="n">
        <f aca="false">CD264+CB265</f>
        <v>0</v>
      </c>
      <c r="CE265" s="259"/>
      <c r="CF265" s="259" t="n">
        <f aca="false">CF264+CD265</f>
        <v>0</v>
      </c>
      <c r="CG265" s="259"/>
      <c r="CH265" s="259" t="n">
        <f aca="false">CH264+CF265</f>
        <v>0</v>
      </c>
      <c r="CI265" s="259"/>
      <c r="CJ265" s="259" t="n">
        <f aca="false">CJ264+CH265</f>
        <v>0</v>
      </c>
      <c r="CK265" s="259"/>
      <c r="CL265" s="259" t="n">
        <f aca="false">CL264+CJ265</f>
        <v>0</v>
      </c>
      <c r="CM265" s="259"/>
      <c r="CN265" s="259" t="n">
        <f aca="false">CN264+CL265</f>
        <v>0</v>
      </c>
      <c r="CO265" s="259"/>
      <c r="CP265" s="259" t="n">
        <f aca="false">CP264+CN265</f>
        <v>0</v>
      </c>
      <c r="CQ265" s="259"/>
      <c r="CR265" s="259" t="n">
        <f aca="false">CR264+CP265</f>
        <v>0</v>
      </c>
      <c r="CS265" s="259"/>
      <c r="CT265" s="259" t="n">
        <f aca="false">CT264+CR265</f>
        <v>0</v>
      </c>
      <c r="CU265" s="259"/>
      <c r="CV265" s="259" t="n">
        <f aca="false">CV264+CT265</f>
        <v>0</v>
      </c>
      <c r="CW265" s="259"/>
      <c r="CX265" s="259" t="n">
        <f aca="false">CX264+CV265</f>
        <v>0</v>
      </c>
      <c r="CY265" s="259"/>
      <c r="CZ265" s="259" t="n">
        <f aca="false">CZ264+CX265</f>
        <v>0</v>
      </c>
      <c r="DA265" s="259"/>
      <c r="DB265" s="259" t="n">
        <f aca="false">DB264+CZ265</f>
        <v>0</v>
      </c>
      <c r="DC265" s="259"/>
      <c r="DD265" s="259" t="n">
        <f aca="false">DD264+DB265</f>
        <v>0</v>
      </c>
      <c r="DE265" s="259"/>
      <c r="DF265" s="259" t="n">
        <f aca="false">DF264+DD265</f>
        <v>0</v>
      </c>
      <c r="DG265" s="259"/>
      <c r="DH265" s="259" t="n">
        <f aca="false">DH264+DF265</f>
        <v>0</v>
      </c>
      <c r="DI265" s="259"/>
      <c r="DJ265" s="296" t="n">
        <f aca="false">DJ264+DH265</f>
        <v>0</v>
      </c>
      <c r="DK265" s="296"/>
      <c r="DL265" s="259" t="n">
        <f aca="false">DL264+DJ265</f>
        <v>0</v>
      </c>
      <c r="DM265" s="259"/>
      <c r="DN265" s="259" t="n">
        <f aca="false">DN264+DL265</f>
        <v>0</v>
      </c>
      <c r="DO265" s="259"/>
      <c r="DP265" s="259" t="n">
        <f aca="false">DP264+DN265</f>
        <v>0</v>
      </c>
      <c r="DQ265" s="259"/>
      <c r="DR265" s="259" t="n">
        <f aca="false">DR264+DP265</f>
        <v>0</v>
      </c>
      <c r="DS265" s="259"/>
      <c r="DT265" s="259" t="n">
        <f aca="false">DT264+DR265</f>
        <v>0</v>
      </c>
      <c r="DU265" s="259"/>
      <c r="DV265" s="259" t="n">
        <f aca="false">DV264+DT265</f>
        <v>0</v>
      </c>
      <c r="DW265" s="259"/>
      <c r="DX265" s="259" t="n">
        <f aca="false">DX264+DV265</f>
        <v>0</v>
      </c>
      <c r="DY265" s="259"/>
      <c r="DZ265" s="259" t="n">
        <f aca="false">DZ264+DX265</f>
        <v>0</v>
      </c>
      <c r="EA265" s="259"/>
      <c r="EB265" s="259" t="n">
        <f aca="false">EB264+DZ265</f>
        <v>0</v>
      </c>
      <c r="EC265" s="259"/>
      <c r="ED265" s="259" t="n">
        <f aca="false">ED264+EB265</f>
        <v>0</v>
      </c>
      <c r="EE265" s="259"/>
      <c r="EF265" s="259" t="n">
        <f aca="false">EF264+ED265</f>
        <v>0</v>
      </c>
      <c r="EG265" s="259"/>
      <c r="EH265" s="259" t="n">
        <f aca="false">EH264+EF265</f>
        <v>0</v>
      </c>
      <c r="EI265" s="259"/>
      <c r="EJ265" s="259" t="n">
        <f aca="false">EJ264+EH265</f>
        <v>0</v>
      </c>
      <c r="EK265" s="259"/>
      <c r="EL265" s="259"/>
      <c r="EM265" s="259"/>
      <c r="EN265" s="259"/>
      <c r="EO265" s="259"/>
      <c r="EP265" s="259"/>
      <c r="EQ265" s="259"/>
      <c r="ER265" s="259"/>
      <c r="ES265" s="259"/>
      <c r="ET265" s="259" t="n">
        <f aca="false">ET264+ER265</f>
        <v>0</v>
      </c>
      <c r="EU265" s="259"/>
      <c r="EV265" s="259" t="n">
        <f aca="false">EV264+ET265</f>
        <v>0</v>
      </c>
      <c r="EW265" s="259"/>
      <c r="EX265" s="260" t="n">
        <f aca="false">EX264+EV265</f>
        <v>0</v>
      </c>
      <c r="EY265" s="260"/>
      <c r="EZ265" s="259" t="n">
        <f aca="false">EZ264+EX265</f>
        <v>0</v>
      </c>
      <c r="FA265" s="259"/>
      <c r="FB265" s="259" t="n">
        <f aca="false">FB264+EZ265</f>
        <v>0</v>
      </c>
      <c r="FC265" s="259"/>
      <c r="FD265" s="259" t="n">
        <f aca="false">FD264+FB265</f>
        <v>0</v>
      </c>
      <c r="FE265" s="259"/>
      <c r="FF265" s="259" t="n">
        <f aca="false">FF264+FD265</f>
        <v>0</v>
      </c>
      <c r="FG265" s="259"/>
      <c r="FH265" s="259" t="n">
        <f aca="false">FH264+FF265</f>
        <v>0</v>
      </c>
      <c r="FI265" s="259"/>
      <c r="FJ265" s="259" t="n">
        <f aca="false">FJ264+FH265</f>
        <v>0</v>
      </c>
      <c r="FK265" s="259"/>
      <c r="FL265" s="259" t="n">
        <f aca="false">FL264+FJ265</f>
        <v>0</v>
      </c>
      <c r="FM265" s="259"/>
      <c r="FN265" s="259" t="n">
        <f aca="false">FN264+FL265</f>
        <v>0</v>
      </c>
      <c r="FO265" s="259"/>
      <c r="FP265" s="259" t="n">
        <f aca="false">FP264+FN265</f>
        <v>0</v>
      </c>
      <c r="FQ265" s="259"/>
      <c r="FR265" s="259" t="n">
        <f aca="false">FR264+FP265</f>
        <v>0</v>
      </c>
      <c r="FS265" s="259"/>
      <c r="FT265" s="259" t="n">
        <f aca="false">FT264+FR265</f>
        <v>0</v>
      </c>
      <c r="FU265" s="259"/>
      <c r="FV265" s="259" t="n">
        <f aca="false">FV264+FT265</f>
        <v>0</v>
      </c>
      <c r="FW265" s="259"/>
      <c r="FX265" s="259" t="n">
        <f aca="false">FX264+FV265</f>
        <v>0</v>
      </c>
      <c r="FY265" s="259"/>
      <c r="FZ265" s="259" t="n">
        <f aca="false">FZ264+FX265</f>
        <v>0</v>
      </c>
      <c r="GA265" s="259"/>
      <c r="GB265" s="259" t="n">
        <f aca="false">GB264+FZ265</f>
        <v>0</v>
      </c>
      <c r="GC265" s="259"/>
      <c r="GD265" s="259" t="n">
        <f aca="false">GD264+GB265</f>
        <v>0</v>
      </c>
      <c r="GE265" s="259"/>
      <c r="GF265" s="259" t="n">
        <f aca="false">GF264+GD265</f>
        <v>0</v>
      </c>
      <c r="GG265" s="259"/>
      <c r="GH265" s="259" t="n">
        <f aca="false">GH264+GF265</f>
        <v>0</v>
      </c>
      <c r="GI265" s="259"/>
      <c r="GJ265" s="259" t="n">
        <f aca="false">GJ264+GH265</f>
        <v>0</v>
      </c>
      <c r="GK265" s="259"/>
      <c r="GL265" s="259" t="n">
        <f aca="false">GL264+GJ265</f>
        <v>0</v>
      </c>
      <c r="GM265" s="259"/>
      <c r="GN265" s="259" t="n">
        <f aca="false">GN264+GL265</f>
        <v>0</v>
      </c>
      <c r="GO265" s="259"/>
      <c r="GP265" s="259" t="n">
        <f aca="false">GP264+GN265</f>
        <v>0</v>
      </c>
      <c r="GQ265" s="259"/>
      <c r="GR265" s="259" t="n">
        <f aca="false">GR264+GP265</f>
        <v>0</v>
      </c>
      <c r="GS265" s="259"/>
      <c r="GT265" s="259" t="n">
        <f aca="false">GT264+GR265</f>
        <v>0</v>
      </c>
      <c r="GU265" s="259"/>
      <c r="GV265" s="259" t="n">
        <f aca="false">GV264+GT265</f>
        <v>0</v>
      </c>
      <c r="GW265" s="259"/>
      <c r="GX265" s="259" t="n">
        <f aca="false">GX264+GV265</f>
        <v>0</v>
      </c>
      <c r="GY265" s="259"/>
      <c r="GZ265" s="259" t="n">
        <f aca="false">GZ264+GX265</f>
        <v>0</v>
      </c>
      <c r="HA265" s="259"/>
      <c r="HB265" s="259" t="n">
        <f aca="false">HB264+GZ265</f>
        <v>0</v>
      </c>
      <c r="HC265" s="259"/>
      <c r="HD265" s="259" t="n">
        <f aca="false">HD264+HB265</f>
        <v>0</v>
      </c>
      <c r="HE265" s="259"/>
      <c r="HF265" s="259" t="n">
        <f aca="false">HF264+HD265</f>
        <v>0</v>
      </c>
      <c r="HG265" s="259"/>
      <c r="HH265" s="259" t="n">
        <f aca="false">HH264+HF265</f>
        <v>0</v>
      </c>
      <c r="HI265" s="259"/>
      <c r="HJ265" s="259" t="n">
        <f aca="false">HJ264+HH265</f>
        <v>0</v>
      </c>
      <c r="HK265" s="259"/>
    </row>
    <row r="266" s="299" customFormat="true" ht="12.75" hidden="true" customHeight="false" outlineLevel="0" collapsed="false">
      <c r="A266" s="232"/>
      <c r="B266" s="233"/>
      <c r="C266" s="232"/>
      <c r="D266" s="234"/>
      <c r="E266" s="234"/>
      <c r="F266" s="235"/>
      <c r="G266" s="234"/>
      <c r="H266" s="261"/>
      <c r="I266" s="237"/>
      <c r="J266" s="238"/>
      <c r="K266" s="262" t="s">
        <v>165</v>
      </c>
      <c r="L266" s="263" t="e">
        <f aca="false">IF($E260&gt;0,L263/$E260,"-")</f>
        <v>#N/A</v>
      </c>
      <c r="M266" s="263"/>
      <c r="N266" s="263" t="e">
        <f aca="false">IF($E260&gt;0,N263/$E260,"-")</f>
        <v>#N/A</v>
      </c>
      <c r="O266" s="263"/>
      <c r="P266" s="263" t="e">
        <f aca="false">IF($E260&gt;0,P263/$E260,"-")</f>
        <v>#N/A</v>
      </c>
      <c r="Q266" s="263"/>
      <c r="R266" s="263" t="e">
        <f aca="false">IF($E260&gt;0,R263/$E260,"-")</f>
        <v>#N/A</v>
      </c>
      <c r="S266" s="263"/>
      <c r="T266" s="263" t="e">
        <f aca="false">IF($E260&gt;0,T263/$E260,"-")</f>
        <v>#N/A</v>
      </c>
      <c r="U266" s="263"/>
      <c r="V266" s="263" t="e">
        <f aca="false">IF($E260&gt;0,V263/$E260,"-")</f>
        <v>#N/A</v>
      </c>
      <c r="W266" s="263"/>
      <c r="X266" s="263" t="e">
        <f aca="false">IF($E260&gt;0,X263/$E260,"-")</f>
        <v>#N/A</v>
      </c>
      <c r="Y266" s="263"/>
      <c r="Z266" s="263" t="e">
        <f aca="false">IF($E260&gt;0,Z263/$E260,"-")</f>
        <v>#N/A</v>
      </c>
      <c r="AA266" s="263"/>
      <c r="AB266" s="263" t="e">
        <f aca="false">IF($E260&gt;0,AB263/$E260,"-")</f>
        <v>#N/A</v>
      </c>
      <c r="AC266" s="263"/>
      <c r="AD266" s="263" t="e">
        <f aca="false">IF($E260&gt;0,AD263/$E260,"-")</f>
        <v>#N/A</v>
      </c>
      <c r="AE266" s="263"/>
      <c r="AF266" s="263" t="e">
        <f aca="false">IF($E260&gt;0,AF263/$E260,"-")</f>
        <v>#N/A</v>
      </c>
      <c r="AG266" s="263"/>
      <c r="AH266" s="263" t="e">
        <f aca="false">IF($E260&gt;0,AH263/$E260,"-")</f>
        <v>#N/A</v>
      </c>
      <c r="AI266" s="263"/>
      <c r="AJ266" s="263" t="e">
        <f aca="false">IF($E260&gt;0,AJ263/$E260,"-")</f>
        <v>#N/A</v>
      </c>
      <c r="AK266" s="263"/>
      <c r="AL266" s="263" t="e">
        <f aca="false">IF($E260&gt;0,AL263/$E260,"-")</f>
        <v>#N/A</v>
      </c>
      <c r="AM266" s="263"/>
      <c r="AN266" s="263" t="e">
        <f aca="false">IF($E260&gt;0,AN263/$E260,"-")</f>
        <v>#N/A</v>
      </c>
      <c r="AO266" s="263"/>
      <c r="AP266" s="263" t="e">
        <f aca="false">IF($E260&gt;0,AP263/$E260,"-")</f>
        <v>#N/A</v>
      </c>
      <c r="AQ266" s="263"/>
      <c r="AR266" s="263" t="e">
        <f aca="false">IF($E260&gt;0,AR263/$E260,"-")</f>
        <v>#N/A</v>
      </c>
      <c r="AS266" s="263"/>
      <c r="AT266" s="263" t="e">
        <f aca="false">IF($E260&gt;0,AT263/$E260,"-")</f>
        <v>#N/A</v>
      </c>
      <c r="AU266" s="263"/>
      <c r="AV266" s="263" t="e">
        <f aca="false">IF($E260&gt;0,AV263/$E260,"-")</f>
        <v>#N/A</v>
      </c>
      <c r="AW266" s="263"/>
      <c r="AX266" s="263" t="e">
        <f aca="false">IF($E260&gt;0,AX263/$E260,"-")</f>
        <v>#N/A</v>
      </c>
      <c r="AY266" s="263"/>
      <c r="AZ266" s="263" t="e">
        <f aca="false">IF($E260&gt;0,AZ263/$E260,"-")</f>
        <v>#N/A</v>
      </c>
      <c r="BA266" s="263"/>
      <c r="BB266" s="263" t="e">
        <f aca="false">IF($E260&gt;0,BB263/$E260,"-")</f>
        <v>#N/A</v>
      </c>
      <c r="BC266" s="263"/>
      <c r="BD266" s="263" t="e">
        <f aca="false">IF($E260&gt;0,BD263/$E260,"-")</f>
        <v>#N/A</v>
      </c>
      <c r="BE266" s="263"/>
      <c r="BF266" s="263" t="e">
        <f aca="false">IF($E260&gt;0,BF263/$E260,"-")</f>
        <v>#N/A</v>
      </c>
      <c r="BG266" s="263"/>
      <c r="BH266" s="263" t="e">
        <f aca="false">IF($E260&gt;0,BH263/$E260,"-")</f>
        <v>#N/A</v>
      </c>
      <c r="BI266" s="263"/>
      <c r="BJ266" s="263" t="e">
        <f aca="false">IF($E260&gt;0,BJ263/$E260,"-")</f>
        <v>#N/A</v>
      </c>
      <c r="BK266" s="263"/>
      <c r="BL266" s="263" t="e">
        <f aca="false">IF($E260&gt;0,BL263/$E260,"-")</f>
        <v>#N/A</v>
      </c>
      <c r="BM266" s="263"/>
      <c r="BN266" s="263" t="e">
        <f aca="false">IF($E260&gt;0,BN263/$E260,"-")</f>
        <v>#N/A</v>
      </c>
      <c r="BO266" s="263"/>
      <c r="BP266" s="263" t="e">
        <f aca="false">IF($E260&gt;0,BP263/$E260,"-")</f>
        <v>#N/A</v>
      </c>
      <c r="BQ266" s="263"/>
      <c r="BR266" s="263" t="e">
        <f aca="false">IF($E260&gt;0,BR263/$E260,"-")</f>
        <v>#N/A</v>
      </c>
      <c r="BS266" s="263"/>
      <c r="BT266" s="263" t="e">
        <f aca="false">IF($E260&gt;0,BT263/$E260,"-")</f>
        <v>#N/A</v>
      </c>
      <c r="BU266" s="263"/>
      <c r="BV266" s="263" t="e">
        <f aca="false">IF($E260&gt;0,BV263/$E260,"-")</f>
        <v>#N/A</v>
      </c>
      <c r="BW266" s="263"/>
      <c r="BX266" s="263" t="e">
        <f aca="false">IF($E260&gt;0,BX263/$E260,"-")</f>
        <v>#N/A</v>
      </c>
      <c r="BY266" s="263"/>
      <c r="BZ266" s="263" t="e">
        <f aca="false">IF($E260&gt;0,BZ263/$E260,"-")</f>
        <v>#N/A</v>
      </c>
      <c r="CA266" s="263"/>
      <c r="CB266" s="263" t="e">
        <f aca="false">IF($E260&gt;0,CB263/$E260,"-")</f>
        <v>#N/A</v>
      </c>
      <c r="CC266" s="263"/>
      <c r="CD266" s="263" t="e">
        <f aca="false">IF($E260&gt;0,CD263/$E260,"-")</f>
        <v>#N/A</v>
      </c>
      <c r="CE266" s="263"/>
      <c r="CF266" s="263" t="e">
        <f aca="false">IF($E260&gt;0,CF263/$E260,"-")</f>
        <v>#N/A</v>
      </c>
      <c r="CG266" s="263"/>
      <c r="CH266" s="263" t="e">
        <f aca="false">IF($E260&gt;0,CH263/$E260,"-")</f>
        <v>#N/A</v>
      </c>
      <c r="CI266" s="263"/>
      <c r="CJ266" s="263" t="e">
        <f aca="false">IF($E260&gt;0,CJ263/$E260,"-")</f>
        <v>#N/A</v>
      </c>
      <c r="CK266" s="263"/>
      <c r="CL266" s="263" t="e">
        <f aca="false">IF($E260&gt;0,CL263/$E260,"-")</f>
        <v>#N/A</v>
      </c>
      <c r="CM266" s="263"/>
      <c r="CN266" s="263" t="e">
        <f aca="false">IF($E260&gt;0,CN263/$E260,"-")</f>
        <v>#N/A</v>
      </c>
      <c r="CO266" s="263"/>
      <c r="CP266" s="263" t="e">
        <f aca="false">IF($E260&gt;0,CP263/$E260,"-")</f>
        <v>#N/A</v>
      </c>
      <c r="CQ266" s="263"/>
      <c r="CR266" s="263" t="e">
        <f aca="false">IF($E260&gt;0,CR263/$E260,"-")</f>
        <v>#N/A</v>
      </c>
      <c r="CS266" s="263"/>
      <c r="CT266" s="263" t="e">
        <f aca="false">IF($E260&gt;0,CT263/$E260,"-")</f>
        <v>#N/A</v>
      </c>
      <c r="CU266" s="263"/>
      <c r="CV266" s="263" t="e">
        <f aca="false">IF($E260&gt;0,CV263/$E260,"-")</f>
        <v>#N/A</v>
      </c>
      <c r="CW266" s="263"/>
      <c r="CX266" s="263" t="e">
        <f aca="false">IF($E260&gt;0,CX263/$E260,"-")</f>
        <v>#N/A</v>
      </c>
      <c r="CY266" s="263"/>
      <c r="CZ266" s="263" t="e">
        <f aca="false">IF($E260&gt;0,CZ263/$E260,"-")</f>
        <v>#N/A</v>
      </c>
      <c r="DA266" s="263"/>
      <c r="DB266" s="263" t="e">
        <f aca="false">IF($E260&gt;0,DB263/$E260,"-")</f>
        <v>#N/A</v>
      </c>
      <c r="DC266" s="263"/>
      <c r="DD266" s="263" t="e">
        <f aca="false">IF($E260&gt;0,DD263/$E260,"-")</f>
        <v>#N/A</v>
      </c>
      <c r="DE266" s="263"/>
      <c r="DF266" s="263" t="e">
        <f aca="false">IF($E260&gt;0,DF263/$E260,"-")</f>
        <v>#N/A</v>
      </c>
      <c r="DG266" s="263"/>
      <c r="DH266" s="263" t="e">
        <f aca="false">IF($E260&gt;0,DH263/$E260,"-")</f>
        <v>#N/A</v>
      </c>
      <c r="DI266" s="263"/>
      <c r="DJ266" s="298" t="e">
        <f aca="false">IF($E260&gt;0,DJ263/$E260,"-")</f>
        <v>#N/A</v>
      </c>
      <c r="DK266" s="298"/>
      <c r="DL266" s="263" t="e">
        <f aca="false">IF($E260&gt;0,DL263/$E260,"-")</f>
        <v>#N/A</v>
      </c>
      <c r="DM266" s="263"/>
      <c r="DN266" s="263" t="e">
        <f aca="false">IF($E260&gt;0,DN263/$E260,"-")</f>
        <v>#N/A</v>
      </c>
      <c r="DO266" s="263"/>
      <c r="DP266" s="263" t="e">
        <f aca="false">IF($E260&gt;0,DP263/$E260,"-")</f>
        <v>#N/A</v>
      </c>
      <c r="DQ266" s="263"/>
      <c r="DR266" s="263" t="e">
        <f aca="false">IF($E260&gt;0,DR263/$E260,"-")</f>
        <v>#N/A</v>
      </c>
      <c r="DS266" s="263"/>
      <c r="DT266" s="263" t="e">
        <f aca="false">IF($E260&gt;0,DT263/$E260,"-")</f>
        <v>#N/A</v>
      </c>
      <c r="DU266" s="263"/>
      <c r="DV266" s="263" t="e">
        <f aca="false">IF($E260&gt;0,DV263/$E260,"-")</f>
        <v>#N/A</v>
      </c>
      <c r="DW266" s="263"/>
      <c r="DX266" s="263" t="e">
        <f aca="false">IF($E260&gt;0,DX263/$E260,"-")</f>
        <v>#N/A</v>
      </c>
      <c r="DY266" s="263"/>
      <c r="DZ266" s="263" t="e">
        <f aca="false">IF($E260&gt;0,DZ263/$E260,"-")</f>
        <v>#N/A</v>
      </c>
      <c r="EA266" s="263"/>
      <c r="EB266" s="263" t="e">
        <f aca="false">IF($E260&gt;0,EB263/$E260,"-")</f>
        <v>#N/A</v>
      </c>
      <c r="EC266" s="263"/>
      <c r="ED266" s="263" t="e">
        <f aca="false">IF($E260&gt;0,ED263/$E260,"-")</f>
        <v>#N/A</v>
      </c>
      <c r="EE266" s="263"/>
      <c r="EF266" s="263" t="e">
        <f aca="false">IF($E260&gt;0,EF263/$E260,"-")</f>
        <v>#N/A</v>
      </c>
      <c r="EG266" s="263"/>
      <c r="EH266" s="263" t="e">
        <f aca="false">IF($E260&gt;0,EH263/$E260,"-")</f>
        <v>#N/A</v>
      </c>
      <c r="EI266" s="263"/>
      <c r="EJ266" s="263" t="e">
        <f aca="false">IF($E260&gt;0,EJ263/$E260,"-")</f>
        <v>#N/A</v>
      </c>
      <c r="EK266" s="263"/>
      <c r="EL266" s="263"/>
      <c r="EM266" s="263"/>
      <c r="EN266" s="263"/>
      <c r="EO266" s="263"/>
      <c r="EP266" s="263"/>
      <c r="EQ266" s="263"/>
      <c r="ER266" s="263"/>
      <c r="ES266" s="263"/>
      <c r="ET266" s="263" t="e">
        <f aca="false">IF($E260&gt;0,ET263/$E260,"-")</f>
        <v>#N/A</v>
      </c>
      <c r="EU266" s="263"/>
      <c r="EV266" s="263" t="e">
        <f aca="false">IF($E260&gt;0,EV263/$E260,"-")</f>
        <v>#N/A</v>
      </c>
      <c r="EW266" s="263"/>
      <c r="EX266" s="264" t="e">
        <f aca="false">IF($E260&gt;0,EX263/$E260,"-")</f>
        <v>#N/A</v>
      </c>
      <c r="EY266" s="264"/>
      <c r="EZ266" s="263" t="e">
        <f aca="false">IF($E260&gt;0,EZ263/$E260,"-")</f>
        <v>#N/A</v>
      </c>
      <c r="FA266" s="263"/>
      <c r="FB266" s="263" t="e">
        <f aca="false">IF($E260&gt;0,FB263/$E260,"-")</f>
        <v>#N/A</v>
      </c>
      <c r="FC266" s="263"/>
      <c r="FD266" s="263" t="e">
        <f aca="false">IF($E260&gt;0,FD263/$E260,"-")</f>
        <v>#N/A</v>
      </c>
      <c r="FE266" s="263"/>
      <c r="FF266" s="263" t="e">
        <f aca="false">IF($E260&gt;0,FF263/$E260,"-")</f>
        <v>#N/A</v>
      </c>
      <c r="FG266" s="263"/>
      <c r="FH266" s="263" t="e">
        <f aca="false">IF($E260&gt;0,FH263/$E260,"-")</f>
        <v>#N/A</v>
      </c>
      <c r="FI266" s="263"/>
      <c r="FJ266" s="263" t="e">
        <f aca="false">IF($E260&gt;0,FJ263/$E260,"-")</f>
        <v>#N/A</v>
      </c>
      <c r="FK266" s="263"/>
      <c r="FL266" s="263" t="e">
        <f aca="false">IF($E260&gt;0,FL263/$E260,"-")</f>
        <v>#N/A</v>
      </c>
      <c r="FM266" s="263"/>
      <c r="FN266" s="263" t="e">
        <f aca="false">IF($E260&gt;0,FN263/$E260,"-")</f>
        <v>#N/A</v>
      </c>
      <c r="FO266" s="263"/>
      <c r="FP266" s="263" t="e">
        <f aca="false">IF($E260&gt;0,FP263/$E260,"-")</f>
        <v>#N/A</v>
      </c>
      <c r="FQ266" s="263"/>
      <c r="FR266" s="263" t="e">
        <f aca="false">IF($E260&gt;0,FR263/$E260,"-")</f>
        <v>#N/A</v>
      </c>
      <c r="FS266" s="263"/>
      <c r="FT266" s="263" t="e">
        <f aca="false">IF($E260&gt;0,FT263/$E260,"-")</f>
        <v>#N/A</v>
      </c>
      <c r="FU266" s="263"/>
      <c r="FV266" s="263" t="e">
        <f aca="false">IF($E260&gt;0,FV263/$E260,"-")</f>
        <v>#N/A</v>
      </c>
      <c r="FW266" s="263"/>
      <c r="FX266" s="263" t="e">
        <f aca="false">IF($E260&gt;0,FX263/$E260,"-")</f>
        <v>#N/A</v>
      </c>
      <c r="FY266" s="263"/>
      <c r="FZ266" s="263" t="e">
        <f aca="false">IF($E260&gt;0,FZ263/$E260,"-")</f>
        <v>#N/A</v>
      </c>
      <c r="GA266" s="263"/>
      <c r="GB266" s="263" t="e">
        <f aca="false">IF($E260&gt;0,GB263/$E260,"-")</f>
        <v>#N/A</v>
      </c>
      <c r="GC266" s="263"/>
      <c r="GD266" s="263" t="e">
        <f aca="false">IF($E260&gt;0,GD263/$E260,"-")</f>
        <v>#N/A</v>
      </c>
      <c r="GE266" s="263"/>
      <c r="GF266" s="263" t="e">
        <f aca="false">IF($E260&gt;0,GF263/$E260,"-")</f>
        <v>#N/A</v>
      </c>
      <c r="GG266" s="263"/>
      <c r="GH266" s="263" t="e">
        <f aca="false">IF($E260&gt;0,GH263/$E260,"-")</f>
        <v>#N/A</v>
      </c>
      <c r="GI266" s="263"/>
      <c r="GJ266" s="263" t="e">
        <f aca="false">IF($E260&gt;0,GJ263/$E260,"-")</f>
        <v>#N/A</v>
      </c>
      <c r="GK266" s="263"/>
      <c r="GL266" s="263" t="e">
        <f aca="false">IF($E260&gt;0,GL263/$E260,"-")</f>
        <v>#N/A</v>
      </c>
      <c r="GM266" s="263"/>
      <c r="GN266" s="263" t="e">
        <f aca="false">IF($E260&gt;0,GN263/$E260,"-")</f>
        <v>#N/A</v>
      </c>
      <c r="GO266" s="263"/>
      <c r="GP266" s="263" t="e">
        <f aca="false">IF($E260&gt;0,GP263/$E260,"-")</f>
        <v>#N/A</v>
      </c>
      <c r="GQ266" s="263"/>
      <c r="GR266" s="263" t="e">
        <f aca="false">IF($E260&gt;0,GR263/$E260,"-")</f>
        <v>#N/A</v>
      </c>
      <c r="GS266" s="263"/>
      <c r="GT266" s="263" t="e">
        <f aca="false">IF($E260&gt;0,GT263/$E260,"-")</f>
        <v>#N/A</v>
      </c>
      <c r="GU266" s="263"/>
      <c r="GV266" s="263" t="e">
        <f aca="false">IF($E260&gt;0,GV263/$E260,"-")</f>
        <v>#N/A</v>
      </c>
      <c r="GW266" s="263"/>
      <c r="GX266" s="263" t="e">
        <f aca="false">IF($E260&gt;0,GX263/$E260,"-")</f>
        <v>#N/A</v>
      </c>
      <c r="GY266" s="263"/>
      <c r="GZ266" s="263" t="e">
        <f aca="false">IF($E260&gt;0,GZ263/$E260,"-")</f>
        <v>#N/A</v>
      </c>
      <c r="HA266" s="263"/>
      <c r="HB266" s="263" t="e">
        <f aca="false">IF($E260&gt;0,HB263/$E260,"-")</f>
        <v>#N/A</v>
      </c>
      <c r="HC266" s="263"/>
      <c r="HD266" s="263" t="e">
        <f aca="false">IF($E260&gt;0,HD263/$E260,"-")</f>
        <v>#N/A</v>
      </c>
      <c r="HE266" s="263"/>
      <c r="HF266" s="263" t="e">
        <f aca="false">IF($E260&gt;0,HF263/$E260,"-")</f>
        <v>#N/A</v>
      </c>
      <c r="HG266" s="263"/>
      <c r="HH266" s="263" t="e">
        <f aca="false">IF($E260&gt;0,HH263/$E260,"-")</f>
        <v>#N/A</v>
      </c>
      <c r="HI266" s="263"/>
      <c r="HJ266" s="263" t="e">
        <f aca="false">IF($E260&gt;0,HJ263/$E260,"-")</f>
        <v>#N/A</v>
      </c>
      <c r="HK266" s="263"/>
    </row>
    <row r="267" customFormat="false" ht="12.75" hidden="true" customHeight="false" outlineLevel="0" collapsed="false">
      <c r="A267" s="232"/>
      <c r="B267" s="233"/>
      <c r="C267" s="232"/>
      <c r="D267" s="234"/>
      <c r="E267" s="234"/>
      <c r="F267" s="235"/>
      <c r="G267" s="234"/>
      <c r="H267" s="234"/>
      <c r="I267" s="237"/>
      <c r="J267" s="238"/>
      <c r="K267" s="265" t="s">
        <v>166</v>
      </c>
      <c r="L267" s="266" t="e">
        <f aca="false">IF($E260&gt;0,L265/$E260,"-")</f>
        <v>#N/A</v>
      </c>
      <c r="M267" s="266"/>
      <c r="N267" s="266" t="e">
        <f aca="false">IF($E260&gt;0,N265/$E260,"-")</f>
        <v>#N/A</v>
      </c>
      <c r="O267" s="266"/>
      <c r="P267" s="266" t="e">
        <f aca="false">IF($E260&gt;0,P265/$E260,"-")</f>
        <v>#N/A</v>
      </c>
      <c r="Q267" s="266"/>
      <c r="R267" s="266" t="e">
        <f aca="false">IF($E260&gt;0,R265/$E260,"-")</f>
        <v>#N/A</v>
      </c>
      <c r="S267" s="266"/>
      <c r="T267" s="266" t="e">
        <f aca="false">IF($E260&gt;0,T265/$E260,"-")</f>
        <v>#N/A</v>
      </c>
      <c r="U267" s="266"/>
      <c r="V267" s="266" t="e">
        <f aca="false">IF($E260&gt;0,V265/$E260,"-")</f>
        <v>#N/A</v>
      </c>
      <c r="W267" s="266"/>
      <c r="X267" s="266" t="e">
        <f aca="false">IF($E260&gt;0,X265/$E260,"-")</f>
        <v>#N/A</v>
      </c>
      <c r="Y267" s="266"/>
      <c r="Z267" s="266" t="e">
        <f aca="false">IF($E260&gt;0,Z265/$E260,"-")</f>
        <v>#N/A</v>
      </c>
      <c r="AA267" s="266"/>
      <c r="AB267" s="266" t="e">
        <f aca="false">IF($E260&gt;0,AB265/$E260,"-")</f>
        <v>#N/A</v>
      </c>
      <c r="AC267" s="266"/>
      <c r="AD267" s="266" t="e">
        <f aca="false">IF($E260&gt;0,AD265/$E260,"-")</f>
        <v>#N/A</v>
      </c>
      <c r="AE267" s="266"/>
      <c r="AF267" s="266" t="e">
        <f aca="false">IF($E260&gt;0,AF265/$E260,"-")</f>
        <v>#N/A</v>
      </c>
      <c r="AG267" s="266"/>
      <c r="AH267" s="266" t="e">
        <f aca="false">IF($E260&gt;0,AH265/$E260,"-")</f>
        <v>#N/A</v>
      </c>
      <c r="AI267" s="266"/>
      <c r="AJ267" s="266" t="e">
        <f aca="false">IF($E260&gt;0,AJ265/$E260,"-")</f>
        <v>#N/A</v>
      </c>
      <c r="AK267" s="266"/>
      <c r="AL267" s="266" t="e">
        <f aca="false">IF($E260&gt;0,AL265/$E260,"-")</f>
        <v>#N/A</v>
      </c>
      <c r="AM267" s="266"/>
      <c r="AN267" s="266" t="e">
        <f aca="false">IF($E260&gt;0,AN265/$E260,"-")</f>
        <v>#N/A</v>
      </c>
      <c r="AO267" s="266"/>
      <c r="AP267" s="266" t="e">
        <f aca="false">IF($E260&gt;0,AP265/$E260,"-")</f>
        <v>#N/A</v>
      </c>
      <c r="AQ267" s="266"/>
      <c r="AR267" s="266" t="e">
        <f aca="false">IF($E260&gt;0,AR265/$E260,"-")</f>
        <v>#N/A</v>
      </c>
      <c r="AS267" s="266"/>
      <c r="AT267" s="266" t="e">
        <f aca="false">IF($E260&gt;0,AT265/$E260,"-")</f>
        <v>#N/A</v>
      </c>
      <c r="AU267" s="266"/>
      <c r="AV267" s="266" t="e">
        <f aca="false">IF($E260&gt;0,AV265/$E260,"-")</f>
        <v>#N/A</v>
      </c>
      <c r="AW267" s="266"/>
      <c r="AX267" s="266" t="e">
        <f aca="false">IF($E260&gt;0,AX265/$E260,"-")</f>
        <v>#N/A</v>
      </c>
      <c r="AY267" s="266"/>
      <c r="AZ267" s="266" t="e">
        <f aca="false">IF($E260&gt;0,AZ265/$E260,"-")</f>
        <v>#N/A</v>
      </c>
      <c r="BA267" s="266"/>
      <c r="BB267" s="266" t="e">
        <f aca="false">IF($E260&gt;0,BB265/$E260,"-")</f>
        <v>#N/A</v>
      </c>
      <c r="BC267" s="266"/>
      <c r="BD267" s="266" t="e">
        <f aca="false">IF($E260&gt;0,BD265/$E260,"-")</f>
        <v>#N/A</v>
      </c>
      <c r="BE267" s="266"/>
      <c r="BF267" s="266" t="e">
        <f aca="false">IF($E260&gt;0,BF265/$E260,"-")</f>
        <v>#N/A</v>
      </c>
      <c r="BG267" s="266"/>
      <c r="BH267" s="266" t="e">
        <f aca="false">IF($E260&gt;0,BH265/$E260,"-")</f>
        <v>#N/A</v>
      </c>
      <c r="BI267" s="266"/>
      <c r="BJ267" s="266" t="e">
        <f aca="false">IF($E260&gt;0,BJ265/$E260,"-")</f>
        <v>#N/A</v>
      </c>
      <c r="BK267" s="266"/>
      <c r="BL267" s="266" t="e">
        <f aca="false">IF($E260&gt;0,BL265/$E260,"-")</f>
        <v>#N/A</v>
      </c>
      <c r="BM267" s="266"/>
      <c r="BN267" s="266" t="e">
        <f aca="false">IF($E260&gt;0,BN265/$E260,"-")</f>
        <v>#N/A</v>
      </c>
      <c r="BO267" s="266"/>
      <c r="BP267" s="266" t="e">
        <f aca="false">IF($E260&gt;0,BP265/$E260,"-")</f>
        <v>#N/A</v>
      </c>
      <c r="BQ267" s="266"/>
      <c r="BR267" s="300" t="e">
        <f aca="false">IF($E260&gt;0,BR265/$E260,"-")</f>
        <v>#N/A</v>
      </c>
      <c r="BS267" s="300"/>
      <c r="BT267" s="300" t="e">
        <f aca="false">IF($E260&gt;0,BT265/$E260,"-")</f>
        <v>#N/A</v>
      </c>
      <c r="BU267" s="300"/>
      <c r="BV267" s="300" t="e">
        <f aca="false">IF($E260&gt;0,BV265/$E260,"-")</f>
        <v>#N/A</v>
      </c>
      <c r="BW267" s="300"/>
      <c r="BX267" s="300" t="e">
        <f aca="false">IF($E260&gt;0,BX265/$E260,"-")</f>
        <v>#N/A</v>
      </c>
      <c r="BY267" s="300"/>
      <c r="BZ267" s="300" t="e">
        <f aca="false">IF($E260&gt;0,BZ265/$E260,"-")</f>
        <v>#N/A</v>
      </c>
      <c r="CA267" s="300"/>
      <c r="CB267" s="300" t="e">
        <f aca="false">IF($E260&gt;0,CB265/$E260,"-")</f>
        <v>#N/A</v>
      </c>
      <c r="CC267" s="300"/>
      <c r="CD267" s="300" t="e">
        <f aca="false">IF($E260&gt;0,CD265/$E260,"-")</f>
        <v>#N/A</v>
      </c>
      <c r="CE267" s="300"/>
      <c r="CF267" s="300" t="e">
        <f aca="false">IF($E260&gt;0,CF265/$E260,"-")</f>
        <v>#N/A</v>
      </c>
      <c r="CG267" s="300"/>
      <c r="CH267" s="300" t="e">
        <f aca="false">IF($E260&gt;0,CH265/$E260,"-")</f>
        <v>#N/A</v>
      </c>
      <c r="CI267" s="300"/>
      <c r="CJ267" s="300" t="e">
        <f aca="false">IF($E260&gt;0,CJ265/$E260,"-")</f>
        <v>#N/A</v>
      </c>
      <c r="CK267" s="300"/>
      <c r="CL267" s="300" t="e">
        <f aca="false">IF($E260&gt;0,CL265/$E260,"-")</f>
        <v>#N/A</v>
      </c>
      <c r="CM267" s="300"/>
      <c r="CN267" s="300" t="e">
        <f aca="false">IF($E260&gt;0,CN265/$E260,"-")</f>
        <v>#N/A</v>
      </c>
      <c r="CO267" s="300"/>
      <c r="CP267" s="300" t="e">
        <f aca="false">IF($E260&gt;0,CP265/$E260,"-")</f>
        <v>#N/A</v>
      </c>
      <c r="CQ267" s="300"/>
      <c r="CR267" s="300" t="e">
        <f aca="false">IF($E260&gt;0,CR265/$E260,"-")</f>
        <v>#N/A</v>
      </c>
      <c r="CS267" s="300"/>
      <c r="CT267" s="300" t="e">
        <f aca="false">IF($E260&gt;0,CT265/$E260,"-")</f>
        <v>#N/A</v>
      </c>
      <c r="CU267" s="300"/>
      <c r="CV267" s="300" t="e">
        <f aca="false">IF($E260&gt;0,CV265/$E260,"-")</f>
        <v>#N/A</v>
      </c>
      <c r="CW267" s="300"/>
      <c r="CX267" s="300" t="e">
        <f aca="false">IF($E260&gt;0,CX265/$E260,"-")</f>
        <v>#N/A</v>
      </c>
      <c r="CY267" s="300"/>
      <c r="CZ267" s="300" t="e">
        <f aca="false">IF($E260&gt;0,CZ265/$E260,"-")</f>
        <v>#N/A</v>
      </c>
      <c r="DA267" s="300"/>
      <c r="DB267" s="300" t="e">
        <f aca="false">IF($E260&gt;0,DB265/$E260,"-")</f>
        <v>#N/A</v>
      </c>
      <c r="DC267" s="300"/>
      <c r="DD267" s="300" t="e">
        <f aca="false">IF($E260&gt;0,DD265/$E260,"-")</f>
        <v>#N/A</v>
      </c>
      <c r="DE267" s="300"/>
      <c r="DF267" s="300" t="e">
        <f aca="false">IF($E260&gt;0,DF265/$E260,"-")</f>
        <v>#N/A</v>
      </c>
      <c r="DG267" s="300"/>
      <c r="DH267" s="300" t="e">
        <f aca="false">IF($E260&gt;0,DH265/$E260,"-")</f>
        <v>#N/A</v>
      </c>
      <c r="DI267" s="300"/>
      <c r="DJ267" s="301" t="e">
        <f aca="false">IF($E260&gt;0,DJ265/$E260,"-")</f>
        <v>#N/A</v>
      </c>
      <c r="DK267" s="301"/>
      <c r="DL267" s="300" t="e">
        <f aca="false">IF($E260&gt;0,DL265/$E260,"-")</f>
        <v>#N/A</v>
      </c>
      <c r="DM267" s="300"/>
      <c r="DN267" s="300" t="e">
        <f aca="false">IF($E260&gt;0,DN265/$E260,"-")</f>
        <v>#N/A</v>
      </c>
      <c r="DO267" s="300"/>
      <c r="DP267" s="300" t="e">
        <f aca="false">IF($E260&gt;0,DP265/$E260,"-")</f>
        <v>#N/A</v>
      </c>
      <c r="DQ267" s="300"/>
      <c r="DR267" s="300" t="e">
        <f aca="false">IF($E260&gt;0,DR265/$E260,"-")</f>
        <v>#N/A</v>
      </c>
      <c r="DS267" s="300"/>
      <c r="DT267" s="300" t="e">
        <f aca="false">IF($E260&gt;0,DT265/$E260,"-")</f>
        <v>#N/A</v>
      </c>
      <c r="DU267" s="300"/>
      <c r="DV267" s="300" t="e">
        <f aca="false">IF($E260&gt;0,DV265/$E260,"-")</f>
        <v>#N/A</v>
      </c>
      <c r="DW267" s="300"/>
      <c r="DX267" s="300" t="e">
        <f aca="false">IF($E260&gt;0,DX265/$E260,"-")</f>
        <v>#N/A</v>
      </c>
      <c r="DY267" s="300"/>
      <c r="DZ267" s="300" t="e">
        <f aca="false">IF($E260&gt;0,DZ265/$E260,"-")</f>
        <v>#N/A</v>
      </c>
      <c r="EA267" s="300"/>
      <c r="EB267" s="300" t="e">
        <f aca="false">IF($E260&gt;0,EB265/$E260,"-")</f>
        <v>#N/A</v>
      </c>
      <c r="EC267" s="300"/>
      <c r="ED267" s="300" t="e">
        <f aca="false">IF($E260&gt;0,ED265/$E260,"-")</f>
        <v>#N/A</v>
      </c>
      <c r="EE267" s="300"/>
      <c r="EF267" s="300" t="e">
        <f aca="false">IF($E260&gt;0,EF265/$E260,"-")</f>
        <v>#N/A</v>
      </c>
      <c r="EG267" s="300"/>
      <c r="EH267" s="300" t="e">
        <f aca="false">IF($E260&gt;0,EH265/$E260,"-")</f>
        <v>#N/A</v>
      </c>
      <c r="EI267" s="300"/>
      <c r="EJ267" s="300" t="e">
        <f aca="false">IF($E260&gt;0,EJ265/$E260,"-")</f>
        <v>#N/A</v>
      </c>
      <c r="EK267" s="300"/>
      <c r="EL267" s="300"/>
      <c r="EM267" s="300"/>
      <c r="EN267" s="300"/>
      <c r="EO267" s="300"/>
      <c r="EP267" s="300"/>
      <c r="EQ267" s="300"/>
      <c r="ER267" s="300"/>
      <c r="ES267" s="300"/>
      <c r="ET267" s="300" t="e">
        <f aca="false">IF($E260&gt;0,ET265/$E260,"-")</f>
        <v>#N/A</v>
      </c>
      <c r="EU267" s="300"/>
      <c r="EV267" s="300" t="e">
        <f aca="false">IF($E260&gt;0,EV265/$E260,"-")</f>
        <v>#N/A</v>
      </c>
      <c r="EW267" s="300"/>
      <c r="EX267" s="302" t="e">
        <f aca="false">IF($E260&gt;0,EX265/$E260,"-")</f>
        <v>#N/A</v>
      </c>
      <c r="EY267" s="302"/>
      <c r="EZ267" s="300" t="e">
        <f aca="false">IF($E260&gt;0,EZ265/$E260,"-")</f>
        <v>#N/A</v>
      </c>
      <c r="FA267" s="300"/>
      <c r="FB267" s="300" t="e">
        <f aca="false">IF($E260&gt;0,FB265/$E260,"-")</f>
        <v>#N/A</v>
      </c>
      <c r="FC267" s="300"/>
      <c r="FD267" s="300" t="e">
        <f aca="false">IF($E260&gt;0,FD265/$E260,"-")</f>
        <v>#N/A</v>
      </c>
      <c r="FE267" s="300"/>
      <c r="FF267" s="300" t="e">
        <f aca="false">IF($E260&gt;0,FF265/$E260,"-")</f>
        <v>#N/A</v>
      </c>
      <c r="FG267" s="300"/>
      <c r="FH267" s="300" t="e">
        <f aca="false">IF($E260&gt;0,FH265/$E260,"-")</f>
        <v>#N/A</v>
      </c>
      <c r="FI267" s="300"/>
      <c r="FJ267" s="300" t="e">
        <f aca="false">IF($E260&gt;0,FJ265/$E260,"-")</f>
        <v>#N/A</v>
      </c>
      <c r="FK267" s="300"/>
      <c r="FL267" s="300" t="e">
        <f aca="false">IF($E260&gt;0,FL265/$E260,"-")</f>
        <v>#N/A</v>
      </c>
      <c r="FM267" s="300"/>
      <c r="FN267" s="300" t="e">
        <f aca="false">IF($E260&gt;0,FN265/$E260,"-")</f>
        <v>#N/A</v>
      </c>
      <c r="FO267" s="300"/>
      <c r="FP267" s="300" t="e">
        <f aca="false">IF($E260&gt;0,FP265/$E260,"-")</f>
        <v>#N/A</v>
      </c>
      <c r="FQ267" s="300"/>
      <c r="FR267" s="300" t="e">
        <f aca="false">IF($E260&gt;0,FR265/$E260,"-")</f>
        <v>#N/A</v>
      </c>
      <c r="FS267" s="300"/>
      <c r="FT267" s="300" t="e">
        <f aca="false">IF($E260&gt;0,FT265/$E260,"-")</f>
        <v>#N/A</v>
      </c>
      <c r="FU267" s="300"/>
      <c r="FV267" s="300" t="e">
        <f aca="false">IF($E260&gt;0,FV265/$E260,"-")</f>
        <v>#N/A</v>
      </c>
      <c r="FW267" s="300"/>
      <c r="FX267" s="300" t="e">
        <f aca="false">IF($E260&gt;0,FX265/$E260,"-")</f>
        <v>#N/A</v>
      </c>
      <c r="FY267" s="300"/>
      <c r="FZ267" s="300" t="e">
        <f aca="false">IF($E260&gt;0,FZ265/$E260,"-")</f>
        <v>#N/A</v>
      </c>
      <c r="GA267" s="300"/>
      <c r="GB267" s="300" t="e">
        <f aca="false">IF($E260&gt;0,GB265/$E260,"-")</f>
        <v>#N/A</v>
      </c>
      <c r="GC267" s="300"/>
      <c r="GD267" s="300" t="e">
        <f aca="false">IF($E260&gt;0,GD265/$E260,"-")</f>
        <v>#N/A</v>
      </c>
      <c r="GE267" s="300"/>
      <c r="GF267" s="300" t="e">
        <f aca="false">IF($E260&gt;0,GF265/$E260,"-")</f>
        <v>#N/A</v>
      </c>
      <c r="GG267" s="300"/>
      <c r="GH267" s="300" t="e">
        <f aca="false">IF($E260&gt;0,GH265/$E260,"-")</f>
        <v>#N/A</v>
      </c>
      <c r="GI267" s="300"/>
      <c r="GJ267" s="300" t="e">
        <f aca="false">IF($E260&gt;0,GJ265/$E260,"-")</f>
        <v>#N/A</v>
      </c>
      <c r="GK267" s="300"/>
      <c r="GL267" s="300" t="e">
        <f aca="false">IF($E260&gt;0,GL265/$E260,"-")</f>
        <v>#N/A</v>
      </c>
      <c r="GM267" s="300"/>
      <c r="GN267" s="300" t="e">
        <f aca="false">IF($E260&gt;0,GN265/$E260,"-")</f>
        <v>#N/A</v>
      </c>
      <c r="GO267" s="300"/>
      <c r="GP267" s="300" t="e">
        <f aca="false">IF($E260&gt;0,GP265/$E260,"-")</f>
        <v>#N/A</v>
      </c>
      <c r="GQ267" s="300"/>
      <c r="GR267" s="300" t="e">
        <f aca="false">IF($E260&gt;0,GR265/$E260,"-")</f>
        <v>#N/A</v>
      </c>
      <c r="GS267" s="300"/>
      <c r="GT267" s="300" t="e">
        <f aca="false">IF($E260&gt;0,GT265/$E260,"-")</f>
        <v>#N/A</v>
      </c>
      <c r="GU267" s="300"/>
      <c r="GV267" s="300" t="e">
        <f aca="false">IF($E260&gt;0,GV265/$E260,"-")</f>
        <v>#N/A</v>
      </c>
      <c r="GW267" s="300"/>
      <c r="GX267" s="300" t="e">
        <f aca="false">IF($E260&gt;0,GX265/$E260,"-")</f>
        <v>#N/A</v>
      </c>
      <c r="GY267" s="300"/>
      <c r="GZ267" s="300" t="e">
        <f aca="false">IF($E260&gt;0,GZ265/$E260,"-")</f>
        <v>#N/A</v>
      </c>
      <c r="HA267" s="300"/>
      <c r="HB267" s="300" t="e">
        <f aca="false">IF($E260&gt;0,HB265/$E260,"-")</f>
        <v>#N/A</v>
      </c>
      <c r="HC267" s="300"/>
      <c r="HD267" s="300" t="e">
        <f aca="false">IF($E260&gt;0,HD265/$E260,"-")</f>
        <v>#N/A</v>
      </c>
      <c r="HE267" s="300"/>
      <c r="HF267" s="300" t="e">
        <f aca="false">IF($E260&gt;0,HF265/$E260,"-")</f>
        <v>#N/A</v>
      </c>
      <c r="HG267" s="300"/>
      <c r="HH267" s="300" t="e">
        <f aca="false">IF($E260&gt;0,HH265/$E260,"-")</f>
        <v>#N/A</v>
      </c>
      <c r="HI267" s="300"/>
      <c r="HJ267" s="300" t="e">
        <f aca="false">IF($E260&gt;0,HJ265/$E260,"-")</f>
        <v>#N/A</v>
      </c>
      <c r="HK267" s="300"/>
    </row>
    <row r="268" s="368" customFormat="true" ht="13.8" hidden="true" customHeight="false" outlineLevel="0" collapsed="false">
      <c r="A268" s="351"/>
      <c r="B268" s="352"/>
      <c r="C268" s="352"/>
      <c r="D268" s="353"/>
      <c r="E268" s="353"/>
      <c r="F268" s="352"/>
      <c r="G268" s="352"/>
      <c r="H268" s="352"/>
      <c r="I268" s="352"/>
      <c r="J268" s="352"/>
      <c r="K268" s="352"/>
      <c r="L268" s="354"/>
      <c r="M268" s="354"/>
      <c r="N268" s="354"/>
      <c r="O268" s="354"/>
      <c r="P268" s="354"/>
      <c r="Q268" s="354"/>
      <c r="R268" s="355"/>
      <c r="S268" s="355"/>
      <c r="T268" s="356"/>
      <c r="U268" s="356"/>
      <c r="V268" s="354"/>
      <c r="W268" s="354"/>
      <c r="X268" s="354"/>
      <c r="Y268" s="354"/>
      <c r="Z268" s="355"/>
      <c r="AA268" s="355"/>
      <c r="AB268" s="356"/>
      <c r="AC268" s="356"/>
      <c r="AD268" s="354"/>
      <c r="AE268" s="354"/>
      <c r="AF268" s="354"/>
      <c r="AG268" s="354"/>
      <c r="AH268" s="355"/>
      <c r="AI268" s="355"/>
      <c r="AJ268" s="356"/>
      <c r="AK268" s="356"/>
      <c r="AL268" s="354"/>
      <c r="AM268" s="354"/>
      <c r="AN268" s="354"/>
      <c r="AO268" s="354"/>
      <c r="AP268" s="355"/>
      <c r="AQ268" s="355"/>
      <c r="AR268" s="356"/>
      <c r="AS268" s="356"/>
      <c r="AT268" s="357"/>
      <c r="AU268" s="357"/>
      <c r="AV268" s="357"/>
      <c r="AW268" s="357"/>
      <c r="AX268" s="357"/>
      <c r="AY268" s="358"/>
      <c r="AZ268" s="359"/>
      <c r="BA268" s="357"/>
      <c r="BB268" s="357"/>
      <c r="BC268" s="357"/>
      <c r="BD268" s="357"/>
      <c r="BE268" s="357"/>
      <c r="BF268" s="357"/>
      <c r="BG268" s="358"/>
      <c r="BH268" s="359"/>
      <c r="BI268" s="357"/>
      <c r="BJ268" s="357"/>
      <c r="BK268" s="357"/>
      <c r="BL268" s="357"/>
      <c r="BM268" s="357"/>
      <c r="BN268" s="357"/>
      <c r="BO268" s="358"/>
      <c r="BP268" s="359"/>
      <c r="BQ268" s="357"/>
      <c r="BR268" s="357"/>
      <c r="BS268" s="357"/>
      <c r="BT268" s="357"/>
      <c r="BU268" s="357"/>
      <c r="BV268" s="357"/>
      <c r="BW268" s="358"/>
      <c r="BX268" s="359"/>
      <c r="BY268" s="357"/>
      <c r="BZ268" s="357"/>
      <c r="CA268" s="357"/>
      <c r="CB268" s="357"/>
      <c r="CC268" s="357"/>
      <c r="CD268" s="355"/>
      <c r="CE268" s="355"/>
      <c r="CF268" s="356"/>
      <c r="CG268" s="356"/>
      <c r="CH268" s="354"/>
      <c r="CI268" s="354"/>
      <c r="CJ268" s="354"/>
      <c r="CK268" s="354"/>
      <c r="CL268" s="355"/>
      <c r="CM268" s="355"/>
      <c r="CN268" s="356"/>
      <c r="CO268" s="356"/>
      <c r="CP268" s="360"/>
      <c r="CQ268" s="360"/>
      <c r="CR268" s="360"/>
      <c r="CS268" s="360"/>
      <c r="CT268" s="361"/>
      <c r="CU268" s="362"/>
      <c r="CV268" s="363"/>
      <c r="CW268" s="361"/>
      <c r="CX268" s="361"/>
      <c r="CY268" s="361"/>
      <c r="CZ268" s="361"/>
      <c r="DA268" s="361"/>
      <c r="DB268" s="361"/>
      <c r="DC268" s="362"/>
      <c r="DD268" s="363"/>
      <c r="DE268" s="361"/>
      <c r="DF268" s="361"/>
      <c r="DG268" s="361"/>
      <c r="DH268" s="361"/>
      <c r="DI268" s="361"/>
      <c r="DJ268" s="364"/>
      <c r="DK268" s="365"/>
      <c r="DL268" s="363"/>
      <c r="DM268" s="361"/>
      <c r="DN268" s="361"/>
      <c r="DO268" s="361"/>
      <c r="DP268" s="361"/>
      <c r="DQ268" s="361"/>
      <c r="DR268" s="361"/>
      <c r="DS268" s="362"/>
      <c r="DT268" s="363"/>
      <c r="DU268" s="361"/>
      <c r="DV268" s="361"/>
      <c r="DW268" s="361"/>
      <c r="DX268" s="361"/>
      <c r="DY268" s="361"/>
      <c r="DZ268" s="361"/>
      <c r="EA268" s="362"/>
      <c r="EB268" s="363"/>
      <c r="EC268" s="361"/>
      <c r="ED268" s="361"/>
      <c r="EE268" s="361"/>
      <c r="EF268" s="361"/>
      <c r="EG268" s="361"/>
      <c r="EH268" s="361"/>
      <c r="EI268" s="362"/>
      <c r="EJ268" s="363"/>
      <c r="EK268" s="361"/>
      <c r="EL268" s="361"/>
      <c r="EM268" s="361"/>
      <c r="EN268" s="361"/>
      <c r="EO268" s="361"/>
      <c r="EP268" s="361"/>
      <c r="EQ268" s="362"/>
      <c r="ER268" s="363"/>
      <c r="ES268" s="361"/>
      <c r="ET268" s="361"/>
      <c r="EU268" s="361"/>
      <c r="EV268" s="361"/>
      <c r="EW268" s="361"/>
      <c r="EX268" s="366"/>
      <c r="EY268" s="367"/>
      <c r="EZ268" s="363"/>
      <c r="FA268" s="361"/>
      <c r="FB268" s="361"/>
      <c r="FC268" s="361"/>
      <c r="FD268" s="361"/>
      <c r="FE268" s="361"/>
      <c r="FF268" s="361"/>
      <c r="FG268" s="362"/>
      <c r="FH268" s="363"/>
      <c r="FI268" s="361"/>
      <c r="FJ268" s="361"/>
      <c r="FK268" s="361"/>
      <c r="FL268" s="361"/>
      <c r="FM268" s="361"/>
      <c r="FN268" s="361"/>
      <c r="FO268" s="362"/>
      <c r="FP268" s="363"/>
      <c r="FQ268" s="361"/>
      <c r="FR268" s="361"/>
      <c r="FS268" s="361"/>
      <c r="FT268" s="361"/>
      <c r="FU268" s="361"/>
      <c r="FV268" s="361"/>
      <c r="FW268" s="362"/>
      <c r="FX268" s="363"/>
      <c r="FY268" s="361"/>
      <c r="FZ268" s="361"/>
      <c r="GA268" s="361"/>
      <c r="GB268" s="361"/>
      <c r="GC268" s="361"/>
      <c r="GD268" s="361"/>
      <c r="GE268" s="362"/>
      <c r="GF268" s="363"/>
      <c r="GG268" s="361"/>
      <c r="GH268" s="361"/>
      <c r="GI268" s="361"/>
      <c r="GJ268" s="361"/>
      <c r="GK268" s="361"/>
      <c r="GL268" s="361"/>
      <c r="GM268" s="362"/>
      <c r="GN268" s="363"/>
      <c r="GO268" s="361"/>
      <c r="GP268" s="361"/>
      <c r="GQ268" s="361"/>
      <c r="GR268" s="361"/>
      <c r="GS268" s="361"/>
      <c r="GT268" s="361"/>
      <c r="GU268" s="362"/>
      <c r="GV268" s="361"/>
      <c r="GW268" s="362"/>
      <c r="GX268" s="361"/>
      <c r="GY268" s="362"/>
      <c r="GZ268" s="361"/>
      <c r="HA268" s="362"/>
      <c r="HB268" s="361"/>
      <c r="HC268" s="362"/>
      <c r="HD268" s="361"/>
      <c r="HE268" s="362"/>
      <c r="HF268" s="361"/>
      <c r="HG268" s="362"/>
      <c r="HH268" s="361"/>
      <c r="HI268" s="362"/>
      <c r="HJ268" s="361"/>
      <c r="HK268" s="362"/>
    </row>
    <row r="269" customFormat="false" ht="12.75" hidden="true" customHeight="false" outlineLevel="0" collapsed="false">
      <c r="A269" s="232" t="s">
        <v>191</v>
      </c>
      <c r="B269" s="233" t="e">
        <f aca="false">VLOOKUP(A269,PLANEJAMENTO!$B$11:$C$96,2,FALSE())</f>
        <v>#N/A</v>
      </c>
      <c r="C269" s="232" t="e">
        <f aca="false">VLOOKUP(A269,PLANEJAMENTO!$B$11:$D$96,3,FALSE())</f>
        <v>#N/A</v>
      </c>
      <c r="D269" s="234" t="e">
        <f aca="false">VLOOKUP(A269,PLANEJAMENTO!$B$11:$E$96,4,FALSE())</f>
        <v>#N/A</v>
      </c>
      <c r="E269" s="234" t="e">
        <f aca="false">D269</f>
        <v>#N/A</v>
      </c>
      <c r="F269" s="235" t="e">
        <f aca="false">produções!#REF!</f>
        <v>#VALUE!</v>
      </c>
      <c r="G269" s="234" t="e">
        <f aca="false">F269*8</f>
        <v>#VALUE!</v>
      </c>
      <c r="H269" s="234"/>
      <c r="I269" s="237"/>
      <c r="J269" s="238"/>
      <c r="K269" s="305" t="s">
        <v>159</v>
      </c>
      <c r="L269" s="240"/>
      <c r="M269" s="240"/>
      <c r="N269" s="240"/>
      <c r="O269" s="240"/>
      <c r="P269" s="240"/>
      <c r="Q269" s="240"/>
      <c r="R269" s="240"/>
      <c r="S269" s="240"/>
      <c r="T269" s="240"/>
      <c r="U269" s="240"/>
      <c r="V269" s="240"/>
      <c r="W269" s="240"/>
      <c r="X269" s="240"/>
      <c r="Y269" s="240"/>
      <c r="Z269" s="240"/>
      <c r="AA269" s="24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240"/>
      <c r="BB269" s="240"/>
      <c r="BC269" s="240"/>
      <c r="BD269" s="240"/>
      <c r="BE269" s="240"/>
      <c r="BF269" s="240"/>
      <c r="BG269" s="240"/>
      <c r="BH269" s="240"/>
      <c r="BI269" s="240"/>
      <c r="BJ269" s="240"/>
      <c r="BK269" s="240"/>
      <c r="BL269" s="240"/>
      <c r="BM269" s="240"/>
      <c r="BN269" s="240"/>
      <c r="BO269" s="240"/>
      <c r="BP269" s="240"/>
      <c r="BQ269" s="240"/>
      <c r="BR269" s="240"/>
      <c r="BS269" s="240"/>
      <c r="BT269" s="240"/>
      <c r="BU269" s="240"/>
      <c r="BV269" s="240"/>
      <c r="BW269" s="240"/>
      <c r="BX269" s="240"/>
      <c r="BY269" s="240"/>
      <c r="BZ269" s="240"/>
      <c r="CA269" s="240"/>
      <c r="CB269" s="308"/>
      <c r="CC269" s="308"/>
      <c r="CD269" s="308"/>
      <c r="CE269" s="308"/>
      <c r="CF269" s="308"/>
      <c r="CG269" s="308"/>
      <c r="CH269" s="308"/>
      <c r="CI269" s="308"/>
      <c r="CJ269" s="308"/>
      <c r="CK269" s="308"/>
      <c r="CL269" s="308"/>
      <c r="CM269" s="308"/>
      <c r="CN269" s="308"/>
      <c r="CO269" s="308"/>
      <c r="CP269" s="308"/>
      <c r="CQ269" s="308"/>
      <c r="CR269" s="308"/>
      <c r="CS269" s="308"/>
      <c r="CT269" s="308"/>
      <c r="CU269" s="308"/>
      <c r="CV269" s="308"/>
      <c r="CW269" s="308"/>
      <c r="CX269" s="308"/>
      <c r="CY269" s="308"/>
      <c r="CZ269" s="308"/>
      <c r="DA269" s="308"/>
      <c r="DB269" s="308"/>
      <c r="DC269" s="308"/>
      <c r="DD269" s="308"/>
      <c r="DE269" s="308"/>
      <c r="DF269" s="308"/>
      <c r="DG269" s="308"/>
      <c r="DH269" s="308"/>
      <c r="DI269" s="308"/>
      <c r="DJ269" s="315"/>
      <c r="DK269" s="315"/>
      <c r="DL269" s="308"/>
      <c r="DM269" s="308"/>
      <c r="DN269" s="308"/>
      <c r="DO269" s="308"/>
      <c r="DP269" s="308"/>
      <c r="DQ269" s="308"/>
      <c r="DR269" s="308"/>
      <c r="DS269" s="308"/>
      <c r="DT269" s="308"/>
      <c r="DU269" s="308"/>
      <c r="DV269" s="336"/>
      <c r="DW269" s="336"/>
      <c r="DX269" s="308"/>
      <c r="DY269" s="308"/>
      <c r="DZ269" s="308"/>
      <c r="EA269" s="308"/>
      <c r="EB269" s="336"/>
      <c r="EC269" s="336"/>
      <c r="ED269" s="308" t="n">
        <v>2</v>
      </c>
      <c r="EE269" s="308"/>
      <c r="EF269" s="308" t="n">
        <v>6</v>
      </c>
      <c r="EG269" s="308"/>
      <c r="EH269" s="308" t="n">
        <v>6</v>
      </c>
      <c r="EI269" s="308"/>
      <c r="EJ269" s="308" t="n">
        <v>1</v>
      </c>
      <c r="EK269" s="308"/>
      <c r="EL269" s="308"/>
      <c r="EM269" s="308"/>
      <c r="EN269" s="308"/>
      <c r="EO269" s="308"/>
      <c r="EP269" s="308"/>
      <c r="EQ269" s="308"/>
      <c r="ER269" s="308"/>
      <c r="ES269" s="308"/>
      <c r="ET269" s="308"/>
      <c r="EU269" s="308"/>
      <c r="EV269" s="308"/>
      <c r="EW269" s="308"/>
      <c r="EX269" s="309"/>
      <c r="EY269" s="309"/>
      <c r="EZ269" s="308"/>
      <c r="FA269" s="308"/>
      <c r="FB269" s="308"/>
      <c r="FC269" s="308"/>
      <c r="FD269" s="308"/>
      <c r="FE269" s="308"/>
      <c r="FF269" s="308"/>
      <c r="FG269" s="308"/>
      <c r="FH269" s="308"/>
      <c r="FI269" s="308"/>
      <c r="FJ269" s="308"/>
      <c r="FK269" s="308"/>
      <c r="FL269" s="308"/>
      <c r="FM269" s="308"/>
      <c r="FN269" s="308"/>
      <c r="FO269" s="308"/>
      <c r="FP269" s="308"/>
      <c r="FQ269" s="308"/>
      <c r="FR269" s="308"/>
      <c r="FS269" s="308"/>
      <c r="FT269" s="308"/>
      <c r="FU269" s="308"/>
      <c r="FV269" s="308"/>
      <c r="FW269" s="308"/>
      <c r="FX269" s="308"/>
      <c r="FY269" s="308"/>
      <c r="FZ269" s="308"/>
      <c r="GA269" s="308"/>
      <c r="GB269" s="308"/>
      <c r="GC269" s="308"/>
      <c r="GD269" s="308"/>
      <c r="GE269" s="308"/>
      <c r="GF269" s="308"/>
      <c r="GG269" s="308"/>
      <c r="GH269" s="308"/>
      <c r="GI269" s="308"/>
      <c r="GJ269" s="308"/>
      <c r="GK269" s="308"/>
      <c r="GL269" s="308"/>
      <c r="GM269" s="308"/>
      <c r="GN269" s="308"/>
      <c r="GO269" s="308"/>
      <c r="GP269" s="308"/>
      <c r="GQ269" s="308"/>
      <c r="GR269" s="308"/>
      <c r="GS269" s="308"/>
      <c r="GT269" s="308"/>
      <c r="GU269" s="308"/>
      <c r="GV269" s="308"/>
      <c r="GW269" s="308"/>
      <c r="GX269" s="308"/>
      <c r="GY269" s="308"/>
      <c r="GZ269" s="308"/>
      <c r="HA269" s="308"/>
      <c r="HB269" s="308"/>
      <c r="HC269" s="308"/>
      <c r="HD269" s="308"/>
      <c r="HE269" s="308"/>
      <c r="HF269" s="308"/>
      <c r="HG269" s="308"/>
      <c r="HH269" s="308"/>
      <c r="HI269" s="308"/>
      <c r="HJ269" s="308"/>
      <c r="HK269" s="308"/>
    </row>
    <row r="270" customFormat="false" ht="12.75" hidden="true" customHeight="false" outlineLevel="0" collapsed="false">
      <c r="A270" s="232"/>
      <c r="B270" s="233"/>
      <c r="C270" s="232"/>
      <c r="D270" s="234"/>
      <c r="E270" s="234"/>
      <c r="F270" s="235"/>
      <c r="G270" s="234"/>
      <c r="H270" s="234"/>
      <c r="I270" s="237"/>
      <c r="J270" s="238"/>
      <c r="K270" s="244" t="s">
        <v>160</v>
      </c>
      <c r="L270" s="245"/>
      <c r="M270" s="245"/>
      <c r="N270" s="245"/>
      <c r="O270" s="245"/>
      <c r="P270" s="245"/>
      <c r="Q270" s="245"/>
      <c r="R270" s="245"/>
      <c r="S270" s="245"/>
      <c r="T270" s="245"/>
      <c r="U270" s="245"/>
      <c r="V270" s="245"/>
      <c r="W270" s="245"/>
      <c r="X270" s="245"/>
      <c r="Y270" s="245"/>
      <c r="Z270" s="245"/>
      <c r="AA270" s="245"/>
      <c r="AB270" s="245"/>
      <c r="AC270" s="245"/>
      <c r="AD270" s="245"/>
      <c r="AE270" s="245"/>
      <c r="AF270" s="245"/>
      <c r="AG270" s="245"/>
      <c r="AH270" s="245"/>
      <c r="AI270" s="245"/>
      <c r="AJ270" s="245"/>
      <c r="AK270" s="245"/>
      <c r="AL270" s="245"/>
      <c r="AM270" s="245"/>
      <c r="AN270" s="245"/>
      <c r="AO270" s="245"/>
      <c r="AP270" s="245"/>
      <c r="AQ270" s="245"/>
      <c r="AR270" s="245"/>
      <c r="AS270" s="245"/>
      <c r="AT270" s="245"/>
      <c r="AU270" s="245"/>
      <c r="AV270" s="245"/>
      <c r="AW270" s="245"/>
      <c r="AX270" s="245"/>
      <c r="AY270" s="245"/>
      <c r="AZ270" s="245"/>
      <c r="BA270" s="245"/>
      <c r="BB270" s="245"/>
      <c r="BC270" s="245"/>
      <c r="BD270" s="245"/>
      <c r="BE270" s="245"/>
      <c r="BF270" s="245"/>
      <c r="BG270" s="245"/>
      <c r="BH270" s="245"/>
      <c r="BI270" s="245"/>
      <c r="BJ270" s="245"/>
      <c r="BK270" s="245"/>
      <c r="BL270" s="245"/>
      <c r="BM270" s="245"/>
      <c r="BN270" s="245"/>
      <c r="BO270" s="245"/>
      <c r="BP270" s="245"/>
      <c r="BQ270" s="245"/>
      <c r="BR270" s="245"/>
      <c r="BS270" s="245"/>
      <c r="BT270" s="245"/>
      <c r="BU270" s="245"/>
      <c r="BV270" s="245"/>
      <c r="BW270" s="245"/>
      <c r="BX270" s="245"/>
      <c r="BY270" s="245"/>
      <c r="BZ270" s="245"/>
      <c r="CA270" s="245"/>
      <c r="CB270" s="245"/>
      <c r="CC270" s="245"/>
      <c r="CD270" s="245"/>
      <c r="CE270" s="245"/>
      <c r="CF270" s="245"/>
      <c r="CG270" s="245"/>
      <c r="CH270" s="245"/>
      <c r="CI270" s="245"/>
      <c r="CJ270" s="245"/>
      <c r="CK270" s="245"/>
      <c r="CL270" s="245"/>
      <c r="CM270" s="245"/>
      <c r="CN270" s="245"/>
      <c r="CO270" s="245"/>
      <c r="CP270" s="245"/>
      <c r="CQ270" s="245"/>
      <c r="CR270" s="245"/>
      <c r="CS270" s="245"/>
      <c r="CT270" s="245"/>
      <c r="CU270" s="245"/>
      <c r="CV270" s="245"/>
      <c r="CW270" s="245"/>
      <c r="CX270" s="245"/>
      <c r="CY270" s="245"/>
      <c r="CZ270" s="245"/>
      <c r="DA270" s="245"/>
      <c r="DB270" s="245"/>
      <c r="DC270" s="245"/>
      <c r="DD270" s="245"/>
      <c r="DE270" s="245"/>
      <c r="DF270" s="245"/>
      <c r="DG270" s="245"/>
      <c r="DH270" s="245"/>
      <c r="DI270" s="245"/>
      <c r="DJ270" s="310"/>
      <c r="DK270" s="310"/>
      <c r="DL270" s="245"/>
      <c r="DM270" s="245"/>
      <c r="DN270" s="245"/>
      <c r="DO270" s="245"/>
      <c r="DP270" s="245"/>
      <c r="DQ270" s="245"/>
      <c r="DR270" s="245"/>
      <c r="DS270" s="245"/>
      <c r="DT270" s="245"/>
      <c r="DU270" s="245"/>
      <c r="DV270" s="245"/>
      <c r="DW270" s="245"/>
      <c r="DX270" s="245"/>
      <c r="DY270" s="245"/>
      <c r="DZ270" s="245"/>
      <c r="EA270" s="245"/>
      <c r="EB270" s="245"/>
      <c r="EC270" s="245"/>
      <c r="ED270" s="245" t="n">
        <v>1</v>
      </c>
      <c r="EE270" s="245"/>
      <c r="EF270" s="245" t="n">
        <v>1</v>
      </c>
      <c r="EG270" s="245"/>
      <c r="EH270" s="245" t="n">
        <v>1</v>
      </c>
      <c r="EI270" s="245"/>
      <c r="EJ270" s="245" t="n">
        <v>1</v>
      </c>
      <c r="EK270" s="245"/>
      <c r="EL270" s="245"/>
      <c r="EM270" s="245"/>
      <c r="EN270" s="245"/>
      <c r="EO270" s="245"/>
      <c r="EP270" s="245"/>
      <c r="EQ270" s="245"/>
      <c r="ER270" s="245"/>
      <c r="ES270" s="245"/>
      <c r="ET270" s="245"/>
      <c r="EU270" s="245"/>
      <c r="EV270" s="245"/>
      <c r="EW270" s="245"/>
      <c r="EX270" s="246"/>
      <c r="EY270" s="246"/>
      <c r="EZ270" s="245"/>
      <c r="FA270" s="245"/>
      <c r="FB270" s="245"/>
      <c r="FC270" s="245"/>
      <c r="FD270" s="245"/>
      <c r="FE270" s="245"/>
      <c r="FF270" s="245"/>
      <c r="FG270" s="245"/>
      <c r="FH270" s="245"/>
      <c r="FI270" s="245"/>
      <c r="FJ270" s="245"/>
      <c r="FK270" s="245"/>
      <c r="FL270" s="245"/>
      <c r="FM270" s="245"/>
      <c r="FN270" s="245"/>
      <c r="FO270" s="245"/>
      <c r="FP270" s="245"/>
      <c r="FQ270" s="245"/>
      <c r="FR270" s="245"/>
      <c r="FS270" s="245"/>
      <c r="FT270" s="245"/>
      <c r="FU270" s="245"/>
      <c r="FV270" s="245"/>
      <c r="FW270" s="245"/>
      <c r="FX270" s="245"/>
      <c r="FY270" s="245"/>
      <c r="FZ270" s="245"/>
      <c r="GA270" s="245"/>
      <c r="GB270" s="245"/>
      <c r="GC270" s="245"/>
      <c r="GD270" s="245"/>
      <c r="GE270" s="245"/>
      <c r="GF270" s="245"/>
      <c r="GG270" s="245"/>
      <c r="GH270" s="245"/>
      <c r="GI270" s="245"/>
      <c r="GJ270" s="245"/>
      <c r="GK270" s="245"/>
      <c r="GL270" s="245"/>
      <c r="GM270" s="245"/>
      <c r="GN270" s="245"/>
      <c r="GO270" s="245"/>
      <c r="GP270" s="245"/>
      <c r="GQ270" s="245"/>
      <c r="GR270" s="245"/>
      <c r="GS270" s="245"/>
      <c r="GT270" s="245"/>
      <c r="GU270" s="245"/>
      <c r="GV270" s="245"/>
      <c r="GW270" s="245"/>
      <c r="GX270" s="245"/>
      <c r="GY270" s="245"/>
      <c r="GZ270" s="245"/>
      <c r="HA270" s="245"/>
      <c r="HB270" s="245"/>
      <c r="HC270" s="245"/>
      <c r="HD270" s="245"/>
      <c r="HE270" s="245"/>
      <c r="HF270" s="245"/>
      <c r="HG270" s="245"/>
      <c r="HH270" s="245"/>
      <c r="HI270" s="245"/>
      <c r="HJ270" s="245"/>
      <c r="HK270" s="245"/>
    </row>
    <row r="271" customFormat="false" ht="12.75" hidden="true" customHeight="false" outlineLevel="0" collapsed="false">
      <c r="A271" s="232"/>
      <c r="B271" s="233"/>
      <c r="C271" s="232"/>
      <c r="D271" s="234"/>
      <c r="E271" s="234"/>
      <c r="F271" s="235"/>
      <c r="G271" s="234"/>
      <c r="H271" s="234"/>
      <c r="I271" s="237"/>
      <c r="J271" s="238"/>
      <c r="K271" s="247" t="s">
        <v>161</v>
      </c>
      <c r="L271" s="248" t="e">
        <f aca="false">(L269*L270*$G269)*$L$8</f>
        <v>#VALUE!</v>
      </c>
      <c r="M271" s="248"/>
      <c r="N271" s="248" t="e">
        <f aca="false">(N269*N270*$G269)*$L$8</f>
        <v>#VALUE!</v>
      </c>
      <c r="O271" s="248"/>
      <c r="P271" s="248" t="e">
        <f aca="false">(P269*P270*$G269)*$L$8</f>
        <v>#VALUE!</v>
      </c>
      <c r="Q271" s="248"/>
      <c r="R271" s="248" t="e">
        <f aca="false">(R269*R270*$G269)*$L$8</f>
        <v>#VALUE!</v>
      </c>
      <c r="S271" s="248"/>
      <c r="T271" s="248" t="e">
        <f aca="false">(T269*T270*$G269)*$T$8</f>
        <v>#VALUE!</v>
      </c>
      <c r="U271" s="248"/>
      <c r="V271" s="248" t="e">
        <f aca="false">(V269*V270*$G269)*$T$8</f>
        <v>#VALUE!</v>
      </c>
      <c r="W271" s="248"/>
      <c r="X271" s="248" t="e">
        <f aca="false">(X269*X270*$G269)*$T$8</f>
        <v>#VALUE!</v>
      </c>
      <c r="Y271" s="248"/>
      <c r="Z271" s="248" t="e">
        <f aca="false">(Z269*Z270*$G269)*$T$8</f>
        <v>#VALUE!</v>
      </c>
      <c r="AA271" s="248"/>
      <c r="AB271" s="248" t="e">
        <f aca="false">(AB269*AB270*$G269)*$AB$8</f>
        <v>#VALUE!</v>
      </c>
      <c r="AC271" s="248"/>
      <c r="AD271" s="248" t="e">
        <f aca="false">(AD269*AD270*$G269)*$AB$8</f>
        <v>#VALUE!</v>
      </c>
      <c r="AE271" s="248"/>
      <c r="AF271" s="248" t="e">
        <f aca="false">(AF269*AF270*$G269)*$AB$8</f>
        <v>#VALUE!</v>
      </c>
      <c r="AG271" s="248"/>
      <c r="AH271" s="248" t="e">
        <f aca="false">(AH269*AH270*$G269)*$AB$8</f>
        <v>#VALUE!</v>
      </c>
      <c r="AI271" s="248"/>
      <c r="AJ271" s="248" t="e">
        <f aca="false">(AJ269*AJ270*$G269)*$AJ$8</f>
        <v>#VALUE!</v>
      </c>
      <c r="AK271" s="248"/>
      <c r="AL271" s="248" t="e">
        <f aca="false">(AL269*AL270*$G269)*$AJ$8</f>
        <v>#VALUE!</v>
      </c>
      <c r="AM271" s="248"/>
      <c r="AN271" s="248" t="e">
        <f aca="false">(AN269*AN270*$G269)*$AJ$8</f>
        <v>#VALUE!</v>
      </c>
      <c r="AO271" s="248"/>
      <c r="AP271" s="248" t="e">
        <f aca="false">(AP269*AP270*$G269)*$AJ$8</f>
        <v>#VALUE!</v>
      </c>
      <c r="AQ271" s="248"/>
      <c r="AR271" s="248" t="e">
        <f aca="false">(AR269*AR270*$G269)*$AT$8</f>
        <v>#VALUE!</v>
      </c>
      <c r="AS271" s="248"/>
      <c r="AT271" s="248" t="e">
        <f aca="false">(AT269*AT270*$G269)*$AT$8</f>
        <v>#VALUE!</v>
      </c>
      <c r="AU271" s="248"/>
      <c r="AV271" s="248" t="e">
        <f aca="false">(AV269*AV270*$G269)*$AT$8</f>
        <v>#VALUE!</v>
      </c>
      <c r="AW271" s="248"/>
      <c r="AX271" s="248" t="e">
        <f aca="false">(AX269*AX270*$G269)*$AT$8</f>
        <v>#VALUE!</v>
      </c>
      <c r="AY271" s="248"/>
      <c r="AZ271" s="248" t="e">
        <f aca="false">(AZ269*AZ270*$G269)*$BB$8</f>
        <v>#VALUE!</v>
      </c>
      <c r="BA271" s="248"/>
      <c r="BB271" s="248" t="e">
        <f aca="false">(BB269*BB270*$G269)*$BB$8</f>
        <v>#VALUE!</v>
      </c>
      <c r="BC271" s="248"/>
      <c r="BD271" s="248" t="e">
        <f aca="false">(BD269*BD270*$G269)*$BB$8</f>
        <v>#VALUE!</v>
      </c>
      <c r="BE271" s="248"/>
      <c r="BF271" s="248" t="e">
        <f aca="false">(BF269*BF270*$G269)*$BB$8</f>
        <v>#VALUE!</v>
      </c>
      <c r="BG271" s="248"/>
      <c r="BH271" s="248" t="e">
        <f aca="false">(BH269*BH270*$G269)*$BJ$8</f>
        <v>#VALUE!</v>
      </c>
      <c r="BI271" s="248"/>
      <c r="BJ271" s="248" t="e">
        <f aca="false">(BJ269*BJ270*$G269)*$BJ$8</f>
        <v>#VALUE!</v>
      </c>
      <c r="BK271" s="248"/>
      <c r="BL271" s="248" t="e">
        <f aca="false">(BL269*BL270*$G269)*$BJ$8</f>
        <v>#VALUE!</v>
      </c>
      <c r="BM271" s="248"/>
      <c r="BN271" s="248" t="e">
        <f aca="false">(BN269*BN270*$G269)*$BJ$8</f>
        <v>#VALUE!</v>
      </c>
      <c r="BO271" s="248"/>
      <c r="BP271" s="248" t="e">
        <f aca="false">(BP269*BP270*$G269)*$BJ$8</f>
        <v>#VALUE!</v>
      </c>
      <c r="BQ271" s="248"/>
      <c r="BR271" s="248" t="e">
        <f aca="false">(BR269*BR270*$G269)*$BJ$8</f>
        <v>#VALUE!</v>
      </c>
      <c r="BS271" s="248"/>
      <c r="BT271" s="248" t="e">
        <f aca="false">(BT269*BT270*$G269)*$BT$8</f>
        <v>#VALUE!</v>
      </c>
      <c r="BU271" s="248"/>
      <c r="BV271" s="248" t="e">
        <f aca="false">(BV269*BV270*$G269)*$BT$8</f>
        <v>#VALUE!</v>
      </c>
      <c r="BW271" s="248"/>
      <c r="BX271" s="248" t="e">
        <f aca="false">(BX269*BX270*$G269)*$BT$8</f>
        <v>#VALUE!</v>
      </c>
      <c r="BY271" s="248"/>
      <c r="BZ271" s="248" t="e">
        <f aca="false">(BZ269*BZ270*$G269)*$BT$8</f>
        <v>#VALUE!</v>
      </c>
      <c r="CA271" s="248"/>
      <c r="CB271" s="248" t="e">
        <f aca="false">(CB269*CB270*$G269)*$CB$8</f>
        <v>#VALUE!</v>
      </c>
      <c r="CC271" s="248"/>
      <c r="CD271" s="248" t="e">
        <f aca="false">(CD269*CD270*$G269)*$CB$8</f>
        <v>#VALUE!</v>
      </c>
      <c r="CE271" s="248"/>
      <c r="CF271" s="248" t="e">
        <f aca="false">(CF269*CF270*$G269)*$CB$8</f>
        <v>#VALUE!</v>
      </c>
      <c r="CG271" s="248"/>
      <c r="CH271" s="248" t="e">
        <f aca="false">(CH269*CH270*$G269)*$CB$8</f>
        <v>#VALUE!</v>
      </c>
      <c r="CI271" s="248"/>
      <c r="CJ271" s="248" t="e">
        <f aca="false">(CJ269*CJ270*$G269)*$CJ$8</f>
        <v>#VALUE!</v>
      </c>
      <c r="CK271" s="248"/>
      <c r="CL271" s="248" t="e">
        <f aca="false">(CL269*CL270*$G269)*$CJ$8</f>
        <v>#VALUE!</v>
      </c>
      <c r="CM271" s="248"/>
      <c r="CN271" s="248" t="e">
        <f aca="false">(CN269*CN270*$G269)*$CT$8</f>
        <v>#VALUE!</v>
      </c>
      <c r="CO271" s="248"/>
      <c r="CP271" s="248" t="e">
        <f aca="false">(CP269*CP270*$G269)*$CT$8</f>
        <v>#VALUE!</v>
      </c>
      <c r="CQ271" s="248"/>
      <c r="CR271" s="248" t="e">
        <f aca="false">(CR269*CR270*$G269)*$CT$8</f>
        <v>#VALUE!</v>
      </c>
      <c r="CS271" s="248"/>
      <c r="CT271" s="248" t="e">
        <f aca="false">(CT269*CT270*$G269)*$CT$8</f>
        <v>#VALUE!</v>
      </c>
      <c r="CU271" s="248"/>
      <c r="CV271" s="248" t="e">
        <f aca="false">(CV269*CV270*$G269)*$DB$8</f>
        <v>#VALUE!</v>
      </c>
      <c r="CW271" s="248"/>
      <c r="CX271" s="248" t="e">
        <f aca="false">(CX269*CX270*$G269)*$DB$8</f>
        <v>#VALUE!</v>
      </c>
      <c r="CY271" s="248"/>
      <c r="CZ271" s="248" t="e">
        <f aca="false">(CZ269*CZ270*$G269)*$DB$8</f>
        <v>#VALUE!</v>
      </c>
      <c r="DA271" s="248"/>
      <c r="DB271" s="248" t="e">
        <f aca="false">(DB269*DB270*$G269)*$DB$8</f>
        <v>#VALUE!</v>
      </c>
      <c r="DC271" s="248"/>
      <c r="DD271" s="248" t="e">
        <f aca="false">(DD269*DD270*$G269)*$DB$8</f>
        <v>#VALUE!</v>
      </c>
      <c r="DE271" s="248"/>
      <c r="DF271" s="248" t="e">
        <f aca="false">(DF269*DF270*$G269)*$DB$8</f>
        <v>#VALUE!</v>
      </c>
      <c r="DG271" s="248"/>
      <c r="DH271" s="248" t="e">
        <f aca="false">(DH269*DH270*$G269)*$DB$8</f>
        <v>#VALUE!</v>
      </c>
      <c r="DI271" s="248"/>
      <c r="DJ271" s="292" t="e">
        <f aca="false">(DJ269*DJ270*$G269)*$DB$8</f>
        <v>#VALUE!</v>
      </c>
      <c r="DK271" s="292"/>
      <c r="DL271" s="248" t="e">
        <f aca="false">(DL269*DL270*$G269)*$DB$8</f>
        <v>#VALUE!</v>
      </c>
      <c r="DM271" s="248"/>
      <c r="DN271" s="248" t="e">
        <f aca="false">(DN269*DN270*$G269)*$DB$8</f>
        <v>#VALUE!</v>
      </c>
      <c r="DO271" s="248"/>
      <c r="DP271" s="248" t="e">
        <f aca="false">(DP269*DP270*$G269)*$DB$8</f>
        <v>#VALUE!</v>
      </c>
      <c r="DQ271" s="248"/>
      <c r="DR271" s="248" t="e">
        <f aca="false">(DR269*DR270*$G269)*$DB$8</f>
        <v>#VALUE!</v>
      </c>
      <c r="DS271" s="248"/>
      <c r="DT271" s="248" t="e">
        <f aca="false">(DT269*DT270*$G269)*$EB$8</f>
        <v>#VALUE!</v>
      </c>
      <c r="DU271" s="248"/>
      <c r="DV271" s="248" t="e">
        <f aca="false">(DV269*DV270*$G269)*$EB$8</f>
        <v>#VALUE!</v>
      </c>
      <c r="DW271" s="248"/>
      <c r="DX271" s="248" t="e">
        <f aca="false">(DX269*DX270*$G269)*$EB$8</f>
        <v>#VALUE!</v>
      </c>
      <c r="DY271" s="248"/>
      <c r="DZ271" s="248" t="e">
        <f aca="false">(DZ269*DZ270*$G269)*$EB$8</f>
        <v>#VALUE!</v>
      </c>
      <c r="EA271" s="248"/>
      <c r="EB271" s="248" t="e">
        <f aca="false">(EB269*EB270*$G269)*$EJ$8</f>
        <v>#VALUE!</v>
      </c>
      <c r="EC271" s="248"/>
      <c r="ED271" s="248" t="e">
        <f aca="false">(ED269*ED270*$G269)*$EJ$8</f>
        <v>#VALUE!</v>
      </c>
      <c r="EE271" s="248"/>
      <c r="EF271" s="248" t="e">
        <f aca="false">(EF269*EF270*$G269)*$EJ$8</f>
        <v>#VALUE!</v>
      </c>
      <c r="EG271" s="248"/>
      <c r="EH271" s="248" t="e">
        <f aca="false">(EH269*EH270*$G269)*$EJ$8</f>
        <v>#VALUE!</v>
      </c>
      <c r="EI271" s="248"/>
      <c r="EJ271" s="248" t="e">
        <f aca="false">(EJ269*EJ270*$G269)*$ET$8</f>
        <v>#VALUE!</v>
      </c>
      <c r="EK271" s="248"/>
      <c r="EL271" s="248" t="e">
        <f aca="false">(EL269*EL270*$G269)*$DB$8</f>
        <v>#VALUE!</v>
      </c>
      <c r="EM271" s="248"/>
      <c r="EN271" s="248" t="e">
        <f aca="false">(EN269*EN270*$G269)*$DB$8</f>
        <v>#VALUE!</v>
      </c>
      <c r="EO271" s="248"/>
      <c r="EP271" s="248" t="e">
        <f aca="false">(EP269*EP270*$G269)*$DB$8</f>
        <v>#VALUE!</v>
      </c>
      <c r="EQ271" s="248"/>
      <c r="ER271" s="248" t="e">
        <f aca="false">(ER269*ER270*$G269)*$DB$8</f>
        <v>#VALUE!</v>
      </c>
      <c r="ES271" s="248"/>
      <c r="ET271" s="248" t="e">
        <f aca="false">(ET269*ET270*$G269)*$DB$8</f>
        <v>#VALUE!</v>
      </c>
      <c r="EU271" s="248"/>
      <c r="EV271" s="248" t="e">
        <f aca="false">(EV269*EV270*$G269)*$DB$8</f>
        <v>#VALUE!</v>
      </c>
      <c r="EW271" s="248"/>
      <c r="EX271" s="249" t="e">
        <f aca="false">(EX269*EX270*$G269)*$DB$8</f>
        <v>#VALUE!</v>
      </c>
      <c r="EY271" s="249"/>
      <c r="EZ271" s="248" t="e">
        <f aca="false">(EZ269*EZ270*$G269)*$DB$8</f>
        <v>#VALUE!</v>
      </c>
      <c r="FA271" s="248"/>
      <c r="FB271" s="248" t="e">
        <f aca="false">(FB269*FB270*$G269)*$DB$8</f>
        <v>#VALUE!</v>
      </c>
      <c r="FC271" s="248"/>
      <c r="FD271" s="248" t="e">
        <f aca="false">(FD269*FD270*$G269)*$DB$8</f>
        <v>#VALUE!</v>
      </c>
      <c r="FE271" s="248"/>
      <c r="FF271" s="248" t="e">
        <f aca="false">(FF269*FF270*$G269)*$DB$8</f>
        <v>#VALUE!</v>
      </c>
      <c r="FG271" s="248"/>
      <c r="FH271" s="248" t="e">
        <f aca="false">(FH269*FH270*$G269)*$DB$8</f>
        <v>#VALUE!</v>
      </c>
      <c r="FI271" s="248"/>
      <c r="FJ271" s="248" t="e">
        <f aca="false">(FJ269*FJ270*$G269)*$DB$8</f>
        <v>#VALUE!</v>
      </c>
      <c r="FK271" s="248"/>
      <c r="FL271" s="248" t="e">
        <f aca="false">(FL269*FL270*$G269)*$DB$8</f>
        <v>#VALUE!</v>
      </c>
      <c r="FM271" s="248"/>
      <c r="FN271" s="248" t="e">
        <f aca="false">(FN269*FN270*$G269)*$DB$8</f>
        <v>#VALUE!</v>
      </c>
      <c r="FO271" s="248"/>
      <c r="FP271" s="248" t="e">
        <f aca="false">(FP269*FP270*$G269)*$DB$8</f>
        <v>#VALUE!</v>
      </c>
      <c r="FQ271" s="248"/>
      <c r="FR271" s="248" t="e">
        <f aca="false">(FR269*FR270*$G269)*$DB$8</f>
        <v>#VALUE!</v>
      </c>
      <c r="FS271" s="248"/>
      <c r="FT271" s="248" t="e">
        <f aca="false">(FT269*FT270*$G269)*$DB$8</f>
        <v>#VALUE!</v>
      </c>
      <c r="FU271" s="248"/>
      <c r="FV271" s="248" t="e">
        <f aca="false">(FV269*FV270*$G269)*$DB$8</f>
        <v>#VALUE!</v>
      </c>
      <c r="FW271" s="248"/>
      <c r="FX271" s="248" t="e">
        <f aca="false">(FX269*FX270*$G269)*$DB$8</f>
        <v>#VALUE!</v>
      </c>
      <c r="FY271" s="248"/>
      <c r="FZ271" s="248" t="e">
        <f aca="false">(FZ269*FZ270*$G269)*$DB$8</f>
        <v>#VALUE!</v>
      </c>
      <c r="GA271" s="248"/>
      <c r="GB271" s="248" t="e">
        <f aca="false">(GB269*GB270*$G269)*$DB$8</f>
        <v>#VALUE!</v>
      </c>
      <c r="GC271" s="248"/>
      <c r="GD271" s="248" t="e">
        <f aca="false">(GD269*GD270*$G269)*$DB$8</f>
        <v>#VALUE!</v>
      </c>
      <c r="GE271" s="248"/>
      <c r="GF271" s="248" t="e">
        <f aca="false">(GF269*GF270*$G269)*$DB$8</f>
        <v>#VALUE!</v>
      </c>
      <c r="GG271" s="248"/>
      <c r="GH271" s="248" t="e">
        <f aca="false">(GH269*GH270*$G269)*$DB$8</f>
        <v>#VALUE!</v>
      </c>
      <c r="GI271" s="248"/>
      <c r="GJ271" s="248" t="e">
        <f aca="false">(GJ269*GJ270*$G269)*$DB$8</f>
        <v>#VALUE!</v>
      </c>
      <c r="GK271" s="248"/>
      <c r="GL271" s="248" t="e">
        <f aca="false">(GL269*GL270*$G269)*$DB$8</f>
        <v>#VALUE!</v>
      </c>
      <c r="GM271" s="248"/>
      <c r="GN271" s="248" t="e">
        <f aca="false">(GN269*GN270*$G269)*$DB$8</f>
        <v>#VALUE!</v>
      </c>
      <c r="GO271" s="248"/>
      <c r="GP271" s="248" t="e">
        <f aca="false">(GP269*GP270*$G269)*$DB$8</f>
        <v>#VALUE!</v>
      </c>
      <c r="GQ271" s="248"/>
      <c r="GR271" s="248" t="e">
        <f aca="false">(GR269*GR270*$G269)*$DB$8</f>
        <v>#VALUE!</v>
      </c>
      <c r="GS271" s="248"/>
      <c r="GT271" s="248" t="e">
        <f aca="false">(GT269*GT270*$G269)*$DB$8</f>
        <v>#VALUE!</v>
      </c>
      <c r="GU271" s="248"/>
      <c r="GV271" s="248" t="e">
        <f aca="false">(GV269*GV270*$G269)*$DB$8</f>
        <v>#VALUE!</v>
      </c>
      <c r="GW271" s="248"/>
      <c r="GX271" s="248" t="e">
        <f aca="false">(GX269*GX270*$G269)*$DB$8</f>
        <v>#VALUE!</v>
      </c>
      <c r="GY271" s="248"/>
      <c r="GZ271" s="248" t="e">
        <f aca="false">(GZ269*GZ270*$G269)*$DB$8</f>
        <v>#VALUE!</v>
      </c>
      <c r="HA271" s="248"/>
      <c r="HB271" s="248" t="e">
        <f aca="false">(HB269*HB270*$G269)*$DB$8</f>
        <v>#VALUE!</v>
      </c>
      <c r="HC271" s="248"/>
      <c r="HD271" s="248" t="e">
        <f aca="false">(HD269*HD270*$G269)*$DB$8</f>
        <v>#VALUE!</v>
      </c>
      <c r="HE271" s="248"/>
      <c r="HF271" s="248" t="e">
        <f aca="false">(HF269*HF270*$G269)*$DB$8</f>
        <v>#VALUE!</v>
      </c>
      <c r="HG271" s="248"/>
      <c r="HH271" s="248" t="e">
        <f aca="false">(HH269*HH270*$G269)*$DB$8</f>
        <v>#VALUE!</v>
      </c>
      <c r="HI271" s="248"/>
      <c r="HJ271" s="248" t="e">
        <f aca="false">(HJ269*HJ270*$G269)*$DB$8</f>
        <v>#VALUE!</v>
      </c>
      <c r="HK271" s="248"/>
    </row>
    <row r="272" customFormat="false" ht="12.75" hidden="true" customHeight="false" outlineLevel="0" collapsed="false">
      <c r="A272" s="232"/>
      <c r="B272" s="233"/>
      <c r="C272" s="232"/>
      <c r="D272" s="234"/>
      <c r="E272" s="234"/>
      <c r="F272" s="235"/>
      <c r="G272" s="234"/>
      <c r="H272" s="234"/>
      <c r="I272" s="237"/>
      <c r="J272" s="238"/>
      <c r="K272" s="250" t="s">
        <v>162</v>
      </c>
      <c r="L272" s="251" t="e">
        <f aca="false">L271</f>
        <v>#VALUE!</v>
      </c>
      <c r="M272" s="251"/>
      <c r="N272" s="251" t="e">
        <f aca="false">L272+N271</f>
        <v>#VALUE!</v>
      </c>
      <c r="O272" s="251"/>
      <c r="P272" s="251" t="e">
        <f aca="false">N272+P271</f>
        <v>#VALUE!</v>
      </c>
      <c r="Q272" s="251"/>
      <c r="R272" s="251" t="e">
        <f aca="false">P272+R271</f>
        <v>#VALUE!</v>
      </c>
      <c r="S272" s="251"/>
      <c r="T272" s="251" t="e">
        <f aca="false">R272+T271</f>
        <v>#VALUE!</v>
      </c>
      <c r="U272" s="251"/>
      <c r="V272" s="251" t="e">
        <f aca="false">T272+V271</f>
        <v>#VALUE!</v>
      </c>
      <c r="W272" s="251"/>
      <c r="X272" s="251" t="e">
        <f aca="false">V272+X271</f>
        <v>#VALUE!</v>
      </c>
      <c r="Y272" s="251"/>
      <c r="Z272" s="251" t="e">
        <f aca="false">X272+Z271</f>
        <v>#VALUE!</v>
      </c>
      <c r="AA272" s="251"/>
      <c r="AB272" s="251" t="e">
        <f aca="false">Z272+AB271</f>
        <v>#VALUE!</v>
      </c>
      <c r="AC272" s="251"/>
      <c r="AD272" s="251" t="e">
        <f aca="false">AB272+AD271</f>
        <v>#VALUE!</v>
      </c>
      <c r="AE272" s="251"/>
      <c r="AF272" s="251" t="e">
        <f aca="false">AD272+AF271</f>
        <v>#VALUE!</v>
      </c>
      <c r="AG272" s="251"/>
      <c r="AH272" s="251" t="e">
        <f aca="false">AF272+AH271</f>
        <v>#VALUE!</v>
      </c>
      <c r="AI272" s="251"/>
      <c r="AJ272" s="251" t="e">
        <f aca="false">AH272+AJ271</f>
        <v>#VALUE!</v>
      </c>
      <c r="AK272" s="251"/>
      <c r="AL272" s="251" t="e">
        <f aca="false">AJ272+AL271</f>
        <v>#VALUE!</v>
      </c>
      <c r="AM272" s="251"/>
      <c r="AN272" s="251" t="e">
        <f aca="false">AL272+AN271</f>
        <v>#VALUE!</v>
      </c>
      <c r="AO272" s="251"/>
      <c r="AP272" s="251" t="e">
        <f aca="false">AN272+AP271</f>
        <v>#VALUE!</v>
      </c>
      <c r="AQ272" s="251"/>
      <c r="AR272" s="251" t="e">
        <f aca="false">AP272+AR271</f>
        <v>#VALUE!</v>
      </c>
      <c r="AS272" s="251"/>
      <c r="AT272" s="251" t="e">
        <f aca="false">AR272+AT271</f>
        <v>#VALUE!</v>
      </c>
      <c r="AU272" s="251"/>
      <c r="AV272" s="251" t="e">
        <f aca="false">AT272+AV271</f>
        <v>#VALUE!</v>
      </c>
      <c r="AW272" s="251"/>
      <c r="AX272" s="251" t="e">
        <f aca="false">AV272+AX271</f>
        <v>#VALUE!</v>
      </c>
      <c r="AY272" s="251"/>
      <c r="AZ272" s="251" t="e">
        <f aca="false">AX272+AZ271</f>
        <v>#VALUE!</v>
      </c>
      <c r="BA272" s="251"/>
      <c r="BB272" s="251" t="e">
        <f aca="false">AZ272+BB271</f>
        <v>#VALUE!</v>
      </c>
      <c r="BC272" s="251"/>
      <c r="BD272" s="251" t="e">
        <f aca="false">BB272+BD271</f>
        <v>#VALUE!</v>
      </c>
      <c r="BE272" s="251"/>
      <c r="BF272" s="251" t="e">
        <f aca="false">BD272+BF271</f>
        <v>#VALUE!</v>
      </c>
      <c r="BG272" s="251"/>
      <c r="BH272" s="251" t="e">
        <f aca="false">BF272+BH271</f>
        <v>#VALUE!</v>
      </c>
      <c r="BI272" s="251"/>
      <c r="BJ272" s="251" t="e">
        <f aca="false">BH272+BJ271</f>
        <v>#VALUE!</v>
      </c>
      <c r="BK272" s="251"/>
      <c r="BL272" s="251" t="e">
        <f aca="false">BJ272+BL271</f>
        <v>#VALUE!</v>
      </c>
      <c r="BM272" s="251"/>
      <c r="BN272" s="251" t="e">
        <f aca="false">BL272+BN271</f>
        <v>#VALUE!</v>
      </c>
      <c r="BO272" s="251"/>
      <c r="BP272" s="251" t="e">
        <f aca="false">BN272+BP271</f>
        <v>#VALUE!</v>
      </c>
      <c r="BQ272" s="251"/>
      <c r="BR272" s="251" t="e">
        <f aca="false">BP272+BR271</f>
        <v>#VALUE!</v>
      </c>
      <c r="BS272" s="251"/>
      <c r="BT272" s="251" t="e">
        <f aca="false">BR272+BT271</f>
        <v>#VALUE!</v>
      </c>
      <c r="BU272" s="251"/>
      <c r="BV272" s="251" t="e">
        <f aca="false">BT272+BV271</f>
        <v>#VALUE!</v>
      </c>
      <c r="BW272" s="251"/>
      <c r="BX272" s="251" t="e">
        <f aca="false">BV272+BX271</f>
        <v>#VALUE!</v>
      </c>
      <c r="BY272" s="251"/>
      <c r="BZ272" s="251" t="e">
        <f aca="false">BX272+BZ271</f>
        <v>#VALUE!</v>
      </c>
      <c r="CA272" s="251"/>
      <c r="CB272" s="251" t="e">
        <f aca="false">BZ272+CB271</f>
        <v>#VALUE!</v>
      </c>
      <c r="CC272" s="251"/>
      <c r="CD272" s="251" t="e">
        <f aca="false">CB272+CD271</f>
        <v>#VALUE!</v>
      </c>
      <c r="CE272" s="251"/>
      <c r="CF272" s="251" t="e">
        <f aca="false">CD272+CF271</f>
        <v>#VALUE!</v>
      </c>
      <c r="CG272" s="251"/>
      <c r="CH272" s="251" t="e">
        <f aca="false">CF272+CH271</f>
        <v>#VALUE!</v>
      </c>
      <c r="CI272" s="251"/>
      <c r="CJ272" s="251" t="e">
        <f aca="false">CH272+CJ271</f>
        <v>#VALUE!</v>
      </c>
      <c r="CK272" s="251"/>
      <c r="CL272" s="251" t="e">
        <f aca="false">CJ272+CL271</f>
        <v>#VALUE!</v>
      </c>
      <c r="CM272" s="251"/>
      <c r="CN272" s="251" t="e">
        <f aca="false">CL272+CN271</f>
        <v>#VALUE!</v>
      </c>
      <c r="CO272" s="251"/>
      <c r="CP272" s="251" t="e">
        <f aca="false">CN272+CP271</f>
        <v>#VALUE!</v>
      </c>
      <c r="CQ272" s="251"/>
      <c r="CR272" s="251" t="e">
        <f aca="false">CP272+CR271</f>
        <v>#VALUE!</v>
      </c>
      <c r="CS272" s="251"/>
      <c r="CT272" s="251" t="e">
        <f aca="false">CR272+CT271</f>
        <v>#VALUE!</v>
      </c>
      <c r="CU272" s="251"/>
      <c r="CV272" s="251" t="e">
        <f aca="false">CT272+CV271</f>
        <v>#VALUE!</v>
      </c>
      <c r="CW272" s="251"/>
      <c r="CX272" s="251" t="e">
        <f aca="false">CV272+CX271</f>
        <v>#VALUE!</v>
      </c>
      <c r="CY272" s="251"/>
      <c r="CZ272" s="251" t="e">
        <f aca="false">CX272+CZ271</f>
        <v>#VALUE!</v>
      </c>
      <c r="DA272" s="251"/>
      <c r="DB272" s="251" t="e">
        <f aca="false">CZ272+DB271</f>
        <v>#VALUE!</v>
      </c>
      <c r="DC272" s="251"/>
      <c r="DD272" s="251" t="e">
        <f aca="false">DB272+DD271</f>
        <v>#VALUE!</v>
      </c>
      <c r="DE272" s="251"/>
      <c r="DF272" s="251" t="e">
        <f aca="false">DD272+DF271</f>
        <v>#VALUE!</v>
      </c>
      <c r="DG272" s="251"/>
      <c r="DH272" s="251" t="e">
        <f aca="false">DF272+DH271</f>
        <v>#VALUE!</v>
      </c>
      <c r="DI272" s="251"/>
      <c r="DJ272" s="293" t="e">
        <f aca="false">DH272+DJ271</f>
        <v>#VALUE!</v>
      </c>
      <c r="DK272" s="293"/>
      <c r="DL272" s="251" t="e">
        <f aca="false">DJ272+DL271</f>
        <v>#VALUE!</v>
      </c>
      <c r="DM272" s="251"/>
      <c r="DN272" s="251" t="e">
        <f aca="false">DL272+DN271</f>
        <v>#VALUE!</v>
      </c>
      <c r="DO272" s="251"/>
      <c r="DP272" s="251" t="e">
        <f aca="false">DN272+DP271</f>
        <v>#VALUE!</v>
      </c>
      <c r="DQ272" s="251"/>
      <c r="DR272" s="251" t="e">
        <f aca="false">DP272+DR271</f>
        <v>#VALUE!</v>
      </c>
      <c r="DS272" s="251"/>
      <c r="DT272" s="251" t="e">
        <f aca="false">DR272+DT271</f>
        <v>#VALUE!</v>
      </c>
      <c r="DU272" s="251"/>
      <c r="DV272" s="251" t="e">
        <f aca="false">DT272+DV271</f>
        <v>#VALUE!</v>
      </c>
      <c r="DW272" s="251"/>
      <c r="DX272" s="251" t="e">
        <f aca="false">DV272+DX271</f>
        <v>#VALUE!</v>
      </c>
      <c r="DY272" s="251"/>
      <c r="DZ272" s="251" t="e">
        <f aca="false">DX272+DZ271</f>
        <v>#VALUE!</v>
      </c>
      <c r="EA272" s="251"/>
      <c r="EB272" s="251" t="e">
        <f aca="false">DZ272+EB271</f>
        <v>#VALUE!</v>
      </c>
      <c r="EC272" s="251"/>
      <c r="ED272" s="251" t="e">
        <f aca="false">EB272+ED271</f>
        <v>#VALUE!</v>
      </c>
      <c r="EE272" s="251"/>
      <c r="EF272" s="251" t="e">
        <f aca="false">ED272+EF271</f>
        <v>#VALUE!</v>
      </c>
      <c r="EG272" s="251"/>
      <c r="EH272" s="251" t="e">
        <f aca="false">EF272+EH271</f>
        <v>#VALUE!</v>
      </c>
      <c r="EI272" s="251"/>
      <c r="EJ272" s="251" t="e">
        <f aca="false">EH272+EJ271</f>
        <v>#VALUE!</v>
      </c>
      <c r="EK272" s="251"/>
      <c r="EL272" s="251" t="e">
        <f aca="false">EJ272+EL271</f>
        <v>#VALUE!</v>
      </c>
      <c r="EM272" s="251"/>
      <c r="EN272" s="251" t="e">
        <f aca="false">EL272+EN271</f>
        <v>#VALUE!</v>
      </c>
      <c r="EO272" s="251"/>
      <c r="EP272" s="251" t="e">
        <f aca="false">EN272+EP271</f>
        <v>#VALUE!</v>
      </c>
      <c r="EQ272" s="251"/>
      <c r="ER272" s="251" t="e">
        <f aca="false">EP272+ER271</f>
        <v>#VALUE!</v>
      </c>
      <c r="ES272" s="251"/>
      <c r="ET272" s="251" t="e">
        <f aca="false">ER272+ET271</f>
        <v>#VALUE!</v>
      </c>
      <c r="EU272" s="251"/>
      <c r="EV272" s="251" t="e">
        <f aca="false">ET272+EV271</f>
        <v>#VALUE!</v>
      </c>
      <c r="EW272" s="251"/>
      <c r="EX272" s="252" t="e">
        <f aca="false">EV272+EX271</f>
        <v>#VALUE!</v>
      </c>
      <c r="EY272" s="252"/>
      <c r="EZ272" s="251" t="e">
        <f aca="false">EX272+EZ271</f>
        <v>#VALUE!</v>
      </c>
      <c r="FA272" s="251"/>
      <c r="FB272" s="251" t="e">
        <f aca="false">EZ272+FB271</f>
        <v>#VALUE!</v>
      </c>
      <c r="FC272" s="251"/>
      <c r="FD272" s="251" t="e">
        <f aca="false">FB272+FD271</f>
        <v>#VALUE!</v>
      </c>
      <c r="FE272" s="251"/>
      <c r="FF272" s="251" t="e">
        <f aca="false">FD272+FF271</f>
        <v>#VALUE!</v>
      </c>
      <c r="FG272" s="251"/>
      <c r="FH272" s="251" t="e">
        <f aca="false">FF272+FH271</f>
        <v>#VALUE!</v>
      </c>
      <c r="FI272" s="251"/>
      <c r="FJ272" s="251" t="e">
        <f aca="false">FH272+FJ271</f>
        <v>#VALUE!</v>
      </c>
      <c r="FK272" s="251"/>
      <c r="FL272" s="251" t="e">
        <f aca="false">FJ272+FL271</f>
        <v>#VALUE!</v>
      </c>
      <c r="FM272" s="251"/>
      <c r="FN272" s="251" t="e">
        <f aca="false">FL272+FN271</f>
        <v>#VALUE!</v>
      </c>
      <c r="FO272" s="251"/>
      <c r="FP272" s="251" t="e">
        <f aca="false">FN272+FP271</f>
        <v>#VALUE!</v>
      </c>
      <c r="FQ272" s="251"/>
      <c r="FR272" s="251" t="e">
        <f aca="false">FP272+FR271</f>
        <v>#VALUE!</v>
      </c>
      <c r="FS272" s="251"/>
      <c r="FT272" s="251" t="e">
        <f aca="false">FR272+FT271</f>
        <v>#VALUE!</v>
      </c>
      <c r="FU272" s="251"/>
      <c r="FV272" s="251" t="e">
        <f aca="false">FT272+FV271</f>
        <v>#VALUE!</v>
      </c>
      <c r="FW272" s="251"/>
      <c r="FX272" s="251" t="e">
        <f aca="false">FV272+FX271</f>
        <v>#VALUE!</v>
      </c>
      <c r="FY272" s="251"/>
      <c r="FZ272" s="251" t="e">
        <f aca="false">FX272+FZ271</f>
        <v>#VALUE!</v>
      </c>
      <c r="GA272" s="251"/>
      <c r="GB272" s="251" t="e">
        <f aca="false">FZ272+GB271</f>
        <v>#VALUE!</v>
      </c>
      <c r="GC272" s="251"/>
      <c r="GD272" s="251" t="e">
        <f aca="false">GB272+GD271</f>
        <v>#VALUE!</v>
      </c>
      <c r="GE272" s="251"/>
      <c r="GF272" s="251" t="e">
        <f aca="false">GD272+GF271</f>
        <v>#VALUE!</v>
      </c>
      <c r="GG272" s="251"/>
      <c r="GH272" s="251" t="e">
        <f aca="false">GF272+GH271</f>
        <v>#VALUE!</v>
      </c>
      <c r="GI272" s="251"/>
      <c r="GJ272" s="251" t="e">
        <f aca="false">GH272+GJ271</f>
        <v>#VALUE!</v>
      </c>
      <c r="GK272" s="251"/>
      <c r="GL272" s="251" t="e">
        <f aca="false">GJ272+GL271</f>
        <v>#VALUE!</v>
      </c>
      <c r="GM272" s="251"/>
      <c r="GN272" s="251" t="e">
        <f aca="false">GL272+GN271</f>
        <v>#VALUE!</v>
      </c>
      <c r="GO272" s="251"/>
      <c r="GP272" s="251" t="e">
        <f aca="false">GN272+GP271</f>
        <v>#VALUE!</v>
      </c>
      <c r="GQ272" s="251"/>
      <c r="GR272" s="251" t="e">
        <f aca="false">GP272+GR271</f>
        <v>#VALUE!</v>
      </c>
      <c r="GS272" s="251"/>
      <c r="GT272" s="251" t="e">
        <f aca="false">GR272+GT271</f>
        <v>#VALUE!</v>
      </c>
      <c r="GU272" s="251"/>
      <c r="GV272" s="251" t="e">
        <f aca="false">GT272+GV271</f>
        <v>#VALUE!</v>
      </c>
      <c r="GW272" s="251"/>
      <c r="GX272" s="251" t="e">
        <f aca="false">GV272+GX271</f>
        <v>#VALUE!</v>
      </c>
      <c r="GY272" s="251"/>
      <c r="GZ272" s="251" t="e">
        <f aca="false">GX272+GZ271</f>
        <v>#VALUE!</v>
      </c>
      <c r="HA272" s="251"/>
      <c r="HB272" s="251" t="e">
        <f aca="false">GZ272+HB271</f>
        <v>#VALUE!</v>
      </c>
      <c r="HC272" s="251"/>
      <c r="HD272" s="251" t="e">
        <f aca="false">HB272+HD271</f>
        <v>#VALUE!</v>
      </c>
      <c r="HE272" s="251"/>
      <c r="HF272" s="251" t="e">
        <f aca="false">HD272+HF271</f>
        <v>#VALUE!</v>
      </c>
      <c r="HG272" s="251"/>
      <c r="HH272" s="251" t="e">
        <f aca="false">HF272+HH271</f>
        <v>#VALUE!</v>
      </c>
      <c r="HI272" s="251"/>
      <c r="HJ272" s="251" t="e">
        <f aca="false">HH272+HJ271</f>
        <v>#VALUE!</v>
      </c>
      <c r="HK272" s="251"/>
    </row>
    <row r="273" s="295" customFormat="true" ht="12.75" hidden="true" customHeight="false" outlineLevel="0" collapsed="false">
      <c r="A273" s="232"/>
      <c r="B273" s="233"/>
      <c r="C273" s="232"/>
      <c r="D273" s="234"/>
      <c r="E273" s="234"/>
      <c r="F273" s="235"/>
      <c r="G273" s="234"/>
      <c r="H273" s="253"/>
      <c r="I273" s="237"/>
      <c r="J273" s="238"/>
      <c r="K273" s="254" t="s">
        <v>163</v>
      </c>
      <c r="L273" s="255"/>
      <c r="M273" s="255"/>
      <c r="N273" s="255"/>
      <c r="O273" s="255"/>
      <c r="P273" s="255"/>
      <c r="Q273" s="255"/>
      <c r="R273" s="255"/>
      <c r="S273" s="255"/>
      <c r="T273" s="255"/>
      <c r="U273" s="255"/>
      <c r="V273" s="255"/>
      <c r="W273" s="255"/>
      <c r="X273" s="255"/>
      <c r="Y273" s="255"/>
      <c r="Z273" s="255"/>
      <c r="AA273" s="255"/>
      <c r="AB273" s="255"/>
      <c r="AC273" s="255"/>
      <c r="AD273" s="255"/>
      <c r="AE273" s="255"/>
      <c r="AF273" s="255"/>
      <c r="AG273" s="255"/>
      <c r="AH273" s="255"/>
      <c r="AI273" s="255"/>
      <c r="AJ273" s="255"/>
      <c r="AK273" s="255"/>
      <c r="AL273" s="255"/>
      <c r="AM273" s="255"/>
      <c r="AN273" s="255"/>
      <c r="AO273" s="255"/>
      <c r="AP273" s="255"/>
      <c r="AQ273" s="255"/>
      <c r="AR273" s="255"/>
      <c r="AS273" s="255"/>
      <c r="AT273" s="255"/>
      <c r="AU273" s="255"/>
      <c r="AV273" s="255"/>
      <c r="AW273" s="255"/>
      <c r="AX273" s="255"/>
      <c r="AY273" s="255"/>
      <c r="AZ273" s="255"/>
      <c r="BA273" s="255"/>
      <c r="BB273" s="255"/>
      <c r="BC273" s="255"/>
      <c r="BD273" s="255"/>
      <c r="BE273" s="255"/>
      <c r="BF273" s="255"/>
      <c r="BG273" s="255"/>
      <c r="BH273" s="255"/>
      <c r="BI273" s="255"/>
      <c r="BJ273" s="255"/>
      <c r="BK273" s="255"/>
      <c r="BL273" s="255"/>
      <c r="BM273" s="255"/>
      <c r="BN273" s="255"/>
      <c r="BO273" s="255"/>
      <c r="BP273" s="255"/>
      <c r="BQ273" s="255"/>
      <c r="BR273" s="255"/>
      <c r="BS273" s="255"/>
      <c r="BT273" s="255"/>
      <c r="BU273" s="255"/>
      <c r="BV273" s="255"/>
      <c r="BW273" s="255"/>
      <c r="BX273" s="255"/>
      <c r="BY273" s="255"/>
      <c r="BZ273" s="255"/>
      <c r="CA273" s="255"/>
      <c r="CB273" s="255"/>
      <c r="CC273" s="255"/>
      <c r="CD273" s="255"/>
      <c r="CE273" s="255"/>
      <c r="CF273" s="255"/>
      <c r="CG273" s="255"/>
      <c r="CH273" s="255"/>
      <c r="CI273" s="255"/>
      <c r="CJ273" s="255"/>
      <c r="CK273" s="255"/>
      <c r="CL273" s="255"/>
      <c r="CM273" s="255"/>
      <c r="CN273" s="255"/>
      <c r="CO273" s="255"/>
      <c r="CP273" s="255"/>
      <c r="CQ273" s="255"/>
      <c r="CR273" s="255"/>
      <c r="CS273" s="255"/>
      <c r="CT273" s="255"/>
      <c r="CU273" s="255"/>
      <c r="CV273" s="255"/>
      <c r="CW273" s="255"/>
      <c r="CX273" s="255"/>
      <c r="CY273" s="255"/>
      <c r="CZ273" s="255"/>
      <c r="DA273" s="255"/>
      <c r="DB273" s="255"/>
      <c r="DC273" s="255"/>
      <c r="DD273" s="255"/>
      <c r="DE273" s="255"/>
      <c r="DF273" s="255"/>
      <c r="DG273" s="255"/>
      <c r="DH273" s="255"/>
      <c r="DI273" s="255"/>
      <c r="DJ273" s="294"/>
      <c r="DK273" s="294"/>
      <c r="DL273" s="255"/>
      <c r="DM273" s="255"/>
      <c r="DN273" s="255"/>
      <c r="DO273" s="255"/>
      <c r="DP273" s="255"/>
      <c r="DQ273" s="255"/>
      <c r="DR273" s="255"/>
      <c r="DS273" s="255"/>
      <c r="DT273" s="255"/>
      <c r="DU273" s="255"/>
      <c r="DV273" s="255"/>
      <c r="DW273" s="255"/>
      <c r="DX273" s="255"/>
      <c r="DY273" s="255"/>
      <c r="DZ273" s="255"/>
      <c r="EA273" s="255"/>
      <c r="EB273" s="255"/>
      <c r="EC273" s="255"/>
      <c r="ED273" s="255"/>
      <c r="EE273" s="255"/>
      <c r="EF273" s="255"/>
      <c r="EG273" s="255"/>
      <c r="EH273" s="255"/>
      <c r="EI273" s="255"/>
      <c r="EJ273" s="255"/>
      <c r="EK273" s="255"/>
      <c r="EL273" s="255"/>
      <c r="EM273" s="255"/>
      <c r="EN273" s="255"/>
      <c r="EO273" s="255"/>
      <c r="EP273" s="255"/>
      <c r="EQ273" s="255"/>
      <c r="ER273" s="255"/>
      <c r="ES273" s="255"/>
      <c r="ET273" s="255"/>
      <c r="EU273" s="255"/>
      <c r="EV273" s="255"/>
      <c r="EW273" s="255"/>
      <c r="EX273" s="256"/>
      <c r="EY273" s="256"/>
      <c r="EZ273" s="255"/>
      <c r="FA273" s="255"/>
      <c r="FB273" s="255"/>
      <c r="FC273" s="255"/>
      <c r="FD273" s="255"/>
      <c r="FE273" s="255"/>
      <c r="FF273" s="255"/>
      <c r="FG273" s="255"/>
      <c r="FH273" s="255"/>
      <c r="FI273" s="255"/>
      <c r="FJ273" s="255"/>
      <c r="FK273" s="255"/>
      <c r="FL273" s="255"/>
      <c r="FM273" s="255"/>
      <c r="FN273" s="255"/>
      <c r="FO273" s="255"/>
      <c r="FP273" s="255"/>
      <c r="FQ273" s="255"/>
      <c r="FR273" s="255"/>
      <c r="FS273" s="255"/>
      <c r="FT273" s="255"/>
      <c r="FU273" s="255"/>
      <c r="FV273" s="255"/>
      <c r="FW273" s="255"/>
      <c r="FX273" s="255"/>
      <c r="FY273" s="255"/>
      <c r="FZ273" s="255"/>
      <c r="GA273" s="255"/>
      <c r="GB273" s="255"/>
      <c r="GC273" s="255"/>
      <c r="GD273" s="255"/>
      <c r="GE273" s="255"/>
      <c r="GF273" s="255"/>
      <c r="GG273" s="255"/>
      <c r="GH273" s="255"/>
      <c r="GI273" s="255"/>
      <c r="GJ273" s="255"/>
      <c r="GK273" s="255"/>
      <c r="GL273" s="255"/>
      <c r="GM273" s="255"/>
      <c r="GN273" s="255"/>
      <c r="GO273" s="255"/>
      <c r="GP273" s="255"/>
      <c r="GQ273" s="255"/>
      <c r="GR273" s="255"/>
      <c r="GS273" s="255"/>
      <c r="GT273" s="255"/>
      <c r="GU273" s="255"/>
      <c r="GV273" s="255"/>
      <c r="GW273" s="255"/>
      <c r="GX273" s="255"/>
      <c r="GY273" s="255"/>
      <c r="GZ273" s="255"/>
      <c r="HA273" s="255"/>
      <c r="HB273" s="255"/>
      <c r="HC273" s="255"/>
      <c r="HD273" s="255"/>
      <c r="HE273" s="255"/>
      <c r="HF273" s="255"/>
      <c r="HG273" s="255"/>
      <c r="HH273" s="255"/>
      <c r="HI273" s="255"/>
      <c r="HJ273" s="255"/>
      <c r="HK273" s="255"/>
    </row>
    <row r="274" s="297" customFormat="true" ht="12.75" hidden="true" customHeight="false" outlineLevel="0" collapsed="false">
      <c r="A274" s="232"/>
      <c r="B274" s="233"/>
      <c r="C274" s="232"/>
      <c r="D274" s="234"/>
      <c r="E274" s="234"/>
      <c r="F274" s="235"/>
      <c r="G274" s="234"/>
      <c r="H274" s="257"/>
      <c r="I274" s="237"/>
      <c r="J274" s="238"/>
      <c r="K274" s="258" t="s">
        <v>164</v>
      </c>
      <c r="L274" s="259" t="n">
        <f aca="false">L273</f>
        <v>0</v>
      </c>
      <c r="M274" s="259"/>
      <c r="N274" s="259" t="n">
        <f aca="false">N273+L274</f>
        <v>0</v>
      </c>
      <c r="O274" s="259"/>
      <c r="P274" s="259" t="n">
        <f aca="false">P273+N274</f>
        <v>0</v>
      </c>
      <c r="Q274" s="259"/>
      <c r="R274" s="259" t="n">
        <f aca="false">R273+P274</f>
        <v>0</v>
      </c>
      <c r="S274" s="259"/>
      <c r="T274" s="259" t="n">
        <f aca="false">T273+R274</f>
        <v>0</v>
      </c>
      <c r="U274" s="259"/>
      <c r="V274" s="259" t="n">
        <f aca="false">V273+T274</f>
        <v>0</v>
      </c>
      <c r="W274" s="259"/>
      <c r="X274" s="259" t="n">
        <f aca="false">X273+V274</f>
        <v>0</v>
      </c>
      <c r="Y274" s="259"/>
      <c r="Z274" s="259" t="n">
        <f aca="false">Z273+X274</f>
        <v>0</v>
      </c>
      <c r="AA274" s="259"/>
      <c r="AB274" s="259" t="n">
        <f aca="false">AB273+Z274</f>
        <v>0</v>
      </c>
      <c r="AC274" s="259"/>
      <c r="AD274" s="259" t="n">
        <f aca="false">AD273+AB274</f>
        <v>0</v>
      </c>
      <c r="AE274" s="259"/>
      <c r="AF274" s="259" t="n">
        <f aca="false">AF273+AD274</f>
        <v>0</v>
      </c>
      <c r="AG274" s="259"/>
      <c r="AH274" s="259" t="n">
        <f aca="false">AH273+AF274</f>
        <v>0</v>
      </c>
      <c r="AI274" s="259"/>
      <c r="AJ274" s="259" t="n">
        <f aca="false">AJ273+AH274</f>
        <v>0</v>
      </c>
      <c r="AK274" s="259"/>
      <c r="AL274" s="259" t="n">
        <f aca="false">AL273+AJ274</f>
        <v>0</v>
      </c>
      <c r="AM274" s="259"/>
      <c r="AN274" s="259" t="n">
        <f aca="false">AN273+AL274</f>
        <v>0</v>
      </c>
      <c r="AO274" s="259"/>
      <c r="AP274" s="259" t="n">
        <f aca="false">AP273+AN274</f>
        <v>0</v>
      </c>
      <c r="AQ274" s="259"/>
      <c r="AR274" s="259" t="n">
        <f aca="false">AR273+AP274</f>
        <v>0</v>
      </c>
      <c r="AS274" s="259"/>
      <c r="AT274" s="259" t="n">
        <f aca="false">AT273+AR274</f>
        <v>0</v>
      </c>
      <c r="AU274" s="259"/>
      <c r="AV274" s="259" t="n">
        <f aca="false">AV273+AT274</f>
        <v>0</v>
      </c>
      <c r="AW274" s="259"/>
      <c r="AX274" s="259" t="n">
        <f aca="false">AX273+AV274</f>
        <v>0</v>
      </c>
      <c r="AY274" s="259"/>
      <c r="AZ274" s="259" t="n">
        <f aca="false">AZ273+AX274</f>
        <v>0</v>
      </c>
      <c r="BA274" s="259"/>
      <c r="BB274" s="259" t="n">
        <f aca="false">BB273+AZ274</f>
        <v>0</v>
      </c>
      <c r="BC274" s="259"/>
      <c r="BD274" s="259" t="n">
        <f aca="false">BD273+BB274</f>
        <v>0</v>
      </c>
      <c r="BE274" s="259"/>
      <c r="BF274" s="259" t="n">
        <f aca="false">BF273+BD274</f>
        <v>0</v>
      </c>
      <c r="BG274" s="259"/>
      <c r="BH274" s="259" t="n">
        <f aca="false">BH273+BF274</f>
        <v>0</v>
      </c>
      <c r="BI274" s="259"/>
      <c r="BJ274" s="259" t="n">
        <f aca="false">BJ273+BH274</f>
        <v>0</v>
      </c>
      <c r="BK274" s="259"/>
      <c r="BL274" s="259" t="n">
        <f aca="false">BL273+BJ274</f>
        <v>0</v>
      </c>
      <c r="BM274" s="259"/>
      <c r="BN274" s="259" t="n">
        <f aca="false">BN273+BL274</f>
        <v>0</v>
      </c>
      <c r="BO274" s="259"/>
      <c r="BP274" s="259" t="n">
        <f aca="false">BP273+BN274</f>
        <v>0</v>
      </c>
      <c r="BQ274" s="259"/>
      <c r="BR274" s="259" t="n">
        <f aca="false">BR273+BP274</f>
        <v>0</v>
      </c>
      <c r="BS274" s="259"/>
      <c r="BT274" s="259" t="n">
        <f aca="false">BT273+BR274</f>
        <v>0</v>
      </c>
      <c r="BU274" s="259"/>
      <c r="BV274" s="259" t="n">
        <f aca="false">BV273+BT274</f>
        <v>0</v>
      </c>
      <c r="BW274" s="259"/>
      <c r="BX274" s="259" t="n">
        <f aca="false">BX273+BV274</f>
        <v>0</v>
      </c>
      <c r="BY274" s="259"/>
      <c r="BZ274" s="259" t="n">
        <f aca="false">BZ273+BX274</f>
        <v>0</v>
      </c>
      <c r="CA274" s="259"/>
      <c r="CB274" s="259" t="n">
        <f aca="false">CB273+BZ274</f>
        <v>0</v>
      </c>
      <c r="CC274" s="259"/>
      <c r="CD274" s="259" t="n">
        <f aca="false">CD273+CB274</f>
        <v>0</v>
      </c>
      <c r="CE274" s="259"/>
      <c r="CF274" s="259" t="n">
        <f aca="false">CF273+CD274</f>
        <v>0</v>
      </c>
      <c r="CG274" s="259"/>
      <c r="CH274" s="259" t="n">
        <f aca="false">CH273+CF274</f>
        <v>0</v>
      </c>
      <c r="CI274" s="259"/>
      <c r="CJ274" s="259" t="n">
        <f aca="false">CJ273+CH274</f>
        <v>0</v>
      </c>
      <c r="CK274" s="259"/>
      <c r="CL274" s="259" t="n">
        <f aca="false">CL273+CJ274</f>
        <v>0</v>
      </c>
      <c r="CM274" s="259"/>
      <c r="CN274" s="259" t="n">
        <f aca="false">CN273+CL274</f>
        <v>0</v>
      </c>
      <c r="CO274" s="259"/>
      <c r="CP274" s="259" t="n">
        <f aca="false">CP273+CN274</f>
        <v>0</v>
      </c>
      <c r="CQ274" s="259"/>
      <c r="CR274" s="259" t="n">
        <f aca="false">CR273+CP274</f>
        <v>0</v>
      </c>
      <c r="CS274" s="259"/>
      <c r="CT274" s="259" t="n">
        <f aca="false">CT273+CR274</f>
        <v>0</v>
      </c>
      <c r="CU274" s="259"/>
      <c r="CV274" s="259" t="n">
        <f aca="false">CV273+CT274</f>
        <v>0</v>
      </c>
      <c r="CW274" s="259"/>
      <c r="CX274" s="259" t="n">
        <f aca="false">CX273+CV274</f>
        <v>0</v>
      </c>
      <c r="CY274" s="259"/>
      <c r="CZ274" s="259" t="n">
        <f aca="false">CZ273+CX274</f>
        <v>0</v>
      </c>
      <c r="DA274" s="259"/>
      <c r="DB274" s="259" t="n">
        <f aca="false">DB273+CZ274</f>
        <v>0</v>
      </c>
      <c r="DC274" s="259"/>
      <c r="DD274" s="259" t="n">
        <f aca="false">DD273+DB274</f>
        <v>0</v>
      </c>
      <c r="DE274" s="259"/>
      <c r="DF274" s="259" t="n">
        <f aca="false">DF273+DD274</f>
        <v>0</v>
      </c>
      <c r="DG274" s="259"/>
      <c r="DH274" s="259" t="n">
        <f aca="false">DH273+DF274</f>
        <v>0</v>
      </c>
      <c r="DI274" s="259"/>
      <c r="DJ274" s="296" t="n">
        <f aca="false">DJ273+DH274</f>
        <v>0</v>
      </c>
      <c r="DK274" s="296"/>
      <c r="DL274" s="259" t="n">
        <f aca="false">DL273+DJ274</f>
        <v>0</v>
      </c>
      <c r="DM274" s="259"/>
      <c r="DN274" s="259" t="n">
        <f aca="false">DN273+DL274</f>
        <v>0</v>
      </c>
      <c r="DO274" s="259"/>
      <c r="DP274" s="259" t="n">
        <f aca="false">DP273+DN274</f>
        <v>0</v>
      </c>
      <c r="DQ274" s="259"/>
      <c r="DR274" s="259" t="n">
        <f aca="false">DR273+DP274</f>
        <v>0</v>
      </c>
      <c r="DS274" s="259"/>
      <c r="DT274" s="259" t="n">
        <f aca="false">DT273+DR274</f>
        <v>0</v>
      </c>
      <c r="DU274" s="259"/>
      <c r="DV274" s="259" t="n">
        <f aca="false">DV273+DT274</f>
        <v>0</v>
      </c>
      <c r="DW274" s="259"/>
      <c r="DX274" s="259" t="n">
        <f aca="false">DX273+DV274</f>
        <v>0</v>
      </c>
      <c r="DY274" s="259"/>
      <c r="DZ274" s="259" t="n">
        <f aca="false">DZ273+DX274</f>
        <v>0</v>
      </c>
      <c r="EA274" s="259"/>
      <c r="EB274" s="259" t="n">
        <f aca="false">EB273+DZ274</f>
        <v>0</v>
      </c>
      <c r="EC274" s="259"/>
      <c r="ED274" s="259" t="n">
        <f aca="false">ED273+EB274</f>
        <v>0</v>
      </c>
      <c r="EE274" s="259"/>
      <c r="EF274" s="259" t="n">
        <f aca="false">EF273+ED274</f>
        <v>0</v>
      </c>
      <c r="EG274" s="259"/>
      <c r="EH274" s="259" t="n">
        <f aca="false">EH273+EF274</f>
        <v>0</v>
      </c>
      <c r="EI274" s="259"/>
      <c r="EJ274" s="259" t="n">
        <f aca="false">EJ273+EH274</f>
        <v>0</v>
      </c>
      <c r="EK274" s="259"/>
      <c r="EL274" s="259" t="n">
        <f aca="false">EL273+EJ274</f>
        <v>0</v>
      </c>
      <c r="EM274" s="259"/>
      <c r="EN274" s="259" t="n">
        <f aca="false">EN273+EL274</f>
        <v>0</v>
      </c>
      <c r="EO274" s="259"/>
      <c r="EP274" s="259" t="n">
        <f aca="false">EP273+EN274</f>
        <v>0</v>
      </c>
      <c r="EQ274" s="259"/>
      <c r="ER274" s="259" t="n">
        <f aca="false">ER273+EP274</f>
        <v>0</v>
      </c>
      <c r="ES274" s="259"/>
      <c r="ET274" s="259" t="n">
        <f aca="false">ET273+ER274</f>
        <v>0</v>
      </c>
      <c r="EU274" s="259"/>
      <c r="EV274" s="259" t="n">
        <f aca="false">EV273+ET274</f>
        <v>0</v>
      </c>
      <c r="EW274" s="259"/>
      <c r="EX274" s="260" t="n">
        <f aca="false">EX273+EV274</f>
        <v>0</v>
      </c>
      <c r="EY274" s="260"/>
      <c r="EZ274" s="259" t="n">
        <f aca="false">EZ273+EX274</f>
        <v>0</v>
      </c>
      <c r="FA274" s="259"/>
      <c r="FB274" s="259" t="n">
        <f aca="false">FB273+EZ274</f>
        <v>0</v>
      </c>
      <c r="FC274" s="259"/>
      <c r="FD274" s="259" t="n">
        <f aca="false">FD273+FB274</f>
        <v>0</v>
      </c>
      <c r="FE274" s="259"/>
      <c r="FF274" s="259" t="n">
        <f aca="false">FF273+FD274</f>
        <v>0</v>
      </c>
      <c r="FG274" s="259"/>
      <c r="FH274" s="259" t="n">
        <f aca="false">FH273+FF274</f>
        <v>0</v>
      </c>
      <c r="FI274" s="259"/>
      <c r="FJ274" s="259" t="n">
        <f aca="false">FJ273+FH274</f>
        <v>0</v>
      </c>
      <c r="FK274" s="259"/>
      <c r="FL274" s="259" t="n">
        <f aca="false">FL273+FJ274</f>
        <v>0</v>
      </c>
      <c r="FM274" s="259"/>
      <c r="FN274" s="259" t="n">
        <f aca="false">FN273+FL274</f>
        <v>0</v>
      </c>
      <c r="FO274" s="259"/>
      <c r="FP274" s="259" t="n">
        <f aca="false">FP273+FN274</f>
        <v>0</v>
      </c>
      <c r="FQ274" s="259"/>
      <c r="FR274" s="259" t="n">
        <f aca="false">FR273+FP274</f>
        <v>0</v>
      </c>
      <c r="FS274" s="259"/>
      <c r="FT274" s="259" t="n">
        <f aca="false">FT273+FR274</f>
        <v>0</v>
      </c>
      <c r="FU274" s="259"/>
      <c r="FV274" s="259" t="n">
        <f aca="false">FV273+FT274</f>
        <v>0</v>
      </c>
      <c r="FW274" s="259"/>
      <c r="FX274" s="259" t="n">
        <f aca="false">FX273+FV274</f>
        <v>0</v>
      </c>
      <c r="FY274" s="259"/>
      <c r="FZ274" s="259" t="n">
        <f aca="false">FZ273+FX274</f>
        <v>0</v>
      </c>
      <c r="GA274" s="259"/>
      <c r="GB274" s="259" t="n">
        <f aca="false">GB273+FZ274</f>
        <v>0</v>
      </c>
      <c r="GC274" s="259"/>
      <c r="GD274" s="259" t="n">
        <f aca="false">GD273+GB274</f>
        <v>0</v>
      </c>
      <c r="GE274" s="259"/>
      <c r="GF274" s="259" t="n">
        <f aca="false">GF273+GD274</f>
        <v>0</v>
      </c>
      <c r="GG274" s="259"/>
      <c r="GH274" s="259" t="n">
        <f aca="false">GH273+GF274</f>
        <v>0</v>
      </c>
      <c r="GI274" s="259"/>
      <c r="GJ274" s="259" t="n">
        <f aca="false">GJ273+GH274</f>
        <v>0</v>
      </c>
      <c r="GK274" s="259"/>
      <c r="GL274" s="259" t="n">
        <f aca="false">GL273+GJ274</f>
        <v>0</v>
      </c>
      <c r="GM274" s="259"/>
      <c r="GN274" s="259" t="n">
        <f aca="false">GN273+GL274</f>
        <v>0</v>
      </c>
      <c r="GO274" s="259"/>
      <c r="GP274" s="259" t="n">
        <f aca="false">GP273+GN274</f>
        <v>0</v>
      </c>
      <c r="GQ274" s="259"/>
      <c r="GR274" s="259" t="n">
        <f aca="false">GR273+GP274</f>
        <v>0</v>
      </c>
      <c r="GS274" s="259"/>
      <c r="GT274" s="259" t="n">
        <f aca="false">GT273+GR274</f>
        <v>0</v>
      </c>
      <c r="GU274" s="259"/>
      <c r="GV274" s="259" t="n">
        <f aca="false">GV273+GT274</f>
        <v>0</v>
      </c>
      <c r="GW274" s="259"/>
      <c r="GX274" s="259" t="n">
        <f aca="false">GX273+GV274</f>
        <v>0</v>
      </c>
      <c r="GY274" s="259"/>
      <c r="GZ274" s="259" t="n">
        <f aca="false">GZ273+GX274</f>
        <v>0</v>
      </c>
      <c r="HA274" s="259"/>
      <c r="HB274" s="259" t="n">
        <f aca="false">HB273+GZ274</f>
        <v>0</v>
      </c>
      <c r="HC274" s="259"/>
      <c r="HD274" s="259" t="n">
        <f aca="false">HD273+HB274</f>
        <v>0</v>
      </c>
      <c r="HE274" s="259"/>
      <c r="HF274" s="259" t="n">
        <f aca="false">HF273+HD274</f>
        <v>0</v>
      </c>
      <c r="HG274" s="259"/>
      <c r="HH274" s="259" t="n">
        <f aca="false">HH273+HF274</f>
        <v>0</v>
      </c>
      <c r="HI274" s="259"/>
      <c r="HJ274" s="259" t="n">
        <f aca="false">HJ273+HH274</f>
        <v>0</v>
      </c>
      <c r="HK274" s="259"/>
    </row>
    <row r="275" s="299" customFormat="true" ht="12.75" hidden="true" customHeight="false" outlineLevel="0" collapsed="false">
      <c r="A275" s="232"/>
      <c r="B275" s="233"/>
      <c r="C275" s="232"/>
      <c r="D275" s="234"/>
      <c r="E275" s="234"/>
      <c r="F275" s="235"/>
      <c r="G275" s="234"/>
      <c r="H275" s="261"/>
      <c r="I275" s="237"/>
      <c r="J275" s="238"/>
      <c r="K275" s="262" t="s">
        <v>165</v>
      </c>
      <c r="L275" s="263" t="e">
        <f aca="false">IF($E269&gt;0,L272/$E269,"-")</f>
        <v>#N/A</v>
      </c>
      <c r="M275" s="263"/>
      <c r="N275" s="263" t="e">
        <f aca="false">IF($E269&gt;0,N272/$E269,"-")</f>
        <v>#N/A</v>
      </c>
      <c r="O275" s="263"/>
      <c r="P275" s="263" t="e">
        <f aca="false">IF($E269&gt;0,P272/$E269,"-")</f>
        <v>#N/A</v>
      </c>
      <c r="Q275" s="263"/>
      <c r="R275" s="263" t="e">
        <f aca="false">IF($E269&gt;0,R272/$E269,"-")</f>
        <v>#N/A</v>
      </c>
      <c r="S275" s="263"/>
      <c r="T275" s="263" t="e">
        <f aca="false">IF($E269&gt;0,T272/$E269,"-")</f>
        <v>#N/A</v>
      </c>
      <c r="U275" s="263"/>
      <c r="V275" s="263" t="e">
        <f aca="false">IF($E269&gt;0,V272/$E269,"-")</f>
        <v>#N/A</v>
      </c>
      <c r="W275" s="263"/>
      <c r="X275" s="263" t="e">
        <f aca="false">IF($E269&gt;0,X272/$E269,"-")</f>
        <v>#N/A</v>
      </c>
      <c r="Y275" s="263"/>
      <c r="Z275" s="263" t="e">
        <f aca="false">IF($E269&gt;0,Z272/$E269,"-")</f>
        <v>#N/A</v>
      </c>
      <c r="AA275" s="263"/>
      <c r="AB275" s="263" t="e">
        <f aca="false">IF($E269&gt;0,AB272/$E269,"-")</f>
        <v>#N/A</v>
      </c>
      <c r="AC275" s="263"/>
      <c r="AD275" s="263" t="e">
        <f aca="false">IF($E269&gt;0,AD272/$E269,"-")</f>
        <v>#N/A</v>
      </c>
      <c r="AE275" s="263"/>
      <c r="AF275" s="263" t="e">
        <f aca="false">IF($E269&gt;0,AF272/$E269,"-")</f>
        <v>#N/A</v>
      </c>
      <c r="AG275" s="263"/>
      <c r="AH275" s="263" t="e">
        <f aca="false">IF($E269&gt;0,AH272/$E269,"-")</f>
        <v>#N/A</v>
      </c>
      <c r="AI275" s="263"/>
      <c r="AJ275" s="263" t="e">
        <f aca="false">IF($E269&gt;0,AJ272/$E269,"-")</f>
        <v>#N/A</v>
      </c>
      <c r="AK275" s="263"/>
      <c r="AL275" s="263" t="e">
        <f aca="false">IF($E269&gt;0,AL272/$E269,"-")</f>
        <v>#N/A</v>
      </c>
      <c r="AM275" s="263"/>
      <c r="AN275" s="263" t="e">
        <f aca="false">IF($E269&gt;0,AN272/$E269,"-")</f>
        <v>#N/A</v>
      </c>
      <c r="AO275" s="263"/>
      <c r="AP275" s="263" t="e">
        <f aca="false">IF($E269&gt;0,AP272/$E269,"-")</f>
        <v>#N/A</v>
      </c>
      <c r="AQ275" s="263"/>
      <c r="AR275" s="263" t="e">
        <f aca="false">IF($E269&gt;0,AR272/$E269,"-")</f>
        <v>#N/A</v>
      </c>
      <c r="AS275" s="263"/>
      <c r="AT275" s="263" t="e">
        <f aca="false">IF($E269&gt;0,AT272/$E269,"-")</f>
        <v>#N/A</v>
      </c>
      <c r="AU275" s="263"/>
      <c r="AV275" s="263" t="e">
        <f aca="false">IF($E269&gt;0,AV272/$E269,"-")</f>
        <v>#N/A</v>
      </c>
      <c r="AW275" s="263"/>
      <c r="AX275" s="263" t="e">
        <f aca="false">IF($E269&gt;0,AX272/$E269,"-")</f>
        <v>#N/A</v>
      </c>
      <c r="AY275" s="263"/>
      <c r="AZ275" s="263" t="e">
        <f aca="false">IF($E269&gt;0,AZ272/$E269,"-")</f>
        <v>#N/A</v>
      </c>
      <c r="BA275" s="263"/>
      <c r="BB275" s="263" t="e">
        <f aca="false">IF($E269&gt;0,BB272/$E269,"-")</f>
        <v>#N/A</v>
      </c>
      <c r="BC275" s="263"/>
      <c r="BD275" s="263" t="e">
        <f aca="false">IF($E269&gt;0,BD272/$E269,"-")</f>
        <v>#N/A</v>
      </c>
      <c r="BE275" s="263"/>
      <c r="BF275" s="263" t="e">
        <f aca="false">IF($E269&gt;0,BF272/$E269,"-")</f>
        <v>#N/A</v>
      </c>
      <c r="BG275" s="263"/>
      <c r="BH275" s="263" t="e">
        <f aca="false">IF($E269&gt;0,BH272/$E269,"-")</f>
        <v>#N/A</v>
      </c>
      <c r="BI275" s="263"/>
      <c r="BJ275" s="263" t="e">
        <f aca="false">IF($E269&gt;0,BJ272/$E269,"-")</f>
        <v>#N/A</v>
      </c>
      <c r="BK275" s="263"/>
      <c r="BL275" s="263" t="e">
        <f aca="false">IF($E269&gt;0,BL272/$E269,"-")</f>
        <v>#N/A</v>
      </c>
      <c r="BM275" s="263"/>
      <c r="BN275" s="263" t="e">
        <f aca="false">IF($E269&gt;0,BN272/$E269,"-")</f>
        <v>#N/A</v>
      </c>
      <c r="BO275" s="263"/>
      <c r="BP275" s="263" t="e">
        <f aca="false">IF($E269&gt;0,BP272/$E269,"-")</f>
        <v>#N/A</v>
      </c>
      <c r="BQ275" s="263"/>
      <c r="BR275" s="263" t="e">
        <f aca="false">IF($E269&gt;0,BR272/$E269,"-")</f>
        <v>#N/A</v>
      </c>
      <c r="BS275" s="263"/>
      <c r="BT275" s="263" t="e">
        <f aca="false">IF($E269&gt;0,BT272/$E269,"-")</f>
        <v>#N/A</v>
      </c>
      <c r="BU275" s="263"/>
      <c r="BV275" s="263" t="e">
        <f aca="false">IF($E269&gt;0,BV272/$E269,"-")</f>
        <v>#N/A</v>
      </c>
      <c r="BW275" s="263"/>
      <c r="BX275" s="263" t="e">
        <f aca="false">IF($E269&gt;0,BX272/$E269,"-")</f>
        <v>#N/A</v>
      </c>
      <c r="BY275" s="263"/>
      <c r="BZ275" s="263" t="e">
        <f aca="false">IF($E269&gt;0,BZ272/$E269,"-")</f>
        <v>#N/A</v>
      </c>
      <c r="CA275" s="263"/>
      <c r="CB275" s="263" t="e">
        <f aca="false">IF($E269&gt;0,CB272/$E269,"-")</f>
        <v>#N/A</v>
      </c>
      <c r="CC275" s="263"/>
      <c r="CD275" s="263" t="e">
        <f aca="false">IF($E269&gt;0,CD272/$E269,"-")</f>
        <v>#N/A</v>
      </c>
      <c r="CE275" s="263"/>
      <c r="CF275" s="263" t="e">
        <f aca="false">IF($E269&gt;0,CF272/$E269,"-")</f>
        <v>#N/A</v>
      </c>
      <c r="CG275" s="263"/>
      <c r="CH275" s="263" t="e">
        <f aca="false">IF($E269&gt;0,CH272/$E269,"-")</f>
        <v>#N/A</v>
      </c>
      <c r="CI275" s="263"/>
      <c r="CJ275" s="263" t="e">
        <f aca="false">IF($E269&gt;0,CJ272/$E269,"-")</f>
        <v>#N/A</v>
      </c>
      <c r="CK275" s="263"/>
      <c r="CL275" s="263" t="e">
        <f aca="false">IF($E269&gt;0,CL272/$E269,"-")</f>
        <v>#N/A</v>
      </c>
      <c r="CM275" s="263"/>
      <c r="CN275" s="263" t="e">
        <f aca="false">IF($E269&gt;0,CN272/$E269,"-")</f>
        <v>#N/A</v>
      </c>
      <c r="CO275" s="263"/>
      <c r="CP275" s="263" t="e">
        <f aca="false">IF($E269&gt;0,CP272/$E269,"-")</f>
        <v>#N/A</v>
      </c>
      <c r="CQ275" s="263"/>
      <c r="CR275" s="263" t="e">
        <f aca="false">IF($E269&gt;0,CR272/$E269,"-")</f>
        <v>#N/A</v>
      </c>
      <c r="CS275" s="263"/>
      <c r="CT275" s="263" t="e">
        <f aca="false">IF($E269&gt;0,CT272/$E269,"-")</f>
        <v>#N/A</v>
      </c>
      <c r="CU275" s="263"/>
      <c r="CV275" s="263" t="e">
        <f aca="false">IF($E269&gt;0,CV272/$E269,"-")</f>
        <v>#N/A</v>
      </c>
      <c r="CW275" s="263"/>
      <c r="CX275" s="263" t="e">
        <f aca="false">IF($E269&gt;0,CX272/$E269,"-")</f>
        <v>#N/A</v>
      </c>
      <c r="CY275" s="263"/>
      <c r="CZ275" s="263" t="e">
        <f aca="false">IF($E269&gt;0,CZ272/$E269,"-")</f>
        <v>#N/A</v>
      </c>
      <c r="DA275" s="263"/>
      <c r="DB275" s="263" t="e">
        <f aca="false">IF($E269&gt;0,DB272/$E269,"-")</f>
        <v>#N/A</v>
      </c>
      <c r="DC275" s="263"/>
      <c r="DD275" s="263" t="e">
        <f aca="false">IF($E269&gt;0,DD272/$E269,"-")</f>
        <v>#N/A</v>
      </c>
      <c r="DE275" s="263"/>
      <c r="DF275" s="263" t="e">
        <f aca="false">IF($E269&gt;0,DF272/$E269,"-")</f>
        <v>#N/A</v>
      </c>
      <c r="DG275" s="263"/>
      <c r="DH275" s="263" t="e">
        <f aca="false">IF($E269&gt;0,DH272/$E269,"-")</f>
        <v>#N/A</v>
      </c>
      <c r="DI275" s="263"/>
      <c r="DJ275" s="298" t="e">
        <f aca="false">IF($E269&gt;0,DJ272/$E269,"-")</f>
        <v>#N/A</v>
      </c>
      <c r="DK275" s="298"/>
      <c r="DL275" s="263" t="e">
        <f aca="false">IF($E269&gt;0,DL272/$E269,"-")</f>
        <v>#N/A</v>
      </c>
      <c r="DM275" s="263"/>
      <c r="DN275" s="263" t="e">
        <f aca="false">IF($E269&gt;0,DN272/$E269,"-")</f>
        <v>#N/A</v>
      </c>
      <c r="DO275" s="263"/>
      <c r="DP275" s="263" t="e">
        <f aca="false">IF($E269&gt;0,DP272/$E269,"-")</f>
        <v>#N/A</v>
      </c>
      <c r="DQ275" s="263"/>
      <c r="DR275" s="263" t="e">
        <f aca="false">IF($E269&gt;0,DR272/$E269,"-")</f>
        <v>#N/A</v>
      </c>
      <c r="DS275" s="263"/>
      <c r="DT275" s="263" t="e">
        <f aca="false">IF($E269&gt;0,DT272/$E269,"-")</f>
        <v>#N/A</v>
      </c>
      <c r="DU275" s="263"/>
      <c r="DV275" s="263" t="e">
        <f aca="false">IF($E269&gt;0,DV272/$E269,"-")</f>
        <v>#N/A</v>
      </c>
      <c r="DW275" s="263"/>
      <c r="DX275" s="263" t="e">
        <f aca="false">IF($E269&gt;0,DX272/$E269,"-")</f>
        <v>#N/A</v>
      </c>
      <c r="DY275" s="263"/>
      <c r="DZ275" s="263" t="e">
        <f aca="false">IF($E269&gt;0,DZ272/$E269,"-")</f>
        <v>#N/A</v>
      </c>
      <c r="EA275" s="263"/>
      <c r="EB275" s="263" t="e">
        <f aca="false">IF($E269&gt;0,EB272/$E269,"-")</f>
        <v>#N/A</v>
      </c>
      <c r="EC275" s="263"/>
      <c r="ED275" s="263" t="e">
        <f aca="false">IF($E269&gt;0,ED272/$E269,"-")</f>
        <v>#N/A</v>
      </c>
      <c r="EE275" s="263"/>
      <c r="EF275" s="263" t="e">
        <f aca="false">IF($E269&gt;0,EF272/$E269,"-")</f>
        <v>#N/A</v>
      </c>
      <c r="EG275" s="263"/>
      <c r="EH275" s="263" t="e">
        <f aca="false">IF($E269&gt;0,EH272/$E269,"-")</f>
        <v>#N/A</v>
      </c>
      <c r="EI275" s="263"/>
      <c r="EJ275" s="263" t="e">
        <f aca="false">IF($E269&gt;0,EJ272/$E269,"-")</f>
        <v>#N/A</v>
      </c>
      <c r="EK275" s="263"/>
      <c r="EL275" s="263" t="e">
        <f aca="false">IF($E269&gt;0,EL272/$E269,"-")</f>
        <v>#N/A</v>
      </c>
      <c r="EM275" s="263"/>
      <c r="EN275" s="263" t="e">
        <f aca="false">IF($E269&gt;0,EN272/$E269,"-")</f>
        <v>#N/A</v>
      </c>
      <c r="EO275" s="263"/>
      <c r="EP275" s="263" t="e">
        <f aca="false">IF($E269&gt;0,EP272/$E269,"-")</f>
        <v>#N/A</v>
      </c>
      <c r="EQ275" s="263"/>
      <c r="ER275" s="263" t="e">
        <f aca="false">IF($E269&gt;0,ER272/$E269,"-")</f>
        <v>#N/A</v>
      </c>
      <c r="ES275" s="263"/>
      <c r="ET275" s="263" t="e">
        <f aca="false">IF($E269&gt;0,ET272/$E269,"-")</f>
        <v>#N/A</v>
      </c>
      <c r="EU275" s="263"/>
      <c r="EV275" s="263" t="e">
        <f aca="false">IF($E269&gt;0,EV272/$E269,"-")</f>
        <v>#N/A</v>
      </c>
      <c r="EW275" s="263"/>
      <c r="EX275" s="264" t="e">
        <f aca="false">IF($E269&gt;0,EX272/$E269,"-")</f>
        <v>#N/A</v>
      </c>
      <c r="EY275" s="264"/>
      <c r="EZ275" s="263" t="e">
        <f aca="false">IF($E269&gt;0,EZ272/$E269,"-")</f>
        <v>#N/A</v>
      </c>
      <c r="FA275" s="263"/>
      <c r="FB275" s="263" t="e">
        <f aca="false">IF($E269&gt;0,FB272/$E269,"-")</f>
        <v>#N/A</v>
      </c>
      <c r="FC275" s="263"/>
      <c r="FD275" s="263" t="e">
        <f aca="false">IF($E269&gt;0,FD272/$E269,"-")</f>
        <v>#N/A</v>
      </c>
      <c r="FE275" s="263"/>
      <c r="FF275" s="263" t="e">
        <f aca="false">IF($E269&gt;0,FF272/$E269,"-")</f>
        <v>#N/A</v>
      </c>
      <c r="FG275" s="263"/>
      <c r="FH275" s="263" t="e">
        <f aca="false">IF($E269&gt;0,FH272/$E269,"-")</f>
        <v>#N/A</v>
      </c>
      <c r="FI275" s="263"/>
      <c r="FJ275" s="263" t="e">
        <f aca="false">IF($E269&gt;0,FJ272/$E269,"-")</f>
        <v>#N/A</v>
      </c>
      <c r="FK275" s="263"/>
      <c r="FL275" s="263" t="e">
        <f aca="false">IF($E269&gt;0,FL272/$E269,"-")</f>
        <v>#N/A</v>
      </c>
      <c r="FM275" s="263"/>
      <c r="FN275" s="263" t="e">
        <f aca="false">IF($E269&gt;0,FN272/$E269,"-")</f>
        <v>#N/A</v>
      </c>
      <c r="FO275" s="263"/>
      <c r="FP275" s="263" t="e">
        <f aca="false">IF($E269&gt;0,FP272/$E269,"-")</f>
        <v>#N/A</v>
      </c>
      <c r="FQ275" s="263"/>
      <c r="FR275" s="263" t="e">
        <f aca="false">IF($E269&gt;0,FR272/$E269,"-")</f>
        <v>#N/A</v>
      </c>
      <c r="FS275" s="263"/>
      <c r="FT275" s="263" t="e">
        <f aca="false">IF($E269&gt;0,FT272/$E269,"-")</f>
        <v>#N/A</v>
      </c>
      <c r="FU275" s="263"/>
      <c r="FV275" s="263" t="e">
        <f aca="false">IF($E269&gt;0,FV272/$E269,"-")</f>
        <v>#N/A</v>
      </c>
      <c r="FW275" s="263"/>
      <c r="FX275" s="263" t="e">
        <f aca="false">IF($E269&gt;0,FX272/$E269,"-")</f>
        <v>#N/A</v>
      </c>
      <c r="FY275" s="263"/>
      <c r="FZ275" s="263" t="e">
        <f aca="false">IF($E269&gt;0,FZ272/$E269,"-")</f>
        <v>#N/A</v>
      </c>
      <c r="GA275" s="263"/>
      <c r="GB275" s="263" t="e">
        <f aca="false">IF($E269&gt;0,GB272/$E269,"-")</f>
        <v>#N/A</v>
      </c>
      <c r="GC275" s="263"/>
      <c r="GD275" s="263" t="e">
        <f aca="false">IF($E269&gt;0,GD272/$E269,"-")</f>
        <v>#N/A</v>
      </c>
      <c r="GE275" s="263"/>
      <c r="GF275" s="263" t="e">
        <f aca="false">IF($E269&gt;0,GF272/$E269,"-")</f>
        <v>#N/A</v>
      </c>
      <c r="GG275" s="263"/>
      <c r="GH275" s="263" t="e">
        <f aca="false">IF($E269&gt;0,GH272/$E269,"-")</f>
        <v>#N/A</v>
      </c>
      <c r="GI275" s="263"/>
      <c r="GJ275" s="263" t="e">
        <f aca="false">IF($E269&gt;0,GJ272/$E269,"-")</f>
        <v>#N/A</v>
      </c>
      <c r="GK275" s="263"/>
      <c r="GL275" s="263" t="e">
        <f aca="false">IF($E269&gt;0,GL272/$E269,"-")</f>
        <v>#N/A</v>
      </c>
      <c r="GM275" s="263"/>
      <c r="GN275" s="263" t="e">
        <f aca="false">IF($E269&gt;0,GN272/$E269,"-")</f>
        <v>#N/A</v>
      </c>
      <c r="GO275" s="263"/>
      <c r="GP275" s="263" t="e">
        <f aca="false">IF($E269&gt;0,GP272/$E269,"-")</f>
        <v>#N/A</v>
      </c>
      <c r="GQ275" s="263"/>
      <c r="GR275" s="263" t="e">
        <f aca="false">IF($E269&gt;0,GR272/$E269,"-")</f>
        <v>#N/A</v>
      </c>
      <c r="GS275" s="263"/>
      <c r="GT275" s="263" t="e">
        <f aca="false">IF($E269&gt;0,GT272/$E269,"-")</f>
        <v>#N/A</v>
      </c>
      <c r="GU275" s="263"/>
      <c r="GV275" s="263" t="e">
        <f aca="false">IF($E269&gt;0,GV272/$E269,"-")</f>
        <v>#N/A</v>
      </c>
      <c r="GW275" s="263"/>
      <c r="GX275" s="263" t="e">
        <f aca="false">IF($E269&gt;0,GX272/$E269,"-")</f>
        <v>#N/A</v>
      </c>
      <c r="GY275" s="263"/>
      <c r="GZ275" s="263" t="e">
        <f aca="false">IF($E269&gt;0,GZ272/$E269,"-")</f>
        <v>#N/A</v>
      </c>
      <c r="HA275" s="263"/>
      <c r="HB275" s="263" t="e">
        <f aca="false">IF($E269&gt;0,HB272/$E269,"-")</f>
        <v>#N/A</v>
      </c>
      <c r="HC275" s="263"/>
      <c r="HD275" s="263" t="e">
        <f aca="false">IF($E269&gt;0,HD272/$E269,"-")</f>
        <v>#N/A</v>
      </c>
      <c r="HE275" s="263"/>
      <c r="HF275" s="263" t="e">
        <f aca="false">IF($E269&gt;0,HF272/$E269,"-")</f>
        <v>#N/A</v>
      </c>
      <c r="HG275" s="263"/>
      <c r="HH275" s="263" t="e">
        <f aca="false">IF($E269&gt;0,HH272/$E269,"-")</f>
        <v>#N/A</v>
      </c>
      <c r="HI275" s="263"/>
      <c r="HJ275" s="263" t="e">
        <f aca="false">IF($E269&gt;0,HJ272/$E269,"-")</f>
        <v>#N/A</v>
      </c>
      <c r="HK275" s="263"/>
    </row>
    <row r="276" customFormat="false" ht="12.75" hidden="true" customHeight="false" outlineLevel="0" collapsed="false">
      <c r="A276" s="232"/>
      <c r="B276" s="233"/>
      <c r="C276" s="232"/>
      <c r="D276" s="234"/>
      <c r="E276" s="234"/>
      <c r="F276" s="235"/>
      <c r="G276" s="234"/>
      <c r="H276" s="234"/>
      <c r="I276" s="237"/>
      <c r="J276" s="238"/>
      <c r="K276" s="265" t="s">
        <v>166</v>
      </c>
      <c r="L276" s="266" t="e">
        <f aca="false">IF($E269&gt;0,L274/$E269,"-")</f>
        <v>#N/A</v>
      </c>
      <c r="M276" s="266"/>
      <c r="N276" s="266" t="e">
        <f aca="false">IF($E269&gt;0,N274/$E269,"-")</f>
        <v>#N/A</v>
      </c>
      <c r="O276" s="266"/>
      <c r="P276" s="266" t="e">
        <f aca="false">IF($E269&gt;0,P274/$E269,"-")</f>
        <v>#N/A</v>
      </c>
      <c r="Q276" s="266"/>
      <c r="R276" s="266" t="e">
        <f aca="false">IF($E269&gt;0,R274/$E269,"-")</f>
        <v>#N/A</v>
      </c>
      <c r="S276" s="266"/>
      <c r="T276" s="266" t="e">
        <f aca="false">IF($E269&gt;0,T274/$E269,"-")</f>
        <v>#N/A</v>
      </c>
      <c r="U276" s="266"/>
      <c r="V276" s="266" t="e">
        <f aca="false">IF($E269&gt;0,V274/$E269,"-")</f>
        <v>#N/A</v>
      </c>
      <c r="W276" s="266"/>
      <c r="X276" s="266" t="e">
        <f aca="false">IF($E269&gt;0,X274/$E269,"-")</f>
        <v>#N/A</v>
      </c>
      <c r="Y276" s="266"/>
      <c r="Z276" s="266" t="e">
        <f aca="false">IF($E269&gt;0,Z274/$E269,"-")</f>
        <v>#N/A</v>
      </c>
      <c r="AA276" s="266"/>
      <c r="AB276" s="266" t="e">
        <f aca="false">IF($E269&gt;0,AB274/$E269,"-")</f>
        <v>#N/A</v>
      </c>
      <c r="AC276" s="266"/>
      <c r="AD276" s="266" t="e">
        <f aca="false">IF($E269&gt;0,AD274/$E269,"-")</f>
        <v>#N/A</v>
      </c>
      <c r="AE276" s="266"/>
      <c r="AF276" s="266" t="e">
        <f aca="false">IF($E269&gt;0,AF274/$E269,"-")</f>
        <v>#N/A</v>
      </c>
      <c r="AG276" s="266"/>
      <c r="AH276" s="266" t="e">
        <f aca="false">IF($E269&gt;0,AH274/$E269,"-")</f>
        <v>#N/A</v>
      </c>
      <c r="AI276" s="266"/>
      <c r="AJ276" s="266" t="e">
        <f aca="false">IF($E269&gt;0,AJ274/$E269,"-")</f>
        <v>#N/A</v>
      </c>
      <c r="AK276" s="266"/>
      <c r="AL276" s="266" t="e">
        <f aca="false">IF($E269&gt;0,AL274/$E269,"-")</f>
        <v>#N/A</v>
      </c>
      <c r="AM276" s="266"/>
      <c r="AN276" s="266" t="e">
        <f aca="false">IF($E269&gt;0,AN274/$E269,"-")</f>
        <v>#N/A</v>
      </c>
      <c r="AO276" s="266"/>
      <c r="AP276" s="266" t="e">
        <f aca="false">IF($E269&gt;0,AP274/$E269,"-")</f>
        <v>#N/A</v>
      </c>
      <c r="AQ276" s="266"/>
      <c r="AR276" s="266" t="e">
        <f aca="false">IF($E269&gt;0,AR274/$E269,"-")</f>
        <v>#N/A</v>
      </c>
      <c r="AS276" s="266"/>
      <c r="AT276" s="266" t="e">
        <f aca="false">IF($E269&gt;0,AT274/$E269,"-")</f>
        <v>#N/A</v>
      </c>
      <c r="AU276" s="266"/>
      <c r="AV276" s="266" t="e">
        <f aca="false">IF($E269&gt;0,AV274/$E269,"-")</f>
        <v>#N/A</v>
      </c>
      <c r="AW276" s="266"/>
      <c r="AX276" s="266" t="e">
        <f aca="false">IF($E269&gt;0,AX274/$E269,"-")</f>
        <v>#N/A</v>
      </c>
      <c r="AY276" s="266"/>
      <c r="AZ276" s="266" t="e">
        <f aca="false">IF($E269&gt;0,AZ274/$E269,"-")</f>
        <v>#N/A</v>
      </c>
      <c r="BA276" s="266"/>
      <c r="BB276" s="266" t="e">
        <f aca="false">IF($E269&gt;0,BB274/$E269,"-")</f>
        <v>#N/A</v>
      </c>
      <c r="BC276" s="266"/>
      <c r="BD276" s="266" t="e">
        <f aca="false">IF($E269&gt;0,BD274/$E269,"-")</f>
        <v>#N/A</v>
      </c>
      <c r="BE276" s="266"/>
      <c r="BF276" s="266" t="e">
        <f aca="false">IF($E269&gt;0,BF274/$E269,"-")</f>
        <v>#N/A</v>
      </c>
      <c r="BG276" s="266"/>
      <c r="BH276" s="266" t="e">
        <f aca="false">IF($E269&gt;0,BH274/$E269,"-")</f>
        <v>#N/A</v>
      </c>
      <c r="BI276" s="266"/>
      <c r="BJ276" s="266" t="e">
        <f aca="false">IF($E269&gt;0,BJ274/$E269,"-")</f>
        <v>#N/A</v>
      </c>
      <c r="BK276" s="266"/>
      <c r="BL276" s="266" t="e">
        <f aca="false">IF($E269&gt;0,BL274/$E269,"-")</f>
        <v>#N/A</v>
      </c>
      <c r="BM276" s="266"/>
      <c r="BN276" s="266" t="e">
        <f aca="false">IF($E269&gt;0,BN274/$E269,"-")</f>
        <v>#N/A</v>
      </c>
      <c r="BO276" s="266"/>
      <c r="BP276" s="266" t="e">
        <f aca="false">IF($E269&gt;0,BP274/$E269,"-")</f>
        <v>#N/A</v>
      </c>
      <c r="BQ276" s="266"/>
      <c r="BR276" s="300" t="e">
        <f aca="false">IF($E269&gt;0,BR274/$E269,"-")</f>
        <v>#N/A</v>
      </c>
      <c r="BS276" s="300"/>
      <c r="BT276" s="300" t="e">
        <f aca="false">IF($E269&gt;0,BT274/$E269,"-")</f>
        <v>#N/A</v>
      </c>
      <c r="BU276" s="300"/>
      <c r="BV276" s="300" t="e">
        <f aca="false">IF($E269&gt;0,BV274/$E269,"-")</f>
        <v>#N/A</v>
      </c>
      <c r="BW276" s="300"/>
      <c r="BX276" s="300" t="e">
        <f aca="false">IF($E269&gt;0,BX274/$E269,"-")</f>
        <v>#N/A</v>
      </c>
      <c r="BY276" s="300"/>
      <c r="BZ276" s="300" t="e">
        <f aca="false">IF($E269&gt;0,BZ274/$E269,"-")</f>
        <v>#N/A</v>
      </c>
      <c r="CA276" s="300"/>
      <c r="CB276" s="300" t="e">
        <f aca="false">IF($E269&gt;0,CB274/$E269,"-")</f>
        <v>#N/A</v>
      </c>
      <c r="CC276" s="300"/>
      <c r="CD276" s="300" t="e">
        <f aca="false">IF($E269&gt;0,CD274/$E269,"-")</f>
        <v>#N/A</v>
      </c>
      <c r="CE276" s="300"/>
      <c r="CF276" s="300" t="e">
        <f aca="false">IF($E269&gt;0,CF274/$E269,"-")</f>
        <v>#N/A</v>
      </c>
      <c r="CG276" s="300"/>
      <c r="CH276" s="300" t="e">
        <f aca="false">IF($E269&gt;0,CH274/$E269,"-")</f>
        <v>#N/A</v>
      </c>
      <c r="CI276" s="300"/>
      <c r="CJ276" s="300" t="e">
        <f aca="false">IF($E269&gt;0,CJ274/$E269,"-")</f>
        <v>#N/A</v>
      </c>
      <c r="CK276" s="300"/>
      <c r="CL276" s="300" t="e">
        <f aca="false">IF($E269&gt;0,CL274/$E269,"-")</f>
        <v>#N/A</v>
      </c>
      <c r="CM276" s="300"/>
      <c r="CN276" s="300" t="e">
        <f aca="false">IF($E269&gt;0,CN274/$E269,"-")</f>
        <v>#N/A</v>
      </c>
      <c r="CO276" s="300"/>
      <c r="CP276" s="300" t="e">
        <f aca="false">IF($E269&gt;0,CP274/$E269,"-")</f>
        <v>#N/A</v>
      </c>
      <c r="CQ276" s="300"/>
      <c r="CR276" s="300" t="e">
        <f aca="false">IF($E269&gt;0,CR274/$E269,"-")</f>
        <v>#N/A</v>
      </c>
      <c r="CS276" s="300"/>
      <c r="CT276" s="300" t="e">
        <f aca="false">IF($E269&gt;0,CT274/$E269,"-")</f>
        <v>#N/A</v>
      </c>
      <c r="CU276" s="300"/>
      <c r="CV276" s="300" t="e">
        <f aca="false">IF($E269&gt;0,CV274/$E269,"-")</f>
        <v>#N/A</v>
      </c>
      <c r="CW276" s="300"/>
      <c r="CX276" s="300" t="e">
        <f aca="false">IF($E269&gt;0,CX274/$E269,"-")</f>
        <v>#N/A</v>
      </c>
      <c r="CY276" s="300"/>
      <c r="CZ276" s="300" t="e">
        <f aca="false">IF($E269&gt;0,CZ274/$E269,"-")</f>
        <v>#N/A</v>
      </c>
      <c r="DA276" s="300"/>
      <c r="DB276" s="300" t="e">
        <f aca="false">IF($E269&gt;0,DB274/$E269,"-")</f>
        <v>#N/A</v>
      </c>
      <c r="DC276" s="300"/>
      <c r="DD276" s="300" t="e">
        <f aca="false">IF($E269&gt;0,DD274/$E269,"-")</f>
        <v>#N/A</v>
      </c>
      <c r="DE276" s="300"/>
      <c r="DF276" s="300" t="e">
        <f aca="false">IF($E269&gt;0,DF274/$E269,"-")</f>
        <v>#N/A</v>
      </c>
      <c r="DG276" s="300"/>
      <c r="DH276" s="300" t="e">
        <f aca="false">IF($E269&gt;0,DH274/$E269,"-")</f>
        <v>#N/A</v>
      </c>
      <c r="DI276" s="300"/>
      <c r="DJ276" s="301" t="e">
        <f aca="false">IF($E269&gt;0,DJ274/$E269,"-")</f>
        <v>#N/A</v>
      </c>
      <c r="DK276" s="301"/>
      <c r="DL276" s="300" t="e">
        <f aca="false">IF($E269&gt;0,DL274/$E269,"-")</f>
        <v>#N/A</v>
      </c>
      <c r="DM276" s="300"/>
      <c r="DN276" s="300" t="e">
        <f aca="false">IF($E269&gt;0,DN274/$E269,"-")</f>
        <v>#N/A</v>
      </c>
      <c r="DO276" s="300"/>
      <c r="DP276" s="300" t="e">
        <f aca="false">IF($E269&gt;0,DP274/$E269,"-")</f>
        <v>#N/A</v>
      </c>
      <c r="DQ276" s="300"/>
      <c r="DR276" s="300" t="e">
        <f aca="false">IF($E269&gt;0,DR274/$E269,"-")</f>
        <v>#N/A</v>
      </c>
      <c r="DS276" s="300"/>
      <c r="DT276" s="300" t="e">
        <f aca="false">IF($E269&gt;0,DT274/$E269,"-")</f>
        <v>#N/A</v>
      </c>
      <c r="DU276" s="300"/>
      <c r="DV276" s="300" t="e">
        <f aca="false">IF($E269&gt;0,DV274/$E269,"-")</f>
        <v>#N/A</v>
      </c>
      <c r="DW276" s="300"/>
      <c r="DX276" s="300" t="e">
        <f aca="false">IF($E269&gt;0,DX274/$E269,"-")</f>
        <v>#N/A</v>
      </c>
      <c r="DY276" s="300"/>
      <c r="DZ276" s="300" t="e">
        <f aca="false">IF($E269&gt;0,DZ274/$E269,"-")</f>
        <v>#N/A</v>
      </c>
      <c r="EA276" s="300"/>
      <c r="EB276" s="300" t="e">
        <f aca="false">IF($E269&gt;0,EB274/$E269,"-")</f>
        <v>#N/A</v>
      </c>
      <c r="EC276" s="300"/>
      <c r="ED276" s="300" t="e">
        <f aca="false">IF($E269&gt;0,ED274/$E269,"-")</f>
        <v>#N/A</v>
      </c>
      <c r="EE276" s="300"/>
      <c r="EF276" s="300" t="e">
        <f aca="false">IF($E269&gt;0,EF274/$E269,"-")</f>
        <v>#N/A</v>
      </c>
      <c r="EG276" s="300"/>
      <c r="EH276" s="300" t="e">
        <f aca="false">IF($E269&gt;0,EH274/$E269,"-")</f>
        <v>#N/A</v>
      </c>
      <c r="EI276" s="300"/>
      <c r="EJ276" s="300" t="e">
        <f aca="false">IF($E269&gt;0,EJ274/$E269,"-")</f>
        <v>#N/A</v>
      </c>
      <c r="EK276" s="300"/>
      <c r="EL276" s="300" t="e">
        <f aca="false">IF($E269&gt;0,EL274/$E269,"-")</f>
        <v>#N/A</v>
      </c>
      <c r="EM276" s="300"/>
      <c r="EN276" s="300" t="e">
        <f aca="false">IF($E269&gt;0,EN274/$E269,"-")</f>
        <v>#N/A</v>
      </c>
      <c r="EO276" s="300"/>
      <c r="EP276" s="300" t="e">
        <f aca="false">IF($E269&gt;0,EP274/$E269,"-")</f>
        <v>#N/A</v>
      </c>
      <c r="EQ276" s="300"/>
      <c r="ER276" s="300" t="e">
        <f aca="false">IF($E269&gt;0,ER274/$E269,"-")</f>
        <v>#N/A</v>
      </c>
      <c r="ES276" s="300"/>
      <c r="ET276" s="300" t="e">
        <f aca="false">IF($E269&gt;0,ET274/$E269,"-")</f>
        <v>#N/A</v>
      </c>
      <c r="EU276" s="300"/>
      <c r="EV276" s="300" t="e">
        <f aca="false">IF($E269&gt;0,EV274/$E269,"-")</f>
        <v>#N/A</v>
      </c>
      <c r="EW276" s="300"/>
      <c r="EX276" s="302" t="e">
        <f aca="false">IF($E269&gt;0,EX274/$E269,"-")</f>
        <v>#N/A</v>
      </c>
      <c r="EY276" s="302"/>
      <c r="EZ276" s="300" t="e">
        <f aca="false">IF($E269&gt;0,EZ274/$E269,"-")</f>
        <v>#N/A</v>
      </c>
      <c r="FA276" s="300"/>
      <c r="FB276" s="300" t="e">
        <f aca="false">IF($E269&gt;0,FB274/$E269,"-")</f>
        <v>#N/A</v>
      </c>
      <c r="FC276" s="300"/>
      <c r="FD276" s="300" t="e">
        <f aca="false">IF($E269&gt;0,FD274/$E269,"-")</f>
        <v>#N/A</v>
      </c>
      <c r="FE276" s="300"/>
      <c r="FF276" s="300" t="e">
        <f aca="false">IF($E269&gt;0,FF274/$E269,"-")</f>
        <v>#N/A</v>
      </c>
      <c r="FG276" s="300"/>
      <c r="FH276" s="300" t="e">
        <f aca="false">IF($E269&gt;0,FH274/$E269,"-")</f>
        <v>#N/A</v>
      </c>
      <c r="FI276" s="300"/>
      <c r="FJ276" s="300" t="e">
        <f aca="false">IF($E269&gt;0,FJ274/$E269,"-")</f>
        <v>#N/A</v>
      </c>
      <c r="FK276" s="300"/>
      <c r="FL276" s="300" t="e">
        <f aca="false">IF($E269&gt;0,FL274/$E269,"-")</f>
        <v>#N/A</v>
      </c>
      <c r="FM276" s="300"/>
      <c r="FN276" s="300" t="e">
        <f aca="false">IF($E269&gt;0,FN274/$E269,"-")</f>
        <v>#N/A</v>
      </c>
      <c r="FO276" s="300"/>
      <c r="FP276" s="300" t="e">
        <f aca="false">IF($E269&gt;0,FP274/$E269,"-")</f>
        <v>#N/A</v>
      </c>
      <c r="FQ276" s="300"/>
      <c r="FR276" s="300" t="e">
        <f aca="false">IF($E269&gt;0,FR274/$E269,"-")</f>
        <v>#N/A</v>
      </c>
      <c r="FS276" s="300"/>
      <c r="FT276" s="300" t="e">
        <f aca="false">IF($E269&gt;0,FT274/$E269,"-")</f>
        <v>#N/A</v>
      </c>
      <c r="FU276" s="300"/>
      <c r="FV276" s="300" t="e">
        <f aca="false">IF($E269&gt;0,FV274/$E269,"-")</f>
        <v>#N/A</v>
      </c>
      <c r="FW276" s="300"/>
      <c r="FX276" s="300" t="e">
        <f aca="false">IF($E269&gt;0,FX274/$E269,"-")</f>
        <v>#N/A</v>
      </c>
      <c r="FY276" s="300"/>
      <c r="FZ276" s="300" t="e">
        <f aca="false">IF($E269&gt;0,FZ274/$E269,"-")</f>
        <v>#N/A</v>
      </c>
      <c r="GA276" s="300"/>
      <c r="GB276" s="300" t="e">
        <f aca="false">IF($E269&gt;0,GB274/$E269,"-")</f>
        <v>#N/A</v>
      </c>
      <c r="GC276" s="300"/>
      <c r="GD276" s="300" t="e">
        <f aca="false">IF($E269&gt;0,GD274/$E269,"-")</f>
        <v>#N/A</v>
      </c>
      <c r="GE276" s="300"/>
      <c r="GF276" s="300" t="e">
        <f aca="false">IF($E269&gt;0,GF274/$E269,"-")</f>
        <v>#N/A</v>
      </c>
      <c r="GG276" s="300"/>
      <c r="GH276" s="300" t="e">
        <f aca="false">IF($E269&gt;0,GH274/$E269,"-")</f>
        <v>#N/A</v>
      </c>
      <c r="GI276" s="300"/>
      <c r="GJ276" s="300" t="e">
        <f aca="false">IF($E269&gt;0,GJ274/$E269,"-")</f>
        <v>#N/A</v>
      </c>
      <c r="GK276" s="300"/>
      <c r="GL276" s="300" t="e">
        <f aca="false">IF($E269&gt;0,GL274/$E269,"-")</f>
        <v>#N/A</v>
      </c>
      <c r="GM276" s="300"/>
      <c r="GN276" s="300" t="e">
        <f aca="false">IF($E269&gt;0,GN274/$E269,"-")</f>
        <v>#N/A</v>
      </c>
      <c r="GO276" s="300"/>
      <c r="GP276" s="300" t="e">
        <f aca="false">IF($E269&gt;0,GP274/$E269,"-")</f>
        <v>#N/A</v>
      </c>
      <c r="GQ276" s="300"/>
      <c r="GR276" s="300" t="e">
        <f aca="false">IF($E269&gt;0,GR274/$E269,"-")</f>
        <v>#N/A</v>
      </c>
      <c r="GS276" s="300"/>
      <c r="GT276" s="300" t="e">
        <f aca="false">IF($E269&gt;0,GT274/$E269,"-")</f>
        <v>#N/A</v>
      </c>
      <c r="GU276" s="300"/>
      <c r="GV276" s="300" t="e">
        <f aca="false">IF($E269&gt;0,GV274/$E269,"-")</f>
        <v>#N/A</v>
      </c>
      <c r="GW276" s="300"/>
      <c r="GX276" s="300" t="e">
        <f aca="false">IF($E269&gt;0,GX274/$E269,"-")</f>
        <v>#N/A</v>
      </c>
      <c r="GY276" s="300"/>
      <c r="GZ276" s="300" t="e">
        <f aca="false">IF($E269&gt;0,GZ274/$E269,"-")</f>
        <v>#N/A</v>
      </c>
      <c r="HA276" s="300"/>
      <c r="HB276" s="300" t="e">
        <f aca="false">IF($E269&gt;0,HB274/$E269,"-")</f>
        <v>#N/A</v>
      </c>
      <c r="HC276" s="300"/>
      <c r="HD276" s="300" t="e">
        <f aca="false">IF($E269&gt;0,HD274/$E269,"-")</f>
        <v>#N/A</v>
      </c>
      <c r="HE276" s="300"/>
      <c r="HF276" s="300" t="e">
        <f aca="false">IF($E269&gt;0,HF274/$E269,"-")</f>
        <v>#N/A</v>
      </c>
      <c r="HG276" s="300"/>
      <c r="HH276" s="300" t="e">
        <f aca="false">IF($E269&gt;0,HH274/$E269,"-")</f>
        <v>#N/A</v>
      </c>
      <c r="HI276" s="300"/>
      <c r="HJ276" s="300" t="e">
        <f aca="false">IF($E269&gt;0,HJ274/$E269,"-")</f>
        <v>#N/A</v>
      </c>
      <c r="HK276" s="300"/>
    </row>
    <row r="277" s="243" customFormat="true" ht="13.8" hidden="true" customHeight="false" outlineLevel="0" collapsed="false">
      <c r="A277" s="268"/>
      <c r="B277" s="269"/>
      <c r="C277" s="269"/>
      <c r="D277" s="271"/>
      <c r="E277" s="271"/>
      <c r="F277" s="269"/>
      <c r="G277" s="269"/>
      <c r="H277" s="269"/>
      <c r="I277" s="269"/>
      <c r="J277" s="269"/>
      <c r="K277" s="269"/>
      <c r="L277" s="274"/>
      <c r="M277" s="274"/>
      <c r="N277" s="274"/>
      <c r="O277" s="274"/>
      <c r="P277" s="274"/>
      <c r="Q277" s="274"/>
      <c r="R277" s="275"/>
      <c r="S277" s="275"/>
      <c r="T277" s="276"/>
      <c r="U277" s="276"/>
      <c r="V277" s="274"/>
      <c r="W277" s="274"/>
      <c r="X277" s="274"/>
      <c r="Y277" s="274"/>
      <c r="Z277" s="275"/>
      <c r="AA277" s="275"/>
      <c r="AB277" s="276"/>
      <c r="AC277" s="276"/>
      <c r="AD277" s="274"/>
      <c r="AE277" s="274"/>
      <c r="AF277" s="274"/>
      <c r="AG277" s="274"/>
      <c r="AH277" s="275"/>
      <c r="AI277" s="275"/>
      <c r="AJ277" s="276"/>
      <c r="AK277" s="276"/>
      <c r="AL277" s="274"/>
      <c r="AM277" s="274"/>
      <c r="AN277" s="274"/>
      <c r="AO277" s="274"/>
      <c r="AP277" s="275"/>
      <c r="AQ277" s="275"/>
      <c r="AR277" s="276"/>
      <c r="AS277" s="276"/>
      <c r="AT277" s="277"/>
      <c r="AU277" s="277"/>
      <c r="AV277" s="277"/>
      <c r="AW277" s="277"/>
      <c r="AX277" s="277"/>
      <c r="AY277" s="278"/>
      <c r="AZ277" s="279"/>
      <c r="BA277" s="277"/>
      <c r="BB277" s="277"/>
      <c r="BC277" s="277"/>
      <c r="BD277" s="277"/>
      <c r="BE277" s="277"/>
      <c r="BF277" s="277"/>
      <c r="BG277" s="278"/>
      <c r="BH277" s="279"/>
      <c r="BI277" s="277"/>
      <c r="BJ277" s="277"/>
      <c r="BK277" s="277"/>
      <c r="BL277" s="277"/>
      <c r="BM277" s="277"/>
      <c r="BN277" s="277"/>
      <c r="BO277" s="278"/>
      <c r="BP277" s="279"/>
      <c r="BQ277" s="277"/>
      <c r="BR277" s="277"/>
      <c r="BS277" s="277"/>
      <c r="BT277" s="277"/>
      <c r="BU277" s="277"/>
      <c r="BV277" s="277"/>
      <c r="BW277" s="278"/>
      <c r="BX277" s="279"/>
      <c r="BY277" s="277"/>
      <c r="BZ277" s="277"/>
      <c r="CA277" s="277"/>
      <c r="CB277" s="277"/>
      <c r="CC277" s="277"/>
      <c r="CD277" s="275"/>
      <c r="CE277" s="275"/>
      <c r="CF277" s="276"/>
      <c r="CG277" s="276"/>
      <c r="CH277" s="274"/>
      <c r="CI277" s="274"/>
      <c r="CJ277" s="274"/>
      <c r="CK277" s="274"/>
      <c r="CL277" s="275"/>
      <c r="CM277" s="275"/>
      <c r="CN277" s="276"/>
      <c r="CO277" s="276"/>
      <c r="CP277" s="280"/>
      <c r="CQ277" s="280"/>
      <c r="CR277" s="280"/>
      <c r="CS277" s="280"/>
      <c r="CT277" s="281"/>
      <c r="CU277" s="282"/>
      <c r="CV277" s="283"/>
      <c r="CW277" s="281"/>
      <c r="CX277" s="281"/>
      <c r="CY277" s="281"/>
      <c r="CZ277" s="281"/>
      <c r="DA277" s="281"/>
      <c r="DB277" s="281"/>
      <c r="DC277" s="282"/>
      <c r="DD277" s="283"/>
      <c r="DE277" s="281"/>
      <c r="DF277" s="281"/>
      <c r="DG277" s="281"/>
      <c r="DH277" s="281"/>
      <c r="DI277" s="281"/>
      <c r="DJ277" s="284"/>
      <c r="DK277" s="285"/>
      <c r="DL277" s="283"/>
      <c r="DM277" s="281"/>
      <c r="DN277" s="281"/>
      <c r="DO277" s="281"/>
      <c r="DP277" s="281"/>
      <c r="DQ277" s="281"/>
      <c r="DR277" s="281"/>
      <c r="DS277" s="282"/>
      <c r="DT277" s="283"/>
      <c r="DU277" s="281"/>
      <c r="DV277" s="281"/>
      <c r="DW277" s="281"/>
      <c r="DX277" s="281"/>
      <c r="DY277" s="281"/>
      <c r="DZ277" s="281"/>
      <c r="EA277" s="282"/>
      <c r="EB277" s="283"/>
      <c r="EC277" s="281"/>
      <c r="ED277" s="281"/>
      <c r="EE277" s="281"/>
      <c r="EF277" s="281"/>
      <c r="EG277" s="281"/>
      <c r="EH277" s="281"/>
      <c r="EI277" s="282"/>
      <c r="EJ277" s="283"/>
      <c r="EK277" s="281"/>
      <c r="EL277" s="281"/>
      <c r="EM277" s="281"/>
      <c r="EN277" s="281"/>
      <c r="EO277" s="281"/>
      <c r="EP277" s="281"/>
      <c r="EQ277" s="282"/>
      <c r="ER277" s="283"/>
      <c r="ES277" s="281"/>
      <c r="ET277" s="281"/>
      <c r="EU277" s="281"/>
      <c r="EV277" s="281"/>
      <c r="EW277" s="281"/>
      <c r="EX277" s="286"/>
      <c r="EY277" s="287"/>
      <c r="EZ277" s="283"/>
      <c r="FA277" s="281"/>
      <c r="FB277" s="281"/>
      <c r="FC277" s="281"/>
      <c r="FD277" s="281"/>
      <c r="FE277" s="281"/>
      <c r="FF277" s="281"/>
      <c r="FG277" s="282"/>
      <c r="FH277" s="283"/>
      <c r="FI277" s="281"/>
      <c r="FJ277" s="281"/>
      <c r="FK277" s="281"/>
      <c r="FL277" s="281"/>
      <c r="FM277" s="281"/>
      <c r="FN277" s="281"/>
      <c r="FO277" s="282"/>
      <c r="FP277" s="283"/>
      <c r="FQ277" s="281"/>
      <c r="FR277" s="281"/>
      <c r="FS277" s="281"/>
      <c r="FT277" s="281"/>
      <c r="FU277" s="281"/>
      <c r="FV277" s="281"/>
      <c r="FW277" s="282"/>
      <c r="FX277" s="283"/>
      <c r="FY277" s="281"/>
      <c r="FZ277" s="281"/>
      <c r="GA277" s="281"/>
      <c r="GB277" s="281"/>
      <c r="GC277" s="281"/>
      <c r="GD277" s="281"/>
      <c r="GE277" s="282"/>
      <c r="GF277" s="283"/>
      <c r="GG277" s="281"/>
      <c r="GH277" s="281"/>
      <c r="GI277" s="281"/>
      <c r="GJ277" s="281"/>
      <c r="GK277" s="281"/>
      <c r="GL277" s="281"/>
      <c r="GM277" s="282"/>
      <c r="GN277" s="283"/>
      <c r="GO277" s="281"/>
      <c r="GP277" s="281"/>
      <c r="GQ277" s="281"/>
      <c r="GR277" s="281"/>
      <c r="GS277" s="281"/>
      <c r="GT277" s="281"/>
      <c r="GU277" s="282"/>
      <c r="GV277" s="281"/>
      <c r="GW277" s="282"/>
      <c r="GX277" s="281"/>
      <c r="GY277" s="282"/>
      <c r="GZ277" s="281"/>
      <c r="HA277" s="282"/>
      <c r="HB277" s="281"/>
      <c r="HC277" s="282"/>
      <c r="HD277" s="281"/>
      <c r="HE277" s="282"/>
      <c r="HF277" s="281"/>
      <c r="HG277" s="282"/>
      <c r="HH277" s="281"/>
      <c r="HI277" s="282"/>
      <c r="HJ277" s="281"/>
      <c r="HK277" s="282"/>
    </row>
    <row r="278" customFormat="false" ht="12.75" hidden="true" customHeight="false" outlineLevel="0" collapsed="false">
      <c r="A278" s="232" t="s">
        <v>192</v>
      </c>
      <c r="B278" s="233" t="e">
        <f aca="false">VLOOKUP(A278,PLANEJAMENTO!$B$11:$C$96,2,FALSE())</f>
        <v>#N/A</v>
      </c>
      <c r="C278" s="232" t="e">
        <f aca="false">VLOOKUP(A278,PLANEJAMENTO!$B$11:$D$96,3,FALSE())</f>
        <v>#N/A</v>
      </c>
      <c r="D278" s="234" t="e">
        <f aca="false">VLOOKUP(A278,PLANEJAMENTO!$B$11:$E$96,4,FALSE())</f>
        <v>#N/A</v>
      </c>
      <c r="E278" s="234" t="e">
        <f aca="false">D278</f>
        <v>#N/A</v>
      </c>
      <c r="F278" s="235" t="e">
        <f aca="false">produções!#REF!</f>
        <v>#VALUE!</v>
      </c>
      <c r="G278" s="234" t="e">
        <f aca="false">F278*8</f>
        <v>#VALUE!</v>
      </c>
      <c r="H278" s="234"/>
      <c r="I278" s="237"/>
      <c r="J278" s="238"/>
      <c r="K278" s="305" t="s">
        <v>159</v>
      </c>
      <c r="L278" s="240"/>
      <c r="M278" s="240"/>
      <c r="N278" s="240"/>
      <c r="O278" s="240"/>
      <c r="P278" s="240"/>
      <c r="Q278" s="240"/>
      <c r="R278" s="240"/>
      <c r="S278" s="240"/>
      <c r="T278" s="240"/>
      <c r="U278" s="240"/>
      <c r="V278" s="240"/>
      <c r="W278" s="240"/>
      <c r="X278" s="240"/>
      <c r="Y278" s="240"/>
      <c r="Z278" s="240"/>
      <c r="AA278" s="24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240"/>
      <c r="BB278" s="240"/>
      <c r="BC278" s="240"/>
      <c r="BD278" s="240"/>
      <c r="BE278" s="240"/>
      <c r="BF278" s="240"/>
      <c r="BG278" s="240"/>
      <c r="BH278" s="240"/>
      <c r="BI278" s="240"/>
      <c r="BJ278" s="240"/>
      <c r="BK278" s="240"/>
      <c r="BL278" s="240"/>
      <c r="BM278" s="240"/>
      <c r="BN278" s="240"/>
      <c r="BO278" s="240"/>
      <c r="BP278" s="240"/>
      <c r="BQ278" s="240"/>
      <c r="BR278" s="240"/>
      <c r="BS278" s="240"/>
      <c r="BT278" s="240"/>
      <c r="BU278" s="240"/>
      <c r="BV278" s="240"/>
      <c r="BW278" s="240"/>
      <c r="BX278" s="308"/>
      <c r="BY278" s="308"/>
      <c r="BZ278" s="308"/>
      <c r="CA278" s="308"/>
      <c r="CB278" s="308"/>
      <c r="CC278" s="308"/>
      <c r="CD278" s="308"/>
      <c r="CE278" s="308"/>
      <c r="CF278" s="308"/>
      <c r="CG278" s="308"/>
      <c r="CH278" s="308"/>
      <c r="CI278" s="308"/>
      <c r="CJ278" s="308"/>
      <c r="CK278" s="308"/>
      <c r="CL278" s="308"/>
      <c r="CM278" s="308"/>
      <c r="CN278" s="308"/>
      <c r="CO278" s="308"/>
      <c r="CP278" s="308"/>
      <c r="CQ278" s="308"/>
      <c r="CR278" s="308"/>
      <c r="CS278" s="308"/>
      <c r="CT278" s="308"/>
      <c r="CU278" s="308"/>
      <c r="CV278" s="308"/>
      <c r="CW278" s="308"/>
      <c r="CX278" s="308"/>
      <c r="CY278" s="308"/>
      <c r="CZ278" s="308"/>
      <c r="DA278" s="308"/>
      <c r="DB278" s="308"/>
      <c r="DC278" s="308"/>
      <c r="DD278" s="308"/>
      <c r="DE278" s="308"/>
      <c r="DF278" s="308"/>
      <c r="DG278" s="308"/>
      <c r="DH278" s="308"/>
      <c r="DI278" s="308"/>
      <c r="DJ278" s="315"/>
      <c r="DK278" s="315"/>
      <c r="DL278" s="308"/>
      <c r="DM278" s="308"/>
      <c r="DN278" s="308"/>
      <c r="DO278" s="308"/>
      <c r="DP278" s="308"/>
      <c r="DQ278" s="308"/>
      <c r="DR278" s="308"/>
      <c r="DS278" s="308"/>
      <c r="DT278" s="308"/>
      <c r="DU278" s="308"/>
      <c r="DV278" s="308"/>
      <c r="DW278" s="308"/>
      <c r="DX278" s="308"/>
      <c r="DY278" s="308"/>
      <c r="DZ278" s="308"/>
      <c r="EA278" s="308"/>
      <c r="EB278" s="308"/>
      <c r="EC278" s="308"/>
      <c r="ED278" s="308"/>
      <c r="EE278" s="308"/>
      <c r="EF278" s="308"/>
      <c r="EG278" s="308"/>
      <c r="EH278" s="308"/>
      <c r="EI278" s="308"/>
      <c r="EJ278" s="308"/>
      <c r="EK278" s="308"/>
      <c r="EL278" s="308"/>
      <c r="EM278" s="308"/>
      <c r="EN278" s="308"/>
      <c r="EO278" s="308"/>
      <c r="EP278" s="308"/>
      <c r="EQ278" s="308"/>
      <c r="ER278" s="308"/>
      <c r="ES278" s="308"/>
      <c r="ET278" s="308"/>
      <c r="EU278" s="308"/>
      <c r="EV278" s="308"/>
      <c r="EW278" s="308"/>
      <c r="EX278" s="309"/>
      <c r="EY278" s="309"/>
      <c r="EZ278" s="308"/>
      <c r="FA278" s="308"/>
      <c r="FB278" s="308"/>
      <c r="FC278" s="308"/>
      <c r="FD278" s="308"/>
      <c r="FE278" s="308"/>
      <c r="FF278" s="308"/>
      <c r="FG278" s="308"/>
      <c r="FH278" s="308"/>
      <c r="FI278" s="308"/>
      <c r="FJ278" s="308"/>
      <c r="FK278" s="308"/>
      <c r="FL278" s="308"/>
      <c r="FM278" s="308"/>
      <c r="FN278" s="308"/>
      <c r="FO278" s="308"/>
      <c r="FP278" s="308"/>
      <c r="FQ278" s="308"/>
      <c r="FR278" s="308"/>
      <c r="FS278" s="308"/>
      <c r="FT278" s="308"/>
      <c r="FU278" s="308"/>
      <c r="FV278" s="308"/>
      <c r="FW278" s="308"/>
      <c r="FX278" s="308"/>
      <c r="FY278" s="308"/>
      <c r="FZ278" s="308"/>
      <c r="GA278" s="308"/>
      <c r="GB278" s="308"/>
      <c r="GC278" s="308"/>
      <c r="GD278" s="308"/>
      <c r="GE278" s="308"/>
      <c r="GF278" s="308"/>
      <c r="GG278" s="308"/>
      <c r="GH278" s="308"/>
      <c r="GI278" s="308"/>
      <c r="GJ278" s="308"/>
      <c r="GK278" s="308"/>
      <c r="GL278" s="308"/>
      <c r="GM278" s="308"/>
      <c r="GN278" s="308"/>
      <c r="GO278" s="308"/>
      <c r="GP278" s="308"/>
      <c r="GQ278" s="308"/>
      <c r="GR278" s="308"/>
      <c r="GS278" s="308"/>
      <c r="GT278" s="308"/>
      <c r="GU278" s="308"/>
      <c r="GV278" s="308"/>
      <c r="GW278" s="308"/>
      <c r="GX278" s="308"/>
      <c r="GY278" s="308"/>
      <c r="GZ278" s="308"/>
      <c r="HA278" s="308"/>
      <c r="HB278" s="308"/>
      <c r="HC278" s="308"/>
      <c r="HD278" s="308"/>
      <c r="HE278" s="308"/>
      <c r="HF278" s="308"/>
      <c r="HG278" s="308"/>
      <c r="HH278" s="308"/>
      <c r="HI278" s="308"/>
      <c r="HJ278" s="308"/>
      <c r="HK278" s="308"/>
    </row>
    <row r="279" customFormat="false" ht="12.75" hidden="true" customHeight="false" outlineLevel="0" collapsed="false">
      <c r="A279" s="232"/>
      <c r="B279" s="233"/>
      <c r="C279" s="232"/>
      <c r="D279" s="234"/>
      <c r="E279" s="234"/>
      <c r="F279" s="235"/>
      <c r="G279" s="234"/>
      <c r="H279" s="234"/>
      <c r="I279" s="237"/>
      <c r="J279" s="238"/>
      <c r="K279" s="244" t="s">
        <v>160</v>
      </c>
      <c r="L279" s="245"/>
      <c r="M279" s="245"/>
      <c r="N279" s="245"/>
      <c r="O279" s="245"/>
      <c r="P279" s="245"/>
      <c r="Q279" s="245"/>
      <c r="R279" s="245"/>
      <c r="S279" s="245"/>
      <c r="T279" s="245"/>
      <c r="U279" s="245"/>
      <c r="V279" s="245"/>
      <c r="W279" s="245"/>
      <c r="X279" s="245"/>
      <c r="Y279" s="245"/>
      <c r="Z279" s="245"/>
      <c r="AA279" s="245"/>
      <c r="AB279" s="245"/>
      <c r="AC279" s="245"/>
      <c r="AD279" s="245"/>
      <c r="AE279" s="245"/>
      <c r="AF279" s="245"/>
      <c r="AG279" s="245"/>
      <c r="AH279" s="245"/>
      <c r="AI279" s="245"/>
      <c r="AJ279" s="245"/>
      <c r="AK279" s="245"/>
      <c r="AL279" s="245"/>
      <c r="AM279" s="245"/>
      <c r="AN279" s="245"/>
      <c r="AO279" s="245"/>
      <c r="AP279" s="245"/>
      <c r="AQ279" s="245"/>
      <c r="AR279" s="245"/>
      <c r="AS279" s="245"/>
      <c r="AT279" s="245"/>
      <c r="AU279" s="245"/>
      <c r="AV279" s="245"/>
      <c r="AW279" s="245"/>
      <c r="AX279" s="245"/>
      <c r="AY279" s="245"/>
      <c r="AZ279" s="245"/>
      <c r="BA279" s="245"/>
      <c r="BB279" s="245"/>
      <c r="BC279" s="245"/>
      <c r="BD279" s="245"/>
      <c r="BE279" s="245"/>
      <c r="BF279" s="245"/>
      <c r="BG279" s="245"/>
      <c r="BH279" s="245"/>
      <c r="BI279" s="245"/>
      <c r="BJ279" s="245"/>
      <c r="BK279" s="245"/>
      <c r="BL279" s="245"/>
      <c r="BM279" s="245"/>
      <c r="BN279" s="245"/>
      <c r="BO279" s="245"/>
      <c r="BP279" s="245"/>
      <c r="BQ279" s="245"/>
      <c r="BR279" s="245"/>
      <c r="BS279" s="245"/>
      <c r="BT279" s="245"/>
      <c r="BU279" s="245"/>
      <c r="BV279" s="245"/>
      <c r="BW279" s="245"/>
      <c r="BX279" s="245"/>
      <c r="BY279" s="245"/>
      <c r="BZ279" s="245"/>
      <c r="CA279" s="245"/>
      <c r="CB279" s="245"/>
      <c r="CC279" s="245"/>
      <c r="CD279" s="245"/>
      <c r="CE279" s="245"/>
      <c r="CF279" s="245"/>
      <c r="CG279" s="245"/>
      <c r="CH279" s="245"/>
      <c r="CI279" s="245"/>
      <c r="CJ279" s="245"/>
      <c r="CK279" s="245"/>
      <c r="CL279" s="245"/>
      <c r="CM279" s="245"/>
      <c r="CN279" s="245"/>
      <c r="CO279" s="245"/>
      <c r="CP279" s="245"/>
      <c r="CQ279" s="245"/>
      <c r="CR279" s="245"/>
      <c r="CS279" s="245"/>
      <c r="CT279" s="245"/>
      <c r="CU279" s="245"/>
      <c r="CV279" s="245"/>
      <c r="CW279" s="245"/>
      <c r="CX279" s="245"/>
      <c r="CY279" s="245"/>
      <c r="CZ279" s="245"/>
      <c r="DA279" s="245"/>
      <c r="DB279" s="245"/>
      <c r="DC279" s="245"/>
      <c r="DD279" s="245"/>
      <c r="DE279" s="245"/>
      <c r="DF279" s="245"/>
      <c r="DG279" s="245"/>
      <c r="DH279" s="245"/>
      <c r="DI279" s="245"/>
      <c r="DJ279" s="310"/>
      <c r="DK279" s="310"/>
      <c r="DL279" s="245"/>
      <c r="DM279" s="245"/>
      <c r="DN279" s="245"/>
      <c r="DO279" s="245"/>
      <c r="DP279" s="245"/>
      <c r="DQ279" s="245"/>
      <c r="DR279" s="245"/>
      <c r="DS279" s="245"/>
      <c r="DT279" s="245"/>
      <c r="DU279" s="245"/>
      <c r="DV279" s="245"/>
      <c r="DW279" s="245"/>
      <c r="DX279" s="245"/>
      <c r="DY279" s="245"/>
      <c r="DZ279" s="245"/>
      <c r="EA279" s="245"/>
      <c r="EB279" s="245"/>
      <c r="EC279" s="245"/>
      <c r="ED279" s="245"/>
      <c r="EE279" s="245"/>
      <c r="EF279" s="245"/>
      <c r="EG279" s="245"/>
      <c r="EH279" s="245"/>
      <c r="EI279" s="245"/>
      <c r="EJ279" s="245"/>
      <c r="EK279" s="245"/>
      <c r="EL279" s="245"/>
      <c r="EM279" s="245"/>
      <c r="EN279" s="245"/>
      <c r="EO279" s="245"/>
      <c r="EP279" s="245"/>
      <c r="EQ279" s="245"/>
      <c r="ER279" s="245"/>
      <c r="ES279" s="245"/>
      <c r="ET279" s="245"/>
      <c r="EU279" s="245"/>
      <c r="EV279" s="245"/>
      <c r="EW279" s="245"/>
      <c r="EX279" s="246"/>
      <c r="EY279" s="246"/>
      <c r="EZ279" s="245"/>
      <c r="FA279" s="245"/>
      <c r="FB279" s="245"/>
      <c r="FC279" s="245"/>
      <c r="FD279" s="245"/>
      <c r="FE279" s="245"/>
      <c r="FF279" s="245"/>
      <c r="FG279" s="245"/>
      <c r="FH279" s="245"/>
      <c r="FI279" s="245"/>
      <c r="FJ279" s="245"/>
      <c r="FK279" s="245"/>
      <c r="FL279" s="245"/>
      <c r="FM279" s="245"/>
      <c r="FN279" s="245"/>
      <c r="FO279" s="245"/>
      <c r="FP279" s="245"/>
      <c r="FQ279" s="245"/>
      <c r="FR279" s="245"/>
      <c r="FS279" s="245"/>
      <c r="FT279" s="245"/>
      <c r="FU279" s="245"/>
      <c r="FV279" s="245"/>
      <c r="FW279" s="245"/>
      <c r="FX279" s="245"/>
      <c r="FY279" s="245"/>
      <c r="FZ279" s="245"/>
      <c r="GA279" s="245"/>
      <c r="GB279" s="245"/>
      <c r="GC279" s="245"/>
      <c r="GD279" s="245"/>
      <c r="GE279" s="245"/>
      <c r="GF279" s="245"/>
      <c r="GG279" s="245"/>
      <c r="GH279" s="245"/>
      <c r="GI279" s="245"/>
      <c r="GJ279" s="245"/>
      <c r="GK279" s="245"/>
      <c r="GL279" s="245"/>
      <c r="GM279" s="245"/>
      <c r="GN279" s="245"/>
      <c r="GO279" s="245"/>
      <c r="GP279" s="245"/>
      <c r="GQ279" s="245"/>
      <c r="GR279" s="245"/>
      <c r="GS279" s="245"/>
      <c r="GT279" s="245"/>
      <c r="GU279" s="245"/>
      <c r="GV279" s="245"/>
      <c r="GW279" s="245"/>
      <c r="GX279" s="245"/>
      <c r="GY279" s="245"/>
      <c r="GZ279" s="245"/>
      <c r="HA279" s="245"/>
      <c r="HB279" s="245"/>
      <c r="HC279" s="245"/>
      <c r="HD279" s="245"/>
      <c r="HE279" s="245"/>
      <c r="HF279" s="245"/>
      <c r="HG279" s="245"/>
      <c r="HH279" s="245"/>
      <c r="HI279" s="245"/>
      <c r="HJ279" s="245"/>
      <c r="HK279" s="245"/>
    </row>
    <row r="280" customFormat="false" ht="12.75" hidden="true" customHeight="false" outlineLevel="0" collapsed="false">
      <c r="A280" s="232"/>
      <c r="B280" s="233"/>
      <c r="C280" s="232"/>
      <c r="D280" s="234"/>
      <c r="E280" s="234"/>
      <c r="F280" s="235"/>
      <c r="G280" s="234"/>
      <c r="H280" s="234"/>
      <c r="I280" s="237"/>
      <c r="J280" s="238"/>
      <c r="K280" s="247" t="s">
        <v>161</v>
      </c>
      <c r="L280" s="248" t="e">
        <f aca="false">(L278*L279*$G278)*$L$8</f>
        <v>#VALUE!</v>
      </c>
      <c r="M280" s="248"/>
      <c r="N280" s="248" t="e">
        <f aca="false">(N278*N279*$G278)*$L$8</f>
        <v>#VALUE!</v>
      </c>
      <c r="O280" s="248"/>
      <c r="P280" s="248" t="e">
        <f aca="false">(P278*P279*$G278)*$L$8</f>
        <v>#VALUE!</v>
      </c>
      <c r="Q280" s="248"/>
      <c r="R280" s="248" t="e">
        <f aca="false">(R278*R279*$G278)*$L$8</f>
        <v>#VALUE!</v>
      </c>
      <c r="S280" s="248"/>
      <c r="T280" s="248" t="e">
        <f aca="false">(T278*T279*$G278)*$T$8</f>
        <v>#VALUE!</v>
      </c>
      <c r="U280" s="248"/>
      <c r="V280" s="248" t="e">
        <f aca="false">(V278*V279*$G278)*$T$8</f>
        <v>#VALUE!</v>
      </c>
      <c r="W280" s="248"/>
      <c r="X280" s="248" t="e">
        <f aca="false">(X278*X279*$G278)*$T$8</f>
        <v>#VALUE!</v>
      </c>
      <c r="Y280" s="248"/>
      <c r="Z280" s="248" t="e">
        <f aca="false">(Z278*Z279*$G278)*$T$8</f>
        <v>#VALUE!</v>
      </c>
      <c r="AA280" s="248"/>
      <c r="AB280" s="248" t="e">
        <f aca="false">(AB278*AB279*$G278)*$AB$8</f>
        <v>#VALUE!</v>
      </c>
      <c r="AC280" s="248"/>
      <c r="AD280" s="248" t="e">
        <f aca="false">(AD278*AD279*$G278)*$AB$8</f>
        <v>#VALUE!</v>
      </c>
      <c r="AE280" s="248"/>
      <c r="AF280" s="248" t="e">
        <f aca="false">(AF278*AF279*$G278)*$AB$8</f>
        <v>#VALUE!</v>
      </c>
      <c r="AG280" s="248"/>
      <c r="AH280" s="248" t="e">
        <f aca="false">(AH278*AH279*$G278)*$AB$8</f>
        <v>#VALUE!</v>
      </c>
      <c r="AI280" s="248"/>
      <c r="AJ280" s="248" t="e">
        <f aca="false">(AJ278*AJ279*$G278)*$AJ$8</f>
        <v>#VALUE!</v>
      </c>
      <c r="AK280" s="248"/>
      <c r="AL280" s="248" t="e">
        <f aca="false">(AL278*AL279*$G278)*$AJ$8</f>
        <v>#VALUE!</v>
      </c>
      <c r="AM280" s="248"/>
      <c r="AN280" s="248" t="e">
        <f aca="false">(AN278*AN279*$G278)*$AJ$8</f>
        <v>#VALUE!</v>
      </c>
      <c r="AO280" s="248"/>
      <c r="AP280" s="248" t="e">
        <f aca="false">(AP278*AP279*$G278)*$AJ$8</f>
        <v>#VALUE!</v>
      </c>
      <c r="AQ280" s="248"/>
      <c r="AR280" s="248" t="e">
        <f aca="false">(AR278*AR279*$G278)*$AT$8</f>
        <v>#VALUE!</v>
      </c>
      <c r="AS280" s="248"/>
      <c r="AT280" s="248" t="e">
        <f aca="false">(AT278*AT279*$G278)*$AT$8</f>
        <v>#VALUE!</v>
      </c>
      <c r="AU280" s="248"/>
      <c r="AV280" s="248" t="e">
        <f aca="false">(AV278*AV279*$G278)*$AT$8</f>
        <v>#VALUE!</v>
      </c>
      <c r="AW280" s="248"/>
      <c r="AX280" s="248" t="e">
        <f aca="false">(AX278*AX279*$G278)*$AT$8</f>
        <v>#VALUE!</v>
      </c>
      <c r="AY280" s="248"/>
      <c r="AZ280" s="248" t="e">
        <f aca="false">(AZ278*AZ279*$G278)*$BB$8</f>
        <v>#VALUE!</v>
      </c>
      <c r="BA280" s="248"/>
      <c r="BB280" s="248" t="e">
        <f aca="false">(BB278*BB279*$G278)*$BB$8</f>
        <v>#VALUE!</v>
      </c>
      <c r="BC280" s="248"/>
      <c r="BD280" s="248" t="e">
        <f aca="false">(BD278*BD279*$G278)*$BB$8</f>
        <v>#VALUE!</v>
      </c>
      <c r="BE280" s="248"/>
      <c r="BF280" s="248" t="e">
        <f aca="false">(BF278*BF279*$G278)*$BB$8</f>
        <v>#VALUE!</v>
      </c>
      <c r="BG280" s="248"/>
      <c r="BH280" s="248" t="e">
        <f aca="false">(BH278*BH279*$G278)*$BJ$8</f>
        <v>#VALUE!</v>
      </c>
      <c r="BI280" s="248"/>
      <c r="BJ280" s="248" t="e">
        <f aca="false">(BJ278*BJ279*$G278)*$BJ$8</f>
        <v>#VALUE!</v>
      </c>
      <c r="BK280" s="248"/>
      <c r="BL280" s="248" t="e">
        <f aca="false">(BL278*BL279*$G278)*$BJ$8</f>
        <v>#VALUE!</v>
      </c>
      <c r="BM280" s="248"/>
      <c r="BN280" s="248" t="e">
        <f aca="false">(BN278*BN279*$G278)*$BJ$8</f>
        <v>#VALUE!</v>
      </c>
      <c r="BO280" s="248"/>
      <c r="BP280" s="248" t="e">
        <f aca="false">(BP278*BP279*$G278)*$BT$8</f>
        <v>#VALUE!</v>
      </c>
      <c r="BQ280" s="248"/>
      <c r="BR280" s="248" t="e">
        <f aca="false">(BR278*BR279*$G278)*$BT$8</f>
        <v>#VALUE!</v>
      </c>
      <c r="BS280" s="248"/>
      <c r="BT280" s="248" t="e">
        <f aca="false">(BT278*BT279*$G278)*$BT$8</f>
        <v>#VALUE!</v>
      </c>
      <c r="BU280" s="248"/>
      <c r="BV280" s="248" t="e">
        <f aca="false">(BV278*BV279*$G278)*$BT$8</f>
        <v>#VALUE!</v>
      </c>
      <c r="BW280" s="248"/>
      <c r="BX280" s="248" t="e">
        <f aca="false">(BX278*BX279*$G278)*$BT$8</f>
        <v>#VALUE!</v>
      </c>
      <c r="BY280" s="248"/>
      <c r="BZ280" s="248" t="e">
        <f aca="false">(BZ278*BZ279*$G278)*$BT$8</f>
        <v>#VALUE!</v>
      </c>
      <c r="CA280" s="248"/>
      <c r="CB280" s="248" t="e">
        <f aca="false">(CB278*CB279*$G278)*$CB$8</f>
        <v>#VALUE!</v>
      </c>
      <c r="CC280" s="248"/>
      <c r="CD280" s="248" t="e">
        <f aca="false">(CD278*CD279*$G278)*$CB$8</f>
        <v>#VALUE!</v>
      </c>
      <c r="CE280" s="248"/>
      <c r="CF280" s="248" t="e">
        <f aca="false">(CF278*CF279*$G278)*$CB$8</f>
        <v>#VALUE!</v>
      </c>
      <c r="CG280" s="248"/>
      <c r="CH280" s="248" t="e">
        <f aca="false">(CH278*CH279*$G278)*$CB$8</f>
        <v>#VALUE!</v>
      </c>
      <c r="CI280" s="248"/>
      <c r="CJ280" s="248" t="e">
        <f aca="false">(CJ278*CJ279*$G278)*$CJ$8</f>
        <v>#VALUE!</v>
      </c>
      <c r="CK280" s="248"/>
      <c r="CL280" s="248" t="e">
        <f aca="false">(CL278*CL279*$G278)*$CJ$8</f>
        <v>#VALUE!</v>
      </c>
      <c r="CM280" s="248"/>
      <c r="CN280" s="248" t="e">
        <f aca="false">(CN278*CN279*$G278)*$CJ$8</f>
        <v>#VALUE!</v>
      </c>
      <c r="CO280" s="248"/>
      <c r="CP280" s="248" t="e">
        <f aca="false">(CP278*CP279*$G278)*$CJ$8</f>
        <v>#VALUE!</v>
      </c>
      <c r="CQ280" s="248"/>
      <c r="CR280" s="248" t="e">
        <f aca="false">(CR278*CR279*$G278)*$CJ$8</f>
        <v>#VALUE!</v>
      </c>
      <c r="CS280" s="248"/>
      <c r="CT280" s="248" t="e">
        <f aca="false">(CT278*CT279*$G278)*$CT$8</f>
        <v>#VALUE!</v>
      </c>
      <c r="CU280" s="248"/>
      <c r="CV280" s="248" t="e">
        <f aca="false">(CV278*CV279*$G278)*$CT$8</f>
        <v>#VALUE!</v>
      </c>
      <c r="CW280" s="248"/>
      <c r="CX280" s="248" t="e">
        <f aca="false">(CX278*CX279*$G278)*$CT$8</f>
        <v>#VALUE!</v>
      </c>
      <c r="CY280" s="248"/>
      <c r="CZ280" s="248" t="e">
        <f aca="false">(CZ278*CZ279*$G278)*$CT$8</f>
        <v>#VALUE!</v>
      </c>
      <c r="DA280" s="248"/>
      <c r="DB280" s="248" t="e">
        <f aca="false">(DB278*DB279*$G278)*$DB$8</f>
        <v>#VALUE!</v>
      </c>
      <c r="DC280" s="248"/>
      <c r="DD280" s="248" t="e">
        <f aca="false">(DD278*DD279*$G278)*$DB$8</f>
        <v>#VALUE!</v>
      </c>
      <c r="DE280" s="248"/>
      <c r="DF280" s="248" t="e">
        <f aca="false">(DF278*DF279*$G278)*$DB$8</f>
        <v>#VALUE!</v>
      </c>
      <c r="DG280" s="248"/>
      <c r="DH280" s="248" t="e">
        <f aca="false">(DH278*DH279*$G278)*$DB$8</f>
        <v>#VALUE!</v>
      </c>
      <c r="DI280" s="248"/>
      <c r="DJ280" s="292" t="e">
        <f aca="false">(DJ278*DJ279*$G278)*$DB$8</f>
        <v>#VALUE!</v>
      </c>
      <c r="DK280" s="292"/>
      <c r="DL280" s="248" t="e">
        <f aca="false">(DL278*DL279*$G278)*$DB$8</f>
        <v>#VALUE!</v>
      </c>
      <c r="DM280" s="248"/>
      <c r="DN280" s="248" t="e">
        <f aca="false">(DN278*DN279*$G278)*$DB$8</f>
        <v>#VALUE!</v>
      </c>
      <c r="DO280" s="248"/>
      <c r="DP280" s="248" t="e">
        <f aca="false">(DP278*DP279*$G278)*$DB$8</f>
        <v>#VALUE!</v>
      </c>
      <c r="DQ280" s="248"/>
      <c r="DR280" s="248" t="e">
        <f aca="false">(DR278*DR279*$G278)*$DB$8</f>
        <v>#VALUE!</v>
      </c>
      <c r="DS280" s="248"/>
      <c r="DT280" s="248" t="e">
        <f aca="false">(DT278*DT279*$G278)*$DB$8</f>
        <v>#VALUE!</v>
      </c>
      <c r="DU280" s="248"/>
      <c r="DV280" s="248" t="e">
        <f aca="false">(DV278*DV279*$G278)*$DB$8</f>
        <v>#VALUE!</v>
      </c>
      <c r="DW280" s="248"/>
      <c r="DX280" s="248" t="e">
        <f aca="false">(DX278*DX279*$G278)*$DB$8</f>
        <v>#VALUE!</v>
      </c>
      <c r="DY280" s="248"/>
      <c r="DZ280" s="248" t="e">
        <f aca="false">(DZ278*DZ279*$G278)*$DB$8</f>
        <v>#VALUE!</v>
      </c>
      <c r="EA280" s="248"/>
      <c r="EB280" s="248" t="e">
        <f aca="false">(EB278*EB279*$G278)*$DB$8</f>
        <v>#VALUE!</v>
      </c>
      <c r="EC280" s="248"/>
      <c r="ED280" s="248" t="e">
        <f aca="false">(ED278*ED279*$G278)*$DB$8</f>
        <v>#VALUE!</v>
      </c>
      <c r="EE280" s="248"/>
      <c r="EF280" s="248" t="e">
        <f aca="false">(EF278*EF279*$G278)*$DB$8</f>
        <v>#VALUE!</v>
      </c>
      <c r="EG280" s="248"/>
      <c r="EH280" s="248" t="e">
        <f aca="false">(EH278*EH279*$G278)*$DB$8</f>
        <v>#VALUE!</v>
      </c>
      <c r="EI280" s="248"/>
      <c r="EJ280" s="248" t="e">
        <f aca="false">(EJ278*EJ279*$G278)*$DB$8</f>
        <v>#VALUE!</v>
      </c>
      <c r="EK280" s="248"/>
      <c r="EL280" s="248" t="e">
        <f aca="false">(EL278*EL279*$G278)*$DB$8</f>
        <v>#VALUE!</v>
      </c>
      <c r="EM280" s="248"/>
      <c r="EN280" s="248" t="e">
        <f aca="false">(EN278*EN279*$G278)*$DB$8</f>
        <v>#VALUE!</v>
      </c>
      <c r="EO280" s="248"/>
      <c r="EP280" s="248" t="e">
        <f aca="false">(EP278*EP279*$G278)*$DB$8</f>
        <v>#VALUE!</v>
      </c>
      <c r="EQ280" s="248"/>
      <c r="ER280" s="248" t="e">
        <f aca="false">(ER278*ER279*$G278)*$DB$8</f>
        <v>#VALUE!</v>
      </c>
      <c r="ES280" s="248"/>
      <c r="ET280" s="248" t="e">
        <f aca="false">(ET278*ET279*$G278)*$DB$8</f>
        <v>#VALUE!</v>
      </c>
      <c r="EU280" s="248"/>
      <c r="EV280" s="248" t="e">
        <f aca="false">(EV278*EV279*$G278)*$DB$8</f>
        <v>#VALUE!</v>
      </c>
      <c r="EW280" s="248"/>
      <c r="EX280" s="249" t="e">
        <f aca="false">(EX278*EX279*$G278)*$DB$8</f>
        <v>#VALUE!</v>
      </c>
      <c r="EY280" s="249"/>
      <c r="EZ280" s="248" t="e">
        <f aca="false">(EZ278*EZ279*$G278)*$DB$8</f>
        <v>#VALUE!</v>
      </c>
      <c r="FA280" s="248"/>
      <c r="FB280" s="248" t="e">
        <f aca="false">(FB278*FB279*$G278)*$DB$8</f>
        <v>#VALUE!</v>
      </c>
      <c r="FC280" s="248"/>
      <c r="FD280" s="248" t="e">
        <f aca="false">(FD278*FD279*$G278)*$DB$8</f>
        <v>#VALUE!</v>
      </c>
      <c r="FE280" s="248"/>
      <c r="FF280" s="248" t="e">
        <f aca="false">(FF278*FF279*$G278)*$DB$8</f>
        <v>#VALUE!</v>
      </c>
      <c r="FG280" s="248"/>
      <c r="FH280" s="248" t="e">
        <f aca="false">(FH278*FH279*$G278)*$DB$8</f>
        <v>#VALUE!</v>
      </c>
      <c r="FI280" s="248"/>
      <c r="FJ280" s="248" t="e">
        <f aca="false">(FJ278*FJ279*$G278)*$DB$8</f>
        <v>#VALUE!</v>
      </c>
      <c r="FK280" s="248"/>
      <c r="FL280" s="248" t="e">
        <f aca="false">(FL278*FL279*$G278)*$DB$8</f>
        <v>#VALUE!</v>
      </c>
      <c r="FM280" s="248"/>
      <c r="FN280" s="248" t="e">
        <f aca="false">(FN278*FN279*$G278)*$DB$8</f>
        <v>#VALUE!</v>
      </c>
      <c r="FO280" s="248"/>
      <c r="FP280" s="248" t="e">
        <f aca="false">(FP278*FP279*$G278)*$DB$8</f>
        <v>#VALUE!</v>
      </c>
      <c r="FQ280" s="248"/>
      <c r="FR280" s="248" t="e">
        <f aca="false">(FR278*FR279*$G278)*$DB$8</f>
        <v>#VALUE!</v>
      </c>
      <c r="FS280" s="248"/>
      <c r="FT280" s="248" t="e">
        <f aca="false">(FT278*FT279*$G278)*$DB$8</f>
        <v>#VALUE!</v>
      </c>
      <c r="FU280" s="248"/>
      <c r="FV280" s="248" t="e">
        <f aca="false">(FV278*FV279*$G278)*$DB$8</f>
        <v>#VALUE!</v>
      </c>
      <c r="FW280" s="248"/>
      <c r="FX280" s="248" t="e">
        <f aca="false">(FX278*FX279*$G278)*$DB$8</f>
        <v>#VALUE!</v>
      </c>
      <c r="FY280" s="248"/>
      <c r="FZ280" s="248" t="e">
        <f aca="false">(FZ278*FZ279*$G278)*$DB$8</f>
        <v>#VALUE!</v>
      </c>
      <c r="GA280" s="248"/>
      <c r="GB280" s="248" t="e">
        <f aca="false">(GB278*GB279*$G278)*$DB$8</f>
        <v>#VALUE!</v>
      </c>
      <c r="GC280" s="248"/>
      <c r="GD280" s="248" t="e">
        <f aca="false">(GD278*GD279*$G278)*$DB$8</f>
        <v>#VALUE!</v>
      </c>
      <c r="GE280" s="248"/>
      <c r="GF280" s="248" t="e">
        <f aca="false">(GF278*GF279*$G278)*$DB$8</f>
        <v>#VALUE!</v>
      </c>
      <c r="GG280" s="248"/>
      <c r="GH280" s="248" t="e">
        <f aca="false">(GH278*GH279*$G278)*$DB$8</f>
        <v>#VALUE!</v>
      </c>
      <c r="GI280" s="248"/>
      <c r="GJ280" s="248" t="e">
        <f aca="false">(GJ278*GJ279*$G278)*$DB$8</f>
        <v>#VALUE!</v>
      </c>
      <c r="GK280" s="248"/>
      <c r="GL280" s="248" t="e">
        <f aca="false">(GL278*GL279*$G278)*$DB$8</f>
        <v>#VALUE!</v>
      </c>
      <c r="GM280" s="248"/>
      <c r="GN280" s="248" t="e">
        <f aca="false">(GN278*GN279*$G278)*$DB$8</f>
        <v>#VALUE!</v>
      </c>
      <c r="GO280" s="248"/>
      <c r="GP280" s="248" t="e">
        <f aca="false">(GP278*GP279*$G278)*$DB$8</f>
        <v>#VALUE!</v>
      </c>
      <c r="GQ280" s="248"/>
      <c r="GR280" s="248" t="e">
        <f aca="false">(GR278*GR279*$G278)*$DB$8</f>
        <v>#VALUE!</v>
      </c>
      <c r="GS280" s="248"/>
      <c r="GT280" s="248" t="e">
        <f aca="false">(GT278*GT279*$G278)*$DB$8</f>
        <v>#VALUE!</v>
      </c>
      <c r="GU280" s="248"/>
      <c r="GV280" s="248" t="e">
        <f aca="false">(GV278*GV279*$G278)*$DB$8</f>
        <v>#VALUE!</v>
      </c>
      <c r="GW280" s="248"/>
      <c r="GX280" s="248" t="e">
        <f aca="false">(GX278*GX279*$G278)*$DB$8</f>
        <v>#VALUE!</v>
      </c>
      <c r="GY280" s="248"/>
      <c r="GZ280" s="248" t="e">
        <f aca="false">(GZ278*GZ279*$G278)*$DB$8</f>
        <v>#VALUE!</v>
      </c>
      <c r="HA280" s="248"/>
      <c r="HB280" s="248" t="e">
        <f aca="false">(HB278*HB279*$G278)*$DB$8</f>
        <v>#VALUE!</v>
      </c>
      <c r="HC280" s="248"/>
      <c r="HD280" s="248" t="e">
        <f aca="false">(HD278*HD279*$G278)*$DB$8</f>
        <v>#VALUE!</v>
      </c>
      <c r="HE280" s="248"/>
      <c r="HF280" s="248" t="e">
        <f aca="false">(HF278*HF279*$G278)*$DB$8</f>
        <v>#VALUE!</v>
      </c>
      <c r="HG280" s="248"/>
      <c r="HH280" s="248" t="e">
        <f aca="false">(HH278*HH279*$G278)*$DB$8</f>
        <v>#VALUE!</v>
      </c>
      <c r="HI280" s="248"/>
      <c r="HJ280" s="248" t="e">
        <f aca="false">(HJ278*HJ279*$G278)*$DB$8</f>
        <v>#VALUE!</v>
      </c>
      <c r="HK280" s="248"/>
    </row>
    <row r="281" customFormat="false" ht="12.75" hidden="true" customHeight="false" outlineLevel="0" collapsed="false">
      <c r="A281" s="232"/>
      <c r="B281" s="233"/>
      <c r="C281" s="232"/>
      <c r="D281" s="234"/>
      <c r="E281" s="234"/>
      <c r="F281" s="235"/>
      <c r="G281" s="234"/>
      <c r="H281" s="234"/>
      <c r="I281" s="237"/>
      <c r="J281" s="238"/>
      <c r="K281" s="250" t="s">
        <v>162</v>
      </c>
      <c r="L281" s="251" t="e">
        <f aca="false">L280</f>
        <v>#VALUE!</v>
      </c>
      <c r="M281" s="251"/>
      <c r="N281" s="251" t="e">
        <f aca="false">L281+N280</f>
        <v>#VALUE!</v>
      </c>
      <c r="O281" s="251"/>
      <c r="P281" s="251" t="e">
        <f aca="false">N281+P280</f>
        <v>#VALUE!</v>
      </c>
      <c r="Q281" s="251"/>
      <c r="R281" s="251" t="e">
        <f aca="false">P281+R280</f>
        <v>#VALUE!</v>
      </c>
      <c r="S281" s="251"/>
      <c r="T281" s="251" t="e">
        <f aca="false">R281+T280</f>
        <v>#VALUE!</v>
      </c>
      <c r="U281" s="251"/>
      <c r="V281" s="251" t="e">
        <f aca="false">T281+V280</f>
        <v>#VALUE!</v>
      </c>
      <c r="W281" s="251"/>
      <c r="X281" s="251" t="e">
        <f aca="false">V281+X280</f>
        <v>#VALUE!</v>
      </c>
      <c r="Y281" s="251"/>
      <c r="Z281" s="251" t="e">
        <f aca="false">X281+Z280</f>
        <v>#VALUE!</v>
      </c>
      <c r="AA281" s="251"/>
      <c r="AB281" s="251" t="e">
        <f aca="false">Z281+AB280</f>
        <v>#VALUE!</v>
      </c>
      <c r="AC281" s="251"/>
      <c r="AD281" s="251" t="e">
        <f aca="false">AB281+AD280</f>
        <v>#VALUE!</v>
      </c>
      <c r="AE281" s="251"/>
      <c r="AF281" s="251" t="e">
        <f aca="false">AD281+AF280</f>
        <v>#VALUE!</v>
      </c>
      <c r="AG281" s="251"/>
      <c r="AH281" s="251" t="e">
        <f aca="false">AF281+AH280</f>
        <v>#VALUE!</v>
      </c>
      <c r="AI281" s="251"/>
      <c r="AJ281" s="251" t="e">
        <f aca="false">AH281+AJ280</f>
        <v>#VALUE!</v>
      </c>
      <c r="AK281" s="251"/>
      <c r="AL281" s="251" t="e">
        <f aca="false">AJ281+AL280</f>
        <v>#VALUE!</v>
      </c>
      <c r="AM281" s="251"/>
      <c r="AN281" s="251" t="e">
        <f aca="false">AL281+AN280</f>
        <v>#VALUE!</v>
      </c>
      <c r="AO281" s="251"/>
      <c r="AP281" s="251" t="e">
        <f aca="false">AN281+AP280</f>
        <v>#VALUE!</v>
      </c>
      <c r="AQ281" s="251"/>
      <c r="AR281" s="251" t="e">
        <f aca="false">AP281+AR280</f>
        <v>#VALUE!</v>
      </c>
      <c r="AS281" s="251"/>
      <c r="AT281" s="251" t="e">
        <f aca="false">AR281+AT280</f>
        <v>#VALUE!</v>
      </c>
      <c r="AU281" s="251"/>
      <c r="AV281" s="251" t="e">
        <f aca="false">AT281+AV280</f>
        <v>#VALUE!</v>
      </c>
      <c r="AW281" s="251"/>
      <c r="AX281" s="251" t="e">
        <f aca="false">AV281+AX280</f>
        <v>#VALUE!</v>
      </c>
      <c r="AY281" s="251"/>
      <c r="AZ281" s="251" t="e">
        <f aca="false">AX281+AZ280</f>
        <v>#VALUE!</v>
      </c>
      <c r="BA281" s="251"/>
      <c r="BB281" s="251" t="e">
        <f aca="false">AZ281+BB280</f>
        <v>#VALUE!</v>
      </c>
      <c r="BC281" s="251"/>
      <c r="BD281" s="251" t="e">
        <f aca="false">BB281+BD280</f>
        <v>#VALUE!</v>
      </c>
      <c r="BE281" s="251"/>
      <c r="BF281" s="251" t="e">
        <f aca="false">BD281+BF280</f>
        <v>#VALUE!</v>
      </c>
      <c r="BG281" s="251"/>
      <c r="BH281" s="251" t="e">
        <f aca="false">BF281+BH280</f>
        <v>#VALUE!</v>
      </c>
      <c r="BI281" s="251"/>
      <c r="BJ281" s="251" t="e">
        <f aca="false">BH281+BJ280</f>
        <v>#VALUE!</v>
      </c>
      <c r="BK281" s="251"/>
      <c r="BL281" s="251" t="e">
        <f aca="false">BJ281+BL280</f>
        <v>#VALUE!</v>
      </c>
      <c r="BM281" s="251"/>
      <c r="BN281" s="251" t="e">
        <f aca="false">BL281+BN280</f>
        <v>#VALUE!</v>
      </c>
      <c r="BO281" s="251"/>
      <c r="BP281" s="251" t="e">
        <f aca="false">BN281+BP280</f>
        <v>#VALUE!</v>
      </c>
      <c r="BQ281" s="251"/>
      <c r="BR281" s="251" t="e">
        <f aca="false">BP281+BR280</f>
        <v>#VALUE!</v>
      </c>
      <c r="BS281" s="251"/>
      <c r="BT281" s="251" t="e">
        <f aca="false">BR281+BT280</f>
        <v>#VALUE!</v>
      </c>
      <c r="BU281" s="251"/>
      <c r="BV281" s="251" t="e">
        <f aca="false">BT281+BV280</f>
        <v>#VALUE!</v>
      </c>
      <c r="BW281" s="251"/>
      <c r="BX281" s="251" t="e">
        <f aca="false">BV281+BX280</f>
        <v>#VALUE!</v>
      </c>
      <c r="BY281" s="251"/>
      <c r="BZ281" s="251" t="e">
        <f aca="false">BX281+BZ280</f>
        <v>#VALUE!</v>
      </c>
      <c r="CA281" s="251"/>
      <c r="CB281" s="251" t="e">
        <f aca="false">BZ281+CB280</f>
        <v>#VALUE!</v>
      </c>
      <c r="CC281" s="251"/>
      <c r="CD281" s="251" t="e">
        <f aca="false">CB281+CD280</f>
        <v>#VALUE!</v>
      </c>
      <c r="CE281" s="251"/>
      <c r="CF281" s="251" t="e">
        <f aca="false">CD281+CF280</f>
        <v>#VALUE!</v>
      </c>
      <c r="CG281" s="251"/>
      <c r="CH281" s="251" t="e">
        <f aca="false">CF281+CH280</f>
        <v>#VALUE!</v>
      </c>
      <c r="CI281" s="251"/>
      <c r="CJ281" s="251" t="e">
        <f aca="false">CH281+CJ280</f>
        <v>#VALUE!</v>
      </c>
      <c r="CK281" s="251"/>
      <c r="CL281" s="251" t="e">
        <f aca="false">CJ281+CL280</f>
        <v>#VALUE!</v>
      </c>
      <c r="CM281" s="251"/>
      <c r="CN281" s="251" t="e">
        <f aca="false">CL281+CN280</f>
        <v>#VALUE!</v>
      </c>
      <c r="CO281" s="251"/>
      <c r="CP281" s="251" t="e">
        <f aca="false">CN281+CP280</f>
        <v>#VALUE!</v>
      </c>
      <c r="CQ281" s="251"/>
      <c r="CR281" s="251" t="e">
        <f aca="false">CP281+CR280</f>
        <v>#VALUE!</v>
      </c>
      <c r="CS281" s="251"/>
      <c r="CT281" s="251" t="e">
        <f aca="false">CR281+CT280</f>
        <v>#VALUE!</v>
      </c>
      <c r="CU281" s="251"/>
      <c r="CV281" s="251" t="e">
        <f aca="false">CT281+CV280</f>
        <v>#VALUE!</v>
      </c>
      <c r="CW281" s="251"/>
      <c r="CX281" s="251" t="e">
        <f aca="false">CV281+CX280</f>
        <v>#VALUE!</v>
      </c>
      <c r="CY281" s="251"/>
      <c r="CZ281" s="251" t="e">
        <f aca="false">CX281+CZ280</f>
        <v>#VALUE!</v>
      </c>
      <c r="DA281" s="251"/>
      <c r="DB281" s="251" t="e">
        <f aca="false">CZ281+DB280</f>
        <v>#VALUE!</v>
      </c>
      <c r="DC281" s="251"/>
      <c r="DD281" s="251" t="e">
        <f aca="false">DB281+DD280</f>
        <v>#VALUE!</v>
      </c>
      <c r="DE281" s="251"/>
      <c r="DF281" s="251" t="e">
        <f aca="false">DD281+DF280</f>
        <v>#VALUE!</v>
      </c>
      <c r="DG281" s="251"/>
      <c r="DH281" s="251" t="e">
        <f aca="false">DF281+DH280</f>
        <v>#VALUE!</v>
      </c>
      <c r="DI281" s="251"/>
      <c r="DJ281" s="293" t="e">
        <f aca="false">DH281+DJ280</f>
        <v>#VALUE!</v>
      </c>
      <c r="DK281" s="293"/>
      <c r="DL281" s="251" t="e">
        <f aca="false">DJ281+DL280</f>
        <v>#VALUE!</v>
      </c>
      <c r="DM281" s="251"/>
      <c r="DN281" s="251" t="e">
        <f aca="false">DL281+DN280</f>
        <v>#VALUE!</v>
      </c>
      <c r="DO281" s="251"/>
      <c r="DP281" s="251" t="e">
        <f aca="false">DN281+DP280</f>
        <v>#VALUE!</v>
      </c>
      <c r="DQ281" s="251"/>
      <c r="DR281" s="251" t="e">
        <f aca="false">DP281+DR280</f>
        <v>#VALUE!</v>
      </c>
      <c r="DS281" s="251"/>
      <c r="DT281" s="251" t="e">
        <f aca="false">DR281+DT280</f>
        <v>#VALUE!</v>
      </c>
      <c r="DU281" s="251"/>
      <c r="DV281" s="251" t="e">
        <f aca="false">DT281+DV280</f>
        <v>#VALUE!</v>
      </c>
      <c r="DW281" s="251"/>
      <c r="DX281" s="251" t="e">
        <f aca="false">DV281+DX280</f>
        <v>#VALUE!</v>
      </c>
      <c r="DY281" s="251"/>
      <c r="DZ281" s="251" t="e">
        <f aca="false">DX281+DZ280</f>
        <v>#VALUE!</v>
      </c>
      <c r="EA281" s="251"/>
      <c r="EB281" s="251" t="e">
        <f aca="false">DZ281+EB280</f>
        <v>#VALUE!</v>
      </c>
      <c r="EC281" s="251"/>
      <c r="ED281" s="251" t="e">
        <f aca="false">EB281+ED280</f>
        <v>#VALUE!</v>
      </c>
      <c r="EE281" s="251"/>
      <c r="EF281" s="251" t="e">
        <f aca="false">ED281+EF280</f>
        <v>#VALUE!</v>
      </c>
      <c r="EG281" s="251"/>
      <c r="EH281" s="251" t="e">
        <f aca="false">EF281+EH280</f>
        <v>#VALUE!</v>
      </c>
      <c r="EI281" s="251"/>
      <c r="EJ281" s="251" t="e">
        <f aca="false">EH281+EJ280</f>
        <v>#VALUE!</v>
      </c>
      <c r="EK281" s="251"/>
      <c r="EL281" s="251" t="e">
        <f aca="false">EJ281+EL280</f>
        <v>#VALUE!</v>
      </c>
      <c r="EM281" s="251"/>
      <c r="EN281" s="251" t="e">
        <f aca="false">EL281+EN280</f>
        <v>#VALUE!</v>
      </c>
      <c r="EO281" s="251"/>
      <c r="EP281" s="251" t="e">
        <f aca="false">EN281+EP280</f>
        <v>#VALUE!</v>
      </c>
      <c r="EQ281" s="251"/>
      <c r="ER281" s="251" t="e">
        <f aca="false">EP281+ER280</f>
        <v>#VALUE!</v>
      </c>
      <c r="ES281" s="251"/>
      <c r="ET281" s="251" t="e">
        <f aca="false">ER281+ET280</f>
        <v>#VALUE!</v>
      </c>
      <c r="EU281" s="251"/>
      <c r="EV281" s="251" t="e">
        <f aca="false">ET281+EV280</f>
        <v>#VALUE!</v>
      </c>
      <c r="EW281" s="251"/>
      <c r="EX281" s="252" t="e">
        <f aca="false">EV281+EX280</f>
        <v>#VALUE!</v>
      </c>
      <c r="EY281" s="252"/>
      <c r="EZ281" s="251" t="e">
        <f aca="false">EX281+EZ280</f>
        <v>#VALUE!</v>
      </c>
      <c r="FA281" s="251"/>
      <c r="FB281" s="251" t="e">
        <f aca="false">EZ281+FB280</f>
        <v>#VALUE!</v>
      </c>
      <c r="FC281" s="251"/>
      <c r="FD281" s="251" t="e">
        <f aca="false">FB281+FD280</f>
        <v>#VALUE!</v>
      </c>
      <c r="FE281" s="251"/>
      <c r="FF281" s="251" t="e">
        <f aca="false">FD281+FF280</f>
        <v>#VALUE!</v>
      </c>
      <c r="FG281" s="251"/>
      <c r="FH281" s="251" t="e">
        <f aca="false">FF281+FH280</f>
        <v>#VALUE!</v>
      </c>
      <c r="FI281" s="251"/>
      <c r="FJ281" s="251" t="e">
        <f aca="false">FH281+FJ280</f>
        <v>#VALUE!</v>
      </c>
      <c r="FK281" s="251"/>
      <c r="FL281" s="251" t="e">
        <f aca="false">FJ281+FL280</f>
        <v>#VALUE!</v>
      </c>
      <c r="FM281" s="251"/>
      <c r="FN281" s="251" t="e">
        <f aca="false">FL281+FN280</f>
        <v>#VALUE!</v>
      </c>
      <c r="FO281" s="251"/>
      <c r="FP281" s="251" t="e">
        <f aca="false">FN281+FP280</f>
        <v>#VALUE!</v>
      </c>
      <c r="FQ281" s="251"/>
      <c r="FR281" s="251" t="e">
        <f aca="false">FP281+FR280</f>
        <v>#VALUE!</v>
      </c>
      <c r="FS281" s="251"/>
      <c r="FT281" s="251" t="e">
        <f aca="false">FR281+FT280</f>
        <v>#VALUE!</v>
      </c>
      <c r="FU281" s="251"/>
      <c r="FV281" s="251" t="e">
        <f aca="false">FT281+FV280</f>
        <v>#VALUE!</v>
      </c>
      <c r="FW281" s="251"/>
      <c r="FX281" s="251" t="e">
        <f aca="false">FV281+FX280</f>
        <v>#VALUE!</v>
      </c>
      <c r="FY281" s="251"/>
      <c r="FZ281" s="251" t="e">
        <f aca="false">FX281+FZ280</f>
        <v>#VALUE!</v>
      </c>
      <c r="GA281" s="251"/>
      <c r="GB281" s="251" t="e">
        <f aca="false">FZ281+GB280</f>
        <v>#VALUE!</v>
      </c>
      <c r="GC281" s="251"/>
      <c r="GD281" s="251" t="e">
        <f aca="false">GB281+GD280</f>
        <v>#VALUE!</v>
      </c>
      <c r="GE281" s="251"/>
      <c r="GF281" s="251" t="e">
        <f aca="false">GD281+GF280</f>
        <v>#VALUE!</v>
      </c>
      <c r="GG281" s="251"/>
      <c r="GH281" s="251" t="e">
        <f aca="false">GF281+GH280</f>
        <v>#VALUE!</v>
      </c>
      <c r="GI281" s="251"/>
      <c r="GJ281" s="251" t="e">
        <f aca="false">GH281+GJ280</f>
        <v>#VALUE!</v>
      </c>
      <c r="GK281" s="251"/>
      <c r="GL281" s="251" t="e">
        <f aca="false">GJ281+GL280</f>
        <v>#VALUE!</v>
      </c>
      <c r="GM281" s="251"/>
      <c r="GN281" s="251" t="e">
        <f aca="false">GL281+GN280</f>
        <v>#VALUE!</v>
      </c>
      <c r="GO281" s="251"/>
      <c r="GP281" s="251" t="e">
        <f aca="false">GN281+GP280</f>
        <v>#VALUE!</v>
      </c>
      <c r="GQ281" s="251"/>
      <c r="GR281" s="251" t="e">
        <f aca="false">GP281+GR280</f>
        <v>#VALUE!</v>
      </c>
      <c r="GS281" s="251"/>
      <c r="GT281" s="251" t="e">
        <f aca="false">GR281+GT280</f>
        <v>#VALUE!</v>
      </c>
      <c r="GU281" s="251"/>
      <c r="GV281" s="251" t="e">
        <f aca="false">GT281+GV280</f>
        <v>#VALUE!</v>
      </c>
      <c r="GW281" s="251"/>
      <c r="GX281" s="251" t="e">
        <f aca="false">GV281+GX280</f>
        <v>#VALUE!</v>
      </c>
      <c r="GY281" s="251"/>
      <c r="GZ281" s="251" t="e">
        <f aca="false">GX281+GZ280</f>
        <v>#VALUE!</v>
      </c>
      <c r="HA281" s="251"/>
      <c r="HB281" s="251" t="e">
        <f aca="false">GZ281+HB280</f>
        <v>#VALUE!</v>
      </c>
      <c r="HC281" s="251"/>
      <c r="HD281" s="251" t="e">
        <f aca="false">HB281+HD280</f>
        <v>#VALUE!</v>
      </c>
      <c r="HE281" s="251"/>
      <c r="HF281" s="251" t="e">
        <f aca="false">HD281+HF280</f>
        <v>#VALUE!</v>
      </c>
      <c r="HG281" s="251"/>
      <c r="HH281" s="251" t="e">
        <f aca="false">HF281+HH280</f>
        <v>#VALUE!</v>
      </c>
      <c r="HI281" s="251"/>
      <c r="HJ281" s="251" t="e">
        <f aca="false">HH281+HJ280</f>
        <v>#VALUE!</v>
      </c>
      <c r="HK281" s="251"/>
    </row>
    <row r="282" s="295" customFormat="true" ht="12.75" hidden="true" customHeight="false" outlineLevel="0" collapsed="false">
      <c r="A282" s="232"/>
      <c r="B282" s="233"/>
      <c r="C282" s="232"/>
      <c r="D282" s="234"/>
      <c r="E282" s="234"/>
      <c r="F282" s="235"/>
      <c r="G282" s="234"/>
      <c r="H282" s="253"/>
      <c r="I282" s="237"/>
      <c r="J282" s="238"/>
      <c r="K282" s="254" t="s">
        <v>163</v>
      </c>
      <c r="L282" s="255"/>
      <c r="M282" s="255"/>
      <c r="N282" s="255"/>
      <c r="O282" s="255"/>
      <c r="P282" s="255"/>
      <c r="Q282" s="255"/>
      <c r="R282" s="255"/>
      <c r="S282" s="255"/>
      <c r="T282" s="255"/>
      <c r="U282" s="255"/>
      <c r="V282" s="255"/>
      <c r="W282" s="255"/>
      <c r="X282" s="255"/>
      <c r="Y282" s="255"/>
      <c r="Z282" s="255"/>
      <c r="AA282" s="255"/>
      <c r="AB282" s="255"/>
      <c r="AC282" s="255"/>
      <c r="AD282" s="255"/>
      <c r="AE282" s="255"/>
      <c r="AF282" s="255"/>
      <c r="AG282" s="255"/>
      <c r="AH282" s="255"/>
      <c r="AI282" s="255"/>
      <c r="AJ282" s="255"/>
      <c r="AK282" s="255"/>
      <c r="AL282" s="255"/>
      <c r="AM282" s="255"/>
      <c r="AN282" s="255"/>
      <c r="AO282" s="255"/>
      <c r="AP282" s="255"/>
      <c r="AQ282" s="255"/>
      <c r="AR282" s="255"/>
      <c r="AS282" s="255"/>
      <c r="AT282" s="255"/>
      <c r="AU282" s="255"/>
      <c r="AV282" s="255"/>
      <c r="AW282" s="255"/>
      <c r="AX282" s="255"/>
      <c r="AY282" s="255"/>
      <c r="AZ282" s="255"/>
      <c r="BA282" s="255"/>
      <c r="BB282" s="255"/>
      <c r="BC282" s="255"/>
      <c r="BD282" s="255"/>
      <c r="BE282" s="255"/>
      <c r="BF282" s="255"/>
      <c r="BG282" s="255"/>
      <c r="BH282" s="255"/>
      <c r="BI282" s="255"/>
      <c r="BJ282" s="255"/>
      <c r="BK282" s="255"/>
      <c r="BL282" s="255"/>
      <c r="BM282" s="255"/>
      <c r="BN282" s="255"/>
      <c r="BO282" s="255"/>
      <c r="BP282" s="255"/>
      <c r="BQ282" s="255"/>
      <c r="BR282" s="255"/>
      <c r="BS282" s="255"/>
      <c r="BT282" s="255"/>
      <c r="BU282" s="255"/>
      <c r="BV282" s="255"/>
      <c r="BW282" s="255"/>
      <c r="BX282" s="255"/>
      <c r="BY282" s="255"/>
      <c r="BZ282" s="255"/>
      <c r="CA282" s="255"/>
      <c r="CB282" s="255"/>
      <c r="CC282" s="255"/>
      <c r="CD282" s="255"/>
      <c r="CE282" s="255"/>
      <c r="CF282" s="255"/>
      <c r="CG282" s="255"/>
      <c r="CH282" s="255"/>
      <c r="CI282" s="255"/>
      <c r="CJ282" s="255"/>
      <c r="CK282" s="255"/>
      <c r="CL282" s="255"/>
      <c r="CM282" s="255"/>
      <c r="CN282" s="255"/>
      <c r="CO282" s="255"/>
      <c r="CP282" s="255"/>
      <c r="CQ282" s="255"/>
      <c r="CR282" s="255"/>
      <c r="CS282" s="255"/>
      <c r="CT282" s="255"/>
      <c r="CU282" s="255"/>
      <c r="CV282" s="255"/>
      <c r="CW282" s="255"/>
      <c r="CX282" s="255"/>
      <c r="CY282" s="255"/>
      <c r="CZ282" s="255"/>
      <c r="DA282" s="255"/>
      <c r="DB282" s="255"/>
      <c r="DC282" s="255"/>
      <c r="DD282" s="255"/>
      <c r="DE282" s="255"/>
      <c r="DF282" s="255"/>
      <c r="DG282" s="255"/>
      <c r="DH282" s="255"/>
      <c r="DI282" s="255"/>
      <c r="DJ282" s="294"/>
      <c r="DK282" s="294"/>
      <c r="DL282" s="255"/>
      <c r="DM282" s="255"/>
      <c r="DN282" s="255"/>
      <c r="DO282" s="255"/>
      <c r="DP282" s="255"/>
      <c r="DQ282" s="255"/>
      <c r="DR282" s="255"/>
      <c r="DS282" s="255"/>
      <c r="DT282" s="255"/>
      <c r="DU282" s="255"/>
      <c r="DV282" s="255"/>
      <c r="DW282" s="255"/>
      <c r="DX282" s="255"/>
      <c r="DY282" s="255"/>
      <c r="DZ282" s="255"/>
      <c r="EA282" s="255"/>
      <c r="EB282" s="255"/>
      <c r="EC282" s="255"/>
      <c r="ED282" s="255"/>
      <c r="EE282" s="255"/>
      <c r="EF282" s="255"/>
      <c r="EG282" s="255"/>
      <c r="EH282" s="255"/>
      <c r="EI282" s="255"/>
      <c r="EJ282" s="255"/>
      <c r="EK282" s="255"/>
      <c r="EL282" s="255"/>
      <c r="EM282" s="255"/>
      <c r="EN282" s="255"/>
      <c r="EO282" s="255"/>
      <c r="EP282" s="255"/>
      <c r="EQ282" s="255"/>
      <c r="ER282" s="255"/>
      <c r="ES282" s="255"/>
      <c r="ET282" s="255"/>
      <c r="EU282" s="255"/>
      <c r="EV282" s="255"/>
      <c r="EW282" s="255"/>
      <c r="EX282" s="256"/>
      <c r="EY282" s="256"/>
      <c r="EZ282" s="255"/>
      <c r="FA282" s="255"/>
      <c r="FB282" s="255"/>
      <c r="FC282" s="255"/>
      <c r="FD282" s="255"/>
      <c r="FE282" s="255"/>
      <c r="FF282" s="255"/>
      <c r="FG282" s="255"/>
      <c r="FH282" s="255"/>
      <c r="FI282" s="255"/>
      <c r="FJ282" s="255"/>
      <c r="FK282" s="255"/>
      <c r="FL282" s="255"/>
      <c r="FM282" s="255"/>
      <c r="FN282" s="255"/>
      <c r="FO282" s="255"/>
      <c r="FP282" s="255"/>
      <c r="FQ282" s="255"/>
      <c r="FR282" s="255"/>
      <c r="FS282" s="255"/>
      <c r="FT282" s="255"/>
      <c r="FU282" s="255"/>
      <c r="FV282" s="255"/>
      <c r="FW282" s="255"/>
      <c r="FX282" s="255"/>
      <c r="FY282" s="255"/>
      <c r="FZ282" s="255"/>
      <c r="GA282" s="255"/>
      <c r="GB282" s="255"/>
      <c r="GC282" s="255"/>
      <c r="GD282" s="255"/>
      <c r="GE282" s="255"/>
      <c r="GF282" s="255"/>
      <c r="GG282" s="255"/>
      <c r="GH282" s="255"/>
      <c r="GI282" s="255"/>
      <c r="GJ282" s="255"/>
      <c r="GK282" s="255"/>
      <c r="GL282" s="255"/>
      <c r="GM282" s="255"/>
      <c r="GN282" s="255"/>
      <c r="GO282" s="255"/>
      <c r="GP282" s="255"/>
      <c r="GQ282" s="255"/>
      <c r="GR282" s="255"/>
      <c r="GS282" s="255"/>
      <c r="GT282" s="255"/>
      <c r="GU282" s="255"/>
      <c r="GV282" s="255"/>
      <c r="GW282" s="255"/>
      <c r="GX282" s="255"/>
      <c r="GY282" s="255"/>
      <c r="GZ282" s="255"/>
      <c r="HA282" s="255"/>
      <c r="HB282" s="255"/>
      <c r="HC282" s="255"/>
      <c r="HD282" s="255"/>
      <c r="HE282" s="255"/>
      <c r="HF282" s="255"/>
      <c r="HG282" s="255"/>
      <c r="HH282" s="255"/>
      <c r="HI282" s="255"/>
      <c r="HJ282" s="255"/>
      <c r="HK282" s="255"/>
    </row>
    <row r="283" s="297" customFormat="true" ht="12.75" hidden="true" customHeight="false" outlineLevel="0" collapsed="false">
      <c r="A283" s="232"/>
      <c r="B283" s="233"/>
      <c r="C283" s="232"/>
      <c r="D283" s="234"/>
      <c r="E283" s="234"/>
      <c r="F283" s="235"/>
      <c r="G283" s="234"/>
      <c r="H283" s="257"/>
      <c r="I283" s="237"/>
      <c r="J283" s="238"/>
      <c r="K283" s="258" t="s">
        <v>164</v>
      </c>
      <c r="L283" s="259" t="n">
        <f aca="false">L282</f>
        <v>0</v>
      </c>
      <c r="M283" s="259"/>
      <c r="N283" s="259" t="n">
        <f aca="false">N282+L283</f>
        <v>0</v>
      </c>
      <c r="O283" s="259"/>
      <c r="P283" s="259" t="n">
        <f aca="false">P282+N283</f>
        <v>0</v>
      </c>
      <c r="Q283" s="259"/>
      <c r="R283" s="259" t="n">
        <f aca="false">R282+P283</f>
        <v>0</v>
      </c>
      <c r="S283" s="259"/>
      <c r="T283" s="259" t="n">
        <f aca="false">T282+R283</f>
        <v>0</v>
      </c>
      <c r="U283" s="259"/>
      <c r="V283" s="259" t="n">
        <f aca="false">V282+T283</f>
        <v>0</v>
      </c>
      <c r="W283" s="259"/>
      <c r="X283" s="259" t="n">
        <f aca="false">X282+V283</f>
        <v>0</v>
      </c>
      <c r="Y283" s="259"/>
      <c r="Z283" s="259" t="n">
        <f aca="false">Z282+X283</f>
        <v>0</v>
      </c>
      <c r="AA283" s="259"/>
      <c r="AB283" s="259" t="n">
        <f aca="false">AB282+Z283</f>
        <v>0</v>
      </c>
      <c r="AC283" s="259"/>
      <c r="AD283" s="259" t="n">
        <f aca="false">AD282+AB283</f>
        <v>0</v>
      </c>
      <c r="AE283" s="259"/>
      <c r="AF283" s="259" t="n">
        <f aca="false">AF282+AD283</f>
        <v>0</v>
      </c>
      <c r="AG283" s="259"/>
      <c r="AH283" s="259" t="n">
        <f aca="false">AH282+AF283</f>
        <v>0</v>
      </c>
      <c r="AI283" s="259"/>
      <c r="AJ283" s="259" t="n">
        <f aca="false">AJ282+AH283</f>
        <v>0</v>
      </c>
      <c r="AK283" s="259"/>
      <c r="AL283" s="259" t="n">
        <f aca="false">AL282+AJ283</f>
        <v>0</v>
      </c>
      <c r="AM283" s="259"/>
      <c r="AN283" s="259" t="n">
        <f aca="false">AN282+AL283</f>
        <v>0</v>
      </c>
      <c r="AO283" s="259"/>
      <c r="AP283" s="259" t="n">
        <f aca="false">AP282+AN283</f>
        <v>0</v>
      </c>
      <c r="AQ283" s="259"/>
      <c r="AR283" s="259" t="n">
        <f aca="false">AR282+AP283</f>
        <v>0</v>
      </c>
      <c r="AS283" s="259"/>
      <c r="AT283" s="259" t="n">
        <f aca="false">AT282+AR283</f>
        <v>0</v>
      </c>
      <c r="AU283" s="259"/>
      <c r="AV283" s="259" t="n">
        <f aca="false">AV282+AT283</f>
        <v>0</v>
      </c>
      <c r="AW283" s="259"/>
      <c r="AX283" s="259" t="n">
        <f aca="false">AX282+AV283</f>
        <v>0</v>
      </c>
      <c r="AY283" s="259"/>
      <c r="AZ283" s="259" t="n">
        <f aca="false">AZ282+AX283</f>
        <v>0</v>
      </c>
      <c r="BA283" s="259"/>
      <c r="BB283" s="259" t="n">
        <f aca="false">BB282+AZ283</f>
        <v>0</v>
      </c>
      <c r="BC283" s="259"/>
      <c r="BD283" s="259" t="n">
        <f aca="false">BD282+BB283</f>
        <v>0</v>
      </c>
      <c r="BE283" s="259"/>
      <c r="BF283" s="259" t="n">
        <f aca="false">BF282+BD283</f>
        <v>0</v>
      </c>
      <c r="BG283" s="259"/>
      <c r="BH283" s="259" t="n">
        <f aca="false">BH282+BF283</f>
        <v>0</v>
      </c>
      <c r="BI283" s="259"/>
      <c r="BJ283" s="259" t="n">
        <f aca="false">BJ282+BH283</f>
        <v>0</v>
      </c>
      <c r="BK283" s="259"/>
      <c r="BL283" s="259" t="n">
        <f aca="false">BL282+BJ283</f>
        <v>0</v>
      </c>
      <c r="BM283" s="259"/>
      <c r="BN283" s="259" t="n">
        <f aca="false">BN282+BL283</f>
        <v>0</v>
      </c>
      <c r="BO283" s="259"/>
      <c r="BP283" s="259" t="n">
        <f aca="false">BP282+BN283</f>
        <v>0</v>
      </c>
      <c r="BQ283" s="259"/>
      <c r="BR283" s="259" t="n">
        <f aca="false">BR282+BP283</f>
        <v>0</v>
      </c>
      <c r="BS283" s="259"/>
      <c r="BT283" s="259" t="n">
        <f aca="false">BT282+BR283</f>
        <v>0</v>
      </c>
      <c r="BU283" s="259"/>
      <c r="BV283" s="259" t="n">
        <f aca="false">BV282+BT283</f>
        <v>0</v>
      </c>
      <c r="BW283" s="259"/>
      <c r="BX283" s="259" t="n">
        <f aca="false">BX282+BV283</f>
        <v>0</v>
      </c>
      <c r="BY283" s="259"/>
      <c r="BZ283" s="259" t="n">
        <f aca="false">BZ282+BX283</f>
        <v>0</v>
      </c>
      <c r="CA283" s="259"/>
      <c r="CB283" s="259" t="n">
        <f aca="false">CB282+BZ283</f>
        <v>0</v>
      </c>
      <c r="CC283" s="259"/>
      <c r="CD283" s="259" t="n">
        <f aca="false">CD282+CB283</f>
        <v>0</v>
      </c>
      <c r="CE283" s="259"/>
      <c r="CF283" s="259" t="n">
        <f aca="false">CF282+CD283</f>
        <v>0</v>
      </c>
      <c r="CG283" s="259"/>
      <c r="CH283" s="259" t="n">
        <f aca="false">CH282+CF283</f>
        <v>0</v>
      </c>
      <c r="CI283" s="259"/>
      <c r="CJ283" s="259" t="n">
        <f aca="false">CJ282+CH283</f>
        <v>0</v>
      </c>
      <c r="CK283" s="259"/>
      <c r="CL283" s="259" t="n">
        <f aca="false">CL282+CJ283</f>
        <v>0</v>
      </c>
      <c r="CM283" s="259"/>
      <c r="CN283" s="259" t="n">
        <f aca="false">CN282+CL283</f>
        <v>0</v>
      </c>
      <c r="CO283" s="259"/>
      <c r="CP283" s="259" t="n">
        <f aca="false">CP282+CN283</f>
        <v>0</v>
      </c>
      <c r="CQ283" s="259"/>
      <c r="CR283" s="259" t="n">
        <f aca="false">CR282+CP283</f>
        <v>0</v>
      </c>
      <c r="CS283" s="259"/>
      <c r="CT283" s="259" t="n">
        <f aca="false">CT282+CR283</f>
        <v>0</v>
      </c>
      <c r="CU283" s="259"/>
      <c r="CV283" s="259" t="n">
        <f aca="false">CV282+CT283</f>
        <v>0</v>
      </c>
      <c r="CW283" s="259"/>
      <c r="CX283" s="259" t="n">
        <f aca="false">CX282+CV283</f>
        <v>0</v>
      </c>
      <c r="CY283" s="259"/>
      <c r="CZ283" s="259" t="n">
        <f aca="false">CZ282+CX283</f>
        <v>0</v>
      </c>
      <c r="DA283" s="259"/>
      <c r="DB283" s="259" t="n">
        <f aca="false">DB282+CZ283</f>
        <v>0</v>
      </c>
      <c r="DC283" s="259"/>
      <c r="DD283" s="259" t="n">
        <f aca="false">DD282+DB283</f>
        <v>0</v>
      </c>
      <c r="DE283" s="259"/>
      <c r="DF283" s="259" t="n">
        <f aca="false">DF282+DD283</f>
        <v>0</v>
      </c>
      <c r="DG283" s="259"/>
      <c r="DH283" s="259" t="n">
        <f aca="false">DH282+DF283</f>
        <v>0</v>
      </c>
      <c r="DI283" s="259"/>
      <c r="DJ283" s="296" t="n">
        <f aca="false">DJ282+DH283</f>
        <v>0</v>
      </c>
      <c r="DK283" s="296"/>
      <c r="DL283" s="259" t="n">
        <f aca="false">DL282+DJ283</f>
        <v>0</v>
      </c>
      <c r="DM283" s="259"/>
      <c r="DN283" s="259" t="n">
        <f aca="false">DN282+DL283</f>
        <v>0</v>
      </c>
      <c r="DO283" s="259"/>
      <c r="DP283" s="259" t="n">
        <f aca="false">DP282+DN283</f>
        <v>0</v>
      </c>
      <c r="DQ283" s="259"/>
      <c r="DR283" s="259" t="n">
        <f aca="false">DR282+DP283</f>
        <v>0</v>
      </c>
      <c r="DS283" s="259"/>
      <c r="DT283" s="259" t="n">
        <f aca="false">DT282+DR283</f>
        <v>0</v>
      </c>
      <c r="DU283" s="259"/>
      <c r="DV283" s="259" t="n">
        <f aca="false">DV282+DT283</f>
        <v>0</v>
      </c>
      <c r="DW283" s="259"/>
      <c r="DX283" s="259" t="n">
        <f aca="false">DX282+DV283</f>
        <v>0</v>
      </c>
      <c r="DY283" s="259"/>
      <c r="DZ283" s="259" t="n">
        <f aca="false">DZ282+DX283</f>
        <v>0</v>
      </c>
      <c r="EA283" s="259"/>
      <c r="EB283" s="259" t="n">
        <f aca="false">EB282+DZ283</f>
        <v>0</v>
      </c>
      <c r="EC283" s="259"/>
      <c r="ED283" s="259" t="n">
        <f aca="false">ED282+EB283</f>
        <v>0</v>
      </c>
      <c r="EE283" s="259"/>
      <c r="EF283" s="259" t="n">
        <f aca="false">EF282+ED283</f>
        <v>0</v>
      </c>
      <c r="EG283" s="259"/>
      <c r="EH283" s="259" t="n">
        <f aca="false">EH282+EF283</f>
        <v>0</v>
      </c>
      <c r="EI283" s="259"/>
      <c r="EJ283" s="259" t="n">
        <f aca="false">EJ282+EH283</f>
        <v>0</v>
      </c>
      <c r="EK283" s="259"/>
      <c r="EL283" s="259" t="n">
        <f aca="false">EL282+EJ283</f>
        <v>0</v>
      </c>
      <c r="EM283" s="259"/>
      <c r="EN283" s="259" t="n">
        <f aca="false">EN282+EL283</f>
        <v>0</v>
      </c>
      <c r="EO283" s="259"/>
      <c r="EP283" s="259" t="n">
        <f aca="false">EP282+EN283</f>
        <v>0</v>
      </c>
      <c r="EQ283" s="259"/>
      <c r="ER283" s="259" t="n">
        <f aca="false">ER282+EP283</f>
        <v>0</v>
      </c>
      <c r="ES283" s="259"/>
      <c r="ET283" s="259" t="n">
        <f aca="false">ET282+ER283</f>
        <v>0</v>
      </c>
      <c r="EU283" s="259"/>
      <c r="EV283" s="259" t="n">
        <f aca="false">EV282+ET283</f>
        <v>0</v>
      </c>
      <c r="EW283" s="259"/>
      <c r="EX283" s="260" t="n">
        <f aca="false">EX282+EV283</f>
        <v>0</v>
      </c>
      <c r="EY283" s="260"/>
      <c r="EZ283" s="259" t="n">
        <f aca="false">EZ282+EX283</f>
        <v>0</v>
      </c>
      <c r="FA283" s="259"/>
      <c r="FB283" s="259" t="n">
        <f aca="false">FB282+EZ283</f>
        <v>0</v>
      </c>
      <c r="FC283" s="259"/>
      <c r="FD283" s="259" t="n">
        <f aca="false">FD282+FB283</f>
        <v>0</v>
      </c>
      <c r="FE283" s="259"/>
      <c r="FF283" s="259" t="n">
        <f aca="false">FF282+FD283</f>
        <v>0</v>
      </c>
      <c r="FG283" s="259"/>
      <c r="FH283" s="259" t="n">
        <f aca="false">FH282+FF283</f>
        <v>0</v>
      </c>
      <c r="FI283" s="259"/>
      <c r="FJ283" s="259" t="n">
        <f aca="false">FJ282+FH283</f>
        <v>0</v>
      </c>
      <c r="FK283" s="259"/>
      <c r="FL283" s="259" t="n">
        <f aca="false">FL282+FJ283</f>
        <v>0</v>
      </c>
      <c r="FM283" s="259"/>
      <c r="FN283" s="259" t="n">
        <f aca="false">FN282+FL283</f>
        <v>0</v>
      </c>
      <c r="FO283" s="259"/>
      <c r="FP283" s="259" t="n">
        <f aca="false">FP282+FN283</f>
        <v>0</v>
      </c>
      <c r="FQ283" s="259"/>
      <c r="FR283" s="259" t="n">
        <f aca="false">FR282+FP283</f>
        <v>0</v>
      </c>
      <c r="FS283" s="259"/>
      <c r="FT283" s="259" t="n">
        <f aca="false">FT282+FR283</f>
        <v>0</v>
      </c>
      <c r="FU283" s="259"/>
      <c r="FV283" s="259" t="n">
        <f aca="false">FV282+FT283</f>
        <v>0</v>
      </c>
      <c r="FW283" s="259"/>
      <c r="FX283" s="259" t="n">
        <f aca="false">FX282+FV283</f>
        <v>0</v>
      </c>
      <c r="FY283" s="259"/>
      <c r="FZ283" s="259" t="n">
        <f aca="false">FZ282+FX283</f>
        <v>0</v>
      </c>
      <c r="GA283" s="259"/>
      <c r="GB283" s="259" t="n">
        <f aca="false">GB282+FZ283</f>
        <v>0</v>
      </c>
      <c r="GC283" s="259"/>
      <c r="GD283" s="259" t="n">
        <f aca="false">GD282+GB283</f>
        <v>0</v>
      </c>
      <c r="GE283" s="259"/>
      <c r="GF283" s="259" t="n">
        <f aca="false">GF282+GD283</f>
        <v>0</v>
      </c>
      <c r="GG283" s="259"/>
      <c r="GH283" s="259" t="n">
        <f aca="false">GH282+GF283</f>
        <v>0</v>
      </c>
      <c r="GI283" s="259"/>
      <c r="GJ283" s="259" t="n">
        <f aca="false">GJ282+GH283</f>
        <v>0</v>
      </c>
      <c r="GK283" s="259"/>
      <c r="GL283" s="259" t="n">
        <f aca="false">GL282+GJ283</f>
        <v>0</v>
      </c>
      <c r="GM283" s="259"/>
      <c r="GN283" s="259" t="n">
        <f aca="false">GN282+GL283</f>
        <v>0</v>
      </c>
      <c r="GO283" s="259"/>
      <c r="GP283" s="259" t="n">
        <f aca="false">GP282+GN283</f>
        <v>0</v>
      </c>
      <c r="GQ283" s="259"/>
      <c r="GR283" s="259" t="n">
        <f aca="false">GR282+GP283</f>
        <v>0</v>
      </c>
      <c r="GS283" s="259"/>
      <c r="GT283" s="259" t="n">
        <f aca="false">GT282+GR283</f>
        <v>0</v>
      </c>
      <c r="GU283" s="259"/>
      <c r="GV283" s="259" t="n">
        <f aca="false">GV282+GT283</f>
        <v>0</v>
      </c>
      <c r="GW283" s="259"/>
      <c r="GX283" s="259" t="n">
        <f aca="false">GX282+GV283</f>
        <v>0</v>
      </c>
      <c r="GY283" s="259"/>
      <c r="GZ283" s="259" t="n">
        <f aca="false">GZ282+GX283</f>
        <v>0</v>
      </c>
      <c r="HA283" s="259"/>
      <c r="HB283" s="259" t="n">
        <f aca="false">HB282+GZ283</f>
        <v>0</v>
      </c>
      <c r="HC283" s="259"/>
      <c r="HD283" s="259" t="n">
        <f aca="false">HD282+HB283</f>
        <v>0</v>
      </c>
      <c r="HE283" s="259"/>
      <c r="HF283" s="259" t="n">
        <f aca="false">HF282+HD283</f>
        <v>0</v>
      </c>
      <c r="HG283" s="259"/>
      <c r="HH283" s="259" t="n">
        <f aca="false">HH282+HF283</f>
        <v>0</v>
      </c>
      <c r="HI283" s="259"/>
      <c r="HJ283" s="259" t="n">
        <f aca="false">HJ282+HH283</f>
        <v>0</v>
      </c>
      <c r="HK283" s="259"/>
    </row>
    <row r="284" s="299" customFormat="true" ht="12.75" hidden="true" customHeight="false" outlineLevel="0" collapsed="false">
      <c r="A284" s="232"/>
      <c r="B284" s="233"/>
      <c r="C284" s="232"/>
      <c r="D284" s="234"/>
      <c r="E284" s="234"/>
      <c r="F284" s="235"/>
      <c r="G284" s="234"/>
      <c r="H284" s="261"/>
      <c r="I284" s="237"/>
      <c r="J284" s="238"/>
      <c r="K284" s="262" t="s">
        <v>165</v>
      </c>
      <c r="L284" s="263" t="e">
        <f aca="false">IF($E278&gt;0,L281/$E278,"-")</f>
        <v>#N/A</v>
      </c>
      <c r="M284" s="263"/>
      <c r="N284" s="263" t="e">
        <f aca="false">IF($E278&gt;0,N281/$E278,"-")</f>
        <v>#N/A</v>
      </c>
      <c r="O284" s="263"/>
      <c r="P284" s="263" t="e">
        <f aca="false">IF($E278&gt;0,P281/$E278,"-")</f>
        <v>#N/A</v>
      </c>
      <c r="Q284" s="263"/>
      <c r="R284" s="263" t="e">
        <f aca="false">IF($E278&gt;0,R281/$E278,"-")</f>
        <v>#N/A</v>
      </c>
      <c r="S284" s="263"/>
      <c r="T284" s="263" t="e">
        <f aca="false">IF($E278&gt;0,T281/$E278,"-")</f>
        <v>#N/A</v>
      </c>
      <c r="U284" s="263"/>
      <c r="V284" s="263" t="e">
        <f aca="false">IF($E278&gt;0,V281/$E278,"-")</f>
        <v>#N/A</v>
      </c>
      <c r="W284" s="263"/>
      <c r="X284" s="263" t="e">
        <f aca="false">IF($E278&gt;0,X281/$E278,"-")</f>
        <v>#N/A</v>
      </c>
      <c r="Y284" s="263"/>
      <c r="Z284" s="263" t="e">
        <f aca="false">IF($E278&gt;0,Z281/$E278,"-")</f>
        <v>#N/A</v>
      </c>
      <c r="AA284" s="263"/>
      <c r="AB284" s="263" t="e">
        <f aca="false">IF($E278&gt;0,AB281/$E278,"-")</f>
        <v>#N/A</v>
      </c>
      <c r="AC284" s="263"/>
      <c r="AD284" s="263" t="e">
        <f aca="false">IF($E278&gt;0,AD281/$E278,"-")</f>
        <v>#N/A</v>
      </c>
      <c r="AE284" s="263"/>
      <c r="AF284" s="263" t="e">
        <f aca="false">IF($E278&gt;0,AF281/$E278,"-")</f>
        <v>#N/A</v>
      </c>
      <c r="AG284" s="263"/>
      <c r="AH284" s="263" t="e">
        <f aca="false">IF($E278&gt;0,AH281/$E278,"-")</f>
        <v>#N/A</v>
      </c>
      <c r="AI284" s="263"/>
      <c r="AJ284" s="263" t="e">
        <f aca="false">IF($E278&gt;0,AJ281/$E278,"-")</f>
        <v>#N/A</v>
      </c>
      <c r="AK284" s="263"/>
      <c r="AL284" s="263" t="e">
        <f aca="false">IF($E278&gt;0,AL281/$E278,"-")</f>
        <v>#N/A</v>
      </c>
      <c r="AM284" s="263"/>
      <c r="AN284" s="263" t="e">
        <f aca="false">IF($E278&gt;0,AN281/$E278,"-")</f>
        <v>#N/A</v>
      </c>
      <c r="AO284" s="263"/>
      <c r="AP284" s="263" t="e">
        <f aca="false">IF($E278&gt;0,AP281/$E278,"-")</f>
        <v>#N/A</v>
      </c>
      <c r="AQ284" s="263"/>
      <c r="AR284" s="263" t="e">
        <f aca="false">IF($E278&gt;0,AR281/$E278,"-")</f>
        <v>#N/A</v>
      </c>
      <c r="AS284" s="263"/>
      <c r="AT284" s="263" t="e">
        <f aca="false">IF($E278&gt;0,AT281/$E278,"-")</f>
        <v>#N/A</v>
      </c>
      <c r="AU284" s="263"/>
      <c r="AV284" s="263" t="e">
        <f aca="false">IF($E278&gt;0,AV281/$E278,"-")</f>
        <v>#N/A</v>
      </c>
      <c r="AW284" s="263"/>
      <c r="AX284" s="263" t="e">
        <f aca="false">IF($E278&gt;0,AX281/$E278,"-")</f>
        <v>#N/A</v>
      </c>
      <c r="AY284" s="263"/>
      <c r="AZ284" s="263" t="e">
        <f aca="false">IF($E278&gt;0,AZ281/$E278,"-")</f>
        <v>#N/A</v>
      </c>
      <c r="BA284" s="263"/>
      <c r="BB284" s="263" t="e">
        <f aca="false">IF($E278&gt;0,BB281/$E278,"-")</f>
        <v>#N/A</v>
      </c>
      <c r="BC284" s="263"/>
      <c r="BD284" s="263" t="e">
        <f aca="false">IF($E278&gt;0,BD281/$E278,"-")</f>
        <v>#N/A</v>
      </c>
      <c r="BE284" s="263"/>
      <c r="BF284" s="263" t="e">
        <f aca="false">IF($E278&gt;0,BF281/$E278,"-")</f>
        <v>#N/A</v>
      </c>
      <c r="BG284" s="263"/>
      <c r="BH284" s="263" t="e">
        <f aca="false">IF($E278&gt;0,BH281/$E278,"-")</f>
        <v>#N/A</v>
      </c>
      <c r="BI284" s="263"/>
      <c r="BJ284" s="263" t="e">
        <f aca="false">IF($E278&gt;0,BJ281/$E278,"-")</f>
        <v>#N/A</v>
      </c>
      <c r="BK284" s="263"/>
      <c r="BL284" s="263" t="e">
        <f aca="false">IF($E278&gt;0,BL281/$E278,"-")</f>
        <v>#N/A</v>
      </c>
      <c r="BM284" s="263"/>
      <c r="BN284" s="263" t="e">
        <f aca="false">IF($E278&gt;0,BN281/$E278,"-")</f>
        <v>#N/A</v>
      </c>
      <c r="BO284" s="263"/>
      <c r="BP284" s="263" t="e">
        <f aca="false">IF($E278&gt;0,BP281/$E278,"-")</f>
        <v>#N/A</v>
      </c>
      <c r="BQ284" s="263"/>
      <c r="BR284" s="263" t="e">
        <f aca="false">IF($E278&gt;0,BR281/$E278,"-")</f>
        <v>#N/A</v>
      </c>
      <c r="BS284" s="263"/>
      <c r="BT284" s="263" t="e">
        <f aca="false">IF($E278&gt;0,BT281/$E278,"-")</f>
        <v>#N/A</v>
      </c>
      <c r="BU284" s="263"/>
      <c r="BV284" s="263" t="e">
        <f aca="false">IF($E278&gt;0,BV281/$E278,"-")</f>
        <v>#N/A</v>
      </c>
      <c r="BW284" s="263"/>
      <c r="BX284" s="263" t="e">
        <f aca="false">IF($E278&gt;0,BX281/$E278,"-")</f>
        <v>#N/A</v>
      </c>
      <c r="BY284" s="263"/>
      <c r="BZ284" s="263" t="e">
        <f aca="false">IF($E278&gt;0,BZ281/$E278,"-")</f>
        <v>#N/A</v>
      </c>
      <c r="CA284" s="263"/>
      <c r="CB284" s="263" t="e">
        <f aca="false">IF($E278&gt;0,CB281/$E278,"-")</f>
        <v>#N/A</v>
      </c>
      <c r="CC284" s="263"/>
      <c r="CD284" s="263" t="e">
        <f aca="false">IF($E278&gt;0,CD281/$E278,"-")</f>
        <v>#N/A</v>
      </c>
      <c r="CE284" s="263"/>
      <c r="CF284" s="263" t="e">
        <f aca="false">IF($E278&gt;0,CF281/$E278,"-")</f>
        <v>#N/A</v>
      </c>
      <c r="CG284" s="263"/>
      <c r="CH284" s="263" t="e">
        <f aca="false">IF($E278&gt;0,CH281/$E278,"-")</f>
        <v>#N/A</v>
      </c>
      <c r="CI284" s="263"/>
      <c r="CJ284" s="263" t="e">
        <f aca="false">IF($E278&gt;0,CJ281/$E278,"-")</f>
        <v>#N/A</v>
      </c>
      <c r="CK284" s="263"/>
      <c r="CL284" s="263" t="e">
        <f aca="false">IF($E278&gt;0,CL281/$E278,"-")</f>
        <v>#N/A</v>
      </c>
      <c r="CM284" s="263"/>
      <c r="CN284" s="263" t="e">
        <f aca="false">IF($E278&gt;0,CN281/$E278,"-")</f>
        <v>#N/A</v>
      </c>
      <c r="CO284" s="263"/>
      <c r="CP284" s="263" t="e">
        <f aca="false">IF($E278&gt;0,CP281/$E278,"-")</f>
        <v>#N/A</v>
      </c>
      <c r="CQ284" s="263"/>
      <c r="CR284" s="263" t="e">
        <f aca="false">IF($E278&gt;0,CR281/$E278,"-")</f>
        <v>#N/A</v>
      </c>
      <c r="CS284" s="263"/>
      <c r="CT284" s="263" t="e">
        <f aca="false">IF($E278&gt;0,CT281/$E278,"-")</f>
        <v>#N/A</v>
      </c>
      <c r="CU284" s="263"/>
      <c r="CV284" s="263" t="e">
        <f aca="false">IF($E278&gt;0,CV281/$E278,"-")</f>
        <v>#N/A</v>
      </c>
      <c r="CW284" s="263"/>
      <c r="CX284" s="263" t="e">
        <f aca="false">IF($E278&gt;0,CX281/$E278,"-")</f>
        <v>#N/A</v>
      </c>
      <c r="CY284" s="263"/>
      <c r="CZ284" s="263" t="e">
        <f aca="false">IF($E278&gt;0,CZ281/$E278,"-")</f>
        <v>#N/A</v>
      </c>
      <c r="DA284" s="263"/>
      <c r="DB284" s="263" t="e">
        <f aca="false">IF($E278&gt;0,DB281/$E278,"-")</f>
        <v>#N/A</v>
      </c>
      <c r="DC284" s="263"/>
      <c r="DD284" s="263" t="e">
        <f aca="false">IF($E278&gt;0,DD281/$E278,"-")</f>
        <v>#N/A</v>
      </c>
      <c r="DE284" s="263"/>
      <c r="DF284" s="263" t="e">
        <f aca="false">IF($E278&gt;0,DF281/$E278,"-")</f>
        <v>#N/A</v>
      </c>
      <c r="DG284" s="263"/>
      <c r="DH284" s="263" t="e">
        <f aca="false">IF($E278&gt;0,DH281/$E278,"-")</f>
        <v>#N/A</v>
      </c>
      <c r="DI284" s="263"/>
      <c r="DJ284" s="298" t="e">
        <f aca="false">IF($E278&gt;0,DJ281/$E278,"-")</f>
        <v>#N/A</v>
      </c>
      <c r="DK284" s="298"/>
      <c r="DL284" s="263" t="e">
        <f aca="false">IF($E278&gt;0,DL281/$E278,"-")</f>
        <v>#N/A</v>
      </c>
      <c r="DM284" s="263"/>
      <c r="DN284" s="263" t="e">
        <f aca="false">IF($E278&gt;0,DN281/$E278,"-")</f>
        <v>#N/A</v>
      </c>
      <c r="DO284" s="263"/>
      <c r="DP284" s="263" t="e">
        <f aca="false">IF($E278&gt;0,DP281/$E278,"-")</f>
        <v>#N/A</v>
      </c>
      <c r="DQ284" s="263"/>
      <c r="DR284" s="263" t="e">
        <f aca="false">IF($E278&gt;0,DR281/$E278,"-")</f>
        <v>#N/A</v>
      </c>
      <c r="DS284" s="263"/>
      <c r="DT284" s="263" t="e">
        <f aca="false">IF($E278&gt;0,DT281/$E278,"-")</f>
        <v>#N/A</v>
      </c>
      <c r="DU284" s="263"/>
      <c r="DV284" s="263" t="e">
        <f aca="false">IF($E278&gt;0,DV281/$E278,"-")</f>
        <v>#N/A</v>
      </c>
      <c r="DW284" s="263"/>
      <c r="DX284" s="263" t="e">
        <f aca="false">IF($E278&gt;0,DX281/$E278,"-")</f>
        <v>#N/A</v>
      </c>
      <c r="DY284" s="263"/>
      <c r="DZ284" s="263" t="e">
        <f aca="false">IF($E278&gt;0,DZ281/$E278,"-")</f>
        <v>#N/A</v>
      </c>
      <c r="EA284" s="263"/>
      <c r="EB284" s="263" t="e">
        <f aca="false">IF($E278&gt;0,EB281/$E278,"-")</f>
        <v>#N/A</v>
      </c>
      <c r="EC284" s="263"/>
      <c r="ED284" s="263" t="e">
        <f aca="false">IF($E278&gt;0,ED281/$E278,"-")</f>
        <v>#N/A</v>
      </c>
      <c r="EE284" s="263"/>
      <c r="EF284" s="263" t="e">
        <f aca="false">IF($E278&gt;0,EF281/$E278,"-")</f>
        <v>#N/A</v>
      </c>
      <c r="EG284" s="263"/>
      <c r="EH284" s="263" t="e">
        <f aca="false">IF($E278&gt;0,EH281/$E278,"-")</f>
        <v>#N/A</v>
      </c>
      <c r="EI284" s="263"/>
      <c r="EJ284" s="263" t="e">
        <f aca="false">IF($E278&gt;0,EJ281/$E278,"-")</f>
        <v>#N/A</v>
      </c>
      <c r="EK284" s="263"/>
      <c r="EL284" s="263" t="e">
        <f aca="false">IF($E278&gt;0,EL281/$E278,"-")</f>
        <v>#N/A</v>
      </c>
      <c r="EM284" s="263"/>
      <c r="EN284" s="263" t="e">
        <f aca="false">IF($E278&gt;0,EN281/$E278,"-")</f>
        <v>#N/A</v>
      </c>
      <c r="EO284" s="263"/>
      <c r="EP284" s="263" t="e">
        <f aca="false">IF($E278&gt;0,EP281/$E278,"-")</f>
        <v>#N/A</v>
      </c>
      <c r="EQ284" s="263"/>
      <c r="ER284" s="263" t="e">
        <f aca="false">IF($E278&gt;0,ER281/$E278,"-")</f>
        <v>#N/A</v>
      </c>
      <c r="ES284" s="263"/>
      <c r="ET284" s="263" t="e">
        <f aca="false">IF($E278&gt;0,ET281/$E278,"-")</f>
        <v>#N/A</v>
      </c>
      <c r="EU284" s="263"/>
      <c r="EV284" s="263" t="e">
        <f aca="false">IF($E278&gt;0,EV281/$E278,"-")</f>
        <v>#N/A</v>
      </c>
      <c r="EW284" s="263"/>
      <c r="EX284" s="264" t="e">
        <f aca="false">IF($E278&gt;0,EX281/$E278,"-")</f>
        <v>#N/A</v>
      </c>
      <c r="EY284" s="264"/>
      <c r="EZ284" s="263" t="e">
        <f aca="false">IF($E278&gt;0,EZ281/$E278,"-")</f>
        <v>#N/A</v>
      </c>
      <c r="FA284" s="263"/>
      <c r="FB284" s="263" t="e">
        <f aca="false">IF($E278&gt;0,FB281/$E278,"-")</f>
        <v>#N/A</v>
      </c>
      <c r="FC284" s="263"/>
      <c r="FD284" s="263" t="e">
        <f aca="false">IF($E278&gt;0,FD281/$E278,"-")</f>
        <v>#N/A</v>
      </c>
      <c r="FE284" s="263"/>
      <c r="FF284" s="263" t="e">
        <f aca="false">IF($E278&gt;0,FF281/$E278,"-")</f>
        <v>#N/A</v>
      </c>
      <c r="FG284" s="263"/>
      <c r="FH284" s="263" t="e">
        <f aca="false">IF($E278&gt;0,FH281/$E278,"-")</f>
        <v>#N/A</v>
      </c>
      <c r="FI284" s="263"/>
      <c r="FJ284" s="263" t="e">
        <f aca="false">IF($E278&gt;0,FJ281/$E278,"-")</f>
        <v>#N/A</v>
      </c>
      <c r="FK284" s="263"/>
      <c r="FL284" s="263" t="e">
        <f aca="false">IF($E278&gt;0,FL281/$E278,"-")</f>
        <v>#N/A</v>
      </c>
      <c r="FM284" s="263"/>
      <c r="FN284" s="263" t="e">
        <f aca="false">IF($E278&gt;0,FN281/$E278,"-")</f>
        <v>#N/A</v>
      </c>
      <c r="FO284" s="263"/>
      <c r="FP284" s="263" t="e">
        <f aca="false">IF($E278&gt;0,FP281/$E278,"-")</f>
        <v>#N/A</v>
      </c>
      <c r="FQ284" s="263"/>
      <c r="FR284" s="263" t="e">
        <f aca="false">IF($E278&gt;0,FR281/$E278,"-")</f>
        <v>#N/A</v>
      </c>
      <c r="FS284" s="263"/>
      <c r="FT284" s="263" t="e">
        <f aca="false">IF($E278&gt;0,FT281/$E278,"-")</f>
        <v>#N/A</v>
      </c>
      <c r="FU284" s="263"/>
      <c r="FV284" s="263" t="e">
        <f aca="false">IF($E278&gt;0,FV281/$E278,"-")</f>
        <v>#N/A</v>
      </c>
      <c r="FW284" s="263"/>
      <c r="FX284" s="263" t="e">
        <f aca="false">IF($E278&gt;0,FX281/$E278,"-")</f>
        <v>#N/A</v>
      </c>
      <c r="FY284" s="263"/>
      <c r="FZ284" s="263" t="e">
        <f aca="false">IF($E278&gt;0,FZ281/$E278,"-")</f>
        <v>#N/A</v>
      </c>
      <c r="GA284" s="263"/>
      <c r="GB284" s="263" t="e">
        <f aca="false">IF($E278&gt;0,GB281/$E278,"-")</f>
        <v>#N/A</v>
      </c>
      <c r="GC284" s="263"/>
      <c r="GD284" s="263" t="e">
        <f aca="false">IF($E278&gt;0,GD281/$E278,"-")</f>
        <v>#N/A</v>
      </c>
      <c r="GE284" s="263"/>
      <c r="GF284" s="263" t="e">
        <f aca="false">IF($E278&gt;0,GF281/$E278,"-")</f>
        <v>#N/A</v>
      </c>
      <c r="GG284" s="263"/>
      <c r="GH284" s="263" t="e">
        <f aca="false">IF($E278&gt;0,GH281/$E278,"-")</f>
        <v>#N/A</v>
      </c>
      <c r="GI284" s="263"/>
      <c r="GJ284" s="263" t="e">
        <f aca="false">IF($E278&gt;0,GJ281/$E278,"-")</f>
        <v>#N/A</v>
      </c>
      <c r="GK284" s="263"/>
      <c r="GL284" s="263" t="e">
        <f aca="false">IF($E278&gt;0,GL281/$E278,"-")</f>
        <v>#N/A</v>
      </c>
      <c r="GM284" s="263"/>
      <c r="GN284" s="263" t="e">
        <f aca="false">IF($E278&gt;0,GN281/$E278,"-")</f>
        <v>#N/A</v>
      </c>
      <c r="GO284" s="263"/>
      <c r="GP284" s="263" t="e">
        <f aca="false">IF($E278&gt;0,GP281/$E278,"-")</f>
        <v>#N/A</v>
      </c>
      <c r="GQ284" s="263"/>
      <c r="GR284" s="263" t="e">
        <f aca="false">IF($E278&gt;0,GR281/$E278,"-")</f>
        <v>#N/A</v>
      </c>
      <c r="GS284" s="263"/>
      <c r="GT284" s="263" t="e">
        <f aca="false">IF($E278&gt;0,GT281/$E278,"-")</f>
        <v>#N/A</v>
      </c>
      <c r="GU284" s="263"/>
      <c r="GV284" s="263" t="e">
        <f aca="false">IF($E278&gt;0,GV281/$E278,"-")</f>
        <v>#N/A</v>
      </c>
      <c r="GW284" s="263"/>
      <c r="GX284" s="263" t="e">
        <f aca="false">IF($E278&gt;0,GX281/$E278,"-")</f>
        <v>#N/A</v>
      </c>
      <c r="GY284" s="263"/>
      <c r="GZ284" s="263" t="e">
        <f aca="false">IF($E278&gt;0,GZ281/$E278,"-")</f>
        <v>#N/A</v>
      </c>
      <c r="HA284" s="263"/>
      <c r="HB284" s="263" t="e">
        <f aca="false">IF($E278&gt;0,HB281/$E278,"-")</f>
        <v>#N/A</v>
      </c>
      <c r="HC284" s="263"/>
      <c r="HD284" s="263" t="e">
        <f aca="false">IF($E278&gt;0,HD281/$E278,"-")</f>
        <v>#N/A</v>
      </c>
      <c r="HE284" s="263"/>
      <c r="HF284" s="263" t="e">
        <f aca="false">IF($E278&gt;0,HF281/$E278,"-")</f>
        <v>#N/A</v>
      </c>
      <c r="HG284" s="263"/>
      <c r="HH284" s="263" t="e">
        <f aca="false">IF($E278&gt;0,HH281/$E278,"-")</f>
        <v>#N/A</v>
      </c>
      <c r="HI284" s="263"/>
      <c r="HJ284" s="263" t="e">
        <f aca="false">IF($E278&gt;0,HJ281/$E278,"-")</f>
        <v>#N/A</v>
      </c>
      <c r="HK284" s="263"/>
    </row>
    <row r="285" customFormat="false" ht="12.75" hidden="true" customHeight="false" outlineLevel="0" collapsed="false">
      <c r="A285" s="232"/>
      <c r="B285" s="233"/>
      <c r="C285" s="232"/>
      <c r="D285" s="234"/>
      <c r="E285" s="234"/>
      <c r="F285" s="235"/>
      <c r="G285" s="234"/>
      <c r="H285" s="234"/>
      <c r="I285" s="237"/>
      <c r="J285" s="238"/>
      <c r="K285" s="265" t="s">
        <v>166</v>
      </c>
      <c r="L285" s="266" t="e">
        <f aca="false">IF($E278&gt;0,L283/$E278,"-")</f>
        <v>#N/A</v>
      </c>
      <c r="M285" s="266"/>
      <c r="N285" s="266" t="e">
        <f aca="false">IF($E278&gt;0,N283/$E278,"-")</f>
        <v>#N/A</v>
      </c>
      <c r="O285" s="266"/>
      <c r="P285" s="266" t="e">
        <f aca="false">IF($E278&gt;0,P283/$E278,"-")</f>
        <v>#N/A</v>
      </c>
      <c r="Q285" s="266"/>
      <c r="R285" s="266" t="e">
        <f aca="false">IF($E278&gt;0,R283/$E278,"-")</f>
        <v>#N/A</v>
      </c>
      <c r="S285" s="266"/>
      <c r="T285" s="266" t="e">
        <f aca="false">IF($E278&gt;0,T283/$E278,"-")</f>
        <v>#N/A</v>
      </c>
      <c r="U285" s="266"/>
      <c r="V285" s="266" t="e">
        <f aca="false">IF($E278&gt;0,V283/$E278,"-")</f>
        <v>#N/A</v>
      </c>
      <c r="W285" s="266"/>
      <c r="X285" s="266" t="e">
        <f aca="false">IF($E278&gt;0,X283/$E278,"-")</f>
        <v>#N/A</v>
      </c>
      <c r="Y285" s="266"/>
      <c r="Z285" s="266" t="e">
        <f aca="false">IF($E278&gt;0,Z283/$E278,"-")</f>
        <v>#N/A</v>
      </c>
      <c r="AA285" s="266"/>
      <c r="AB285" s="266" t="e">
        <f aca="false">IF($E278&gt;0,AB283/$E278,"-")</f>
        <v>#N/A</v>
      </c>
      <c r="AC285" s="266"/>
      <c r="AD285" s="266" t="e">
        <f aca="false">IF($E278&gt;0,AD283/$E278,"-")</f>
        <v>#N/A</v>
      </c>
      <c r="AE285" s="266"/>
      <c r="AF285" s="266" t="e">
        <f aca="false">IF($E278&gt;0,AF283/$E278,"-")</f>
        <v>#N/A</v>
      </c>
      <c r="AG285" s="266"/>
      <c r="AH285" s="266" t="e">
        <f aca="false">IF($E278&gt;0,AH283/$E278,"-")</f>
        <v>#N/A</v>
      </c>
      <c r="AI285" s="266"/>
      <c r="AJ285" s="266" t="e">
        <f aca="false">IF($E278&gt;0,AJ283/$E278,"-")</f>
        <v>#N/A</v>
      </c>
      <c r="AK285" s="266"/>
      <c r="AL285" s="266" t="e">
        <f aca="false">IF($E278&gt;0,AL283/$E278,"-")</f>
        <v>#N/A</v>
      </c>
      <c r="AM285" s="266"/>
      <c r="AN285" s="266" t="e">
        <f aca="false">IF($E278&gt;0,AN283/$E278,"-")</f>
        <v>#N/A</v>
      </c>
      <c r="AO285" s="266"/>
      <c r="AP285" s="266" t="e">
        <f aca="false">IF($E278&gt;0,AP283/$E278,"-")</f>
        <v>#N/A</v>
      </c>
      <c r="AQ285" s="266"/>
      <c r="AR285" s="266" t="e">
        <f aca="false">IF($E278&gt;0,AR283/$E278,"-")</f>
        <v>#N/A</v>
      </c>
      <c r="AS285" s="266"/>
      <c r="AT285" s="266" t="e">
        <f aca="false">IF($E278&gt;0,AT283/$E278,"-")</f>
        <v>#N/A</v>
      </c>
      <c r="AU285" s="266"/>
      <c r="AV285" s="266" t="e">
        <f aca="false">IF($E278&gt;0,AV283/$E278,"-")</f>
        <v>#N/A</v>
      </c>
      <c r="AW285" s="266"/>
      <c r="AX285" s="266" t="e">
        <f aca="false">IF($E278&gt;0,AX283/$E278,"-")</f>
        <v>#N/A</v>
      </c>
      <c r="AY285" s="266"/>
      <c r="AZ285" s="266" t="e">
        <f aca="false">IF($E278&gt;0,AZ283/$E278,"-")</f>
        <v>#N/A</v>
      </c>
      <c r="BA285" s="266"/>
      <c r="BB285" s="266" t="e">
        <f aca="false">IF($E278&gt;0,BB283/$E278,"-")</f>
        <v>#N/A</v>
      </c>
      <c r="BC285" s="266"/>
      <c r="BD285" s="266" t="e">
        <f aca="false">IF($E278&gt;0,BD283/$E278,"-")</f>
        <v>#N/A</v>
      </c>
      <c r="BE285" s="266"/>
      <c r="BF285" s="266" t="e">
        <f aca="false">IF($E278&gt;0,BF283/$E278,"-")</f>
        <v>#N/A</v>
      </c>
      <c r="BG285" s="266"/>
      <c r="BH285" s="266" t="e">
        <f aca="false">IF($E278&gt;0,BH283/$E278,"-")</f>
        <v>#N/A</v>
      </c>
      <c r="BI285" s="266"/>
      <c r="BJ285" s="266" t="e">
        <f aca="false">IF($E278&gt;0,BJ283/$E278,"-")</f>
        <v>#N/A</v>
      </c>
      <c r="BK285" s="266"/>
      <c r="BL285" s="266" t="e">
        <f aca="false">IF($E278&gt;0,BL283/$E278,"-")</f>
        <v>#N/A</v>
      </c>
      <c r="BM285" s="266"/>
      <c r="BN285" s="266" t="e">
        <f aca="false">IF($E278&gt;0,BN283/$E278,"-")</f>
        <v>#N/A</v>
      </c>
      <c r="BO285" s="266"/>
      <c r="BP285" s="266" t="e">
        <f aca="false">IF($E278&gt;0,BP283/$E278,"-")</f>
        <v>#N/A</v>
      </c>
      <c r="BQ285" s="266"/>
      <c r="BR285" s="300" t="e">
        <f aca="false">IF($E278&gt;0,BR283/$E278,"-")</f>
        <v>#N/A</v>
      </c>
      <c r="BS285" s="300"/>
      <c r="BT285" s="300" t="e">
        <f aca="false">IF($E278&gt;0,BT283/$E278,"-")</f>
        <v>#N/A</v>
      </c>
      <c r="BU285" s="300"/>
      <c r="BV285" s="300" t="e">
        <f aca="false">IF($E278&gt;0,BV283/$E278,"-")</f>
        <v>#N/A</v>
      </c>
      <c r="BW285" s="300"/>
      <c r="BX285" s="300" t="e">
        <f aca="false">IF($E278&gt;0,BX283/$E278,"-")</f>
        <v>#N/A</v>
      </c>
      <c r="BY285" s="300"/>
      <c r="BZ285" s="300" t="e">
        <f aca="false">IF($E278&gt;0,BZ283/$E278,"-")</f>
        <v>#N/A</v>
      </c>
      <c r="CA285" s="300"/>
      <c r="CB285" s="300" t="e">
        <f aca="false">IF($E278&gt;0,CB283/$E278,"-")</f>
        <v>#N/A</v>
      </c>
      <c r="CC285" s="300"/>
      <c r="CD285" s="300" t="e">
        <f aca="false">IF($E278&gt;0,CD283/$E278,"-")</f>
        <v>#N/A</v>
      </c>
      <c r="CE285" s="300"/>
      <c r="CF285" s="300" t="e">
        <f aca="false">IF($E278&gt;0,CF283/$E278,"-")</f>
        <v>#N/A</v>
      </c>
      <c r="CG285" s="300"/>
      <c r="CH285" s="300" t="e">
        <f aca="false">IF($E278&gt;0,CH283/$E278,"-")</f>
        <v>#N/A</v>
      </c>
      <c r="CI285" s="300"/>
      <c r="CJ285" s="300" t="e">
        <f aca="false">IF($E278&gt;0,CJ283/$E278,"-")</f>
        <v>#N/A</v>
      </c>
      <c r="CK285" s="300"/>
      <c r="CL285" s="300" t="e">
        <f aca="false">IF($E278&gt;0,CL283/$E278,"-")</f>
        <v>#N/A</v>
      </c>
      <c r="CM285" s="300"/>
      <c r="CN285" s="300" t="e">
        <f aca="false">IF($E278&gt;0,CN283/$E278,"-")</f>
        <v>#N/A</v>
      </c>
      <c r="CO285" s="300"/>
      <c r="CP285" s="300" t="e">
        <f aca="false">IF($E278&gt;0,CP283/$E278,"-")</f>
        <v>#N/A</v>
      </c>
      <c r="CQ285" s="300"/>
      <c r="CR285" s="300" t="e">
        <f aca="false">IF($E278&gt;0,CR283/$E278,"-")</f>
        <v>#N/A</v>
      </c>
      <c r="CS285" s="300"/>
      <c r="CT285" s="300" t="e">
        <f aca="false">IF($E278&gt;0,CT283/$E278,"-")</f>
        <v>#N/A</v>
      </c>
      <c r="CU285" s="300"/>
      <c r="CV285" s="300" t="e">
        <f aca="false">IF($E278&gt;0,CV283/$E278,"-")</f>
        <v>#N/A</v>
      </c>
      <c r="CW285" s="300"/>
      <c r="CX285" s="300" t="e">
        <f aca="false">IF($E278&gt;0,CX283/$E278,"-")</f>
        <v>#N/A</v>
      </c>
      <c r="CY285" s="300"/>
      <c r="CZ285" s="300" t="e">
        <f aca="false">IF($E278&gt;0,CZ283/$E278,"-")</f>
        <v>#N/A</v>
      </c>
      <c r="DA285" s="300"/>
      <c r="DB285" s="300" t="e">
        <f aca="false">IF($E278&gt;0,DB283/$E278,"-")</f>
        <v>#N/A</v>
      </c>
      <c r="DC285" s="300"/>
      <c r="DD285" s="300" t="e">
        <f aca="false">IF($E278&gt;0,DD283/$E278,"-")</f>
        <v>#N/A</v>
      </c>
      <c r="DE285" s="300"/>
      <c r="DF285" s="300" t="e">
        <f aca="false">IF($E278&gt;0,DF283/$E278,"-")</f>
        <v>#N/A</v>
      </c>
      <c r="DG285" s="300"/>
      <c r="DH285" s="300" t="e">
        <f aca="false">IF($E278&gt;0,DH283/$E278,"-")</f>
        <v>#N/A</v>
      </c>
      <c r="DI285" s="300"/>
      <c r="DJ285" s="301" t="e">
        <f aca="false">IF($E278&gt;0,DJ283/$E278,"-")</f>
        <v>#N/A</v>
      </c>
      <c r="DK285" s="301"/>
      <c r="DL285" s="300" t="e">
        <f aca="false">IF($E278&gt;0,DL283/$E278,"-")</f>
        <v>#N/A</v>
      </c>
      <c r="DM285" s="300"/>
      <c r="DN285" s="300" t="e">
        <f aca="false">IF($E278&gt;0,DN283/$E278,"-")</f>
        <v>#N/A</v>
      </c>
      <c r="DO285" s="300"/>
      <c r="DP285" s="300" t="e">
        <f aca="false">IF($E278&gt;0,DP283/$E278,"-")</f>
        <v>#N/A</v>
      </c>
      <c r="DQ285" s="300"/>
      <c r="DR285" s="300" t="e">
        <f aca="false">IF($E278&gt;0,DR283/$E278,"-")</f>
        <v>#N/A</v>
      </c>
      <c r="DS285" s="300"/>
      <c r="DT285" s="300" t="e">
        <f aca="false">IF($E278&gt;0,DT283/$E278,"-")</f>
        <v>#N/A</v>
      </c>
      <c r="DU285" s="300"/>
      <c r="DV285" s="300" t="e">
        <f aca="false">IF($E278&gt;0,DV283/$E278,"-")</f>
        <v>#N/A</v>
      </c>
      <c r="DW285" s="300"/>
      <c r="DX285" s="300" t="e">
        <f aca="false">IF($E278&gt;0,DX283/$E278,"-")</f>
        <v>#N/A</v>
      </c>
      <c r="DY285" s="300"/>
      <c r="DZ285" s="300" t="e">
        <f aca="false">IF($E278&gt;0,DZ283/$E278,"-")</f>
        <v>#N/A</v>
      </c>
      <c r="EA285" s="300"/>
      <c r="EB285" s="300" t="e">
        <f aca="false">IF($E278&gt;0,EB283/$E278,"-")</f>
        <v>#N/A</v>
      </c>
      <c r="EC285" s="300"/>
      <c r="ED285" s="300" t="e">
        <f aca="false">IF($E278&gt;0,ED283/$E278,"-")</f>
        <v>#N/A</v>
      </c>
      <c r="EE285" s="300"/>
      <c r="EF285" s="300" t="e">
        <f aca="false">IF($E278&gt;0,EF283/$E278,"-")</f>
        <v>#N/A</v>
      </c>
      <c r="EG285" s="300"/>
      <c r="EH285" s="300" t="e">
        <f aca="false">IF($E278&gt;0,EH283/$E278,"-")</f>
        <v>#N/A</v>
      </c>
      <c r="EI285" s="300"/>
      <c r="EJ285" s="300" t="e">
        <f aca="false">IF($E278&gt;0,EJ283/$E278,"-")</f>
        <v>#N/A</v>
      </c>
      <c r="EK285" s="300"/>
      <c r="EL285" s="300" t="e">
        <f aca="false">IF($E278&gt;0,EL283/$E278,"-")</f>
        <v>#N/A</v>
      </c>
      <c r="EM285" s="300"/>
      <c r="EN285" s="300" t="e">
        <f aca="false">IF($E278&gt;0,EN283/$E278,"-")</f>
        <v>#N/A</v>
      </c>
      <c r="EO285" s="300"/>
      <c r="EP285" s="300" t="e">
        <f aca="false">IF($E278&gt;0,EP283/$E278,"-")</f>
        <v>#N/A</v>
      </c>
      <c r="EQ285" s="300"/>
      <c r="ER285" s="300" t="e">
        <f aca="false">IF($E278&gt;0,ER283/$E278,"-")</f>
        <v>#N/A</v>
      </c>
      <c r="ES285" s="300"/>
      <c r="ET285" s="300" t="e">
        <f aca="false">IF($E278&gt;0,ET283/$E278,"-")</f>
        <v>#N/A</v>
      </c>
      <c r="EU285" s="300"/>
      <c r="EV285" s="300" t="e">
        <f aca="false">IF($E278&gt;0,EV283/$E278,"-")</f>
        <v>#N/A</v>
      </c>
      <c r="EW285" s="300"/>
      <c r="EX285" s="302" t="e">
        <f aca="false">IF($E278&gt;0,EX283/$E278,"-")</f>
        <v>#N/A</v>
      </c>
      <c r="EY285" s="302"/>
      <c r="EZ285" s="300" t="e">
        <f aca="false">IF($E278&gt;0,EZ283/$E278,"-")</f>
        <v>#N/A</v>
      </c>
      <c r="FA285" s="300"/>
      <c r="FB285" s="300" t="e">
        <f aca="false">IF($E278&gt;0,FB283/$E278,"-")</f>
        <v>#N/A</v>
      </c>
      <c r="FC285" s="300"/>
      <c r="FD285" s="300" t="e">
        <f aca="false">IF($E278&gt;0,FD283/$E278,"-")</f>
        <v>#N/A</v>
      </c>
      <c r="FE285" s="300"/>
      <c r="FF285" s="300" t="e">
        <f aca="false">IF($E278&gt;0,FF283/$E278,"-")</f>
        <v>#N/A</v>
      </c>
      <c r="FG285" s="300"/>
      <c r="FH285" s="300" t="e">
        <f aca="false">IF($E278&gt;0,FH283/$E278,"-")</f>
        <v>#N/A</v>
      </c>
      <c r="FI285" s="300"/>
      <c r="FJ285" s="300" t="e">
        <f aca="false">IF($E278&gt;0,FJ283/$E278,"-")</f>
        <v>#N/A</v>
      </c>
      <c r="FK285" s="300"/>
      <c r="FL285" s="300" t="e">
        <f aca="false">IF($E278&gt;0,FL283/$E278,"-")</f>
        <v>#N/A</v>
      </c>
      <c r="FM285" s="300"/>
      <c r="FN285" s="300" t="e">
        <f aca="false">IF($E278&gt;0,FN283/$E278,"-")</f>
        <v>#N/A</v>
      </c>
      <c r="FO285" s="300"/>
      <c r="FP285" s="300" t="e">
        <f aca="false">IF($E278&gt;0,FP283/$E278,"-")</f>
        <v>#N/A</v>
      </c>
      <c r="FQ285" s="300"/>
      <c r="FR285" s="300" t="e">
        <f aca="false">IF($E278&gt;0,FR283/$E278,"-")</f>
        <v>#N/A</v>
      </c>
      <c r="FS285" s="300"/>
      <c r="FT285" s="300" t="e">
        <f aca="false">IF($E278&gt;0,FT283/$E278,"-")</f>
        <v>#N/A</v>
      </c>
      <c r="FU285" s="300"/>
      <c r="FV285" s="300" t="e">
        <f aca="false">IF($E278&gt;0,FV283/$E278,"-")</f>
        <v>#N/A</v>
      </c>
      <c r="FW285" s="300"/>
      <c r="FX285" s="300" t="e">
        <f aca="false">IF($E278&gt;0,FX283/$E278,"-")</f>
        <v>#N/A</v>
      </c>
      <c r="FY285" s="300"/>
      <c r="FZ285" s="300" t="e">
        <f aca="false">IF($E278&gt;0,FZ283/$E278,"-")</f>
        <v>#N/A</v>
      </c>
      <c r="GA285" s="300"/>
      <c r="GB285" s="300" t="e">
        <f aca="false">IF($E278&gt;0,GB283/$E278,"-")</f>
        <v>#N/A</v>
      </c>
      <c r="GC285" s="300"/>
      <c r="GD285" s="300" t="e">
        <f aca="false">IF($E278&gt;0,GD283/$E278,"-")</f>
        <v>#N/A</v>
      </c>
      <c r="GE285" s="300"/>
      <c r="GF285" s="300" t="e">
        <f aca="false">IF($E278&gt;0,GF283/$E278,"-")</f>
        <v>#N/A</v>
      </c>
      <c r="GG285" s="300"/>
      <c r="GH285" s="300" t="e">
        <f aca="false">IF($E278&gt;0,GH283/$E278,"-")</f>
        <v>#N/A</v>
      </c>
      <c r="GI285" s="300"/>
      <c r="GJ285" s="300" t="e">
        <f aca="false">IF($E278&gt;0,GJ283/$E278,"-")</f>
        <v>#N/A</v>
      </c>
      <c r="GK285" s="300"/>
      <c r="GL285" s="300" t="e">
        <f aca="false">IF($E278&gt;0,GL283/$E278,"-")</f>
        <v>#N/A</v>
      </c>
      <c r="GM285" s="300"/>
      <c r="GN285" s="300" t="e">
        <f aca="false">IF($E278&gt;0,GN283/$E278,"-")</f>
        <v>#N/A</v>
      </c>
      <c r="GO285" s="300"/>
      <c r="GP285" s="300" t="e">
        <f aca="false">IF($E278&gt;0,GP283/$E278,"-")</f>
        <v>#N/A</v>
      </c>
      <c r="GQ285" s="300"/>
      <c r="GR285" s="300" t="e">
        <f aca="false">IF($E278&gt;0,GR283/$E278,"-")</f>
        <v>#N/A</v>
      </c>
      <c r="GS285" s="300"/>
      <c r="GT285" s="300" t="e">
        <f aca="false">IF($E278&gt;0,GT283/$E278,"-")</f>
        <v>#N/A</v>
      </c>
      <c r="GU285" s="300"/>
      <c r="GV285" s="300" t="e">
        <f aca="false">IF($E278&gt;0,GV283/$E278,"-")</f>
        <v>#N/A</v>
      </c>
      <c r="GW285" s="300"/>
      <c r="GX285" s="300" t="e">
        <f aca="false">IF($E278&gt;0,GX283/$E278,"-")</f>
        <v>#N/A</v>
      </c>
      <c r="GY285" s="300"/>
      <c r="GZ285" s="300" t="e">
        <f aca="false">IF($E278&gt;0,GZ283/$E278,"-")</f>
        <v>#N/A</v>
      </c>
      <c r="HA285" s="300"/>
      <c r="HB285" s="300" t="e">
        <f aca="false">IF($E278&gt;0,HB283/$E278,"-")</f>
        <v>#N/A</v>
      </c>
      <c r="HC285" s="300"/>
      <c r="HD285" s="300" t="e">
        <f aca="false">IF($E278&gt;0,HD283/$E278,"-")</f>
        <v>#N/A</v>
      </c>
      <c r="HE285" s="300"/>
      <c r="HF285" s="300" t="e">
        <f aca="false">IF($E278&gt;0,HF283/$E278,"-")</f>
        <v>#N/A</v>
      </c>
      <c r="HG285" s="300"/>
      <c r="HH285" s="300" t="e">
        <f aca="false">IF($E278&gt;0,HH283/$E278,"-")</f>
        <v>#N/A</v>
      </c>
      <c r="HI285" s="300"/>
      <c r="HJ285" s="300" t="e">
        <f aca="false">IF($E278&gt;0,HJ283/$E278,"-")</f>
        <v>#N/A</v>
      </c>
      <c r="HK285" s="300"/>
    </row>
    <row r="286" s="368" customFormat="true" ht="13.8" hidden="true" customHeight="false" outlineLevel="0" collapsed="false">
      <c r="A286" s="351"/>
      <c r="B286" s="352"/>
      <c r="C286" s="352"/>
      <c r="D286" s="353"/>
      <c r="E286" s="353"/>
      <c r="F286" s="352"/>
      <c r="G286" s="352"/>
      <c r="H286" s="352"/>
      <c r="I286" s="352"/>
      <c r="J286" s="352"/>
      <c r="K286" s="352"/>
      <c r="L286" s="354"/>
      <c r="M286" s="354"/>
      <c r="N286" s="354"/>
      <c r="O286" s="354"/>
      <c r="P286" s="354"/>
      <c r="Q286" s="354"/>
      <c r="R286" s="355"/>
      <c r="S286" s="355"/>
      <c r="T286" s="356"/>
      <c r="U286" s="356"/>
      <c r="V286" s="354"/>
      <c r="W286" s="354"/>
      <c r="X286" s="354"/>
      <c r="Y286" s="354"/>
      <c r="Z286" s="355"/>
      <c r="AA286" s="355"/>
      <c r="AB286" s="356"/>
      <c r="AC286" s="356"/>
      <c r="AD286" s="354"/>
      <c r="AE286" s="354"/>
      <c r="AF286" s="354"/>
      <c r="AG286" s="354"/>
      <c r="AH286" s="355"/>
      <c r="AI286" s="355"/>
      <c r="AJ286" s="356"/>
      <c r="AK286" s="356"/>
      <c r="AL286" s="354"/>
      <c r="AM286" s="354"/>
      <c r="AN286" s="354"/>
      <c r="AO286" s="354"/>
      <c r="AP286" s="355"/>
      <c r="AQ286" s="355"/>
      <c r="AR286" s="356"/>
      <c r="AS286" s="356"/>
      <c r="AT286" s="357"/>
      <c r="AU286" s="357"/>
      <c r="AV286" s="357"/>
      <c r="AW286" s="357"/>
      <c r="AX286" s="357"/>
      <c r="AY286" s="358"/>
      <c r="AZ286" s="359"/>
      <c r="BA286" s="357"/>
      <c r="BB286" s="357"/>
      <c r="BC286" s="357"/>
      <c r="BD286" s="357"/>
      <c r="BE286" s="357"/>
      <c r="BF286" s="357"/>
      <c r="BG286" s="358"/>
      <c r="BH286" s="359"/>
      <c r="BI286" s="357"/>
      <c r="BJ286" s="357"/>
      <c r="BK286" s="357"/>
      <c r="BL286" s="357"/>
      <c r="BM286" s="357"/>
      <c r="BN286" s="357"/>
      <c r="BO286" s="358"/>
      <c r="BP286" s="359"/>
      <c r="BQ286" s="357"/>
      <c r="BR286" s="357"/>
      <c r="BS286" s="357"/>
      <c r="BT286" s="357"/>
      <c r="BU286" s="357"/>
      <c r="BV286" s="357"/>
      <c r="BW286" s="358"/>
      <c r="BX286" s="359"/>
      <c r="BY286" s="357"/>
      <c r="BZ286" s="357"/>
      <c r="CA286" s="357"/>
      <c r="CB286" s="357"/>
      <c r="CC286" s="357"/>
      <c r="CD286" s="355"/>
      <c r="CE286" s="355"/>
      <c r="CF286" s="356"/>
      <c r="CG286" s="356"/>
      <c r="CH286" s="354"/>
      <c r="CI286" s="354"/>
      <c r="CJ286" s="354"/>
      <c r="CK286" s="354"/>
      <c r="CL286" s="355"/>
      <c r="CM286" s="355"/>
      <c r="CN286" s="356"/>
      <c r="CO286" s="356"/>
      <c r="CP286" s="360"/>
      <c r="CQ286" s="360"/>
      <c r="CR286" s="360"/>
      <c r="CS286" s="360"/>
      <c r="CT286" s="361"/>
      <c r="CU286" s="362"/>
      <c r="CV286" s="363"/>
      <c r="CW286" s="361"/>
      <c r="CX286" s="361"/>
      <c r="CY286" s="361"/>
      <c r="CZ286" s="361"/>
      <c r="DA286" s="361"/>
      <c r="DB286" s="361"/>
      <c r="DC286" s="362"/>
      <c r="DD286" s="363"/>
      <c r="DE286" s="361"/>
      <c r="DF286" s="361"/>
      <c r="DG286" s="361"/>
      <c r="DH286" s="361"/>
      <c r="DI286" s="361"/>
      <c r="DJ286" s="364"/>
      <c r="DK286" s="365"/>
      <c r="DL286" s="363"/>
      <c r="DM286" s="361"/>
      <c r="DN286" s="361"/>
      <c r="DO286" s="361"/>
      <c r="DP286" s="361"/>
      <c r="DQ286" s="361"/>
      <c r="DR286" s="361"/>
      <c r="DS286" s="362"/>
      <c r="DT286" s="363"/>
      <c r="DU286" s="361"/>
      <c r="DV286" s="361"/>
      <c r="DW286" s="361"/>
      <c r="DX286" s="361"/>
      <c r="DY286" s="361"/>
      <c r="DZ286" s="361"/>
      <c r="EA286" s="362"/>
      <c r="EB286" s="363"/>
      <c r="EC286" s="361"/>
      <c r="ED286" s="361"/>
      <c r="EE286" s="361"/>
      <c r="EF286" s="361"/>
      <c r="EG286" s="361"/>
      <c r="EH286" s="361"/>
      <c r="EI286" s="362"/>
      <c r="EJ286" s="363"/>
      <c r="EK286" s="361"/>
      <c r="EL286" s="361"/>
      <c r="EM286" s="361"/>
      <c r="EN286" s="361"/>
      <c r="EO286" s="361"/>
      <c r="EP286" s="361"/>
      <c r="EQ286" s="362"/>
      <c r="ER286" s="363"/>
      <c r="ES286" s="361"/>
      <c r="ET286" s="361"/>
      <c r="EU286" s="361"/>
      <c r="EV286" s="361"/>
      <c r="EW286" s="361"/>
      <c r="EX286" s="366"/>
      <c r="EY286" s="367"/>
      <c r="EZ286" s="363"/>
      <c r="FA286" s="361"/>
      <c r="FB286" s="361"/>
      <c r="FC286" s="361"/>
      <c r="FD286" s="361"/>
      <c r="FE286" s="361"/>
      <c r="FF286" s="361"/>
      <c r="FG286" s="362"/>
      <c r="FH286" s="363"/>
      <c r="FI286" s="361"/>
      <c r="FJ286" s="361"/>
      <c r="FK286" s="361"/>
      <c r="FL286" s="361"/>
      <c r="FM286" s="361"/>
      <c r="FN286" s="361"/>
      <c r="FO286" s="362"/>
      <c r="FP286" s="363"/>
      <c r="FQ286" s="361"/>
      <c r="FR286" s="361"/>
      <c r="FS286" s="361"/>
      <c r="FT286" s="361"/>
      <c r="FU286" s="361"/>
      <c r="FV286" s="361"/>
      <c r="FW286" s="362"/>
      <c r="FX286" s="363"/>
      <c r="FY286" s="361"/>
      <c r="FZ286" s="361"/>
      <c r="GA286" s="361"/>
      <c r="GB286" s="361"/>
      <c r="GC286" s="361"/>
      <c r="GD286" s="361"/>
      <c r="GE286" s="362"/>
      <c r="GF286" s="363"/>
      <c r="GG286" s="361"/>
      <c r="GH286" s="361"/>
      <c r="GI286" s="361"/>
      <c r="GJ286" s="361"/>
      <c r="GK286" s="361"/>
      <c r="GL286" s="361"/>
      <c r="GM286" s="362"/>
      <c r="GN286" s="363"/>
      <c r="GO286" s="361"/>
      <c r="GP286" s="361"/>
      <c r="GQ286" s="361"/>
      <c r="GR286" s="361"/>
      <c r="GS286" s="361"/>
      <c r="GT286" s="361"/>
      <c r="GU286" s="362"/>
      <c r="GV286" s="361"/>
      <c r="GW286" s="362"/>
      <c r="GX286" s="361"/>
      <c r="GY286" s="362"/>
      <c r="GZ286" s="361"/>
      <c r="HA286" s="362"/>
      <c r="HB286" s="361"/>
      <c r="HC286" s="362"/>
      <c r="HD286" s="361"/>
      <c r="HE286" s="362"/>
      <c r="HF286" s="361"/>
      <c r="HG286" s="362"/>
      <c r="HH286" s="361"/>
      <c r="HI286" s="362"/>
      <c r="HJ286" s="361"/>
      <c r="HK286" s="362"/>
    </row>
    <row r="287" customFormat="false" ht="12.75" hidden="true" customHeight="false" outlineLevel="0" collapsed="false">
      <c r="A287" s="205"/>
      <c r="B287" s="347"/>
      <c r="C287" s="205"/>
      <c r="D287" s="206"/>
      <c r="E287" s="206"/>
      <c r="F287" s="206"/>
      <c r="G287" s="205"/>
    </row>
    <row r="288" customFormat="false" ht="12.75" hidden="true" customHeight="false" outlineLevel="0" collapsed="false">
      <c r="A288" s="232" t="s">
        <v>193</v>
      </c>
      <c r="B288" s="233" t="e">
        <f aca="false">VLOOKUP(A288,PLANEJAMENTO!$B$11:$C$96,2,FALSE())</f>
        <v>#N/A</v>
      </c>
      <c r="C288" s="232" t="e">
        <f aca="false">VLOOKUP(A288,PLANEJAMENTO!$B$11:$D$96,3,FALSE())</f>
        <v>#N/A</v>
      </c>
      <c r="D288" s="234" t="e">
        <f aca="false">VLOOKUP(A288,PLANEJAMENTO!$B$11:$E$96,4,FALSE())</f>
        <v>#N/A</v>
      </c>
      <c r="E288" s="234" t="e">
        <f aca="false">D288</f>
        <v>#N/A</v>
      </c>
      <c r="F288" s="235" t="e">
        <f aca="false">produções!#REF!</f>
        <v>#VALUE!</v>
      </c>
      <c r="G288" s="234" t="e">
        <f aca="false">F288*8</f>
        <v>#VALUE!</v>
      </c>
      <c r="H288" s="234"/>
      <c r="I288" s="237"/>
      <c r="J288" s="238"/>
      <c r="K288" s="305" t="s">
        <v>159</v>
      </c>
      <c r="L288" s="240"/>
      <c r="M288" s="240"/>
      <c r="N288" s="240"/>
      <c r="O288" s="240"/>
      <c r="P288" s="240"/>
      <c r="Q288" s="240"/>
      <c r="R288" s="240"/>
      <c r="S288" s="240"/>
      <c r="T288" s="240"/>
      <c r="U288" s="240"/>
      <c r="V288" s="240"/>
      <c r="W288" s="240"/>
      <c r="X288" s="240"/>
      <c r="Y288" s="24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345"/>
      <c r="AW288" s="345"/>
      <c r="AX288" s="240"/>
      <c r="AY288" s="240"/>
      <c r="AZ288" s="240"/>
      <c r="BA288" s="240"/>
      <c r="BB288" s="240"/>
      <c r="BC288" s="240"/>
      <c r="BD288" s="240"/>
      <c r="BE288" s="240"/>
      <c r="BF288" s="240"/>
      <c r="BG288" s="240"/>
      <c r="BH288" s="240"/>
      <c r="BI288" s="240"/>
      <c r="BJ288" s="240"/>
      <c r="BK288" s="240"/>
      <c r="BL288" s="240"/>
      <c r="BM288" s="240"/>
      <c r="BN288" s="240"/>
      <c r="BO288" s="240"/>
      <c r="BP288" s="240"/>
      <c r="BQ288" s="240"/>
      <c r="BR288" s="308"/>
      <c r="BS288" s="308"/>
      <c r="BT288" s="308"/>
      <c r="BU288" s="308"/>
      <c r="BV288" s="308"/>
      <c r="BW288" s="308"/>
      <c r="BX288" s="308"/>
      <c r="BY288" s="308"/>
      <c r="BZ288" s="308"/>
      <c r="CA288" s="308"/>
      <c r="CB288" s="308"/>
      <c r="CC288" s="308"/>
      <c r="CD288" s="308"/>
      <c r="CE288" s="308"/>
      <c r="CF288" s="308"/>
      <c r="CG288" s="308"/>
      <c r="CH288" s="308"/>
      <c r="CI288" s="308"/>
      <c r="CJ288" s="308"/>
      <c r="CK288" s="308"/>
      <c r="CL288" s="308"/>
      <c r="CM288" s="308"/>
      <c r="CN288" s="308"/>
      <c r="CO288" s="308"/>
      <c r="CP288" s="308"/>
      <c r="CQ288" s="308"/>
      <c r="CR288" s="308"/>
      <c r="CS288" s="308"/>
      <c r="CT288" s="308"/>
      <c r="CU288" s="308"/>
      <c r="CV288" s="308"/>
      <c r="CW288" s="308"/>
      <c r="CX288" s="308"/>
      <c r="CY288" s="308"/>
      <c r="CZ288" s="308"/>
      <c r="DA288" s="308"/>
      <c r="DB288" s="308"/>
      <c r="DC288" s="308"/>
      <c r="DD288" s="308"/>
      <c r="DE288" s="308"/>
      <c r="DF288" s="308"/>
      <c r="DG288" s="308"/>
      <c r="DH288" s="308"/>
      <c r="DI288" s="308"/>
      <c r="DJ288" s="315"/>
      <c r="DK288" s="315"/>
      <c r="DL288" s="308"/>
      <c r="DM288" s="308"/>
      <c r="DN288" s="308"/>
      <c r="DO288" s="308"/>
      <c r="DP288" s="308"/>
      <c r="DQ288" s="308"/>
      <c r="DR288" s="336"/>
      <c r="DS288" s="336"/>
      <c r="DT288" s="336"/>
      <c r="DU288" s="336"/>
      <c r="DV288" s="336"/>
      <c r="DW288" s="336"/>
      <c r="DX288" s="336"/>
      <c r="DY288" s="336"/>
      <c r="DZ288" s="308"/>
      <c r="EA288" s="308"/>
      <c r="EB288" s="308"/>
      <c r="EC288" s="308"/>
      <c r="ED288" s="308"/>
      <c r="EE288" s="308"/>
      <c r="EF288" s="308"/>
      <c r="EG288" s="308"/>
      <c r="EH288" s="308"/>
      <c r="EI288" s="308"/>
      <c r="EJ288" s="308"/>
      <c r="EK288" s="308"/>
      <c r="EL288" s="336"/>
      <c r="EM288" s="336"/>
      <c r="EN288" s="308"/>
      <c r="EO288" s="308"/>
      <c r="EP288" s="336"/>
      <c r="EQ288" s="336"/>
      <c r="ER288" s="336"/>
      <c r="ES288" s="336"/>
      <c r="ET288" s="308"/>
      <c r="EU288" s="308"/>
      <c r="EV288" s="336"/>
      <c r="EW288" s="336"/>
      <c r="EX288" s="309"/>
      <c r="EY288" s="309"/>
      <c r="EZ288" s="308"/>
      <c r="FA288" s="308"/>
      <c r="FB288" s="308"/>
      <c r="FC288" s="308"/>
      <c r="FD288" s="308"/>
      <c r="FE288" s="308"/>
      <c r="FF288" s="308"/>
      <c r="FG288" s="308"/>
      <c r="FH288" s="308"/>
      <c r="FI288" s="308"/>
      <c r="FJ288" s="308"/>
      <c r="FK288" s="308"/>
      <c r="FL288" s="308"/>
      <c r="FM288" s="308"/>
      <c r="FN288" s="308"/>
      <c r="FO288" s="308"/>
      <c r="FP288" s="308"/>
      <c r="FQ288" s="308"/>
      <c r="FR288" s="308"/>
      <c r="FS288" s="308"/>
      <c r="FT288" s="308"/>
      <c r="FU288" s="308"/>
      <c r="FV288" s="308"/>
      <c r="FW288" s="308"/>
      <c r="FX288" s="308"/>
      <c r="FY288" s="308"/>
      <c r="FZ288" s="308"/>
      <c r="GA288" s="308"/>
      <c r="GB288" s="308"/>
      <c r="GC288" s="308"/>
      <c r="GD288" s="308"/>
      <c r="GE288" s="308"/>
      <c r="GF288" s="308"/>
      <c r="GG288" s="308"/>
      <c r="GH288" s="308"/>
      <c r="GI288" s="308"/>
      <c r="GJ288" s="308"/>
      <c r="GK288" s="308"/>
      <c r="GL288" s="308"/>
      <c r="GM288" s="308"/>
      <c r="GN288" s="308"/>
      <c r="GO288" s="308"/>
      <c r="GP288" s="308"/>
      <c r="GQ288" s="308"/>
      <c r="GR288" s="308"/>
      <c r="GS288" s="308"/>
      <c r="GT288" s="308"/>
      <c r="GU288" s="308"/>
      <c r="GV288" s="308"/>
      <c r="GW288" s="308"/>
      <c r="GX288" s="308"/>
      <c r="GY288" s="308"/>
      <c r="GZ288" s="308"/>
      <c r="HA288" s="308"/>
      <c r="HB288" s="308"/>
      <c r="HC288" s="308"/>
      <c r="HD288" s="308"/>
      <c r="HE288" s="308"/>
      <c r="HF288" s="308"/>
      <c r="HG288" s="308"/>
      <c r="HH288" s="308"/>
      <c r="HI288" s="308"/>
      <c r="HJ288" s="308"/>
      <c r="HK288" s="308"/>
    </row>
    <row r="289" customFormat="false" ht="12.75" hidden="true" customHeight="false" outlineLevel="0" collapsed="false">
      <c r="A289" s="232"/>
      <c r="B289" s="233"/>
      <c r="C289" s="232"/>
      <c r="D289" s="234"/>
      <c r="E289" s="234"/>
      <c r="F289" s="235"/>
      <c r="G289" s="234"/>
      <c r="H289" s="234"/>
      <c r="I289" s="237"/>
      <c r="J289" s="238"/>
      <c r="K289" s="244" t="s">
        <v>160</v>
      </c>
      <c r="L289" s="245"/>
      <c r="M289" s="245"/>
      <c r="N289" s="245"/>
      <c r="O289" s="245"/>
      <c r="P289" s="245"/>
      <c r="Q289" s="245"/>
      <c r="R289" s="245"/>
      <c r="S289" s="245"/>
      <c r="T289" s="245"/>
      <c r="U289" s="245"/>
      <c r="V289" s="245"/>
      <c r="W289" s="245"/>
      <c r="X289" s="245"/>
      <c r="Y289" s="245"/>
      <c r="Z289" s="245"/>
      <c r="AA289" s="245"/>
      <c r="AB289" s="245"/>
      <c r="AC289" s="245"/>
      <c r="AD289" s="245"/>
      <c r="AE289" s="245"/>
      <c r="AF289" s="245"/>
      <c r="AG289" s="245"/>
      <c r="AH289" s="245"/>
      <c r="AI289" s="245"/>
      <c r="AJ289" s="245"/>
      <c r="AK289" s="245"/>
      <c r="AL289" s="245"/>
      <c r="AM289" s="245"/>
      <c r="AN289" s="245"/>
      <c r="AO289" s="245"/>
      <c r="AP289" s="245"/>
      <c r="AQ289" s="245"/>
      <c r="AR289" s="245"/>
      <c r="AS289" s="245"/>
      <c r="AT289" s="245"/>
      <c r="AU289" s="245"/>
      <c r="AV289" s="245"/>
      <c r="AW289" s="245"/>
      <c r="AX289" s="245"/>
      <c r="AY289" s="245"/>
      <c r="AZ289" s="245"/>
      <c r="BA289" s="245"/>
      <c r="BB289" s="245"/>
      <c r="BC289" s="245"/>
      <c r="BD289" s="245"/>
      <c r="BE289" s="245"/>
      <c r="BF289" s="245"/>
      <c r="BG289" s="245"/>
      <c r="BH289" s="245"/>
      <c r="BI289" s="245"/>
      <c r="BJ289" s="245"/>
      <c r="BK289" s="245"/>
      <c r="BL289" s="245"/>
      <c r="BM289" s="245"/>
      <c r="BN289" s="245"/>
      <c r="BO289" s="245"/>
      <c r="BP289" s="245"/>
      <c r="BQ289" s="245"/>
      <c r="BR289" s="245"/>
      <c r="BS289" s="245"/>
      <c r="BT289" s="245"/>
      <c r="BU289" s="245"/>
      <c r="BV289" s="245"/>
      <c r="BW289" s="245"/>
      <c r="BX289" s="245"/>
      <c r="BY289" s="245"/>
      <c r="BZ289" s="245"/>
      <c r="CA289" s="245"/>
      <c r="CB289" s="245"/>
      <c r="CC289" s="245"/>
      <c r="CD289" s="245"/>
      <c r="CE289" s="245"/>
      <c r="CF289" s="245"/>
      <c r="CG289" s="245"/>
      <c r="CH289" s="245"/>
      <c r="CI289" s="245"/>
      <c r="CJ289" s="245"/>
      <c r="CK289" s="245"/>
      <c r="CL289" s="245"/>
      <c r="CM289" s="245"/>
      <c r="CN289" s="245"/>
      <c r="CO289" s="245"/>
      <c r="CP289" s="245"/>
      <c r="CQ289" s="245"/>
      <c r="CR289" s="245"/>
      <c r="CS289" s="245"/>
      <c r="CT289" s="245"/>
      <c r="CU289" s="245"/>
      <c r="CV289" s="245"/>
      <c r="CW289" s="245"/>
      <c r="CX289" s="245"/>
      <c r="CY289" s="245"/>
      <c r="CZ289" s="245"/>
      <c r="DA289" s="245"/>
      <c r="DB289" s="245"/>
      <c r="DC289" s="245"/>
      <c r="DD289" s="245"/>
      <c r="DE289" s="245"/>
      <c r="DF289" s="245"/>
      <c r="DG289" s="245"/>
      <c r="DH289" s="245"/>
      <c r="DI289" s="245"/>
      <c r="DJ289" s="310"/>
      <c r="DK289" s="310"/>
      <c r="DL289" s="245"/>
      <c r="DM289" s="245"/>
      <c r="DN289" s="245"/>
      <c r="DO289" s="245"/>
      <c r="DP289" s="245"/>
      <c r="DQ289" s="245"/>
      <c r="DR289" s="245"/>
      <c r="DS289" s="245"/>
      <c r="DT289" s="245"/>
      <c r="DU289" s="245"/>
      <c r="DV289" s="245"/>
      <c r="DW289" s="245"/>
      <c r="DX289" s="245"/>
      <c r="DY289" s="245"/>
      <c r="DZ289" s="245"/>
      <c r="EA289" s="245"/>
      <c r="EB289" s="245"/>
      <c r="EC289" s="245"/>
      <c r="ED289" s="245"/>
      <c r="EE289" s="245"/>
      <c r="EF289" s="245"/>
      <c r="EG289" s="245"/>
      <c r="EH289" s="245"/>
      <c r="EI289" s="245"/>
      <c r="EJ289" s="245"/>
      <c r="EK289" s="245"/>
      <c r="EL289" s="245"/>
      <c r="EM289" s="245"/>
      <c r="EN289" s="245"/>
      <c r="EO289" s="245"/>
      <c r="EP289" s="245"/>
      <c r="EQ289" s="245"/>
      <c r="ER289" s="245"/>
      <c r="ES289" s="245"/>
      <c r="ET289" s="245"/>
      <c r="EU289" s="245"/>
      <c r="EV289" s="245"/>
      <c r="EW289" s="245"/>
      <c r="EX289" s="246"/>
      <c r="EY289" s="246"/>
      <c r="EZ289" s="245"/>
      <c r="FA289" s="245"/>
      <c r="FB289" s="245"/>
      <c r="FC289" s="245"/>
      <c r="FD289" s="245"/>
      <c r="FE289" s="245"/>
      <c r="FF289" s="245"/>
      <c r="FG289" s="245"/>
      <c r="FH289" s="245"/>
      <c r="FI289" s="245"/>
      <c r="FJ289" s="245"/>
      <c r="FK289" s="245"/>
      <c r="FL289" s="245"/>
      <c r="FM289" s="245"/>
      <c r="FN289" s="245"/>
      <c r="FO289" s="245"/>
      <c r="FP289" s="245"/>
      <c r="FQ289" s="245"/>
      <c r="FR289" s="245"/>
      <c r="FS289" s="245"/>
      <c r="FT289" s="245"/>
      <c r="FU289" s="245"/>
      <c r="FV289" s="245"/>
      <c r="FW289" s="245"/>
      <c r="FX289" s="245"/>
      <c r="FY289" s="245"/>
      <c r="FZ289" s="245"/>
      <c r="GA289" s="245"/>
      <c r="GB289" s="245"/>
      <c r="GC289" s="245"/>
      <c r="GD289" s="245"/>
      <c r="GE289" s="245"/>
      <c r="GF289" s="245"/>
      <c r="GG289" s="245"/>
      <c r="GH289" s="245"/>
      <c r="GI289" s="245"/>
      <c r="GJ289" s="245"/>
      <c r="GK289" s="245"/>
      <c r="GL289" s="245"/>
      <c r="GM289" s="245"/>
      <c r="GN289" s="245"/>
      <c r="GO289" s="245"/>
      <c r="GP289" s="245"/>
      <c r="GQ289" s="245"/>
      <c r="GR289" s="245"/>
      <c r="GS289" s="245"/>
      <c r="GT289" s="245"/>
      <c r="GU289" s="245"/>
      <c r="GV289" s="245"/>
      <c r="GW289" s="245"/>
      <c r="GX289" s="245"/>
      <c r="GY289" s="245"/>
      <c r="GZ289" s="245"/>
      <c r="HA289" s="245"/>
      <c r="HB289" s="245"/>
      <c r="HC289" s="245"/>
      <c r="HD289" s="245"/>
      <c r="HE289" s="245"/>
      <c r="HF289" s="245"/>
      <c r="HG289" s="245"/>
      <c r="HH289" s="245"/>
      <c r="HI289" s="245"/>
      <c r="HJ289" s="245"/>
      <c r="HK289" s="245"/>
    </row>
    <row r="290" customFormat="false" ht="12.75" hidden="true" customHeight="false" outlineLevel="0" collapsed="false">
      <c r="A290" s="232"/>
      <c r="B290" s="233"/>
      <c r="C290" s="232"/>
      <c r="D290" s="234"/>
      <c r="E290" s="234"/>
      <c r="F290" s="235"/>
      <c r="G290" s="234"/>
      <c r="H290" s="234"/>
      <c r="I290" s="237"/>
      <c r="J290" s="238"/>
      <c r="K290" s="247" t="s">
        <v>161</v>
      </c>
      <c r="L290" s="248" t="e">
        <f aca="false">(L288*L289*$G288)*$L$8</f>
        <v>#VALUE!</v>
      </c>
      <c r="M290" s="248"/>
      <c r="N290" s="248" t="e">
        <f aca="false">(N288*N289*$G288)*$L$8</f>
        <v>#VALUE!</v>
      </c>
      <c r="O290" s="248"/>
      <c r="P290" s="248" t="e">
        <f aca="false">(P288*P289*$G288)*$L$8</f>
        <v>#VALUE!</v>
      </c>
      <c r="Q290" s="248"/>
      <c r="R290" s="248" t="e">
        <f aca="false">(R288*R289*$G288)*$L$8</f>
        <v>#VALUE!</v>
      </c>
      <c r="S290" s="248"/>
      <c r="T290" s="248" t="e">
        <f aca="false">(T288*T289*$G288)*$T$8</f>
        <v>#VALUE!</v>
      </c>
      <c r="U290" s="248"/>
      <c r="V290" s="248" t="e">
        <f aca="false">(V288*V289*$G288)*$T$8</f>
        <v>#VALUE!</v>
      </c>
      <c r="W290" s="248"/>
      <c r="X290" s="248" t="e">
        <f aca="false">(X288*X289*$G288)*$T$8</f>
        <v>#VALUE!</v>
      </c>
      <c r="Y290" s="248"/>
      <c r="Z290" s="248" t="e">
        <f aca="false">(Z288*Z289*$G288)*$T$8</f>
        <v>#VALUE!</v>
      </c>
      <c r="AA290" s="248"/>
      <c r="AB290" s="248" t="e">
        <f aca="false">(AB288*AB289*$G288)*$AB$8</f>
        <v>#VALUE!</v>
      </c>
      <c r="AC290" s="248"/>
      <c r="AD290" s="248" t="e">
        <f aca="false">(AD288*AD289*$G288)*$AB$8</f>
        <v>#VALUE!</v>
      </c>
      <c r="AE290" s="248"/>
      <c r="AF290" s="248" t="e">
        <f aca="false">(AF288*AF289*$G288)*$AB$8</f>
        <v>#VALUE!</v>
      </c>
      <c r="AG290" s="248"/>
      <c r="AH290" s="248" t="e">
        <f aca="false">(AH288*AH289*$G288)*$AB$8</f>
        <v>#VALUE!</v>
      </c>
      <c r="AI290" s="248"/>
      <c r="AJ290" s="248" t="e">
        <f aca="false">(AJ288*AJ289*$G288)*$AJ$8</f>
        <v>#VALUE!</v>
      </c>
      <c r="AK290" s="248"/>
      <c r="AL290" s="248" t="e">
        <f aca="false">(AL288*AL289*$G288)*$AJ$8</f>
        <v>#VALUE!</v>
      </c>
      <c r="AM290" s="248"/>
      <c r="AN290" s="248" t="e">
        <f aca="false">(AN288*AN289*$G288)*$AJ$8</f>
        <v>#VALUE!</v>
      </c>
      <c r="AO290" s="248"/>
      <c r="AP290" s="248" t="e">
        <f aca="false">(AP288*AP289*$G288)*$AJ$8</f>
        <v>#VALUE!</v>
      </c>
      <c r="AQ290" s="248"/>
      <c r="AR290" s="248" t="e">
        <f aca="false">(AR288*AR289*$G288)*$AT$8</f>
        <v>#VALUE!</v>
      </c>
      <c r="AS290" s="248"/>
      <c r="AT290" s="248" t="e">
        <f aca="false">(AT288*AT289*$G288)*$AT$8</f>
        <v>#VALUE!</v>
      </c>
      <c r="AU290" s="248"/>
      <c r="AV290" s="248" t="e">
        <f aca="false">(AV288*AV289*$G288)*$AT$8</f>
        <v>#VALUE!</v>
      </c>
      <c r="AW290" s="248"/>
      <c r="AX290" s="248" t="e">
        <f aca="false">(AX288*AX289*$G288)*$AT$8</f>
        <v>#VALUE!</v>
      </c>
      <c r="AY290" s="248"/>
      <c r="AZ290" s="248" t="e">
        <f aca="false">(AZ288*AZ289*$G288)*$BB$8</f>
        <v>#VALUE!</v>
      </c>
      <c r="BA290" s="248"/>
      <c r="BB290" s="248" t="e">
        <f aca="false">(BB288*BB289*$G288)*$BB$8</f>
        <v>#VALUE!</v>
      </c>
      <c r="BC290" s="248"/>
      <c r="BD290" s="248" t="e">
        <f aca="false">(BD288*BD289*$G288)*$BB$8</f>
        <v>#VALUE!</v>
      </c>
      <c r="BE290" s="248"/>
      <c r="BF290" s="248" t="e">
        <f aca="false">(BF288*BF289*$G288)*$BB$8</f>
        <v>#VALUE!</v>
      </c>
      <c r="BG290" s="248"/>
      <c r="BH290" s="248" t="e">
        <f aca="false">(BH288*BH289*$G288)*$BJ$8</f>
        <v>#VALUE!</v>
      </c>
      <c r="BI290" s="248"/>
      <c r="BJ290" s="248" t="e">
        <f aca="false">(BJ288*BJ289*$G288)*$BJ$8</f>
        <v>#VALUE!</v>
      </c>
      <c r="BK290" s="248"/>
      <c r="BL290" s="248" t="e">
        <f aca="false">(BL288*BL289*$G288)*$BJ$8</f>
        <v>#VALUE!</v>
      </c>
      <c r="BM290" s="248"/>
      <c r="BN290" s="248" t="e">
        <f aca="false">(BN288*BN289*$G288)*$BJ$8</f>
        <v>#VALUE!</v>
      </c>
      <c r="BO290" s="248"/>
      <c r="BP290" s="248" t="e">
        <f aca="false">(BP288*BP289*$G288)*$BJ$8</f>
        <v>#VALUE!</v>
      </c>
      <c r="BQ290" s="248"/>
      <c r="BR290" s="248" t="e">
        <f aca="false">(BR288*BR289*$G288)*$BJ$8</f>
        <v>#VALUE!</v>
      </c>
      <c r="BS290" s="248"/>
      <c r="BT290" s="248" t="e">
        <f aca="false">(BT288*BT289*$G288)*$BT$8</f>
        <v>#VALUE!</v>
      </c>
      <c r="BU290" s="248"/>
      <c r="BV290" s="248" t="e">
        <f aca="false">(BV288*BV289*$G288)*$BT$8</f>
        <v>#VALUE!</v>
      </c>
      <c r="BW290" s="248"/>
      <c r="BX290" s="248" t="e">
        <f aca="false">(BX288*BX289*$G288)*$BT$8</f>
        <v>#VALUE!</v>
      </c>
      <c r="BY290" s="248"/>
      <c r="BZ290" s="248" t="e">
        <f aca="false">(BZ288*BZ289*$G288)*$BT$8</f>
        <v>#VALUE!</v>
      </c>
      <c r="CA290" s="248"/>
      <c r="CB290" s="248" t="e">
        <f aca="false">(CB288*CB289*$G288)*$CB$8</f>
        <v>#VALUE!</v>
      </c>
      <c r="CC290" s="248"/>
      <c r="CD290" s="248" t="e">
        <f aca="false">(CD288*CD289*$G288)*$CB$8</f>
        <v>#VALUE!</v>
      </c>
      <c r="CE290" s="248"/>
      <c r="CF290" s="248" t="e">
        <f aca="false">(CF288*CF289*$G288)*$CB$8</f>
        <v>#VALUE!</v>
      </c>
      <c r="CG290" s="248"/>
      <c r="CH290" s="248" t="e">
        <f aca="false">(CH288*CH289*$G288)*$CB$8</f>
        <v>#VALUE!</v>
      </c>
      <c r="CI290" s="248"/>
      <c r="CJ290" s="248" t="e">
        <f aca="false">(CJ288*CJ289*$G288)*$CJ$8</f>
        <v>#VALUE!</v>
      </c>
      <c r="CK290" s="248"/>
      <c r="CL290" s="248" t="e">
        <f aca="false">(CL288*CL289*$G288)*$CJ$8</f>
        <v>#VALUE!</v>
      </c>
      <c r="CM290" s="248"/>
      <c r="CN290" s="248" t="e">
        <f aca="false">(CN288*CN289*$G288)*$CJ$8</f>
        <v>#VALUE!</v>
      </c>
      <c r="CO290" s="248"/>
      <c r="CP290" s="248" t="e">
        <f aca="false">(CP288*CP289*$G288)*$CJ$8</f>
        <v>#VALUE!</v>
      </c>
      <c r="CQ290" s="248"/>
      <c r="CR290" s="248" t="e">
        <f aca="false">(CR288*CR289*$G288)*$CJ$8</f>
        <v>#VALUE!</v>
      </c>
      <c r="CS290" s="248"/>
      <c r="CT290" s="248" t="e">
        <f aca="false">(CT288*CT289*$G288)*$CT$8</f>
        <v>#VALUE!</v>
      </c>
      <c r="CU290" s="248"/>
      <c r="CV290" s="248" t="e">
        <f aca="false">(CV288*CV289*$G288)*$CT$8</f>
        <v>#VALUE!</v>
      </c>
      <c r="CW290" s="248"/>
      <c r="CX290" s="248" t="e">
        <f aca="false">(CX288*CX289*$G288)*$CT$8</f>
        <v>#VALUE!</v>
      </c>
      <c r="CY290" s="248"/>
      <c r="CZ290" s="248" t="e">
        <f aca="false">(CZ288*CZ289*$G288)*$CT$8</f>
        <v>#VALUE!</v>
      </c>
      <c r="DA290" s="248"/>
      <c r="DB290" s="248" t="e">
        <f aca="false">(DB288*DB289*$G288)*$CT$8</f>
        <v>#VALUE!</v>
      </c>
      <c r="DC290" s="248"/>
      <c r="DD290" s="248" t="e">
        <f aca="false">(DD288*DD289*$G$288)*$DL$8</f>
        <v>#VALUE!</v>
      </c>
      <c r="DE290" s="248"/>
      <c r="DF290" s="248" t="e">
        <f aca="false">(DF288*DF289*$G$288)*$DL$8</f>
        <v>#VALUE!</v>
      </c>
      <c r="DG290" s="248"/>
      <c r="DH290" s="248" t="e">
        <f aca="false">(DH288*DH289*$G$288)*$DL$8</f>
        <v>#VALUE!</v>
      </c>
      <c r="DI290" s="248"/>
      <c r="DJ290" s="292" t="e">
        <f aca="false">(DJ288*DJ289*$G$288)*$DL$8</f>
        <v>#VALUE!</v>
      </c>
      <c r="DK290" s="292"/>
      <c r="DL290" s="248" t="e">
        <f aca="false">(DL288*DL289*$G$288)*$DT$8</f>
        <v>#VALUE!</v>
      </c>
      <c r="DM290" s="248"/>
      <c r="DN290" s="248" t="e">
        <f aca="false">(DN288*DN289*$G$288)*$DT$8</f>
        <v>#VALUE!</v>
      </c>
      <c r="DO290" s="248"/>
      <c r="DP290" s="248" t="e">
        <f aca="false">(DP288*DP289*$G$288)*$DT$8</f>
        <v>#VALUE!</v>
      </c>
      <c r="DQ290" s="248"/>
      <c r="DR290" s="248" t="e">
        <f aca="false">(DR288*DR289*$G$288)*$DT$8</f>
        <v>#VALUE!</v>
      </c>
      <c r="DS290" s="248"/>
      <c r="DT290" s="248" t="e">
        <f aca="false">(DT288*DT289*$G$288)*$EB$8</f>
        <v>#VALUE!</v>
      </c>
      <c r="DU290" s="248"/>
      <c r="DV290" s="248" t="e">
        <f aca="false">(DV288*DV289*$G$288)*$EB$8</f>
        <v>#VALUE!</v>
      </c>
      <c r="DW290" s="248"/>
      <c r="DX290" s="248" t="e">
        <f aca="false">(DX288*DX289*$G$288)*$EB$8</f>
        <v>#VALUE!</v>
      </c>
      <c r="DY290" s="248"/>
      <c r="DZ290" s="248" t="e">
        <f aca="false">(DZ288*DZ289*$G$288)*$EB$8</f>
        <v>#VALUE!</v>
      </c>
      <c r="EA290" s="248"/>
      <c r="EB290" s="248" t="e">
        <f aca="false">(EB288*EB289*$G$288)*$EJ$8</f>
        <v>#VALUE!</v>
      </c>
      <c r="EC290" s="248"/>
      <c r="ED290" s="248" t="e">
        <f aca="false">(ED288*ED289*$G$288)*$EJ$8</f>
        <v>#VALUE!</v>
      </c>
      <c r="EE290" s="248"/>
      <c r="EF290" s="248" t="e">
        <f aca="false">(EF288*EF289*$G$288)*$EJ$8</f>
        <v>#VALUE!</v>
      </c>
      <c r="EG290" s="248"/>
      <c r="EH290" s="248" t="e">
        <f aca="false">(EH288*EH289*$G$288)*$EJ$8</f>
        <v>#VALUE!</v>
      </c>
      <c r="EI290" s="248"/>
      <c r="EJ290" s="248" t="e">
        <f aca="false">(EJ288*EJ289*$G$288)*$ET$8</f>
        <v>#VALUE!</v>
      </c>
      <c r="EK290" s="248"/>
      <c r="EL290" s="248" t="e">
        <f aca="false">(EL288*EL289*$G$288)*$ET$8</f>
        <v>#VALUE!</v>
      </c>
      <c r="EM290" s="248"/>
      <c r="EN290" s="248" t="e">
        <f aca="false">(EN288*EN289*$G$288)*$ET$8</f>
        <v>#VALUE!</v>
      </c>
      <c r="EO290" s="248"/>
      <c r="EP290" s="248" t="e">
        <f aca="false">(EP288*EP289*$G$288)*$ET$8</f>
        <v>#VALUE!</v>
      </c>
      <c r="EQ290" s="248"/>
      <c r="ER290" s="248" t="e">
        <f aca="false">(ER288*ER289*$G$288)*$FB$8</f>
        <v>#VALUE!</v>
      </c>
      <c r="ES290" s="248"/>
      <c r="ET290" s="248" t="e">
        <f aca="false">(ET288*ET289*$G$288)*$FB$8</f>
        <v>#VALUE!</v>
      </c>
      <c r="EU290" s="248"/>
      <c r="EV290" s="248" t="e">
        <f aca="false">(EV288*EV289*$G$288)*$FB$8</f>
        <v>#VALUE!</v>
      </c>
      <c r="EW290" s="248"/>
      <c r="EX290" s="249" t="e">
        <f aca="false">(EX288*EX289*$G$288)*$FB$8</f>
        <v>#VALUE!</v>
      </c>
      <c r="EY290" s="249"/>
      <c r="EZ290" s="248" t="e">
        <f aca="false">(EZ288*EZ289*$G$288)*$FL$8</f>
        <v>#VALUE!</v>
      </c>
      <c r="FA290" s="248"/>
      <c r="FB290" s="248" t="e">
        <f aca="false">(FB288*FB289*$G$288)*$FL$8</f>
        <v>#VALUE!</v>
      </c>
      <c r="FC290" s="248"/>
      <c r="FD290" s="248" t="e">
        <f aca="false">(FD288*FD289*$G$288)*$FL$8</f>
        <v>#VALUE!</v>
      </c>
      <c r="FE290" s="248"/>
      <c r="FF290" s="248" t="e">
        <f aca="false">(FF288*FF289*$G$288)*$FL$8</f>
        <v>#VALUE!</v>
      </c>
      <c r="FG290" s="248"/>
      <c r="FH290" s="248" t="e">
        <f aca="false">(FH288*FH289*$G$288)*$FT$8</f>
        <v>#VALUE!</v>
      </c>
      <c r="FI290" s="248"/>
      <c r="FJ290" s="248" t="e">
        <f aca="false">(FJ288*FJ289*$G$288)*$FT$8</f>
        <v>#VALUE!</v>
      </c>
      <c r="FK290" s="248"/>
      <c r="FL290" s="248" t="e">
        <f aca="false">(FL288*FL289*$G$288)*$FT$8</f>
        <v>#VALUE!</v>
      </c>
      <c r="FM290" s="248"/>
      <c r="FN290" s="248" t="e">
        <f aca="false">(FN288*FN289*$G$288)*$FT$8</f>
        <v>#VALUE!</v>
      </c>
      <c r="FO290" s="248"/>
      <c r="FP290" s="248" t="e">
        <f aca="false">(FP288*FP289*$G$288)*$GD$8</f>
        <v>#VALUE!</v>
      </c>
      <c r="FQ290" s="248"/>
      <c r="FR290" s="248" t="e">
        <f aca="false">(FR288*FR289*$G$288)*$GD$8</f>
        <v>#VALUE!</v>
      </c>
      <c r="FS290" s="248"/>
      <c r="FT290" s="248" t="e">
        <f aca="false">(FT288*FT289*$G$288)*$GD$8</f>
        <v>#VALUE!</v>
      </c>
      <c r="FU290" s="248"/>
      <c r="FV290" s="248" t="e">
        <f aca="false">(FV288*FV289*$G$288)*$GD$8</f>
        <v>#VALUE!</v>
      </c>
      <c r="FW290" s="248"/>
      <c r="FX290" s="248" t="e">
        <f aca="false">(FX288*FX289*$G$288)*$GL$8</f>
        <v>#VALUE!</v>
      </c>
      <c r="FY290" s="248"/>
      <c r="FZ290" s="248" t="e">
        <f aca="false">(FZ288*FZ289*$G$288)*$GL$8</f>
        <v>#VALUE!</v>
      </c>
      <c r="GA290" s="248"/>
      <c r="GB290" s="248" t="e">
        <f aca="false">(GB288*GB289*$G$288)*$GL$8</f>
        <v>#VALUE!</v>
      </c>
      <c r="GC290" s="248"/>
      <c r="GD290" s="248" t="e">
        <f aca="false">(GD288*GD289*$G$288)*$GL$8</f>
        <v>#VALUE!</v>
      </c>
      <c r="GE290" s="248"/>
      <c r="GF290" s="248" t="e">
        <f aca="false">(GF288*GF289*$G$288)*$GT$8</f>
        <v>#VALUE!</v>
      </c>
      <c r="GG290" s="248"/>
      <c r="GH290" s="248" t="e">
        <f aca="false">(GH288*GH289*$G$288)*$GT$8</f>
        <v>#VALUE!</v>
      </c>
      <c r="GI290" s="248"/>
      <c r="GJ290" s="248" t="e">
        <f aca="false">(GJ288*GJ289*$G$288)*$GT$8</f>
        <v>#VALUE!</v>
      </c>
      <c r="GK290" s="248"/>
      <c r="GL290" s="248" t="e">
        <f aca="false">(GL288*GL289*$G$288)*$GT$8</f>
        <v>#VALUE!</v>
      </c>
      <c r="GM290" s="248"/>
      <c r="GN290" s="248" t="e">
        <f aca="false">(GN288*GN289*$G$288)*$GN$8</f>
        <v>#VALUE!</v>
      </c>
      <c r="GO290" s="248"/>
      <c r="GP290" s="248" t="e">
        <f aca="false">(GP288*GP289*$G$288)*$GN$8</f>
        <v>#VALUE!</v>
      </c>
      <c r="GQ290" s="248"/>
      <c r="GR290" s="248" t="e">
        <f aca="false">(GR288*GR289*$G$288)*$GN$8</f>
        <v>#VALUE!</v>
      </c>
      <c r="GS290" s="248"/>
      <c r="GT290" s="248" t="e">
        <f aca="false">(GT288*GT289*$G$288)*$GN$8</f>
        <v>#VALUE!</v>
      </c>
      <c r="GU290" s="248"/>
      <c r="GV290" s="248" t="e">
        <f aca="false">(GV288*GV289*$G$288)*$GN$8</f>
        <v>#VALUE!</v>
      </c>
      <c r="GW290" s="248"/>
      <c r="GX290" s="248" t="e">
        <f aca="false">(GX288*GX289*$G$288)*$GN$8</f>
        <v>#VALUE!</v>
      </c>
      <c r="GY290" s="248"/>
      <c r="GZ290" s="248" t="e">
        <f aca="false">(GZ288*GZ289*$G$288)*$GN$8</f>
        <v>#VALUE!</v>
      </c>
      <c r="HA290" s="248"/>
      <c r="HB290" s="248" t="e">
        <f aca="false">(HB288*HB289*$G$288)*$GN$8</f>
        <v>#VALUE!</v>
      </c>
      <c r="HC290" s="248"/>
      <c r="HD290" s="248" t="e">
        <f aca="false">(HD288*HD289*$G$288)*$GN$8</f>
        <v>#VALUE!</v>
      </c>
      <c r="HE290" s="248"/>
      <c r="HF290" s="248" t="e">
        <f aca="false">(HF288*HF289*$G$288)*$GN$8</f>
        <v>#VALUE!</v>
      </c>
      <c r="HG290" s="248"/>
      <c r="HH290" s="248" t="e">
        <f aca="false">(HH288*HH289*$G$288)*$GN$8</f>
        <v>#VALUE!</v>
      </c>
      <c r="HI290" s="248"/>
      <c r="HJ290" s="248" t="e">
        <f aca="false">(HJ288*HJ289*$G$288)*$GN$8</f>
        <v>#VALUE!</v>
      </c>
      <c r="HK290" s="248"/>
    </row>
    <row r="291" customFormat="false" ht="12.75" hidden="true" customHeight="false" outlineLevel="0" collapsed="false">
      <c r="A291" s="232"/>
      <c r="B291" s="233"/>
      <c r="C291" s="232"/>
      <c r="D291" s="234"/>
      <c r="E291" s="234"/>
      <c r="F291" s="235"/>
      <c r="G291" s="234"/>
      <c r="H291" s="234"/>
      <c r="I291" s="237"/>
      <c r="J291" s="238"/>
      <c r="K291" s="250" t="s">
        <v>162</v>
      </c>
      <c r="L291" s="251" t="e">
        <f aca="false">L290</f>
        <v>#VALUE!</v>
      </c>
      <c r="M291" s="251"/>
      <c r="N291" s="251" t="e">
        <f aca="false">L291+N290</f>
        <v>#VALUE!</v>
      </c>
      <c r="O291" s="251"/>
      <c r="P291" s="251" t="e">
        <f aca="false">N291+P290</f>
        <v>#VALUE!</v>
      </c>
      <c r="Q291" s="251"/>
      <c r="R291" s="251" t="e">
        <f aca="false">P291+R290</f>
        <v>#VALUE!</v>
      </c>
      <c r="S291" s="251"/>
      <c r="T291" s="251" t="e">
        <f aca="false">R291+T290</f>
        <v>#VALUE!</v>
      </c>
      <c r="U291" s="251"/>
      <c r="V291" s="251" t="e">
        <f aca="false">T291+V290</f>
        <v>#VALUE!</v>
      </c>
      <c r="W291" s="251"/>
      <c r="X291" s="251" t="e">
        <f aca="false">V291+X290</f>
        <v>#VALUE!</v>
      </c>
      <c r="Y291" s="251"/>
      <c r="Z291" s="251" t="e">
        <f aca="false">X291+Z290</f>
        <v>#VALUE!</v>
      </c>
      <c r="AA291" s="251"/>
      <c r="AB291" s="251" t="e">
        <f aca="false">Z291+AB290</f>
        <v>#VALUE!</v>
      </c>
      <c r="AC291" s="251"/>
      <c r="AD291" s="251" t="e">
        <f aca="false">AB291+AD290</f>
        <v>#VALUE!</v>
      </c>
      <c r="AE291" s="251"/>
      <c r="AF291" s="251" t="e">
        <f aca="false">AD291+AF290</f>
        <v>#VALUE!</v>
      </c>
      <c r="AG291" s="251"/>
      <c r="AH291" s="251" t="e">
        <f aca="false">AF291+AH290</f>
        <v>#VALUE!</v>
      </c>
      <c r="AI291" s="251"/>
      <c r="AJ291" s="251" t="e">
        <f aca="false">AH291+AJ290</f>
        <v>#VALUE!</v>
      </c>
      <c r="AK291" s="251"/>
      <c r="AL291" s="251" t="e">
        <f aca="false">AJ291+AL290</f>
        <v>#VALUE!</v>
      </c>
      <c r="AM291" s="251"/>
      <c r="AN291" s="251" t="e">
        <f aca="false">AL291+AN290</f>
        <v>#VALUE!</v>
      </c>
      <c r="AO291" s="251"/>
      <c r="AP291" s="251" t="e">
        <f aca="false">AN291+AP290</f>
        <v>#VALUE!</v>
      </c>
      <c r="AQ291" s="251"/>
      <c r="AR291" s="251" t="e">
        <f aca="false">AP291+AR290</f>
        <v>#VALUE!</v>
      </c>
      <c r="AS291" s="251"/>
      <c r="AT291" s="251" t="e">
        <f aca="false">AR291+AT290</f>
        <v>#VALUE!</v>
      </c>
      <c r="AU291" s="251"/>
      <c r="AV291" s="251" t="e">
        <f aca="false">AT291+AV290</f>
        <v>#VALUE!</v>
      </c>
      <c r="AW291" s="251"/>
      <c r="AX291" s="251" t="e">
        <f aca="false">AV291+AX290</f>
        <v>#VALUE!</v>
      </c>
      <c r="AY291" s="251"/>
      <c r="AZ291" s="251" t="e">
        <f aca="false">AX291+AZ290</f>
        <v>#VALUE!</v>
      </c>
      <c r="BA291" s="251"/>
      <c r="BB291" s="251" t="e">
        <f aca="false">AZ291+BB290</f>
        <v>#VALUE!</v>
      </c>
      <c r="BC291" s="251"/>
      <c r="BD291" s="251" t="e">
        <f aca="false">BB291+BD290</f>
        <v>#VALUE!</v>
      </c>
      <c r="BE291" s="251"/>
      <c r="BF291" s="251" t="e">
        <f aca="false">BD291+BF290</f>
        <v>#VALUE!</v>
      </c>
      <c r="BG291" s="251"/>
      <c r="BH291" s="251" t="e">
        <f aca="false">BF291+BH290</f>
        <v>#VALUE!</v>
      </c>
      <c r="BI291" s="251"/>
      <c r="BJ291" s="251" t="e">
        <f aca="false">BH291+BJ290</f>
        <v>#VALUE!</v>
      </c>
      <c r="BK291" s="251"/>
      <c r="BL291" s="251" t="e">
        <f aca="false">BJ291+BL290</f>
        <v>#VALUE!</v>
      </c>
      <c r="BM291" s="251"/>
      <c r="BN291" s="251" t="e">
        <f aca="false">BL291+BN290</f>
        <v>#VALUE!</v>
      </c>
      <c r="BO291" s="251"/>
      <c r="BP291" s="251" t="e">
        <f aca="false">BN291+BP290</f>
        <v>#VALUE!</v>
      </c>
      <c r="BQ291" s="251"/>
      <c r="BR291" s="251" t="e">
        <f aca="false">BP291+BR290</f>
        <v>#VALUE!</v>
      </c>
      <c r="BS291" s="251"/>
      <c r="BT291" s="251" t="e">
        <f aca="false">BR291+BT290</f>
        <v>#VALUE!</v>
      </c>
      <c r="BU291" s="251"/>
      <c r="BV291" s="251" t="e">
        <f aca="false">BT291+BV290</f>
        <v>#VALUE!</v>
      </c>
      <c r="BW291" s="251"/>
      <c r="BX291" s="251" t="e">
        <f aca="false">BV291+BX290</f>
        <v>#VALUE!</v>
      </c>
      <c r="BY291" s="251"/>
      <c r="BZ291" s="251" t="e">
        <f aca="false">BX291+BZ290</f>
        <v>#VALUE!</v>
      </c>
      <c r="CA291" s="251"/>
      <c r="CB291" s="251" t="e">
        <f aca="false">BZ291+CB290</f>
        <v>#VALUE!</v>
      </c>
      <c r="CC291" s="251"/>
      <c r="CD291" s="251" t="e">
        <f aca="false">CB291+CD290</f>
        <v>#VALUE!</v>
      </c>
      <c r="CE291" s="251"/>
      <c r="CF291" s="251" t="e">
        <f aca="false">CD291+CF290</f>
        <v>#VALUE!</v>
      </c>
      <c r="CG291" s="251"/>
      <c r="CH291" s="251" t="e">
        <f aca="false">CF291+CH290</f>
        <v>#VALUE!</v>
      </c>
      <c r="CI291" s="251"/>
      <c r="CJ291" s="251" t="e">
        <f aca="false">CH291+CJ290</f>
        <v>#VALUE!</v>
      </c>
      <c r="CK291" s="251"/>
      <c r="CL291" s="251" t="e">
        <f aca="false">CJ291+CL290</f>
        <v>#VALUE!</v>
      </c>
      <c r="CM291" s="251"/>
      <c r="CN291" s="251" t="e">
        <f aca="false">CL291+CN290</f>
        <v>#VALUE!</v>
      </c>
      <c r="CO291" s="251"/>
      <c r="CP291" s="251" t="e">
        <f aca="false">CN291+CP290</f>
        <v>#VALUE!</v>
      </c>
      <c r="CQ291" s="251"/>
      <c r="CR291" s="251" t="e">
        <f aca="false">CP291+CR290</f>
        <v>#VALUE!</v>
      </c>
      <c r="CS291" s="251"/>
      <c r="CT291" s="251" t="e">
        <f aca="false">CR291+CT290</f>
        <v>#VALUE!</v>
      </c>
      <c r="CU291" s="251"/>
      <c r="CV291" s="251" t="e">
        <f aca="false">CT291+CV290</f>
        <v>#VALUE!</v>
      </c>
      <c r="CW291" s="251"/>
      <c r="CX291" s="251" t="e">
        <f aca="false">CV291+CX290</f>
        <v>#VALUE!</v>
      </c>
      <c r="CY291" s="251"/>
      <c r="CZ291" s="251" t="e">
        <f aca="false">CX291+CZ290</f>
        <v>#VALUE!</v>
      </c>
      <c r="DA291" s="251"/>
      <c r="DB291" s="251" t="e">
        <f aca="false">CZ291+DB290</f>
        <v>#VALUE!</v>
      </c>
      <c r="DC291" s="251"/>
      <c r="DD291" s="251" t="e">
        <f aca="false">DB291+DD290</f>
        <v>#VALUE!</v>
      </c>
      <c r="DE291" s="251"/>
      <c r="DF291" s="251" t="e">
        <f aca="false">DD291+DF290</f>
        <v>#VALUE!</v>
      </c>
      <c r="DG291" s="251"/>
      <c r="DH291" s="251" t="e">
        <f aca="false">DF291+DH290</f>
        <v>#VALUE!</v>
      </c>
      <c r="DI291" s="251"/>
      <c r="DJ291" s="293" t="e">
        <f aca="false">DH291+DJ290</f>
        <v>#VALUE!</v>
      </c>
      <c r="DK291" s="293"/>
      <c r="DL291" s="251" t="e">
        <f aca="false">DJ291+DL290</f>
        <v>#VALUE!</v>
      </c>
      <c r="DM291" s="251"/>
      <c r="DN291" s="251" t="e">
        <f aca="false">DL291+DN290</f>
        <v>#VALUE!</v>
      </c>
      <c r="DO291" s="251"/>
      <c r="DP291" s="251" t="e">
        <f aca="false">DN291+DP290</f>
        <v>#VALUE!</v>
      </c>
      <c r="DQ291" s="251"/>
      <c r="DR291" s="251" t="e">
        <f aca="false">DP291+DR290</f>
        <v>#VALUE!</v>
      </c>
      <c r="DS291" s="251"/>
      <c r="DT291" s="251" t="e">
        <f aca="false">DR291+DT290</f>
        <v>#VALUE!</v>
      </c>
      <c r="DU291" s="251"/>
      <c r="DV291" s="251" t="e">
        <f aca="false">DT291+DV290</f>
        <v>#VALUE!</v>
      </c>
      <c r="DW291" s="251"/>
      <c r="DX291" s="251" t="e">
        <f aca="false">DV291+DX290</f>
        <v>#VALUE!</v>
      </c>
      <c r="DY291" s="251"/>
      <c r="DZ291" s="251" t="e">
        <f aca="false">DX291+DZ290</f>
        <v>#VALUE!</v>
      </c>
      <c r="EA291" s="251"/>
      <c r="EB291" s="251" t="e">
        <f aca="false">DZ291+EB290</f>
        <v>#VALUE!</v>
      </c>
      <c r="EC291" s="251"/>
      <c r="ED291" s="251" t="e">
        <f aca="false">EB291+ED290</f>
        <v>#VALUE!</v>
      </c>
      <c r="EE291" s="251"/>
      <c r="EF291" s="251" t="e">
        <f aca="false">ED291+EF290</f>
        <v>#VALUE!</v>
      </c>
      <c r="EG291" s="251"/>
      <c r="EH291" s="251" t="e">
        <f aca="false">EF291+EH290</f>
        <v>#VALUE!</v>
      </c>
      <c r="EI291" s="251"/>
      <c r="EJ291" s="251" t="e">
        <f aca="false">EH291+EJ290</f>
        <v>#VALUE!</v>
      </c>
      <c r="EK291" s="251"/>
      <c r="EL291" s="251" t="e">
        <f aca="false">EJ291+EL290</f>
        <v>#VALUE!</v>
      </c>
      <c r="EM291" s="251"/>
      <c r="EN291" s="251" t="e">
        <f aca="false">EL291+EN290</f>
        <v>#VALUE!</v>
      </c>
      <c r="EO291" s="251"/>
      <c r="EP291" s="251" t="e">
        <f aca="false">EN291+EP290</f>
        <v>#VALUE!</v>
      </c>
      <c r="EQ291" s="251"/>
      <c r="ER291" s="251" t="e">
        <f aca="false">EP291+ER290</f>
        <v>#VALUE!</v>
      </c>
      <c r="ES291" s="251"/>
      <c r="ET291" s="251" t="e">
        <f aca="false">ER291+ET290</f>
        <v>#VALUE!</v>
      </c>
      <c r="EU291" s="251"/>
      <c r="EV291" s="251" t="e">
        <f aca="false">ET291+EV290</f>
        <v>#VALUE!</v>
      </c>
      <c r="EW291" s="251"/>
      <c r="EX291" s="252" t="e">
        <f aca="false">EV291+EX290</f>
        <v>#VALUE!</v>
      </c>
      <c r="EY291" s="252"/>
      <c r="EZ291" s="251" t="e">
        <f aca="false">EX291+EZ290</f>
        <v>#VALUE!</v>
      </c>
      <c r="FA291" s="251"/>
      <c r="FB291" s="251" t="e">
        <f aca="false">EZ291+FB290</f>
        <v>#VALUE!</v>
      </c>
      <c r="FC291" s="251"/>
      <c r="FD291" s="251" t="e">
        <f aca="false">FB291+FD290</f>
        <v>#VALUE!</v>
      </c>
      <c r="FE291" s="251"/>
      <c r="FF291" s="251" t="e">
        <f aca="false">FD291+FF290</f>
        <v>#VALUE!</v>
      </c>
      <c r="FG291" s="251"/>
      <c r="FH291" s="251" t="e">
        <f aca="false">FF291+FH290</f>
        <v>#VALUE!</v>
      </c>
      <c r="FI291" s="251"/>
      <c r="FJ291" s="251" t="e">
        <f aca="false">FH291+FJ290</f>
        <v>#VALUE!</v>
      </c>
      <c r="FK291" s="251"/>
      <c r="FL291" s="251" t="e">
        <f aca="false">FJ291+FL290</f>
        <v>#VALUE!</v>
      </c>
      <c r="FM291" s="251"/>
      <c r="FN291" s="251" t="e">
        <f aca="false">FL291+FN290</f>
        <v>#VALUE!</v>
      </c>
      <c r="FO291" s="251"/>
      <c r="FP291" s="251" t="e">
        <f aca="false">FN291+FP290</f>
        <v>#VALUE!</v>
      </c>
      <c r="FQ291" s="251"/>
      <c r="FR291" s="251" t="e">
        <f aca="false">FP291+FR290</f>
        <v>#VALUE!</v>
      </c>
      <c r="FS291" s="251"/>
      <c r="FT291" s="251" t="e">
        <f aca="false">FR291+FT290</f>
        <v>#VALUE!</v>
      </c>
      <c r="FU291" s="251"/>
      <c r="FV291" s="251" t="e">
        <f aca="false">FT291+FV290</f>
        <v>#VALUE!</v>
      </c>
      <c r="FW291" s="251"/>
      <c r="FX291" s="251" t="e">
        <f aca="false">FV291+FX290</f>
        <v>#VALUE!</v>
      </c>
      <c r="FY291" s="251"/>
      <c r="FZ291" s="251" t="e">
        <f aca="false">FX291+FZ290</f>
        <v>#VALUE!</v>
      </c>
      <c r="GA291" s="251"/>
      <c r="GB291" s="251" t="e">
        <f aca="false">FZ291+GB290</f>
        <v>#VALUE!</v>
      </c>
      <c r="GC291" s="251"/>
      <c r="GD291" s="251" t="e">
        <f aca="false">GB291+GD290</f>
        <v>#VALUE!</v>
      </c>
      <c r="GE291" s="251"/>
      <c r="GF291" s="251" t="e">
        <f aca="false">GD291+GF290</f>
        <v>#VALUE!</v>
      </c>
      <c r="GG291" s="251"/>
      <c r="GH291" s="251" t="e">
        <f aca="false">GF291+GH290</f>
        <v>#VALUE!</v>
      </c>
      <c r="GI291" s="251"/>
      <c r="GJ291" s="251" t="e">
        <f aca="false">GH291+GJ290</f>
        <v>#VALUE!</v>
      </c>
      <c r="GK291" s="251"/>
      <c r="GL291" s="251" t="e">
        <f aca="false">GJ291+GL290</f>
        <v>#VALUE!</v>
      </c>
      <c r="GM291" s="251"/>
      <c r="GN291" s="251" t="e">
        <f aca="false">GL291+GN290</f>
        <v>#VALUE!</v>
      </c>
      <c r="GO291" s="251"/>
      <c r="GP291" s="251" t="e">
        <f aca="false">GN291+GP290</f>
        <v>#VALUE!</v>
      </c>
      <c r="GQ291" s="251"/>
      <c r="GR291" s="251" t="e">
        <f aca="false">GP291+GR290</f>
        <v>#VALUE!</v>
      </c>
      <c r="GS291" s="251"/>
      <c r="GT291" s="251" t="e">
        <f aca="false">GR291+GT290</f>
        <v>#VALUE!</v>
      </c>
      <c r="GU291" s="251"/>
      <c r="GV291" s="251" t="e">
        <f aca="false">GT291+GV290</f>
        <v>#VALUE!</v>
      </c>
      <c r="GW291" s="251"/>
      <c r="GX291" s="251" t="e">
        <f aca="false">GV291+GX290</f>
        <v>#VALUE!</v>
      </c>
      <c r="GY291" s="251"/>
      <c r="GZ291" s="251" t="e">
        <f aca="false">GX291+GZ290</f>
        <v>#VALUE!</v>
      </c>
      <c r="HA291" s="251"/>
      <c r="HB291" s="251" t="e">
        <f aca="false">GZ291+HB290</f>
        <v>#VALUE!</v>
      </c>
      <c r="HC291" s="251"/>
      <c r="HD291" s="251" t="e">
        <f aca="false">HB291+HD290</f>
        <v>#VALUE!</v>
      </c>
      <c r="HE291" s="251"/>
      <c r="HF291" s="251" t="e">
        <f aca="false">HD291+HF290</f>
        <v>#VALUE!</v>
      </c>
      <c r="HG291" s="251"/>
      <c r="HH291" s="251" t="e">
        <f aca="false">HF291+HH290</f>
        <v>#VALUE!</v>
      </c>
      <c r="HI291" s="251"/>
      <c r="HJ291" s="251" t="e">
        <f aca="false">HH291+HJ290</f>
        <v>#VALUE!</v>
      </c>
      <c r="HK291" s="251"/>
    </row>
    <row r="292" s="295" customFormat="true" ht="12.75" hidden="true" customHeight="false" outlineLevel="0" collapsed="false">
      <c r="A292" s="232"/>
      <c r="B292" s="233"/>
      <c r="C292" s="232"/>
      <c r="D292" s="234"/>
      <c r="E292" s="234"/>
      <c r="F292" s="235"/>
      <c r="G292" s="234"/>
      <c r="H292" s="253"/>
      <c r="I292" s="237"/>
      <c r="J292" s="238"/>
      <c r="K292" s="254" t="s">
        <v>163</v>
      </c>
      <c r="L292" s="255"/>
      <c r="M292" s="255"/>
      <c r="N292" s="255"/>
      <c r="O292" s="255"/>
      <c r="P292" s="255"/>
      <c r="Q292" s="255"/>
      <c r="R292" s="255"/>
      <c r="S292" s="255"/>
      <c r="T292" s="255"/>
      <c r="U292" s="255"/>
      <c r="V292" s="255"/>
      <c r="W292" s="255"/>
      <c r="X292" s="255"/>
      <c r="Y292" s="255"/>
      <c r="Z292" s="255"/>
      <c r="AA292" s="255"/>
      <c r="AB292" s="255"/>
      <c r="AC292" s="255"/>
      <c r="AD292" s="255"/>
      <c r="AE292" s="255"/>
      <c r="AF292" s="255"/>
      <c r="AG292" s="255"/>
      <c r="AH292" s="255"/>
      <c r="AI292" s="255"/>
      <c r="AJ292" s="255"/>
      <c r="AK292" s="255"/>
      <c r="AL292" s="255"/>
      <c r="AM292" s="255"/>
      <c r="AN292" s="255"/>
      <c r="AO292" s="255"/>
      <c r="AP292" s="255"/>
      <c r="AQ292" s="255"/>
      <c r="AR292" s="255"/>
      <c r="AS292" s="255"/>
      <c r="AT292" s="255"/>
      <c r="AU292" s="255"/>
      <c r="AV292" s="255"/>
      <c r="AW292" s="255"/>
      <c r="AX292" s="255"/>
      <c r="AY292" s="255"/>
      <c r="AZ292" s="255"/>
      <c r="BA292" s="255"/>
      <c r="BB292" s="255"/>
      <c r="BC292" s="255"/>
      <c r="BD292" s="255"/>
      <c r="BE292" s="255"/>
      <c r="BF292" s="255"/>
      <c r="BG292" s="255"/>
      <c r="BH292" s="255"/>
      <c r="BI292" s="255"/>
      <c r="BJ292" s="255"/>
      <c r="BK292" s="255"/>
      <c r="BL292" s="255"/>
      <c r="BM292" s="255"/>
      <c r="BN292" s="255"/>
      <c r="BO292" s="255"/>
      <c r="BP292" s="255"/>
      <c r="BQ292" s="255"/>
      <c r="BR292" s="255"/>
      <c r="BS292" s="255"/>
      <c r="BT292" s="255"/>
      <c r="BU292" s="255"/>
      <c r="BV292" s="255"/>
      <c r="BW292" s="255"/>
      <c r="BX292" s="255"/>
      <c r="BY292" s="255"/>
      <c r="BZ292" s="255"/>
      <c r="CA292" s="255"/>
      <c r="CB292" s="255"/>
      <c r="CC292" s="255"/>
      <c r="CD292" s="255"/>
      <c r="CE292" s="255"/>
      <c r="CF292" s="255"/>
      <c r="CG292" s="255"/>
      <c r="CH292" s="255"/>
      <c r="CI292" s="255"/>
      <c r="CJ292" s="255"/>
      <c r="CK292" s="255"/>
      <c r="CL292" s="255"/>
      <c r="CM292" s="255"/>
      <c r="CN292" s="255"/>
      <c r="CO292" s="255"/>
      <c r="CP292" s="255"/>
      <c r="CQ292" s="255"/>
      <c r="CR292" s="255"/>
      <c r="CS292" s="255"/>
      <c r="CT292" s="255"/>
      <c r="CU292" s="255"/>
      <c r="CV292" s="255"/>
      <c r="CW292" s="255"/>
      <c r="CX292" s="255"/>
      <c r="CY292" s="255"/>
      <c r="CZ292" s="255"/>
      <c r="DA292" s="255"/>
      <c r="DB292" s="255"/>
      <c r="DC292" s="255"/>
      <c r="DD292" s="255"/>
      <c r="DE292" s="255"/>
      <c r="DF292" s="255"/>
      <c r="DG292" s="255"/>
      <c r="DH292" s="255"/>
      <c r="DI292" s="255"/>
      <c r="DJ292" s="294"/>
      <c r="DK292" s="294"/>
      <c r="DL292" s="255"/>
      <c r="DM292" s="255"/>
      <c r="DN292" s="255"/>
      <c r="DO292" s="255"/>
      <c r="DP292" s="255"/>
      <c r="DQ292" s="255"/>
      <c r="DR292" s="255"/>
      <c r="DS292" s="255"/>
      <c r="DT292" s="255"/>
      <c r="DU292" s="255"/>
      <c r="DV292" s="255"/>
      <c r="DW292" s="255"/>
      <c r="DX292" s="255"/>
      <c r="DY292" s="255"/>
      <c r="DZ292" s="255"/>
      <c r="EA292" s="255"/>
      <c r="EB292" s="255"/>
      <c r="EC292" s="255"/>
      <c r="ED292" s="255"/>
      <c r="EE292" s="255"/>
      <c r="EF292" s="255"/>
      <c r="EG292" s="255"/>
      <c r="EH292" s="255"/>
      <c r="EI292" s="255"/>
      <c r="EJ292" s="255"/>
      <c r="EK292" s="255"/>
      <c r="EL292" s="255"/>
      <c r="EM292" s="255"/>
      <c r="EN292" s="255"/>
      <c r="EO292" s="255"/>
      <c r="EP292" s="255"/>
      <c r="EQ292" s="255"/>
      <c r="ER292" s="255"/>
      <c r="ES292" s="255"/>
      <c r="ET292" s="255"/>
      <c r="EU292" s="255"/>
      <c r="EV292" s="255"/>
      <c r="EW292" s="255"/>
      <c r="EX292" s="256"/>
      <c r="EY292" s="256"/>
      <c r="EZ292" s="255"/>
      <c r="FA292" s="255"/>
      <c r="FB292" s="255"/>
      <c r="FC292" s="255"/>
      <c r="FD292" s="255"/>
      <c r="FE292" s="255"/>
      <c r="FF292" s="255"/>
      <c r="FG292" s="255"/>
      <c r="FH292" s="255"/>
      <c r="FI292" s="255"/>
      <c r="FJ292" s="255"/>
      <c r="FK292" s="255"/>
      <c r="FL292" s="255"/>
      <c r="FM292" s="255"/>
      <c r="FN292" s="255"/>
      <c r="FO292" s="255"/>
      <c r="FP292" s="255"/>
      <c r="FQ292" s="255"/>
      <c r="FR292" s="255"/>
      <c r="FS292" s="255"/>
      <c r="FT292" s="255"/>
      <c r="FU292" s="255"/>
      <c r="FV292" s="255"/>
      <c r="FW292" s="255"/>
      <c r="FX292" s="255"/>
      <c r="FY292" s="255"/>
      <c r="FZ292" s="255"/>
      <c r="GA292" s="255"/>
      <c r="GB292" s="255"/>
      <c r="GC292" s="255"/>
      <c r="GD292" s="255"/>
      <c r="GE292" s="255"/>
      <c r="GF292" s="255"/>
      <c r="GG292" s="255"/>
      <c r="GH292" s="255"/>
      <c r="GI292" s="255"/>
      <c r="GJ292" s="255"/>
      <c r="GK292" s="255"/>
      <c r="GL292" s="255"/>
      <c r="GM292" s="255"/>
      <c r="GN292" s="255"/>
      <c r="GO292" s="255"/>
      <c r="GP292" s="255"/>
      <c r="GQ292" s="255"/>
      <c r="GR292" s="255"/>
      <c r="GS292" s="255"/>
      <c r="GT292" s="255"/>
      <c r="GU292" s="255"/>
      <c r="GV292" s="255"/>
      <c r="GW292" s="255"/>
      <c r="GX292" s="255"/>
      <c r="GY292" s="255"/>
      <c r="GZ292" s="255"/>
      <c r="HA292" s="255"/>
      <c r="HB292" s="255"/>
      <c r="HC292" s="255"/>
      <c r="HD292" s="255"/>
      <c r="HE292" s="255"/>
      <c r="HF292" s="255"/>
      <c r="HG292" s="255"/>
      <c r="HH292" s="255"/>
      <c r="HI292" s="255"/>
      <c r="HJ292" s="255"/>
      <c r="HK292" s="255"/>
    </row>
    <row r="293" s="297" customFormat="true" ht="12.75" hidden="true" customHeight="false" outlineLevel="0" collapsed="false">
      <c r="A293" s="232"/>
      <c r="B293" s="233"/>
      <c r="C293" s="232"/>
      <c r="D293" s="234"/>
      <c r="E293" s="234"/>
      <c r="F293" s="235"/>
      <c r="G293" s="234"/>
      <c r="H293" s="257"/>
      <c r="I293" s="237"/>
      <c r="J293" s="238"/>
      <c r="K293" s="258" t="s">
        <v>164</v>
      </c>
      <c r="L293" s="259" t="n">
        <f aca="false">L292</f>
        <v>0</v>
      </c>
      <c r="M293" s="259"/>
      <c r="N293" s="259" t="n">
        <f aca="false">N292+L293</f>
        <v>0</v>
      </c>
      <c r="O293" s="259"/>
      <c r="P293" s="259" t="n">
        <f aca="false">P292+N293</f>
        <v>0</v>
      </c>
      <c r="Q293" s="259"/>
      <c r="R293" s="259" t="n">
        <f aca="false">R292+P293</f>
        <v>0</v>
      </c>
      <c r="S293" s="259"/>
      <c r="T293" s="259" t="n">
        <f aca="false">T292+R293</f>
        <v>0</v>
      </c>
      <c r="U293" s="259"/>
      <c r="V293" s="259" t="n">
        <f aca="false">V292+T293</f>
        <v>0</v>
      </c>
      <c r="W293" s="259"/>
      <c r="X293" s="259" t="n">
        <f aca="false">X292+V293</f>
        <v>0</v>
      </c>
      <c r="Y293" s="259"/>
      <c r="Z293" s="259" t="n">
        <f aca="false">Z292+X293</f>
        <v>0</v>
      </c>
      <c r="AA293" s="259"/>
      <c r="AB293" s="259" t="n">
        <f aca="false">AB292+Z293</f>
        <v>0</v>
      </c>
      <c r="AC293" s="259"/>
      <c r="AD293" s="259" t="n">
        <f aca="false">AD292+AB293</f>
        <v>0</v>
      </c>
      <c r="AE293" s="259"/>
      <c r="AF293" s="259" t="n">
        <f aca="false">AF292+AD293</f>
        <v>0</v>
      </c>
      <c r="AG293" s="259"/>
      <c r="AH293" s="259" t="n">
        <f aca="false">AH292+AF293</f>
        <v>0</v>
      </c>
      <c r="AI293" s="259"/>
      <c r="AJ293" s="259" t="n">
        <f aca="false">AJ292+AH293</f>
        <v>0</v>
      </c>
      <c r="AK293" s="259"/>
      <c r="AL293" s="259" t="n">
        <f aca="false">AL292+AJ293</f>
        <v>0</v>
      </c>
      <c r="AM293" s="259"/>
      <c r="AN293" s="259" t="n">
        <f aca="false">AN292+AL293</f>
        <v>0</v>
      </c>
      <c r="AO293" s="259"/>
      <c r="AP293" s="259" t="n">
        <f aca="false">AP292+AN293</f>
        <v>0</v>
      </c>
      <c r="AQ293" s="259"/>
      <c r="AR293" s="259" t="n">
        <f aca="false">AR292+AP293</f>
        <v>0</v>
      </c>
      <c r="AS293" s="259"/>
      <c r="AT293" s="259" t="n">
        <f aca="false">AT292+AR293</f>
        <v>0</v>
      </c>
      <c r="AU293" s="259"/>
      <c r="AV293" s="259" t="n">
        <f aca="false">AV292+AT293</f>
        <v>0</v>
      </c>
      <c r="AW293" s="259"/>
      <c r="AX293" s="259" t="n">
        <f aca="false">AX292+AV293</f>
        <v>0</v>
      </c>
      <c r="AY293" s="259"/>
      <c r="AZ293" s="259" t="n">
        <f aca="false">AZ292+AX293</f>
        <v>0</v>
      </c>
      <c r="BA293" s="259"/>
      <c r="BB293" s="259" t="n">
        <f aca="false">BB292+AZ293</f>
        <v>0</v>
      </c>
      <c r="BC293" s="259"/>
      <c r="BD293" s="259" t="n">
        <f aca="false">BD292+BB293</f>
        <v>0</v>
      </c>
      <c r="BE293" s="259"/>
      <c r="BF293" s="259" t="n">
        <f aca="false">BF292+BD293</f>
        <v>0</v>
      </c>
      <c r="BG293" s="259"/>
      <c r="BH293" s="259" t="n">
        <f aca="false">BH292+BF293</f>
        <v>0</v>
      </c>
      <c r="BI293" s="259"/>
      <c r="BJ293" s="259" t="n">
        <f aca="false">BJ292+BH293</f>
        <v>0</v>
      </c>
      <c r="BK293" s="259"/>
      <c r="BL293" s="259" t="n">
        <f aca="false">BL292+BJ293</f>
        <v>0</v>
      </c>
      <c r="BM293" s="259"/>
      <c r="BN293" s="259" t="n">
        <f aca="false">BN292+BL293</f>
        <v>0</v>
      </c>
      <c r="BO293" s="259"/>
      <c r="BP293" s="259" t="n">
        <f aca="false">BP292+BN293</f>
        <v>0</v>
      </c>
      <c r="BQ293" s="259"/>
      <c r="BR293" s="259" t="n">
        <f aca="false">BR292+BP293</f>
        <v>0</v>
      </c>
      <c r="BS293" s="259"/>
      <c r="BT293" s="259" t="n">
        <f aca="false">BT292+BR293</f>
        <v>0</v>
      </c>
      <c r="BU293" s="259"/>
      <c r="BV293" s="259" t="n">
        <f aca="false">BV292+BT293</f>
        <v>0</v>
      </c>
      <c r="BW293" s="259"/>
      <c r="BX293" s="259" t="n">
        <f aca="false">BX292+BV293</f>
        <v>0</v>
      </c>
      <c r="BY293" s="259"/>
      <c r="BZ293" s="259" t="n">
        <f aca="false">BZ292+BX293</f>
        <v>0</v>
      </c>
      <c r="CA293" s="259"/>
      <c r="CB293" s="259" t="n">
        <f aca="false">CB292+BZ293</f>
        <v>0</v>
      </c>
      <c r="CC293" s="259"/>
      <c r="CD293" s="259" t="n">
        <f aca="false">CD292+CB293</f>
        <v>0</v>
      </c>
      <c r="CE293" s="259"/>
      <c r="CF293" s="259" t="n">
        <f aca="false">CF292+CD293</f>
        <v>0</v>
      </c>
      <c r="CG293" s="259"/>
      <c r="CH293" s="259" t="n">
        <f aca="false">CH292+CF293</f>
        <v>0</v>
      </c>
      <c r="CI293" s="259"/>
      <c r="CJ293" s="259" t="n">
        <f aca="false">CJ292+CH293</f>
        <v>0</v>
      </c>
      <c r="CK293" s="259"/>
      <c r="CL293" s="259" t="n">
        <f aca="false">CL292+CJ293</f>
        <v>0</v>
      </c>
      <c r="CM293" s="259"/>
      <c r="CN293" s="259" t="n">
        <f aca="false">CN292+CL293</f>
        <v>0</v>
      </c>
      <c r="CO293" s="259"/>
      <c r="CP293" s="259" t="n">
        <f aca="false">CP292+CN293</f>
        <v>0</v>
      </c>
      <c r="CQ293" s="259"/>
      <c r="CR293" s="259" t="n">
        <f aca="false">CR292+CP293</f>
        <v>0</v>
      </c>
      <c r="CS293" s="259"/>
      <c r="CT293" s="259" t="n">
        <f aca="false">CT292+CR293</f>
        <v>0</v>
      </c>
      <c r="CU293" s="259"/>
      <c r="CV293" s="259" t="n">
        <f aca="false">CV292+CT293</f>
        <v>0</v>
      </c>
      <c r="CW293" s="259"/>
      <c r="CX293" s="259" t="n">
        <f aca="false">CX292+CV293</f>
        <v>0</v>
      </c>
      <c r="CY293" s="259"/>
      <c r="CZ293" s="259" t="n">
        <f aca="false">CZ292+CX293</f>
        <v>0</v>
      </c>
      <c r="DA293" s="259"/>
      <c r="DB293" s="259" t="n">
        <f aca="false">DB292+CZ293</f>
        <v>0</v>
      </c>
      <c r="DC293" s="259"/>
      <c r="DD293" s="259" t="n">
        <f aca="false">DD292+DB293</f>
        <v>0</v>
      </c>
      <c r="DE293" s="259"/>
      <c r="DF293" s="259" t="n">
        <f aca="false">DF292+DD293</f>
        <v>0</v>
      </c>
      <c r="DG293" s="259"/>
      <c r="DH293" s="259" t="n">
        <f aca="false">DH292+DF293</f>
        <v>0</v>
      </c>
      <c r="DI293" s="259"/>
      <c r="DJ293" s="296" t="n">
        <f aca="false">DJ292+DH293</f>
        <v>0</v>
      </c>
      <c r="DK293" s="296"/>
      <c r="DL293" s="259" t="n">
        <f aca="false">DL292+DJ293</f>
        <v>0</v>
      </c>
      <c r="DM293" s="259"/>
      <c r="DN293" s="259" t="n">
        <f aca="false">DN292+DL293</f>
        <v>0</v>
      </c>
      <c r="DO293" s="259"/>
      <c r="DP293" s="259" t="n">
        <f aca="false">DP292+DN293</f>
        <v>0</v>
      </c>
      <c r="DQ293" s="259"/>
      <c r="DR293" s="259" t="n">
        <f aca="false">DR292+DP293</f>
        <v>0</v>
      </c>
      <c r="DS293" s="259"/>
      <c r="DT293" s="259" t="n">
        <f aca="false">DT292+DR293</f>
        <v>0</v>
      </c>
      <c r="DU293" s="259"/>
      <c r="DV293" s="259" t="n">
        <f aca="false">DV292+DT293</f>
        <v>0</v>
      </c>
      <c r="DW293" s="259"/>
      <c r="DX293" s="259" t="n">
        <f aca="false">DX292+DV293</f>
        <v>0</v>
      </c>
      <c r="DY293" s="259"/>
      <c r="DZ293" s="259" t="n">
        <f aca="false">DZ292+DX293</f>
        <v>0</v>
      </c>
      <c r="EA293" s="259"/>
      <c r="EB293" s="259" t="n">
        <f aca="false">EB292+DZ293</f>
        <v>0</v>
      </c>
      <c r="EC293" s="259"/>
      <c r="ED293" s="259" t="n">
        <f aca="false">ED292+EB293</f>
        <v>0</v>
      </c>
      <c r="EE293" s="259"/>
      <c r="EF293" s="259" t="n">
        <f aca="false">EF292+ED293</f>
        <v>0</v>
      </c>
      <c r="EG293" s="259"/>
      <c r="EH293" s="259" t="n">
        <f aca="false">EH292+EF293</f>
        <v>0</v>
      </c>
      <c r="EI293" s="259"/>
      <c r="EJ293" s="259" t="n">
        <f aca="false">EJ292+EH293</f>
        <v>0</v>
      </c>
      <c r="EK293" s="259"/>
      <c r="EL293" s="259" t="n">
        <f aca="false">EL292+EJ293</f>
        <v>0</v>
      </c>
      <c r="EM293" s="259"/>
      <c r="EN293" s="259" t="n">
        <f aca="false">EN292+EL293</f>
        <v>0</v>
      </c>
      <c r="EO293" s="259"/>
      <c r="EP293" s="259" t="n">
        <f aca="false">EP292+EN293</f>
        <v>0</v>
      </c>
      <c r="EQ293" s="259"/>
      <c r="ER293" s="259" t="n">
        <f aca="false">ER292+EP293</f>
        <v>0</v>
      </c>
      <c r="ES293" s="259"/>
      <c r="ET293" s="259" t="n">
        <f aca="false">ET292+ER293</f>
        <v>0</v>
      </c>
      <c r="EU293" s="259"/>
      <c r="EV293" s="259" t="n">
        <f aca="false">EV292+ET293</f>
        <v>0</v>
      </c>
      <c r="EW293" s="259"/>
      <c r="EX293" s="260" t="n">
        <f aca="false">EX292+EV293</f>
        <v>0</v>
      </c>
      <c r="EY293" s="260"/>
      <c r="EZ293" s="259" t="n">
        <f aca="false">EZ292+EX293</f>
        <v>0</v>
      </c>
      <c r="FA293" s="259"/>
      <c r="FB293" s="259" t="n">
        <f aca="false">FB292+EZ293</f>
        <v>0</v>
      </c>
      <c r="FC293" s="259"/>
      <c r="FD293" s="259" t="n">
        <f aca="false">FD292+FB293</f>
        <v>0</v>
      </c>
      <c r="FE293" s="259"/>
      <c r="FF293" s="259" t="n">
        <f aca="false">FF292+FD293</f>
        <v>0</v>
      </c>
      <c r="FG293" s="259"/>
      <c r="FH293" s="259" t="n">
        <f aca="false">FH292+FF293</f>
        <v>0</v>
      </c>
      <c r="FI293" s="259"/>
      <c r="FJ293" s="259" t="n">
        <f aca="false">FJ292+FH293</f>
        <v>0</v>
      </c>
      <c r="FK293" s="259"/>
      <c r="FL293" s="259" t="n">
        <f aca="false">FL292+FJ293</f>
        <v>0</v>
      </c>
      <c r="FM293" s="259"/>
      <c r="FN293" s="259" t="n">
        <f aca="false">FN292+FL293</f>
        <v>0</v>
      </c>
      <c r="FO293" s="259"/>
      <c r="FP293" s="259" t="n">
        <f aca="false">FP292+FN293</f>
        <v>0</v>
      </c>
      <c r="FQ293" s="259"/>
      <c r="FR293" s="259" t="n">
        <f aca="false">FR292+FP293</f>
        <v>0</v>
      </c>
      <c r="FS293" s="259"/>
      <c r="FT293" s="259" t="n">
        <f aca="false">FT292+FR293</f>
        <v>0</v>
      </c>
      <c r="FU293" s="259"/>
      <c r="FV293" s="259" t="n">
        <f aca="false">FV292+FT293</f>
        <v>0</v>
      </c>
      <c r="FW293" s="259"/>
      <c r="FX293" s="259" t="n">
        <f aca="false">FX292+FV293</f>
        <v>0</v>
      </c>
      <c r="FY293" s="259"/>
      <c r="FZ293" s="259" t="n">
        <f aca="false">FZ292+FX293</f>
        <v>0</v>
      </c>
      <c r="GA293" s="259"/>
      <c r="GB293" s="259" t="n">
        <f aca="false">GB292+FZ293</f>
        <v>0</v>
      </c>
      <c r="GC293" s="259"/>
      <c r="GD293" s="259" t="n">
        <f aca="false">GD292+GB293</f>
        <v>0</v>
      </c>
      <c r="GE293" s="259"/>
      <c r="GF293" s="259" t="n">
        <f aca="false">GF292+GD293</f>
        <v>0</v>
      </c>
      <c r="GG293" s="259"/>
      <c r="GH293" s="259" t="n">
        <f aca="false">GH292+GF293</f>
        <v>0</v>
      </c>
      <c r="GI293" s="259"/>
      <c r="GJ293" s="259" t="n">
        <f aca="false">GJ292+GH293</f>
        <v>0</v>
      </c>
      <c r="GK293" s="259"/>
      <c r="GL293" s="259" t="n">
        <f aca="false">GL292+GJ293</f>
        <v>0</v>
      </c>
      <c r="GM293" s="259"/>
      <c r="GN293" s="259" t="n">
        <f aca="false">GN292+GL293</f>
        <v>0</v>
      </c>
      <c r="GO293" s="259"/>
      <c r="GP293" s="259" t="n">
        <f aca="false">GP292+GN293</f>
        <v>0</v>
      </c>
      <c r="GQ293" s="259"/>
      <c r="GR293" s="259" t="n">
        <f aca="false">GR292+GP293</f>
        <v>0</v>
      </c>
      <c r="GS293" s="259"/>
      <c r="GT293" s="259" t="n">
        <f aca="false">GT292+GR293</f>
        <v>0</v>
      </c>
      <c r="GU293" s="259"/>
      <c r="GV293" s="259" t="n">
        <f aca="false">GV292+GT293</f>
        <v>0</v>
      </c>
      <c r="GW293" s="259"/>
      <c r="GX293" s="259" t="n">
        <f aca="false">GX292+GV293</f>
        <v>0</v>
      </c>
      <c r="GY293" s="259"/>
      <c r="GZ293" s="259" t="n">
        <f aca="false">GZ292+GX293</f>
        <v>0</v>
      </c>
      <c r="HA293" s="259"/>
      <c r="HB293" s="259" t="n">
        <f aca="false">HB292+GZ293</f>
        <v>0</v>
      </c>
      <c r="HC293" s="259"/>
      <c r="HD293" s="259" t="n">
        <f aca="false">HD292+HB293</f>
        <v>0</v>
      </c>
      <c r="HE293" s="259"/>
      <c r="HF293" s="259" t="n">
        <f aca="false">HF292+HD293</f>
        <v>0</v>
      </c>
      <c r="HG293" s="259"/>
      <c r="HH293" s="259" t="n">
        <f aca="false">HH292+HF293</f>
        <v>0</v>
      </c>
      <c r="HI293" s="259"/>
      <c r="HJ293" s="259" t="n">
        <f aca="false">HJ292+HH293</f>
        <v>0</v>
      </c>
      <c r="HK293" s="259"/>
    </row>
    <row r="294" s="299" customFormat="true" ht="12.75" hidden="true" customHeight="false" outlineLevel="0" collapsed="false">
      <c r="A294" s="232"/>
      <c r="B294" s="233"/>
      <c r="C294" s="232"/>
      <c r="D294" s="234"/>
      <c r="E294" s="234"/>
      <c r="F294" s="235"/>
      <c r="G294" s="234"/>
      <c r="H294" s="261"/>
      <c r="I294" s="237"/>
      <c r="J294" s="238"/>
      <c r="K294" s="262" t="s">
        <v>165</v>
      </c>
      <c r="L294" s="263" t="e">
        <f aca="false">IF($E288&gt;0,L291/$E288,"-")</f>
        <v>#N/A</v>
      </c>
      <c r="M294" s="263"/>
      <c r="N294" s="263" t="e">
        <f aca="false">IF($E288&gt;0,N291/$E288,"-")</f>
        <v>#N/A</v>
      </c>
      <c r="O294" s="263"/>
      <c r="P294" s="263" t="e">
        <f aca="false">IF($E288&gt;0,P291/$E288,"-")</f>
        <v>#N/A</v>
      </c>
      <c r="Q294" s="263"/>
      <c r="R294" s="263" t="e">
        <f aca="false">IF($E288&gt;0,R291/$E288,"-")</f>
        <v>#N/A</v>
      </c>
      <c r="S294" s="263"/>
      <c r="T294" s="263" t="e">
        <f aca="false">IF($E288&gt;0,T291/$E288,"-")</f>
        <v>#N/A</v>
      </c>
      <c r="U294" s="263"/>
      <c r="V294" s="263" t="e">
        <f aca="false">IF($E288&gt;0,V291/$E288,"-")</f>
        <v>#N/A</v>
      </c>
      <c r="W294" s="263"/>
      <c r="X294" s="263" t="e">
        <f aca="false">IF($E288&gt;0,X291/$E288,"-")</f>
        <v>#N/A</v>
      </c>
      <c r="Y294" s="263"/>
      <c r="Z294" s="263" t="e">
        <f aca="false">IF($E288&gt;0,Z291/$E288,"-")</f>
        <v>#N/A</v>
      </c>
      <c r="AA294" s="263"/>
      <c r="AB294" s="263" t="e">
        <f aca="false">IF($E288&gt;0,AB291/$E288,"-")</f>
        <v>#N/A</v>
      </c>
      <c r="AC294" s="263"/>
      <c r="AD294" s="263" t="e">
        <f aca="false">IF($E288&gt;0,AD291/$E288,"-")</f>
        <v>#N/A</v>
      </c>
      <c r="AE294" s="263"/>
      <c r="AF294" s="263" t="e">
        <f aca="false">IF($E288&gt;0,AF291/$E288,"-")</f>
        <v>#N/A</v>
      </c>
      <c r="AG294" s="263"/>
      <c r="AH294" s="263" t="e">
        <f aca="false">IF($E288&gt;0,AH291/$E288,"-")</f>
        <v>#N/A</v>
      </c>
      <c r="AI294" s="263"/>
      <c r="AJ294" s="263" t="e">
        <f aca="false">IF($E288&gt;0,AJ291/$E288,"-")</f>
        <v>#N/A</v>
      </c>
      <c r="AK294" s="263"/>
      <c r="AL294" s="263" t="e">
        <f aca="false">IF($E288&gt;0,AL291/$E288,"-")</f>
        <v>#N/A</v>
      </c>
      <c r="AM294" s="263"/>
      <c r="AN294" s="263" t="e">
        <f aca="false">IF($E288&gt;0,AN291/$E288,"-")</f>
        <v>#N/A</v>
      </c>
      <c r="AO294" s="263"/>
      <c r="AP294" s="263" t="e">
        <f aca="false">IF($E288&gt;0,AP291/$E288,"-")</f>
        <v>#N/A</v>
      </c>
      <c r="AQ294" s="263"/>
      <c r="AR294" s="263" t="e">
        <f aca="false">IF($E288&gt;0,AR291/$E288,"-")</f>
        <v>#N/A</v>
      </c>
      <c r="AS294" s="263"/>
      <c r="AT294" s="263" t="e">
        <f aca="false">IF($E288&gt;0,AT291/$E288,"-")</f>
        <v>#N/A</v>
      </c>
      <c r="AU294" s="263"/>
      <c r="AV294" s="263" t="e">
        <f aca="false">IF($E288&gt;0,AV291/$E288,"-")</f>
        <v>#N/A</v>
      </c>
      <c r="AW294" s="263"/>
      <c r="AX294" s="263" t="e">
        <f aca="false">IF($E288&gt;0,AX291/$E288,"-")</f>
        <v>#N/A</v>
      </c>
      <c r="AY294" s="263"/>
      <c r="AZ294" s="263" t="e">
        <f aca="false">IF($E288&gt;0,AZ291/$E288,"-")</f>
        <v>#N/A</v>
      </c>
      <c r="BA294" s="263"/>
      <c r="BB294" s="263" t="e">
        <f aca="false">IF($E288&gt;0,BB291/$E288,"-")</f>
        <v>#N/A</v>
      </c>
      <c r="BC294" s="263"/>
      <c r="BD294" s="263" t="e">
        <f aca="false">IF($E288&gt;0,BD291/$E288,"-")</f>
        <v>#N/A</v>
      </c>
      <c r="BE294" s="263"/>
      <c r="BF294" s="263" t="e">
        <f aca="false">IF($E288&gt;0,BF291/$E288,"-")</f>
        <v>#N/A</v>
      </c>
      <c r="BG294" s="263"/>
      <c r="BH294" s="263" t="e">
        <f aca="false">IF($E288&gt;0,BH291/$E288,"-")</f>
        <v>#N/A</v>
      </c>
      <c r="BI294" s="263"/>
      <c r="BJ294" s="263" t="e">
        <f aca="false">IF($E288&gt;0,BJ291/$E288,"-")</f>
        <v>#N/A</v>
      </c>
      <c r="BK294" s="263"/>
      <c r="BL294" s="263" t="e">
        <f aca="false">IF($E288&gt;0,BL291/$E288,"-")</f>
        <v>#N/A</v>
      </c>
      <c r="BM294" s="263"/>
      <c r="BN294" s="263" t="e">
        <f aca="false">IF($E288&gt;0,BN291/$E288,"-")</f>
        <v>#N/A</v>
      </c>
      <c r="BO294" s="263"/>
      <c r="BP294" s="263" t="e">
        <f aca="false">IF($E288&gt;0,BP291/$E288,"-")</f>
        <v>#N/A</v>
      </c>
      <c r="BQ294" s="263"/>
      <c r="BR294" s="263" t="e">
        <f aca="false">IF($E288&gt;0,BR291/$E288,"-")</f>
        <v>#N/A</v>
      </c>
      <c r="BS294" s="263"/>
      <c r="BT294" s="263" t="e">
        <f aca="false">IF($E288&gt;0,BT291/$E288,"-")</f>
        <v>#N/A</v>
      </c>
      <c r="BU294" s="263"/>
      <c r="BV294" s="263" t="e">
        <f aca="false">IF($E288&gt;0,BV291/$E288,"-")</f>
        <v>#N/A</v>
      </c>
      <c r="BW294" s="263"/>
      <c r="BX294" s="263" t="e">
        <f aca="false">IF($E288&gt;0,BX291/$E288,"-")</f>
        <v>#N/A</v>
      </c>
      <c r="BY294" s="263"/>
      <c r="BZ294" s="263" t="e">
        <f aca="false">IF($E288&gt;0,BZ291/$E288,"-")</f>
        <v>#N/A</v>
      </c>
      <c r="CA294" s="263"/>
      <c r="CB294" s="263" t="e">
        <f aca="false">IF($E288&gt;0,CB291/$E288,"-")</f>
        <v>#N/A</v>
      </c>
      <c r="CC294" s="263"/>
      <c r="CD294" s="263" t="e">
        <f aca="false">IF($E288&gt;0,CD291/$E288,"-")</f>
        <v>#N/A</v>
      </c>
      <c r="CE294" s="263"/>
      <c r="CF294" s="263" t="e">
        <f aca="false">IF($E288&gt;0,CF291/$E288,"-")</f>
        <v>#N/A</v>
      </c>
      <c r="CG294" s="263"/>
      <c r="CH294" s="263" t="e">
        <f aca="false">IF($E288&gt;0,CH291/$E288,"-")</f>
        <v>#N/A</v>
      </c>
      <c r="CI294" s="263"/>
      <c r="CJ294" s="263" t="e">
        <f aca="false">IF($E288&gt;0,CJ291/$E288,"-")</f>
        <v>#N/A</v>
      </c>
      <c r="CK294" s="263"/>
      <c r="CL294" s="263" t="e">
        <f aca="false">IF($E288&gt;0,CL291/$E288,"-")</f>
        <v>#N/A</v>
      </c>
      <c r="CM294" s="263"/>
      <c r="CN294" s="263" t="e">
        <f aca="false">IF($E288&gt;0,CN291/$E288,"-")</f>
        <v>#N/A</v>
      </c>
      <c r="CO294" s="263"/>
      <c r="CP294" s="263" t="e">
        <f aca="false">IF($E288&gt;0,CP291/$E288,"-")</f>
        <v>#N/A</v>
      </c>
      <c r="CQ294" s="263"/>
      <c r="CR294" s="263" t="e">
        <f aca="false">IF($E288&gt;0,CR291/$E288,"-")</f>
        <v>#N/A</v>
      </c>
      <c r="CS294" s="263"/>
      <c r="CT294" s="263" t="e">
        <f aca="false">IF($E288&gt;0,CT291/$E288,"-")</f>
        <v>#N/A</v>
      </c>
      <c r="CU294" s="263"/>
      <c r="CV294" s="263" t="e">
        <f aca="false">IF($E288&gt;0,CV291/$E288,"-")</f>
        <v>#N/A</v>
      </c>
      <c r="CW294" s="263"/>
      <c r="CX294" s="263" t="e">
        <f aca="false">IF($E288&gt;0,CX291/$E288,"-")</f>
        <v>#N/A</v>
      </c>
      <c r="CY294" s="263"/>
      <c r="CZ294" s="263" t="e">
        <f aca="false">IF($E288&gt;0,CZ291/$E288,"-")</f>
        <v>#N/A</v>
      </c>
      <c r="DA294" s="263"/>
      <c r="DB294" s="263" t="e">
        <f aca="false">IF($E288&gt;0,DB291/$E288,"-")</f>
        <v>#N/A</v>
      </c>
      <c r="DC294" s="263"/>
      <c r="DD294" s="263" t="e">
        <f aca="false">IF($E288&gt;0,DD291/$E288,"-")</f>
        <v>#N/A</v>
      </c>
      <c r="DE294" s="263"/>
      <c r="DF294" s="263" t="e">
        <f aca="false">IF($E288&gt;0,DF291/$E288,"-")</f>
        <v>#N/A</v>
      </c>
      <c r="DG294" s="263"/>
      <c r="DH294" s="263" t="e">
        <f aca="false">IF($E288&gt;0,DH291/$E288,"-")</f>
        <v>#N/A</v>
      </c>
      <c r="DI294" s="263"/>
      <c r="DJ294" s="298" t="e">
        <f aca="false">IF($E288&gt;0,DJ291/$E288,"-")</f>
        <v>#N/A</v>
      </c>
      <c r="DK294" s="298"/>
      <c r="DL294" s="263" t="e">
        <f aca="false">IF($E288&gt;0,DL291/$E288,"-")</f>
        <v>#N/A</v>
      </c>
      <c r="DM294" s="263"/>
      <c r="DN294" s="263" t="e">
        <f aca="false">IF($E288&gt;0,DN291/$E288,"-")</f>
        <v>#N/A</v>
      </c>
      <c r="DO294" s="263"/>
      <c r="DP294" s="263" t="e">
        <f aca="false">IF($E288&gt;0,DP291/$E288,"-")</f>
        <v>#N/A</v>
      </c>
      <c r="DQ294" s="263"/>
      <c r="DR294" s="263" t="e">
        <f aca="false">IF($E288&gt;0,DR291/$E288,"-")</f>
        <v>#N/A</v>
      </c>
      <c r="DS294" s="263"/>
      <c r="DT294" s="263" t="e">
        <f aca="false">IF($E288&gt;0,DT291/$E288,"-")</f>
        <v>#N/A</v>
      </c>
      <c r="DU294" s="263"/>
      <c r="DV294" s="263" t="e">
        <f aca="false">IF($E288&gt;0,DV291/$E288,"-")</f>
        <v>#N/A</v>
      </c>
      <c r="DW294" s="263"/>
      <c r="DX294" s="263" t="e">
        <f aca="false">IF($E288&gt;0,DX291/$E288,"-")</f>
        <v>#N/A</v>
      </c>
      <c r="DY294" s="263"/>
      <c r="DZ294" s="263" t="e">
        <f aca="false">IF($E288&gt;0,DZ291/$E288,"-")</f>
        <v>#N/A</v>
      </c>
      <c r="EA294" s="263"/>
      <c r="EB294" s="263" t="e">
        <f aca="false">IF($E288&gt;0,EB291/$E288,"-")</f>
        <v>#N/A</v>
      </c>
      <c r="EC294" s="263"/>
      <c r="ED294" s="263" t="e">
        <f aca="false">IF($E288&gt;0,ED291/$E288,"-")</f>
        <v>#N/A</v>
      </c>
      <c r="EE294" s="263"/>
      <c r="EF294" s="263" t="e">
        <f aca="false">IF($E288&gt;0,EF291/$E288,"-")</f>
        <v>#N/A</v>
      </c>
      <c r="EG294" s="263"/>
      <c r="EH294" s="263" t="e">
        <f aca="false">IF($E288&gt;0,EH291/$E288,"-")</f>
        <v>#N/A</v>
      </c>
      <c r="EI294" s="263"/>
      <c r="EJ294" s="263" t="e">
        <f aca="false">IF($E288&gt;0,EJ291/$E288,"-")</f>
        <v>#N/A</v>
      </c>
      <c r="EK294" s="263"/>
      <c r="EL294" s="263" t="e">
        <f aca="false">IF($E288&gt;0,EL291/$E288,"-")</f>
        <v>#N/A</v>
      </c>
      <c r="EM294" s="263"/>
      <c r="EN294" s="263" t="e">
        <f aca="false">IF($E288&gt;0,EN291/$E288,"-")</f>
        <v>#N/A</v>
      </c>
      <c r="EO294" s="263"/>
      <c r="EP294" s="263" t="e">
        <f aca="false">IF($E288&gt;0,EP291/$E288,"-")</f>
        <v>#N/A</v>
      </c>
      <c r="EQ294" s="263"/>
      <c r="ER294" s="263" t="e">
        <f aca="false">IF($E288&gt;0,ER291/$E288,"-")</f>
        <v>#N/A</v>
      </c>
      <c r="ES294" s="263"/>
      <c r="ET294" s="263" t="e">
        <f aca="false">IF($E288&gt;0,ET291/$E288,"-")</f>
        <v>#N/A</v>
      </c>
      <c r="EU294" s="263"/>
      <c r="EV294" s="263" t="e">
        <f aca="false">IF($E288&gt;0,EV291/$E288,"-")</f>
        <v>#N/A</v>
      </c>
      <c r="EW294" s="263"/>
      <c r="EX294" s="264" t="e">
        <f aca="false">IF($E288&gt;0,EX291/$E288,"-")</f>
        <v>#N/A</v>
      </c>
      <c r="EY294" s="264"/>
      <c r="EZ294" s="263" t="e">
        <f aca="false">IF($E288&gt;0,EZ291/$E288,"-")</f>
        <v>#N/A</v>
      </c>
      <c r="FA294" s="263"/>
      <c r="FB294" s="263" t="e">
        <f aca="false">IF($E288&gt;0,FB291/$E288,"-")</f>
        <v>#N/A</v>
      </c>
      <c r="FC294" s="263"/>
      <c r="FD294" s="263" t="e">
        <f aca="false">IF($E288&gt;0,FD291/$E288,"-")</f>
        <v>#N/A</v>
      </c>
      <c r="FE294" s="263"/>
      <c r="FF294" s="263" t="e">
        <f aca="false">IF($E288&gt;0,FF291/$E288,"-")</f>
        <v>#N/A</v>
      </c>
      <c r="FG294" s="263"/>
      <c r="FH294" s="263" t="e">
        <f aca="false">IF($E288&gt;0,FH291/$E288,"-")</f>
        <v>#N/A</v>
      </c>
      <c r="FI294" s="263"/>
      <c r="FJ294" s="263" t="e">
        <f aca="false">IF($E288&gt;0,FJ291/$E288,"-")</f>
        <v>#N/A</v>
      </c>
      <c r="FK294" s="263"/>
      <c r="FL294" s="263" t="e">
        <f aca="false">IF($E288&gt;0,FL291/$E288,"-")</f>
        <v>#N/A</v>
      </c>
      <c r="FM294" s="263"/>
      <c r="FN294" s="263" t="e">
        <f aca="false">IF($E288&gt;0,FN291/$E288,"-")</f>
        <v>#N/A</v>
      </c>
      <c r="FO294" s="263"/>
      <c r="FP294" s="263" t="e">
        <f aca="false">IF($E288&gt;0,FP291/$E288,"-")</f>
        <v>#N/A</v>
      </c>
      <c r="FQ294" s="263"/>
      <c r="FR294" s="263" t="e">
        <f aca="false">IF($E288&gt;0,FR291/$E288,"-")</f>
        <v>#N/A</v>
      </c>
      <c r="FS294" s="263"/>
      <c r="FT294" s="263" t="e">
        <f aca="false">IF($E288&gt;0,FT291/$E288,"-")</f>
        <v>#N/A</v>
      </c>
      <c r="FU294" s="263"/>
      <c r="FV294" s="263" t="e">
        <f aca="false">IF($E288&gt;0,FV291/$E288,"-")</f>
        <v>#N/A</v>
      </c>
      <c r="FW294" s="263"/>
      <c r="FX294" s="263" t="e">
        <f aca="false">IF($E288&gt;0,FX291/$E288,"-")</f>
        <v>#N/A</v>
      </c>
      <c r="FY294" s="263"/>
      <c r="FZ294" s="263" t="e">
        <f aca="false">IF($E288&gt;0,FZ291/$E288,"-")</f>
        <v>#N/A</v>
      </c>
      <c r="GA294" s="263"/>
      <c r="GB294" s="263" t="e">
        <f aca="false">IF($E288&gt;0,GB291/$E288,"-")</f>
        <v>#N/A</v>
      </c>
      <c r="GC294" s="263"/>
      <c r="GD294" s="263" t="e">
        <f aca="false">IF($E288&gt;0,GD291/$E288,"-")</f>
        <v>#N/A</v>
      </c>
      <c r="GE294" s="263"/>
      <c r="GF294" s="263" t="e">
        <f aca="false">IF($E288&gt;0,GF291/$E288,"-")</f>
        <v>#N/A</v>
      </c>
      <c r="GG294" s="263"/>
      <c r="GH294" s="263" t="e">
        <f aca="false">IF($E288&gt;0,GH291/$E288,"-")</f>
        <v>#N/A</v>
      </c>
      <c r="GI294" s="263"/>
      <c r="GJ294" s="263" t="e">
        <f aca="false">IF($E288&gt;0,GJ291/$E288,"-")</f>
        <v>#N/A</v>
      </c>
      <c r="GK294" s="263"/>
      <c r="GL294" s="263" t="e">
        <f aca="false">IF($E288&gt;0,GL291/$E288,"-")</f>
        <v>#N/A</v>
      </c>
      <c r="GM294" s="263"/>
      <c r="GN294" s="263" t="e">
        <f aca="false">IF($E288&gt;0,GN291/$E288,"-")</f>
        <v>#N/A</v>
      </c>
      <c r="GO294" s="263"/>
      <c r="GP294" s="263" t="e">
        <f aca="false">IF($E288&gt;0,GP291/$E288,"-")</f>
        <v>#N/A</v>
      </c>
      <c r="GQ294" s="263"/>
      <c r="GR294" s="263" t="e">
        <f aca="false">IF($E288&gt;0,GR291/$E288,"-")</f>
        <v>#N/A</v>
      </c>
      <c r="GS294" s="263"/>
      <c r="GT294" s="263" t="e">
        <f aca="false">IF($E288&gt;0,GT291/$E288,"-")</f>
        <v>#N/A</v>
      </c>
      <c r="GU294" s="263"/>
      <c r="GV294" s="263" t="e">
        <f aca="false">IF($E288&gt;0,GV291/$E288,"-")</f>
        <v>#N/A</v>
      </c>
      <c r="GW294" s="263"/>
      <c r="GX294" s="263" t="e">
        <f aca="false">IF($E288&gt;0,GX291/$E288,"-")</f>
        <v>#N/A</v>
      </c>
      <c r="GY294" s="263"/>
      <c r="GZ294" s="263" t="e">
        <f aca="false">IF($E288&gt;0,GZ291/$E288,"-")</f>
        <v>#N/A</v>
      </c>
      <c r="HA294" s="263"/>
      <c r="HB294" s="263" t="e">
        <f aca="false">IF($E288&gt;0,HB291/$E288,"-")</f>
        <v>#N/A</v>
      </c>
      <c r="HC294" s="263"/>
      <c r="HD294" s="263" t="e">
        <f aca="false">IF($E288&gt;0,HD291/$E288,"-")</f>
        <v>#N/A</v>
      </c>
      <c r="HE294" s="263"/>
      <c r="HF294" s="263" t="e">
        <f aca="false">IF($E288&gt;0,HF291/$E288,"-")</f>
        <v>#N/A</v>
      </c>
      <c r="HG294" s="263"/>
      <c r="HH294" s="263" t="e">
        <f aca="false">IF($E288&gt;0,HH291/$E288,"-")</f>
        <v>#N/A</v>
      </c>
      <c r="HI294" s="263"/>
      <c r="HJ294" s="263" t="e">
        <f aca="false">IF($E288&gt;0,HJ291/$E288,"-")</f>
        <v>#N/A</v>
      </c>
      <c r="HK294" s="263"/>
    </row>
    <row r="295" customFormat="false" ht="12.75" hidden="true" customHeight="false" outlineLevel="0" collapsed="false">
      <c r="A295" s="232"/>
      <c r="B295" s="233"/>
      <c r="C295" s="232"/>
      <c r="D295" s="234"/>
      <c r="E295" s="234"/>
      <c r="F295" s="235"/>
      <c r="G295" s="234"/>
      <c r="H295" s="234"/>
      <c r="I295" s="237"/>
      <c r="J295" s="238"/>
      <c r="K295" s="265" t="s">
        <v>166</v>
      </c>
      <c r="L295" s="266" t="e">
        <f aca="false">IF($E288&gt;0,L293/$E288,"-")</f>
        <v>#N/A</v>
      </c>
      <c r="M295" s="266"/>
      <c r="N295" s="266" t="e">
        <f aca="false">IF($E288&gt;0,N293/$E288,"-")</f>
        <v>#N/A</v>
      </c>
      <c r="O295" s="266"/>
      <c r="P295" s="266" t="e">
        <f aca="false">IF($E288&gt;0,P293/$E288,"-")</f>
        <v>#N/A</v>
      </c>
      <c r="Q295" s="266"/>
      <c r="R295" s="266" t="e">
        <f aca="false">IF($E288&gt;0,R293/$E288,"-")</f>
        <v>#N/A</v>
      </c>
      <c r="S295" s="266"/>
      <c r="T295" s="266" t="e">
        <f aca="false">IF($E288&gt;0,T293/$E288,"-")</f>
        <v>#N/A</v>
      </c>
      <c r="U295" s="266"/>
      <c r="V295" s="266" t="e">
        <f aca="false">IF($E288&gt;0,V293/$E288,"-")</f>
        <v>#N/A</v>
      </c>
      <c r="W295" s="266"/>
      <c r="X295" s="266" t="e">
        <f aca="false">IF($E288&gt;0,X293/$E288,"-")</f>
        <v>#N/A</v>
      </c>
      <c r="Y295" s="266"/>
      <c r="Z295" s="266" t="e">
        <f aca="false">IF($E288&gt;0,Z293/$E288,"-")</f>
        <v>#N/A</v>
      </c>
      <c r="AA295" s="266"/>
      <c r="AB295" s="266" t="e">
        <f aca="false">IF($E288&gt;0,AB293/$E288,"-")</f>
        <v>#N/A</v>
      </c>
      <c r="AC295" s="266"/>
      <c r="AD295" s="266" t="e">
        <f aca="false">IF($E288&gt;0,AD293/$E288,"-")</f>
        <v>#N/A</v>
      </c>
      <c r="AE295" s="266"/>
      <c r="AF295" s="266" t="e">
        <f aca="false">IF($E288&gt;0,AF293/$E288,"-")</f>
        <v>#N/A</v>
      </c>
      <c r="AG295" s="266"/>
      <c r="AH295" s="266" t="e">
        <f aca="false">IF($E288&gt;0,AH293/$E288,"-")</f>
        <v>#N/A</v>
      </c>
      <c r="AI295" s="266"/>
      <c r="AJ295" s="266" t="e">
        <f aca="false">IF($E288&gt;0,AJ293/$E288,"-")</f>
        <v>#N/A</v>
      </c>
      <c r="AK295" s="266"/>
      <c r="AL295" s="266" t="e">
        <f aca="false">IF($E288&gt;0,AL293/$E288,"-")</f>
        <v>#N/A</v>
      </c>
      <c r="AM295" s="266"/>
      <c r="AN295" s="266" t="e">
        <f aca="false">IF($E288&gt;0,AN293/$E288,"-")</f>
        <v>#N/A</v>
      </c>
      <c r="AO295" s="266"/>
      <c r="AP295" s="266" t="e">
        <f aca="false">IF($E288&gt;0,AP293/$E288,"-")</f>
        <v>#N/A</v>
      </c>
      <c r="AQ295" s="266"/>
      <c r="AR295" s="266" t="e">
        <f aca="false">IF($E288&gt;0,AR293/$E288,"-")</f>
        <v>#N/A</v>
      </c>
      <c r="AS295" s="266"/>
      <c r="AT295" s="266" t="e">
        <f aca="false">IF($E288&gt;0,AT293/$E288,"-")</f>
        <v>#N/A</v>
      </c>
      <c r="AU295" s="266"/>
      <c r="AV295" s="266" t="e">
        <f aca="false">IF($E288&gt;0,AV293/$E288,"-")</f>
        <v>#N/A</v>
      </c>
      <c r="AW295" s="266"/>
      <c r="AX295" s="266" t="e">
        <f aca="false">IF($E288&gt;0,AX293/$E288,"-")</f>
        <v>#N/A</v>
      </c>
      <c r="AY295" s="266"/>
      <c r="AZ295" s="266" t="e">
        <f aca="false">IF($E288&gt;0,AZ293/$E288,"-")</f>
        <v>#N/A</v>
      </c>
      <c r="BA295" s="266"/>
      <c r="BB295" s="266" t="e">
        <f aca="false">IF($E288&gt;0,BB293/$E288,"-")</f>
        <v>#N/A</v>
      </c>
      <c r="BC295" s="266"/>
      <c r="BD295" s="266" t="e">
        <f aca="false">IF($E288&gt;0,BD293/$E288,"-")</f>
        <v>#N/A</v>
      </c>
      <c r="BE295" s="266"/>
      <c r="BF295" s="266" t="e">
        <f aca="false">IF($E288&gt;0,BF293/$E288,"-")</f>
        <v>#N/A</v>
      </c>
      <c r="BG295" s="266"/>
      <c r="BH295" s="266" t="e">
        <f aca="false">IF($E288&gt;0,BH293/$E288,"-")</f>
        <v>#N/A</v>
      </c>
      <c r="BI295" s="266"/>
      <c r="BJ295" s="266" t="e">
        <f aca="false">IF($E288&gt;0,BJ293/$E288,"-")</f>
        <v>#N/A</v>
      </c>
      <c r="BK295" s="266"/>
      <c r="BL295" s="266" t="e">
        <f aca="false">IF($E288&gt;0,BL293/$E288,"-")</f>
        <v>#N/A</v>
      </c>
      <c r="BM295" s="266"/>
      <c r="BN295" s="266" t="e">
        <f aca="false">IF($E288&gt;0,BN293/$E288,"-")</f>
        <v>#N/A</v>
      </c>
      <c r="BO295" s="266"/>
      <c r="BP295" s="266" t="e">
        <f aca="false">IF($E288&gt;0,BP293/$E288,"-")</f>
        <v>#N/A</v>
      </c>
      <c r="BQ295" s="266"/>
      <c r="BR295" s="300" t="e">
        <f aca="false">IF($E288&gt;0,BR293/$E288,"-")</f>
        <v>#N/A</v>
      </c>
      <c r="BS295" s="300"/>
      <c r="BT295" s="300" t="e">
        <f aca="false">IF($E288&gt;0,BT293/$E288,"-")</f>
        <v>#N/A</v>
      </c>
      <c r="BU295" s="300"/>
      <c r="BV295" s="300" t="e">
        <f aca="false">IF($E288&gt;0,BV293/$E288,"-")</f>
        <v>#N/A</v>
      </c>
      <c r="BW295" s="300"/>
      <c r="BX295" s="300" t="e">
        <f aca="false">IF($E288&gt;0,BX293/$E288,"-")</f>
        <v>#N/A</v>
      </c>
      <c r="BY295" s="300"/>
      <c r="BZ295" s="300" t="e">
        <f aca="false">IF($E288&gt;0,BZ293/$E288,"-")</f>
        <v>#N/A</v>
      </c>
      <c r="CA295" s="300"/>
      <c r="CB295" s="300" t="e">
        <f aca="false">IF($E288&gt;0,CB293/$E288,"-")</f>
        <v>#N/A</v>
      </c>
      <c r="CC295" s="300"/>
      <c r="CD295" s="300" t="e">
        <f aca="false">IF($E288&gt;0,CD293/$E288,"-")</f>
        <v>#N/A</v>
      </c>
      <c r="CE295" s="300"/>
      <c r="CF295" s="300" t="e">
        <f aca="false">IF($E288&gt;0,CF293/$E288,"-")</f>
        <v>#N/A</v>
      </c>
      <c r="CG295" s="300"/>
      <c r="CH295" s="300" t="e">
        <f aca="false">IF($E288&gt;0,CH293/$E288,"-")</f>
        <v>#N/A</v>
      </c>
      <c r="CI295" s="300"/>
      <c r="CJ295" s="300" t="e">
        <f aca="false">IF($E288&gt;0,CJ293/$E288,"-")</f>
        <v>#N/A</v>
      </c>
      <c r="CK295" s="300"/>
      <c r="CL295" s="300" t="e">
        <f aca="false">IF($E288&gt;0,CL293/$E288,"-")</f>
        <v>#N/A</v>
      </c>
      <c r="CM295" s="300"/>
      <c r="CN295" s="300" t="e">
        <f aca="false">IF($E288&gt;0,CN293/$E288,"-")</f>
        <v>#N/A</v>
      </c>
      <c r="CO295" s="300"/>
      <c r="CP295" s="300" t="e">
        <f aca="false">IF($E288&gt;0,CP293/$E288,"-")</f>
        <v>#N/A</v>
      </c>
      <c r="CQ295" s="300"/>
      <c r="CR295" s="300" t="e">
        <f aca="false">IF($E288&gt;0,CR293/$E288,"-")</f>
        <v>#N/A</v>
      </c>
      <c r="CS295" s="300"/>
      <c r="CT295" s="300" t="e">
        <f aca="false">IF($E288&gt;0,CT293/$E288,"-")</f>
        <v>#N/A</v>
      </c>
      <c r="CU295" s="300"/>
      <c r="CV295" s="300" t="e">
        <f aca="false">IF($E288&gt;0,CV293/$E288,"-")</f>
        <v>#N/A</v>
      </c>
      <c r="CW295" s="300"/>
      <c r="CX295" s="300" t="e">
        <f aca="false">IF($E288&gt;0,CX293/$E288,"-")</f>
        <v>#N/A</v>
      </c>
      <c r="CY295" s="300"/>
      <c r="CZ295" s="300" t="e">
        <f aca="false">IF($E288&gt;0,CZ293/$E288,"-")</f>
        <v>#N/A</v>
      </c>
      <c r="DA295" s="300"/>
      <c r="DB295" s="300" t="e">
        <f aca="false">IF($E288&gt;0,DB293/$E288,"-")</f>
        <v>#N/A</v>
      </c>
      <c r="DC295" s="300"/>
      <c r="DD295" s="300" t="e">
        <f aca="false">IF($E288&gt;0,DD293/$E288,"-")</f>
        <v>#N/A</v>
      </c>
      <c r="DE295" s="300"/>
      <c r="DF295" s="300" t="e">
        <f aca="false">IF($E288&gt;0,DF293/$E288,"-")</f>
        <v>#N/A</v>
      </c>
      <c r="DG295" s="300"/>
      <c r="DH295" s="300" t="e">
        <f aca="false">IF($E288&gt;0,DH293/$E288,"-")</f>
        <v>#N/A</v>
      </c>
      <c r="DI295" s="300"/>
      <c r="DJ295" s="301" t="e">
        <f aca="false">IF($E288&gt;0,DJ293/$E288,"-")</f>
        <v>#N/A</v>
      </c>
      <c r="DK295" s="301"/>
      <c r="DL295" s="300" t="e">
        <f aca="false">IF($E288&gt;0,DL293/$E288,"-")</f>
        <v>#N/A</v>
      </c>
      <c r="DM295" s="300"/>
      <c r="DN295" s="300" t="e">
        <f aca="false">IF($E288&gt;0,DN293/$E288,"-")</f>
        <v>#N/A</v>
      </c>
      <c r="DO295" s="300"/>
      <c r="DP295" s="300" t="e">
        <f aca="false">IF($E288&gt;0,DP293/$E288,"-")</f>
        <v>#N/A</v>
      </c>
      <c r="DQ295" s="300"/>
      <c r="DR295" s="300" t="e">
        <f aca="false">IF($E288&gt;0,DR293/$E288,"-")</f>
        <v>#N/A</v>
      </c>
      <c r="DS295" s="300"/>
      <c r="DT295" s="300" t="e">
        <f aca="false">IF($E288&gt;0,DT293/$E288,"-")</f>
        <v>#N/A</v>
      </c>
      <c r="DU295" s="300"/>
      <c r="DV295" s="300" t="e">
        <f aca="false">IF($E288&gt;0,DV293/$E288,"-")</f>
        <v>#N/A</v>
      </c>
      <c r="DW295" s="300"/>
      <c r="DX295" s="300" t="e">
        <f aca="false">IF($E288&gt;0,DX293/$E288,"-")</f>
        <v>#N/A</v>
      </c>
      <c r="DY295" s="300"/>
      <c r="DZ295" s="300" t="e">
        <f aca="false">IF($E288&gt;0,DZ293/$E288,"-")</f>
        <v>#N/A</v>
      </c>
      <c r="EA295" s="300"/>
      <c r="EB295" s="300" t="e">
        <f aca="false">IF($E288&gt;0,EB293/$E288,"-")</f>
        <v>#N/A</v>
      </c>
      <c r="EC295" s="300"/>
      <c r="ED295" s="300" t="e">
        <f aca="false">IF($E288&gt;0,ED293/$E288,"-")</f>
        <v>#N/A</v>
      </c>
      <c r="EE295" s="300"/>
      <c r="EF295" s="300" t="e">
        <f aca="false">IF($E288&gt;0,EF293/$E288,"-")</f>
        <v>#N/A</v>
      </c>
      <c r="EG295" s="300"/>
      <c r="EH295" s="300" t="e">
        <f aca="false">IF($E288&gt;0,EH293/$E288,"-")</f>
        <v>#N/A</v>
      </c>
      <c r="EI295" s="300"/>
      <c r="EJ295" s="300" t="e">
        <f aca="false">IF($E288&gt;0,EJ293/$E288,"-")</f>
        <v>#N/A</v>
      </c>
      <c r="EK295" s="300"/>
      <c r="EL295" s="300" t="e">
        <f aca="false">IF($E288&gt;0,EL293/$E288,"-")</f>
        <v>#N/A</v>
      </c>
      <c r="EM295" s="300"/>
      <c r="EN295" s="300" t="e">
        <f aca="false">IF($E288&gt;0,EN293/$E288,"-")</f>
        <v>#N/A</v>
      </c>
      <c r="EO295" s="300"/>
      <c r="EP295" s="300" t="e">
        <f aca="false">IF($E288&gt;0,EP293/$E288,"-")</f>
        <v>#N/A</v>
      </c>
      <c r="EQ295" s="300"/>
      <c r="ER295" s="300" t="e">
        <f aca="false">IF($E288&gt;0,ER293/$E288,"-")</f>
        <v>#N/A</v>
      </c>
      <c r="ES295" s="300"/>
      <c r="ET295" s="300" t="e">
        <f aca="false">IF($E288&gt;0,ET293/$E288,"-")</f>
        <v>#N/A</v>
      </c>
      <c r="EU295" s="300"/>
      <c r="EV295" s="300" t="e">
        <f aca="false">IF($E288&gt;0,EV293/$E288,"-")</f>
        <v>#N/A</v>
      </c>
      <c r="EW295" s="300"/>
      <c r="EX295" s="302" t="e">
        <f aca="false">IF($E288&gt;0,EX293/$E288,"-")</f>
        <v>#N/A</v>
      </c>
      <c r="EY295" s="302"/>
      <c r="EZ295" s="300" t="e">
        <f aca="false">IF($E288&gt;0,EZ293/$E288,"-")</f>
        <v>#N/A</v>
      </c>
      <c r="FA295" s="300"/>
      <c r="FB295" s="300" t="e">
        <f aca="false">IF($E288&gt;0,FB293/$E288,"-")</f>
        <v>#N/A</v>
      </c>
      <c r="FC295" s="300"/>
      <c r="FD295" s="300" t="e">
        <f aca="false">IF($E288&gt;0,FD293/$E288,"-")</f>
        <v>#N/A</v>
      </c>
      <c r="FE295" s="300"/>
      <c r="FF295" s="300" t="e">
        <f aca="false">IF($E288&gt;0,FF293/$E288,"-")</f>
        <v>#N/A</v>
      </c>
      <c r="FG295" s="300"/>
      <c r="FH295" s="300" t="e">
        <f aca="false">IF($E288&gt;0,FH293/$E288,"-")</f>
        <v>#N/A</v>
      </c>
      <c r="FI295" s="300"/>
      <c r="FJ295" s="300" t="e">
        <f aca="false">IF($E288&gt;0,FJ293/$E288,"-")</f>
        <v>#N/A</v>
      </c>
      <c r="FK295" s="300"/>
      <c r="FL295" s="300" t="e">
        <f aca="false">IF($E288&gt;0,FL293/$E288,"-")</f>
        <v>#N/A</v>
      </c>
      <c r="FM295" s="300"/>
      <c r="FN295" s="300" t="e">
        <f aca="false">IF($E288&gt;0,FN293/$E288,"-")</f>
        <v>#N/A</v>
      </c>
      <c r="FO295" s="300"/>
      <c r="FP295" s="300" t="e">
        <f aca="false">IF($E288&gt;0,FP293/$E288,"-")</f>
        <v>#N/A</v>
      </c>
      <c r="FQ295" s="300"/>
      <c r="FR295" s="300" t="e">
        <f aca="false">IF($E288&gt;0,FR293/$E288,"-")</f>
        <v>#N/A</v>
      </c>
      <c r="FS295" s="300"/>
      <c r="FT295" s="300" t="e">
        <f aca="false">IF($E288&gt;0,FT293/$E288,"-")</f>
        <v>#N/A</v>
      </c>
      <c r="FU295" s="300"/>
      <c r="FV295" s="300" t="e">
        <f aca="false">IF($E288&gt;0,FV293/$E288,"-")</f>
        <v>#N/A</v>
      </c>
      <c r="FW295" s="300"/>
      <c r="FX295" s="300" t="e">
        <f aca="false">IF($E288&gt;0,FX293/$E288,"-")</f>
        <v>#N/A</v>
      </c>
      <c r="FY295" s="300"/>
      <c r="FZ295" s="300" t="e">
        <f aca="false">IF($E288&gt;0,FZ293/$E288,"-")</f>
        <v>#N/A</v>
      </c>
      <c r="GA295" s="300"/>
      <c r="GB295" s="300" t="e">
        <f aca="false">IF($E288&gt;0,GB293/$E288,"-")</f>
        <v>#N/A</v>
      </c>
      <c r="GC295" s="300"/>
      <c r="GD295" s="300" t="e">
        <f aca="false">IF($E288&gt;0,GD293/$E288,"-")</f>
        <v>#N/A</v>
      </c>
      <c r="GE295" s="300"/>
      <c r="GF295" s="300" t="e">
        <f aca="false">IF($E288&gt;0,GF293/$E288,"-")</f>
        <v>#N/A</v>
      </c>
      <c r="GG295" s="300"/>
      <c r="GH295" s="300" t="e">
        <f aca="false">IF($E288&gt;0,GH293/$E288,"-")</f>
        <v>#N/A</v>
      </c>
      <c r="GI295" s="300"/>
      <c r="GJ295" s="300" t="e">
        <f aca="false">IF($E288&gt;0,GJ293/$E288,"-")</f>
        <v>#N/A</v>
      </c>
      <c r="GK295" s="300"/>
      <c r="GL295" s="300" t="e">
        <f aca="false">IF($E288&gt;0,GL293/$E288,"-")</f>
        <v>#N/A</v>
      </c>
      <c r="GM295" s="300"/>
      <c r="GN295" s="300" t="e">
        <f aca="false">IF($E288&gt;0,GN293/$E288,"-")</f>
        <v>#N/A</v>
      </c>
      <c r="GO295" s="300"/>
      <c r="GP295" s="300" t="e">
        <f aca="false">IF($E288&gt;0,GP293/$E288,"-")</f>
        <v>#N/A</v>
      </c>
      <c r="GQ295" s="300"/>
      <c r="GR295" s="300" t="e">
        <f aca="false">IF($E288&gt;0,GR293/$E288,"-")</f>
        <v>#N/A</v>
      </c>
      <c r="GS295" s="300"/>
      <c r="GT295" s="300" t="e">
        <f aca="false">IF($E288&gt;0,GT293/$E288,"-")</f>
        <v>#N/A</v>
      </c>
      <c r="GU295" s="300"/>
      <c r="GV295" s="300" t="e">
        <f aca="false">IF($E288&gt;0,GV293/$E288,"-")</f>
        <v>#N/A</v>
      </c>
      <c r="GW295" s="300"/>
      <c r="GX295" s="300" t="e">
        <f aca="false">IF($E288&gt;0,GX293/$E288,"-")</f>
        <v>#N/A</v>
      </c>
      <c r="GY295" s="300"/>
      <c r="GZ295" s="300" t="e">
        <f aca="false">IF($E288&gt;0,GZ293/$E288,"-")</f>
        <v>#N/A</v>
      </c>
      <c r="HA295" s="300"/>
      <c r="HB295" s="300" t="e">
        <f aca="false">IF($E288&gt;0,HB293/$E288,"-")</f>
        <v>#N/A</v>
      </c>
      <c r="HC295" s="300"/>
      <c r="HD295" s="300" t="e">
        <f aca="false">IF($E288&gt;0,HD293/$E288,"-")</f>
        <v>#N/A</v>
      </c>
      <c r="HE295" s="300"/>
      <c r="HF295" s="300" t="e">
        <f aca="false">IF($E288&gt;0,HF293/$E288,"-")</f>
        <v>#N/A</v>
      </c>
      <c r="HG295" s="300"/>
      <c r="HH295" s="300" t="e">
        <f aca="false">IF($E288&gt;0,HH293/$E288,"-")</f>
        <v>#N/A</v>
      </c>
      <c r="HI295" s="300"/>
      <c r="HJ295" s="300" t="e">
        <f aca="false">IF($E288&gt;0,HJ293/$E288,"-")</f>
        <v>#N/A</v>
      </c>
      <c r="HK295" s="300"/>
    </row>
    <row r="296" s="243" customFormat="true" ht="13.8" hidden="true" customHeight="false" outlineLevel="0" collapsed="false">
      <c r="A296" s="268"/>
      <c r="B296" s="269"/>
      <c r="C296" s="269"/>
      <c r="D296" s="271"/>
      <c r="E296" s="271"/>
      <c r="F296" s="269"/>
      <c r="G296" s="269"/>
      <c r="H296" s="269"/>
      <c r="I296" s="269"/>
      <c r="J296" s="269"/>
      <c r="K296" s="269"/>
      <c r="L296" s="274"/>
      <c r="M296" s="274"/>
      <c r="N296" s="274"/>
      <c r="O296" s="274"/>
      <c r="P296" s="274"/>
      <c r="Q296" s="274"/>
      <c r="R296" s="275"/>
      <c r="S296" s="275"/>
      <c r="T296" s="276"/>
      <c r="U296" s="276"/>
      <c r="V296" s="274"/>
      <c r="W296" s="274"/>
      <c r="X296" s="274"/>
      <c r="Y296" s="274"/>
      <c r="Z296" s="275"/>
      <c r="AA296" s="275"/>
      <c r="AB296" s="276"/>
      <c r="AC296" s="276"/>
      <c r="AD296" s="274"/>
      <c r="AE296" s="274"/>
      <c r="AF296" s="274"/>
      <c r="AG296" s="274"/>
      <c r="AH296" s="275"/>
      <c r="AI296" s="275"/>
      <c r="AJ296" s="276"/>
      <c r="AK296" s="276"/>
      <c r="AL296" s="274"/>
      <c r="AM296" s="274"/>
      <c r="AN296" s="274"/>
      <c r="AO296" s="274"/>
      <c r="AP296" s="275"/>
      <c r="AQ296" s="275"/>
      <c r="AR296" s="276"/>
      <c r="AS296" s="276"/>
      <c r="AT296" s="277"/>
      <c r="AU296" s="277"/>
      <c r="AV296" s="277"/>
      <c r="AW296" s="277"/>
      <c r="AX296" s="277"/>
      <c r="AY296" s="278"/>
      <c r="AZ296" s="279"/>
      <c r="BA296" s="277"/>
      <c r="BB296" s="277"/>
      <c r="BC296" s="277"/>
      <c r="BD296" s="277"/>
      <c r="BE296" s="277"/>
      <c r="BF296" s="277"/>
      <c r="BG296" s="278"/>
      <c r="BH296" s="279"/>
      <c r="BI296" s="277"/>
      <c r="BJ296" s="277"/>
      <c r="BK296" s="277"/>
      <c r="BL296" s="277"/>
      <c r="BM296" s="277"/>
      <c r="BN296" s="277"/>
      <c r="BO296" s="278"/>
      <c r="BP296" s="279"/>
      <c r="BQ296" s="277"/>
      <c r="BR296" s="277"/>
      <c r="BS296" s="277"/>
      <c r="BT296" s="277"/>
      <c r="BU296" s="277"/>
      <c r="BV296" s="277"/>
      <c r="BW296" s="278"/>
      <c r="BX296" s="279"/>
      <c r="BY296" s="277"/>
      <c r="BZ296" s="277"/>
      <c r="CA296" s="277"/>
      <c r="CB296" s="277"/>
      <c r="CC296" s="277"/>
      <c r="CD296" s="275"/>
      <c r="CE296" s="275"/>
      <c r="CF296" s="276"/>
      <c r="CG296" s="276"/>
      <c r="CH296" s="274"/>
      <c r="CI296" s="274"/>
      <c r="CJ296" s="274"/>
      <c r="CK296" s="274"/>
      <c r="CL296" s="275"/>
      <c r="CM296" s="275"/>
      <c r="CN296" s="276"/>
      <c r="CO296" s="276"/>
      <c r="CP296" s="280"/>
      <c r="CQ296" s="280"/>
      <c r="CR296" s="280"/>
      <c r="CS296" s="280"/>
      <c r="CT296" s="281"/>
      <c r="CU296" s="282"/>
      <c r="CV296" s="283"/>
      <c r="CW296" s="281"/>
      <c r="CX296" s="281"/>
      <c r="CY296" s="281"/>
      <c r="CZ296" s="281"/>
      <c r="DA296" s="281"/>
      <c r="DB296" s="281"/>
      <c r="DC296" s="282"/>
      <c r="DD296" s="283"/>
      <c r="DE296" s="281"/>
      <c r="DF296" s="281"/>
      <c r="DG296" s="281"/>
      <c r="DH296" s="281"/>
      <c r="DI296" s="281"/>
      <c r="DJ296" s="284"/>
      <c r="DK296" s="285"/>
      <c r="DL296" s="283"/>
      <c r="DM296" s="281"/>
      <c r="DN296" s="281"/>
      <c r="DO296" s="281"/>
      <c r="DP296" s="281"/>
      <c r="DQ296" s="281"/>
      <c r="DR296" s="281"/>
      <c r="DS296" s="282"/>
      <c r="DT296" s="283"/>
      <c r="DU296" s="281"/>
      <c r="DV296" s="281"/>
      <c r="DW296" s="281"/>
      <c r="DX296" s="281"/>
      <c r="DY296" s="281"/>
      <c r="DZ296" s="281"/>
      <c r="EA296" s="282"/>
      <c r="EB296" s="283"/>
      <c r="EC296" s="281"/>
      <c r="ED296" s="281"/>
      <c r="EE296" s="281"/>
      <c r="EF296" s="281"/>
      <c r="EG296" s="281"/>
      <c r="EH296" s="281"/>
      <c r="EI296" s="282"/>
      <c r="EJ296" s="283"/>
      <c r="EK296" s="281"/>
      <c r="EL296" s="281"/>
      <c r="EM296" s="281"/>
      <c r="EN296" s="281"/>
      <c r="EO296" s="281"/>
      <c r="EP296" s="281"/>
      <c r="EQ296" s="282"/>
      <c r="ER296" s="283"/>
      <c r="ES296" s="281"/>
      <c r="ET296" s="281"/>
      <c r="EU296" s="281"/>
      <c r="EV296" s="281"/>
      <c r="EW296" s="281"/>
      <c r="EX296" s="286"/>
      <c r="EY296" s="287"/>
      <c r="EZ296" s="283"/>
      <c r="FA296" s="281"/>
      <c r="FB296" s="281"/>
      <c r="FC296" s="281"/>
      <c r="FD296" s="281"/>
      <c r="FE296" s="281"/>
      <c r="FF296" s="281"/>
      <c r="FG296" s="282"/>
      <c r="FH296" s="283"/>
      <c r="FI296" s="281"/>
      <c r="FJ296" s="281"/>
      <c r="FK296" s="281"/>
      <c r="FL296" s="281"/>
      <c r="FM296" s="281"/>
      <c r="FN296" s="281"/>
      <c r="FO296" s="282"/>
      <c r="FP296" s="283"/>
      <c r="FQ296" s="281"/>
      <c r="FR296" s="281"/>
      <c r="FS296" s="281"/>
      <c r="FT296" s="281"/>
      <c r="FU296" s="281"/>
      <c r="FV296" s="281"/>
      <c r="FW296" s="282"/>
      <c r="FX296" s="283"/>
      <c r="FY296" s="281"/>
      <c r="FZ296" s="281"/>
      <c r="GA296" s="281"/>
      <c r="GB296" s="281"/>
      <c r="GC296" s="281"/>
      <c r="GD296" s="281"/>
      <c r="GE296" s="282"/>
      <c r="GF296" s="283"/>
      <c r="GG296" s="281"/>
      <c r="GH296" s="281"/>
      <c r="GI296" s="281"/>
      <c r="GJ296" s="281"/>
      <c r="GK296" s="281"/>
      <c r="GL296" s="281"/>
      <c r="GM296" s="282"/>
      <c r="GN296" s="283"/>
      <c r="GO296" s="281"/>
      <c r="GP296" s="281"/>
      <c r="GQ296" s="281"/>
      <c r="GR296" s="281"/>
      <c r="GS296" s="281"/>
      <c r="GT296" s="281"/>
      <c r="GU296" s="282"/>
      <c r="GV296" s="281"/>
      <c r="GW296" s="282"/>
      <c r="GX296" s="281"/>
      <c r="GY296" s="282"/>
      <c r="GZ296" s="281"/>
      <c r="HA296" s="282"/>
      <c r="HB296" s="281"/>
      <c r="HC296" s="282"/>
      <c r="HD296" s="281"/>
      <c r="HE296" s="282"/>
      <c r="HF296" s="281"/>
      <c r="HG296" s="282"/>
      <c r="HH296" s="281"/>
      <c r="HI296" s="282"/>
      <c r="HJ296" s="281"/>
      <c r="HK296" s="282"/>
    </row>
    <row r="297" customFormat="false" ht="12.75" hidden="true" customHeight="false" outlineLevel="0" collapsed="false">
      <c r="A297" s="232" t="s">
        <v>194</v>
      </c>
      <c r="B297" s="233" t="e">
        <f aca="false">VLOOKUP(A297,PLANEJAMENTO!$B$11:$C$96,2,FALSE())</f>
        <v>#N/A</v>
      </c>
      <c r="C297" s="232" t="e">
        <f aca="false">VLOOKUP(A297,PLANEJAMENTO!$B$11:$D$96,3,FALSE())</f>
        <v>#N/A</v>
      </c>
      <c r="D297" s="234" t="e">
        <f aca="false">VLOOKUP(A297,PLANEJAMENTO!$B$11:$E$96,4,FALSE())</f>
        <v>#N/A</v>
      </c>
      <c r="E297" s="234" t="e">
        <f aca="false">D297</f>
        <v>#N/A</v>
      </c>
      <c r="F297" s="235"/>
      <c r="G297" s="234" t="n">
        <f aca="false">F297*9</f>
        <v>0</v>
      </c>
      <c r="H297" s="234"/>
      <c r="I297" s="237"/>
      <c r="J297" s="238"/>
      <c r="K297" s="305" t="s">
        <v>159</v>
      </c>
      <c r="L297" s="240"/>
      <c r="M297" s="240"/>
      <c r="N297" s="240"/>
      <c r="O297" s="240"/>
      <c r="P297" s="240"/>
      <c r="Q297" s="240"/>
      <c r="R297" s="240"/>
      <c r="S297" s="240"/>
      <c r="T297" s="240"/>
      <c r="U297" s="240"/>
      <c r="V297" s="240"/>
      <c r="W297" s="240"/>
      <c r="X297" s="240"/>
      <c r="Y297" s="240"/>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345"/>
      <c r="AU297" s="345"/>
      <c r="AV297" s="240"/>
      <c r="AW297" s="240"/>
      <c r="AX297" s="240"/>
      <c r="AY297" s="240"/>
      <c r="AZ297" s="240"/>
      <c r="BA297" s="240"/>
      <c r="BB297" s="240"/>
      <c r="BC297" s="240"/>
      <c r="BD297" s="240"/>
      <c r="BE297" s="240"/>
      <c r="BF297" s="240"/>
      <c r="BG297" s="240"/>
      <c r="BH297" s="240"/>
      <c r="BI297" s="240"/>
      <c r="BJ297" s="240"/>
      <c r="BK297" s="240"/>
      <c r="BL297" s="240"/>
      <c r="BM297" s="240"/>
      <c r="BN297" s="240"/>
      <c r="BO297" s="240"/>
      <c r="BP297" s="240"/>
      <c r="BQ297" s="240"/>
      <c r="BR297" s="308"/>
      <c r="BS297" s="308"/>
      <c r="BT297" s="308"/>
      <c r="BU297" s="308"/>
      <c r="BV297" s="308"/>
      <c r="BW297" s="308"/>
      <c r="BX297" s="308"/>
      <c r="BY297" s="308"/>
      <c r="BZ297" s="308"/>
      <c r="CA297" s="308"/>
      <c r="CB297" s="308"/>
      <c r="CC297" s="308"/>
      <c r="CD297" s="308"/>
      <c r="CE297" s="308"/>
      <c r="CF297" s="308"/>
      <c r="CG297" s="308"/>
      <c r="CH297" s="308"/>
      <c r="CI297" s="308"/>
      <c r="CJ297" s="308"/>
      <c r="CK297" s="308"/>
      <c r="CL297" s="308"/>
      <c r="CM297" s="308"/>
      <c r="CN297" s="308"/>
      <c r="CO297" s="308"/>
      <c r="CP297" s="308"/>
      <c r="CQ297" s="308"/>
      <c r="CR297" s="308"/>
      <c r="CS297" s="308"/>
      <c r="CT297" s="308"/>
      <c r="CU297" s="308"/>
      <c r="CV297" s="308"/>
      <c r="CW297" s="308"/>
      <c r="CX297" s="308"/>
      <c r="CY297" s="308"/>
      <c r="CZ297" s="308"/>
      <c r="DA297" s="308"/>
      <c r="DB297" s="308"/>
      <c r="DC297" s="308"/>
      <c r="DD297" s="308"/>
      <c r="DE297" s="308"/>
      <c r="DF297" s="308"/>
      <c r="DG297" s="308"/>
      <c r="DH297" s="308"/>
      <c r="DI297" s="308"/>
      <c r="DJ297" s="315"/>
      <c r="DK297" s="315"/>
      <c r="DL297" s="308"/>
      <c r="DM297" s="308"/>
      <c r="DN297" s="308"/>
      <c r="DO297" s="308"/>
      <c r="DP297" s="308"/>
      <c r="DQ297" s="308"/>
      <c r="DR297" s="308"/>
      <c r="DS297" s="308"/>
      <c r="DT297" s="308"/>
      <c r="DU297" s="308"/>
      <c r="DV297" s="308"/>
      <c r="DW297" s="308"/>
      <c r="DX297" s="308"/>
      <c r="DY297" s="308"/>
      <c r="DZ297" s="308"/>
      <c r="EA297" s="308"/>
      <c r="EB297" s="308"/>
      <c r="EC297" s="308"/>
      <c r="ED297" s="308"/>
      <c r="EE297" s="308"/>
      <c r="EF297" s="308"/>
      <c r="EG297" s="308"/>
      <c r="EH297" s="308"/>
      <c r="EI297" s="308"/>
      <c r="EJ297" s="308"/>
      <c r="EK297" s="308"/>
      <c r="EL297" s="308"/>
      <c r="EM297" s="308"/>
      <c r="EN297" s="308"/>
      <c r="EO297" s="308"/>
      <c r="EP297" s="308"/>
      <c r="EQ297" s="308"/>
      <c r="ER297" s="308"/>
      <c r="ES297" s="308"/>
      <c r="ET297" s="308"/>
      <c r="EU297" s="308"/>
      <c r="EV297" s="370" t="n">
        <v>1.30718954248366</v>
      </c>
      <c r="EW297" s="370"/>
      <c r="EX297" s="309"/>
      <c r="EY297" s="309"/>
      <c r="EZ297" s="308"/>
      <c r="FA297" s="308"/>
      <c r="FB297" s="308"/>
      <c r="FC297" s="308"/>
      <c r="FD297" s="308"/>
      <c r="FE297" s="308"/>
      <c r="FF297" s="308"/>
      <c r="FG297" s="308"/>
      <c r="FH297" s="308"/>
      <c r="FI297" s="308"/>
      <c r="FJ297" s="308"/>
      <c r="FK297" s="308"/>
      <c r="FL297" s="308"/>
      <c r="FM297" s="308"/>
      <c r="FN297" s="308"/>
      <c r="FO297" s="308"/>
      <c r="FP297" s="308"/>
      <c r="FQ297" s="308"/>
      <c r="FR297" s="308"/>
      <c r="FS297" s="308"/>
      <c r="FT297" s="308"/>
      <c r="FU297" s="308"/>
      <c r="FV297" s="308"/>
      <c r="FW297" s="308"/>
      <c r="FX297" s="308"/>
      <c r="FY297" s="308"/>
      <c r="FZ297" s="308"/>
      <c r="GA297" s="308"/>
      <c r="GB297" s="308"/>
      <c r="GC297" s="308"/>
      <c r="GD297" s="308"/>
      <c r="GE297" s="308"/>
      <c r="GF297" s="308"/>
      <c r="GG297" s="308"/>
      <c r="GH297" s="308"/>
      <c r="GI297" s="308"/>
      <c r="GJ297" s="308"/>
      <c r="GK297" s="308"/>
      <c r="GL297" s="308"/>
      <c r="GM297" s="308"/>
      <c r="GN297" s="308"/>
      <c r="GO297" s="308"/>
      <c r="GP297" s="308"/>
      <c r="GQ297" s="308"/>
      <c r="GR297" s="308"/>
      <c r="GS297" s="308"/>
      <c r="GT297" s="308"/>
      <c r="GU297" s="308"/>
      <c r="GV297" s="308"/>
      <c r="GW297" s="308"/>
      <c r="GX297" s="308"/>
      <c r="GY297" s="308"/>
      <c r="GZ297" s="308"/>
      <c r="HA297" s="308"/>
      <c r="HB297" s="308"/>
      <c r="HC297" s="308"/>
      <c r="HD297" s="308"/>
      <c r="HE297" s="308"/>
      <c r="HF297" s="308"/>
      <c r="HG297" s="308"/>
      <c r="HH297" s="308"/>
      <c r="HI297" s="308"/>
      <c r="HJ297" s="308"/>
      <c r="HK297" s="308"/>
    </row>
    <row r="298" customFormat="false" ht="12.75" hidden="true" customHeight="false" outlineLevel="0" collapsed="false">
      <c r="A298" s="232"/>
      <c r="B298" s="233"/>
      <c r="C298" s="232"/>
      <c r="D298" s="234"/>
      <c r="E298" s="234"/>
      <c r="F298" s="235"/>
      <c r="G298" s="234"/>
      <c r="H298" s="234"/>
      <c r="I298" s="237"/>
      <c r="J298" s="238"/>
      <c r="K298" s="244" t="s">
        <v>160</v>
      </c>
      <c r="L298" s="245"/>
      <c r="M298" s="245"/>
      <c r="N298" s="245"/>
      <c r="O298" s="245"/>
      <c r="P298" s="245"/>
      <c r="Q298" s="245"/>
      <c r="R298" s="245"/>
      <c r="S298" s="245"/>
      <c r="T298" s="245"/>
      <c r="U298" s="245"/>
      <c r="V298" s="245"/>
      <c r="W298" s="245"/>
      <c r="X298" s="245"/>
      <c r="Y298" s="245"/>
      <c r="Z298" s="245"/>
      <c r="AA298" s="245"/>
      <c r="AB298" s="245"/>
      <c r="AC298" s="245"/>
      <c r="AD298" s="245"/>
      <c r="AE298" s="245"/>
      <c r="AF298" s="245"/>
      <c r="AG298" s="245"/>
      <c r="AH298" s="245"/>
      <c r="AI298" s="245"/>
      <c r="AJ298" s="245"/>
      <c r="AK298" s="245"/>
      <c r="AL298" s="245"/>
      <c r="AM298" s="245"/>
      <c r="AN298" s="245"/>
      <c r="AO298" s="245"/>
      <c r="AP298" s="245"/>
      <c r="AQ298" s="245"/>
      <c r="AR298" s="245"/>
      <c r="AS298" s="245"/>
      <c r="AT298" s="245"/>
      <c r="AU298" s="245"/>
      <c r="AV298" s="245"/>
      <c r="AW298" s="245"/>
      <c r="AX298" s="245"/>
      <c r="AY298" s="245"/>
      <c r="AZ298" s="245"/>
      <c r="BA298" s="245"/>
      <c r="BB298" s="245"/>
      <c r="BC298" s="245"/>
      <c r="BD298" s="245"/>
      <c r="BE298" s="245"/>
      <c r="BF298" s="245"/>
      <c r="BG298" s="245"/>
      <c r="BH298" s="245"/>
      <c r="BI298" s="245"/>
      <c r="BJ298" s="245"/>
      <c r="BK298" s="245"/>
      <c r="BL298" s="245"/>
      <c r="BM298" s="245"/>
      <c r="BN298" s="245"/>
      <c r="BO298" s="245"/>
      <c r="BP298" s="245"/>
      <c r="BQ298" s="245"/>
      <c r="BR298" s="245"/>
      <c r="BS298" s="245"/>
      <c r="BT298" s="245"/>
      <c r="BU298" s="245"/>
      <c r="BV298" s="245"/>
      <c r="BW298" s="245"/>
      <c r="BX298" s="245"/>
      <c r="BY298" s="245"/>
      <c r="BZ298" s="245"/>
      <c r="CA298" s="245"/>
      <c r="CB298" s="245"/>
      <c r="CC298" s="245"/>
      <c r="CD298" s="245"/>
      <c r="CE298" s="245"/>
      <c r="CF298" s="245"/>
      <c r="CG298" s="245"/>
      <c r="CH298" s="245"/>
      <c r="CI298" s="245"/>
      <c r="CJ298" s="245"/>
      <c r="CK298" s="245"/>
      <c r="CL298" s="245"/>
      <c r="CM298" s="245"/>
      <c r="CN298" s="245"/>
      <c r="CO298" s="245"/>
      <c r="CP298" s="245"/>
      <c r="CQ298" s="245"/>
      <c r="CR298" s="245"/>
      <c r="CS298" s="245"/>
      <c r="CT298" s="245"/>
      <c r="CU298" s="245"/>
      <c r="CV298" s="245"/>
      <c r="CW298" s="245"/>
      <c r="CX298" s="245"/>
      <c r="CY298" s="245"/>
      <c r="CZ298" s="245"/>
      <c r="DA298" s="245"/>
      <c r="DB298" s="245"/>
      <c r="DC298" s="245"/>
      <c r="DD298" s="245"/>
      <c r="DE298" s="245"/>
      <c r="DF298" s="245"/>
      <c r="DG298" s="245"/>
      <c r="DH298" s="245"/>
      <c r="DI298" s="245"/>
      <c r="DJ298" s="310"/>
      <c r="DK298" s="310"/>
      <c r="DL298" s="245"/>
      <c r="DM298" s="245"/>
      <c r="DN298" s="245"/>
      <c r="DO298" s="245"/>
      <c r="DP298" s="245"/>
      <c r="DQ298" s="245"/>
      <c r="DR298" s="245"/>
      <c r="DS298" s="245"/>
      <c r="DT298" s="245"/>
      <c r="DU298" s="245"/>
      <c r="DV298" s="245"/>
      <c r="DW298" s="245"/>
      <c r="DX298" s="245"/>
      <c r="DY298" s="245"/>
      <c r="DZ298" s="245"/>
      <c r="EA298" s="245"/>
      <c r="EB298" s="245"/>
      <c r="EC298" s="245"/>
      <c r="ED298" s="245"/>
      <c r="EE298" s="245"/>
      <c r="EF298" s="245"/>
      <c r="EG298" s="245"/>
      <c r="EH298" s="245"/>
      <c r="EI298" s="245"/>
      <c r="EJ298" s="245"/>
      <c r="EK298" s="245"/>
      <c r="EL298" s="245"/>
      <c r="EM298" s="245"/>
      <c r="EN298" s="245"/>
      <c r="EO298" s="245"/>
      <c r="EP298" s="245"/>
      <c r="EQ298" s="245"/>
      <c r="ER298" s="245"/>
      <c r="ES298" s="245"/>
      <c r="ET298" s="245"/>
      <c r="EU298" s="245"/>
      <c r="EV298" s="245" t="n">
        <v>1</v>
      </c>
      <c r="EW298" s="245"/>
      <c r="EX298" s="246"/>
      <c r="EY298" s="246"/>
      <c r="EZ298" s="245"/>
      <c r="FA298" s="245"/>
      <c r="FB298" s="245"/>
      <c r="FC298" s="245"/>
      <c r="FD298" s="245"/>
      <c r="FE298" s="245"/>
      <c r="FF298" s="245"/>
      <c r="FG298" s="245"/>
      <c r="FH298" s="245"/>
      <c r="FI298" s="245"/>
      <c r="FJ298" s="245"/>
      <c r="FK298" s="245"/>
      <c r="FL298" s="245"/>
      <c r="FM298" s="245"/>
      <c r="FN298" s="245"/>
      <c r="FO298" s="245"/>
      <c r="FP298" s="245"/>
      <c r="FQ298" s="245"/>
      <c r="FR298" s="245"/>
      <c r="FS298" s="245"/>
      <c r="FT298" s="245"/>
      <c r="FU298" s="245"/>
      <c r="FV298" s="245"/>
      <c r="FW298" s="245"/>
      <c r="FX298" s="245"/>
      <c r="FY298" s="245"/>
      <c r="FZ298" s="245"/>
      <c r="GA298" s="245"/>
      <c r="GB298" s="245"/>
      <c r="GC298" s="245"/>
      <c r="GD298" s="245"/>
      <c r="GE298" s="245"/>
      <c r="GF298" s="245"/>
      <c r="GG298" s="245"/>
      <c r="GH298" s="245"/>
      <c r="GI298" s="245"/>
      <c r="GJ298" s="245"/>
      <c r="GK298" s="245"/>
      <c r="GL298" s="245"/>
      <c r="GM298" s="245"/>
      <c r="GN298" s="245"/>
      <c r="GO298" s="245"/>
      <c r="GP298" s="245"/>
      <c r="GQ298" s="245"/>
      <c r="GR298" s="245"/>
      <c r="GS298" s="245"/>
      <c r="GT298" s="245"/>
      <c r="GU298" s="245"/>
      <c r="GV298" s="245"/>
      <c r="GW298" s="245"/>
      <c r="GX298" s="245"/>
      <c r="GY298" s="245"/>
      <c r="GZ298" s="245"/>
      <c r="HA298" s="245"/>
      <c r="HB298" s="245"/>
      <c r="HC298" s="245"/>
      <c r="HD298" s="245"/>
      <c r="HE298" s="245"/>
      <c r="HF298" s="245"/>
      <c r="HG298" s="245"/>
      <c r="HH298" s="245"/>
      <c r="HI298" s="245"/>
      <c r="HJ298" s="245"/>
      <c r="HK298" s="245"/>
    </row>
    <row r="299" customFormat="false" ht="12.75" hidden="true" customHeight="false" outlineLevel="0" collapsed="false">
      <c r="A299" s="232"/>
      <c r="B299" s="233"/>
      <c r="C299" s="232"/>
      <c r="D299" s="234"/>
      <c r="E299" s="234"/>
      <c r="F299" s="235"/>
      <c r="G299" s="234"/>
      <c r="H299" s="234"/>
      <c r="I299" s="237"/>
      <c r="J299" s="238"/>
      <c r="K299" s="247" t="s">
        <v>161</v>
      </c>
      <c r="L299" s="248" t="n">
        <f aca="false">(L297*L298*$G297)*$L$8</f>
        <v>0</v>
      </c>
      <c r="M299" s="248"/>
      <c r="N299" s="248" t="n">
        <f aca="false">(N297*N298*$G297)*$L$8</f>
        <v>0</v>
      </c>
      <c r="O299" s="248"/>
      <c r="P299" s="248" t="n">
        <f aca="false">(P297*P298*$G297)*$L$8</f>
        <v>0</v>
      </c>
      <c r="Q299" s="248"/>
      <c r="R299" s="248" t="n">
        <f aca="false">(R297*R298*$G297)*$L$8</f>
        <v>0</v>
      </c>
      <c r="S299" s="248"/>
      <c r="T299" s="248" t="n">
        <f aca="false">(T297*T298*$G297)*$T$8</f>
        <v>0</v>
      </c>
      <c r="U299" s="248"/>
      <c r="V299" s="248" t="n">
        <f aca="false">(V297*V298*$G297)*$T$8</f>
        <v>0</v>
      </c>
      <c r="W299" s="248"/>
      <c r="X299" s="248" t="n">
        <f aca="false">(X297*X298*$G297)*$T$8</f>
        <v>0</v>
      </c>
      <c r="Y299" s="248"/>
      <c r="Z299" s="248" t="n">
        <f aca="false">(Z297*Z298*$G297)*$T$8</f>
        <v>0</v>
      </c>
      <c r="AA299" s="248"/>
      <c r="AB299" s="248" t="n">
        <f aca="false">(AB297*AB298*$G297)*$AB$8</f>
        <v>0</v>
      </c>
      <c r="AC299" s="248"/>
      <c r="AD299" s="248" t="n">
        <f aca="false">(AD297*AD298*$G297)*$AB$8</f>
        <v>0</v>
      </c>
      <c r="AE299" s="248"/>
      <c r="AF299" s="248" t="n">
        <f aca="false">(AF297*AF298*$G297)*$AB$8</f>
        <v>0</v>
      </c>
      <c r="AG299" s="248"/>
      <c r="AH299" s="248" t="n">
        <f aca="false">(AH297*AH298*$G297)*$AB$8</f>
        <v>0</v>
      </c>
      <c r="AI299" s="248"/>
      <c r="AJ299" s="248" t="n">
        <f aca="false">(AJ297*AJ298*$G297)*$AJ$8</f>
        <v>0</v>
      </c>
      <c r="AK299" s="248"/>
      <c r="AL299" s="248" t="n">
        <f aca="false">(AL297*AL298*$G297)*$AJ$8</f>
        <v>0</v>
      </c>
      <c r="AM299" s="248"/>
      <c r="AN299" s="248" t="n">
        <f aca="false">(AN297*AN298*$G297)*$AJ$8</f>
        <v>0</v>
      </c>
      <c r="AO299" s="248"/>
      <c r="AP299" s="248" t="n">
        <f aca="false">(AP297*AP298*$G297)*$AJ$8</f>
        <v>0</v>
      </c>
      <c r="AQ299" s="248"/>
      <c r="AR299" s="248" t="n">
        <f aca="false">(AR297*AR298*$G297)*$AT$8</f>
        <v>0</v>
      </c>
      <c r="AS299" s="248"/>
      <c r="AT299" s="248" t="n">
        <f aca="false">(AT297*AT298*$G297)*$AT$8</f>
        <v>0</v>
      </c>
      <c r="AU299" s="248"/>
      <c r="AV299" s="248" t="n">
        <f aca="false">(AV297*AV298*$G297)*$AT$8</f>
        <v>0</v>
      </c>
      <c r="AW299" s="248"/>
      <c r="AX299" s="248" t="n">
        <f aca="false">(AX297*AX298*$G297)*$AT$8</f>
        <v>0</v>
      </c>
      <c r="AY299" s="248"/>
      <c r="AZ299" s="248" t="n">
        <f aca="false">(AZ297*AZ298*$G297)*$BB$8</f>
        <v>0</v>
      </c>
      <c r="BA299" s="248"/>
      <c r="BB299" s="248" t="n">
        <f aca="false">(BB297*BB298*$G297)*$BB$8</f>
        <v>0</v>
      </c>
      <c r="BC299" s="248"/>
      <c r="BD299" s="248" t="n">
        <f aca="false">(BD297*BD298*$G297)*$BB$8</f>
        <v>0</v>
      </c>
      <c r="BE299" s="248"/>
      <c r="BF299" s="248" t="n">
        <f aca="false">(BF297*BF298*$G297)*$BB$8</f>
        <v>0</v>
      </c>
      <c r="BG299" s="248"/>
      <c r="BH299" s="248" t="n">
        <f aca="false">(BH297*BH298*$G297)*$BJ$8</f>
        <v>0</v>
      </c>
      <c r="BI299" s="248"/>
      <c r="BJ299" s="248" t="n">
        <f aca="false">(BJ297*BJ298*$G297)*$BJ$8</f>
        <v>0</v>
      </c>
      <c r="BK299" s="248"/>
      <c r="BL299" s="248" t="n">
        <f aca="false">(BL297*BL298*$G297)*$BJ$8</f>
        <v>0</v>
      </c>
      <c r="BM299" s="248"/>
      <c r="BN299" s="248" t="n">
        <f aca="false">(BN297*BN298*$G297)*$BJ$8</f>
        <v>0</v>
      </c>
      <c r="BO299" s="248"/>
      <c r="BP299" s="248" t="n">
        <f aca="false">(BP297*BP298*$G297)*$BJ$8</f>
        <v>0</v>
      </c>
      <c r="BQ299" s="248"/>
      <c r="BR299" s="248" t="n">
        <f aca="false">(BR297*BR298*$G297)*$BJ$8</f>
        <v>0</v>
      </c>
      <c r="BS299" s="248"/>
      <c r="BT299" s="248" t="n">
        <f aca="false">(BT297*BT298*$G297)*$BT$8</f>
        <v>0</v>
      </c>
      <c r="BU299" s="248"/>
      <c r="BV299" s="248" t="n">
        <f aca="false">(BV297*BV298*$G297)*$BT$8</f>
        <v>0</v>
      </c>
      <c r="BW299" s="248"/>
      <c r="BX299" s="248" t="n">
        <f aca="false">(BX297*BX298*$G297)*$CB$8</f>
        <v>0</v>
      </c>
      <c r="BY299" s="248"/>
      <c r="BZ299" s="248" t="n">
        <f aca="false">(BZ297*BZ298*$G297)*$CB$8</f>
        <v>0</v>
      </c>
      <c r="CA299" s="248"/>
      <c r="CB299" s="248" t="n">
        <f aca="false">(CB297*CB298*$G297)*$CB$8</f>
        <v>0</v>
      </c>
      <c r="CC299" s="248"/>
      <c r="CD299" s="248" t="n">
        <f aca="false">(CD297*CD298*$G297)*$CB$8</f>
        <v>0</v>
      </c>
      <c r="CE299" s="248"/>
      <c r="CF299" s="248" t="n">
        <f aca="false">(CF297*CF298*$G297)*$CB$8</f>
        <v>0</v>
      </c>
      <c r="CG299" s="248"/>
      <c r="CH299" s="248" t="n">
        <f aca="false">(CH297*CH298*$G297)*$CB$8</f>
        <v>0</v>
      </c>
      <c r="CI299" s="248"/>
      <c r="CJ299" s="248" t="n">
        <f aca="false">(CJ297*CJ298*$G297)*$CJ$8</f>
        <v>0</v>
      </c>
      <c r="CK299" s="248"/>
      <c r="CL299" s="248" t="n">
        <f aca="false">(CL297*CL298*$G297)*$CJ$8</f>
        <v>0</v>
      </c>
      <c r="CM299" s="248"/>
      <c r="CN299" s="248" t="n">
        <f aca="false">(CN297*CN298*$G297)*$CJ$8</f>
        <v>0</v>
      </c>
      <c r="CO299" s="248"/>
      <c r="CP299" s="248" t="n">
        <f aca="false">(CP297*CP298*$G297)*$CJ$8</f>
        <v>0</v>
      </c>
      <c r="CQ299" s="248"/>
      <c r="CR299" s="248" t="n">
        <f aca="false">(CR297*CR298*$G297)*$CT$8</f>
        <v>0</v>
      </c>
      <c r="CS299" s="248"/>
      <c r="CT299" s="248" t="n">
        <f aca="false">(CT297*CT298*$G297)*$CT$8</f>
        <v>0</v>
      </c>
      <c r="CU299" s="248"/>
      <c r="CV299" s="248" t="n">
        <f aca="false">(CV297*CV298*$G297)*$CT$8</f>
        <v>0</v>
      </c>
      <c r="CW299" s="248"/>
      <c r="CX299" s="248" t="n">
        <f aca="false">(CX297*CX298*$G297)*$CT$8</f>
        <v>0</v>
      </c>
      <c r="CY299" s="248"/>
      <c r="CZ299" s="248" t="n">
        <f aca="false">(CZ297*CZ298*$G297)*$DB$8</f>
        <v>0</v>
      </c>
      <c r="DA299" s="248"/>
      <c r="DB299" s="248" t="n">
        <f aca="false">(DB297*DB298*$G297)*$DB$8</f>
        <v>0</v>
      </c>
      <c r="DC299" s="248"/>
      <c r="DD299" s="248" t="n">
        <f aca="false">(DD297*DD298*$G297)*$DB$8</f>
        <v>0</v>
      </c>
      <c r="DE299" s="248"/>
      <c r="DF299" s="248" t="n">
        <f aca="false">(DF297*DF298*$G297)*$DB$8</f>
        <v>0</v>
      </c>
      <c r="DG299" s="248"/>
      <c r="DH299" s="248" t="n">
        <f aca="false">(DH297*DH298*$G297)*$DB$8</f>
        <v>0</v>
      </c>
      <c r="DI299" s="248"/>
      <c r="DJ299" s="292" t="n">
        <f aca="false">(DJ297*DJ298*$G297)*$DB$8</f>
        <v>0</v>
      </c>
      <c r="DK299" s="292"/>
      <c r="DL299" s="248" t="n">
        <f aca="false">(DL297*DL298*$G297)*$DB$8</f>
        <v>0</v>
      </c>
      <c r="DM299" s="248"/>
      <c r="DN299" s="248" t="n">
        <f aca="false">(DN297*DN298*$G297)*$DB$8</f>
        <v>0</v>
      </c>
      <c r="DO299" s="248"/>
      <c r="DP299" s="248" t="n">
        <f aca="false">(DP297*DP298*$G297)*$DB$8</f>
        <v>0</v>
      </c>
      <c r="DQ299" s="248"/>
      <c r="DR299" s="248" t="n">
        <f aca="false">(DR297*DR298*$G297)*$DB$8</f>
        <v>0</v>
      </c>
      <c r="DS299" s="248"/>
      <c r="DT299" s="248" t="n">
        <f aca="false">(DT297*DT298*$G297)*$DB$8</f>
        <v>0</v>
      </c>
      <c r="DU299" s="248"/>
      <c r="DV299" s="248" t="n">
        <f aca="false">(DV297*DV298*$G297)*$DB$8</f>
        <v>0</v>
      </c>
      <c r="DW299" s="248"/>
      <c r="DX299" s="248" t="n">
        <f aca="false">(DX297*DX298*$G297)*$DB$8</f>
        <v>0</v>
      </c>
      <c r="DY299" s="248"/>
      <c r="DZ299" s="248" t="n">
        <f aca="false">(DZ297*DZ298*$G297)*$DB$8</f>
        <v>0</v>
      </c>
      <c r="EA299" s="248"/>
      <c r="EB299" s="248" t="n">
        <f aca="false">(EB297*EB298*$G297)*$DB$8</f>
        <v>0</v>
      </c>
      <c r="EC299" s="248"/>
      <c r="ED299" s="248" t="n">
        <f aca="false">(ED297*ED298*$G297)*$DB$8</f>
        <v>0</v>
      </c>
      <c r="EE299" s="248"/>
      <c r="EF299" s="248" t="n">
        <f aca="false">(EF297*EF298*$G297)*$DB$8</f>
        <v>0</v>
      </c>
      <c r="EG299" s="248"/>
      <c r="EH299" s="248" t="n">
        <f aca="false">(EH297*EH298*$G297)*$DB$8</f>
        <v>0</v>
      </c>
      <c r="EI299" s="248"/>
      <c r="EJ299" s="248" t="n">
        <f aca="false">(EJ297*EJ298*$G297)*$DB$8</f>
        <v>0</v>
      </c>
      <c r="EK299" s="248"/>
      <c r="EL299" s="248" t="n">
        <f aca="false">(EL297*EL298*$G297)*$EJ$8</f>
        <v>0</v>
      </c>
      <c r="EM299" s="248"/>
      <c r="EN299" s="248" t="n">
        <f aca="false">(EN297*EN298*$G297)*$EJ$8</f>
        <v>0</v>
      </c>
      <c r="EO299" s="248"/>
      <c r="EP299" s="248" t="n">
        <f aca="false">(EP297*EP298*$G297)*$EJ$8</f>
        <v>0</v>
      </c>
      <c r="EQ299" s="248"/>
      <c r="ER299" s="248" t="n">
        <f aca="false">(ER297*ER298*$G297)*$EJ$8</f>
        <v>0</v>
      </c>
      <c r="ES299" s="248"/>
      <c r="ET299" s="248" t="n">
        <f aca="false">(ET297*ET298*$G297)*$ET$8</f>
        <v>0</v>
      </c>
      <c r="EU299" s="248"/>
      <c r="EV299" s="248" t="n">
        <f aca="false">(EV297*EV298*$G297)*$ET$8</f>
        <v>0</v>
      </c>
      <c r="EW299" s="248"/>
      <c r="EX299" s="249" t="n">
        <f aca="false">(EX297*EX298*$G297)*$ET$8</f>
        <v>0</v>
      </c>
      <c r="EY299" s="249"/>
      <c r="EZ299" s="248" t="n">
        <f aca="false">(EZ297*EZ298*$G297)*$ET$8</f>
        <v>0</v>
      </c>
      <c r="FA299" s="248"/>
      <c r="FB299" s="248" t="n">
        <f aca="false">(FB297*FB298*$G297)*$DB$8</f>
        <v>0</v>
      </c>
      <c r="FC299" s="248"/>
      <c r="FD299" s="248" t="n">
        <f aca="false">(FD297*FD298*$G297)*$DB$8</f>
        <v>0</v>
      </c>
      <c r="FE299" s="248"/>
      <c r="FF299" s="248" t="n">
        <f aca="false">(FF297*FF298*$G297)*$DB$8</f>
        <v>0</v>
      </c>
      <c r="FG299" s="248"/>
      <c r="FH299" s="248" t="n">
        <f aca="false">(FH297*FH298*$G297)*$DB$8</f>
        <v>0</v>
      </c>
      <c r="FI299" s="248"/>
      <c r="FJ299" s="248" t="n">
        <f aca="false">(FJ297*FJ298*$G297)*$DB$8</f>
        <v>0</v>
      </c>
      <c r="FK299" s="248"/>
      <c r="FL299" s="248" t="n">
        <f aca="false">(FL297*FL298*$G297)*$DB$8</f>
        <v>0</v>
      </c>
      <c r="FM299" s="248"/>
      <c r="FN299" s="248" t="n">
        <f aca="false">(FN297*FN298*$G297)*$DB$8</f>
        <v>0</v>
      </c>
      <c r="FO299" s="248"/>
      <c r="FP299" s="248" t="n">
        <f aca="false">(FP297*FP298*$G297)*$DB$8</f>
        <v>0</v>
      </c>
      <c r="FQ299" s="248"/>
      <c r="FR299" s="248" t="n">
        <f aca="false">(FR297*FR298*$G297)*$DB$8</f>
        <v>0</v>
      </c>
      <c r="FS299" s="248"/>
      <c r="FT299" s="248" t="n">
        <f aca="false">(FT297*FT298*$G297)*$DB$8</f>
        <v>0</v>
      </c>
      <c r="FU299" s="248"/>
      <c r="FV299" s="248" t="n">
        <f aca="false">(FV297*FV298*$G297)*$DB$8</f>
        <v>0</v>
      </c>
      <c r="FW299" s="248"/>
      <c r="FX299" s="248" t="n">
        <f aca="false">(FX297*FX298*$G297)*$DB$8</f>
        <v>0</v>
      </c>
      <c r="FY299" s="248"/>
      <c r="FZ299" s="248" t="n">
        <f aca="false">(FZ297*FZ298*$G297)*$DB$8</f>
        <v>0</v>
      </c>
      <c r="GA299" s="248"/>
      <c r="GB299" s="248" t="n">
        <f aca="false">(GB297*GB298*$G297)*$DB$8</f>
        <v>0</v>
      </c>
      <c r="GC299" s="248"/>
      <c r="GD299" s="248" t="n">
        <f aca="false">(GD297*GD298*$G297)*$DB$8</f>
        <v>0</v>
      </c>
      <c r="GE299" s="248"/>
      <c r="GF299" s="248" t="n">
        <f aca="false">(GF297*GF298*$G297)*$DB$8</f>
        <v>0</v>
      </c>
      <c r="GG299" s="248"/>
      <c r="GH299" s="248" t="n">
        <f aca="false">(GH297*GH298*$G297)*$DB$8</f>
        <v>0</v>
      </c>
      <c r="GI299" s="248"/>
      <c r="GJ299" s="248" t="n">
        <f aca="false">(GJ297*GJ298*$G297)*$DB$8</f>
        <v>0</v>
      </c>
      <c r="GK299" s="248"/>
      <c r="GL299" s="248" t="n">
        <f aca="false">(GL297*GL298*$G297)*$DB$8</f>
        <v>0</v>
      </c>
      <c r="GM299" s="248"/>
      <c r="GN299" s="248" t="n">
        <f aca="false">(GN297*GN298*$G297)*$DB$8</f>
        <v>0</v>
      </c>
      <c r="GO299" s="248"/>
      <c r="GP299" s="248" t="n">
        <f aca="false">(GP297*GP298*$G297)*$DB$8</f>
        <v>0</v>
      </c>
      <c r="GQ299" s="248"/>
      <c r="GR299" s="248" t="n">
        <f aca="false">(GR297*GR298*$G297)*$DB$8</f>
        <v>0</v>
      </c>
      <c r="GS299" s="248"/>
      <c r="GT299" s="248" t="n">
        <f aca="false">(GT297*GT298*$G297)*$DB$8</f>
        <v>0</v>
      </c>
      <c r="GU299" s="248"/>
      <c r="GV299" s="248" t="n">
        <f aca="false">(GV297*GV298*$G297)*$DB$8</f>
        <v>0</v>
      </c>
      <c r="GW299" s="248"/>
      <c r="GX299" s="248" t="n">
        <f aca="false">(GX297*GX298*$G297)*$DB$8</f>
        <v>0</v>
      </c>
      <c r="GY299" s="248"/>
      <c r="GZ299" s="248" t="n">
        <f aca="false">(GZ297*GZ298*$G297)*$DB$8</f>
        <v>0</v>
      </c>
      <c r="HA299" s="248"/>
      <c r="HB299" s="248" t="n">
        <f aca="false">(HB297*HB298*$G297)*$DB$8</f>
        <v>0</v>
      </c>
      <c r="HC299" s="248"/>
      <c r="HD299" s="248" t="n">
        <f aca="false">(HD297*HD298*$G297)*$DB$8</f>
        <v>0</v>
      </c>
      <c r="HE299" s="248"/>
      <c r="HF299" s="248" t="n">
        <f aca="false">(HF297*HF298*$G297)*$DB$8</f>
        <v>0</v>
      </c>
      <c r="HG299" s="248"/>
      <c r="HH299" s="248" t="n">
        <f aca="false">(HH297*HH298*$G297)*$DB$8</f>
        <v>0</v>
      </c>
      <c r="HI299" s="248"/>
      <c r="HJ299" s="248" t="n">
        <f aca="false">(HJ297*HJ298*$G297)*$DB$8</f>
        <v>0</v>
      </c>
      <c r="HK299" s="248"/>
    </row>
    <row r="300" customFormat="false" ht="12.75" hidden="true" customHeight="false" outlineLevel="0" collapsed="false">
      <c r="A300" s="232"/>
      <c r="B300" s="233"/>
      <c r="C300" s="232"/>
      <c r="D300" s="234"/>
      <c r="E300" s="234"/>
      <c r="F300" s="235"/>
      <c r="G300" s="234"/>
      <c r="H300" s="234"/>
      <c r="I300" s="237"/>
      <c r="J300" s="238"/>
      <c r="K300" s="250" t="s">
        <v>162</v>
      </c>
      <c r="L300" s="251" t="n">
        <f aca="false">L299</f>
        <v>0</v>
      </c>
      <c r="M300" s="251"/>
      <c r="N300" s="251" t="n">
        <f aca="false">L300+N299</f>
        <v>0</v>
      </c>
      <c r="O300" s="251"/>
      <c r="P300" s="251" t="n">
        <f aca="false">N300+P299</f>
        <v>0</v>
      </c>
      <c r="Q300" s="251"/>
      <c r="R300" s="251" t="n">
        <f aca="false">P300+R299</f>
        <v>0</v>
      </c>
      <c r="S300" s="251"/>
      <c r="T300" s="251" t="n">
        <f aca="false">R300+T299</f>
        <v>0</v>
      </c>
      <c r="U300" s="251"/>
      <c r="V300" s="251" t="n">
        <f aca="false">T300+V299</f>
        <v>0</v>
      </c>
      <c r="W300" s="251"/>
      <c r="X300" s="251" t="n">
        <f aca="false">V300+X299</f>
        <v>0</v>
      </c>
      <c r="Y300" s="251"/>
      <c r="Z300" s="251" t="n">
        <f aca="false">X300+Z299</f>
        <v>0</v>
      </c>
      <c r="AA300" s="251"/>
      <c r="AB300" s="251" t="n">
        <f aca="false">Z300+AB299</f>
        <v>0</v>
      </c>
      <c r="AC300" s="251"/>
      <c r="AD300" s="251" t="n">
        <f aca="false">AB300+AD299</f>
        <v>0</v>
      </c>
      <c r="AE300" s="251"/>
      <c r="AF300" s="251" t="n">
        <f aca="false">AD300+AF299</f>
        <v>0</v>
      </c>
      <c r="AG300" s="251"/>
      <c r="AH300" s="251" t="n">
        <f aca="false">AF300+AH299</f>
        <v>0</v>
      </c>
      <c r="AI300" s="251"/>
      <c r="AJ300" s="251" t="n">
        <f aca="false">AH300+AJ299</f>
        <v>0</v>
      </c>
      <c r="AK300" s="251"/>
      <c r="AL300" s="251" t="n">
        <f aca="false">AJ300+AL299</f>
        <v>0</v>
      </c>
      <c r="AM300" s="251"/>
      <c r="AN300" s="251" t="n">
        <f aca="false">AL300+AN299</f>
        <v>0</v>
      </c>
      <c r="AO300" s="251"/>
      <c r="AP300" s="251" t="n">
        <f aca="false">AN300+AP299</f>
        <v>0</v>
      </c>
      <c r="AQ300" s="251"/>
      <c r="AR300" s="251" t="n">
        <f aca="false">AP300+AR299</f>
        <v>0</v>
      </c>
      <c r="AS300" s="251"/>
      <c r="AT300" s="251" t="n">
        <f aca="false">AR300+AT299</f>
        <v>0</v>
      </c>
      <c r="AU300" s="251"/>
      <c r="AV300" s="251" t="n">
        <f aca="false">AT300+AV299</f>
        <v>0</v>
      </c>
      <c r="AW300" s="251"/>
      <c r="AX300" s="251" t="n">
        <f aca="false">AV300+AX299</f>
        <v>0</v>
      </c>
      <c r="AY300" s="251"/>
      <c r="AZ300" s="251" t="n">
        <f aca="false">AX300+AZ299</f>
        <v>0</v>
      </c>
      <c r="BA300" s="251"/>
      <c r="BB300" s="251" t="n">
        <f aca="false">AZ300+BB299</f>
        <v>0</v>
      </c>
      <c r="BC300" s="251"/>
      <c r="BD300" s="251" t="n">
        <f aca="false">BB300+BD299</f>
        <v>0</v>
      </c>
      <c r="BE300" s="251"/>
      <c r="BF300" s="251" t="n">
        <f aca="false">BD300+BF299</f>
        <v>0</v>
      </c>
      <c r="BG300" s="251"/>
      <c r="BH300" s="251" t="n">
        <f aca="false">BF300+BH299</f>
        <v>0</v>
      </c>
      <c r="BI300" s="251"/>
      <c r="BJ300" s="251" t="n">
        <f aca="false">BH300+BJ299</f>
        <v>0</v>
      </c>
      <c r="BK300" s="251"/>
      <c r="BL300" s="251" t="n">
        <f aca="false">BJ300+BL299</f>
        <v>0</v>
      </c>
      <c r="BM300" s="251"/>
      <c r="BN300" s="251" t="n">
        <f aca="false">BL300+BN299</f>
        <v>0</v>
      </c>
      <c r="BO300" s="251"/>
      <c r="BP300" s="251" t="n">
        <f aca="false">BN300+BP299</f>
        <v>0</v>
      </c>
      <c r="BQ300" s="251"/>
      <c r="BR300" s="251" t="n">
        <f aca="false">BP300+BR299</f>
        <v>0</v>
      </c>
      <c r="BS300" s="251"/>
      <c r="BT300" s="251" t="n">
        <f aca="false">BR300+BT299</f>
        <v>0</v>
      </c>
      <c r="BU300" s="251"/>
      <c r="BV300" s="251" t="n">
        <f aca="false">BT300+BV299</f>
        <v>0</v>
      </c>
      <c r="BW300" s="251"/>
      <c r="BX300" s="251" t="n">
        <f aca="false">BV300+BX299</f>
        <v>0</v>
      </c>
      <c r="BY300" s="251"/>
      <c r="BZ300" s="251" t="n">
        <f aca="false">BX300+BZ299</f>
        <v>0</v>
      </c>
      <c r="CA300" s="251"/>
      <c r="CB300" s="251" t="n">
        <f aca="false">BZ300+CB299</f>
        <v>0</v>
      </c>
      <c r="CC300" s="251"/>
      <c r="CD300" s="251" t="n">
        <f aca="false">CB300+CD299</f>
        <v>0</v>
      </c>
      <c r="CE300" s="251"/>
      <c r="CF300" s="251" t="n">
        <f aca="false">CD300+CF299</f>
        <v>0</v>
      </c>
      <c r="CG300" s="251"/>
      <c r="CH300" s="251" t="n">
        <f aca="false">CF300+CH299</f>
        <v>0</v>
      </c>
      <c r="CI300" s="251"/>
      <c r="CJ300" s="251" t="n">
        <f aca="false">CH300+CJ299</f>
        <v>0</v>
      </c>
      <c r="CK300" s="251"/>
      <c r="CL300" s="251" t="n">
        <f aca="false">CJ300+CL299</f>
        <v>0</v>
      </c>
      <c r="CM300" s="251"/>
      <c r="CN300" s="251" t="n">
        <f aca="false">CL300+CN299</f>
        <v>0</v>
      </c>
      <c r="CO300" s="251"/>
      <c r="CP300" s="251" t="n">
        <f aca="false">CN300+CP299</f>
        <v>0</v>
      </c>
      <c r="CQ300" s="251"/>
      <c r="CR300" s="251" t="n">
        <f aca="false">CP300+CR299</f>
        <v>0</v>
      </c>
      <c r="CS300" s="251"/>
      <c r="CT300" s="251" t="n">
        <f aca="false">CR300+CT299</f>
        <v>0</v>
      </c>
      <c r="CU300" s="251"/>
      <c r="CV300" s="251" t="n">
        <f aca="false">CT300+CV299</f>
        <v>0</v>
      </c>
      <c r="CW300" s="251"/>
      <c r="CX300" s="251" t="n">
        <f aca="false">CV300+CX299</f>
        <v>0</v>
      </c>
      <c r="CY300" s="251"/>
      <c r="CZ300" s="251" t="n">
        <f aca="false">CX300+CZ299</f>
        <v>0</v>
      </c>
      <c r="DA300" s="251"/>
      <c r="DB300" s="251" t="n">
        <f aca="false">CZ300+DB299</f>
        <v>0</v>
      </c>
      <c r="DC300" s="251"/>
      <c r="DD300" s="251" t="n">
        <f aca="false">DB300+DD299</f>
        <v>0</v>
      </c>
      <c r="DE300" s="251"/>
      <c r="DF300" s="251" t="n">
        <f aca="false">DD300+DF299</f>
        <v>0</v>
      </c>
      <c r="DG300" s="251"/>
      <c r="DH300" s="251" t="n">
        <f aca="false">DF300+DH299</f>
        <v>0</v>
      </c>
      <c r="DI300" s="251"/>
      <c r="DJ300" s="293" t="n">
        <f aca="false">DH300+DJ299</f>
        <v>0</v>
      </c>
      <c r="DK300" s="293"/>
      <c r="DL300" s="251" t="n">
        <f aca="false">DJ300+DL299</f>
        <v>0</v>
      </c>
      <c r="DM300" s="251"/>
      <c r="DN300" s="251" t="n">
        <f aca="false">DL300+DN299</f>
        <v>0</v>
      </c>
      <c r="DO300" s="251"/>
      <c r="DP300" s="251" t="n">
        <f aca="false">DN300+DP299</f>
        <v>0</v>
      </c>
      <c r="DQ300" s="251"/>
      <c r="DR300" s="251" t="n">
        <f aca="false">DP300+DR299</f>
        <v>0</v>
      </c>
      <c r="DS300" s="251"/>
      <c r="DT300" s="251" t="n">
        <f aca="false">DR300+DT299</f>
        <v>0</v>
      </c>
      <c r="DU300" s="251"/>
      <c r="DV300" s="251" t="n">
        <f aca="false">DT300+DV299</f>
        <v>0</v>
      </c>
      <c r="DW300" s="251"/>
      <c r="DX300" s="251" t="n">
        <f aca="false">DV300+DX299</f>
        <v>0</v>
      </c>
      <c r="DY300" s="251"/>
      <c r="DZ300" s="251" t="n">
        <f aca="false">DX300+DZ299</f>
        <v>0</v>
      </c>
      <c r="EA300" s="251"/>
      <c r="EB300" s="251" t="n">
        <f aca="false">DZ300+EB299</f>
        <v>0</v>
      </c>
      <c r="EC300" s="251"/>
      <c r="ED300" s="251" t="n">
        <f aca="false">EB300+ED299</f>
        <v>0</v>
      </c>
      <c r="EE300" s="251"/>
      <c r="EF300" s="251" t="n">
        <f aca="false">ED300+EF299</f>
        <v>0</v>
      </c>
      <c r="EG300" s="251"/>
      <c r="EH300" s="251" t="n">
        <f aca="false">EF300+EH299</f>
        <v>0</v>
      </c>
      <c r="EI300" s="251"/>
      <c r="EJ300" s="251" t="n">
        <f aca="false">EH300+EJ299</f>
        <v>0</v>
      </c>
      <c r="EK300" s="251"/>
      <c r="EL300" s="251" t="n">
        <f aca="false">EJ300+EL299</f>
        <v>0</v>
      </c>
      <c r="EM300" s="251"/>
      <c r="EN300" s="251" t="n">
        <f aca="false">EL300+EN299</f>
        <v>0</v>
      </c>
      <c r="EO300" s="251"/>
      <c r="EP300" s="251" t="n">
        <f aca="false">EN300+EP299</f>
        <v>0</v>
      </c>
      <c r="EQ300" s="251"/>
      <c r="ER300" s="251" t="n">
        <f aca="false">EP300+ER299</f>
        <v>0</v>
      </c>
      <c r="ES300" s="251"/>
      <c r="ET300" s="251" t="n">
        <f aca="false">ER300+ET299</f>
        <v>0</v>
      </c>
      <c r="EU300" s="251"/>
      <c r="EV300" s="251" t="n">
        <f aca="false">ET300+EV299</f>
        <v>0</v>
      </c>
      <c r="EW300" s="251"/>
      <c r="EX300" s="252" t="n">
        <f aca="false">EV300+EX299</f>
        <v>0</v>
      </c>
      <c r="EY300" s="252"/>
      <c r="EZ300" s="251" t="n">
        <f aca="false">EX300+EZ299</f>
        <v>0</v>
      </c>
      <c r="FA300" s="251"/>
      <c r="FB300" s="251" t="n">
        <f aca="false">EZ300+FB299</f>
        <v>0</v>
      </c>
      <c r="FC300" s="251"/>
      <c r="FD300" s="251" t="n">
        <f aca="false">FB300+FD299</f>
        <v>0</v>
      </c>
      <c r="FE300" s="251"/>
      <c r="FF300" s="251" t="n">
        <f aca="false">FD300+FF299</f>
        <v>0</v>
      </c>
      <c r="FG300" s="251"/>
      <c r="FH300" s="251" t="n">
        <f aca="false">FF300+FH299</f>
        <v>0</v>
      </c>
      <c r="FI300" s="251"/>
      <c r="FJ300" s="251" t="n">
        <f aca="false">FH300+FJ299</f>
        <v>0</v>
      </c>
      <c r="FK300" s="251"/>
      <c r="FL300" s="251" t="n">
        <f aca="false">FJ300+FL299</f>
        <v>0</v>
      </c>
      <c r="FM300" s="251"/>
      <c r="FN300" s="251" t="n">
        <f aca="false">FL300+FN299</f>
        <v>0</v>
      </c>
      <c r="FO300" s="251"/>
      <c r="FP300" s="251" t="n">
        <f aca="false">FN300+FP299</f>
        <v>0</v>
      </c>
      <c r="FQ300" s="251"/>
      <c r="FR300" s="251" t="n">
        <f aca="false">FP300+FR299</f>
        <v>0</v>
      </c>
      <c r="FS300" s="251"/>
      <c r="FT300" s="251" t="n">
        <f aca="false">FR300+FT299</f>
        <v>0</v>
      </c>
      <c r="FU300" s="251"/>
      <c r="FV300" s="251" t="n">
        <f aca="false">FT300+FV299</f>
        <v>0</v>
      </c>
      <c r="FW300" s="251"/>
      <c r="FX300" s="251" t="n">
        <f aca="false">FV300+FX299</f>
        <v>0</v>
      </c>
      <c r="FY300" s="251"/>
      <c r="FZ300" s="251" t="n">
        <f aca="false">FX300+FZ299</f>
        <v>0</v>
      </c>
      <c r="GA300" s="251"/>
      <c r="GB300" s="251" t="n">
        <f aca="false">FZ300+GB299</f>
        <v>0</v>
      </c>
      <c r="GC300" s="251"/>
      <c r="GD300" s="251" t="n">
        <f aca="false">GB300+GD299</f>
        <v>0</v>
      </c>
      <c r="GE300" s="251"/>
      <c r="GF300" s="251" t="n">
        <f aca="false">GD300+GF299</f>
        <v>0</v>
      </c>
      <c r="GG300" s="251"/>
      <c r="GH300" s="251" t="n">
        <f aca="false">GF300+GH299</f>
        <v>0</v>
      </c>
      <c r="GI300" s="251"/>
      <c r="GJ300" s="251" t="n">
        <f aca="false">GH300+GJ299</f>
        <v>0</v>
      </c>
      <c r="GK300" s="251"/>
      <c r="GL300" s="251" t="n">
        <f aca="false">GJ300+GL299</f>
        <v>0</v>
      </c>
      <c r="GM300" s="251"/>
      <c r="GN300" s="251" t="n">
        <f aca="false">GL300+GN299</f>
        <v>0</v>
      </c>
      <c r="GO300" s="251"/>
      <c r="GP300" s="251" t="n">
        <f aca="false">GN300+GP299</f>
        <v>0</v>
      </c>
      <c r="GQ300" s="251"/>
      <c r="GR300" s="251" t="n">
        <f aca="false">GP300+GR299</f>
        <v>0</v>
      </c>
      <c r="GS300" s="251"/>
      <c r="GT300" s="251" t="n">
        <f aca="false">GR300+GT299</f>
        <v>0</v>
      </c>
      <c r="GU300" s="251"/>
      <c r="GV300" s="251" t="n">
        <f aca="false">GT300+GV299</f>
        <v>0</v>
      </c>
      <c r="GW300" s="251"/>
      <c r="GX300" s="251" t="n">
        <f aca="false">GV300+GX299</f>
        <v>0</v>
      </c>
      <c r="GY300" s="251"/>
      <c r="GZ300" s="251" t="n">
        <f aca="false">GX300+GZ299</f>
        <v>0</v>
      </c>
      <c r="HA300" s="251"/>
      <c r="HB300" s="251" t="n">
        <f aca="false">GZ300+HB299</f>
        <v>0</v>
      </c>
      <c r="HC300" s="251"/>
      <c r="HD300" s="251" t="n">
        <f aca="false">HB300+HD299</f>
        <v>0</v>
      </c>
      <c r="HE300" s="251"/>
      <c r="HF300" s="251" t="n">
        <f aca="false">HD300+HF299</f>
        <v>0</v>
      </c>
      <c r="HG300" s="251"/>
      <c r="HH300" s="251" t="n">
        <f aca="false">HF300+HH299</f>
        <v>0</v>
      </c>
      <c r="HI300" s="251"/>
      <c r="HJ300" s="251" t="n">
        <f aca="false">HH300+HJ299</f>
        <v>0</v>
      </c>
      <c r="HK300" s="251"/>
    </row>
    <row r="301" s="295" customFormat="true" ht="12.75" hidden="true" customHeight="false" outlineLevel="0" collapsed="false">
      <c r="A301" s="232"/>
      <c r="B301" s="233"/>
      <c r="C301" s="232"/>
      <c r="D301" s="234"/>
      <c r="E301" s="234"/>
      <c r="F301" s="235"/>
      <c r="G301" s="234"/>
      <c r="H301" s="253"/>
      <c r="I301" s="237"/>
      <c r="J301" s="238"/>
      <c r="K301" s="254" t="s">
        <v>163</v>
      </c>
      <c r="L301" s="255"/>
      <c r="M301" s="255"/>
      <c r="N301" s="255"/>
      <c r="O301" s="255"/>
      <c r="P301" s="255"/>
      <c r="Q301" s="255"/>
      <c r="R301" s="255"/>
      <c r="S301" s="255"/>
      <c r="T301" s="255"/>
      <c r="U301" s="255"/>
      <c r="V301" s="255"/>
      <c r="W301" s="255"/>
      <c r="X301" s="255"/>
      <c r="Y301" s="255"/>
      <c r="Z301" s="255"/>
      <c r="AA301" s="255"/>
      <c r="AB301" s="255"/>
      <c r="AC301" s="255"/>
      <c r="AD301" s="255"/>
      <c r="AE301" s="255"/>
      <c r="AF301" s="255"/>
      <c r="AG301" s="255"/>
      <c r="AH301" s="255"/>
      <c r="AI301" s="255"/>
      <c r="AJ301" s="255"/>
      <c r="AK301" s="255"/>
      <c r="AL301" s="255"/>
      <c r="AM301" s="255"/>
      <c r="AN301" s="255"/>
      <c r="AO301" s="255"/>
      <c r="AP301" s="255"/>
      <c r="AQ301" s="255"/>
      <c r="AR301" s="255"/>
      <c r="AS301" s="255"/>
      <c r="AT301" s="255"/>
      <c r="AU301" s="255"/>
      <c r="AV301" s="255"/>
      <c r="AW301" s="255"/>
      <c r="AX301" s="255"/>
      <c r="AY301" s="255"/>
      <c r="AZ301" s="255"/>
      <c r="BA301" s="255"/>
      <c r="BB301" s="255"/>
      <c r="BC301" s="255"/>
      <c r="BD301" s="255"/>
      <c r="BE301" s="255"/>
      <c r="BF301" s="255"/>
      <c r="BG301" s="255"/>
      <c r="BH301" s="255"/>
      <c r="BI301" s="255"/>
      <c r="BJ301" s="255"/>
      <c r="BK301" s="255"/>
      <c r="BL301" s="255"/>
      <c r="BM301" s="255"/>
      <c r="BN301" s="255"/>
      <c r="BO301" s="255"/>
      <c r="BP301" s="255"/>
      <c r="BQ301" s="255"/>
      <c r="BR301" s="255"/>
      <c r="BS301" s="255"/>
      <c r="BT301" s="255"/>
      <c r="BU301" s="255"/>
      <c r="BV301" s="255"/>
      <c r="BW301" s="255"/>
      <c r="BX301" s="255"/>
      <c r="BY301" s="255"/>
      <c r="BZ301" s="255"/>
      <c r="CA301" s="255"/>
      <c r="CB301" s="255"/>
      <c r="CC301" s="255"/>
      <c r="CD301" s="255"/>
      <c r="CE301" s="255"/>
      <c r="CF301" s="255"/>
      <c r="CG301" s="255"/>
      <c r="CH301" s="255"/>
      <c r="CI301" s="255"/>
      <c r="CJ301" s="255"/>
      <c r="CK301" s="255"/>
      <c r="CL301" s="255"/>
      <c r="CM301" s="255"/>
      <c r="CN301" s="255"/>
      <c r="CO301" s="255"/>
      <c r="CP301" s="255"/>
      <c r="CQ301" s="255"/>
      <c r="CR301" s="255"/>
      <c r="CS301" s="255"/>
      <c r="CT301" s="255"/>
      <c r="CU301" s="255"/>
      <c r="CV301" s="255"/>
      <c r="CW301" s="255"/>
      <c r="CX301" s="255"/>
      <c r="CY301" s="255"/>
      <c r="CZ301" s="255"/>
      <c r="DA301" s="255"/>
      <c r="DB301" s="255"/>
      <c r="DC301" s="255"/>
      <c r="DD301" s="255"/>
      <c r="DE301" s="255"/>
      <c r="DF301" s="255"/>
      <c r="DG301" s="255"/>
      <c r="DH301" s="255"/>
      <c r="DI301" s="255"/>
      <c r="DJ301" s="294"/>
      <c r="DK301" s="294"/>
      <c r="DL301" s="255"/>
      <c r="DM301" s="255"/>
      <c r="DN301" s="255"/>
      <c r="DO301" s="255"/>
      <c r="DP301" s="255"/>
      <c r="DQ301" s="255"/>
      <c r="DR301" s="255"/>
      <c r="DS301" s="255"/>
      <c r="DT301" s="255"/>
      <c r="DU301" s="255"/>
      <c r="DV301" s="255"/>
      <c r="DW301" s="255"/>
      <c r="DX301" s="255"/>
      <c r="DY301" s="255"/>
      <c r="DZ301" s="255"/>
      <c r="EA301" s="255"/>
      <c r="EB301" s="255"/>
      <c r="EC301" s="255"/>
      <c r="ED301" s="255"/>
      <c r="EE301" s="255"/>
      <c r="EF301" s="255"/>
      <c r="EG301" s="255"/>
      <c r="EH301" s="255"/>
      <c r="EI301" s="255"/>
      <c r="EJ301" s="255"/>
      <c r="EK301" s="255"/>
      <c r="EL301" s="255"/>
      <c r="EM301" s="255"/>
      <c r="EN301" s="255"/>
      <c r="EO301" s="255"/>
      <c r="EP301" s="255"/>
      <c r="EQ301" s="255"/>
      <c r="ER301" s="255"/>
      <c r="ES301" s="255"/>
      <c r="ET301" s="255"/>
      <c r="EU301" s="255"/>
      <c r="EV301" s="255"/>
      <c r="EW301" s="255"/>
      <c r="EX301" s="256"/>
      <c r="EY301" s="256"/>
      <c r="EZ301" s="255"/>
      <c r="FA301" s="255"/>
      <c r="FB301" s="255"/>
      <c r="FC301" s="255"/>
      <c r="FD301" s="255"/>
      <c r="FE301" s="255"/>
      <c r="FF301" s="255"/>
      <c r="FG301" s="255"/>
      <c r="FH301" s="255"/>
      <c r="FI301" s="255"/>
      <c r="FJ301" s="255"/>
      <c r="FK301" s="255"/>
      <c r="FL301" s="255"/>
      <c r="FM301" s="255"/>
      <c r="FN301" s="255"/>
      <c r="FO301" s="255"/>
      <c r="FP301" s="255"/>
      <c r="FQ301" s="255"/>
      <c r="FR301" s="255"/>
      <c r="FS301" s="255"/>
      <c r="FT301" s="255"/>
      <c r="FU301" s="255"/>
      <c r="FV301" s="255"/>
      <c r="FW301" s="255"/>
      <c r="FX301" s="255"/>
      <c r="FY301" s="255"/>
      <c r="FZ301" s="255"/>
      <c r="GA301" s="255"/>
      <c r="GB301" s="255"/>
      <c r="GC301" s="255"/>
      <c r="GD301" s="255"/>
      <c r="GE301" s="255"/>
      <c r="GF301" s="255"/>
      <c r="GG301" s="255"/>
      <c r="GH301" s="255"/>
      <c r="GI301" s="255"/>
      <c r="GJ301" s="255"/>
      <c r="GK301" s="255"/>
      <c r="GL301" s="255"/>
      <c r="GM301" s="255"/>
      <c r="GN301" s="255"/>
      <c r="GO301" s="255"/>
      <c r="GP301" s="255"/>
      <c r="GQ301" s="255"/>
      <c r="GR301" s="255"/>
      <c r="GS301" s="255"/>
      <c r="GT301" s="255"/>
      <c r="GU301" s="255"/>
      <c r="GV301" s="255"/>
      <c r="GW301" s="255"/>
      <c r="GX301" s="255"/>
      <c r="GY301" s="255"/>
      <c r="GZ301" s="255"/>
      <c r="HA301" s="255"/>
      <c r="HB301" s="255"/>
      <c r="HC301" s="255"/>
      <c r="HD301" s="255"/>
      <c r="HE301" s="255"/>
      <c r="HF301" s="255"/>
      <c r="HG301" s="255"/>
      <c r="HH301" s="255"/>
      <c r="HI301" s="255"/>
      <c r="HJ301" s="255"/>
      <c r="HK301" s="255"/>
    </row>
    <row r="302" s="297" customFormat="true" ht="12.75" hidden="true" customHeight="false" outlineLevel="0" collapsed="false">
      <c r="A302" s="232"/>
      <c r="B302" s="233"/>
      <c r="C302" s="232"/>
      <c r="D302" s="234"/>
      <c r="E302" s="234"/>
      <c r="F302" s="235"/>
      <c r="G302" s="234"/>
      <c r="H302" s="257"/>
      <c r="I302" s="237"/>
      <c r="J302" s="238"/>
      <c r="K302" s="258" t="s">
        <v>164</v>
      </c>
      <c r="L302" s="259" t="n">
        <f aca="false">L301</f>
        <v>0</v>
      </c>
      <c r="M302" s="259"/>
      <c r="N302" s="259" t="n">
        <f aca="false">N301+L302</f>
        <v>0</v>
      </c>
      <c r="O302" s="259"/>
      <c r="P302" s="259" t="n">
        <f aca="false">P301+N302</f>
        <v>0</v>
      </c>
      <c r="Q302" s="259"/>
      <c r="R302" s="259" t="n">
        <f aca="false">R301+P302</f>
        <v>0</v>
      </c>
      <c r="S302" s="259"/>
      <c r="T302" s="259" t="n">
        <f aca="false">T301+R302</f>
        <v>0</v>
      </c>
      <c r="U302" s="259"/>
      <c r="V302" s="259" t="n">
        <f aca="false">V301+T302</f>
        <v>0</v>
      </c>
      <c r="W302" s="259"/>
      <c r="X302" s="259" t="n">
        <f aca="false">X301+V302</f>
        <v>0</v>
      </c>
      <c r="Y302" s="259"/>
      <c r="Z302" s="259" t="n">
        <f aca="false">Z301+X302</f>
        <v>0</v>
      </c>
      <c r="AA302" s="259"/>
      <c r="AB302" s="259" t="n">
        <f aca="false">AB301+Z302</f>
        <v>0</v>
      </c>
      <c r="AC302" s="259"/>
      <c r="AD302" s="259" t="n">
        <f aca="false">AD301+AB302</f>
        <v>0</v>
      </c>
      <c r="AE302" s="259"/>
      <c r="AF302" s="259" t="n">
        <f aca="false">AF301+AD302</f>
        <v>0</v>
      </c>
      <c r="AG302" s="259"/>
      <c r="AH302" s="259" t="n">
        <f aca="false">AH301+AF302</f>
        <v>0</v>
      </c>
      <c r="AI302" s="259"/>
      <c r="AJ302" s="259" t="n">
        <f aca="false">AJ301+AH302</f>
        <v>0</v>
      </c>
      <c r="AK302" s="259"/>
      <c r="AL302" s="259" t="n">
        <f aca="false">AL301+AJ302</f>
        <v>0</v>
      </c>
      <c r="AM302" s="259"/>
      <c r="AN302" s="259" t="n">
        <f aca="false">AN301+AL302</f>
        <v>0</v>
      </c>
      <c r="AO302" s="259"/>
      <c r="AP302" s="259" t="n">
        <f aca="false">AP301+AN302</f>
        <v>0</v>
      </c>
      <c r="AQ302" s="259"/>
      <c r="AR302" s="259" t="n">
        <f aca="false">AR301+AP302</f>
        <v>0</v>
      </c>
      <c r="AS302" s="259"/>
      <c r="AT302" s="259" t="n">
        <f aca="false">AT301+AR302</f>
        <v>0</v>
      </c>
      <c r="AU302" s="259"/>
      <c r="AV302" s="259" t="n">
        <f aca="false">AV301+AT302</f>
        <v>0</v>
      </c>
      <c r="AW302" s="259"/>
      <c r="AX302" s="259" t="n">
        <f aca="false">AX301+AV302</f>
        <v>0</v>
      </c>
      <c r="AY302" s="259"/>
      <c r="AZ302" s="259" t="n">
        <f aca="false">AZ301+AX302</f>
        <v>0</v>
      </c>
      <c r="BA302" s="259"/>
      <c r="BB302" s="259" t="n">
        <f aca="false">BB301+AZ302</f>
        <v>0</v>
      </c>
      <c r="BC302" s="259"/>
      <c r="BD302" s="259" t="n">
        <f aca="false">BD301+BB302</f>
        <v>0</v>
      </c>
      <c r="BE302" s="259"/>
      <c r="BF302" s="259" t="n">
        <f aca="false">BF301+BD302</f>
        <v>0</v>
      </c>
      <c r="BG302" s="259"/>
      <c r="BH302" s="259" t="n">
        <f aca="false">BH301+BF302</f>
        <v>0</v>
      </c>
      <c r="BI302" s="259"/>
      <c r="BJ302" s="259" t="n">
        <f aca="false">BJ301+BH302</f>
        <v>0</v>
      </c>
      <c r="BK302" s="259"/>
      <c r="BL302" s="259" t="n">
        <f aca="false">BL301+BJ302</f>
        <v>0</v>
      </c>
      <c r="BM302" s="259"/>
      <c r="BN302" s="259" t="n">
        <f aca="false">BN301+BL302</f>
        <v>0</v>
      </c>
      <c r="BO302" s="259"/>
      <c r="BP302" s="259" t="n">
        <f aca="false">BP301+BN302</f>
        <v>0</v>
      </c>
      <c r="BQ302" s="259"/>
      <c r="BR302" s="259" t="n">
        <f aca="false">BR301+BP302</f>
        <v>0</v>
      </c>
      <c r="BS302" s="259"/>
      <c r="BT302" s="259" t="n">
        <f aca="false">BT301+BR302</f>
        <v>0</v>
      </c>
      <c r="BU302" s="259"/>
      <c r="BV302" s="259" t="n">
        <f aca="false">BV301+BT302</f>
        <v>0</v>
      </c>
      <c r="BW302" s="259"/>
      <c r="BX302" s="259" t="n">
        <f aca="false">BX301+BV302</f>
        <v>0</v>
      </c>
      <c r="BY302" s="259"/>
      <c r="BZ302" s="259" t="n">
        <f aca="false">BZ301+BX302</f>
        <v>0</v>
      </c>
      <c r="CA302" s="259"/>
      <c r="CB302" s="259" t="n">
        <f aca="false">CB301+BZ302</f>
        <v>0</v>
      </c>
      <c r="CC302" s="259"/>
      <c r="CD302" s="259" t="n">
        <f aca="false">CD301+CB302</f>
        <v>0</v>
      </c>
      <c r="CE302" s="259"/>
      <c r="CF302" s="259" t="n">
        <f aca="false">CF301+CD302</f>
        <v>0</v>
      </c>
      <c r="CG302" s="259"/>
      <c r="CH302" s="259" t="n">
        <f aca="false">CH301+CF302</f>
        <v>0</v>
      </c>
      <c r="CI302" s="259"/>
      <c r="CJ302" s="259" t="n">
        <f aca="false">CJ301+CH302</f>
        <v>0</v>
      </c>
      <c r="CK302" s="259"/>
      <c r="CL302" s="259" t="n">
        <f aca="false">CL301+CJ302</f>
        <v>0</v>
      </c>
      <c r="CM302" s="259"/>
      <c r="CN302" s="259" t="n">
        <f aca="false">CN301+CL302</f>
        <v>0</v>
      </c>
      <c r="CO302" s="259"/>
      <c r="CP302" s="259" t="n">
        <f aca="false">CP301+CN302</f>
        <v>0</v>
      </c>
      <c r="CQ302" s="259"/>
      <c r="CR302" s="259" t="n">
        <f aca="false">CR301+CP302</f>
        <v>0</v>
      </c>
      <c r="CS302" s="259"/>
      <c r="CT302" s="259" t="n">
        <f aca="false">CT301+CR302</f>
        <v>0</v>
      </c>
      <c r="CU302" s="259"/>
      <c r="CV302" s="259" t="n">
        <f aca="false">CV301+CT302</f>
        <v>0</v>
      </c>
      <c r="CW302" s="259"/>
      <c r="CX302" s="259" t="n">
        <f aca="false">CX301+CV302</f>
        <v>0</v>
      </c>
      <c r="CY302" s="259"/>
      <c r="CZ302" s="259" t="n">
        <f aca="false">CZ301+CX302</f>
        <v>0</v>
      </c>
      <c r="DA302" s="259"/>
      <c r="DB302" s="259" t="n">
        <f aca="false">DB301+CZ302</f>
        <v>0</v>
      </c>
      <c r="DC302" s="259"/>
      <c r="DD302" s="259" t="n">
        <f aca="false">DD301+DB302</f>
        <v>0</v>
      </c>
      <c r="DE302" s="259"/>
      <c r="DF302" s="259" t="n">
        <f aca="false">DF301+DD302</f>
        <v>0</v>
      </c>
      <c r="DG302" s="259"/>
      <c r="DH302" s="259" t="n">
        <f aca="false">DH301+DF302</f>
        <v>0</v>
      </c>
      <c r="DI302" s="259"/>
      <c r="DJ302" s="296" t="n">
        <f aca="false">DJ301+DH302</f>
        <v>0</v>
      </c>
      <c r="DK302" s="296"/>
      <c r="DL302" s="259" t="n">
        <f aca="false">DL301+DJ302</f>
        <v>0</v>
      </c>
      <c r="DM302" s="259"/>
      <c r="DN302" s="259" t="n">
        <f aca="false">DN301+DL302</f>
        <v>0</v>
      </c>
      <c r="DO302" s="259"/>
      <c r="DP302" s="259" t="n">
        <f aca="false">DP301+DN302</f>
        <v>0</v>
      </c>
      <c r="DQ302" s="259"/>
      <c r="DR302" s="259" t="n">
        <f aca="false">DR301+DP302</f>
        <v>0</v>
      </c>
      <c r="DS302" s="259"/>
      <c r="DT302" s="259" t="n">
        <f aca="false">DT301+DR302</f>
        <v>0</v>
      </c>
      <c r="DU302" s="259"/>
      <c r="DV302" s="259" t="n">
        <f aca="false">DV301+DT302</f>
        <v>0</v>
      </c>
      <c r="DW302" s="259"/>
      <c r="DX302" s="259" t="n">
        <f aca="false">DX301+DV302</f>
        <v>0</v>
      </c>
      <c r="DY302" s="259"/>
      <c r="DZ302" s="259" t="n">
        <f aca="false">DZ301+DX302</f>
        <v>0</v>
      </c>
      <c r="EA302" s="259"/>
      <c r="EB302" s="259" t="n">
        <f aca="false">EB301+DZ302</f>
        <v>0</v>
      </c>
      <c r="EC302" s="259"/>
      <c r="ED302" s="259" t="n">
        <f aca="false">ED301+EB302</f>
        <v>0</v>
      </c>
      <c r="EE302" s="259"/>
      <c r="EF302" s="259" t="n">
        <f aca="false">EF301+ED302</f>
        <v>0</v>
      </c>
      <c r="EG302" s="259"/>
      <c r="EH302" s="259" t="n">
        <f aca="false">EH301+EF302</f>
        <v>0</v>
      </c>
      <c r="EI302" s="259"/>
      <c r="EJ302" s="259" t="n">
        <f aca="false">EJ301+EH302</f>
        <v>0</v>
      </c>
      <c r="EK302" s="259"/>
      <c r="EL302" s="259" t="n">
        <f aca="false">EL301+EJ302</f>
        <v>0</v>
      </c>
      <c r="EM302" s="259"/>
      <c r="EN302" s="259" t="n">
        <f aca="false">EN301+EL302</f>
        <v>0</v>
      </c>
      <c r="EO302" s="259"/>
      <c r="EP302" s="259" t="n">
        <f aca="false">EP301+EN302</f>
        <v>0</v>
      </c>
      <c r="EQ302" s="259"/>
      <c r="ER302" s="259" t="n">
        <f aca="false">ER301+EP302</f>
        <v>0</v>
      </c>
      <c r="ES302" s="259"/>
      <c r="ET302" s="259" t="n">
        <f aca="false">ET301+ER302</f>
        <v>0</v>
      </c>
      <c r="EU302" s="259"/>
      <c r="EV302" s="259" t="n">
        <f aca="false">EV301+ET302</f>
        <v>0</v>
      </c>
      <c r="EW302" s="259"/>
      <c r="EX302" s="260" t="n">
        <f aca="false">EX301+EV302</f>
        <v>0</v>
      </c>
      <c r="EY302" s="260"/>
      <c r="EZ302" s="259" t="n">
        <f aca="false">EZ301+EX302</f>
        <v>0</v>
      </c>
      <c r="FA302" s="259"/>
      <c r="FB302" s="259" t="n">
        <f aca="false">FB301+EZ302</f>
        <v>0</v>
      </c>
      <c r="FC302" s="259"/>
      <c r="FD302" s="259" t="n">
        <f aca="false">FD301+FB302</f>
        <v>0</v>
      </c>
      <c r="FE302" s="259"/>
      <c r="FF302" s="259" t="n">
        <f aca="false">FF301+FD302</f>
        <v>0</v>
      </c>
      <c r="FG302" s="259"/>
      <c r="FH302" s="259" t="n">
        <f aca="false">FH301+FF302</f>
        <v>0</v>
      </c>
      <c r="FI302" s="259"/>
      <c r="FJ302" s="259" t="n">
        <f aca="false">FJ301+FH302</f>
        <v>0</v>
      </c>
      <c r="FK302" s="259"/>
      <c r="FL302" s="259" t="n">
        <f aca="false">FL301+FJ302</f>
        <v>0</v>
      </c>
      <c r="FM302" s="259"/>
      <c r="FN302" s="259" t="n">
        <f aca="false">FN301+FL302</f>
        <v>0</v>
      </c>
      <c r="FO302" s="259"/>
      <c r="FP302" s="259" t="n">
        <f aca="false">FP301+FN302</f>
        <v>0</v>
      </c>
      <c r="FQ302" s="259"/>
      <c r="FR302" s="259" t="n">
        <f aca="false">FR301+FP302</f>
        <v>0</v>
      </c>
      <c r="FS302" s="259"/>
      <c r="FT302" s="259" t="n">
        <f aca="false">FT301+FR302</f>
        <v>0</v>
      </c>
      <c r="FU302" s="259"/>
      <c r="FV302" s="259" t="n">
        <f aca="false">FV301+FT302</f>
        <v>0</v>
      </c>
      <c r="FW302" s="259"/>
      <c r="FX302" s="259" t="n">
        <f aca="false">FX301+FV302</f>
        <v>0</v>
      </c>
      <c r="FY302" s="259"/>
      <c r="FZ302" s="259" t="n">
        <f aca="false">FZ301+FX302</f>
        <v>0</v>
      </c>
      <c r="GA302" s="259"/>
      <c r="GB302" s="259" t="n">
        <f aca="false">GB301+FZ302</f>
        <v>0</v>
      </c>
      <c r="GC302" s="259"/>
      <c r="GD302" s="259" t="n">
        <f aca="false">GD301+GB302</f>
        <v>0</v>
      </c>
      <c r="GE302" s="259"/>
      <c r="GF302" s="259" t="n">
        <f aca="false">GF301+GD302</f>
        <v>0</v>
      </c>
      <c r="GG302" s="259"/>
      <c r="GH302" s="259" t="n">
        <f aca="false">GH301+GF302</f>
        <v>0</v>
      </c>
      <c r="GI302" s="259"/>
      <c r="GJ302" s="259" t="n">
        <f aca="false">GJ301+GH302</f>
        <v>0</v>
      </c>
      <c r="GK302" s="259"/>
      <c r="GL302" s="259" t="n">
        <f aca="false">GL301+GJ302</f>
        <v>0</v>
      </c>
      <c r="GM302" s="259"/>
      <c r="GN302" s="259" t="n">
        <f aca="false">GN301+GL302</f>
        <v>0</v>
      </c>
      <c r="GO302" s="259"/>
      <c r="GP302" s="259" t="n">
        <f aca="false">GP301+GN302</f>
        <v>0</v>
      </c>
      <c r="GQ302" s="259"/>
      <c r="GR302" s="259" t="n">
        <f aca="false">GR301+GP302</f>
        <v>0</v>
      </c>
      <c r="GS302" s="259"/>
      <c r="GT302" s="259" t="n">
        <f aca="false">GT301+GR302</f>
        <v>0</v>
      </c>
      <c r="GU302" s="259"/>
      <c r="GV302" s="259" t="n">
        <f aca="false">GV301+GT302</f>
        <v>0</v>
      </c>
      <c r="GW302" s="259"/>
      <c r="GX302" s="259" t="n">
        <f aca="false">GX301+GV302</f>
        <v>0</v>
      </c>
      <c r="GY302" s="259"/>
      <c r="GZ302" s="259" t="n">
        <f aca="false">GZ301+GX302</f>
        <v>0</v>
      </c>
      <c r="HA302" s="259"/>
      <c r="HB302" s="259" t="n">
        <f aca="false">HB301+GZ302</f>
        <v>0</v>
      </c>
      <c r="HC302" s="259"/>
      <c r="HD302" s="259" t="n">
        <f aca="false">HD301+HB302</f>
        <v>0</v>
      </c>
      <c r="HE302" s="259"/>
      <c r="HF302" s="259" t="n">
        <f aca="false">HF301+HD302</f>
        <v>0</v>
      </c>
      <c r="HG302" s="259"/>
      <c r="HH302" s="259" t="n">
        <f aca="false">HH301+HF302</f>
        <v>0</v>
      </c>
      <c r="HI302" s="259"/>
      <c r="HJ302" s="259" t="n">
        <f aca="false">HJ301+HH302</f>
        <v>0</v>
      </c>
      <c r="HK302" s="259"/>
    </row>
    <row r="303" s="299" customFormat="true" ht="12.75" hidden="true" customHeight="false" outlineLevel="0" collapsed="false">
      <c r="A303" s="232"/>
      <c r="B303" s="233"/>
      <c r="C303" s="232"/>
      <c r="D303" s="234"/>
      <c r="E303" s="234"/>
      <c r="F303" s="235"/>
      <c r="G303" s="234"/>
      <c r="H303" s="261"/>
      <c r="I303" s="237"/>
      <c r="J303" s="238"/>
      <c r="K303" s="262" t="s">
        <v>165</v>
      </c>
      <c r="L303" s="263" t="e">
        <f aca="false">IF($E297&gt;0,L300/$E297,"-")</f>
        <v>#N/A</v>
      </c>
      <c r="M303" s="263"/>
      <c r="N303" s="263" t="e">
        <f aca="false">IF($E297&gt;0,N300/$E297,"-")</f>
        <v>#N/A</v>
      </c>
      <c r="O303" s="263"/>
      <c r="P303" s="263" t="e">
        <f aca="false">IF($E297&gt;0,P300/$E297,"-")</f>
        <v>#N/A</v>
      </c>
      <c r="Q303" s="263"/>
      <c r="R303" s="263" t="e">
        <f aca="false">IF($E297&gt;0,R300/$E297,"-")</f>
        <v>#N/A</v>
      </c>
      <c r="S303" s="263"/>
      <c r="T303" s="263" t="e">
        <f aca="false">IF($E297&gt;0,T300/$E297,"-")</f>
        <v>#N/A</v>
      </c>
      <c r="U303" s="263"/>
      <c r="V303" s="263" t="e">
        <f aca="false">IF($E297&gt;0,V300/$E297,"-")</f>
        <v>#N/A</v>
      </c>
      <c r="W303" s="263"/>
      <c r="X303" s="263" t="e">
        <f aca="false">IF($E297&gt;0,X300/$E297,"-")</f>
        <v>#N/A</v>
      </c>
      <c r="Y303" s="263"/>
      <c r="Z303" s="263" t="e">
        <f aca="false">IF($E297&gt;0,Z300/$E297,"-")</f>
        <v>#N/A</v>
      </c>
      <c r="AA303" s="263"/>
      <c r="AB303" s="263" t="e">
        <f aca="false">IF($E297&gt;0,AB300/$E297,"-")</f>
        <v>#N/A</v>
      </c>
      <c r="AC303" s="263"/>
      <c r="AD303" s="263" t="e">
        <f aca="false">IF($E297&gt;0,AD300/$E297,"-")</f>
        <v>#N/A</v>
      </c>
      <c r="AE303" s="263"/>
      <c r="AF303" s="263" t="e">
        <f aca="false">IF($E297&gt;0,AF300/$E297,"-")</f>
        <v>#N/A</v>
      </c>
      <c r="AG303" s="263"/>
      <c r="AH303" s="263" t="e">
        <f aca="false">IF($E297&gt;0,AH300/$E297,"-")</f>
        <v>#N/A</v>
      </c>
      <c r="AI303" s="263"/>
      <c r="AJ303" s="263" t="e">
        <f aca="false">IF($E297&gt;0,AJ300/$E297,"-")</f>
        <v>#N/A</v>
      </c>
      <c r="AK303" s="263"/>
      <c r="AL303" s="263" t="e">
        <f aca="false">IF($E297&gt;0,AL300/$E297,"-")</f>
        <v>#N/A</v>
      </c>
      <c r="AM303" s="263"/>
      <c r="AN303" s="263" t="e">
        <f aca="false">IF($E297&gt;0,AN300/$E297,"-")</f>
        <v>#N/A</v>
      </c>
      <c r="AO303" s="263"/>
      <c r="AP303" s="263" t="e">
        <f aca="false">IF($E297&gt;0,AP300/$E297,"-")</f>
        <v>#N/A</v>
      </c>
      <c r="AQ303" s="263"/>
      <c r="AR303" s="263" t="e">
        <f aca="false">IF($E297&gt;0,AR300/$E297,"-")</f>
        <v>#N/A</v>
      </c>
      <c r="AS303" s="263"/>
      <c r="AT303" s="263" t="e">
        <f aca="false">IF($E297&gt;0,AT300/$E297,"-")</f>
        <v>#N/A</v>
      </c>
      <c r="AU303" s="263"/>
      <c r="AV303" s="263" t="e">
        <f aca="false">IF($E297&gt;0,AV300/$E297,"-")</f>
        <v>#N/A</v>
      </c>
      <c r="AW303" s="263"/>
      <c r="AX303" s="263" t="e">
        <f aca="false">IF($E297&gt;0,AX300/$E297,"-")</f>
        <v>#N/A</v>
      </c>
      <c r="AY303" s="263"/>
      <c r="AZ303" s="263" t="e">
        <f aca="false">IF($E297&gt;0,AZ300/$E297,"-")</f>
        <v>#N/A</v>
      </c>
      <c r="BA303" s="263"/>
      <c r="BB303" s="263" t="e">
        <f aca="false">IF($E297&gt;0,BB300/$E297,"-")</f>
        <v>#N/A</v>
      </c>
      <c r="BC303" s="263"/>
      <c r="BD303" s="263" t="e">
        <f aca="false">IF($E297&gt;0,BD300/$E297,"-")</f>
        <v>#N/A</v>
      </c>
      <c r="BE303" s="263"/>
      <c r="BF303" s="263" t="e">
        <f aca="false">IF($E297&gt;0,BF300/$E297,"-")</f>
        <v>#N/A</v>
      </c>
      <c r="BG303" s="263"/>
      <c r="BH303" s="263" t="e">
        <f aca="false">IF($E297&gt;0,BH300/$E297,"-")</f>
        <v>#N/A</v>
      </c>
      <c r="BI303" s="263"/>
      <c r="BJ303" s="263" t="e">
        <f aca="false">IF($E297&gt;0,BJ300/$E297,"-")</f>
        <v>#N/A</v>
      </c>
      <c r="BK303" s="263"/>
      <c r="BL303" s="263" t="e">
        <f aca="false">IF($E297&gt;0,BL300/$E297,"-")</f>
        <v>#N/A</v>
      </c>
      <c r="BM303" s="263"/>
      <c r="BN303" s="263" t="e">
        <f aca="false">IF($E297&gt;0,BN300/$E297,"-")</f>
        <v>#N/A</v>
      </c>
      <c r="BO303" s="263"/>
      <c r="BP303" s="263" t="e">
        <f aca="false">IF($E297&gt;0,BP300/$E297,"-")</f>
        <v>#N/A</v>
      </c>
      <c r="BQ303" s="263"/>
      <c r="BR303" s="263" t="e">
        <f aca="false">IF($E297&gt;0,BR300/$E297,"-")</f>
        <v>#N/A</v>
      </c>
      <c r="BS303" s="263"/>
      <c r="BT303" s="263" t="e">
        <f aca="false">IF($E297&gt;0,BT300/$E297,"-")</f>
        <v>#N/A</v>
      </c>
      <c r="BU303" s="263"/>
      <c r="BV303" s="263" t="e">
        <f aca="false">IF($E297&gt;0,BV300/$E297,"-")</f>
        <v>#N/A</v>
      </c>
      <c r="BW303" s="263"/>
      <c r="BX303" s="263" t="e">
        <f aca="false">IF($E297&gt;0,BX300/$E297,"-")</f>
        <v>#N/A</v>
      </c>
      <c r="BY303" s="263"/>
      <c r="BZ303" s="263" t="e">
        <f aca="false">IF($E297&gt;0,BZ300/$E297,"-")</f>
        <v>#N/A</v>
      </c>
      <c r="CA303" s="263"/>
      <c r="CB303" s="263" t="e">
        <f aca="false">IF($E297&gt;0,CB300/$E297,"-")</f>
        <v>#N/A</v>
      </c>
      <c r="CC303" s="263"/>
      <c r="CD303" s="263" t="e">
        <f aca="false">IF($E297&gt;0,CD300/$E297,"-")</f>
        <v>#N/A</v>
      </c>
      <c r="CE303" s="263"/>
      <c r="CF303" s="263" t="e">
        <f aca="false">IF($E297&gt;0,CF300/$E297,"-")</f>
        <v>#N/A</v>
      </c>
      <c r="CG303" s="263"/>
      <c r="CH303" s="263" t="e">
        <f aca="false">IF($E297&gt;0,CH300/$E297,"-")</f>
        <v>#N/A</v>
      </c>
      <c r="CI303" s="263"/>
      <c r="CJ303" s="263" t="e">
        <f aca="false">IF($E297&gt;0,CJ300/$E297,"-")</f>
        <v>#N/A</v>
      </c>
      <c r="CK303" s="263"/>
      <c r="CL303" s="263" t="e">
        <f aca="false">IF($E297&gt;0,CL300/$E297,"-")</f>
        <v>#N/A</v>
      </c>
      <c r="CM303" s="263"/>
      <c r="CN303" s="263" t="e">
        <f aca="false">IF($E297&gt;0,CN300/$E297,"-")</f>
        <v>#N/A</v>
      </c>
      <c r="CO303" s="263"/>
      <c r="CP303" s="263" t="e">
        <f aca="false">IF($E297&gt;0,CP300/$E297,"-")</f>
        <v>#N/A</v>
      </c>
      <c r="CQ303" s="263"/>
      <c r="CR303" s="263" t="e">
        <f aca="false">IF($E297&gt;0,CR300/$E297,"-")</f>
        <v>#N/A</v>
      </c>
      <c r="CS303" s="263"/>
      <c r="CT303" s="263" t="e">
        <f aca="false">IF($E297&gt;0,CT300/$E297,"-")</f>
        <v>#N/A</v>
      </c>
      <c r="CU303" s="263"/>
      <c r="CV303" s="263" t="e">
        <f aca="false">IF($E297&gt;0,CV300/$E297,"-")</f>
        <v>#N/A</v>
      </c>
      <c r="CW303" s="263"/>
      <c r="CX303" s="263" t="e">
        <f aca="false">IF($E297&gt;0,CX300/$E297,"-")</f>
        <v>#N/A</v>
      </c>
      <c r="CY303" s="263"/>
      <c r="CZ303" s="263" t="e">
        <f aca="false">IF($E297&gt;0,CZ300/$E297,"-")</f>
        <v>#N/A</v>
      </c>
      <c r="DA303" s="263"/>
      <c r="DB303" s="263" t="e">
        <f aca="false">IF($E297&gt;0,DB300/$E297,"-")</f>
        <v>#N/A</v>
      </c>
      <c r="DC303" s="263"/>
      <c r="DD303" s="263" t="e">
        <f aca="false">IF($E297&gt;0,DD300/$E297,"-")</f>
        <v>#N/A</v>
      </c>
      <c r="DE303" s="263"/>
      <c r="DF303" s="263" t="e">
        <f aca="false">IF($E297&gt;0,DF300/$E297,"-")</f>
        <v>#N/A</v>
      </c>
      <c r="DG303" s="263"/>
      <c r="DH303" s="263" t="e">
        <f aca="false">IF($E297&gt;0,DH300/$E297,"-")</f>
        <v>#N/A</v>
      </c>
      <c r="DI303" s="263"/>
      <c r="DJ303" s="298" t="e">
        <f aca="false">IF($E297&gt;0,DJ300/$E297,"-")</f>
        <v>#N/A</v>
      </c>
      <c r="DK303" s="298"/>
      <c r="DL303" s="263" t="e">
        <f aca="false">IF($E297&gt;0,DL300/$E297,"-")</f>
        <v>#N/A</v>
      </c>
      <c r="DM303" s="263"/>
      <c r="DN303" s="263" t="e">
        <f aca="false">IF($E297&gt;0,DN300/$E297,"-")</f>
        <v>#N/A</v>
      </c>
      <c r="DO303" s="263"/>
      <c r="DP303" s="263" t="e">
        <f aca="false">IF($E297&gt;0,DP300/$E297,"-")</f>
        <v>#N/A</v>
      </c>
      <c r="DQ303" s="263"/>
      <c r="DR303" s="263" t="e">
        <f aca="false">IF($E297&gt;0,DR300/$E297,"-")</f>
        <v>#N/A</v>
      </c>
      <c r="DS303" s="263"/>
      <c r="DT303" s="263" t="e">
        <f aca="false">IF($E297&gt;0,DT300/$E297,"-")</f>
        <v>#N/A</v>
      </c>
      <c r="DU303" s="263"/>
      <c r="DV303" s="263" t="e">
        <f aca="false">IF($E297&gt;0,DV300/$E297,"-")</f>
        <v>#N/A</v>
      </c>
      <c r="DW303" s="263"/>
      <c r="DX303" s="263" t="e">
        <f aca="false">IF($E297&gt;0,DX300/$E297,"-")</f>
        <v>#N/A</v>
      </c>
      <c r="DY303" s="263"/>
      <c r="DZ303" s="263" t="e">
        <f aca="false">IF($E297&gt;0,DZ300/$E297,"-")</f>
        <v>#N/A</v>
      </c>
      <c r="EA303" s="263"/>
      <c r="EB303" s="263" t="e">
        <f aca="false">IF($E297&gt;0,EB300/$E297,"-")</f>
        <v>#N/A</v>
      </c>
      <c r="EC303" s="263"/>
      <c r="ED303" s="263" t="e">
        <f aca="false">IF($E297&gt;0,ED300/$E297,"-")</f>
        <v>#N/A</v>
      </c>
      <c r="EE303" s="263"/>
      <c r="EF303" s="263" t="e">
        <f aca="false">IF($E297&gt;0,EF300/$E297,"-")</f>
        <v>#N/A</v>
      </c>
      <c r="EG303" s="263"/>
      <c r="EH303" s="263" t="e">
        <f aca="false">IF($E297&gt;0,EH300/$E297,"-")</f>
        <v>#N/A</v>
      </c>
      <c r="EI303" s="263"/>
      <c r="EJ303" s="263" t="e">
        <f aca="false">IF($E297&gt;0,EJ300/$E297,"-")</f>
        <v>#N/A</v>
      </c>
      <c r="EK303" s="263"/>
      <c r="EL303" s="263" t="e">
        <f aca="false">IF($E297&gt;0,EL300/$E297,"-")</f>
        <v>#N/A</v>
      </c>
      <c r="EM303" s="263"/>
      <c r="EN303" s="263" t="e">
        <f aca="false">IF($E297&gt;0,EN300/$E297,"-")</f>
        <v>#N/A</v>
      </c>
      <c r="EO303" s="263"/>
      <c r="EP303" s="263" t="e">
        <f aca="false">IF($E297&gt;0,EP300/$E297,"-")</f>
        <v>#N/A</v>
      </c>
      <c r="EQ303" s="263"/>
      <c r="ER303" s="263" t="e">
        <f aca="false">IF($E297&gt;0,ER300/$E297,"-")</f>
        <v>#N/A</v>
      </c>
      <c r="ES303" s="263"/>
      <c r="ET303" s="263" t="e">
        <f aca="false">IF($E297&gt;0,ET300/$E297,"-")</f>
        <v>#N/A</v>
      </c>
      <c r="EU303" s="263"/>
      <c r="EV303" s="263" t="e">
        <f aca="false">IF($E297&gt;0,EV300/$E297,"-")</f>
        <v>#N/A</v>
      </c>
      <c r="EW303" s="263"/>
      <c r="EX303" s="264" t="e">
        <f aca="false">IF($E297&gt;0,EX300/$E297,"-")</f>
        <v>#N/A</v>
      </c>
      <c r="EY303" s="264"/>
      <c r="EZ303" s="263" t="e">
        <f aca="false">IF($E297&gt;0,EZ300/$E297,"-")</f>
        <v>#N/A</v>
      </c>
      <c r="FA303" s="263"/>
      <c r="FB303" s="263" t="e">
        <f aca="false">IF($E297&gt;0,FB300/$E297,"-")</f>
        <v>#N/A</v>
      </c>
      <c r="FC303" s="263"/>
      <c r="FD303" s="263" t="e">
        <f aca="false">IF($E297&gt;0,FD300/$E297,"-")</f>
        <v>#N/A</v>
      </c>
      <c r="FE303" s="263"/>
      <c r="FF303" s="263" t="e">
        <f aca="false">IF($E297&gt;0,FF300/$E297,"-")</f>
        <v>#N/A</v>
      </c>
      <c r="FG303" s="263"/>
      <c r="FH303" s="263" t="e">
        <f aca="false">IF($E297&gt;0,FH300/$E297,"-")</f>
        <v>#N/A</v>
      </c>
      <c r="FI303" s="263"/>
      <c r="FJ303" s="263" t="e">
        <f aca="false">IF($E297&gt;0,FJ300/$E297,"-")</f>
        <v>#N/A</v>
      </c>
      <c r="FK303" s="263"/>
      <c r="FL303" s="263" t="e">
        <f aca="false">IF($E297&gt;0,FL300/$E297,"-")</f>
        <v>#N/A</v>
      </c>
      <c r="FM303" s="263"/>
      <c r="FN303" s="263" t="e">
        <f aca="false">IF($E297&gt;0,FN300/$E297,"-")</f>
        <v>#N/A</v>
      </c>
      <c r="FO303" s="263"/>
      <c r="FP303" s="263" t="e">
        <f aca="false">IF($E297&gt;0,FP300/$E297,"-")</f>
        <v>#N/A</v>
      </c>
      <c r="FQ303" s="263"/>
      <c r="FR303" s="263" t="e">
        <f aca="false">IF($E297&gt;0,FR300/$E297,"-")</f>
        <v>#N/A</v>
      </c>
      <c r="FS303" s="263"/>
      <c r="FT303" s="263" t="e">
        <f aca="false">IF($E297&gt;0,FT300/$E297,"-")</f>
        <v>#N/A</v>
      </c>
      <c r="FU303" s="263"/>
      <c r="FV303" s="263" t="e">
        <f aca="false">IF($E297&gt;0,FV300/$E297,"-")</f>
        <v>#N/A</v>
      </c>
      <c r="FW303" s="263"/>
      <c r="FX303" s="263" t="e">
        <f aca="false">IF($E297&gt;0,FX300/$E297,"-")</f>
        <v>#N/A</v>
      </c>
      <c r="FY303" s="263"/>
      <c r="FZ303" s="263" t="e">
        <f aca="false">IF($E297&gt;0,FZ300/$E297,"-")</f>
        <v>#N/A</v>
      </c>
      <c r="GA303" s="263"/>
      <c r="GB303" s="263" t="e">
        <f aca="false">IF($E297&gt;0,GB300/$E297,"-")</f>
        <v>#N/A</v>
      </c>
      <c r="GC303" s="263"/>
      <c r="GD303" s="263" t="e">
        <f aca="false">IF($E297&gt;0,GD300/$E297,"-")</f>
        <v>#N/A</v>
      </c>
      <c r="GE303" s="263"/>
      <c r="GF303" s="263" t="e">
        <f aca="false">IF($E297&gt;0,GF300/$E297,"-")</f>
        <v>#N/A</v>
      </c>
      <c r="GG303" s="263"/>
      <c r="GH303" s="263" t="e">
        <f aca="false">IF($E297&gt;0,GH300/$E297,"-")</f>
        <v>#N/A</v>
      </c>
      <c r="GI303" s="263"/>
      <c r="GJ303" s="263" t="e">
        <f aca="false">IF($E297&gt;0,GJ300/$E297,"-")</f>
        <v>#N/A</v>
      </c>
      <c r="GK303" s="263"/>
      <c r="GL303" s="263" t="e">
        <f aca="false">IF($E297&gt;0,GL300/$E297,"-")</f>
        <v>#N/A</v>
      </c>
      <c r="GM303" s="263"/>
      <c r="GN303" s="263" t="e">
        <f aca="false">IF($E297&gt;0,GN300/$E297,"-")</f>
        <v>#N/A</v>
      </c>
      <c r="GO303" s="263"/>
      <c r="GP303" s="263" t="e">
        <f aca="false">IF($E297&gt;0,GP300/$E297,"-")</f>
        <v>#N/A</v>
      </c>
      <c r="GQ303" s="263"/>
      <c r="GR303" s="263" t="e">
        <f aca="false">IF($E297&gt;0,GR300/$E297,"-")</f>
        <v>#N/A</v>
      </c>
      <c r="GS303" s="263"/>
      <c r="GT303" s="263" t="e">
        <f aca="false">IF($E297&gt;0,GT300/$E297,"-")</f>
        <v>#N/A</v>
      </c>
      <c r="GU303" s="263"/>
      <c r="GV303" s="263" t="e">
        <f aca="false">IF($E297&gt;0,GV300/$E297,"-")</f>
        <v>#N/A</v>
      </c>
      <c r="GW303" s="263"/>
      <c r="GX303" s="263" t="e">
        <f aca="false">IF($E297&gt;0,GX300/$E297,"-")</f>
        <v>#N/A</v>
      </c>
      <c r="GY303" s="263"/>
      <c r="GZ303" s="263" t="e">
        <f aca="false">IF($E297&gt;0,GZ300/$E297,"-")</f>
        <v>#N/A</v>
      </c>
      <c r="HA303" s="263"/>
      <c r="HB303" s="263" t="e">
        <f aca="false">IF($E297&gt;0,HB300/$E297,"-")</f>
        <v>#N/A</v>
      </c>
      <c r="HC303" s="263"/>
      <c r="HD303" s="263" t="e">
        <f aca="false">IF($E297&gt;0,HD300/$E297,"-")</f>
        <v>#N/A</v>
      </c>
      <c r="HE303" s="263"/>
      <c r="HF303" s="263" t="e">
        <f aca="false">IF($E297&gt;0,HF300/$E297,"-")</f>
        <v>#N/A</v>
      </c>
      <c r="HG303" s="263"/>
      <c r="HH303" s="263" t="e">
        <f aca="false">IF($E297&gt;0,HH300/$E297,"-")</f>
        <v>#N/A</v>
      </c>
      <c r="HI303" s="263"/>
      <c r="HJ303" s="263" t="e">
        <f aca="false">IF($E297&gt;0,HJ300/$E297,"-")</f>
        <v>#N/A</v>
      </c>
      <c r="HK303" s="263"/>
    </row>
    <row r="304" customFormat="false" ht="12.75" hidden="true" customHeight="false" outlineLevel="0" collapsed="false">
      <c r="A304" s="232"/>
      <c r="B304" s="233"/>
      <c r="C304" s="232"/>
      <c r="D304" s="234"/>
      <c r="E304" s="234"/>
      <c r="F304" s="235"/>
      <c r="G304" s="234"/>
      <c r="H304" s="234"/>
      <c r="I304" s="237"/>
      <c r="J304" s="238"/>
      <c r="K304" s="265" t="s">
        <v>166</v>
      </c>
      <c r="L304" s="266" t="e">
        <f aca="false">IF($E297&gt;0,L302/$E297,"-")</f>
        <v>#N/A</v>
      </c>
      <c r="M304" s="266"/>
      <c r="N304" s="266" t="e">
        <f aca="false">IF($E297&gt;0,N302/$E297,"-")</f>
        <v>#N/A</v>
      </c>
      <c r="O304" s="266"/>
      <c r="P304" s="266" t="e">
        <f aca="false">IF($E297&gt;0,P302/$E297,"-")</f>
        <v>#N/A</v>
      </c>
      <c r="Q304" s="266"/>
      <c r="R304" s="266" t="e">
        <f aca="false">IF($E297&gt;0,R302/$E297,"-")</f>
        <v>#N/A</v>
      </c>
      <c r="S304" s="266"/>
      <c r="T304" s="266" t="e">
        <f aca="false">IF($E297&gt;0,T302/$E297,"-")</f>
        <v>#N/A</v>
      </c>
      <c r="U304" s="266"/>
      <c r="V304" s="266" t="e">
        <f aca="false">IF($E297&gt;0,V302/$E297,"-")</f>
        <v>#N/A</v>
      </c>
      <c r="W304" s="266"/>
      <c r="X304" s="266" t="e">
        <f aca="false">IF($E297&gt;0,X302/$E297,"-")</f>
        <v>#N/A</v>
      </c>
      <c r="Y304" s="266"/>
      <c r="Z304" s="266" t="e">
        <f aca="false">IF($E297&gt;0,Z302/$E297,"-")</f>
        <v>#N/A</v>
      </c>
      <c r="AA304" s="266"/>
      <c r="AB304" s="266" t="e">
        <f aca="false">IF($E297&gt;0,AB302/$E297,"-")</f>
        <v>#N/A</v>
      </c>
      <c r="AC304" s="266"/>
      <c r="AD304" s="266" t="e">
        <f aca="false">IF($E297&gt;0,AD302/$E297,"-")</f>
        <v>#N/A</v>
      </c>
      <c r="AE304" s="266"/>
      <c r="AF304" s="266" t="e">
        <f aca="false">IF($E297&gt;0,AF302/$E297,"-")</f>
        <v>#N/A</v>
      </c>
      <c r="AG304" s="266"/>
      <c r="AH304" s="266" t="e">
        <f aca="false">IF($E297&gt;0,AH302/$E297,"-")</f>
        <v>#N/A</v>
      </c>
      <c r="AI304" s="266"/>
      <c r="AJ304" s="266" t="e">
        <f aca="false">IF($E297&gt;0,AJ302/$E297,"-")</f>
        <v>#N/A</v>
      </c>
      <c r="AK304" s="266"/>
      <c r="AL304" s="266" t="e">
        <f aca="false">IF($E297&gt;0,AL302/$E297,"-")</f>
        <v>#N/A</v>
      </c>
      <c r="AM304" s="266"/>
      <c r="AN304" s="266" t="e">
        <f aca="false">IF($E297&gt;0,AN302/$E297,"-")</f>
        <v>#N/A</v>
      </c>
      <c r="AO304" s="266"/>
      <c r="AP304" s="266" t="e">
        <f aca="false">IF($E297&gt;0,AP302/$E297,"-")</f>
        <v>#N/A</v>
      </c>
      <c r="AQ304" s="266"/>
      <c r="AR304" s="266" t="e">
        <f aca="false">IF($E297&gt;0,AR302/$E297,"-")</f>
        <v>#N/A</v>
      </c>
      <c r="AS304" s="266"/>
      <c r="AT304" s="266" t="e">
        <f aca="false">IF($E297&gt;0,AT302/$E297,"-")</f>
        <v>#N/A</v>
      </c>
      <c r="AU304" s="266"/>
      <c r="AV304" s="266" t="e">
        <f aca="false">IF($E297&gt;0,AV302/$E297,"-")</f>
        <v>#N/A</v>
      </c>
      <c r="AW304" s="266"/>
      <c r="AX304" s="266" t="e">
        <f aca="false">IF($E297&gt;0,AX302/$E297,"-")</f>
        <v>#N/A</v>
      </c>
      <c r="AY304" s="266"/>
      <c r="AZ304" s="266" t="e">
        <f aca="false">IF($E297&gt;0,AZ302/$E297,"-")</f>
        <v>#N/A</v>
      </c>
      <c r="BA304" s="266"/>
      <c r="BB304" s="266" t="e">
        <f aca="false">IF($E297&gt;0,BB302/$E297,"-")</f>
        <v>#N/A</v>
      </c>
      <c r="BC304" s="266"/>
      <c r="BD304" s="266" t="e">
        <f aca="false">IF($E297&gt;0,BD302/$E297,"-")</f>
        <v>#N/A</v>
      </c>
      <c r="BE304" s="266"/>
      <c r="BF304" s="266" t="e">
        <f aca="false">IF($E297&gt;0,BF302/$E297,"-")</f>
        <v>#N/A</v>
      </c>
      <c r="BG304" s="266"/>
      <c r="BH304" s="266" t="e">
        <f aca="false">IF($E297&gt;0,BH302/$E297,"-")</f>
        <v>#N/A</v>
      </c>
      <c r="BI304" s="266"/>
      <c r="BJ304" s="266" t="e">
        <f aca="false">IF($E297&gt;0,BJ302/$E297,"-")</f>
        <v>#N/A</v>
      </c>
      <c r="BK304" s="266"/>
      <c r="BL304" s="266" t="e">
        <f aca="false">IF($E297&gt;0,BL302/$E297,"-")</f>
        <v>#N/A</v>
      </c>
      <c r="BM304" s="266"/>
      <c r="BN304" s="266" t="e">
        <f aca="false">IF($E297&gt;0,BN302/$E297,"-")</f>
        <v>#N/A</v>
      </c>
      <c r="BO304" s="266"/>
      <c r="BP304" s="266" t="e">
        <f aca="false">IF($E297&gt;0,BP302/$E297,"-")</f>
        <v>#N/A</v>
      </c>
      <c r="BQ304" s="266"/>
      <c r="BR304" s="300" t="e">
        <f aca="false">IF($E297&gt;0,BR302/$E297,"-")</f>
        <v>#N/A</v>
      </c>
      <c r="BS304" s="300"/>
      <c r="BT304" s="300" t="e">
        <f aca="false">IF($E297&gt;0,BT302/$E297,"-")</f>
        <v>#N/A</v>
      </c>
      <c r="BU304" s="300"/>
      <c r="BV304" s="300" t="e">
        <f aca="false">IF($E297&gt;0,BV302/$E297,"-")</f>
        <v>#N/A</v>
      </c>
      <c r="BW304" s="300"/>
      <c r="BX304" s="300" t="e">
        <f aca="false">IF($E297&gt;0,BX302/$E297,"-")</f>
        <v>#N/A</v>
      </c>
      <c r="BY304" s="300"/>
      <c r="BZ304" s="300" t="e">
        <f aca="false">IF($E297&gt;0,BZ302/$E297,"-")</f>
        <v>#N/A</v>
      </c>
      <c r="CA304" s="300"/>
      <c r="CB304" s="300" t="e">
        <f aca="false">IF($E297&gt;0,CB302/$E297,"-")</f>
        <v>#N/A</v>
      </c>
      <c r="CC304" s="300"/>
      <c r="CD304" s="300" t="e">
        <f aca="false">IF($E297&gt;0,CD302/$E297,"-")</f>
        <v>#N/A</v>
      </c>
      <c r="CE304" s="300"/>
      <c r="CF304" s="300" t="e">
        <f aca="false">IF($E297&gt;0,CF302/$E297,"-")</f>
        <v>#N/A</v>
      </c>
      <c r="CG304" s="300"/>
      <c r="CH304" s="300" t="e">
        <f aca="false">IF($E297&gt;0,CH302/$E297,"-")</f>
        <v>#N/A</v>
      </c>
      <c r="CI304" s="300"/>
      <c r="CJ304" s="300" t="e">
        <f aca="false">IF($E297&gt;0,CJ302/$E297,"-")</f>
        <v>#N/A</v>
      </c>
      <c r="CK304" s="300"/>
      <c r="CL304" s="300" t="e">
        <f aca="false">IF($E297&gt;0,CL302/$E297,"-")</f>
        <v>#N/A</v>
      </c>
      <c r="CM304" s="300"/>
      <c r="CN304" s="300" t="e">
        <f aca="false">IF($E297&gt;0,CN302/$E297,"-")</f>
        <v>#N/A</v>
      </c>
      <c r="CO304" s="300"/>
      <c r="CP304" s="300" t="e">
        <f aca="false">IF($E297&gt;0,CP302/$E297,"-")</f>
        <v>#N/A</v>
      </c>
      <c r="CQ304" s="300"/>
      <c r="CR304" s="300" t="e">
        <f aca="false">IF($E297&gt;0,CR302/$E297,"-")</f>
        <v>#N/A</v>
      </c>
      <c r="CS304" s="300"/>
      <c r="CT304" s="300" t="e">
        <f aca="false">IF($E297&gt;0,CT302/$E297,"-")</f>
        <v>#N/A</v>
      </c>
      <c r="CU304" s="300"/>
      <c r="CV304" s="300" t="e">
        <f aca="false">IF($E297&gt;0,CV302/$E297,"-")</f>
        <v>#N/A</v>
      </c>
      <c r="CW304" s="300"/>
      <c r="CX304" s="300" t="e">
        <f aca="false">IF($E297&gt;0,CX302/$E297,"-")</f>
        <v>#N/A</v>
      </c>
      <c r="CY304" s="300"/>
      <c r="CZ304" s="300" t="e">
        <f aca="false">IF($E297&gt;0,CZ302/$E297,"-")</f>
        <v>#N/A</v>
      </c>
      <c r="DA304" s="300"/>
      <c r="DB304" s="300" t="e">
        <f aca="false">IF($E297&gt;0,DB302/$E297,"-")</f>
        <v>#N/A</v>
      </c>
      <c r="DC304" s="300"/>
      <c r="DD304" s="300" t="e">
        <f aca="false">IF($E297&gt;0,DD302/$E297,"-")</f>
        <v>#N/A</v>
      </c>
      <c r="DE304" s="300"/>
      <c r="DF304" s="300" t="e">
        <f aca="false">IF($E297&gt;0,DF302/$E297,"-")</f>
        <v>#N/A</v>
      </c>
      <c r="DG304" s="300"/>
      <c r="DH304" s="300" t="e">
        <f aca="false">IF($E297&gt;0,DH302/$E297,"-")</f>
        <v>#N/A</v>
      </c>
      <c r="DI304" s="300"/>
      <c r="DJ304" s="301" t="e">
        <f aca="false">IF($E297&gt;0,DJ302/$E297,"-")</f>
        <v>#N/A</v>
      </c>
      <c r="DK304" s="301"/>
      <c r="DL304" s="300" t="e">
        <f aca="false">IF($E297&gt;0,DL302/$E297,"-")</f>
        <v>#N/A</v>
      </c>
      <c r="DM304" s="300"/>
      <c r="DN304" s="300" t="e">
        <f aca="false">IF($E297&gt;0,DN302/$E297,"-")</f>
        <v>#N/A</v>
      </c>
      <c r="DO304" s="300"/>
      <c r="DP304" s="300" t="e">
        <f aca="false">IF($E297&gt;0,DP302/$E297,"-")</f>
        <v>#N/A</v>
      </c>
      <c r="DQ304" s="300"/>
      <c r="DR304" s="300" t="e">
        <f aca="false">IF($E297&gt;0,DR302/$E297,"-")</f>
        <v>#N/A</v>
      </c>
      <c r="DS304" s="300"/>
      <c r="DT304" s="300" t="e">
        <f aca="false">IF($E297&gt;0,DT302/$E297,"-")</f>
        <v>#N/A</v>
      </c>
      <c r="DU304" s="300"/>
      <c r="DV304" s="300" t="e">
        <f aca="false">IF($E297&gt;0,DV302/$E297,"-")</f>
        <v>#N/A</v>
      </c>
      <c r="DW304" s="300"/>
      <c r="DX304" s="300" t="e">
        <f aca="false">IF($E297&gt;0,DX302/$E297,"-")</f>
        <v>#N/A</v>
      </c>
      <c r="DY304" s="300"/>
      <c r="DZ304" s="300" t="e">
        <f aca="false">IF($E297&gt;0,DZ302/$E297,"-")</f>
        <v>#N/A</v>
      </c>
      <c r="EA304" s="300"/>
      <c r="EB304" s="300" t="e">
        <f aca="false">IF($E297&gt;0,EB302/$E297,"-")</f>
        <v>#N/A</v>
      </c>
      <c r="EC304" s="300"/>
      <c r="ED304" s="300" t="e">
        <f aca="false">IF($E297&gt;0,ED302/$E297,"-")</f>
        <v>#N/A</v>
      </c>
      <c r="EE304" s="300"/>
      <c r="EF304" s="300" t="e">
        <f aca="false">IF($E297&gt;0,EF302/$E297,"-")</f>
        <v>#N/A</v>
      </c>
      <c r="EG304" s="300"/>
      <c r="EH304" s="300" t="e">
        <f aca="false">IF($E297&gt;0,EH302/$E297,"-")</f>
        <v>#N/A</v>
      </c>
      <c r="EI304" s="300"/>
      <c r="EJ304" s="300" t="e">
        <f aca="false">IF($E297&gt;0,EJ302/$E297,"-")</f>
        <v>#N/A</v>
      </c>
      <c r="EK304" s="300"/>
      <c r="EL304" s="300" t="e">
        <f aca="false">IF($E297&gt;0,EL302/$E297,"-")</f>
        <v>#N/A</v>
      </c>
      <c r="EM304" s="300"/>
      <c r="EN304" s="300" t="e">
        <f aca="false">IF($E297&gt;0,EN302/$E297,"-")</f>
        <v>#N/A</v>
      </c>
      <c r="EO304" s="300"/>
      <c r="EP304" s="300" t="e">
        <f aca="false">IF($E297&gt;0,EP302/$E297,"-")</f>
        <v>#N/A</v>
      </c>
      <c r="EQ304" s="300"/>
      <c r="ER304" s="300" t="e">
        <f aca="false">IF($E297&gt;0,ER302/$E297,"-")</f>
        <v>#N/A</v>
      </c>
      <c r="ES304" s="300"/>
      <c r="ET304" s="300" t="e">
        <f aca="false">IF($E297&gt;0,ET302/$E297,"-")</f>
        <v>#N/A</v>
      </c>
      <c r="EU304" s="300"/>
      <c r="EV304" s="300" t="e">
        <f aca="false">IF($E297&gt;0,EV302/$E297,"-")</f>
        <v>#N/A</v>
      </c>
      <c r="EW304" s="300"/>
      <c r="EX304" s="302" t="e">
        <f aca="false">IF($E297&gt;0,EX302/$E297,"-")</f>
        <v>#N/A</v>
      </c>
      <c r="EY304" s="302"/>
      <c r="EZ304" s="300" t="e">
        <f aca="false">IF($E297&gt;0,EZ302/$E297,"-")</f>
        <v>#N/A</v>
      </c>
      <c r="FA304" s="300"/>
      <c r="FB304" s="300" t="e">
        <f aca="false">IF($E297&gt;0,FB302/$E297,"-")</f>
        <v>#N/A</v>
      </c>
      <c r="FC304" s="300"/>
      <c r="FD304" s="300" t="e">
        <f aca="false">IF($E297&gt;0,FD302/$E297,"-")</f>
        <v>#N/A</v>
      </c>
      <c r="FE304" s="300"/>
      <c r="FF304" s="300" t="e">
        <f aca="false">IF($E297&gt;0,FF302/$E297,"-")</f>
        <v>#N/A</v>
      </c>
      <c r="FG304" s="300"/>
      <c r="FH304" s="300" t="e">
        <f aca="false">IF($E297&gt;0,FH302/$E297,"-")</f>
        <v>#N/A</v>
      </c>
      <c r="FI304" s="300"/>
      <c r="FJ304" s="300" t="e">
        <f aca="false">IF($E297&gt;0,FJ302/$E297,"-")</f>
        <v>#N/A</v>
      </c>
      <c r="FK304" s="300"/>
      <c r="FL304" s="300" t="e">
        <f aca="false">IF($E297&gt;0,FL302/$E297,"-")</f>
        <v>#N/A</v>
      </c>
      <c r="FM304" s="300"/>
      <c r="FN304" s="300" t="e">
        <f aca="false">IF($E297&gt;0,FN302/$E297,"-")</f>
        <v>#N/A</v>
      </c>
      <c r="FO304" s="300"/>
      <c r="FP304" s="300" t="e">
        <f aca="false">IF($E297&gt;0,FP302/$E297,"-")</f>
        <v>#N/A</v>
      </c>
      <c r="FQ304" s="300"/>
      <c r="FR304" s="300" t="e">
        <f aca="false">IF($E297&gt;0,FR302/$E297,"-")</f>
        <v>#N/A</v>
      </c>
      <c r="FS304" s="300"/>
      <c r="FT304" s="300" t="e">
        <f aca="false">IF($E297&gt;0,FT302/$E297,"-")</f>
        <v>#N/A</v>
      </c>
      <c r="FU304" s="300"/>
      <c r="FV304" s="300" t="e">
        <f aca="false">IF($E297&gt;0,FV302/$E297,"-")</f>
        <v>#N/A</v>
      </c>
      <c r="FW304" s="300"/>
      <c r="FX304" s="300" t="e">
        <f aca="false">IF($E297&gt;0,FX302/$E297,"-")</f>
        <v>#N/A</v>
      </c>
      <c r="FY304" s="300"/>
      <c r="FZ304" s="300" t="e">
        <f aca="false">IF($E297&gt;0,FZ302/$E297,"-")</f>
        <v>#N/A</v>
      </c>
      <c r="GA304" s="300"/>
      <c r="GB304" s="300" t="e">
        <f aca="false">IF($E297&gt;0,GB302/$E297,"-")</f>
        <v>#N/A</v>
      </c>
      <c r="GC304" s="300"/>
      <c r="GD304" s="300" t="e">
        <f aca="false">IF($E297&gt;0,GD302/$E297,"-")</f>
        <v>#N/A</v>
      </c>
      <c r="GE304" s="300"/>
      <c r="GF304" s="300" t="e">
        <f aca="false">IF($E297&gt;0,GF302/$E297,"-")</f>
        <v>#N/A</v>
      </c>
      <c r="GG304" s="300"/>
      <c r="GH304" s="300" t="e">
        <f aca="false">IF($E297&gt;0,GH302/$E297,"-")</f>
        <v>#N/A</v>
      </c>
      <c r="GI304" s="300"/>
      <c r="GJ304" s="300" t="e">
        <f aca="false">IF($E297&gt;0,GJ302/$E297,"-")</f>
        <v>#N/A</v>
      </c>
      <c r="GK304" s="300"/>
      <c r="GL304" s="300" t="e">
        <f aca="false">IF($E297&gt;0,GL302/$E297,"-")</f>
        <v>#N/A</v>
      </c>
      <c r="GM304" s="300"/>
      <c r="GN304" s="300" t="e">
        <f aca="false">IF($E297&gt;0,GN302/$E297,"-")</f>
        <v>#N/A</v>
      </c>
      <c r="GO304" s="300"/>
      <c r="GP304" s="300" t="e">
        <f aca="false">IF($E297&gt;0,GP302/$E297,"-")</f>
        <v>#N/A</v>
      </c>
      <c r="GQ304" s="300"/>
      <c r="GR304" s="300" t="e">
        <f aca="false">IF($E297&gt;0,GR302/$E297,"-")</f>
        <v>#N/A</v>
      </c>
      <c r="GS304" s="300"/>
      <c r="GT304" s="300" t="e">
        <f aca="false">IF($E297&gt;0,GT302/$E297,"-")</f>
        <v>#N/A</v>
      </c>
      <c r="GU304" s="300"/>
      <c r="GV304" s="300" t="e">
        <f aca="false">IF($E297&gt;0,GV302/$E297,"-")</f>
        <v>#N/A</v>
      </c>
      <c r="GW304" s="300"/>
      <c r="GX304" s="300" t="e">
        <f aca="false">IF($E297&gt;0,GX302/$E297,"-")</f>
        <v>#N/A</v>
      </c>
      <c r="GY304" s="300"/>
      <c r="GZ304" s="300" t="e">
        <f aca="false">IF($E297&gt;0,GZ302/$E297,"-")</f>
        <v>#N/A</v>
      </c>
      <c r="HA304" s="300"/>
      <c r="HB304" s="300" t="e">
        <f aca="false">IF($E297&gt;0,HB302/$E297,"-")</f>
        <v>#N/A</v>
      </c>
      <c r="HC304" s="300"/>
      <c r="HD304" s="300" t="e">
        <f aca="false">IF($E297&gt;0,HD302/$E297,"-")</f>
        <v>#N/A</v>
      </c>
      <c r="HE304" s="300"/>
      <c r="HF304" s="300" t="e">
        <f aca="false">IF($E297&gt;0,HF302/$E297,"-")</f>
        <v>#N/A</v>
      </c>
      <c r="HG304" s="300"/>
      <c r="HH304" s="300" t="e">
        <f aca="false">IF($E297&gt;0,HH302/$E297,"-")</f>
        <v>#N/A</v>
      </c>
      <c r="HI304" s="300"/>
      <c r="HJ304" s="300" t="e">
        <f aca="false">IF($E297&gt;0,HJ302/$E297,"-")</f>
        <v>#N/A</v>
      </c>
      <c r="HK304" s="300"/>
    </row>
    <row r="305" s="243" customFormat="true" ht="13.8" hidden="true" customHeight="false" outlineLevel="0" collapsed="false">
      <c r="A305" s="268"/>
      <c r="B305" s="269"/>
      <c r="C305" s="269"/>
      <c r="D305" s="271"/>
      <c r="E305" s="271"/>
      <c r="F305" s="269"/>
      <c r="G305" s="269"/>
      <c r="H305" s="269"/>
      <c r="I305" s="269"/>
      <c r="J305" s="269"/>
      <c r="K305" s="269"/>
      <c r="L305" s="274"/>
      <c r="M305" s="274"/>
      <c r="N305" s="274"/>
      <c r="O305" s="274"/>
      <c r="P305" s="274"/>
      <c r="Q305" s="274"/>
      <c r="R305" s="275"/>
      <c r="S305" s="275"/>
      <c r="T305" s="276"/>
      <c r="U305" s="276"/>
      <c r="V305" s="274"/>
      <c r="W305" s="274"/>
      <c r="X305" s="274"/>
      <c r="Y305" s="274"/>
      <c r="Z305" s="275"/>
      <c r="AA305" s="275"/>
      <c r="AB305" s="276"/>
      <c r="AC305" s="276"/>
      <c r="AD305" s="274"/>
      <c r="AE305" s="274"/>
      <c r="AF305" s="274"/>
      <c r="AG305" s="274"/>
      <c r="AH305" s="275"/>
      <c r="AI305" s="275"/>
      <c r="AJ305" s="276"/>
      <c r="AK305" s="276"/>
      <c r="AL305" s="274"/>
      <c r="AM305" s="274"/>
      <c r="AN305" s="274"/>
      <c r="AO305" s="274"/>
      <c r="AP305" s="275"/>
      <c r="AQ305" s="275"/>
      <c r="AR305" s="276"/>
      <c r="AS305" s="276"/>
      <c r="AT305" s="277"/>
      <c r="AU305" s="277"/>
      <c r="AV305" s="277"/>
      <c r="AW305" s="277"/>
      <c r="AX305" s="277"/>
      <c r="AY305" s="278"/>
      <c r="AZ305" s="279"/>
      <c r="BA305" s="277"/>
      <c r="BB305" s="277"/>
      <c r="BC305" s="277"/>
      <c r="BD305" s="277"/>
      <c r="BE305" s="277"/>
      <c r="BF305" s="277"/>
      <c r="BG305" s="278"/>
      <c r="BH305" s="279"/>
      <c r="BI305" s="277"/>
      <c r="BJ305" s="277"/>
      <c r="BK305" s="277"/>
      <c r="BL305" s="277"/>
      <c r="BM305" s="277"/>
      <c r="BN305" s="277"/>
      <c r="BO305" s="278"/>
      <c r="BP305" s="279"/>
      <c r="BQ305" s="277"/>
      <c r="BR305" s="277"/>
      <c r="BS305" s="277"/>
      <c r="BT305" s="277"/>
      <c r="BU305" s="277"/>
      <c r="BV305" s="277"/>
      <c r="BW305" s="278"/>
      <c r="BX305" s="279"/>
      <c r="BY305" s="277"/>
      <c r="BZ305" s="277"/>
      <c r="CA305" s="277"/>
      <c r="CB305" s="277"/>
      <c r="CC305" s="277"/>
      <c r="CD305" s="275"/>
      <c r="CE305" s="275"/>
      <c r="CF305" s="276"/>
      <c r="CG305" s="276"/>
      <c r="CH305" s="274"/>
      <c r="CI305" s="274"/>
      <c r="CJ305" s="274"/>
      <c r="CK305" s="274"/>
      <c r="CL305" s="275"/>
      <c r="CM305" s="275"/>
      <c r="CN305" s="276"/>
      <c r="CO305" s="276"/>
      <c r="CP305" s="280"/>
      <c r="CQ305" s="280"/>
      <c r="CR305" s="280"/>
      <c r="CS305" s="280"/>
      <c r="CT305" s="281"/>
      <c r="CU305" s="282"/>
      <c r="CV305" s="283"/>
      <c r="CW305" s="281"/>
      <c r="CX305" s="281"/>
      <c r="CY305" s="281"/>
      <c r="CZ305" s="281"/>
      <c r="DA305" s="281"/>
      <c r="DB305" s="281"/>
      <c r="DC305" s="282"/>
      <c r="DD305" s="283"/>
      <c r="DE305" s="281"/>
      <c r="DF305" s="281"/>
      <c r="DG305" s="281"/>
      <c r="DH305" s="281"/>
      <c r="DI305" s="281"/>
      <c r="DJ305" s="284"/>
      <c r="DK305" s="285"/>
      <c r="DL305" s="283"/>
      <c r="DM305" s="281"/>
      <c r="DN305" s="281"/>
      <c r="DO305" s="281"/>
      <c r="DP305" s="281"/>
      <c r="DQ305" s="281"/>
      <c r="DR305" s="281"/>
      <c r="DS305" s="282"/>
      <c r="DT305" s="283"/>
      <c r="DU305" s="281"/>
      <c r="DV305" s="281"/>
      <c r="DW305" s="281"/>
      <c r="DX305" s="281"/>
      <c r="DY305" s="281"/>
      <c r="DZ305" s="281"/>
      <c r="EA305" s="282"/>
      <c r="EB305" s="283"/>
      <c r="EC305" s="281"/>
      <c r="ED305" s="281"/>
      <c r="EE305" s="281"/>
      <c r="EF305" s="281"/>
      <c r="EG305" s="281"/>
      <c r="EH305" s="281"/>
      <c r="EI305" s="282"/>
      <c r="EJ305" s="283"/>
      <c r="EK305" s="281"/>
      <c r="EL305" s="281"/>
      <c r="EM305" s="281"/>
      <c r="EN305" s="281"/>
      <c r="EO305" s="281"/>
      <c r="EP305" s="281"/>
      <c r="EQ305" s="282"/>
      <c r="ER305" s="283"/>
      <c r="ES305" s="281"/>
      <c r="ET305" s="281"/>
      <c r="EU305" s="281"/>
      <c r="EV305" s="281"/>
      <c r="EW305" s="281"/>
      <c r="EX305" s="286"/>
      <c r="EY305" s="287"/>
      <c r="EZ305" s="283"/>
      <c r="FA305" s="281"/>
      <c r="FB305" s="281"/>
      <c r="FC305" s="281"/>
      <c r="FD305" s="281"/>
      <c r="FE305" s="281"/>
      <c r="FF305" s="281"/>
      <c r="FG305" s="282"/>
      <c r="FH305" s="283"/>
      <c r="FI305" s="281"/>
      <c r="FJ305" s="281"/>
      <c r="FK305" s="281"/>
      <c r="FL305" s="281"/>
      <c r="FM305" s="281"/>
      <c r="FN305" s="281"/>
      <c r="FO305" s="282"/>
      <c r="FP305" s="283"/>
      <c r="FQ305" s="281"/>
      <c r="FR305" s="281"/>
      <c r="FS305" s="281"/>
      <c r="FT305" s="281"/>
      <c r="FU305" s="281"/>
      <c r="FV305" s="281"/>
      <c r="FW305" s="282"/>
      <c r="FX305" s="283"/>
      <c r="FY305" s="281"/>
      <c r="FZ305" s="281"/>
      <c r="GA305" s="281"/>
      <c r="GB305" s="281"/>
      <c r="GC305" s="281"/>
      <c r="GD305" s="281"/>
      <c r="GE305" s="282"/>
      <c r="GF305" s="283"/>
      <c r="GG305" s="281"/>
      <c r="GH305" s="281"/>
      <c r="GI305" s="281"/>
      <c r="GJ305" s="281"/>
      <c r="GK305" s="281"/>
      <c r="GL305" s="281"/>
      <c r="GM305" s="282"/>
      <c r="GN305" s="283"/>
      <c r="GO305" s="281"/>
      <c r="GP305" s="281"/>
      <c r="GQ305" s="281"/>
      <c r="GR305" s="281"/>
      <c r="GS305" s="281"/>
      <c r="GT305" s="281"/>
      <c r="GU305" s="282"/>
      <c r="GV305" s="281"/>
      <c r="GW305" s="282"/>
      <c r="GX305" s="281"/>
      <c r="GY305" s="282"/>
      <c r="GZ305" s="281"/>
      <c r="HA305" s="282"/>
      <c r="HB305" s="281"/>
      <c r="HC305" s="282"/>
      <c r="HD305" s="281"/>
      <c r="HE305" s="282"/>
      <c r="HF305" s="281"/>
      <c r="HG305" s="282"/>
      <c r="HH305" s="281"/>
      <c r="HI305" s="282"/>
      <c r="HJ305" s="281"/>
      <c r="HK305" s="282"/>
    </row>
    <row r="306" customFormat="false" ht="12.75" hidden="true" customHeight="false" outlineLevel="0" collapsed="false">
      <c r="A306" s="232" t="s">
        <v>195</v>
      </c>
      <c r="B306" s="233" t="e">
        <f aca="false">VLOOKUP(A306,PLANEJAMENTO!$B$11:$C$96,2,FALSE())</f>
        <v>#N/A</v>
      </c>
      <c r="C306" s="232" t="e">
        <f aca="false">VLOOKUP(A306,PLANEJAMENTO!$B$11:$D$96,3,FALSE())</f>
        <v>#N/A</v>
      </c>
      <c r="D306" s="234" t="e">
        <f aca="false">VLOOKUP(A306,PLANEJAMENTO!$B$11:$E$96,4,FALSE())</f>
        <v>#N/A</v>
      </c>
      <c r="E306" s="234" t="e">
        <f aca="false">D306</f>
        <v>#N/A</v>
      </c>
      <c r="F306" s="235"/>
      <c r="G306" s="234" t="n">
        <f aca="false">F306*8</f>
        <v>0</v>
      </c>
      <c r="H306" s="234"/>
      <c r="I306" s="237"/>
      <c r="J306" s="238"/>
      <c r="K306" s="305" t="s">
        <v>159</v>
      </c>
      <c r="L306" s="308"/>
      <c r="M306" s="308"/>
      <c r="N306" s="308"/>
      <c r="O306" s="308"/>
      <c r="P306" s="308"/>
      <c r="Q306" s="308"/>
      <c r="R306" s="308"/>
      <c r="S306" s="308"/>
      <c r="T306" s="308"/>
      <c r="U306" s="308"/>
      <c r="V306" s="308"/>
      <c r="W306" s="308"/>
      <c r="X306" s="308"/>
      <c r="Y306" s="308"/>
      <c r="Z306" s="308"/>
      <c r="AA306" s="308"/>
      <c r="AB306" s="308"/>
      <c r="AC306" s="308"/>
      <c r="AD306" s="308"/>
      <c r="AE306" s="308"/>
      <c r="AF306" s="308"/>
      <c r="AG306" s="308"/>
      <c r="AH306" s="308"/>
      <c r="AI306" s="308"/>
      <c r="AJ306" s="308"/>
      <c r="AK306" s="308"/>
      <c r="AL306" s="308"/>
      <c r="AM306" s="308"/>
      <c r="AN306" s="308"/>
      <c r="AO306" s="308"/>
      <c r="AP306" s="308"/>
      <c r="AQ306" s="308"/>
      <c r="AR306" s="308"/>
      <c r="AS306" s="308"/>
      <c r="AT306" s="308"/>
      <c r="AU306" s="308"/>
      <c r="AV306" s="308"/>
      <c r="AW306" s="308"/>
      <c r="AX306" s="308"/>
      <c r="AY306" s="308"/>
      <c r="AZ306" s="308"/>
      <c r="BA306" s="308"/>
      <c r="BB306" s="308"/>
      <c r="BC306" s="308"/>
      <c r="BD306" s="308"/>
      <c r="BE306" s="308"/>
      <c r="BF306" s="308"/>
      <c r="BG306" s="308"/>
      <c r="BH306" s="308"/>
      <c r="BI306" s="308"/>
      <c r="BJ306" s="308"/>
      <c r="BK306" s="308"/>
      <c r="BL306" s="308"/>
      <c r="BM306" s="308"/>
      <c r="BN306" s="308"/>
      <c r="BO306" s="308"/>
      <c r="BP306" s="308"/>
      <c r="BQ306" s="308"/>
      <c r="BR306" s="308"/>
      <c r="BS306" s="308"/>
      <c r="BT306" s="308"/>
      <c r="BU306" s="308"/>
      <c r="BV306" s="308"/>
      <c r="BW306" s="308"/>
      <c r="BX306" s="308"/>
      <c r="BY306" s="308"/>
      <c r="BZ306" s="308"/>
      <c r="CA306" s="308"/>
      <c r="CB306" s="308"/>
      <c r="CC306" s="308"/>
      <c r="CD306" s="308"/>
      <c r="CE306" s="308"/>
      <c r="CF306" s="308"/>
      <c r="CG306" s="308"/>
      <c r="CH306" s="308"/>
      <c r="CI306" s="308"/>
      <c r="CJ306" s="308"/>
      <c r="CK306" s="308"/>
      <c r="CL306" s="308"/>
      <c r="CM306" s="308"/>
      <c r="CN306" s="308"/>
      <c r="CO306" s="308"/>
      <c r="CP306" s="308"/>
      <c r="CQ306" s="308"/>
      <c r="CR306" s="308"/>
      <c r="CS306" s="308"/>
      <c r="CT306" s="308"/>
      <c r="CU306" s="308"/>
      <c r="CV306" s="308"/>
      <c r="CW306" s="308"/>
      <c r="CX306" s="308"/>
      <c r="CY306" s="308"/>
      <c r="CZ306" s="308"/>
      <c r="DA306" s="308"/>
      <c r="DB306" s="308"/>
      <c r="DC306" s="308"/>
      <c r="DD306" s="308"/>
      <c r="DE306" s="308"/>
      <c r="DF306" s="308"/>
      <c r="DG306" s="308"/>
      <c r="DH306" s="308"/>
      <c r="DI306" s="308"/>
      <c r="DJ306" s="315"/>
      <c r="DK306" s="315"/>
      <c r="DL306" s="308"/>
      <c r="DM306" s="308"/>
      <c r="DN306" s="308"/>
      <c r="DO306" s="308"/>
      <c r="DP306" s="308"/>
      <c r="DQ306" s="308"/>
      <c r="DR306" s="308"/>
      <c r="DS306" s="308"/>
      <c r="DT306" s="308"/>
      <c r="DU306" s="308"/>
      <c r="DV306" s="308"/>
      <c r="DW306" s="308"/>
      <c r="DX306" s="308"/>
      <c r="DY306" s="308"/>
      <c r="DZ306" s="308"/>
      <c r="EA306" s="308"/>
      <c r="EB306" s="308"/>
      <c r="EC306" s="308"/>
      <c r="ED306" s="308"/>
      <c r="EE306" s="308"/>
      <c r="EF306" s="308"/>
      <c r="EG306" s="308"/>
      <c r="EH306" s="308"/>
      <c r="EI306" s="308"/>
      <c r="EJ306" s="308"/>
      <c r="EK306" s="308"/>
      <c r="EL306" s="308"/>
      <c r="EM306" s="308"/>
      <c r="EN306" s="308"/>
      <c r="EO306" s="308"/>
      <c r="EP306" s="308"/>
      <c r="EQ306" s="308"/>
      <c r="ER306" s="308"/>
      <c r="ES306" s="308"/>
      <c r="ET306" s="308"/>
      <c r="EU306" s="308"/>
      <c r="EV306" s="308"/>
      <c r="EW306" s="308"/>
      <c r="EX306" s="309"/>
      <c r="EY306" s="309"/>
      <c r="EZ306" s="308"/>
      <c r="FA306" s="308"/>
      <c r="FB306" s="371" t="n">
        <v>3.05010893246187</v>
      </c>
      <c r="FC306" s="371"/>
      <c r="FD306" s="308"/>
      <c r="FE306" s="308"/>
      <c r="FF306" s="308"/>
      <c r="FG306" s="308"/>
      <c r="FH306" s="308"/>
      <c r="FI306" s="308"/>
      <c r="FJ306" s="308"/>
      <c r="FK306" s="308"/>
      <c r="FL306" s="308"/>
      <c r="FM306" s="308"/>
      <c r="FN306" s="308"/>
      <c r="FO306" s="308"/>
      <c r="FP306" s="308"/>
      <c r="FQ306" s="308"/>
      <c r="FR306" s="308"/>
      <c r="FS306" s="308"/>
      <c r="FT306" s="308"/>
      <c r="FU306" s="308"/>
      <c r="FV306" s="308"/>
      <c r="FW306" s="308"/>
      <c r="FX306" s="308"/>
      <c r="FY306" s="308"/>
      <c r="FZ306" s="308"/>
      <c r="GA306" s="308"/>
      <c r="GB306" s="308"/>
      <c r="GC306" s="308"/>
      <c r="GD306" s="308"/>
      <c r="GE306" s="308"/>
      <c r="GF306" s="308"/>
      <c r="GG306" s="308"/>
      <c r="GH306" s="308"/>
      <c r="GI306" s="308"/>
      <c r="GJ306" s="308"/>
      <c r="GK306" s="308"/>
      <c r="GL306" s="308"/>
      <c r="GM306" s="308"/>
      <c r="GN306" s="308"/>
      <c r="GO306" s="308"/>
      <c r="GP306" s="308"/>
      <c r="GQ306" s="308"/>
      <c r="GR306" s="308"/>
      <c r="GS306" s="308"/>
      <c r="GT306" s="308"/>
      <c r="GU306" s="308"/>
      <c r="GV306" s="308"/>
      <c r="GW306" s="308"/>
      <c r="GX306" s="308"/>
      <c r="GY306" s="308"/>
      <c r="GZ306" s="308"/>
      <c r="HA306" s="308"/>
      <c r="HB306" s="308"/>
      <c r="HC306" s="308"/>
      <c r="HD306" s="308"/>
      <c r="HE306" s="308"/>
      <c r="HF306" s="308"/>
      <c r="HG306" s="308"/>
      <c r="HH306" s="308"/>
      <c r="HI306" s="308"/>
      <c r="HJ306" s="308"/>
      <c r="HK306" s="308"/>
    </row>
    <row r="307" customFormat="false" ht="12.75" hidden="true" customHeight="false" outlineLevel="0" collapsed="false">
      <c r="A307" s="232"/>
      <c r="B307" s="233"/>
      <c r="C307" s="232"/>
      <c r="D307" s="234"/>
      <c r="E307" s="234"/>
      <c r="F307" s="235"/>
      <c r="G307" s="234"/>
      <c r="H307" s="234"/>
      <c r="I307" s="237"/>
      <c r="J307" s="238"/>
      <c r="K307" s="244" t="s">
        <v>160</v>
      </c>
      <c r="L307" s="245"/>
      <c r="M307" s="245"/>
      <c r="N307" s="245"/>
      <c r="O307" s="245"/>
      <c r="P307" s="245"/>
      <c r="Q307" s="245"/>
      <c r="R307" s="245"/>
      <c r="S307" s="245"/>
      <c r="T307" s="245"/>
      <c r="U307" s="245"/>
      <c r="V307" s="245"/>
      <c r="W307" s="245"/>
      <c r="X307" s="245"/>
      <c r="Y307" s="245"/>
      <c r="Z307" s="245"/>
      <c r="AA307" s="245"/>
      <c r="AB307" s="245"/>
      <c r="AC307" s="245"/>
      <c r="AD307" s="245"/>
      <c r="AE307" s="245"/>
      <c r="AF307" s="245"/>
      <c r="AG307" s="245"/>
      <c r="AH307" s="245"/>
      <c r="AI307" s="245"/>
      <c r="AJ307" s="245"/>
      <c r="AK307" s="245"/>
      <c r="AL307" s="245"/>
      <c r="AM307" s="245"/>
      <c r="AN307" s="245"/>
      <c r="AO307" s="245"/>
      <c r="AP307" s="245"/>
      <c r="AQ307" s="245"/>
      <c r="AR307" s="245"/>
      <c r="AS307" s="245"/>
      <c r="AT307" s="245"/>
      <c r="AU307" s="245"/>
      <c r="AV307" s="245"/>
      <c r="AW307" s="245"/>
      <c r="AX307" s="245"/>
      <c r="AY307" s="245"/>
      <c r="AZ307" s="245"/>
      <c r="BA307" s="245"/>
      <c r="BB307" s="245"/>
      <c r="BC307" s="245"/>
      <c r="BD307" s="245"/>
      <c r="BE307" s="245"/>
      <c r="BF307" s="245"/>
      <c r="BG307" s="245"/>
      <c r="BH307" s="245"/>
      <c r="BI307" s="245"/>
      <c r="BJ307" s="245"/>
      <c r="BK307" s="245"/>
      <c r="BL307" s="245"/>
      <c r="BM307" s="245"/>
      <c r="BN307" s="245"/>
      <c r="BO307" s="245"/>
      <c r="BP307" s="245"/>
      <c r="BQ307" s="245"/>
      <c r="BR307" s="245"/>
      <c r="BS307" s="245"/>
      <c r="BT307" s="245"/>
      <c r="BU307" s="245"/>
      <c r="BV307" s="245"/>
      <c r="BW307" s="245"/>
      <c r="BX307" s="245"/>
      <c r="BY307" s="245"/>
      <c r="BZ307" s="245"/>
      <c r="CA307" s="245"/>
      <c r="CB307" s="245"/>
      <c r="CC307" s="245"/>
      <c r="CD307" s="245"/>
      <c r="CE307" s="245"/>
      <c r="CF307" s="245"/>
      <c r="CG307" s="245"/>
      <c r="CH307" s="245"/>
      <c r="CI307" s="245"/>
      <c r="CJ307" s="245"/>
      <c r="CK307" s="245"/>
      <c r="CL307" s="245"/>
      <c r="CM307" s="245"/>
      <c r="CN307" s="245"/>
      <c r="CO307" s="245"/>
      <c r="CP307" s="245"/>
      <c r="CQ307" s="245"/>
      <c r="CR307" s="245"/>
      <c r="CS307" s="245"/>
      <c r="CT307" s="245"/>
      <c r="CU307" s="245"/>
      <c r="CV307" s="245"/>
      <c r="CW307" s="245"/>
      <c r="CX307" s="245"/>
      <c r="CY307" s="245"/>
      <c r="CZ307" s="245"/>
      <c r="DA307" s="245"/>
      <c r="DB307" s="245"/>
      <c r="DC307" s="245"/>
      <c r="DD307" s="245"/>
      <c r="DE307" s="245"/>
      <c r="DF307" s="245"/>
      <c r="DG307" s="245"/>
      <c r="DH307" s="245"/>
      <c r="DI307" s="245"/>
      <c r="DJ307" s="310"/>
      <c r="DK307" s="310"/>
      <c r="DL307" s="245"/>
      <c r="DM307" s="245"/>
      <c r="DN307" s="245"/>
      <c r="DO307" s="245"/>
      <c r="DP307" s="245"/>
      <c r="DQ307" s="245"/>
      <c r="DR307" s="245"/>
      <c r="DS307" s="245"/>
      <c r="DT307" s="245"/>
      <c r="DU307" s="245"/>
      <c r="DV307" s="245"/>
      <c r="DW307" s="245"/>
      <c r="DX307" s="245"/>
      <c r="DY307" s="245"/>
      <c r="DZ307" s="245"/>
      <c r="EA307" s="245"/>
      <c r="EB307" s="245"/>
      <c r="EC307" s="245"/>
      <c r="ED307" s="245"/>
      <c r="EE307" s="245"/>
      <c r="EF307" s="245"/>
      <c r="EG307" s="245"/>
      <c r="EH307" s="245"/>
      <c r="EI307" s="245"/>
      <c r="EJ307" s="245"/>
      <c r="EK307" s="245"/>
      <c r="EL307" s="245"/>
      <c r="EM307" s="245"/>
      <c r="EN307" s="245"/>
      <c r="EO307" s="245"/>
      <c r="EP307" s="245"/>
      <c r="EQ307" s="245"/>
      <c r="ER307" s="245"/>
      <c r="ES307" s="245"/>
      <c r="ET307" s="245"/>
      <c r="EU307" s="245"/>
      <c r="EV307" s="245"/>
      <c r="EW307" s="245"/>
      <c r="EX307" s="246"/>
      <c r="EY307" s="246"/>
      <c r="EZ307" s="245"/>
      <c r="FA307" s="245"/>
      <c r="FB307" s="245" t="n">
        <v>1</v>
      </c>
      <c r="FC307" s="245"/>
      <c r="FD307" s="245"/>
      <c r="FE307" s="245"/>
      <c r="FF307" s="245"/>
      <c r="FG307" s="245"/>
      <c r="FH307" s="245"/>
      <c r="FI307" s="245"/>
      <c r="FJ307" s="245"/>
      <c r="FK307" s="245"/>
      <c r="FL307" s="245"/>
      <c r="FM307" s="245"/>
      <c r="FN307" s="245"/>
      <c r="FO307" s="245"/>
      <c r="FP307" s="245"/>
      <c r="FQ307" s="245"/>
      <c r="FR307" s="245"/>
      <c r="FS307" s="245"/>
      <c r="FT307" s="245"/>
      <c r="FU307" s="245"/>
      <c r="FV307" s="245"/>
      <c r="FW307" s="245"/>
      <c r="FX307" s="245"/>
      <c r="FY307" s="245"/>
      <c r="FZ307" s="245"/>
      <c r="GA307" s="245"/>
      <c r="GB307" s="245"/>
      <c r="GC307" s="245"/>
      <c r="GD307" s="245"/>
      <c r="GE307" s="245"/>
      <c r="GF307" s="245"/>
      <c r="GG307" s="245"/>
      <c r="GH307" s="245"/>
      <c r="GI307" s="245"/>
      <c r="GJ307" s="245"/>
      <c r="GK307" s="245"/>
      <c r="GL307" s="245"/>
      <c r="GM307" s="245"/>
      <c r="GN307" s="245"/>
      <c r="GO307" s="245"/>
      <c r="GP307" s="245"/>
      <c r="GQ307" s="245"/>
      <c r="GR307" s="245"/>
      <c r="GS307" s="245"/>
      <c r="GT307" s="245"/>
      <c r="GU307" s="245"/>
      <c r="GV307" s="245"/>
      <c r="GW307" s="245"/>
      <c r="GX307" s="245"/>
      <c r="GY307" s="245"/>
      <c r="GZ307" s="245"/>
      <c r="HA307" s="245"/>
      <c r="HB307" s="245"/>
      <c r="HC307" s="245"/>
      <c r="HD307" s="245"/>
      <c r="HE307" s="245"/>
      <c r="HF307" s="245"/>
      <c r="HG307" s="245"/>
      <c r="HH307" s="245"/>
      <c r="HI307" s="245"/>
      <c r="HJ307" s="245"/>
      <c r="HK307" s="245"/>
    </row>
    <row r="308" customFormat="false" ht="12.75" hidden="true" customHeight="false" outlineLevel="0" collapsed="false">
      <c r="A308" s="232"/>
      <c r="B308" s="233"/>
      <c r="C308" s="232"/>
      <c r="D308" s="234"/>
      <c r="E308" s="234"/>
      <c r="F308" s="235"/>
      <c r="G308" s="234"/>
      <c r="H308" s="234"/>
      <c r="I308" s="237"/>
      <c r="J308" s="238"/>
      <c r="K308" s="247" t="s">
        <v>161</v>
      </c>
      <c r="L308" s="248" t="n">
        <f aca="false">(L306*L307*$G306)*$L$8</f>
        <v>0</v>
      </c>
      <c r="M308" s="248"/>
      <c r="N308" s="248" t="n">
        <f aca="false">(N306*N307*$G306)*$L$8</f>
        <v>0</v>
      </c>
      <c r="O308" s="248"/>
      <c r="P308" s="248" t="n">
        <f aca="false">(P306*P307*$G306)*$L$8</f>
        <v>0</v>
      </c>
      <c r="Q308" s="248"/>
      <c r="R308" s="248" t="n">
        <f aca="false">(R306*R307*$G306)*$L$8</f>
        <v>0</v>
      </c>
      <c r="S308" s="248"/>
      <c r="T308" s="248" t="n">
        <f aca="false">(T306*T307*$G306)*$T$8</f>
        <v>0</v>
      </c>
      <c r="U308" s="248"/>
      <c r="V308" s="248" t="n">
        <f aca="false">(V306*V307*$G306)*$T$8</f>
        <v>0</v>
      </c>
      <c r="W308" s="248"/>
      <c r="X308" s="248" t="n">
        <f aca="false">(X306*X307*$G306)*$T$8</f>
        <v>0</v>
      </c>
      <c r="Y308" s="248"/>
      <c r="Z308" s="248" t="n">
        <f aca="false">(Z306*Z307*$G306)*$T$8</f>
        <v>0</v>
      </c>
      <c r="AA308" s="248"/>
      <c r="AB308" s="248" t="n">
        <f aca="false">(AB306*AB307*$G306)*$AB$8</f>
        <v>0</v>
      </c>
      <c r="AC308" s="248"/>
      <c r="AD308" s="248" t="n">
        <f aca="false">(AD306*AD307*$G306)*$AB$8</f>
        <v>0</v>
      </c>
      <c r="AE308" s="248"/>
      <c r="AF308" s="248" t="n">
        <f aca="false">(AF306*AF307*$G306)*$AB$8</f>
        <v>0</v>
      </c>
      <c r="AG308" s="248"/>
      <c r="AH308" s="248" t="n">
        <f aca="false">(AH306*AH307*$G306)*$AB$8</f>
        <v>0</v>
      </c>
      <c r="AI308" s="248"/>
      <c r="AJ308" s="248" t="n">
        <f aca="false">(AJ306*AJ307*$G306)*$AJ$8</f>
        <v>0</v>
      </c>
      <c r="AK308" s="248"/>
      <c r="AL308" s="248" t="n">
        <f aca="false">(AL306*AL307*$G306)*$AJ$8</f>
        <v>0</v>
      </c>
      <c r="AM308" s="248"/>
      <c r="AN308" s="248" t="n">
        <f aca="false">(AN306*AN307*$G306)*$AJ$8</f>
        <v>0</v>
      </c>
      <c r="AO308" s="248"/>
      <c r="AP308" s="248" t="n">
        <f aca="false">(AP306*AP307*$G306)*$AJ$8</f>
        <v>0</v>
      </c>
      <c r="AQ308" s="248"/>
      <c r="AR308" s="248" t="n">
        <f aca="false">(AR306*AR307*$G306)*$AT$8</f>
        <v>0</v>
      </c>
      <c r="AS308" s="248"/>
      <c r="AT308" s="248" t="n">
        <f aca="false">(AT306*AT307*$G306)*$AT$8</f>
        <v>0</v>
      </c>
      <c r="AU308" s="248"/>
      <c r="AV308" s="248" t="n">
        <f aca="false">(AV306*AV307*$G306)*$AT$8</f>
        <v>0</v>
      </c>
      <c r="AW308" s="248"/>
      <c r="AX308" s="248" t="n">
        <f aca="false">(AX306*AX307*$G306)*$AT$8</f>
        <v>0</v>
      </c>
      <c r="AY308" s="248"/>
      <c r="AZ308" s="248" t="n">
        <f aca="false">(AZ306*AZ307*$G306)*$AT$8</f>
        <v>0</v>
      </c>
      <c r="BA308" s="248"/>
      <c r="BB308" s="248" t="n">
        <f aca="false">(BB306*BB307*$G306)*$BB$8</f>
        <v>0</v>
      </c>
      <c r="BC308" s="248"/>
      <c r="BD308" s="248" t="n">
        <f aca="false">(BD306*BD307*$G306)*$BB$8</f>
        <v>0</v>
      </c>
      <c r="BE308" s="248"/>
      <c r="BF308" s="248" t="n">
        <f aca="false">(BF306*BF307*$G306)*$BB$8</f>
        <v>0</v>
      </c>
      <c r="BG308" s="248"/>
      <c r="BH308" s="248" t="n">
        <f aca="false">(BH306*BH307*$G306)*$BB$8</f>
        <v>0</v>
      </c>
      <c r="BI308" s="248"/>
      <c r="BJ308" s="248" t="n">
        <f aca="false">(BJ306*BJ307*$G306)*$BJ$8</f>
        <v>0</v>
      </c>
      <c r="BK308" s="248"/>
      <c r="BL308" s="248" t="n">
        <f aca="false">(BL306*BL307*$G306)*$BJ$8</f>
        <v>0</v>
      </c>
      <c r="BM308" s="248"/>
      <c r="BN308" s="248" t="n">
        <f aca="false">(BN306*BN307*$G306)*$BJ$8</f>
        <v>0</v>
      </c>
      <c r="BO308" s="248"/>
      <c r="BP308" s="248" t="n">
        <f aca="false">(BP306*BP307*$G306)*$BJ$8</f>
        <v>0</v>
      </c>
      <c r="BQ308" s="248"/>
      <c r="BR308" s="248" t="n">
        <f aca="false">(BR306*BR307*$G306)*$BJ$8</f>
        <v>0</v>
      </c>
      <c r="BS308" s="248"/>
      <c r="BT308" s="248" t="n">
        <f aca="false">(BT306*BT307*$G306)*$BT$8</f>
        <v>0</v>
      </c>
      <c r="BU308" s="248"/>
      <c r="BV308" s="248" t="n">
        <f aca="false">(BV306*BV307*$G306)*$BT$8</f>
        <v>0</v>
      </c>
      <c r="BW308" s="248"/>
      <c r="BX308" s="248" t="n">
        <f aca="false">(BX306*BX307*$G306)*$BT$8</f>
        <v>0</v>
      </c>
      <c r="BY308" s="248"/>
      <c r="BZ308" s="248" t="n">
        <f aca="false">(BZ306*BZ307*$G306)*$BT$8</f>
        <v>0</v>
      </c>
      <c r="CA308" s="248"/>
      <c r="CB308" s="248" t="n">
        <f aca="false">(CB306*CB307*$G306)*$CB$8</f>
        <v>0</v>
      </c>
      <c r="CC308" s="248"/>
      <c r="CD308" s="248" t="n">
        <f aca="false">(CD306*CD307*$G306)*$CB$8</f>
        <v>0</v>
      </c>
      <c r="CE308" s="248"/>
      <c r="CF308" s="248" t="n">
        <f aca="false">(CF306*CF307*$G306)*$CB$8</f>
        <v>0</v>
      </c>
      <c r="CG308" s="248"/>
      <c r="CH308" s="248" t="n">
        <f aca="false">(CH306*CH307*$G306)*$CB$8</f>
        <v>0</v>
      </c>
      <c r="CI308" s="248"/>
      <c r="CJ308" s="248" t="n">
        <f aca="false">(CJ306*CJ307*$G306)*$CJ$8</f>
        <v>0</v>
      </c>
      <c r="CK308" s="248"/>
      <c r="CL308" s="248" t="n">
        <f aca="false">(CL306*CL307*$G306)*$CJ$8</f>
        <v>0</v>
      </c>
      <c r="CM308" s="248"/>
      <c r="CN308" s="248" t="n">
        <f aca="false">(CN306*CN307*$G306)*$CJ$8</f>
        <v>0</v>
      </c>
      <c r="CO308" s="248"/>
      <c r="CP308" s="248" t="n">
        <f aca="false">(CP306*CP307*$G306)*$CJ$8</f>
        <v>0</v>
      </c>
      <c r="CQ308" s="248"/>
      <c r="CR308" s="248" t="n">
        <f aca="false">(CR306*CR307*$G306)*$CJ$8</f>
        <v>0</v>
      </c>
      <c r="CS308" s="248"/>
      <c r="CT308" s="248" t="n">
        <f aca="false">(CT306*CT307*$G306)*$CT$8</f>
        <v>0</v>
      </c>
      <c r="CU308" s="248"/>
      <c r="CV308" s="248" t="n">
        <f aca="false">(CV306*CV307*$G306)*$CT$8</f>
        <v>0</v>
      </c>
      <c r="CW308" s="248"/>
      <c r="CX308" s="248" t="n">
        <f aca="false">(CX306*CX307*$G306)*$CT$8</f>
        <v>0</v>
      </c>
      <c r="CY308" s="248"/>
      <c r="CZ308" s="248" t="n">
        <f aca="false">(CZ306*CZ307*$G306)*$CT$8</f>
        <v>0</v>
      </c>
      <c r="DA308" s="248"/>
      <c r="DB308" s="248" t="n">
        <f aca="false">(DB306*DB307*$G306)*$DB$8</f>
        <v>0</v>
      </c>
      <c r="DC308" s="248"/>
      <c r="DD308" s="248" t="n">
        <f aca="false">(DD306*DD307*$G306)*$DB$8</f>
        <v>0</v>
      </c>
      <c r="DE308" s="248"/>
      <c r="DF308" s="248" t="n">
        <f aca="false">(DF306*DF307*$G306)*$DB$8</f>
        <v>0</v>
      </c>
      <c r="DG308" s="248"/>
      <c r="DH308" s="248" t="n">
        <f aca="false">(DH306*DH307*$G306)*$DB$8</f>
        <v>0</v>
      </c>
      <c r="DI308" s="248"/>
      <c r="DJ308" s="292" t="n">
        <f aca="false">(DJ306*DJ307*$G306)*$DB$8</f>
        <v>0</v>
      </c>
      <c r="DK308" s="292"/>
      <c r="DL308" s="248" t="n">
        <f aca="false">(DL306*DL307*$G306)*$DL$8</f>
        <v>0</v>
      </c>
      <c r="DM308" s="248"/>
      <c r="DN308" s="248" t="n">
        <f aca="false">(DN306*DN307*$G306)*$DL$8</f>
        <v>0</v>
      </c>
      <c r="DO308" s="248"/>
      <c r="DP308" s="248" t="n">
        <f aca="false">(DP306*DP307*$G306)*$DL$8</f>
        <v>0</v>
      </c>
      <c r="DQ308" s="248"/>
      <c r="DR308" s="248" t="n">
        <f aca="false">(DR306*DR307*$G306)*$DL$8</f>
        <v>0</v>
      </c>
      <c r="DS308" s="248"/>
      <c r="DT308" s="248" t="n">
        <f aca="false">(DT306*DT307*$G306)*$DB$8</f>
        <v>0</v>
      </c>
      <c r="DU308" s="248"/>
      <c r="DV308" s="248" t="n">
        <f aca="false">(DV306*DV307*$G306)*$DB$8</f>
        <v>0</v>
      </c>
      <c r="DW308" s="248"/>
      <c r="DX308" s="248" t="n">
        <f aca="false">(DX306*DX307*$G306)*$DB$8</f>
        <v>0</v>
      </c>
      <c r="DY308" s="248"/>
      <c r="DZ308" s="248" t="n">
        <f aca="false">(DZ306*DZ307*$G306)*$DB$8</f>
        <v>0</v>
      </c>
      <c r="EA308" s="248"/>
      <c r="EB308" s="248" t="n">
        <f aca="false">(EB306*EB307*$G306)*$DB$8</f>
        <v>0</v>
      </c>
      <c r="EC308" s="248"/>
      <c r="ED308" s="248" t="n">
        <f aca="false">(ED306*ED307*$G306)*$DB$8</f>
        <v>0</v>
      </c>
      <c r="EE308" s="248"/>
      <c r="EF308" s="248" t="n">
        <f aca="false">(EF306*EF307*$G306)*$DB$8</f>
        <v>0</v>
      </c>
      <c r="EG308" s="248"/>
      <c r="EH308" s="248" t="n">
        <f aca="false">(EH306*EH307*$G306)*$DB$8</f>
        <v>0</v>
      </c>
      <c r="EI308" s="248"/>
      <c r="EJ308" s="248" t="n">
        <f aca="false">(EJ306*EJ307*$G306)*$DB$8</f>
        <v>0</v>
      </c>
      <c r="EK308" s="248"/>
      <c r="EL308" s="248" t="n">
        <f aca="false">(EL306*EL307*$G306)*$DB$8</f>
        <v>0</v>
      </c>
      <c r="EM308" s="248"/>
      <c r="EN308" s="248" t="n">
        <f aca="false">(EN306*EN307*$G306)*$DB$8</f>
        <v>0</v>
      </c>
      <c r="EO308" s="248"/>
      <c r="EP308" s="248" t="n">
        <f aca="false">(EP306*EP307*$G306)*$DB$8</f>
        <v>0</v>
      </c>
      <c r="EQ308" s="248"/>
      <c r="ER308" s="248" t="n">
        <f aca="false">(ER306*ER307*$G306)*$DB$8</f>
        <v>0</v>
      </c>
      <c r="ES308" s="248"/>
      <c r="ET308" s="248" t="n">
        <f aca="false">(ET306*ET307*$G306)*$ET$8</f>
        <v>0</v>
      </c>
      <c r="EU308" s="248"/>
      <c r="EV308" s="248" t="n">
        <f aca="false">(EV306*EV307*$G306)*$ET$8</f>
        <v>0</v>
      </c>
      <c r="EW308" s="248"/>
      <c r="EX308" s="249" t="n">
        <f aca="false">(EX306*EX307*$G306)*$ET$8</f>
        <v>0</v>
      </c>
      <c r="EY308" s="249"/>
      <c r="EZ308" s="248" t="n">
        <f aca="false">(EZ306*EZ307*$G306)*$ET$8</f>
        <v>0</v>
      </c>
      <c r="FA308" s="248"/>
      <c r="FB308" s="248" t="n">
        <f aca="false">(FB306*FB307*$G306)*$FB$8</f>
        <v>0</v>
      </c>
      <c r="FC308" s="248"/>
      <c r="FD308" s="248" t="n">
        <f aca="false">(FD306*FD307*$G306)*$DB$8</f>
        <v>0</v>
      </c>
      <c r="FE308" s="248"/>
      <c r="FF308" s="248" t="n">
        <f aca="false">(FF306*FF307*$G306)*$DB$8</f>
        <v>0</v>
      </c>
      <c r="FG308" s="248"/>
      <c r="FH308" s="248" t="n">
        <f aca="false">(FH306*FH307*$G306)*$DB$8</f>
        <v>0</v>
      </c>
      <c r="FI308" s="248"/>
      <c r="FJ308" s="248" t="n">
        <f aca="false">(FJ306*FJ307*$G306)*$DB$8</f>
        <v>0</v>
      </c>
      <c r="FK308" s="248"/>
      <c r="FL308" s="248" t="n">
        <f aca="false">(FL306*FL307*$G306)*$DB$8</f>
        <v>0</v>
      </c>
      <c r="FM308" s="248"/>
      <c r="FN308" s="248" t="n">
        <f aca="false">(FN306*FN307*$G306)*$DB$8</f>
        <v>0</v>
      </c>
      <c r="FO308" s="248"/>
      <c r="FP308" s="248" t="n">
        <f aca="false">(FP306*FP307*$G306)*$DB$8</f>
        <v>0</v>
      </c>
      <c r="FQ308" s="248"/>
      <c r="FR308" s="248" t="n">
        <f aca="false">(FR306*FR307*$G306)*$DB$8</f>
        <v>0</v>
      </c>
      <c r="FS308" s="248"/>
      <c r="FT308" s="248" t="n">
        <f aca="false">(FT306*FT307*$G306)*$DB$8</f>
        <v>0</v>
      </c>
      <c r="FU308" s="248"/>
      <c r="FV308" s="248" t="n">
        <f aca="false">(FV306*FV307*$G306)*$DB$8</f>
        <v>0</v>
      </c>
      <c r="FW308" s="248"/>
      <c r="FX308" s="248" t="n">
        <f aca="false">(FX306*FX307*$G306)*$DB$8</f>
        <v>0</v>
      </c>
      <c r="FY308" s="248"/>
      <c r="FZ308" s="248" t="n">
        <f aca="false">(FZ306*FZ307*$G306)*$DB$8</f>
        <v>0</v>
      </c>
      <c r="GA308" s="248"/>
      <c r="GB308" s="248" t="n">
        <f aca="false">(GB306*GB307*$G306)*$DB$8</f>
        <v>0</v>
      </c>
      <c r="GC308" s="248"/>
      <c r="GD308" s="248" t="n">
        <f aca="false">(GD306*GD307*$G306)*$DB$8</f>
        <v>0</v>
      </c>
      <c r="GE308" s="248"/>
      <c r="GF308" s="248" t="n">
        <f aca="false">(GF306*GF307*$G306)*$DB$8</f>
        <v>0</v>
      </c>
      <c r="GG308" s="248"/>
      <c r="GH308" s="248" t="n">
        <f aca="false">(GH306*GH307*$G306)*$DB$8</f>
        <v>0</v>
      </c>
      <c r="GI308" s="248"/>
      <c r="GJ308" s="248" t="n">
        <f aca="false">(GJ306*GJ307*$G306)*$DB$8</f>
        <v>0</v>
      </c>
      <c r="GK308" s="248"/>
      <c r="GL308" s="248" t="n">
        <f aca="false">(GL306*GL307*$G306)*$DB$8</f>
        <v>0</v>
      </c>
      <c r="GM308" s="248"/>
      <c r="GN308" s="248" t="n">
        <f aca="false">(GN306*GN307*$G306)*$DB$8</f>
        <v>0</v>
      </c>
      <c r="GO308" s="248"/>
      <c r="GP308" s="248" t="n">
        <f aca="false">(GP306*GP307*$G306)*$DB$8</f>
        <v>0</v>
      </c>
      <c r="GQ308" s="248"/>
      <c r="GR308" s="248" t="n">
        <f aca="false">(GR306*GR307*$G306)*$DB$8</f>
        <v>0</v>
      </c>
      <c r="GS308" s="248"/>
      <c r="GT308" s="248" t="n">
        <f aca="false">(GT306*GT307*$G306)*$DB$8</f>
        <v>0</v>
      </c>
      <c r="GU308" s="248"/>
      <c r="GV308" s="248" t="n">
        <f aca="false">(GV306*GV307*$G306)*$DB$8</f>
        <v>0</v>
      </c>
      <c r="GW308" s="248"/>
      <c r="GX308" s="248" t="n">
        <f aca="false">(GX306*GX307*$G306)*$DB$8</f>
        <v>0</v>
      </c>
      <c r="GY308" s="248"/>
      <c r="GZ308" s="248" t="n">
        <f aca="false">(GZ306*GZ307*$G306)*$DB$8</f>
        <v>0</v>
      </c>
      <c r="HA308" s="248"/>
      <c r="HB308" s="248" t="n">
        <f aca="false">(HB306*HB307*$G306)*$DB$8</f>
        <v>0</v>
      </c>
      <c r="HC308" s="248"/>
      <c r="HD308" s="248" t="n">
        <f aca="false">(HD306*HD307*$G306)*$DB$8</f>
        <v>0</v>
      </c>
      <c r="HE308" s="248"/>
      <c r="HF308" s="248" t="n">
        <f aca="false">(HF306*HF307*$G306)*$DB$8</f>
        <v>0</v>
      </c>
      <c r="HG308" s="248"/>
      <c r="HH308" s="248" t="n">
        <f aca="false">(HH306*HH307*$G306)*$DB$8</f>
        <v>0</v>
      </c>
      <c r="HI308" s="248"/>
      <c r="HJ308" s="248" t="n">
        <f aca="false">(HJ306*HJ307*$G306)*$DB$8</f>
        <v>0</v>
      </c>
      <c r="HK308" s="248"/>
    </row>
    <row r="309" customFormat="false" ht="12.75" hidden="true" customHeight="false" outlineLevel="0" collapsed="false">
      <c r="A309" s="232"/>
      <c r="B309" s="233"/>
      <c r="C309" s="232"/>
      <c r="D309" s="234"/>
      <c r="E309" s="234"/>
      <c r="F309" s="235"/>
      <c r="G309" s="234"/>
      <c r="H309" s="234"/>
      <c r="I309" s="237"/>
      <c r="J309" s="238"/>
      <c r="K309" s="250" t="s">
        <v>162</v>
      </c>
      <c r="L309" s="251" t="n">
        <f aca="false">L308</f>
        <v>0</v>
      </c>
      <c r="M309" s="251"/>
      <c r="N309" s="251" t="n">
        <f aca="false">L309+N308</f>
        <v>0</v>
      </c>
      <c r="O309" s="251"/>
      <c r="P309" s="251" t="n">
        <f aca="false">N309+P308</f>
        <v>0</v>
      </c>
      <c r="Q309" s="251"/>
      <c r="R309" s="251" t="n">
        <f aca="false">P309+R308</f>
        <v>0</v>
      </c>
      <c r="S309" s="251"/>
      <c r="T309" s="251" t="n">
        <f aca="false">R309+T308</f>
        <v>0</v>
      </c>
      <c r="U309" s="251"/>
      <c r="V309" s="251" t="n">
        <f aca="false">T309+V308</f>
        <v>0</v>
      </c>
      <c r="W309" s="251"/>
      <c r="X309" s="251" t="n">
        <f aca="false">V309+X308</f>
        <v>0</v>
      </c>
      <c r="Y309" s="251"/>
      <c r="Z309" s="251" t="n">
        <f aca="false">X309+Z308</f>
        <v>0</v>
      </c>
      <c r="AA309" s="251"/>
      <c r="AB309" s="251" t="n">
        <f aca="false">Z309+AB308</f>
        <v>0</v>
      </c>
      <c r="AC309" s="251"/>
      <c r="AD309" s="251" t="n">
        <f aca="false">AB309+AD308</f>
        <v>0</v>
      </c>
      <c r="AE309" s="251"/>
      <c r="AF309" s="251" t="n">
        <f aca="false">AD309+AF308</f>
        <v>0</v>
      </c>
      <c r="AG309" s="251"/>
      <c r="AH309" s="251" t="n">
        <f aca="false">AF309+AH308</f>
        <v>0</v>
      </c>
      <c r="AI309" s="251"/>
      <c r="AJ309" s="251" t="n">
        <f aca="false">AH309+AJ308</f>
        <v>0</v>
      </c>
      <c r="AK309" s="251"/>
      <c r="AL309" s="251" t="n">
        <f aca="false">AJ309+AL308</f>
        <v>0</v>
      </c>
      <c r="AM309" s="251"/>
      <c r="AN309" s="251" t="n">
        <f aca="false">AL309+AN308</f>
        <v>0</v>
      </c>
      <c r="AO309" s="251"/>
      <c r="AP309" s="251" t="n">
        <f aca="false">AN309+AP308</f>
        <v>0</v>
      </c>
      <c r="AQ309" s="251"/>
      <c r="AR309" s="251" t="n">
        <f aca="false">AP309+AR308</f>
        <v>0</v>
      </c>
      <c r="AS309" s="251"/>
      <c r="AT309" s="251" t="n">
        <f aca="false">AR309+AT308</f>
        <v>0</v>
      </c>
      <c r="AU309" s="251"/>
      <c r="AV309" s="251" t="n">
        <f aca="false">AT309+AV308</f>
        <v>0</v>
      </c>
      <c r="AW309" s="251"/>
      <c r="AX309" s="251" t="n">
        <f aca="false">AV309+AX308</f>
        <v>0</v>
      </c>
      <c r="AY309" s="251"/>
      <c r="AZ309" s="251" t="n">
        <f aca="false">AX309+AZ308</f>
        <v>0</v>
      </c>
      <c r="BA309" s="251"/>
      <c r="BB309" s="251" t="n">
        <f aca="false">AZ309+BB308</f>
        <v>0</v>
      </c>
      <c r="BC309" s="251"/>
      <c r="BD309" s="251" t="n">
        <f aca="false">BB309+BD308</f>
        <v>0</v>
      </c>
      <c r="BE309" s="251"/>
      <c r="BF309" s="251" t="n">
        <f aca="false">BD309+BF308</f>
        <v>0</v>
      </c>
      <c r="BG309" s="251"/>
      <c r="BH309" s="251" t="n">
        <f aca="false">BF309+BH308</f>
        <v>0</v>
      </c>
      <c r="BI309" s="251"/>
      <c r="BJ309" s="251" t="n">
        <f aca="false">BH309+BJ308</f>
        <v>0</v>
      </c>
      <c r="BK309" s="251"/>
      <c r="BL309" s="251" t="n">
        <f aca="false">BJ309+BL308</f>
        <v>0</v>
      </c>
      <c r="BM309" s="251"/>
      <c r="BN309" s="251" t="n">
        <f aca="false">BL309+BN308</f>
        <v>0</v>
      </c>
      <c r="BO309" s="251"/>
      <c r="BP309" s="251" t="n">
        <f aca="false">BN309+BP308</f>
        <v>0</v>
      </c>
      <c r="BQ309" s="251"/>
      <c r="BR309" s="251" t="n">
        <f aca="false">BP309+BR308</f>
        <v>0</v>
      </c>
      <c r="BS309" s="251"/>
      <c r="BT309" s="251" t="n">
        <f aca="false">BR309+BT308</f>
        <v>0</v>
      </c>
      <c r="BU309" s="251"/>
      <c r="BV309" s="251" t="n">
        <f aca="false">BT309+BV308</f>
        <v>0</v>
      </c>
      <c r="BW309" s="251"/>
      <c r="BX309" s="251" t="n">
        <f aca="false">BV309+BX308</f>
        <v>0</v>
      </c>
      <c r="BY309" s="251"/>
      <c r="BZ309" s="251" t="n">
        <f aca="false">BX309+BZ308</f>
        <v>0</v>
      </c>
      <c r="CA309" s="251"/>
      <c r="CB309" s="251" t="n">
        <f aca="false">BZ309+CB308</f>
        <v>0</v>
      </c>
      <c r="CC309" s="251"/>
      <c r="CD309" s="251" t="n">
        <f aca="false">CB309+CD308</f>
        <v>0</v>
      </c>
      <c r="CE309" s="251"/>
      <c r="CF309" s="251" t="n">
        <f aca="false">CD309+CF308</f>
        <v>0</v>
      </c>
      <c r="CG309" s="251"/>
      <c r="CH309" s="251" t="n">
        <f aca="false">CF309+CH308</f>
        <v>0</v>
      </c>
      <c r="CI309" s="251"/>
      <c r="CJ309" s="251" t="n">
        <f aca="false">CH309+CJ308</f>
        <v>0</v>
      </c>
      <c r="CK309" s="251"/>
      <c r="CL309" s="251" t="n">
        <f aca="false">CJ309+CL308</f>
        <v>0</v>
      </c>
      <c r="CM309" s="251"/>
      <c r="CN309" s="251" t="n">
        <f aca="false">CL309+CN308</f>
        <v>0</v>
      </c>
      <c r="CO309" s="251"/>
      <c r="CP309" s="251" t="n">
        <f aca="false">CN309+CP308</f>
        <v>0</v>
      </c>
      <c r="CQ309" s="251"/>
      <c r="CR309" s="251" t="n">
        <f aca="false">CP309+CR308</f>
        <v>0</v>
      </c>
      <c r="CS309" s="251"/>
      <c r="CT309" s="251" t="n">
        <f aca="false">CR309+CT308</f>
        <v>0</v>
      </c>
      <c r="CU309" s="251"/>
      <c r="CV309" s="251" t="n">
        <f aca="false">CT309+CV308</f>
        <v>0</v>
      </c>
      <c r="CW309" s="251"/>
      <c r="CX309" s="251" t="n">
        <f aca="false">CV309+CX308</f>
        <v>0</v>
      </c>
      <c r="CY309" s="251"/>
      <c r="CZ309" s="251" t="n">
        <f aca="false">CX309+CZ308</f>
        <v>0</v>
      </c>
      <c r="DA309" s="251"/>
      <c r="DB309" s="251" t="n">
        <f aca="false">CZ309+DB308</f>
        <v>0</v>
      </c>
      <c r="DC309" s="251"/>
      <c r="DD309" s="251" t="n">
        <f aca="false">DB309+DD308</f>
        <v>0</v>
      </c>
      <c r="DE309" s="251"/>
      <c r="DF309" s="251" t="n">
        <f aca="false">DD309+DF308</f>
        <v>0</v>
      </c>
      <c r="DG309" s="251"/>
      <c r="DH309" s="251" t="n">
        <f aca="false">DF309+DH308</f>
        <v>0</v>
      </c>
      <c r="DI309" s="251"/>
      <c r="DJ309" s="293" t="n">
        <f aca="false">DH309+DJ308</f>
        <v>0</v>
      </c>
      <c r="DK309" s="293"/>
      <c r="DL309" s="251" t="n">
        <f aca="false">DJ309+DL308</f>
        <v>0</v>
      </c>
      <c r="DM309" s="251"/>
      <c r="DN309" s="251" t="n">
        <f aca="false">DL309+DN308</f>
        <v>0</v>
      </c>
      <c r="DO309" s="251"/>
      <c r="DP309" s="251" t="n">
        <f aca="false">DN309+DP308</f>
        <v>0</v>
      </c>
      <c r="DQ309" s="251"/>
      <c r="DR309" s="251" t="n">
        <f aca="false">DP309+DR308</f>
        <v>0</v>
      </c>
      <c r="DS309" s="251"/>
      <c r="DT309" s="251" t="n">
        <f aca="false">DR309+DT308</f>
        <v>0</v>
      </c>
      <c r="DU309" s="251"/>
      <c r="DV309" s="251" t="n">
        <f aca="false">DT309+DV308</f>
        <v>0</v>
      </c>
      <c r="DW309" s="251"/>
      <c r="DX309" s="251" t="n">
        <f aca="false">DV309+DX308</f>
        <v>0</v>
      </c>
      <c r="DY309" s="251"/>
      <c r="DZ309" s="251" t="n">
        <f aca="false">DX309+DZ308</f>
        <v>0</v>
      </c>
      <c r="EA309" s="251"/>
      <c r="EB309" s="251" t="n">
        <f aca="false">DZ309+EB308</f>
        <v>0</v>
      </c>
      <c r="EC309" s="251"/>
      <c r="ED309" s="251" t="n">
        <f aca="false">EB309+ED308</f>
        <v>0</v>
      </c>
      <c r="EE309" s="251"/>
      <c r="EF309" s="251" t="n">
        <f aca="false">ED309+EF308</f>
        <v>0</v>
      </c>
      <c r="EG309" s="251"/>
      <c r="EH309" s="251" t="n">
        <f aca="false">EF309+EH308</f>
        <v>0</v>
      </c>
      <c r="EI309" s="251"/>
      <c r="EJ309" s="251" t="n">
        <f aca="false">EH309+EJ308</f>
        <v>0</v>
      </c>
      <c r="EK309" s="251"/>
      <c r="EL309" s="251" t="n">
        <f aca="false">EJ309+EL308</f>
        <v>0</v>
      </c>
      <c r="EM309" s="251"/>
      <c r="EN309" s="251" t="n">
        <f aca="false">EL309+EN308</f>
        <v>0</v>
      </c>
      <c r="EO309" s="251"/>
      <c r="EP309" s="251" t="n">
        <f aca="false">EN309+EP308</f>
        <v>0</v>
      </c>
      <c r="EQ309" s="251"/>
      <c r="ER309" s="251" t="n">
        <f aca="false">EP309+ER308</f>
        <v>0</v>
      </c>
      <c r="ES309" s="251"/>
      <c r="ET309" s="251" t="n">
        <f aca="false">ER309+ET308</f>
        <v>0</v>
      </c>
      <c r="EU309" s="251"/>
      <c r="EV309" s="251" t="n">
        <f aca="false">ET309+EV308</f>
        <v>0</v>
      </c>
      <c r="EW309" s="251"/>
      <c r="EX309" s="252" t="n">
        <f aca="false">EV309+EX308</f>
        <v>0</v>
      </c>
      <c r="EY309" s="252"/>
      <c r="EZ309" s="251" t="n">
        <f aca="false">EX309+EZ308</f>
        <v>0</v>
      </c>
      <c r="FA309" s="251"/>
      <c r="FB309" s="251" t="n">
        <f aca="false">EZ309+FB308</f>
        <v>0</v>
      </c>
      <c r="FC309" s="251"/>
      <c r="FD309" s="251" t="n">
        <f aca="false">FB309+FD308</f>
        <v>0</v>
      </c>
      <c r="FE309" s="251"/>
      <c r="FF309" s="251" t="n">
        <f aca="false">FD309+FF308</f>
        <v>0</v>
      </c>
      <c r="FG309" s="251"/>
      <c r="FH309" s="251" t="n">
        <f aca="false">FF309+FH308</f>
        <v>0</v>
      </c>
      <c r="FI309" s="251"/>
      <c r="FJ309" s="251" t="n">
        <f aca="false">FH309+FJ308</f>
        <v>0</v>
      </c>
      <c r="FK309" s="251"/>
      <c r="FL309" s="251" t="n">
        <f aca="false">FJ309+FL308</f>
        <v>0</v>
      </c>
      <c r="FM309" s="251"/>
      <c r="FN309" s="251" t="n">
        <f aca="false">FL309+FN308</f>
        <v>0</v>
      </c>
      <c r="FO309" s="251"/>
      <c r="FP309" s="251" t="n">
        <f aca="false">FN309+FP308</f>
        <v>0</v>
      </c>
      <c r="FQ309" s="251"/>
      <c r="FR309" s="251" t="n">
        <f aca="false">FP309+FR308</f>
        <v>0</v>
      </c>
      <c r="FS309" s="251"/>
      <c r="FT309" s="251" t="n">
        <f aca="false">FR309+FT308</f>
        <v>0</v>
      </c>
      <c r="FU309" s="251"/>
      <c r="FV309" s="251" t="n">
        <f aca="false">FT309+FV308</f>
        <v>0</v>
      </c>
      <c r="FW309" s="251"/>
      <c r="FX309" s="251" t="n">
        <f aca="false">FV309+FX308</f>
        <v>0</v>
      </c>
      <c r="FY309" s="251"/>
      <c r="FZ309" s="251" t="n">
        <f aca="false">FX309+FZ308</f>
        <v>0</v>
      </c>
      <c r="GA309" s="251"/>
      <c r="GB309" s="251" t="n">
        <f aca="false">FZ309+GB308</f>
        <v>0</v>
      </c>
      <c r="GC309" s="251"/>
      <c r="GD309" s="251" t="n">
        <f aca="false">GB309+GD308</f>
        <v>0</v>
      </c>
      <c r="GE309" s="251"/>
      <c r="GF309" s="251" t="n">
        <f aca="false">GD309+GF308</f>
        <v>0</v>
      </c>
      <c r="GG309" s="251"/>
      <c r="GH309" s="251" t="n">
        <f aca="false">GF309+GH308</f>
        <v>0</v>
      </c>
      <c r="GI309" s="251"/>
      <c r="GJ309" s="251" t="n">
        <f aca="false">GH309+GJ308</f>
        <v>0</v>
      </c>
      <c r="GK309" s="251"/>
      <c r="GL309" s="251" t="n">
        <f aca="false">GJ309+GL308</f>
        <v>0</v>
      </c>
      <c r="GM309" s="251"/>
      <c r="GN309" s="251" t="n">
        <f aca="false">GL309+GN308</f>
        <v>0</v>
      </c>
      <c r="GO309" s="251"/>
      <c r="GP309" s="251" t="n">
        <f aca="false">GN309+GP308</f>
        <v>0</v>
      </c>
      <c r="GQ309" s="251"/>
      <c r="GR309" s="251" t="n">
        <f aca="false">GP309+GR308</f>
        <v>0</v>
      </c>
      <c r="GS309" s="251"/>
      <c r="GT309" s="251" t="n">
        <f aca="false">GR309+GT308</f>
        <v>0</v>
      </c>
      <c r="GU309" s="251"/>
      <c r="GV309" s="251" t="n">
        <f aca="false">GT309+GV308</f>
        <v>0</v>
      </c>
      <c r="GW309" s="251"/>
      <c r="GX309" s="251" t="n">
        <f aca="false">GV309+GX308</f>
        <v>0</v>
      </c>
      <c r="GY309" s="251"/>
      <c r="GZ309" s="251" t="n">
        <f aca="false">GX309+GZ308</f>
        <v>0</v>
      </c>
      <c r="HA309" s="251"/>
      <c r="HB309" s="251" t="n">
        <f aca="false">GZ309+HB308</f>
        <v>0</v>
      </c>
      <c r="HC309" s="251"/>
      <c r="HD309" s="251" t="n">
        <f aca="false">HB309+HD308</f>
        <v>0</v>
      </c>
      <c r="HE309" s="251"/>
      <c r="HF309" s="251" t="n">
        <f aca="false">HD309+HF308</f>
        <v>0</v>
      </c>
      <c r="HG309" s="251"/>
      <c r="HH309" s="251" t="n">
        <f aca="false">HF309+HH308</f>
        <v>0</v>
      </c>
      <c r="HI309" s="251"/>
      <c r="HJ309" s="251" t="n">
        <f aca="false">HH309+HJ308</f>
        <v>0</v>
      </c>
      <c r="HK309" s="251"/>
    </row>
    <row r="310" s="295" customFormat="true" ht="12.75" hidden="true" customHeight="false" outlineLevel="0" collapsed="false">
      <c r="A310" s="232"/>
      <c r="B310" s="233"/>
      <c r="C310" s="232"/>
      <c r="D310" s="234"/>
      <c r="E310" s="234"/>
      <c r="F310" s="235"/>
      <c r="G310" s="234"/>
      <c r="H310" s="253"/>
      <c r="I310" s="237"/>
      <c r="J310" s="238"/>
      <c r="K310" s="254" t="s">
        <v>163</v>
      </c>
      <c r="L310" s="255"/>
      <c r="M310" s="255"/>
      <c r="N310" s="255"/>
      <c r="O310" s="255"/>
      <c r="P310" s="255"/>
      <c r="Q310" s="255"/>
      <c r="R310" s="255"/>
      <c r="S310" s="255"/>
      <c r="T310" s="255"/>
      <c r="U310" s="255"/>
      <c r="V310" s="255"/>
      <c r="W310" s="255"/>
      <c r="X310" s="255"/>
      <c r="Y310" s="255"/>
      <c r="Z310" s="255"/>
      <c r="AA310" s="255"/>
      <c r="AB310" s="255"/>
      <c r="AC310" s="255"/>
      <c r="AD310" s="255"/>
      <c r="AE310" s="255"/>
      <c r="AF310" s="255"/>
      <c r="AG310" s="255"/>
      <c r="AH310" s="255"/>
      <c r="AI310" s="255"/>
      <c r="AJ310" s="255"/>
      <c r="AK310" s="255"/>
      <c r="AL310" s="255"/>
      <c r="AM310" s="255"/>
      <c r="AN310" s="255"/>
      <c r="AO310" s="255"/>
      <c r="AP310" s="255"/>
      <c r="AQ310" s="255"/>
      <c r="AR310" s="255"/>
      <c r="AS310" s="255"/>
      <c r="AT310" s="255"/>
      <c r="AU310" s="255"/>
      <c r="AV310" s="255"/>
      <c r="AW310" s="255"/>
      <c r="AX310" s="255"/>
      <c r="AY310" s="255"/>
      <c r="AZ310" s="255"/>
      <c r="BA310" s="255"/>
      <c r="BB310" s="255"/>
      <c r="BC310" s="255"/>
      <c r="BD310" s="255"/>
      <c r="BE310" s="255"/>
      <c r="BF310" s="255"/>
      <c r="BG310" s="255"/>
      <c r="BH310" s="255"/>
      <c r="BI310" s="255"/>
      <c r="BJ310" s="255"/>
      <c r="BK310" s="255"/>
      <c r="BL310" s="255"/>
      <c r="BM310" s="255"/>
      <c r="BN310" s="255"/>
      <c r="BO310" s="255"/>
      <c r="BP310" s="255"/>
      <c r="BQ310" s="255"/>
      <c r="BR310" s="255"/>
      <c r="BS310" s="255"/>
      <c r="BT310" s="255"/>
      <c r="BU310" s="255"/>
      <c r="BV310" s="255"/>
      <c r="BW310" s="255"/>
      <c r="BX310" s="255"/>
      <c r="BY310" s="255"/>
      <c r="BZ310" s="255"/>
      <c r="CA310" s="255"/>
      <c r="CB310" s="255"/>
      <c r="CC310" s="255"/>
      <c r="CD310" s="255"/>
      <c r="CE310" s="255"/>
      <c r="CF310" s="255"/>
      <c r="CG310" s="255"/>
      <c r="CH310" s="255"/>
      <c r="CI310" s="255"/>
      <c r="CJ310" s="255"/>
      <c r="CK310" s="255"/>
      <c r="CL310" s="255"/>
      <c r="CM310" s="255"/>
      <c r="CN310" s="255"/>
      <c r="CO310" s="255"/>
      <c r="CP310" s="255"/>
      <c r="CQ310" s="255"/>
      <c r="CR310" s="255"/>
      <c r="CS310" s="255"/>
      <c r="CT310" s="255"/>
      <c r="CU310" s="255"/>
      <c r="CV310" s="255"/>
      <c r="CW310" s="255"/>
      <c r="CX310" s="255"/>
      <c r="CY310" s="255"/>
      <c r="CZ310" s="255"/>
      <c r="DA310" s="255"/>
      <c r="DB310" s="255"/>
      <c r="DC310" s="255"/>
      <c r="DD310" s="255"/>
      <c r="DE310" s="255"/>
      <c r="DF310" s="255"/>
      <c r="DG310" s="255"/>
      <c r="DH310" s="255"/>
      <c r="DI310" s="255"/>
      <c r="DJ310" s="294"/>
      <c r="DK310" s="294"/>
      <c r="DL310" s="255"/>
      <c r="DM310" s="255"/>
      <c r="DN310" s="255"/>
      <c r="DO310" s="255"/>
      <c r="DP310" s="255"/>
      <c r="DQ310" s="255"/>
      <c r="DR310" s="255"/>
      <c r="DS310" s="255"/>
      <c r="DT310" s="255"/>
      <c r="DU310" s="255"/>
      <c r="DV310" s="255"/>
      <c r="DW310" s="255"/>
      <c r="DX310" s="255"/>
      <c r="DY310" s="255"/>
      <c r="DZ310" s="255"/>
      <c r="EA310" s="255"/>
      <c r="EB310" s="255"/>
      <c r="EC310" s="255"/>
      <c r="ED310" s="255"/>
      <c r="EE310" s="255"/>
      <c r="EF310" s="255"/>
      <c r="EG310" s="255"/>
      <c r="EH310" s="255"/>
      <c r="EI310" s="255"/>
      <c r="EJ310" s="255"/>
      <c r="EK310" s="255"/>
      <c r="EL310" s="255"/>
      <c r="EM310" s="255"/>
      <c r="EN310" s="255"/>
      <c r="EO310" s="255"/>
      <c r="EP310" s="255"/>
      <c r="EQ310" s="255"/>
      <c r="ER310" s="255"/>
      <c r="ES310" s="255"/>
      <c r="ET310" s="255"/>
      <c r="EU310" s="255"/>
      <c r="EV310" s="255"/>
      <c r="EW310" s="255"/>
      <c r="EX310" s="256"/>
      <c r="EY310" s="256"/>
      <c r="EZ310" s="255"/>
      <c r="FA310" s="255"/>
      <c r="FB310" s="255"/>
      <c r="FC310" s="255"/>
      <c r="FD310" s="255"/>
      <c r="FE310" s="255"/>
      <c r="FF310" s="255"/>
      <c r="FG310" s="255"/>
      <c r="FH310" s="255"/>
      <c r="FI310" s="255"/>
      <c r="FJ310" s="255"/>
      <c r="FK310" s="255"/>
      <c r="FL310" s="255"/>
      <c r="FM310" s="255"/>
      <c r="FN310" s="255"/>
      <c r="FO310" s="255"/>
      <c r="FP310" s="255"/>
      <c r="FQ310" s="255"/>
      <c r="FR310" s="255"/>
      <c r="FS310" s="255"/>
      <c r="FT310" s="255"/>
      <c r="FU310" s="255"/>
      <c r="FV310" s="255"/>
      <c r="FW310" s="255"/>
      <c r="FX310" s="255"/>
      <c r="FY310" s="255"/>
      <c r="FZ310" s="255"/>
      <c r="GA310" s="255"/>
      <c r="GB310" s="255"/>
      <c r="GC310" s="255"/>
      <c r="GD310" s="255"/>
      <c r="GE310" s="255"/>
      <c r="GF310" s="255"/>
      <c r="GG310" s="255"/>
      <c r="GH310" s="255"/>
      <c r="GI310" s="255"/>
      <c r="GJ310" s="255"/>
      <c r="GK310" s="255"/>
      <c r="GL310" s="255"/>
      <c r="GM310" s="255"/>
      <c r="GN310" s="255"/>
      <c r="GO310" s="255"/>
      <c r="GP310" s="255"/>
      <c r="GQ310" s="255"/>
      <c r="GR310" s="255"/>
      <c r="GS310" s="255"/>
      <c r="GT310" s="255"/>
      <c r="GU310" s="255"/>
      <c r="GV310" s="255"/>
      <c r="GW310" s="255"/>
      <c r="GX310" s="255"/>
      <c r="GY310" s="255"/>
      <c r="GZ310" s="255"/>
      <c r="HA310" s="255"/>
      <c r="HB310" s="255"/>
      <c r="HC310" s="255"/>
      <c r="HD310" s="255"/>
      <c r="HE310" s="255"/>
      <c r="HF310" s="255"/>
      <c r="HG310" s="255"/>
      <c r="HH310" s="255"/>
      <c r="HI310" s="255"/>
      <c r="HJ310" s="255"/>
      <c r="HK310" s="255"/>
    </row>
    <row r="311" s="297" customFormat="true" ht="12.75" hidden="true" customHeight="false" outlineLevel="0" collapsed="false">
      <c r="A311" s="232"/>
      <c r="B311" s="233"/>
      <c r="C311" s="232"/>
      <c r="D311" s="234"/>
      <c r="E311" s="234"/>
      <c r="F311" s="235"/>
      <c r="G311" s="234"/>
      <c r="H311" s="257"/>
      <c r="I311" s="237"/>
      <c r="J311" s="238"/>
      <c r="K311" s="258" t="s">
        <v>164</v>
      </c>
      <c r="L311" s="259" t="n">
        <f aca="false">L310</f>
        <v>0</v>
      </c>
      <c r="M311" s="259"/>
      <c r="N311" s="259" t="n">
        <f aca="false">N310+L311</f>
        <v>0</v>
      </c>
      <c r="O311" s="259"/>
      <c r="P311" s="259" t="n">
        <f aca="false">P310+N311</f>
        <v>0</v>
      </c>
      <c r="Q311" s="259"/>
      <c r="R311" s="259" t="n">
        <f aca="false">R310+P311</f>
        <v>0</v>
      </c>
      <c r="S311" s="259"/>
      <c r="T311" s="259" t="n">
        <f aca="false">T310+R311</f>
        <v>0</v>
      </c>
      <c r="U311" s="259"/>
      <c r="V311" s="259" t="n">
        <f aca="false">V310+T311</f>
        <v>0</v>
      </c>
      <c r="W311" s="259"/>
      <c r="X311" s="259" t="n">
        <f aca="false">X310+V311</f>
        <v>0</v>
      </c>
      <c r="Y311" s="259"/>
      <c r="Z311" s="259" t="n">
        <f aca="false">Z310+X311</f>
        <v>0</v>
      </c>
      <c r="AA311" s="259"/>
      <c r="AB311" s="259" t="n">
        <f aca="false">AB310+Z311</f>
        <v>0</v>
      </c>
      <c r="AC311" s="259"/>
      <c r="AD311" s="259" t="n">
        <f aca="false">AD310+AB311</f>
        <v>0</v>
      </c>
      <c r="AE311" s="259"/>
      <c r="AF311" s="259" t="n">
        <f aca="false">AF310+AD311</f>
        <v>0</v>
      </c>
      <c r="AG311" s="259"/>
      <c r="AH311" s="259" t="n">
        <f aca="false">AH310+AF311</f>
        <v>0</v>
      </c>
      <c r="AI311" s="259"/>
      <c r="AJ311" s="259" t="n">
        <f aca="false">AJ310+AH311</f>
        <v>0</v>
      </c>
      <c r="AK311" s="259"/>
      <c r="AL311" s="259" t="n">
        <f aca="false">AL310+AJ311</f>
        <v>0</v>
      </c>
      <c r="AM311" s="259"/>
      <c r="AN311" s="259" t="n">
        <f aca="false">AN310+AL311</f>
        <v>0</v>
      </c>
      <c r="AO311" s="259"/>
      <c r="AP311" s="259" t="n">
        <f aca="false">AP310+AN311</f>
        <v>0</v>
      </c>
      <c r="AQ311" s="259"/>
      <c r="AR311" s="259" t="n">
        <f aca="false">AR310+AP311</f>
        <v>0</v>
      </c>
      <c r="AS311" s="259"/>
      <c r="AT311" s="259" t="n">
        <f aca="false">AT310+AR311</f>
        <v>0</v>
      </c>
      <c r="AU311" s="259"/>
      <c r="AV311" s="259" t="n">
        <f aca="false">AV310+AT311</f>
        <v>0</v>
      </c>
      <c r="AW311" s="259"/>
      <c r="AX311" s="259" t="n">
        <f aca="false">AX310+AV311</f>
        <v>0</v>
      </c>
      <c r="AY311" s="259"/>
      <c r="AZ311" s="259" t="n">
        <f aca="false">AZ310+AX311</f>
        <v>0</v>
      </c>
      <c r="BA311" s="259"/>
      <c r="BB311" s="259" t="n">
        <f aca="false">BB310+AZ311</f>
        <v>0</v>
      </c>
      <c r="BC311" s="259"/>
      <c r="BD311" s="259" t="n">
        <f aca="false">BD310+BB311</f>
        <v>0</v>
      </c>
      <c r="BE311" s="259"/>
      <c r="BF311" s="259" t="n">
        <f aca="false">BF310+BD311</f>
        <v>0</v>
      </c>
      <c r="BG311" s="259"/>
      <c r="BH311" s="259" t="n">
        <f aca="false">BH310+BF311</f>
        <v>0</v>
      </c>
      <c r="BI311" s="259"/>
      <c r="BJ311" s="259" t="n">
        <f aca="false">BJ310+BH311</f>
        <v>0</v>
      </c>
      <c r="BK311" s="259"/>
      <c r="BL311" s="259" t="n">
        <f aca="false">BL310+BJ311</f>
        <v>0</v>
      </c>
      <c r="BM311" s="259"/>
      <c r="BN311" s="259" t="n">
        <f aca="false">BN310+BL311</f>
        <v>0</v>
      </c>
      <c r="BO311" s="259"/>
      <c r="BP311" s="259" t="n">
        <f aca="false">BP310+BN311</f>
        <v>0</v>
      </c>
      <c r="BQ311" s="259"/>
      <c r="BR311" s="259" t="n">
        <f aca="false">BR310+BP311</f>
        <v>0</v>
      </c>
      <c r="BS311" s="259"/>
      <c r="BT311" s="259" t="n">
        <f aca="false">BT310+BR311</f>
        <v>0</v>
      </c>
      <c r="BU311" s="259"/>
      <c r="BV311" s="259" t="n">
        <f aca="false">BV310+BT311</f>
        <v>0</v>
      </c>
      <c r="BW311" s="259"/>
      <c r="BX311" s="259" t="n">
        <f aca="false">BX310+BV311</f>
        <v>0</v>
      </c>
      <c r="BY311" s="259"/>
      <c r="BZ311" s="259" t="n">
        <f aca="false">BZ310+BX311</f>
        <v>0</v>
      </c>
      <c r="CA311" s="259"/>
      <c r="CB311" s="259" t="n">
        <f aca="false">CB310+BZ311</f>
        <v>0</v>
      </c>
      <c r="CC311" s="259"/>
      <c r="CD311" s="259" t="n">
        <f aca="false">CD310+CB311</f>
        <v>0</v>
      </c>
      <c r="CE311" s="259"/>
      <c r="CF311" s="259" t="n">
        <f aca="false">CF310+CD311</f>
        <v>0</v>
      </c>
      <c r="CG311" s="259"/>
      <c r="CH311" s="259" t="n">
        <f aca="false">CH310+CF311</f>
        <v>0</v>
      </c>
      <c r="CI311" s="259"/>
      <c r="CJ311" s="259" t="n">
        <f aca="false">CJ310+CH311</f>
        <v>0</v>
      </c>
      <c r="CK311" s="259"/>
      <c r="CL311" s="259" t="n">
        <f aca="false">CL310+CJ311</f>
        <v>0</v>
      </c>
      <c r="CM311" s="259"/>
      <c r="CN311" s="259" t="n">
        <f aca="false">CN310+CL311</f>
        <v>0</v>
      </c>
      <c r="CO311" s="259"/>
      <c r="CP311" s="259" t="n">
        <f aca="false">CP310+CN311</f>
        <v>0</v>
      </c>
      <c r="CQ311" s="259"/>
      <c r="CR311" s="259" t="n">
        <f aca="false">CR310+CP311</f>
        <v>0</v>
      </c>
      <c r="CS311" s="259"/>
      <c r="CT311" s="259" t="n">
        <f aca="false">CT310+CR311</f>
        <v>0</v>
      </c>
      <c r="CU311" s="259"/>
      <c r="CV311" s="259" t="n">
        <f aca="false">CV310+CT311</f>
        <v>0</v>
      </c>
      <c r="CW311" s="259"/>
      <c r="CX311" s="259" t="n">
        <f aca="false">CX310+CV311</f>
        <v>0</v>
      </c>
      <c r="CY311" s="259"/>
      <c r="CZ311" s="259" t="n">
        <f aca="false">CZ310+CX311</f>
        <v>0</v>
      </c>
      <c r="DA311" s="259"/>
      <c r="DB311" s="259" t="n">
        <f aca="false">DB310+CZ311</f>
        <v>0</v>
      </c>
      <c r="DC311" s="259"/>
      <c r="DD311" s="259" t="n">
        <f aca="false">DD310+DB311</f>
        <v>0</v>
      </c>
      <c r="DE311" s="259"/>
      <c r="DF311" s="259" t="n">
        <f aca="false">DF310+DD311</f>
        <v>0</v>
      </c>
      <c r="DG311" s="259"/>
      <c r="DH311" s="259" t="n">
        <f aca="false">DH310+DF311</f>
        <v>0</v>
      </c>
      <c r="DI311" s="259"/>
      <c r="DJ311" s="296" t="n">
        <f aca="false">DJ310+DH311</f>
        <v>0</v>
      </c>
      <c r="DK311" s="296"/>
      <c r="DL311" s="259" t="n">
        <f aca="false">DL310+DJ311</f>
        <v>0</v>
      </c>
      <c r="DM311" s="259"/>
      <c r="DN311" s="259" t="n">
        <f aca="false">DN310+DL311</f>
        <v>0</v>
      </c>
      <c r="DO311" s="259"/>
      <c r="DP311" s="259" t="n">
        <f aca="false">DP310+DN311</f>
        <v>0</v>
      </c>
      <c r="DQ311" s="259"/>
      <c r="DR311" s="259" t="n">
        <f aca="false">DR310+DP311</f>
        <v>0</v>
      </c>
      <c r="DS311" s="259"/>
      <c r="DT311" s="259" t="n">
        <f aca="false">DT310+DR311</f>
        <v>0</v>
      </c>
      <c r="DU311" s="259"/>
      <c r="DV311" s="259" t="n">
        <f aca="false">DV310+DT311</f>
        <v>0</v>
      </c>
      <c r="DW311" s="259"/>
      <c r="DX311" s="259" t="n">
        <f aca="false">DX310+DV311</f>
        <v>0</v>
      </c>
      <c r="DY311" s="259"/>
      <c r="DZ311" s="259" t="n">
        <f aca="false">DZ310+DX311</f>
        <v>0</v>
      </c>
      <c r="EA311" s="259"/>
      <c r="EB311" s="259" t="n">
        <f aca="false">EB310+DZ311</f>
        <v>0</v>
      </c>
      <c r="EC311" s="259"/>
      <c r="ED311" s="259" t="n">
        <f aca="false">ED310+EB311</f>
        <v>0</v>
      </c>
      <c r="EE311" s="259"/>
      <c r="EF311" s="259" t="n">
        <f aca="false">EF310+ED311</f>
        <v>0</v>
      </c>
      <c r="EG311" s="259"/>
      <c r="EH311" s="259" t="n">
        <f aca="false">EH310+EF311</f>
        <v>0</v>
      </c>
      <c r="EI311" s="259"/>
      <c r="EJ311" s="259" t="n">
        <f aca="false">EJ310+EH311</f>
        <v>0</v>
      </c>
      <c r="EK311" s="259"/>
      <c r="EL311" s="259" t="n">
        <f aca="false">EL310+EJ311</f>
        <v>0</v>
      </c>
      <c r="EM311" s="259"/>
      <c r="EN311" s="259" t="n">
        <f aca="false">EN310+EL311</f>
        <v>0</v>
      </c>
      <c r="EO311" s="259"/>
      <c r="EP311" s="259" t="n">
        <f aca="false">EP310+EN311</f>
        <v>0</v>
      </c>
      <c r="EQ311" s="259"/>
      <c r="ER311" s="259" t="n">
        <f aca="false">ER310+EP311</f>
        <v>0</v>
      </c>
      <c r="ES311" s="259"/>
      <c r="ET311" s="259" t="n">
        <f aca="false">ET310+ER311</f>
        <v>0</v>
      </c>
      <c r="EU311" s="259"/>
      <c r="EV311" s="259" t="n">
        <f aca="false">EV310+ET311</f>
        <v>0</v>
      </c>
      <c r="EW311" s="259"/>
      <c r="EX311" s="260" t="n">
        <f aca="false">EX310+EV311</f>
        <v>0</v>
      </c>
      <c r="EY311" s="260"/>
      <c r="EZ311" s="259" t="n">
        <f aca="false">EZ310+EX311</f>
        <v>0</v>
      </c>
      <c r="FA311" s="259"/>
      <c r="FB311" s="259" t="n">
        <f aca="false">FB310+EZ311</f>
        <v>0</v>
      </c>
      <c r="FC311" s="259"/>
      <c r="FD311" s="259" t="n">
        <f aca="false">FD310+FB311</f>
        <v>0</v>
      </c>
      <c r="FE311" s="259"/>
      <c r="FF311" s="259" t="n">
        <f aca="false">FF310+FD311</f>
        <v>0</v>
      </c>
      <c r="FG311" s="259"/>
      <c r="FH311" s="259" t="n">
        <f aca="false">FH310+FF311</f>
        <v>0</v>
      </c>
      <c r="FI311" s="259"/>
      <c r="FJ311" s="259" t="n">
        <f aca="false">FJ310+FH311</f>
        <v>0</v>
      </c>
      <c r="FK311" s="259"/>
      <c r="FL311" s="259" t="n">
        <f aca="false">FL310+FJ311</f>
        <v>0</v>
      </c>
      <c r="FM311" s="259"/>
      <c r="FN311" s="259" t="n">
        <f aca="false">FN310+FL311</f>
        <v>0</v>
      </c>
      <c r="FO311" s="259"/>
      <c r="FP311" s="259" t="n">
        <f aca="false">FP310+FN311</f>
        <v>0</v>
      </c>
      <c r="FQ311" s="259"/>
      <c r="FR311" s="259" t="n">
        <f aca="false">FR310+FP311</f>
        <v>0</v>
      </c>
      <c r="FS311" s="259"/>
      <c r="FT311" s="259" t="n">
        <f aca="false">FT310+FR311</f>
        <v>0</v>
      </c>
      <c r="FU311" s="259"/>
      <c r="FV311" s="259" t="n">
        <f aca="false">FV310+FT311</f>
        <v>0</v>
      </c>
      <c r="FW311" s="259"/>
      <c r="FX311" s="259" t="n">
        <f aca="false">FX310+FV311</f>
        <v>0</v>
      </c>
      <c r="FY311" s="259"/>
      <c r="FZ311" s="259" t="n">
        <f aca="false">FZ310+FX311</f>
        <v>0</v>
      </c>
      <c r="GA311" s="259"/>
      <c r="GB311" s="259" t="n">
        <f aca="false">GB310+FZ311</f>
        <v>0</v>
      </c>
      <c r="GC311" s="259"/>
      <c r="GD311" s="259" t="n">
        <f aca="false">GD310+GB311</f>
        <v>0</v>
      </c>
      <c r="GE311" s="259"/>
      <c r="GF311" s="259" t="n">
        <f aca="false">GF310+GD311</f>
        <v>0</v>
      </c>
      <c r="GG311" s="259"/>
      <c r="GH311" s="259" t="n">
        <f aca="false">GH310+GF311</f>
        <v>0</v>
      </c>
      <c r="GI311" s="259"/>
      <c r="GJ311" s="259" t="n">
        <f aca="false">GJ310+GH311</f>
        <v>0</v>
      </c>
      <c r="GK311" s="259"/>
      <c r="GL311" s="259" t="n">
        <f aca="false">GL310+GJ311</f>
        <v>0</v>
      </c>
      <c r="GM311" s="259"/>
      <c r="GN311" s="259" t="n">
        <f aca="false">GN310+GL311</f>
        <v>0</v>
      </c>
      <c r="GO311" s="259"/>
      <c r="GP311" s="259" t="n">
        <f aca="false">GP310+GN311</f>
        <v>0</v>
      </c>
      <c r="GQ311" s="259"/>
      <c r="GR311" s="259" t="n">
        <f aca="false">GR310+GP311</f>
        <v>0</v>
      </c>
      <c r="GS311" s="259"/>
      <c r="GT311" s="259" t="n">
        <f aca="false">GT310+GR311</f>
        <v>0</v>
      </c>
      <c r="GU311" s="259"/>
      <c r="GV311" s="259" t="n">
        <f aca="false">GV310+GT311</f>
        <v>0</v>
      </c>
      <c r="GW311" s="259"/>
      <c r="GX311" s="259" t="n">
        <f aca="false">GX310+GV311</f>
        <v>0</v>
      </c>
      <c r="GY311" s="259"/>
      <c r="GZ311" s="259" t="n">
        <f aca="false">GZ310+GX311</f>
        <v>0</v>
      </c>
      <c r="HA311" s="259"/>
      <c r="HB311" s="259" t="n">
        <f aca="false">HB310+GZ311</f>
        <v>0</v>
      </c>
      <c r="HC311" s="259"/>
      <c r="HD311" s="259" t="n">
        <f aca="false">HD310+HB311</f>
        <v>0</v>
      </c>
      <c r="HE311" s="259"/>
      <c r="HF311" s="259" t="n">
        <f aca="false">HF310+HD311</f>
        <v>0</v>
      </c>
      <c r="HG311" s="259"/>
      <c r="HH311" s="259" t="n">
        <f aca="false">HH310+HF311</f>
        <v>0</v>
      </c>
      <c r="HI311" s="259"/>
      <c r="HJ311" s="259" t="n">
        <f aca="false">HJ310+HH311</f>
        <v>0</v>
      </c>
      <c r="HK311" s="259"/>
    </row>
    <row r="312" s="299" customFormat="true" ht="12.75" hidden="true" customHeight="false" outlineLevel="0" collapsed="false">
      <c r="A312" s="232"/>
      <c r="B312" s="233"/>
      <c r="C312" s="232"/>
      <c r="D312" s="234"/>
      <c r="E312" s="234"/>
      <c r="F312" s="235"/>
      <c r="G312" s="234"/>
      <c r="H312" s="261"/>
      <c r="I312" s="237"/>
      <c r="J312" s="238"/>
      <c r="K312" s="262" t="s">
        <v>165</v>
      </c>
      <c r="L312" s="263" t="e">
        <f aca="false">IF($E306&gt;0,L309/$E306,"-")</f>
        <v>#N/A</v>
      </c>
      <c r="M312" s="263"/>
      <c r="N312" s="263" t="e">
        <f aca="false">IF($E306&gt;0,N309/$E306,"-")</f>
        <v>#N/A</v>
      </c>
      <c r="O312" s="263"/>
      <c r="P312" s="263" t="e">
        <f aca="false">IF($E306&gt;0,P309/$E306,"-")</f>
        <v>#N/A</v>
      </c>
      <c r="Q312" s="263"/>
      <c r="R312" s="263" t="e">
        <f aca="false">IF($E306&gt;0,R309/$E306,"-")</f>
        <v>#N/A</v>
      </c>
      <c r="S312" s="263"/>
      <c r="T312" s="263" t="e">
        <f aca="false">IF($E306&gt;0,T309/$E306,"-")</f>
        <v>#N/A</v>
      </c>
      <c r="U312" s="263"/>
      <c r="V312" s="263" t="e">
        <f aca="false">IF($E306&gt;0,V309/$E306,"-")</f>
        <v>#N/A</v>
      </c>
      <c r="W312" s="263"/>
      <c r="X312" s="263" t="e">
        <f aca="false">IF($E306&gt;0,X309/$E306,"-")</f>
        <v>#N/A</v>
      </c>
      <c r="Y312" s="263"/>
      <c r="Z312" s="263" t="e">
        <f aca="false">IF($E306&gt;0,Z309/$E306,"-")</f>
        <v>#N/A</v>
      </c>
      <c r="AA312" s="263"/>
      <c r="AB312" s="263" t="e">
        <f aca="false">IF($E306&gt;0,AB309/$E306,"-")</f>
        <v>#N/A</v>
      </c>
      <c r="AC312" s="263"/>
      <c r="AD312" s="263" t="e">
        <f aca="false">IF($E306&gt;0,AD309/$E306,"-")</f>
        <v>#N/A</v>
      </c>
      <c r="AE312" s="263"/>
      <c r="AF312" s="263" t="e">
        <f aca="false">IF($E306&gt;0,AF309/$E306,"-")</f>
        <v>#N/A</v>
      </c>
      <c r="AG312" s="263"/>
      <c r="AH312" s="263" t="e">
        <f aca="false">IF($E306&gt;0,AH309/$E306,"-")</f>
        <v>#N/A</v>
      </c>
      <c r="AI312" s="263"/>
      <c r="AJ312" s="263" t="e">
        <f aca="false">IF($E306&gt;0,AJ309/$E306,"-")</f>
        <v>#N/A</v>
      </c>
      <c r="AK312" s="263"/>
      <c r="AL312" s="263" t="e">
        <f aca="false">IF($E306&gt;0,AL309/$E306,"-")</f>
        <v>#N/A</v>
      </c>
      <c r="AM312" s="263"/>
      <c r="AN312" s="263" t="e">
        <f aca="false">IF($E306&gt;0,AN309/$E306,"-")</f>
        <v>#N/A</v>
      </c>
      <c r="AO312" s="263"/>
      <c r="AP312" s="263" t="e">
        <f aca="false">IF($E306&gt;0,AP309/$E306,"-")</f>
        <v>#N/A</v>
      </c>
      <c r="AQ312" s="263"/>
      <c r="AR312" s="263" t="e">
        <f aca="false">IF($E306&gt;0,AR309/$E306,"-")</f>
        <v>#N/A</v>
      </c>
      <c r="AS312" s="263"/>
      <c r="AT312" s="263" t="e">
        <f aca="false">IF($E306&gt;0,AT309/$E306,"-")</f>
        <v>#N/A</v>
      </c>
      <c r="AU312" s="263"/>
      <c r="AV312" s="263" t="e">
        <f aca="false">IF($E306&gt;0,AV309/$E306,"-")</f>
        <v>#N/A</v>
      </c>
      <c r="AW312" s="263"/>
      <c r="AX312" s="263" t="e">
        <f aca="false">IF($E306&gt;0,AX309/$E306,"-")</f>
        <v>#N/A</v>
      </c>
      <c r="AY312" s="263"/>
      <c r="AZ312" s="263" t="e">
        <f aca="false">IF($E306&gt;0,AZ309/$E306,"-")</f>
        <v>#N/A</v>
      </c>
      <c r="BA312" s="263"/>
      <c r="BB312" s="263" t="e">
        <f aca="false">IF($E306&gt;0,BB309/$E306,"-")</f>
        <v>#N/A</v>
      </c>
      <c r="BC312" s="263"/>
      <c r="BD312" s="263" t="e">
        <f aca="false">IF($E306&gt;0,BD309/$E306,"-")</f>
        <v>#N/A</v>
      </c>
      <c r="BE312" s="263"/>
      <c r="BF312" s="263" t="e">
        <f aca="false">IF($E306&gt;0,BF309/$E306,"-")</f>
        <v>#N/A</v>
      </c>
      <c r="BG312" s="263"/>
      <c r="BH312" s="263" t="e">
        <f aca="false">IF($E306&gt;0,BH309/$E306,"-")</f>
        <v>#N/A</v>
      </c>
      <c r="BI312" s="263"/>
      <c r="BJ312" s="263" t="e">
        <f aca="false">IF($E306&gt;0,BJ309/$E306,"-")</f>
        <v>#N/A</v>
      </c>
      <c r="BK312" s="263"/>
      <c r="BL312" s="263" t="e">
        <f aca="false">IF($E306&gt;0,BL309/$E306,"-")</f>
        <v>#N/A</v>
      </c>
      <c r="BM312" s="263"/>
      <c r="BN312" s="263" t="e">
        <f aca="false">IF($E306&gt;0,BN309/$E306,"-")</f>
        <v>#N/A</v>
      </c>
      <c r="BO312" s="263"/>
      <c r="BP312" s="263" t="e">
        <f aca="false">IF($E306&gt;0,BP309/$E306,"-")</f>
        <v>#N/A</v>
      </c>
      <c r="BQ312" s="263"/>
      <c r="BR312" s="263" t="e">
        <f aca="false">IF($E306&gt;0,BR309/$E306,"-")</f>
        <v>#N/A</v>
      </c>
      <c r="BS312" s="263"/>
      <c r="BT312" s="263" t="e">
        <f aca="false">IF($E306&gt;0,BT309/$E306,"-")</f>
        <v>#N/A</v>
      </c>
      <c r="BU312" s="263"/>
      <c r="BV312" s="263" t="e">
        <f aca="false">IF($E306&gt;0,BV309/$E306,"-")</f>
        <v>#N/A</v>
      </c>
      <c r="BW312" s="263"/>
      <c r="BX312" s="263" t="e">
        <f aca="false">IF($E306&gt;0,BX309/$E306,"-")</f>
        <v>#N/A</v>
      </c>
      <c r="BY312" s="263"/>
      <c r="BZ312" s="263" t="e">
        <f aca="false">IF($E306&gt;0,BZ309/$E306,"-")</f>
        <v>#N/A</v>
      </c>
      <c r="CA312" s="263"/>
      <c r="CB312" s="263" t="e">
        <f aca="false">IF($E306&gt;0,CB309/$E306,"-")</f>
        <v>#N/A</v>
      </c>
      <c r="CC312" s="263"/>
      <c r="CD312" s="263" t="e">
        <f aca="false">IF($E306&gt;0,CD309/$E306,"-")</f>
        <v>#N/A</v>
      </c>
      <c r="CE312" s="263"/>
      <c r="CF312" s="263" t="e">
        <f aca="false">IF($E306&gt;0,CF309/$E306,"-")</f>
        <v>#N/A</v>
      </c>
      <c r="CG312" s="263"/>
      <c r="CH312" s="263" t="e">
        <f aca="false">IF($E306&gt;0,CH309/$E306,"-")</f>
        <v>#N/A</v>
      </c>
      <c r="CI312" s="263"/>
      <c r="CJ312" s="263" t="e">
        <f aca="false">IF($E306&gt;0,CJ309/$E306,"-")</f>
        <v>#N/A</v>
      </c>
      <c r="CK312" s="263"/>
      <c r="CL312" s="263" t="e">
        <f aca="false">IF($E306&gt;0,CL309/$E306,"-")</f>
        <v>#N/A</v>
      </c>
      <c r="CM312" s="263"/>
      <c r="CN312" s="263" t="e">
        <f aca="false">IF($E306&gt;0,CN309/$E306,"-")</f>
        <v>#N/A</v>
      </c>
      <c r="CO312" s="263"/>
      <c r="CP312" s="263" t="e">
        <f aca="false">IF($E306&gt;0,CP309/$E306,"-")</f>
        <v>#N/A</v>
      </c>
      <c r="CQ312" s="263"/>
      <c r="CR312" s="263" t="e">
        <f aca="false">IF($E306&gt;0,CR309/$E306,"-")</f>
        <v>#N/A</v>
      </c>
      <c r="CS312" s="263"/>
      <c r="CT312" s="263" t="e">
        <f aca="false">IF($E306&gt;0,CT309/$E306,"-")</f>
        <v>#N/A</v>
      </c>
      <c r="CU312" s="263"/>
      <c r="CV312" s="263" t="e">
        <f aca="false">IF($E306&gt;0,CV309/$E306,"-")</f>
        <v>#N/A</v>
      </c>
      <c r="CW312" s="263"/>
      <c r="CX312" s="263" t="e">
        <f aca="false">IF($E306&gt;0,CX309/$E306,"-")</f>
        <v>#N/A</v>
      </c>
      <c r="CY312" s="263"/>
      <c r="CZ312" s="263" t="e">
        <f aca="false">IF($E306&gt;0,CZ309/$E306,"-")</f>
        <v>#N/A</v>
      </c>
      <c r="DA312" s="263"/>
      <c r="DB312" s="263" t="e">
        <f aca="false">IF($E306&gt;0,DB309/$E306,"-")</f>
        <v>#N/A</v>
      </c>
      <c r="DC312" s="263"/>
      <c r="DD312" s="263" t="e">
        <f aca="false">IF($E306&gt;0,DD309/$E306,"-")</f>
        <v>#N/A</v>
      </c>
      <c r="DE312" s="263"/>
      <c r="DF312" s="263" t="e">
        <f aca="false">IF($E306&gt;0,DF309/$E306,"-")</f>
        <v>#N/A</v>
      </c>
      <c r="DG312" s="263"/>
      <c r="DH312" s="263" t="e">
        <f aca="false">IF($E306&gt;0,DH309/$E306,"-")</f>
        <v>#N/A</v>
      </c>
      <c r="DI312" s="263"/>
      <c r="DJ312" s="298" t="e">
        <f aca="false">IF($E306&gt;0,DJ309/$E306,"-")</f>
        <v>#N/A</v>
      </c>
      <c r="DK312" s="298"/>
      <c r="DL312" s="263" t="e">
        <f aca="false">IF($E306&gt;0,DL309/$E306,"-")</f>
        <v>#N/A</v>
      </c>
      <c r="DM312" s="263"/>
      <c r="DN312" s="263" t="e">
        <f aca="false">IF($E306&gt;0,DN309/$E306,"-")</f>
        <v>#N/A</v>
      </c>
      <c r="DO312" s="263"/>
      <c r="DP312" s="263" t="e">
        <f aca="false">IF($E306&gt;0,DP309/$E306,"-")</f>
        <v>#N/A</v>
      </c>
      <c r="DQ312" s="263"/>
      <c r="DR312" s="263" t="e">
        <f aca="false">IF($E306&gt;0,DR309/$E306,"-")</f>
        <v>#N/A</v>
      </c>
      <c r="DS312" s="263"/>
      <c r="DT312" s="263" t="e">
        <f aca="false">IF($E306&gt;0,DT309/$E306,"-")</f>
        <v>#N/A</v>
      </c>
      <c r="DU312" s="263"/>
      <c r="DV312" s="263" t="e">
        <f aca="false">IF($E306&gt;0,DV309/$E306,"-")</f>
        <v>#N/A</v>
      </c>
      <c r="DW312" s="263"/>
      <c r="DX312" s="263" t="e">
        <f aca="false">IF($E306&gt;0,DX309/$E306,"-")</f>
        <v>#N/A</v>
      </c>
      <c r="DY312" s="263"/>
      <c r="DZ312" s="263" t="e">
        <f aca="false">IF($E306&gt;0,DZ309/$E306,"-")</f>
        <v>#N/A</v>
      </c>
      <c r="EA312" s="263"/>
      <c r="EB312" s="263" t="e">
        <f aca="false">IF($E306&gt;0,EB309/$E306,"-")</f>
        <v>#N/A</v>
      </c>
      <c r="EC312" s="263"/>
      <c r="ED312" s="263" t="e">
        <f aca="false">IF($E306&gt;0,ED309/$E306,"-")</f>
        <v>#N/A</v>
      </c>
      <c r="EE312" s="263"/>
      <c r="EF312" s="263" t="e">
        <f aca="false">IF($E306&gt;0,EF309/$E306,"-")</f>
        <v>#N/A</v>
      </c>
      <c r="EG312" s="263"/>
      <c r="EH312" s="263" t="e">
        <f aca="false">IF($E306&gt;0,EH309/$E306,"-")</f>
        <v>#N/A</v>
      </c>
      <c r="EI312" s="263"/>
      <c r="EJ312" s="263" t="e">
        <f aca="false">IF($E306&gt;0,EJ309/$E306,"-")</f>
        <v>#N/A</v>
      </c>
      <c r="EK312" s="263"/>
      <c r="EL312" s="263" t="e">
        <f aca="false">IF($E306&gt;0,EL309/$E306,"-")</f>
        <v>#N/A</v>
      </c>
      <c r="EM312" s="263"/>
      <c r="EN312" s="263" t="e">
        <f aca="false">IF($E306&gt;0,EN309/$E306,"-")</f>
        <v>#N/A</v>
      </c>
      <c r="EO312" s="263"/>
      <c r="EP312" s="263" t="e">
        <f aca="false">IF($E306&gt;0,EP309/$E306,"-")</f>
        <v>#N/A</v>
      </c>
      <c r="EQ312" s="263"/>
      <c r="ER312" s="263" t="e">
        <f aca="false">IF($E306&gt;0,ER309/$E306,"-")</f>
        <v>#N/A</v>
      </c>
      <c r="ES312" s="263"/>
      <c r="ET312" s="263" t="e">
        <f aca="false">IF($E306&gt;0,ET309/$E306,"-")</f>
        <v>#N/A</v>
      </c>
      <c r="EU312" s="263"/>
      <c r="EV312" s="263" t="e">
        <f aca="false">IF($E306&gt;0,EV309/$E306,"-")</f>
        <v>#N/A</v>
      </c>
      <c r="EW312" s="263"/>
      <c r="EX312" s="264" t="e">
        <f aca="false">IF($E306&gt;0,EX309/$E306,"-")</f>
        <v>#N/A</v>
      </c>
      <c r="EY312" s="264"/>
      <c r="EZ312" s="263" t="e">
        <f aca="false">IF($E306&gt;0,EZ309/$E306,"-")</f>
        <v>#N/A</v>
      </c>
      <c r="FA312" s="263"/>
      <c r="FB312" s="263" t="e">
        <f aca="false">IF($E306&gt;0,FB309/$E306,"-")</f>
        <v>#N/A</v>
      </c>
      <c r="FC312" s="263"/>
      <c r="FD312" s="263" t="e">
        <f aca="false">IF($E306&gt;0,FD309/$E306,"-")</f>
        <v>#N/A</v>
      </c>
      <c r="FE312" s="263"/>
      <c r="FF312" s="263" t="e">
        <f aca="false">IF($E306&gt;0,FF309/$E306,"-")</f>
        <v>#N/A</v>
      </c>
      <c r="FG312" s="263"/>
      <c r="FH312" s="263" t="e">
        <f aca="false">IF($E306&gt;0,FH309/$E306,"-")</f>
        <v>#N/A</v>
      </c>
      <c r="FI312" s="263"/>
      <c r="FJ312" s="263" t="e">
        <f aca="false">IF($E306&gt;0,FJ309/$E306,"-")</f>
        <v>#N/A</v>
      </c>
      <c r="FK312" s="263"/>
      <c r="FL312" s="263" t="e">
        <f aca="false">IF($E306&gt;0,FL309/$E306,"-")</f>
        <v>#N/A</v>
      </c>
      <c r="FM312" s="263"/>
      <c r="FN312" s="263" t="e">
        <f aca="false">IF($E306&gt;0,FN309/$E306,"-")</f>
        <v>#N/A</v>
      </c>
      <c r="FO312" s="263"/>
      <c r="FP312" s="263" t="e">
        <f aca="false">IF($E306&gt;0,FP309/$E306,"-")</f>
        <v>#N/A</v>
      </c>
      <c r="FQ312" s="263"/>
      <c r="FR312" s="263" t="e">
        <f aca="false">IF($E306&gt;0,FR309/$E306,"-")</f>
        <v>#N/A</v>
      </c>
      <c r="FS312" s="263"/>
      <c r="FT312" s="263" t="e">
        <f aca="false">IF($E306&gt;0,FT309/$E306,"-")</f>
        <v>#N/A</v>
      </c>
      <c r="FU312" s="263"/>
      <c r="FV312" s="263" t="e">
        <f aca="false">IF($E306&gt;0,FV309/$E306,"-")</f>
        <v>#N/A</v>
      </c>
      <c r="FW312" s="263"/>
      <c r="FX312" s="263" t="e">
        <f aca="false">IF($E306&gt;0,FX309/$E306,"-")</f>
        <v>#N/A</v>
      </c>
      <c r="FY312" s="263"/>
      <c r="FZ312" s="263" t="e">
        <f aca="false">IF($E306&gt;0,FZ309/$E306,"-")</f>
        <v>#N/A</v>
      </c>
      <c r="GA312" s="263"/>
      <c r="GB312" s="263" t="e">
        <f aca="false">IF($E306&gt;0,GB309/$E306,"-")</f>
        <v>#N/A</v>
      </c>
      <c r="GC312" s="263"/>
      <c r="GD312" s="263" t="e">
        <f aca="false">IF($E306&gt;0,GD309/$E306,"-")</f>
        <v>#N/A</v>
      </c>
      <c r="GE312" s="263"/>
      <c r="GF312" s="263" t="e">
        <f aca="false">IF($E306&gt;0,GF309/$E306,"-")</f>
        <v>#N/A</v>
      </c>
      <c r="GG312" s="263"/>
      <c r="GH312" s="263" t="e">
        <f aca="false">IF($E306&gt;0,GH309/$E306,"-")</f>
        <v>#N/A</v>
      </c>
      <c r="GI312" s="263"/>
      <c r="GJ312" s="263" t="e">
        <f aca="false">IF($E306&gt;0,GJ309/$E306,"-")</f>
        <v>#N/A</v>
      </c>
      <c r="GK312" s="263"/>
      <c r="GL312" s="263" t="e">
        <f aca="false">IF($E306&gt;0,GL309/$E306,"-")</f>
        <v>#N/A</v>
      </c>
      <c r="GM312" s="263"/>
      <c r="GN312" s="263" t="e">
        <f aca="false">IF($E306&gt;0,GN309/$E306,"-")</f>
        <v>#N/A</v>
      </c>
      <c r="GO312" s="263"/>
      <c r="GP312" s="263" t="e">
        <f aca="false">IF($E306&gt;0,GP309/$E306,"-")</f>
        <v>#N/A</v>
      </c>
      <c r="GQ312" s="263"/>
      <c r="GR312" s="263" t="e">
        <f aca="false">IF($E306&gt;0,GR309/$E306,"-")</f>
        <v>#N/A</v>
      </c>
      <c r="GS312" s="263"/>
      <c r="GT312" s="263" t="e">
        <f aca="false">IF($E306&gt;0,GT309/$E306,"-")</f>
        <v>#N/A</v>
      </c>
      <c r="GU312" s="263"/>
      <c r="GV312" s="263" t="e">
        <f aca="false">IF($E306&gt;0,GV309/$E306,"-")</f>
        <v>#N/A</v>
      </c>
      <c r="GW312" s="263"/>
      <c r="GX312" s="263" t="e">
        <f aca="false">IF($E306&gt;0,GX309/$E306,"-")</f>
        <v>#N/A</v>
      </c>
      <c r="GY312" s="263"/>
      <c r="GZ312" s="263" t="e">
        <f aca="false">IF($E306&gt;0,GZ309/$E306,"-")</f>
        <v>#N/A</v>
      </c>
      <c r="HA312" s="263"/>
      <c r="HB312" s="263" t="e">
        <f aca="false">IF($E306&gt;0,HB309/$E306,"-")</f>
        <v>#N/A</v>
      </c>
      <c r="HC312" s="263"/>
      <c r="HD312" s="263" t="e">
        <f aca="false">IF($E306&gt;0,HD309/$E306,"-")</f>
        <v>#N/A</v>
      </c>
      <c r="HE312" s="263"/>
      <c r="HF312" s="263" t="e">
        <f aca="false">IF($E306&gt;0,HF309/$E306,"-")</f>
        <v>#N/A</v>
      </c>
      <c r="HG312" s="263"/>
      <c r="HH312" s="263" t="e">
        <f aca="false">IF($E306&gt;0,HH309/$E306,"-")</f>
        <v>#N/A</v>
      </c>
      <c r="HI312" s="263"/>
      <c r="HJ312" s="263" t="e">
        <f aca="false">IF($E306&gt;0,HJ309/$E306,"-")</f>
        <v>#N/A</v>
      </c>
      <c r="HK312" s="263"/>
    </row>
    <row r="313" customFormat="false" ht="12.75" hidden="true" customHeight="false" outlineLevel="0" collapsed="false">
      <c r="A313" s="232"/>
      <c r="B313" s="233"/>
      <c r="C313" s="232"/>
      <c r="D313" s="234"/>
      <c r="E313" s="234"/>
      <c r="F313" s="235"/>
      <c r="G313" s="234"/>
      <c r="H313" s="234"/>
      <c r="I313" s="237"/>
      <c r="J313" s="238"/>
      <c r="K313" s="265" t="s">
        <v>166</v>
      </c>
      <c r="L313" s="266" t="e">
        <f aca="false">IF($E306&gt;0,L311/$E306,"-")</f>
        <v>#N/A</v>
      </c>
      <c r="M313" s="266"/>
      <c r="N313" s="266" t="e">
        <f aca="false">IF($E306&gt;0,N311/$E306,"-")</f>
        <v>#N/A</v>
      </c>
      <c r="O313" s="266"/>
      <c r="P313" s="266" t="e">
        <f aca="false">IF($E306&gt;0,P311/$E306,"-")</f>
        <v>#N/A</v>
      </c>
      <c r="Q313" s="266"/>
      <c r="R313" s="266" t="e">
        <f aca="false">IF($E306&gt;0,R311/$E306,"-")</f>
        <v>#N/A</v>
      </c>
      <c r="S313" s="266"/>
      <c r="T313" s="266" t="e">
        <f aca="false">IF($E306&gt;0,T311/$E306,"-")</f>
        <v>#N/A</v>
      </c>
      <c r="U313" s="266"/>
      <c r="V313" s="266" t="e">
        <f aca="false">IF($E306&gt;0,V311/$E306,"-")</f>
        <v>#N/A</v>
      </c>
      <c r="W313" s="266"/>
      <c r="X313" s="266" t="e">
        <f aca="false">IF($E306&gt;0,X311/$E306,"-")</f>
        <v>#N/A</v>
      </c>
      <c r="Y313" s="266"/>
      <c r="Z313" s="266" t="e">
        <f aca="false">IF($E306&gt;0,Z311/$E306,"-")</f>
        <v>#N/A</v>
      </c>
      <c r="AA313" s="266"/>
      <c r="AB313" s="266" t="e">
        <f aca="false">IF($E306&gt;0,AB311/$E306,"-")</f>
        <v>#N/A</v>
      </c>
      <c r="AC313" s="266"/>
      <c r="AD313" s="266" t="e">
        <f aca="false">IF($E306&gt;0,AD311/$E306,"-")</f>
        <v>#N/A</v>
      </c>
      <c r="AE313" s="266"/>
      <c r="AF313" s="266" t="e">
        <f aca="false">IF($E306&gt;0,AF311/$E306,"-")</f>
        <v>#N/A</v>
      </c>
      <c r="AG313" s="266"/>
      <c r="AH313" s="266" t="e">
        <f aca="false">IF($E306&gt;0,AH311/$E306,"-")</f>
        <v>#N/A</v>
      </c>
      <c r="AI313" s="266"/>
      <c r="AJ313" s="266" t="e">
        <f aca="false">IF($E306&gt;0,AJ311/$E306,"-")</f>
        <v>#N/A</v>
      </c>
      <c r="AK313" s="266"/>
      <c r="AL313" s="266" t="e">
        <f aca="false">IF($E306&gt;0,AL311/$E306,"-")</f>
        <v>#N/A</v>
      </c>
      <c r="AM313" s="266"/>
      <c r="AN313" s="266" t="e">
        <f aca="false">IF($E306&gt;0,AN311/$E306,"-")</f>
        <v>#N/A</v>
      </c>
      <c r="AO313" s="266"/>
      <c r="AP313" s="266" t="e">
        <f aca="false">IF($E306&gt;0,AP311/$E306,"-")</f>
        <v>#N/A</v>
      </c>
      <c r="AQ313" s="266"/>
      <c r="AR313" s="266" t="e">
        <f aca="false">IF($E306&gt;0,AR311/$E306,"-")</f>
        <v>#N/A</v>
      </c>
      <c r="AS313" s="266"/>
      <c r="AT313" s="266" t="e">
        <f aca="false">IF($E306&gt;0,AT311/$E306,"-")</f>
        <v>#N/A</v>
      </c>
      <c r="AU313" s="266"/>
      <c r="AV313" s="266" t="e">
        <f aca="false">IF($E306&gt;0,AV311/$E306,"-")</f>
        <v>#N/A</v>
      </c>
      <c r="AW313" s="266"/>
      <c r="AX313" s="266" t="e">
        <f aca="false">IF($E306&gt;0,AX311/$E306,"-")</f>
        <v>#N/A</v>
      </c>
      <c r="AY313" s="266"/>
      <c r="AZ313" s="266" t="e">
        <f aca="false">IF($E306&gt;0,AZ311/$E306,"-")</f>
        <v>#N/A</v>
      </c>
      <c r="BA313" s="266"/>
      <c r="BB313" s="266" t="e">
        <f aca="false">IF($E306&gt;0,BB311/$E306,"-")</f>
        <v>#N/A</v>
      </c>
      <c r="BC313" s="266"/>
      <c r="BD313" s="266" t="e">
        <f aca="false">IF($E306&gt;0,BD311/$E306,"-")</f>
        <v>#N/A</v>
      </c>
      <c r="BE313" s="266"/>
      <c r="BF313" s="266" t="e">
        <f aca="false">IF($E306&gt;0,BF311/$E306,"-")</f>
        <v>#N/A</v>
      </c>
      <c r="BG313" s="266"/>
      <c r="BH313" s="266" t="e">
        <f aca="false">IF($E306&gt;0,BH311/$E306,"-")</f>
        <v>#N/A</v>
      </c>
      <c r="BI313" s="266"/>
      <c r="BJ313" s="266" t="e">
        <f aca="false">IF($E306&gt;0,BJ311/$E306,"-")</f>
        <v>#N/A</v>
      </c>
      <c r="BK313" s="266"/>
      <c r="BL313" s="266" t="e">
        <f aca="false">IF($E306&gt;0,BL311/$E306,"-")</f>
        <v>#N/A</v>
      </c>
      <c r="BM313" s="266"/>
      <c r="BN313" s="266" t="e">
        <f aca="false">IF($E306&gt;0,BN311/$E306,"-")</f>
        <v>#N/A</v>
      </c>
      <c r="BO313" s="266"/>
      <c r="BP313" s="266" t="e">
        <f aca="false">IF($E306&gt;0,BP311/$E306,"-")</f>
        <v>#N/A</v>
      </c>
      <c r="BQ313" s="266"/>
      <c r="BR313" s="300" t="e">
        <f aca="false">IF($E306&gt;0,BR311/$E306,"-")</f>
        <v>#N/A</v>
      </c>
      <c r="BS313" s="300"/>
      <c r="BT313" s="300" t="e">
        <f aca="false">IF($E306&gt;0,BT311/$E306,"-")</f>
        <v>#N/A</v>
      </c>
      <c r="BU313" s="300"/>
      <c r="BV313" s="300" t="e">
        <f aca="false">IF($E306&gt;0,BV311/$E306,"-")</f>
        <v>#N/A</v>
      </c>
      <c r="BW313" s="300"/>
      <c r="BX313" s="300" t="e">
        <f aca="false">IF($E306&gt;0,BX311/$E306,"-")</f>
        <v>#N/A</v>
      </c>
      <c r="BY313" s="300"/>
      <c r="BZ313" s="300" t="e">
        <f aca="false">IF($E306&gt;0,BZ311/$E306,"-")</f>
        <v>#N/A</v>
      </c>
      <c r="CA313" s="300"/>
      <c r="CB313" s="300" t="e">
        <f aca="false">IF($E306&gt;0,CB311/$E306,"-")</f>
        <v>#N/A</v>
      </c>
      <c r="CC313" s="300"/>
      <c r="CD313" s="300" t="e">
        <f aca="false">IF($E306&gt;0,CD311/$E306,"-")</f>
        <v>#N/A</v>
      </c>
      <c r="CE313" s="300"/>
      <c r="CF313" s="300" t="e">
        <f aca="false">IF($E306&gt;0,CF311/$E306,"-")</f>
        <v>#N/A</v>
      </c>
      <c r="CG313" s="300"/>
      <c r="CH313" s="300" t="e">
        <f aca="false">IF($E306&gt;0,CH311/$E306,"-")</f>
        <v>#N/A</v>
      </c>
      <c r="CI313" s="300"/>
      <c r="CJ313" s="300" t="e">
        <f aca="false">IF($E306&gt;0,CJ311/$E306,"-")</f>
        <v>#N/A</v>
      </c>
      <c r="CK313" s="300"/>
      <c r="CL313" s="300" t="e">
        <f aca="false">IF($E306&gt;0,CL311/$E306,"-")</f>
        <v>#N/A</v>
      </c>
      <c r="CM313" s="300"/>
      <c r="CN313" s="300" t="e">
        <f aca="false">IF($E306&gt;0,CN311/$E306,"-")</f>
        <v>#N/A</v>
      </c>
      <c r="CO313" s="300"/>
      <c r="CP313" s="300" t="e">
        <f aca="false">IF($E306&gt;0,CP311/$E306,"-")</f>
        <v>#N/A</v>
      </c>
      <c r="CQ313" s="300"/>
      <c r="CR313" s="300" t="e">
        <f aca="false">IF($E306&gt;0,CR311/$E306,"-")</f>
        <v>#N/A</v>
      </c>
      <c r="CS313" s="300"/>
      <c r="CT313" s="300" t="e">
        <f aca="false">IF($E306&gt;0,CT311/$E306,"-")</f>
        <v>#N/A</v>
      </c>
      <c r="CU313" s="300"/>
      <c r="CV313" s="300" t="e">
        <f aca="false">IF($E306&gt;0,CV311/$E306,"-")</f>
        <v>#N/A</v>
      </c>
      <c r="CW313" s="300"/>
      <c r="CX313" s="300" t="e">
        <f aca="false">IF($E306&gt;0,CX311/$E306,"-")</f>
        <v>#N/A</v>
      </c>
      <c r="CY313" s="300"/>
      <c r="CZ313" s="300" t="e">
        <f aca="false">IF($E306&gt;0,CZ311/$E306,"-")</f>
        <v>#N/A</v>
      </c>
      <c r="DA313" s="300"/>
      <c r="DB313" s="300" t="e">
        <f aca="false">IF($E306&gt;0,DB311/$E306,"-")</f>
        <v>#N/A</v>
      </c>
      <c r="DC313" s="300"/>
      <c r="DD313" s="300" t="e">
        <f aca="false">IF($E306&gt;0,DD311/$E306,"-")</f>
        <v>#N/A</v>
      </c>
      <c r="DE313" s="300"/>
      <c r="DF313" s="300" t="e">
        <f aca="false">IF($E306&gt;0,DF311/$E306,"-")</f>
        <v>#N/A</v>
      </c>
      <c r="DG313" s="300"/>
      <c r="DH313" s="300" t="e">
        <f aca="false">IF($E306&gt;0,DH311/$E306,"-")</f>
        <v>#N/A</v>
      </c>
      <c r="DI313" s="300"/>
      <c r="DJ313" s="301" t="e">
        <f aca="false">IF($E306&gt;0,DJ311/$E306,"-")</f>
        <v>#N/A</v>
      </c>
      <c r="DK313" s="301"/>
      <c r="DL313" s="300" t="e">
        <f aca="false">IF($E306&gt;0,DL311/$E306,"-")</f>
        <v>#N/A</v>
      </c>
      <c r="DM313" s="300"/>
      <c r="DN313" s="300" t="e">
        <f aca="false">IF($E306&gt;0,DN311/$E306,"-")</f>
        <v>#N/A</v>
      </c>
      <c r="DO313" s="300"/>
      <c r="DP313" s="300" t="e">
        <f aca="false">IF($E306&gt;0,DP311/$E306,"-")</f>
        <v>#N/A</v>
      </c>
      <c r="DQ313" s="300"/>
      <c r="DR313" s="300" t="e">
        <f aca="false">IF($E306&gt;0,DR311/$E306,"-")</f>
        <v>#N/A</v>
      </c>
      <c r="DS313" s="300"/>
      <c r="DT313" s="300" t="e">
        <f aca="false">IF($E306&gt;0,DT311/$E306,"-")</f>
        <v>#N/A</v>
      </c>
      <c r="DU313" s="300"/>
      <c r="DV313" s="300" t="e">
        <f aca="false">IF($E306&gt;0,DV311/$E306,"-")</f>
        <v>#N/A</v>
      </c>
      <c r="DW313" s="300"/>
      <c r="DX313" s="300" t="e">
        <f aca="false">IF($E306&gt;0,DX311/$E306,"-")</f>
        <v>#N/A</v>
      </c>
      <c r="DY313" s="300"/>
      <c r="DZ313" s="300" t="e">
        <f aca="false">IF($E306&gt;0,DZ311/$E306,"-")</f>
        <v>#N/A</v>
      </c>
      <c r="EA313" s="300"/>
      <c r="EB313" s="300" t="e">
        <f aca="false">IF($E306&gt;0,EB311/$E306,"-")</f>
        <v>#N/A</v>
      </c>
      <c r="EC313" s="300"/>
      <c r="ED313" s="300" t="e">
        <f aca="false">IF($E306&gt;0,ED311/$E306,"-")</f>
        <v>#N/A</v>
      </c>
      <c r="EE313" s="300"/>
      <c r="EF313" s="300" t="e">
        <f aca="false">IF($E306&gt;0,EF311/$E306,"-")</f>
        <v>#N/A</v>
      </c>
      <c r="EG313" s="300"/>
      <c r="EH313" s="300" t="e">
        <f aca="false">IF($E306&gt;0,EH311/$E306,"-")</f>
        <v>#N/A</v>
      </c>
      <c r="EI313" s="300"/>
      <c r="EJ313" s="300" t="e">
        <f aca="false">IF($E306&gt;0,EJ311/$E306,"-")</f>
        <v>#N/A</v>
      </c>
      <c r="EK313" s="300"/>
      <c r="EL313" s="300" t="e">
        <f aca="false">IF($E306&gt;0,EL311/$E306,"-")</f>
        <v>#N/A</v>
      </c>
      <c r="EM313" s="300"/>
      <c r="EN313" s="300" t="e">
        <f aca="false">IF($E306&gt;0,EN311/$E306,"-")</f>
        <v>#N/A</v>
      </c>
      <c r="EO313" s="300"/>
      <c r="EP313" s="300" t="e">
        <f aca="false">IF($E306&gt;0,EP311/$E306,"-")</f>
        <v>#N/A</v>
      </c>
      <c r="EQ313" s="300"/>
      <c r="ER313" s="300" t="e">
        <f aca="false">IF($E306&gt;0,ER311/$E306,"-")</f>
        <v>#N/A</v>
      </c>
      <c r="ES313" s="300"/>
      <c r="ET313" s="300" t="e">
        <f aca="false">IF($E306&gt;0,ET311/$E306,"-")</f>
        <v>#N/A</v>
      </c>
      <c r="EU313" s="300"/>
      <c r="EV313" s="300" t="e">
        <f aca="false">IF($E306&gt;0,EV311/$E306,"-")</f>
        <v>#N/A</v>
      </c>
      <c r="EW313" s="300"/>
      <c r="EX313" s="302" t="e">
        <f aca="false">IF($E306&gt;0,EX311/$E306,"-")</f>
        <v>#N/A</v>
      </c>
      <c r="EY313" s="302"/>
      <c r="EZ313" s="300" t="e">
        <f aca="false">IF($E306&gt;0,EZ311/$E306,"-")</f>
        <v>#N/A</v>
      </c>
      <c r="FA313" s="300"/>
      <c r="FB313" s="300" t="e">
        <f aca="false">IF($E306&gt;0,FB311/$E306,"-")</f>
        <v>#N/A</v>
      </c>
      <c r="FC313" s="300"/>
      <c r="FD313" s="300" t="e">
        <f aca="false">IF($E306&gt;0,FD311/$E306,"-")</f>
        <v>#N/A</v>
      </c>
      <c r="FE313" s="300"/>
      <c r="FF313" s="300" t="e">
        <f aca="false">IF($E306&gt;0,FF311/$E306,"-")</f>
        <v>#N/A</v>
      </c>
      <c r="FG313" s="300"/>
      <c r="FH313" s="300" t="e">
        <f aca="false">IF($E306&gt;0,FH311/$E306,"-")</f>
        <v>#N/A</v>
      </c>
      <c r="FI313" s="300"/>
      <c r="FJ313" s="300" t="e">
        <f aca="false">IF($E306&gt;0,FJ311/$E306,"-")</f>
        <v>#N/A</v>
      </c>
      <c r="FK313" s="300"/>
      <c r="FL313" s="300" t="e">
        <f aca="false">IF($E306&gt;0,FL311/$E306,"-")</f>
        <v>#N/A</v>
      </c>
      <c r="FM313" s="300"/>
      <c r="FN313" s="300" t="e">
        <f aca="false">IF($E306&gt;0,FN311/$E306,"-")</f>
        <v>#N/A</v>
      </c>
      <c r="FO313" s="300"/>
      <c r="FP313" s="300" t="e">
        <f aca="false">IF($E306&gt;0,FP311/$E306,"-")</f>
        <v>#N/A</v>
      </c>
      <c r="FQ313" s="300"/>
      <c r="FR313" s="300" t="e">
        <f aca="false">IF($E306&gt;0,FR311/$E306,"-")</f>
        <v>#N/A</v>
      </c>
      <c r="FS313" s="300"/>
      <c r="FT313" s="300" t="e">
        <f aca="false">IF($E306&gt;0,FT311/$E306,"-")</f>
        <v>#N/A</v>
      </c>
      <c r="FU313" s="300"/>
      <c r="FV313" s="300" t="e">
        <f aca="false">IF($E306&gt;0,FV311/$E306,"-")</f>
        <v>#N/A</v>
      </c>
      <c r="FW313" s="300"/>
      <c r="FX313" s="300" t="e">
        <f aca="false">IF($E306&gt;0,FX311/$E306,"-")</f>
        <v>#N/A</v>
      </c>
      <c r="FY313" s="300"/>
      <c r="FZ313" s="300" t="e">
        <f aca="false">IF($E306&gt;0,FZ311/$E306,"-")</f>
        <v>#N/A</v>
      </c>
      <c r="GA313" s="300"/>
      <c r="GB313" s="300" t="e">
        <f aca="false">IF($E306&gt;0,GB311/$E306,"-")</f>
        <v>#N/A</v>
      </c>
      <c r="GC313" s="300"/>
      <c r="GD313" s="300" t="e">
        <f aca="false">IF($E306&gt;0,GD311/$E306,"-")</f>
        <v>#N/A</v>
      </c>
      <c r="GE313" s="300"/>
      <c r="GF313" s="300" t="e">
        <f aca="false">IF($E306&gt;0,GF311/$E306,"-")</f>
        <v>#N/A</v>
      </c>
      <c r="GG313" s="300"/>
      <c r="GH313" s="300" t="e">
        <f aca="false">IF($E306&gt;0,GH311/$E306,"-")</f>
        <v>#N/A</v>
      </c>
      <c r="GI313" s="300"/>
      <c r="GJ313" s="300" t="e">
        <f aca="false">IF($E306&gt;0,GJ311/$E306,"-")</f>
        <v>#N/A</v>
      </c>
      <c r="GK313" s="300"/>
      <c r="GL313" s="300" t="e">
        <f aca="false">IF($E306&gt;0,GL311/$E306,"-")</f>
        <v>#N/A</v>
      </c>
      <c r="GM313" s="300"/>
      <c r="GN313" s="300" t="e">
        <f aca="false">IF($E306&gt;0,GN311/$E306,"-")</f>
        <v>#N/A</v>
      </c>
      <c r="GO313" s="300"/>
      <c r="GP313" s="300" t="e">
        <f aca="false">IF($E306&gt;0,GP311/$E306,"-")</f>
        <v>#N/A</v>
      </c>
      <c r="GQ313" s="300"/>
      <c r="GR313" s="300" t="e">
        <f aca="false">IF($E306&gt;0,GR311/$E306,"-")</f>
        <v>#N/A</v>
      </c>
      <c r="GS313" s="300"/>
      <c r="GT313" s="300" t="e">
        <f aca="false">IF($E306&gt;0,GT311/$E306,"-")</f>
        <v>#N/A</v>
      </c>
      <c r="GU313" s="300"/>
      <c r="GV313" s="300" t="e">
        <f aca="false">IF($E306&gt;0,GV311/$E306,"-")</f>
        <v>#N/A</v>
      </c>
      <c r="GW313" s="300"/>
      <c r="GX313" s="300" t="e">
        <f aca="false">IF($E306&gt;0,GX311/$E306,"-")</f>
        <v>#N/A</v>
      </c>
      <c r="GY313" s="300"/>
      <c r="GZ313" s="300" t="e">
        <f aca="false">IF($E306&gt;0,GZ311/$E306,"-")</f>
        <v>#N/A</v>
      </c>
      <c r="HA313" s="300"/>
      <c r="HB313" s="300" t="e">
        <f aca="false">IF($E306&gt;0,HB311/$E306,"-")</f>
        <v>#N/A</v>
      </c>
      <c r="HC313" s="300"/>
      <c r="HD313" s="300" t="e">
        <f aca="false">IF($E306&gt;0,HD311/$E306,"-")</f>
        <v>#N/A</v>
      </c>
      <c r="HE313" s="300"/>
      <c r="HF313" s="300" t="e">
        <f aca="false">IF($E306&gt;0,HF311/$E306,"-")</f>
        <v>#N/A</v>
      </c>
      <c r="HG313" s="300"/>
      <c r="HH313" s="300" t="e">
        <f aca="false">IF($E306&gt;0,HH311/$E306,"-")</f>
        <v>#N/A</v>
      </c>
      <c r="HI313" s="300"/>
      <c r="HJ313" s="300" t="e">
        <f aca="false">IF($E306&gt;0,HJ311/$E306,"-")</f>
        <v>#N/A</v>
      </c>
      <c r="HK313" s="300"/>
    </row>
    <row r="314" s="243" customFormat="true" ht="13.8" hidden="true" customHeight="false" outlineLevel="0" collapsed="false">
      <c r="A314" s="268"/>
      <c r="B314" s="269"/>
      <c r="C314" s="269"/>
      <c r="D314" s="271"/>
      <c r="E314" s="271"/>
      <c r="F314" s="269"/>
      <c r="G314" s="269"/>
      <c r="H314" s="269"/>
      <c r="I314" s="269"/>
      <c r="J314" s="269"/>
      <c r="K314" s="269"/>
      <c r="L314" s="274"/>
      <c r="M314" s="274"/>
      <c r="N314" s="274"/>
      <c r="O314" s="274"/>
      <c r="P314" s="274"/>
      <c r="Q314" s="274"/>
      <c r="R314" s="275"/>
      <c r="S314" s="275"/>
      <c r="T314" s="276"/>
      <c r="U314" s="276"/>
      <c r="V314" s="274"/>
      <c r="W314" s="274"/>
      <c r="X314" s="274"/>
      <c r="Y314" s="274"/>
      <c r="Z314" s="275"/>
      <c r="AA314" s="275"/>
      <c r="AB314" s="276"/>
      <c r="AC314" s="276"/>
      <c r="AD314" s="274"/>
      <c r="AE314" s="274"/>
      <c r="AF314" s="274"/>
      <c r="AG314" s="274"/>
      <c r="AH314" s="275"/>
      <c r="AI314" s="275"/>
      <c r="AJ314" s="276"/>
      <c r="AK314" s="276"/>
      <c r="AL314" s="274"/>
      <c r="AM314" s="274"/>
      <c r="AN314" s="274"/>
      <c r="AO314" s="274"/>
      <c r="AP314" s="275"/>
      <c r="AQ314" s="275"/>
      <c r="AR314" s="276"/>
      <c r="AS314" s="276"/>
      <c r="AT314" s="277"/>
      <c r="AU314" s="277"/>
      <c r="AV314" s="277"/>
      <c r="AW314" s="277"/>
      <c r="AX314" s="277"/>
      <c r="AY314" s="278"/>
      <c r="AZ314" s="279"/>
      <c r="BA314" s="277"/>
      <c r="BB314" s="277"/>
      <c r="BC314" s="277"/>
      <c r="BD314" s="277"/>
      <c r="BE314" s="277"/>
      <c r="BF314" s="277"/>
      <c r="BG314" s="278"/>
      <c r="BH314" s="279"/>
      <c r="BI314" s="277"/>
      <c r="BJ314" s="277"/>
      <c r="BK314" s="277"/>
      <c r="BL314" s="277"/>
      <c r="BM314" s="277"/>
      <c r="BN314" s="277"/>
      <c r="BO314" s="278"/>
      <c r="BP314" s="279"/>
      <c r="BQ314" s="277"/>
      <c r="BR314" s="277"/>
      <c r="BS314" s="277"/>
      <c r="BT314" s="277"/>
      <c r="BU314" s="277"/>
      <c r="BV314" s="277"/>
      <c r="BW314" s="278"/>
      <c r="BX314" s="279"/>
      <c r="BY314" s="277"/>
      <c r="BZ314" s="277"/>
      <c r="CA314" s="277"/>
      <c r="CB314" s="277"/>
      <c r="CC314" s="277"/>
      <c r="CD314" s="275"/>
      <c r="CE314" s="275"/>
      <c r="CF314" s="276"/>
      <c r="CG314" s="276"/>
      <c r="CH314" s="274"/>
      <c r="CI314" s="274"/>
      <c r="CJ314" s="274"/>
      <c r="CK314" s="274"/>
      <c r="CL314" s="275"/>
      <c r="CM314" s="275"/>
      <c r="CN314" s="276"/>
      <c r="CO314" s="276"/>
      <c r="CP314" s="280"/>
      <c r="CQ314" s="280"/>
      <c r="CR314" s="280"/>
      <c r="CS314" s="280"/>
      <c r="CT314" s="281"/>
      <c r="CU314" s="282"/>
      <c r="CV314" s="283"/>
      <c r="CW314" s="281"/>
      <c r="CX314" s="281"/>
      <c r="CY314" s="281"/>
      <c r="CZ314" s="281"/>
      <c r="DA314" s="281"/>
      <c r="DB314" s="281"/>
      <c r="DC314" s="282"/>
      <c r="DD314" s="283"/>
      <c r="DE314" s="281"/>
      <c r="DF314" s="281"/>
      <c r="DG314" s="281"/>
      <c r="DH314" s="281"/>
      <c r="DI314" s="281"/>
      <c r="DJ314" s="284"/>
      <c r="DK314" s="285"/>
      <c r="DL314" s="283"/>
      <c r="DM314" s="281"/>
      <c r="DN314" s="281"/>
      <c r="DO314" s="281"/>
      <c r="DP314" s="281"/>
      <c r="DQ314" s="281"/>
      <c r="DR314" s="281"/>
      <c r="DS314" s="282"/>
      <c r="DT314" s="283"/>
      <c r="DU314" s="281"/>
      <c r="DV314" s="281"/>
      <c r="DW314" s="281"/>
      <c r="DX314" s="281"/>
      <c r="DY314" s="281"/>
      <c r="DZ314" s="281"/>
      <c r="EA314" s="282"/>
      <c r="EB314" s="283"/>
      <c r="EC314" s="281"/>
      <c r="ED314" s="281"/>
      <c r="EE314" s="281"/>
      <c r="EF314" s="281"/>
      <c r="EG314" s="281"/>
      <c r="EH314" s="281"/>
      <c r="EI314" s="282"/>
      <c r="EJ314" s="283"/>
      <c r="EK314" s="281"/>
      <c r="EL314" s="281"/>
      <c r="EM314" s="281"/>
      <c r="EN314" s="281"/>
      <c r="EO314" s="281"/>
      <c r="EP314" s="281"/>
      <c r="EQ314" s="282"/>
      <c r="ER314" s="283"/>
      <c r="ES314" s="281"/>
      <c r="ET314" s="281"/>
      <c r="EU314" s="281"/>
      <c r="EV314" s="281"/>
      <c r="EW314" s="281"/>
      <c r="EX314" s="286"/>
      <c r="EY314" s="287"/>
      <c r="EZ314" s="283"/>
      <c r="FA314" s="281"/>
      <c r="FB314" s="281"/>
      <c r="FC314" s="281"/>
      <c r="FD314" s="281"/>
      <c r="FE314" s="281"/>
      <c r="FF314" s="281"/>
      <c r="FG314" s="282"/>
      <c r="FH314" s="283"/>
      <c r="FI314" s="281"/>
      <c r="FJ314" s="281"/>
      <c r="FK314" s="281"/>
      <c r="FL314" s="281"/>
      <c r="FM314" s="281"/>
      <c r="FN314" s="281"/>
      <c r="FO314" s="282"/>
      <c r="FP314" s="283"/>
      <c r="FQ314" s="281"/>
      <c r="FR314" s="281"/>
      <c r="FS314" s="281"/>
      <c r="FT314" s="281"/>
      <c r="FU314" s="281"/>
      <c r="FV314" s="281"/>
      <c r="FW314" s="282"/>
      <c r="FX314" s="283"/>
      <c r="FY314" s="281"/>
      <c r="FZ314" s="281"/>
      <c r="GA314" s="281"/>
      <c r="GB314" s="281"/>
      <c r="GC314" s="281"/>
      <c r="GD314" s="281"/>
      <c r="GE314" s="282"/>
      <c r="GF314" s="283"/>
      <c r="GG314" s="281"/>
      <c r="GH314" s="281"/>
      <c r="GI314" s="281"/>
      <c r="GJ314" s="281"/>
      <c r="GK314" s="281"/>
      <c r="GL314" s="281"/>
      <c r="GM314" s="282"/>
      <c r="GN314" s="283"/>
      <c r="GO314" s="281"/>
      <c r="GP314" s="281"/>
      <c r="GQ314" s="281"/>
      <c r="GR314" s="281"/>
      <c r="GS314" s="281"/>
      <c r="GT314" s="281"/>
      <c r="GU314" s="282"/>
      <c r="GV314" s="281"/>
      <c r="GW314" s="282"/>
      <c r="GX314" s="281"/>
      <c r="GY314" s="282"/>
      <c r="GZ314" s="281"/>
      <c r="HA314" s="282"/>
      <c r="HB314" s="281"/>
      <c r="HC314" s="282"/>
      <c r="HD314" s="281"/>
      <c r="HE314" s="282"/>
      <c r="HF314" s="281"/>
      <c r="HG314" s="282"/>
      <c r="HH314" s="281"/>
      <c r="HI314" s="282"/>
      <c r="HJ314" s="281"/>
      <c r="HK314" s="282"/>
    </row>
    <row r="315" customFormat="false" ht="12.75" hidden="true" customHeight="false" outlineLevel="0" collapsed="false">
      <c r="A315" s="203" t="n">
        <v>5</v>
      </c>
      <c r="B315" s="204" t="e">
        <f aca="false">planejamento!#ref!</f>
        <v>#NAME?</v>
      </c>
      <c r="C315" s="205"/>
      <c r="D315" s="206"/>
      <c r="E315" s="206"/>
      <c r="F315" s="206"/>
      <c r="G315" s="205"/>
      <c r="H315" s="207"/>
      <c r="I315" s="208"/>
      <c r="J315" s="208"/>
      <c r="K315" s="208"/>
      <c r="L315" s="209"/>
      <c r="M315" s="209"/>
      <c r="N315" s="209"/>
      <c r="O315" s="209"/>
      <c r="P315" s="209"/>
      <c r="Q315" s="209"/>
      <c r="R315" s="209"/>
      <c r="S315" s="209"/>
      <c r="T315" s="209"/>
      <c r="U315" s="209"/>
      <c r="V315" s="209"/>
      <c r="W315" s="209"/>
      <c r="X315" s="209"/>
      <c r="Y315" s="209"/>
      <c r="Z315" s="209"/>
      <c r="AA315" s="209"/>
      <c r="AB315" s="210"/>
      <c r="AC315" s="210"/>
      <c r="AD315" s="210"/>
      <c r="AE315" s="210"/>
      <c r="AF315" s="210"/>
      <c r="AG315" s="210"/>
      <c r="AH315" s="210"/>
      <c r="AI315" s="210"/>
      <c r="AJ315" s="211"/>
      <c r="AK315" s="211"/>
      <c r="AL315" s="211"/>
      <c r="AM315" s="211"/>
      <c r="AN315" s="211"/>
      <c r="AO315" s="211"/>
      <c r="AP315" s="211"/>
      <c r="AQ315" s="211"/>
      <c r="AR315" s="211"/>
      <c r="AS315" s="211"/>
      <c r="AT315" s="212"/>
      <c r="AU315" s="212"/>
      <c r="AV315" s="212"/>
      <c r="AW315" s="212"/>
      <c r="AX315" s="212"/>
      <c r="AY315" s="212"/>
      <c r="AZ315" s="212"/>
      <c r="BA315" s="212"/>
      <c r="BB315" s="213"/>
      <c r="BC315" s="213"/>
      <c r="BD315" s="213"/>
      <c r="BE315" s="213"/>
      <c r="BF315" s="213"/>
      <c r="BG315" s="213"/>
      <c r="BH315" s="213"/>
      <c r="BI315" s="213"/>
      <c r="BJ315" s="211"/>
      <c r="BK315" s="211"/>
      <c r="BL315" s="211"/>
      <c r="BM315" s="211"/>
      <c r="BN315" s="211"/>
      <c r="BO315" s="211"/>
      <c r="BP315" s="211"/>
      <c r="BQ315" s="211"/>
      <c r="BR315" s="211"/>
      <c r="BS315" s="211"/>
      <c r="BT315" s="211"/>
      <c r="BU315" s="211"/>
      <c r="BV315" s="211"/>
      <c r="BW315" s="211"/>
      <c r="BX315" s="211"/>
      <c r="BY315" s="211"/>
      <c r="BZ315" s="211"/>
      <c r="CA315" s="211"/>
      <c r="CB315" s="211"/>
      <c r="CC315" s="211"/>
      <c r="CD315" s="211"/>
      <c r="CE315" s="211"/>
      <c r="CF315" s="211"/>
      <c r="CG315" s="211"/>
      <c r="CH315" s="211"/>
      <c r="CI315" s="211"/>
      <c r="CJ315" s="211"/>
      <c r="CK315" s="211"/>
      <c r="CL315" s="211"/>
      <c r="CM315" s="211"/>
      <c r="CN315" s="211"/>
      <c r="CO315" s="211"/>
      <c r="CP315" s="211"/>
      <c r="CQ315" s="211"/>
      <c r="CR315" s="211"/>
      <c r="CS315" s="211"/>
      <c r="CT315" s="211"/>
      <c r="CU315" s="211"/>
      <c r="CV315" s="211"/>
      <c r="CW315" s="211"/>
      <c r="CX315" s="211"/>
      <c r="CY315" s="211"/>
      <c r="CZ315" s="211"/>
      <c r="DA315" s="211"/>
      <c r="DB315" s="211"/>
      <c r="DC315" s="211"/>
      <c r="DD315" s="211"/>
      <c r="DE315" s="211"/>
      <c r="DF315" s="211"/>
      <c r="DG315" s="211"/>
      <c r="DH315" s="211"/>
      <c r="DI315" s="211"/>
      <c r="DJ315" s="211"/>
      <c r="DK315" s="211"/>
      <c r="DL315" s="211"/>
      <c r="DM315" s="211"/>
      <c r="DN315" s="211"/>
      <c r="DO315" s="211"/>
      <c r="DP315" s="211"/>
      <c r="DQ315" s="211"/>
      <c r="DR315" s="211"/>
      <c r="DS315" s="211"/>
      <c r="DT315" s="214"/>
      <c r="DU315" s="214"/>
      <c r="DV315" s="214"/>
      <c r="DW315" s="214"/>
      <c r="DX315" s="214"/>
      <c r="DY315" s="214"/>
      <c r="DZ315" s="214"/>
      <c r="EA315" s="214"/>
      <c r="EB315" s="214"/>
      <c r="EC315" s="214"/>
      <c r="ED315" s="214"/>
      <c r="EE315" s="214"/>
      <c r="EF315" s="214"/>
      <c r="EG315" s="214"/>
      <c r="EH315" s="214"/>
      <c r="EI315" s="214"/>
      <c r="EJ315" s="214"/>
      <c r="EK315" s="214"/>
      <c r="EL315" s="214"/>
      <c r="EM315" s="214"/>
      <c r="EN315" s="214"/>
      <c r="EO315" s="214"/>
      <c r="EP315" s="214"/>
      <c r="EQ315" s="214"/>
      <c r="ER315" s="214"/>
      <c r="ES315" s="214"/>
      <c r="ET315" s="214"/>
      <c r="EU315" s="214"/>
      <c r="EV315" s="214"/>
      <c r="EW315" s="214"/>
      <c r="EX315" s="214"/>
      <c r="EY315" s="214"/>
      <c r="EZ315" s="214"/>
      <c r="FA315" s="214"/>
      <c r="FB315" s="214"/>
      <c r="FC315" s="214"/>
      <c r="FD315" s="214"/>
      <c r="FE315" s="214"/>
      <c r="FF315" s="214"/>
      <c r="FG315" s="214"/>
      <c r="FH315" s="214"/>
      <c r="FI315" s="214"/>
      <c r="FJ315" s="214"/>
      <c r="FK315" s="214"/>
      <c r="FL315" s="214"/>
      <c r="FM315" s="214"/>
      <c r="FN315" s="214"/>
      <c r="FO315" s="214"/>
      <c r="FP315" s="214"/>
      <c r="FQ315" s="214"/>
      <c r="FR315" s="214"/>
      <c r="FS315" s="214"/>
      <c r="FT315" s="211"/>
      <c r="FU315" s="211"/>
      <c r="FV315" s="211"/>
      <c r="FW315" s="211"/>
      <c r="FX315" s="211"/>
      <c r="FY315" s="211"/>
      <c r="FZ315" s="211"/>
      <c r="GA315" s="211"/>
      <c r="GB315" s="211"/>
      <c r="GC315" s="211"/>
      <c r="GD315" s="211"/>
      <c r="GE315" s="211"/>
      <c r="GF315" s="211"/>
      <c r="GG315" s="211"/>
      <c r="GH315" s="211"/>
      <c r="GI315" s="211"/>
      <c r="GJ315" s="211"/>
      <c r="GK315" s="211"/>
      <c r="GL315" s="211"/>
      <c r="GM315" s="211"/>
      <c r="GN315" s="211"/>
      <c r="GO315" s="211"/>
      <c r="GP315" s="211"/>
      <c r="GQ315" s="211"/>
      <c r="GR315" s="211"/>
      <c r="GS315" s="211"/>
      <c r="GT315" s="211"/>
      <c r="GU315" s="211"/>
      <c r="GV315" s="211"/>
      <c r="GW315" s="211"/>
      <c r="GX315" s="211"/>
      <c r="GY315" s="211"/>
      <c r="GZ315" s="211"/>
      <c r="HA315" s="211"/>
      <c r="HB315" s="211"/>
      <c r="HC315" s="211"/>
      <c r="HD315" s="211"/>
      <c r="HE315" s="211"/>
      <c r="HF315" s="211"/>
      <c r="HG315" s="211"/>
      <c r="HH315" s="211"/>
      <c r="HI315" s="211"/>
      <c r="HJ315" s="211"/>
      <c r="HK315" s="211"/>
    </row>
    <row r="316" customFormat="false" ht="12.75" hidden="true" customHeight="false" outlineLevel="0" collapsed="false">
      <c r="A316" s="232" t="s">
        <v>196</v>
      </c>
      <c r="B316" s="233" t="e">
        <f aca="false">VLOOKUP(A316,PLANEJAMENTO!$B$11:$C$96,2,FALSE())</f>
        <v>#N/A</v>
      </c>
      <c r="C316" s="232" t="e">
        <f aca="false">C306</f>
        <v>#N/A</v>
      </c>
      <c r="D316" s="234" t="e">
        <f aca="false">D306</f>
        <v>#N/A</v>
      </c>
      <c r="E316" s="234" t="e">
        <f aca="false">D316</f>
        <v>#N/A</v>
      </c>
      <c r="F316" s="235" t="n">
        <f aca="false">PRODUÇÕES!D37</f>
        <v>0.75</v>
      </c>
      <c r="G316" s="234" t="n">
        <f aca="false">F316*8</f>
        <v>6</v>
      </c>
      <c r="H316" s="234"/>
      <c r="I316" s="237"/>
      <c r="J316" s="238"/>
      <c r="K316" s="305" t="s">
        <v>159</v>
      </c>
      <c r="L316" s="240"/>
      <c r="M316" s="240"/>
      <c r="N316" s="240"/>
      <c r="O316" s="240"/>
      <c r="P316" s="240"/>
      <c r="Q316" s="240"/>
      <c r="R316" s="240"/>
      <c r="S316" s="240"/>
      <c r="T316" s="240"/>
      <c r="U316" s="240"/>
      <c r="V316" s="240"/>
      <c r="W316" s="240"/>
      <c r="X316" s="240"/>
      <c r="Y316" s="24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240"/>
      <c r="BB316" s="240"/>
      <c r="BC316" s="240"/>
      <c r="BD316" s="240"/>
      <c r="BE316" s="240"/>
      <c r="BF316" s="240"/>
      <c r="BG316" s="240"/>
      <c r="BH316" s="240"/>
      <c r="BI316" s="240"/>
      <c r="BJ316" s="240"/>
      <c r="BK316" s="240"/>
      <c r="BL316" s="240"/>
      <c r="BM316" s="240"/>
      <c r="BN316" s="240"/>
      <c r="BO316" s="240"/>
      <c r="BP316" s="240"/>
      <c r="BQ316" s="240"/>
      <c r="BR316" s="372" t="n">
        <f aca="false">6-BR233</f>
        <v>4.46255168486728</v>
      </c>
      <c r="BS316" s="372"/>
      <c r="BT316" s="372" t="n">
        <v>3.27966004376824</v>
      </c>
      <c r="BU316" s="372"/>
      <c r="BV316" s="308"/>
      <c r="BW316" s="308"/>
      <c r="BX316" s="308"/>
      <c r="BY316" s="308"/>
      <c r="BZ316" s="308"/>
      <c r="CA316" s="308"/>
      <c r="CB316" s="308"/>
      <c r="CC316" s="308"/>
      <c r="CD316" s="308"/>
      <c r="CE316" s="308"/>
      <c r="CF316" s="308"/>
      <c r="CG316" s="308"/>
      <c r="CH316" s="308"/>
      <c r="CI316" s="308"/>
      <c r="CJ316" s="308"/>
      <c r="CK316" s="308"/>
      <c r="CL316" s="308"/>
      <c r="CM316" s="308"/>
      <c r="CN316" s="308"/>
      <c r="CO316" s="308"/>
      <c r="CP316" s="308"/>
      <c r="CQ316" s="308"/>
      <c r="CR316" s="308"/>
      <c r="CS316" s="308"/>
      <c r="CT316" s="308"/>
      <c r="CU316" s="308"/>
      <c r="CV316" s="308"/>
      <c r="CW316" s="308"/>
      <c r="CX316" s="308"/>
      <c r="CY316" s="308"/>
      <c r="CZ316" s="308"/>
      <c r="DA316" s="308"/>
      <c r="DB316" s="308"/>
      <c r="DC316" s="308"/>
      <c r="DD316" s="308"/>
      <c r="DE316" s="308"/>
      <c r="DF316" s="308"/>
      <c r="DG316" s="308"/>
      <c r="DH316" s="308"/>
      <c r="DI316" s="308"/>
      <c r="DJ316" s="308"/>
      <c r="DK316" s="308"/>
      <c r="DL316" s="308"/>
      <c r="DM316" s="308"/>
      <c r="DN316" s="308"/>
      <c r="DO316" s="308"/>
      <c r="DP316" s="308"/>
      <c r="DQ316" s="308"/>
      <c r="DR316" s="308"/>
      <c r="DS316" s="308"/>
      <c r="DT316" s="308"/>
      <c r="DU316" s="308"/>
      <c r="DV316" s="308"/>
      <c r="DW316" s="308"/>
      <c r="DX316" s="308"/>
      <c r="DY316" s="308"/>
      <c r="DZ316" s="308"/>
      <c r="EA316" s="308"/>
      <c r="EB316" s="308"/>
      <c r="EC316" s="308"/>
      <c r="ED316" s="308"/>
      <c r="EE316" s="308"/>
      <c r="EF316" s="308"/>
      <c r="EG316" s="308"/>
      <c r="EH316" s="308"/>
      <c r="EI316" s="308"/>
      <c r="EJ316" s="308"/>
      <c r="EK316" s="308"/>
      <c r="EL316" s="308"/>
      <c r="EM316" s="308"/>
      <c r="EN316" s="308"/>
      <c r="EO316" s="308"/>
      <c r="EP316" s="308"/>
      <c r="EQ316" s="308"/>
      <c r="ER316" s="308"/>
      <c r="ES316" s="308"/>
      <c r="ET316" s="308"/>
      <c r="EU316" s="308"/>
      <c r="EV316" s="308"/>
      <c r="EW316" s="308"/>
      <c r="EX316" s="309"/>
      <c r="EY316" s="309"/>
      <c r="EZ316" s="308"/>
      <c r="FA316" s="308"/>
      <c r="FB316" s="371" t="n">
        <v>0.169934640522876</v>
      </c>
      <c r="FC316" s="371"/>
      <c r="FD316" s="308"/>
      <c r="FE316" s="308"/>
      <c r="FF316" s="308"/>
      <c r="FG316" s="308"/>
      <c r="FH316" s="308"/>
      <c r="FI316" s="308"/>
      <c r="FJ316" s="308"/>
      <c r="FK316" s="308"/>
      <c r="FL316" s="308"/>
      <c r="FM316" s="308"/>
      <c r="FN316" s="308"/>
      <c r="FO316" s="308"/>
      <c r="FP316" s="308"/>
      <c r="FQ316" s="308"/>
      <c r="FR316" s="308"/>
      <c r="FS316" s="308"/>
      <c r="FT316" s="308"/>
      <c r="FU316" s="308"/>
      <c r="FV316" s="308"/>
      <c r="FW316" s="308"/>
      <c r="FX316" s="308"/>
      <c r="FY316" s="308"/>
      <c r="FZ316" s="308"/>
      <c r="GA316" s="308"/>
      <c r="GB316" s="308"/>
      <c r="GC316" s="308"/>
      <c r="GD316" s="308"/>
      <c r="GE316" s="308"/>
      <c r="GF316" s="308"/>
      <c r="GG316" s="308"/>
      <c r="GH316" s="308"/>
      <c r="GI316" s="308"/>
      <c r="GJ316" s="308"/>
      <c r="GK316" s="308"/>
      <c r="GL316" s="308"/>
      <c r="GM316" s="308"/>
      <c r="GN316" s="308"/>
      <c r="GO316" s="308"/>
      <c r="GP316" s="308"/>
      <c r="GQ316" s="308"/>
      <c r="GR316" s="308"/>
      <c r="GS316" s="308"/>
      <c r="GT316" s="308"/>
      <c r="GU316" s="308"/>
      <c r="GV316" s="308"/>
      <c r="GW316" s="308"/>
      <c r="GX316" s="308"/>
      <c r="GY316" s="308"/>
      <c r="GZ316" s="308"/>
      <c r="HA316" s="308"/>
      <c r="HB316" s="308"/>
      <c r="HC316" s="308"/>
      <c r="HD316" s="308"/>
      <c r="HE316" s="308"/>
      <c r="HF316" s="308"/>
      <c r="HG316" s="308"/>
      <c r="HH316" s="308"/>
      <c r="HI316" s="308"/>
      <c r="HJ316" s="308"/>
      <c r="HK316" s="308"/>
    </row>
    <row r="317" customFormat="false" ht="12.75" hidden="true" customHeight="false" outlineLevel="0" collapsed="false">
      <c r="A317" s="232"/>
      <c r="B317" s="233"/>
      <c r="C317" s="232"/>
      <c r="D317" s="234"/>
      <c r="E317" s="234"/>
      <c r="F317" s="235"/>
      <c r="G317" s="234"/>
      <c r="H317" s="234"/>
      <c r="I317" s="237"/>
      <c r="J317" s="238"/>
      <c r="K317" s="244" t="s">
        <v>160</v>
      </c>
      <c r="L317" s="245"/>
      <c r="M317" s="245"/>
      <c r="N317" s="245"/>
      <c r="O317" s="245"/>
      <c r="P317" s="245"/>
      <c r="Q317" s="245"/>
      <c r="R317" s="245"/>
      <c r="S317" s="245"/>
      <c r="T317" s="245"/>
      <c r="U317" s="245"/>
      <c r="V317" s="245"/>
      <c r="W317" s="245"/>
      <c r="X317" s="245"/>
      <c r="Y317" s="245"/>
      <c r="Z317" s="245"/>
      <c r="AA317" s="245"/>
      <c r="AB317" s="245"/>
      <c r="AC317" s="245"/>
      <c r="AD317" s="245"/>
      <c r="AE317" s="245"/>
      <c r="AF317" s="245"/>
      <c r="AG317" s="245"/>
      <c r="AH317" s="245"/>
      <c r="AI317" s="245"/>
      <c r="AJ317" s="245"/>
      <c r="AK317" s="245"/>
      <c r="AL317" s="245"/>
      <c r="AM317" s="245"/>
      <c r="AN317" s="245"/>
      <c r="AO317" s="245"/>
      <c r="AP317" s="245"/>
      <c r="AQ317" s="245"/>
      <c r="AR317" s="245"/>
      <c r="AS317" s="245"/>
      <c r="AT317" s="245"/>
      <c r="AU317" s="245"/>
      <c r="AV317" s="245"/>
      <c r="AW317" s="245"/>
      <c r="AX317" s="245"/>
      <c r="AY317" s="245"/>
      <c r="AZ317" s="245"/>
      <c r="BA317" s="245"/>
      <c r="BB317" s="245"/>
      <c r="BC317" s="245"/>
      <c r="BD317" s="245"/>
      <c r="BE317" s="245"/>
      <c r="BF317" s="245"/>
      <c r="BG317" s="245"/>
      <c r="BH317" s="245"/>
      <c r="BI317" s="245"/>
      <c r="BJ317" s="245"/>
      <c r="BK317" s="245"/>
      <c r="BL317" s="245"/>
      <c r="BM317" s="245"/>
      <c r="BN317" s="245"/>
      <c r="BO317" s="245"/>
      <c r="BP317" s="245"/>
      <c r="BQ317" s="245"/>
      <c r="BR317" s="245" t="n">
        <v>1</v>
      </c>
      <c r="BS317" s="245"/>
      <c r="BT317" s="245" t="n">
        <v>1</v>
      </c>
      <c r="BU317" s="245"/>
      <c r="BV317" s="245"/>
      <c r="BW317" s="245"/>
      <c r="BX317" s="245"/>
      <c r="BY317" s="245"/>
      <c r="BZ317" s="245"/>
      <c r="CA317" s="245"/>
      <c r="CB317" s="245"/>
      <c r="CC317" s="245"/>
      <c r="CD317" s="245"/>
      <c r="CE317" s="245"/>
      <c r="CF317" s="245"/>
      <c r="CG317" s="245"/>
      <c r="CH317" s="245"/>
      <c r="CI317" s="245"/>
      <c r="CJ317" s="245"/>
      <c r="CK317" s="245"/>
      <c r="CL317" s="245"/>
      <c r="CM317" s="245"/>
      <c r="CN317" s="245"/>
      <c r="CO317" s="245"/>
      <c r="CP317" s="245"/>
      <c r="CQ317" s="245"/>
      <c r="CR317" s="245"/>
      <c r="CS317" s="245"/>
      <c r="CT317" s="245"/>
      <c r="CU317" s="245"/>
      <c r="CV317" s="245"/>
      <c r="CW317" s="245"/>
      <c r="CX317" s="245"/>
      <c r="CY317" s="245"/>
      <c r="CZ317" s="245"/>
      <c r="DA317" s="245"/>
      <c r="DB317" s="245"/>
      <c r="DC317" s="245"/>
      <c r="DD317" s="245"/>
      <c r="DE317" s="245"/>
      <c r="DF317" s="245"/>
      <c r="DG317" s="245"/>
      <c r="DH317" s="245"/>
      <c r="DI317" s="245"/>
      <c r="DJ317" s="245"/>
      <c r="DK317" s="245"/>
      <c r="DL317" s="245"/>
      <c r="DM317" s="245"/>
      <c r="DN317" s="245"/>
      <c r="DO317" s="245"/>
      <c r="DP317" s="245"/>
      <c r="DQ317" s="245"/>
      <c r="DR317" s="245"/>
      <c r="DS317" s="245"/>
      <c r="DT317" s="245"/>
      <c r="DU317" s="245"/>
      <c r="DV317" s="245"/>
      <c r="DW317" s="245"/>
      <c r="DX317" s="245"/>
      <c r="DY317" s="245"/>
      <c r="DZ317" s="245"/>
      <c r="EA317" s="245"/>
      <c r="EB317" s="245"/>
      <c r="EC317" s="245"/>
      <c r="ED317" s="245"/>
      <c r="EE317" s="245"/>
      <c r="EF317" s="245"/>
      <c r="EG317" s="245"/>
      <c r="EH317" s="245"/>
      <c r="EI317" s="245"/>
      <c r="EJ317" s="245"/>
      <c r="EK317" s="245"/>
      <c r="EL317" s="245"/>
      <c r="EM317" s="245"/>
      <c r="EN317" s="245"/>
      <c r="EO317" s="245"/>
      <c r="EP317" s="245"/>
      <c r="EQ317" s="245"/>
      <c r="ER317" s="245"/>
      <c r="ES317" s="245"/>
      <c r="ET317" s="245"/>
      <c r="EU317" s="245"/>
      <c r="EV317" s="245"/>
      <c r="EW317" s="245"/>
      <c r="EX317" s="246"/>
      <c r="EY317" s="246"/>
      <c r="EZ317" s="245"/>
      <c r="FA317" s="245"/>
      <c r="FB317" s="245" t="n">
        <v>1</v>
      </c>
      <c r="FC317" s="245"/>
      <c r="FD317" s="245"/>
      <c r="FE317" s="245"/>
      <c r="FF317" s="245"/>
      <c r="FG317" s="245"/>
      <c r="FH317" s="245"/>
      <c r="FI317" s="245"/>
      <c r="FJ317" s="245"/>
      <c r="FK317" s="245"/>
      <c r="FL317" s="245"/>
      <c r="FM317" s="245"/>
      <c r="FN317" s="245"/>
      <c r="FO317" s="245"/>
      <c r="FP317" s="245"/>
      <c r="FQ317" s="245"/>
      <c r="FR317" s="245"/>
      <c r="FS317" s="245"/>
      <c r="FT317" s="245"/>
      <c r="FU317" s="245"/>
      <c r="FV317" s="245"/>
      <c r="FW317" s="245"/>
      <c r="FX317" s="245"/>
      <c r="FY317" s="245"/>
      <c r="FZ317" s="245"/>
      <c r="GA317" s="245"/>
      <c r="GB317" s="245"/>
      <c r="GC317" s="245"/>
      <c r="GD317" s="245"/>
      <c r="GE317" s="245"/>
      <c r="GF317" s="245"/>
      <c r="GG317" s="245"/>
      <c r="GH317" s="245"/>
      <c r="GI317" s="245"/>
      <c r="GJ317" s="245"/>
      <c r="GK317" s="245"/>
      <c r="GL317" s="245"/>
      <c r="GM317" s="245"/>
      <c r="GN317" s="245"/>
      <c r="GO317" s="245"/>
      <c r="GP317" s="245"/>
      <c r="GQ317" s="245"/>
      <c r="GR317" s="245"/>
      <c r="GS317" s="245"/>
      <c r="GT317" s="245"/>
      <c r="GU317" s="245"/>
      <c r="GV317" s="245"/>
      <c r="GW317" s="245"/>
      <c r="GX317" s="245"/>
      <c r="GY317" s="245"/>
      <c r="GZ317" s="245"/>
      <c r="HA317" s="245"/>
      <c r="HB317" s="245"/>
      <c r="HC317" s="245"/>
      <c r="HD317" s="245"/>
      <c r="HE317" s="245"/>
      <c r="HF317" s="245"/>
      <c r="HG317" s="245"/>
      <c r="HH317" s="245"/>
      <c r="HI317" s="245"/>
      <c r="HJ317" s="245"/>
      <c r="HK317" s="245"/>
    </row>
    <row r="318" customFormat="false" ht="12.75" hidden="true" customHeight="false" outlineLevel="0" collapsed="false">
      <c r="A318" s="232"/>
      <c r="B318" s="233"/>
      <c r="C318" s="232"/>
      <c r="D318" s="234"/>
      <c r="E318" s="234"/>
      <c r="F318" s="235"/>
      <c r="G318" s="234"/>
      <c r="H318" s="234"/>
      <c r="I318" s="237"/>
      <c r="J318" s="238"/>
      <c r="K318" s="247" t="s">
        <v>161</v>
      </c>
      <c r="L318" s="248" t="n">
        <f aca="false">(L316*L317*$G316)*$L$8</f>
        <v>0</v>
      </c>
      <c r="M318" s="248"/>
      <c r="N318" s="248" t="n">
        <f aca="false">(N316*N317*$G316)*$L$8</f>
        <v>0</v>
      </c>
      <c r="O318" s="248"/>
      <c r="P318" s="248" t="n">
        <f aca="false">(P316*P317*$G316)*$L$8</f>
        <v>0</v>
      </c>
      <c r="Q318" s="248"/>
      <c r="R318" s="248" t="n">
        <f aca="false">(R316*R317*$G316)*$L$8</f>
        <v>0</v>
      </c>
      <c r="S318" s="248"/>
      <c r="T318" s="248" t="n">
        <f aca="false">(T316*T317*$G316)*$T$8</f>
        <v>0</v>
      </c>
      <c r="U318" s="248"/>
      <c r="V318" s="248" t="n">
        <f aca="false">(V316*V317*$G316)*$T$8</f>
        <v>0</v>
      </c>
      <c r="W318" s="248"/>
      <c r="X318" s="248" t="n">
        <f aca="false">(X316*X317*$G316)*$T$8</f>
        <v>0</v>
      </c>
      <c r="Y318" s="248"/>
      <c r="Z318" s="248" t="n">
        <f aca="false">(Z316*Z317*$G316)*$T$8</f>
        <v>0</v>
      </c>
      <c r="AA318" s="248"/>
      <c r="AB318" s="248" t="n">
        <f aca="false">(AB316*AB317*$G316)*$AB$8</f>
        <v>0</v>
      </c>
      <c r="AC318" s="248"/>
      <c r="AD318" s="248" t="n">
        <f aca="false">(AD316*AD317*$G316)*$AB$8</f>
        <v>0</v>
      </c>
      <c r="AE318" s="248"/>
      <c r="AF318" s="248" t="n">
        <f aca="false">(AF316*AF317*$G316)*$AB$8</f>
        <v>0</v>
      </c>
      <c r="AG318" s="248"/>
      <c r="AH318" s="248" t="n">
        <f aca="false">(AH316*AH317*$G316)*$AB$8</f>
        <v>0</v>
      </c>
      <c r="AI318" s="248"/>
      <c r="AJ318" s="248" t="n">
        <f aca="false">(AJ316*AJ317*$G316)*$AJ$8</f>
        <v>0</v>
      </c>
      <c r="AK318" s="248"/>
      <c r="AL318" s="248" t="n">
        <f aca="false">(AL316*AL317*$G316)*$AJ$8</f>
        <v>0</v>
      </c>
      <c r="AM318" s="248"/>
      <c r="AN318" s="248" t="n">
        <f aca="false">(AN316*AN317*$G316)*$AJ$8</f>
        <v>0</v>
      </c>
      <c r="AO318" s="248"/>
      <c r="AP318" s="248" t="n">
        <f aca="false">(AP316*AP317*$G316)*$AJ$8</f>
        <v>0</v>
      </c>
      <c r="AQ318" s="248"/>
      <c r="AR318" s="248" t="n">
        <f aca="false">(AR316*AR317*$G316)*$AT$8</f>
        <v>0</v>
      </c>
      <c r="AS318" s="248"/>
      <c r="AT318" s="248" t="n">
        <f aca="false">(AT316*AT317*$G316)*$AT$8</f>
        <v>0</v>
      </c>
      <c r="AU318" s="248"/>
      <c r="AV318" s="248" t="n">
        <f aca="false">(AV316*AV317*$G316)*$AT$8</f>
        <v>0</v>
      </c>
      <c r="AW318" s="248"/>
      <c r="AX318" s="248" t="n">
        <f aca="false">(AX316*AX317*$G316)*$AT$8</f>
        <v>0</v>
      </c>
      <c r="AY318" s="248"/>
      <c r="AZ318" s="248" t="n">
        <f aca="false">(AZ316*AZ317*$G316)*$BB$8</f>
        <v>0</v>
      </c>
      <c r="BA318" s="248"/>
      <c r="BB318" s="248" t="n">
        <f aca="false">(BB316*BB317*$G316)*$BB$8</f>
        <v>0</v>
      </c>
      <c r="BC318" s="248"/>
      <c r="BD318" s="248" t="n">
        <f aca="false">(BD316*BD317*$G316)*$BB$8</f>
        <v>0</v>
      </c>
      <c r="BE318" s="248"/>
      <c r="BF318" s="248" t="n">
        <f aca="false">(BF316*BF317*$G316)*$BB$8</f>
        <v>0</v>
      </c>
      <c r="BG318" s="248"/>
      <c r="BH318" s="248" t="n">
        <f aca="false">(BH316*BH317*$G316)*$BJ$8</f>
        <v>0</v>
      </c>
      <c r="BI318" s="248"/>
      <c r="BJ318" s="248" t="n">
        <f aca="false">(BJ316*BJ317*$G316)*$BJ$8</f>
        <v>0</v>
      </c>
      <c r="BK318" s="248"/>
      <c r="BL318" s="248" t="n">
        <f aca="false">(BL316*BL317*$G316)*$BJ$8</f>
        <v>0</v>
      </c>
      <c r="BM318" s="248"/>
      <c r="BN318" s="248" t="n">
        <f aca="false">(BN316*BN317*$G316)*$BJ$8</f>
        <v>0</v>
      </c>
      <c r="BO318" s="248"/>
      <c r="BP318" s="248" t="n">
        <f aca="false">(BP316*BP317*$G316)*$BJ$8</f>
        <v>0</v>
      </c>
      <c r="BQ318" s="248"/>
      <c r="BR318" s="248" t="n">
        <f aca="false">(BR316*BR317*$G316)*$BJ$8</f>
        <v>26.4298222368268</v>
      </c>
      <c r="BS318" s="248"/>
      <c r="BT318" s="248" t="n">
        <f aca="false">(BT316*BT317*$G316)*$BT$8</f>
        <v>19.6144829714397</v>
      </c>
      <c r="BU318" s="248"/>
      <c r="BV318" s="248" t="n">
        <f aca="false">(BV316*BV317*$G316)*$BT$8</f>
        <v>0</v>
      </c>
      <c r="BW318" s="248"/>
      <c r="BX318" s="248" t="n">
        <f aca="false">(BX316*BX317*$G316)*$CB$8</f>
        <v>0</v>
      </c>
      <c r="BY318" s="248"/>
      <c r="BZ318" s="248" t="n">
        <f aca="false">(BZ316*BZ317*$G316)*$CB$8</f>
        <v>0</v>
      </c>
      <c r="CA318" s="248"/>
      <c r="CB318" s="248" t="n">
        <f aca="false">(CB316*CB317*$G316)*$CB$8</f>
        <v>0</v>
      </c>
      <c r="CC318" s="248"/>
      <c r="CD318" s="248" t="n">
        <f aca="false">(CD316*CD317*$G316)*$CB$8</f>
        <v>0</v>
      </c>
      <c r="CE318" s="248"/>
      <c r="CF318" s="248" t="n">
        <f aca="false">(CF316*CF317*$G316)*$CB$8</f>
        <v>0</v>
      </c>
      <c r="CG318" s="248"/>
      <c r="CH318" s="248" t="n">
        <f aca="false">(CH316*CH317*$G316)*$CB$8</f>
        <v>0</v>
      </c>
      <c r="CI318" s="248"/>
      <c r="CJ318" s="248" t="n">
        <f aca="false">(CJ316*CJ317*$G316)*$CJ$8</f>
        <v>0</v>
      </c>
      <c r="CK318" s="248"/>
      <c r="CL318" s="248" t="n">
        <f aca="false">(CL316*CL317*$G316)*$CJ$8</f>
        <v>0</v>
      </c>
      <c r="CM318" s="248"/>
      <c r="CN318" s="248" t="n">
        <f aca="false">(CN316*CN317*$G316)*$CJ$8</f>
        <v>0</v>
      </c>
      <c r="CO318" s="248"/>
      <c r="CP318" s="248" t="n">
        <f aca="false">(CP316*CP317*$G316)*$CJ$8</f>
        <v>0</v>
      </c>
      <c r="CQ318" s="248"/>
      <c r="CR318" s="248" t="n">
        <f aca="false">(CR316*CR317*$G316)*$CT$8</f>
        <v>0</v>
      </c>
      <c r="CS318" s="248"/>
      <c r="CT318" s="248" t="n">
        <f aca="false">(CT316*CT317*$G316)*$CT$8</f>
        <v>0</v>
      </c>
      <c r="CU318" s="248"/>
      <c r="CV318" s="248" t="n">
        <f aca="false">(CV316*CV317*$G316)*$CT$8</f>
        <v>0</v>
      </c>
      <c r="CW318" s="248"/>
      <c r="CX318" s="248" t="n">
        <f aca="false">(CX316*CX317*$G316)*$CT$8</f>
        <v>0</v>
      </c>
      <c r="CY318" s="248"/>
      <c r="CZ318" s="248" t="n">
        <f aca="false">(CZ316*CZ317*$G316)*$DB$8</f>
        <v>0</v>
      </c>
      <c r="DA318" s="248"/>
      <c r="DB318" s="248" t="n">
        <f aca="false">(DB316*DB317*$G316)*$DB$8</f>
        <v>0</v>
      </c>
      <c r="DC318" s="248"/>
      <c r="DD318" s="248" t="n">
        <f aca="false">(DD316*DD317*$G316)*$DB$8</f>
        <v>0</v>
      </c>
      <c r="DE318" s="248"/>
      <c r="DF318" s="248" t="n">
        <f aca="false">(DF316*DF317*$G316)*$DB$8</f>
        <v>0</v>
      </c>
      <c r="DG318" s="248"/>
      <c r="DH318" s="248" t="n">
        <f aca="false">(DH316*DH317*$G316)*$DB$8</f>
        <v>0</v>
      </c>
      <c r="DI318" s="248"/>
      <c r="DJ318" s="292" t="n">
        <f aca="false">(DJ316*DJ317*$G316)*$DB$8</f>
        <v>0</v>
      </c>
      <c r="DK318" s="292"/>
      <c r="DL318" s="248" t="n">
        <f aca="false">(DL316*DL317*$G316)*$DL$8</f>
        <v>0</v>
      </c>
      <c r="DM318" s="248"/>
      <c r="DN318" s="248" t="n">
        <f aca="false">(DN316*DN317*$G316)*$DL$8</f>
        <v>0</v>
      </c>
      <c r="DO318" s="248"/>
      <c r="DP318" s="248" t="n">
        <f aca="false">(DP316*DP317*$G316)*$DL$8</f>
        <v>0</v>
      </c>
      <c r="DQ318" s="248"/>
      <c r="DR318" s="248" t="n">
        <f aca="false">(DR316*DR317*$G316)*$DL$8</f>
        <v>0</v>
      </c>
      <c r="DS318" s="248"/>
      <c r="DT318" s="248" t="n">
        <f aca="false">(DT316*DT317*$G316)*$DB$8</f>
        <v>0</v>
      </c>
      <c r="DU318" s="248"/>
      <c r="DV318" s="248" t="n">
        <f aca="false">(DV316*DV317*$G316)*$DB$8</f>
        <v>0</v>
      </c>
      <c r="DW318" s="248"/>
      <c r="DX318" s="248" t="n">
        <f aca="false">(DX316*DX317*$G316)*$DB$8</f>
        <v>0</v>
      </c>
      <c r="DY318" s="248"/>
      <c r="DZ318" s="248" t="n">
        <f aca="false">(DZ316*DZ317*$G316)*$DB$8</f>
        <v>0</v>
      </c>
      <c r="EA318" s="248"/>
      <c r="EB318" s="248" t="n">
        <f aca="false">(EB316*EB317*$G316)*$DB$8</f>
        <v>0</v>
      </c>
      <c r="EC318" s="248"/>
      <c r="ED318" s="248" t="n">
        <f aca="false">(ED316*ED317*$G316)*$DB$8</f>
        <v>0</v>
      </c>
      <c r="EE318" s="248"/>
      <c r="EF318" s="248" t="n">
        <f aca="false">(EF316*EF317*$G316)*$DB$8</f>
        <v>0</v>
      </c>
      <c r="EG318" s="248"/>
      <c r="EH318" s="248" t="n">
        <f aca="false">(EH316*EH317*$G316)*$DB$8</f>
        <v>0</v>
      </c>
      <c r="EI318" s="248"/>
      <c r="EJ318" s="248" t="n">
        <f aca="false">(EJ316*EJ317*$G316)*$DB$8</f>
        <v>0</v>
      </c>
      <c r="EK318" s="248"/>
      <c r="EL318" s="248" t="n">
        <f aca="false">(EL316*EL317*$G316)*$DB$8</f>
        <v>0</v>
      </c>
      <c r="EM318" s="248"/>
      <c r="EN318" s="248" t="n">
        <f aca="false">(EN316*EN317*$G316)*$DB$8</f>
        <v>0</v>
      </c>
      <c r="EO318" s="248"/>
      <c r="EP318" s="248" t="n">
        <f aca="false">(EP316*EP317*$G316)*$DB$8</f>
        <v>0</v>
      </c>
      <c r="EQ318" s="248"/>
      <c r="ER318" s="248" t="n">
        <f aca="false">(ER316*ER317*$G316)*$DB$8</f>
        <v>0</v>
      </c>
      <c r="ES318" s="248"/>
      <c r="ET318" s="248" t="n">
        <f aca="false">(ET316*ET317*$G316)*$ET$8</f>
        <v>0</v>
      </c>
      <c r="EU318" s="248"/>
      <c r="EV318" s="248" t="n">
        <f aca="false">(EV316*EV317*$G316)*$ET$8</f>
        <v>0</v>
      </c>
      <c r="EW318" s="248"/>
      <c r="EX318" s="249" t="n">
        <f aca="false">(EX316*EX317*$G316)*$ET$8</f>
        <v>0</v>
      </c>
      <c r="EY318" s="249"/>
      <c r="EZ318" s="248" t="n">
        <f aca="false">(EZ316*EZ317*$G316)*$ET$8</f>
        <v>0</v>
      </c>
      <c r="FA318" s="248"/>
      <c r="FB318" s="248" t="n">
        <f aca="false">(FB316*FB317*$G316)*$FB$8</f>
        <v>0.992418300653595</v>
      </c>
      <c r="FC318" s="248"/>
      <c r="FD318" s="248" t="n">
        <f aca="false">(FD316*FD317*$G316)*$DB$8</f>
        <v>0</v>
      </c>
      <c r="FE318" s="248"/>
      <c r="FF318" s="248" t="n">
        <f aca="false">(FF316*FF317*$G316)*$DB$8</f>
        <v>0</v>
      </c>
      <c r="FG318" s="248"/>
      <c r="FH318" s="248" t="n">
        <f aca="false">(FH316*FH317*$G316)*$DB$8</f>
        <v>0</v>
      </c>
      <c r="FI318" s="248"/>
      <c r="FJ318" s="248" t="n">
        <f aca="false">(FJ316*FJ317*$G316)*$DB$8</f>
        <v>0</v>
      </c>
      <c r="FK318" s="248"/>
      <c r="FL318" s="248" t="n">
        <f aca="false">(FL316*FL317*$G316)*$DB$8</f>
        <v>0</v>
      </c>
      <c r="FM318" s="248"/>
      <c r="FN318" s="248" t="n">
        <f aca="false">(FN316*FN317*$G316)*$DB$8</f>
        <v>0</v>
      </c>
      <c r="FO318" s="248"/>
      <c r="FP318" s="248" t="n">
        <f aca="false">(FP316*FP317*$G316)*$DB$8</f>
        <v>0</v>
      </c>
      <c r="FQ318" s="248"/>
      <c r="FR318" s="248" t="n">
        <f aca="false">(FR316*FR317*$G316)*$DB$8</f>
        <v>0</v>
      </c>
      <c r="FS318" s="248"/>
      <c r="FT318" s="248" t="n">
        <f aca="false">(FT316*FT317*$G316)*$DB$8</f>
        <v>0</v>
      </c>
      <c r="FU318" s="248"/>
      <c r="FV318" s="248" t="n">
        <f aca="false">(FV316*FV317*$G316)*$DB$8</f>
        <v>0</v>
      </c>
      <c r="FW318" s="248"/>
      <c r="FX318" s="248" t="n">
        <f aca="false">(FX316*FX317*$G316)*$DB$8</f>
        <v>0</v>
      </c>
      <c r="FY318" s="248"/>
      <c r="FZ318" s="248" t="n">
        <f aca="false">(FZ316*FZ317*$G316)*$DB$8</f>
        <v>0</v>
      </c>
      <c r="GA318" s="248"/>
      <c r="GB318" s="248" t="n">
        <f aca="false">(GB316*GB317*$G316)*$DB$8</f>
        <v>0</v>
      </c>
      <c r="GC318" s="248"/>
      <c r="GD318" s="248" t="n">
        <f aca="false">(GD316*GD317*$G316)*$DB$8</f>
        <v>0</v>
      </c>
      <c r="GE318" s="248"/>
      <c r="GF318" s="248" t="n">
        <f aca="false">(GF316*GF317*$G316)*$DB$8</f>
        <v>0</v>
      </c>
      <c r="GG318" s="248"/>
      <c r="GH318" s="248" t="n">
        <f aca="false">(GH316*GH317*$G316)*$DB$8</f>
        <v>0</v>
      </c>
      <c r="GI318" s="248"/>
      <c r="GJ318" s="248" t="n">
        <f aca="false">(GJ316*GJ317*$G316)*$DB$8</f>
        <v>0</v>
      </c>
      <c r="GK318" s="248"/>
      <c r="GL318" s="248" t="n">
        <f aca="false">(GL316*GL317*$G316)*$DB$8</f>
        <v>0</v>
      </c>
      <c r="GM318" s="248"/>
      <c r="GN318" s="248" t="n">
        <f aca="false">(GN316*GN317*$G316)*$DB$8</f>
        <v>0</v>
      </c>
      <c r="GO318" s="248"/>
      <c r="GP318" s="248" t="n">
        <f aca="false">(GP316*GP317*$G316)*$DB$8</f>
        <v>0</v>
      </c>
      <c r="GQ318" s="248"/>
      <c r="GR318" s="248" t="n">
        <f aca="false">(GR316*GR317*$G316)*$DB$8</f>
        <v>0</v>
      </c>
      <c r="GS318" s="248"/>
      <c r="GT318" s="248" t="n">
        <f aca="false">(GT316*GT317*$G316)*$DB$8</f>
        <v>0</v>
      </c>
      <c r="GU318" s="248"/>
      <c r="GV318" s="248" t="n">
        <f aca="false">(GV316*GV317*$G316)*$DB$8</f>
        <v>0</v>
      </c>
      <c r="GW318" s="248"/>
      <c r="GX318" s="248" t="n">
        <f aca="false">(GX316*GX317*$G316)*$DB$8</f>
        <v>0</v>
      </c>
      <c r="GY318" s="248"/>
      <c r="GZ318" s="248" t="n">
        <f aca="false">(GZ316*GZ317*$G316)*$DB$8</f>
        <v>0</v>
      </c>
      <c r="HA318" s="248"/>
      <c r="HB318" s="248" t="n">
        <f aca="false">(HB316*HB317*$G316)*$DB$8</f>
        <v>0</v>
      </c>
      <c r="HC318" s="248"/>
      <c r="HD318" s="248" t="n">
        <f aca="false">(HD316*HD317*$G316)*$DB$8</f>
        <v>0</v>
      </c>
      <c r="HE318" s="248"/>
      <c r="HF318" s="248" t="n">
        <f aca="false">(HF316*HF317*$G316)*$DB$8</f>
        <v>0</v>
      </c>
      <c r="HG318" s="248"/>
      <c r="HH318" s="248" t="n">
        <f aca="false">(HH316*HH317*$G316)*$DB$8</f>
        <v>0</v>
      </c>
      <c r="HI318" s="248"/>
      <c r="HJ318" s="248" t="n">
        <f aca="false">(HJ316*HJ317*$G316)*$DB$8</f>
        <v>0</v>
      </c>
      <c r="HK318" s="248"/>
    </row>
    <row r="319" customFormat="false" ht="12.75" hidden="true" customHeight="false" outlineLevel="0" collapsed="false">
      <c r="A319" s="232"/>
      <c r="B319" s="233"/>
      <c r="C319" s="232"/>
      <c r="D319" s="234"/>
      <c r="E319" s="234"/>
      <c r="F319" s="235"/>
      <c r="G319" s="234"/>
      <c r="H319" s="234"/>
      <c r="I319" s="237"/>
      <c r="J319" s="238"/>
      <c r="K319" s="250" t="s">
        <v>162</v>
      </c>
      <c r="L319" s="251" t="n">
        <f aca="false">L318</f>
        <v>0</v>
      </c>
      <c r="M319" s="251"/>
      <c r="N319" s="251" t="n">
        <f aca="false">L319+N318</f>
        <v>0</v>
      </c>
      <c r="O319" s="251"/>
      <c r="P319" s="251" t="n">
        <f aca="false">N319+P318</f>
        <v>0</v>
      </c>
      <c r="Q319" s="251"/>
      <c r="R319" s="251" t="n">
        <f aca="false">P319+R318</f>
        <v>0</v>
      </c>
      <c r="S319" s="251"/>
      <c r="T319" s="251" t="n">
        <f aca="false">R319+T318</f>
        <v>0</v>
      </c>
      <c r="U319" s="251"/>
      <c r="V319" s="251" t="n">
        <f aca="false">T319+V318</f>
        <v>0</v>
      </c>
      <c r="W319" s="251"/>
      <c r="X319" s="251" t="n">
        <f aca="false">V319+X318</f>
        <v>0</v>
      </c>
      <c r="Y319" s="251"/>
      <c r="Z319" s="251" t="n">
        <f aca="false">X319+Z318</f>
        <v>0</v>
      </c>
      <c r="AA319" s="251"/>
      <c r="AB319" s="251" t="n">
        <f aca="false">Z319+AB318</f>
        <v>0</v>
      </c>
      <c r="AC319" s="251"/>
      <c r="AD319" s="251" t="n">
        <f aca="false">AB319+AD318</f>
        <v>0</v>
      </c>
      <c r="AE319" s="251"/>
      <c r="AF319" s="251" t="n">
        <f aca="false">AD319+AF318</f>
        <v>0</v>
      </c>
      <c r="AG319" s="251"/>
      <c r="AH319" s="251" t="n">
        <f aca="false">AF319+AH318</f>
        <v>0</v>
      </c>
      <c r="AI319" s="251"/>
      <c r="AJ319" s="251" t="n">
        <f aca="false">AH319+AJ318</f>
        <v>0</v>
      </c>
      <c r="AK319" s="251"/>
      <c r="AL319" s="251" t="n">
        <f aca="false">AJ319+AL318</f>
        <v>0</v>
      </c>
      <c r="AM319" s="251"/>
      <c r="AN319" s="251" t="n">
        <f aca="false">AL319+AN318</f>
        <v>0</v>
      </c>
      <c r="AO319" s="251"/>
      <c r="AP319" s="251" t="n">
        <f aca="false">AN319+AP318</f>
        <v>0</v>
      </c>
      <c r="AQ319" s="251"/>
      <c r="AR319" s="251" t="n">
        <f aca="false">AP319+AR318</f>
        <v>0</v>
      </c>
      <c r="AS319" s="251"/>
      <c r="AT319" s="251" t="n">
        <f aca="false">AR319+AT318</f>
        <v>0</v>
      </c>
      <c r="AU319" s="251"/>
      <c r="AV319" s="251" t="n">
        <f aca="false">AT319+AV318</f>
        <v>0</v>
      </c>
      <c r="AW319" s="251"/>
      <c r="AX319" s="251" t="n">
        <f aca="false">AV319+AX318</f>
        <v>0</v>
      </c>
      <c r="AY319" s="251"/>
      <c r="AZ319" s="251" t="n">
        <f aca="false">AX319+AZ318</f>
        <v>0</v>
      </c>
      <c r="BA319" s="251"/>
      <c r="BB319" s="251" t="n">
        <f aca="false">AZ319+BB318</f>
        <v>0</v>
      </c>
      <c r="BC319" s="251"/>
      <c r="BD319" s="251" t="n">
        <f aca="false">BB319+BD318</f>
        <v>0</v>
      </c>
      <c r="BE319" s="251"/>
      <c r="BF319" s="251" t="n">
        <f aca="false">BD319+BF318</f>
        <v>0</v>
      </c>
      <c r="BG319" s="251"/>
      <c r="BH319" s="251" t="n">
        <f aca="false">BF319+BH318</f>
        <v>0</v>
      </c>
      <c r="BI319" s="251"/>
      <c r="BJ319" s="251" t="n">
        <f aca="false">BH319+BJ318</f>
        <v>0</v>
      </c>
      <c r="BK319" s="251"/>
      <c r="BL319" s="251" t="n">
        <f aca="false">BJ319+BL318</f>
        <v>0</v>
      </c>
      <c r="BM319" s="251"/>
      <c r="BN319" s="251" t="n">
        <f aca="false">BL319+BN318</f>
        <v>0</v>
      </c>
      <c r="BO319" s="251"/>
      <c r="BP319" s="251" t="n">
        <f aca="false">BN319+BP318</f>
        <v>0</v>
      </c>
      <c r="BQ319" s="251"/>
      <c r="BR319" s="251" t="n">
        <f aca="false">BP319+BR318</f>
        <v>26.4298222368268</v>
      </c>
      <c r="BS319" s="251"/>
      <c r="BT319" s="251" t="n">
        <f aca="false">BR319+BT318</f>
        <v>46.0443052082666</v>
      </c>
      <c r="BU319" s="251"/>
      <c r="BV319" s="251" t="n">
        <f aca="false">BT319+BV318</f>
        <v>46.0443052082666</v>
      </c>
      <c r="BW319" s="251"/>
      <c r="BX319" s="251" t="n">
        <f aca="false">BV319+BX318</f>
        <v>46.0443052082666</v>
      </c>
      <c r="BY319" s="251"/>
      <c r="BZ319" s="251" t="n">
        <f aca="false">BX319+BZ318</f>
        <v>46.0443052082666</v>
      </c>
      <c r="CA319" s="251"/>
      <c r="CB319" s="251" t="n">
        <f aca="false">BZ319+CB318</f>
        <v>46.0443052082666</v>
      </c>
      <c r="CC319" s="251"/>
      <c r="CD319" s="251" t="n">
        <f aca="false">CB319+CD318</f>
        <v>46.0443052082666</v>
      </c>
      <c r="CE319" s="251"/>
      <c r="CF319" s="251" t="n">
        <f aca="false">CD319+CF318</f>
        <v>46.0443052082666</v>
      </c>
      <c r="CG319" s="251"/>
      <c r="CH319" s="251" t="n">
        <f aca="false">CF319+CH318</f>
        <v>46.0443052082666</v>
      </c>
      <c r="CI319" s="251"/>
      <c r="CJ319" s="251" t="n">
        <f aca="false">CH319+CJ318</f>
        <v>46.0443052082666</v>
      </c>
      <c r="CK319" s="251"/>
      <c r="CL319" s="251" t="n">
        <f aca="false">CJ319+CL318</f>
        <v>46.0443052082666</v>
      </c>
      <c r="CM319" s="251"/>
      <c r="CN319" s="251" t="n">
        <f aca="false">CL319+CN318</f>
        <v>46.0443052082666</v>
      </c>
      <c r="CO319" s="251"/>
      <c r="CP319" s="251" t="n">
        <f aca="false">CN319+CP318</f>
        <v>46.0443052082666</v>
      </c>
      <c r="CQ319" s="251"/>
      <c r="CR319" s="251" t="n">
        <f aca="false">CP319+CR318</f>
        <v>46.0443052082666</v>
      </c>
      <c r="CS319" s="251"/>
      <c r="CT319" s="251" t="n">
        <f aca="false">CR319+CT318</f>
        <v>46.0443052082666</v>
      </c>
      <c r="CU319" s="251"/>
      <c r="CV319" s="251" t="n">
        <f aca="false">CT319+CV318</f>
        <v>46.0443052082666</v>
      </c>
      <c r="CW319" s="251"/>
      <c r="CX319" s="251" t="n">
        <f aca="false">CV319+CX318</f>
        <v>46.0443052082666</v>
      </c>
      <c r="CY319" s="251"/>
      <c r="CZ319" s="251" t="n">
        <f aca="false">CX319+CZ318</f>
        <v>46.0443052082666</v>
      </c>
      <c r="DA319" s="251"/>
      <c r="DB319" s="251" t="n">
        <f aca="false">CZ319+DB318</f>
        <v>46.0443052082666</v>
      </c>
      <c r="DC319" s="251"/>
      <c r="DD319" s="251" t="n">
        <f aca="false">DB319+DD318</f>
        <v>46.0443052082666</v>
      </c>
      <c r="DE319" s="251"/>
      <c r="DF319" s="251" t="n">
        <f aca="false">DD319+DF318</f>
        <v>46.0443052082666</v>
      </c>
      <c r="DG319" s="251"/>
      <c r="DH319" s="251" t="n">
        <f aca="false">DF319+DH318</f>
        <v>46.0443052082666</v>
      </c>
      <c r="DI319" s="251"/>
      <c r="DJ319" s="293" t="n">
        <f aca="false">DH319+DJ318</f>
        <v>46.0443052082666</v>
      </c>
      <c r="DK319" s="293"/>
      <c r="DL319" s="251" t="n">
        <f aca="false">DJ319+DL318</f>
        <v>46.0443052082666</v>
      </c>
      <c r="DM319" s="251"/>
      <c r="DN319" s="251" t="n">
        <f aca="false">DL319+DN318</f>
        <v>46.0443052082666</v>
      </c>
      <c r="DO319" s="251"/>
      <c r="DP319" s="251" t="n">
        <f aca="false">DN319+DP318</f>
        <v>46.0443052082666</v>
      </c>
      <c r="DQ319" s="251"/>
      <c r="DR319" s="251" t="n">
        <f aca="false">DP319+DR318</f>
        <v>46.0443052082666</v>
      </c>
      <c r="DS319" s="251"/>
      <c r="DT319" s="251" t="n">
        <f aca="false">DR319+DT318</f>
        <v>46.0443052082666</v>
      </c>
      <c r="DU319" s="251"/>
      <c r="DV319" s="251" t="n">
        <f aca="false">DT319+DV318</f>
        <v>46.0443052082666</v>
      </c>
      <c r="DW319" s="251"/>
      <c r="DX319" s="251" t="n">
        <f aca="false">DV319+DX318</f>
        <v>46.0443052082666</v>
      </c>
      <c r="DY319" s="251"/>
      <c r="DZ319" s="251" t="n">
        <f aca="false">DX319+DZ318</f>
        <v>46.0443052082666</v>
      </c>
      <c r="EA319" s="251"/>
      <c r="EB319" s="251" t="n">
        <f aca="false">DZ319+EB318</f>
        <v>46.0443052082666</v>
      </c>
      <c r="EC319" s="251"/>
      <c r="ED319" s="251" t="n">
        <f aca="false">EB319+ED318</f>
        <v>46.0443052082666</v>
      </c>
      <c r="EE319" s="251"/>
      <c r="EF319" s="251" t="n">
        <f aca="false">ED319+EF318</f>
        <v>46.0443052082666</v>
      </c>
      <c r="EG319" s="251"/>
      <c r="EH319" s="251" t="n">
        <f aca="false">EF319+EH318</f>
        <v>46.0443052082666</v>
      </c>
      <c r="EI319" s="251"/>
      <c r="EJ319" s="251" t="n">
        <f aca="false">EH319+EJ318</f>
        <v>46.0443052082666</v>
      </c>
      <c r="EK319" s="251"/>
      <c r="EL319" s="251" t="n">
        <f aca="false">EJ319+EL318</f>
        <v>46.0443052082666</v>
      </c>
      <c r="EM319" s="251"/>
      <c r="EN319" s="251" t="n">
        <f aca="false">EL319+EN318</f>
        <v>46.0443052082666</v>
      </c>
      <c r="EO319" s="251"/>
      <c r="EP319" s="251" t="n">
        <f aca="false">EN319+EP318</f>
        <v>46.0443052082666</v>
      </c>
      <c r="EQ319" s="251"/>
      <c r="ER319" s="251" t="n">
        <f aca="false">EP319+ER318</f>
        <v>46.0443052082666</v>
      </c>
      <c r="ES319" s="251"/>
      <c r="ET319" s="251" t="n">
        <f aca="false">ER319+ET318</f>
        <v>46.0443052082666</v>
      </c>
      <c r="EU319" s="251"/>
      <c r="EV319" s="251" t="n">
        <f aca="false">ET319+EV318</f>
        <v>46.0443052082666</v>
      </c>
      <c r="EW319" s="251"/>
      <c r="EX319" s="252" t="n">
        <f aca="false">EV319+EX318</f>
        <v>46.0443052082666</v>
      </c>
      <c r="EY319" s="252"/>
      <c r="EZ319" s="251" t="n">
        <f aca="false">EX319+EZ318</f>
        <v>46.0443052082666</v>
      </c>
      <c r="FA319" s="251"/>
      <c r="FB319" s="251" t="n">
        <f aca="false">EZ319+FB318</f>
        <v>47.0367235089202</v>
      </c>
      <c r="FC319" s="251"/>
      <c r="FD319" s="251" t="n">
        <f aca="false">FB319+FD318</f>
        <v>47.0367235089202</v>
      </c>
      <c r="FE319" s="251"/>
      <c r="FF319" s="251" t="n">
        <f aca="false">FD319+FF318</f>
        <v>47.0367235089202</v>
      </c>
      <c r="FG319" s="251"/>
      <c r="FH319" s="251" t="n">
        <f aca="false">FF319+FH318</f>
        <v>47.0367235089202</v>
      </c>
      <c r="FI319" s="251"/>
      <c r="FJ319" s="251" t="n">
        <f aca="false">FH319+FJ318</f>
        <v>47.0367235089202</v>
      </c>
      <c r="FK319" s="251"/>
      <c r="FL319" s="251" t="n">
        <f aca="false">FJ319+FL318</f>
        <v>47.0367235089202</v>
      </c>
      <c r="FM319" s="251"/>
      <c r="FN319" s="251" t="n">
        <f aca="false">FL319+FN318</f>
        <v>47.0367235089202</v>
      </c>
      <c r="FO319" s="251"/>
      <c r="FP319" s="251" t="n">
        <f aca="false">FN319+FP318</f>
        <v>47.0367235089202</v>
      </c>
      <c r="FQ319" s="251"/>
      <c r="FR319" s="251" t="n">
        <f aca="false">FP319+FR318</f>
        <v>47.0367235089202</v>
      </c>
      <c r="FS319" s="251"/>
      <c r="FT319" s="251" t="n">
        <f aca="false">FR319+FT318</f>
        <v>47.0367235089202</v>
      </c>
      <c r="FU319" s="251"/>
      <c r="FV319" s="251" t="n">
        <f aca="false">FT319+FV318</f>
        <v>47.0367235089202</v>
      </c>
      <c r="FW319" s="251"/>
      <c r="FX319" s="251" t="n">
        <f aca="false">FV319+FX318</f>
        <v>47.0367235089202</v>
      </c>
      <c r="FY319" s="251"/>
      <c r="FZ319" s="251" t="n">
        <f aca="false">FX319+FZ318</f>
        <v>47.0367235089202</v>
      </c>
      <c r="GA319" s="251"/>
      <c r="GB319" s="251" t="n">
        <f aca="false">FZ319+GB318</f>
        <v>47.0367235089202</v>
      </c>
      <c r="GC319" s="251"/>
      <c r="GD319" s="251" t="n">
        <f aca="false">GB319+GD318</f>
        <v>47.0367235089202</v>
      </c>
      <c r="GE319" s="251"/>
      <c r="GF319" s="251" t="n">
        <f aca="false">GD319+GF318</f>
        <v>47.0367235089202</v>
      </c>
      <c r="GG319" s="251"/>
      <c r="GH319" s="251" t="n">
        <f aca="false">GF319+GH318</f>
        <v>47.0367235089202</v>
      </c>
      <c r="GI319" s="251"/>
      <c r="GJ319" s="251" t="n">
        <f aca="false">GH319+GJ318</f>
        <v>47.0367235089202</v>
      </c>
      <c r="GK319" s="251"/>
      <c r="GL319" s="251" t="n">
        <f aca="false">GJ319+GL318</f>
        <v>47.0367235089202</v>
      </c>
      <c r="GM319" s="251"/>
      <c r="GN319" s="251" t="n">
        <f aca="false">GL319+GN318</f>
        <v>47.0367235089202</v>
      </c>
      <c r="GO319" s="251"/>
      <c r="GP319" s="251" t="n">
        <f aca="false">GN319+GP318</f>
        <v>47.0367235089202</v>
      </c>
      <c r="GQ319" s="251"/>
      <c r="GR319" s="251" t="n">
        <f aca="false">GP319+GR318</f>
        <v>47.0367235089202</v>
      </c>
      <c r="GS319" s="251"/>
      <c r="GT319" s="251" t="n">
        <f aca="false">GR319+GT318</f>
        <v>47.0367235089202</v>
      </c>
      <c r="GU319" s="251"/>
      <c r="GV319" s="251" t="n">
        <f aca="false">GT319+GV318</f>
        <v>47.0367235089202</v>
      </c>
      <c r="GW319" s="251"/>
      <c r="GX319" s="251" t="n">
        <f aca="false">GV319+GX318</f>
        <v>47.0367235089202</v>
      </c>
      <c r="GY319" s="251"/>
      <c r="GZ319" s="251" t="n">
        <f aca="false">GX319+GZ318</f>
        <v>47.0367235089202</v>
      </c>
      <c r="HA319" s="251"/>
      <c r="HB319" s="251" t="n">
        <f aca="false">GZ319+HB318</f>
        <v>47.0367235089202</v>
      </c>
      <c r="HC319" s="251"/>
      <c r="HD319" s="251" t="n">
        <f aca="false">HB319+HD318</f>
        <v>47.0367235089202</v>
      </c>
      <c r="HE319" s="251"/>
      <c r="HF319" s="251" t="n">
        <f aca="false">HD319+HF318</f>
        <v>47.0367235089202</v>
      </c>
      <c r="HG319" s="251"/>
      <c r="HH319" s="251" t="n">
        <f aca="false">HF319+HH318</f>
        <v>47.0367235089202</v>
      </c>
      <c r="HI319" s="251"/>
      <c r="HJ319" s="251" t="n">
        <f aca="false">HH319+HJ318</f>
        <v>47.0367235089202</v>
      </c>
      <c r="HK319" s="251"/>
    </row>
    <row r="320" s="295" customFormat="true" ht="12.75" hidden="true" customHeight="false" outlineLevel="0" collapsed="false">
      <c r="A320" s="232"/>
      <c r="B320" s="233"/>
      <c r="C320" s="232"/>
      <c r="D320" s="234"/>
      <c r="E320" s="234"/>
      <c r="F320" s="235"/>
      <c r="G320" s="234"/>
      <c r="H320" s="253"/>
      <c r="I320" s="237"/>
      <c r="J320" s="238"/>
      <c r="K320" s="254" t="s">
        <v>163</v>
      </c>
      <c r="L320" s="255"/>
      <c r="M320" s="255"/>
      <c r="N320" s="255"/>
      <c r="O320" s="255"/>
      <c r="P320" s="255"/>
      <c r="Q320" s="255"/>
      <c r="R320" s="255"/>
      <c r="S320" s="255"/>
      <c r="T320" s="255"/>
      <c r="U320" s="255"/>
      <c r="V320" s="255"/>
      <c r="W320" s="255"/>
      <c r="X320" s="255"/>
      <c r="Y320" s="255"/>
      <c r="Z320" s="255"/>
      <c r="AA320" s="255"/>
      <c r="AB320" s="255"/>
      <c r="AC320" s="255"/>
      <c r="AD320" s="255"/>
      <c r="AE320" s="255"/>
      <c r="AF320" s="255"/>
      <c r="AG320" s="255"/>
      <c r="AH320" s="255"/>
      <c r="AI320" s="255"/>
      <c r="AJ320" s="255"/>
      <c r="AK320" s="255"/>
      <c r="AL320" s="255"/>
      <c r="AM320" s="255"/>
      <c r="AN320" s="255"/>
      <c r="AO320" s="255"/>
      <c r="AP320" s="255"/>
      <c r="AQ320" s="255"/>
      <c r="AR320" s="255"/>
      <c r="AS320" s="255"/>
      <c r="AT320" s="255"/>
      <c r="AU320" s="255"/>
      <c r="AV320" s="255"/>
      <c r="AW320" s="255"/>
      <c r="AX320" s="255"/>
      <c r="AY320" s="255"/>
      <c r="AZ320" s="255"/>
      <c r="BA320" s="255"/>
      <c r="BB320" s="255"/>
      <c r="BC320" s="255"/>
      <c r="BD320" s="255"/>
      <c r="BE320" s="255"/>
      <c r="BF320" s="255"/>
      <c r="BG320" s="255"/>
      <c r="BH320" s="255"/>
      <c r="BI320" s="255"/>
      <c r="BJ320" s="255"/>
      <c r="BK320" s="255"/>
      <c r="BL320" s="255"/>
      <c r="BM320" s="255"/>
      <c r="BN320" s="255"/>
      <c r="BO320" s="255"/>
      <c r="BP320" s="255"/>
      <c r="BQ320" s="255"/>
      <c r="BR320" s="255"/>
      <c r="BS320" s="255"/>
      <c r="BT320" s="255"/>
      <c r="BU320" s="255"/>
      <c r="BV320" s="255"/>
      <c r="BW320" s="255"/>
      <c r="BX320" s="255"/>
      <c r="BY320" s="255"/>
      <c r="BZ320" s="255"/>
      <c r="CA320" s="255"/>
      <c r="CB320" s="255"/>
      <c r="CC320" s="255"/>
      <c r="CD320" s="255"/>
      <c r="CE320" s="255"/>
      <c r="CF320" s="255"/>
      <c r="CG320" s="255"/>
      <c r="CH320" s="255"/>
      <c r="CI320" s="255"/>
      <c r="CJ320" s="255"/>
      <c r="CK320" s="255"/>
      <c r="CL320" s="255"/>
      <c r="CM320" s="255"/>
      <c r="CN320" s="255"/>
      <c r="CO320" s="255"/>
      <c r="CP320" s="255"/>
      <c r="CQ320" s="255"/>
      <c r="CR320" s="255"/>
      <c r="CS320" s="255"/>
      <c r="CT320" s="255"/>
      <c r="CU320" s="255"/>
      <c r="CV320" s="255"/>
      <c r="CW320" s="255"/>
      <c r="CX320" s="255"/>
      <c r="CY320" s="255"/>
      <c r="CZ320" s="255"/>
      <c r="DA320" s="255"/>
      <c r="DB320" s="255"/>
      <c r="DC320" s="255"/>
      <c r="DD320" s="255"/>
      <c r="DE320" s="255"/>
      <c r="DF320" s="255"/>
      <c r="DG320" s="255"/>
      <c r="DH320" s="255"/>
      <c r="DI320" s="255"/>
      <c r="DJ320" s="294"/>
      <c r="DK320" s="294"/>
      <c r="DL320" s="255"/>
      <c r="DM320" s="255"/>
      <c r="DN320" s="255"/>
      <c r="DO320" s="255"/>
      <c r="DP320" s="255"/>
      <c r="DQ320" s="255"/>
      <c r="DR320" s="255"/>
      <c r="DS320" s="255"/>
      <c r="DT320" s="255"/>
      <c r="DU320" s="255"/>
      <c r="DV320" s="255"/>
      <c r="DW320" s="255"/>
      <c r="DX320" s="255"/>
      <c r="DY320" s="255"/>
      <c r="DZ320" s="255"/>
      <c r="EA320" s="255"/>
      <c r="EB320" s="255"/>
      <c r="EC320" s="255"/>
      <c r="ED320" s="255"/>
      <c r="EE320" s="255"/>
      <c r="EF320" s="255"/>
      <c r="EG320" s="255"/>
      <c r="EH320" s="255"/>
      <c r="EI320" s="255"/>
      <c r="EJ320" s="255"/>
      <c r="EK320" s="255"/>
      <c r="EL320" s="255"/>
      <c r="EM320" s="255"/>
      <c r="EN320" s="255"/>
      <c r="EO320" s="255"/>
      <c r="EP320" s="255"/>
      <c r="EQ320" s="255"/>
      <c r="ER320" s="255"/>
      <c r="ES320" s="255"/>
      <c r="ET320" s="255"/>
      <c r="EU320" s="255"/>
      <c r="EV320" s="255"/>
      <c r="EW320" s="255"/>
      <c r="EX320" s="256"/>
      <c r="EY320" s="256"/>
      <c r="EZ320" s="255"/>
      <c r="FA320" s="255"/>
      <c r="FB320" s="255"/>
      <c r="FC320" s="255"/>
      <c r="FD320" s="255"/>
      <c r="FE320" s="255"/>
      <c r="FF320" s="255"/>
      <c r="FG320" s="255"/>
      <c r="FH320" s="255"/>
      <c r="FI320" s="255"/>
      <c r="FJ320" s="255"/>
      <c r="FK320" s="255"/>
      <c r="FL320" s="255"/>
      <c r="FM320" s="255"/>
      <c r="FN320" s="255"/>
      <c r="FO320" s="255"/>
      <c r="FP320" s="255"/>
      <c r="FQ320" s="255"/>
      <c r="FR320" s="255"/>
      <c r="FS320" s="255"/>
      <c r="FT320" s="255"/>
      <c r="FU320" s="255"/>
      <c r="FV320" s="255"/>
      <c r="FW320" s="255"/>
      <c r="FX320" s="255"/>
      <c r="FY320" s="255"/>
      <c r="FZ320" s="255"/>
      <c r="GA320" s="255"/>
      <c r="GB320" s="255"/>
      <c r="GC320" s="255"/>
      <c r="GD320" s="255"/>
      <c r="GE320" s="255"/>
      <c r="GF320" s="255"/>
      <c r="GG320" s="255"/>
      <c r="GH320" s="255"/>
      <c r="GI320" s="255"/>
      <c r="GJ320" s="255"/>
      <c r="GK320" s="255"/>
      <c r="GL320" s="255"/>
      <c r="GM320" s="255"/>
      <c r="GN320" s="255"/>
      <c r="GO320" s="255"/>
      <c r="GP320" s="255"/>
      <c r="GQ320" s="255"/>
      <c r="GR320" s="255"/>
      <c r="GS320" s="255"/>
      <c r="GT320" s="255"/>
      <c r="GU320" s="255"/>
      <c r="GV320" s="255"/>
      <c r="GW320" s="255"/>
      <c r="GX320" s="255"/>
      <c r="GY320" s="255"/>
      <c r="GZ320" s="255"/>
      <c r="HA320" s="255"/>
      <c r="HB320" s="255"/>
      <c r="HC320" s="255"/>
      <c r="HD320" s="255"/>
      <c r="HE320" s="255"/>
      <c r="HF320" s="255"/>
      <c r="HG320" s="255"/>
      <c r="HH320" s="255"/>
      <c r="HI320" s="255"/>
      <c r="HJ320" s="255"/>
      <c r="HK320" s="255"/>
    </row>
    <row r="321" s="297" customFormat="true" ht="12.75" hidden="true" customHeight="false" outlineLevel="0" collapsed="false">
      <c r="A321" s="232"/>
      <c r="B321" s="233"/>
      <c r="C321" s="232"/>
      <c r="D321" s="234"/>
      <c r="E321" s="234"/>
      <c r="F321" s="235"/>
      <c r="G321" s="234"/>
      <c r="H321" s="257"/>
      <c r="I321" s="237"/>
      <c r="J321" s="238"/>
      <c r="K321" s="258" t="s">
        <v>164</v>
      </c>
      <c r="L321" s="259" t="n">
        <f aca="false">L320</f>
        <v>0</v>
      </c>
      <c r="M321" s="259"/>
      <c r="N321" s="259" t="n">
        <f aca="false">N320+L321</f>
        <v>0</v>
      </c>
      <c r="O321" s="259"/>
      <c r="P321" s="259" t="n">
        <f aca="false">P320+N321</f>
        <v>0</v>
      </c>
      <c r="Q321" s="259"/>
      <c r="R321" s="259" t="n">
        <f aca="false">R320+P321</f>
        <v>0</v>
      </c>
      <c r="S321" s="259"/>
      <c r="T321" s="259" t="n">
        <f aca="false">T320+R321</f>
        <v>0</v>
      </c>
      <c r="U321" s="259"/>
      <c r="V321" s="259" t="n">
        <f aca="false">V320+T321</f>
        <v>0</v>
      </c>
      <c r="W321" s="259"/>
      <c r="X321" s="259" t="n">
        <f aca="false">X320+V321</f>
        <v>0</v>
      </c>
      <c r="Y321" s="259"/>
      <c r="Z321" s="259" t="n">
        <f aca="false">Z320+X321</f>
        <v>0</v>
      </c>
      <c r="AA321" s="259"/>
      <c r="AB321" s="259" t="n">
        <f aca="false">AB320+Z321</f>
        <v>0</v>
      </c>
      <c r="AC321" s="259"/>
      <c r="AD321" s="259" t="n">
        <f aca="false">AD320+AB321</f>
        <v>0</v>
      </c>
      <c r="AE321" s="259"/>
      <c r="AF321" s="259" t="n">
        <f aca="false">AF320+AD321</f>
        <v>0</v>
      </c>
      <c r="AG321" s="259"/>
      <c r="AH321" s="259" t="n">
        <f aca="false">AH320+AF321</f>
        <v>0</v>
      </c>
      <c r="AI321" s="259"/>
      <c r="AJ321" s="259" t="n">
        <f aca="false">AJ320+AH321</f>
        <v>0</v>
      </c>
      <c r="AK321" s="259"/>
      <c r="AL321" s="259" t="n">
        <f aca="false">AL320+AJ321</f>
        <v>0</v>
      </c>
      <c r="AM321" s="259"/>
      <c r="AN321" s="259" t="n">
        <f aca="false">AN320+AL321</f>
        <v>0</v>
      </c>
      <c r="AO321" s="259"/>
      <c r="AP321" s="259" t="n">
        <f aca="false">AP320+AN321</f>
        <v>0</v>
      </c>
      <c r="AQ321" s="259"/>
      <c r="AR321" s="259" t="n">
        <f aca="false">AR320+AP321</f>
        <v>0</v>
      </c>
      <c r="AS321" s="259"/>
      <c r="AT321" s="259" t="n">
        <f aca="false">AT320+AR321</f>
        <v>0</v>
      </c>
      <c r="AU321" s="259"/>
      <c r="AV321" s="259" t="n">
        <f aca="false">AV320+AT321</f>
        <v>0</v>
      </c>
      <c r="AW321" s="259"/>
      <c r="AX321" s="259" t="n">
        <f aca="false">AX320+AV321</f>
        <v>0</v>
      </c>
      <c r="AY321" s="259"/>
      <c r="AZ321" s="259" t="n">
        <f aca="false">AZ320+AX321</f>
        <v>0</v>
      </c>
      <c r="BA321" s="259"/>
      <c r="BB321" s="259" t="n">
        <f aca="false">BB320+AZ321</f>
        <v>0</v>
      </c>
      <c r="BC321" s="259"/>
      <c r="BD321" s="259" t="n">
        <f aca="false">BD320+BB321</f>
        <v>0</v>
      </c>
      <c r="BE321" s="259"/>
      <c r="BF321" s="259" t="n">
        <f aca="false">BF320+BD321</f>
        <v>0</v>
      </c>
      <c r="BG321" s="259"/>
      <c r="BH321" s="259" t="n">
        <f aca="false">BH320+BF321</f>
        <v>0</v>
      </c>
      <c r="BI321" s="259"/>
      <c r="BJ321" s="259" t="n">
        <f aca="false">BJ320+BH321</f>
        <v>0</v>
      </c>
      <c r="BK321" s="259"/>
      <c r="BL321" s="259" t="n">
        <f aca="false">BL320+BJ321</f>
        <v>0</v>
      </c>
      <c r="BM321" s="259"/>
      <c r="BN321" s="259" t="n">
        <f aca="false">BN320+BL321</f>
        <v>0</v>
      </c>
      <c r="BO321" s="259"/>
      <c r="BP321" s="259" t="n">
        <f aca="false">BP320+BN321</f>
        <v>0</v>
      </c>
      <c r="BQ321" s="259"/>
      <c r="BR321" s="259" t="n">
        <f aca="false">BR320+BP321</f>
        <v>0</v>
      </c>
      <c r="BS321" s="259"/>
      <c r="BT321" s="259" t="n">
        <f aca="false">BT320+BR321</f>
        <v>0</v>
      </c>
      <c r="BU321" s="259"/>
      <c r="BV321" s="259" t="n">
        <f aca="false">BV320+BT321</f>
        <v>0</v>
      </c>
      <c r="BW321" s="259"/>
      <c r="BX321" s="259" t="n">
        <f aca="false">BX320+BV321</f>
        <v>0</v>
      </c>
      <c r="BY321" s="259"/>
      <c r="BZ321" s="259" t="n">
        <f aca="false">BZ320+BX321</f>
        <v>0</v>
      </c>
      <c r="CA321" s="259"/>
      <c r="CB321" s="259" t="n">
        <f aca="false">CB320+BZ321</f>
        <v>0</v>
      </c>
      <c r="CC321" s="259"/>
      <c r="CD321" s="259" t="n">
        <f aca="false">CD320+CB321</f>
        <v>0</v>
      </c>
      <c r="CE321" s="259"/>
      <c r="CF321" s="259" t="n">
        <f aca="false">CF320+CD321</f>
        <v>0</v>
      </c>
      <c r="CG321" s="259"/>
      <c r="CH321" s="259" t="n">
        <f aca="false">CH320+CF321</f>
        <v>0</v>
      </c>
      <c r="CI321" s="259"/>
      <c r="CJ321" s="259" t="n">
        <f aca="false">CJ320+CH321</f>
        <v>0</v>
      </c>
      <c r="CK321" s="259"/>
      <c r="CL321" s="259" t="n">
        <f aca="false">CL320+CJ321</f>
        <v>0</v>
      </c>
      <c r="CM321" s="259"/>
      <c r="CN321" s="259" t="n">
        <f aca="false">CN320+CL321</f>
        <v>0</v>
      </c>
      <c r="CO321" s="259"/>
      <c r="CP321" s="259" t="n">
        <f aca="false">CP320+CN321</f>
        <v>0</v>
      </c>
      <c r="CQ321" s="259"/>
      <c r="CR321" s="259" t="n">
        <f aca="false">CR320+CP321</f>
        <v>0</v>
      </c>
      <c r="CS321" s="259"/>
      <c r="CT321" s="259" t="n">
        <f aca="false">CT320+CR321</f>
        <v>0</v>
      </c>
      <c r="CU321" s="259"/>
      <c r="CV321" s="259" t="n">
        <f aca="false">CV320+CT321</f>
        <v>0</v>
      </c>
      <c r="CW321" s="259"/>
      <c r="CX321" s="259" t="n">
        <f aca="false">CX320+CV321</f>
        <v>0</v>
      </c>
      <c r="CY321" s="259"/>
      <c r="CZ321" s="259" t="n">
        <f aca="false">CZ320+CX321</f>
        <v>0</v>
      </c>
      <c r="DA321" s="259"/>
      <c r="DB321" s="259" t="n">
        <f aca="false">DB320+CZ321</f>
        <v>0</v>
      </c>
      <c r="DC321" s="259"/>
      <c r="DD321" s="259" t="n">
        <f aca="false">DD320+DB321</f>
        <v>0</v>
      </c>
      <c r="DE321" s="259"/>
      <c r="DF321" s="259" t="n">
        <f aca="false">DF320+DD321</f>
        <v>0</v>
      </c>
      <c r="DG321" s="259"/>
      <c r="DH321" s="259" t="n">
        <f aca="false">DH320+DF321</f>
        <v>0</v>
      </c>
      <c r="DI321" s="259"/>
      <c r="DJ321" s="296" t="n">
        <f aca="false">DJ320+DH321</f>
        <v>0</v>
      </c>
      <c r="DK321" s="296"/>
      <c r="DL321" s="259" t="n">
        <f aca="false">DL320+DJ321</f>
        <v>0</v>
      </c>
      <c r="DM321" s="259"/>
      <c r="DN321" s="259" t="n">
        <f aca="false">DN320+DL321</f>
        <v>0</v>
      </c>
      <c r="DO321" s="259"/>
      <c r="DP321" s="259" t="n">
        <f aca="false">DP320+DN321</f>
        <v>0</v>
      </c>
      <c r="DQ321" s="259"/>
      <c r="DR321" s="259" t="n">
        <f aca="false">DR320+DP321</f>
        <v>0</v>
      </c>
      <c r="DS321" s="259"/>
      <c r="DT321" s="259" t="n">
        <f aca="false">DT320+DR321</f>
        <v>0</v>
      </c>
      <c r="DU321" s="259"/>
      <c r="DV321" s="259" t="n">
        <f aca="false">DV320+DT321</f>
        <v>0</v>
      </c>
      <c r="DW321" s="259"/>
      <c r="DX321" s="259" t="n">
        <f aca="false">DX320+DV321</f>
        <v>0</v>
      </c>
      <c r="DY321" s="259"/>
      <c r="DZ321" s="259" t="n">
        <f aca="false">DZ320+DX321</f>
        <v>0</v>
      </c>
      <c r="EA321" s="259"/>
      <c r="EB321" s="259" t="n">
        <f aca="false">EB320+DZ321</f>
        <v>0</v>
      </c>
      <c r="EC321" s="259"/>
      <c r="ED321" s="259" t="n">
        <f aca="false">ED320+EB321</f>
        <v>0</v>
      </c>
      <c r="EE321" s="259"/>
      <c r="EF321" s="259" t="n">
        <f aca="false">EF320+ED321</f>
        <v>0</v>
      </c>
      <c r="EG321" s="259"/>
      <c r="EH321" s="259" t="n">
        <f aca="false">EH320+EF321</f>
        <v>0</v>
      </c>
      <c r="EI321" s="259"/>
      <c r="EJ321" s="259" t="n">
        <f aca="false">EJ320+EH321</f>
        <v>0</v>
      </c>
      <c r="EK321" s="259"/>
      <c r="EL321" s="259" t="n">
        <f aca="false">EL320+EJ321</f>
        <v>0</v>
      </c>
      <c r="EM321" s="259"/>
      <c r="EN321" s="259" t="n">
        <f aca="false">EN320+EL321</f>
        <v>0</v>
      </c>
      <c r="EO321" s="259"/>
      <c r="EP321" s="259" t="n">
        <f aca="false">EP320+EN321</f>
        <v>0</v>
      </c>
      <c r="EQ321" s="259"/>
      <c r="ER321" s="259" t="n">
        <f aca="false">ER320+EP321</f>
        <v>0</v>
      </c>
      <c r="ES321" s="259"/>
      <c r="ET321" s="259" t="n">
        <f aca="false">ET320+ER321</f>
        <v>0</v>
      </c>
      <c r="EU321" s="259"/>
      <c r="EV321" s="259" t="n">
        <f aca="false">EV320+ET321</f>
        <v>0</v>
      </c>
      <c r="EW321" s="259"/>
      <c r="EX321" s="260" t="n">
        <f aca="false">EX320+EV321</f>
        <v>0</v>
      </c>
      <c r="EY321" s="260"/>
      <c r="EZ321" s="259" t="n">
        <f aca="false">EZ320+EX321</f>
        <v>0</v>
      </c>
      <c r="FA321" s="259"/>
      <c r="FB321" s="259" t="n">
        <f aca="false">FB320+EZ321</f>
        <v>0</v>
      </c>
      <c r="FC321" s="259"/>
      <c r="FD321" s="259" t="n">
        <f aca="false">FD320+FB321</f>
        <v>0</v>
      </c>
      <c r="FE321" s="259"/>
      <c r="FF321" s="259" t="n">
        <f aca="false">FF320+FD321</f>
        <v>0</v>
      </c>
      <c r="FG321" s="259"/>
      <c r="FH321" s="259" t="n">
        <f aca="false">FH320+FF321</f>
        <v>0</v>
      </c>
      <c r="FI321" s="259"/>
      <c r="FJ321" s="259" t="n">
        <f aca="false">FJ320+FH321</f>
        <v>0</v>
      </c>
      <c r="FK321" s="259"/>
      <c r="FL321" s="259" t="n">
        <f aca="false">FL320+FJ321</f>
        <v>0</v>
      </c>
      <c r="FM321" s="259"/>
      <c r="FN321" s="259" t="n">
        <f aca="false">FN320+FL321</f>
        <v>0</v>
      </c>
      <c r="FO321" s="259"/>
      <c r="FP321" s="259" t="n">
        <f aca="false">FP320+FN321</f>
        <v>0</v>
      </c>
      <c r="FQ321" s="259"/>
      <c r="FR321" s="259" t="n">
        <f aca="false">FR320+FP321</f>
        <v>0</v>
      </c>
      <c r="FS321" s="259"/>
      <c r="FT321" s="259" t="n">
        <f aca="false">FT320+FR321</f>
        <v>0</v>
      </c>
      <c r="FU321" s="259"/>
      <c r="FV321" s="259" t="n">
        <f aca="false">FV320+FT321</f>
        <v>0</v>
      </c>
      <c r="FW321" s="259"/>
      <c r="FX321" s="259" t="n">
        <f aca="false">FX320+FV321</f>
        <v>0</v>
      </c>
      <c r="FY321" s="259"/>
      <c r="FZ321" s="259" t="n">
        <f aca="false">FZ320+FX321</f>
        <v>0</v>
      </c>
      <c r="GA321" s="259"/>
      <c r="GB321" s="259" t="n">
        <f aca="false">GB320+FZ321</f>
        <v>0</v>
      </c>
      <c r="GC321" s="259"/>
      <c r="GD321" s="259" t="n">
        <f aca="false">GD320+GB321</f>
        <v>0</v>
      </c>
      <c r="GE321" s="259"/>
      <c r="GF321" s="259" t="n">
        <f aca="false">GF320+GD321</f>
        <v>0</v>
      </c>
      <c r="GG321" s="259"/>
      <c r="GH321" s="259" t="n">
        <f aca="false">GH320+GF321</f>
        <v>0</v>
      </c>
      <c r="GI321" s="259"/>
      <c r="GJ321" s="259" t="n">
        <f aca="false">GJ320+GH321</f>
        <v>0</v>
      </c>
      <c r="GK321" s="259"/>
      <c r="GL321" s="259" t="n">
        <f aca="false">GL320+GJ321</f>
        <v>0</v>
      </c>
      <c r="GM321" s="259"/>
      <c r="GN321" s="259" t="n">
        <f aca="false">GN320+GL321</f>
        <v>0</v>
      </c>
      <c r="GO321" s="259"/>
      <c r="GP321" s="259" t="n">
        <f aca="false">GP320+GN321</f>
        <v>0</v>
      </c>
      <c r="GQ321" s="259"/>
      <c r="GR321" s="259" t="n">
        <f aca="false">GR320+GP321</f>
        <v>0</v>
      </c>
      <c r="GS321" s="259"/>
      <c r="GT321" s="259" t="n">
        <f aca="false">GT320+GR321</f>
        <v>0</v>
      </c>
      <c r="GU321" s="259"/>
      <c r="GV321" s="259" t="n">
        <f aca="false">GV320+GT321</f>
        <v>0</v>
      </c>
      <c r="GW321" s="259"/>
      <c r="GX321" s="259" t="n">
        <f aca="false">GX320+GV321</f>
        <v>0</v>
      </c>
      <c r="GY321" s="259"/>
      <c r="GZ321" s="259" t="n">
        <f aca="false">GZ320+GX321</f>
        <v>0</v>
      </c>
      <c r="HA321" s="259"/>
      <c r="HB321" s="259" t="n">
        <f aca="false">HB320+GZ321</f>
        <v>0</v>
      </c>
      <c r="HC321" s="259"/>
      <c r="HD321" s="259" t="n">
        <f aca="false">HD320+HB321</f>
        <v>0</v>
      </c>
      <c r="HE321" s="259"/>
      <c r="HF321" s="259" t="n">
        <f aca="false">HF320+HD321</f>
        <v>0</v>
      </c>
      <c r="HG321" s="259"/>
      <c r="HH321" s="259" t="n">
        <f aca="false">HH320+HF321</f>
        <v>0</v>
      </c>
      <c r="HI321" s="259"/>
      <c r="HJ321" s="259" t="n">
        <f aca="false">HJ320+HH321</f>
        <v>0</v>
      </c>
      <c r="HK321" s="259"/>
    </row>
    <row r="322" s="299" customFormat="true" ht="12.75" hidden="true" customHeight="false" outlineLevel="0" collapsed="false">
      <c r="A322" s="232"/>
      <c r="B322" s="233"/>
      <c r="C322" s="232"/>
      <c r="D322" s="234"/>
      <c r="E322" s="234"/>
      <c r="F322" s="235"/>
      <c r="G322" s="234"/>
      <c r="H322" s="261"/>
      <c r="I322" s="237"/>
      <c r="J322" s="238"/>
      <c r="K322" s="262" t="s">
        <v>165</v>
      </c>
      <c r="L322" s="263" t="e">
        <f aca="false">IF($E316&gt;0,L319/$E316,"-")</f>
        <v>#N/A</v>
      </c>
      <c r="M322" s="263"/>
      <c r="N322" s="263" t="e">
        <f aca="false">IF($E316&gt;0,N319/$E316,"-")</f>
        <v>#N/A</v>
      </c>
      <c r="O322" s="263"/>
      <c r="P322" s="263" t="e">
        <f aca="false">IF($E316&gt;0,P319/$E316,"-")</f>
        <v>#N/A</v>
      </c>
      <c r="Q322" s="263"/>
      <c r="R322" s="263" t="e">
        <f aca="false">IF($E316&gt;0,R319/$E316,"-")</f>
        <v>#N/A</v>
      </c>
      <c r="S322" s="263"/>
      <c r="T322" s="263" t="e">
        <f aca="false">IF($E316&gt;0,T319/$E316,"-")</f>
        <v>#N/A</v>
      </c>
      <c r="U322" s="263"/>
      <c r="V322" s="263" t="e">
        <f aca="false">IF($E316&gt;0,V319/$E316,"-")</f>
        <v>#N/A</v>
      </c>
      <c r="W322" s="263"/>
      <c r="X322" s="263" t="e">
        <f aca="false">IF($E316&gt;0,X319/$E316,"-")</f>
        <v>#N/A</v>
      </c>
      <c r="Y322" s="263"/>
      <c r="Z322" s="263" t="e">
        <f aca="false">IF($E316&gt;0,Z319/$E316,"-")</f>
        <v>#N/A</v>
      </c>
      <c r="AA322" s="263"/>
      <c r="AB322" s="263" t="e">
        <f aca="false">IF($E316&gt;0,AB319/$E316,"-")</f>
        <v>#N/A</v>
      </c>
      <c r="AC322" s="263"/>
      <c r="AD322" s="263" t="e">
        <f aca="false">IF($E316&gt;0,AD319/$E316,"-")</f>
        <v>#N/A</v>
      </c>
      <c r="AE322" s="263"/>
      <c r="AF322" s="263" t="e">
        <f aca="false">IF($E316&gt;0,AF319/$E316,"-")</f>
        <v>#N/A</v>
      </c>
      <c r="AG322" s="263"/>
      <c r="AH322" s="263" t="e">
        <f aca="false">IF($E316&gt;0,AH319/$E316,"-")</f>
        <v>#N/A</v>
      </c>
      <c r="AI322" s="263"/>
      <c r="AJ322" s="263" t="e">
        <f aca="false">IF($E316&gt;0,AJ319/$E316,"-")</f>
        <v>#N/A</v>
      </c>
      <c r="AK322" s="263"/>
      <c r="AL322" s="263" t="e">
        <f aca="false">IF($E316&gt;0,AL319/$E316,"-")</f>
        <v>#N/A</v>
      </c>
      <c r="AM322" s="263"/>
      <c r="AN322" s="263" t="e">
        <f aca="false">IF($E316&gt;0,AN319/$E316,"-")</f>
        <v>#N/A</v>
      </c>
      <c r="AO322" s="263"/>
      <c r="AP322" s="263" t="e">
        <f aca="false">IF($E316&gt;0,AP319/$E316,"-")</f>
        <v>#N/A</v>
      </c>
      <c r="AQ322" s="263"/>
      <c r="AR322" s="263" t="e">
        <f aca="false">IF($E316&gt;0,AR319/$E316,"-")</f>
        <v>#N/A</v>
      </c>
      <c r="AS322" s="263"/>
      <c r="AT322" s="263" t="e">
        <f aca="false">IF($E316&gt;0,AT319/$E316,"-")</f>
        <v>#N/A</v>
      </c>
      <c r="AU322" s="263"/>
      <c r="AV322" s="263" t="e">
        <f aca="false">IF($E316&gt;0,AV319/$E316,"-")</f>
        <v>#N/A</v>
      </c>
      <c r="AW322" s="263"/>
      <c r="AX322" s="263" t="e">
        <f aca="false">IF($E316&gt;0,AX319/$E316,"-")</f>
        <v>#N/A</v>
      </c>
      <c r="AY322" s="263"/>
      <c r="AZ322" s="263" t="e">
        <f aca="false">IF($E316&gt;0,AZ319/$E316,"-")</f>
        <v>#N/A</v>
      </c>
      <c r="BA322" s="263"/>
      <c r="BB322" s="263" t="e">
        <f aca="false">IF($E316&gt;0,BB319/$E316,"-")</f>
        <v>#N/A</v>
      </c>
      <c r="BC322" s="263"/>
      <c r="BD322" s="263" t="e">
        <f aca="false">IF($E316&gt;0,BD319/$E316,"-")</f>
        <v>#N/A</v>
      </c>
      <c r="BE322" s="263"/>
      <c r="BF322" s="263" t="e">
        <f aca="false">IF($E316&gt;0,BF319/$E316,"-")</f>
        <v>#N/A</v>
      </c>
      <c r="BG322" s="263"/>
      <c r="BH322" s="263" t="e">
        <f aca="false">IF($E316&gt;0,BH319/$E316,"-")</f>
        <v>#N/A</v>
      </c>
      <c r="BI322" s="263"/>
      <c r="BJ322" s="263" t="e">
        <f aca="false">IF($E316&gt;0,BJ319/$E316,"-")</f>
        <v>#N/A</v>
      </c>
      <c r="BK322" s="263"/>
      <c r="BL322" s="263" t="e">
        <f aca="false">IF($E316&gt;0,BL319/$E316,"-")</f>
        <v>#N/A</v>
      </c>
      <c r="BM322" s="263"/>
      <c r="BN322" s="263" t="e">
        <f aca="false">IF($E316&gt;0,BN319/$E316,"-")</f>
        <v>#N/A</v>
      </c>
      <c r="BO322" s="263"/>
      <c r="BP322" s="263" t="e">
        <f aca="false">IF($E316&gt;0,BP319/$E316,"-")</f>
        <v>#N/A</v>
      </c>
      <c r="BQ322" s="263"/>
      <c r="BR322" s="263" t="e">
        <f aca="false">IF($E316&gt;0,BR319/$E316,"-")</f>
        <v>#N/A</v>
      </c>
      <c r="BS322" s="263"/>
      <c r="BT322" s="263" t="e">
        <f aca="false">IF($E316&gt;0,BT319/$E316,"-")</f>
        <v>#N/A</v>
      </c>
      <c r="BU322" s="263"/>
      <c r="BV322" s="263" t="e">
        <f aca="false">IF($E316&gt;0,BV319/$E316,"-")</f>
        <v>#N/A</v>
      </c>
      <c r="BW322" s="263"/>
      <c r="BX322" s="263" t="e">
        <f aca="false">IF($E316&gt;0,BX319/$E316,"-")</f>
        <v>#N/A</v>
      </c>
      <c r="BY322" s="263"/>
      <c r="BZ322" s="263" t="e">
        <f aca="false">IF($E316&gt;0,BZ319/$E316,"-")</f>
        <v>#N/A</v>
      </c>
      <c r="CA322" s="263"/>
      <c r="CB322" s="263" t="e">
        <f aca="false">IF($E316&gt;0,CB319/$E316,"-")</f>
        <v>#N/A</v>
      </c>
      <c r="CC322" s="263"/>
      <c r="CD322" s="263" t="e">
        <f aca="false">IF($E316&gt;0,CD319/$E316,"-")</f>
        <v>#N/A</v>
      </c>
      <c r="CE322" s="263"/>
      <c r="CF322" s="263" t="e">
        <f aca="false">IF($E316&gt;0,CF319/$E316,"-")</f>
        <v>#N/A</v>
      </c>
      <c r="CG322" s="263"/>
      <c r="CH322" s="263" t="e">
        <f aca="false">IF($E316&gt;0,CH319/$E316,"-")</f>
        <v>#N/A</v>
      </c>
      <c r="CI322" s="263"/>
      <c r="CJ322" s="263" t="e">
        <f aca="false">IF($E316&gt;0,CJ319/$E316,"-")</f>
        <v>#N/A</v>
      </c>
      <c r="CK322" s="263"/>
      <c r="CL322" s="263" t="e">
        <f aca="false">IF($E316&gt;0,CL319/$E316,"-")</f>
        <v>#N/A</v>
      </c>
      <c r="CM322" s="263"/>
      <c r="CN322" s="263" t="e">
        <f aca="false">IF($E316&gt;0,CN319/$E316,"-")</f>
        <v>#N/A</v>
      </c>
      <c r="CO322" s="263"/>
      <c r="CP322" s="263" t="e">
        <f aca="false">IF($E316&gt;0,CP319/$E316,"-")</f>
        <v>#N/A</v>
      </c>
      <c r="CQ322" s="263"/>
      <c r="CR322" s="263" t="e">
        <f aca="false">IF($E316&gt;0,CR319/$E316,"-")</f>
        <v>#N/A</v>
      </c>
      <c r="CS322" s="263"/>
      <c r="CT322" s="263" t="e">
        <f aca="false">IF($E316&gt;0,CT319/$E316,"-")</f>
        <v>#N/A</v>
      </c>
      <c r="CU322" s="263"/>
      <c r="CV322" s="263" t="e">
        <f aca="false">IF($E316&gt;0,CV319/$E316,"-")</f>
        <v>#N/A</v>
      </c>
      <c r="CW322" s="263"/>
      <c r="CX322" s="263" t="e">
        <f aca="false">IF($E316&gt;0,CX319/$E316,"-")</f>
        <v>#N/A</v>
      </c>
      <c r="CY322" s="263"/>
      <c r="CZ322" s="263" t="e">
        <f aca="false">IF($E316&gt;0,CZ319/$E316,"-")</f>
        <v>#N/A</v>
      </c>
      <c r="DA322" s="263"/>
      <c r="DB322" s="263" t="e">
        <f aca="false">IF($E316&gt;0,DB319/$E316,"-")</f>
        <v>#N/A</v>
      </c>
      <c r="DC322" s="263"/>
      <c r="DD322" s="263" t="e">
        <f aca="false">IF($E316&gt;0,DD319/$E316,"-")</f>
        <v>#N/A</v>
      </c>
      <c r="DE322" s="263"/>
      <c r="DF322" s="263" t="e">
        <f aca="false">IF($E316&gt;0,DF319/$E316,"-")</f>
        <v>#N/A</v>
      </c>
      <c r="DG322" s="263"/>
      <c r="DH322" s="263" t="e">
        <f aca="false">IF($E316&gt;0,DH319/$E316,"-")</f>
        <v>#N/A</v>
      </c>
      <c r="DI322" s="263"/>
      <c r="DJ322" s="298" t="e">
        <f aca="false">IF($E316&gt;0,DJ319/$E316,"-")</f>
        <v>#N/A</v>
      </c>
      <c r="DK322" s="298"/>
      <c r="DL322" s="263" t="e">
        <f aca="false">IF($E316&gt;0,DL319/$E316,"-")</f>
        <v>#N/A</v>
      </c>
      <c r="DM322" s="263"/>
      <c r="DN322" s="263" t="e">
        <f aca="false">IF($E316&gt;0,DN319/$E316,"-")</f>
        <v>#N/A</v>
      </c>
      <c r="DO322" s="263"/>
      <c r="DP322" s="263" t="e">
        <f aca="false">IF($E316&gt;0,DP319/$E316,"-")</f>
        <v>#N/A</v>
      </c>
      <c r="DQ322" s="263"/>
      <c r="DR322" s="263" t="e">
        <f aca="false">IF($E316&gt;0,DR319/$E316,"-")</f>
        <v>#N/A</v>
      </c>
      <c r="DS322" s="263"/>
      <c r="DT322" s="263" t="e">
        <f aca="false">IF($E316&gt;0,DT319/$E316,"-")</f>
        <v>#N/A</v>
      </c>
      <c r="DU322" s="263"/>
      <c r="DV322" s="263" t="e">
        <f aca="false">IF($E316&gt;0,DV319/$E316,"-")</f>
        <v>#N/A</v>
      </c>
      <c r="DW322" s="263"/>
      <c r="DX322" s="263" t="e">
        <f aca="false">IF($E316&gt;0,DX319/$E316,"-")</f>
        <v>#N/A</v>
      </c>
      <c r="DY322" s="263"/>
      <c r="DZ322" s="263" t="e">
        <f aca="false">IF($E316&gt;0,DZ319/$E316,"-")</f>
        <v>#N/A</v>
      </c>
      <c r="EA322" s="263"/>
      <c r="EB322" s="263" t="e">
        <f aca="false">IF($E316&gt;0,EB319/$E316,"-")</f>
        <v>#N/A</v>
      </c>
      <c r="EC322" s="263"/>
      <c r="ED322" s="263" t="e">
        <f aca="false">IF($E316&gt;0,ED319/$E316,"-")</f>
        <v>#N/A</v>
      </c>
      <c r="EE322" s="263"/>
      <c r="EF322" s="263" t="e">
        <f aca="false">IF($E316&gt;0,EF319/$E316,"-")</f>
        <v>#N/A</v>
      </c>
      <c r="EG322" s="263"/>
      <c r="EH322" s="263" t="e">
        <f aca="false">IF($E316&gt;0,EH319/$E316,"-")</f>
        <v>#N/A</v>
      </c>
      <c r="EI322" s="263"/>
      <c r="EJ322" s="263" t="e">
        <f aca="false">IF($E316&gt;0,EJ319/$E316,"-")</f>
        <v>#N/A</v>
      </c>
      <c r="EK322" s="263"/>
      <c r="EL322" s="263" t="e">
        <f aca="false">IF($E316&gt;0,EL319/$E316,"-")</f>
        <v>#N/A</v>
      </c>
      <c r="EM322" s="263"/>
      <c r="EN322" s="263" t="e">
        <f aca="false">IF($E316&gt;0,EN319/$E316,"-")</f>
        <v>#N/A</v>
      </c>
      <c r="EO322" s="263"/>
      <c r="EP322" s="263" t="e">
        <f aca="false">IF($E316&gt;0,EP319/$E316,"-")</f>
        <v>#N/A</v>
      </c>
      <c r="EQ322" s="263"/>
      <c r="ER322" s="263" t="e">
        <f aca="false">IF($E316&gt;0,ER319/$E316,"-")</f>
        <v>#N/A</v>
      </c>
      <c r="ES322" s="263"/>
      <c r="ET322" s="263" t="e">
        <f aca="false">IF($E316&gt;0,ET319/$E316,"-")</f>
        <v>#N/A</v>
      </c>
      <c r="EU322" s="263"/>
      <c r="EV322" s="263" t="e">
        <f aca="false">IF($E316&gt;0,EV319/$E316,"-")</f>
        <v>#N/A</v>
      </c>
      <c r="EW322" s="263"/>
      <c r="EX322" s="264" t="e">
        <f aca="false">IF($E316&gt;0,EX319/$E316,"-")</f>
        <v>#N/A</v>
      </c>
      <c r="EY322" s="264"/>
      <c r="EZ322" s="263" t="e">
        <f aca="false">IF($E316&gt;0,EZ319/$E316,"-")</f>
        <v>#N/A</v>
      </c>
      <c r="FA322" s="263"/>
      <c r="FB322" s="263" t="e">
        <f aca="false">IF($E316&gt;0,FB319/$E316,"-")</f>
        <v>#N/A</v>
      </c>
      <c r="FC322" s="263"/>
      <c r="FD322" s="263" t="e">
        <f aca="false">IF($E316&gt;0,FD319/$E316,"-")</f>
        <v>#N/A</v>
      </c>
      <c r="FE322" s="263"/>
      <c r="FF322" s="263" t="e">
        <f aca="false">IF($E316&gt;0,FF319/$E316,"-")</f>
        <v>#N/A</v>
      </c>
      <c r="FG322" s="263"/>
      <c r="FH322" s="263" t="e">
        <f aca="false">IF($E316&gt;0,FH319/$E316,"-")</f>
        <v>#N/A</v>
      </c>
      <c r="FI322" s="263"/>
      <c r="FJ322" s="263" t="e">
        <f aca="false">IF($E316&gt;0,FJ319/$E316,"-")</f>
        <v>#N/A</v>
      </c>
      <c r="FK322" s="263"/>
      <c r="FL322" s="263" t="e">
        <f aca="false">IF($E316&gt;0,FL319/$E316,"-")</f>
        <v>#N/A</v>
      </c>
      <c r="FM322" s="263"/>
      <c r="FN322" s="263" t="e">
        <f aca="false">IF($E316&gt;0,FN319/$E316,"-")</f>
        <v>#N/A</v>
      </c>
      <c r="FO322" s="263"/>
      <c r="FP322" s="263" t="e">
        <f aca="false">IF($E316&gt;0,FP319/$E316,"-")</f>
        <v>#N/A</v>
      </c>
      <c r="FQ322" s="263"/>
      <c r="FR322" s="263" t="e">
        <f aca="false">IF($E316&gt;0,FR319/$E316,"-")</f>
        <v>#N/A</v>
      </c>
      <c r="FS322" s="263"/>
      <c r="FT322" s="263" t="e">
        <f aca="false">IF($E316&gt;0,FT319/$E316,"-")</f>
        <v>#N/A</v>
      </c>
      <c r="FU322" s="263"/>
      <c r="FV322" s="263" t="e">
        <f aca="false">IF($E316&gt;0,FV319/$E316,"-")</f>
        <v>#N/A</v>
      </c>
      <c r="FW322" s="263"/>
      <c r="FX322" s="263" t="e">
        <f aca="false">IF($E316&gt;0,FX319/$E316,"-")</f>
        <v>#N/A</v>
      </c>
      <c r="FY322" s="263"/>
      <c r="FZ322" s="263" t="e">
        <f aca="false">IF($E316&gt;0,FZ319/$E316,"-")</f>
        <v>#N/A</v>
      </c>
      <c r="GA322" s="263"/>
      <c r="GB322" s="263" t="e">
        <f aca="false">IF($E316&gt;0,GB319/$E316,"-")</f>
        <v>#N/A</v>
      </c>
      <c r="GC322" s="263"/>
      <c r="GD322" s="263" t="e">
        <f aca="false">IF($E316&gt;0,GD319/$E316,"-")</f>
        <v>#N/A</v>
      </c>
      <c r="GE322" s="263"/>
      <c r="GF322" s="263" t="e">
        <f aca="false">IF($E316&gt;0,GF319/$E316,"-")</f>
        <v>#N/A</v>
      </c>
      <c r="GG322" s="263"/>
      <c r="GH322" s="263" t="e">
        <f aca="false">IF($E316&gt;0,GH319/$E316,"-")</f>
        <v>#N/A</v>
      </c>
      <c r="GI322" s="263"/>
      <c r="GJ322" s="263" t="e">
        <f aca="false">IF($E316&gt;0,GJ319/$E316,"-")</f>
        <v>#N/A</v>
      </c>
      <c r="GK322" s="263"/>
      <c r="GL322" s="263" t="e">
        <f aca="false">IF($E316&gt;0,GL319/$E316,"-")</f>
        <v>#N/A</v>
      </c>
      <c r="GM322" s="263"/>
      <c r="GN322" s="263" t="e">
        <f aca="false">IF($E316&gt;0,GN319/$E316,"-")</f>
        <v>#N/A</v>
      </c>
      <c r="GO322" s="263"/>
      <c r="GP322" s="263" t="e">
        <f aca="false">IF($E316&gt;0,GP319/$E316,"-")</f>
        <v>#N/A</v>
      </c>
      <c r="GQ322" s="263"/>
      <c r="GR322" s="263" t="e">
        <f aca="false">IF($E316&gt;0,GR319/$E316,"-")</f>
        <v>#N/A</v>
      </c>
      <c r="GS322" s="263"/>
      <c r="GT322" s="263" t="e">
        <f aca="false">IF($E316&gt;0,GT319/$E316,"-")</f>
        <v>#N/A</v>
      </c>
      <c r="GU322" s="263"/>
      <c r="GV322" s="263" t="e">
        <f aca="false">IF($E316&gt;0,GV319/$E316,"-")</f>
        <v>#N/A</v>
      </c>
      <c r="GW322" s="263"/>
      <c r="GX322" s="263" t="e">
        <f aca="false">IF($E316&gt;0,GX319/$E316,"-")</f>
        <v>#N/A</v>
      </c>
      <c r="GY322" s="263"/>
      <c r="GZ322" s="263" t="e">
        <f aca="false">IF($E316&gt;0,GZ319/$E316,"-")</f>
        <v>#N/A</v>
      </c>
      <c r="HA322" s="263"/>
      <c r="HB322" s="263" t="e">
        <f aca="false">IF($E316&gt;0,HB319/$E316,"-")</f>
        <v>#N/A</v>
      </c>
      <c r="HC322" s="263"/>
      <c r="HD322" s="263" t="e">
        <f aca="false">IF($E316&gt;0,HD319/$E316,"-")</f>
        <v>#N/A</v>
      </c>
      <c r="HE322" s="263"/>
      <c r="HF322" s="263" t="e">
        <f aca="false">IF($E316&gt;0,HF319/$E316,"-")</f>
        <v>#N/A</v>
      </c>
      <c r="HG322" s="263"/>
      <c r="HH322" s="263" t="e">
        <f aca="false">IF($E316&gt;0,HH319/$E316,"-")</f>
        <v>#N/A</v>
      </c>
      <c r="HI322" s="263"/>
      <c r="HJ322" s="263" t="e">
        <f aca="false">IF($E316&gt;0,HJ319/$E316,"-")</f>
        <v>#N/A</v>
      </c>
      <c r="HK322" s="263"/>
    </row>
    <row r="323" customFormat="false" ht="12.75" hidden="true" customHeight="false" outlineLevel="0" collapsed="false">
      <c r="A323" s="232"/>
      <c r="B323" s="233"/>
      <c r="C323" s="232"/>
      <c r="D323" s="234"/>
      <c r="E323" s="234"/>
      <c r="F323" s="235"/>
      <c r="G323" s="234"/>
      <c r="H323" s="234"/>
      <c r="I323" s="237"/>
      <c r="J323" s="238"/>
      <c r="K323" s="265" t="s">
        <v>166</v>
      </c>
      <c r="L323" s="266" t="e">
        <f aca="false">IF($E316&gt;0,L321/$E316,"-")</f>
        <v>#N/A</v>
      </c>
      <c r="M323" s="266"/>
      <c r="N323" s="266" t="e">
        <f aca="false">IF($E316&gt;0,N321/$E316,"-")</f>
        <v>#N/A</v>
      </c>
      <c r="O323" s="266"/>
      <c r="P323" s="266" t="e">
        <f aca="false">IF($E316&gt;0,P321/$E316,"-")</f>
        <v>#N/A</v>
      </c>
      <c r="Q323" s="266"/>
      <c r="R323" s="266" t="e">
        <f aca="false">IF($E316&gt;0,R321/$E316,"-")</f>
        <v>#N/A</v>
      </c>
      <c r="S323" s="266"/>
      <c r="T323" s="266" t="e">
        <f aca="false">IF($E316&gt;0,T321/$E316,"-")</f>
        <v>#N/A</v>
      </c>
      <c r="U323" s="266"/>
      <c r="V323" s="266" t="e">
        <f aca="false">IF($E316&gt;0,V321/$E316,"-")</f>
        <v>#N/A</v>
      </c>
      <c r="W323" s="266"/>
      <c r="X323" s="266" t="e">
        <f aca="false">IF($E316&gt;0,X321/$E316,"-")</f>
        <v>#N/A</v>
      </c>
      <c r="Y323" s="266"/>
      <c r="Z323" s="266" t="e">
        <f aca="false">IF($E316&gt;0,Z321/$E316,"-")</f>
        <v>#N/A</v>
      </c>
      <c r="AA323" s="266"/>
      <c r="AB323" s="266" t="e">
        <f aca="false">IF($E316&gt;0,AB321/$E316,"-")</f>
        <v>#N/A</v>
      </c>
      <c r="AC323" s="266"/>
      <c r="AD323" s="266" t="e">
        <f aca="false">IF($E316&gt;0,AD321/$E316,"-")</f>
        <v>#N/A</v>
      </c>
      <c r="AE323" s="266"/>
      <c r="AF323" s="266" t="e">
        <f aca="false">IF($E316&gt;0,AF321/$E316,"-")</f>
        <v>#N/A</v>
      </c>
      <c r="AG323" s="266"/>
      <c r="AH323" s="266" t="e">
        <f aca="false">IF($E316&gt;0,AH321/$E316,"-")</f>
        <v>#N/A</v>
      </c>
      <c r="AI323" s="266"/>
      <c r="AJ323" s="266" t="e">
        <f aca="false">IF($E316&gt;0,AJ321/$E316,"-")</f>
        <v>#N/A</v>
      </c>
      <c r="AK323" s="266"/>
      <c r="AL323" s="266" t="e">
        <f aca="false">IF($E316&gt;0,AL321/$E316,"-")</f>
        <v>#N/A</v>
      </c>
      <c r="AM323" s="266"/>
      <c r="AN323" s="266" t="e">
        <f aca="false">IF($E316&gt;0,AN321/$E316,"-")</f>
        <v>#N/A</v>
      </c>
      <c r="AO323" s="266"/>
      <c r="AP323" s="266" t="e">
        <f aca="false">IF($E316&gt;0,AP321/$E316,"-")</f>
        <v>#N/A</v>
      </c>
      <c r="AQ323" s="266"/>
      <c r="AR323" s="266" t="e">
        <f aca="false">IF($E316&gt;0,AR321/$E316,"-")</f>
        <v>#N/A</v>
      </c>
      <c r="AS323" s="266"/>
      <c r="AT323" s="266" t="e">
        <f aca="false">IF($E316&gt;0,AT321/$E316,"-")</f>
        <v>#N/A</v>
      </c>
      <c r="AU323" s="266"/>
      <c r="AV323" s="266" t="e">
        <f aca="false">IF($E316&gt;0,AV321/$E316,"-")</f>
        <v>#N/A</v>
      </c>
      <c r="AW323" s="266"/>
      <c r="AX323" s="266" t="e">
        <f aca="false">IF($E316&gt;0,AX321/$E316,"-")</f>
        <v>#N/A</v>
      </c>
      <c r="AY323" s="266"/>
      <c r="AZ323" s="266" t="e">
        <f aca="false">IF($E316&gt;0,AZ321/$E316,"-")</f>
        <v>#N/A</v>
      </c>
      <c r="BA323" s="266"/>
      <c r="BB323" s="266" t="e">
        <f aca="false">IF($E316&gt;0,BB321/$E316,"-")</f>
        <v>#N/A</v>
      </c>
      <c r="BC323" s="266"/>
      <c r="BD323" s="266" t="e">
        <f aca="false">IF($E316&gt;0,BD321/$E316,"-")</f>
        <v>#N/A</v>
      </c>
      <c r="BE323" s="266"/>
      <c r="BF323" s="266" t="e">
        <f aca="false">IF($E316&gt;0,BF321/$E316,"-")</f>
        <v>#N/A</v>
      </c>
      <c r="BG323" s="266"/>
      <c r="BH323" s="266" t="e">
        <f aca="false">IF($E316&gt;0,BH321/$E316,"-")</f>
        <v>#N/A</v>
      </c>
      <c r="BI323" s="266"/>
      <c r="BJ323" s="266" t="e">
        <f aca="false">IF($E316&gt;0,BJ321/$E316,"-")</f>
        <v>#N/A</v>
      </c>
      <c r="BK323" s="266"/>
      <c r="BL323" s="266" t="e">
        <f aca="false">IF($E316&gt;0,BL321/$E316,"-")</f>
        <v>#N/A</v>
      </c>
      <c r="BM323" s="266"/>
      <c r="BN323" s="266" t="e">
        <f aca="false">IF($E316&gt;0,BN321/$E316,"-")</f>
        <v>#N/A</v>
      </c>
      <c r="BO323" s="266"/>
      <c r="BP323" s="266" t="e">
        <f aca="false">IF($E316&gt;0,BP321/$E316,"-")</f>
        <v>#N/A</v>
      </c>
      <c r="BQ323" s="266"/>
      <c r="BR323" s="300" t="e">
        <f aca="false">IF($E316&gt;0,BR321/$E316,"-")</f>
        <v>#N/A</v>
      </c>
      <c r="BS323" s="300"/>
      <c r="BT323" s="300" t="e">
        <f aca="false">IF($E316&gt;0,BT321/$E316,"-")</f>
        <v>#N/A</v>
      </c>
      <c r="BU323" s="300"/>
      <c r="BV323" s="300" t="e">
        <f aca="false">IF($E316&gt;0,BV321/$E316,"-")</f>
        <v>#N/A</v>
      </c>
      <c r="BW323" s="300"/>
      <c r="BX323" s="300" t="e">
        <f aca="false">IF($E316&gt;0,BX321/$E316,"-")</f>
        <v>#N/A</v>
      </c>
      <c r="BY323" s="300"/>
      <c r="BZ323" s="300" t="e">
        <f aca="false">IF($E316&gt;0,BZ321/$E316,"-")</f>
        <v>#N/A</v>
      </c>
      <c r="CA323" s="300"/>
      <c r="CB323" s="300" t="e">
        <f aca="false">IF($E316&gt;0,CB321/$E316,"-")</f>
        <v>#N/A</v>
      </c>
      <c r="CC323" s="300"/>
      <c r="CD323" s="300" t="e">
        <f aca="false">IF($E316&gt;0,CD321/$E316,"-")</f>
        <v>#N/A</v>
      </c>
      <c r="CE323" s="300"/>
      <c r="CF323" s="300" t="e">
        <f aca="false">IF($E316&gt;0,CF321/$E316,"-")</f>
        <v>#N/A</v>
      </c>
      <c r="CG323" s="300"/>
      <c r="CH323" s="300" t="e">
        <f aca="false">IF($E316&gt;0,CH321/$E316,"-")</f>
        <v>#N/A</v>
      </c>
      <c r="CI323" s="300"/>
      <c r="CJ323" s="300" t="e">
        <f aca="false">IF($E316&gt;0,CJ321/$E316,"-")</f>
        <v>#N/A</v>
      </c>
      <c r="CK323" s="300"/>
      <c r="CL323" s="300" t="e">
        <f aca="false">IF($E316&gt;0,CL321/$E316,"-")</f>
        <v>#N/A</v>
      </c>
      <c r="CM323" s="300"/>
      <c r="CN323" s="300" t="e">
        <f aca="false">IF($E316&gt;0,CN321/$E316,"-")</f>
        <v>#N/A</v>
      </c>
      <c r="CO323" s="300"/>
      <c r="CP323" s="300" t="e">
        <f aca="false">IF($E316&gt;0,CP321/$E316,"-")</f>
        <v>#N/A</v>
      </c>
      <c r="CQ323" s="300"/>
      <c r="CR323" s="300" t="e">
        <f aca="false">IF($E316&gt;0,CR321/$E316,"-")</f>
        <v>#N/A</v>
      </c>
      <c r="CS323" s="300"/>
      <c r="CT323" s="300" t="e">
        <f aca="false">IF($E316&gt;0,CT321/$E316,"-")</f>
        <v>#N/A</v>
      </c>
      <c r="CU323" s="300"/>
      <c r="CV323" s="300" t="e">
        <f aca="false">IF($E316&gt;0,CV321/$E316,"-")</f>
        <v>#N/A</v>
      </c>
      <c r="CW323" s="300"/>
      <c r="CX323" s="300" t="e">
        <f aca="false">IF($E316&gt;0,CX321/$E316,"-")</f>
        <v>#N/A</v>
      </c>
      <c r="CY323" s="300"/>
      <c r="CZ323" s="300" t="e">
        <f aca="false">IF($E316&gt;0,CZ321/$E316,"-")</f>
        <v>#N/A</v>
      </c>
      <c r="DA323" s="300"/>
      <c r="DB323" s="300" t="e">
        <f aca="false">IF($E316&gt;0,DB321/$E316,"-")</f>
        <v>#N/A</v>
      </c>
      <c r="DC323" s="300"/>
      <c r="DD323" s="300" t="e">
        <f aca="false">IF($E316&gt;0,DD321/$E316,"-")</f>
        <v>#N/A</v>
      </c>
      <c r="DE323" s="300"/>
      <c r="DF323" s="300" t="e">
        <f aca="false">IF($E316&gt;0,DF321/$E316,"-")</f>
        <v>#N/A</v>
      </c>
      <c r="DG323" s="300"/>
      <c r="DH323" s="300" t="e">
        <f aca="false">IF($E316&gt;0,DH321/$E316,"-")</f>
        <v>#N/A</v>
      </c>
      <c r="DI323" s="300"/>
      <c r="DJ323" s="301" t="e">
        <f aca="false">IF($E316&gt;0,DJ321/$E316,"-")</f>
        <v>#N/A</v>
      </c>
      <c r="DK323" s="301"/>
      <c r="DL323" s="300" t="e">
        <f aca="false">IF($E316&gt;0,DL321/$E316,"-")</f>
        <v>#N/A</v>
      </c>
      <c r="DM323" s="300"/>
      <c r="DN323" s="300" t="e">
        <f aca="false">IF($E316&gt;0,DN321/$E316,"-")</f>
        <v>#N/A</v>
      </c>
      <c r="DO323" s="300"/>
      <c r="DP323" s="300" t="e">
        <f aca="false">IF($E316&gt;0,DP321/$E316,"-")</f>
        <v>#N/A</v>
      </c>
      <c r="DQ323" s="300"/>
      <c r="DR323" s="300" t="e">
        <f aca="false">IF($E316&gt;0,DR321/$E316,"-")</f>
        <v>#N/A</v>
      </c>
      <c r="DS323" s="300"/>
      <c r="DT323" s="300" t="e">
        <f aca="false">IF($E316&gt;0,DT321/$E316,"-")</f>
        <v>#N/A</v>
      </c>
      <c r="DU323" s="300"/>
      <c r="DV323" s="300" t="e">
        <f aca="false">IF($E316&gt;0,DV321/$E316,"-")</f>
        <v>#N/A</v>
      </c>
      <c r="DW323" s="300"/>
      <c r="DX323" s="300" t="e">
        <f aca="false">IF($E316&gt;0,DX321/$E316,"-")</f>
        <v>#N/A</v>
      </c>
      <c r="DY323" s="300"/>
      <c r="DZ323" s="300" t="e">
        <f aca="false">IF($E316&gt;0,DZ321/$E316,"-")</f>
        <v>#N/A</v>
      </c>
      <c r="EA323" s="300"/>
      <c r="EB323" s="300" t="e">
        <f aca="false">IF($E316&gt;0,EB321/$E316,"-")</f>
        <v>#N/A</v>
      </c>
      <c r="EC323" s="300"/>
      <c r="ED323" s="300" t="e">
        <f aca="false">IF($E316&gt;0,ED321/$E316,"-")</f>
        <v>#N/A</v>
      </c>
      <c r="EE323" s="300"/>
      <c r="EF323" s="300" t="e">
        <f aca="false">IF($E316&gt;0,EF321/$E316,"-")</f>
        <v>#N/A</v>
      </c>
      <c r="EG323" s="300"/>
      <c r="EH323" s="300" t="e">
        <f aca="false">IF($E316&gt;0,EH321/$E316,"-")</f>
        <v>#N/A</v>
      </c>
      <c r="EI323" s="300"/>
      <c r="EJ323" s="300" t="e">
        <f aca="false">IF($E316&gt;0,EJ321/$E316,"-")</f>
        <v>#N/A</v>
      </c>
      <c r="EK323" s="300"/>
      <c r="EL323" s="300" t="e">
        <f aca="false">IF($E316&gt;0,EL321/$E316,"-")</f>
        <v>#N/A</v>
      </c>
      <c r="EM323" s="300"/>
      <c r="EN323" s="300" t="e">
        <f aca="false">IF($E316&gt;0,EN321/$E316,"-")</f>
        <v>#N/A</v>
      </c>
      <c r="EO323" s="300"/>
      <c r="EP323" s="300" t="e">
        <f aca="false">IF($E316&gt;0,EP321/$E316,"-")</f>
        <v>#N/A</v>
      </c>
      <c r="EQ323" s="300"/>
      <c r="ER323" s="300" t="e">
        <f aca="false">IF($E316&gt;0,ER321/$E316,"-")</f>
        <v>#N/A</v>
      </c>
      <c r="ES323" s="300"/>
      <c r="ET323" s="300" t="e">
        <f aca="false">IF($E316&gt;0,ET321/$E316,"-")</f>
        <v>#N/A</v>
      </c>
      <c r="EU323" s="300"/>
      <c r="EV323" s="300" t="e">
        <f aca="false">IF($E316&gt;0,EV321/$E316,"-")</f>
        <v>#N/A</v>
      </c>
      <c r="EW323" s="300"/>
      <c r="EX323" s="302" t="e">
        <f aca="false">IF($E316&gt;0,EX321/$E316,"-")</f>
        <v>#N/A</v>
      </c>
      <c r="EY323" s="302"/>
      <c r="EZ323" s="300" t="e">
        <f aca="false">IF($E316&gt;0,EZ321/$E316,"-")</f>
        <v>#N/A</v>
      </c>
      <c r="FA323" s="300"/>
      <c r="FB323" s="300" t="e">
        <f aca="false">IF($E316&gt;0,FB321/$E316,"-")</f>
        <v>#N/A</v>
      </c>
      <c r="FC323" s="300"/>
      <c r="FD323" s="300" t="e">
        <f aca="false">IF($E316&gt;0,FD321/$E316,"-")</f>
        <v>#N/A</v>
      </c>
      <c r="FE323" s="300"/>
      <c r="FF323" s="300" t="e">
        <f aca="false">IF($E316&gt;0,FF321/$E316,"-")</f>
        <v>#N/A</v>
      </c>
      <c r="FG323" s="300"/>
      <c r="FH323" s="300" t="e">
        <f aca="false">IF($E316&gt;0,FH321/$E316,"-")</f>
        <v>#N/A</v>
      </c>
      <c r="FI323" s="300"/>
      <c r="FJ323" s="300" t="e">
        <f aca="false">IF($E316&gt;0,FJ321/$E316,"-")</f>
        <v>#N/A</v>
      </c>
      <c r="FK323" s="300"/>
      <c r="FL323" s="300" t="e">
        <f aca="false">IF($E316&gt;0,FL321/$E316,"-")</f>
        <v>#N/A</v>
      </c>
      <c r="FM323" s="300"/>
      <c r="FN323" s="300" t="e">
        <f aca="false">IF($E316&gt;0,FN321/$E316,"-")</f>
        <v>#N/A</v>
      </c>
      <c r="FO323" s="300"/>
      <c r="FP323" s="300" t="e">
        <f aca="false">IF($E316&gt;0,FP321/$E316,"-")</f>
        <v>#N/A</v>
      </c>
      <c r="FQ323" s="300"/>
      <c r="FR323" s="300" t="e">
        <f aca="false">IF($E316&gt;0,FR321/$E316,"-")</f>
        <v>#N/A</v>
      </c>
      <c r="FS323" s="300"/>
      <c r="FT323" s="300" t="e">
        <f aca="false">IF($E316&gt;0,FT321/$E316,"-")</f>
        <v>#N/A</v>
      </c>
      <c r="FU323" s="300"/>
      <c r="FV323" s="300" t="e">
        <f aca="false">IF($E316&gt;0,FV321/$E316,"-")</f>
        <v>#N/A</v>
      </c>
      <c r="FW323" s="300"/>
      <c r="FX323" s="300" t="e">
        <f aca="false">IF($E316&gt;0,FX321/$E316,"-")</f>
        <v>#N/A</v>
      </c>
      <c r="FY323" s="300"/>
      <c r="FZ323" s="300" t="e">
        <f aca="false">IF($E316&gt;0,FZ321/$E316,"-")</f>
        <v>#N/A</v>
      </c>
      <c r="GA323" s="300"/>
      <c r="GB323" s="300" t="e">
        <f aca="false">IF($E316&gt;0,GB321/$E316,"-")</f>
        <v>#N/A</v>
      </c>
      <c r="GC323" s="300"/>
      <c r="GD323" s="300" t="e">
        <f aca="false">IF($E316&gt;0,GD321/$E316,"-")</f>
        <v>#N/A</v>
      </c>
      <c r="GE323" s="300"/>
      <c r="GF323" s="300" t="e">
        <f aca="false">IF($E316&gt;0,GF321/$E316,"-")</f>
        <v>#N/A</v>
      </c>
      <c r="GG323" s="300"/>
      <c r="GH323" s="300" t="e">
        <f aca="false">IF($E316&gt;0,GH321/$E316,"-")</f>
        <v>#N/A</v>
      </c>
      <c r="GI323" s="300"/>
      <c r="GJ323" s="300" t="e">
        <f aca="false">IF($E316&gt;0,GJ321/$E316,"-")</f>
        <v>#N/A</v>
      </c>
      <c r="GK323" s="300"/>
      <c r="GL323" s="300" t="e">
        <f aca="false">IF($E316&gt;0,GL321/$E316,"-")</f>
        <v>#N/A</v>
      </c>
      <c r="GM323" s="300"/>
      <c r="GN323" s="300" t="e">
        <f aca="false">IF($E316&gt;0,GN321/$E316,"-")</f>
        <v>#N/A</v>
      </c>
      <c r="GO323" s="300"/>
      <c r="GP323" s="300" t="e">
        <f aca="false">IF($E316&gt;0,GP321/$E316,"-")</f>
        <v>#N/A</v>
      </c>
      <c r="GQ323" s="300"/>
      <c r="GR323" s="300" t="e">
        <f aca="false">IF($E316&gt;0,GR321/$E316,"-")</f>
        <v>#N/A</v>
      </c>
      <c r="GS323" s="300"/>
      <c r="GT323" s="300" t="e">
        <f aca="false">IF($E316&gt;0,GT321/$E316,"-")</f>
        <v>#N/A</v>
      </c>
      <c r="GU323" s="300"/>
      <c r="GV323" s="300" t="e">
        <f aca="false">IF($E316&gt;0,GV321/$E316,"-")</f>
        <v>#N/A</v>
      </c>
      <c r="GW323" s="300"/>
      <c r="GX323" s="300" t="e">
        <f aca="false">IF($E316&gt;0,GX321/$E316,"-")</f>
        <v>#N/A</v>
      </c>
      <c r="GY323" s="300"/>
      <c r="GZ323" s="300" t="e">
        <f aca="false">IF($E316&gt;0,GZ321/$E316,"-")</f>
        <v>#N/A</v>
      </c>
      <c r="HA323" s="300"/>
      <c r="HB323" s="300" t="e">
        <f aca="false">IF($E316&gt;0,HB321/$E316,"-")</f>
        <v>#N/A</v>
      </c>
      <c r="HC323" s="300"/>
      <c r="HD323" s="300" t="e">
        <f aca="false">IF($E316&gt;0,HD321/$E316,"-")</f>
        <v>#N/A</v>
      </c>
      <c r="HE323" s="300"/>
      <c r="HF323" s="300" t="e">
        <f aca="false">IF($E316&gt;0,HF321/$E316,"-")</f>
        <v>#N/A</v>
      </c>
      <c r="HG323" s="300"/>
      <c r="HH323" s="300" t="e">
        <f aca="false">IF($E316&gt;0,HH321/$E316,"-")</f>
        <v>#N/A</v>
      </c>
      <c r="HI323" s="300"/>
      <c r="HJ323" s="300" t="e">
        <f aca="false">IF($E316&gt;0,HJ321/$E316,"-")</f>
        <v>#N/A</v>
      </c>
      <c r="HK323" s="300"/>
    </row>
    <row r="324" s="243" customFormat="true" ht="13.8" hidden="true" customHeight="false" outlineLevel="0" collapsed="false">
      <c r="A324" s="268"/>
      <c r="B324" s="269"/>
      <c r="C324" s="269"/>
      <c r="D324" s="271"/>
      <c r="E324" s="271"/>
      <c r="F324" s="269"/>
      <c r="G324" s="269"/>
      <c r="H324" s="269"/>
      <c r="I324" s="269"/>
      <c r="J324" s="269"/>
      <c r="K324" s="269"/>
      <c r="L324" s="274"/>
      <c r="M324" s="274"/>
      <c r="N324" s="274"/>
      <c r="O324" s="274"/>
      <c r="P324" s="274"/>
      <c r="Q324" s="274"/>
      <c r="R324" s="275"/>
      <c r="S324" s="275"/>
      <c r="T324" s="276"/>
      <c r="U324" s="276"/>
      <c r="V324" s="274"/>
      <c r="W324" s="274"/>
      <c r="X324" s="274"/>
      <c r="Y324" s="274"/>
      <c r="Z324" s="275"/>
      <c r="AA324" s="275"/>
      <c r="AB324" s="276"/>
      <c r="AC324" s="276"/>
      <c r="AD324" s="274"/>
      <c r="AE324" s="274"/>
      <c r="AF324" s="274"/>
      <c r="AG324" s="274"/>
      <c r="AH324" s="275"/>
      <c r="AI324" s="275"/>
      <c r="AJ324" s="276"/>
      <c r="AK324" s="276"/>
      <c r="AL324" s="274"/>
      <c r="AM324" s="274"/>
      <c r="AN324" s="274"/>
      <c r="AO324" s="274"/>
      <c r="AP324" s="275"/>
      <c r="AQ324" s="275"/>
      <c r="AR324" s="276"/>
      <c r="AS324" s="276"/>
      <c r="AT324" s="277"/>
      <c r="AU324" s="277"/>
      <c r="AV324" s="277"/>
      <c r="AW324" s="277"/>
      <c r="AX324" s="277"/>
      <c r="AY324" s="278"/>
      <c r="AZ324" s="279"/>
      <c r="BA324" s="277"/>
      <c r="BB324" s="277"/>
      <c r="BC324" s="277"/>
      <c r="BD324" s="277"/>
      <c r="BE324" s="277"/>
      <c r="BF324" s="277"/>
      <c r="BG324" s="278"/>
      <c r="BH324" s="279"/>
      <c r="BI324" s="277"/>
      <c r="BJ324" s="277"/>
      <c r="BK324" s="277"/>
      <c r="BL324" s="277"/>
      <c r="BM324" s="277"/>
      <c r="BN324" s="277"/>
      <c r="BO324" s="278"/>
      <c r="BP324" s="279"/>
      <c r="BQ324" s="277"/>
      <c r="BR324" s="277"/>
      <c r="BS324" s="277"/>
      <c r="BT324" s="277"/>
      <c r="BU324" s="277"/>
      <c r="BV324" s="277"/>
      <c r="BW324" s="278"/>
      <c r="BX324" s="279"/>
      <c r="BY324" s="277"/>
      <c r="BZ324" s="277"/>
      <c r="CA324" s="277"/>
      <c r="CB324" s="277"/>
      <c r="CC324" s="277"/>
      <c r="CD324" s="275"/>
      <c r="CE324" s="275"/>
      <c r="CF324" s="276"/>
      <c r="CG324" s="276"/>
      <c r="CH324" s="274"/>
      <c r="CI324" s="274"/>
      <c r="CJ324" s="274"/>
      <c r="CK324" s="274"/>
      <c r="CL324" s="275"/>
      <c r="CM324" s="275"/>
      <c r="CN324" s="276"/>
      <c r="CO324" s="276"/>
      <c r="CP324" s="280"/>
      <c r="CQ324" s="280"/>
      <c r="CR324" s="280"/>
      <c r="CS324" s="280"/>
      <c r="CT324" s="281"/>
      <c r="CU324" s="282"/>
      <c r="CV324" s="283"/>
      <c r="CW324" s="281"/>
      <c r="CX324" s="281"/>
      <c r="CY324" s="281"/>
      <c r="CZ324" s="281"/>
      <c r="DA324" s="281"/>
      <c r="DB324" s="281"/>
      <c r="DC324" s="282"/>
      <c r="DD324" s="283"/>
      <c r="DE324" s="281"/>
      <c r="DF324" s="281"/>
      <c r="DG324" s="281"/>
      <c r="DH324" s="281"/>
      <c r="DI324" s="281"/>
      <c r="DJ324" s="284"/>
      <c r="DK324" s="285"/>
      <c r="DL324" s="283"/>
      <c r="DM324" s="281"/>
      <c r="DN324" s="281"/>
      <c r="DO324" s="281"/>
      <c r="DP324" s="281"/>
      <c r="DQ324" s="281"/>
      <c r="DR324" s="281"/>
      <c r="DS324" s="282"/>
      <c r="DT324" s="283"/>
      <c r="DU324" s="281"/>
      <c r="DV324" s="281"/>
      <c r="DW324" s="281"/>
      <c r="DX324" s="281"/>
      <c r="DY324" s="281"/>
      <c r="DZ324" s="281"/>
      <c r="EA324" s="282"/>
      <c r="EB324" s="283"/>
      <c r="EC324" s="281"/>
      <c r="ED324" s="281"/>
      <c r="EE324" s="281"/>
      <c r="EF324" s="281"/>
      <c r="EG324" s="281"/>
      <c r="EH324" s="281"/>
      <c r="EI324" s="282"/>
      <c r="EJ324" s="283"/>
      <c r="EK324" s="281"/>
      <c r="EL324" s="281"/>
      <c r="EM324" s="281"/>
      <c r="EN324" s="281"/>
      <c r="EO324" s="281"/>
      <c r="EP324" s="281"/>
      <c r="EQ324" s="282"/>
      <c r="ER324" s="283"/>
      <c r="ES324" s="281"/>
      <c r="ET324" s="281"/>
      <c r="EU324" s="281"/>
      <c r="EV324" s="281"/>
      <c r="EW324" s="281"/>
      <c r="EX324" s="286"/>
      <c r="EY324" s="287"/>
      <c r="EZ324" s="283"/>
      <c r="FA324" s="281"/>
      <c r="FB324" s="281"/>
      <c r="FC324" s="281"/>
      <c r="FD324" s="281"/>
      <c r="FE324" s="281"/>
      <c r="FF324" s="281"/>
      <c r="FG324" s="282"/>
      <c r="FH324" s="283"/>
      <c r="FI324" s="281"/>
      <c r="FJ324" s="281"/>
      <c r="FK324" s="281"/>
      <c r="FL324" s="281"/>
      <c r="FM324" s="281"/>
      <c r="FN324" s="281"/>
      <c r="FO324" s="282"/>
      <c r="FP324" s="283"/>
      <c r="FQ324" s="281"/>
      <c r="FR324" s="281"/>
      <c r="FS324" s="281"/>
      <c r="FT324" s="281"/>
      <c r="FU324" s="281"/>
      <c r="FV324" s="281"/>
      <c r="FW324" s="282"/>
      <c r="FX324" s="283"/>
      <c r="FY324" s="281"/>
      <c r="FZ324" s="281"/>
      <c r="GA324" s="281"/>
      <c r="GB324" s="281"/>
      <c r="GC324" s="281"/>
      <c r="GD324" s="281"/>
      <c r="GE324" s="282"/>
      <c r="GF324" s="283"/>
      <c r="GG324" s="281"/>
      <c r="GH324" s="281"/>
      <c r="GI324" s="281"/>
      <c r="GJ324" s="281"/>
      <c r="GK324" s="281"/>
      <c r="GL324" s="281"/>
      <c r="GM324" s="282"/>
      <c r="GN324" s="283"/>
      <c r="GO324" s="281"/>
      <c r="GP324" s="281"/>
      <c r="GQ324" s="281"/>
      <c r="GR324" s="281"/>
      <c r="GS324" s="281"/>
      <c r="GT324" s="281"/>
      <c r="GU324" s="282"/>
      <c r="GV324" s="281"/>
      <c r="GW324" s="282"/>
      <c r="GX324" s="281"/>
      <c r="GY324" s="282"/>
      <c r="GZ324" s="281"/>
      <c r="HA324" s="282"/>
      <c r="HB324" s="281"/>
      <c r="HC324" s="282"/>
      <c r="HD324" s="281"/>
      <c r="HE324" s="282"/>
      <c r="HF324" s="281"/>
      <c r="HG324" s="282"/>
      <c r="HH324" s="281"/>
      <c r="HI324" s="282"/>
      <c r="HJ324" s="281"/>
      <c r="HK324" s="282"/>
    </row>
    <row r="325" customFormat="false" ht="12.75" hidden="true" customHeight="false" outlineLevel="0" collapsed="false">
      <c r="A325" s="232" t="s">
        <v>197</v>
      </c>
      <c r="B325" s="233" t="e">
        <f aca="false">VLOOKUP(A325,PLANEJAMENTO!$B$11:$C$96,2,FALSE())</f>
        <v>#N/A</v>
      </c>
      <c r="C325" s="232" t="e">
        <f aca="false">VLOOKUP(A325,PLANEJAMENTO!$B$11:$D$96,3,FALSE())</f>
        <v>#N/A</v>
      </c>
      <c r="D325" s="234" t="e">
        <f aca="false">VLOOKUP(A325,PLANEJAMENTO!$B$11:$E$96,4,FALSE())</f>
        <v>#N/A</v>
      </c>
      <c r="E325" s="234" t="e">
        <f aca="false">D325</f>
        <v>#N/A</v>
      </c>
      <c r="F325" s="235" t="n">
        <f aca="false">PRODUÇÕES!D38</f>
        <v>0.3</v>
      </c>
      <c r="G325" s="234" t="n">
        <f aca="false">F325*8</f>
        <v>2.4</v>
      </c>
      <c r="H325" s="234"/>
      <c r="I325" s="237"/>
      <c r="J325" s="238"/>
      <c r="K325" s="305" t="s">
        <v>159</v>
      </c>
      <c r="L325" s="240"/>
      <c r="M325" s="240"/>
      <c r="N325" s="240"/>
      <c r="O325" s="240"/>
      <c r="P325" s="240"/>
      <c r="Q325" s="240"/>
      <c r="R325" s="240"/>
      <c r="S325" s="240"/>
      <c r="T325" s="240"/>
      <c r="U325" s="240"/>
      <c r="V325" s="240"/>
      <c r="W325" s="240"/>
      <c r="X325" s="240"/>
      <c r="Y325" s="24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240"/>
      <c r="BB325" s="240"/>
      <c r="BC325" s="240"/>
      <c r="BD325" s="240"/>
      <c r="BE325" s="240"/>
      <c r="BF325" s="240"/>
      <c r="BG325" s="240"/>
      <c r="BH325" s="240"/>
      <c r="BI325" s="240"/>
      <c r="BJ325" s="240"/>
      <c r="BK325" s="240"/>
      <c r="BL325" s="240"/>
      <c r="BM325" s="240"/>
      <c r="BN325" s="240"/>
      <c r="BO325" s="240"/>
      <c r="BP325" s="240"/>
      <c r="BQ325" s="240"/>
      <c r="BR325" s="308"/>
      <c r="BS325" s="308"/>
      <c r="BT325" s="372" t="n">
        <v>0.337895805732063</v>
      </c>
      <c r="BU325" s="372"/>
      <c r="BV325" s="308"/>
      <c r="BW325" s="308"/>
      <c r="BX325" s="308"/>
      <c r="BY325" s="308"/>
      <c r="BZ325" s="308"/>
      <c r="CA325" s="308"/>
      <c r="CB325" s="308"/>
      <c r="CC325" s="308"/>
      <c r="CD325" s="308"/>
      <c r="CE325" s="308"/>
      <c r="CF325" s="308"/>
      <c r="CG325" s="308"/>
      <c r="CH325" s="308"/>
      <c r="CI325" s="308"/>
      <c r="CJ325" s="308"/>
      <c r="CK325" s="308"/>
      <c r="CL325" s="308"/>
      <c r="CM325" s="308"/>
      <c r="CN325" s="308"/>
      <c r="CO325" s="308"/>
      <c r="CP325" s="308"/>
      <c r="CQ325" s="308"/>
      <c r="CR325" s="308"/>
      <c r="CS325" s="308"/>
      <c r="CT325" s="308"/>
      <c r="CU325" s="308"/>
      <c r="CV325" s="308"/>
      <c r="CW325" s="308"/>
      <c r="CX325" s="308"/>
      <c r="CY325" s="308"/>
      <c r="CZ325" s="308"/>
      <c r="DA325" s="308"/>
      <c r="DB325" s="308"/>
      <c r="DC325" s="308"/>
      <c r="DD325" s="308"/>
      <c r="DE325" s="308"/>
      <c r="DF325" s="308"/>
      <c r="DG325" s="308"/>
      <c r="DH325" s="308"/>
      <c r="DI325" s="308"/>
      <c r="DJ325" s="315"/>
      <c r="DK325" s="315"/>
      <c r="DL325" s="308"/>
      <c r="DM325" s="308"/>
      <c r="DN325" s="308"/>
      <c r="DO325" s="308"/>
      <c r="DP325" s="308"/>
      <c r="DQ325" s="308"/>
      <c r="DR325" s="308"/>
      <c r="DS325" s="308"/>
      <c r="DT325" s="308"/>
      <c r="DU325" s="308"/>
      <c r="DV325" s="308"/>
      <c r="DW325" s="308"/>
      <c r="DX325" s="308"/>
      <c r="DY325" s="308"/>
      <c r="DZ325" s="308"/>
      <c r="EA325" s="308"/>
      <c r="EB325" s="308"/>
      <c r="EC325" s="308"/>
      <c r="ED325" s="308"/>
      <c r="EE325" s="308"/>
      <c r="EF325" s="308"/>
      <c r="EG325" s="308"/>
      <c r="EH325" s="308"/>
      <c r="EI325" s="308"/>
      <c r="EJ325" s="308"/>
      <c r="EK325" s="308"/>
      <c r="EL325" s="308"/>
      <c r="EM325" s="308"/>
      <c r="EN325" s="308"/>
      <c r="EO325" s="308"/>
      <c r="EP325" s="308"/>
      <c r="EQ325" s="308"/>
      <c r="ER325" s="308"/>
      <c r="ES325" s="308"/>
      <c r="ET325" s="308"/>
      <c r="EU325" s="308"/>
      <c r="EV325" s="308"/>
      <c r="EW325" s="308"/>
      <c r="EX325" s="309"/>
      <c r="EY325" s="309"/>
      <c r="EZ325" s="308"/>
      <c r="FA325" s="308"/>
      <c r="FB325" s="371" t="n">
        <f aca="false">6-FB316-FB306</f>
        <v>2.77995642701525</v>
      </c>
      <c r="FC325" s="371"/>
      <c r="FD325" s="371" t="n">
        <v>4.27886710239652</v>
      </c>
      <c r="FE325" s="371"/>
      <c r="FF325" s="308"/>
      <c r="FG325" s="308"/>
      <c r="FH325" s="308"/>
      <c r="FI325" s="308"/>
      <c r="FJ325" s="308"/>
      <c r="FK325" s="308"/>
      <c r="FL325" s="308"/>
      <c r="FM325" s="308"/>
      <c r="FN325" s="308"/>
      <c r="FO325" s="308"/>
      <c r="FP325" s="308"/>
      <c r="FQ325" s="308"/>
      <c r="FR325" s="308"/>
      <c r="FS325" s="308"/>
      <c r="FT325" s="308"/>
      <c r="FU325" s="308"/>
      <c r="FV325" s="308"/>
      <c r="FW325" s="308"/>
      <c r="FX325" s="308"/>
      <c r="FY325" s="308"/>
      <c r="FZ325" s="308"/>
      <c r="GA325" s="308"/>
      <c r="GB325" s="308"/>
      <c r="GC325" s="308"/>
      <c r="GD325" s="308"/>
      <c r="GE325" s="308"/>
      <c r="GF325" s="308"/>
      <c r="GG325" s="308"/>
      <c r="GH325" s="308"/>
      <c r="GI325" s="308"/>
      <c r="GJ325" s="308"/>
      <c r="GK325" s="308"/>
      <c r="GL325" s="308"/>
      <c r="GM325" s="308"/>
      <c r="GN325" s="308"/>
      <c r="GO325" s="308"/>
      <c r="GP325" s="308"/>
      <c r="GQ325" s="308"/>
      <c r="GR325" s="308"/>
      <c r="GS325" s="308"/>
      <c r="GT325" s="308"/>
      <c r="GU325" s="308"/>
      <c r="GV325" s="308"/>
      <c r="GW325" s="308"/>
      <c r="GX325" s="308"/>
      <c r="GY325" s="308"/>
      <c r="GZ325" s="308"/>
      <c r="HA325" s="308"/>
      <c r="HB325" s="308"/>
      <c r="HC325" s="308"/>
      <c r="HD325" s="308"/>
      <c r="HE325" s="308"/>
      <c r="HF325" s="308"/>
      <c r="HG325" s="308"/>
      <c r="HH325" s="308"/>
      <c r="HI325" s="308"/>
      <c r="HJ325" s="308"/>
      <c r="HK325" s="308"/>
    </row>
    <row r="326" customFormat="false" ht="12.75" hidden="true" customHeight="false" outlineLevel="0" collapsed="false">
      <c r="A326" s="232"/>
      <c r="B326" s="233"/>
      <c r="C326" s="232"/>
      <c r="D326" s="234"/>
      <c r="E326" s="234"/>
      <c r="F326" s="235"/>
      <c r="G326" s="234"/>
      <c r="H326" s="234"/>
      <c r="I326" s="237"/>
      <c r="J326" s="238"/>
      <c r="K326" s="244" t="s">
        <v>160</v>
      </c>
      <c r="L326" s="245"/>
      <c r="M326" s="245"/>
      <c r="N326" s="245"/>
      <c r="O326" s="245"/>
      <c r="P326" s="245"/>
      <c r="Q326" s="245"/>
      <c r="R326" s="245"/>
      <c r="S326" s="245"/>
      <c r="T326" s="245"/>
      <c r="U326" s="245"/>
      <c r="V326" s="245"/>
      <c r="W326" s="245"/>
      <c r="X326" s="245"/>
      <c r="Y326" s="245"/>
      <c r="Z326" s="245"/>
      <c r="AA326" s="245"/>
      <c r="AB326" s="245"/>
      <c r="AC326" s="245"/>
      <c r="AD326" s="245"/>
      <c r="AE326" s="245"/>
      <c r="AF326" s="245"/>
      <c r="AG326" s="245"/>
      <c r="AH326" s="245"/>
      <c r="AI326" s="245"/>
      <c r="AJ326" s="245"/>
      <c r="AK326" s="245"/>
      <c r="AL326" s="245"/>
      <c r="AM326" s="245"/>
      <c r="AN326" s="245"/>
      <c r="AO326" s="245"/>
      <c r="AP326" s="245"/>
      <c r="AQ326" s="245"/>
      <c r="AR326" s="245"/>
      <c r="AS326" s="245"/>
      <c r="AT326" s="245"/>
      <c r="AU326" s="245"/>
      <c r="AV326" s="245"/>
      <c r="AW326" s="245"/>
      <c r="AX326" s="245"/>
      <c r="AY326" s="245"/>
      <c r="AZ326" s="245"/>
      <c r="BA326" s="245"/>
      <c r="BB326" s="245"/>
      <c r="BC326" s="245"/>
      <c r="BD326" s="245"/>
      <c r="BE326" s="245"/>
      <c r="BF326" s="245"/>
      <c r="BG326" s="245"/>
      <c r="BH326" s="245"/>
      <c r="BI326" s="245"/>
      <c r="BJ326" s="245"/>
      <c r="BK326" s="245"/>
      <c r="BL326" s="245"/>
      <c r="BM326" s="245"/>
      <c r="BN326" s="245"/>
      <c r="BO326" s="245"/>
      <c r="BP326" s="245"/>
      <c r="BQ326" s="245"/>
      <c r="BR326" s="245"/>
      <c r="BS326" s="245"/>
      <c r="BT326" s="245" t="n">
        <v>1</v>
      </c>
      <c r="BU326" s="245"/>
      <c r="BV326" s="245"/>
      <c r="BW326" s="245"/>
      <c r="BX326" s="245"/>
      <c r="BY326" s="245"/>
      <c r="BZ326" s="245"/>
      <c r="CA326" s="245"/>
      <c r="CB326" s="245"/>
      <c r="CC326" s="245"/>
      <c r="CD326" s="245"/>
      <c r="CE326" s="245"/>
      <c r="CF326" s="245"/>
      <c r="CG326" s="245"/>
      <c r="CH326" s="245"/>
      <c r="CI326" s="245"/>
      <c r="CJ326" s="245"/>
      <c r="CK326" s="245"/>
      <c r="CL326" s="245"/>
      <c r="CM326" s="245"/>
      <c r="CN326" s="245"/>
      <c r="CO326" s="245"/>
      <c r="CP326" s="245"/>
      <c r="CQ326" s="245"/>
      <c r="CR326" s="245"/>
      <c r="CS326" s="245"/>
      <c r="CT326" s="245"/>
      <c r="CU326" s="245"/>
      <c r="CV326" s="245"/>
      <c r="CW326" s="245"/>
      <c r="CX326" s="245"/>
      <c r="CY326" s="245"/>
      <c r="CZ326" s="245"/>
      <c r="DA326" s="245"/>
      <c r="DB326" s="245"/>
      <c r="DC326" s="245"/>
      <c r="DD326" s="245"/>
      <c r="DE326" s="245"/>
      <c r="DF326" s="245"/>
      <c r="DG326" s="245"/>
      <c r="DH326" s="245"/>
      <c r="DI326" s="245"/>
      <c r="DJ326" s="310"/>
      <c r="DK326" s="310"/>
      <c r="DL326" s="245"/>
      <c r="DM326" s="245"/>
      <c r="DN326" s="245"/>
      <c r="DO326" s="245"/>
      <c r="DP326" s="245"/>
      <c r="DQ326" s="245"/>
      <c r="DR326" s="245"/>
      <c r="DS326" s="245"/>
      <c r="DT326" s="245"/>
      <c r="DU326" s="245"/>
      <c r="DV326" s="245"/>
      <c r="DW326" s="245"/>
      <c r="DX326" s="245"/>
      <c r="DY326" s="245"/>
      <c r="DZ326" s="245"/>
      <c r="EA326" s="245"/>
      <c r="EB326" s="245"/>
      <c r="EC326" s="245"/>
      <c r="ED326" s="245"/>
      <c r="EE326" s="245"/>
      <c r="EF326" s="245"/>
      <c r="EG326" s="245"/>
      <c r="EH326" s="245"/>
      <c r="EI326" s="245"/>
      <c r="EJ326" s="245"/>
      <c r="EK326" s="245"/>
      <c r="EL326" s="245"/>
      <c r="EM326" s="245"/>
      <c r="EN326" s="245"/>
      <c r="EO326" s="245"/>
      <c r="EP326" s="245"/>
      <c r="EQ326" s="245"/>
      <c r="ER326" s="245"/>
      <c r="ES326" s="245"/>
      <c r="ET326" s="245"/>
      <c r="EU326" s="245"/>
      <c r="EV326" s="245"/>
      <c r="EW326" s="245"/>
      <c r="EX326" s="246"/>
      <c r="EY326" s="246"/>
      <c r="EZ326" s="245"/>
      <c r="FA326" s="245"/>
      <c r="FB326" s="245" t="n">
        <v>1</v>
      </c>
      <c r="FC326" s="245"/>
      <c r="FD326" s="245" t="n">
        <v>1</v>
      </c>
      <c r="FE326" s="245"/>
      <c r="FF326" s="245"/>
      <c r="FG326" s="245"/>
      <c r="FH326" s="245"/>
      <c r="FI326" s="245"/>
      <c r="FJ326" s="245"/>
      <c r="FK326" s="245"/>
      <c r="FL326" s="245"/>
      <c r="FM326" s="245"/>
      <c r="FN326" s="245"/>
      <c r="FO326" s="245"/>
      <c r="FP326" s="245"/>
      <c r="FQ326" s="245"/>
      <c r="FR326" s="245"/>
      <c r="FS326" s="245"/>
      <c r="FT326" s="245"/>
      <c r="FU326" s="245"/>
      <c r="FV326" s="245"/>
      <c r="FW326" s="245"/>
      <c r="FX326" s="245"/>
      <c r="FY326" s="245"/>
      <c r="FZ326" s="245"/>
      <c r="GA326" s="245"/>
      <c r="GB326" s="245"/>
      <c r="GC326" s="245"/>
      <c r="GD326" s="245"/>
      <c r="GE326" s="245"/>
      <c r="GF326" s="245"/>
      <c r="GG326" s="245"/>
      <c r="GH326" s="245"/>
      <c r="GI326" s="245"/>
      <c r="GJ326" s="245"/>
      <c r="GK326" s="245"/>
      <c r="GL326" s="245"/>
      <c r="GM326" s="245"/>
      <c r="GN326" s="245"/>
      <c r="GO326" s="245"/>
      <c r="GP326" s="245"/>
      <c r="GQ326" s="245"/>
      <c r="GR326" s="245"/>
      <c r="GS326" s="245"/>
      <c r="GT326" s="245"/>
      <c r="GU326" s="245"/>
      <c r="GV326" s="245"/>
      <c r="GW326" s="245"/>
      <c r="GX326" s="245"/>
      <c r="GY326" s="245"/>
      <c r="GZ326" s="245"/>
      <c r="HA326" s="245"/>
      <c r="HB326" s="245"/>
      <c r="HC326" s="245"/>
      <c r="HD326" s="245"/>
      <c r="HE326" s="245"/>
      <c r="HF326" s="245"/>
      <c r="HG326" s="245"/>
      <c r="HH326" s="245"/>
      <c r="HI326" s="245"/>
      <c r="HJ326" s="245"/>
      <c r="HK326" s="245"/>
    </row>
    <row r="327" customFormat="false" ht="12.75" hidden="true" customHeight="false" outlineLevel="0" collapsed="false">
      <c r="A327" s="232"/>
      <c r="B327" s="233"/>
      <c r="C327" s="232"/>
      <c r="D327" s="234"/>
      <c r="E327" s="234"/>
      <c r="F327" s="235"/>
      <c r="G327" s="234"/>
      <c r="H327" s="234"/>
      <c r="I327" s="237"/>
      <c r="J327" s="238"/>
      <c r="K327" s="247" t="s">
        <v>161</v>
      </c>
      <c r="L327" s="248" t="n">
        <f aca="false">(L325*L326*$G325)*$L$8</f>
        <v>0</v>
      </c>
      <c r="M327" s="248"/>
      <c r="N327" s="248" t="n">
        <f aca="false">(N325*N326*$G325)*$L$8</f>
        <v>0</v>
      </c>
      <c r="O327" s="248"/>
      <c r="P327" s="248" t="n">
        <f aca="false">(P325*P326*$G325)*$L$8</f>
        <v>0</v>
      </c>
      <c r="Q327" s="248"/>
      <c r="R327" s="248" t="n">
        <f aca="false">(R325*R326*$G325)*$L$8</f>
        <v>0</v>
      </c>
      <c r="S327" s="248"/>
      <c r="T327" s="248" t="n">
        <f aca="false">(T325*T326*$G325)*$T$8</f>
        <v>0</v>
      </c>
      <c r="U327" s="248"/>
      <c r="V327" s="248" t="n">
        <f aca="false">(V325*V326*$G325)*$T$8</f>
        <v>0</v>
      </c>
      <c r="W327" s="248"/>
      <c r="X327" s="248" t="n">
        <f aca="false">(X325*X326*$G325)*$T$8</f>
        <v>0</v>
      </c>
      <c r="Y327" s="248"/>
      <c r="Z327" s="248" t="n">
        <f aca="false">(Z325*Z326*$G325)*$T$8</f>
        <v>0</v>
      </c>
      <c r="AA327" s="248"/>
      <c r="AB327" s="248" t="n">
        <f aca="false">(AB325*AB326*$G325)*$AB$8</f>
        <v>0</v>
      </c>
      <c r="AC327" s="248"/>
      <c r="AD327" s="248" t="n">
        <f aca="false">(AD325*AD326*$G325)*$AB$8</f>
        <v>0</v>
      </c>
      <c r="AE327" s="248"/>
      <c r="AF327" s="248" t="n">
        <f aca="false">(AF325*AF326*$G325)*$AB$8</f>
        <v>0</v>
      </c>
      <c r="AG327" s="248"/>
      <c r="AH327" s="248" t="n">
        <f aca="false">(AH325*AH326*$G325)*$AB$8</f>
        <v>0</v>
      </c>
      <c r="AI327" s="248"/>
      <c r="AJ327" s="248" t="n">
        <f aca="false">(AJ325*AJ326*$G325)*$AJ$8</f>
        <v>0</v>
      </c>
      <c r="AK327" s="248"/>
      <c r="AL327" s="248" t="n">
        <f aca="false">(AL325*AL326*$G325)*$AJ$8</f>
        <v>0</v>
      </c>
      <c r="AM327" s="248"/>
      <c r="AN327" s="248" t="n">
        <f aca="false">(AN325*AN326*$G325)*$AJ$8</f>
        <v>0</v>
      </c>
      <c r="AO327" s="248"/>
      <c r="AP327" s="248" t="n">
        <f aca="false">(AP325*AP326*$G325)*$AJ$8</f>
        <v>0</v>
      </c>
      <c r="AQ327" s="248"/>
      <c r="AR327" s="248" t="n">
        <f aca="false">(AR325*AR326*$G325)*$AT$8</f>
        <v>0</v>
      </c>
      <c r="AS327" s="248"/>
      <c r="AT327" s="248" t="n">
        <f aca="false">(AT325*AT326*$G325)*$AT$8</f>
        <v>0</v>
      </c>
      <c r="AU327" s="248"/>
      <c r="AV327" s="248" t="n">
        <f aca="false">(AV325*AV326*$G325)*$AT$8</f>
        <v>0</v>
      </c>
      <c r="AW327" s="248"/>
      <c r="AX327" s="248" t="n">
        <f aca="false">(AX325*AX326*$G325)*$AT$8</f>
        <v>0</v>
      </c>
      <c r="AY327" s="248"/>
      <c r="AZ327" s="248" t="n">
        <f aca="false">(AZ325*AZ326*$G325)*$BB$8</f>
        <v>0</v>
      </c>
      <c r="BA327" s="248"/>
      <c r="BB327" s="248" t="n">
        <f aca="false">(BB325*BB326*$G325)*$BB$8</f>
        <v>0</v>
      </c>
      <c r="BC327" s="248"/>
      <c r="BD327" s="248" t="n">
        <f aca="false">(BD325*BD326*$G325)*$BB$8</f>
        <v>0</v>
      </c>
      <c r="BE327" s="248"/>
      <c r="BF327" s="248" t="n">
        <f aca="false">(BF325*BF326*$G325)*$BB$8</f>
        <v>0</v>
      </c>
      <c r="BG327" s="248"/>
      <c r="BH327" s="248" t="n">
        <f aca="false">(BH325*BH326*$G325)*$BJ$8</f>
        <v>0</v>
      </c>
      <c r="BI327" s="248"/>
      <c r="BJ327" s="248" t="n">
        <f aca="false">(BJ325*BJ326*$G325)*$BJ$8</f>
        <v>0</v>
      </c>
      <c r="BK327" s="248"/>
      <c r="BL327" s="248" t="n">
        <f aca="false">(BL325*BL326*$G325)*$BJ$8</f>
        <v>0</v>
      </c>
      <c r="BM327" s="248"/>
      <c r="BN327" s="248" t="n">
        <f aca="false">(BN325*BN326*$G325)*$BJ$8</f>
        <v>0</v>
      </c>
      <c r="BO327" s="248"/>
      <c r="BP327" s="248" t="n">
        <f aca="false">(BP325*BP326*$G325)*$BT$8</f>
        <v>0</v>
      </c>
      <c r="BQ327" s="248"/>
      <c r="BR327" s="248" t="n">
        <f aca="false">(BR325*BR326*$G325)*$BT$8</f>
        <v>0</v>
      </c>
      <c r="BS327" s="248"/>
      <c r="BT327" s="248" t="n">
        <f aca="false">(BT325*BT326*$G325)*$BT$8</f>
        <v>0.808333966228703</v>
      </c>
      <c r="BU327" s="248"/>
      <c r="BV327" s="248" t="n">
        <f aca="false">(BV325*BV326*$G325)*$BT$8</f>
        <v>0</v>
      </c>
      <c r="BW327" s="248"/>
      <c r="BX327" s="248" t="n">
        <f aca="false">(BX325*BX326*$G325)*$CB$8</f>
        <v>0</v>
      </c>
      <c r="BY327" s="248"/>
      <c r="BZ327" s="248" t="n">
        <f aca="false">(BZ325*BZ326*$G325)*$CB$8</f>
        <v>0</v>
      </c>
      <c r="CA327" s="248"/>
      <c r="CB327" s="248" t="n">
        <f aca="false">(CB325*CB326*$G325)*$CB$8</f>
        <v>0</v>
      </c>
      <c r="CC327" s="248"/>
      <c r="CD327" s="248" t="n">
        <f aca="false">(CD325*CD326*$G325)*$CB$8</f>
        <v>0</v>
      </c>
      <c r="CE327" s="248"/>
      <c r="CF327" s="248" t="n">
        <f aca="false">(CF325*CF326*$G325)*$CJ$8</f>
        <v>0</v>
      </c>
      <c r="CG327" s="248"/>
      <c r="CH327" s="248" t="n">
        <f aca="false">(CH325*CH326*$G325)*$CJ$8</f>
        <v>0</v>
      </c>
      <c r="CI327" s="248"/>
      <c r="CJ327" s="248" t="n">
        <f aca="false">(CJ325*CJ326*$G325)*$CJ$8</f>
        <v>0</v>
      </c>
      <c r="CK327" s="248"/>
      <c r="CL327" s="248" t="n">
        <f aca="false">(CL325*CL326*$G325)*$CJ$8</f>
        <v>0</v>
      </c>
      <c r="CM327" s="248"/>
      <c r="CN327" s="248" t="n">
        <f aca="false">(CN325*CN326*$G325)*$CJ$8</f>
        <v>0</v>
      </c>
      <c r="CO327" s="248"/>
      <c r="CP327" s="248" t="n">
        <f aca="false">(CP325*CP326*$G325)*$CJ$8</f>
        <v>0</v>
      </c>
      <c r="CQ327" s="248"/>
      <c r="CR327" s="248" t="n">
        <f aca="false">(CR325*CR326*$G325)*$CT$8</f>
        <v>0</v>
      </c>
      <c r="CS327" s="248"/>
      <c r="CT327" s="248" t="n">
        <f aca="false">(CT325*CT326*$G325)*$CT$8</f>
        <v>0</v>
      </c>
      <c r="CU327" s="248"/>
      <c r="CV327" s="248" t="n">
        <f aca="false">(CV325*CV326*$G325)*$CT$8</f>
        <v>0</v>
      </c>
      <c r="CW327" s="248"/>
      <c r="CX327" s="248" t="n">
        <f aca="false">(CX325*CX326*$G325)*$CT$8</f>
        <v>0</v>
      </c>
      <c r="CY327" s="248"/>
      <c r="CZ327" s="248" t="n">
        <f aca="false">(CZ325*CZ326*$G325)*$CT$8</f>
        <v>0</v>
      </c>
      <c r="DA327" s="248"/>
      <c r="DB327" s="248" t="n">
        <f aca="false">(DB325*DB326*$G325)*$DB$8</f>
        <v>0</v>
      </c>
      <c r="DC327" s="248"/>
      <c r="DD327" s="248" t="n">
        <f aca="false">(DD325*DD326*$G325)*$DB$8</f>
        <v>0</v>
      </c>
      <c r="DE327" s="248"/>
      <c r="DF327" s="248" t="n">
        <f aca="false">(DF325*DF326*$G325)*$DB$8</f>
        <v>0</v>
      </c>
      <c r="DG327" s="248"/>
      <c r="DH327" s="248" t="n">
        <f aca="false">(DH325*DH326*$G325)*$DB$8</f>
        <v>0</v>
      </c>
      <c r="DI327" s="248"/>
      <c r="DJ327" s="292" t="n">
        <f aca="false">(DJ325*DJ326*$G325)*$DB$8</f>
        <v>0</v>
      </c>
      <c r="DK327" s="292"/>
      <c r="DL327" s="248" t="n">
        <f aca="false">(DL325*DL326*$G325)*$DL$8</f>
        <v>0</v>
      </c>
      <c r="DM327" s="248"/>
      <c r="DN327" s="248" t="n">
        <f aca="false">(DN325*DN326*$G325)*$DL$8</f>
        <v>0</v>
      </c>
      <c r="DO327" s="248"/>
      <c r="DP327" s="248" t="n">
        <f aca="false">(DP325*DP326*$G325)*$DL$8</f>
        <v>0</v>
      </c>
      <c r="DQ327" s="248"/>
      <c r="DR327" s="248" t="n">
        <f aca="false">(DR325*DR326*$G325)*$DL$8</f>
        <v>0</v>
      </c>
      <c r="DS327" s="248"/>
      <c r="DT327" s="248" t="n">
        <f aca="false">(DT325*DT326*$G325)*$DB$8</f>
        <v>0</v>
      </c>
      <c r="DU327" s="248"/>
      <c r="DV327" s="248" t="n">
        <f aca="false">(DV325*DV326*$G325)*$DB$8</f>
        <v>0</v>
      </c>
      <c r="DW327" s="248"/>
      <c r="DX327" s="248" t="n">
        <f aca="false">(DX325*DX326*$G325)*$DB$8</f>
        <v>0</v>
      </c>
      <c r="DY327" s="248"/>
      <c r="DZ327" s="248" t="n">
        <f aca="false">(DZ325*DZ326*$G325)*$DB$8</f>
        <v>0</v>
      </c>
      <c r="EA327" s="248"/>
      <c r="EB327" s="248" t="n">
        <f aca="false">(EB325*EB326*$G325)*$DB$8</f>
        <v>0</v>
      </c>
      <c r="EC327" s="248"/>
      <c r="ED327" s="248" t="n">
        <f aca="false">(ED325*ED326*$G325)*$DB$8</f>
        <v>0</v>
      </c>
      <c r="EE327" s="248"/>
      <c r="EF327" s="248" t="n">
        <f aca="false">(EF325*EF326*$G325)*$DB$8</f>
        <v>0</v>
      </c>
      <c r="EG327" s="248"/>
      <c r="EH327" s="248" t="n">
        <f aca="false">(EH325*EH326*$G325)*$DB$8</f>
        <v>0</v>
      </c>
      <c r="EI327" s="248"/>
      <c r="EJ327" s="248" t="n">
        <f aca="false">(EJ325*EJ326*$G325)*$DB$8</f>
        <v>0</v>
      </c>
      <c r="EK327" s="248"/>
      <c r="EL327" s="248" t="n">
        <f aca="false">(EL325*EL326*$G325)*$DB$8</f>
        <v>0</v>
      </c>
      <c r="EM327" s="248"/>
      <c r="EN327" s="248" t="n">
        <f aca="false">(EN325*EN326*$G325)*$DB$8</f>
        <v>0</v>
      </c>
      <c r="EO327" s="248"/>
      <c r="EP327" s="248" t="n">
        <f aca="false">(EP325*EP326*$G325)*$DB$8</f>
        <v>0</v>
      </c>
      <c r="EQ327" s="248"/>
      <c r="ER327" s="248" t="n">
        <f aca="false">(ER325*ER326*$G325)*$DB$8</f>
        <v>0</v>
      </c>
      <c r="ES327" s="248"/>
      <c r="ET327" s="248" t="n">
        <f aca="false">(ET325*ET326*$G325)*$ET$8</f>
        <v>0</v>
      </c>
      <c r="EU327" s="248"/>
      <c r="EV327" s="248" t="n">
        <f aca="false">(EV325*EV326*$G325)*$ET$8</f>
        <v>0</v>
      </c>
      <c r="EW327" s="248"/>
      <c r="EX327" s="249" t="n">
        <f aca="false">(EX325*EX326*$G325)*$ET$8</f>
        <v>0</v>
      </c>
      <c r="EY327" s="249"/>
      <c r="EZ327" s="248" t="n">
        <f aca="false">(EZ325*EZ326*$G325)*$ET$8</f>
        <v>0</v>
      </c>
      <c r="FA327" s="248"/>
      <c r="FB327" s="248" t="n">
        <f aca="false">(FB325*FB326*$G325)*$FB$8</f>
        <v>6.49397821350762</v>
      </c>
      <c r="FC327" s="248"/>
      <c r="FD327" s="248" t="n">
        <f aca="false">(FD325*FD326*$G325)*$FB$8</f>
        <v>9.99543355119826</v>
      </c>
      <c r="FE327" s="248"/>
      <c r="FF327" s="248" t="n">
        <f aca="false">(FF325*FF326*$G325)*$DB$8</f>
        <v>0</v>
      </c>
      <c r="FG327" s="248"/>
      <c r="FH327" s="248" t="n">
        <f aca="false">(FH325*FH326*$G325)*$DB$8</f>
        <v>0</v>
      </c>
      <c r="FI327" s="248"/>
      <c r="FJ327" s="248" t="n">
        <f aca="false">(FJ325*FJ326*$G325)*$DB$8</f>
        <v>0</v>
      </c>
      <c r="FK327" s="248"/>
      <c r="FL327" s="248" t="n">
        <f aca="false">(FL325*FL326*$G325)*$DB$8</f>
        <v>0</v>
      </c>
      <c r="FM327" s="248"/>
      <c r="FN327" s="248" t="n">
        <f aca="false">(FN325*FN326*$G325)*$DB$8</f>
        <v>0</v>
      </c>
      <c r="FO327" s="248"/>
      <c r="FP327" s="248" t="n">
        <f aca="false">(FP325*FP326*$G325)*$DB$8</f>
        <v>0</v>
      </c>
      <c r="FQ327" s="248"/>
      <c r="FR327" s="248" t="n">
        <f aca="false">(FR325*FR326*$G325)*$DB$8</f>
        <v>0</v>
      </c>
      <c r="FS327" s="248"/>
      <c r="FT327" s="248" t="n">
        <f aca="false">(FT325*FT326*$G325)*$DB$8</f>
        <v>0</v>
      </c>
      <c r="FU327" s="248"/>
      <c r="FV327" s="248" t="n">
        <f aca="false">(FV325*FV326*$G325)*$DB$8</f>
        <v>0</v>
      </c>
      <c r="FW327" s="248"/>
      <c r="FX327" s="248" t="n">
        <f aca="false">(FX325*FX326*$G325)*$DB$8</f>
        <v>0</v>
      </c>
      <c r="FY327" s="248"/>
      <c r="FZ327" s="248" t="n">
        <f aca="false">(FZ325*FZ326*$G325)*$DB$8</f>
        <v>0</v>
      </c>
      <c r="GA327" s="248"/>
      <c r="GB327" s="248" t="n">
        <f aca="false">(GB325*GB326*$G325)*$DB$8</f>
        <v>0</v>
      </c>
      <c r="GC327" s="248"/>
      <c r="GD327" s="248" t="n">
        <f aca="false">(GD325*GD326*$G325)*$DB$8</f>
        <v>0</v>
      </c>
      <c r="GE327" s="248"/>
      <c r="GF327" s="248" t="n">
        <f aca="false">(GF325*GF326*$G325)*$DB$8</f>
        <v>0</v>
      </c>
      <c r="GG327" s="248"/>
      <c r="GH327" s="248" t="n">
        <f aca="false">(GH325*GH326*$G325)*$DB$8</f>
        <v>0</v>
      </c>
      <c r="GI327" s="248"/>
      <c r="GJ327" s="248" t="n">
        <f aca="false">(GJ325*GJ326*$G325)*$DB$8</f>
        <v>0</v>
      </c>
      <c r="GK327" s="248"/>
      <c r="GL327" s="248" t="n">
        <f aca="false">(GL325*GL326*$G325)*$DB$8</f>
        <v>0</v>
      </c>
      <c r="GM327" s="248"/>
      <c r="GN327" s="248" t="n">
        <f aca="false">(GN325*GN326*$G325)*$DB$8</f>
        <v>0</v>
      </c>
      <c r="GO327" s="248"/>
      <c r="GP327" s="248" t="n">
        <f aca="false">(GP325*GP326*$G325)*$DB$8</f>
        <v>0</v>
      </c>
      <c r="GQ327" s="248"/>
      <c r="GR327" s="248" t="n">
        <f aca="false">(GR325*GR326*$G325)*$DB$8</f>
        <v>0</v>
      </c>
      <c r="GS327" s="248"/>
      <c r="GT327" s="248" t="n">
        <f aca="false">(GT325*GT326*$G325)*$DB$8</f>
        <v>0</v>
      </c>
      <c r="GU327" s="248"/>
      <c r="GV327" s="248" t="n">
        <f aca="false">(GV325*GV326*$G325)*$DB$8</f>
        <v>0</v>
      </c>
      <c r="GW327" s="248"/>
      <c r="GX327" s="248" t="n">
        <f aca="false">(GX325*GX326*$G325)*$DB$8</f>
        <v>0</v>
      </c>
      <c r="GY327" s="248"/>
      <c r="GZ327" s="248" t="n">
        <f aca="false">(GZ325*GZ326*$G325)*$DB$8</f>
        <v>0</v>
      </c>
      <c r="HA327" s="248"/>
      <c r="HB327" s="248" t="n">
        <f aca="false">(HB325*HB326*$G325)*$DB$8</f>
        <v>0</v>
      </c>
      <c r="HC327" s="248"/>
      <c r="HD327" s="248" t="n">
        <f aca="false">(HD325*HD326*$G325)*$DB$8</f>
        <v>0</v>
      </c>
      <c r="HE327" s="248"/>
      <c r="HF327" s="248" t="n">
        <f aca="false">(HF325*HF326*$G325)*$DB$8</f>
        <v>0</v>
      </c>
      <c r="HG327" s="248"/>
      <c r="HH327" s="248" t="n">
        <f aca="false">(HH325*HH326*$G325)*$DB$8</f>
        <v>0</v>
      </c>
      <c r="HI327" s="248"/>
      <c r="HJ327" s="248" t="n">
        <f aca="false">(HJ325*HJ326*$G325)*$DB$8</f>
        <v>0</v>
      </c>
      <c r="HK327" s="248"/>
    </row>
    <row r="328" customFormat="false" ht="12.75" hidden="true" customHeight="false" outlineLevel="0" collapsed="false">
      <c r="A328" s="232"/>
      <c r="B328" s="233"/>
      <c r="C328" s="232"/>
      <c r="D328" s="234"/>
      <c r="E328" s="234"/>
      <c r="F328" s="235"/>
      <c r="G328" s="234"/>
      <c r="H328" s="234"/>
      <c r="I328" s="237"/>
      <c r="J328" s="238"/>
      <c r="K328" s="250" t="s">
        <v>162</v>
      </c>
      <c r="L328" s="251" t="n">
        <f aca="false">L327</f>
        <v>0</v>
      </c>
      <c r="M328" s="251"/>
      <c r="N328" s="251" t="n">
        <f aca="false">L328+N327</f>
        <v>0</v>
      </c>
      <c r="O328" s="251"/>
      <c r="P328" s="251" t="n">
        <f aca="false">N328+P327</f>
        <v>0</v>
      </c>
      <c r="Q328" s="251"/>
      <c r="R328" s="251" t="n">
        <f aca="false">P328+R327</f>
        <v>0</v>
      </c>
      <c r="S328" s="251"/>
      <c r="T328" s="251" t="n">
        <f aca="false">R328+T327</f>
        <v>0</v>
      </c>
      <c r="U328" s="251"/>
      <c r="V328" s="251" t="n">
        <f aca="false">T328+V327</f>
        <v>0</v>
      </c>
      <c r="W328" s="251"/>
      <c r="X328" s="251" t="n">
        <f aca="false">V328+X327</f>
        <v>0</v>
      </c>
      <c r="Y328" s="251"/>
      <c r="Z328" s="251" t="n">
        <f aca="false">X328+Z327</f>
        <v>0</v>
      </c>
      <c r="AA328" s="251"/>
      <c r="AB328" s="251" t="n">
        <f aca="false">Z328+AB327</f>
        <v>0</v>
      </c>
      <c r="AC328" s="251"/>
      <c r="AD328" s="251" t="n">
        <f aca="false">AB328+AD327</f>
        <v>0</v>
      </c>
      <c r="AE328" s="251"/>
      <c r="AF328" s="251" t="n">
        <f aca="false">AD328+AF327</f>
        <v>0</v>
      </c>
      <c r="AG328" s="251"/>
      <c r="AH328" s="251" t="n">
        <f aca="false">AF328+AH327</f>
        <v>0</v>
      </c>
      <c r="AI328" s="251"/>
      <c r="AJ328" s="251" t="n">
        <f aca="false">AH328+AJ327</f>
        <v>0</v>
      </c>
      <c r="AK328" s="251"/>
      <c r="AL328" s="251" t="n">
        <f aca="false">AJ328+AL327</f>
        <v>0</v>
      </c>
      <c r="AM328" s="251"/>
      <c r="AN328" s="251" t="n">
        <f aca="false">AL328+AN327</f>
        <v>0</v>
      </c>
      <c r="AO328" s="251"/>
      <c r="AP328" s="251" t="n">
        <f aca="false">AN328+AP327</f>
        <v>0</v>
      </c>
      <c r="AQ328" s="251"/>
      <c r="AR328" s="251" t="n">
        <f aca="false">AP328+AR327</f>
        <v>0</v>
      </c>
      <c r="AS328" s="251"/>
      <c r="AT328" s="251" t="n">
        <f aca="false">AR328+AT327</f>
        <v>0</v>
      </c>
      <c r="AU328" s="251"/>
      <c r="AV328" s="251" t="n">
        <f aca="false">AT328+AV327</f>
        <v>0</v>
      </c>
      <c r="AW328" s="251"/>
      <c r="AX328" s="251" t="n">
        <f aca="false">AV328+AX327</f>
        <v>0</v>
      </c>
      <c r="AY328" s="251"/>
      <c r="AZ328" s="251" t="n">
        <f aca="false">AX328+AZ327</f>
        <v>0</v>
      </c>
      <c r="BA328" s="251"/>
      <c r="BB328" s="251" t="n">
        <f aca="false">AZ328+BB327</f>
        <v>0</v>
      </c>
      <c r="BC328" s="251"/>
      <c r="BD328" s="251" t="n">
        <f aca="false">BB328+BD327</f>
        <v>0</v>
      </c>
      <c r="BE328" s="251"/>
      <c r="BF328" s="251" t="n">
        <f aca="false">BD328+BF327</f>
        <v>0</v>
      </c>
      <c r="BG328" s="251"/>
      <c r="BH328" s="251" t="n">
        <f aca="false">BF328+BH327</f>
        <v>0</v>
      </c>
      <c r="BI328" s="251"/>
      <c r="BJ328" s="251" t="n">
        <f aca="false">BH328+BJ327</f>
        <v>0</v>
      </c>
      <c r="BK328" s="251"/>
      <c r="BL328" s="251" t="n">
        <f aca="false">BJ328+BL327</f>
        <v>0</v>
      </c>
      <c r="BM328" s="251"/>
      <c r="BN328" s="251" t="n">
        <f aca="false">BL328+BN327</f>
        <v>0</v>
      </c>
      <c r="BO328" s="251"/>
      <c r="BP328" s="251" t="n">
        <f aca="false">BN328+BP327</f>
        <v>0</v>
      </c>
      <c r="BQ328" s="251"/>
      <c r="BR328" s="251" t="n">
        <f aca="false">BP328+BR327</f>
        <v>0</v>
      </c>
      <c r="BS328" s="251"/>
      <c r="BT328" s="251" t="n">
        <f aca="false">BR328+BT327</f>
        <v>0.808333966228703</v>
      </c>
      <c r="BU328" s="251"/>
      <c r="BV328" s="251" t="n">
        <f aca="false">BT328+BV327</f>
        <v>0.808333966228703</v>
      </c>
      <c r="BW328" s="251"/>
      <c r="BX328" s="251" t="n">
        <f aca="false">BV328+BX327</f>
        <v>0.808333966228703</v>
      </c>
      <c r="BY328" s="251"/>
      <c r="BZ328" s="251" t="n">
        <f aca="false">BX328+BZ327</f>
        <v>0.808333966228703</v>
      </c>
      <c r="CA328" s="251"/>
      <c r="CB328" s="251" t="n">
        <f aca="false">BZ328+CB327</f>
        <v>0.808333966228703</v>
      </c>
      <c r="CC328" s="251"/>
      <c r="CD328" s="251" t="n">
        <f aca="false">CB328+CD327</f>
        <v>0.808333966228703</v>
      </c>
      <c r="CE328" s="251"/>
      <c r="CF328" s="251" t="n">
        <f aca="false">CD328+CF327</f>
        <v>0.808333966228703</v>
      </c>
      <c r="CG328" s="251"/>
      <c r="CH328" s="251" t="n">
        <f aca="false">CF328+CH327</f>
        <v>0.808333966228703</v>
      </c>
      <c r="CI328" s="251"/>
      <c r="CJ328" s="251" t="n">
        <f aca="false">CH328+CJ327</f>
        <v>0.808333966228703</v>
      </c>
      <c r="CK328" s="251"/>
      <c r="CL328" s="251" t="n">
        <f aca="false">CJ328+CL327</f>
        <v>0.808333966228703</v>
      </c>
      <c r="CM328" s="251"/>
      <c r="CN328" s="251" t="n">
        <f aca="false">CL328+CN327</f>
        <v>0.808333966228703</v>
      </c>
      <c r="CO328" s="251"/>
      <c r="CP328" s="251" t="n">
        <f aca="false">CN328+CP327</f>
        <v>0.808333966228703</v>
      </c>
      <c r="CQ328" s="251"/>
      <c r="CR328" s="251" t="n">
        <f aca="false">CP328+CR327</f>
        <v>0.808333966228703</v>
      </c>
      <c r="CS328" s="251"/>
      <c r="CT328" s="251" t="n">
        <f aca="false">CR328+CT327</f>
        <v>0.808333966228703</v>
      </c>
      <c r="CU328" s="251"/>
      <c r="CV328" s="251" t="n">
        <f aca="false">CT328+CV327</f>
        <v>0.808333966228703</v>
      </c>
      <c r="CW328" s="251"/>
      <c r="CX328" s="251" t="n">
        <f aca="false">CV328+CX327</f>
        <v>0.808333966228703</v>
      </c>
      <c r="CY328" s="251"/>
      <c r="CZ328" s="251" t="n">
        <f aca="false">CX328+CZ327</f>
        <v>0.808333966228703</v>
      </c>
      <c r="DA328" s="251"/>
      <c r="DB328" s="251" t="n">
        <f aca="false">CZ328+DB327</f>
        <v>0.808333966228703</v>
      </c>
      <c r="DC328" s="251"/>
      <c r="DD328" s="251" t="n">
        <f aca="false">DB328+DD327</f>
        <v>0.808333966228703</v>
      </c>
      <c r="DE328" s="251"/>
      <c r="DF328" s="251" t="n">
        <f aca="false">DD328+DF327</f>
        <v>0.808333966228703</v>
      </c>
      <c r="DG328" s="251"/>
      <c r="DH328" s="251" t="n">
        <f aca="false">DF328+DH327</f>
        <v>0.808333966228703</v>
      </c>
      <c r="DI328" s="251"/>
      <c r="DJ328" s="293" t="n">
        <f aca="false">DH328+DJ327</f>
        <v>0.808333966228703</v>
      </c>
      <c r="DK328" s="293"/>
      <c r="DL328" s="251" t="n">
        <f aca="false">DJ328+DL327</f>
        <v>0.808333966228703</v>
      </c>
      <c r="DM328" s="251"/>
      <c r="DN328" s="251" t="n">
        <f aca="false">DL328+DN327</f>
        <v>0.808333966228703</v>
      </c>
      <c r="DO328" s="251"/>
      <c r="DP328" s="251" t="n">
        <f aca="false">DN328+DP327</f>
        <v>0.808333966228703</v>
      </c>
      <c r="DQ328" s="251"/>
      <c r="DR328" s="251" t="n">
        <f aca="false">DP328+DR327</f>
        <v>0.808333966228703</v>
      </c>
      <c r="DS328" s="251"/>
      <c r="DT328" s="251" t="n">
        <f aca="false">DR328+DT327</f>
        <v>0.808333966228703</v>
      </c>
      <c r="DU328" s="251"/>
      <c r="DV328" s="251" t="n">
        <f aca="false">DT328+DV327</f>
        <v>0.808333966228703</v>
      </c>
      <c r="DW328" s="251"/>
      <c r="DX328" s="251" t="n">
        <f aca="false">DV328+DX327</f>
        <v>0.808333966228703</v>
      </c>
      <c r="DY328" s="251"/>
      <c r="DZ328" s="251" t="n">
        <f aca="false">DX328+DZ327</f>
        <v>0.808333966228703</v>
      </c>
      <c r="EA328" s="251"/>
      <c r="EB328" s="251" t="n">
        <f aca="false">DZ328+EB327</f>
        <v>0.808333966228703</v>
      </c>
      <c r="EC328" s="251"/>
      <c r="ED328" s="251" t="n">
        <f aca="false">EB328+ED327</f>
        <v>0.808333966228703</v>
      </c>
      <c r="EE328" s="251"/>
      <c r="EF328" s="251" t="n">
        <f aca="false">ED328+EF327</f>
        <v>0.808333966228703</v>
      </c>
      <c r="EG328" s="251"/>
      <c r="EH328" s="251" t="n">
        <f aca="false">EF328+EH327</f>
        <v>0.808333966228703</v>
      </c>
      <c r="EI328" s="251"/>
      <c r="EJ328" s="251" t="n">
        <f aca="false">EH328+EJ327</f>
        <v>0.808333966228703</v>
      </c>
      <c r="EK328" s="251"/>
      <c r="EL328" s="251" t="n">
        <f aca="false">EJ328+EL327</f>
        <v>0.808333966228703</v>
      </c>
      <c r="EM328" s="251"/>
      <c r="EN328" s="251" t="n">
        <f aca="false">EL328+EN327</f>
        <v>0.808333966228703</v>
      </c>
      <c r="EO328" s="251"/>
      <c r="EP328" s="251" t="n">
        <f aca="false">EN328+EP327</f>
        <v>0.808333966228703</v>
      </c>
      <c r="EQ328" s="251"/>
      <c r="ER328" s="251" t="n">
        <f aca="false">EP328+ER327</f>
        <v>0.808333966228703</v>
      </c>
      <c r="ES328" s="251"/>
      <c r="ET328" s="251" t="n">
        <f aca="false">ER328+ET327</f>
        <v>0.808333966228703</v>
      </c>
      <c r="EU328" s="251"/>
      <c r="EV328" s="251" t="n">
        <f aca="false">ET328+EV327</f>
        <v>0.808333966228703</v>
      </c>
      <c r="EW328" s="251"/>
      <c r="EX328" s="252" t="n">
        <f aca="false">EV328+EX327</f>
        <v>0.808333966228703</v>
      </c>
      <c r="EY328" s="252"/>
      <c r="EZ328" s="251" t="n">
        <f aca="false">EX328+EZ327</f>
        <v>0.808333966228703</v>
      </c>
      <c r="FA328" s="251"/>
      <c r="FB328" s="251" t="n">
        <f aca="false">EZ328+FB327</f>
        <v>7.30231217973633</v>
      </c>
      <c r="FC328" s="251"/>
      <c r="FD328" s="251" t="n">
        <f aca="false">FB328+FD327</f>
        <v>17.2977457309346</v>
      </c>
      <c r="FE328" s="251"/>
      <c r="FF328" s="251" t="n">
        <f aca="false">FD328+FF327</f>
        <v>17.2977457309346</v>
      </c>
      <c r="FG328" s="251"/>
      <c r="FH328" s="251" t="n">
        <f aca="false">FF328+FH327</f>
        <v>17.2977457309346</v>
      </c>
      <c r="FI328" s="251"/>
      <c r="FJ328" s="251" t="n">
        <f aca="false">FH328+FJ327</f>
        <v>17.2977457309346</v>
      </c>
      <c r="FK328" s="251"/>
      <c r="FL328" s="251" t="n">
        <f aca="false">FJ328+FL327</f>
        <v>17.2977457309346</v>
      </c>
      <c r="FM328" s="251"/>
      <c r="FN328" s="251" t="n">
        <f aca="false">FL328+FN327</f>
        <v>17.2977457309346</v>
      </c>
      <c r="FO328" s="251"/>
      <c r="FP328" s="251" t="n">
        <f aca="false">FN328+FP327</f>
        <v>17.2977457309346</v>
      </c>
      <c r="FQ328" s="251"/>
      <c r="FR328" s="251" t="n">
        <f aca="false">FP328+FR327</f>
        <v>17.2977457309346</v>
      </c>
      <c r="FS328" s="251"/>
      <c r="FT328" s="251" t="n">
        <f aca="false">FR328+FT327</f>
        <v>17.2977457309346</v>
      </c>
      <c r="FU328" s="251"/>
      <c r="FV328" s="251" t="n">
        <f aca="false">FT328+FV327</f>
        <v>17.2977457309346</v>
      </c>
      <c r="FW328" s="251"/>
      <c r="FX328" s="251" t="n">
        <f aca="false">FV328+FX327</f>
        <v>17.2977457309346</v>
      </c>
      <c r="FY328" s="251"/>
      <c r="FZ328" s="251" t="n">
        <f aca="false">FX328+FZ327</f>
        <v>17.2977457309346</v>
      </c>
      <c r="GA328" s="251"/>
      <c r="GB328" s="251" t="n">
        <f aca="false">FZ328+GB327</f>
        <v>17.2977457309346</v>
      </c>
      <c r="GC328" s="251"/>
      <c r="GD328" s="251" t="n">
        <f aca="false">GB328+GD327</f>
        <v>17.2977457309346</v>
      </c>
      <c r="GE328" s="251"/>
      <c r="GF328" s="251" t="n">
        <f aca="false">GD328+GF327</f>
        <v>17.2977457309346</v>
      </c>
      <c r="GG328" s="251"/>
      <c r="GH328" s="251" t="n">
        <f aca="false">GF328+GH327</f>
        <v>17.2977457309346</v>
      </c>
      <c r="GI328" s="251"/>
      <c r="GJ328" s="251" t="n">
        <f aca="false">GH328+GJ327</f>
        <v>17.2977457309346</v>
      </c>
      <c r="GK328" s="251"/>
      <c r="GL328" s="251" t="n">
        <f aca="false">GJ328+GL327</f>
        <v>17.2977457309346</v>
      </c>
      <c r="GM328" s="251"/>
      <c r="GN328" s="251" t="n">
        <f aca="false">GL328+GN327</f>
        <v>17.2977457309346</v>
      </c>
      <c r="GO328" s="251"/>
      <c r="GP328" s="251" t="n">
        <f aca="false">GN328+GP327</f>
        <v>17.2977457309346</v>
      </c>
      <c r="GQ328" s="251"/>
      <c r="GR328" s="251" t="n">
        <f aca="false">GP328+GR327</f>
        <v>17.2977457309346</v>
      </c>
      <c r="GS328" s="251"/>
      <c r="GT328" s="251" t="n">
        <f aca="false">GR328+GT327</f>
        <v>17.2977457309346</v>
      </c>
      <c r="GU328" s="251"/>
      <c r="GV328" s="251" t="n">
        <f aca="false">GT328+GV327</f>
        <v>17.2977457309346</v>
      </c>
      <c r="GW328" s="251"/>
      <c r="GX328" s="251" t="n">
        <f aca="false">GV328+GX327</f>
        <v>17.2977457309346</v>
      </c>
      <c r="GY328" s="251"/>
      <c r="GZ328" s="251" t="n">
        <f aca="false">GX328+GZ327</f>
        <v>17.2977457309346</v>
      </c>
      <c r="HA328" s="251"/>
      <c r="HB328" s="251" t="n">
        <f aca="false">GZ328+HB327</f>
        <v>17.2977457309346</v>
      </c>
      <c r="HC328" s="251"/>
      <c r="HD328" s="251" t="n">
        <f aca="false">HB328+HD327</f>
        <v>17.2977457309346</v>
      </c>
      <c r="HE328" s="251"/>
      <c r="HF328" s="251" t="n">
        <f aca="false">HD328+HF327</f>
        <v>17.2977457309346</v>
      </c>
      <c r="HG328" s="251"/>
      <c r="HH328" s="251" t="n">
        <f aca="false">HF328+HH327</f>
        <v>17.2977457309346</v>
      </c>
      <c r="HI328" s="251"/>
      <c r="HJ328" s="251" t="n">
        <f aca="false">HH328+HJ327</f>
        <v>17.2977457309346</v>
      </c>
      <c r="HK328" s="251"/>
    </row>
    <row r="329" s="295" customFormat="true" ht="12.75" hidden="true" customHeight="false" outlineLevel="0" collapsed="false">
      <c r="A329" s="232"/>
      <c r="B329" s="233"/>
      <c r="C329" s="232"/>
      <c r="D329" s="234"/>
      <c r="E329" s="234"/>
      <c r="F329" s="235"/>
      <c r="G329" s="234"/>
      <c r="H329" s="253"/>
      <c r="I329" s="237"/>
      <c r="J329" s="238"/>
      <c r="K329" s="254" t="s">
        <v>163</v>
      </c>
      <c r="L329" s="255"/>
      <c r="M329" s="255"/>
      <c r="N329" s="255"/>
      <c r="O329" s="255"/>
      <c r="P329" s="255"/>
      <c r="Q329" s="255"/>
      <c r="R329" s="255"/>
      <c r="S329" s="255"/>
      <c r="T329" s="255"/>
      <c r="U329" s="255"/>
      <c r="V329" s="255"/>
      <c r="W329" s="255"/>
      <c r="X329" s="255"/>
      <c r="Y329" s="255"/>
      <c r="Z329" s="255"/>
      <c r="AA329" s="255"/>
      <c r="AB329" s="255"/>
      <c r="AC329" s="255"/>
      <c r="AD329" s="255"/>
      <c r="AE329" s="255"/>
      <c r="AF329" s="255"/>
      <c r="AG329" s="255"/>
      <c r="AH329" s="255"/>
      <c r="AI329" s="255"/>
      <c r="AJ329" s="255"/>
      <c r="AK329" s="255"/>
      <c r="AL329" s="255"/>
      <c r="AM329" s="255"/>
      <c r="AN329" s="255"/>
      <c r="AO329" s="255"/>
      <c r="AP329" s="255"/>
      <c r="AQ329" s="255"/>
      <c r="AR329" s="255"/>
      <c r="AS329" s="255"/>
      <c r="AT329" s="255"/>
      <c r="AU329" s="255"/>
      <c r="AV329" s="255"/>
      <c r="AW329" s="255"/>
      <c r="AX329" s="255"/>
      <c r="AY329" s="255"/>
      <c r="AZ329" s="255"/>
      <c r="BA329" s="255"/>
      <c r="BB329" s="255"/>
      <c r="BC329" s="255"/>
      <c r="BD329" s="255"/>
      <c r="BE329" s="255"/>
      <c r="BF329" s="255"/>
      <c r="BG329" s="255"/>
      <c r="BH329" s="255"/>
      <c r="BI329" s="255"/>
      <c r="BJ329" s="255"/>
      <c r="BK329" s="255"/>
      <c r="BL329" s="255"/>
      <c r="BM329" s="255"/>
      <c r="BN329" s="255"/>
      <c r="BO329" s="255"/>
      <c r="BP329" s="255"/>
      <c r="BQ329" s="255"/>
      <c r="BR329" s="255"/>
      <c r="BS329" s="255"/>
      <c r="BT329" s="255"/>
      <c r="BU329" s="255"/>
      <c r="BV329" s="255"/>
      <c r="BW329" s="255"/>
      <c r="BX329" s="255"/>
      <c r="BY329" s="255"/>
      <c r="BZ329" s="255"/>
      <c r="CA329" s="255"/>
      <c r="CB329" s="255"/>
      <c r="CC329" s="255"/>
      <c r="CD329" s="255"/>
      <c r="CE329" s="255"/>
      <c r="CF329" s="255"/>
      <c r="CG329" s="255"/>
      <c r="CH329" s="255"/>
      <c r="CI329" s="255"/>
      <c r="CJ329" s="255"/>
      <c r="CK329" s="255"/>
      <c r="CL329" s="255"/>
      <c r="CM329" s="255"/>
      <c r="CN329" s="255"/>
      <c r="CO329" s="255"/>
      <c r="CP329" s="255"/>
      <c r="CQ329" s="255"/>
      <c r="CR329" s="255"/>
      <c r="CS329" s="255"/>
      <c r="CT329" s="255"/>
      <c r="CU329" s="255"/>
      <c r="CV329" s="255"/>
      <c r="CW329" s="255"/>
      <c r="CX329" s="255"/>
      <c r="CY329" s="255"/>
      <c r="CZ329" s="255"/>
      <c r="DA329" s="255"/>
      <c r="DB329" s="255"/>
      <c r="DC329" s="255"/>
      <c r="DD329" s="255"/>
      <c r="DE329" s="255"/>
      <c r="DF329" s="255"/>
      <c r="DG329" s="255"/>
      <c r="DH329" s="255"/>
      <c r="DI329" s="255"/>
      <c r="DJ329" s="294"/>
      <c r="DK329" s="294"/>
      <c r="DL329" s="255"/>
      <c r="DM329" s="255"/>
      <c r="DN329" s="255"/>
      <c r="DO329" s="255"/>
      <c r="DP329" s="255"/>
      <c r="DQ329" s="255"/>
      <c r="DR329" s="255"/>
      <c r="DS329" s="255"/>
      <c r="DT329" s="255"/>
      <c r="DU329" s="255"/>
      <c r="DV329" s="255"/>
      <c r="DW329" s="255"/>
      <c r="DX329" s="255"/>
      <c r="DY329" s="255"/>
      <c r="DZ329" s="255"/>
      <c r="EA329" s="255"/>
      <c r="EB329" s="255"/>
      <c r="EC329" s="255"/>
      <c r="ED329" s="255"/>
      <c r="EE329" s="255"/>
      <c r="EF329" s="255"/>
      <c r="EG329" s="255"/>
      <c r="EH329" s="255"/>
      <c r="EI329" s="255"/>
      <c r="EJ329" s="255"/>
      <c r="EK329" s="255"/>
      <c r="EL329" s="255"/>
      <c r="EM329" s="255"/>
      <c r="EN329" s="255"/>
      <c r="EO329" s="255"/>
      <c r="EP329" s="255"/>
      <c r="EQ329" s="255"/>
      <c r="ER329" s="255"/>
      <c r="ES329" s="255"/>
      <c r="ET329" s="255"/>
      <c r="EU329" s="255"/>
      <c r="EV329" s="255"/>
      <c r="EW329" s="255"/>
      <c r="EX329" s="256"/>
      <c r="EY329" s="256"/>
      <c r="EZ329" s="255"/>
      <c r="FA329" s="255"/>
      <c r="FB329" s="255"/>
      <c r="FC329" s="255"/>
      <c r="FD329" s="255"/>
      <c r="FE329" s="255"/>
      <c r="FF329" s="255"/>
      <c r="FG329" s="255"/>
      <c r="FH329" s="255"/>
      <c r="FI329" s="255"/>
      <c r="FJ329" s="255"/>
      <c r="FK329" s="255"/>
      <c r="FL329" s="255"/>
      <c r="FM329" s="255"/>
      <c r="FN329" s="255"/>
      <c r="FO329" s="255"/>
      <c r="FP329" s="255"/>
      <c r="FQ329" s="255"/>
      <c r="FR329" s="255"/>
      <c r="FS329" s="255"/>
      <c r="FT329" s="255"/>
      <c r="FU329" s="255"/>
      <c r="FV329" s="255"/>
      <c r="FW329" s="255"/>
      <c r="FX329" s="255"/>
      <c r="FY329" s="255"/>
      <c r="FZ329" s="255"/>
      <c r="GA329" s="255"/>
      <c r="GB329" s="255"/>
      <c r="GC329" s="255"/>
      <c r="GD329" s="255"/>
      <c r="GE329" s="255"/>
      <c r="GF329" s="255"/>
      <c r="GG329" s="255"/>
      <c r="GH329" s="255"/>
      <c r="GI329" s="255"/>
      <c r="GJ329" s="255"/>
      <c r="GK329" s="255"/>
      <c r="GL329" s="255"/>
      <c r="GM329" s="255"/>
      <c r="GN329" s="255"/>
      <c r="GO329" s="255"/>
      <c r="GP329" s="255"/>
      <c r="GQ329" s="255"/>
      <c r="GR329" s="255"/>
      <c r="GS329" s="255"/>
      <c r="GT329" s="255"/>
      <c r="GU329" s="255"/>
      <c r="GV329" s="255"/>
      <c r="GW329" s="255"/>
      <c r="GX329" s="255"/>
      <c r="GY329" s="255"/>
      <c r="GZ329" s="255"/>
      <c r="HA329" s="255"/>
      <c r="HB329" s="255"/>
      <c r="HC329" s="255"/>
      <c r="HD329" s="255"/>
      <c r="HE329" s="255"/>
      <c r="HF329" s="255"/>
      <c r="HG329" s="255"/>
      <c r="HH329" s="255"/>
      <c r="HI329" s="255"/>
      <c r="HJ329" s="255"/>
      <c r="HK329" s="255"/>
    </row>
    <row r="330" s="297" customFormat="true" ht="12.75" hidden="true" customHeight="false" outlineLevel="0" collapsed="false">
      <c r="A330" s="232"/>
      <c r="B330" s="233"/>
      <c r="C330" s="232"/>
      <c r="D330" s="234"/>
      <c r="E330" s="234"/>
      <c r="F330" s="235"/>
      <c r="G330" s="234"/>
      <c r="H330" s="257"/>
      <c r="I330" s="237"/>
      <c r="J330" s="238"/>
      <c r="K330" s="258" t="s">
        <v>164</v>
      </c>
      <c r="L330" s="259" t="n">
        <f aca="false">L329</f>
        <v>0</v>
      </c>
      <c r="M330" s="259"/>
      <c r="N330" s="259" t="n">
        <f aca="false">N329+L330</f>
        <v>0</v>
      </c>
      <c r="O330" s="259"/>
      <c r="P330" s="259" t="n">
        <f aca="false">P329+N330</f>
        <v>0</v>
      </c>
      <c r="Q330" s="259"/>
      <c r="R330" s="259" t="n">
        <f aca="false">R329+P330</f>
        <v>0</v>
      </c>
      <c r="S330" s="259"/>
      <c r="T330" s="259" t="n">
        <f aca="false">T329+R330</f>
        <v>0</v>
      </c>
      <c r="U330" s="259"/>
      <c r="V330" s="259" t="n">
        <f aca="false">V329+T330</f>
        <v>0</v>
      </c>
      <c r="W330" s="259"/>
      <c r="X330" s="259" t="n">
        <f aca="false">X329+V330</f>
        <v>0</v>
      </c>
      <c r="Y330" s="259"/>
      <c r="Z330" s="259" t="n">
        <f aca="false">Z329+X330</f>
        <v>0</v>
      </c>
      <c r="AA330" s="259"/>
      <c r="AB330" s="259" t="n">
        <f aca="false">AB329+Z330</f>
        <v>0</v>
      </c>
      <c r="AC330" s="259"/>
      <c r="AD330" s="259" t="n">
        <f aca="false">AD329+AB330</f>
        <v>0</v>
      </c>
      <c r="AE330" s="259"/>
      <c r="AF330" s="259" t="n">
        <f aca="false">AF329+AD330</f>
        <v>0</v>
      </c>
      <c r="AG330" s="259"/>
      <c r="AH330" s="259" t="n">
        <f aca="false">AH329+AF330</f>
        <v>0</v>
      </c>
      <c r="AI330" s="259"/>
      <c r="AJ330" s="259" t="n">
        <f aca="false">AJ329+AH330</f>
        <v>0</v>
      </c>
      <c r="AK330" s="259"/>
      <c r="AL330" s="259" t="n">
        <f aca="false">AL329+AJ330</f>
        <v>0</v>
      </c>
      <c r="AM330" s="259"/>
      <c r="AN330" s="259" t="n">
        <f aca="false">AN329+AL330</f>
        <v>0</v>
      </c>
      <c r="AO330" s="259"/>
      <c r="AP330" s="259" t="n">
        <f aca="false">AP329+AN330</f>
        <v>0</v>
      </c>
      <c r="AQ330" s="259"/>
      <c r="AR330" s="259" t="n">
        <f aca="false">AR329+AP330</f>
        <v>0</v>
      </c>
      <c r="AS330" s="259"/>
      <c r="AT330" s="259" t="n">
        <f aca="false">AT329+AR330</f>
        <v>0</v>
      </c>
      <c r="AU330" s="259"/>
      <c r="AV330" s="259" t="n">
        <f aca="false">AV329+AT330</f>
        <v>0</v>
      </c>
      <c r="AW330" s="259"/>
      <c r="AX330" s="259" t="n">
        <f aca="false">AX329+AV330</f>
        <v>0</v>
      </c>
      <c r="AY330" s="259"/>
      <c r="AZ330" s="259" t="n">
        <f aca="false">AZ329+AX330</f>
        <v>0</v>
      </c>
      <c r="BA330" s="259"/>
      <c r="BB330" s="259" t="n">
        <f aca="false">BB329+AZ330</f>
        <v>0</v>
      </c>
      <c r="BC330" s="259"/>
      <c r="BD330" s="259" t="n">
        <f aca="false">BD329+BB330</f>
        <v>0</v>
      </c>
      <c r="BE330" s="259"/>
      <c r="BF330" s="259" t="n">
        <f aca="false">BF329+BD330</f>
        <v>0</v>
      </c>
      <c r="BG330" s="259"/>
      <c r="BH330" s="259" t="n">
        <f aca="false">BH329+BF330</f>
        <v>0</v>
      </c>
      <c r="BI330" s="259"/>
      <c r="BJ330" s="259" t="n">
        <f aca="false">BJ329+BH330</f>
        <v>0</v>
      </c>
      <c r="BK330" s="259"/>
      <c r="BL330" s="259" t="n">
        <f aca="false">BL329+BJ330</f>
        <v>0</v>
      </c>
      <c r="BM330" s="259"/>
      <c r="BN330" s="259" t="n">
        <f aca="false">BN329+BL330</f>
        <v>0</v>
      </c>
      <c r="BO330" s="259"/>
      <c r="BP330" s="259" t="n">
        <f aca="false">BP329+BN330</f>
        <v>0</v>
      </c>
      <c r="BQ330" s="259"/>
      <c r="BR330" s="259" t="n">
        <f aca="false">BR329+BP330</f>
        <v>0</v>
      </c>
      <c r="BS330" s="259"/>
      <c r="BT330" s="259" t="n">
        <f aca="false">BT329+BR330</f>
        <v>0</v>
      </c>
      <c r="BU330" s="259"/>
      <c r="BV330" s="259" t="n">
        <f aca="false">BV329+BT330</f>
        <v>0</v>
      </c>
      <c r="BW330" s="259"/>
      <c r="BX330" s="259" t="n">
        <f aca="false">BX329+BV330</f>
        <v>0</v>
      </c>
      <c r="BY330" s="259"/>
      <c r="BZ330" s="259" t="n">
        <f aca="false">BZ329+BX330</f>
        <v>0</v>
      </c>
      <c r="CA330" s="259"/>
      <c r="CB330" s="259" t="n">
        <f aca="false">CB329+BZ330</f>
        <v>0</v>
      </c>
      <c r="CC330" s="259"/>
      <c r="CD330" s="259" t="n">
        <f aca="false">CD329+CB330</f>
        <v>0</v>
      </c>
      <c r="CE330" s="259"/>
      <c r="CF330" s="259" t="n">
        <f aca="false">CF329+CD330</f>
        <v>0</v>
      </c>
      <c r="CG330" s="259"/>
      <c r="CH330" s="259" t="n">
        <f aca="false">CH329+CF330</f>
        <v>0</v>
      </c>
      <c r="CI330" s="259"/>
      <c r="CJ330" s="259" t="n">
        <f aca="false">CJ329+CH330</f>
        <v>0</v>
      </c>
      <c r="CK330" s="259"/>
      <c r="CL330" s="259" t="n">
        <f aca="false">CL329+CJ330</f>
        <v>0</v>
      </c>
      <c r="CM330" s="259"/>
      <c r="CN330" s="259" t="n">
        <f aca="false">CN329+CL330</f>
        <v>0</v>
      </c>
      <c r="CO330" s="259"/>
      <c r="CP330" s="259" t="n">
        <f aca="false">CP329+CN330</f>
        <v>0</v>
      </c>
      <c r="CQ330" s="259"/>
      <c r="CR330" s="259" t="n">
        <f aca="false">CR329+CP330</f>
        <v>0</v>
      </c>
      <c r="CS330" s="259"/>
      <c r="CT330" s="259" t="n">
        <f aca="false">CT329+CR330</f>
        <v>0</v>
      </c>
      <c r="CU330" s="259"/>
      <c r="CV330" s="259" t="n">
        <f aca="false">CV329+CT330</f>
        <v>0</v>
      </c>
      <c r="CW330" s="259"/>
      <c r="CX330" s="259" t="n">
        <f aca="false">CX329+CV330</f>
        <v>0</v>
      </c>
      <c r="CY330" s="259"/>
      <c r="CZ330" s="259" t="n">
        <f aca="false">CZ329+CX330</f>
        <v>0</v>
      </c>
      <c r="DA330" s="259"/>
      <c r="DB330" s="259" t="n">
        <f aca="false">DB329+CZ330</f>
        <v>0</v>
      </c>
      <c r="DC330" s="259"/>
      <c r="DD330" s="259" t="n">
        <f aca="false">DD329+DB330</f>
        <v>0</v>
      </c>
      <c r="DE330" s="259"/>
      <c r="DF330" s="259" t="n">
        <f aca="false">DF329+DD330</f>
        <v>0</v>
      </c>
      <c r="DG330" s="259"/>
      <c r="DH330" s="259" t="n">
        <f aca="false">DH329+DF330</f>
        <v>0</v>
      </c>
      <c r="DI330" s="259"/>
      <c r="DJ330" s="296" t="n">
        <f aca="false">DJ329+DH330</f>
        <v>0</v>
      </c>
      <c r="DK330" s="296"/>
      <c r="DL330" s="259" t="n">
        <f aca="false">DL329+DJ330</f>
        <v>0</v>
      </c>
      <c r="DM330" s="259"/>
      <c r="DN330" s="259" t="n">
        <f aca="false">DN329+DL330</f>
        <v>0</v>
      </c>
      <c r="DO330" s="259"/>
      <c r="DP330" s="259" t="n">
        <f aca="false">DP329+DN330</f>
        <v>0</v>
      </c>
      <c r="DQ330" s="259"/>
      <c r="DR330" s="259" t="n">
        <f aca="false">DR329+DP330</f>
        <v>0</v>
      </c>
      <c r="DS330" s="259"/>
      <c r="DT330" s="259" t="n">
        <f aca="false">DT329+DR330</f>
        <v>0</v>
      </c>
      <c r="DU330" s="259"/>
      <c r="DV330" s="259" t="n">
        <f aca="false">DV329+DT330</f>
        <v>0</v>
      </c>
      <c r="DW330" s="259"/>
      <c r="DX330" s="259" t="n">
        <f aca="false">DX329+DV330</f>
        <v>0</v>
      </c>
      <c r="DY330" s="259"/>
      <c r="DZ330" s="259" t="n">
        <f aca="false">DZ329+DX330</f>
        <v>0</v>
      </c>
      <c r="EA330" s="259"/>
      <c r="EB330" s="259" t="n">
        <f aca="false">EB329+DZ330</f>
        <v>0</v>
      </c>
      <c r="EC330" s="259"/>
      <c r="ED330" s="259" t="n">
        <f aca="false">ED329+EB330</f>
        <v>0</v>
      </c>
      <c r="EE330" s="259"/>
      <c r="EF330" s="259" t="n">
        <f aca="false">EF329+ED330</f>
        <v>0</v>
      </c>
      <c r="EG330" s="259"/>
      <c r="EH330" s="259" t="n">
        <f aca="false">EH329+EF330</f>
        <v>0</v>
      </c>
      <c r="EI330" s="259"/>
      <c r="EJ330" s="259" t="n">
        <f aca="false">EJ329+EH330</f>
        <v>0</v>
      </c>
      <c r="EK330" s="259"/>
      <c r="EL330" s="259" t="n">
        <f aca="false">EL329+EJ330</f>
        <v>0</v>
      </c>
      <c r="EM330" s="259"/>
      <c r="EN330" s="259" t="n">
        <f aca="false">EN329+EL330</f>
        <v>0</v>
      </c>
      <c r="EO330" s="259"/>
      <c r="EP330" s="259" t="n">
        <f aca="false">EP329+EN330</f>
        <v>0</v>
      </c>
      <c r="EQ330" s="259"/>
      <c r="ER330" s="259" t="n">
        <f aca="false">ER329+EP330</f>
        <v>0</v>
      </c>
      <c r="ES330" s="259"/>
      <c r="ET330" s="259" t="n">
        <f aca="false">ET329+ER330</f>
        <v>0</v>
      </c>
      <c r="EU330" s="259"/>
      <c r="EV330" s="259" t="n">
        <f aca="false">EV329+ET330</f>
        <v>0</v>
      </c>
      <c r="EW330" s="259"/>
      <c r="EX330" s="260" t="n">
        <f aca="false">EX329+EV330</f>
        <v>0</v>
      </c>
      <c r="EY330" s="260"/>
      <c r="EZ330" s="259" t="n">
        <f aca="false">EZ329+EX330</f>
        <v>0</v>
      </c>
      <c r="FA330" s="259"/>
      <c r="FB330" s="259" t="n">
        <f aca="false">FB329+EZ330</f>
        <v>0</v>
      </c>
      <c r="FC330" s="259"/>
      <c r="FD330" s="259" t="n">
        <f aca="false">FD329+FB330</f>
        <v>0</v>
      </c>
      <c r="FE330" s="259"/>
      <c r="FF330" s="259" t="n">
        <f aca="false">FF329+FD330</f>
        <v>0</v>
      </c>
      <c r="FG330" s="259"/>
      <c r="FH330" s="259" t="n">
        <f aca="false">FH329+FF330</f>
        <v>0</v>
      </c>
      <c r="FI330" s="259"/>
      <c r="FJ330" s="259" t="n">
        <f aca="false">FJ329+FH330</f>
        <v>0</v>
      </c>
      <c r="FK330" s="259"/>
      <c r="FL330" s="259" t="n">
        <f aca="false">FL329+FJ330</f>
        <v>0</v>
      </c>
      <c r="FM330" s="259"/>
      <c r="FN330" s="259" t="n">
        <f aca="false">FN329+FL330</f>
        <v>0</v>
      </c>
      <c r="FO330" s="259"/>
      <c r="FP330" s="259" t="n">
        <f aca="false">FP329+FN330</f>
        <v>0</v>
      </c>
      <c r="FQ330" s="259"/>
      <c r="FR330" s="259" t="n">
        <f aca="false">FR329+FP330</f>
        <v>0</v>
      </c>
      <c r="FS330" s="259"/>
      <c r="FT330" s="259" t="n">
        <f aca="false">FT329+FR330</f>
        <v>0</v>
      </c>
      <c r="FU330" s="259"/>
      <c r="FV330" s="259" t="n">
        <f aca="false">FV329+FT330</f>
        <v>0</v>
      </c>
      <c r="FW330" s="259"/>
      <c r="FX330" s="259" t="n">
        <f aca="false">FX329+FV330</f>
        <v>0</v>
      </c>
      <c r="FY330" s="259"/>
      <c r="FZ330" s="259" t="n">
        <f aca="false">FZ329+FX330</f>
        <v>0</v>
      </c>
      <c r="GA330" s="259"/>
      <c r="GB330" s="259" t="n">
        <f aca="false">GB329+FZ330</f>
        <v>0</v>
      </c>
      <c r="GC330" s="259"/>
      <c r="GD330" s="259" t="n">
        <f aca="false">GD329+GB330</f>
        <v>0</v>
      </c>
      <c r="GE330" s="259"/>
      <c r="GF330" s="259" t="n">
        <f aca="false">GF329+GD330</f>
        <v>0</v>
      </c>
      <c r="GG330" s="259"/>
      <c r="GH330" s="259" t="n">
        <f aca="false">GH329+GF330</f>
        <v>0</v>
      </c>
      <c r="GI330" s="259"/>
      <c r="GJ330" s="259" t="n">
        <f aca="false">GJ329+GH330</f>
        <v>0</v>
      </c>
      <c r="GK330" s="259"/>
      <c r="GL330" s="259" t="n">
        <f aca="false">GL329+GJ330</f>
        <v>0</v>
      </c>
      <c r="GM330" s="259"/>
      <c r="GN330" s="259" t="n">
        <f aca="false">GN329+GL330</f>
        <v>0</v>
      </c>
      <c r="GO330" s="259"/>
      <c r="GP330" s="259" t="n">
        <f aca="false">GP329+GN330</f>
        <v>0</v>
      </c>
      <c r="GQ330" s="259"/>
      <c r="GR330" s="259" t="n">
        <f aca="false">GR329+GP330</f>
        <v>0</v>
      </c>
      <c r="GS330" s="259"/>
      <c r="GT330" s="259" t="n">
        <f aca="false">GT329+GR330</f>
        <v>0</v>
      </c>
      <c r="GU330" s="259"/>
      <c r="GV330" s="259" t="n">
        <f aca="false">GV329+GT330</f>
        <v>0</v>
      </c>
      <c r="GW330" s="259"/>
      <c r="GX330" s="259" t="n">
        <f aca="false">GX329+GV330</f>
        <v>0</v>
      </c>
      <c r="GY330" s="259"/>
      <c r="GZ330" s="259" t="n">
        <f aca="false">GZ329+GX330</f>
        <v>0</v>
      </c>
      <c r="HA330" s="259"/>
      <c r="HB330" s="259" t="n">
        <f aca="false">HB329+GZ330</f>
        <v>0</v>
      </c>
      <c r="HC330" s="259"/>
      <c r="HD330" s="259" t="n">
        <f aca="false">HD329+HB330</f>
        <v>0</v>
      </c>
      <c r="HE330" s="259"/>
      <c r="HF330" s="259" t="n">
        <f aca="false">HF329+HD330</f>
        <v>0</v>
      </c>
      <c r="HG330" s="259"/>
      <c r="HH330" s="259" t="n">
        <f aca="false">HH329+HF330</f>
        <v>0</v>
      </c>
      <c r="HI330" s="259"/>
      <c r="HJ330" s="259" t="n">
        <f aca="false">HJ329+HH330</f>
        <v>0</v>
      </c>
      <c r="HK330" s="259"/>
    </row>
    <row r="331" s="299" customFormat="true" ht="12.75" hidden="true" customHeight="false" outlineLevel="0" collapsed="false">
      <c r="A331" s="232"/>
      <c r="B331" s="233"/>
      <c r="C331" s="232"/>
      <c r="D331" s="234"/>
      <c r="E331" s="234"/>
      <c r="F331" s="235"/>
      <c r="G331" s="234"/>
      <c r="H331" s="261"/>
      <c r="I331" s="237"/>
      <c r="J331" s="238"/>
      <c r="K331" s="262" t="s">
        <v>165</v>
      </c>
      <c r="L331" s="263" t="e">
        <f aca="false">IF($E325&gt;0,L328/$E325,"-")</f>
        <v>#N/A</v>
      </c>
      <c r="M331" s="263"/>
      <c r="N331" s="263" t="e">
        <f aca="false">IF($E325&gt;0,N328/$E325,"-")</f>
        <v>#N/A</v>
      </c>
      <c r="O331" s="263"/>
      <c r="P331" s="263" t="e">
        <f aca="false">IF($E325&gt;0,P328/$E325,"-")</f>
        <v>#N/A</v>
      </c>
      <c r="Q331" s="263"/>
      <c r="R331" s="263" t="e">
        <f aca="false">IF($E325&gt;0,R328/$E325,"-")</f>
        <v>#N/A</v>
      </c>
      <c r="S331" s="263"/>
      <c r="T331" s="263" t="e">
        <f aca="false">IF($E325&gt;0,T328/$E325,"-")</f>
        <v>#N/A</v>
      </c>
      <c r="U331" s="263"/>
      <c r="V331" s="263" t="e">
        <f aca="false">IF($E325&gt;0,V328/$E325,"-")</f>
        <v>#N/A</v>
      </c>
      <c r="W331" s="263"/>
      <c r="X331" s="263" t="e">
        <f aca="false">IF($E325&gt;0,X328/$E325,"-")</f>
        <v>#N/A</v>
      </c>
      <c r="Y331" s="263"/>
      <c r="Z331" s="263" t="e">
        <f aca="false">IF($E325&gt;0,Z328/$E325,"-")</f>
        <v>#N/A</v>
      </c>
      <c r="AA331" s="263"/>
      <c r="AB331" s="263" t="e">
        <f aca="false">IF($E325&gt;0,AB328/$E325,"-")</f>
        <v>#N/A</v>
      </c>
      <c r="AC331" s="263"/>
      <c r="AD331" s="263" t="e">
        <f aca="false">IF($E325&gt;0,AD328/$E325,"-")</f>
        <v>#N/A</v>
      </c>
      <c r="AE331" s="263"/>
      <c r="AF331" s="263" t="e">
        <f aca="false">IF($E325&gt;0,AF328/$E325,"-")</f>
        <v>#N/A</v>
      </c>
      <c r="AG331" s="263"/>
      <c r="AH331" s="263" t="e">
        <f aca="false">IF($E325&gt;0,AH328/$E325,"-")</f>
        <v>#N/A</v>
      </c>
      <c r="AI331" s="263"/>
      <c r="AJ331" s="263" t="e">
        <f aca="false">IF($E325&gt;0,AJ328/$E325,"-")</f>
        <v>#N/A</v>
      </c>
      <c r="AK331" s="263"/>
      <c r="AL331" s="263" t="e">
        <f aca="false">IF($E325&gt;0,AL328/$E325,"-")</f>
        <v>#N/A</v>
      </c>
      <c r="AM331" s="263"/>
      <c r="AN331" s="263" t="e">
        <f aca="false">IF($E325&gt;0,AN328/$E325,"-")</f>
        <v>#N/A</v>
      </c>
      <c r="AO331" s="263"/>
      <c r="AP331" s="263" t="e">
        <f aca="false">IF($E325&gt;0,AP328/$E325,"-")</f>
        <v>#N/A</v>
      </c>
      <c r="AQ331" s="263"/>
      <c r="AR331" s="263" t="e">
        <f aca="false">IF($E325&gt;0,AR328/$E325,"-")</f>
        <v>#N/A</v>
      </c>
      <c r="AS331" s="263"/>
      <c r="AT331" s="263" t="e">
        <f aca="false">IF($E325&gt;0,AT328/$E325,"-")</f>
        <v>#N/A</v>
      </c>
      <c r="AU331" s="263"/>
      <c r="AV331" s="263" t="e">
        <f aca="false">IF($E325&gt;0,AV328/$E325,"-")</f>
        <v>#N/A</v>
      </c>
      <c r="AW331" s="263"/>
      <c r="AX331" s="263" t="e">
        <f aca="false">IF($E325&gt;0,AX328/$E325,"-")</f>
        <v>#N/A</v>
      </c>
      <c r="AY331" s="263"/>
      <c r="AZ331" s="263" t="e">
        <f aca="false">IF($E325&gt;0,AZ328/$E325,"-")</f>
        <v>#N/A</v>
      </c>
      <c r="BA331" s="263"/>
      <c r="BB331" s="263" t="e">
        <f aca="false">IF($E325&gt;0,BB328/$E325,"-")</f>
        <v>#N/A</v>
      </c>
      <c r="BC331" s="263"/>
      <c r="BD331" s="263" t="e">
        <f aca="false">IF($E325&gt;0,BD328/$E325,"-")</f>
        <v>#N/A</v>
      </c>
      <c r="BE331" s="263"/>
      <c r="BF331" s="263" t="e">
        <f aca="false">IF($E325&gt;0,BF328/$E325,"-")</f>
        <v>#N/A</v>
      </c>
      <c r="BG331" s="263"/>
      <c r="BH331" s="263" t="e">
        <f aca="false">IF($E325&gt;0,BH328/$E325,"-")</f>
        <v>#N/A</v>
      </c>
      <c r="BI331" s="263"/>
      <c r="BJ331" s="263" t="e">
        <f aca="false">IF($E325&gt;0,BJ328/$E325,"-")</f>
        <v>#N/A</v>
      </c>
      <c r="BK331" s="263"/>
      <c r="BL331" s="263" t="e">
        <f aca="false">IF($E325&gt;0,BL328/$E325,"-")</f>
        <v>#N/A</v>
      </c>
      <c r="BM331" s="263"/>
      <c r="BN331" s="263" t="e">
        <f aca="false">IF($E325&gt;0,BN328/$E325,"-")</f>
        <v>#N/A</v>
      </c>
      <c r="BO331" s="263"/>
      <c r="BP331" s="263" t="e">
        <f aca="false">IF($E325&gt;0,BP328/$E325,"-")</f>
        <v>#N/A</v>
      </c>
      <c r="BQ331" s="263"/>
      <c r="BR331" s="263" t="e">
        <f aca="false">IF($E325&gt;0,BR328/$E325,"-")</f>
        <v>#N/A</v>
      </c>
      <c r="BS331" s="263"/>
      <c r="BT331" s="263" t="e">
        <f aca="false">IF($E325&gt;0,BT328/$E325,"-")</f>
        <v>#N/A</v>
      </c>
      <c r="BU331" s="263"/>
      <c r="BV331" s="263" t="e">
        <f aca="false">IF($E325&gt;0,BV328/$E325,"-")</f>
        <v>#N/A</v>
      </c>
      <c r="BW331" s="263"/>
      <c r="BX331" s="263" t="e">
        <f aca="false">IF($E325&gt;0,BX328/$E325,"-")</f>
        <v>#N/A</v>
      </c>
      <c r="BY331" s="263"/>
      <c r="BZ331" s="263" t="e">
        <f aca="false">IF($E325&gt;0,BZ328/$E325,"-")</f>
        <v>#N/A</v>
      </c>
      <c r="CA331" s="263"/>
      <c r="CB331" s="263" t="e">
        <f aca="false">IF($E325&gt;0,CB328/$E325,"-")</f>
        <v>#N/A</v>
      </c>
      <c r="CC331" s="263"/>
      <c r="CD331" s="263" t="e">
        <f aca="false">IF($E325&gt;0,CD328/$E325,"-")</f>
        <v>#N/A</v>
      </c>
      <c r="CE331" s="263"/>
      <c r="CF331" s="263" t="e">
        <f aca="false">IF($E325&gt;0,CF328/$E325,"-")</f>
        <v>#N/A</v>
      </c>
      <c r="CG331" s="263"/>
      <c r="CH331" s="263" t="e">
        <f aca="false">IF($E325&gt;0,CH328/$E325,"-")</f>
        <v>#N/A</v>
      </c>
      <c r="CI331" s="263"/>
      <c r="CJ331" s="263" t="e">
        <f aca="false">IF($E325&gt;0,CJ328/$E325,"-")</f>
        <v>#N/A</v>
      </c>
      <c r="CK331" s="263"/>
      <c r="CL331" s="263" t="e">
        <f aca="false">IF($E325&gt;0,CL328/$E325,"-")</f>
        <v>#N/A</v>
      </c>
      <c r="CM331" s="263"/>
      <c r="CN331" s="263" t="e">
        <f aca="false">IF($E325&gt;0,CN328/$E325,"-")</f>
        <v>#N/A</v>
      </c>
      <c r="CO331" s="263"/>
      <c r="CP331" s="263" t="e">
        <f aca="false">IF($E325&gt;0,CP328/$E325,"-")</f>
        <v>#N/A</v>
      </c>
      <c r="CQ331" s="263"/>
      <c r="CR331" s="263" t="e">
        <f aca="false">IF($E325&gt;0,CR328/$E325,"-")</f>
        <v>#N/A</v>
      </c>
      <c r="CS331" s="263"/>
      <c r="CT331" s="263" t="e">
        <f aca="false">IF($E325&gt;0,CT328/$E325,"-")</f>
        <v>#N/A</v>
      </c>
      <c r="CU331" s="263"/>
      <c r="CV331" s="263" t="e">
        <f aca="false">IF($E325&gt;0,CV328/$E325,"-")</f>
        <v>#N/A</v>
      </c>
      <c r="CW331" s="263"/>
      <c r="CX331" s="263" t="e">
        <f aca="false">IF($E325&gt;0,CX328/$E325,"-")</f>
        <v>#N/A</v>
      </c>
      <c r="CY331" s="263"/>
      <c r="CZ331" s="263" t="e">
        <f aca="false">IF($E325&gt;0,CZ328/$E325,"-")</f>
        <v>#N/A</v>
      </c>
      <c r="DA331" s="263"/>
      <c r="DB331" s="263" t="e">
        <f aca="false">IF($E325&gt;0,DB328/$E325,"-")</f>
        <v>#N/A</v>
      </c>
      <c r="DC331" s="263"/>
      <c r="DD331" s="263" t="e">
        <f aca="false">IF($E325&gt;0,DD328/$E325,"-")</f>
        <v>#N/A</v>
      </c>
      <c r="DE331" s="263"/>
      <c r="DF331" s="263" t="e">
        <f aca="false">IF($E325&gt;0,DF328/$E325,"-")</f>
        <v>#N/A</v>
      </c>
      <c r="DG331" s="263"/>
      <c r="DH331" s="263" t="e">
        <f aca="false">IF($E325&gt;0,DH328/$E325,"-")</f>
        <v>#N/A</v>
      </c>
      <c r="DI331" s="263"/>
      <c r="DJ331" s="298" t="e">
        <f aca="false">IF($E325&gt;0,DJ328/$E325,"-")</f>
        <v>#N/A</v>
      </c>
      <c r="DK331" s="298"/>
      <c r="DL331" s="263" t="e">
        <f aca="false">IF($E325&gt;0,DL328/$E325,"-")</f>
        <v>#N/A</v>
      </c>
      <c r="DM331" s="263"/>
      <c r="DN331" s="263" t="e">
        <f aca="false">IF($E325&gt;0,DN328/$E325,"-")</f>
        <v>#N/A</v>
      </c>
      <c r="DO331" s="263"/>
      <c r="DP331" s="263" t="e">
        <f aca="false">IF($E325&gt;0,DP328/$E325,"-")</f>
        <v>#N/A</v>
      </c>
      <c r="DQ331" s="263"/>
      <c r="DR331" s="263" t="e">
        <f aca="false">IF($E325&gt;0,DR328/$E325,"-")</f>
        <v>#N/A</v>
      </c>
      <c r="DS331" s="263"/>
      <c r="DT331" s="263" t="e">
        <f aca="false">IF($E325&gt;0,DT328/$E325,"-")</f>
        <v>#N/A</v>
      </c>
      <c r="DU331" s="263"/>
      <c r="DV331" s="263" t="e">
        <f aca="false">IF($E325&gt;0,DV328/$E325,"-")</f>
        <v>#N/A</v>
      </c>
      <c r="DW331" s="263"/>
      <c r="DX331" s="263" t="e">
        <f aca="false">IF($E325&gt;0,DX328/$E325,"-")</f>
        <v>#N/A</v>
      </c>
      <c r="DY331" s="263"/>
      <c r="DZ331" s="263" t="e">
        <f aca="false">IF($E325&gt;0,DZ328/$E325,"-")</f>
        <v>#N/A</v>
      </c>
      <c r="EA331" s="263"/>
      <c r="EB331" s="263" t="e">
        <f aca="false">IF($E325&gt;0,EB328/$E325,"-")</f>
        <v>#N/A</v>
      </c>
      <c r="EC331" s="263"/>
      <c r="ED331" s="263" t="e">
        <f aca="false">IF($E325&gt;0,ED328/$E325,"-")</f>
        <v>#N/A</v>
      </c>
      <c r="EE331" s="263"/>
      <c r="EF331" s="263" t="e">
        <f aca="false">IF($E325&gt;0,EF328/$E325,"-")</f>
        <v>#N/A</v>
      </c>
      <c r="EG331" s="263"/>
      <c r="EH331" s="263" t="e">
        <f aca="false">IF($E325&gt;0,EH328/$E325,"-")</f>
        <v>#N/A</v>
      </c>
      <c r="EI331" s="263"/>
      <c r="EJ331" s="263" t="e">
        <f aca="false">IF($E325&gt;0,EJ328/$E325,"-")</f>
        <v>#N/A</v>
      </c>
      <c r="EK331" s="263"/>
      <c r="EL331" s="263" t="e">
        <f aca="false">IF($E325&gt;0,EL328/$E325,"-")</f>
        <v>#N/A</v>
      </c>
      <c r="EM331" s="263"/>
      <c r="EN331" s="263" t="e">
        <f aca="false">IF($E325&gt;0,EN328/$E325,"-")</f>
        <v>#N/A</v>
      </c>
      <c r="EO331" s="263"/>
      <c r="EP331" s="263" t="e">
        <f aca="false">IF($E325&gt;0,EP328/$E325,"-")</f>
        <v>#N/A</v>
      </c>
      <c r="EQ331" s="263"/>
      <c r="ER331" s="263" t="e">
        <f aca="false">IF($E325&gt;0,ER328/$E325,"-")</f>
        <v>#N/A</v>
      </c>
      <c r="ES331" s="263"/>
      <c r="ET331" s="263" t="e">
        <f aca="false">IF($E325&gt;0,ET328/$E325,"-")</f>
        <v>#N/A</v>
      </c>
      <c r="EU331" s="263"/>
      <c r="EV331" s="263" t="e">
        <f aca="false">IF($E325&gt;0,EV328/$E325,"-")</f>
        <v>#N/A</v>
      </c>
      <c r="EW331" s="263"/>
      <c r="EX331" s="264" t="e">
        <f aca="false">IF($E325&gt;0,EX328/$E325,"-")</f>
        <v>#N/A</v>
      </c>
      <c r="EY331" s="264"/>
      <c r="EZ331" s="263" t="e">
        <f aca="false">IF($E325&gt;0,EZ328/$E325,"-")</f>
        <v>#N/A</v>
      </c>
      <c r="FA331" s="263"/>
      <c r="FB331" s="263" t="e">
        <f aca="false">IF($E325&gt;0,FB328/$E325,"-")</f>
        <v>#N/A</v>
      </c>
      <c r="FC331" s="263"/>
      <c r="FD331" s="263" t="e">
        <f aca="false">IF($E325&gt;0,FD328/$E325,"-")</f>
        <v>#N/A</v>
      </c>
      <c r="FE331" s="263"/>
      <c r="FF331" s="263" t="e">
        <f aca="false">IF($E325&gt;0,FF328/$E325,"-")</f>
        <v>#N/A</v>
      </c>
      <c r="FG331" s="263"/>
      <c r="FH331" s="263" t="e">
        <f aca="false">IF($E325&gt;0,FH328/$E325,"-")</f>
        <v>#N/A</v>
      </c>
      <c r="FI331" s="263"/>
      <c r="FJ331" s="263" t="e">
        <f aca="false">IF($E325&gt;0,FJ328/$E325,"-")</f>
        <v>#N/A</v>
      </c>
      <c r="FK331" s="263"/>
      <c r="FL331" s="263" t="e">
        <f aca="false">IF($E325&gt;0,FL328/$E325,"-")</f>
        <v>#N/A</v>
      </c>
      <c r="FM331" s="263"/>
      <c r="FN331" s="263" t="e">
        <f aca="false">IF($E325&gt;0,FN328/$E325,"-")</f>
        <v>#N/A</v>
      </c>
      <c r="FO331" s="263"/>
      <c r="FP331" s="263" t="e">
        <f aca="false">IF($E325&gt;0,FP328/$E325,"-")</f>
        <v>#N/A</v>
      </c>
      <c r="FQ331" s="263"/>
      <c r="FR331" s="263" t="e">
        <f aca="false">IF($E325&gt;0,FR328/$E325,"-")</f>
        <v>#N/A</v>
      </c>
      <c r="FS331" s="263"/>
      <c r="FT331" s="263" t="e">
        <f aca="false">IF($E325&gt;0,FT328/$E325,"-")</f>
        <v>#N/A</v>
      </c>
      <c r="FU331" s="263"/>
      <c r="FV331" s="263" t="e">
        <f aca="false">IF($E325&gt;0,FV328/$E325,"-")</f>
        <v>#N/A</v>
      </c>
      <c r="FW331" s="263"/>
      <c r="FX331" s="263" t="e">
        <f aca="false">IF($E325&gt;0,FX328/$E325,"-")</f>
        <v>#N/A</v>
      </c>
      <c r="FY331" s="263"/>
      <c r="FZ331" s="263" t="e">
        <f aca="false">IF($E325&gt;0,FZ328/$E325,"-")</f>
        <v>#N/A</v>
      </c>
      <c r="GA331" s="263"/>
      <c r="GB331" s="263" t="e">
        <f aca="false">IF($E325&gt;0,GB328/$E325,"-")</f>
        <v>#N/A</v>
      </c>
      <c r="GC331" s="263"/>
      <c r="GD331" s="263" t="e">
        <f aca="false">IF($E325&gt;0,GD328/$E325,"-")</f>
        <v>#N/A</v>
      </c>
      <c r="GE331" s="263"/>
      <c r="GF331" s="263" t="e">
        <f aca="false">IF($E325&gt;0,GF328/$E325,"-")</f>
        <v>#N/A</v>
      </c>
      <c r="GG331" s="263"/>
      <c r="GH331" s="263" t="e">
        <f aca="false">IF($E325&gt;0,GH328/$E325,"-")</f>
        <v>#N/A</v>
      </c>
      <c r="GI331" s="263"/>
      <c r="GJ331" s="263" t="e">
        <f aca="false">IF($E325&gt;0,GJ328/$E325,"-")</f>
        <v>#N/A</v>
      </c>
      <c r="GK331" s="263"/>
      <c r="GL331" s="263" t="e">
        <f aca="false">IF($E325&gt;0,GL328/$E325,"-")</f>
        <v>#N/A</v>
      </c>
      <c r="GM331" s="263"/>
      <c r="GN331" s="263" t="e">
        <f aca="false">IF($E325&gt;0,GN328/$E325,"-")</f>
        <v>#N/A</v>
      </c>
      <c r="GO331" s="263"/>
      <c r="GP331" s="263" t="e">
        <f aca="false">IF($E325&gt;0,GP328/$E325,"-")</f>
        <v>#N/A</v>
      </c>
      <c r="GQ331" s="263"/>
      <c r="GR331" s="263" t="e">
        <f aca="false">IF($E325&gt;0,GR328/$E325,"-")</f>
        <v>#N/A</v>
      </c>
      <c r="GS331" s="263"/>
      <c r="GT331" s="263" t="e">
        <f aca="false">IF($E325&gt;0,GT328/$E325,"-")</f>
        <v>#N/A</v>
      </c>
      <c r="GU331" s="263"/>
      <c r="GV331" s="263" t="e">
        <f aca="false">IF($E325&gt;0,GV328/$E325,"-")</f>
        <v>#N/A</v>
      </c>
      <c r="GW331" s="263"/>
      <c r="GX331" s="263" t="e">
        <f aca="false">IF($E325&gt;0,GX328/$E325,"-")</f>
        <v>#N/A</v>
      </c>
      <c r="GY331" s="263"/>
      <c r="GZ331" s="263" t="e">
        <f aca="false">IF($E325&gt;0,GZ328/$E325,"-")</f>
        <v>#N/A</v>
      </c>
      <c r="HA331" s="263"/>
      <c r="HB331" s="263" t="e">
        <f aca="false">IF($E325&gt;0,HB328/$E325,"-")</f>
        <v>#N/A</v>
      </c>
      <c r="HC331" s="263"/>
      <c r="HD331" s="263" t="e">
        <f aca="false">IF($E325&gt;0,HD328/$E325,"-")</f>
        <v>#N/A</v>
      </c>
      <c r="HE331" s="263"/>
      <c r="HF331" s="263" t="e">
        <f aca="false">IF($E325&gt;0,HF328/$E325,"-")</f>
        <v>#N/A</v>
      </c>
      <c r="HG331" s="263"/>
      <c r="HH331" s="263" t="e">
        <f aca="false">IF($E325&gt;0,HH328/$E325,"-")</f>
        <v>#N/A</v>
      </c>
      <c r="HI331" s="263"/>
      <c r="HJ331" s="263" t="e">
        <f aca="false">IF($E325&gt;0,HJ328/$E325,"-")</f>
        <v>#N/A</v>
      </c>
      <c r="HK331" s="263"/>
    </row>
    <row r="332" customFormat="false" ht="12.75" hidden="true" customHeight="false" outlineLevel="0" collapsed="false">
      <c r="A332" s="232"/>
      <c r="B332" s="233"/>
      <c r="C332" s="232"/>
      <c r="D332" s="234"/>
      <c r="E332" s="234"/>
      <c r="F332" s="235"/>
      <c r="G332" s="234"/>
      <c r="H332" s="234"/>
      <c r="I332" s="237"/>
      <c r="J332" s="238"/>
      <c r="K332" s="265" t="s">
        <v>166</v>
      </c>
      <c r="L332" s="266" t="e">
        <f aca="false">IF($E325&gt;0,L330/$E325,"-")</f>
        <v>#N/A</v>
      </c>
      <c r="M332" s="266"/>
      <c r="N332" s="266" t="e">
        <f aca="false">IF($E325&gt;0,N330/$E325,"-")</f>
        <v>#N/A</v>
      </c>
      <c r="O332" s="266"/>
      <c r="P332" s="266" t="e">
        <f aca="false">IF($E325&gt;0,P330/$E325,"-")</f>
        <v>#N/A</v>
      </c>
      <c r="Q332" s="266"/>
      <c r="R332" s="266" t="e">
        <f aca="false">IF($E325&gt;0,R330/$E325,"-")</f>
        <v>#N/A</v>
      </c>
      <c r="S332" s="266"/>
      <c r="T332" s="266" t="e">
        <f aca="false">IF($E325&gt;0,T330/$E325,"-")</f>
        <v>#N/A</v>
      </c>
      <c r="U332" s="266"/>
      <c r="V332" s="266" t="e">
        <f aca="false">IF($E325&gt;0,V330/$E325,"-")</f>
        <v>#N/A</v>
      </c>
      <c r="W332" s="266"/>
      <c r="X332" s="266" t="e">
        <f aca="false">IF($E325&gt;0,X330/$E325,"-")</f>
        <v>#N/A</v>
      </c>
      <c r="Y332" s="266"/>
      <c r="Z332" s="266" t="e">
        <f aca="false">IF($E325&gt;0,Z330/$E325,"-")</f>
        <v>#N/A</v>
      </c>
      <c r="AA332" s="266"/>
      <c r="AB332" s="266" t="e">
        <f aca="false">IF($E325&gt;0,AB330/$E325,"-")</f>
        <v>#N/A</v>
      </c>
      <c r="AC332" s="266"/>
      <c r="AD332" s="266" t="e">
        <f aca="false">IF($E325&gt;0,AD330/$E325,"-")</f>
        <v>#N/A</v>
      </c>
      <c r="AE332" s="266"/>
      <c r="AF332" s="266" t="e">
        <f aca="false">IF($E325&gt;0,AF330/$E325,"-")</f>
        <v>#N/A</v>
      </c>
      <c r="AG332" s="266"/>
      <c r="AH332" s="266" t="e">
        <f aca="false">IF($E325&gt;0,AH330/$E325,"-")</f>
        <v>#N/A</v>
      </c>
      <c r="AI332" s="266"/>
      <c r="AJ332" s="266" t="e">
        <f aca="false">IF($E325&gt;0,AJ330/$E325,"-")</f>
        <v>#N/A</v>
      </c>
      <c r="AK332" s="266"/>
      <c r="AL332" s="266" t="e">
        <f aca="false">IF($E325&gt;0,AL330/$E325,"-")</f>
        <v>#N/A</v>
      </c>
      <c r="AM332" s="266"/>
      <c r="AN332" s="266" t="e">
        <f aca="false">IF($E325&gt;0,AN330/$E325,"-")</f>
        <v>#N/A</v>
      </c>
      <c r="AO332" s="266"/>
      <c r="AP332" s="266" t="e">
        <f aca="false">IF($E325&gt;0,AP330/$E325,"-")</f>
        <v>#N/A</v>
      </c>
      <c r="AQ332" s="266"/>
      <c r="AR332" s="266" t="e">
        <f aca="false">IF($E325&gt;0,AR330/$E325,"-")</f>
        <v>#N/A</v>
      </c>
      <c r="AS332" s="266"/>
      <c r="AT332" s="266" t="e">
        <f aca="false">IF($E325&gt;0,AT330/$E325,"-")</f>
        <v>#N/A</v>
      </c>
      <c r="AU332" s="266"/>
      <c r="AV332" s="266" t="e">
        <f aca="false">IF($E325&gt;0,AV330/$E325,"-")</f>
        <v>#N/A</v>
      </c>
      <c r="AW332" s="266"/>
      <c r="AX332" s="266" t="e">
        <f aca="false">IF($E325&gt;0,AX330/$E325,"-")</f>
        <v>#N/A</v>
      </c>
      <c r="AY332" s="266"/>
      <c r="AZ332" s="266" t="e">
        <f aca="false">IF($E325&gt;0,AZ330/$E325,"-")</f>
        <v>#N/A</v>
      </c>
      <c r="BA332" s="266"/>
      <c r="BB332" s="266" t="e">
        <f aca="false">IF($E325&gt;0,BB330/$E325,"-")</f>
        <v>#N/A</v>
      </c>
      <c r="BC332" s="266"/>
      <c r="BD332" s="266" t="e">
        <f aca="false">IF($E325&gt;0,BD330/$E325,"-")</f>
        <v>#N/A</v>
      </c>
      <c r="BE332" s="266"/>
      <c r="BF332" s="266" t="e">
        <f aca="false">IF($E325&gt;0,BF330/$E325,"-")</f>
        <v>#N/A</v>
      </c>
      <c r="BG332" s="266"/>
      <c r="BH332" s="266" t="e">
        <f aca="false">IF($E325&gt;0,BH330/$E325,"-")</f>
        <v>#N/A</v>
      </c>
      <c r="BI332" s="266"/>
      <c r="BJ332" s="266" t="e">
        <f aca="false">IF($E325&gt;0,BJ330/$E325,"-")</f>
        <v>#N/A</v>
      </c>
      <c r="BK332" s="266"/>
      <c r="BL332" s="266" t="e">
        <f aca="false">IF($E325&gt;0,BL330/$E325,"-")</f>
        <v>#N/A</v>
      </c>
      <c r="BM332" s="266"/>
      <c r="BN332" s="266" t="e">
        <f aca="false">IF($E325&gt;0,BN330/$E325,"-")</f>
        <v>#N/A</v>
      </c>
      <c r="BO332" s="266"/>
      <c r="BP332" s="266" t="e">
        <f aca="false">IF($E325&gt;0,BP330/$E325,"-")</f>
        <v>#N/A</v>
      </c>
      <c r="BQ332" s="266"/>
      <c r="BR332" s="300" t="e">
        <f aca="false">IF($E325&gt;0,BR330/$E325,"-")</f>
        <v>#N/A</v>
      </c>
      <c r="BS332" s="300"/>
      <c r="BT332" s="300" t="e">
        <f aca="false">IF($E325&gt;0,BT330/$E325,"-")</f>
        <v>#N/A</v>
      </c>
      <c r="BU332" s="300"/>
      <c r="BV332" s="300" t="e">
        <f aca="false">IF($E325&gt;0,BV330/$E325,"-")</f>
        <v>#N/A</v>
      </c>
      <c r="BW332" s="300"/>
      <c r="BX332" s="300" t="e">
        <f aca="false">IF($E325&gt;0,BX330/$E325,"-")</f>
        <v>#N/A</v>
      </c>
      <c r="BY332" s="300"/>
      <c r="BZ332" s="300" t="e">
        <f aca="false">IF($E325&gt;0,BZ330/$E325,"-")</f>
        <v>#N/A</v>
      </c>
      <c r="CA332" s="300"/>
      <c r="CB332" s="300" t="e">
        <f aca="false">IF($E325&gt;0,CB330/$E325,"-")</f>
        <v>#N/A</v>
      </c>
      <c r="CC332" s="300"/>
      <c r="CD332" s="300" t="e">
        <f aca="false">IF($E325&gt;0,CD330/$E325,"-")</f>
        <v>#N/A</v>
      </c>
      <c r="CE332" s="300"/>
      <c r="CF332" s="300" t="e">
        <f aca="false">IF($E325&gt;0,CF330/$E325,"-")</f>
        <v>#N/A</v>
      </c>
      <c r="CG332" s="300"/>
      <c r="CH332" s="300" t="e">
        <f aca="false">IF($E325&gt;0,CH330/$E325,"-")</f>
        <v>#N/A</v>
      </c>
      <c r="CI332" s="300"/>
      <c r="CJ332" s="300" t="e">
        <f aca="false">IF($E325&gt;0,CJ330/$E325,"-")</f>
        <v>#N/A</v>
      </c>
      <c r="CK332" s="300"/>
      <c r="CL332" s="300" t="e">
        <f aca="false">IF($E325&gt;0,CL330/$E325,"-")</f>
        <v>#N/A</v>
      </c>
      <c r="CM332" s="300"/>
      <c r="CN332" s="300" t="e">
        <f aca="false">IF($E325&gt;0,CN330/$E325,"-")</f>
        <v>#N/A</v>
      </c>
      <c r="CO332" s="300"/>
      <c r="CP332" s="300" t="e">
        <f aca="false">IF($E325&gt;0,CP330/$E325,"-")</f>
        <v>#N/A</v>
      </c>
      <c r="CQ332" s="300"/>
      <c r="CR332" s="300" t="e">
        <f aca="false">IF($E325&gt;0,CR330/$E325,"-")</f>
        <v>#N/A</v>
      </c>
      <c r="CS332" s="300"/>
      <c r="CT332" s="300" t="e">
        <f aca="false">IF($E325&gt;0,CT330/$E325,"-")</f>
        <v>#N/A</v>
      </c>
      <c r="CU332" s="300"/>
      <c r="CV332" s="300" t="e">
        <f aca="false">IF($E325&gt;0,CV330/$E325,"-")</f>
        <v>#N/A</v>
      </c>
      <c r="CW332" s="300"/>
      <c r="CX332" s="300" t="e">
        <f aca="false">IF($E325&gt;0,CX330/$E325,"-")</f>
        <v>#N/A</v>
      </c>
      <c r="CY332" s="300"/>
      <c r="CZ332" s="300" t="e">
        <f aca="false">IF($E325&gt;0,CZ330/$E325,"-")</f>
        <v>#N/A</v>
      </c>
      <c r="DA332" s="300"/>
      <c r="DB332" s="300" t="e">
        <f aca="false">IF($E325&gt;0,DB330/$E325,"-")</f>
        <v>#N/A</v>
      </c>
      <c r="DC332" s="300"/>
      <c r="DD332" s="300" t="e">
        <f aca="false">IF($E325&gt;0,DD330/$E325,"-")</f>
        <v>#N/A</v>
      </c>
      <c r="DE332" s="300"/>
      <c r="DF332" s="300" t="e">
        <f aca="false">IF($E325&gt;0,DF330/$E325,"-")</f>
        <v>#N/A</v>
      </c>
      <c r="DG332" s="300"/>
      <c r="DH332" s="300" t="e">
        <f aca="false">IF($E325&gt;0,DH330/$E325,"-")</f>
        <v>#N/A</v>
      </c>
      <c r="DI332" s="300"/>
      <c r="DJ332" s="301" t="e">
        <f aca="false">IF($E325&gt;0,DJ330/$E325,"-")</f>
        <v>#N/A</v>
      </c>
      <c r="DK332" s="301"/>
      <c r="DL332" s="300" t="e">
        <f aca="false">IF($E325&gt;0,DL330/$E325,"-")</f>
        <v>#N/A</v>
      </c>
      <c r="DM332" s="300"/>
      <c r="DN332" s="300" t="e">
        <f aca="false">IF($E325&gt;0,DN330/$E325,"-")</f>
        <v>#N/A</v>
      </c>
      <c r="DO332" s="300"/>
      <c r="DP332" s="300" t="e">
        <f aca="false">IF($E325&gt;0,DP330/$E325,"-")</f>
        <v>#N/A</v>
      </c>
      <c r="DQ332" s="300"/>
      <c r="DR332" s="300" t="e">
        <f aca="false">IF($E325&gt;0,DR330/$E325,"-")</f>
        <v>#N/A</v>
      </c>
      <c r="DS332" s="300"/>
      <c r="DT332" s="300" t="e">
        <f aca="false">IF($E325&gt;0,DT330/$E325,"-")</f>
        <v>#N/A</v>
      </c>
      <c r="DU332" s="300"/>
      <c r="DV332" s="300" t="e">
        <f aca="false">IF($E325&gt;0,DV330/$E325,"-")</f>
        <v>#N/A</v>
      </c>
      <c r="DW332" s="300"/>
      <c r="DX332" s="300" t="e">
        <f aca="false">IF($E325&gt;0,DX330/$E325,"-")</f>
        <v>#N/A</v>
      </c>
      <c r="DY332" s="300"/>
      <c r="DZ332" s="300" t="e">
        <f aca="false">IF($E325&gt;0,DZ330/$E325,"-")</f>
        <v>#N/A</v>
      </c>
      <c r="EA332" s="300"/>
      <c r="EB332" s="300" t="e">
        <f aca="false">IF($E325&gt;0,EB330/$E325,"-")</f>
        <v>#N/A</v>
      </c>
      <c r="EC332" s="300"/>
      <c r="ED332" s="300" t="e">
        <f aca="false">IF($E325&gt;0,ED330/$E325,"-")</f>
        <v>#N/A</v>
      </c>
      <c r="EE332" s="300"/>
      <c r="EF332" s="300" t="e">
        <f aca="false">IF($E325&gt;0,EF330/$E325,"-")</f>
        <v>#N/A</v>
      </c>
      <c r="EG332" s="300"/>
      <c r="EH332" s="300" t="e">
        <f aca="false">IF($E325&gt;0,EH330/$E325,"-")</f>
        <v>#N/A</v>
      </c>
      <c r="EI332" s="300"/>
      <c r="EJ332" s="300" t="e">
        <f aca="false">IF($E325&gt;0,EJ330/$E325,"-")</f>
        <v>#N/A</v>
      </c>
      <c r="EK332" s="300"/>
      <c r="EL332" s="300" t="e">
        <f aca="false">IF($E325&gt;0,EL330/$E325,"-")</f>
        <v>#N/A</v>
      </c>
      <c r="EM332" s="300"/>
      <c r="EN332" s="300" t="e">
        <f aca="false">IF($E325&gt;0,EN330/$E325,"-")</f>
        <v>#N/A</v>
      </c>
      <c r="EO332" s="300"/>
      <c r="EP332" s="300" t="e">
        <f aca="false">IF($E325&gt;0,EP330/$E325,"-")</f>
        <v>#N/A</v>
      </c>
      <c r="EQ332" s="300"/>
      <c r="ER332" s="300" t="e">
        <f aca="false">IF($E325&gt;0,ER330/$E325,"-")</f>
        <v>#N/A</v>
      </c>
      <c r="ES332" s="300"/>
      <c r="ET332" s="300" t="e">
        <f aca="false">IF($E325&gt;0,ET330/$E325,"-")</f>
        <v>#N/A</v>
      </c>
      <c r="EU332" s="300"/>
      <c r="EV332" s="300" t="e">
        <f aca="false">IF($E325&gt;0,EV330/$E325,"-")</f>
        <v>#N/A</v>
      </c>
      <c r="EW332" s="300"/>
      <c r="EX332" s="302" t="e">
        <f aca="false">IF($E325&gt;0,EX330/$E325,"-")</f>
        <v>#N/A</v>
      </c>
      <c r="EY332" s="302"/>
      <c r="EZ332" s="300" t="e">
        <f aca="false">IF($E325&gt;0,EZ330/$E325,"-")</f>
        <v>#N/A</v>
      </c>
      <c r="FA332" s="300"/>
      <c r="FB332" s="300" t="e">
        <f aca="false">IF($E325&gt;0,FB330/$E325,"-")</f>
        <v>#N/A</v>
      </c>
      <c r="FC332" s="300"/>
      <c r="FD332" s="300" t="e">
        <f aca="false">IF($E325&gt;0,FD330/$E325,"-")</f>
        <v>#N/A</v>
      </c>
      <c r="FE332" s="300"/>
      <c r="FF332" s="300" t="e">
        <f aca="false">IF($E325&gt;0,FF330/$E325,"-")</f>
        <v>#N/A</v>
      </c>
      <c r="FG332" s="300"/>
      <c r="FH332" s="300" t="e">
        <f aca="false">IF($E325&gt;0,FH330/$E325,"-")</f>
        <v>#N/A</v>
      </c>
      <c r="FI332" s="300"/>
      <c r="FJ332" s="300" t="e">
        <f aca="false">IF($E325&gt;0,FJ330/$E325,"-")</f>
        <v>#N/A</v>
      </c>
      <c r="FK332" s="300"/>
      <c r="FL332" s="300" t="e">
        <f aca="false">IF($E325&gt;0,FL330/$E325,"-")</f>
        <v>#N/A</v>
      </c>
      <c r="FM332" s="300"/>
      <c r="FN332" s="300" t="e">
        <f aca="false">IF($E325&gt;0,FN330/$E325,"-")</f>
        <v>#N/A</v>
      </c>
      <c r="FO332" s="300"/>
      <c r="FP332" s="300" t="e">
        <f aca="false">IF($E325&gt;0,FP330/$E325,"-")</f>
        <v>#N/A</v>
      </c>
      <c r="FQ332" s="300"/>
      <c r="FR332" s="300" t="e">
        <f aca="false">IF($E325&gt;0,FR330/$E325,"-")</f>
        <v>#N/A</v>
      </c>
      <c r="FS332" s="300"/>
      <c r="FT332" s="300" t="e">
        <f aca="false">IF($E325&gt;0,FT330/$E325,"-")</f>
        <v>#N/A</v>
      </c>
      <c r="FU332" s="300"/>
      <c r="FV332" s="300" t="e">
        <f aca="false">IF($E325&gt;0,FV330/$E325,"-")</f>
        <v>#N/A</v>
      </c>
      <c r="FW332" s="300"/>
      <c r="FX332" s="300" t="e">
        <f aca="false">IF($E325&gt;0,FX330/$E325,"-")</f>
        <v>#N/A</v>
      </c>
      <c r="FY332" s="300"/>
      <c r="FZ332" s="300" t="e">
        <f aca="false">IF($E325&gt;0,FZ330/$E325,"-")</f>
        <v>#N/A</v>
      </c>
      <c r="GA332" s="300"/>
      <c r="GB332" s="300" t="e">
        <f aca="false">IF($E325&gt;0,GB330/$E325,"-")</f>
        <v>#N/A</v>
      </c>
      <c r="GC332" s="300"/>
      <c r="GD332" s="300" t="e">
        <f aca="false">IF($E325&gt;0,GD330/$E325,"-")</f>
        <v>#N/A</v>
      </c>
      <c r="GE332" s="300"/>
      <c r="GF332" s="300" t="e">
        <f aca="false">IF($E325&gt;0,GF330/$E325,"-")</f>
        <v>#N/A</v>
      </c>
      <c r="GG332" s="300"/>
      <c r="GH332" s="300" t="e">
        <f aca="false">IF($E325&gt;0,GH330/$E325,"-")</f>
        <v>#N/A</v>
      </c>
      <c r="GI332" s="300"/>
      <c r="GJ332" s="300" t="e">
        <f aca="false">IF($E325&gt;0,GJ330/$E325,"-")</f>
        <v>#N/A</v>
      </c>
      <c r="GK332" s="300"/>
      <c r="GL332" s="300" t="e">
        <f aca="false">IF($E325&gt;0,GL330/$E325,"-")</f>
        <v>#N/A</v>
      </c>
      <c r="GM332" s="300"/>
      <c r="GN332" s="300" t="e">
        <f aca="false">IF($E325&gt;0,GN330/$E325,"-")</f>
        <v>#N/A</v>
      </c>
      <c r="GO332" s="300"/>
      <c r="GP332" s="300" t="e">
        <f aca="false">IF($E325&gt;0,GP330/$E325,"-")</f>
        <v>#N/A</v>
      </c>
      <c r="GQ332" s="300"/>
      <c r="GR332" s="300" t="e">
        <f aca="false">IF($E325&gt;0,GR330/$E325,"-")</f>
        <v>#N/A</v>
      </c>
      <c r="GS332" s="300"/>
      <c r="GT332" s="300" t="e">
        <f aca="false">IF($E325&gt;0,GT330/$E325,"-")</f>
        <v>#N/A</v>
      </c>
      <c r="GU332" s="300"/>
      <c r="GV332" s="300" t="e">
        <f aca="false">IF($E325&gt;0,GV330/$E325,"-")</f>
        <v>#N/A</v>
      </c>
      <c r="GW332" s="300"/>
      <c r="GX332" s="300" t="e">
        <f aca="false">IF($E325&gt;0,GX330/$E325,"-")</f>
        <v>#N/A</v>
      </c>
      <c r="GY332" s="300"/>
      <c r="GZ332" s="300" t="e">
        <f aca="false">IF($E325&gt;0,GZ330/$E325,"-")</f>
        <v>#N/A</v>
      </c>
      <c r="HA332" s="300"/>
      <c r="HB332" s="300" t="e">
        <f aca="false">IF($E325&gt;0,HB330/$E325,"-")</f>
        <v>#N/A</v>
      </c>
      <c r="HC332" s="300"/>
      <c r="HD332" s="300" t="e">
        <f aca="false">IF($E325&gt;0,HD330/$E325,"-")</f>
        <v>#N/A</v>
      </c>
      <c r="HE332" s="300"/>
      <c r="HF332" s="300" t="e">
        <f aca="false">IF($E325&gt;0,HF330/$E325,"-")</f>
        <v>#N/A</v>
      </c>
      <c r="HG332" s="300"/>
      <c r="HH332" s="300" t="e">
        <f aca="false">IF($E325&gt;0,HH330/$E325,"-")</f>
        <v>#N/A</v>
      </c>
      <c r="HI332" s="300"/>
      <c r="HJ332" s="300" t="e">
        <f aca="false">IF($E325&gt;0,HJ330/$E325,"-")</f>
        <v>#N/A</v>
      </c>
      <c r="HK332" s="300"/>
    </row>
    <row r="333" s="243" customFormat="true" ht="13.8" hidden="true" customHeight="false" outlineLevel="0" collapsed="false">
      <c r="A333" s="268"/>
      <c r="B333" s="269"/>
      <c r="C333" s="269"/>
      <c r="D333" s="271"/>
      <c r="E333" s="271"/>
      <c r="F333" s="269"/>
      <c r="G333" s="269"/>
      <c r="H333" s="269"/>
      <c r="I333" s="269"/>
      <c r="J333" s="269"/>
      <c r="K333" s="269"/>
      <c r="L333" s="274"/>
      <c r="M333" s="274"/>
      <c r="N333" s="274"/>
      <c r="O333" s="274"/>
      <c r="P333" s="274"/>
      <c r="Q333" s="274"/>
      <c r="R333" s="275"/>
      <c r="S333" s="275"/>
      <c r="T333" s="276"/>
      <c r="U333" s="276"/>
      <c r="V333" s="274"/>
      <c r="W333" s="274"/>
      <c r="X333" s="274"/>
      <c r="Y333" s="274"/>
      <c r="Z333" s="275"/>
      <c r="AA333" s="275"/>
      <c r="AB333" s="276"/>
      <c r="AC333" s="276"/>
      <c r="AD333" s="274"/>
      <c r="AE333" s="274"/>
      <c r="AF333" s="274"/>
      <c r="AG333" s="274"/>
      <c r="AH333" s="275"/>
      <c r="AI333" s="275"/>
      <c r="AJ333" s="276"/>
      <c r="AK333" s="276"/>
      <c r="AL333" s="274"/>
      <c r="AM333" s="274"/>
      <c r="AN333" s="274"/>
      <c r="AO333" s="274"/>
      <c r="AP333" s="275"/>
      <c r="AQ333" s="275"/>
      <c r="AR333" s="276"/>
      <c r="AS333" s="276"/>
      <c r="AT333" s="277"/>
      <c r="AU333" s="277"/>
      <c r="AV333" s="277"/>
      <c r="AW333" s="277"/>
      <c r="AX333" s="277"/>
      <c r="AY333" s="278"/>
      <c r="AZ333" s="279"/>
      <c r="BA333" s="277"/>
      <c r="BB333" s="277"/>
      <c r="BC333" s="277"/>
      <c r="BD333" s="277"/>
      <c r="BE333" s="277"/>
      <c r="BF333" s="277"/>
      <c r="BG333" s="278"/>
      <c r="BH333" s="279"/>
      <c r="BI333" s="277"/>
      <c r="BJ333" s="277"/>
      <c r="BK333" s="277"/>
      <c r="BL333" s="277"/>
      <c r="BM333" s="277"/>
      <c r="BN333" s="277"/>
      <c r="BO333" s="278"/>
      <c r="BP333" s="279"/>
      <c r="BQ333" s="277"/>
      <c r="BR333" s="277"/>
      <c r="BS333" s="277"/>
      <c r="BT333" s="277"/>
      <c r="BU333" s="277"/>
      <c r="BV333" s="277"/>
      <c r="BW333" s="278"/>
      <c r="BX333" s="279"/>
      <c r="BY333" s="277"/>
      <c r="BZ333" s="277"/>
      <c r="CA333" s="277"/>
      <c r="CB333" s="277"/>
      <c r="CC333" s="277"/>
      <c r="CD333" s="275"/>
      <c r="CE333" s="275"/>
      <c r="CF333" s="276"/>
      <c r="CG333" s="276"/>
      <c r="CH333" s="274"/>
      <c r="CI333" s="274"/>
      <c r="CJ333" s="274"/>
      <c r="CK333" s="274"/>
      <c r="CL333" s="275"/>
      <c r="CM333" s="275"/>
      <c r="CN333" s="276"/>
      <c r="CO333" s="276"/>
      <c r="CP333" s="280"/>
      <c r="CQ333" s="280"/>
      <c r="CR333" s="280"/>
      <c r="CS333" s="280"/>
      <c r="CT333" s="281"/>
      <c r="CU333" s="282"/>
      <c r="CV333" s="283"/>
      <c r="CW333" s="281"/>
      <c r="CX333" s="281"/>
      <c r="CY333" s="281"/>
      <c r="CZ333" s="281"/>
      <c r="DA333" s="281"/>
      <c r="DB333" s="281"/>
      <c r="DC333" s="282"/>
      <c r="DD333" s="283"/>
      <c r="DE333" s="281"/>
      <c r="DF333" s="281"/>
      <c r="DG333" s="281"/>
      <c r="DH333" s="281"/>
      <c r="DI333" s="281"/>
      <c r="DJ333" s="284"/>
      <c r="DK333" s="285"/>
      <c r="DL333" s="283"/>
      <c r="DM333" s="281"/>
      <c r="DN333" s="281"/>
      <c r="DO333" s="281"/>
      <c r="DP333" s="281"/>
      <c r="DQ333" s="281"/>
      <c r="DR333" s="281"/>
      <c r="DS333" s="282"/>
      <c r="DT333" s="283"/>
      <c r="DU333" s="281"/>
      <c r="DV333" s="281"/>
      <c r="DW333" s="281"/>
      <c r="DX333" s="281"/>
      <c r="DY333" s="281"/>
      <c r="DZ333" s="281"/>
      <c r="EA333" s="282"/>
      <c r="EB333" s="283"/>
      <c r="EC333" s="281"/>
      <c r="ED333" s="281"/>
      <c r="EE333" s="281"/>
      <c r="EF333" s="281"/>
      <c r="EG333" s="281"/>
      <c r="EH333" s="281"/>
      <c r="EI333" s="282"/>
      <c r="EJ333" s="283"/>
      <c r="EK333" s="281"/>
      <c r="EL333" s="281"/>
      <c r="EM333" s="281"/>
      <c r="EN333" s="281"/>
      <c r="EO333" s="281"/>
      <c r="EP333" s="281"/>
      <c r="EQ333" s="282"/>
      <c r="ER333" s="283"/>
      <c r="ES333" s="281"/>
      <c r="ET333" s="281"/>
      <c r="EU333" s="281"/>
      <c r="EV333" s="281"/>
      <c r="EW333" s="281"/>
      <c r="EX333" s="286"/>
      <c r="EY333" s="287"/>
      <c r="EZ333" s="283"/>
      <c r="FA333" s="281"/>
      <c r="FB333" s="281"/>
      <c r="FC333" s="281"/>
      <c r="FD333" s="281"/>
      <c r="FE333" s="281"/>
      <c r="FF333" s="281"/>
      <c r="FG333" s="282"/>
      <c r="FH333" s="283"/>
      <c r="FI333" s="281"/>
      <c r="FJ333" s="281"/>
      <c r="FK333" s="281"/>
      <c r="FL333" s="281"/>
      <c r="FM333" s="281"/>
      <c r="FN333" s="281"/>
      <c r="FO333" s="282"/>
      <c r="FP333" s="283"/>
      <c r="FQ333" s="281"/>
      <c r="FR333" s="281"/>
      <c r="FS333" s="281"/>
      <c r="FT333" s="281"/>
      <c r="FU333" s="281"/>
      <c r="FV333" s="281"/>
      <c r="FW333" s="282"/>
      <c r="FX333" s="283"/>
      <c r="FY333" s="281"/>
      <c r="FZ333" s="281"/>
      <c r="GA333" s="281"/>
      <c r="GB333" s="281"/>
      <c r="GC333" s="281"/>
      <c r="GD333" s="281"/>
      <c r="GE333" s="282"/>
      <c r="GF333" s="283"/>
      <c r="GG333" s="281"/>
      <c r="GH333" s="281"/>
      <c r="GI333" s="281"/>
      <c r="GJ333" s="281"/>
      <c r="GK333" s="281"/>
      <c r="GL333" s="281"/>
      <c r="GM333" s="282"/>
      <c r="GN333" s="283"/>
      <c r="GO333" s="281"/>
      <c r="GP333" s="281"/>
      <c r="GQ333" s="281"/>
      <c r="GR333" s="281"/>
      <c r="GS333" s="281"/>
      <c r="GT333" s="281"/>
      <c r="GU333" s="282"/>
      <c r="GV333" s="281"/>
      <c r="GW333" s="282"/>
      <c r="GX333" s="281"/>
      <c r="GY333" s="282"/>
      <c r="GZ333" s="281"/>
      <c r="HA333" s="282"/>
      <c r="HB333" s="281"/>
      <c r="HC333" s="282"/>
      <c r="HD333" s="281"/>
      <c r="HE333" s="282"/>
      <c r="HF333" s="281"/>
      <c r="HG333" s="282"/>
      <c r="HH333" s="281"/>
      <c r="HI333" s="282"/>
      <c r="HJ333" s="281"/>
      <c r="HK333" s="282"/>
    </row>
    <row r="334" customFormat="false" ht="12.75" hidden="true" customHeight="false" outlineLevel="0" collapsed="false">
      <c r="A334" s="232" t="s">
        <v>198</v>
      </c>
      <c r="B334" s="233" t="e">
        <f aca="false">VLOOKUP(A334,PLANEJAMENTO!$B$11:$C$96,2,FALSE())</f>
        <v>#N/A</v>
      </c>
      <c r="C334" s="232" t="e">
        <f aca="false">VLOOKUP(A334,PLANEJAMENTO!$B$11:$D$96,3,FALSE())</f>
        <v>#N/A</v>
      </c>
      <c r="D334" s="234" t="e">
        <f aca="false">VLOOKUP(A334,PLANEJAMENTO!$B$11:$E$96,4,FALSE())</f>
        <v>#N/A</v>
      </c>
      <c r="E334" s="234" t="e">
        <f aca="false">D334</f>
        <v>#N/A</v>
      </c>
      <c r="F334" s="235" t="n">
        <f aca="false">PRODUÇÕES!D43</f>
        <v>0.05</v>
      </c>
      <c r="G334" s="234" t="n">
        <f aca="false">F334*8</f>
        <v>0.4</v>
      </c>
      <c r="H334" s="234"/>
      <c r="I334" s="237"/>
      <c r="J334" s="238"/>
      <c r="K334" s="305" t="s">
        <v>159</v>
      </c>
      <c r="L334" s="240"/>
      <c r="M334" s="240"/>
      <c r="N334" s="240"/>
      <c r="O334" s="240"/>
      <c r="P334" s="240"/>
      <c r="Q334" s="240"/>
      <c r="R334" s="240"/>
      <c r="S334" s="240"/>
      <c r="T334" s="240"/>
      <c r="U334" s="240"/>
      <c r="V334" s="240"/>
      <c r="W334" s="240"/>
      <c r="X334" s="240"/>
      <c r="Y334" s="240"/>
      <c r="Z334" s="240"/>
      <c r="AA334" s="240"/>
      <c r="AB334" s="240"/>
      <c r="AC334" s="240"/>
      <c r="AD334" s="240"/>
      <c r="AE334" s="240"/>
      <c r="AF334" s="240"/>
      <c r="AG334" s="240"/>
      <c r="AH334" s="240"/>
      <c r="AI334" s="240"/>
      <c r="AJ334" s="240"/>
      <c r="AK334" s="240"/>
      <c r="AL334" s="240"/>
      <c r="AM334" s="240"/>
      <c r="AN334" s="240"/>
      <c r="AO334" s="240"/>
      <c r="AP334" s="240"/>
      <c r="AQ334" s="240"/>
      <c r="AR334" s="240"/>
      <c r="AS334" s="240"/>
      <c r="AT334" s="240"/>
      <c r="AU334" s="240"/>
      <c r="AV334" s="240"/>
      <c r="AW334" s="240"/>
      <c r="AX334" s="240"/>
      <c r="AY334" s="240"/>
      <c r="AZ334" s="240"/>
      <c r="BA334" s="240"/>
      <c r="BB334" s="240"/>
      <c r="BC334" s="240"/>
      <c r="BD334" s="240"/>
      <c r="BE334" s="240"/>
      <c r="BF334" s="240"/>
      <c r="BG334" s="240"/>
      <c r="BH334" s="240"/>
      <c r="BI334" s="240"/>
      <c r="BJ334" s="240"/>
      <c r="BK334" s="240"/>
      <c r="BL334" s="240"/>
      <c r="BM334" s="240"/>
      <c r="BN334" s="240"/>
      <c r="BO334" s="240"/>
      <c r="BP334" s="240"/>
      <c r="BQ334" s="240"/>
      <c r="BR334" s="308" t="n">
        <v>3</v>
      </c>
      <c r="BS334" s="308"/>
      <c r="BT334" s="308" t="n">
        <v>6</v>
      </c>
      <c r="BU334" s="308"/>
      <c r="BV334" s="308" t="n">
        <v>3.05844155844156</v>
      </c>
      <c r="BW334" s="308"/>
      <c r="BX334" s="308"/>
      <c r="BY334" s="308"/>
      <c r="BZ334" s="308"/>
      <c r="CA334" s="308"/>
      <c r="CB334" s="308"/>
      <c r="CC334" s="308"/>
      <c r="CD334" s="308"/>
      <c r="CE334" s="308"/>
      <c r="CF334" s="308"/>
      <c r="CG334" s="308"/>
      <c r="CH334" s="308"/>
      <c r="CI334" s="308"/>
      <c r="CJ334" s="308"/>
      <c r="CK334" s="308"/>
      <c r="CL334" s="308"/>
      <c r="CM334" s="308"/>
      <c r="CN334" s="308"/>
      <c r="CO334" s="308"/>
      <c r="CP334" s="308"/>
      <c r="CQ334" s="308"/>
      <c r="CR334" s="308"/>
      <c r="CS334" s="308"/>
      <c r="CT334" s="308"/>
      <c r="CU334" s="308"/>
      <c r="CV334" s="308"/>
      <c r="CW334" s="308"/>
      <c r="CX334" s="308"/>
      <c r="CY334" s="308"/>
      <c r="CZ334" s="308"/>
      <c r="DA334" s="308"/>
      <c r="DB334" s="308"/>
      <c r="DC334" s="308"/>
      <c r="DD334" s="308"/>
      <c r="DE334" s="308"/>
      <c r="DF334" s="308"/>
      <c r="DG334" s="308"/>
      <c r="DH334" s="308"/>
      <c r="DI334" s="308"/>
      <c r="DJ334" s="315"/>
      <c r="DK334" s="315"/>
      <c r="DL334" s="308"/>
      <c r="DM334" s="308"/>
      <c r="DN334" s="308"/>
      <c r="DO334" s="308"/>
      <c r="DP334" s="308"/>
      <c r="DQ334" s="308"/>
      <c r="DR334" s="308"/>
      <c r="DS334" s="308"/>
      <c r="DT334" s="308"/>
      <c r="DU334" s="308"/>
      <c r="DV334" s="308"/>
      <c r="DW334" s="308"/>
      <c r="DX334" s="308"/>
      <c r="DY334" s="308"/>
      <c r="DZ334" s="308"/>
      <c r="EA334" s="308"/>
      <c r="EB334" s="308"/>
      <c r="EC334" s="308"/>
      <c r="ED334" s="308"/>
      <c r="EE334" s="308"/>
      <c r="EF334" s="308"/>
      <c r="EG334" s="308"/>
      <c r="EH334" s="308"/>
      <c r="EI334" s="308"/>
      <c r="EJ334" s="308"/>
      <c r="EK334" s="308"/>
      <c r="EL334" s="308"/>
      <c r="EM334" s="308"/>
      <c r="EN334" s="308"/>
      <c r="EO334" s="308"/>
      <c r="EP334" s="308"/>
      <c r="EQ334" s="308"/>
      <c r="ER334" s="308"/>
      <c r="ES334" s="308"/>
      <c r="ET334" s="308"/>
      <c r="EU334" s="308"/>
      <c r="EV334" s="308"/>
      <c r="EW334" s="308"/>
      <c r="EX334" s="309"/>
      <c r="EY334" s="309"/>
      <c r="EZ334" s="308"/>
      <c r="FA334" s="308"/>
      <c r="FB334" s="308"/>
      <c r="FC334" s="308"/>
      <c r="FD334" s="308"/>
      <c r="FE334" s="308"/>
      <c r="FF334" s="308"/>
      <c r="FG334" s="308"/>
      <c r="FH334" s="308"/>
      <c r="FI334" s="308"/>
      <c r="FJ334" s="308"/>
      <c r="FK334" s="308"/>
      <c r="FL334" s="308"/>
      <c r="FM334" s="308"/>
      <c r="FN334" s="308"/>
      <c r="FO334" s="308"/>
      <c r="FP334" s="308"/>
      <c r="FQ334" s="308"/>
      <c r="FR334" s="308"/>
      <c r="FS334" s="308"/>
      <c r="FT334" s="308"/>
      <c r="FU334" s="308"/>
      <c r="FV334" s="308"/>
      <c r="FW334" s="308"/>
      <c r="FX334" s="308"/>
      <c r="FY334" s="308"/>
      <c r="FZ334" s="308"/>
      <c r="GA334" s="308"/>
      <c r="GB334" s="308"/>
      <c r="GC334" s="308"/>
      <c r="GD334" s="308"/>
      <c r="GE334" s="308"/>
      <c r="GF334" s="308"/>
      <c r="GG334" s="308"/>
      <c r="GH334" s="308"/>
      <c r="GI334" s="308"/>
      <c r="GJ334" s="308"/>
      <c r="GK334" s="308"/>
      <c r="GL334" s="308"/>
      <c r="GM334" s="308"/>
      <c r="GN334" s="308"/>
      <c r="GO334" s="308"/>
      <c r="GP334" s="308"/>
      <c r="GQ334" s="308"/>
      <c r="GR334" s="308"/>
      <c r="GS334" s="308"/>
      <c r="GT334" s="308"/>
      <c r="GU334" s="308"/>
      <c r="GV334" s="308"/>
      <c r="GW334" s="308"/>
      <c r="GX334" s="308"/>
      <c r="GY334" s="308"/>
      <c r="GZ334" s="308"/>
      <c r="HA334" s="308"/>
      <c r="HB334" s="308"/>
      <c r="HC334" s="308"/>
      <c r="HD334" s="308"/>
      <c r="HE334" s="308"/>
      <c r="HF334" s="308"/>
      <c r="HG334" s="308"/>
      <c r="HH334" s="308"/>
      <c r="HI334" s="308"/>
      <c r="HJ334" s="308"/>
      <c r="HK334" s="308"/>
    </row>
    <row r="335" customFormat="false" ht="12.75" hidden="true" customHeight="false" outlineLevel="0" collapsed="false">
      <c r="A335" s="232"/>
      <c r="B335" s="233"/>
      <c r="C335" s="232"/>
      <c r="D335" s="234"/>
      <c r="E335" s="234"/>
      <c r="F335" s="235"/>
      <c r="G335" s="234"/>
      <c r="H335" s="234"/>
      <c r="I335" s="237"/>
      <c r="J335" s="238"/>
      <c r="K335" s="244" t="s">
        <v>160</v>
      </c>
      <c r="L335" s="245"/>
      <c r="M335" s="245"/>
      <c r="N335" s="245"/>
      <c r="O335" s="245"/>
      <c r="P335" s="245"/>
      <c r="Q335" s="245"/>
      <c r="R335" s="245"/>
      <c r="S335" s="245"/>
      <c r="T335" s="245"/>
      <c r="U335" s="245"/>
      <c r="V335" s="245"/>
      <c r="W335" s="245"/>
      <c r="X335" s="245"/>
      <c r="Y335" s="245"/>
      <c r="Z335" s="245"/>
      <c r="AA335" s="245"/>
      <c r="AB335" s="245"/>
      <c r="AC335" s="245"/>
      <c r="AD335" s="245"/>
      <c r="AE335" s="245"/>
      <c r="AF335" s="245"/>
      <c r="AG335" s="245"/>
      <c r="AH335" s="245"/>
      <c r="AI335" s="245"/>
      <c r="AJ335" s="245"/>
      <c r="AK335" s="245"/>
      <c r="AL335" s="245"/>
      <c r="AM335" s="245"/>
      <c r="AN335" s="245"/>
      <c r="AO335" s="245"/>
      <c r="AP335" s="245"/>
      <c r="AQ335" s="245"/>
      <c r="AR335" s="245"/>
      <c r="AS335" s="245"/>
      <c r="AT335" s="245"/>
      <c r="AU335" s="245"/>
      <c r="AV335" s="245"/>
      <c r="AW335" s="245"/>
      <c r="AX335" s="245"/>
      <c r="AY335" s="245"/>
      <c r="AZ335" s="245"/>
      <c r="BA335" s="245"/>
      <c r="BB335" s="245"/>
      <c r="BC335" s="245"/>
      <c r="BD335" s="245"/>
      <c r="BE335" s="245"/>
      <c r="BF335" s="245"/>
      <c r="BG335" s="245"/>
      <c r="BH335" s="245"/>
      <c r="BI335" s="245"/>
      <c r="BJ335" s="245"/>
      <c r="BK335" s="245"/>
      <c r="BL335" s="245"/>
      <c r="BM335" s="245"/>
      <c r="BN335" s="245"/>
      <c r="BO335" s="245"/>
      <c r="BP335" s="245"/>
      <c r="BQ335" s="245"/>
      <c r="BR335" s="245" t="n">
        <v>1</v>
      </c>
      <c r="BS335" s="245"/>
      <c r="BT335" s="245" t="n">
        <v>1</v>
      </c>
      <c r="BU335" s="245"/>
      <c r="BV335" s="245" t="n">
        <v>1</v>
      </c>
      <c r="BW335" s="245"/>
      <c r="BX335" s="245"/>
      <c r="BY335" s="245"/>
      <c r="BZ335" s="245"/>
      <c r="CA335" s="245"/>
      <c r="CB335" s="245"/>
      <c r="CC335" s="245"/>
      <c r="CD335" s="245"/>
      <c r="CE335" s="245"/>
      <c r="CF335" s="245"/>
      <c r="CG335" s="245"/>
      <c r="CH335" s="245"/>
      <c r="CI335" s="245"/>
      <c r="CJ335" s="245"/>
      <c r="CK335" s="245"/>
      <c r="CL335" s="245"/>
      <c r="CM335" s="245"/>
      <c r="CN335" s="245"/>
      <c r="CO335" s="245"/>
      <c r="CP335" s="245"/>
      <c r="CQ335" s="245"/>
      <c r="CR335" s="245"/>
      <c r="CS335" s="245"/>
      <c r="CT335" s="245"/>
      <c r="CU335" s="245"/>
      <c r="CV335" s="245"/>
      <c r="CW335" s="245"/>
      <c r="CX335" s="245"/>
      <c r="CY335" s="245"/>
      <c r="CZ335" s="245"/>
      <c r="DA335" s="245"/>
      <c r="DB335" s="245"/>
      <c r="DC335" s="245"/>
      <c r="DD335" s="245"/>
      <c r="DE335" s="245"/>
      <c r="DF335" s="245"/>
      <c r="DG335" s="245"/>
      <c r="DH335" s="245"/>
      <c r="DI335" s="245"/>
      <c r="DJ335" s="310"/>
      <c r="DK335" s="310"/>
      <c r="DL335" s="245"/>
      <c r="DM335" s="245"/>
      <c r="DN335" s="245"/>
      <c r="DO335" s="245"/>
      <c r="DP335" s="245"/>
      <c r="DQ335" s="245"/>
      <c r="DR335" s="245"/>
      <c r="DS335" s="245"/>
      <c r="DT335" s="245"/>
      <c r="DU335" s="245"/>
      <c r="DV335" s="245"/>
      <c r="DW335" s="245"/>
      <c r="DX335" s="245"/>
      <c r="DY335" s="245"/>
      <c r="DZ335" s="245"/>
      <c r="EA335" s="245"/>
      <c r="EB335" s="245"/>
      <c r="EC335" s="245"/>
      <c r="ED335" s="245"/>
      <c r="EE335" s="245"/>
      <c r="EF335" s="245"/>
      <c r="EG335" s="245"/>
      <c r="EH335" s="245"/>
      <c r="EI335" s="245"/>
      <c r="EJ335" s="245"/>
      <c r="EK335" s="245"/>
      <c r="EL335" s="245"/>
      <c r="EM335" s="245"/>
      <c r="EN335" s="245"/>
      <c r="EO335" s="245"/>
      <c r="EP335" s="245"/>
      <c r="EQ335" s="245"/>
      <c r="ER335" s="245"/>
      <c r="ES335" s="245"/>
      <c r="ET335" s="245"/>
      <c r="EU335" s="245"/>
      <c r="EV335" s="245"/>
      <c r="EW335" s="245"/>
      <c r="EX335" s="246"/>
      <c r="EY335" s="246"/>
      <c r="EZ335" s="245"/>
      <c r="FA335" s="245"/>
      <c r="FB335" s="245"/>
      <c r="FC335" s="245"/>
      <c r="FD335" s="245"/>
      <c r="FE335" s="245"/>
      <c r="FF335" s="245"/>
      <c r="FG335" s="245"/>
      <c r="FH335" s="245"/>
      <c r="FI335" s="245"/>
      <c r="FJ335" s="245"/>
      <c r="FK335" s="245"/>
      <c r="FL335" s="245"/>
      <c r="FM335" s="245"/>
      <c r="FN335" s="245"/>
      <c r="FO335" s="245"/>
      <c r="FP335" s="245"/>
      <c r="FQ335" s="245"/>
      <c r="FR335" s="245"/>
      <c r="FS335" s="245"/>
      <c r="FT335" s="245"/>
      <c r="FU335" s="245"/>
      <c r="FV335" s="245"/>
      <c r="FW335" s="245"/>
      <c r="FX335" s="245"/>
      <c r="FY335" s="245"/>
      <c r="FZ335" s="245"/>
      <c r="GA335" s="245"/>
      <c r="GB335" s="245"/>
      <c r="GC335" s="245"/>
      <c r="GD335" s="245"/>
      <c r="GE335" s="245"/>
      <c r="GF335" s="245"/>
      <c r="GG335" s="245"/>
      <c r="GH335" s="245"/>
      <c r="GI335" s="245"/>
      <c r="GJ335" s="245"/>
      <c r="GK335" s="245"/>
      <c r="GL335" s="245"/>
      <c r="GM335" s="245"/>
      <c r="GN335" s="245"/>
      <c r="GO335" s="245"/>
      <c r="GP335" s="245"/>
      <c r="GQ335" s="245"/>
      <c r="GR335" s="245"/>
      <c r="GS335" s="245"/>
      <c r="GT335" s="245"/>
      <c r="GU335" s="245"/>
      <c r="GV335" s="245"/>
      <c r="GW335" s="245"/>
      <c r="GX335" s="245"/>
      <c r="GY335" s="245"/>
      <c r="GZ335" s="245"/>
      <c r="HA335" s="245"/>
      <c r="HB335" s="245"/>
      <c r="HC335" s="245"/>
      <c r="HD335" s="245"/>
      <c r="HE335" s="245"/>
      <c r="HF335" s="245"/>
      <c r="HG335" s="245"/>
      <c r="HH335" s="245"/>
      <c r="HI335" s="245"/>
      <c r="HJ335" s="245"/>
      <c r="HK335" s="245"/>
    </row>
    <row r="336" customFormat="false" ht="12.75" hidden="true" customHeight="false" outlineLevel="0" collapsed="false">
      <c r="A336" s="232"/>
      <c r="B336" s="233"/>
      <c r="C336" s="232"/>
      <c r="D336" s="234"/>
      <c r="E336" s="234"/>
      <c r="F336" s="235"/>
      <c r="G336" s="234"/>
      <c r="H336" s="234"/>
      <c r="I336" s="237"/>
      <c r="J336" s="238"/>
      <c r="K336" s="247" t="s">
        <v>161</v>
      </c>
      <c r="L336" s="248" t="n">
        <f aca="false">(L334*L335*$G334)*$L$8</f>
        <v>0</v>
      </c>
      <c r="M336" s="248"/>
      <c r="N336" s="248" t="n">
        <f aca="false">(N334*N335*$G334)*$L$8</f>
        <v>0</v>
      </c>
      <c r="O336" s="248"/>
      <c r="P336" s="248" t="n">
        <f aca="false">(P334*P335*$G334)*$L$8</f>
        <v>0</v>
      </c>
      <c r="Q336" s="248"/>
      <c r="R336" s="248" t="n">
        <f aca="false">(R334*R335*$G334)*$L$8</f>
        <v>0</v>
      </c>
      <c r="S336" s="248"/>
      <c r="T336" s="248" t="n">
        <f aca="false">(T334*T335*$G334)*$T$8</f>
        <v>0</v>
      </c>
      <c r="U336" s="248"/>
      <c r="V336" s="248" t="n">
        <f aca="false">(V334*V335*$G334)*$T$8</f>
        <v>0</v>
      </c>
      <c r="W336" s="248"/>
      <c r="X336" s="248" t="n">
        <f aca="false">(X334*X335*$G334)*$T$8</f>
        <v>0</v>
      </c>
      <c r="Y336" s="248"/>
      <c r="Z336" s="248" t="n">
        <f aca="false">(Z334*Z335*$G334)*$T$8</f>
        <v>0</v>
      </c>
      <c r="AA336" s="248"/>
      <c r="AB336" s="248" t="n">
        <f aca="false">(AB334*AB335*$G334)*$AB$8</f>
        <v>0</v>
      </c>
      <c r="AC336" s="248"/>
      <c r="AD336" s="248" t="n">
        <f aca="false">(AD334*AD335*$G334)*$AB$8</f>
        <v>0</v>
      </c>
      <c r="AE336" s="248"/>
      <c r="AF336" s="248" t="n">
        <f aca="false">(AF334*AF335*$G334)*$AB$8</f>
        <v>0</v>
      </c>
      <c r="AG336" s="248"/>
      <c r="AH336" s="248" t="n">
        <f aca="false">(AH334*AH335*$G334)*$AB$8</f>
        <v>0</v>
      </c>
      <c r="AI336" s="248"/>
      <c r="AJ336" s="248" t="n">
        <f aca="false">(AJ334*AJ335*$G334)*$AJ$8</f>
        <v>0</v>
      </c>
      <c r="AK336" s="248"/>
      <c r="AL336" s="248" t="n">
        <f aca="false">(AL334*AL335*$G334)*$AJ$8</f>
        <v>0</v>
      </c>
      <c r="AM336" s="248"/>
      <c r="AN336" s="248" t="n">
        <f aca="false">(AN334*AN335*$G334)*$AJ$8</f>
        <v>0</v>
      </c>
      <c r="AO336" s="248"/>
      <c r="AP336" s="248" t="n">
        <f aca="false">(AP334*AP335*$G334)*$AJ$8</f>
        <v>0</v>
      </c>
      <c r="AQ336" s="248"/>
      <c r="AR336" s="248" t="n">
        <f aca="false">(AR334*AR335*$G334)*$AT$8</f>
        <v>0</v>
      </c>
      <c r="AS336" s="248"/>
      <c r="AT336" s="248" t="n">
        <f aca="false">(AT334*AT335*$G334)*$AT$8</f>
        <v>0</v>
      </c>
      <c r="AU336" s="248"/>
      <c r="AV336" s="248" t="n">
        <f aca="false">(AV334*AV335*$G334)*$AT$8</f>
        <v>0</v>
      </c>
      <c r="AW336" s="248"/>
      <c r="AX336" s="248" t="n">
        <f aca="false">(AX334*AX335*$G334)*$AT$8</f>
        <v>0</v>
      </c>
      <c r="AY336" s="248"/>
      <c r="AZ336" s="248" t="n">
        <f aca="false">(AZ334*AZ335*$G334)*$BB$8</f>
        <v>0</v>
      </c>
      <c r="BA336" s="248"/>
      <c r="BB336" s="248" t="n">
        <f aca="false">(BB334*BB335*$G334)*$BB$8</f>
        <v>0</v>
      </c>
      <c r="BC336" s="248"/>
      <c r="BD336" s="248" t="n">
        <f aca="false">(BD334*BD335*$G334)*$BB$8</f>
        <v>0</v>
      </c>
      <c r="BE336" s="248"/>
      <c r="BF336" s="248" t="n">
        <f aca="false">(BF334*BF335*$G334)*$BB$8</f>
        <v>0</v>
      </c>
      <c r="BG336" s="248"/>
      <c r="BH336" s="248" t="n">
        <f aca="false">(BH334*BH335*$G334)*$BJ$8</f>
        <v>0</v>
      </c>
      <c r="BI336" s="248"/>
      <c r="BJ336" s="248" t="n">
        <f aca="false">(BJ334*BJ335*$G334)*$BT$8</f>
        <v>0</v>
      </c>
      <c r="BK336" s="248"/>
      <c r="BL336" s="248" t="n">
        <f aca="false">(BL334*BL335*$G334)*$BT$8</f>
        <v>0</v>
      </c>
      <c r="BM336" s="248"/>
      <c r="BN336" s="248" t="n">
        <f aca="false">(BN334*BN335*$G334)*$BJ$8</f>
        <v>0</v>
      </c>
      <c r="BO336" s="248"/>
      <c r="BP336" s="248" t="n">
        <f aca="false">(BP334*BP335*$G334)*$BJ$8</f>
        <v>0</v>
      </c>
      <c r="BQ336" s="248"/>
      <c r="BR336" s="248" t="n">
        <f aca="false">(BR334*BR335*$G334)*$BJ$8</f>
        <v>1.18451612903226</v>
      </c>
      <c r="BS336" s="248"/>
      <c r="BT336" s="248" t="n">
        <f aca="false">(BT334*BT335*$G334)*$BT$8</f>
        <v>2.39225806451613</v>
      </c>
      <c r="BU336" s="248"/>
      <c r="BV336" s="248" t="n">
        <f aca="false">(BV334*BV335*$G334)*$BT$8</f>
        <v>1.21943024717218</v>
      </c>
      <c r="BW336" s="248"/>
      <c r="BX336" s="248" t="n">
        <f aca="false">(BX334*BX335*$G334)*$CB$8</f>
        <v>0</v>
      </c>
      <c r="BY336" s="248"/>
      <c r="BZ336" s="248" t="n">
        <f aca="false">(BZ334*BZ335*$G334)*$CB$8</f>
        <v>0</v>
      </c>
      <c r="CA336" s="248"/>
      <c r="CB336" s="248" t="n">
        <f aca="false">(CB334*CB335*$G334)*$CB$8</f>
        <v>0</v>
      </c>
      <c r="CC336" s="248"/>
      <c r="CD336" s="248" t="n">
        <f aca="false">(CD334*CD335*$G334)*$CB$8</f>
        <v>0</v>
      </c>
      <c r="CE336" s="248"/>
      <c r="CF336" s="248" t="n">
        <f aca="false">(CF334*CF335*$G334)*$CJ$8</f>
        <v>0</v>
      </c>
      <c r="CG336" s="248"/>
      <c r="CH336" s="248" t="n">
        <f aca="false">(CH334*CH335*$G334)*$CJ$8</f>
        <v>0</v>
      </c>
      <c r="CI336" s="248"/>
      <c r="CJ336" s="248" t="n">
        <f aca="false">(CJ334*CJ335*$G334)*$CJ$8</f>
        <v>0</v>
      </c>
      <c r="CK336" s="248"/>
      <c r="CL336" s="248" t="n">
        <f aca="false">(CL334*CL335*$G334)*$CJ$8</f>
        <v>0</v>
      </c>
      <c r="CM336" s="248"/>
      <c r="CN336" s="248" t="n">
        <f aca="false">(CN334*CN335*$G334)*$CT$8</f>
        <v>0</v>
      </c>
      <c r="CO336" s="248"/>
      <c r="CP336" s="248" t="n">
        <f aca="false">(CP334*CP335*$G334)*$CT$8</f>
        <v>0</v>
      </c>
      <c r="CQ336" s="248"/>
      <c r="CR336" s="248" t="n">
        <f aca="false">(CR334*CR335*$G334)*$CT$8</f>
        <v>0</v>
      </c>
      <c r="CS336" s="248"/>
      <c r="CT336" s="248" t="n">
        <f aca="false">(CT334*CT335*$G334)*$CT$8</f>
        <v>0</v>
      </c>
      <c r="CU336" s="248"/>
      <c r="CV336" s="248" t="n">
        <f aca="false">(CV334*CV335*$G334)*$DB$8</f>
        <v>0</v>
      </c>
      <c r="CW336" s="248"/>
      <c r="CX336" s="248" t="n">
        <f aca="false">(CX334*CX335*$G334)*$DB$8</f>
        <v>0</v>
      </c>
      <c r="CY336" s="248"/>
      <c r="CZ336" s="248" t="n">
        <f aca="false">(CZ334*CZ335*$G334)*$DB$8</f>
        <v>0</v>
      </c>
      <c r="DA336" s="248"/>
      <c r="DB336" s="248" t="n">
        <f aca="false">(DB334*DB335*$G334)*$DB$8</f>
        <v>0</v>
      </c>
      <c r="DC336" s="248"/>
      <c r="DD336" s="248" t="n">
        <f aca="false">(DD334*DD335*$G334)*$DB$8</f>
        <v>0</v>
      </c>
      <c r="DE336" s="248"/>
      <c r="DF336" s="248" t="n">
        <f aca="false">(DF334*DF335*$G334)*$DB$8</f>
        <v>0</v>
      </c>
      <c r="DG336" s="248"/>
      <c r="DH336" s="248" t="n">
        <f aca="false">(DH334*DH335*$G334)*$DB$8</f>
        <v>0</v>
      </c>
      <c r="DI336" s="248"/>
      <c r="DJ336" s="292" t="n">
        <f aca="false">(DJ334*DJ335*$G334)*$DB$8</f>
        <v>0</v>
      </c>
      <c r="DK336" s="292"/>
      <c r="DL336" s="248" t="n">
        <f aca="false">(DL334*DL335*$G334)*$DB$8</f>
        <v>0</v>
      </c>
      <c r="DM336" s="248"/>
      <c r="DN336" s="248" t="n">
        <f aca="false">(DN334*DN335*$G334)*$DB$8</f>
        <v>0</v>
      </c>
      <c r="DO336" s="248"/>
      <c r="DP336" s="248" t="n">
        <f aca="false">(DP334*DP335*$G334)*$DB$8</f>
        <v>0</v>
      </c>
      <c r="DQ336" s="248"/>
      <c r="DR336" s="248" t="n">
        <f aca="false">(DR334*DR335*$G334)*$DB$8</f>
        <v>0</v>
      </c>
      <c r="DS336" s="248"/>
      <c r="DT336" s="248" t="n">
        <f aca="false">(DT334*DT335*$G334)*$DB$8</f>
        <v>0</v>
      </c>
      <c r="DU336" s="248"/>
      <c r="DV336" s="248" t="n">
        <f aca="false">(DV334*DV335*$G334)*$DB$8</f>
        <v>0</v>
      </c>
      <c r="DW336" s="248"/>
      <c r="DX336" s="248" t="n">
        <f aca="false">(DX334*DX335*$G334)*$DB$8</f>
        <v>0</v>
      </c>
      <c r="DY336" s="248"/>
      <c r="DZ336" s="248" t="n">
        <f aca="false">(DZ334*DZ335*$G334)*$DB$8</f>
        <v>0</v>
      </c>
      <c r="EA336" s="248"/>
      <c r="EB336" s="248" t="n">
        <f aca="false">(EB334*EB335*$G334)*$DB$8</f>
        <v>0</v>
      </c>
      <c r="EC336" s="248"/>
      <c r="ED336" s="248" t="n">
        <f aca="false">(ED334*ED335*$G334)*$DB$8</f>
        <v>0</v>
      </c>
      <c r="EE336" s="248"/>
      <c r="EF336" s="248" t="n">
        <f aca="false">(EF334*EF335*$G334)*$DB$8</f>
        <v>0</v>
      </c>
      <c r="EG336" s="248"/>
      <c r="EH336" s="248" t="n">
        <f aca="false">(EH334*EH335*$G334)*$DB$8</f>
        <v>0</v>
      </c>
      <c r="EI336" s="248"/>
      <c r="EJ336" s="248" t="n">
        <f aca="false">(EJ334*EJ335*$G334)*$DB$8</f>
        <v>0</v>
      </c>
      <c r="EK336" s="248"/>
      <c r="EL336" s="248" t="n">
        <f aca="false">(EL334*EL335*$G334)*$DB$8</f>
        <v>0</v>
      </c>
      <c r="EM336" s="248"/>
      <c r="EN336" s="248" t="n">
        <f aca="false">(EN334*EN335*$G334)*$DB$8</f>
        <v>0</v>
      </c>
      <c r="EO336" s="248"/>
      <c r="EP336" s="248" t="n">
        <f aca="false">(EP334*EP335*$G334)*$DB$8</f>
        <v>0</v>
      </c>
      <c r="EQ336" s="248"/>
      <c r="ER336" s="248" t="n">
        <f aca="false">(ER334*ER335*$G334)*$DB$8</f>
        <v>0</v>
      </c>
      <c r="ES336" s="248"/>
      <c r="ET336" s="248" t="n">
        <f aca="false">(ET334*ET335*$G334)*$DB$8</f>
        <v>0</v>
      </c>
      <c r="EU336" s="248"/>
      <c r="EV336" s="248" t="n">
        <f aca="false">(EV334*EV335*$G334)*$DB$8</f>
        <v>0</v>
      </c>
      <c r="EW336" s="248"/>
      <c r="EX336" s="249" t="n">
        <f aca="false">(EX334*EX335*$G334)*$DB$8</f>
        <v>0</v>
      </c>
      <c r="EY336" s="249"/>
      <c r="EZ336" s="248" t="n">
        <f aca="false">(EZ334*EZ335*$G334)*$DB$8</f>
        <v>0</v>
      </c>
      <c r="FA336" s="248"/>
      <c r="FB336" s="248" t="n">
        <f aca="false">(FB334*FB335*$G334)*$DB$8</f>
        <v>0</v>
      </c>
      <c r="FC336" s="248"/>
      <c r="FD336" s="248" t="n">
        <f aca="false">(FD334*FD335*$G334)*$DB$8</f>
        <v>0</v>
      </c>
      <c r="FE336" s="248"/>
      <c r="FF336" s="248" t="n">
        <f aca="false">(FF334*FF335*$G334)*$DB$8</f>
        <v>0</v>
      </c>
      <c r="FG336" s="248"/>
      <c r="FH336" s="248" t="n">
        <f aca="false">(FH334*FH335*$G334)*$DB$8</f>
        <v>0</v>
      </c>
      <c r="FI336" s="248"/>
      <c r="FJ336" s="248" t="n">
        <f aca="false">(FJ334*FJ335*$G334)*$DB$8</f>
        <v>0</v>
      </c>
      <c r="FK336" s="248"/>
      <c r="FL336" s="248" t="n">
        <f aca="false">(FL334*FL335*$G334)*$DB$8</f>
        <v>0</v>
      </c>
      <c r="FM336" s="248"/>
      <c r="FN336" s="248" t="n">
        <f aca="false">(FN334*FN335*$G334)*$DB$8</f>
        <v>0</v>
      </c>
      <c r="FO336" s="248"/>
      <c r="FP336" s="248" t="n">
        <f aca="false">(FP334*FP335*$G334)*$DB$8</f>
        <v>0</v>
      </c>
      <c r="FQ336" s="248"/>
      <c r="FR336" s="248" t="n">
        <f aca="false">(FR334*FR335*$G334)*$DB$8</f>
        <v>0</v>
      </c>
      <c r="FS336" s="248"/>
      <c r="FT336" s="248" t="n">
        <f aca="false">(FT334*FT335*$G334)*$DB$8</f>
        <v>0</v>
      </c>
      <c r="FU336" s="248"/>
      <c r="FV336" s="248" t="n">
        <f aca="false">(FV334*FV335*$G334)*$DB$8</f>
        <v>0</v>
      </c>
      <c r="FW336" s="248"/>
      <c r="FX336" s="248" t="n">
        <f aca="false">(FX334*FX335*$G334)*$DB$8</f>
        <v>0</v>
      </c>
      <c r="FY336" s="248"/>
      <c r="FZ336" s="248" t="n">
        <f aca="false">(FZ334*FZ335*$G334)*$DB$8</f>
        <v>0</v>
      </c>
      <c r="GA336" s="248"/>
      <c r="GB336" s="248" t="n">
        <f aca="false">(GB334*GB335*$G334)*$DB$8</f>
        <v>0</v>
      </c>
      <c r="GC336" s="248"/>
      <c r="GD336" s="248" t="n">
        <f aca="false">(GD334*GD335*$G334)*$DB$8</f>
        <v>0</v>
      </c>
      <c r="GE336" s="248"/>
      <c r="GF336" s="248" t="n">
        <f aca="false">(GF334*GF335*$G334)*$DB$8</f>
        <v>0</v>
      </c>
      <c r="GG336" s="248"/>
      <c r="GH336" s="248" t="n">
        <f aca="false">(GH334*GH335*$G334)*$DB$8</f>
        <v>0</v>
      </c>
      <c r="GI336" s="248"/>
      <c r="GJ336" s="248" t="n">
        <f aca="false">(GJ334*GJ335*$G334)*$DB$8</f>
        <v>0</v>
      </c>
      <c r="GK336" s="248"/>
      <c r="GL336" s="248" t="n">
        <f aca="false">(GL334*GL335*$G334)*$DB$8</f>
        <v>0</v>
      </c>
      <c r="GM336" s="248"/>
      <c r="GN336" s="248" t="n">
        <f aca="false">(GN334*GN335*$G334)*$DB$8</f>
        <v>0</v>
      </c>
      <c r="GO336" s="248"/>
      <c r="GP336" s="248" t="n">
        <f aca="false">(GP334*GP335*$G334)*$DB$8</f>
        <v>0</v>
      </c>
      <c r="GQ336" s="248"/>
      <c r="GR336" s="248" t="n">
        <f aca="false">(GR334*GR335*$G334)*$DB$8</f>
        <v>0</v>
      </c>
      <c r="GS336" s="248"/>
      <c r="GT336" s="248" t="n">
        <f aca="false">(GT334*GT335*$G334)*$DB$8</f>
        <v>0</v>
      </c>
      <c r="GU336" s="248"/>
      <c r="GV336" s="248" t="n">
        <f aca="false">(GV334*GV335*$G334)*$DB$8</f>
        <v>0</v>
      </c>
      <c r="GW336" s="248"/>
      <c r="GX336" s="248" t="n">
        <f aca="false">(GX334*GX335*$G334)*$DB$8</f>
        <v>0</v>
      </c>
      <c r="GY336" s="248"/>
      <c r="GZ336" s="248" t="n">
        <f aca="false">(GZ334*GZ335*$G334)*$DB$8</f>
        <v>0</v>
      </c>
      <c r="HA336" s="248"/>
      <c r="HB336" s="248" t="n">
        <f aca="false">(HB334*HB335*$G334)*$DB$8</f>
        <v>0</v>
      </c>
      <c r="HC336" s="248"/>
      <c r="HD336" s="248" t="n">
        <f aca="false">(HD334*HD335*$G334)*$DB$8</f>
        <v>0</v>
      </c>
      <c r="HE336" s="248"/>
      <c r="HF336" s="248" t="n">
        <f aca="false">(HF334*HF335*$G334)*$DB$8</f>
        <v>0</v>
      </c>
      <c r="HG336" s="248"/>
      <c r="HH336" s="248" t="n">
        <f aca="false">(HH334*HH335*$G334)*$DB$8</f>
        <v>0</v>
      </c>
      <c r="HI336" s="248"/>
      <c r="HJ336" s="248" t="n">
        <f aca="false">(HJ334*HJ335*$G334)*$DB$8</f>
        <v>0</v>
      </c>
      <c r="HK336" s="248"/>
    </row>
    <row r="337" customFormat="false" ht="12.75" hidden="true" customHeight="false" outlineLevel="0" collapsed="false">
      <c r="A337" s="232"/>
      <c r="B337" s="233"/>
      <c r="C337" s="232"/>
      <c r="D337" s="234"/>
      <c r="E337" s="234"/>
      <c r="F337" s="235"/>
      <c r="G337" s="234"/>
      <c r="H337" s="234"/>
      <c r="I337" s="237"/>
      <c r="J337" s="238"/>
      <c r="K337" s="250" t="s">
        <v>162</v>
      </c>
      <c r="L337" s="251" t="n">
        <f aca="false">L336</f>
        <v>0</v>
      </c>
      <c r="M337" s="251"/>
      <c r="N337" s="251" t="n">
        <f aca="false">L337+N336</f>
        <v>0</v>
      </c>
      <c r="O337" s="251"/>
      <c r="P337" s="251" t="n">
        <f aca="false">N337+P336</f>
        <v>0</v>
      </c>
      <c r="Q337" s="251"/>
      <c r="R337" s="251" t="n">
        <f aca="false">P337+R336</f>
        <v>0</v>
      </c>
      <c r="S337" s="251"/>
      <c r="T337" s="251" t="n">
        <f aca="false">R337+T336</f>
        <v>0</v>
      </c>
      <c r="U337" s="251"/>
      <c r="V337" s="251" t="n">
        <f aca="false">T337+V336</f>
        <v>0</v>
      </c>
      <c r="W337" s="251"/>
      <c r="X337" s="251" t="n">
        <f aca="false">V337+X336</f>
        <v>0</v>
      </c>
      <c r="Y337" s="251"/>
      <c r="Z337" s="251" t="n">
        <f aca="false">X337+Z336</f>
        <v>0</v>
      </c>
      <c r="AA337" s="251"/>
      <c r="AB337" s="251" t="n">
        <f aca="false">Z337+AB336</f>
        <v>0</v>
      </c>
      <c r="AC337" s="251"/>
      <c r="AD337" s="251" t="n">
        <f aca="false">AB337+AD336</f>
        <v>0</v>
      </c>
      <c r="AE337" s="251"/>
      <c r="AF337" s="251" t="n">
        <f aca="false">AD337+AF336</f>
        <v>0</v>
      </c>
      <c r="AG337" s="251"/>
      <c r="AH337" s="251" t="n">
        <f aca="false">AF337+AH336</f>
        <v>0</v>
      </c>
      <c r="AI337" s="251"/>
      <c r="AJ337" s="251" t="n">
        <f aca="false">AH337+AJ336</f>
        <v>0</v>
      </c>
      <c r="AK337" s="251"/>
      <c r="AL337" s="251" t="n">
        <f aca="false">AJ337+AL336</f>
        <v>0</v>
      </c>
      <c r="AM337" s="251"/>
      <c r="AN337" s="251" t="n">
        <f aca="false">AL337+AN336</f>
        <v>0</v>
      </c>
      <c r="AO337" s="251"/>
      <c r="AP337" s="251" t="n">
        <f aca="false">AN337+AP336</f>
        <v>0</v>
      </c>
      <c r="AQ337" s="251"/>
      <c r="AR337" s="251" t="n">
        <f aca="false">AP337+AR336</f>
        <v>0</v>
      </c>
      <c r="AS337" s="251"/>
      <c r="AT337" s="251" t="n">
        <f aca="false">AR337+AT336</f>
        <v>0</v>
      </c>
      <c r="AU337" s="251"/>
      <c r="AV337" s="251" t="n">
        <f aca="false">AT337+AV336</f>
        <v>0</v>
      </c>
      <c r="AW337" s="251"/>
      <c r="AX337" s="251" t="n">
        <f aca="false">AV337+AX336</f>
        <v>0</v>
      </c>
      <c r="AY337" s="251"/>
      <c r="AZ337" s="251" t="n">
        <f aca="false">AX337+AZ336</f>
        <v>0</v>
      </c>
      <c r="BA337" s="251"/>
      <c r="BB337" s="251" t="n">
        <f aca="false">AZ337+BB336</f>
        <v>0</v>
      </c>
      <c r="BC337" s="251"/>
      <c r="BD337" s="251" t="n">
        <f aca="false">BB337+BD336</f>
        <v>0</v>
      </c>
      <c r="BE337" s="251"/>
      <c r="BF337" s="251" t="n">
        <f aca="false">BD337+BF336</f>
        <v>0</v>
      </c>
      <c r="BG337" s="251"/>
      <c r="BH337" s="251" t="n">
        <f aca="false">BF337+BH336</f>
        <v>0</v>
      </c>
      <c r="BI337" s="251"/>
      <c r="BJ337" s="251" t="n">
        <f aca="false">BH337+BJ336</f>
        <v>0</v>
      </c>
      <c r="BK337" s="251"/>
      <c r="BL337" s="251" t="n">
        <f aca="false">BJ337+BL336</f>
        <v>0</v>
      </c>
      <c r="BM337" s="251"/>
      <c r="BN337" s="251" t="n">
        <f aca="false">BL337+BN336</f>
        <v>0</v>
      </c>
      <c r="BO337" s="251"/>
      <c r="BP337" s="251" t="n">
        <f aca="false">BN337+BP336</f>
        <v>0</v>
      </c>
      <c r="BQ337" s="251"/>
      <c r="BR337" s="251" t="n">
        <f aca="false">BP337+BR336</f>
        <v>1.18451612903226</v>
      </c>
      <c r="BS337" s="251"/>
      <c r="BT337" s="251" t="n">
        <f aca="false">BR337+BT336</f>
        <v>3.57677419354839</v>
      </c>
      <c r="BU337" s="251"/>
      <c r="BV337" s="251" t="n">
        <f aca="false">BT337+BV336</f>
        <v>4.79620444072057</v>
      </c>
      <c r="BW337" s="251"/>
      <c r="BX337" s="251" t="n">
        <f aca="false">BV337+BX336</f>
        <v>4.79620444072057</v>
      </c>
      <c r="BY337" s="251"/>
      <c r="BZ337" s="251" t="n">
        <f aca="false">BX337+BZ336</f>
        <v>4.79620444072057</v>
      </c>
      <c r="CA337" s="251"/>
      <c r="CB337" s="251" t="n">
        <f aca="false">BZ337+CB336</f>
        <v>4.79620444072057</v>
      </c>
      <c r="CC337" s="251"/>
      <c r="CD337" s="251" t="n">
        <f aca="false">CB337+CD336</f>
        <v>4.79620444072057</v>
      </c>
      <c r="CE337" s="251"/>
      <c r="CF337" s="251" t="n">
        <f aca="false">CD337+CF336</f>
        <v>4.79620444072057</v>
      </c>
      <c r="CG337" s="251"/>
      <c r="CH337" s="251" t="n">
        <f aca="false">CF337+CH336</f>
        <v>4.79620444072057</v>
      </c>
      <c r="CI337" s="251"/>
      <c r="CJ337" s="251" t="n">
        <f aca="false">CH337+CJ336</f>
        <v>4.79620444072057</v>
      </c>
      <c r="CK337" s="251"/>
      <c r="CL337" s="251" t="n">
        <f aca="false">CJ337+CL336</f>
        <v>4.79620444072057</v>
      </c>
      <c r="CM337" s="251"/>
      <c r="CN337" s="251" t="n">
        <f aca="false">CL337+CN336</f>
        <v>4.79620444072057</v>
      </c>
      <c r="CO337" s="251"/>
      <c r="CP337" s="251" t="n">
        <f aca="false">CN337+CP336</f>
        <v>4.79620444072057</v>
      </c>
      <c r="CQ337" s="251"/>
      <c r="CR337" s="251" t="n">
        <f aca="false">CP337+CR336</f>
        <v>4.79620444072057</v>
      </c>
      <c r="CS337" s="251"/>
      <c r="CT337" s="251" t="n">
        <f aca="false">CR337+CT336</f>
        <v>4.79620444072057</v>
      </c>
      <c r="CU337" s="251"/>
      <c r="CV337" s="251" t="n">
        <f aca="false">CT337+CV336</f>
        <v>4.79620444072057</v>
      </c>
      <c r="CW337" s="251"/>
      <c r="CX337" s="251" t="n">
        <f aca="false">CV337+CX336</f>
        <v>4.79620444072057</v>
      </c>
      <c r="CY337" s="251"/>
      <c r="CZ337" s="251" t="n">
        <f aca="false">CX337+CZ336</f>
        <v>4.79620444072057</v>
      </c>
      <c r="DA337" s="251"/>
      <c r="DB337" s="251" t="n">
        <f aca="false">CZ337+DB336</f>
        <v>4.79620444072057</v>
      </c>
      <c r="DC337" s="251"/>
      <c r="DD337" s="251" t="n">
        <f aca="false">DB337+DD336</f>
        <v>4.79620444072057</v>
      </c>
      <c r="DE337" s="251"/>
      <c r="DF337" s="251" t="n">
        <f aca="false">DD337+DF336</f>
        <v>4.79620444072057</v>
      </c>
      <c r="DG337" s="251"/>
      <c r="DH337" s="251" t="n">
        <f aca="false">DF337+DH336</f>
        <v>4.79620444072057</v>
      </c>
      <c r="DI337" s="251"/>
      <c r="DJ337" s="293" t="n">
        <f aca="false">DH337+DJ336</f>
        <v>4.79620444072057</v>
      </c>
      <c r="DK337" s="293"/>
      <c r="DL337" s="251" t="n">
        <f aca="false">DJ337+DL336</f>
        <v>4.79620444072057</v>
      </c>
      <c r="DM337" s="251"/>
      <c r="DN337" s="251" t="n">
        <f aca="false">DL337+DN336</f>
        <v>4.79620444072057</v>
      </c>
      <c r="DO337" s="251"/>
      <c r="DP337" s="251" t="n">
        <f aca="false">DN337+DP336</f>
        <v>4.79620444072057</v>
      </c>
      <c r="DQ337" s="251"/>
      <c r="DR337" s="251" t="n">
        <f aca="false">DP337+DR336</f>
        <v>4.79620444072057</v>
      </c>
      <c r="DS337" s="251"/>
      <c r="DT337" s="251" t="n">
        <f aca="false">DR337+DT336</f>
        <v>4.79620444072057</v>
      </c>
      <c r="DU337" s="251"/>
      <c r="DV337" s="251" t="n">
        <f aca="false">DT337+DV336</f>
        <v>4.79620444072057</v>
      </c>
      <c r="DW337" s="251"/>
      <c r="DX337" s="251" t="n">
        <f aca="false">DV337+DX336</f>
        <v>4.79620444072057</v>
      </c>
      <c r="DY337" s="251"/>
      <c r="DZ337" s="251" t="n">
        <f aca="false">DX337+DZ336</f>
        <v>4.79620444072057</v>
      </c>
      <c r="EA337" s="251"/>
      <c r="EB337" s="251" t="n">
        <f aca="false">DZ337+EB336</f>
        <v>4.79620444072057</v>
      </c>
      <c r="EC337" s="251"/>
      <c r="ED337" s="251" t="n">
        <f aca="false">EB337+ED336</f>
        <v>4.79620444072057</v>
      </c>
      <c r="EE337" s="251"/>
      <c r="EF337" s="251" t="n">
        <f aca="false">ED337+EF336</f>
        <v>4.79620444072057</v>
      </c>
      <c r="EG337" s="251"/>
      <c r="EH337" s="251" t="n">
        <f aca="false">EF337+EH336</f>
        <v>4.79620444072057</v>
      </c>
      <c r="EI337" s="251"/>
      <c r="EJ337" s="251" t="n">
        <f aca="false">EH337+EJ336</f>
        <v>4.79620444072057</v>
      </c>
      <c r="EK337" s="251"/>
      <c r="EL337" s="251" t="n">
        <f aca="false">EJ337+EL336</f>
        <v>4.79620444072057</v>
      </c>
      <c r="EM337" s="251"/>
      <c r="EN337" s="251" t="n">
        <f aca="false">EL337+EN336</f>
        <v>4.79620444072057</v>
      </c>
      <c r="EO337" s="251"/>
      <c r="EP337" s="251" t="n">
        <f aca="false">EN337+EP336</f>
        <v>4.79620444072057</v>
      </c>
      <c r="EQ337" s="251"/>
      <c r="ER337" s="251" t="n">
        <f aca="false">EP337+ER336</f>
        <v>4.79620444072057</v>
      </c>
      <c r="ES337" s="251"/>
      <c r="ET337" s="251" t="n">
        <f aca="false">ER337+ET336</f>
        <v>4.79620444072057</v>
      </c>
      <c r="EU337" s="251"/>
      <c r="EV337" s="251" t="n">
        <f aca="false">ET337+EV336</f>
        <v>4.79620444072057</v>
      </c>
      <c r="EW337" s="251"/>
      <c r="EX337" s="252" t="n">
        <f aca="false">EV337+EX336</f>
        <v>4.79620444072057</v>
      </c>
      <c r="EY337" s="252"/>
      <c r="EZ337" s="251" t="n">
        <f aca="false">EX337+EZ336</f>
        <v>4.79620444072057</v>
      </c>
      <c r="FA337" s="251"/>
      <c r="FB337" s="251" t="n">
        <f aca="false">EZ337+FB336</f>
        <v>4.79620444072057</v>
      </c>
      <c r="FC337" s="251"/>
      <c r="FD337" s="251" t="n">
        <f aca="false">FB337+FD336</f>
        <v>4.79620444072057</v>
      </c>
      <c r="FE337" s="251"/>
      <c r="FF337" s="251" t="n">
        <f aca="false">FD337+FF336</f>
        <v>4.79620444072057</v>
      </c>
      <c r="FG337" s="251"/>
      <c r="FH337" s="251" t="n">
        <f aca="false">FF337+FH336</f>
        <v>4.79620444072057</v>
      </c>
      <c r="FI337" s="251"/>
      <c r="FJ337" s="251" t="n">
        <f aca="false">FH337+FJ336</f>
        <v>4.79620444072057</v>
      </c>
      <c r="FK337" s="251"/>
      <c r="FL337" s="251" t="n">
        <f aca="false">FJ337+FL336</f>
        <v>4.79620444072057</v>
      </c>
      <c r="FM337" s="251"/>
      <c r="FN337" s="251" t="n">
        <f aca="false">FL337+FN336</f>
        <v>4.79620444072057</v>
      </c>
      <c r="FO337" s="251"/>
      <c r="FP337" s="251" t="n">
        <f aca="false">FN337+FP336</f>
        <v>4.79620444072057</v>
      </c>
      <c r="FQ337" s="251"/>
      <c r="FR337" s="251" t="n">
        <f aca="false">FP337+FR336</f>
        <v>4.79620444072057</v>
      </c>
      <c r="FS337" s="251"/>
      <c r="FT337" s="251" t="n">
        <f aca="false">FR337+FT336</f>
        <v>4.79620444072057</v>
      </c>
      <c r="FU337" s="251"/>
      <c r="FV337" s="251" t="n">
        <f aca="false">FT337+FV336</f>
        <v>4.79620444072057</v>
      </c>
      <c r="FW337" s="251"/>
      <c r="FX337" s="251" t="n">
        <f aca="false">FV337+FX336</f>
        <v>4.79620444072057</v>
      </c>
      <c r="FY337" s="251"/>
      <c r="FZ337" s="251" t="n">
        <f aca="false">FX337+FZ336</f>
        <v>4.79620444072057</v>
      </c>
      <c r="GA337" s="251"/>
      <c r="GB337" s="251" t="n">
        <f aca="false">FZ337+GB336</f>
        <v>4.79620444072057</v>
      </c>
      <c r="GC337" s="251"/>
      <c r="GD337" s="251" t="n">
        <f aca="false">GB337+GD336</f>
        <v>4.79620444072057</v>
      </c>
      <c r="GE337" s="251"/>
      <c r="GF337" s="251" t="n">
        <f aca="false">GD337+GF336</f>
        <v>4.79620444072057</v>
      </c>
      <c r="GG337" s="251"/>
      <c r="GH337" s="251" t="n">
        <f aca="false">GF337+GH336</f>
        <v>4.79620444072057</v>
      </c>
      <c r="GI337" s="251"/>
      <c r="GJ337" s="251" t="n">
        <f aca="false">GH337+GJ336</f>
        <v>4.79620444072057</v>
      </c>
      <c r="GK337" s="251"/>
      <c r="GL337" s="251" t="n">
        <f aca="false">GJ337+GL336</f>
        <v>4.79620444072057</v>
      </c>
      <c r="GM337" s="251"/>
      <c r="GN337" s="251" t="n">
        <f aca="false">GL337+GN336</f>
        <v>4.79620444072057</v>
      </c>
      <c r="GO337" s="251"/>
      <c r="GP337" s="251" t="n">
        <f aca="false">GN337+GP336</f>
        <v>4.79620444072057</v>
      </c>
      <c r="GQ337" s="251"/>
      <c r="GR337" s="251" t="n">
        <f aca="false">GP337+GR336</f>
        <v>4.79620444072057</v>
      </c>
      <c r="GS337" s="251"/>
      <c r="GT337" s="251" t="n">
        <f aca="false">GR337+GT336</f>
        <v>4.79620444072057</v>
      </c>
      <c r="GU337" s="251"/>
      <c r="GV337" s="251" t="n">
        <f aca="false">GT337+GV336</f>
        <v>4.79620444072057</v>
      </c>
      <c r="GW337" s="251"/>
      <c r="GX337" s="251" t="n">
        <f aca="false">GV337+GX336</f>
        <v>4.79620444072057</v>
      </c>
      <c r="GY337" s="251"/>
      <c r="GZ337" s="251" t="n">
        <f aca="false">GX337+GZ336</f>
        <v>4.79620444072057</v>
      </c>
      <c r="HA337" s="251"/>
      <c r="HB337" s="251" t="n">
        <f aca="false">GZ337+HB336</f>
        <v>4.79620444072057</v>
      </c>
      <c r="HC337" s="251"/>
      <c r="HD337" s="251" t="n">
        <f aca="false">HB337+HD336</f>
        <v>4.79620444072057</v>
      </c>
      <c r="HE337" s="251"/>
      <c r="HF337" s="251" t="n">
        <f aca="false">HD337+HF336</f>
        <v>4.79620444072057</v>
      </c>
      <c r="HG337" s="251"/>
      <c r="HH337" s="251" t="n">
        <f aca="false">HF337+HH336</f>
        <v>4.79620444072057</v>
      </c>
      <c r="HI337" s="251"/>
      <c r="HJ337" s="251" t="n">
        <f aca="false">HH337+HJ336</f>
        <v>4.79620444072057</v>
      </c>
      <c r="HK337" s="251"/>
    </row>
    <row r="338" s="295" customFormat="true" ht="12.75" hidden="true" customHeight="false" outlineLevel="0" collapsed="false">
      <c r="A338" s="232"/>
      <c r="B338" s="233"/>
      <c r="C338" s="232"/>
      <c r="D338" s="234"/>
      <c r="E338" s="234"/>
      <c r="F338" s="235"/>
      <c r="G338" s="234"/>
      <c r="H338" s="253"/>
      <c r="I338" s="237"/>
      <c r="J338" s="238"/>
      <c r="K338" s="254" t="s">
        <v>163</v>
      </c>
      <c r="L338" s="255"/>
      <c r="M338" s="255"/>
      <c r="N338" s="255"/>
      <c r="O338" s="255"/>
      <c r="P338" s="255"/>
      <c r="Q338" s="255"/>
      <c r="R338" s="255"/>
      <c r="S338" s="255"/>
      <c r="T338" s="255"/>
      <c r="U338" s="255"/>
      <c r="V338" s="255"/>
      <c r="W338" s="255"/>
      <c r="X338" s="255"/>
      <c r="Y338" s="255"/>
      <c r="Z338" s="255"/>
      <c r="AA338" s="255"/>
      <c r="AB338" s="255"/>
      <c r="AC338" s="255"/>
      <c r="AD338" s="255"/>
      <c r="AE338" s="255"/>
      <c r="AF338" s="255"/>
      <c r="AG338" s="255"/>
      <c r="AH338" s="255"/>
      <c r="AI338" s="255"/>
      <c r="AJ338" s="255"/>
      <c r="AK338" s="255"/>
      <c r="AL338" s="255"/>
      <c r="AM338" s="255"/>
      <c r="AN338" s="255"/>
      <c r="AO338" s="255"/>
      <c r="AP338" s="255"/>
      <c r="AQ338" s="255"/>
      <c r="AR338" s="255"/>
      <c r="AS338" s="255"/>
      <c r="AT338" s="255"/>
      <c r="AU338" s="255"/>
      <c r="AV338" s="255"/>
      <c r="AW338" s="255"/>
      <c r="AX338" s="255"/>
      <c r="AY338" s="255"/>
      <c r="AZ338" s="255"/>
      <c r="BA338" s="255"/>
      <c r="BB338" s="255"/>
      <c r="BC338" s="255"/>
      <c r="BD338" s="255"/>
      <c r="BE338" s="255"/>
      <c r="BF338" s="255"/>
      <c r="BG338" s="255"/>
      <c r="BH338" s="255"/>
      <c r="BI338" s="255"/>
      <c r="BJ338" s="255"/>
      <c r="BK338" s="255"/>
      <c r="BL338" s="255"/>
      <c r="BM338" s="255"/>
      <c r="BN338" s="255"/>
      <c r="BO338" s="255"/>
      <c r="BP338" s="255"/>
      <c r="BQ338" s="255"/>
      <c r="BR338" s="255"/>
      <c r="BS338" s="255"/>
      <c r="BT338" s="255"/>
      <c r="BU338" s="255"/>
      <c r="BV338" s="255"/>
      <c r="BW338" s="255"/>
      <c r="BX338" s="255"/>
      <c r="BY338" s="255"/>
      <c r="BZ338" s="255"/>
      <c r="CA338" s="255"/>
      <c r="CB338" s="255"/>
      <c r="CC338" s="255"/>
      <c r="CD338" s="255"/>
      <c r="CE338" s="255"/>
      <c r="CF338" s="255"/>
      <c r="CG338" s="255"/>
      <c r="CH338" s="255"/>
      <c r="CI338" s="255"/>
      <c r="CJ338" s="255"/>
      <c r="CK338" s="255"/>
      <c r="CL338" s="255"/>
      <c r="CM338" s="255"/>
      <c r="CN338" s="255"/>
      <c r="CO338" s="255"/>
      <c r="CP338" s="255"/>
      <c r="CQ338" s="255"/>
      <c r="CR338" s="255"/>
      <c r="CS338" s="255"/>
      <c r="CT338" s="255"/>
      <c r="CU338" s="255"/>
      <c r="CV338" s="255"/>
      <c r="CW338" s="255"/>
      <c r="CX338" s="255"/>
      <c r="CY338" s="255"/>
      <c r="CZ338" s="255"/>
      <c r="DA338" s="255"/>
      <c r="DB338" s="255"/>
      <c r="DC338" s="255"/>
      <c r="DD338" s="255"/>
      <c r="DE338" s="255"/>
      <c r="DF338" s="255"/>
      <c r="DG338" s="255"/>
      <c r="DH338" s="255"/>
      <c r="DI338" s="255"/>
      <c r="DJ338" s="294"/>
      <c r="DK338" s="294"/>
      <c r="DL338" s="255"/>
      <c r="DM338" s="255"/>
      <c r="DN338" s="255"/>
      <c r="DO338" s="255"/>
      <c r="DP338" s="255"/>
      <c r="DQ338" s="255"/>
      <c r="DR338" s="255"/>
      <c r="DS338" s="255"/>
      <c r="DT338" s="255"/>
      <c r="DU338" s="255"/>
      <c r="DV338" s="255"/>
      <c r="DW338" s="255"/>
      <c r="DX338" s="255"/>
      <c r="DY338" s="255"/>
      <c r="DZ338" s="255"/>
      <c r="EA338" s="255"/>
      <c r="EB338" s="255"/>
      <c r="EC338" s="255"/>
      <c r="ED338" s="255"/>
      <c r="EE338" s="255"/>
      <c r="EF338" s="255"/>
      <c r="EG338" s="255"/>
      <c r="EH338" s="255"/>
      <c r="EI338" s="255"/>
      <c r="EJ338" s="255"/>
      <c r="EK338" s="255"/>
      <c r="EL338" s="255"/>
      <c r="EM338" s="255"/>
      <c r="EN338" s="255"/>
      <c r="EO338" s="255"/>
      <c r="EP338" s="255"/>
      <c r="EQ338" s="255"/>
      <c r="ER338" s="255"/>
      <c r="ES338" s="255"/>
      <c r="ET338" s="255"/>
      <c r="EU338" s="255"/>
      <c r="EV338" s="255"/>
      <c r="EW338" s="255"/>
      <c r="EX338" s="256"/>
      <c r="EY338" s="256"/>
      <c r="EZ338" s="255"/>
      <c r="FA338" s="255"/>
      <c r="FB338" s="255"/>
      <c r="FC338" s="255"/>
      <c r="FD338" s="255"/>
      <c r="FE338" s="255"/>
      <c r="FF338" s="255"/>
      <c r="FG338" s="255"/>
      <c r="FH338" s="255"/>
      <c r="FI338" s="255"/>
      <c r="FJ338" s="255"/>
      <c r="FK338" s="255"/>
      <c r="FL338" s="255"/>
      <c r="FM338" s="255"/>
      <c r="FN338" s="255"/>
      <c r="FO338" s="255"/>
      <c r="FP338" s="255"/>
      <c r="FQ338" s="255"/>
      <c r="FR338" s="255"/>
      <c r="FS338" s="255"/>
      <c r="FT338" s="255"/>
      <c r="FU338" s="255"/>
      <c r="FV338" s="255"/>
      <c r="FW338" s="255"/>
      <c r="FX338" s="255"/>
      <c r="FY338" s="255"/>
      <c r="FZ338" s="255"/>
      <c r="GA338" s="255"/>
      <c r="GB338" s="255"/>
      <c r="GC338" s="255"/>
      <c r="GD338" s="255"/>
      <c r="GE338" s="255"/>
      <c r="GF338" s="255"/>
      <c r="GG338" s="255"/>
      <c r="GH338" s="255"/>
      <c r="GI338" s="255"/>
      <c r="GJ338" s="255"/>
      <c r="GK338" s="255"/>
      <c r="GL338" s="255"/>
      <c r="GM338" s="255"/>
      <c r="GN338" s="255"/>
      <c r="GO338" s="255"/>
      <c r="GP338" s="255"/>
      <c r="GQ338" s="255"/>
      <c r="GR338" s="255"/>
      <c r="GS338" s="255"/>
      <c r="GT338" s="255"/>
      <c r="GU338" s="255"/>
      <c r="GV338" s="255"/>
      <c r="GW338" s="255"/>
      <c r="GX338" s="255"/>
      <c r="GY338" s="255"/>
      <c r="GZ338" s="255"/>
      <c r="HA338" s="255"/>
      <c r="HB338" s="255"/>
      <c r="HC338" s="255"/>
      <c r="HD338" s="255"/>
      <c r="HE338" s="255"/>
      <c r="HF338" s="255"/>
      <c r="HG338" s="255"/>
      <c r="HH338" s="255"/>
      <c r="HI338" s="255"/>
      <c r="HJ338" s="255"/>
      <c r="HK338" s="255"/>
    </row>
    <row r="339" s="297" customFormat="true" ht="12.75" hidden="true" customHeight="false" outlineLevel="0" collapsed="false">
      <c r="A339" s="232"/>
      <c r="B339" s="233"/>
      <c r="C339" s="232"/>
      <c r="D339" s="234"/>
      <c r="E339" s="234"/>
      <c r="F339" s="235"/>
      <c r="G339" s="234"/>
      <c r="H339" s="257"/>
      <c r="I339" s="237"/>
      <c r="J339" s="238"/>
      <c r="K339" s="258" t="s">
        <v>164</v>
      </c>
      <c r="L339" s="259" t="n">
        <f aca="false">L338</f>
        <v>0</v>
      </c>
      <c r="M339" s="259"/>
      <c r="N339" s="259" t="n">
        <f aca="false">N338+L339</f>
        <v>0</v>
      </c>
      <c r="O339" s="259"/>
      <c r="P339" s="259" t="n">
        <f aca="false">P338+N339</f>
        <v>0</v>
      </c>
      <c r="Q339" s="259"/>
      <c r="R339" s="259" t="n">
        <f aca="false">R338+P339</f>
        <v>0</v>
      </c>
      <c r="S339" s="259"/>
      <c r="T339" s="259" t="n">
        <f aca="false">T338+R339</f>
        <v>0</v>
      </c>
      <c r="U339" s="259"/>
      <c r="V339" s="259" t="n">
        <f aca="false">V338+T339</f>
        <v>0</v>
      </c>
      <c r="W339" s="259"/>
      <c r="X339" s="259" t="n">
        <f aca="false">X338+V339</f>
        <v>0</v>
      </c>
      <c r="Y339" s="259"/>
      <c r="Z339" s="259" t="n">
        <f aca="false">Z338+X339</f>
        <v>0</v>
      </c>
      <c r="AA339" s="259"/>
      <c r="AB339" s="259" t="n">
        <f aca="false">AB338+Z339</f>
        <v>0</v>
      </c>
      <c r="AC339" s="259"/>
      <c r="AD339" s="259" t="n">
        <f aca="false">AD338+AB339</f>
        <v>0</v>
      </c>
      <c r="AE339" s="259"/>
      <c r="AF339" s="259" t="n">
        <f aca="false">AF338+AD339</f>
        <v>0</v>
      </c>
      <c r="AG339" s="259"/>
      <c r="AH339" s="259" t="n">
        <f aca="false">AH338+AF339</f>
        <v>0</v>
      </c>
      <c r="AI339" s="259"/>
      <c r="AJ339" s="259" t="n">
        <f aca="false">AJ338+AH339</f>
        <v>0</v>
      </c>
      <c r="AK339" s="259"/>
      <c r="AL339" s="259" t="n">
        <f aca="false">AL338+AJ339</f>
        <v>0</v>
      </c>
      <c r="AM339" s="259"/>
      <c r="AN339" s="259" t="n">
        <f aca="false">AN338+AL339</f>
        <v>0</v>
      </c>
      <c r="AO339" s="259"/>
      <c r="AP339" s="259" t="n">
        <f aca="false">AP338+AN339</f>
        <v>0</v>
      </c>
      <c r="AQ339" s="259"/>
      <c r="AR339" s="259" t="n">
        <f aca="false">AR338+AP339</f>
        <v>0</v>
      </c>
      <c r="AS339" s="259"/>
      <c r="AT339" s="259" t="n">
        <f aca="false">AT338+AR339</f>
        <v>0</v>
      </c>
      <c r="AU339" s="259"/>
      <c r="AV339" s="259" t="n">
        <f aca="false">AV338+AT339</f>
        <v>0</v>
      </c>
      <c r="AW339" s="259"/>
      <c r="AX339" s="259" t="n">
        <f aca="false">AX338+AV339</f>
        <v>0</v>
      </c>
      <c r="AY339" s="259"/>
      <c r="AZ339" s="259" t="n">
        <f aca="false">AZ338+AX339</f>
        <v>0</v>
      </c>
      <c r="BA339" s="259"/>
      <c r="BB339" s="259" t="n">
        <f aca="false">BB338+AZ339</f>
        <v>0</v>
      </c>
      <c r="BC339" s="259"/>
      <c r="BD339" s="259" t="n">
        <f aca="false">BD338+BB339</f>
        <v>0</v>
      </c>
      <c r="BE339" s="259"/>
      <c r="BF339" s="259" t="n">
        <f aca="false">BF338+BD339</f>
        <v>0</v>
      </c>
      <c r="BG339" s="259"/>
      <c r="BH339" s="259" t="n">
        <f aca="false">BH338+BF339</f>
        <v>0</v>
      </c>
      <c r="BI339" s="259"/>
      <c r="BJ339" s="259" t="n">
        <f aca="false">BJ338+BH339</f>
        <v>0</v>
      </c>
      <c r="BK339" s="259"/>
      <c r="BL339" s="259" t="n">
        <f aca="false">BL338+BJ339</f>
        <v>0</v>
      </c>
      <c r="BM339" s="259"/>
      <c r="BN339" s="259" t="n">
        <f aca="false">BN338+BL339</f>
        <v>0</v>
      </c>
      <c r="BO339" s="259"/>
      <c r="BP339" s="259" t="n">
        <f aca="false">BP338+BN339</f>
        <v>0</v>
      </c>
      <c r="BQ339" s="259"/>
      <c r="BR339" s="259" t="n">
        <f aca="false">BR338+BP339</f>
        <v>0</v>
      </c>
      <c r="BS339" s="259"/>
      <c r="BT339" s="259" t="n">
        <f aca="false">BT338+BR339</f>
        <v>0</v>
      </c>
      <c r="BU339" s="259"/>
      <c r="BV339" s="259" t="n">
        <f aca="false">BV338+BT339</f>
        <v>0</v>
      </c>
      <c r="BW339" s="259"/>
      <c r="BX339" s="259" t="n">
        <f aca="false">BX338+BV339</f>
        <v>0</v>
      </c>
      <c r="BY339" s="259"/>
      <c r="BZ339" s="259" t="n">
        <f aca="false">BZ338+BX339</f>
        <v>0</v>
      </c>
      <c r="CA339" s="259"/>
      <c r="CB339" s="259" t="n">
        <f aca="false">CB338+BZ339</f>
        <v>0</v>
      </c>
      <c r="CC339" s="259"/>
      <c r="CD339" s="259" t="n">
        <f aca="false">CD338+CB339</f>
        <v>0</v>
      </c>
      <c r="CE339" s="259"/>
      <c r="CF339" s="259" t="n">
        <f aca="false">CF338+CD339</f>
        <v>0</v>
      </c>
      <c r="CG339" s="259"/>
      <c r="CH339" s="259" t="n">
        <f aca="false">CH338+CF339</f>
        <v>0</v>
      </c>
      <c r="CI339" s="259"/>
      <c r="CJ339" s="259" t="n">
        <f aca="false">CJ338+CH339</f>
        <v>0</v>
      </c>
      <c r="CK339" s="259"/>
      <c r="CL339" s="259" t="n">
        <f aca="false">CL338+CJ339</f>
        <v>0</v>
      </c>
      <c r="CM339" s="259"/>
      <c r="CN339" s="259" t="n">
        <f aca="false">CN338+CL339</f>
        <v>0</v>
      </c>
      <c r="CO339" s="259"/>
      <c r="CP339" s="259" t="n">
        <f aca="false">CP338+CN339</f>
        <v>0</v>
      </c>
      <c r="CQ339" s="259"/>
      <c r="CR339" s="259" t="n">
        <f aca="false">CR338+CP339</f>
        <v>0</v>
      </c>
      <c r="CS339" s="259"/>
      <c r="CT339" s="259" t="n">
        <f aca="false">CT338+CR339</f>
        <v>0</v>
      </c>
      <c r="CU339" s="259"/>
      <c r="CV339" s="259" t="n">
        <f aca="false">CV338+CT339</f>
        <v>0</v>
      </c>
      <c r="CW339" s="259"/>
      <c r="CX339" s="259" t="n">
        <f aca="false">CX338+CV339</f>
        <v>0</v>
      </c>
      <c r="CY339" s="259"/>
      <c r="CZ339" s="259" t="n">
        <f aca="false">CZ338+CX339</f>
        <v>0</v>
      </c>
      <c r="DA339" s="259"/>
      <c r="DB339" s="259" t="n">
        <f aca="false">DB338+CZ339</f>
        <v>0</v>
      </c>
      <c r="DC339" s="259"/>
      <c r="DD339" s="259" t="n">
        <f aca="false">DD338+DB339</f>
        <v>0</v>
      </c>
      <c r="DE339" s="259"/>
      <c r="DF339" s="259" t="n">
        <f aca="false">DF338+DD339</f>
        <v>0</v>
      </c>
      <c r="DG339" s="259"/>
      <c r="DH339" s="259" t="n">
        <f aca="false">DH338+DF339</f>
        <v>0</v>
      </c>
      <c r="DI339" s="259"/>
      <c r="DJ339" s="296" t="n">
        <f aca="false">DJ338+DH339</f>
        <v>0</v>
      </c>
      <c r="DK339" s="296"/>
      <c r="DL339" s="259" t="n">
        <f aca="false">DL338+DJ339</f>
        <v>0</v>
      </c>
      <c r="DM339" s="259"/>
      <c r="DN339" s="259" t="n">
        <f aca="false">DN338+DL339</f>
        <v>0</v>
      </c>
      <c r="DO339" s="259"/>
      <c r="DP339" s="259" t="n">
        <f aca="false">DP338+DN339</f>
        <v>0</v>
      </c>
      <c r="DQ339" s="259"/>
      <c r="DR339" s="259" t="n">
        <f aca="false">DR338+DP339</f>
        <v>0</v>
      </c>
      <c r="DS339" s="259"/>
      <c r="DT339" s="259" t="n">
        <f aca="false">DT338+DR339</f>
        <v>0</v>
      </c>
      <c r="DU339" s="259"/>
      <c r="DV339" s="259" t="n">
        <f aca="false">DV338+DT339</f>
        <v>0</v>
      </c>
      <c r="DW339" s="259"/>
      <c r="DX339" s="259" t="n">
        <f aca="false">DX338+DV339</f>
        <v>0</v>
      </c>
      <c r="DY339" s="259"/>
      <c r="DZ339" s="259" t="n">
        <f aca="false">DZ338+DX339</f>
        <v>0</v>
      </c>
      <c r="EA339" s="259"/>
      <c r="EB339" s="259" t="n">
        <f aca="false">EB338+DZ339</f>
        <v>0</v>
      </c>
      <c r="EC339" s="259"/>
      <c r="ED339" s="259" t="n">
        <f aca="false">ED338+EB339</f>
        <v>0</v>
      </c>
      <c r="EE339" s="259"/>
      <c r="EF339" s="259" t="n">
        <f aca="false">EF338+ED339</f>
        <v>0</v>
      </c>
      <c r="EG339" s="259"/>
      <c r="EH339" s="259" t="n">
        <f aca="false">EH338+EF339</f>
        <v>0</v>
      </c>
      <c r="EI339" s="259"/>
      <c r="EJ339" s="259" t="n">
        <f aca="false">EJ338+EH339</f>
        <v>0</v>
      </c>
      <c r="EK339" s="259"/>
      <c r="EL339" s="259" t="n">
        <f aca="false">EL338+EJ339</f>
        <v>0</v>
      </c>
      <c r="EM339" s="259"/>
      <c r="EN339" s="259" t="n">
        <f aca="false">EN338+EL339</f>
        <v>0</v>
      </c>
      <c r="EO339" s="259"/>
      <c r="EP339" s="259" t="n">
        <f aca="false">EP338+EN339</f>
        <v>0</v>
      </c>
      <c r="EQ339" s="259"/>
      <c r="ER339" s="259" t="n">
        <f aca="false">ER338+EP339</f>
        <v>0</v>
      </c>
      <c r="ES339" s="259"/>
      <c r="ET339" s="259" t="n">
        <f aca="false">ET338+ER339</f>
        <v>0</v>
      </c>
      <c r="EU339" s="259"/>
      <c r="EV339" s="259" t="n">
        <f aca="false">EV338+ET339</f>
        <v>0</v>
      </c>
      <c r="EW339" s="259"/>
      <c r="EX339" s="260" t="n">
        <f aca="false">EX338+EV339</f>
        <v>0</v>
      </c>
      <c r="EY339" s="260"/>
      <c r="EZ339" s="259" t="n">
        <f aca="false">EZ338+EX339</f>
        <v>0</v>
      </c>
      <c r="FA339" s="259"/>
      <c r="FB339" s="259" t="n">
        <f aca="false">FB338+EZ339</f>
        <v>0</v>
      </c>
      <c r="FC339" s="259"/>
      <c r="FD339" s="259" t="n">
        <f aca="false">FD338+FB339</f>
        <v>0</v>
      </c>
      <c r="FE339" s="259"/>
      <c r="FF339" s="259" t="n">
        <f aca="false">FF338+FD339</f>
        <v>0</v>
      </c>
      <c r="FG339" s="259"/>
      <c r="FH339" s="259" t="n">
        <f aca="false">FH338+FF339</f>
        <v>0</v>
      </c>
      <c r="FI339" s="259"/>
      <c r="FJ339" s="259" t="n">
        <f aca="false">FJ338+FH339</f>
        <v>0</v>
      </c>
      <c r="FK339" s="259"/>
      <c r="FL339" s="259" t="n">
        <f aca="false">FL338+FJ339</f>
        <v>0</v>
      </c>
      <c r="FM339" s="259"/>
      <c r="FN339" s="259" t="n">
        <f aca="false">FN338+FL339</f>
        <v>0</v>
      </c>
      <c r="FO339" s="259"/>
      <c r="FP339" s="259" t="n">
        <f aca="false">FP338+FN339</f>
        <v>0</v>
      </c>
      <c r="FQ339" s="259"/>
      <c r="FR339" s="259" t="n">
        <f aca="false">FR338+FP339</f>
        <v>0</v>
      </c>
      <c r="FS339" s="259"/>
      <c r="FT339" s="259" t="n">
        <f aca="false">FT338+FR339</f>
        <v>0</v>
      </c>
      <c r="FU339" s="259"/>
      <c r="FV339" s="259" t="n">
        <f aca="false">FV338+FT339</f>
        <v>0</v>
      </c>
      <c r="FW339" s="259"/>
      <c r="FX339" s="259" t="n">
        <f aca="false">FX338+FV339</f>
        <v>0</v>
      </c>
      <c r="FY339" s="259"/>
      <c r="FZ339" s="259" t="n">
        <f aca="false">FZ338+FX339</f>
        <v>0</v>
      </c>
      <c r="GA339" s="259"/>
      <c r="GB339" s="259" t="n">
        <f aca="false">GB338+FZ339</f>
        <v>0</v>
      </c>
      <c r="GC339" s="259"/>
      <c r="GD339" s="259" t="n">
        <f aca="false">GD338+GB339</f>
        <v>0</v>
      </c>
      <c r="GE339" s="259"/>
      <c r="GF339" s="259" t="n">
        <f aca="false">GF338+GD339</f>
        <v>0</v>
      </c>
      <c r="GG339" s="259"/>
      <c r="GH339" s="259" t="n">
        <f aca="false">GH338+GF339</f>
        <v>0</v>
      </c>
      <c r="GI339" s="259"/>
      <c r="GJ339" s="259" t="n">
        <f aca="false">GJ338+GH339</f>
        <v>0</v>
      </c>
      <c r="GK339" s="259"/>
      <c r="GL339" s="259" t="n">
        <f aca="false">GL338+GJ339</f>
        <v>0</v>
      </c>
      <c r="GM339" s="259"/>
      <c r="GN339" s="259" t="n">
        <f aca="false">GN338+GL339</f>
        <v>0</v>
      </c>
      <c r="GO339" s="259"/>
      <c r="GP339" s="259" t="n">
        <f aca="false">GP338+GN339</f>
        <v>0</v>
      </c>
      <c r="GQ339" s="259"/>
      <c r="GR339" s="259" t="n">
        <f aca="false">GR338+GP339</f>
        <v>0</v>
      </c>
      <c r="GS339" s="259"/>
      <c r="GT339" s="259" t="n">
        <f aca="false">GT338+GR339</f>
        <v>0</v>
      </c>
      <c r="GU339" s="259"/>
      <c r="GV339" s="259" t="n">
        <f aca="false">GV338+GT339</f>
        <v>0</v>
      </c>
      <c r="GW339" s="259"/>
      <c r="GX339" s="259" t="n">
        <f aca="false">GX338+GV339</f>
        <v>0</v>
      </c>
      <c r="GY339" s="259"/>
      <c r="GZ339" s="259" t="n">
        <f aca="false">GZ338+GX339</f>
        <v>0</v>
      </c>
      <c r="HA339" s="259"/>
      <c r="HB339" s="259" t="n">
        <f aca="false">HB338+GZ339</f>
        <v>0</v>
      </c>
      <c r="HC339" s="259"/>
      <c r="HD339" s="259" t="n">
        <f aca="false">HD338+HB339</f>
        <v>0</v>
      </c>
      <c r="HE339" s="259"/>
      <c r="HF339" s="259" t="n">
        <f aca="false">HF338+HD339</f>
        <v>0</v>
      </c>
      <c r="HG339" s="259"/>
      <c r="HH339" s="259" t="n">
        <f aca="false">HH338+HF339</f>
        <v>0</v>
      </c>
      <c r="HI339" s="259"/>
      <c r="HJ339" s="259" t="n">
        <f aca="false">HJ338+HH339</f>
        <v>0</v>
      </c>
      <c r="HK339" s="259"/>
    </row>
    <row r="340" s="299" customFormat="true" ht="12.75" hidden="true" customHeight="false" outlineLevel="0" collapsed="false">
      <c r="A340" s="232"/>
      <c r="B340" s="233"/>
      <c r="C340" s="232"/>
      <c r="D340" s="234"/>
      <c r="E340" s="234"/>
      <c r="F340" s="235"/>
      <c r="G340" s="234"/>
      <c r="H340" s="261"/>
      <c r="I340" s="237"/>
      <c r="J340" s="238"/>
      <c r="K340" s="262" t="s">
        <v>165</v>
      </c>
      <c r="L340" s="263" t="e">
        <f aca="false">IF($E334&gt;0,L337/$E334,"-")</f>
        <v>#N/A</v>
      </c>
      <c r="M340" s="263"/>
      <c r="N340" s="263" t="e">
        <f aca="false">IF($E334&gt;0,N337/$E334,"-")</f>
        <v>#N/A</v>
      </c>
      <c r="O340" s="263"/>
      <c r="P340" s="263" t="e">
        <f aca="false">IF($E334&gt;0,P337/$E334,"-")</f>
        <v>#N/A</v>
      </c>
      <c r="Q340" s="263"/>
      <c r="R340" s="263" t="e">
        <f aca="false">IF($E334&gt;0,R337/$E334,"-")</f>
        <v>#N/A</v>
      </c>
      <c r="S340" s="263"/>
      <c r="T340" s="263" t="e">
        <f aca="false">IF($E334&gt;0,T337/$E334,"-")</f>
        <v>#N/A</v>
      </c>
      <c r="U340" s="263"/>
      <c r="V340" s="263" t="e">
        <f aca="false">IF($E334&gt;0,V337/$E334,"-")</f>
        <v>#N/A</v>
      </c>
      <c r="W340" s="263"/>
      <c r="X340" s="263" t="e">
        <f aca="false">IF($E334&gt;0,X337/$E334,"-")</f>
        <v>#N/A</v>
      </c>
      <c r="Y340" s="263"/>
      <c r="Z340" s="263" t="e">
        <f aca="false">IF($E334&gt;0,Z337/$E334,"-")</f>
        <v>#N/A</v>
      </c>
      <c r="AA340" s="263"/>
      <c r="AB340" s="263" t="e">
        <f aca="false">IF($E334&gt;0,AB337/$E334,"-")</f>
        <v>#N/A</v>
      </c>
      <c r="AC340" s="263"/>
      <c r="AD340" s="263" t="e">
        <f aca="false">IF($E334&gt;0,AD337/$E334,"-")</f>
        <v>#N/A</v>
      </c>
      <c r="AE340" s="263"/>
      <c r="AF340" s="263" t="e">
        <f aca="false">IF($E334&gt;0,AF337/$E334,"-")</f>
        <v>#N/A</v>
      </c>
      <c r="AG340" s="263"/>
      <c r="AH340" s="263" t="e">
        <f aca="false">IF($E334&gt;0,AH337/$E334,"-")</f>
        <v>#N/A</v>
      </c>
      <c r="AI340" s="263"/>
      <c r="AJ340" s="263" t="e">
        <f aca="false">IF($E334&gt;0,AJ337/$E334,"-")</f>
        <v>#N/A</v>
      </c>
      <c r="AK340" s="263"/>
      <c r="AL340" s="263" t="e">
        <f aca="false">IF($E334&gt;0,AL337/$E334,"-")</f>
        <v>#N/A</v>
      </c>
      <c r="AM340" s="263"/>
      <c r="AN340" s="263" t="e">
        <f aca="false">IF($E334&gt;0,AN337/$E334,"-")</f>
        <v>#N/A</v>
      </c>
      <c r="AO340" s="263"/>
      <c r="AP340" s="263" t="e">
        <f aca="false">IF($E334&gt;0,AP337/$E334,"-")</f>
        <v>#N/A</v>
      </c>
      <c r="AQ340" s="263"/>
      <c r="AR340" s="263" t="e">
        <f aca="false">IF($E334&gt;0,AR337/$E334,"-")</f>
        <v>#N/A</v>
      </c>
      <c r="AS340" s="263"/>
      <c r="AT340" s="263" t="e">
        <f aca="false">IF($E334&gt;0,AT337/$E334,"-")</f>
        <v>#N/A</v>
      </c>
      <c r="AU340" s="263"/>
      <c r="AV340" s="263" t="e">
        <f aca="false">IF($E334&gt;0,AV337/$E334,"-")</f>
        <v>#N/A</v>
      </c>
      <c r="AW340" s="263"/>
      <c r="AX340" s="263" t="e">
        <f aca="false">IF($E334&gt;0,AX337/$E334,"-")</f>
        <v>#N/A</v>
      </c>
      <c r="AY340" s="263"/>
      <c r="AZ340" s="263" t="e">
        <f aca="false">IF($E334&gt;0,AZ337/$E334,"-")</f>
        <v>#N/A</v>
      </c>
      <c r="BA340" s="263"/>
      <c r="BB340" s="263" t="e">
        <f aca="false">IF($E334&gt;0,BB337/$E334,"-")</f>
        <v>#N/A</v>
      </c>
      <c r="BC340" s="263"/>
      <c r="BD340" s="263" t="e">
        <f aca="false">IF($E334&gt;0,BD337/$E334,"-")</f>
        <v>#N/A</v>
      </c>
      <c r="BE340" s="263"/>
      <c r="BF340" s="263" t="e">
        <f aca="false">IF($E334&gt;0,BF337/$E334,"-")</f>
        <v>#N/A</v>
      </c>
      <c r="BG340" s="263"/>
      <c r="BH340" s="263" t="e">
        <f aca="false">IF($E334&gt;0,BH337/$E334,"-")</f>
        <v>#N/A</v>
      </c>
      <c r="BI340" s="263"/>
      <c r="BJ340" s="263" t="e">
        <f aca="false">IF($E334&gt;0,BJ337/$E334,"-")</f>
        <v>#N/A</v>
      </c>
      <c r="BK340" s="263"/>
      <c r="BL340" s="263" t="e">
        <f aca="false">IF($E334&gt;0,BL337/$E334,"-")</f>
        <v>#N/A</v>
      </c>
      <c r="BM340" s="263"/>
      <c r="BN340" s="263" t="e">
        <f aca="false">IF($E334&gt;0,BN337/$E334,"-")</f>
        <v>#N/A</v>
      </c>
      <c r="BO340" s="263"/>
      <c r="BP340" s="263" t="e">
        <f aca="false">IF($E334&gt;0,BP337/$E334,"-")</f>
        <v>#N/A</v>
      </c>
      <c r="BQ340" s="263"/>
      <c r="BR340" s="263" t="e">
        <f aca="false">IF($E334&gt;0,BR337/$E334,"-")</f>
        <v>#N/A</v>
      </c>
      <c r="BS340" s="263"/>
      <c r="BT340" s="263" t="e">
        <f aca="false">IF($E334&gt;0,BT337/$E334,"-")</f>
        <v>#N/A</v>
      </c>
      <c r="BU340" s="263"/>
      <c r="BV340" s="263" t="e">
        <f aca="false">IF($E334&gt;0,BV337/$E334,"-")</f>
        <v>#N/A</v>
      </c>
      <c r="BW340" s="263"/>
      <c r="BX340" s="263" t="e">
        <f aca="false">IF($E334&gt;0,BX337/$E334,"-")</f>
        <v>#N/A</v>
      </c>
      <c r="BY340" s="263"/>
      <c r="BZ340" s="263" t="e">
        <f aca="false">IF($E334&gt;0,BZ337/$E334,"-")</f>
        <v>#N/A</v>
      </c>
      <c r="CA340" s="263"/>
      <c r="CB340" s="263" t="e">
        <f aca="false">IF($E334&gt;0,CB337/$E334,"-")</f>
        <v>#N/A</v>
      </c>
      <c r="CC340" s="263"/>
      <c r="CD340" s="263" t="e">
        <f aca="false">IF($E334&gt;0,CD337/$E334,"-")</f>
        <v>#N/A</v>
      </c>
      <c r="CE340" s="263"/>
      <c r="CF340" s="263" t="e">
        <f aca="false">IF($E334&gt;0,CF337/$E334,"-")</f>
        <v>#N/A</v>
      </c>
      <c r="CG340" s="263"/>
      <c r="CH340" s="263" t="e">
        <f aca="false">IF($E334&gt;0,CH337/$E334,"-")</f>
        <v>#N/A</v>
      </c>
      <c r="CI340" s="263"/>
      <c r="CJ340" s="263" t="e">
        <f aca="false">IF($E334&gt;0,CJ337/$E334,"-")</f>
        <v>#N/A</v>
      </c>
      <c r="CK340" s="263"/>
      <c r="CL340" s="263" t="e">
        <f aca="false">IF($E334&gt;0,CL337/$E334,"-")</f>
        <v>#N/A</v>
      </c>
      <c r="CM340" s="263"/>
      <c r="CN340" s="263" t="e">
        <f aca="false">IF($E334&gt;0,CN337/$E334,"-")</f>
        <v>#N/A</v>
      </c>
      <c r="CO340" s="263"/>
      <c r="CP340" s="263" t="e">
        <f aca="false">IF($E334&gt;0,CP337/$E334,"-")</f>
        <v>#N/A</v>
      </c>
      <c r="CQ340" s="263"/>
      <c r="CR340" s="263" t="e">
        <f aca="false">IF($E334&gt;0,CR337/$E334,"-")</f>
        <v>#N/A</v>
      </c>
      <c r="CS340" s="263"/>
      <c r="CT340" s="263" t="e">
        <f aca="false">IF($E334&gt;0,CT337/$E334,"-")</f>
        <v>#N/A</v>
      </c>
      <c r="CU340" s="263"/>
      <c r="CV340" s="263" t="e">
        <f aca="false">IF($E334&gt;0,CV337/$E334,"-")</f>
        <v>#N/A</v>
      </c>
      <c r="CW340" s="263"/>
      <c r="CX340" s="263" t="e">
        <f aca="false">IF($E334&gt;0,CX337/$E334,"-")</f>
        <v>#N/A</v>
      </c>
      <c r="CY340" s="263"/>
      <c r="CZ340" s="263" t="e">
        <f aca="false">IF($E334&gt;0,CZ337/$E334,"-")</f>
        <v>#N/A</v>
      </c>
      <c r="DA340" s="263"/>
      <c r="DB340" s="263" t="e">
        <f aca="false">IF($E334&gt;0,DB337/$E334,"-")</f>
        <v>#N/A</v>
      </c>
      <c r="DC340" s="263"/>
      <c r="DD340" s="263" t="e">
        <f aca="false">IF($E334&gt;0,DD337/$E334,"-")</f>
        <v>#N/A</v>
      </c>
      <c r="DE340" s="263"/>
      <c r="DF340" s="263" t="e">
        <f aca="false">IF($E334&gt;0,DF337/$E334,"-")</f>
        <v>#N/A</v>
      </c>
      <c r="DG340" s="263"/>
      <c r="DH340" s="263" t="e">
        <f aca="false">IF($E334&gt;0,DH337/$E334,"-")</f>
        <v>#N/A</v>
      </c>
      <c r="DI340" s="263"/>
      <c r="DJ340" s="298" t="e">
        <f aca="false">IF($E334&gt;0,DJ337/$E334,"-")</f>
        <v>#N/A</v>
      </c>
      <c r="DK340" s="298"/>
      <c r="DL340" s="263" t="e">
        <f aca="false">IF($E334&gt;0,DL337/$E334,"-")</f>
        <v>#N/A</v>
      </c>
      <c r="DM340" s="263"/>
      <c r="DN340" s="263" t="e">
        <f aca="false">IF($E334&gt;0,DN337/$E334,"-")</f>
        <v>#N/A</v>
      </c>
      <c r="DO340" s="263"/>
      <c r="DP340" s="263" t="e">
        <f aca="false">IF($E334&gt;0,DP337/$E334,"-")</f>
        <v>#N/A</v>
      </c>
      <c r="DQ340" s="263"/>
      <c r="DR340" s="263" t="e">
        <f aca="false">IF($E334&gt;0,DR337/$E334,"-")</f>
        <v>#N/A</v>
      </c>
      <c r="DS340" s="263"/>
      <c r="DT340" s="263" t="e">
        <f aca="false">IF($E334&gt;0,DT337/$E334,"-")</f>
        <v>#N/A</v>
      </c>
      <c r="DU340" s="263"/>
      <c r="DV340" s="263" t="e">
        <f aca="false">IF($E334&gt;0,DV337/$E334,"-")</f>
        <v>#N/A</v>
      </c>
      <c r="DW340" s="263"/>
      <c r="DX340" s="263" t="e">
        <f aca="false">IF($E334&gt;0,DX337/$E334,"-")</f>
        <v>#N/A</v>
      </c>
      <c r="DY340" s="263"/>
      <c r="DZ340" s="263" t="e">
        <f aca="false">IF($E334&gt;0,DZ337/$E334,"-")</f>
        <v>#N/A</v>
      </c>
      <c r="EA340" s="263"/>
      <c r="EB340" s="263" t="e">
        <f aca="false">IF($E334&gt;0,EB337/$E334,"-")</f>
        <v>#N/A</v>
      </c>
      <c r="EC340" s="263"/>
      <c r="ED340" s="263" t="e">
        <f aca="false">IF($E334&gt;0,ED337/$E334,"-")</f>
        <v>#N/A</v>
      </c>
      <c r="EE340" s="263"/>
      <c r="EF340" s="263" t="e">
        <f aca="false">IF($E334&gt;0,EF337/$E334,"-")</f>
        <v>#N/A</v>
      </c>
      <c r="EG340" s="263"/>
      <c r="EH340" s="263" t="e">
        <f aca="false">IF($E334&gt;0,EH337/$E334,"-")</f>
        <v>#N/A</v>
      </c>
      <c r="EI340" s="263"/>
      <c r="EJ340" s="263" t="e">
        <f aca="false">IF($E334&gt;0,EJ337/$E334,"-")</f>
        <v>#N/A</v>
      </c>
      <c r="EK340" s="263"/>
      <c r="EL340" s="263" t="e">
        <f aca="false">IF($E334&gt;0,EL337/$E334,"-")</f>
        <v>#N/A</v>
      </c>
      <c r="EM340" s="263"/>
      <c r="EN340" s="263" t="e">
        <f aca="false">IF($E334&gt;0,EN337/$E334,"-")</f>
        <v>#N/A</v>
      </c>
      <c r="EO340" s="263"/>
      <c r="EP340" s="263" t="e">
        <f aca="false">IF($E334&gt;0,EP337/$E334,"-")</f>
        <v>#N/A</v>
      </c>
      <c r="EQ340" s="263"/>
      <c r="ER340" s="263" t="e">
        <f aca="false">IF($E334&gt;0,ER337/$E334,"-")</f>
        <v>#N/A</v>
      </c>
      <c r="ES340" s="263"/>
      <c r="ET340" s="263" t="e">
        <f aca="false">IF($E334&gt;0,ET337/$E334,"-")</f>
        <v>#N/A</v>
      </c>
      <c r="EU340" s="263"/>
      <c r="EV340" s="263" t="e">
        <f aca="false">IF($E334&gt;0,EV337/$E334,"-")</f>
        <v>#N/A</v>
      </c>
      <c r="EW340" s="263"/>
      <c r="EX340" s="264" t="e">
        <f aca="false">IF($E334&gt;0,EX337/$E334,"-")</f>
        <v>#N/A</v>
      </c>
      <c r="EY340" s="264"/>
      <c r="EZ340" s="263" t="e">
        <f aca="false">IF($E334&gt;0,EZ337/$E334,"-")</f>
        <v>#N/A</v>
      </c>
      <c r="FA340" s="263"/>
      <c r="FB340" s="263" t="e">
        <f aca="false">IF($E334&gt;0,FB337/$E334,"-")</f>
        <v>#N/A</v>
      </c>
      <c r="FC340" s="263"/>
      <c r="FD340" s="263" t="e">
        <f aca="false">IF($E334&gt;0,FD337/$E334,"-")</f>
        <v>#N/A</v>
      </c>
      <c r="FE340" s="263"/>
      <c r="FF340" s="263" t="e">
        <f aca="false">IF($E334&gt;0,FF337/$E334,"-")</f>
        <v>#N/A</v>
      </c>
      <c r="FG340" s="263"/>
      <c r="FH340" s="263" t="e">
        <f aca="false">IF($E334&gt;0,FH337/$E334,"-")</f>
        <v>#N/A</v>
      </c>
      <c r="FI340" s="263"/>
      <c r="FJ340" s="263" t="e">
        <f aca="false">IF($E334&gt;0,FJ337/$E334,"-")</f>
        <v>#N/A</v>
      </c>
      <c r="FK340" s="263"/>
      <c r="FL340" s="263" t="e">
        <f aca="false">IF($E334&gt;0,FL337/$E334,"-")</f>
        <v>#N/A</v>
      </c>
      <c r="FM340" s="263"/>
      <c r="FN340" s="263" t="e">
        <f aca="false">IF($E334&gt;0,FN337/$E334,"-")</f>
        <v>#N/A</v>
      </c>
      <c r="FO340" s="263"/>
      <c r="FP340" s="263" t="e">
        <f aca="false">IF($E334&gt;0,FP337/$E334,"-")</f>
        <v>#N/A</v>
      </c>
      <c r="FQ340" s="263"/>
      <c r="FR340" s="263" t="e">
        <f aca="false">IF($E334&gt;0,FR337/$E334,"-")</f>
        <v>#N/A</v>
      </c>
      <c r="FS340" s="263"/>
      <c r="FT340" s="263" t="e">
        <f aca="false">IF($E334&gt;0,FT337/$E334,"-")</f>
        <v>#N/A</v>
      </c>
      <c r="FU340" s="263"/>
      <c r="FV340" s="263" t="e">
        <f aca="false">IF($E334&gt;0,FV337/$E334,"-")</f>
        <v>#N/A</v>
      </c>
      <c r="FW340" s="263"/>
      <c r="FX340" s="263" t="e">
        <f aca="false">IF($E334&gt;0,FX337/$E334,"-")</f>
        <v>#N/A</v>
      </c>
      <c r="FY340" s="263"/>
      <c r="FZ340" s="263" t="e">
        <f aca="false">IF($E334&gt;0,FZ337/$E334,"-")</f>
        <v>#N/A</v>
      </c>
      <c r="GA340" s="263"/>
      <c r="GB340" s="263" t="e">
        <f aca="false">IF($E334&gt;0,GB337/$E334,"-")</f>
        <v>#N/A</v>
      </c>
      <c r="GC340" s="263"/>
      <c r="GD340" s="263" t="e">
        <f aca="false">IF($E334&gt;0,GD337/$E334,"-")</f>
        <v>#N/A</v>
      </c>
      <c r="GE340" s="263"/>
      <c r="GF340" s="263" t="e">
        <f aca="false">IF($E334&gt;0,GF337/$E334,"-")</f>
        <v>#N/A</v>
      </c>
      <c r="GG340" s="263"/>
      <c r="GH340" s="263" t="e">
        <f aca="false">IF($E334&gt;0,GH337/$E334,"-")</f>
        <v>#N/A</v>
      </c>
      <c r="GI340" s="263"/>
      <c r="GJ340" s="263" t="e">
        <f aca="false">IF($E334&gt;0,GJ337/$E334,"-")</f>
        <v>#N/A</v>
      </c>
      <c r="GK340" s="263"/>
      <c r="GL340" s="263" t="e">
        <f aca="false">IF($E334&gt;0,GL337/$E334,"-")</f>
        <v>#N/A</v>
      </c>
      <c r="GM340" s="263"/>
      <c r="GN340" s="263" t="e">
        <f aca="false">IF($E334&gt;0,GN337/$E334,"-")</f>
        <v>#N/A</v>
      </c>
      <c r="GO340" s="263"/>
      <c r="GP340" s="263" t="e">
        <f aca="false">IF($E334&gt;0,GP337/$E334,"-")</f>
        <v>#N/A</v>
      </c>
      <c r="GQ340" s="263"/>
      <c r="GR340" s="263" t="e">
        <f aca="false">IF($E334&gt;0,GR337/$E334,"-")</f>
        <v>#N/A</v>
      </c>
      <c r="GS340" s="263"/>
      <c r="GT340" s="263" t="e">
        <f aca="false">IF($E334&gt;0,GT337/$E334,"-")</f>
        <v>#N/A</v>
      </c>
      <c r="GU340" s="263"/>
      <c r="GV340" s="263" t="e">
        <f aca="false">IF($E334&gt;0,GV337/$E334,"-")</f>
        <v>#N/A</v>
      </c>
      <c r="GW340" s="263"/>
      <c r="GX340" s="263" t="e">
        <f aca="false">IF($E334&gt;0,GX337/$E334,"-")</f>
        <v>#N/A</v>
      </c>
      <c r="GY340" s="263"/>
      <c r="GZ340" s="263" t="e">
        <f aca="false">IF($E334&gt;0,GZ337/$E334,"-")</f>
        <v>#N/A</v>
      </c>
      <c r="HA340" s="263"/>
      <c r="HB340" s="263" t="e">
        <f aca="false">IF($E334&gt;0,HB337/$E334,"-")</f>
        <v>#N/A</v>
      </c>
      <c r="HC340" s="263"/>
      <c r="HD340" s="263" t="e">
        <f aca="false">IF($E334&gt;0,HD337/$E334,"-")</f>
        <v>#N/A</v>
      </c>
      <c r="HE340" s="263"/>
      <c r="HF340" s="263" t="e">
        <f aca="false">IF($E334&gt;0,HF337/$E334,"-")</f>
        <v>#N/A</v>
      </c>
      <c r="HG340" s="263"/>
      <c r="HH340" s="263" t="e">
        <f aca="false">IF($E334&gt;0,HH337/$E334,"-")</f>
        <v>#N/A</v>
      </c>
      <c r="HI340" s="263"/>
      <c r="HJ340" s="263" t="e">
        <f aca="false">IF($E334&gt;0,HJ337/$E334,"-")</f>
        <v>#N/A</v>
      </c>
      <c r="HK340" s="263"/>
    </row>
    <row r="341" customFormat="false" ht="12.75" hidden="true" customHeight="false" outlineLevel="0" collapsed="false">
      <c r="A341" s="232"/>
      <c r="B341" s="233"/>
      <c r="C341" s="232"/>
      <c r="D341" s="234"/>
      <c r="E341" s="234"/>
      <c r="F341" s="235"/>
      <c r="G341" s="234"/>
      <c r="H341" s="234"/>
      <c r="I341" s="237"/>
      <c r="J341" s="238"/>
      <c r="K341" s="265" t="s">
        <v>166</v>
      </c>
      <c r="L341" s="266" t="e">
        <f aca="false">IF($E334&gt;0,L339/$E334,"-")</f>
        <v>#N/A</v>
      </c>
      <c r="M341" s="266"/>
      <c r="N341" s="266" t="e">
        <f aca="false">IF($E334&gt;0,N339/$E334,"-")</f>
        <v>#N/A</v>
      </c>
      <c r="O341" s="266"/>
      <c r="P341" s="266" t="e">
        <f aca="false">IF($E334&gt;0,P339/$E334,"-")</f>
        <v>#N/A</v>
      </c>
      <c r="Q341" s="266"/>
      <c r="R341" s="266" t="e">
        <f aca="false">IF($E334&gt;0,R339/$E334,"-")</f>
        <v>#N/A</v>
      </c>
      <c r="S341" s="266"/>
      <c r="T341" s="266" t="e">
        <f aca="false">IF($E334&gt;0,T339/$E334,"-")</f>
        <v>#N/A</v>
      </c>
      <c r="U341" s="266"/>
      <c r="V341" s="266" t="e">
        <f aca="false">IF($E334&gt;0,V339/$E334,"-")</f>
        <v>#N/A</v>
      </c>
      <c r="W341" s="266"/>
      <c r="X341" s="266" t="e">
        <f aca="false">IF($E334&gt;0,X339/$E334,"-")</f>
        <v>#N/A</v>
      </c>
      <c r="Y341" s="266"/>
      <c r="Z341" s="266" t="e">
        <f aca="false">IF($E334&gt;0,Z339/$E334,"-")</f>
        <v>#N/A</v>
      </c>
      <c r="AA341" s="266"/>
      <c r="AB341" s="266" t="e">
        <f aca="false">IF($E334&gt;0,AB339/$E334,"-")</f>
        <v>#N/A</v>
      </c>
      <c r="AC341" s="266"/>
      <c r="AD341" s="266" t="e">
        <f aca="false">IF($E334&gt;0,AD339/$E334,"-")</f>
        <v>#N/A</v>
      </c>
      <c r="AE341" s="266"/>
      <c r="AF341" s="266" t="e">
        <f aca="false">IF($E334&gt;0,AF339/$E334,"-")</f>
        <v>#N/A</v>
      </c>
      <c r="AG341" s="266"/>
      <c r="AH341" s="266" t="e">
        <f aca="false">IF($E334&gt;0,AH339/$E334,"-")</f>
        <v>#N/A</v>
      </c>
      <c r="AI341" s="266"/>
      <c r="AJ341" s="266" t="e">
        <f aca="false">IF($E334&gt;0,AJ339/$E334,"-")</f>
        <v>#N/A</v>
      </c>
      <c r="AK341" s="266"/>
      <c r="AL341" s="266" t="e">
        <f aca="false">IF($E334&gt;0,AL339/$E334,"-")</f>
        <v>#N/A</v>
      </c>
      <c r="AM341" s="266"/>
      <c r="AN341" s="266" t="e">
        <f aca="false">IF($E334&gt;0,AN339/$E334,"-")</f>
        <v>#N/A</v>
      </c>
      <c r="AO341" s="266"/>
      <c r="AP341" s="266" t="e">
        <f aca="false">IF($E334&gt;0,AP339/$E334,"-")</f>
        <v>#N/A</v>
      </c>
      <c r="AQ341" s="266"/>
      <c r="AR341" s="266" t="e">
        <f aca="false">IF($E334&gt;0,AR339/$E334,"-")</f>
        <v>#N/A</v>
      </c>
      <c r="AS341" s="266"/>
      <c r="AT341" s="266" t="e">
        <f aca="false">IF($E334&gt;0,AT339/$E334,"-")</f>
        <v>#N/A</v>
      </c>
      <c r="AU341" s="266"/>
      <c r="AV341" s="266" t="e">
        <f aca="false">IF($E334&gt;0,AV339/$E334,"-")</f>
        <v>#N/A</v>
      </c>
      <c r="AW341" s="266"/>
      <c r="AX341" s="266" t="e">
        <f aca="false">IF($E334&gt;0,AX339/$E334,"-")</f>
        <v>#N/A</v>
      </c>
      <c r="AY341" s="266"/>
      <c r="AZ341" s="266" t="e">
        <f aca="false">IF($E334&gt;0,AZ339/$E334,"-")</f>
        <v>#N/A</v>
      </c>
      <c r="BA341" s="266"/>
      <c r="BB341" s="266" t="e">
        <f aca="false">IF($E334&gt;0,BB339/$E334,"-")</f>
        <v>#N/A</v>
      </c>
      <c r="BC341" s="266"/>
      <c r="BD341" s="266" t="e">
        <f aca="false">IF($E334&gt;0,BD339/$E334,"-")</f>
        <v>#N/A</v>
      </c>
      <c r="BE341" s="266"/>
      <c r="BF341" s="266" t="e">
        <f aca="false">IF($E334&gt;0,BF339/$E334,"-")</f>
        <v>#N/A</v>
      </c>
      <c r="BG341" s="266"/>
      <c r="BH341" s="266" t="e">
        <f aca="false">IF($E334&gt;0,BH339/$E334,"-")</f>
        <v>#N/A</v>
      </c>
      <c r="BI341" s="266"/>
      <c r="BJ341" s="266" t="e">
        <f aca="false">IF($E334&gt;0,BJ339/$E334,"-")</f>
        <v>#N/A</v>
      </c>
      <c r="BK341" s="266"/>
      <c r="BL341" s="266" t="e">
        <f aca="false">IF($E334&gt;0,BL339/$E334,"-")</f>
        <v>#N/A</v>
      </c>
      <c r="BM341" s="266"/>
      <c r="BN341" s="266" t="e">
        <f aca="false">IF($E334&gt;0,BN339/$E334,"-")</f>
        <v>#N/A</v>
      </c>
      <c r="BO341" s="266"/>
      <c r="BP341" s="266" t="e">
        <f aca="false">IF($E334&gt;0,BP339/$E334,"-")</f>
        <v>#N/A</v>
      </c>
      <c r="BQ341" s="266"/>
      <c r="BR341" s="300" t="e">
        <f aca="false">IF($E334&gt;0,BR339/$E334,"-")</f>
        <v>#N/A</v>
      </c>
      <c r="BS341" s="300"/>
      <c r="BT341" s="300" t="e">
        <f aca="false">IF($E334&gt;0,BT339/$E334,"-")</f>
        <v>#N/A</v>
      </c>
      <c r="BU341" s="300"/>
      <c r="BV341" s="300" t="e">
        <f aca="false">IF($E334&gt;0,BV339/$E334,"-")</f>
        <v>#N/A</v>
      </c>
      <c r="BW341" s="300"/>
      <c r="BX341" s="300" t="e">
        <f aca="false">IF($E334&gt;0,BX339/$E334,"-")</f>
        <v>#N/A</v>
      </c>
      <c r="BY341" s="300"/>
      <c r="BZ341" s="300" t="e">
        <f aca="false">IF($E334&gt;0,BZ339/$E334,"-")</f>
        <v>#N/A</v>
      </c>
      <c r="CA341" s="300"/>
      <c r="CB341" s="300" t="e">
        <f aca="false">IF($E334&gt;0,CB339/$E334,"-")</f>
        <v>#N/A</v>
      </c>
      <c r="CC341" s="300"/>
      <c r="CD341" s="300" t="e">
        <f aca="false">IF($E334&gt;0,CD339/$E334,"-")</f>
        <v>#N/A</v>
      </c>
      <c r="CE341" s="300"/>
      <c r="CF341" s="300" t="e">
        <f aca="false">IF($E334&gt;0,CF339/$E334,"-")</f>
        <v>#N/A</v>
      </c>
      <c r="CG341" s="300"/>
      <c r="CH341" s="300" t="e">
        <f aca="false">IF($E334&gt;0,CH339/$E334,"-")</f>
        <v>#N/A</v>
      </c>
      <c r="CI341" s="300"/>
      <c r="CJ341" s="300" t="e">
        <f aca="false">IF($E334&gt;0,CJ339/$E334,"-")</f>
        <v>#N/A</v>
      </c>
      <c r="CK341" s="300"/>
      <c r="CL341" s="300" t="e">
        <f aca="false">IF($E334&gt;0,CL339/$E334,"-")</f>
        <v>#N/A</v>
      </c>
      <c r="CM341" s="300"/>
      <c r="CN341" s="300" t="e">
        <f aca="false">IF($E334&gt;0,CN339/$E334,"-")</f>
        <v>#N/A</v>
      </c>
      <c r="CO341" s="300"/>
      <c r="CP341" s="300" t="e">
        <f aca="false">IF($E334&gt;0,CP339/$E334,"-")</f>
        <v>#N/A</v>
      </c>
      <c r="CQ341" s="300"/>
      <c r="CR341" s="300" t="e">
        <f aca="false">IF($E334&gt;0,CR339/$E334,"-")</f>
        <v>#N/A</v>
      </c>
      <c r="CS341" s="300"/>
      <c r="CT341" s="300" t="e">
        <f aca="false">IF($E334&gt;0,CT339/$E334,"-")</f>
        <v>#N/A</v>
      </c>
      <c r="CU341" s="300"/>
      <c r="CV341" s="300" t="e">
        <f aca="false">IF($E334&gt;0,CV339/$E334,"-")</f>
        <v>#N/A</v>
      </c>
      <c r="CW341" s="300"/>
      <c r="CX341" s="300" t="e">
        <f aca="false">IF($E334&gt;0,CX339/$E334,"-")</f>
        <v>#N/A</v>
      </c>
      <c r="CY341" s="300"/>
      <c r="CZ341" s="300" t="e">
        <f aca="false">IF($E334&gt;0,CZ339/$E334,"-")</f>
        <v>#N/A</v>
      </c>
      <c r="DA341" s="300"/>
      <c r="DB341" s="300" t="e">
        <f aca="false">IF($E334&gt;0,DB339/$E334,"-")</f>
        <v>#N/A</v>
      </c>
      <c r="DC341" s="300"/>
      <c r="DD341" s="300" t="e">
        <f aca="false">IF($E334&gt;0,DD339/$E334,"-")</f>
        <v>#N/A</v>
      </c>
      <c r="DE341" s="300"/>
      <c r="DF341" s="300" t="e">
        <f aca="false">IF($E334&gt;0,DF339/$E334,"-")</f>
        <v>#N/A</v>
      </c>
      <c r="DG341" s="300"/>
      <c r="DH341" s="300" t="e">
        <f aca="false">IF($E334&gt;0,DH339/$E334,"-")</f>
        <v>#N/A</v>
      </c>
      <c r="DI341" s="300"/>
      <c r="DJ341" s="301" t="e">
        <f aca="false">IF($E334&gt;0,DJ339/$E334,"-")</f>
        <v>#N/A</v>
      </c>
      <c r="DK341" s="301"/>
      <c r="DL341" s="300" t="e">
        <f aca="false">IF($E334&gt;0,DL339/$E334,"-")</f>
        <v>#N/A</v>
      </c>
      <c r="DM341" s="300"/>
      <c r="DN341" s="300" t="e">
        <f aca="false">IF($E334&gt;0,DN339/$E334,"-")</f>
        <v>#N/A</v>
      </c>
      <c r="DO341" s="300"/>
      <c r="DP341" s="300" t="e">
        <f aca="false">IF($E334&gt;0,DP339/$E334,"-")</f>
        <v>#N/A</v>
      </c>
      <c r="DQ341" s="300"/>
      <c r="DR341" s="300" t="e">
        <f aca="false">IF($E334&gt;0,DR339/$E334,"-")</f>
        <v>#N/A</v>
      </c>
      <c r="DS341" s="300"/>
      <c r="DT341" s="300" t="e">
        <f aca="false">IF($E334&gt;0,DT339/$E334,"-")</f>
        <v>#N/A</v>
      </c>
      <c r="DU341" s="300"/>
      <c r="DV341" s="300" t="e">
        <f aca="false">IF($E334&gt;0,DV339/$E334,"-")</f>
        <v>#N/A</v>
      </c>
      <c r="DW341" s="300"/>
      <c r="DX341" s="300" t="e">
        <f aca="false">IF($E334&gt;0,DX339/$E334,"-")</f>
        <v>#N/A</v>
      </c>
      <c r="DY341" s="300"/>
      <c r="DZ341" s="300" t="e">
        <f aca="false">IF($E334&gt;0,DZ339/$E334,"-")</f>
        <v>#N/A</v>
      </c>
      <c r="EA341" s="300"/>
      <c r="EB341" s="300" t="e">
        <f aca="false">IF($E334&gt;0,EB339/$E334,"-")</f>
        <v>#N/A</v>
      </c>
      <c r="EC341" s="300"/>
      <c r="ED341" s="300" t="e">
        <f aca="false">IF($E334&gt;0,ED339/$E334,"-")</f>
        <v>#N/A</v>
      </c>
      <c r="EE341" s="300"/>
      <c r="EF341" s="300" t="e">
        <f aca="false">IF($E334&gt;0,EF339/$E334,"-")</f>
        <v>#N/A</v>
      </c>
      <c r="EG341" s="300"/>
      <c r="EH341" s="300" t="e">
        <f aca="false">IF($E334&gt;0,EH339/$E334,"-")</f>
        <v>#N/A</v>
      </c>
      <c r="EI341" s="300"/>
      <c r="EJ341" s="300" t="e">
        <f aca="false">IF($E334&gt;0,EJ339/$E334,"-")</f>
        <v>#N/A</v>
      </c>
      <c r="EK341" s="300"/>
      <c r="EL341" s="300" t="e">
        <f aca="false">IF($E334&gt;0,EL339/$E334,"-")</f>
        <v>#N/A</v>
      </c>
      <c r="EM341" s="300"/>
      <c r="EN341" s="300" t="e">
        <f aca="false">IF($E334&gt;0,EN339/$E334,"-")</f>
        <v>#N/A</v>
      </c>
      <c r="EO341" s="300"/>
      <c r="EP341" s="300" t="e">
        <f aca="false">IF($E334&gt;0,EP339/$E334,"-")</f>
        <v>#N/A</v>
      </c>
      <c r="EQ341" s="300"/>
      <c r="ER341" s="300" t="e">
        <f aca="false">IF($E334&gt;0,ER339/$E334,"-")</f>
        <v>#N/A</v>
      </c>
      <c r="ES341" s="300"/>
      <c r="ET341" s="300" t="e">
        <f aca="false">IF($E334&gt;0,ET339/$E334,"-")</f>
        <v>#N/A</v>
      </c>
      <c r="EU341" s="300"/>
      <c r="EV341" s="300" t="e">
        <f aca="false">IF($E334&gt;0,EV339/$E334,"-")</f>
        <v>#N/A</v>
      </c>
      <c r="EW341" s="300"/>
      <c r="EX341" s="302" t="e">
        <f aca="false">IF($E334&gt;0,EX339/$E334,"-")</f>
        <v>#N/A</v>
      </c>
      <c r="EY341" s="302"/>
      <c r="EZ341" s="300" t="e">
        <f aca="false">IF($E334&gt;0,EZ339/$E334,"-")</f>
        <v>#N/A</v>
      </c>
      <c r="FA341" s="300"/>
      <c r="FB341" s="300" t="e">
        <f aca="false">IF($E334&gt;0,FB339/$E334,"-")</f>
        <v>#N/A</v>
      </c>
      <c r="FC341" s="300"/>
      <c r="FD341" s="300" t="e">
        <f aca="false">IF($E334&gt;0,FD339/$E334,"-")</f>
        <v>#N/A</v>
      </c>
      <c r="FE341" s="300"/>
      <c r="FF341" s="300" t="e">
        <f aca="false">IF($E334&gt;0,FF339/$E334,"-")</f>
        <v>#N/A</v>
      </c>
      <c r="FG341" s="300"/>
      <c r="FH341" s="300" t="e">
        <f aca="false">IF($E334&gt;0,FH339/$E334,"-")</f>
        <v>#N/A</v>
      </c>
      <c r="FI341" s="300"/>
      <c r="FJ341" s="300" t="e">
        <f aca="false">IF($E334&gt;0,FJ339/$E334,"-")</f>
        <v>#N/A</v>
      </c>
      <c r="FK341" s="300"/>
      <c r="FL341" s="300" t="e">
        <f aca="false">IF($E334&gt;0,FL339/$E334,"-")</f>
        <v>#N/A</v>
      </c>
      <c r="FM341" s="300"/>
      <c r="FN341" s="300" t="e">
        <f aca="false">IF($E334&gt;0,FN339/$E334,"-")</f>
        <v>#N/A</v>
      </c>
      <c r="FO341" s="300"/>
      <c r="FP341" s="300" t="e">
        <f aca="false">IF($E334&gt;0,FP339/$E334,"-")</f>
        <v>#N/A</v>
      </c>
      <c r="FQ341" s="300"/>
      <c r="FR341" s="300" t="e">
        <f aca="false">IF($E334&gt;0,FR339/$E334,"-")</f>
        <v>#N/A</v>
      </c>
      <c r="FS341" s="300"/>
      <c r="FT341" s="300" t="e">
        <f aca="false">IF($E334&gt;0,FT339/$E334,"-")</f>
        <v>#N/A</v>
      </c>
      <c r="FU341" s="300"/>
      <c r="FV341" s="300" t="e">
        <f aca="false">IF($E334&gt;0,FV339/$E334,"-")</f>
        <v>#N/A</v>
      </c>
      <c r="FW341" s="300"/>
      <c r="FX341" s="300" t="e">
        <f aca="false">IF($E334&gt;0,FX339/$E334,"-")</f>
        <v>#N/A</v>
      </c>
      <c r="FY341" s="300"/>
      <c r="FZ341" s="300" t="e">
        <f aca="false">IF($E334&gt;0,FZ339/$E334,"-")</f>
        <v>#N/A</v>
      </c>
      <c r="GA341" s="300"/>
      <c r="GB341" s="300" t="e">
        <f aca="false">IF($E334&gt;0,GB339/$E334,"-")</f>
        <v>#N/A</v>
      </c>
      <c r="GC341" s="300"/>
      <c r="GD341" s="300" t="e">
        <f aca="false">IF($E334&gt;0,GD339/$E334,"-")</f>
        <v>#N/A</v>
      </c>
      <c r="GE341" s="300"/>
      <c r="GF341" s="300" t="e">
        <f aca="false">IF($E334&gt;0,GF339/$E334,"-")</f>
        <v>#N/A</v>
      </c>
      <c r="GG341" s="300"/>
      <c r="GH341" s="300" t="e">
        <f aca="false">IF($E334&gt;0,GH339/$E334,"-")</f>
        <v>#N/A</v>
      </c>
      <c r="GI341" s="300"/>
      <c r="GJ341" s="300" t="e">
        <f aca="false">IF($E334&gt;0,GJ339/$E334,"-")</f>
        <v>#N/A</v>
      </c>
      <c r="GK341" s="300"/>
      <c r="GL341" s="300" t="e">
        <f aca="false">IF($E334&gt;0,GL339/$E334,"-")</f>
        <v>#N/A</v>
      </c>
      <c r="GM341" s="300"/>
      <c r="GN341" s="300" t="e">
        <f aca="false">IF($E334&gt;0,GN339/$E334,"-")</f>
        <v>#N/A</v>
      </c>
      <c r="GO341" s="300"/>
      <c r="GP341" s="300" t="e">
        <f aca="false">IF($E334&gt;0,GP339/$E334,"-")</f>
        <v>#N/A</v>
      </c>
      <c r="GQ341" s="300"/>
      <c r="GR341" s="300" t="e">
        <f aca="false">IF($E334&gt;0,GR339/$E334,"-")</f>
        <v>#N/A</v>
      </c>
      <c r="GS341" s="300"/>
      <c r="GT341" s="300" t="e">
        <f aca="false">IF($E334&gt;0,GT339/$E334,"-")</f>
        <v>#N/A</v>
      </c>
      <c r="GU341" s="300"/>
      <c r="GV341" s="300" t="e">
        <f aca="false">IF($E334&gt;0,GV339/$E334,"-")</f>
        <v>#N/A</v>
      </c>
      <c r="GW341" s="300"/>
      <c r="GX341" s="300" t="e">
        <f aca="false">IF($E334&gt;0,GX339/$E334,"-")</f>
        <v>#N/A</v>
      </c>
      <c r="GY341" s="300"/>
      <c r="GZ341" s="300" t="e">
        <f aca="false">IF($E334&gt;0,GZ339/$E334,"-")</f>
        <v>#N/A</v>
      </c>
      <c r="HA341" s="300"/>
      <c r="HB341" s="300" t="e">
        <f aca="false">IF($E334&gt;0,HB339/$E334,"-")</f>
        <v>#N/A</v>
      </c>
      <c r="HC341" s="300"/>
      <c r="HD341" s="300" t="e">
        <f aca="false">IF($E334&gt;0,HD339/$E334,"-")</f>
        <v>#N/A</v>
      </c>
      <c r="HE341" s="300"/>
      <c r="HF341" s="300" t="e">
        <f aca="false">IF($E334&gt;0,HF339/$E334,"-")</f>
        <v>#N/A</v>
      </c>
      <c r="HG341" s="300"/>
      <c r="HH341" s="300" t="e">
        <f aca="false">IF($E334&gt;0,HH339/$E334,"-")</f>
        <v>#N/A</v>
      </c>
      <c r="HI341" s="300"/>
      <c r="HJ341" s="300" t="e">
        <f aca="false">IF($E334&gt;0,HJ339/$E334,"-")</f>
        <v>#N/A</v>
      </c>
      <c r="HK341" s="300"/>
    </row>
    <row r="342" s="368" customFormat="true" ht="13.8" hidden="true" customHeight="false" outlineLevel="0" collapsed="false">
      <c r="A342" s="351"/>
      <c r="B342" s="352"/>
      <c r="C342" s="352"/>
      <c r="D342" s="353"/>
      <c r="E342" s="353"/>
      <c r="F342" s="352"/>
      <c r="G342" s="352"/>
      <c r="H342" s="352"/>
      <c r="I342" s="352"/>
      <c r="J342" s="352"/>
      <c r="K342" s="352"/>
      <c r="L342" s="354"/>
      <c r="M342" s="354"/>
      <c r="N342" s="354"/>
      <c r="O342" s="354"/>
      <c r="P342" s="354"/>
      <c r="Q342" s="354"/>
      <c r="R342" s="355"/>
      <c r="S342" s="355"/>
      <c r="T342" s="356"/>
      <c r="U342" s="356"/>
      <c r="V342" s="354"/>
      <c r="W342" s="354"/>
      <c r="X342" s="354"/>
      <c r="Y342" s="354"/>
      <c r="Z342" s="355"/>
      <c r="AA342" s="355"/>
      <c r="AB342" s="356"/>
      <c r="AC342" s="356"/>
      <c r="AD342" s="354"/>
      <c r="AE342" s="354"/>
      <c r="AF342" s="354"/>
      <c r="AG342" s="354"/>
      <c r="AH342" s="355"/>
      <c r="AI342" s="355"/>
      <c r="AJ342" s="356"/>
      <c r="AK342" s="356"/>
      <c r="AL342" s="354"/>
      <c r="AM342" s="354"/>
      <c r="AN342" s="354"/>
      <c r="AO342" s="354"/>
      <c r="AP342" s="355"/>
      <c r="AQ342" s="355"/>
      <c r="AR342" s="356"/>
      <c r="AS342" s="356"/>
      <c r="AT342" s="357"/>
      <c r="AU342" s="357"/>
      <c r="AV342" s="357"/>
      <c r="AW342" s="357"/>
      <c r="AX342" s="357"/>
      <c r="AY342" s="358"/>
      <c r="AZ342" s="359"/>
      <c r="BA342" s="357"/>
      <c r="BB342" s="357"/>
      <c r="BC342" s="357"/>
      <c r="BD342" s="357"/>
      <c r="BE342" s="357"/>
      <c r="BF342" s="357"/>
      <c r="BG342" s="358"/>
      <c r="BH342" s="359"/>
      <c r="BI342" s="357"/>
      <c r="BJ342" s="357"/>
      <c r="BK342" s="357"/>
      <c r="BL342" s="357"/>
      <c r="BM342" s="357"/>
      <c r="BN342" s="357"/>
      <c r="BO342" s="358"/>
      <c r="BP342" s="359"/>
      <c r="BQ342" s="357"/>
      <c r="BR342" s="357"/>
      <c r="BS342" s="357"/>
      <c r="BT342" s="357"/>
      <c r="BU342" s="357"/>
      <c r="BV342" s="357"/>
      <c r="BW342" s="358"/>
      <c r="BX342" s="359"/>
      <c r="BY342" s="357"/>
      <c r="BZ342" s="357"/>
      <c r="CA342" s="357"/>
      <c r="CB342" s="357"/>
      <c r="CC342" s="357"/>
      <c r="CD342" s="355"/>
      <c r="CE342" s="355"/>
      <c r="CF342" s="356"/>
      <c r="CG342" s="356"/>
      <c r="CH342" s="354"/>
      <c r="CI342" s="354"/>
      <c r="CJ342" s="354"/>
      <c r="CK342" s="354"/>
      <c r="CL342" s="355"/>
      <c r="CM342" s="355"/>
      <c r="CN342" s="356"/>
      <c r="CO342" s="356"/>
      <c r="CP342" s="360"/>
      <c r="CQ342" s="360"/>
      <c r="CR342" s="360"/>
      <c r="CS342" s="360"/>
      <c r="CT342" s="361"/>
      <c r="CU342" s="362"/>
      <c r="CV342" s="363"/>
      <c r="CW342" s="361"/>
      <c r="CX342" s="361"/>
      <c r="CY342" s="361"/>
      <c r="CZ342" s="361"/>
      <c r="DA342" s="361"/>
      <c r="DB342" s="361"/>
      <c r="DC342" s="362"/>
      <c r="DD342" s="363"/>
      <c r="DE342" s="361"/>
      <c r="DF342" s="361"/>
      <c r="DG342" s="361"/>
      <c r="DH342" s="361"/>
      <c r="DI342" s="361"/>
      <c r="DJ342" s="364"/>
      <c r="DK342" s="365"/>
      <c r="DL342" s="363"/>
      <c r="DM342" s="361"/>
      <c r="DN342" s="361"/>
      <c r="DO342" s="361"/>
      <c r="DP342" s="361"/>
      <c r="DQ342" s="361"/>
      <c r="DR342" s="361"/>
      <c r="DS342" s="362"/>
      <c r="DT342" s="363"/>
      <c r="DU342" s="361"/>
      <c r="DV342" s="361"/>
      <c r="DW342" s="361"/>
      <c r="DX342" s="361"/>
      <c r="DY342" s="361"/>
      <c r="DZ342" s="361"/>
      <c r="EA342" s="362"/>
      <c r="EB342" s="363"/>
      <c r="EC342" s="361"/>
      <c r="ED342" s="361"/>
      <c r="EE342" s="361"/>
      <c r="EF342" s="361"/>
      <c r="EG342" s="361"/>
      <c r="EH342" s="361"/>
      <c r="EI342" s="362"/>
      <c r="EJ342" s="363"/>
      <c r="EK342" s="361"/>
      <c r="EL342" s="361"/>
      <c r="EM342" s="361"/>
      <c r="EN342" s="361"/>
      <c r="EO342" s="361"/>
      <c r="EP342" s="361"/>
      <c r="EQ342" s="362"/>
      <c r="ER342" s="363"/>
      <c r="ES342" s="361"/>
      <c r="ET342" s="361"/>
      <c r="EU342" s="361"/>
      <c r="EV342" s="361"/>
      <c r="EW342" s="361"/>
      <c r="EX342" s="366"/>
      <c r="EY342" s="367"/>
      <c r="EZ342" s="363"/>
      <c r="FA342" s="361"/>
      <c r="FB342" s="361"/>
      <c r="FC342" s="361"/>
      <c r="FD342" s="361"/>
      <c r="FE342" s="361"/>
      <c r="FF342" s="361"/>
      <c r="FG342" s="362"/>
      <c r="FH342" s="363"/>
      <c r="FI342" s="361"/>
      <c r="FJ342" s="361"/>
      <c r="FK342" s="361"/>
      <c r="FL342" s="361"/>
      <c r="FM342" s="361"/>
      <c r="FN342" s="361"/>
      <c r="FO342" s="362"/>
      <c r="FP342" s="363"/>
      <c r="FQ342" s="361"/>
      <c r="FR342" s="361"/>
      <c r="FS342" s="361"/>
      <c r="FT342" s="361"/>
      <c r="FU342" s="361"/>
      <c r="FV342" s="361"/>
      <c r="FW342" s="362"/>
      <c r="FX342" s="363"/>
      <c r="FY342" s="361"/>
      <c r="FZ342" s="361"/>
      <c r="GA342" s="361"/>
      <c r="GB342" s="361"/>
      <c r="GC342" s="361"/>
      <c r="GD342" s="361"/>
      <c r="GE342" s="362"/>
      <c r="GF342" s="363"/>
      <c r="GG342" s="361"/>
      <c r="GH342" s="361"/>
      <c r="GI342" s="361"/>
      <c r="GJ342" s="361"/>
      <c r="GK342" s="361"/>
      <c r="GL342" s="361"/>
      <c r="GM342" s="362"/>
      <c r="GN342" s="363"/>
      <c r="GO342" s="361"/>
      <c r="GP342" s="361"/>
      <c r="GQ342" s="361"/>
      <c r="GR342" s="361"/>
      <c r="GS342" s="361"/>
      <c r="GT342" s="361"/>
      <c r="GU342" s="362"/>
      <c r="GV342" s="361"/>
      <c r="GW342" s="362"/>
      <c r="GX342" s="361"/>
      <c r="GY342" s="362"/>
      <c r="GZ342" s="361"/>
      <c r="HA342" s="362"/>
      <c r="HB342" s="361"/>
      <c r="HC342" s="362"/>
      <c r="HD342" s="361"/>
      <c r="HE342" s="362"/>
      <c r="HF342" s="361"/>
      <c r="HG342" s="362"/>
      <c r="HH342" s="361"/>
      <c r="HI342" s="362"/>
      <c r="HJ342" s="361"/>
      <c r="HK342" s="362"/>
    </row>
    <row r="343" customFormat="false" ht="12.75" hidden="true" customHeight="false" outlineLevel="0" collapsed="false">
      <c r="A343" s="232" t="s">
        <v>199</v>
      </c>
      <c r="B343" s="233" t="e">
        <f aca="false">VLOOKUP(A343,PLANEJAMENTO!$B$11:$C$96,2,FALSE())</f>
        <v>#N/A</v>
      </c>
      <c r="C343" s="232" t="e">
        <f aca="false">VLOOKUP(A343,PLANEJAMENTO!$B$11:$D$96,3,FALSE())</f>
        <v>#N/A</v>
      </c>
      <c r="D343" s="234" t="e">
        <f aca="false">VLOOKUP(A343,PLANEJAMENTO!$B$11:$E$96,4,FALSE())</f>
        <v>#N/A</v>
      </c>
      <c r="E343" s="234" t="e">
        <f aca="false">D343</f>
        <v>#N/A</v>
      </c>
      <c r="F343" s="235" t="e">
        <f aca="false">produções!#REF!</f>
        <v>#VALUE!</v>
      </c>
      <c r="G343" s="234" t="e">
        <f aca="false">F343*8</f>
        <v>#VALUE!</v>
      </c>
      <c r="H343" s="234"/>
      <c r="I343" s="237"/>
      <c r="J343" s="238"/>
      <c r="K343" s="305" t="s">
        <v>159</v>
      </c>
      <c r="L343" s="240"/>
      <c r="M343" s="240"/>
      <c r="N343" s="240"/>
      <c r="O343" s="240"/>
      <c r="P343" s="240"/>
      <c r="Q343" s="240"/>
      <c r="R343" s="240"/>
      <c r="S343" s="240"/>
      <c r="T343" s="240"/>
      <c r="U343" s="240"/>
      <c r="V343" s="240"/>
      <c r="W343" s="240"/>
      <c r="X343" s="240"/>
      <c r="Y343" s="24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40"/>
      <c r="BB343" s="240"/>
      <c r="BC343" s="240"/>
      <c r="BD343" s="240"/>
      <c r="BE343" s="240"/>
      <c r="BF343" s="240"/>
      <c r="BG343" s="240"/>
      <c r="BH343" s="240"/>
      <c r="BI343" s="240"/>
      <c r="BJ343" s="240"/>
      <c r="BK343" s="240"/>
      <c r="BL343" s="240"/>
      <c r="BM343" s="240"/>
      <c r="BN343" s="240"/>
      <c r="BO343" s="240"/>
      <c r="BP343" s="240"/>
      <c r="BQ343" s="240"/>
      <c r="BR343" s="240"/>
      <c r="BS343" s="240"/>
      <c r="BT343" s="240"/>
      <c r="BU343" s="240"/>
      <c r="BV343" s="240" t="n">
        <v>0.14378478664193</v>
      </c>
      <c r="BW343" s="240"/>
      <c r="BX343" s="240"/>
      <c r="BY343" s="240"/>
      <c r="BZ343" s="240"/>
      <c r="CA343" s="240"/>
      <c r="CB343" s="240"/>
      <c r="CC343" s="240"/>
      <c r="CD343" s="240"/>
      <c r="CE343" s="240"/>
      <c r="CF343" s="240"/>
      <c r="CG343" s="240"/>
      <c r="CH343" s="240"/>
      <c r="CI343" s="240"/>
      <c r="CJ343" s="240"/>
      <c r="CK343" s="240"/>
      <c r="CL343" s="240"/>
      <c r="CM343" s="240"/>
      <c r="CN343" s="240"/>
      <c r="CO343" s="240"/>
      <c r="CP343" s="240"/>
      <c r="CQ343" s="240"/>
      <c r="CR343" s="240"/>
      <c r="CS343" s="240"/>
      <c r="CT343" s="240"/>
      <c r="CU343" s="240"/>
      <c r="CV343" s="240"/>
      <c r="CW343" s="240"/>
      <c r="CX343" s="240"/>
      <c r="CY343" s="240"/>
      <c r="CZ343" s="240"/>
      <c r="DA343" s="240"/>
      <c r="DB343" s="240"/>
      <c r="DC343" s="240"/>
      <c r="DD343" s="240"/>
      <c r="DE343" s="240"/>
      <c r="DF343" s="240"/>
      <c r="DG343" s="240"/>
      <c r="DH343" s="240"/>
      <c r="DI343" s="240"/>
      <c r="DJ343" s="240"/>
      <c r="DK343" s="240"/>
      <c r="DL343" s="240"/>
      <c r="DM343" s="240"/>
      <c r="DN343" s="240"/>
      <c r="DO343" s="240"/>
      <c r="DP343" s="308"/>
      <c r="DQ343" s="308"/>
      <c r="DR343" s="308"/>
      <c r="DS343" s="308"/>
      <c r="DT343" s="308"/>
      <c r="DU343" s="308"/>
      <c r="DV343" s="308"/>
      <c r="DW343" s="308"/>
      <c r="DX343" s="308"/>
      <c r="DY343" s="308"/>
      <c r="DZ343" s="308"/>
      <c r="EA343" s="308"/>
      <c r="EB343" s="308"/>
      <c r="EC343" s="308"/>
      <c r="ED343" s="308"/>
      <c r="EE343" s="308"/>
      <c r="EF343" s="308"/>
      <c r="EG343" s="308"/>
      <c r="EH343" s="308"/>
      <c r="EI343" s="308"/>
      <c r="EJ343" s="308"/>
      <c r="EK343" s="308"/>
      <c r="EL343" s="308"/>
      <c r="EM343" s="308"/>
      <c r="EN343" s="308"/>
      <c r="EO343" s="308"/>
      <c r="EP343" s="308"/>
      <c r="EQ343" s="308"/>
      <c r="ER343" s="308"/>
      <c r="ES343" s="308"/>
      <c r="ET343" s="308"/>
      <c r="EU343" s="308"/>
      <c r="EV343" s="308"/>
      <c r="EW343" s="308"/>
      <c r="EX343" s="309"/>
      <c r="EY343" s="309"/>
      <c r="EZ343" s="308"/>
      <c r="FA343" s="308"/>
      <c r="FB343" s="308"/>
      <c r="FC343" s="308"/>
      <c r="FD343" s="308"/>
      <c r="FE343" s="308"/>
      <c r="FF343" s="308"/>
      <c r="FG343" s="308"/>
      <c r="FH343" s="308"/>
      <c r="FI343" s="308"/>
      <c r="FJ343" s="308"/>
      <c r="FK343" s="308"/>
      <c r="FL343" s="308"/>
      <c r="FM343" s="308"/>
      <c r="FN343" s="308"/>
      <c r="FO343" s="308"/>
      <c r="FP343" s="308"/>
      <c r="FQ343" s="308"/>
      <c r="FR343" s="308"/>
      <c r="FS343" s="308"/>
      <c r="FT343" s="308"/>
      <c r="FU343" s="308"/>
      <c r="FV343" s="308"/>
      <c r="FW343" s="308"/>
      <c r="FX343" s="308"/>
      <c r="FY343" s="308"/>
      <c r="FZ343" s="308"/>
      <c r="GA343" s="308"/>
      <c r="GB343" s="308"/>
      <c r="GC343" s="308"/>
      <c r="GD343" s="308"/>
      <c r="GE343" s="308"/>
      <c r="GF343" s="308"/>
      <c r="GG343" s="308"/>
      <c r="GH343" s="308"/>
      <c r="GI343" s="308"/>
      <c r="GJ343" s="308"/>
      <c r="GK343" s="308"/>
      <c r="GL343" s="308"/>
      <c r="GM343" s="308"/>
      <c r="GN343" s="308"/>
      <c r="GO343" s="308"/>
      <c r="GP343" s="308"/>
      <c r="GQ343" s="308"/>
      <c r="GR343" s="308"/>
      <c r="GS343" s="308"/>
      <c r="GT343" s="308"/>
      <c r="GU343" s="308"/>
      <c r="GV343" s="308"/>
      <c r="GW343" s="308"/>
      <c r="GX343" s="308"/>
      <c r="GY343" s="308"/>
      <c r="GZ343" s="308"/>
      <c r="HA343" s="308"/>
      <c r="HB343" s="308"/>
      <c r="HC343" s="308"/>
      <c r="HD343" s="308"/>
      <c r="HE343" s="308"/>
      <c r="HF343" s="308"/>
      <c r="HG343" s="308"/>
      <c r="HH343" s="308"/>
      <c r="HI343" s="308"/>
      <c r="HJ343" s="308"/>
      <c r="HK343" s="308"/>
    </row>
    <row r="344" customFormat="false" ht="12.75" hidden="true" customHeight="false" outlineLevel="0" collapsed="false">
      <c r="A344" s="232"/>
      <c r="B344" s="233"/>
      <c r="C344" s="232"/>
      <c r="D344" s="234"/>
      <c r="E344" s="234"/>
      <c r="F344" s="235"/>
      <c r="G344" s="234"/>
      <c r="H344" s="234"/>
      <c r="I344" s="237"/>
      <c r="J344" s="238"/>
      <c r="K344" s="244" t="s">
        <v>160</v>
      </c>
      <c r="L344" s="245"/>
      <c r="M344" s="245"/>
      <c r="N344" s="245"/>
      <c r="O344" s="245"/>
      <c r="P344" s="245"/>
      <c r="Q344" s="245"/>
      <c r="R344" s="245"/>
      <c r="S344" s="245"/>
      <c r="T344" s="245"/>
      <c r="U344" s="245"/>
      <c r="V344" s="245"/>
      <c r="W344" s="245"/>
      <c r="X344" s="245"/>
      <c r="Y344" s="245"/>
      <c r="Z344" s="245"/>
      <c r="AA344" s="245"/>
      <c r="AB344" s="245"/>
      <c r="AC344" s="245"/>
      <c r="AD344" s="245"/>
      <c r="AE344" s="245"/>
      <c r="AF344" s="245"/>
      <c r="AG344" s="245"/>
      <c r="AH344" s="245"/>
      <c r="AI344" s="245"/>
      <c r="AJ344" s="245"/>
      <c r="AK344" s="245"/>
      <c r="AL344" s="245"/>
      <c r="AM344" s="245"/>
      <c r="AN344" s="245"/>
      <c r="AO344" s="245"/>
      <c r="AP344" s="245"/>
      <c r="AQ344" s="245"/>
      <c r="AR344" s="245"/>
      <c r="AS344" s="245"/>
      <c r="AT344" s="245"/>
      <c r="AU344" s="245"/>
      <c r="AV344" s="245"/>
      <c r="AW344" s="245"/>
      <c r="AX344" s="245"/>
      <c r="AY344" s="245"/>
      <c r="AZ344" s="245"/>
      <c r="BA344" s="245"/>
      <c r="BB344" s="245"/>
      <c r="BC344" s="245"/>
      <c r="BD344" s="245"/>
      <c r="BE344" s="245"/>
      <c r="BF344" s="245"/>
      <c r="BG344" s="245"/>
      <c r="BH344" s="245"/>
      <c r="BI344" s="245"/>
      <c r="BJ344" s="245"/>
      <c r="BK344" s="245"/>
      <c r="BL344" s="245"/>
      <c r="BM344" s="245"/>
      <c r="BN344" s="245"/>
      <c r="BO344" s="245"/>
      <c r="BP344" s="245"/>
      <c r="BQ344" s="245"/>
      <c r="BR344" s="245"/>
      <c r="BS344" s="245"/>
      <c r="BT344" s="245"/>
      <c r="BU344" s="245"/>
      <c r="BV344" s="245" t="n">
        <v>1</v>
      </c>
      <c r="BW344" s="245"/>
      <c r="BX344" s="245"/>
      <c r="BY344" s="245"/>
      <c r="BZ344" s="245"/>
      <c r="CA344" s="245"/>
      <c r="CB344" s="245"/>
      <c r="CC344" s="245"/>
      <c r="CD344" s="245"/>
      <c r="CE344" s="245"/>
      <c r="CF344" s="245"/>
      <c r="CG344" s="245"/>
      <c r="CH344" s="245"/>
      <c r="CI344" s="245"/>
      <c r="CJ344" s="245"/>
      <c r="CK344" s="245"/>
      <c r="CL344" s="245"/>
      <c r="CM344" s="245"/>
      <c r="CN344" s="245"/>
      <c r="CO344" s="245"/>
      <c r="CP344" s="245"/>
      <c r="CQ344" s="245"/>
      <c r="CR344" s="245"/>
      <c r="CS344" s="245"/>
      <c r="CT344" s="245"/>
      <c r="CU344" s="245"/>
      <c r="CV344" s="245"/>
      <c r="CW344" s="245"/>
      <c r="CX344" s="245"/>
      <c r="CY344" s="245"/>
      <c r="CZ344" s="245"/>
      <c r="DA344" s="245"/>
      <c r="DB344" s="245"/>
      <c r="DC344" s="245"/>
      <c r="DD344" s="245"/>
      <c r="DE344" s="245"/>
      <c r="DF344" s="245"/>
      <c r="DG344" s="245"/>
      <c r="DH344" s="245"/>
      <c r="DI344" s="245"/>
      <c r="DJ344" s="245"/>
      <c r="DK344" s="245"/>
      <c r="DL344" s="245"/>
      <c r="DM344" s="245"/>
      <c r="DN344" s="245"/>
      <c r="DO344" s="245"/>
      <c r="DP344" s="245"/>
      <c r="DQ344" s="245"/>
      <c r="DR344" s="245"/>
      <c r="DS344" s="245"/>
      <c r="DT344" s="245"/>
      <c r="DU344" s="245"/>
      <c r="DV344" s="245"/>
      <c r="DW344" s="245"/>
      <c r="DX344" s="245"/>
      <c r="DY344" s="245"/>
      <c r="DZ344" s="245"/>
      <c r="EA344" s="245"/>
      <c r="EB344" s="245"/>
      <c r="EC344" s="245"/>
      <c r="ED344" s="245"/>
      <c r="EE344" s="245"/>
      <c r="EF344" s="245"/>
      <c r="EG344" s="245"/>
      <c r="EH344" s="245"/>
      <c r="EI344" s="245"/>
      <c r="EJ344" s="245"/>
      <c r="EK344" s="245"/>
      <c r="EL344" s="245"/>
      <c r="EM344" s="245"/>
      <c r="EN344" s="245"/>
      <c r="EO344" s="245"/>
      <c r="EP344" s="245"/>
      <c r="EQ344" s="245"/>
      <c r="ER344" s="245"/>
      <c r="ES344" s="245"/>
      <c r="ET344" s="245"/>
      <c r="EU344" s="245"/>
      <c r="EV344" s="245"/>
      <c r="EW344" s="245"/>
      <c r="EX344" s="246"/>
      <c r="EY344" s="246"/>
      <c r="EZ344" s="245"/>
      <c r="FA344" s="245"/>
      <c r="FB344" s="245"/>
      <c r="FC344" s="245"/>
      <c r="FD344" s="245"/>
      <c r="FE344" s="245"/>
      <c r="FF344" s="245"/>
      <c r="FG344" s="245"/>
      <c r="FH344" s="245"/>
      <c r="FI344" s="245"/>
      <c r="FJ344" s="245"/>
      <c r="FK344" s="245"/>
      <c r="FL344" s="245"/>
      <c r="FM344" s="245"/>
      <c r="FN344" s="245"/>
      <c r="FO344" s="245"/>
      <c r="FP344" s="245"/>
      <c r="FQ344" s="245"/>
      <c r="FR344" s="245"/>
      <c r="FS344" s="245"/>
      <c r="FT344" s="245"/>
      <c r="FU344" s="245"/>
      <c r="FV344" s="245"/>
      <c r="FW344" s="245"/>
      <c r="FX344" s="245"/>
      <c r="FY344" s="245"/>
      <c r="FZ344" s="245"/>
      <c r="GA344" s="245"/>
      <c r="GB344" s="245"/>
      <c r="GC344" s="245"/>
      <c r="GD344" s="245"/>
      <c r="GE344" s="245"/>
      <c r="GF344" s="245"/>
      <c r="GG344" s="245"/>
      <c r="GH344" s="245"/>
      <c r="GI344" s="245"/>
      <c r="GJ344" s="245"/>
      <c r="GK344" s="245"/>
      <c r="GL344" s="245"/>
      <c r="GM344" s="245"/>
      <c r="GN344" s="245"/>
      <c r="GO344" s="245"/>
      <c r="GP344" s="245"/>
      <c r="GQ344" s="245"/>
      <c r="GR344" s="245"/>
      <c r="GS344" s="245"/>
      <c r="GT344" s="245"/>
      <c r="GU344" s="245"/>
      <c r="GV344" s="245"/>
      <c r="GW344" s="245"/>
      <c r="GX344" s="245"/>
      <c r="GY344" s="245"/>
      <c r="GZ344" s="245"/>
      <c r="HA344" s="245"/>
      <c r="HB344" s="245"/>
      <c r="HC344" s="245"/>
      <c r="HD344" s="245"/>
      <c r="HE344" s="245"/>
      <c r="HF344" s="245"/>
      <c r="HG344" s="245"/>
      <c r="HH344" s="245"/>
      <c r="HI344" s="245"/>
      <c r="HJ344" s="245"/>
      <c r="HK344" s="245"/>
    </row>
    <row r="345" customFormat="false" ht="12.75" hidden="true" customHeight="false" outlineLevel="0" collapsed="false">
      <c r="A345" s="232"/>
      <c r="B345" s="233"/>
      <c r="C345" s="232"/>
      <c r="D345" s="234"/>
      <c r="E345" s="234"/>
      <c r="F345" s="235"/>
      <c r="G345" s="234"/>
      <c r="H345" s="234"/>
      <c r="I345" s="237"/>
      <c r="J345" s="238"/>
      <c r="K345" s="247" t="s">
        <v>161</v>
      </c>
      <c r="L345" s="248" t="e">
        <f aca="false">(L343*L344*$G343)*$L$8</f>
        <v>#VALUE!</v>
      </c>
      <c r="M345" s="248"/>
      <c r="N345" s="248" t="e">
        <f aca="false">(N343*N344*$G343)*$L$8</f>
        <v>#VALUE!</v>
      </c>
      <c r="O345" s="248"/>
      <c r="P345" s="248" t="e">
        <f aca="false">(P343*P344*$G343)*$L$8</f>
        <v>#VALUE!</v>
      </c>
      <c r="Q345" s="248"/>
      <c r="R345" s="248" t="e">
        <f aca="false">(R343*R344*$G343)*$L$8</f>
        <v>#VALUE!</v>
      </c>
      <c r="S345" s="248"/>
      <c r="T345" s="248" t="e">
        <f aca="false">(T343*T344*$G343)*$T$8</f>
        <v>#VALUE!</v>
      </c>
      <c r="U345" s="248"/>
      <c r="V345" s="248" t="e">
        <f aca="false">(V343*V344*$G343)*$T$8</f>
        <v>#VALUE!</v>
      </c>
      <c r="W345" s="248"/>
      <c r="X345" s="248" t="e">
        <f aca="false">(X343*X344*$G343)*$T$8</f>
        <v>#VALUE!</v>
      </c>
      <c r="Y345" s="248"/>
      <c r="Z345" s="248" t="e">
        <f aca="false">(Z343*Z344*$G343)*$T$8</f>
        <v>#VALUE!</v>
      </c>
      <c r="AA345" s="248"/>
      <c r="AB345" s="248" t="e">
        <f aca="false">(AB343*AB344*$G343)*$AB$8</f>
        <v>#VALUE!</v>
      </c>
      <c r="AC345" s="248"/>
      <c r="AD345" s="248" t="e">
        <f aca="false">(AD343*AD344*$G343)*$AB$8</f>
        <v>#VALUE!</v>
      </c>
      <c r="AE345" s="248"/>
      <c r="AF345" s="248" t="e">
        <f aca="false">(AF343*AF344*$G343)*$AB$8</f>
        <v>#VALUE!</v>
      </c>
      <c r="AG345" s="248"/>
      <c r="AH345" s="248" t="e">
        <f aca="false">(AH343*AH344*$G343)*$AB$8</f>
        <v>#VALUE!</v>
      </c>
      <c r="AI345" s="248"/>
      <c r="AJ345" s="248" t="e">
        <f aca="false">(AJ343*AJ344*$G343)*$AJ$8</f>
        <v>#VALUE!</v>
      </c>
      <c r="AK345" s="248"/>
      <c r="AL345" s="248" t="e">
        <f aca="false">(AL343*AL344*$G343)*$AJ$8</f>
        <v>#VALUE!</v>
      </c>
      <c r="AM345" s="248"/>
      <c r="AN345" s="248" t="e">
        <f aca="false">(AN343*AN344*$G343)*$AJ$8</f>
        <v>#VALUE!</v>
      </c>
      <c r="AO345" s="248"/>
      <c r="AP345" s="248" t="e">
        <f aca="false">(AP343*AP344*$G343)*$AJ$8</f>
        <v>#VALUE!</v>
      </c>
      <c r="AQ345" s="248"/>
      <c r="AR345" s="248" t="e">
        <f aca="false">(AR343*AR344*$G343)*$AT$8</f>
        <v>#VALUE!</v>
      </c>
      <c r="AS345" s="248"/>
      <c r="AT345" s="248" t="e">
        <f aca="false">(AT343*AT344*$G343)*$AT$8</f>
        <v>#VALUE!</v>
      </c>
      <c r="AU345" s="248"/>
      <c r="AV345" s="248" t="e">
        <f aca="false">(AV343*AV344*$G343)*$AT$8</f>
        <v>#VALUE!</v>
      </c>
      <c r="AW345" s="248"/>
      <c r="AX345" s="248" t="e">
        <f aca="false">(AX343*AX344*$G343)*$AT$8</f>
        <v>#VALUE!</v>
      </c>
      <c r="AY345" s="248"/>
      <c r="AZ345" s="248" t="e">
        <f aca="false">(AZ343*AZ344*$G343)*$BB$8</f>
        <v>#VALUE!</v>
      </c>
      <c r="BA345" s="248"/>
      <c r="BB345" s="248" t="e">
        <f aca="false">(BB343*BB344*$G343)*$BB$8</f>
        <v>#VALUE!</v>
      </c>
      <c r="BC345" s="248"/>
      <c r="BD345" s="248" t="e">
        <f aca="false">(BD343*BD344*$G343)*$BB$8</f>
        <v>#VALUE!</v>
      </c>
      <c r="BE345" s="248"/>
      <c r="BF345" s="248" t="e">
        <f aca="false">(BF343*BF344*$G343)*$BB$8</f>
        <v>#VALUE!</v>
      </c>
      <c r="BG345" s="248"/>
      <c r="BH345" s="248" t="e">
        <f aca="false">(BH343*BH344*$G343)*$BJ$8</f>
        <v>#VALUE!</v>
      </c>
      <c r="BI345" s="248"/>
      <c r="BJ345" s="248" t="e">
        <f aca="false">(BJ343*BJ344*$G343)*$BJ$8</f>
        <v>#VALUE!</v>
      </c>
      <c r="BK345" s="248"/>
      <c r="BL345" s="248" t="e">
        <f aca="false">(BL343*BL344*$G343)*$BJ$8</f>
        <v>#VALUE!</v>
      </c>
      <c r="BM345" s="248"/>
      <c r="BN345" s="248" t="e">
        <f aca="false">(BN343*BN344*$G343)*$BJ$8</f>
        <v>#VALUE!</v>
      </c>
      <c r="BO345" s="248"/>
      <c r="BP345" s="248" t="e">
        <f aca="false">(BP343*BP344*$G343)*$BJ$8</f>
        <v>#VALUE!</v>
      </c>
      <c r="BQ345" s="248"/>
      <c r="BR345" s="248" t="e">
        <f aca="false">(BR343*BR344*$G343)*$BJ$8</f>
        <v>#VALUE!</v>
      </c>
      <c r="BS345" s="248"/>
      <c r="BT345" s="248" t="e">
        <f aca="false">(BT343*BT344*$G343)*$BT$8</f>
        <v>#VALUE!</v>
      </c>
      <c r="BU345" s="248"/>
      <c r="BV345" s="248" t="e">
        <f aca="false">(BV343*BV344*$G343)*$BT$8</f>
        <v>#VALUE!</v>
      </c>
      <c r="BW345" s="248"/>
      <c r="BX345" s="248" t="e">
        <f aca="false">(BX343*BX344*$G343)*$BT$8</f>
        <v>#VALUE!</v>
      </c>
      <c r="BY345" s="248"/>
      <c r="BZ345" s="248" t="e">
        <f aca="false">(BZ343*BZ344*$G343)*$BT$8</f>
        <v>#VALUE!</v>
      </c>
      <c r="CA345" s="248"/>
      <c r="CB345" s="248" t="e">
        <f aca="false">(CB343*CB344*$G343)*$CB$8</f>
        <v>#VALUE!</v>
      </c>
      <c r="CC345" s="248"/>
      <c r="CD345" s="248" t="e">
        <f aca="false">(CD343*CD344*$G343)*$CB$8</f>
        <v>#VALUE!</v>
      </c>
      <c r="CE345" s="248"/>
      <c r="CF345" s="248" t="e">
        <f aca="false">(CF343*CF344*$G343)*$CB$8</f>
        <v>#VALUE!</v>
      </c>
      <c r="CG345" s="248"/>
      <c r="CH345" s="248" t="e">
        <f aca="false">(CH343*CH344*$G343)*$CB$8</f>
        <v>#VALUE!</v>
      </c>
      <c r="CI345" s="248"/>
      <c r="CJ345" s="248" t="e">
        <f aca="false">(CJ343*CJ344*$G343)*$CJ$8</f>
        <v>#VALUE!</v>
      </c>
      <c r="CK345" s="248"/>
      <c r="CL345" s="248" t="e">
        <f aca="false">(CL343*CL344*$G343)*$CJ$8</f>
        <v>#VALUE!</v>
      </c>
      <c r="CM345" s="248"/>
      <c r="CN345" s="248" t="e">
        <f aca="false">(CN343*CN344*$G343)*$CJ$8</f>
        <v>#VALUE!</v>
      </c>
      <c r="CO345" s="248"/>
      <c r="CP345" s="248" t="e">
        <f aca="false">(CP343*CP344*$G343)*$CJ$8</f>
        <v>#VALUE!</v>
      </c>
      <c r="CQ345" s="248"/>
      <c r="CR345" s="248" t="e">
        <f aca="false">(CR343*CR344*$G343)*$CJ$8</f>
        <v>#VALUE!</v>
      </c>
      <c r="CS345" s="248"/>
      <c r="CT345" s="248" t="e">
        <f aca="false">(CT343*CT344*$G343)*$CT$8</f>
        <v>#VALUE!</v>
      </c>
      <c r="CU345" s="248"/>
      <c r="CV345" s="248" t="e">
        <f aca="false">(CV343*CV344*$G343)*$CT$8</f>
        <v>#VALUE!</v>
      </c>
      <c r="CW345" s="248"/>
      <c r="CX345" s="248" t="e">
        <f aca="false">(CX343*CX344*$G343)*$CT$8</f>
        <v>#VALUE!</v>
      </c>
      <c r="CY345" s="248"/>
      <c r="CZ345" s="248" t="e">
        <f aca="false">(CZ343*CZ344*$G343)*$CT$8</f>
        <v>#VALUE!</v>
      </c>
      <c r="DA345" s="248"/>
      <c r="DB345" s="248" t="e">
        <f aca="false">(DB343*DB344*$G343)*$DB$8</f>
        <v>#VALUE!</v>
      </c>
      <c r="DC345" s="248"/>
      <c r="DD345" s="248" t="e">
        <f aca="false">(DD343*DD344*$G343)*$DB$8</f>
        <v>#VALUE!</v>
      </c>
      <c r="DE345" s="248"/>
      <c r="DF345" s="248" t="e">
        <f aca="false">(DF343*DF344*$G343)*$DB$8</f>
        <v>#VALUE!</v>
      </c>
      <c r="DG345" s="248"/>
      <c r="DH345" s="248" t="e">
        <f aca="false">(DH343*DH344*$G343)*$DB$8</f>
        <v>#VALUE!</v>
      </c>
      <c r="DI345" s="248"/>
      <c r="DJ345" s="292" t="e">
        <f aca="false">(DJ343*DJ344*$G343)*$DB$8</f>
        <v>#VALUE!</v>
      </c>
      <c r="DK345" s="292"/>
      <c r="DL345" s="248" t="e">
        <f aca="false">(DL343*DL344*$G343)*$DB$8</f>
        <v>#VALUE!</v>
      </c>
      <c r="DM345" s="248"/>
      <c r="DN345" s="248" t="e">
        <f aca="false">(DN343*DN344*$G343)*$DB$8</f>
        <v>#VALUE!</v>
      </c>
      <c r="DO345" s="248"/>
      <c r="DP345" s="248" t="e">
        <f aca="false">(DP343*DP344*$G343)*$DB$8</f>
        <v>#VALUE!</v>
      </c>
      <c r="DQ345" s="248"/>
      <c r="DR345" s="248" t="e">
        <f aca="false">(DR343*DR344*$G343)*$DB$8</f>
        <v>#VALUE!</v>
      </c>
      <c r="DS345" s="248"/>
      <c r="DT345" s="248" t="e">
        <f aca="false">(DT343*DT344*$G343)*$DB$8</f>
        <v>#VALUE!</v>
      </c>
      <c r="DU345" s="248"/>
      <c r="DV345" s="248" t="e">
        <f aca="false">(DV343*DV344*$G343)*$DB$8</f>
        <v>#VALUE!</v>
      </c>
      <c r="DW345" s="248"/>
      <c r="DX345" s="248" t="e">
        <f aca="false">(DX343*DX344*$G343)*$DB$8</f>
        <v>#VALUE!</v>
      </c>
      <c r="DY345" s="248"/>
      <c r="DZ345" s="248" t="e">
        <f aca="false">(DZ343*DZ344*$G343)*$DB$8</f>
        <v>#VALUE!</v>
      </c>
      <c r="EA345" s="248"/>
      <c r="EB345" s="248" t="e">
        <f aca="false">(EB343*EB344*$G343)*$DB$8</f>
        <v>#VALUE!</v>
      </c>
      <c r="EC345" s="248"/>
      <c r="ED345" s="248" t="e">
        <f aca="false">(ED343*ED344*$G343)*$DB$8</f>
        <v>#VALUE!</v>
      </c>
      <c r="EE345" s="248"/>
      <c r="EF345" s="248" t="e">
        <f aca="false">(EF343*EF344*$G343)*$DB$8</f>
        <v>#VALUE!</v>
      </c>
      <c r="EG345" s="248"/>
      <c r="EH345" s="248" t="e">
        <f aca="false">(EH343*EH344*$G343)*$DB$8</f>
        <v>#VALUE!</v>
      </c>
      <c r="EI345" s="248"/>
      <c r="EJ345" s="248" t="e">
        <f aca="false">(EJ343*EJ344*$G343)*$DB$8</f>
        <v>#VALUE!</v>
      </c>
      <c r="EK345" s="248"/>
      <c r="EL345" s="248" t="e">
        <f aca="false">(EL343*EL344*$G343)*$DB$8</f>
        <v>#VALUE!</v>
      </c>
      <c r="EM345" s="248"/>
      <c r="EN345" s="248" t="e">
        <f aca="false">(EN343*EN344*$G343)*$DB$8</f>
        <v>#VALUE!</v>
      </c>
      <c r="EO345" s="248"/>
      <c r="EP345" s="248" t="e">
        <f aca="false">(EP343*EP344*$G343)*$DB$8</f>
        <v>#VALUE!</v>
      </c>
      <c r="EQ345" s="248"/>
      <c r="ER345" s="248" t="e">
        <f aca="false">(ER343*ER344*$G343)*$DB$8</f>
        <v>#VALUE!</v>
      </c>
      <c r="ES345" s="248"/>
      <c r="ET345" s="248" t="e">
        <f aca="false">(ET343*ET344*$G343)*$DB$8</f>
        <v>#VALUE!</v>
      </c>
      <c r="EU345" s="248"/>
      <c r="EV345" s="248" t="e">
        <f aca="false">(EV343*EV344*$G343)*$DB$8</f>
        <v>#VALUE!</v>
      </c>
      <c r="EW345" s="248"/>
      <c r="EX345" s="249" t="e">
        <f aca="false">(EX343*EX344*$G343)*$DB$8</f>
        <v>#VALUE!</v>
      </c>
      <c r="EY345" s="249"/>
      <c r="EZ345" s="248" t="e">
        <f aca="false">(EZ343*EZ344*$G343)*$DB$8</f>
        <v>#VALUE!</v>
      </c>
      <c r="FA345" s="248"/>
      <c r="FB345" s="248" t="e">
        <f aca="false">(FB343*FB344*$G343)*$DB$8</f>
        <v>#VALUE!</v>
      </c>
      <c r="FC345" s="248"/>
      <c r="FD345" s="248" t="e">
        <f aca="false">(FD343*FD344*$G343)*$DB$8</f>
        <v>#VALUE!</v>
      </c>
      <c r="FE345" s="248"/>
      <c r="FF345" s="248" t="e">
        <f aca="false">(FF343*FF344*$G343)*$DB$8</f>
        <v>#VALUE!</v>
      </c>
      <c r="FG345" s="248"/>
      <c r="FH345" s="248" t="e">
        <f aca="false">(FH343*FH344*$G343)*$DB$8</f>
        <v>#VALUE!</v>
      </c>
      <c r="FI345" s="248"/>
      <c r="FJ345" s="248" t="e">
        <f aca="false">(FJ343*FJ344*$G343)*$DB$8</f>
        <v>#VALUE!</v>
      </c>
      <c r="FK345" s="248"/>
      <c r="FL345" s="248" t="e">
        <f aca="false">(FL343*FL344*$G343)*$DB$8</f>
        <v>#VALUE!</v>
      </c>
      <c r="FM345" s="248"/>
      <c r="FN345" s="248" t="e">
        <f aca="false">(FN343*FN344*$G343)*$DB$8</f>
        <v>#VALUE!</v>
      </c>
      <c r="FO345" s="248"/>
      <c r="FP345" s="248" t="e">
        <f aca="false">(FP343*FP344*$G343)*$DB$8</f>
        <v>#VALUE!</v>
      </c>
      <c r="FQ345" s="248"/>
      <c r="FR345" s="248" t="e">
        <f aca="false">(FR343*FR344*$G343)*$DB$8</f>
        <v>#VALUE!</v>
      </c>
      <c r="FS345" s="248"/>
      <c r="FT345" s="248" t="e">
        <f aca="false">(FT343*FT344*$G343)*$DB$8</f>
        <v>#VALUE!</v>
      </c>
      <c r="FU345" s="248"/>
      <c r="FV345" s="248" t="e">
        <f aca="false">(FV343*FV344*$G343)*$DB$8</f>
        <v>#VALUE!</v>
      </c>
      <c r="FW345" s="248"/>
      <c r="FX345" s="248" t="e">
        <f aca="false">(FX343*FX344*$G343)*$DB$8</f>
        <v>#VALUE!</v>
      </c>
      <c r="FY345" s="248"/>
      <c r="FZ345" s="248" t="e">
        <f aca="false">(FZ343*FZ344*$G343)*$DB$8</f>
        <v>#VALUE!</v>
      </c>
      <c r="GA345" s="248"/>
      <c r="GB345" s="248" t="e">
        <f aca="false">(GB343*GB344*$G343)*$DB$8</f>
        <v>#VALUE!</v>
      </c>
      <c r="GC345" s="248"/>
      <c r="GD345" s="248" t="e">
        <f aca="false">(GD343*GD344*$G343)*$DB$8</f>
        <v>#VALUE!</v>
      </c>
      <c r="GE345" s="248"/>
      <c r="GF345" s="248" t="e">
        <f aca="false">(GF343*GF344*$G343)*$DB$8</f>
        <v>#VALUE!</v>
      </c>
      <c r="GG345" s="248"/>
      <c r="GH345" s="248" t="e">
        <f aca="false">(GH343*GH344*$G343)*$DB$8</f>
        <v>#VALUE!</v>
      </c>
      <c r="GI345" s="248"/>
      <c r="GJ345" s="248" t="e">
        <f aca="false">(GJ343*GJ344*$G343)*$DB$8</f>
        <v>#VALUE!</v>
      </c>
      <c r="GK345" s="248"/>
      <c r="GL345" s="248" t="e">
        <f aca="false">(GL343*GL344*$G343)*$DB$8</f>
        <v>#VALUE!</v>
      </c>
      <c r="GM345" s="248"/>
      <c r="GN345" s="248" t="e">
        <f aca="false">(GN343*GN344*$G343)*$DB$8</f>
        <v>#VALUE!</v>
      </c>
      <c r="GO345" s="248"/>
      <c r="GP345" s="248" t="e">
        <f aca="false">(GP343*GP344*$G343)*$DB$8</f>
        <v>#VALUE!</v>
      </c>
      <c r="GQ345" s="248"/>
      <c r="GR345" s="248" t="e">
        <f aca="false">(GR343*GR344*$G343)*$DB$8</f>
        <v>#VALUE!</v>
      </c>
      <c r="GS345" s="248"/>
      <c r="GT345" s="248" t="e">
        <f aca="false">(GT343*GT344*$G343)*$DB$8</f>
        <v>#VALUE!</v>
      </c>
      <c r="GU345" s="248"/>
      <c r="GV345" s="248" t="e">
        <f aca="false">(GV343*GV344*$G343)*$DB$8</f>
        <v>#VALUE!</v>
      </c>
      <c r="GW345" s="248"/>
      <c r="GX345" s="248" t="e">
        <f aca="false">(GX343*GX344*$G343)*$DB$8</f>
        <v>#VALUE!</v>
      </c>
      <c r="GY345" s="248"/>
      <c r="GZ345" s="248" t="e">
        <f aca="false">(GZ343*GZ344*$G343)*$DB$8</f>
        <v>#VALUE!</v>
      </c>
      <c r="HA345" s="248"/>
      <c r="HB345" s="248" t="e">
        <f aca="false">(HB343*HB344*$G343)*$DB$8</f>
        <v>#VALUE!</v>
      </c>
      <c r="HC345" s="248"/>
      <c r="HD345" s="248" t="e">
        <f aca="false">(HD343*HD344*$G343)*$DB$8</f>
        <v>#VALUE!</v>
      </c>
      <c r="HE345" s="248"/>
      <c r="HF345" s="248" t="e">
        <f aca="false">(HF343*HF344*$G343)*$DB$8</f>
        <v>#VALUE!</v>
      </c>
      <c r="HG345" s="248"/>
      <c r="HH345" s="248" t="e">
        <f aca="false">(HH343*HH344*$G343)*$DB$8</f>
        <v>#VALUE!</v>
      </c>
      <c r="HI345" s="248"/>
      <c r="HJ345" s="248" t="e">
        <f aca="false">(HJ343*HJ344*$G343)*$DB$8</f>
        <v>#VALUE!</v>
      </c>
      <c r="HK345" s="248"/>
    </row>
    <row r="346" customFormat="false" ht="12.75" hidden="true" customHeight="false" outlineLevel="0" collapsed="false">
      <c r="A346" s="232"/>
      <c r="B346" s="233"/>
      <c r="C346" s="232"/>
      <c r="D346" s="234"/>
      <c r="E346" s="234"/>
      <c r="F346" s="235"/>
      <c r="G346" s="234"/>
      <c r="H346" s="234"/>
      <c r="I346" s="237"/>
      <c r="J346" s="238"/>
      <c r="K346" s="250" t="s">
        <v>162</v>
      </c>
      <c r="L346" s="251" t="e">
        <f aca="false">L345</f>
        <v>#VALUE!</v>
      </c>
      <c r="M346" s="251"/>
      <c r="N346" s="251" t="e">
        <f aca="false">L346+N345</f>
        <v>#VALUE!</v>
      </c>
      <c r="O346" s="251"/>
      <c r="P346" s="251" t="e">
        <f aca="false">N346+P345</f>
        <v>#VALUE!</v>
      </c>
      <c r="Q346" s="251"/>
      <c r="R346" s="251" t="e">
        <f aca="false">P346+R345</f>
        <v>#VALUE!</v>
      </c>
      <c r="S346" s="251"/>
      <c r="T346" s="251" t="e">
        <f aca="false">R346+T345</f>
        <v>#VALUE!</v>
      </c>
      <c r="U346" s="251"/>
      <c r="V346" s="251" t="e">
        <f aca="false">T346+V345</f>
        <v>#VALUE!</v>
      </c>
      <c r="W346" s="251"/>
      <c r="X346" s="251" t="e">
        <f aca="false">V346+X345</f>
        <v>#VALUE!</v>
      </c>
      <c r="Y346" s="251"/>
      <c r="Z346" s="251" t="e">
        <f aca="false">X346+Z345</f>
        <v>#VALUE!</v>
      </c>
      <c r="AA346" s="251"/>
      <c r="AB346" s="251" t="e">
        <f aca="false">Z346+AB345</f>
        <v>#VALUE!</v>
      </c>
      <c r="AC346" s="251"/>
      <c r="AD346" s="251" t="e">
        <f aca="false">AB346+AD345</f>
        <v>#VALUE!</v>
      </c>
      <c r="AE346" s="251"/>
      <c r="AF346" s="251" t="e">
        <f aca="false">AD346+AF345</f>
        <v>#VALUE!</v>
      </c>
      <c r="AG346" s="251"/>
      <c r="AH346" s="251" t="e">
        <f aca="false">AF346+AH345</f>
        <v>#VALUE!</v>
      </c>
      <c r="AI346" s="251"/>
      <c r="AJ346" s="251" t="e">
        <f aca="false">AH346+AJ345</f>
        <v>#VALUE!</v>
      </c>
      <c r="AK346" s="251"/>
      <c r="AL346" s="251" t="e">
        <f aca="false">AJ346+AL345</f>
        <v>#VALUE!</v>
      </c>
      <c r="AM346" s="251"/>
      <c r="AN346" s="251" t="e">
        <f aca="false">AL346+AN345</f>
        <v>#VALUE!</v>
      </c>
      <c r="AO346" s="251"/>
      <c r="AP346" s="251" t="e">
        <f aca="false">AN346+AP345</f>
        <v>#VALUE!</v>
      </c>
      <c r="AQ346" s="251"/>
      <c r="AR346" s="251" t="e">
        <f aca="false">AP346+AR345</f>
        <v>#VALUE!</v>
      </c>
      <c r="AS346" s="251"/>
      <c r="AT346" s="251" t="e">
        <f aca="false">AR346+AT345</f>
        <v>#VALUE!</v>
      </c>
      <c r="AU346" s="251"/>
      <c r="AV346" s="251" t="e">
        <f aca="false">AT346+AV345</f>
        <v>#VALUE!</v>
      </c>
      <c r="AW346" s="251"/>
      <c r="AX346" s="251" t="e">
        <f aca="false">AV346+AX345</f>
        <v>#VALUE!</v>
      </c>
      <c r="AY346" s="251"/>
      <c r="AZ346" s="251" t="e">
        <f aca="false">AX346+AZ345</f>
        <v>#VALUE!</v>
      </c>
      <c r="BA346" s="251"/>
      <c r="BB346" s="251" t="e">
        <f aca="false">AZ346+BB345</f>
        <v>#VALUE!</v>
      </c>
      <c r="BC346" s="251"/>
      <c r="BD346" s="251" t="e">
        <f aca="false">BB346+BD345</f>
        <v>#VALUE!</v>
      </c>
      <c r="BE346" s="251"/>
      <c r="BF346" s="251" t="e">
        <f aca="false">BD346+BF345</f>
        <v>#VALUE!</v>
      </c>
      <c r="BG346" s="251"/>
      <c r="BH346" s="251" t="e">
        <f aca="false">BF346+BH345</f>
        <v>#VALUE!</v>
      </c>
      <c r="BI346" s="251"/>
      <c r="BJ346" s="251" t="e">
        <f aca="false">BH346+BJ345</f>
        <v>#VALUE!</v>
      </c>
      <c r="BK346" s="251"/>
      <c r="BL346" s="251" t="e">
        <f aca="false">BJ346+BL345</f>
        <v>#VALUE!</v>
      </c>
      <c r="BM346" s="251"/>
      <c r="BN346" s="251" t="e">
        <f aca="false">BL346+BN345</f>
        <v>#VALUE!</v>
      </c>
      <c r="BO346" s="251"/>
      <c r="BP346" s="251" t="e">
        <f aca="false">BN346+BP345</f>
        <v>#VALUE!</v>
      </c>
      <c r="BQ346" s="251"/>
      <c r="BR346" s="251" t="e">
        <f aca="false">BP346+BR345</f>
        <v>#VALUE!</v>
      </c>
      <c r="BS346" s="251"/>
      <c r="BT346" s="251" t="e">
        <f aca="false">BR346+BT345</f>
        <v>#VALUE!</v>
      </c>
      <c r="BU346" s="251"/>
      <c r="BV346" s="251" t="e">
        <f aca="false">BT346+BV345</f>
        <v>#VALUE!</v>
      </c>
      <c r="BW346" s="251"/>
      <c r="BX346" s="251" t="e">
        <f aca="false">BV346+BX345</f>
        <v>#VALUE!</v>
      </c>
      <c r="BY346" s="251"/>
      <c r="BZ346" s="251" t="e">
        <f aca="false">BX346+BZ345</f>
        <v>#VALUE!</v>
      </c>
      <c r="CA346" s="251"/>
      <c r="CB346" s="251" t="e">
        <f aca="false">BZ346+CB345</f>
        <v>#VALUE!</v>
      </c>
      <c r="CC346" s="251"/>
      <c r="CD346" s="251" t="e">
        <f aca="false">CB346+CD345</f>
        <v>#VALUE!</v>
      </c>
      <c r="CE346" s="251"/>
      <c r="CF346" s="251" t="e">
        <f aca="false">CD346+CF345</f>
        <v>#VALUE!</v>
      </c>
      <c r="CG346" s="251"/>
      <c r="CH346" s="251" t="e">
        <f aca="false">CF346+CH345</f>
        <v>#VALUE!</v>
      </c>
      <c r="CI346" s="251"/>
      <c r="CJ346" s="251" t="e">
        <f aca="false">CH346+CJ345</f>
        <v>#VALUE!</v>
      </c>
      <c r="CK346" s="251"/>
      <c r="CL346" s="251" t="e">
        <f aca="false">CJ346+CL345</f>
        <v>#VALUE!</v>
      </c>
      <c r="CM346" s="251"/>
      <c r="CN346" s="251" t="e">
        <f aca="false">CL346+CN345</f>
        <v>#VALUE!</v>
      </c>
      <c r="CO346" s="251"/>
      <c r="CP346" s="251" t="e">
        <f aca="false">CN346+CP345</f>
        <v>#VALUE!</v>
      </c>
      <c r="CQ346" s="251"/>
      <c r="CR346" s="251" t="e">
        <f aca="false">CP346+CR345</f>
        <v>#VALUE!</v>
      </c>
      <c r="CS346" s="251"/>
      <c r="CT346" s="251" t="e">
        <f aca="false">CR346+CT345</f>
        <v>#VALUE!</v>
      </c>
      <c r="CU346" s="251"/>
      <c r="CV346" s="251" t="e">
        <f aca="false">CT346+CV345</f>
        <v>#VALUE!</v>
      </c>
      <c r="CW346" s="251"/>
      <c r="CX346" s="251" t="e">
        <f aca="false">CV346+CX345</f>
        <v>#VALUE!</v>
      </c>
      <c r="CY346" s="251"/>
      <c r="CZ346" s="251" t="e">
        <f aca="false">CX346+CZ345</f>
        <v>#VALUE!</v>
      </c>
      <c r="DA346" s="251"/>
      <c r="DB346" s="251" t="e">
        <f aca="false">CZ346+DB345</f>
        <v>#VALUE!</v>
      </c>
      <c r="DC346" s="251"/>
      <c r="DD346" s="251" t="e">
        <f aca="false">DB346+DD345</f>
        <v>#VALUE!</v>
      </c>
      <c r="DE346" s="251"/>
      <c r="DF346" s="251" t="e">
        <f aca="false">DD346+DF345</f>
        <v>#VALUE!</v>
      </c>
      <c r="DG346" s="251"/>
      <c r="DH346" s="251" t="e">
        <f aca="false">DF346+DH345</f>
        <v>#VALUE!</v>
      </c>
      <c r="DI346" s="251"/>
      <c r="DJ346" s="293" t="e">
        <f aca="false">DH346+DJ345</f>
        <v>#VALUE!</v>
      </c>
      <c r="DK346" s="293"/>
      <c r="DL346" s="251" t="e">
        <f aca="false">DJ346+DL345</f>
        <v>#VALUE!</v>
      </c>
      <c r="DM346" s="251"/>
      <c r="DN346" s="251" t="e">
        <f aca="false">DL346+DN345</f>
        <v>#VALUE!</v>
      </c>
      <c r="DO346" s="251"/>
      <c r="DP346" s="251" t="e">
        <f aca="false">DN346+DP345</f>
        <v>#VALUE!</v>
      </c>
      <c r="DQ346" s="251"/>
      <c r="DR346" s="251" t="e">
        <f aca="false">DP346+DR345</f>
        <v>#VALUE!</v>
      </c>
      <c r="DS346" s="251"/>
      <c r="DT346" s="251" t="e">
        <f aca="false">DR346+DT345</f>
        <v>#VALUE!</v>
      </c>
      <c r="DU346" s="251"/>
      <c r="DV346" s="251" t="e">
        <f aca="false">DT346+DV345</f>
        <v>#VALUE!</v>
      </c>
      <c r="DW346" s="251"/>
      <c r="DX346" s="251" t="e">
        <f aca="false">DV346+DX345</f>
        <v>#VALUE!</v>
      </c>
      <c r="DY346" s="251"/>
      <c r="DZ346" s="251" t="e">
        <f aca="false">DX346+DZ345</f>
        <v>#VALUE!</v>
      </c>
      <c r="EA346" s="251"/>
      <c r="EB346" s="251" t="e">
        <f aca="false">DZ346+EB345</f>
        <v>#VALUE!</v>
      </c>
      <c r="EC346" s="251"/>
      <c r="ED346" s="251" t="e">
        <f aca="false">EB346+ED345</f>
        <v>#VALUE!</v>
      </c>
      <c r="EE346" s="251"/>
      <c r="EF346" s="251" t="e">
        <f aca="false">ED346+EF345</f>
        <v>#VALUE!</v>
      </c>
      <c r="EG346" s="251"/>
      <c r="EH346" s="251" t="e">
        <f aca="false">EF346+EH345</f>
        <v>#VALUE!</v>
      </c>
      <c r="EI346" s="251"/>
      <c r="EJ346" s="251" t="e">
        <f aca="false">EH346+EJ345</f>
        <v>#VALUE!</v>
      </c>
      <c r="EK346" s="251"/>
      <c r="EL346" s="251" t="e">
        <f aca="false">EJ346+EL345</f>
        <v>#VALUE!</v>
      </c>
      <c r="EM346" s="251"/>
      <c r="EN346" s="251" t="e">
        <f aca="false">EL346+EN345</f>
        <v>#VALUE!</v>
      </c>
      <c r="EO346" s="251"/>
      <c r="EP346" s="251" t="e">
        <f aca="false">EN346+EP345</f>
        <v>#VALUE!</v>
      </c>
      <c r="EQ346" s="251"/>
      <c r="ER346" s="251" t="e">
        <f aca="false">EP346+ER345</f>
        <v>#VALUE!</v>
      </c>
      <c r="ES346" s="251"/>
      <c r="ET346" s="251" t="e">
        <f aca="false">ER346+ET345</f>
        <v>#VALUE!</v>
      </c>
      <c r="EU346" s="251"/>
      <c r="EV346" s="251" t="e">
        <f aca="false">ET346+EV345</f>
        <v>#VALUE!</v>
      </c>
      <c r="EW346" s="251"/>
      <c r="EX346" s="252" t="e">
        <f aca="false">EV346+EX345</f>
        <v>#VALUE!</v>
      </c>
      <c r="EY346" s="252"/>
      <c r="EZ346" s="251" t="e">
        <f aca="false">EX346+EZ345</f>
        <v>#VALUE!</v>
      </c>
      <c r="FA346" s="251"/>
      <c r="FB346" s="251" t="e">
        <f aca="false">EZ346+FB345</f>
        <v>#VALUE!</v>
      </c>
      <c r="FC346" s="251"/>
      <c r="FD346" s="251" t="e">
        <f aca="false">FB346+FD345</f>
        <v>#VALUE!</v>
      </c>
      <c r="FE346" s="251"/>
      <c r="FF346" s="251" t="e">
        <f aca="false">FD346+FF345</f>
        <v>#VALUE!</v>
      </c>
      <c r="FG346" s="251"/>
      <c r="FH346" s="251" t="e">
        <f aca="false">FF346+FH345</f>
        <v>#VALUE!</v>
      </c>
      <c r="FI346" s="251"/>
      <c r="FJ346" s="251" t="e">
        <f aca="false">FH346+FJ345</f>
        <v>#VALUE!</v>
      </c>
      <c r="FK346" s="251"/>
      <c r="FL346" s="251" t="e">
        <f aca="false">FJ346+FL345</f>
        <v>#VALUE!</v>
      </c>
      <c r="FM346" s="251"/>
      <c r="FN346" s="251" t="e">
        <f aca="false">FL346+FN345</f>
        <v>#VALUE!</v>
      </c>
      <c r="FO346" s="251"/>
      <c r="FP346" s="251" t="e">
        <f aca="false">FN346+FP345</f>
        <v>#VALUE!</v>
      </c>
      <c r="FQ346" s="251"/>
      <c r="FR346" s="251" t="e">
        <f aca="false">FP346+FR345</f>
        <v>#VALUE!</v>
      </c>
      <c r="FS346" s="251"/>
      <c r="FT346" s="251" t="e">
        <f aca="false">FR346+FT345</f>
        <v>#VALUE!</v>
      </c>
      <c r="FU346" s="251"/>
      <c r="FV346" s="251" t="e">
        <f aca="false">FT346+FV345</f>
        <v>#VALUE!</v>
      </c>
      <c r="FW346" s="251"/>
      <c r="FX346" s="251" t="e">
        <f aca="false">FV346+FX345</f>
        <v>#VALUE!</v>
      </c>
      <c r="FY346" s="251"/>
      <c r="FZ346" s="251" t="e">
        <f aca="false">FX346+FZ345</f>
        <v>#VALUE!</v>
      </c>
      <c r="GA346" s="251"/>
      <c r="GB346" s="251" t="e">
        <f aca="false">FZ346+GB345</f>
        <v>#VALUE!</v>
      </c>
      <c r="GC346" s="251"/>
      <c r="GD346" s="251" t="e">
        <f aca="false">GB346+GD345</f>
        <v>#VALUE!</v>
      </c>
      <c r="GE346" s="251"/>
      <c r="GF346" s="251" t="e">
        <f aca="false">GD346+GF345</f>
        <v>#VALUE!</v>
      </c>
      <c r="GG346" s="251"/>
      <c r="GH346" s="251" t="e">
        <f aca="false">GF346+GH345</f>
        <v>#VALUE!</v>
      </c>
      <c r="GI346" s="251"/>
      <c r="GJ346" s="251" t="e">
        <f aca="false">GH346+GJ345</f>
        <v>#VALUE!</v>
      </c>
      <c r="GK346" s="251"/>
      <c r="GL346" s="251" t="e">
        <f aca="false">GJ346+GL345</f>
        <v>#VALUE!</v>
      </c>
      <c r="GM346" s="251"/>
      <c r="GN346" s="251" t="e">
        <f aca="false">GL346+GN345</f>
        <v>#VALUE!</v>
      </c>
      <c r="GO346" s="251"/>
      <c r="GP346" s="251" t="e">
        <f aca="false">GN346+GP345</f>
        <v>#VALUE!</v>
      </c>
      <c r="GQ346" s="251"/>
      <c r="GR346" s="251" t="e">
        <f aca="false">GP346+GR345</f>
        <v>#VALUE!</v>
      </c>
      <c r="GS346" s="251"/>
      <c r="GT346" s="251" t="e">
        <f aca="false">GR346+GT345</f>
        <v>#VALUE!</v>
      </c>
      <c r="GU346" s="251"/>
      <c r="GV346" s="251" t="e">
        <f aca="false">GT346+GV345</f>
        <v>#VALUE!</v>
      </c>
      <c r="GW346" s="251"/>
      <c r="GX346" s="251" t="e">
        <f aca="false">GV346+GX345</f>
        <v>#VALUE!</v>
      </c>
      <c r="GY346" s="251"/>
      <c r="GZ346" s="251" t="e">
        <f aca="false">GX346+GZ345</f>
        <v>#VALUE!</v>
      </c>
      <c r="HA346" s="251"/>
      <c r="HB346" s="251" t="e">
        <f aca="false">GZ346+HB345</f>
        <v>#VALUE!</v>
      </c>
      <c r="HC346" s="251"/>
      <c r="HD346" s="251" t="e">
        <f aca="false">HB346+HD345</f>
        <v>#VALUE!</v>
      </c>
      <c r="HE346" s="251"/>
      <c r="HF346" s="251" t="e">
        <f aca="false">HD346+HF345</f>
        <v>#VALUE!</v>
      </c>
      <c r="HG346" s="251"/>
      <c r="HH346" s="251" t="e">
        <f aca="false">HF346+HH345</f>
        <v>#VALUE!</v>
      </c>
      <c r="HI346" s="251"/>
      <c r="HJ346" s="251" t="e">
        <f aca="false">HH346+HJ345</f>
        <v>#VALUE!</v>
      </c>
      <c r="HK346" s="251"/>
    </row>
    <row r="347" s="295" customFormat="true" ht="12.75" hidden="true" customHeight="false" outlineLevel="0" collapsed="false">
      <c r="A347" s="232"/>
      <c r="B347" s="233"/>
      <c r="C347" s="232"/>
      <c r="D347" s="234"/>
      <c r="E347" s="234"/>
      <c r="F347" s="235"/>
      <c r="G347" s="234"/>
      <c r="H347" s="253"/>
      <c r="I347" s="237"/>
      <c r="J347" s="238"/>
      <c r="K347" s="254" t="s">
        <v>163</v>
      </c>
      <c r="L347" s="255"/>
      <c r="M347" s="255"/>
      <c r="N347" s="255"/>
      <c r="O347" s="255"/>
      <c r="P347" s="255"/>
      <c r="Q347" s="255"/>
      <c r="R347" s="255"/>
      <c r="S347" s="255"/>
      <c r="T347" s="255"/>
      <c r="U347" s="255"/>
      <c r="V347" s="255"/>
      <c r="W347" s="255"/>
      <c r="X347" s="255"/>
      <c r="Y347" s="255"/>
      <c r="Z347" s="255"/>
      <c r="AA347" s="255"/>
      <c r="AB347" s="255"/>
      <c r="AC347" s="255"/>
      <c r="AD347" s="255"/>
      <c r="AE347" s="255"/>
      <c r="AF347" s="255"/>
      <c r="AG347" s="255"/>
      <c r="AH347" s="255"/>
      <c r="AI347" s="255"/>
      <c r="AJ347" s="255"/>
      <c r="AK347" s="255"/>
      <c r="AL347" s="255"/>
      <c r="AM347" s="255"/>
      <c r="AN347" s="255"/>
      <c r="AO347" s="255"/>
      <c r="AP347" s="255"/>
      <c r="AQ347" s="255"/>
      <c r="AR347" s="255"/>
      <c r="AS347" s="255"/>
      <c r="AT347" s="255"/>
      <c r="AU347" s="255"/>
      <c r="AV347" s="255"/>
      <c r="AW347" s="255"/>
      <c r="AX347" s="255"/>
      <c r="AY347" s="255"/>
      <c r="AZ347" s="255"/>
      <c r="BA347" s="255"/>
      <c r="BB347" s="255"/>
      <c r="BC347" s="255"/>
      <c r="BD347" s="255"/>
      <c r="BE347" s="255"/>
      <c r="BF347" s="255"/>
      <c r="BG347" s="255"/>
      <c r="BH347" s="255"/>
      <c r="BI347" s="255"/>
      <c r="BJ347" s="255"/>
      <c r="BK347" s="255"/>
      <c r="BL347" s="255"/>
      <c r="BM347" s="255"/>
      <c r="BN347" s="255"/>
      <c r="BO347" s="255"/>
      <c r="BP347" s="255"/>
      <c r="BQ347" s="255"/>
      <c r="BR347" s="255"/>
      <c r="BS347" s="255"/>
      <c r="BT347" s="255"/>
      <c r="BU347" s="255"/>
      <c r="BV347" s="255"/>
      <c r="BW347" s="255"/>
      <c r="BX347" s="255"/>
      <c r="BY347" s="255"/>
      <c r="BZ347" s="255"/>
      <c r="CA347" s="255"/>
      <c r="CB347" s="255"/>
      <c r="CC347" s="255"/>
      <c r="CD347" s="255"/>
      <c r="CE347" s="255"/>
      <c r="CF347" s="255"/>
      <c r="CG347" s="255"/>
      <c r="CH347" s="255"/>
      <c r="CI347" s="255"/>
      <c r="CJ347" s="255"/>
      <c r="CK347" s="255"/>
      <c r="CL347" s="255"/>
      <c r="CM347" s="255"/>
      <c r="CN347" s="255"/>
      <c r="CO347" s="255"/>
      <c r="CP347" s="255"/>
      <c r="CQ347" s="255"/>
      <c r="CR347" s="255"/>
      <c r="CS347" s="255"/>
      <c r="CT347" s="255"/>
      <c r="CU347" s="255"/>
      <c r="CV347" s="255"/>
      <c r="CW347" s="255"/>
      <c r="CX347" s="255"/>
      <c r="CY347" s="255"/>
      <c r="CZ347" s="255"/>
      <c r="DA347" s="255"/>
      <c r="DB347" s="255"/>
      <c r="DC347" s="255"/>
      <c r="DD347" s="255"/>
      <c r="DE347" s="255"/>
      <c r="DF347" s="255"/>
      <c r="DG347" s="255"/>
      <c r="DH347" s="255"/>
      <c r="DI347" s="255"/>
      <c r="DJ347" s="294"/>
      <c r="DK347" s="294"/>
      <c r="DL347" s="255"/>
      <c r="DM347" s="255"/>
      <c r="DN347" s="255"/>
      <c r="DO347" s="255"/>
      <c r="DP347" s="255"/>
      <c r="DQ347" s="255"/>
      <c r="DR347" s="255"/>
      <c r="DS347" s="255"/>
      <c r="DT347" s="255"/>
      <c r="DU347" s="255"/>
      <c r="DV347" s="255"/>
      <c r="DW347" s="255"/>
      <c r="DX347" s="255"/>
      <c r="DY347" s="255"/>
      <c r="DZ347" s="255"/>
      <c r="EA347" s="255"/>
      <c r="EB347" s="255"/>
      <c r="EC347" s="255"/>
      <c r="ED347" s="255"/>
      <c r="EE347" s="255"/>
      <c r="EF347" s="255"/>
      <c r="EG347" s="255"/>
      <c r="EH347" s="255"/>
      <c r="EI347" s="255"/>
      <c r="EJ347" s="255"/>
      <c r="EK347" s="255"/>
      <c r="EL347" s="255"/>
      <c r="EM347" s="255"/>
      <c r="EN347" s="255"/>
      <c r="EO347" s="255"/>
      <c r="EP347" s="255"/>
      <c r="EQ347" s="255"/>
      <c r="ER347" s="255"/>
      <c r="ES347" s="255"/>
      <c r="ET347" s="255"/>
      <c r="EU347" s="255"/>
      <c r="EV347" s="255"/>
      <c r="EW347" s="255"/>
      <c r="EX347" s="256"/>
      <c r="EY347" s="256"/>
      <c r="EZ347" s="255"/>
      <c r="FA347" s="255"/>
      <c r="FB347" s="255"/>
      <c r="FC347" s="255"/>
      <c r="FD347" s="255"/>
      <c r="FE347" s="255"/>
      <c r="FF347" s="255"/>
      <c r="FG347" s="255"/>
      <c r="FH347" s="255"/>
      <c r="FI347" s="255"/>
      <c r="FJ347" s="255"/>
      <c r="FK347" s="255"/>
      <c r="FL347" s="255"/>
      <c r="FM347" s="255"/>
      <c r="FN347" s="255"/>
      <c r="FO347" s="255"/>
      <c r="FP347" s="255"/>
      <c r="FQ347" s="255"/>
      <c r="FR347" s="255"/>
      <c r="FS347" s="255"/>
      <c r="FT347" s="255"/>
      <c r="FU347" s="255"/>
      <c r="FV347" s="255"/>
      <c r="FW347" s="255"/>
      <c r="FX347" s="255"/>
      <c r="FY347" s="255"/>
      <c r="FZ347" s="255"/>
      <c r="GA347" s="255"/>
      <c r="GB347" s="255"/>
      <c r="GC347" s="255"/>
      <c r="GD347" s="255"/>
      <c r="GE347" s="255"/>
      <c r="GF347" s="255"/>
      <c r="GG347" s="255"/>
      <c r="GH347" s="255"/>
      <c r="GI347" s="255"/>
      <c r="GJ347" s="255"/>
      <c r="GK347" s="255"/>
      <c r="GL347" s="255"/>
      <c r="GM347" s="255"/>
      <c r="GN347" s="255"/>
      <c r="GO347" s="255"/>
      <c r="GP347" s="255"/>
      <c r="GQ347" s="255"/>
      <c r="GR347" s="255"/>
      <c r="GS347" s="255"/>
      <c r="GT347" s="255"/>
      <c r="GU347" s="255"/>
      <c r="GV347" s="255"/>
      <c r="GW347" s="255"/>
      <c r="GX347" s="255"/>
      <c r="GY347" s="255"/>
      <c r="GZ347" s="255"/>
      <c r="HA347" s="255"/>
      <c r="HB347" s="255"/>
      <c r="HC347" s="255"/>
      <c r="HD347" s="255"/>
      <c r="HE347" s="255"/>
      <c r="HF347" s="255"/>
      <c r="HG347" s="255"/>
      <c r="HH347" s="255"/>
      <c r="HI347" s="255"/>
      <c r="HJ347" s="255"/>
      <c r="HK347" s="255"/>
    </row>
    <row r="348" s="297" customFormat="true" ht="12.75" hidden="true" customHeight="false" outlineLevel="0" collapsed="false">
      <c r="A348" s="232"/>
      <c r="B348" s="233"/>
      <c r="C348" s="232"/>
      <c r="D348" s="234"/>
      <c r="E348" s="234"/>
      <c r="F348" s="235"/>
      <c r="G348" s="234"/>
      <c r="H348" s="257"/>
      <c r="I348" s="237"/>
      <c r="J348" s="238"/>
      <c r="K348" s="258" t="s">
        <v>164</v>
      </c>
      <c r="L348" s="259" t="n">
        <f aca="false">L347</f>
        <v>0</v>
      </c>
      <c r="M348" s="259"/>
      <c r="N348" s="259" t="n">
        <f aca="false">N347+L348</f>
        <v>0</v>
      </c>
      <c r="O348" s="259"/>
      <c r="P348" s="259" t="n">
        <f aca="false">P347+N348</f>
        <v>0</v>
      </c>
      <c r="Q348" s="259"/>
      <c r="R348" s="259" t="n">
        <f aca="false">R347+P348</f>
        <v>0</v>
      </c>
      <c r="S348" s="259"/>
      <c r="T348" s="259" t="n">
        <f aca="false">T347+R348</f>
        <v>0</v>
      </c>
      <c r="U348" s="259"/>
      <c r="V348" s="259" t="n">
        <f aca="false">V347+T348</f>
        <v>0</v>
      </c>
      <c r="W348" s="259"/>
      <c r="X348" s="259" t="n">
        <f aca="false">X347+V348</f>
        <v>0</v>
      </c>
      <c r="Y348" s="259"/>
      <c r="Z348" s="259" t="n">
        <f aca="false">Z347+X348</f>
        <v>0</v>
      </c>
      <c r="AA348" s="259"/>
      <c r="AB348" s="259" t="n">
        <f aca="false">AB347+Z348</f>
        <v>0</v>
      </c>
      <c r="AC348" s="259"/>
      <c r="AD348" s="259" t="n">
        <f aca="false">AD347+AB348</f>
        <v>0</v>
      </c>
      <c r="AE348" s="259"/>
      <c r="AF348" s="259" t="n">
        <f aca="false">AF347+AD348</f>
        <v>0</v>
      </c>
      <c r="AG348" s="259"/>
      <c r="AH348" s="259" t="n">
        <f aca="false">AH347+AF348</f>
        <v>0</v>
      </c>
      <c r="AI348" s="259"/>
      <c r="AJ348" s="259" t="n">
        <f aca="false">AJ347+AH348</f>
        <v>0</v>
      </c>
      <c r="AK348" s="259"/>
      <c r="AL348" s="259" t="n">
        <f aca="false">AL347+AJ348</f>
        <v>0</v>
      </c>
      <c r="AM348" s="259"/>
      <c r="AN348" s="259" t="n">
        <f aca="false">AN347+AL348</f>
        <v>0</v>
      </c>
      <c r="AO348" s="259"/>
      <c r="AP348" s="259" t="n">
        <f aca="false">AP347+AN348</f>
        <v>0</v>
      </c>
      <c r="AQ348" s="259"/>
      <c r="AR348" s="259" t="n">
        <f aca="false">AR347+AP348</f>
        <v>0</v>
      </c>
      <c r="AS348" s="259"/>
      <c r="AT348" s="259" t="n">
        <f aca="false">AT347+AR348</f>
        <v>0</v>
      </c>
      <c r="AU348" s="259"/>
      <c r="AV348" s="259" t="n">
        <f aca="false">AV347+AT348</f>
        <v>0</v>
      </c>
      <c r="AW348" s="259"/>
      <c r="AX348" s="259" t="n">
        <f aca="false">AX347+AV348</f>
        <v>0</v>
      </c>
      <c r="AY348" s="259"/>
      <c r="AZ348" s="259" t="n">
        <f aca="false">AZ347+AX348</f>
        <v>0</v>
      </c>
      <c r="BA348" s="259"/>
      <c r="BB348" s="259" t="n">
        <f aca="false">BB347+AZ348</f>
        <v>0</v>
      </c>
      <c r="BC348" s="259"/>
      <c r="BD348" s="259" t="n">
        <f aca="false">BD347+BB348</f>
        <v>0</v>
      </c>
      <c r="BE348" s="259"/>
      <c r="BF348" s="259" t="n">
        <f aca="false">BF347+BD348</f>
        <v>0</v>
      </c>
      <c r="BG348" s="259"/>
      <c r="BH348" s="259" t="n">
        <f aca="false">BH347+BF348</f>
        <v>0</v>
      </c>
      <c r="BI348" s="259"/>
      <c r="BJ348" s="259" t="n">
        <f aca="false">BJ347+BH348</f>
        <v>0</v>
      </c>
      <c r="BK348" s="259"/>
      <c r="BL348" s="259" t="n">
        <f aca="false">BL347+BJ348</f>
        <v>0</v>
      </c>
      <c r="BM348" s="259"/>
      <c r="BN348" s="259" t="n">
        <f aca="false">BN347+BL348</f>
        <v>0</v>
      </c>
      <c r="BO348" s="259"/>
      <c r="BP348" s="259" t="n">
        <f aca="false">BP347+BN348</f>
        <v>0</v>
      </c>
      <c r="BQ348" s="259"/>
      <c r="BR348" s="259" t="n">
        <f aca="false">BR347+BP348</f>
        <v>0</v>
      </c>
      <c r="BS348" s="259"/>
      <c r="BT348" s="259" t="n">
        <f aca="false">BT347+BR348</f>
        <v>0</v>
      </c>
      <c r="BU348" s="259"/>
      <c r="BV348" s="259" t="n">
        <f aca="false">BV347+BT348</f>
        <v>0</v>
      </c>
      <c r="BW348" s="259"/>
      <c r="BX348" s="259" t="n">
        <f aca="false">BX347+BV348</f>
        <v>0</v>
      </c>
      <c r="BY348" s="259"/>
      <c r="BZ348" s="259" t="n">
        <f aca="false">BZ347+BX348</f>
        <v>0</v>
      </c>
      <c r="CA348" s="259"/>
      <c r="CB348" s="259" t="n">
        <f aca="false">CB347+BZ348</f>
        <v>0</v>
      </c>
      <c r="CC348" s="259"/>
      <c r="CD348" s="259" t="n">
        <f aca="false">CD347+CB348</f>
        <v>0</v>
      </c>
      <c r="CE348" s="259"/>
      <c r="CF348" s="259" t="n">
        <f aca="false">CF347+CD348</f>
        <v>0</v>
      </c>
      <c r="CG348" s="259"/>
      <c r="CH348" s="259" t="n">
        <f aca="false">CH347+CF348</f>
        <v>0</v>
      </c>
      <c r="CI348" s="259"/>
      <c r="CJ348" s="259" t="n">
        <f aca="false">CJ347+CH348</f>
        <v>0</v>
      </c>
      <c r="CK348" s="259"/>
      <c r="CL348" s="259" t="n">
        <f aca="false">CL347+CJ348</f>
        <v>0</v>
      </c>
      <c r="CM348" s="259"/>
      <c r="CN348" s="259" t="n">
        <f aca="false">CN347+CL348</f>
        <v>0</v>
      </c>
      <c r="CO348" s="259"/>
      <c r="CP348" s="259" t="n">
        <f aca="false">CP347+CN348</f>
        <v>0</v>
      </c>
      <c r="CQ348" s="259"/>
      <c r="CR348" s="259" t="n">
        <f aca="false">CR347+CP348</f>
        <v>0</v>
      </c>
      <c r="CS348" s="259"/>
      <c r="CT348" s="259" t="n">
        <f aca="false">CT347+CR348</f>
        <v>0</v>
      </c>
      <c r="CU348" s="259"/>
      <c r="CV348" s="259" t="n">
        <f aca="false">CV347+CT348</f>
        <v>0</v>
      </c>
      <c r="CW348" s="259"/>
      <c r="CX348" s="259" t="n">
        <f aca="false">CX347+CV348</f>
        <v>0</v>
      </c>
      <c r="CY348" s="259"/>
      <c r="CZ348" s="259" t="n">
        <f aca="false">CZ347+CX348</f>
        <v>0</v>
      </c>
      <c r="DA348" s="259"/>
      <c r="DB348" s="259" t="n">
        <f aca="false">DB347+CZ348</f>
        <v>0</v>
      </c>
      <c r="DC348" s="259"/>
      <c r="DD348" s="259" t="n">
        <f aca="false">DD347+DB348</f>
        <v>0</v>
      </c>
      <c r="DE348" s="259"/>
      <c r="DF348" s="259" t="n">
        <f aca="false">DF347+DD348</f>
        <v>0</v>
      </c>
      <c r="DG348" s="259"/>
      <c r="DH348" s="259" t="n">
        <f aca="false">DH347+DF348</f>
        <v>0</v>
      </c>
      <c r="DI348" s="259"/>
      <c r="DJ348" s="296" t="n">
        <f aca="false">DJ347+DH348</f>
        <v>0</v>
      </c>
      <c r="DK348" s="296"/>
      <c r="DL348" s="259" t="n">
        <f aca="false">DL347+DJ348</f>
        <v>0</v>
      </c>
      <c r="DM348" s="259"/>
      <c r="DN348" s="259" t="n">
        <f aca="false">DN347+DL348</f>
        <v>0</v>
      </c>
      <c r="DO348" s="259"/>
      <c r="DP348" s="259" t="n">
        <f aca="false">DP347+DN348</f>
        <v>0</v>
      </c>
      <c r="DQ348" s="259"/>
      <c r="DR348" s="259" t="n">
        <f aca="false">DR347+DP348</f>
        <v>0</v>
      </c>
      <c r="DS348" s="259"/>
      <c r="DT348" s="259" t="n">
        <f aca="false">DT347+DR348</f>
        <v>0</v>
      </c>
      <c r="DU348" s="259"/>
      <c r="DV348" s="259" t="n">
        <f aca="false">DV347+DT348</f>
        <v>0</v>
      </c>
      <c r="DW348" s="259"/>
      <c r="DX348" s="259" t="n">
        <f aca="false">DX347+DV348</f>
        <v>0</v>
      </c>
      <c r="DY348" s="259"/>
      <c r="DZ348" s="259" t="n">
        <f aca="false">DZ347+DX348</f>
        <v>0</v>
      </c>
      <c r="EA348" s="259"/>
      <c r="EB348" s="259" t="n">
        <f aca="false">EB347+DZ348</f>
        <v>0</v>
      </c>
      <c r="EC348" s="259"/>
      <c r="ED348" s="259" t="n">
        <f aca="false">ED347+EB348</f>
        <v>0</v>
      </c>
      <c r="EE348" s="259"/>
      <c r="EF348" s="259" t="n">
        <f aca="false">EF347+ED348</f>
        <v>0</v>
      </c>
      <c r="EG348" s="259"/>
      <c r="EH348" s="259" t="n">
        <f aca="false">EH347+EF348</f>
        <v>0</v>
      </c>
      <c r="EI348" s="259"/>
      <c r="EJ348" s="259" t="n">
        <f aca="false">EJ347+EH348</f>
        <v>0</v>
      </c>
      <c r="EK348" s="259"/>
      <c r="EL348" s="259" t="n">
        <f aca="false">EL347+EJ348</f>
        <v>0</v>
      </c>
      <c r="EM348" s="259"/>
      <c r="EN348" s="259" t="n">
        <f aca="false">EN347+EL348</f>
        <v>0</v>
      </c>
      <c r="EO348" s="259"/>
      <c r="EP348" s="259" t="n">
        <f aca="false">EP347+EN348</f>
        <v>0</v>
      </c>
      <c r="EQ348" s="259"/>
      <c r="ER348" s="259" t="n">
        <f aca="false">ER347+EP348</f>
        <v>0</v>
      </c>
      <c r="ES348" s="259"/>
      <c r="ET348" s="259" t="n">
        <f aca="false">ET347+ER348</f>
        <v>0</v>
      </c>
      <c r="EU348" s="259"/>
      <c r="EV348" s="259" t="n">
        <f aca="false">EV347+ET348</f>
        <v>0</v>
      </c>
      <c r="EW348" s="259"/>
      <c r="EX348" s="260" t="n">
        <f aca="false">EX347+EV348</f>
        <v>0</v>
      </c>
      <c r="EY348" s="260"/>
      <c r="EZ348" s="259" t="n">
        <f aca="false">EZ347+EX348</f>
        <v>0</v>
      </c>
      <c r="FA348" s="259"/>
      <c r="FB348" s="259" t="n">
        <f aca="false">FB347+EZ348</f>
        <v>0</v>
      </c>
      <c r="FC348" s="259"/>
      <c r="FD348" s="259" t="n">
        <f aca="false">FD347+FB348</f>
        <v>0</v>
      </c>
      <c r="FE348" s="259"/>
      <c r="FF348" s="259" t="n">
        <f aca="false">FF347+FD348</f>
        <v>0</v>
      </c>
      <c r="FG348" s="259"/>
      <c r="FH348" s="259" t="n">
        <f aca="false">FH347+FF348</f>
        <v>0</v>
      </c>
      <c r="FI348" s="259"/>
      <c r="FJ348" s="259" t="n">
        <f aca="false">FJ347+FH348</f>
        <v>0</v>
      </c>
      <c r="FK348" s="259"/>
      <c r="FL348" s="259" t="n">
        <f aca="false">FL347+FJ348</f>
        <v>0</v>
      </c>
      <c r="FM348" s="259"/>
      <c r="FN348" s="259" t="n">
        <f aca="false">FN347+FL348</f>
        <v>0</v>
      </c>
      <c r="FO348" s="259"/>
      <c r="FP348" s="259" t="n">
        <f aca="false">FP347+FN348</f>
        <v>0</v>
      </c>
      <c r="FQ348" s="259"/>
      <c r="FR348" s="259" t="n">
        <f aca="false">FR347+FP348</f>
        <v>0</v>
      </c>
      <c r="FS348" s="259"/>
      <c r="FT348" s="259" t="n">
        <f aca="false">FT347+FR348</f>
        <v>0</v>
      </c>
      <c r="FU348" s="259"/>
      <c r="FV348" s="259" t="n">
        <f aca="false">FV347+FT348</f>
        <v>0</v>
      </c>
      <c r="FW348" s="259"/>
      <c r="FX348" s="259" t="n">
        <f aca="false">FX347+FV348</f>
        <v>0</v>
      </c>
      <c r="FY348" s="259"/>
      <c r="FZ348" s="259" t="n">
        <f aca="false">FZ347+FX348</f>
        <v>0</v>
      </c>
      <c r="GA348" s="259"/>
      <c r="GB348" s="259" t="n">
        <f aca="false">GB347+FZ348</f>
        <v>0</v>
      </c>
      <c r="GC348" s="259"/>
      <c r="GD348" s="259" t="n">
        <f aca="false">GD347+GB348</f>
        <v>0</v>
      </c>
      <c r="GE348" s="259"/>
      <c r="GF348" s="259" t="n">
        <f aca="false">GF347+GD348</f>
        <v>0</v>
      </c>
      <c r="GG348" s="259"/>
      <c r="GH348" s="259" t="n">
        <f aca="false">GH347+GF348</f>
        <v>0</v>
      </c>
      <c r="GI348" s="259"/>
      <c r="GJ348" s="259" t="n">
        <f aca="false">GJ347+GH348</f>
        <v>0</v>
      </c>
      <c r="GK348" s="259"/>
      <c r="GL348" s="259" t="n">
        <f aca="false">GL347+GJ348</f>
        <v>0</v>
      </c>
      <c r="GM348" s="259"/>
      <c r="GN348" s="259" t="n">
        <f aca="false">GN347+GL348</f>
        <v>0</v>
      </c>
      <c r="GO348" s="259"/>
      <c r="GP348" s="259" t="n">
        <f aca="false">GP347+GN348</f>
        <v>0</v>
      </c>
      <c r="GQ348" s="259"/>
      <c r="GR348" s="259" t="n">
        <f aca="false">GR347+GP348</f>
        <v>0</v>
      </c>
      <c r="GS348" s="259"/>
      <c r="GT348" s="259" t="n">
        <f aca="false">GT347+GR348</f>
        <v>0</v>
      </c>
      <c r="GU348" s="259"/>
      <c r="GV348" s="259" t="n">
        <f aca="false">GV347+GT348</f>
        <v>0</v>
      </c>
      <c r="GW348" s="259"/>
      <c r="GX348" s="259" t="n">
        <f aca="false">GX347+GV348</f>
        <v>0</v>
      </c>
      <c r="GY348" s="259"/>
      <c r="GZ348" s="259" t="n">
        <f aca="false">GZ347+GX348</f>
        <v>0</v>
      </c>
      <c r="HA348" s="259"/>
      <c r="HB348" s="259" t="n">
        <f aca="false">HB347+GZ348</f>
        <v>0</v>
      </c>
      <c r="HC348" s="259"/>
      <c r="HD348" s="259" t="n">
        <f aca="false">HD347+HB348</f>
        <v>0</v>
      </c>
      <c r="HE348" s="259"/>
      <c r="HF348" s="259" t="n">
        <f aca="false">HF347+HD348</f>
        <v>0</v>
      </c>
      <c r="HG348" s="259"/>
      <c r="HH348" s="259" t="n">
        <f aca="false">HH347+HF348</f>
        <v>0</v>
      </c>
      <c r="HI348" s="259"/>
      <c r="HJ348" s="259" t="n">
        <f aca="false">HJ347+HH348</f>
        <v>0</v>
      </c>
      <c r="HK348" s="259"/>
    </row>
    <row r="349" s="299" customFormat="true" ht="12.75" hidden="true" customHeight="false" outlineLevel="0" collapsed="false">
      <c r="A349" s="232"/>
      <c r="B349" s="233"/>
      <c r="C349" s="232"/>
      <c r="D349" s="234"/>
      <c r="E349" s="234"/>
      <c r="F349" s="235"/>
      <c r="G349" s="234"/>
      <c r="H349" s="261"/>
      <c r="I349" s="237"/>
      <c r="J349" s="238"/>
      <c r="K349" s="262" t="s">
        <v>165</v>
      </c>
      <c r="L349" s="263" t="e">
        <f aca="false">IF($E343&gt;0,L346/$E343,"-")</f>
        <v>#N/A</v>
      </c>
      <c r="M349" s="263"/>
      <c r="N349" s="263" t="e">
        <f aca="false">IF($E343&gt;0,N346/$E343,"-")</f>
        <v>#N/A</v>
      </c>
      <c r="O349" s="263"/>
      <c r="P349" s="263" t="e">
        <f aca="false">IF($E343&gt;0,P346/$E343,"-")</f>
        <v>#N/A</v>
      </c>
      <c r="Q349" s="263"/>
      <c r="R349" s="263" t="e">
        <f aca="false">IF($E343&gt;0,R346/$E343,"-")</f>
        <v>#N/A</v>
      </c>
      <c r="S349" s="263"/>
      <c r="T349" s="263" t="e">
        <f aca="false">IF($E343&gt;0,T346/$E343,"-")</f>
        <v>#N/A</v>
      </c>
      <c r="U349" s="263"/>
      <c r="V349" s="263" t="e">
        <f aca="false">IF($E343&gt;0,V346/$E343,"-")</f>
        <v>#N/A</v>
      </c>
      <c r="W349" s="263"/>
      <c r="X349" s="263" t="e">
        <f aca="false">IF($E343&gt;0,X346/$E343,"-")</f>
        <v>#N/A</v>
      </c>
      <c r="Y349" s="263"/>
      <c r="Z349" s="263" t="e">
        <f aca="false">IF($E343&gt;0,Z346/$E343,"-")</f>
        <v>#N/A</v>
      </c>
      <c r="AA349" s="263"/>
      <c r="AB349" s="263" t="e">
        <f aca="false">IF($E343&gt;0,AB346/$E343,"-")</f>
        <v>#N/A</v>
      </c>
      <c r="AC349" s="263"/>
      <c r="AD349" s="263" t="e">
        <f aca="false">IF($E343&gt;0,AD346/$E343,"-")</f>
        <v>#N/A</v>
      </c>
      <c r="AE349" s="263"/>
      <c r="AF349" s="263" t="e">
        <f aca="false">IF($E343&gt;0,AF346/$E343,"-")</f>
        <v>#N/A</v>
      </c>
      <c r="AG349" s="263"/>
      <c r="AH349" s="263" t="e">
        <f aca="false">IF($E343&gt;0,AH346/$E343,"-")</f>
        <v>#N/A</v>
      </c>
      <c r="AI349" s="263"/>
      <c r="AJ349" s="263" t="e">
        <f aca="false">IF($E343&gt;0,AJ346/$E343,"-")</f>
        <v>#N/A</v>
      </c>
      <c r="AK349" s="263"/>
      <c r="AL349" s="263" t="e">
        <f aca="false">IF($E343&gt;0,AL346/$E343,"-")</f>
        <v>#N/A</v>
      </c>
      <c r="AM349" s="263"/>
      <c r="AN349" s="263" t="e">
        <f aca="false">IF($E343&gt;0,AN346/$E343,"-")</f>
        <v>#N/A</v>
      </c>
      <c r="AO349" s="263"/>
      <c r="AP349" s="263" t="e">
        <f aca="false">IF($E343&gt;0,AP346/$E343,"-")</f>
        <v>#N/A</v>
      </c>
      <c r="AQ349" s="263"/>
      <c r="AR349" s="263" t="e">
        <f aca="false">IF($E343&gt;0,AR346/$E343,"-")</f>
        <v>#N/A</v>
      </c>
      <c r="AS349" s="263"/>
      <c r="AT349" s="263" t="e">
        <f aca="false">IF($E343&gt;0,AT346/$E343,"-")</f>
        <v>#N/A</v>
      </c>
      <c r="AU349" s="263"/>
      <c r="AV349" s="263" t="e">
        <f aca="false">IF($E343&gt;0,AV346/$E343,"-")</f>
        <v>#N/A</v>
      </c>
      <c r="AW349" s="263"/>
      <c r="AX349" s="263" t="e">
        <f aca="false">IF($E343&gt;0,AX346/$E343,"-")</f>
        <v>#N/A</v>
      </c>
      <c r="AY349" s="263"/>
      <c r="AZ349" s="263" t="e">
        <f aca="false">IF($E343&gt;0,AZ346/$E343,"-")</f>
        <v>#N/A</v>
      </c>
      <c r="BA349" s="263"/>
      <c r="BB349" s="263" t="e">
        <f aca="false">IF($E343&gt;0,BB346/$E343,"-")</f>
        <v>#N/A</v>
      </c>
      <c r="BC349" s="263"/>
      <c r="BD349" s="263" t="e">
        <f aca="false">IF($E343&gt;0,BD346/$E343,"-")</f>
        <v>#N/A</v>
      </c>
      <c r="BE349" s="263"/>
      <c r="BF349" s="263" t="e">
        <f aca="false">IF($E343&gt;0,BF346/$E343,"-")</f>
        <v>#N/A</v>
      </c>
      <c r="BG349" s="263"/>
      <c r="BH349" s="263" t="e">
        <f aca="false">IF($E343&gt;0,BH346/$E343,"-")</f>
        <v>#N/A</v>
      </c>
      <c r="BI349" s="263"/>
      <c r="BJ349" s="263" t="e">
        <f aca="false">IF($E343&gt;0,BJ346/$E343,"-")</f>
        <v>#N/A</v>
      </c>
      <c r="BK349" s="263"/>
      <c r="BL349" s="263" t="e">
        <f aca="false">IF($E343&gt;0,BL346/$E343,"-")</f>
        <v>#N/A</v>
      </c>
      <c r="BM349" s="263"/>
      <c r="BN349" s="263" t="e">
        <f aca="false">IF($E343&gt;0,BN346/$E343,"-")</f>
        <v>#N/A</v>
      </c>
      <c r="BO349" s="263"/>
      <c r="BP349" s="263" t="e">
        <f aca="false">IF($E343&gt;0,BP346/$E343,"-")</f>
        <v>#N/A</v>
      </c>
      <c r="BQ349" s="263"/>
      <c r="BR349" s="263" t="e">
        <f aca="false">IF($E343&gt;0,BR346/$E343,"-")</f>
        <v>#N/A</v>
      </c>
      <c r="BS349" s="263"/>
      <c r="BT349" s="263" t="e">
        <f aca="false">IF($E343&gt;0,BT346/$E343,"-")</f>
        <v>#N/A</v>
      </c>
      <c r="BU349" s="263"/>
      <c r="BV349" s="263" t="e">
        <f aca="false">IF($E343&gt;0,BV346/$E343,"-")</f>
        <v>#N/A</v>
      </c>
      <c r="BW349" s="263"/>
      <c r="BX349" s="263" t="e">
        <f aca="false">IF($E343&gt;0,BX346/$E343,"-")</f>
        <v>#N/A</v>
      </c>
      <c r="BY349" s="263"/>
      <c r="BZ349" s="263" t="e">
        <f aca="false">IF($E343&gt;0,BZ346/$E343,"-")</f>
        <v>#N/A</v>
      </c>
      <c r="CA349" s="263"/>
      <c r="CB349" s="263" t="e">
        <f aca="false">IF($E343&gt;0,CB346/$E343,"-")</f>
        <v>#N/A</v>
      </c>
      <c r="CC349" s="263"/>
      <c r="CD349" s="263" t="e">
        <f aca="false">IF($E343&gt;0,CD346/$E343,"-")</f>
        <v>#N/A</v>
      </c>
      <c r="CE349" s="263"/>
      <c r="CF349" s="263" t="e">
        <f aca="false">IF($E343&gt;0,CF346/$E343,"-")</f>
        <v>#N/A</v>
      </c>
      <c r="CG349" s="263"/>
      <c r="CH349" s="263" t="e">
        <f aca="false">IF($E343&gt;0,CH346/$E343,"-")</f>
        <v>#N/A</v>
      </c>
      <c r="CI349" s="263"/>
      <c r="CJ349" s="263" t="e">
        <f aca="false">IF($E343&gt;0,CJ346/$E343,"-")</f>
        <v>#N/A</v>
      </c>
      <c r="CK349" s="263"/>
      <c r="CL349" s="263" t="e">
        <f aca="false">IF($E343&gt;0,CL346/$E343,"-")</f>
        <v>#N/A</v>
      </c>
      <c r="CM349" s="263"/>
      <c r="CN349" s="263" t="e">
        <f aca="false">IF($E343&gt;0,CN346/$E343,"-")</f>
        <v>#N/A</v>
      </c>
      <c r="CO349" s="263"/>
      <c r="CP349" s="263" t="e">
        <f aca="false">IF($E343&gt;0,CP346/$E343,"-")</f>
        <v>#N/A</v>
      </c>
      <c r="CQ349" s="263"/>
      <c r="CR349" s="263" t="e">
        <f aca="false">IF($E343&gt;0,CR346/$E343,"-")</f>
        <v>#N/A</v>
      </c>
      <c r="CS349" s="263"/>
      <c r="CT349" s="263" t="e">
        <f aca="false">IF($E343&gt;0,CT346/$E343,"-")</f>
        <v>#N/A</v>
      </c>
      <c r="CU349" s="263"/>
      <c r="CV349" s="263" t="e">
        <f aca="false">IF($E343&gt;0,CV346/$E343,"-")</f>
        <v>#N/A</v>
      </c>
      <c r="CW349" s="263"/>
      <c r="CX349" s="263" t="e">
        <f aca="false">IF($E343&gt;0,CX346/$E343,"-")</f>
        <v>#N/A</v>
      </c>
      <c r="CY349" s="263"/>
      <c r="CZ349" s="263" t="e">
        <f aca="false">IF($E343&gt;0,CZ346/$E343,"-")</f>
        <v>#N/A</v>
      </c>
      <c r="DA349" s="263"/>
      <c r="DB349" s="263" t="e">
        <f aca="false">IF($E343&gt;0,DB346/$E343,"-")</f>
        <v>#N/A</v>
      </c>
      <c r="DC349" s="263"/>
      <c r="DD349" s="263" t="e">
        <f aca="false">IF($E343&gt;0,DD346/$E343,"-")</f>
        <v>#N/A</v>
      </c>
      <c r="DE349" s="263"/>
      <c r="DF349" s="263" t="e">
        <f aca="false">IF($E343&gt;0,DF346/$E343,"-")</f>
        <v>#N/A</v>
      </c>
      <c r="DG349" s="263"/>
      <c r="DH349" s="263" t="e">
        <f aca="false">IF($E343&gt;0,DH346/$E343,"-")</f>
        <v>#N/A</v>
      </c>
      <c r="DI349" s="263"/>
      <c r="DJ349" s="298" t="e">
        <f aca="false">IF($E343&gt;0,DJ346/$E343,"-")</f>
        <v>#N/A</v>
      </c>
      <c r="DK349" s="298"/>
      <c r="DL349" s="263" t="e">
        <f aca="false">IF($E343&gt;0,DL346/$E343,"-")</f>
        <v>#N/A</v>
      </c>
      <c r="DM349" s="263"/>
      <c r="DN349" s="263" t="e">
        <f aca="false">IF($E343&gt;0,DN346/$E343,"-")</f>
        <v>#N/A</v>
      </c>
      <c r="DO349" s="263"/>
      <c r="DP349" s="263" t="e">
        <f aca="false">IF($E343&gt;0,DP346/$E343,"-")</f>
        <v>#N/A</v>
      </c>
      <c r="DQ349" s="263"/>
      <c r="DR349" s="263" t="e">
        <f aca="false">IF($E343&gt;0,DR346/$E343,"-")</f>
        <v>#N/A</v>
      </c>
      <c r="DS349" s="263"/>
      <c r="DT349" s="263" t="e">
        <f aca="false">IF($E343&gt;0,DT346/$E343,"-")</f>
        <v>#N/A</v>
      </c>
      <c r="DU349" s="263"/>
      <c r="DV349" s="263" t="e">
        <f aca="false">IF($E343&gt;0,DV346/$E343,"-")</f>
        <v>#N/A</v>
      </c>
      <c r="DW349" s="263"/>
      <c r="DX349" s="263" t="e">
        <f aca="false">IF($E343&gt;0,DX346/$E343,"-")</f>
        <v>#N/A</v>
      </c>
      <c r="DY349" s="263"/>
      <c r="DZ349" s="263" t="e">
        <f aca="false">IF($E343&gt;0,DZ346/$E343,"-")</f>
        <v>#N/A</v>
      </c>
      <c r="EA349" s="263"/>
      <c r="EB349" s="263" t="e">
        <f aca="false">IF($E343&gt;0,EB346/$E343,"-")</f>
        <v>#N/A</v>
      </c>
      <c r="EC349" s="263"/>
      <c r="ED349" s="263" t="e">
        <f aca="false">IF($E343&gt;0,ED346/$E343,"-")</f>
        <v>#N/A</v>
      </c>
      <c r="EE349" s="263"/>
      <c r="EF349" s="263" t="e">
        <f aca="false">IF($E343&gt;0,EF346/$E343,"-")</f>
        <v>#N/A</v>
      </c>
      <c r="EG349" s="263"/>
      <c r="EH349" s="263" t="e">
        <f aca="false">IF($E343&gt;0,EH346/$E343,"-")</f>
        <v>#N/A</v>
      </c>
      <c r="EI349" s="263"/>
      <c r="EJ349" s="263" t="e">
        <f aca="false">IF($E343&gt;0,EJ346/$E343,"-")</f>
        <v>#N/A</v>
      </c>
      <c r="EK349" s="263"/>
      <c r="EL349" s="263" t="e">
        <f aca="false">IF($E343&gt;0,EL346/$E343,"-")</f>
        <v>#N/A</v>
      </c>
      <c r="EM349" s="263"/>
      <c r="EN349" s="263" t="e">
        <f aca="false">IF($E343&gt;0,EN346/$E343,"-")</f>
        <v>#N/A</v>
      </c>
      <c r="EO349" s="263"/>
      <c r="EP349" s="263" t="e">
        <f aca="false">IF($E343&gt;0,EP346/$E343,"-")</f>
        <v>#N/A</v>
      </c>
      <c r="EQ349" s="263"/>
      <c r="ER349" s="263" t="e">
        <f aca="false">IF($E343&gt;0,ER346/$E343,"-")</f>
        <v>#N/A</v>
      </c>
      <c r="ES349" s="263"/>
      <c r="ET349" s="263" t="e">
        <f aca="false">IF($E343&gt;0,ET346/$E343,"-")</f>
        <v>#N/A</v>
      </c>
      <c r="EU349" s="263"/>
      <c r="EV349" s="263" t="e">
        <f aca="false">IF($E343&gt;0,EV346/$E343,"-")</f>
        <v>#N/A</v>
      </c>
      <c r="EW349" s="263"/>
      <c r="EX349" s="264" t="e">
        <f aca="false">IF($E343&gt;0,EX346/$E343,"-")</f>
        <v>#N/A</v>
      </c>
      <c r="EY349" s="264"/>
      <c r="EZ349" s="263" t="e">
        <f aca="false">IF($E343&gt;0,EZ346/$E343,"-")</f>
        <v>#N/A</v>
      </c>
      <c r="FA349" s="263"/>
      <c r="FB349" s="263" t="e">
        <f aca="false">IF($E343&gt;0,FB346/$E343,"-")</f>
        <v>#N/A</v>
      </c>
      <c r="FC349" s="263"/>
      <c r="FD349" s="263" t="e">
        <f aca="false">IF($E343&gt;0,FD346/$E343,"-")</f>
        <v>#N/A</v>
      </c>
      <c r="FE349" s="263"/>
      <c r="FF349" s="263" t="e">
        <f aca="false">IF($E343&gt;0,FF346/$E343,"-")</f>
        <v>#N/A</v>
      </c>
      <c r="FG349" s="263"/>
      <c r="FH349" s="263" t="e">
        <f aca="false">IF($E343&gt;0,FH346/$E343,"-")</f>
        <v>#N/A</v>
      </c>
      <c r="FI349" s="263"/>
      <c r="FJ349" s="263" t="e">
        <f aca="false">IF($E343&gt;0,FJ346/$E343,"-")</f>
        <v>#N/A</v>
      </c>
      <c r="FK349" s="263"/>
      <c r="FL349" s="263" t="e">
        <f aca="false">IF($E343&gt;0,FL346/$E343,"-")</f>
        <v>#N/A</v>
      </c>
      <c r="FM349" s="263"/>
      <c r="FN349" s="263" t="e">
        <f aca="false">IF($E343&gt;0,FN346/$E343,"-")</f>
        <v>#N/A</v>
      </c>
      <c r="FO349" s="263"/>
      <c r="FP349" s="263" t="e">
        <f aca="false">IF($E343&gt;0,FP346/$E343,"-")</f>
        <v>#N/A</v>
      </c>
      <c r="FQ349" s="263"/>
      <c r="FR349" s="263" t="e">
        <f aca="false">IF($E343&gt;0,FR346/$E343,"-")</f>
        <v>#N/A</v>
      </c>
      <c r="FS349" s="263"/>
      <c r="FT349" s="263" t="e">
        <f aca="false">IF($E343&gt;0,FT346/$E343,"-")</f>
        <v>#N/A</v>
      </c>
      <c r="FU349" s="263"/>
      <c r="FV349" s="263" t="e">
        <f aca="false">IF($E343&gt;0,FV346/$E343,"-")</f>
        <v>#N/A</v>
      </c>
      <c r="FW349" s="263"/>
      <c r="FX349" s="263" t="e">
        <f aca="false">IF($E343&gt;0,FX346/$E343,"-")</f>
        <v>#N/A</v>
      </c>
      <c r="FY349" s="263"/>
      <c r="FZ349" s="263" t="e">
        <f aca="false">IF($E343&gt;0,FZ346/$E343,"-")</f>
        <v>#N/A</v>
      </c>
      <c r="GA349" s="263"/>
      <c r="GB349" s="263" t="e">
        <f aca="false">IF($E343&gt;0,GB346/$E343,"-")</f>
        <v>#N/A</v>
      </c>
      <c r="GC349" s="263"/>
      <c r="GD349" s="263" t="e">
        <f aca="false">IF($E343&gt;0,GD346/$E343,"-")</f>
        <v>#N/A</v>
      </c>
      <c r="GE349" s="263"/>
      <c r="GF349" s="263" t="e">
        <f aca="false">IF($E343&gt;0,GF346/$E343,"-")</f>
        <v>#N/A</v>
      </c>
      <c r="GG349" s="263"/>
      <c r="GH349" s="263" t="e">
        <f aca="false">IF($E343&gt;0,GH346/$E343,"-")</f>
        <v>#N/A</v>
      </c>
      <c r="GI349" s="263"/>
      <c r="GJ349" s="263" t="e">
        <f aca="false">IF($E343&gt;0,GJ346/$E343,"-")</f>
        <v>#N/A</v>
      </c>
      <c r="GK349" s="263"/>
      <c r="GL349" s="263" t="e">
        <f aca="false">IF($E343&gt;0,GL346/$E343,"-")</f>
        <v>#N/A</v>
      </c>
      <c r="GM349" s="263"/>
      <c r="GN349" s="263" t="e">
        <f aca="false">IF($E343&gt;0,GN346/$E343,"-")</f>
        <v>#N/A</v>
      </c>
      <c r="GO349" s="263"/>
      <c r="GP349" s="263" t="e">
        <f aca="false">IF($E343&gt;0,GP346/$E343,"-")</f>
        <v>#N/A</v>
      </c>
      <c r="GQ349" s="263"/>
      <c r="GR349" s="263" t="e">
        <f aca="false">IF($E343&gt;0,GR346/$E343,"-")</f>
        <v>#N/A</v>
      </c>
      <c r="GS349" s="263"/>
      <c r="GT349" s="263" t="e">
        <f aca="false">IF($E343&gt;0,GT346/$E343,"-")</f>
        <v>#N/A</v>
      </c>
      <c r="GU349" s="263"/>
      <c r="GV349" s="263" t="e">
        <f aca="false">IF($E343&gt;0,GV346/$E343,"-")</f>
        <v>#N/A</v>
      </c>
      <c r="GW349" s="263"/>
      <c r="GX349" s="263" t="e">
        <f aca="false">IF($E343&gt;0,GX346/$E343,"-")</f>
        <v>#N/A</v>
      </c>
      <c r="GY349" s="263"/>
      <c r="GZ349" s="263" t="e">
        <f aca="false">IF($E343&gt;0,GZ346/$E343,"-")</f>
        <v>#N/A</v>
      </c>
      <c r="HA349" s="263"/>
      <c r="HB349" s="263" t="e">
        <f aca="false">IF($E343&gt;0,HB346/$E343,"-")</f>
        <v>#N/A</v>
      </c>
      <c r="HC349" s="263"/>
      <c r="HD349" s="263" t="e">
        <f aca="false">IF($E343&gt;0,HD346/$E343,"-")</f>
        <v>#N/A</v>
      </c>
      <c r="HE349" s="263"/>
      <c r="HF349" s="263" t="e">
        <f aca="false">IF($E343&gt;0,HF346/$E343,"-")</f>
        <v>#N/A</v>
      </c>
      <c r="HG349" s="263"/>
      <c r="HH349" s="263" t="e">
        <f aca="false">IF($E343&gt;0,HH346/$E343,"-")</f>
        <v>#N/A</v>
      </c>
      <c r="HI349" s="263"/>
      <c r="HJ349" s="263" t="e">
        <f aca="false">IF($E343&gt;0,HJ346/$E343,"-")</f>
        <v>#N/A</v>
      </c>
      <c r="HK349" s="263"/>
    </row>
    <row r="350" customFormat="false" ht="12.75" hidden="true" customHeight="false" outlineLevel="0" collapsed="false">
      <c r="A350" s="232"/>
      <c r="B350" s="233"/>
      <c r="C350" s="232"/>
      <c r="D350" s="234"/>
      <c r="E350" s="234"/>
      <c r="F350" s="235"/>
      <c r="G350" s="234"/>
      <c r="H350" s="234"/>
      <c r="I350" s="237"/>
      <c r="J350" s="238"/>
      <c r="K350" s="265" t="s">
        <v>166</v>
      </c>
      <c r="L350" s="266" t="e">
        <f aca="false">IF($E343&gt;0,L348/$E343,"-")</f>
        <v>#N/A</v>
      </c>
      <c r="M350" s="266"/>
      <c r="N350" s="266" t="e">
        <f aca="false">IF($E343&gt;0,N348/$E343,"-")</f>
        <v>#N/A</v>
      </c>
      <c r="O350" s="266"/>
      <c r="P350" s="266" t="e">
        <f aca="false">IF($E343&gt;0,P348/$E343,"-")</f>
        <v>#N/A</v>
      </c>
      <c r="Q350" s="266"/>
      <c r="R350" s="266" t="e">
        <f aca="false">IF($E343&gt;0,R348/$E343,"-")</f>
        <v>#N/A</v>
      </c>
      <c r="S350" s="266"/>
      <c r="T350" s="266" t="e">
        <f aca="false">IF($E343&gt;0,T348/$E343,"-")</f>
        <v>#N/A</v>
      </c>
      <c r="U350" s="266"/>
      <c r="V350" s="266" t="e">
        <f aca="false">IF($E343&gt;0,V348/$E343,"-")</f>
        <v>#N/A</v>
      </c>
      <c r="W350" s="266"/>
      <c r="X350" s="266" t="e">
        <f aca="false">IF($E343&gt;0,X348/$E343,"-")</f>
        <v>#N/A</v>
      </c>
      <c r="Y350" s="266"/>
      <c r="Z350" s="266" t="e">
        <f aca="false">IF($E343&gt;0,Z348/$E343,"-")</f>
        <v>#N/A</v>
      </c>
      <c r="AA350" s="266"/>
      <c r="AB350" s="266" t="e">
        <f aca="false">IF($E343&gt;0,AB348/$E343,"-")</f>
        <v>#N/A</v>
      </c>
      <c r="AC350" s="266"/>
      <c r="AD350" s="266" t="e">
        <f aca="false">IF($E343&gt;0,AD348/$E343,"-")</f>
        <v>#N/A</v>
      </c>
      <c r="AE350" s="266"/>
      <c r="AF350" s="266" t="e">
        <f aca="false">IF($E343&gt;0,AF348/$E343,"-")</f>
        <v>#N/A</v>
      </c>
      <c r="AG350" s="266"/>
      <c r="AH350" s="266" t="e">
        <f aca="false">IF($E343&gt;0,AH348/$E343,"-")</f>
        <v>#N/A</v>
      </c>
      <c r="AI350" s="266"/>
      <c r="AJ350" s="266" t="e">
        <f aca="false">IF($E343&gt;0,AJ348/$E343,"-")</f>
        <v>#N/A</v>
      </c>
      <c r="AK350" s="266"/>
      <c r="AL350" s="266" t="e">
        <f aca="false">IF($E343&gt;0,AL348/$E343,"-")</f>
        <v>#N/A</v>
      </c>
      <c r="AM350" s="266"/>
      <c r="AN350" s="266" t="e">
        <f aca="false">IF($E343&gt;0,AN348/$E343,"-")</f>
        <v>#N/A</v>
      </c>
      <c r="AO350" s="266"/>
      <c r="AP350" s="266" t="e">
        <f aca="false">IF($E343&gt;0,AP348/$E343,"-")</f>
        <v>#N/A</v>
      </c>
      <c r="AQ350" s="266"/>
      <c r="AR350" s="266" t="e">
        <f aca="false">IF($E343&gt;0,AR348/$E343,"-")</f>
        <v>#N/A</v>
      </c>
      <c r="AS350" s="266"/>
      <c r="AT350" s="266" t="e">
        <f aca="false">IF($E343&gt;0,AT348/$E343,"-")</f>
        <v>#N/A</v>
      </c>
      <c r="AU350" s="266"/>
      <c r="AV350" s="266" t="e">
        <f aca="false">IF($E343&gt;0,AV348/$E343,"-")</f>
        <v>#N/A</v>
      </c>
      <c r="AW350" s="266"/>
      <c r="AX350" s="266" t="e">
        <f aca="false">IF($E343&gt;0,AX348/$E343,"-")</f>
        <v>#N/A</v>
      </c>
      <c r="AY350" s="266"/>
      <c r="AZ350" s="266" t="e">
        <f aca="false">IF($E343&gt;0,AZ348/$E343,"-")</f>
        <v>#N/A</v>
      </c>
      <c r="BA350" s="266"/>
      <c r="BB350" s="266" t="e">
        <f aca="false">IF($E343&gt;0,BB348/$E343,"-")</f>
        <v>#N/A</v>
      </c>
      <c r="BC350" s="266"/>
      <c r="BD350" s="266" t="e">
        <f aca="false">IF($E343&gt;0,BD348/$E343,"-")</f>
        <v>#N/A</v>
      </c>
      <c r="BE350" s="266"/>
      <c r="BF350" s="266" t="e">
        <f aca="false">IF($E343&gt;0,BF348/$E343,"-")</f>
        <v>#N/A</v>
      </c>
      <c r="BG350" s="266"/>
      <c r="BH350" s="266" t="e">
        <f aca="false">IF($E343&gt;0,BH348/$E343,"-")</f>
        <v>#N/A</v>
      </c>
      <c r="BI350" s="266"/>
      <c r="BJ350" s="266" t="e">
        <f aca="false">IF($E343&gt;0,BJ348/$E343,"-")</f>
        <v>#N/A</v>
      </c>
      <c r="BK350" s="266"/>
      <c r="BL350" s="266" t="e">
        <f aca="false">IF($E343&gt;0,BL348/$E343,"-")</f>
        <v>#N/A</v>
      </c>
      <c r="BM350" s="266"/>
      <c r="BN350" s="266" t="e">
        <f aca="false">IF($E343&gt;0,BN348/$E343,"-")</f>
        <v>#N/A</v>
      </c>
      <c r="BO350" s="266"/>
      <c r="BP350" s="266" t="e">
        <f aca="false">IF($E343&gt;0,BP348/$E343,"-")</f>
        <v>#N/A</v>
      </c>
      <c r="BQ350" s="266"/>
      <c r="BR350" s="300" t="e">
        <f aca="false">IF($E343&gt;0,BR348/$E343,"-")</f>
        <v>#N/A</v>
      </c>
      <c r="BS350" s="300"/>
      <c r="BT350" s="300" t="e">
        <f aca="false">IF($E343&gt;0,BT348/$E343,"-")</f>
        <v>#N/A</v>
      </c>
      <c r="BU350" s="300"/>
      <c r="BV350" s="300" t="e">
        <f aca="false">IF($E343&gt;0,BV348/$E343,"-")</f>
        <v>#N/A</v>
      </c>
      <c r="BW350" s="300"/>
      <c r="BX350" s="300" t="e">
        <f aca="false">IF($E343&gt;0,BX348/$E343,"-")</f>
        <v>#N/A</v>
      </c>
      <c r="BY350" s="300"/>
      <c r="BZ350" s="300" t="e">
        <f aca="false">IF($E343&gt;0,BZ348/$E343,"-")</f>
        <v>#N/A</v>
      </c>
      <c r="CA350" s="300"/>
      <c r="CB350" s="300" t="e">
        <f aca="false">IF($E343&gt;0,CB348/$E343,"-")</f>
        <v>#N/A</v>
      </c>
      <c r="CC350" s="300"/>
      <c r="CD350" s="300" t="e">
        <f aca="false">IF($E343&gt;0,CD348/$E343,"-")</f>
        <v>#N/A</v>
      </c>
      <c r="CE350" s="300"/>
      <c r="CF350" s="300" t="e">
        <f aca="false">IF($E343&gt;0,CF348/$E343,"-")</f>
        <v>#N/A</v>
      </c>
      <c r="CG350" s="300"/>
      <c r="CH350" s="300" t="e">
        <f aca="false">IF($E343&gt;0,CH348/$E343,"-")</f>
        <v>#N/A</v>
      </c>
      <c r="CI350" s="300"/>
      <c r="CJ350" s="300" t="e">
        <f aca="false">IF($E343&gt;0,CJ348/$E343,"-")</f>
        <v>#N/A</v>
      </c>
      <c r="CK350" s="300"/>
      <c r="CL350" s="300" t="e">
        <f aca="false">IF($E343&gt;0,CL348/$E343,"-")</f>
        <v>#N/A</v>
      </c>
      <c r="CM350" s="300"/>
      <c r="CN350" s="300" t="e">
        <f aca="false">IF($E343&gt;0,CN348/$E343,"-")</f>
        <v>#N/A</v>
      </c>
      <c r="CO350" s="300"/>
      <c r="CP350" s="300" t="e">
        <f aca="false">IF($E343&gt;0,CP348/$E343,"-")</f>
        <v>#N/A</v>
      </c>
      <c r="CQ350" s="300"/>
      <c r="CR350" s="300" t="e">
        <f aca="false">IF($E343&gt;0,CR348/$E343,"-")</f>
        <v>#N/A</v>
      </c>
      <c r="CS350" s="300"/>
      <c r="CT350" s="300" t="e">
        <f aca="false">IF($E343&gt;0,CT348/$E343,"-")</f>
        <v>#N/A</v>
      </c>
      <c r="CU350" s="300"/>
      <c r="CV350" s="300" t="e">
        <f aca="false">IF($E343&gt;0,CV348/$E343,"-")</f>
        <v>#N/A</v>
      </c>
      <c r="CW350" s="300"/>
      <c r="CX350" s="300" t="e">
        <f aca="false">IF($E343&gt;0,CX348/$E343,"-")</f>
        <v>#N/A</v>
      </c>
      <c r="CY350" s="300"/>
      <c r="CZ350" s="300" t="e">
        <f aca="false">IF($E343&gt;0,CZ348/$E343,"-")</f>
        <v>#N/A</v>
      </c>
      <c r="DA350" s="300"/>
      <c r="DB350" s="300" t="e">
        <f aca="false">IF($E343&gt;0,DB348/$E343,"-")</f>
        <v>#N/A</v>
      </c>
      <c r="DC350" s="300"/>
      <c r="DD350" s="300" t="e">
        <f aca="false">IF($E343&gt;0,DD348/$E343,"-")</f>
        <v>#N/A</v>
      </c>
      <c r="DE350" s="300"/>
      <c r="DF350" s="300" t="e">
        <f aca="false">IF($E343&gt;0,DF348/$E343,"-")</f>
        <v>#N/A</v>
      </c>
      <c r="DG350" s="300"/>
      <c r="DH350" s="300" t="e">
        <f aca="false">IF($E343&gt;0,DH348/$E343,"-")</f>
        <v>#N/A</v>
      </c>
      <c r="DI350" s="300"/>
      <c r="DJ350" s="301" t="e">
        <f aca="false">IF($E343&gt;0,DJ348/$E343,"-")</f>
        <v>#N/A</v>
      </c>
      <c r="DK350" s="301"/>
      <c r="DL350" s="300" t="e">
        <f aca="false">IF($E343&gt;0,DL348/$E343,"-")</f>
        <v>#N/A</v>
      </c>
      <c r="DM350" s="300"/>
      <c r="DN350" s="300" t="e">
        <f aca="false">IF($E343&gt;0,DN348/$E343,"-")</f>
        <v>#N/A</v>
      </c>
      <c r="DO350" s="300"/>
      <c r="DP350" s="300" t="e">
        <f aca="false">IF($E343&gt;0,DP348/$E343,"-")</f>
        <v>#N/A</v>
      </c>
      <c r="DQ350" s="300"/>
      <c r="DR350" s="300" t="e">
        <f aca="false">IF($E343&gt;0,DR348/$E343,"-")</f>
        <v>#N/A</v>
      </c>
      <c r="DS350" s="300"/>
      <c r="DT350" s="300" t="e">
        <f aca="false">IF($E343&gt;0,DT348/$E343,"-")</f>
        <v>#N/A</v>
      </c>
      <c r="DU350" s="300"/>
      <c r="DV350" s="300" t="e">
        <f aca="false">IF($E343&gt;0,DV348/$E343,"-")</f>
        <v>#N/A</v>
      </c>
      <c r="DW350" s="300"/>
      <c r="DX350" s="300" t="e">
        <f aca="false">IF($E343&gt;0,DX348/$E343,"-")</f>
        <v>#N/A</v>
      </c>
      <c r="DY350" s="300"/>
      <c r="DZ350" s="300" t="e">
        <f aca="false">IF($E343&gt;0,DZ348/$E343,"-")</f>
        <v>#N/A</v>
      </c>
      <c r="EA350" s="300"/>
      <c r="EB350" s="300" t="e">
        <f aca="false">IF($E343&gt;0,EB348/$E343,"-")</f>
        <v>#N/A</v>
      </c>
      <c r="EC350" s="300"/>
      <c r="ED350" s="300" t="e">
        <f aca="false">IF($E343&gt;0,ED348/$E343,"-")</f>
        <v>#N/A</v>
      </c>
      <c r="EE350" s="300"/>
      <c r="EF350" s="300" t="e">
        <f aca="false">IF($E343&gt;0,EF348/$E343,"-")</f>
        <v>#N/A</v>
      </c>
      <c r="EG350" s="300"/>
      <c r="EH350" s="300" t="e">
        <f aca="false">IF($E343&gt;0,EH348/$E343,"-")</f>
        <v>#N/A</v>
      </c>
      <c r="EI350" s="300"/>
      <c r="EJ350" s="300" t="e">
        <f aca="false">IF($E343&gt;0,EJ348/$E343,"-")</f>
        <v>#N/A</v>
      </c>
      <c r="EK350" s="300"/>
      <c r="EL350" s="300" t="e">
        <f aca="false">IF($E343&gt;0,EL348/$E343,"-")</f>
        <v>#N/A</v>
      </c>
      <c r="EM350" s="300"/>
      <c r="EN350" s="300" t="e">
        <f aca="false">IF($E343&gt;0,EN348/$E343,"-")</f>
        <v>#N/A</v>
      </c>
      <c r="EO350" s="300"/>
      <c r="EP350" s="300" t="e">
        <f aca="false">IF($E343&gt;0,EP348/$E343,"-")</f>
        <v>#N/A</v>
      </c>
      <c r="EQ350" s="300"/>
      <c r="ER350" s="300" t="e">
        <f aca="false">IF($E343&gt;0,ER348/$E343,"-")</f>
        <v>#N/A</v>
      </c>
      <c r="ES350" s="300"/>
      <c r="ET350" s="300" t="e">
        <f aca="false">IF($E343&gt;0,ET348/$E343,"-")</f>
        <v>#N/A</v>
      </c>
      <c r="EU350" s="300"/>
      <c r="EV350" s="300" t="e">
        <f aca="false">IF($E343&gt;0,EV348/$E343,"-")</f>
        <v>#N/A</v>
      </c>
      <c r="EW350" s="300"/>
      <c r="EX350" s="302" t="e">
        <f aca="false">IF($E343&gt;0,EX348/$E343,"-")</f>
        <v>#N/A</v>
      </c>
      <c r="EY350" s="302"/>
      <c r="EZ350" s="300" t="e">
        <f aca="false">IF($E343&gt;0,EZ348/$E343,"-")</f>
        <v>#N/A</v>
      </c>
      <c r="FA350" s="300"/>
      <c r="FB350" s="300" t="e">
        <f aca="false">IF($E343&gt;0,FB348/$E343,"-")</f>
        <v>#N/A</v>
      </c>
      <c r="FC350" s="300"/>
      <c r="FD350" s="300" t="e">
        <f aca="false">IF($E343&gt;0,FD348/$E343,"-")</f>
        <v>#N/A</v>
      </c>
      <c r="FE350" s="300"/>
      <c r="FF350" s="300" t="e">
        <f aca="false">IF($E343&gt;0,FF348/$E343,"-")</f>
        <v>#N/A</v>
      </c>
      <c r="FG350" s="300"/>
      <c r="FH350" s="300" t="e">
        <f aca="false">IF($E343&gt;0,FH348/$E343,"-")</f>
        <v>#N/A</v>
      </c>
      <c r="FI350" s="300"/>
      <c r="FJ350" s="300" t="e">
        <f aca="false">IF($E343&gt;0,FJ348/$E343,"-")</f>
        <v>#N/A</v>
      </c>
      <c r="FK350" s="300"/>
      <c r="FL350" s="300" t="e">
        <f aca="false">IF($E343&gt;0,FL348/$E343,"-")</f>
        <v>#N/A</v>
      </c>
      <c r="FM350" s="300"/>
      <c r="FN350" s="300" t="e">
        <f aca="false">IF($E343&gt;0,FN348/$E343,"-")</f>
        <v>#N/A</v>
      </c>
      <c r="FO350" s="300"/>
      <c r="FP350" s="300" t="e">
        <f aca="false">IF($E343&gt;0,FP348/$E343,"-")</f>
        <v>#N/A</v>
      </c>
      <c r="FQ350" s="300"/>
      <c r="FR350" s="300" t="e">
        <f aca="false">IF($E343&gt;0,FR348/$E343,"-")</f>
        <v>#N/A</v>
      </c>
      <c r="FS350" s="300"/>
      <c r="FT350" s="300" t="e">
        <f aca="false">IF($E343&gt;0,FT348/$E343,"-")</f>
        <v>#N/A</v>
      </c>
      <c r="FU350" s="300"/>
      <c r="FV350" s="300" t="e">
        <f aca="false">IF($E343&gt;0,FV348/$E343,"-")</f>
        <v>#N/A</v>
      </c>
      <c r="FW350" s="300"/>
      <c r="FX350" s="300" t="e">
        <f aca="false">IF($E343&gt;0,FX348/$E343,"-")</f>
        <v>#N/A</v>
      </c>
      <c r="FY350" s="300"/>
      <c r="FZ350" s="300" t="e">
        <f aca="false">IF($E343&gt;0,FZ348/$E343,"-")</f>
        <v>#N/A</v>
      </c>
      <c r="GA350" s="300"/>
      <c r="GB350" s="300" t="e">
        <f aca="false">IF($E343&gt;0,GB348/$E343,"-")</f>
        <v>#N/A</v>
      </c>
      <c r="GC350" s="300"/>
      <c r="GD350" s="300" t="e">
        <f aca="false">IF($E343&gt;0,GD348/$E343,"-")</f>
        <v>#N/A</v>
      </c>
      <c r="GE350" s="300"/>
      <c r="GF350" s="300" t="e">
        <f aca="false">IF($E343&gt;0,GF348/$E343,"-")</f>
        <v>#N/A</v>
      </c>
      <c r="GG350" s="300"/>
      <c r="GH350" s="300" t="e">
        <f aca="false">IF($E343&gt;0,GH348/$E343,"-")</f>
        <v>#N/A</v>
      </c>
      <c r="GI350" s="300"/>
      <c r="GJ350" s="300" t="e">
        <f aca="false">IF($E343&gt;0,GJ348/$E343,"-")</f>
        <v>#N/A</v>
      </c>
      <c r="GK350" s="300"/>
      <c r="GL350" s="300" t="e">
        <f aca="false">IF($E343&gt;0,GL348/$E343,"-")</f>
        <v>#N/A</v>
      </c>
      <c r="GM350" s="300"/>
      <c r="GN350" s="300" t="e">
        <f aca="false">IF($E343&gt;0,GN348/$E343,"-")</f>
        <v>#N/A</v>
      </c>
      <c r="GO350" s="300"/>
      <c r="GP350" s="300" t="e">
        <f aca="false">IF($E343&gt;0,GP348/$E343,"-")</f>
        <v>#N/A</v>
      </c>
      <c r="GQ350" s="300"/>
      <c r="GR350" s="300" t="e">
        <f aca="false">IF($E343&gt;0,GR348/$E343,"-")</f>
        <v>#N/A</v>
      </c>
      <c r="GS350" s="300"/>
      <c r="GT350" s="300" t="e">
        <f aca="false">IF($E343&gt;0,GT348/$E343,"-")</f>
        <v>#N/A</v>
      </c>
      <c r="GU350" s="300"/>
      <c r="GV350" s="300" t="e">
        <f aca="false">IF($E343&gt;0,GV348/$E343,"-")</f>
        <v>#N/A</v>
      </c>
      <c r="GW350" s="300"/>
      <c r="GX350" s="300" t="e">
        <f aca="false">IF($E343&gt;0,GX348/$E343,"-")</f>
        <v>#N/A</v>
      </c>
      <c r="GY350" s="300"/>
      <c r="GZ350" s="300" t="e">
        <f aca="false">IF($E343&gt;0,GZ348/$E343,"-")</f>
        <v>#N/A</v>
      </c>
      <c r="HA350" s="300"/>
      <c r="HB350" s="300" t="e">
        <f aca="false">IF($E343&gt;0,HB348/$E343,"-")</f>
        <v>#N/A</v>
      </c>
      <c r="HC350" s="300"/>
      <c r="HD350" s="300" t="e">
        <f aca="false">IF($E343&gt;0,HD348/$E343,"-")</f>
        <v>#N/A</v>
      </c>
      <c r="HE350" s="300"/>
      <c r="HF350" s="300" t="e">
        <f aca="false">IF($E343&gt;0,HF348/$E343,"-")</f>
        <v>#N/A</v>
      </c>
      <c r="HG350" s="300"/>
      <c r="HH350" s="300" t="e">
        <f aca="false">IF($E343&gt;0,HH348/$E343,"-")</f>
        <v>#N/A</v>
      </c>
      <c r="HI350" s="300"/>
      <c r="HJ350" s="300" t="e">
        <f aca="false">IF($E343&gt;0,HJ348/$E343,"-")</f>
        <v>#N/A</v>
      </c>
      <c r="HK350" s="300"/>
    </row>
    <row r="351" s="243" customFormat="true" ht="13.8" hidden="true" customHeight="false" outlineLevel="0" collapsed="false">
      <c r="A351" s="268"/>
      <c r="B351" s="269"/>
      <c r="C351" s="269"/>
      <c r="D351" s="271"/>
      <c r="E351" s="271"/>
      <c r="F351" s="269"/>
      <c r="G351" s="269"/>
      <c r="H351" s="269"/>
      <c r="I351" s="269"/>
      <c r="J351" s="269"/>
      <c r="K351" s="269"/>
      <c r="L351" s="274"/>
      <c r="M351" s="274"/>
      <c r="N351" s="274"/>
      <c r="O351" s="274"/>
      <c r="P351" s="274"/>
      <c r="Q351" s="274"/>
      <c r="R351" s="275"/>
      <c r="S351" s="275"/>
      <c r="T351" s="276"/>
      <c r="U351" s="276"/>
      <c r="V351" s="274"/>
      <c r="W351" s="274"/>
      <c r="X351" s="274"/>
      <c r="Y351" s="274"/>
      <c r="Z351" s="275"/>
      <c r="AA351" s="275"/>
      <c r="AB351" s="276"/>
      <c r="AC351" s="276"/>
      <c r="AD351" s="274"/>
      <c r="AE351" s="274"/>
      <c r="AF351" s="274"/>
      <c r="AG351" s="274"/>
      <c r="AH351" s="275"/>
      <c r="AI351" s="275"/>
      <c r="AJ351" s="276"/>
      <c r="AK351" s="276"/>
      <c r="AL351" s="274"/>
      <c r="AM351" s="274"/>
      <c r="AN351" s="274"/>
      <c r="AO351" s="274"/>
      <c r="AP351" s="275"/>
      <c r="AQ351" s="275"/>
      <c r="AR351" s="276"/>
      <c r="AS351" s="276"/>
      <c r="AT351" s="277"/>
      <c r="AU351" s="277"/>
      <c r="AV351" s="277"/>
      <c r="AW351" s="277"/>
      <c r="AX351" s="277"/>
      <c r="AY351" s="278"/>
      <c r="AZ351" s="279"/>
      <c r="BA351" s="277"/>
      <c r="BB351" s="277"/>
      <c r="BC351" s="277"/>
      <c r="BD351" s="277"/>
      <c r="BE351" s="277"/>
      <c r="BF351" s="277"/>
      <c r="BG351" s="278"/>
      <c r="BH351" s="279"/>
      <c r="BI351" s="277"/>
      <c r="BJ351" s="277"/>
      <c r="BK351" s="277"/>
      <c r="BL351" s="277"/>
      <c r="BM351" s="277"/>
      <c r="BN351" s="277"/>
      <c r="BO351" s="278"/>
      <c r="BP351" s="279"/>
      <c r="BQ351" s="277"/>
      <c r="BR351" s="277"/>
      <c r="BS351" s="277"/>
      <c r="BT351" s="277"/>
      <c r="BU351" s="277"/>
      <c r="BV351" s="277"/>
      <c r="BW351" s="278"/>
      <c r="BX351" s="279"/>
      <c r="BY351" s="277"/>
      <c r="BZ351" s="277"/>
      <c r="CA351" s="277"/>
      <c r="CB351" s="277"/>
      <c r="CC351" s="277"/>
      <c r="CD351" s="275"/>
      <c r="CE351" s="275"/>
      <c r="CF351" s="276"/>
      <c r="CG351" s="276"/>
      <c r="CH351" s="274"/>
      <c r="CI351" s="274"/>
      <c r="CJ351" s="274"/>
      <c r="CK351" s="274"/>
      <c r="CL351" s="275"/>
      <c r="CM351" s="275"/>
      <c r="CN351" s="276"/>
      <c r="CO351" s="276"/>
      <c r="CP351" s="280"/>
      <c r="CQ351" s="280"/>
      <c r="CR351" s="280"/>
      <c r="CS351" s="280"/>
      <c r="CT351" s="281"/>
      <c r="CU351" s="282"/>
      <c r="CV351" s="283"/>
      <c r="CW351" s="281"/>
      <c r="CX351" s="281"/>
      <c r="CY351" s="281"/>
      <c r="CZ351" s="281"/>
      <c r="DA351" s="281"/>
      <c r="DB351" s="281"/>
      <c r="DC351" s="282"/>
      <c r="DD351" s="283"/>
      <c r="DE351" s="281"/>
      <c r="DF351" s="281"/>
      <c r="DG351" s="281"/>
      <c r="DH351" s="281"/>
      <c r="DI351" s="281"/>
      <c r="DJ351" s="284"/>
      <c r="DK351" s="285"/>
      <c r="DL351" s="283"/>
      <c r="DM351" s="281"/>
      <c r="DN351" s="281"/>
      <c r="DO351" s="281"/>
      <c r="DP351" s="281"/>
      <c r="DQ351" s="281"/>
      <c r="DR351" s="281"/>
      <c r="DS351" s="282"/>
      <c r="DT351" s="283"/>
      <c r="DU351" s="281"/>
      <c r="DV351" s="281"/>
      <c r="DW351" s="281"/>
      <c r="DX351" s="281"/>
      <c r="DY351" s="281"/>
      <c r="DZ351" s="281"/>
      <c r="EA351" s="282"/>
      <c r="EB351" s="283"/>
      <c r="EC351" s="281"/>
      <c r="ED351" s="281"/>
      <c r="EE351" s="281"/>
      <c r="EF351" s="281"/>
      <c r="EG351" s="281"/>
      <c r="EH351" s="281"/>
      <c r="EI351" s="282"/>
      <c r="EJ351" s="283"/>
      <c r="EK351" s="281"/>
      <c r="EL351" s="281"/>
      <c r="EM351" s="281"/>
      <c r="EN351" s="281"/>
      <c r="EO351" s="281"/>
      <c r="EP351" s="281"/>
      <c r="EQ351" s="282"/>
      <c r="ER351" s="283"/>
      <c r="ES351" s="281"/>
      <c r="ET351" s="281"/>
      <c r="EU351" s="281"/>
      <c r="EV351" s="281"/>
      <c r="EW351" s="281"/>
      <c r="EX351" s="286"/>
      <c r="EY351" s="287"/>
      <c r="EZ351" s="283"/>
      <c r="FA351" s="281"/>
      <c r="FB351" s="281"/>
      <c r="FC351" s="281"/>
      <c r="FD351" s="281"/>
      <c r="FE351" s="281"/>
      <c r="FF351" s="281"/>
      <c r="FG351" s="282"/>
      <c r="FH351" s="283"/>
      <c r="FI351" s="281"/>
      <c r="FJ351" s="281"/>
      <c r="FK351" s="281"/>
      <c r="FL351" s="281"/>
      <c r="FM351" s="281"/>
      <c r="FN351" s="281"/>
      <c r="FO351" s="282"/>
      <c r="FP351" s="283"/>
      <c r="FQ351" s="281"/>
      <c r="FR351" s="281"/>
      <c r="FS351" s="281"/>
      <c r="FT351" s="281"/>
      <c r="FU351" s="281"/>
      <c r="FV351" s="281"/>
      <c r="FW351" s="282"/>
      <c r="FX351" s="283"/>
      <c r="FY351" s="281"/>
      <c r="FZ351" s="281"/>
      <c r="GA351" s="281"/>
      <c r="GB351" s="281"/>
      <c r="GC351" s="281"/>
      <c r="GD351" s="281"/>
      <c r="GE351" s="282"/>
      <c r="GF351" s="283"/>
      <c r="GG351" s="281"/>
      <c r="GH351" s="281"/>
      <c r="GI351" s="281"/>
      <c r="GJ351" s="281"/>
      <c r="GK351" s="281"/>
      <c r="GL351" s="281"/>
      <c r="GM351" s="282"/>
      <c r="GN351" s="283"/>
      <c r="GO351" s="281"/>
      <c r="GP351" s="281"/>
      <c r="GQ351" s="281"/>
      <c r="GR351" s="281"/>
      <c r="GS351" s="281"/>
      <c r="GT351" s="281"/>
      <c r="GU351" s="282"/>
      <c r="GV351" s="281"/>
      <c r="GW351" s="282"/>
      <c r="GX351" s="281"/>
      <c r="GY351" s="282"/>
      <c r="GZ351" s="281"/>
      <c r="HA351" s="282"/>
      <c r="HB351" s="281"/>
      <c r="HC351" s="282"/>
      <c r="HD351" s="281"/>
      <c r="HE351" s="282"/>
      <c r="HF351" s="281"/>
      <c r="HG351" s="282"/>
      <c r="HH351" s="281"/>
      <c r="HI351" s="282"/>
      <c r="HJ351" s="281"/>
      <c r="HK351" s="282"/>
    </row>
    <row r="352" customFormat="false" ht="12.75" hidden="true" customHeight="false" outlineLevel="0" collapsed="false">
      <c r="A352" s="203" t="n">
        <v>6</v>
      </c>
      <c r="B352" s="204" t="e">
        <f aca="false">planejamento!#ref!</f>
        <v>#NAME?</v>
      </c>
      <c r="C352" s="205"/>
      <c r="D352" s="206"/>
      <c r="E352" s="206"/>
      <c r="F352" s="206"/>
      <c r="G352" s="205"/>
      <c r="H352" s="207"/>
      <c r="I352" s="208"/>
      <c r="J352" s="208"/>
      <c r="K352" s="208"/>
      <c r="L352" s="209"/>
      <c r="M352" s="209"/>
      <c r="N352" s="209"/>
      <c r="O352" s="209"/>
      <c r="P352" s="209"/>
      <c r="Q352" s="209"/>
      <c r="R352" s="209"/>
      <c r="S352" s="209"/>
      <c r="T352" s="209"/>
      <c r="U352" s="209"/>
      <c r="V352" s="209"/>
      <c r="W352" s="209"/>
      <c r="X352" s="209"/>
      <c r="Y352" s="209"/>
      <c r="Z352" s="209"/>
      <c r="AA352" s="209"/>
      <c r="AB352" s="210"/>
      <c r="AC352" s="210"/>
      <c r="AD352" s="210"/>
      <c r="AE352" s="210"/>
      <c r="AF352" s="210"/>
      <c r="AG352" s="210"/>
      <c r="AH352" s="210"/>
      <c r="AI352" s="210"/>
      <c r="AJ352" s="211"/>
      <c r="AK352" s="211"/>
      <c r="AL352" s="211"/>
      <c r="AM352" s="211"/>
      <c r="AN352" s="211"/>
      <c r="AO352" s="211"/>
      <c r="AP352" s="211"/>
      <c r="AQ352" s="211"/>
      <c r="AR352" s="211"/>
      <c r="AS352" s="211"/>
      <c r="AT352" s="212"/>
      <c r="AU352" s="212"/>
      <c r="AV352" s="212"/>
      <c r="AW352" s="212"/>
      <c r="AX352" s="212"/>
      <c r="AY352" s="212"/>
      <c r="AZ352" s="212"/>
      <c r="BA352" s="212"/>
      <c r="BB352" s="213"/>
      <c r="BC352" s="213"/>
      <c r="BD352" s="213"/>
      <c r="BE352" s="213"/>
      <c r="BF352" s="213"/>
      <c r="BG352" s="213"/>
      <c r="BH352" s="213"/>
      <c r="BI352" s="213"/>
      <c r="BJ352" s="211"/>
      <c r="BK352" s="211"/>
      <c r="BL352" s="211"/>
      <c r="BM352" s="211"/>
      <c r="BN352" s="211"/>
      <c r="BO352" s="211"/>
      <c r="BP352" s="211"/>
      <c r="BQ352" s="211"/>
      <c r="BR352" s="211"/>
      <c r="BS352" s="211"/>
      <c r="BT352" s="211"/>
      <c r="BU352" s="211"/>
      <c r="BV352" s="211"/>
      <c r="BW352" s="211"/>
      <c r="BX352" s="211"/>
      <c r="BY352" s="211"/>
      <c r="BZ352" s="211"/>
      <c r="CA352" s="211"/>
      <c r="CB352" s="211"/>
      <c r="CC352" s="211"/>
      <c r="CD352" s="211"/>
      <c r="CE352" s="211"/>
      <c r="CF352" s="211"/>
      <c r="CG352" s="211"/>
      <c r="CH352" s="211"/>
      <c r="CI352" s="211"/>
      <c r="CJ352" s="211"/>
      <c r="CK352" s="211"/>
      <c r="CL352" s="211"/>
      <c r="CM352" s="211"/>
      <c r="CN352" s="211"/>
      <c r="CO352" s="211"/>
      <c r="CP352" s="211"/>
      <c r="CQ352" s="211"/>
      <c r="CR352" s="211"/>
      <c r="CS352" s="211"/>
      <c r="CT352" s="211"/>
      <c r="CU352" s="211"/>
      <c r="CV352" s="211"/>
      <c r="CW352" s="211"/>
      <c r="CX352" s="211"/>
      <c r="CY352" s="211"/>
      <c r="CZ352" s="211"/>
      <c r="DA352" s="211"/>
      <c r="DB352" s="211"/>
      <c r="DC352" s="211"/>
      <c r="DD352" s="211"/>
      <c r="DE352" s="211"/>
      <c r="DF352" s="211"/>
      <c r="DG352" s="211"/>
      <c r="DH352" s="211"/>
      <c r="DI352" s="211"/>
      <c r="DJ352" s="211"/>
      <c r="DK352" s="211"/>
      <c r="DL352" s="211"/>
      <c r="DM352" s="211"/>
      <c r="DN352" s="211"/>
      <c r="DO352" s="211"/>
      <c r="DP352" s="211"/>
      <c r="DQ352" s="211"/>
      <c r="DR352" s="211"/>
      <c r="DS352" s="211"/>
      <c r="DT352" s="214"/>
      <c r="DU352" s="214"/>
      <c r="DV352" s="214"/>
      <c r="DW352" s="214"/>
      <c r="DX352" s="214"/>
      <c r="DY352" s="214"/>
      <c r="DZ352" s="214"/>
      <c r="EA352" s="214"/>
      <c r="EB352" s="214"/>
      <c r="EC352" s="214"/>
      <c r="ED352" s="214"/>
      <c r="EE352" s="214"/>
      <c r="EF352" s="214"/>
      <c r="EG352" s="214"/>
      <c r="EH352" s="214"/>
      <c r="EI352" s="214"/>
      <c r="EJ352" s="214"/>
      <c r="EK352" s="214"/>
      <c r="EL352" s="214"/>
      <c r="EM352" s="214"/>
      <c r="EN352" s="214"/>
      <c r="EO352" s="214"/>
      <c r="EP352" s="214"/>
      <c r="EQ352" s="214"/>
      <c r="ER352" s="214"/>
      <c r="ES352" s="214"/>
      <c r="ET352" s="214"/>
      <c r="EU352" s="214"/>
      <c r="EV352" s="214"/>
      <c r="EW352" s="214"/>
      <c r="EX352" s="214"/>
      <c r="EY352" s="214"/>
      <c r="EZ352" s="214"/>
      <c r="FA352" s="214"/>
      <c r="FB352" s="214"/>
      <c r="FC352" s="214"/>
      <c r="FD352" s="214"/>
      <c r="FE352" s="214"/>
      <c r="FF352" s="214"/>
      <c r="FG352" s="214"/>
      <c r="FH352" s="214"/>
      <c r="FI352" s="214"/>
      <c r="FJ352" s="214"/>
      <c r="FK352" s="214"/>
      <c r="FL352" s="214"/>
      <c r="FM352" s="214"/>
      <c r="FN352" s="214"/>
      <c r="FO352" s="214"/>
      <c r="FP352" s="214"/>
      <c r="FQ352" s="214"/>
      <c r="FR352" s="214"/>
      <c r="FS352" s="214"/>
      <c r="FT352" s="211"/>
      <c r="FU352" s="211"/>
      <c r="FV352" s="211"/>
      <c r="FW352" s="211"/>
      <c r="FX352" s="211"/>
      <c r="FY352" s="211"/>
      <c r="FZ352" s="211"/>
      <c r="GA352" s="211"/>
      <c r="GB352" s="211"/>
      <c r="GC352" s="211"/>
      <c r="GD352" s="211"/>
      <c r="GE352" s="211"/>
      <c r="GF352" s="211"/>
      <c r="GG352" s="211"/>
      <c r="GH352" s="211"/>
      <c r="GI352" s="211"/>
      <c r="GJ352" s="211"/>
      <c r="GK352" s="211"/>
      <c r="GL352" s="211"/>
      <c r="GM352" s="211"/>
      <c r="GN352" s="211"/>
      <c r="GO352" s="211"/>
      <c r="GP352" s="211"/>
      <c r="GQ352" s="211"/>
      <c r="GR352" s="211"/>
      <c r="GS352" s="211"/>
      <c r="GT352" s="211"/>
      <c r="GU352" s="211"/>
      <c r="GV352" s="211"/>
      <c r="GW352" s="211"/>
      <c r="GX352" s="211"/>
      <c r="GY352" s="211"/>
      <c r="GZ352" s="211"/>
      <c r="HA352" s="211"/>
      <c r="HB352" s="211"/>
      <c r="HC352" s="211"/>
      <c r="HD352" s="211"/>
      <c r="HE352" s="211"/>
      <c r="HF352" s="211"/>
      <c r="HG352" s="211"/>
      <c r="HH352" s="211"/>
      <c r="HI352" s="211"/>
      <c r="HJ352" s="211"/>
      <c r="HK352" s="211"/>
    </row>
    <row r="353" customFormat="false" ht="12.75" hidden="true" customHeight="false" outlineLevel="0" collapsed="false">
      <c r="A353" s="232" t="s">
        <v>200</v>
      </c>
      <c r="B353" s="233" t="e">
        <f aca="false">VLOOKUP(A353,PLANEJAMENTO!$B$11:$C$96,2,FALSE())</f>
        <v>#N/A</v>
      </c>
      <c r="C353" s="232" t="e">
        <f aca="false">VLOOKUP(A353,PLANEJAMENTO!$B$11:$D$96,3,FALSE())</f>
        <v>#N/A</v>
      </c>
      <c r="D353" s="234" t="e">
        <f aca="false">VLOOKUP(A353,PLANEJAMENTO!$B$11:$E$96,4,FALSE())</f>
        <v>#N/A</v>
      </c>
      <c r="E353" s="234" t="e">
        <f aca="false">D353</f>
        <v>#N/A</v>
      </c>
      <c r="F353" s="235" t="n">
        <f aca="false">PRODUÇÕES!D38</f>
        <v>0.3</v>
      </c>
      <c r="G353" s="234" t="n">
        <f aca="false">F353*8</f>
        <v>2.4</v>
      </c>
      <c r="H353" s="234"/>
      <c r="I353" s="237"/>
      <c r="J353" s="238"/>
      <c r="K353" s="305" t="s">
        <v>159</v>
      </c>
      <c r="L353" s="308"/>
      <c r="M353" s="308"/>
      <c r="N353" s="308"/>
      <c r="O353" s="308"/>
      <c r="P353" s="308"/>
      <c r="Q353" s="308"/>
      <c r="R353" s="308"/>
      <c r="S353" s="308"/>
      <c r="T353" s="308"/>
      <c r="U353" s="308"/>
      <c r="V353" s="308"/>
      <c r="W353" s="308"/>
      <c r="X353" s="308"/>
      <c r="Y353" s="308"/>
      <c r="Z353" s="308"/>
      <c r="AA353" s="308"/>
      <c r="AB353" s="308"/>
      <c r="AC353" s="308"/>
      <c r="AD353" s="308"/>
      <c r="AE353" s="308"/>
      <c r="AF353" s="308"/>
      <c r="AG353" s="308"/>
      <c r="AH353" s="308"/>
      <c r="AI353" s="308"/>
      <c r="AJ353" s="308"/>
      <c r="AK353" s="308"/>
      <c r="AL353" s="308"/>
      <c r="AM353" s="308"/>
      <c r="AN353" s="308"/>
      <c r="AO353" s="308"/>
      <c r="AP353" s="308"/>
      <c r="AQ353" s="308"/>
      <c r="AR353" s="308"/>
      <c r="AS353" s="308"/>
      <c r="AT353" s="308"/>
      <c r="AU353" s="308"/>
      <c r="AV353" s="308"/>
      <c r="AW353" s="308"/>
      <c r="AX353" s="308"/>
      <c r="AY353" s="308"/>
      <c r="AZ353" s="308"/>
      <c r="BA353" s="308"/>
      <c r="BB353" s="308"/>
      <c r="BC353" s="308"/>
      <c r="BD353" s="308"/>
      <c r="BE353" s="308"/>
      <c r="BF353" s="308"/>
      <c r="BG353" s="308"/>
      <c r="BH353" s="308"/>
      <c r="BI353" s="308"/>
      <c r="BJ353" s="308"/>
      <c r="BK353" s="308"/>
      <c r="BL353" s="308"/>
      <c r="BM353" s="308"/>
      <c r="BN353" s="308"/>
      <c r="BO353" s="308"/>
      <c r="BP353" s="308"/>
      <c r="BQ353" s="308"/>
      <c r="BR353" s="308"/>
      <c r="BS353" s="308"/>
      <c r="BT353" s="372" t="n">
        <v>2.33257104602134</v>
      </c>
      <c r="BU353" s="372"/>
      <c r="BV353" s="308"/>
      <c r="BW353" s="308"/>
      <c r="BX353" s="308"/>
      <c r="BY353" s="308"/>
      <c r="BZ353" s="308"/>
      <c r="CA353" s="308"/>
      <c r="CB353" s="308"/>
      <c r="CC353" s="308"/>
      <c r="CD353" s="308"/>
      <c r="CE353" s="308"/>
      <c r="CF353" s="308"/>
      <c r="CG353" s="308"/>
      <c r="CH353" s="308"/>
      <c r="CI353" s="308"/>
      <c r="CJ353" s="308"/>
      <c r="CK353" s="308"/>
      <c r="CL353" s="308"/>
      <c r="CM353" s="308"/>
      <c r="CN353" s="308"/>
      <c r="CO353" s="308"/>
      <c r="CP353" s="308"/>
      <c r="CQ353" s="308"/>
      <c r="CR353" s="308"/>
      <c r="CS353" s="308"/>
      <c r="CT353" s="308"/>
      <c r="CU353" s="308"/>
      <c r="CV353" s="308"/>
      <c r="CW353" s="308"/>
      <c r="CX353" s="308"/>
      <c r="CY353" s="308"/>
      <c r="CZ353" s="308"/>
      <c r="DA353" s="308"/>
      <c r="DB353" s="308"/>
      <c r="DC353" s="308"/>
      <c r="DD353" s="308"/>
      <c r="DE353" s="308"/>
      <c r="DF353" s="308"/>
      <c r="DG353" s="308"/>
      <c r="DH353" s="308"/>
      <c r="DI353" s="308"/>
      <c r="DJ353" s="315"/>
      <c r="DK353" s="315"/>
      <c r="DL353" s="308"/>
      <c r="DM353" s="308"/>
      <c r="DN353" s="308"/>
      <c r="DO353" s="308"/>
      <c r="DP353" s="308"/>
      <c r="DQ353" s="308"/>
      <c r="DR353" s="308"/>
      <c r="DS353" s="308"/>
      <c r="DT353" s="308"/>
      <c r="DU353" s="308"/>
      <c r="DV353" s="308"/>
      <c r="DW353" s="308"/>
      <c r="DX353" s="308"/>
      <c r="DY353" s="308"/>
      <c r="DZ353" s="308"/>
      <c r="EA353" s="308"/>
      <c r="EB353" s="308"/>
      <c r="EC353" s="308"/>
      <c r="ED353" s="308"/>
      <c r="EE353" s="308"/>
      <c r="EF353" s="308"/>
      <c r="EG353" s="308"/>
      <c r="EH353" s="308"/>
      <c r="EI353" s="308"/>
      <c r="EJ353" s="308"/>
      <c r="EK353" s="308"/>
      <c r="EL353" s="308"/>
      <c r="EM353" s="308"/>
      <c r="EN353" s="308"/>
      <c r="EO353" s="308"/>
      <c r="EP353" s="308"/>
      <c r="EQ353" s="308"/>
      <c r="ER353" s="308"/>
      <c r="ES353" s="308"/>
      <c r="ET353" s="308"/>
      <c r="EU353" s="308"/>
      <c r="EV353" s="308"/>
      <c r="EW353" s="308"/>
      <c r="EX353" s="309"/>
      <c r="EY353" s="309"/>
      <c r="EZ353" s="308"/>
      <c r="FA353" s="308"/>
      <c r="FB353" s="308"/>
      <c r="FC353" s="308"/>
      <c r="FD353" s="308"/>
      <c r="FE353" s="308"/>
      <c r="FF353" s="308"/>
      <c r="FG353" s="308"/>
      <c r="FH353" s="308"/>
      <c r="FI353" s="308"/>
      <c r="FJ353" s="308"/>
      <c r="FK353" s="308"/>
      <c r="FL353" s="308"/>
      <c r="FM353" s="308"/>
      <c r="FN353" s="308"/>
      <c r="FO353" s="308"/>
      <c r="FP353" s="308"/>
      <c r="FQ353" s="308"/>
      <c r="FR353" s="308"/>
      <c r="FS353" s="308"/>
      <c r="FT353" s="308"/>
      <c r="FU353" s="308"/>
      <c r="FV353" s="308"/>
      <c r="FW353" s="308"/>
      <c r="FX353" s="308"/>
      <c r="FY353" s="308"/>
      <c r="FZ353" s="308"/>
      <c r="GA353" s="308"/>
      <c r="GB353" s="308"/>
      <c r="GC353" s="308"/>
      <c r="GD353" s="308"/>
      <c r="GE353" s="308"/>
      <c r="GF353" s="308"/>
      <c r="GG353" s="308"/>
      <c r="GH353" s="308"/>
      <c r="GI353" s="308"/>
      <c r="GJ353" s="308"/>
      <c r="GK353" s="308"/>
      <c r="GL353" s="308"/>
      <c r="GM353" s="308"/>
      <c r="GN353" s="308"/>
      <c r="GO353" s="308"/>
      <c r="GP353" s="308"/>
      <c r="GQ353" s="308"/>
      <c r="GR353" s="308"/>
      <c r="GS353" s="308"/>
      <c r="GT353" s="308"/>
      <c r="GU353" s="308"/>
      <c r="GV353" s="308"/>
      <c r="GW353" s="308"/>
      <c r="GX353" s="308"/>
      <c r="GY353" s="308"/>
      <c r="GZ353" s="308"/>
      <c r="HA353" s="308"/>
      <c r="HB353" s="308"/>
      <c r="HC353" s="308"/>
      <c r="HD353" s="308"/>
      <c r="HE353" s="308"/>
      <c r="HF353" s="308"/>
      <c r="HG353" s="308"/>
      <c r="HH353" s="308"/>
      <c r="HI353" s="308"/>
      <c r="HJ353" s="308"/>
      <c r="HK353" s="308"/>
    </row>
    <row r="354" customFormat="false" ht="12.75" hidden="true" customHeight="false" outlineLevel="0" collapsed="false">
      <c r="A354" s="232"/>
      <c r="B354" s="233"/>
      <c r="C354" s="232"/>
      <c r="D354" s="234"/>
      <c r="E354" s="234"/>
      <c r="F354" s="235"/>
      <c r="G354" s="234"/>
      <c r="H354" s="234"/>
      <c r="I354" s="237"/>
      <c r="J354" s="238"/>
      <c r="K354" s="244" t="s">
        <v>160</v>
      </c>
      <c r="L354" s="245"/>
      <c r="M354" s="245"/>
      <c r="N354" s="245"/>
      <c r="O354" s="245"/>
      <c r="P354" s="245"/>
      <c r="Q354" s="245"/>
      <c r="R354" s="245"/>
      <c r="S354" s="245"/>
      <c r="T354" s="245"/>
      <c r="U354" s="245"/>
      <c r="V354" s="245"/>
      <c r="W354" s="245"/>
      <c r="X354" s="245"/>
      <c r="Y354" s="245"/>
      <c r="Z354" s="245"/>
      <c r="AA354" s="245"/>
      <c r="AB354" s="245"/>
      <c r="AC354" s="245"/>
      <c r="AD354" s="245"/>
      <c r="AE354" s="245"/>
      <c r="AF354" s="245"/>
      <c r="AG354" s="245"/>
      <c r="AH354" s="245"/>
      <c r="AI354" s="245"/>
      <c r="AJ354" s="245"/>
      <c r="AK354" s="245"/>
      <c r="AL354" s="245"/>
      <c r="AM354" s="245"/>
      <c r="AN354" s="245"/>
      <c r="AO354" s="245"/>
      <c r="AP354" s="245"/>
      <c r="AQ354" s="245"/>
      <c r="AR354" s="245"/>
      <c r="AS354" s="245"/>
      <c r="AT354" s="245"/>
      <c r="AU354" s="245"/>
      <c r="AV354" s="245"/>
      <c r="AW354" s="245"/>
      <c r="AX354" s="245"/>
      <c r="AY354" s="245"/>
      <c r="AZ354" s="245"/>
      <c r="BA354" s="245"/>
      <c r="BB354" s="245"/>
      <c r="BC354" s="245"/>
      <c r="BD354" s="245"/>
      <c r="BE354" s="245"/>
      <c r="BF354" s="245"/>
      <c r="BG354" s="245"/>
      <c r="BH354" s="245"/>
      <c r="BI354" s="245"/>
      <c r="BJ354" s="245"/>
      <c r="BK354" s="245"/>
      <c r="BL354" s="245"/>
      <c r="BM354" s="245"/>
      <c r="BN354" s="245"/>
      <c r="BO354" s="245"/>
      <c r="BP354" s="245"/>
      <c r="BQ354" s="245"/>
      <c r="BR354" s="245"/>
      <c r="BS354" s="245"/>
      <c r="BT354" s="245" t="n">
        <v>1</v>
      </c>
      <c r="BU354" s="245"/>
      <c r="BV354" s="245"/>
      <c r="BW354" s="245"/>
      <c r="BX354" s="245"/>
      <c r="BY354" s="245"/>
      <c r="BZ354" s="245"/>
      <c r="CA354" s="245"/>
      <c r="CB354" s="245"/>
      <c r="CC354" s="245"/>
      <c r="CD354" s="245"/>
      <c r="CE354" s="245"/>
      <c r="CF354" s="245"/>
      <c r="CG354" s="245"/>
      <c r="CH354" s="245"/>
      <c r="CI354" s="245"/>
      <c r="CJ354" s="245"/>
      <c r="CK354" s="245"/>
      <c r="CL354" s="245"/>
      <c r="CM354" s="245"/>
      <c r="CN354" s="245"/>
      <c r="CO354" s="245"/>
      <c r="CP354" s="245"/>
      <c r="CQ354" s="245"/>
      <c r="CR354" s="245"/>
      <c r="CS354" s="245"/>
      <c r="CT354" s="245"/>
      <c r="CU354" s="245"/>
      <c r="CV354" s="245"/>
      <c r="CW354" s="245"/>
      <c r="CX354" s="245"/>
      <c r="CY354" s="245"/>
      <c r="CZ354" s="245"/>
      <c r="DA354" s="245"/>
      <c r="DB354" s="245"/>
      <c r="DC354" s="245"/>
      <c r="DD354" s="245"/>
      <c r="DE354" s="245"/>
      <c r="DF354" s="245"/>
      <c r="DG354" s="245"/>
      <c r="DH354" s="245"/>
      <c r="DI354" s="245"/>
      <c r="DJ354" s="310"/>
      <c r="DK354" s="310"/>
      <c r="DL354" s="245"/>
      <c r="DM354" s="245"/>
      <c r="DN354" s="245"/>
      <c r="DO354" s="245"/>
      <c r="DP354" s="245"/>
      <c r="DQ354" s="245"/>
      <c r="DR354" s="245"/>
      <c r="DS354" s="245"/>
      <c r="DT354" s="245"/>
      <c r="DU354" s="245"/>
      <c r="DV354" s="245"/>
      <c r="DW354" s="245"/>
      <c r="DX354" s="245"/>
      <c r="DY354" s="245"/>
      <c r="DZ354" s="245"/>
      <c r="EA354" s="245"/>
      <c r="EB354" s="245"/>
      <c r="EC354" s="245"/>
      <c r="ED354" s="245"/>
      <c r="EE354" s="245"/>
      <c r="EF354" s="245"/>
      <c r="EG354" s="245"/>
      <c r="EH354" s="245"/>
      <c r="EI354" s="245"/>
      <c r="EJ354" s="245"/>
      <c r="EK354" s="245"/>
      <c r="EL354" s="245"/>
      <c r="EM354" s="245"/>
      <c r="EN354" s="245"/>
      <c r="EO354" s="245"/>
      <c r="EP354" s="245"/>
      <c r="EQ354" s="245"/>
      <c r="ER354" s="245"/>
      <c r="ES354" s="245"/>
      <c r="ET354" s="245"/>
      <c r="EU354" s="245"/>
      <c r="EV354" s="245"/>
      <c r="EW354" s="245"/>
      <c r="EX354" s="246"/>
      <c r="EY354" s="246"/>
      <c r="EZ354" s="245"/>
      <c r="FA354" s="245"/>
      <c r="FB354" s="245"/>
      <c r="FC354" s="245"/>
      <c r="FD354" s="245"/>
      <c r="FE354" s="245"/>
      <c r="FF354" s="245"/>
      <c r="FG354" s="245"/>
      <c r="FH354" s="245"/>
      <c r="FI354" s="245"/>
      <c r="FJ354" s="245"/>
      <c r="FK354" s="245"/>
      <c r="FL354" s="245"/>
      <c r="FM354" s="245"/>
      <c r="FN354" s="245"/>
      <c r="FO354" s="245"/>
      <c r="FP354" s="245"/>
      <c r="FQ354" s="245"/>
      <c r="FR354" s="245"/>
      <c r="FS354" s="245"/>
      <c r="FT354" s="245"/>
      <c r="FU354" s="245"/>
      <c r="FV354" s="245"/>
      <c r="FW354" s="245"/>
      <c r="FX354" s="245"/>
      <c r="FY354" s="245"/>
      <c r="FZ354" s="245"/>
      <c r="GA354" s="245"/>
      <c r="GB354" s="245"/>
      <c r="GC354" s="245"/>
      <c r="GD354" s="245"/>
      <c r="GE354" s="245"/>
      <c r="GF354" s="245"/>
      <c r="GG354" s="245"/>
      <c r="GH354" s="245"/>
      <c r="GI354" s="245"/>
      <c r="GJ354" s="245"/>
      <c r="GK354" s="245"/>
      <c r="GL354" s="245"/>
      <c r="GM354" s="245"/>
      <c r="GN354" s="245"/>
      <c r="GO354" s="245"/>
      <c r="GP354" s="245"/>
      <c r="GQ354" s="245"/>
      <c r="GR354" s="245"/>
      <c r="GS354" s="245"/>
      <c r="GT354" s="245"/>
      <c r="GU354" s="245"/>
      <c r="GV354" s="245"/>
      <c r="GW354" s="245"/>
      <c r="GX354" s="245"/>
      <c r="GY354" s="245"/>
      <c r="GZ354" s="245"/>
      <c r="HA354" s="245"/>
      <c r="HB354" s="245"/>
      <c r="HC354" s="245"/>
      <c r="HD354" s="245"/>
      <c r="HE354" s="245"/>
      <c r="HF354" s="245"/>
      <c r="HG354" s="245"/>
      <c r="HH354" s="245"/>
      <c r="HI354" s="245"/>
      <c r="HJ354" s="245"/>
      <c r="HK354" s="245"/>
    </row>
    <row r="355" customFormat="false" ht="12.75" hidden="true" customHeight="false" outlineLevel="0" collapsed="false">
      <c r="A355" s="232"/>
      <c r="B355" s="233"/>
      <c r="C355" s="232"/>
      <c r="D355" s="234"/>
      <c r="E355" s="234"/>
      <c r="F355" s="235"/>
      <c r="G355" s="234"/>
      <c r="H355" s="234"/>
      <c r="I355" s="237"/>
      <c r="J355" s="238"/>
      <c r="K355" s="247" t="s">
        <v>161</v>
      </c>
      <c r="L355" s="248" t="n">
        <f aca="false">(L353*L354*$G353)*$L$8</f>
        <v>0</v>
      </c>
      <c r="M355" s="248"/>
      <c r="N355" s="248" t="n">
        <f aca="false">(N353*N354*$G353)*$L$8</f>
        <v>0</v>
      </c>
      <c r="O355" s="248"/>
      <c r="P355" s="248" t="n">
        <f aca="false">(P353*P354*$G353)*$L$8</f>
        <v>0</v>
      </c>
      <c r="Q355" s="248"/>
      <c r="R355" s="248" t="n">
        <f aca="false">(R353*R354*$G353)*$L$8</f>
        <v>0</v>
      </c>
      <c r="S355" s="248"/>
      <c r="T355" s="248" t="n">
        <f aca="false">(T353*T354*$G353)*$T$8</f>
        <v>0</v>
      </c>
      <c r="U355" s="248"/>
      <c r="V355" s="248" t="n">
        <f aca="false">(V353*V354*$G353)*$T$8</f>
        <v>0</v>
      </c>
      <c r="W355" s="248"/>
      <c r="X355" s="248" t="n">
        <f aca="false">(X353*X354*$G353)*$T$8</f>
        <v>0</v>
      </c>
      <c r="Y355" s="248"/>
      <c r="Z355" s="248" t="n">
        <f aca="false">(Z353*Z354*$G353)*$T$8</f>
        <v>0</v>
      </c>
      <c r="AA355" s="248"/>
      <c r="AB355" s="248" t="n">
        <f aca="false">(AB353*AB354*$G353)*$AB$8</f>
        <v>0</v>
      </c>
      <c r="AC355" s="248"/>
      <c r="AD355" s="248" t="n">
        <f aca="false">(AD353*AD354*$G353)*$AB$8</f>
        <v>0</v>
      </c>
      <c r="AE355" s="248"/>
      <c r="AF355" s="248" t="n">
        <f aca="false">(AF353*AF354*$G353)*$AB$8</f>
        <v>0</v>
      </c>
      <c r="AG355" s="248"/>
      <c r="AH355" s="248" t="n">
        <f aca="false">(AH353*AH354*$G353)*$AB$8</f>
        <v>0</v>
      </c>
      <c r="AI355" s="248"/>
      <c r="AJ355" s="248" t="n">
        <f aca="false">(AJ353*AJ354*$G353)*$AJ$8</f>
        <v>0</v>
      </c>
      <c r="AK355" s="248"/>
      <c r="AL355" s="248" t="n">
        <f aca="false">(AL353*AL354*$G353)*$AJ$8</f>
        <v>0</v>
      </c>
      <c r="AM355" s="248"/>
      <c r="AN355" s="248" t="n">
        <f aca="false">(AN353*AN354*$G353)*$AJ$8</f>
        <v>0</v>
      </c>
      <c r="AO355" s="248"/>
      <c r="AP355" s="248" t="n">
        <f aca="false">(AP353*AP354*$G353)*$AJ$8</f>
        <v>0</v>
      </c>
      <c r="AQ355" s="248"/>
      <c r="AR355" s="248" t="n">
        <f aca="false">(AR353*AR354*$G353)*$AT$8</f>
        <v>0</v>
      </c>
      <c r="AS355" s="248"/>
      <c r="AT355" s="248" t="n">
        <f aca="false">(AT353*AT354*$G353)*$AT$8</f>
        <v>0</v>
      </c>
      <c r="AU355" s="248"/>
      <c r="AV355" s="248" t="n">
        <f aca="false">(AV353*AV354*$G353)*$AT$8</f>
        <v>0</v>
      </c>
      <c r="AW355" s="248"/>
      <c r="AX355" s="248" t="n">
        <f aca="false">(AX353*AX354*$G353)*$AT$8</f>
        <v>0</v>
      </c>
      <c r="AY355" s="248"/>
      <c r="AZ355" s="248" t="n">
        <f aca="false">(AZ353*AZ354*$G353)*$BB$8</f>
        <v>0</v>
      </c>
      <c r="BA355" s="248"/>
      <c r="BB355" s="248" t="n">
        <f aca="false">(BB353*BB354*$G353)*$BB$8</f>
        <v>0</v>
      </c>
      <c r="BC355" s="248"/>
      <c r="BD355" s="248" t="n">
        <f aca="false">(BD353*BD354*$G353)*$BB$8</f>
        <v>0</v>
      </c>
      <c r="BE355" s="248"/>
      <c r="BF355" s="248" t="n">
        <f aca="false">(BF353*BF354*$G353)*$BB$8</f>
        <v>0</v>
      </c>
      <c r="BG355" s="248"/>
      <c r="BH355" s="248" t="n">
        <f aca="false">(BH353*BH354*$G353)*$BJ$8</f>
        <v>0</v>
      </c>
      <c r="BI355" s="248"/>
      <c r="BJ355" s="248" t="n">
        <f aca="false">(BJ353*BJ354*$G353)*$BJ$8</f>
        <v>0</v>
      </c>
      <c r="BK355" s="248"/>
      <c r="BL355" s="248" t="n">
        <f aca="false">(BL353*BL354*$G353)*$BJ$8</f>
        <v>0</v>
      </c>
      <c r="BM355" s="248"/>
      <c r="BN355" s="248" t="n">
        <f aca="false">(BN353*BN354*$G353)*$BJ$8</f>
        <v>0</v>
      </c>
      <c r="BO355" s="248"/>
      <c r="BP355" s="248" t="n">
        <f aca="false">(BP353*BP354*$G353)*$BJ$8</f>
        <v>0</v>
      </c>
      <c r="BQ355" s="248"/>
      <c r="BR355" s="248" t="n">
        <f aca="false">(BR353*BR354*$G353)*$BJ$8</f>
        <v>0</v>
      </c>
      <c r="BS355" s="248"/>
      <c r="BT355" s="248" t="n">
        <f aca="false">(BT353*BT354*$G353)*$BT$8</f>
        <v>5.58011189590137</v>
      </c>
      <c r="BU355" s="248"/>
      <c r="BV355" s="248" t="n">
        <f aca="false">(BV353*BV354*$G353)*$BT$8</f>
        <v>0</v>
      </c>
      <c r="BW355" s="248"/>
      <c r="BX355" s="248" t="n">
        <f aca="false">(BX353*BX354*$G353)*$BT$8</f>
        <v>0</v>
      </c>
      <c r="BY355" s="248"/>
      <c r="BZ355" s="248" t="n">
        <f aca="false">(BZ353*BZ354*$G353)*$BT$8</f>
        <v>0</v>
      </c>
      <c r="CA355" s="248"/>
      <c r="CB355" s="248" t="n">
        <f aca="false">(CB353*CB354*$G353)*$CB$8</f>
        <v>0</v>
      </c>
      <c r="CC355" s="248"/>
      <c r="CD355" s="248" t="n">
        <f aca="false">(CD353*CD354*$G353)*$CB$8</f>
        <v>0</v>
      </c>
      <c r="CE355" s="248"/>
      <c r="CF355" s="248" t="n">
        <f aca="false">(CF353*CF354*$G353)*$CB$8</f>
        <v>0</v>
      </c>
      <c r="CG355" s="248"/>
      <c r="CH355" s="248" t="n">
        <f aca="false">(CH353*CH354*$G353)*$CB$8</f>
        <v>0</v>
      </c>
      <c r="CI355" s="248"/>
      <c r="CJ355" s="248" t="n">
        <f aca="false">(CJ353*CJ354*$G353)*$CJ$8</f>
        <v>0</v>
      </c>
      <c r="CK355" s="248"/>
      <c r="CL355" s="248" t="n">
        <f aca="false">(CL353*CL354*$G353)*$CJ$8</f>
        <v>0</v>
      </c>
      <c r="CM355" s="248"/>
      <c r="CN355" s="248" t="n">
        <f aca="false">(CN353*CN354*$G353)*$CT$8</f>
        <v>0</v>
      </c>
      <c r="CO355" s="248"/>
      <c r="CP355" s="248" t="n">
        <f aca="false">(CP353*CP354*$G353)*$CT$8</f>
        <v>0</v>
      </c>
      <c r="CQ355" s="248"/>
      <c r="CR355" s="248" t="n">
        <f aca="false">(CR353*CR354*$G353)*$CT$8</f>
        <v>0</v>
      </c>
      <c r="CS355" s="248"/>
      <c r="CT355" s="248" t="n">
        <f aca="false">(CT353*CT354*$G353)*$CT$8</f>
        <v>0</v>
      </c>
      <c r="CU355" s="248"/>
      <c r="CV355" s="248" t="n">
        <f aca="false">(CV353*CV354*$G353)*$DB$8</f>
        <v>0</v>
      </c>
      <c r="CW355" s="248"/>
      <c r="CX355" s="248" t="n">
        <f aca="false">(CX353*CX354*$G353)*$DB$8</f>
        <v>0</v>
      </c>
      <c r="CY355" s="248"/>
      <c r="CZ355" s="248" t="n">
        <f aca="false">(CZ353*CZ354*$G353)*$DB$8</f>
        <v>0</v>
      </c>
      <c r="DA355" s="248"/>
      <c r="DB355" s="248" t="n">
        <f aca="false">(DB353*DB354*$G353)*$DB$8</f>
        <v>0</v>
      </c>
      <c r="DC355" s="248"/>
      <c r="DD355" s="248" t="n">
        <f aca="false">(DD353*DD354*$G353)*$DB$8</f>
        <v>0</v>
      </c>
      <c r="DE355" s="248"/>
      <c r="DF355" s="248" t="n">
        <f aca="false">(DF353*DF354*$G353)*$DB$8</f>
        <v>0</v>
      </c>
      <c r="DG355" s="248"/>
      <c r="DH355" s="248" t="n">
        <f aca="false">(DH353*DH354*$G353)*$DB$8</f>
        <v>0</v>
      </c>
      <c r="DI355" s="248"/>
      <c r="DJ355" s="292" t="n">
        <f aca="false">(DJ353*DJ354*$G353)*$DB$8</f>
        <v>0</v>
      </c>
      <c r="DK355" s="292"/>
      <c r="DL355" s="248" t="n">
        <f aca="false">(DL353*DL354*$G353)*$DB$8</f>
        <v>0</v>
      </c>
      <c r="DM355" s="248"/>
      <c r="DN355" s="248" t="n">
        <f aca="false">(DN353*DN354*$G353)*$DB$8</f>
        <v>0</v>
      </c>
      <c r="DO355" s="248"/>
      <c r="DP355" s="248" t="n">
        <f aca="false">(DP353*DP354*$G353)*$DB$8</f>
        <v>0</v>
      </c>
      <c r="DQ355" s="248"/>
      <c r="DR355" s="248" t="n">
        <f aca="false">(DR353*DR354*$G353)*$DB$8</f>
        <v>0</v>
      </c>
      <c r="DS355" s="248"/>
      <c r="DT355" s="248" t="n">
        <f aca="false">(DT353*DT354*$G353)*$DB$8</f>
        <v>0</v>
      </c>
      <c r="DU355" s="248"/>
      <c r="DV355" s="248" t="n">
        <f aca="false">(DV353*DV354*$G353)*$DB$8</f>
        <v>0</v>
      </c>
      <c r="DW355" s="248"/>
      <c r="DX355" s="248" t="n">
        <f aca="false">(DX353*DX354*$G353)*$DB$8</f>
        <v>0</v>
      </c>
      <c r="DY355" s="248"/>
      <c r="DZ355" s="248" t="n">
        <f aca="false">(DZ353*DZ354*$G353)*$DB$8</f>
        <v>0</v>
      </c>
      <c r="EA355" s="248"/>
      <c r="EB355" s="248" t="n">
        <f aca="false">(EB353*EB354*$G353)*$DB$8</f>
        <v>0</v>
      </c>
      <c r="EC355" s="248"/>
      <c r="ED355" s="248" t="n">
        <f aca="false">(ED353*ED354*$G353)*$DB$8</f>
        <v>0</v>
      </c>
      <c r="EE355" s="248"/>
      <c r="EF355" s="248" t="n">
        <f aca="false">(EF353*EF354*$G353)*$DB$8</f>
        <v>0</v>
      </c>
      <c r="EG355" s="248"/>
      <c r="EH355" s="248" t="n">
        <f aca="false">(EH353*EH354*$G353)*$DB$8</f>
        <v>0</v>
      </c>
      <c r="EI355" s="248"/>
      <c r="EJ355" s="248" t="n">
        <f aca="false">(EJ353*EJ354*$G353)*$DB$8</f>
        <v>0</v>
      </c>
      <c r="EK355" s="248"/>
      <c r="EL355" s="248" t="n">
        <f aca="false">(EL353*EL354*$G353)*$DB$8</f>
        <v>0</v>
      </c>
      <c r="EM355" s="248"/>
      <c r="EN355" s="248" t="n">
        <f aca="false">(EN353*EN354*$G353)*$DB$8</f>
        <v>0</v>
      </c>
      <c r="EO355" s="248"/>
      <c r="EP355" s="248" t="n">
        <f aca="false">(EP353*EP354*$G353)*$DB$8</f>
        <v>0</v>
      </c>
      <c r="EQ355" s="248"/>
      <c r="ER355" s="248" t="n">
        <f aca="false">(ER353*ER354*$G353)*$DB$8</f>
        <v>0</v>
      </c>
      <c r="ES355" s="248"/>
      <c r="ET355" s="248" t="n">
        <f aca="false">(ET353*ET354*$G353)*$DB$8</f>
        <v>0</v>
      </c>
      <c r="EU355" s="248"/>
      <c r="EV355" s="248" t="n">
        <f aca="false">(EV353*EV354*$G353)*$DB$8</f>
        <v>0</v>
      </c>
      <c r="EW355" s="248"/>
      <c r="EX355" s="249" t="n">
        <f aca="false">(EX353*EX354*$G353)*$DB$8</f>
        <v>0</v>
      </c>
      <c r="EY355" s="249"/>
      <c r="EZ355" s="248" t="n">
        <f aca="false">(EZ353*EZ354*$G353)*$DB$8</f>
        <v>0</v>
      </c>
      <c r="FA355" s="248"/>
      <c r="FB355" s="248" t="n">
        <f aca="false">(FB353*FB354*$G353)*$DB$8</f>
        <v>0</v>
      </c>
      <c r="FC355" s="248"/>
      <c r="FD355" s="248" t="n">
        <f aca="false">(FD353*FD354*$G353)*$DB$8</f>
        <v>0</v>
      </c>
      <c r="FE355" s="248"/>
      <c r="FF355" s="248" t="n">
        <f aca="false">(FF353*FF354*$G353)*$DB$8</f>
        <v>0</v>
      </c>
      <c r="FG355" s="248"/>
      <c r="FH355" s="248" t="n">
        <f aca="false">(FH353*FH354*$G353)*$DB$8</f>
        <v>0</v>
      </c>
      <c r="FI355" s="248"/>
      <c r="FJ355" s="248" t="n">
        <f aca="false">(FJ353*FJ354*$G353)*$DB$8</f>
        <v>0</v>
      </c>
      <c r="FK355" s="248"/>
      <c r="FL355" s="248" t="n">
        <f aca="false">(FL353*FL354*$G353)*$DB$8</f>
        <v>0</v>
      </c>
      <c r="FM355" s="248"/>
      <c r="FN355" s="248" t="n">
        <f aca="false">(FN353*FN354*$G353)*$DB$8</f>
        <v>0</v>
      </c>
      <c r="FO355" s="248"/>
      <c r="FP355" s="248" t="n">
        <f aca="false">(FP353*FP354*$G353)*$DB$8</f>
        <v>0</v>
      </c>
      <c r="FQ355" s="248"/>
      <c r="FR355" s="248" t="n">
        <f aca="false">(FR353*FR354*$G353)*$DB$8</f>
        <v>0</v>
      </c>
      <c r="FS355" s="248"/>
      <c r="FT355" s="248" t="n">
        <f aca="false">(FT353*FT354*$G353)*$DB$8</f>
        <v>0</v>
      </c>
      <c r="FU355" s="248"/>
      <c r="FV355" s="248" t="n">
        <f aca="false">(FV353*FV354*$G353)*$DB$8</f>
        <v>0</v>
      </c>
      <c r="FW355" s="248"/>
      <c r="FX355" s="248" t="n">
        <f aca="false">(FX353*FX354*$G353)*$DB$8</f>
        <v>0</v>
      </c>
      <c r="FY355" s="248"/>
      <c r="FZ355" s="248" t="n">
        <f aca="false">(FZ353*FZ354*$G353)*$DB$8</f>
        <v>0</v>
      </c>
      <c r="GA355" s="248"/>
      <c r="GB355" s="248" t="n">
        <f aca="false">(GB353*GB354*$G353)*$DB$8</f>
        <v>0</v>
      </c>
      <c r="GC355" s="248"/>
      <c r="GD355" s="248" t="n">
        <f aca="false">(GD353*GD354*$G353)*$DB$8</f>
        <v>0</v>
      </c>
      <c r="GE355" s="248"/>
      <c r="GF355" s="248" t="n">
        <f aca="false">(GF353*GF354*$G353)*$DB$8</f>
        <v>0</v>
      </c>
      <c r="GG355" s="248"/>
      <c r="GH355" s="248" t="n">
        <f aca="false">(GH353*GH354*$G353)*$DB$8</f>
        <v>0</v>
      </c>
      <c r="GI355" s="248"/>
      <c r="GJ355" s="248" t="n">
        <f aca="false">(GJ353*GJ354*$G353)*$DB$8</f>
        <v>0</v>
      </c>
      <c r="GK355" s="248"/>
      <c r="GL355" s="248" t="n">
        <f aca="false">(GL353*GL354*$G353)*$DB$8</f>
        <v>0</v>
      </c>
      <c r="GM355" s="248"/>
      <c r="GN355" s="248" t="n">
        <f aca="false">(GN353*GN354*$G353)*$DB$8</f>
        <v>0</v>
      </c>
      <c r="GO355" s="248"/>
      <c r="GP355" s="248" t="n">
        <f aca="false">(GP353*GP354*$G353)*$DB$8</f>
        <v>0</v>
      </c>
      <c r="GQ355" s="248"/>
      <c r="GR355" s="248" t="n">
        <f aca="false">(GR353*GR354*$G353)*$DB$8</f>
        <v>0</v>
      </c>
      <c r="GS355" s="248"/>
      <c r="GT355" s="248" t="n">
        <f aca="false">(GT353*GT354*$G353)*$DB$8</f>
        <v>0</v>
      </c>
      <c r="GU355" s="248"/>
      <c r="GV355" s="248" t="n">
        <f aca="false">(GV353*GV354*$G353)*$DB$8</f>
        <v>0</v>
      </c>
      <c r="GW355" s="248"/>
      <c r="GX355" s="248" t="n">
        <f aca="false">(GX353*GX354*$G353)*$DB$8</f>
        <v>0</v>
      </c>
      <c r="GY355" s="248"/>
      <c r="GZ355" s="248" t="n">
        <f aca="false">(GZ353*GZ354*$G353)*$DB$8</f>
        <v>0</v>
      </c>
      <c r="HA355" s="248"/>
      <c r="HB355" s="248" t="n">
        <f aca="false">(HB353*HB354*$G353)*$DB$8</f>
        <v>0</v>
      </c>
      <c r="HC355" s="248"/>
      <c r="HD355" s="248" t="n">
        <f aca="false">(HD353*HD354*$G353)*$DB$8</f>
        <v>0</v>
      </c>
      <c r="HE355" s="248"/>
      <c r="HF355" s="248" t="n">
        <f aca="false">(HF353*HF354*$G353)*$DB$8</f>
        <v>0</v>
      </c>
      <c r="HG355" s="248"/>
      <c r="HH355" s="248" t="n">
        <f aca="false">(HH353*HH354*$G353)*$DB$8</f>
        <v>0</v>
      </c>
      <c r="HI355" s="248"/>
      <c r="HJ355" s="248" t="n">
        <f aca="false">(HJ353*HJ354*$G353)*$DB$8</f>
        <v>0</v>
      </c>
      <c r="HK355" s="248"/>
    </row>
    <row r="356" customFormat="false" ht="12.75" hidden="true" customHeight="false" outlineLevel="0" collapsed="false">
      <c r="A356" s="232"/>
      <c r="B356" s="233"/>
      <c r="C356" s="232"/>
      <c r="D356" s="234"/>
      <c r="E356" s="234"/>
      <c r="F356" s="235"/>
      <c r="G356" s="234"/>
      <c r="H356" s="234"/>
      <c r="I356" s="237"/>
      <c r="J356" s="238"/>
      <c r="K356" s="250" t="s">
        <v>162</v>
      </c>
      <c r="L356" s="251" t="n">
        <f aca="false">L355</f>
        <v>0</v>
      </c>
      <c r="M356" s="251"/>
      <c r="N356" s="251" t="n">
        <f aca="false">L356+N355</f>
        <v>0</v>
      </c>
      <c r="O356" s="251"/>
      <c r="P356" s="251" t="n">
        <f aca="false">N356+P355</f>
        <v>0</v>
      </c>
      <c r="Q356" s="251"/>
      <c r="R356" s="251" t="n">
        <f aca="false">P356+R355</f>
        <v>0</v>
      </c>
      <c r="S356" s="251"/>
      <c r="T356" s="251" t="n">
        <f aca="false">R356+T355</f>
        <v>0</v>
      </c>
      <c r="U356" s="251"/>
      <c r="V356" s="251" t="n">
        <f aca="false">T356+V355</f>
        <v>0</v>
      </c>
      <c r="W356" s="251"/>
      <c r="X356" s="251" t="n">
        <f aca="false">V356+X355</f>
        <v>0</v>
      </c>
      <c r="Y356" s="251"/>
      <c r="Z356" s="251" t="n">
        <f aca="false">X356+Z355</f>
        <v>0</v>
      </c>
      <c r="AA356" s="251"/>
      <c r="AB356" s="251" t="n">
        <f aca="false">Z356+AB355</f>
        <v>0</v>
      </c>
      <c r="AC356" s="251"/>
      <c r="AD356" s="251" t="n">
        <f aca="false">AB356+AD355</f>
        <v>0</v>
      </c>
      <c r="AE356" s="251"/>
      <c r="AF356" s="251" t="n">
        <f aca="false">AD356+AF355</f>
        <v>0</v>
      </c>
      <c r="AG356" s="251"/>
      <c r="AH356" s="251" t="n">
        <f aca="false">AF356+AH355</f>
        <v>0</v>
      </c>
      <c r="AI356" s="251"/>
      <c r="AJ356" s="251" t="n">
        <f aca="false">AH356+AJ355</f>
        <v>0</v>
      </c>
      <c r="AK356" s="251"/>
      <c r="AL356" s="251" t="n">
        <f aca="false">AJ356+AL355</f>
        <v>0</v>
      </c>
      <c r="AM356" s="251"/>
      <c r="AN356" s="251" t="n">
        <f aca="false">AL356+AN355</f>
        <v>0</v>
      </c>
      <c r="AO356" s="251"/>
      <c r="AP356" s="251" t="n">
        <f aca="false">AN356+AP355</f>
        <v>0</v>
      </c>
      <c r="AQ356" s="251"/>
      <c r="AR356" s="251" t="n">
        <f aca="false">AP356+AR355</f>
        <v>0</v>
      </c>
      <c r="AS356" s="251"/>
      <c r="AT356" s="251" t="n">
        <f aca="false">AR356+AT355</f>
        <v>0</v>
      </c>
      <c r="AU356" s="251"/>
      <c r="AV356" s="251" t="n">
        <f aca="false">AT356+AV355</f>
        <v>0</v>
      </c>
      <c r="AW356" s="251"/>
      <c r="AX356" s="251" t="n">
        <f aca="false">AV356+AX355</f>
        <v>0</v>
      </c>
      <c r="AY356" s="251"/>
      <c r="AZ356" s="251" t="n">
        <f aca="false">AX356+AZ355</f>
        <v>0</v>
      </c>
      <c r="BA356" s="251"/>
      <c r="BB356" s="251" t="n">
        <f aca="false">AZ356+BB355</f>
        <v>0</v>
      </c>
      <c r="BC356" s="251"/>
      <c r="BD356" s="251" t="n">
        <f aca="false">BB356+BD355</f>
        <v>0</v>
      </c>
      <c r="BE356" s="251"/>
      <c r="BF356" s="251" t="n">
        <f aca="false">BD356+BF355</f>
        <v>0</v>
      </c>
      <c r="BG356" s="251"/>
      <c r="BH356" s="251" t="n">
        <f aca="false">BF356+BH355</f>
        <v>0</v>
      </c>
      <c r="BI356" s="251"/>
      <c r="BJ356" s="251" t="n">
        <f aca="false">BH356+BJ355</f>
        <v>0</v>
      </c>
      <c r="BK356" s="251"/>
      <c r="BL356" s="251" t="n">
        <f aca="false">BJ356+BL355</f>
        <v>0</v>
      </c>
      <c r="BM356" s="251"/>
      <c r="BN356" s="251" t="n">
        <f aca="false">BL356+BN355</f>
        <v>0</v>
      </c>
      <c r="BO356" s="251"/>
      <c r="BP356" s="251" t="n">
        <f aca="false">BN356+BP355</f>
        <v>0</v>
      </c>
      <c r="BQ356" s="251"/>
      <c r="BR356" s="251" t="n">
        <f aca="false">BP356+BR355</f>
        <v>0</v>
      </c>
      <c r="BS356" s="251"/>
      <c r="BT356" s="251" t="n">
        <f aca="false">BR356+BT355</f>
        <v>5.58011189590137</v>
      </c>
      <c r="BU356" s="251"/>
      <c r="BV356" s="251" t="n">
        <f aca="false">BT356+BV355</f>
        <v>5.58011189590137</v>
      </c>
      <c r="BW356" s="251"/>
      <c r="BX356" s="251" t="n">
        <f aca="false">BV356+BX355</f>
        <v>5.58011189590137</v>
      </c>
      <c r="BY356" s="251"/>
      <c r="BZ356" s="251" t="n">
        <f aca="false">BX356+BZ355</f>
        <v>5.58011189590137</v>
      </c>
      <c r="CA356" s="251"/>
      <c r="CB356" s="251" t="n">
        <f aca="false">BZ356+CB355</f>
        <v>5.58011189590137</v>
      </c>
      <c r="CC356" s="251"/>
      <c r="CD356" s="251" t="n">
        <f aca="false">CB356+CD355</f>
        <v>5.58011189590137</v>
      </c>
      <c r="CE356" s="251"/>
      <c r="CF356" s="251" t="n">
        <f aca="false">CD356+CF355</f>
        <v>5.58011189590137</v>
      </c>
      <c r="CG356" s="251"/>
      <c r="CH356" s="251" t="n">
        <f aca="false">CF356+CH355</f>
        <v>5.58011189590137</v>
      </c>
      <c r="CI356" s="251"/>
      <c r="CJ356" s="251" t="n">
        <f aca="false">CH356+CJ355</f>
        <v>5.58011189590137</v>
      </c>
      <c r="CK356" s="251"/>
      <c r="CL356" s="251" t="n">
        <f aca="false">CJ356+CL355</f>
        <v>5.58011189590137</v>
      </c>
      <c r="CM356" s="251"/>
      <c r="CN356" s="251" t="n">
        <f aca="false">CL356+CN355</f>
        <v>5.58011189590137</v>
      </c>
      <c r="CO356" s="251"/>
      <c r="CP356" s="251" t="n">
        <f aca="false">CN356+CP355</f>
        <v>5.58011189590137</v>
      </c>
      <c r="CQ356" s="251"/>
      <c r="CR356" s="251" t="n">
        <f aca="false">CP356+CR355</f>
        <v>5.58011189590137</v>
      </c>
      <c r="CS356" s="251"/>
      <c r="CT356" s="251" t="n">
        <f aca="false">CR356+CT355</f>
        <v>5.58011189590137</v>
      </c>
      <c r="CU356" s="251"/>
      <c r="CV356" s="251" t="n">
        <f aca="false">CT356+CV355</f>
        <v>5.58011189590137</v>
      </c>
      <c r="CW356" s="251"/>
      <c r="CX356" s="251" t="n">
        <f aca="false">CV356+CX355</f>
        <v>5.58011189590137</v>
      </c>
      <c r="CY356" s="251"/>
      <c r="CZ356" s="251" t="n">
        <f aca="false">CX356+CZ355</f>
        <v>5.58011189590137</v>
      </c>
      <c r="DA356" s="251"/>
      <c r="DB356" s="251" t="n">
        <f aca="false">CZ356+DB355</f>
        <v>5.58011189590137</v>
      </c>
      <c r="DC356" s="251"/>
      <c r="DD356" s="251" t="n">
        <f aca="false">DB356+DD355</f>
        <v>5.58011189590137</v>
      </c>
      <c r="DE356" s="251"/>
      <c r="DF356" s="251" t="n">
        <f aca="false">DD356+DF355</f>
        <v>5.58011189590137</v>
      </c>
      <c r="DG356" s="251"/>
      <c r="DH356" s="251" t="n">
        <f aca="false">DF356+DH355</f>
        <v>5.58011189590137</v>
      </c>
      <c r="DI356" s="251"/>
      <c r="DJ356" s="293" t="n">
        <f aca="false">DH356+DJ355</f>
        <v>5.58011189590137</v>
      </c>
      <c r="DK356" s="293"/>
      <c r="DL356" s="251" t="n">
        <f aca="false">DJ356+DL355</f>
        <v>5.58011189590137</v>
      </c>
      <c r="DM356" s="251"/>
      <c r="DN356" s="251" t="n">
        <f aca="false">DL356+DN355</f>
        <v>5.58011189590137</v>
      </c>
      <c r="DO356" s="251"/>
      <c r="DP356" s="251" t="n">
        <f aca="false">DN356+DP355</f>
        <v>5.58011189590137</v>
      </c>
      <c r="DQ356" s="251"/>
      <c r="DR356" s="251" t="n">
        <f aca="false">DP356+DR355</f>
        <v>5.58011189590137</v>
      </c>
      <c r="DS356" s="251"/>
      <c r="DT356" s="251" t="n">
        <f aca="false">DR356+DT355</f>
        <v>5.58011189590137</v>
      </c>
      <c r="DU356" s="251"/>
      <c r="DV356" s="251" t="n">
        <f aca="false">DT356+DV355</f>
        <v>5.58011189590137</v>
      </c>
      <c r="DW356" s="251"/>
      <c r="DX356" s="251" t="n">
        <f aca="false">DV356+DX355</f>
        <v>5.58011189590137</v>
      </c>
      <c r="DY356" s="251"/>
      <c r="DZ356" s="251" t="n">
        <f aca="false">DX356+DZ355</f>
        <v>5.58011189590137</v>
      </c>
      <c r="EA356" s="251"/>
      <c r="EB356" s="251" t="n">
        <f aca="false">DZ356+EB355</f>
        <v>5.58011189590137</v>
      </c>
      <c r="EC356" s="251"/>
      <c r="ED356" s="251" t="n">
        <f aca="false">EB356+ED355</f>
        <v>5.58011189590137</v>
      </c>
      <c r="EE356" s="251"/>
      <c r="EF356" s="251" t="n">
        <f aca="false">ED356+EF355</f>
        <v>5.58011189590137</v>
      </c>
      <c r="EG356" s="251"/>
      <c r="EH356" s="251" t="n">
        <f aca="false">EF356+EH355</f>
        <v>5.58011189590137</v>
      </c>
      <c r="EI356" s="251"/>
      <c r="EJ356" s="251" t="n">
        <f aca="false">EH356+EJ355</f>
        <v>5.58011189590137</v>
      </c>
      <c r="EK356" s="251"/>
      <c r="EL356" s="251" t="n">
        <f aca="false">EJ356+EL355</f>
        <v>5.58011189590137</v>
      </c>
      <c r="EM356" s="251"/>
      <c r="EN356" s="251" t="n">
        <f aca="false">EL356+EN355</f>
        <v>5.58011189590137</v>
      </c>
      <c r="EO356" s="251"/>
      <c r="EP356" s="251" t="n">
        <f aca="false">EN356+EP355</f>
        <v>5.58011189590137</v>
      </c>
      <c r="EQ356" s="251"/>
      <c r="ER356" s="251" t="n">
        <f aca="false">EP356+ER355</f>
        <v>5.58011189590137</v>
      </c>
      <c r="ES356" s="251"/>
      <c r="ET356" s="251" t="n">
        <f aca="false">ER356+ET355</f>
        <v>5.58011189590137</v>
      </c>
      <c r="EU356" s="251"/>
      <c r="EV356" s="251" t="n">
        <f aca="false">ET356+EV355</f>
        <v>5.58011189590137</v>
      </c>
      <c r="EW356" s="251"/>
      <c r="EX356" s="252" t="n">
        <f aca="false">EV356+EX355</f>
        <v>5.58011189590137</v>
      </c>
      <c r="EY356" s="252"/>
      <c r="EZ356" s="251" t="n">
        <f aca="false">EX356+EZ355</f>
        <v>5.58011189590137</v>
      </c>
      <c r="FA356" s="251"/>
      <c r="FB356" s="251" t="n">
        <f aca="false">EZ356+FB355</f>
        <v>5.58011189590137</v>
      </c>
      <c r="FC356" s="251"/>
      <c r="FD356" s="251" t="n">
        <f aca="false">FB356+FD355</f>
        <v>5.58011189590137</v>
      </c>
      <c r="FE356" s="251"/>
      <c r="FF356" s="251" t="n">
        <f aca="false">FD356+FF355</f>
        <v>5.58011189590137</v>
      </c>
      <c r="FG356" s="251"/>
      <c r="FH356" s="251" t="n">
        <f aca="false">FF356+FH355</f>
        <v>5.58011189590137</v>
      </c>
      <c r="FI356" s="251"/>
      <c r="FJ356" s="251" t="n">
        <f aca="false">FH356+FJ355</f>
        <v>5.58011189590137</v>
      </c>
      <c r="FK356" s="251"/>
      <c r="FL356" s="251" t="n">
        <f aca="false">FJ356+FL355</f>
        <v>5.58011189590137</v>
      </c>
      <c r="FM356" s="251"/>
      <c r="FN356" s="251" t="n">
        <f aca="false">FL356+FN355</f>
        <v>5.58011189590137</v>
      </c>
      <c r="FO356" s="251"/>
      <c r="FP356" s="251" t="n">
        <f aca="false">FN356+FP355</f>
        <v>5.58011189590137</v>
      </c>
      <c r="FQ356" s="251"/>
      <c r="FR356" s="251" t="n">
        <f aca="false">FP356+FR355</f>
        <v>5.58011189590137</v>
      </c>
      <c r="FS356" s="251"/>
      <c r="FT356" s="251" t="n">
        <f aca="false">FR356+FT355</f>
        <v>5.58011189590137</v>
      </c>
      <c r="FU356" s="251"/>
      <c r="FV356" s="251" t="n">
        <f aca="false">FT356+FV355</f>
        <v>5.58011189590137</v>
      </c>
      <c r="FW356" s="251"/>
      <c r="FX356" s="251" t="n">
        <f aca="false">FV356+FX355</f>
        <v>5.58011189590137</v>
      </c>
      <c r="FY356" s="251"/>
      <c r="FZ356" s="251" t="n">
        <f aca="false">FX356+FZ355</f>
        <v>5.58011189590137</v>
      </c>
      <c r="GA356" s="251"/>
      <c r="GB356" s="251" t="n">
        <f aca="false">FZ356+GB355</f>
        <v>5.58011189590137</v>
      </c>
      <c r="GC356" s="251"/>
      <c r="GD356" s="251" t="n">
        <f aca="false">GB356+GD355</f>
        <v>5.58011189590137</v>
      </c>
      <c r="GE356" s="251"/>
      <c r="GF356" s="251" t="n">
        <f aca="false">GD356+GF355</f>
        <v>5.58011189590137</v>
      </c>
      <c r="GG356" s="251"/>
      <c r="GH356" s="251" t="n">
        <f aca="false">GF356+GH355</f>
        <v>5.58011189590137</v>
      </c>
      <c r="GI356" s="251"/>
      <c r="GJ356" s="251" t="n">
        <f aca="false">GH356+GJ355</f>
        <v>5.58011189590137</v>
      </c>
      <c r="GK356" s="251"/>
      <c r="GL356" s="251" t="n">
        <f aca="false">GJ356+GL355</f>
        <v>5.58011189590137</v>
      </c>
      <c r="GM356" s="251"/>
      <c r="GN356" s="251" t="n">
        <f aca="false">GL356+GN355</f>
        <v>5.58011189590137</v>
      </c>
      <c r="GO356" s="251"/>
      <c r="GP356" s="251" t="n">
        <f aca="false">GN356+GP355</f>
        <v>5.58011189590137</v>
      </c>
      <c r="GQ356" s="251"/>
      <c r="GR356" s="251" t="n">
        <f aca="false">GP356+GR355</f>
        <v>5.58011189590137</v>
      </c>
      <c r="GS356" s="251"/>
      <c r="GT356" s="251" t="n">
        <f aca="false">GR356+GT355</f>
        <v>5.58011189590137</v>
      </c>
      <c r="GU356" s="251"/>
      <c r="GV356" s="251" t="n">
        <f aca="false">GT356+GV355</f>
        <v>5.58011189590137</v>
      </c>
      <c r="GW356" s="251"/>
      <c r="GX356" s="251" t="n">
        <f aca="false">GV356+GX355</f>
        <v>5.58011189590137</v>
      </c>
      <c r="GY356" s="251"/>
      <c r="GZ356" s="251" t="n">
        <f aca="false">GX356+GZ355</f>
        <v>5.58011189590137</v>
      </c>
      <c r="HA356" s="251"/>
      <c r="HB356" s="251" t="n">
        <f aca="false">GZ356+HB355</f>
        <v>5.58011189590137</v>
      </c>
      <c r="HC356" s="251"/>
      <c r="HD356" s="251" t="n">
        <f aca="false">HB356+HD355</f>
        <v>5.58011189590137</v>
      </c>
      <c r="HE356" s="251"/>
      <c r="HF356" s="251" t="n">
        <f aca="false">HD356+HF355</f>
        <v>5.58011189590137</v>
      </c>
      <c r="HG356" s="251"/>
      <c r="HH356" s="251" t="n">
        <f aca="false">HF356+HH355</f>
        <v>5.58011189590137</v>
      </c>
      <c r="HI356" s="251"/>
      <c r="HJ356" s="251" t="n">
        <f aca="false">HH356+HJ355</f>
        <v>5.58011189590137</v>
      </c>
      <c r="HK356" s="251"/>
    </row>
    <row r="357" s="295" customFormat="true" ht="12.75" hidden="true" customHeight="false" outlineLevel="0" collapsed="false">
      <c r="A357" s="232"/>
      <c r="B357" s="233"/>
      <c r="C357" s="232"/>
      <c r="D357" s="234"/>
      <c r="E357" s="234"/>
      <c r="F357" s="235"/>
      <c r="G357" s="234"/>
      <c r="H357" s="253"/>
      <c r="I357" s="237"/>
      <c r="J357" s="238"/>
      <c r="K357" s="254" t="s">
        <v>163</v>
      </c>
      <c r="L357" s="255"/>
      <c r="M357" s="255"/>
      <c r="N357" s="255"/>
      <c r="O357" s="255"/>
      <c r="P357" s="255"/>
      <c r="Q357" s="255"/>
      <c r="R357" s="255"/>
      <c r="S357" s="255"/>
      <c r="T357" s="255"/>
      <c r="U357" s="255"/>
      <c r="V357" s="255"/>
      <c r="W357" s="255"/>
      <c r="X357" s="255"/>
      <c r="Y357" s="255"/>
      <c r="Z357" s="255"/>
      <c r="AA357" s="255"/>
      <c r="AB357" s="255"/>
      <c r="AC357" s="255"/>
      <c r="AD357" s="255"/>
      <c r="AE357" s="255"/>
      <c r="AF357" s="255"/>
      <c r="AG357" s="255"/>
      <c r="AH357" s="255"/>
      <c r="AI357" s="255"/>
      <c r="AJ357" s="255"/>
      <c r="AK357" s="255"/>
      <c r="AL357" s="255"/>
      <c r="AM357" s="255"/>
      <c r="AN357" s="255"/>
      <c r="AO357" s="255"/>
      <c r="AP357" s="255"/>
      <c r="AQ357" s="255"/>
      <c r="AR357" s="255"/>
      <c r="AS357" s="255"/>
      <c r="AT357" s="255"/>
      <c r="AU357" s="255"/>
      <c r="AV357" s="255"/>
      <c r="AW357" s="255"/>
      <c r="AX357" s="255"/>
      <c r="AY357" s="255"/>
      <c r="AZ357" s="255"/>
      <c r="BA357" s="255"/>
      <c r="BB357" s="255"/>
      <c r="BC357" s="255"/>
      <c r="BD357" s="255"/>
      <c r="BE357" s="255"/>
      <c r="BF357" s="255"/>
      <c r="BG357" s="255"/>
      <c r="BH357" s="255"/>
      <c r="BI357" s="255"/>
      <c r="BJ357" s="255"/>
      <c r="BK357" s="255"/>
      <c r="BL357" s="255"/>
      <c r="BM357" s="255"/>
      <c r="BN357" s="255"/>
      <c r="BO357" s="255"/>
      <c r="BP357" s="255"/>
      <c r="BQ357" s="255"/>
      <c r="BR357" s="255"/>
      <c r="BS357" s="255"/>
      <c r="BT357" s="255"/>
      <c r="BU357" s="255"/>
      <c r="BV357" s="255"/>
      <c r="BW357" s="255"/>
      <c r="BX357" s="255"/>
      <c r="BY357" s="255"/>
      <c r="BZ357" s="255"/>
      <c r="CA357" s="255"/>
      <c r="CB357" s="255"/>
      <c r="CC357" s="255"/>
      <c r="CD357" s="255"/>
      <c r="CE357" s="255"/>
      <c r="CF357" s="255"/>
      <c r="CG357" s="255"/>
      <c r="CH357" s="255"/>
      <c r="CI357" s="255"/>
      <c r="CJ357" s="255"/>
      <c r="CK357" s="255"/>
      <c r="CL357" s="255"/>
      <c r="CM357" s="255"/>
      <c r="CN357" s="255"/>
      <c r="CO357" s="255"/>
      <c r="CP357" s="255"/>
      <c r="CQ357" s="255"/>
      <c r="CR357" s="255"/>
      <c r="CS357" s="255"/>
      <c r="CT357" s="255"/>
      <c r="CU357" s="255"/>
      <c r="CV357" s="255"/>
      <c r="CW357" s="255"/>
      <c r="CX357" s="255"/>
      <c r="CY357" s="255"/>
      <c r="CZ357" s="255"/>
      <c r="DA357" s="255"/>
      <c r="DB357" s="255"/>
      <c r="DC357" s="255"/>
      <c r="DD357" s="255"/>
      <c r="DE357" s="255"/>
      <c r="DF357" s="255"/>
      <c r="DG357" s="255"/>
      <c r="DH357" s="255"/>
      <c r="DI357" s="255"/>
      <c r="DJ357" s="294"/>
      <c r="DK357" s="294"/>
      <c r="DL357" s="255"/>
      <c r="DM357" s="255"/>
      <c r="DN357" s="255"/>
      <c r="DO357" s="255"/>
      <c r="DP357" s="255"/>
      <c r="DQ357" s="255"/>
      <c r="DR357" s="255"/>
      <c r="DS357" s="255"/>
      <c r="DT357" s="255"/>
      <c r="DU357" s="255"/>
      <c r="DV357" s="255"/>
      <c r="DW357" s="255"/>
      <c r="DX357" s="255"/>
      <c r="DY357" s="255"/>
      <c r="DZ357" s="255"/>
      <c r="EA357" s="255"/>
      <c r="EB357" s="255"/>
      <c r="EC357" s="255"/>
      <c r="ED357" s="255"/>
      <c r="EE357" s="255"/>
      <c r="EF357" s="255"/>
      <c r="EG357" s="255"/>
      <c r="EH357" s="255"/>
      <c r="EI357" s="255"/>
      <c r="EJ357" s="255"/>
      <c r="EK357" s="255"/>
      <c r="EL357" s="255"/>
      <c r="EM357" s="255"/>
      <c r="EN357" s="255"/>
      <c r="EO357" s="255"/>
      <c r="EP357" s="255"/>
      <c r="EQ357" s="255"/>
      <c r="ER357" s="255"/>
      <c r="ES357" s="255"/>
      <c r="ET357" s="255"/>
      <c r="EU357" s="255"/>
      <c r="EV357" s="255"/>
      <c r="EW357" s="255"/>
      <c r="EX357" s="256"/>
      <c r="EY357" s="256"/>
      <c r="EZ357" s="255"/>
      <c r="FA357" s="255"/>
      <c r="FB357" s="255"/>
      <c r="FC357" s="255"/>
      <c r="FD357" s="255"/>
      <c r="FE357" s="255"/>
      <c r="FF357" s="255"/>
      <c r="FG357" s="255"/>
      <c r="FH357" s="255"/>
      <c r="FI357" s="255"/>
      <c r="FJ357" s="255"/>
      <c r="FK357" s="255"/>
      <c r="FL357" s="255"/>
      <c r="FM357" s="255"/>
      <c r="FN357" s="255"/>
      <c r="FO357" s="255"/>
      <c r="FP357" s="255"/>
      <c r="FQ357" s="255"/>
      <c r="FR357" s="255"/>
      <c r="FS357" s="255"/>
      <c r="FT357" s="255"/>
      <c r="FU357" s="255"/>
      <c r="FV357" s="255"/>
      <c r="FW357" s="255"/>
      <c r="FX357" s="255"/>
      <c r="FY357" s="255"/>
      <c r="FZ357" s="255"/>
      <c r="GA357" s="255"/>
      <c r="GB357" s="255"/>
      <c r="GC357" s="255"/>
      <c r="GD357" s="255"/>
      <c r="GE357" s="255"/>
      <c r="GF357" s="255"/>
      <c r="GG357" s="255"/>
      <c r="GH357" s="255"/>
      <c r="GI357" s="255"/>
      <c r="GJ357" s="255"/>
      <c r="GK357" s="255"/>
      <c r="GL357" s="255"/>
      <c r="GM357" s="255"/>
      <c r="GN357" s="255"/>
      <c r="GO357" s="255"/>
      <c r="GP357" s="255"/>
      <c r="GQ357" s="255"/>
      <c r="GR357" s="255"/>
      <c r="GS357" s="255"/>
      <c r="GT357" s="255"/>
      <c r="GU357" s="255"/>
      <c r="GV357" s="255"/>
      <c r="GW357" s="255"/>
      <c r="GX357" s="255"/>
      <c r="GY357" s="255"/>
      <c r="GZ357" s="255"/>
      <c r="HA357" s="255"/>
      <c r="HB357" s="255"/>
      <c r="HC357" s="255"/>
      <c r="HD357" s="255"/>
      <c r="HE357" s="255"/>
      <c r="HF357" s="255"/>
      <c r="HG357" s="255"/>
      <c r="HH357" s="255"/>
      <c r="HI357" s="255"/>
      <c r="HJ357" s="255"/>
      <c r="HK357" s="255"/>
    </row>
    <row r="358" s="297" customFormat="true" ht="12.75" hidden="true" customHeight="false" outlineLevel="0" collapsed="false">
      <c r="A358" s="232"/>
      <c r="B358" s="233"/>
      <c r="C358" s="232"/>
      <c r="D358" s="234"/>
      <c r="E358" s="234"/>
      <c r="F358" s="235"/>
      <c r="G358" s="234"/>
      <c r="H358" s="257"/>
      <c r="I358" s="237"/>
      <c r="J358" s="238"/>
      <c r="K358" s="258" t="s">
        <v>164</v>
      </c>
      <c r="L358" s="259" t="n">
        <f aca="false">L357</f>
        <v>0</v>
      </c>
      <c r="M358" s="259"/>
      <c r="N358" s="259" t="n">
        <f aca="false">N357+L358</f>
        <v>0</v>
      </c>
      <c r="O358" s="259"/>
      <c r="P358" s="259" t="n">
        <f aca="false">P357+N358</f>
        <v>0</v>
      </c>
      <c r="Q358" s="259"/>
      <c r="R358" s="259" t="n">
        <f aca="false">R357+P358</f>
        <v>0</v>
      </c>
      <c r="S358" s="259"/>
      <c r="T358" s="259" t="n">
        <f aca="false">T357+R358</f>
        <v>0</v>
      </c>
      <c r="U358" s="259"/>
      <c r="V358" s="259" t="n">
        <f aca="false">V357+T358</f>
        <v>0</v>
      </c>
      <c r="W358" s="259"/>
      <c r="X358" s="259" t="n">
        <f aca="false">X357+V358</f>
        <v>0</v>
      </c>
      <c r="Y358" s="259"/>
      <c r="Z358" s="259" t="n">
        <f aca="false">Z357+X358</f>
        <v>0</v>
      </c>
      <c r="AA358" s="259"/>
      <c r="AB358" s="259" t="n">
        <f aca="false">AB357+Z358</f>
        <v>0</v>
      </c>
      <c r="AC358" s="259"/>
      <c r="AD358" s="259" t="n">
        <f aca="false">AD357+AB358</f>
        <v>0</v>
      </c>
      <c r="AE358" s="259"/>
      <c r="AF358" s="259" t="n">
        <f aca="false">AF357+AD358</f>
        <v>0</v>
      </c>
      <c r="AG358" s="259"/>
      <c r="AH358" s="259" t="n">
        <f aca="false">AH357+AF358</f>
        <v>0</v>
      </c>
      <c r="AI358" s="259"/>
      <c r="AJ358" s="259" t="n">
        <f aca="false">AJ357+AH358</f>
        <v>0</v>
      </c>
      <c r="AK358" s="259"/>
      <c r="AL358" s="259" t="n">
        <f aca="false">AL357+AJ358</f>
        <v>0</v>
      </c>
      <c r="AM358" s="259"/>
      <c r="AN358" s="259" t="n">
        <f aca="false">AN357+AL358</f>
        <v>0</v>
      </c>
      <c r="AO358" s="259"/>
      <c r="AP358" s="259" t="n">
        <f aca="false">AP357+AN358</f>
        <v>0</v>
      </c>
      <c r="AQ358" s="259"/>
      <c r="AR358" s="259" t="n">
        <f aca="false">AR357+AP358</f>
        <v>0</v>
      </c>
      <c r="AS358" s="259"/>
      <c r="AT358" s="259" t="n">
        <f aca="false">AT357+AR358</f>
        <v>0</v>
      </c>
      <c r="AU358" s="259"/>
      <c r="AV358" s="259" t="n">
        <f aca="false">AV357+AT358</f>
        <v>0</v>
      </c>
      <c r="AW358" s="259"/>
      <c r="AX358" s="259" t="n">
        <f aca="false">AX357+AV358</f>
        <v>0</v>
      </c>
      <c r="AY358" s="259"/>
      <c r="AZ358" s="259" t="n">
        <f aca="false">AZ357+AX358</f>
        <v>0</v>
      </c>
      <c r="BA358" s="259"/>
      <c r="BB358" s="259" t="n">
        <f aca="false">BB357+AZ358</f>
        <v>0</v>
      </c>
      <c r="BC358" s="259"/>
      <c r="BD358" s="259" t="n">
        <f aca="false">BD357+BB358</f>
        <v>0</v>
      </c>
      <c r="BE358" s="259"/>
      <c r="BF358" s="259" t="n">
        <f aca="false">BF357+BD358</f>
        <v>0</v>
      </c>
      <c r="BG358" s="259"/>
      <c r="BH358" s="259" t="n">
        <f aca="false">BH357+BF358</f>
        <v>0</v>
      </c>
      <c r="BI358" s="259"/>
      <c r="BJ358" s="259" t="n">
        <f aca="false">BJ357+BH358</f>
        <v>0</v>
      </c>
      <c r="BK358" s="259"/>
      <c r="BL358" s="259" t="n">
        <f aca="false">BL357+BJ358</f>
        <v>0</v>
      </c>
      <c r="BM358" s="259"/>
      <c r="BN358" s="259" t="n">
        <f aca="false">BN357+BL358</f>
        <v>0</v>
      </c>
      <c r="BO358" s="259"/>
      <c r="BP358" s="259" t="n">
        <f aca="false">BP357+BN358</f>
        <v>0</v>
      </c>
      <c r="BQ358" s="259"/>
      <c r="BR358" s="259" t="n">
        <f aca="false">BR357+BP358</f>
        <v>0</v>
      </c>
      <c r="BS358" s="259"/>
      <c r="BT358" s="259" t="n">
        <f aca="false">BT357+BR358</f>
        <v>0</v>
      </c>
      <c r="BU358" s="259"/>
      <c r="BV358" s="259" t="n">
        <f aca="false">BV357+BT358</f>
        <v>0</v>
      </c>
      <c r="BW358" s="259"/>
      <c r="BX358" s="259" t="n">
        <f aca="false">BX357+BV358</f>
        <v>0</v>
      </c>
      <c r="BY358" s="259"/>
      <c r="BZ358" s="259" t="n">
        <f aca="false">BZ357+BX358</f>
        <v>0</v>
      </c>
      <c r="CA358" s="259"/>
      <c r="CB358" s="259" t="n">
        <f aca="false">CB357+BZ358</f>
        <v>0</v>
      </c>
      <c r="CC358" s="259"/>
      <c r="CD358" s="259" t="n">
        <f aca="false">CD357+CB358</f>
        <v>0</v>
      </c>
      <c r="CE358" s="259"/>
      <c r="CF358" s="259" t="n">
        <f aca="false">CF357+CD358</f>
        <v>0</v>
      </c>
      <c r="CG358" s="259"/>
      <c r="CH358" s="259" t="n">
        <f aca="false">CH357+CF358</f>
        <v>0</v>
      </c>
      <c r="CI358" s="259"/>
      <c r="CJ358" s="259" t="n">
        <f aca="false">CJ357+CH358</f>
        <v>0</v>
      </c>
      <c r="CK358" s="259"/>
      <c r="CL358" s="259" t="n">
        <f aca="false">CL357+CJ358</f>
        <v>0</v>
      </c>
      <c r="CM358" s="259"/>
      <c r="CN358" s="259" t="n">
        <f aca="false">CN357+CL358</f>
        <v>0</v>
      </c>
      <c r="CO358" s="259"/>
      <c r="CP358" s="259" t="n">
        <f aca="false">CP357+CN358</f>
        <v>0</v>
      </c>
      <c r="CQ358" s="259"/>
      <c r="CR358" s="259" t="n">
        <f aca="false">CR357+CP358</f>
        <v>0</v>
      </c>
      <c r="CS358" s="259"/>
      <c r="CT358" s="259" t="n">
        <f aca="false">CT357+CR358</f>
        <v>0</v>
      </c>
      <c r="CU358" s="259"/>
      <c r="CV358" s="259" t="n">
        <f aca="false">CV357+CT358</f>
        <v>0</v>
      </c>
      <c r="CW358" s="259"/>
      <c r="CX358" s="259" t="n">
        <f aca="false">CX357+CV358</f>
        <v>0</v>
      </c>
      <c r="CY358" s="259"/>
      <c r="CZ358" s="259" t="n">
        <f aca="false">CZ357+CX358</f>
        <v>0</v>
      </c>
      <c r="DA358" s="259"/>
      <c r="DB358" s="259" t="n">
        <f aca="false">DB357+CZ358</f>
        <v>0</v>
      </c>
      <c r="DC358" s="259"/>
      <c r="DD358" s="259" t="n">
        <f aca="false">DD357+DB358</f>
        <v>0</v>
      </c>
      <c r="DE358" s="259"/>
      <c r="DF358" s="259" t="n">
        <f aca="false">DF357+DD358</f>
        <v>0</v>
      </c>
      <c r="DG358" s="259"/>
      <c r="DH358" s="259" t="n">
        <f aca="false">DH357+DF358</f>
        <v>0</v>
      </c>
      <c r="DI358" s="259"/>
      <c r="DJ358" s="296" t="n">
        <f aca="false">DJ357+DH358</f>
        <v>0</v>
      </c>
      <c r="DK358" s="296"/>
      <c r="DL358" s="259" t="n">
        <f aca="false">DL357+DJ358</f>
        <v>0</v>
      </c>
      <c r="DM358" s="259"/>
      <c r="DN358" s="259" t="n">
        <f aca="false">DN357+DL358</f>
        <v>0</v>
      </c>
      <c r="DO358" s="259"/>
      <c r="DP358" s="259" t="n">
        <f aca="false">DP357+DN358</f>
        <v>0</v>
      </c>
      <c r="DQ358" s="259"/>
      <c r="DR358" s="259" t="n">
        <f aca="false">DR357+DP358</f>
        <v>0</v>
      </c>
      <c r="DS358" s="259"/>
      <c r="DT358" s="259" t="n">
        <f aca="false">DT357+DR358</f>
        <v>0</v>
      </c>
      <c r="DU358" s="259"/>
      <c r="DV358" s="259" t="n">
        <f aca="false">DV357+DT358</f>
        <v>0</v>
      </c>
      <c r="DW358" s="259"/>
      <c r="DX358" s="259" t="n">
        <f aca="false">DX357+DV358</f>
        <v>0</v>
      </c>
      <c r="DY358" s="259"/>
      <c r="DZ358" s="259" t="n">
        <f aca="false">DZ357+DX358</f>
        <v>0</v>
      </c>
      <c r="EA358" s="259"/>
      <c r="EB358" s="259" t="n">
        <f aca="false">EB357+DZ358</f>
        <v>0</v>
      </c>
      <c r="EC358" s="259"/>
      <c r="ED358" s="259" t="n">
        <f aca="false">ED357+EB358</f>
        <v>0</v>
      </c>
      <c r="EE358" s="259"/>
      <c r="EF358" s="259" t="n">
        <f aca="false">EF357+ED358</f>
        <v>0</v>
      </c>
      <c r="EG358" s="259"/>
      <c r="EH358" s="259" t="n">
        <f aca="false">EH357+EF358</f>
        <v>0</v>
      </c>
      <c r="EI358" s="259"/>
      <c r="EJ358" s="259" t="n">
        <f aca="false">EJ357+EH358</f>
        <v>0</v>
      </c>
      <c r="EK358" s="259"/>
      <c r="EL358" s="259" t="n">
        <f aca="false">EL357+EJ358</f>
        <v>0</v>
      </c>
      <c r="EM358" s="259"/>
      <c r="EN358" s="259" t="n">
        <f aca="false">EN357+EL358</f>
        <v>0</v>
      </c>
      <c r="EO358" s="259"/>
      <c r="EP358" s="259" t="n">
        <f aca="false">EP357+EN358</f>
        <v>0</v>
      </c>
      <c r="EQ358" s="259"/>
      <c r="ER358" s="259" t="n">
        <f aca="false">ER357+EP358</f>
        <v>0</v>
      </c>
      <c r="ES358" s="259"/>
      <c r="ET358" s="259" t="n">
        <f aca="false">ET357+ER358</f>
        <v>0</v>
      </c>
      <c r="EU358" s="259"/>
      <c r="EV358" s="259" t="n">
        <f aca="false">EV357+ET358</f>
        <v>0</v>
      </c>
      <c r="EW358" s="259"/>
      <c r="EX358" s="260" t="n">
        <f aca="false">EX357+EV358</f>
        <v>0</v>
      </c>
      <c r="EY358" s="260"/>
      <c r="EZ358" s="259" t="n">
        <f aca="false">EZ357+EX358</f>
        <v>0</v>
      </c>
      <c r="FA358" s="259"/>
      <c r="FB358" s="259" t="n">
        <f aca="false">FB357+EZ358</f>
        <v>0</v>
      </c>
      <c r="FC358" s="259"/>
      <c r="FD358" s="259" t="n">
        <f aca="false">FD357+FB358</f>
        <v>0</v>
      </c>
      <c r="FE358" s="259"/>
      <c r="FF358" s="259" t="n">
        <f aca="false">FF357+FD358</f>
        <v>0</v>
      </c>
      <c r="FG358" s="259"/>
      <c r="FH358" s="259" t="n">
        <f aca="false">FH357+FF358</f>
        <v>0</v>
      </c>
      <c r="FI358" s="259"/>
      <c r="FJ358" s="259" t="n">
        <f aca="false">FJ357+FH358</f>
        <v>0</v>
      </c>
      <c r="FK358" s="259"/>
      <c r="FL358" s="259" t="n">
        <f aca="false">FL357+FJ358</f>
        <v>0</v>
      </c>
      <c r="FM358" s="259"/>
      <c r="FN358" s="259" t="n">
        <f aca="false">FN357+FL358</f>
        <v>0</v>
      </c>
      <c r="FO358" s="259"/>
      <c r="FP358" s="259" t="n">
        <f aca="false">FP357+FN358</f>
        <v>0</v>
      </c>
      <c r="FQ358" s="259"/>
      <c r="FR358" s="259" t="n">
        <f aca="false">FR357+FP358</f>
        <v>0</v>
      </c>
      <c r="FS358" s="259"/>
      <c r="FT358" s="259" t="n">
        <f aca="false">FT357+FR358</f>
        <v>0</v>
      </c>
      <c r="FU358" s="259"/>
      <c r="FV358" s="259" t="n">
        <f aca="false">FV357+FT358</f>
        <v>0</v>
      </c>
      <c r="FW358" s="259"/>
      <c r="FX358" s="259" t="n">
        <f aca="false">FX357+FV358</f>
        <v>0</v>
      </c>
      <c r="FY358" s="259"/>
      <c r="FZ358" s="259" t="n">
        <f aca="false">FZ357+FX358</f>
        <v>0</v>
      </c>
      <c r="GA358" s="259"/>
      <c r="GB358" s="259" t="n">
        <f aca="false">GB357+FZ358</f>
        <v>0</v>
      </c>
      <c r="GC358" s="259"/>
      <c r="GD358" s="259" t="n">
        <f aca="false">GD357+GB358</f>
        <v>0</v>
      </c>
      <c r="GE358" s="259"/>
      <c r="GF358" s="259" t="n">
        <f aca="false">GF357+GD358</f>
        <v>0</v>
      </c>
      <c r="GG358" s="259"/>
      <c r="GH358" s="259" t="n">
        <f aca="false">GH357+GF358</f>
        <v>0</v>
      </c>
      <c r="GI358" s="259"/>
      <c r="GJ358" s="259" t="n">
        <f aca="false">GJ357+GH358</f>
        <v>0</v>
      </c>
      <c r="GK358" s="259"/>
      <c r="GL358" s="259" t="n">
        <f aca="false">GL357+GJ358</f>
        <v>0</v>
      </c>
      <c r="GM358" s="259"/>
      <c r="GN358" s="259" t="n">
        <f aca="false">GN357+GL358</f>
        <v>0</v>
      </c>
      <c r="GO358" s="259"/>
      <c r="GP358" s="259" t="n">
        <f aca="false">GP357+GN358</f>
        <v>0</v>
      </c>
      <c r="GQ358" s="259"/>
      <c r="GR358" s="259" t="n">
        <f aca="false">GR357+GP358</f>
        <v>0</v>
      </c>
      <c r="GS358" s="259"/>
      <c r="GT358" s="259" t="n">
        <f aca="false">GT357+GR358</f>
        <v>0</v>
      </c>
      <c r="GU358" s="259"/>
      <c r="GV358" s="259" t="n">
        <f aca="false">GV357+GT358</f>
        <v>0</v>
      </c>
      <c r="GW358" s="259"/>
      <c r="GX358" s="259" t="n">
        <f aca="false">GX357+GV358</f>
        <v>0</v>
      </c>
      <c r="GY358" s="259"/>
      <c r="GZ358" s="259" t="n">
        <f aca="false">GZ357+GX358</f>
        <v>0</v>
      </c>
      <c r="HA358" s="259"/>
      <c r="HB358" s="259" t="n">
        <f aca="false">HB357+GZ358</f>
        <v>0</v>
      </c>
      <c r="HC358" s="259"/>
      <c r="HD358" s="259" t="n">
        <f aca="false">HD357+HB358</f>
        <v>0</v>
      </c>
      <c r="HE358" s="259"/>
      <c r="HF358" s="259" t="n">
        <f aca="false">HF357+HD358</f>
        <v>0</v>
      </c>
      <c r="HG358" s="259"/>
      <c r="HH358" s="259" t="n">
        <f aca="false">HH357+HF358</f>
        <v>0</v>
      </c>
      <c r="HI358" s="259"/>
      <c r="HJ358" s="259" t="n">
        <f aca="false">HJ357+HH358</f>
        <v>0</v>
      </c>
      <c r="HK358" s="259"/>
    </row>
    <row r="359" s="299" customFormat="true" ht="12.75" hidden="true" customHeight="false" outlineLevel="0" collapsed="false">
      <c r="A359" s="232"/>
      <c r="B359" s="233"/>
      <c r="C359" s="232"/>
      <c r="D359" s="234"/>
      <c r="E359" s="234"/>
      <c r="F359" s="235"/>
      <c r="G359" s="234"/>
      <c r="H359" s="261"/>
      <c r="I359" s="237"/>
      <c r="J359" s="238"/>
      <c r="K359" s="262" t="s">
        <v>165</v>
      </c>
      <c r="L359" s="263" t="e">
        <f aca="false">IF($E353&gt;0,L356/$E353,"-")</f>
        <v>#N/A</v>
      </c>
      <c r="M359" s="263"/>
      <c r="N359" s="263" t="e">
        <f aca="false">IF($E353&gt;0,N356/$E353,"-")</f>
        <v>#N/A</v>
      </c>
      <c r="O359" s="263"/>
      <c r="P359" s="263" t="e">
        <f aca="false">IF($E353&gt;0,P356/$E353,"-")</f>
        <v>#N/A</v>
      </c>
      <c r="Q359" s="263"/>
      <c r="R359" s="263" t="e">
        <f aca="false">IF($E353&gt;0,R356/$E353,"-")</f>
        <v>#N/A</v>
      </c>
      <c r="S359" s="263"/>
      <c r="T359" s="263" t="e">
        <f aca="false">IF($E353&gt;0,T356/$E353,"-")</f>
        <v>#N/A</v>
      </c>
      <c r="U359" s="263"/>
      <c r="V359" s="263" t="e">
        <f aca="false">IF($E353&gt;0,V356/$E353,"-")</f>
        <v>#N/A</v>
      </c>
      <c r="W359" s="263"/>
      <c r="X359" s="263" t="e">
        <f aca="false">IF($E353&gt;0,X356/$E353,"-")</f>
        <v>#N/A</v>
      </c>
      <c r="Y359" s="263"/>
      <c r="Z359" s="263" t="e">
        <f aca="false">IF($E353&gt;0,Z356/$E353,"-")</f>
        <v>#N/A</v>
      </c>
      <c r="AA359" s="263"/>
      <c r="AB359" s="263" t="e">
        <f aca="false">IF($E353&gt;0,AB356/$E353,"-")</f>
        <v>#N/A</v>
      </c>
      <c r="AC359" s="263"/>
      <c r="AD359" s="263" t="e">
        <f aca="false">IF($E353&gt;0,AD356/$E353,"-")</f>
        <v>#N/A</v>
      </c>
      <c r="AE359" s="263"/>
      <c r="AF359" s="263" t="e">
        <f aca="false">IF($E353&gt;0,AF356/$E353,"-")</f>
        <v>#N/A</v>
      </c>
      <c r="AG359" s="263"/>
      <c r="AH359" s="263" t="e">
        <f aca="false">IF($E353&gt;0,AH356/$E353,"-")</f>
        <v>#N/A</v>
      </c>
      <c r="AI359" s="263"/>
      <c r="AJ359" s="263" t="e">
        <f aca="false">IF($E353&gt;0,AJ356/$E353,"-")</f>
        <v>#N/A</v>
      </c>
      <c r="AK359" s="263"/>
      <c r="AL359" s="263" t="e">
        <f aca="false">IF($E353&gt;0,AL356/$E353,"-")</f>
        <v>#N/A</v>
      </c>
      <c r="AM359" s="263"/>
      <c r="AN359" s="263" t="e">
        <f aca="false">IF($E353&gt;0,AN356/$E353,"-")</f>
        <v>#N/A</v>
      </c>
      <c r="AO359" s="263"/>
      <c r="AP359" s="263" t="e">
        <f aca="false">IF($E353&gt;0,AP356/$E353,"-")</f>
        <v>#N/A</v>
      </c>
      <c r="AQ359" s="263"/>
      <c r="AR359" s="263" t="e">
        <f aca="false">IF($E353&gt;0,AR356/$E353,"-")</f>
        <v>#N/A</v>
      </c>
      <c r="AS359" s="263"/>
      <c r="AT359" s="263" t="e">
        <f aca="false">IF($E353&gt;0,AT356/$E353,"-")</f>
        <v>#N/A</v>
      </c>
      <c r="AU359" s="263"/>
      <c r="AV359" s="263" t="e">
        <f aca="false">IF($E353&gt;0,AV356/$E353,"-")</f>
        <v>#N/A</v>
      </c>
      <c r="AW359" s="263"/>
      <c r="AX359" s="263" t="e">
        <f aca="false">IF($E353&gt;0,AX356/$E353,"-")</f>
        <v>#N/A</v>
      </c>
      <c r="AY359" s="263"/>
      <c r="AZ359" s="263" t="e">
        <f aca="false">IF($E353&gt;0,AZ356/$E353,"-")</f>
        <v>#N/A</v>
      </c>
      <c r="BA359" s="263"/>
      <c r="BB359" s="263" t="e">
        <f aca="false">IF($E353&gt;0,BB356/$E353,"-")</f>
        <v>#N/A</v>
      </c>
      <c r="BC359" s="263"/>
      <c r="BD359" s="263" t="e">
        <f aca="false">IF($E353&gt;0,BD356/$E353,"-")</f>
        <v>#N/A</v>
      </c>
      <c r="BE359" s="263"/>
      <c r="BF359" s="263" t="e">
        <f aca="false">IF($E353&gt;0,BF356/$E353,"-")</f>
        <v>#N/A</v>
      </c>
      <c r="BG359" s="263"/>
      <c r="BH359" s="263" t="e">
        <f aca="false">IF($E353&gt;0,BH356/$E353,"-")</f>
        <v>#N/A</v>
      </c>
      <c r="BI359" s="263"/>
      <c r="BJ359" s="263" t="e">
        <f aca="false">IF($E353&gt;0,BJ356/$E353,"-")</f>
        <v>#N/A</v>
      </c>
      <c r="BK359" s="263"/>
      <c r="BL359" s="263" t="e">
        <f aca="false">IF($E353&gt;0,BL356/$E353,"-")</f>
        <v>#N/A</v>
      </c>
      <c r="BM359" s="263"/>
      <c r="BN359" s="263" t="e">
        <f aca="false">IF($E353&gt;0,BN356/$E353,"-")</f>
        <v>#N/A</v>
      </c>
      <c r="BO359" s="263"/>
      <c r="BP359" s="263" t="e">
        <f aca="false">IF($E353&gt;0,BP356/$E353,"-")</f>
        <v>#N/A</v>
      </c>
      <c r="BQ359" s="263"/>
      <c r="BR359" s="263" t="e">
        <f aca="false">IF($E353&gt;0,BR356/$E353,"-")</f>
        <v>#N/A</v>
      </c>
      <c r="BS359" s="263"/>
      <c r="BT359" s="263" t="e">
        <f aca="false">IF($E353&gt;0,BT356/$E353,"-")</f>
        <v>#N/A</v>
      </c>
      <c r="BU359" s="263"/>
      <c r="BV359" s="263" t="e">
        <f aca="false">IF($E353&gt;0,BV356/$E353,"-")</f>
        <v>#N/A</v>
      </c>
      <c r="BW359" s="263"/>
      <c r="BX359" s="263" t="e">
        <f aca="false">IF($E353&gt;0,BX356/$E353,"-")</f>
        <v>#N/A</v>
      </c>
      <c r="BY359" s="263"/>
      <c r="BZ359" s="263" t="e">
        <f aca="false">IF($E353&gt;0,BZ356/$E353,"-")</f>
        <v>#N/A</v>
      </c>
      <c r="CA359" s="263"/>
      <c r="CB359" s="263" t="e">
        <f aca="false">IF($E353&gt;0,CB356/$E353,"-")</f>
        <v>#N/A</v>
      </c>
      <c r="CC359" s="263"/>
      <c r="CD359" s="263" t="e">
        <f aca="false">IF($E353&gt;0,CD356/$E353,"-")</f>
        <v>#N/A</v>
      </c>
      <c r="CE359" s="263"/>
      <c r="CF359" s="263" t="e">
        <f aca="false">IF($E353&gt;0,CF356/$E353,"-")</f>
        <v>#N/A</v>
      </c>
      <c r="CG359" s="263"/>
      <c r="CH359" s="263" t="e">
        <f aca="false">IF($E353&gt;0,CH356/$E353,"-")</f>
        <v>#N/A</v>
      </c>
      <c r="CI359" s="263"/>
      <c r="CJ359" s="263" t="e">
        <f aca="false">IF($E353&gt;0,CJ356/$E353,"-")</f>
        <v>#N/A</v>
      </c>
      <c r="CK359" s="263"/>
      <c r="CL359" s="263" t="e">
        <f aca="false">IF($E353&gt;0,CL356/$E353,"-")</f>
        <v>#N/A</v>
      </c>
      <c r="CM359" s="263"/>
      <c r="CN359" s="263" t="e">
        <f aca="false">IF($E353&gt;0,CN356/$E353,"-")</f>
        <v>#N/A</v>
      </c>
      <c r="CO359" s="263"/>
      <c r="CP359" s="263" t="e">
        <f aca="false">IF($E353&gt;0,CP356/$E353,"-")</f>
        <v>#N/A</v>
      </c>
      <c r="CQ359" s="263"/>
      <c r="CR359" s="263" t="e">
        <f aca="false">IF($E353&gt;0,CR356/$E353,"-")</f>
        <v>#N/A</v>
      </c>
      <c r="CS359" s="263"/>
      <c r="CT359" s="263" t="e">
        <f aca="false">IF($E353&gt;0,CT356/$E353,"-")</f>
        <v>#N/A</v>
      </c>
      <c r="CU359" s="263"/>
      <c r="CV359" s="263" t="e">
        <f aca="false">IF($E353&gt;0,CV356/$E353,"-")</f>
        <v>#N/A</v>
      </c>
      <c r="CW359" s="263"/>
      <c r="CX359" s="263" t="e">
        <f aca="false">IF($E353&gt;0,CX356/$E353,"-")</f>
        <v>#N/A</v>
      </c>
      <c r="CY359" s="263"/>
      <c r="CZ359" s="263" t="e">
        <f aca="false">IF($E353&gt;0,CZ356/$E353,"-")</f>
        <v>#N/A</v>
      </c>
      <c r="DA359" s="263"/>
      <c r="DB359" s="263" t="e">
        <f aca="false">IF($E353&gt;0,DB356/$E353,"-")</f>
        <v>#N/A</v>
      </c>
      <c r="DC359" s="263"/>
      <c r="DD359" s="263" t="e">
        <f aca="false">IF($E353&gt;0,DD356/$E353,"-")</f>
        <v>#N/A</v>
      </c>
      <c r="DE359" s="263"/>
      <c r="DF359" s="263" t="e">
        <f aca="false">IF($E353&gt;0,DF356/$E353,"-")</f>
        <v>#N/A</v>
      </c>
      <c r="DG359" s="263"/>
      <c r="DH359" s="263" t="e">
        <f aca="false">IF($E353&gt;0,DH356/$E353,"-")</f>
        <v>#N/A</v>
      </c>
      <c r="DI359" s="263"/>
      <c r="DJ359" s="298" t="e">
        <f aca="false">IF($E353&gt;0,DJ356/$E353,"-")</f>
        <v>#N/A</v>
      </c>
      <c r="DK359" s="298"/>
      <c r="DL359" s="263" t="e">
        <f aca="false">IF($E353&gt;0,DL356/$E353,"-")</f>
        <v>#N/A</v>
      </c>
      <c r="DM359" s="263"/>
      <c r="DN359" s="263" t="e">
        <f aca="false">IF($E353&gt;0,DN356/$E353,"-")</f>
        <v>#N/A</v>
      </c>
      <c r="DO359" s="263"/>
      <c r="DP359" s="263" t="e">
        <f aca="false">IF($E353&gt;0,DP356/$E353,"-")</f>
        <v>#N/A</v>
      </c>
      <c r="DQ359" s="263"/>
      <c r="DR359" s="263" t="e">
        <f aca="false">IF($E353&gt;0,DR356/$E353,"-")</f>
        <v>#N/A</v>
      </c>
      <c r="DS359" s="263"/>
      <c r="DT359" s="263" t="e">
        <f aca="false">IF($E353&gt;0,DT356/$E353,"-")</f>
        <v>#N/A</v>
      </c>
      <c r="DU359" s="263"/>
      <c r="DV359" s="263" t="e">
        <f aca="false">IF($E353&gt;0,DV356/$E353,"-")</f>
        <v>#N/A</v>
      </c>
      <c r="DW359" s="263"/>
      <c r="DX359" s="263" t="e">
        <f aca="false">IF($E353&gt;0,DX356/$E353,"-")</f>
        <v>#N/A</v>
      </c>
      <c r="DY359" s="263"/>
      <c r="DZ359" s="263" t="e">
        <f aca="false">IF($E353&gt;0,DZ356/$E353,"-")</f>
        <v>#N/A</v>
      </c>
      <c r="EA359" s="263"/>
      <c r="EB359" s="263" t="e">
        <f aca="false">IF($E353&gt;0,EB356/$E353,"-")</f>
        <v>#N/A</v>
      </c>
      <c r="EC359" s="263"/>
      <c r="ED359" s="263" t="e">
        <f aca="false">IF($E353&gt;0,ED356/$E353,"-")</f>
        <v>#N/A</v>
      </c>
      <c r="EE359" s="263"/>
      <c r="EF359" s="263" t="e">
        <f aca="false">IF($E353&gt;0,EF356/$E353,"-")</f>
        <v>#N/A</v>
      </c>
      <c r="EG359" s="263"/>
      <c r="EH359" s="263" t="e">
        <f aca="false">IF($E353&gt;0,EH356/$E353,"-")</f>
        <v>#N/A</v>
      </c>
      <c r="EI359" s="263"/>
      <c r="EJ359" s="263" t="e">
        <f aca="false">IF($E353&gt;0,EJ356/$E353,"-")</f>
        <v>#N/A</v>
      </c>
      <c r="EK359" s="263"/>
      <c r="EL359" s="263" t="e">
        <f aca="false">IF($E353&gt;0,EL356/$E353,"-")</f>
        <v>#N/A</v>
      </c>
      <c r="EM359" s="263"/>
      <c r="EN359" s="263" t="e">
        <f aca="false">IF($E353&gt;0,EN356/$E353,"-")</f>
        <v>#N/A</v>
      </c>
      <c r="EO359" s="263"/>
      <c r="EP359" s="263" t="e">
        <f aca="false">IF($E353&gt;0,EP356/$E353,"-")</f>
        <v>#N/A</v>
      </c>
      <c r="EQ359" s="263"/>
      <c r="ER359" s="263" t="e">
        <f aca="false">IF($E353&gt;0,ER356/$E353,"-")</f>
        <v>#N/A</v>
      </c>
      <c r="ES359" s="263"/>
      <c r="ET359" s="263" t="e">
        <f aca="false">IF($E353&gt;0,ET356/$E353,"-")</f>
        <v>#N/A</v>
      </c>
      <c r="EU359" s="263"/>
      <c r="EV359" s="263" t="e">
        <f aca="false">IF($E353&gt;0,EV356/$E353,"-")</f>
        <v>#N/A</v>
      </c>
      <c r="EW359" s="263"/>
      <c r="EX359" s="264" t="e">
        <f aca="false">IF($E353&gt;0,EX356/$E353,"-")</f>
        <v>#N/A</v>
      </c>
      <c r="EY359" s="264"/>
      <c r="EZ359" s="263" t="e">
        <f aca="false">IF($E353&gt;0,EZ356/$E353,"-")</f>
        <v>#N/A</v>
      </c>
      <c r="FA359" s="263"/>
      <c r="FB359" s="263" t="e">
        <f aca="false">IF($E353&gt;0,FB356/$E353,"-")</f>
        <v>#N/A</v>
      </c>
      <c r="FC359" s="263"/>
      <c r="FD359" s="263" t="e">
        <f aca="false">IF($E353&gt;0,FD356/$E353,"-")</f>
        <v>#N/A</v>
      </c>
      <c r="FE359" s="263"/>
      <c r="FF359" s="263" t="e">
        <f aca="false">IF($E353&gt;0,FF356/$E353,"-")</f>
        <v>#N/A</v>
      </c>
      <c r="FG359" s="263"/>
      <c r="FH359" s="263" t="e">
        <f aca="false">IF($E353&gt;0,FH356/$E353,"-")</f>
        <v>#N/A</v>
      </c>
      <c r="FI359" s="263"/>
      <c r="FJ359" s="263" t="e">
        <f aca="false">IF($E353&gt;0,FJ356/$E353,"-")</f>
        <v>#N/A</v>
      </c>
      <c r="FK359" s="263"/>
      <c r="FL359" s="263" t="e">
        <f aca="false">IF($E353&gt;0,FL356/$E353,"-")</f>
        <v>#N/A</v>
      </c>
      <c r="FM359" s="263"/>
      <c r="FN359" s="263" t="e">
        <f aca="false">IF($E353&gt;0,FN356/$E353,"-")</f>
        <v>#N/A</v>
      </c>
      <c r="FO359" s="263"/>
      <c r="FP359" s="263" t="e">
        <f aca="false">IF($E353&gt;0,FP356/$E353,"-")</f>
        <v>#N/A</v>
      </c>
      <c r="FQ359" s="263"/>
      <c r="FR359" s="263" t="e">
        <f aca="false">IF($E353&gt;0,FR356/$E353,"-")</f>
        <v>#N/A</v>
      </c>
      <c r="FS359" s="263"/>
      <c r="FT359" s="263" t="e">
        <f aca="false">IF($E353&gt;0,FT356/$E353,"-")</f>
        <v>#N/A</v>
      </c>
      <c r="FU359" s="263"/>
      <c r="FV359" s="263" t="e">
        <f aca="false">IF($E353&gt;0,FV356/$E353,"-")</f>
        <v>#N/A</v>
      </c>
      <c r="FW359" s="263"/>
      <c r="FX359" s="263" t="e">
        <f aca="false">IF($E353&gt;0,FX356/$E353,"-")</f>
        <v>#N/A</v>
      </c>
      <c r="FY359" s="263"/>
      <c r="FZ359" s="263" t="e">
        <f aca="false">IF($E353&gt;0,FZ356/$E353,"-")</f>
        <v>#N/A</v>
      </c>
      <c r="GA359" s="263"/>
      <c r="GB359" s="263" t="e">
        <f aca="false">IF($E353&gt;0,GB356/$E353,"-")</f>
        <v>#N/A</v>
      </c>
      <c r="GC359" s="263"/>
      <c r="GD359" s="263" t="e">
        <f aca="false">IF($E353&gt;0,GD356/$E353,"-")</f>
        <v>#N/A</v>
      </c>
      <c r="GE359" s="263"/>
      <c r="GF359" s="263" t="e">
        <f aca="false">IF($E353&gt;0,GF356/$E353,"-")</f>
        <v>#N/A</v>
      </c>
      <c r="GG359" s="263"/>
      <c r="GH359" s="263" t="e">
        <f aca="false">IF($E353&gt;0,GH356/$E353,"-")</f>
        <v>#N/A</v>
      </c>
      <c r="GI359" s="263"/>
      <c r="GJ359" s="263" t="e">
        <f aca="false">IF($E353&gt;0,GJ356/$E353,"-")</f>
        <v>#N/A</v>
      </c>
      <c r="GK359" s="263"/>
      <c r="GL359" s="263" t="e">
        <f aca="false">IF($E353&gt;0,GL356/$E353,"-")</f>
        <v>#N/A</v>
      </c>
      <c r="GM359" s="263"/>
      <c r="GN359" s="263" t="e">
        <f aca="false">IF($E353&gt;0,GN356/$E353,"-")</f>
        <v>#N/A</v>
      </c>
      <c r="GO359" s="263"/>
      <c r="GP359" s="263" t="e">
        <f aca="false">IF($E353&gt;0,GP356/$E353,"-")</f>
        <v>#N/A</v>
      </c>
      <c r="GQ359" s="263"/>
      <c r="GR359" s="263" t="e">
        <f aca="false">IF($E353&gt;0,GR356/$E353,"-")</f>
        <v>#N/A</v>
      </c>
      <c r="GS359" s="263"/>
      <c r="GT359" s="263" t="e">
        <f aca="false">IF($E353&gt;0,GT356/$E353,"-")</f>
        <v>#N/A</v>
      </c>
      <c r="GU359" s="263"/>
      <c r="GV359" s="263" t="e">
        <f aca="false">IF($E353&gt;0,GV356/$E353,"-")</f>
        <v>#N/A</v>
      </c>
      <c r="GW359" s="263"/>
      <c r="GX359" s="263" t="e">
        <f aca="false">IF($E353&gt;0,GX356/$E353,"-")</f>
        <v>#N/A</v>
      </c>
      <c r="GY359" s="263"/>
      <c r="GZ359" s="263" t="e">
        <f aca="false">IF($E353&gt;0,GZ356/$E353,"-")</f>
        <v>#N/A</v>
      </c>
      <c r="HA359" s="263"/>
      <c r="HB359" s="263" t="e">
        <f aca="false">IF($E353&gt;0,HB356/$E353,"-")</f>
        <v>#N/A</v>
      </c>
      <c r="HC359" s="263"/>
      <c r="HD359" s="263" t="e">
        <f aca="false">IF($E353&gt;0,HD356/$E353,"-")</f>
        <v>#N/A</v>
      </c>
      <c r="HE359" s="263"/>
      <c r="HF359" s="263" t="e">
        <f aca="false">IF($E353&gt;0,HF356/$E353,"-")</f>
        <v>#N/A</v>
      </c>
      <c r="HG359" s="263"/>
      <c r="HH359" s="263" t="e">
        <f aca="false">IF($E353&gt;0,HH356/$E353,"-")</f>
        <v>#N/A</v>
      </c>
      <c r="HI359" s="263"/>
      <c r="HJ359" s="263" t="e">
        <f aca="false">IF($E353&gt;0,HJ356/$E353,"-")</f>
        <v>#N/A</v>
      </c>
      <c r="HK359" s="263"/>
    </row>
    <row r="360" customFormat="false" ht="12.75" hidden="true" customHeight="false" outlineLevel="0" collapsed="false">
      <c r="A360" s="232"/>
      <c r="B360" s="233"/>
      <c r="C360" s="232"/>
      <c r="D360" s="234"/>
      <c r="E360" s="234"/>
      <c r="F360" s="235"/>
      <c r="G360" s="234"/>
      <c r="H360" s="234"/>
      <c r="I360" s="237"/>
      <c r="J360" s="238"/>
      <c r="K360" s="265" t="s">
        <v>166</v>
      </c>
      <c r="L360" s="266" t="e">
        <f aca="false">IF($E353&gt;0,L358/$E353,"-")</f>
        <v>#N/A</v>
      </c>
      <c r="M360" s="266"/>
      <c r="N360" s="266" t="e">
        <f aca="false">IF($E353&gt;0,N358/$E353,"-")</f>
        <v>#N/A</v>
      </c>
      <c r="O360" s="266"/>
      <c r="P360" s="266" t="e">
        <f aca="false">IF($E353&gt;0,P358/$E353,"-")</f>
        <v>#N/A</v>
      </c>
      <c r="Q360" s="266"/>
      <c r="R360" s="266" t="e">
        <f aca="false">IF($E353&gt;0,R358/$E353,"-")</f>
        <v>#N/A</v>
      </c>
      <c r="S360" s="266"/>
      <c r="T360" s="266" t="e">
        <f aca="false">IF($E353&gt;0,T358/$E353,"-")</f>
        <v>#N/A</v>
      </c>
      <c r="U360" s="266"/>
      <c r="V360" s="266" t="e">
        <f aca="false">IF($E353&gt;0,V358/$E353,"-")</f>
        <v>#N/A</v>
      </c>
      <c r="W360" s="266"/>
      <c r="X360" s="266" t="e">
        <f aca="false">IF($E353&gt;0,X358/$E353,"-")</f>
        <v>#N/A</v>
      </c>
      <c r="Y360" s="266"/>
      <c r="Z360" s="266" t="e">
        <f aca="false">IF($E353&gt;0,Z358/$E353,"-")</f>
        <v>#N/A</v>
      </c>
      <c r="AA360" s="266"/>
      <c r="AB360" s="266" t="e">
        <f aca="false">IF($E353&gt;0,AB358/$E353,"-")</f>
        <v>#N/A</v>
      </c>
      <c r="AC360" s="266"/>
      <c r="AD360" s="266" t="e">
        <f aca="false">IF($E353&gt;0,AD358/$E353,"-")</f>
        <v>#N/A</v>
      </c>
      <c r="AE360" s="266"/>
      <c r="AF360" s="266" t="e">
        <f aca="false">IF($E353&gt;0,AF358/$E353,"-")</f>
        <v>#N/A</v>
      </c>
      <c r="AG360" s="266"/>
      <c r="AH360" s="266" t="e">
        <f aca="false">IF($E353&gt;0,AH358/$E353,"-")</f>
        <v>#N/A</v>
      </c>
      <c r="AI360" s="266"/>
      <c r="AJ360" s="266" t="e">
        <f aca="false">IF($E353&gt;0,AJ358/$E353,"-")</f>
        <v>#N/A</v>
      </c>
      <c r="AK360" s="266"/>
      <c r="AL360" s="266" t="e">
        <f aca="false">IF($E353&gt;0,AL358/$E353,"-")</f>
        <v>#N/A</v>
      </c>
      <c r="AM360" s="266"/>
      <c r="AN360" s="266" t="e">
        <f aca="false">IF($E353&gt;0,AN358/$E353,"-")</f>
        <v>#N/A</v>
      </c>
      <c r="AO360" s="266"/>
      <c r="AP360" s="266" t="e">
        <f aca="false">IF($E353&gt;0,AP358/$E353,"-")</f>
        <v>#N/A</v>
      </c>
      <c r="AQ360" s="266"/>
      <c r="AR360" s="266" t="e">
        <f aca="false">IF($E353&gt;0,AR358/$E353,"-")</f>
        <v>#N/A</v>
      </c>
      <c r="AS360" s="266"/>
      <c r="AT360" s="266" t="e">
        <f aca="false">IF($E353&gt;0,AT358/$E353,"-")</f>
        <v>#N/A</v>
      </c>
      <c r="AU360" s="266"/>
      <c r="AV360" s="266" t="e">
        <f aca="false">IF($E353&gt;0,AV358/$E353,"-")</f>
        <v>#N/A</v>
      </c>
      <c r="AW360" s="266"/>
      <c r="AX360" s="266" t="e">
        <f aca="false">IF($E353&gt;0,AX358/$E353,"-")</f>
        <v>#N/A</v>
      </c>
      <c r="AY360" s="266"/>
      <c r="AZ360" s="266" t="e">
        <f aca="false">IF($E353&gt;0,AZ358/$E353,"-")</f>
        <v>#N/A</v>
      </c>
      <c r="BA360" s="266"/>
      <c r="BB360" s="266" t="e">
        <f aca="false">IF($E353&gt;0,BB358/$E353,"-")</f>
        <v>#N/A</v>
      </c>
      <c r="BC360" s="266"/>
      <c r="BD360" s="266" t="e">
        <f aca="false">IF($E353&gt;0,BD358/$E353,"-")</f>
        <v>#N/A</v>
      </c>
      <c r="BE360" s="266"/>
      <c r="BF360" s="266" t="e">
        <f aca="false">IF($E353&gt;0,BF358/$E353,"-")</f>
        <v>#N/A</v>
      </c>
      <c r="BG360" s="266"/>
      <c r="BH360" s="266" t="e">
        <f aca="false">IF($E353&gt;0,BH358/$E353,"-")</f>
        <v>#N/A</v>
      </c>
      <c r="BI360" s="266"/>
      <c r="BJ360" s="266" t="e">
        <f aca="false">IF($E353&gt;0,BJ358/$E353,"-")</f>
        <v>#N/A</v>
      </c>
      <c r="BK360" s="266"/>
      <c r="BL360" s="266" t="e">
        <f aca="false">IF($E353&gt;0,BL358/$E353,"-")</f>
        <v>#N/A</v>
      </c>
      <c r="BM360" s="266"/>
      <c r="BN360" s="266" t="e">
        <f aca="false">IF($E353&gt;0,BN358/$E353,"-")</f>
        <v>#N/A</v>
      </c>
      <c r="BO360" s="266"/>
      <c r="BP360" s="266" t="e">
        <f aca="false">IF($E353&gt;0,BP358/$E353,"-")</f>
        <v>#N/A</v>
      </c>
      <c r="BQ360" s="266"/>
      <c r="BR360" s="300" t="e">
        <f aca="false">IF($E353&gt;0,BR358/$E353,"-")</f>
        <v>#N/A</v>
      </c>
      <c r="BS360" s="300"/>
      <c r="BT360" s="300" t="e">
        <f aca="false">IF($E353&gt;0,BT358/$E353,"-")</f>
        <v>#N/A</v>
      </c>
      <c r="BU360" s="300"/>
      <c r="BV360" s="300" t="e">
        <f aca="false">IF($E353&gt;0,BV358/$E353,"-")</f>
        <v>#N/A</v>
      </c>
      <c r="BW360" s="300"/>
      <c r="BX360" s="300" t="e">
        <f aca="false">IF($E353&gt;0,BX358/$E353,"-")</f>
        <v>#N/A</v>
      </c>
      <c r="BY360" s="300"/>
      <c r="BZ360" s="300" t="e">
        <f aca="false">IF($E353&gt;0,BZ358/$E353,"-")</f>
        <v>#N/A</v>
      </c>
      <c r="CA360" s="300"/>
      <c r="CB360" s="300" t="e">
        <f aca="false">IF($E353&gt;0,CB358/$E353,"-")</f>
        <v>#N/A</v>
      </c>
      <c r="CC360" s="300"/>
      <c r="CD360" s="300" t="e">
        <f aca="false">IF($E353&gt;0,CD358/$E353,"-")</f>
        <v>#N/A</v>
      </c>
      <c r="CE360" s="300"/>
      <c r="CF360" s="300" t="e">
        <f aca="false">IF($E353&gt;0,CF358/$E353,"-")</f>
        <v>#N/A</v>
      </c>
      <c r="CG360" s="300"/>
      <c r="CH360" s="300" t="e">
        <f aca="false">IF($E353&gt;0,CH358/$E353,"-")</f>
        <v>#N/A</v>
      </c>
      <c r="CI360" s="300"/>
      <c r="CJ360" s="300" t="e">
        <f aca="false">IF($E353&gt;0,CJ358/$E353,"-")</f>
        <v>#N/A</v>
      </c>
      <c r="CK360" s="300"/>
      <c r="CL360" s="300" t="e">
        <f aca="false">IF($E353&gt;0,CL358/$E353,"-")</f>
        <v>#N/A</v>
      </c>
      <c r="CM360" s="300"/>
      <c r="CN360" s="300" t="e">
        <f aca="false">IF($E353&gt;0,CN358/$E353,"-")</f>
        <v>#N/A</v>
      </c>
      <c r="CO360" s="300"/>
      <c r="CP360" s="300" t="e">
        <f aca="false">IF($E353&gt;0,CP358/$E353,"-")</f>
        <v>#N/A</v>
      </c>
      <c r="CQ360" s="300"/>
      <c r="CR360" s="300" t="e">
        <f aca="false">IF($E353&gt;0,CR358/$E353,"-")</f>
        <v>#N/A</v>
      </c>
      <c r="CS360" s="300"/>
      <c r="CT360" s="300" t="e">
        <f aca="false">IF($E353&gt;0,CT358/$E353,"-")</f>
        <v>#N/A</v>
      </c>
      <c r="CU360" s="300"/>
      <c r="CV360" s="300" t="e">
        <f aca="false">IF($E353&gt;0,CV358/$E353,"-")</f>
        <v>#N/A</v>
      </c>
      <c r="CW360" s="300"/>
      <c r="CX360" s="300" t="e">
        <f aca="false">IF($E353&gt;0,CX358/$E353,"-")</f>
        <v>#N/A</v>
      </c>
      <c r="CY360" s="300"/>
      <c r="CZ360" s="300" t="e">
        <f aca="false">IF($E353&gt;0,CZ358/$E353,"-")</f>
        <v>#N/A</v>
      </c>
      <c r="DA360" s="300"/>
      <c r="DB360" s="300" t="e">
        <f aca="false">IF($E353&gt;0,DB358/$E353,"-")</f>
        <v>#N/A</v>
      </c>
      <c r="DC360" s="300"/>
      <c r="DD360" s="300" t="e">
        <f aca="false">IF($E353&gt;0,DD358/$E353,"-")</f>
        <v>#N/A</v>
      </c>
      <c r="DE360" s="300"/>
      <c r="DF360" s="300" t="e">
        <f aca="false">IF($E353&gt;0,DF358/$E353,"-")</f>
        <v>#N/A</v>
      </c>
      <c r="DG360" s="300"/>
      <c r="DH360" s="300" t="e">
        <f aca="false">IF($E353&gt;0,DH358/$E353,"-")</f>
        <v>#N/A</v>
      </c>
      <c r="DI360" s="300"/>
      <c r="DJ360" s="301" t="e">
        <f aca="false">IF($E353&gt;0,DJ358/$E353,"-")</f>
        <v>#N/A</v>
      </c>
      <c r="DK360" s="301"/>
      <c r="DL360" s="300" t="e">
        <f aca="false">IF($E353&gt;0,DL358/$E353,"-")</f>
        <v>#N/A</v>
      </c>
      <c r="DM360" s="300"/>
      <c r="DN360" s="300" t="e">
        <f aca="false">IF($E353&gt;0,DN358/$E353,"-")</f>
        <v>#N/A</v>
      </c>
      <c r="DO360" s="300"/>
      <c r="DP360" s="300" t="e">
        <f aca="false">IF($E353&gt;0,DP358/$E353,"-")</f>
        <v>#N/A</v>
      </c>
      <c r="DQ360" s="300"/>
      <c r="DR360" s="300" t="e">
        <f aca="false">IF($E353&gt;0,DR358/$E353,"-")</f>
        <v>#N/A</v>
      </c>
      <c r="DS360" s="300"/>
      <c r="DT360" s="300" t="e">
        <f aca="false">IF($E353&gt;0,DT358/$E353,"-")</f>
        <v>#N/A</v>
      </c>
      <c r="DU360" s="300"/>
      <c r="DV360" s="300" t="e">
        <f aca="false">IF($E353&gt;0,DV358/$E353,"-")</f>
        <v>#N/A</v>
      </c>
      <c r="DW360" s="300"/>
      <c r="DX360" s="300" t="e">
        <f aca="false">IF($E353&gt;0,DX358/$E353,"-")</f>
        <v>#N/A</v>
      </c>
      <c r="DY360" s="300"/>
      <c r="DZ360" s="300" t="e">
        <f aca="false">IF($E353&gt;0,DZ358/$E353,"-")</f>
        <v>#N/A</v>
      </c>
      <c r="EA360" s="300"/>
      <c r="EB360" s="300" t="e">
        <f aca="false">IF($E353&gt;0,EB358/$E353,"-")</f>
        <v>#N/A</v>
      </c>
      <c r="EC360" s="300"/>
      <c r="ED360" s="300" t="e">
        <f aca="false">IF($E353&gt;0,ED358/$E353,"-")</f>
        <v>#N/A</v>
      </c>
      <c r="EE360" s="300"/>
      <c r="EF360" s="300" t="e">
        <f aca="false">IF($E353&gt;0,EF358/$E353,"-")</f>
        <v>#N/A</v>
      </c>
      <c r="EG360" s="300"/>
      <c r="EH360" s="300" t="e">
        <f aca="false">IF($E353&gt;0,EH358/$E353,"-")</f>
        <v>#N/A</v>
      </c>
      <c r="EI360" s="300"/>
      <c r="EJ360" s="300" t="e">
        <f aca="false">IF($E353&gt;0,EJ358/$E353,"-")</f>
        <v>#N/A</v>
      </c>
      <c r="EK360" s="300"/>
      <c r="EL360" s="300" t="e">
        <f aca="false">IF($E353&gt;0,EL358/$E353,"-")</f>
        <v>#N/A</v>
      </c>
      <c r="EM360" s="300"/>
      <c r="EN360" s="300" t="e">
        <f aca="false">IF($E353&gt;0,EN358/$E353,"-")</f>
        <v>#N/A</v>
      </c>
      <c r="EO360" s="300"/>
      <c r="EP360" s="300" t="e">
        <f aca="false">IF($E353&gt;0,EP358/$E353,"-")</f>
        <v>#N/A</v>
      </c>
      <c r="EQ360" s="300"/>
      <c r="ER360" s="300" t="e">
        <f aca="false">IF($E353&gt;0,ER358/$E353,"-")</f>
        <v>#N/A</v>
      </c>
      <c r="ES360" s="300"/>
      <c r="ET360" s="300" t="e">
        <f aca="false">IF($E353&gt;0,ET358/$E353,"-")</f>
        <v>#N/A</v>
      </c>
      <c r="EU360" s="300"/>
      <c r="EV360" s="300" t="e">
        <f aca="false">IF($E353&gt;0,EV358/$E353,"-")</f>
        <v>#N/A</v>
      </c>
      <c r="EW360" s="300"/>
      <c r="EX360" s="302" t="e">
        <f aca="false">IF($E353&gt;0,EX358/$E353,"-")</f>
        <v>#N/A</v>
      </c>
      <c r="EY360" s="302"/>
      <c r="EZ360" s="300" t="e">
        <f aca="false">IF($E353&gt;0,EZ358/$E353,"-")</f>
        <v>#N/A</v>
      </c>
      <c r="FA360" s="300"/>
      <c r="FB360" s="300" t="e">
        <f aca="false">IF($E353&gt;0,FB358/$E353,"-")</f>
        <v>#N/A</v>
      </c>
      <c r="FC360" s="300"/>
      <c r="FD360" s="300" t="e">
        <f aca="false">IF($E353&gt;0,FD358/$E353,"-")</f>
        <v>#N/A</v>
      </c>
      <c r="FE360" s="300"/>
      <c r="FF360" s="300" t="e">
        <f aca="false">IF($E353&gt;0,FF358/$E353,"-")</f>
        <v>#N/A</v>
      </c>
      <c r="FG360" s="300"/>
      <c r="FH360" s="300" t="e">
        <f aca="false">IF($E353&gt;0,FH358/$E353,"-")</f>
        <v>#N/A</v>
      </c>
      <c r="FI360" s="300"/>
      <c r="FJ360" s="300" t="e">
        <f aca="false">IF($E353&gt;0,FJ358/$E353,"-")</f>
        <v>#N/A</v>
      </c>
      <c r="FK360" s="300"/>
      <c r="FL360" s="300" t="e">
        <f aca="false">IF($E353&gt;0,FL358/$E353,"-")</f>
        <v>#N/A</v>
      </c>
      <c r="FM360" s="300"/>
      <c r="FN360" s="300" t="e">
        <f aca="false">IF($E353&gt;0,FN358/$E353,"-")</f>
        <v>#N/A</v>
      </c>
      <c r="FO360" s="300"/>
      <c r="FP360" s="300" t="e">
        <f aca="false">IF($E353&gt;0,FP358/$E353,"-")</f>
        <v>#N/A</v>
      </c>
      <c r="FQ360" s="300"/>
      <c r="FR360" s="300" t="e">
        <f aca="false">IF($E353&gt;0,FR358/$E353,"-")</f>
        <v>#N/A</v>
      </c>
      <c r="FS360" s="300"/>
      <c r="FT360" s="300" t="e">
        <f aca="false">IF($E353&gt;0,FT358/$E353,"-")</f>
        <v>#N/A</v>
      </c>
      <c r="FU360" s="300"/>
      <c r="FV360" s="300" t="e">
        <f aca="false">IF($E353&gt;0,FV358/$E353,"-")</f>
        <v>#N/A</v>
      </c>
      <c r="FW360" s="300"/>
      <c r="FX360" s="300" t="e">
        <f aca="false">IF($E353&gt;0,FX358/$E353,"-")</f>
        <v>#N/A</v>
      </c>
      <c r="FY360" s="300"/>
      <c r="FZ360" s="300" t="e">
        <f aca="false">IF($E353&gt;0,FZ358/$E353,"-")</f>
        <v>#N/A</v>
      </c>
      <c r="GA360" s="300"/>
      <c r="GB360" s="300" t="e">
        <f aca="false">IF($E353&gt;0,GB358/$E353,"-")</f>
        <v>#N/A</v>
      </c>
      <c r="GC360" s="300"/>
      <c r="GD360" s="300" t="e">
        <f aca="false">IF($E353&gt;0,GD358/$E353,"-")</f>
        <v>#N/A</v>
      </c>
      <c r="GE360" s="300"/>
      <c r="GF360" s="300" t="e">
        <f aca="false">IF($E353&gt;0,GF358/$E353,"-")</f>
        <v>#N/A</v>
      </c>
      <c r="GG360" s="300"/>
      <c r="GH360" s="300" t="e">
        <f aca="false">IF($E353&gt;0,GH358/$E353,"-")</f>
        <v>#N/A</v>
      </c>
      <c r="GI360" s="300"/>
      <c r="GJ360" s="300" t="e">
        <f aca="false">IF($E353&gt;0,GJ358/$E353,"-")</f>
        <v>#N/A</v>
      </c>
      <c r="GK360" s="300"/>
      <c r="GL360" s="300" t="e">
        <f aca="false">IF($E353&gt;0,GL358/$E353,"-")</f>
        <v>#N/A</v>
      </c>
      <c r="GM360" s="300"/>
      <c r="GN360" s="300" t="e">
        <f aca="false">IF($E353&gt;0,GN358/$E353,"-")</f>
        <v>#N/A</v>
      </c>
      <c r="GO360" s="300"/>
      <c r="GP360" s="300" t="e">
        <f aca="false">IF($E353&gt;0,GP358/$E353,"-")</f>
        <v>#N/A</v>
      </c>
      <c r="GQ360" s="300"/>
      <c r="GR360" s="300" t="e">
        <f aca="false">IF($E353&gt;0,GR358/$E353,"-")</f>
        <v>#N/A</v>
      </c>
      <c r="GS360" s="300"/>
      <c r="GT360" s="300" t="e">
        <f aca="false">IF($E353&gt;0,GT358/$E353,"-")</f>
        <v>#N/A</v>
      </c>
      <c r="GU360" s="300"/>
      <c r="GV360" s="300" t="e">
        <f aca="false">IF($E353&gt;0,GV358/$E353,"-")</f>
        <v>#N/A</v>
      </c>
      <c r="GW360" s="300"/>
      <c r="GX360" s="300" t="e">
        <f aca="false">IF($E353&gt;0,GX358/$E353,"-")</f>
        <v>#N/A</v>
      </c>
      <c r="GY360" s="300"/>
      <c r="GZ360" s="300" t="e">
        <f aca="false">IF($E353&gt;0,GZ358/$E353,"-")</f>
        <v>#N/A</v>
      </c>
      <c r="HA360" s="300"/>
      <c r="HB360" s="300" t="e">
        <f aca="false">IF($E353&gt;0,HB358/$E353,"-")</f>
        <v>#N/A</v>
      </c>
      <c r="HC360" s="300"/>
      <c r="HD360" s="300" t="e">
        <f aca="false">IF($E353&gt;0,HD358/$E353,"-")</f>
        <v>#N/A</v>
      </c>
      <c r="HE360" s="300"/>
      <c r="HF360" s="300" t="e">
        <f aca="false">IF($E353&gt;0,HF358/$E353,"-")</f>
        <v>#N/A</v>
      </c>
      <c r="HG360" s="300"/>
      <c r="HH360" s="300" t="e">
        <f aca="false">IF($E353&gt;0,HH358/$E353,"-")</f>
        <v>#N/A</v>
      </c>
      <c r="HI360" s="300"/>
      <c r="HJ360" s="300" t="e">
        <f aca="false">IF($E353&gt;0,HJ358/$E353,"-")</f>
        <v>#N/A</v>
      </c>
      <c r="HK360" s="300"/>
    </row>
    <row r="361" s="243" customFormat="true" ht="13.8" hidden="true" customHeight="false" outlineLevel="0" collapsed="false">
      <c r="A361" s="268"/>
      <c r="B361" s="269"/>
      <c r="C361" s="269"/>
      <c r="D361" s="271"/>
      <c r="E361" s="271"/>
      <c r="F361" s="269"/>
      <c r="G361" s="269"/>
      <c r="H361" s="269"/>
      <c r="I361" s="269"/>
      <c r="J361" s="269"/>
      <c r="K361" s="269"/>
      <c r="L361" s="274"/>
      <c r="M361" s="274"/>
      <c r="N361" s="274"/>
      <c r="O361" s="274"/>
      <c r="P361" s="274"/>
      <c r="Q361" s="274"/>
      <c r="R361" s="275"/>
      <c r="S361" s="275"/>
      <c r="T361" s="276"/>
      <c r="U361" s="276"/>
      <c r="V361" s="274"/>
      <c r="W361" s="274"/>
      <c r="X361" s="274"/>
      <c r="Y361" s="274"/>
      <c r="Z361" s="275"/>
      <c r="AA361" s="275"/>
      <c r="AB361" s="276"/>
      <c r="AC361" s="276"/>
      <c r="AD361" s="274"/>
      <c r="AE361" s="274"/>
      <c r="AF361" s="274"/>
      <c r="AG361" s="274"/>
      <c r="AH361" s="275"/>
      <c r="AI361" s="275"/>
      <c r="AJ361" s="276"/>
      <c r="AK361" s="276"/>
      <c r="AL361" s="274"/>
      <c r="AM361" s="274"/>
      <c r="AN361" s="274"/>
      <c r="AO361" s="274"/>
      <c r="AP361" s="275"/>
      <c r="AQ361" s="275"/>
      <c r="AR361" s="276"/>
      <c r="AS361" s="276"/>
      <c r="AT361" s="277"/>
      <c r="AU361" s="277"/>
      <c r="AV361" s="277"/>
      <c r="AW361" s="277"/>
      <c r="AX361" s="277"/>
      <c r="AY361" s="278"/>
      <c r="AZ361" s="279"/>
      <c r="BA361" s="277"/>
      <c r="BB361" s="277"/>
      <c r="BC361" s="277"/>
      <c r="BD361" s="277"/>
      <c r="BE361" s="277"/>
      <c r="BF361" s="277"/>
      <c r="BG361" s="278"/>
      <c r="BH361" s="279"/>
      <c r="BI361" s="277"/>
      <c r="BJ361" s="277"/>
      <c r="BK361" s="277"/>
      <c r="BL361" s="277"/>
      <c r="BM361" s="277"/>
      <c r="BN361" s="277"/>
      <c r="BO361" s="278"/>
      <c r="BP361" s="279"/>
      <c r="BQ361" s="277"/>
      <c r="BR361" s="277"/>
      <c r="BS361" s="277"/>
      <c r="BT361" s="277"/>
      <c r="BU361" s="277"/>
      <c r="BV361" s="277"/>
      <c r="BW361" s="278"/>
      <c r="BX361" s="279"/>
      <c r="BY361" s="277"/>
      <c r="BZ361" s="277"/>
      <c r="CA361" s="277"/>
      <c r="CB361" s="277"/>
      <c r="CC361" s="277"/>
      <c r="CD361" s="275"/>
      <c r="CE361" s="275"/>
      <c r="CF361" s="276"/>
      <c r="CG361" s="276"/>
      <c r="CH361" s="274"/>
      <c r="CI361" s="274"/>
      <c r="CJ361" s="274"/>
      <c r="CK361" s="274"/>
      <c r="CL361" s="275"/>
      <c r="CM361" s="275"/>
      <c r="CN361" s="276"/>
      <c r="CO361" s="276"/>
      <c r="CP361" s="280"/>
      <c r="CQ361" s="280"/>
      <c r="CR361" s="280"/>
      <c r="CS361" s="280"/>
      <c r="CT361" s="281"/>
      <c r="CU361" s="282"/>
      <c r="CV361" s="283"/>
      <c r="CW361" s="281"/>
      <c r="CX361" s="281"/>
      <c r="CY361" s="281"/>
      <c r="CZ361" s="281"/>
      <c r="DA361" s="281"/>
      <c r="DB361" s="281"/>
      <c r="DC361" s="282"/>
      <c r="DD361" s="283"/>
      <c r="DE361" s="281"/>
      <c r="DF361" s="281"/>
      <c r="DG361" s="281"/>
      <c r="DH361" s="281"/>
      <c r="DI361" s="281"/>
      <c r="DJ361" s="284"/>
      <c r="DK361" s="285"/>
      <c r="DL361" s="283"/>
      <c r="DM361" s="281"/>
      <c r="DN361" s="281"/>
      <c r="DO361" s="281"/>
      <c r="DP361" s="281"/>
      <c r="DQ361" s="281"/>
      <c r="DR361" s="281"/>
      <c r="DS361" s="282"/>
      <c r="DT361" s="283"/>
      <c r="DU361" s="281"/>
      <c r="DV361" s="281"/>
      <c r="DW361" s="281"/>
      <c r="DX361" s="281"/>
      <c r="DY361" s="281"/>
      <c r="DZ361" s="281"/>
      <c r="EA361" s="282"/>
      <c r="EB361" s="283"/>
      <c r="EC361" s="281"/>
      <c r="ED361" s="281"/>
      <c r="EE361" s="281"/>
      <c r="EF361" s="281"/>
      <c r="EG361" s="281"/>
      <c r="EH361" s="281"/>
      <c r="EI361" s="282"/>
      <c r="EJ361" s="283"/>
      <c r="EK361" s="281"/>
      <c r="EL361" s="281"/>
      <c r="EM361" s="281"/>
      <c r="EN361" s="281"/>
      <c r="EO361" s="281"/>
      <c r="EP361" s="281"/>
      <c r="EQ361" s="282"/>
      <c r="ER361" s="283"/>
      <c r="ES361" s="281"/>
      <c r="ET361" s="281"/>
      <c r="EU361" s="281"/>
      <c r="EV361" s="281"/>
      <c r="EW361" s="281"/>
      <c r="EX361" s="286"/>
      <c r="EY361" s="287"/>
      <c r="EZ361" s="283"/>
      <c r="FA361" s="281"/>
      <c r="FB361" s="281"/>
      <c r="FC361" s="281"/>
      <c r="FD361" s="281"/>
      <c r="FE361" s="281"/>
      <c r="FF361" s="281"/>
      <c r="FG361" s="282"/>
      <c r="FH361" s="283"/>
      <c r="FI361" s="281"/>
      <c r="FJ361" s="281"/>
      <c r="FK361" s="281"/>
      <c r="FL361" s="281"/>
      <c r="FM361" s="281"/>
      <c r="FN361" s="281"/>
      <c r="FO361" s="282"/>
      <c r="FP361" s="283"/>
      <c r="FQ361" s="281"/>
      <c r="FR361" s="281"/>
      <c r="FS361" s="281"/>
      <c r="FT361" s="281"/>
      <c r="FU361" s="281"/>
      <c r="FV361" s="281"/>
      <c r="FW361" s="282"/>
      <c r="FX361" s="283"/>
      <c r="FY361" s="281"/>
      <c r="FZ361" s="281"/>
      <c r="GA361" s="281"/>
      <c r="GB361" s="281"/>
      <c r="GC361" s="281"/>
      <c r="GD361" s="281"/>
      <c r="GE361" s="282"/>
      <c r="GF361" s="283"/>
      <c r="GG361" s="281"/>
      <c r="GH361" s="281"/>
      <c r="GI361" s="281"/>
      <c r="GJ361" s="281"/>
      <c r="GK361" s="281"/>
      <c r="GL361" s="281"/>
      <c r="GM361" s="282"/>
      <c r="GN361" s="283"/>
      <c r="GO361" s="281"/>
      <c r="GP361" s="281"/>
      <c r="GQ361" s="281"/>
      <c r="GR361" s="281"/>
      <c r="GS361" s="281"/>
      <c r="GT361" s="281"/>
      <c r="GU361" s="282"/>
      <c r="GV361" s="281"/>
      <c r="GW361" s="282"/>
      <c r="GX361" s="281"/>
      <c r="GY361" s="282"/>
      <c r="GZ361" s="281"/>
      <c r="HA361" s="282"/>
      <c r="HB361" s="281"/>
      <c r="HC361" s="282"/>
      <c r="HD361" s="281"/>
      <c r="HE361" s="282"/>
      <c r="HF361" s="281"/>
      <c r="HG361" s="282"/>
      <c r="HH361" s="281"/>
      <c r="HI361" s="282"/>
      <c r="HJ361" s="281"/>
      <c r="HK361" s="282"/>
    </row>
    <row r="362" customFormat="false" ht="12.75" hidden="true" customHeight="false" outlineLevel="0" collapsed="false">
      <c r="A362" s="232" t="s">
        <v>201</v>
      </c>
      <c r="B362" s="233" t="e">
        <f aca="false">VLOOKUP(A362,PLANEJAMENTO!$B$11:$C$96,2,FALSE())</f>
        <v>#N/A</v>
      </c>
      <c r="C362" s="232" t="e">
        <f aca="false">VLOOKUP(A362,PLANEJAMENTO!$B$11:$D$96,3,FALSE())</f>
        <v>#N/A</v>
      </c>
      <c r="D362" s="234" t="e">
        <f aca="false">VLOOKUP(A362,PLANEJAMENTO!$B$11:$E$96,4,FALSE())</f>
        <v>#N/A</v>
      </c>
      <c r="E362" s="234" t="e">
        <f aca="false">D362</f>
        <v>#N/A</v>
      </c>
      <c r="F362" s="235" t="n">
        <f aca="false">F353</f>
        <v>0.3</v>
      </c>
      <c r="G362" s="234" t="n">
        <f aca="false">F362*8</f>
        <v>2.4</v>
      </c>
      <c r="H362" s="234"/>
      <c r="I362" s="237"/>
      <c r="J362" s="238"/>
      <c r="K362" s="305" t="s">
        <v>159</v>
      </c>
      <c r="L362" s="240"/>
      <c r="M362" s="240"/>
      <c r="N362" s="240"/>
      <c r="O362" s="240"/>
      <c r="P362" s="240"/>
      <c r="Q362" s="240"/>
      <c r="R362" s="240"/>
      <c r="S362" s="240"/>
      <c r="T362" s="240"/>
      <c r="U362" s="240"/>
      <c r="V362" s="240"/>
      <c r="W362" s="240"/>
      <c r="X362" s="240"/>
      <c r="Y362" s="240"/>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345"/>
      <c r="AY362" s="345"/>
      <c r="AZ362" s="240"/>
      <c r="BA362" s="240"/>
      <c r="BB362" s="240"/>
      <c r="BC362" s="240"/>
      <c r="BD362" s="240"/>
      <c r="BE362" s="240"/>
      <c r="BF362" s="240"/>
      <c r="BG362" s="240"/>
      <c r="BH362" s="240"/>
      <c r="BI362" s="240"/>
      <c r="BJ362" s="240"/>
      <c r="BK362" s="240"/>
      <c r="BL362" s="240"/>
      <c r="BM362" s="240"/>
      <c r="BN362" s="240"/>
      <c r="BO362" s="240"/>
      <c r="BP362" s="240"/>
      <c r="BQ362" s="240"/>
      <c r="BR362" s="308"/>
      <c r="BS362" s="308"/>
      <c r="BT362" s="372" t="n">
        <f aca="false">6-BT353-BT325-BT316</f>
        <v>0.0498731044783569</v>
      </c>
      <c r="BU362" s="372"/>
      <c r="BV362" s="372" t="n">
        <v>6</v>
      </c>
      <c r="BW362" s="372"/>
      <c r="BX362" s="372" t="n">
        <v>0.87154098067842</v>
      </c>
      <c r="BY362" s="372"/>
      <c r="BZ362" s="308"/>
      <c r="CA362" s="308"/>
      <c r="CB362" s="308"/>
      <c r="CC362" s="308"/>
      <c r="CD362" s="308"/>
      <c r="CE362" s="308"/>
      <c r="CF362" s="308"/>
      <c r="CG362" s="308"/>
      <c r="CH362" s="308"/>
      <c r="CI362" s="308"/>
      <c r="CJ362" s="308"/>
      <c r="CK362" s="308"/>
      <c r="CL362" s="308"/>
      <c r="CM362" s="308"/>
      <c r="CN362" s="308"/>
      <c r="CO362" s="308"/>
      <c r="CP362" s="308"/>
      <c r="CQ362" s="308"/>
      <c r="CR362" s="308"/>
      <c r="CS362" s="308"/>
      <c r="CT362" s="308"/>
      <c r="CU362" s="308"/>
      <c r="CV362" s="308"/>
      <c r="CW362" s="308"/>
      <c r="CX362" s="308"/>
      <c r="CY362" s="308"/>
      <c r="CZ362" s="308"/>
      <c r="DA362" s="308"/>
      <c r="DB362" s="308"/>
      <c r="DC362" s="308"/>
      <c r="DD362" s="308"/>
      <c r="DE362" s="308"/>
      <c r="DF362" s="308"/>
      <c r="DG362" s="308"/>
      <c r="DH362" s="308"/>
      <c r="DI362" s="308"/>
      <c r="DJ362" s="315"/>
      <c r="DK362" s="315"/>
      <c r="DL362" s="308"/>
      <c r="DM362" s="308"/>
      <c r="DN362" s="308"/>
      <c r="DO362" s="308"/>
      <c r="DP362" s="308"/>
      <c r="DQ362" s="308"/>
      <c r="DR362" s="308"/>
      <c r="DS362" s="308"/>
      <c r="DT362" s="308"/>
      <c r="DU362" s="308"/>
      <c r="DV362" s="308"/>
      <c r="DW362" s="308"/>
      <c r="DX362" s="308"/>
      <c r="DY362" s="308"/>
      <c r="DZ362" s="308"/>
      <c r="EA362" s="308"/>
      <c r="EB362" s="308"/>
      <c r="EC362" s="308"/>
      <c r="ED362" s="308"/>
      <c r="EE362" s="308"/>
      <c r="EF362" s="308"/>
      <c r="EG362" s="308"/>
      <c r="EH362" s="308"/>
      <c r="EI362" s="308"/>
      <c r="EJ362" s="308"/>
      <c r="EK362" s="308"/>
      <c r="EL362" s="308"/>
      <c r="EM362" s="308"/>
      <c r="EN362" s="308"/>
      <c r="EO362" s="308"/>
      <c r="EP362" s="308"/>
      <c r="EQ362" s="308"/>
      <c r="ER362" s="308"/>
      <c r="ES362" s="308"/>
      <c r="ET362" s="308"/>
      <c r="EU362" s="308"/>
      <c r="EV362" s="308"/>
      <c r="EW362" s="308"/>
      <c r="EX362" s="309"/>
      <c r="EY362" s="309"/>
      <c r="EZ362" s="308"/>
      <c r="FA362" s="308"/>
      <c r="FB362" s="308"/>
      <c r="FC362" s="308"/>
      <c r="FD362" s="308"/>
      <c r="FE362" s="308"/>
      <c r="FF362" s="308"/>
      <c r="FG362" s="308"/>
      <c r="FH362" s="308"/>
      <c r="FI362" s="308"/>
      <c r="FJ362" s="308"/>
      <c r="FK362" s="308"/>
      <c r="FL362" s="308"/>
      <c r="FM362" s="308"/>
      <c r="FN362" s="308"/>
      <c r="FO362" s="308"/>
      <c r="FP362" s="308"/>
      <c r="FQ362" s="308"/>
      <c r="FR362" s="308"/>
      <c r="FS362" s="308"/>
      <c r="FT362" s="308"/>
      <c r="FU362" s="308"/>
      <c r="FV362" s="308"/>
      <c r="FW362" s="308"/>
      <c r="FX362" s="308"/>
      <c r="FY362" s="308"/>
      <c r="FZ362" s="308"/>
      <c r="GA362" s="308"/>
      <c r="GB362" s="308"/>
      <c r="GC362" s="308"/>
      <c r="GD362" s="308"/>
      <c r="GE362" s="308"/>
      <c r="GF362" s="308"/>
      <c r="GG362" s="308"/>
      <c r="GH362" s="308"/>
      <c r="GI362" s="308"/>
      <c r="GJ362" s="308"/>
      <c r="GK362" s="308"/>
      <c r="GL362" s="308"/>
      <c r="GM362" s="308"/>
      <c r="GN362" s="308"/>
      <c r="GO362" s="308"/>
      <c r="GP362" s="308"/>
      <c r="GQ362" s="308"/>
      <c r="GR362" s="308"/>
      <c r="GS362" s="308"/>
      <c r="GT362" s="308"/>
      <c r="GU362" s="308"/>
      <c r="GV362" s="308"/>
      <c r="GW362" s="308"/>
      <c r="GX362" s="308"/>
      <c r="GY362" s="308"/>
      <c r="GZ362" s="308"/>
      <c r="HA362" s="308"/>
      <c r="HB362" s="308"/>
      <c r="HC362" s="308"/>
      <c r="HD362" s="308"/>
      <c r="HE362" s="308"/>
      <c r="HF362" s="308"/>
      <c r="HG362" s="308"/>
      <c r="HH362" s="308"/>
      <c r="HI362" s="308"/>
      <c r="HJ362" s="308"/>
      <c r="HK362" s="308"/>
    </row>
    <row r="363" customFormat="false" ht="12.75" hidden="true" customHeight="false" outlineLevel="0" collapsed="false">
      <c r="A363" s="232"/>
      <c r="B363" s="233"/>
      <c r="C363" s="232"/>
      <c r="D363" s="234"/>
      <c r="E363" s="234"/>
      <c r="F363" s="235"/>
      <c r="G363" s="234"/>
      <c r="H363" s="234"/>
      <c r="I363" s="237"/>
      <c r="J363" s="238"/>
      <c r="K363" s="244" t="s">
        <v>160</v>
      </c>
      <c r="L363" s="245"/>
      <c r="M363" s="245"/>
      <c r="N363" s="245"/>
      <c r="O363" s="245"/>
      <c r="P363" s="245"/>
      <c r="Q363" s="245"/>
      <c r="R363" s="245"/>
      <c r="S363" s="245"/>
      <c r="T363" s="245"/>
      <c r="U363" s="245"/>
      <c r="V363" s="245"/>
      <c r="W363" s="245"/>
      <c r="X363" s="245"/>
      <c r="Y363" s="245"/>
      <c r="Z363" s="245"/>
      <c r="AA363" s="245"/>
      <c r="AB363" s="245"/>
      <c r="AC363" s="245"/>
      <c r="AD363" s="245"/>
      <c r="AE363" s="245"/>
      <c r="AF363" s="245"/>
      <c r="AG363" s="245"/>
      <c r="AH363" s="245"/>
      <c r="AI363" s="245"/>
      <c r="AJ363" s="245"/>
      <c r="AK363" s="245"/>
      <c r="AL363" s="245"/>
      <c r="AM363" s="245"/>
      <c r="AN363" s="245"/>
      <c r="AO363" s="245"/>
      <c r="AP363" s="245"/>
      <c r="AQ363" s="245"/>
      <c r="AR363" s="245"/>
      <c r="AS363" s="245"/>
      <c r="AT363" s="245"/>
      <c r="AU363" s="245"/>
      <c r="AV363" s="245"/>
      <c r="AW363" s="245"/>
      <c r="AX363" s="245"/>
      <c r="AY363" s="245"/>
      <c r="AZ363" s="245"/>
      <c r="BA363" s="245"/>
      <c r="BB363" s="245"/>
      <c r="BC363" s="245"/>
      <c r="BD363" s="245"/>
      <c r="BE363" s="245"/>
      <c r="BF363" s="245"/>
      <c r="BG363" s="245"/>
      <c r="BH363" s="245"/>
      <c r="BI363" s="245"/>
      <c r="BJ363" s="245"/>
      <c r="BK363" s="245"/>
      <c r="BL363" s="245"/>
      <c r="BM363" s="245"/>
      <c r="BN363" s="245"/>
      <c r="BO363" s="245"/>
      <c r="BP363" s="245"/>
      <c r="BQ363" s="245"/>
      <c r="BR363" s="245"/>
      <c r="BS363" s="245"/>
      <c r="BT363" s="245" t="n">
        <v>1</v>
      </c>
      <c r="BU363" s="245"/>
      <c r="BV363" s="245" t="n">
        <v>1</v>
      </c>
      <c r="BW363" s="245"/>
      <c r="BX363" s="245" t="n">
        <v>1</v>
      </c>
      <c r="BY363" s="245"/>
      <c r="BZ363" s="245"/>
      <c r="CA363" s="245"/>
      <c r="CB363" s="245"/>
      <c r="CC363" s="245"/>
      <c r="CD363" s="245"/>
      <c r="CE363" s="245"/>
      <c r="CF363" s="245"/>
      <c r="CG363" s="245"/>
      <c r="CH363" s="245"/>
      <c r="CI363" s="245"/>
      <c r="CJ363" s="245"/>
      <c r="CK363" s="245"/>
      <c r="CL363" s="245"/>
      <c r="CM363" s="245"/>
      <c r="CN363" s="245"/>
      <c r="CO363" s="245"/>
      <c r="CP363" s="245"/>
      <c r="CQ363" s="245"/>
      <c r="CR363" s="245"/>
      <c r="CS363" s="245"/>
      <c r="CT363" s="245"/>
      <c r="CU363" s="245"/>
      <c r="CV363" s="245"/>
      <c r="CW363" s="245"/>
      <c r="CX363" s="245"/>
      <c r="CY363" s="245"/>
      <c r="CZ363" s="245"/>
      <c r="DA363" s="245"/>
      <c r="DB363" s="245"/>
      <c r="DC363" s="245"/>
      <c r="DD363" s="245"/>
      <c r="DE363" s="245"/>
      <c r="DF363" s="245"/>
      <c r="DG363" s="245"/>
      <c r="DH363" s="245"/>
      <c r="DI363" s="245"/>
      <c r="DJ363" s="310"/>
      <c r="DK363" s="310"/>
      <c r="DL363" s="245"/>
      <c r="DM363" s="245"/>
      <c r="DN363" s="245"/>
      <c r="DO363" s="245"/>
      <c r="DP363" s="245"/>
      <c r="DQ363" s="245"/>
      <c r="DR363" s="245"/>
      <c r="DS363" s="245"/>
      <c r="DT363" s="245"/>
      <c r="DU363" s="245"/>
      <c r="DV363" s="245"/>
      <c r="DW363" s="245"/>
      <c r="DX363" s="245"/>
      <c r="DY363" s="245"/>
      <c r="DZ363" s="245"/>
      <c r="EA363" s="245"/>
      <c r="EB363" s="245"/>
      <c r="EC363" s="245"/>
      <c r="ED363" s="245"/>
      <c r="EE363" s="245"/>
      <c r="EF363" s="245"/>
      <c r="EG363" s="245"/>
      <c r="EH363" s="245"/>
      <c r="EI363" s="245"/>
      <c r="EJ363" s="245"/>
      <c r="EK363" s="245"/>
      <c r="EL363" s="245"/>
      <c r="EM363" s="245"/>
      <c r="EN363" s="245"/>
      <c r="EO363" s="245"/>
      <c r="EP363" s="245"/>
      <c r="EQ363" s="245"/>
      <c r="ER363" s="245"/>
      <c r="ES363" s="245"/>
      <c r="ET363" s="245"/>
      <c r="EU363" s="245"/>
      <c r="EV363" s="245"/>
      <c r="EW363" s="245"/>
      <c r="EX363" s="246"/>
      <c r="EY363" s="246"/>
      <c r="EZ363" s="245"/>
      <c r="FA363" s="245"/>
      <c r="FB363" s="245"/>
      <c r="FC363" s="245"/>
      <c r="FD363" s="245"/>
      <c r="FE363" s="245"/>
      <c r="FF363" s="245"/>
      <c r="FG363" s="245"/>
      <c r="FH363" s="245"/>
      <c r="FI363" s="245"/>
      <c r="FJ363" s="245"/>
      <c r="FK363" s="245"/>
      <c r="FL363" s="245"/>
      <c r="FM363" s="245"/>
      <c r="FN363" s="245"/>
      <c r="FO363" s="245"/>
      <c r="FP363" s="245"/>
      <c r="FQ363" s="245"/>
      <c r="FR363" s="245"/>
      <c r="FS363" s="245"/>
      <c r="FT363" s="245"/>
      <c r="FU363" s="245"/>
      <c r="FV363" s="245"/>
      <c r="FW363" s="245"/>
      <c r="FX363" s="245"/>
      <c r="FY363" s="245"/>
      <c r="FZ363" s="245"/>
      <c r="GA363" s="245"/>
      <c r="GB363" s="245"/>
      <c r="GC363" s="245"/>
      <c r="GD363" s="245"/>
      <c r="GE363" s="245"/>
      <c r="GF363" s="245"/>
      <c r="GG363" s="245"/>
      <c r="GH363" s="245"/>
      <c r="GI363" s="245"/>
      <c r="GJ363" s="245"/>
      <c r="GK363" s="245"/>
      <c r="GL363" s="245"/>
      <c r="GM363" s="245"/>
      <c r="GN363" s="245"/>
      <c r="GO363" s="245"/>
      <c r="GP363" s="245"/>
      <c r="GQ363" s="245"/>
      <c r="GR363" s="245"/>
      <c r="GS363" s="245"/>
      <c r="GT363" s="245"/>
      <c r="GU363" s="245"/>
      <c r="GV363" s="245"/>
      <c r="GW363" s="245"/>
      <c r="GX363" s="245"/>
      <c r="GY363" s="245"/>
      <c r="GZ363" s="245"/>
      <c r="HA363" s="245"/>
      <c r="HB363" s="245"/>
      <c r="HC363" s="245"/>
      <c r="HD363" s="245"/>
      <c r="HE363" s="245"/>
      <c r="HF363" s="245"/>
      <c r="HG363" s="245"/>
      <c r="HH363" s="245"/>
      <c r="HI363" s="245"/>
      <c r="HJ363" s="245"/>
      <c r="HK363" s="245"/>
    </row>
    <row r="364" customFormat="false" ht="12.75" hidden="true" customHeight="false" outlineLevel="0" collapsed="false">
      <c r="A364" s="232"/>
      <c r="B364" s="233"/>
      <c r="C364" s="232"/>
      <c r="D364" s="234"/>
      <c r="E364" s="234"/>
      <c r="F364" s="235"/>
      <c r="G364" s="234"/>
      <c r="H364" s="234"/>
      <c r="I364" s="237"/>
      <c r="J364" s="238"/>
      <c r="K364" s="247" t="s">
        <v>161</v>
      </c>
      <c r="L364" s="248" t="n">
        <f aca="false">(L362*L363*$G362)*$L$8</f>
        <v>0</v>
      </c>
      <c r="M364" s="248"/>
      <c r="N364" s="248" t="n">
        <f aca="false">(N362*N363*$G362)*$L$8</f>
        <v>0</v>
      </c>
      <c r="O364" s="248"/>
      <c r="P364" s="248" t="n">
        <f aca="false">(P362*P363*$G362)*$L$8</f>
        <v>0</v>
      </c>
      <c r="Q364" s="248"/>
      <c r="R364" s="248" t="n">
        <f aca="false">(R362*R363*$G362)*$L$8</f>
        <v>0</v>
      </c>
      <c r="S364" s="248"/>
      <c r="T364" s="248" t="n">
        <f aca="false">(T362*T363*$G362)*$T$8</f>
        <v>0</v>
      </c>
      <c r="U364" s="248"/>
      <c r="V364" s="248" t="n">
        <f aca="false">(V362*V363*$G362)*$T$8</f>
        <v>0</v>
      </c>
      <c r="W364" s="248"/>
      <c r="X364" s="248" t="n">
        <f aca="false">(X362*X363*$G362)*$T$8</f>
        <v>0</v>
      </c>
      <c r="Y364" s="248"/>
      <c r="Z364" s="248" t="n">
        <f aca="false">(Z362*Z363*$G362)*$T$8</f>
        <v>0</v>
      </c>
      <c r="AA364" s="248"/>
      <c r="AB364" s="248" t="n">
        <f aca="false">(AB362*AB363*$G362)*$AB$8</f>
        <v>0</v>
      </c>
      <c r="AC364" s="248"/>
      <c r="AD364" s="248" t="n">
        <f aca="false">(AD362*AD363*$G362)*$AB$8</f>
        <v>0</v>
      </c>
      <c r="AE364" s="248"/>
      <c r="AF364" s="248" t="n">
        <f aca="false">(AF362*AF363*$G362)*$AB$8</f>
        <v>0</v>
      </c>
      <c r="AG364" s="248"/>
      <c r="AH364" s="248" t="n">
        <f aca="false">(AH362*AH363*$G362)*$AB$8</f>
        <v>0</v>
      </c>
      <c r="AI364" s="248"/>
      <c r="AJ364" s="248" t="n">
        <f aca="false">(AJ362*AJ363*$G362)*$AJ$8</f>
        <v>0</v>
      </c>
      <c r="AK364" s="248"/>
      <c r="AL364" s="248" t="n">
        <f aca="false">(AL362*AL363*$G362)*$AJ$8</f>
        <v>0</v>
      </c>
      <c r="AM364" s="248"/>
      <c r="AN364" s="248" t="n">
        <f aca="false">(AN362*AN363*$G362)*$AJ$8</f>
        <v>0</v>
      </c>
      <c r="AO364" s="248"/>
      <c r="AP364" s="248" t="n">
        <f aca="false">(AP362*AP363*$G362)*$AJ$8</f>
        <v>0</v>
      </c>
      <c r="AQ364" s="248"/>
      <c r="AR364" s="248" t="n">
        <f aca="false">(AR362*AR363*$G362)*$AT$8</f>
        <v>0</v>
      </c>
      <c r="AS364" s="248"/>
      <c r="AT364" s="248" t="n">
        <f aca="false">(AT362*AT363*$G362)*$AT$8</f>
        <v>0</v>
      </c>
      <c r="AU364" s="248"/>
      <c r="AV364" s="248" t="n">
        <f aca="false">(AV362*AV363*$G362)*$AT$8</f>
        <v>0</v>
      </c>
      <c r="AW364" s="248"/>
      <c r="AX364" s="248" t="n">
        <f aca="false">(AX362*AX363*$G362)*$AT$8</f>
        <v>0</v>
      </c>
      <c r="AY364" s="248"/>
      <c r="AZ364" s="248" t="n">
        <f aca="false">(AZ362*AZ363*$G362)*$BB$8</f>
        <v>0</v>
      </c>
      <c r="BA364" s="248"/>
      <c r="BB364" s="248" t="n">
        <f aca="false">(BB362*BB363*$G362)*$BB$8</f>
        <v>0</v>
      </c>
      <c r="BC364" s="248"/>
      <c r="BD364" s="248" t="n">
        <f aca="false">(BD362*BD363*$G362)*$BB$8</f>
        <v>0</v>
      </c>
      <c r="BE364" s="248"/>
      <c r="BF364" s="248" t="n">
        <f aca="false">(BF362*BF363*$G362)*$BB$8</f>
        <v>0</v>
      </c>
      <c r="BG364" s="248"/>
      <c r="BH364" s="248" t="n">
        <f aca="false">(BH362*BH363*$G362)*$BJ$8</f>
        <v>0</v>
      </c>
      <c r="BI364" s="248"/>
      <c r="BJ364" s="248" t="n">
        <f aca="false">(BJ362*BJ363*$G362)*$BJ$8</f>
        <v>0</v>
      </c>
      <c r="BK364" s="248"/>
      <c r="BL364" s="248" t="n">
        <f aca="false">(BL362*BL363*$G362)*$BJ$8</f>
        <v>0</v>
      </c>
      <c r="BM364" s="248"/>
      <c r="BN364" s="248" t="n">
        <f aca="false">(BN362*BN363*$G362)*$BJ$8</f>
        <v>0</v>
      </c>
      <c r="BO364" s="248"/>
      <c r="BP364" s="248" t="n">
        <f aca="false">(BP362*BP363*$G362)*$BT$8</f>
        <v>0</v>
      </c>
      <c r="BQ364" s="248"/>
      <c r="BR364" s="248" t="n">
        <f aca="false">(BR362*BR363*$G362)*$BT$8</f>
        <v>0</v>
      </c>
      <c r="BS364" s="248"/>
      <c r="BT364" s="248" t="n">
        <f aca="false">(BT362*BT363*$G362)*$BT$8</f>
        <v>0.119309336390805</v>
      </c>
      <c r="BU364" s="248"/>
      <c r="BV364" s="248" t="n">
        <f aca="false">(BV362*BV363*$G362)*$BT$8</f>
        <v>14.3535483870968</v>
      </c>
      <c r="BW364" s="248"/>
      <c r="BX364" s="248" t="n">
        <f aca="false">(BX362*BX363*$G362)*$BT$8</f>
        <v>2.08495093958425</v>
      </c>
      <c r="BY364" s="248"/>
      <c r="BZ364" s="248" t="n">
        <f aca="false">(BZ362*BZ363*$G362)*$BT$8</f>
        <v>0</v>
      </c>
      <c r="CA364" s="248"/>
      <c r="CB364" s="248" t="n">
        <f aca="false">(CB362*CB363*$G362)*$CB$8</f>
        <v>0</v>
      </c>
      <c r="CC364" s="248"/>
      <c r="CD364" s="248" t="n">
        <f aca="false">(CD362*CD363*$G362)*$CB$8</f>
        <v>0</v>
      </c>
      <c r="CE364" s="248"/>
      <c r="CF364" s="248" t="n">
        <f aca="false">(CF362*CF363*$G362)*$CB$8</f>
        <v>0</v>
      </c>
      <c r="CG364" s="248"/>
      <c r="CH364" s="248" t="n">
        <f aca="false">(CH362*CH363*$G362)*$CB$8</f>
        <v>0</v>
      </c>
      <c r="CI364" s="248"/>
      <c r="CJ364" s="248" t="n">
        <f aca="false">(CJ362*CJ363*$G362)*$CJ$8</f>
        <v>0</v>
      </c>
      <c r="CK364" s="248"/>
      <c r="CL364" s="248" t="n">
        <f aca="false">(CL362*CL363*$G362)*$CJ$8</f>
        <v>0</v>
      </c>
      <c r="CM364" s="248"/>
      <c r="CN364" s="248" t="n">
        <f aca="false">(CN362*CN363*$G362)*$CT$8</f>
        <v>0</v>
      </c>
      <c r="CO364" s="248"/>
      <c r="CP364" s="248" t="n">
        <f aca="false">(CP362*CP363*$G362)*$CT$8</f>
        <v>0</v>
      </c>
      <c r="CQ364" s="248"/>
      <c r="CR364" s="248" t="n">
        <f aca="false">(CR362*CR363*$G362)*$CT$8</f>
        <v>0</v>
      </c>
      <c r="CS364" s="248"/>
      <c r="CT364" s="248" t="n">
        <f aca="false">(CT362*CT363*$G362)*$CT$8</f>
        <v>0</v>
      </c>
      <c r="CU364" s="248"/>
      <c r="CV364" s="248" t="n">
        <f aca="false">(CV362*CV363*$G362)*$DB$8</f>
        <v>0</v>
      </c>
      <c r="CW364" s="248"/>
      <c r="CX364" s="248" t="n">
        <f aca="false">(CX362*CX363*$G362)*$DB$8</f>
        <v>0</v>
      </c>
      <c r="CY364" s="248"/>
      <c r="CZ364" s="248" t="n">
        <f aca="false">(CZ362*CZ363*$G362)*$DB$8</f>
        <v>0</v>
      </c>
      <c r="DA364" s="248"/>
      <c r="DB364" s="248" t="n">
        <f aca="false">(DB362*DB363*$G362)*$DB$8</f>
        <v>0</v>
      </c>
      <c r="DC364" s="248"/>
      <c r="DD364" s="248" t="n">
        <f aca="false">(DD362*DD363*$G362)*$DB$8</f>
        <v>0</v>
      </c>
      <c r="DE364" s="248"/>
      <c r="DF364" s="248" t="n">
        <f aca="false">(DF362*DF363*$G362)*$DB$8</f>
        <v>0</v>
      </c>
      <c r="DG364" s="248"/>
      <c r="DH364" s="248" t="n">
        <f aca="false">(DH362*DH363*$G362)*$DB$8</f>
        <v>0</v>
      </c>
      <c r="DI364" s="248"/>
      <c r="DJ364" s="292" t="n">
        <f aca="false">(DJ362*DJ363*$G362)*$DB$8</f>
        <v>0</v>
      </c>
      <c r="DK364" s="292"/>
      <c r="DL364" s="248" t="n">
        <f aca="false">(DL362*DL363*$G362)*$DB$8</f>
        <v>0</v>
      </c>
      <c r="DM364" s="248"/>
      <c r="DN364" s="248" t="n">
        <f aca="false">(DN362*DN363*$G362)*$DB$8</f>
        <v>0</v>
      </c>
      <c r="DO364" s="248"/>
      <c r="DP364" s="248" t="n">
        <f aca="false">(DP362*DP363*$G362)*$DB$8</f>
        <v>0</v>
      </c>
      <c r="DQ364" s="248"/>
      <c r="DR364" s="248" t="n">
        <f aca="false">(DR362*DR363*$G362)*$DB$8</f>
        <v>0</v>
      </c>
      <c r="DS364" s="248"/>
      <c r="DT364" s="248" t="n">
        <f aca="false">(DT362*DT363*$G362)*$DB$8</f>
        <v>0</v>
      </c>
      <c r="DU364" s="248"/>
      <c r="DV364" s="248" t="n">
        <f aca="false">(DV362*DV363*$G362)*$DB$8</f>
        <v>0</v>
      </c>
      <c r="DW364" s="248"/>
      <c r="DX364" s="248" t="n">
        <f aca="false">(DX362*DX363*$G362)*$DB$8</f>
        <v>0</v>
      </c>
      <c r="DY364" s="248"/>
      <c r="DZ364" s="248" t="n">
        <f aca="false">(DZ362*DZ363*$G362)*$DB$8</f>
        <v>0</v>
      </c>
      <c r="EA364" s="248"/>
      <c r="EB364" s="248" t="n">
        <f aca="false">(EB362*EB363*$G362)*$DB$8</f>
        <v>0</v>
      </c>
      <c r="EC364" s="248"/>
      <c r="ED364" s="248" t="n">
        <f aca="false">(ED362*ED363*$G362)*$DB$8</f>
        <v>0</v>
      </c>
      <c r="EE364" s="248"/>
      <c r="EF364" s="248" t="n">
        <f aca="false">(EF362*EF363*$G362)*$DB$8</f>
        <v>0</v>
      </c>
      <c r="EG364" s="248"/>
      <c r="EH364" s="248" t="n">
        <f aca="false">(EH362*EH363*$G362)*$DB$8</f>
        <v>0</v>
      </c>
      <c r="EI364" s="248"/>
      <c r="EJ364" s="248" t="n">
        <f aca="false">(EJ362*EJ363*$G362)*$DB$8</f>
        <v>0</v>
      </c>
      <c r="EK364" s="248"/>
      <c r="EL364" s="248" t="n">
        <f aca="false">(EL362*EL363*$G362)*$DB$8</f>
        <v>0</v>
      </c>
      <c r="EM364" s="248"/>
      <c r="EN364" s="248" t="n">
        <f aca="false">(EN362*EN363*$G362)*$DB$8</f>
        <v>0</v>
      </c>
      <c r="EO364" s="248"/>
      <c r="EP364" s="248" t="n">
        <f aca="false">(EP362*EP363*$G362)*$DB$8</f>
        <v>0</v>
      </c>
      <c r="EQ364" s="248"/>
      <c r="ER364" s="248" t="n">
        <f aca="false">(ER362*ER363*$G362)*$DB$8</f>
        <v>0</v>
      </c>
      <c r="ES364" s="248"/>
      <c r="ET364" s="248" t="n">
        <f aca="false">(ET362*ET363*$G362)*$DB$8</f>
        <v>0</v>
      </c>
      <c r="EU364" s="248"/>
      <c r="EV364" s="248" t="n">
        <f aca="false">(EV362*EV363*$G362)*$DB$8</f>
        <v>0</v>
      </c>
      <c r="EW364" s="248"/>
      <c r="EX364" s="249" t="n">
        <f aca="false">(EX362*EX363*$G362)*$DB$8</f>
        <v>0</v>
      </c>
      <c r="EY364" s="249"/>
      <c r="EZ364" s="248" t="n">
        <f aca="false">(EZ362*EZ363*$G362)*$DB$8</f>
        <v>0</v>
      </c>
      <c r="FA364" s="248"/>
      <c r="FB364" s="248" t="n">
        <f aca="false">(FB362*FB363*$G362)*$DB$8</f>
        <v>0</v>
      </c>
      <c r="FC364" s="248"/>
      <c r="FD364" s="248" t="n">
        <f aca="false">(FD362*FD363*$G362)*$DB$8</f>
        <v>0</v>
      </c>
      <c r="FE364" s="248"/>
      <c r="FF364" s="248" t="n">
        <f aca="false">(FF362*FF363*$G362)*$DB$8</f>
        <v>0</v>
      </c>
      <c r="FG364" s="248"/>
      <c r="FH364" s="248" t="n">
        <f aca="false">(FH362*FH363*$G362)*$DB$8</f>
        <v>0</v>
      </c>
      <c r="FI364" s="248"/>
      <c r="FJ364" s="248" t="n">
        <f aca="false">(FJ362*FJ363*$G362)*$DB$8</f>
        <v>0</v>
      </c>
      <c r="FK364" s="248"/>
      <c r="FL364" s="248" t="n">
        <f aca="false">(FL362*FL363*$G362)*$DB$8</f>
        <v>0</v>
      </c>
      <c r="FM364" s="248"/>
      <c r="FN364" s="248" t="n">
        <f aca="false">(FN362*FN363*$G362)*$DB$8</f>
        <v>0</v>
      </c>
      <c r="FO364" s="248"/>
      <c r="FP364" s="248" t="n">
        <f aca="false">(FP362*FP363*$G362)*$DB$8</f>
        <v>0</v>
      </c>
      <c r="FQ364" s="248"/>
      <c r="FR364" s="248" t="n">
        <f aca="false">(FR362*FR363*$G362)*$DB$8</f>
        <v>0</v>
      </c>
      <c r="FS364" s="248"/>
      <c r="FT364" s="248" t="n">
        <f aca="false">(FT362*FT363*$G362)*$DB$8</f>
        <v>0</v>
      </c>
      <c r="FU364" s="248"/>
      <c r="FV364" s="248" t="n">
        <f aca="false">(FV362*FV363*$G362)*$DB$8</f>
        <v>0</v>
      </c>
      <c r="FW364" s="248"/>
      <c r="FX364" s="248" t="n">
        <f aca="false">(FX362*FX363*$G362)*$DB$8</f>
        <v>0</v>
      </c>
      <c r="FY364" s="248"/>
      <c r="FZ364" s="248" t="n">
        <f aca="false">(FZ362*FZ363*$G362)*$DB$8</f>
        <v>0</v>
      </c>
      <c r="GA364" s="248"/>
      <c r="GB364" s="248" t="n">
        <f aca="false">(GB362*GB363*$G362)*$DB$8</f>
        <v>0</v>
      </c>
      <c r="GC364" s="248"/>
      <c r="GD364" s="248" t="n">
        <f aca="false">(GD362*GD363*$G362)*$DB$8</f>
        <v>0</v>
      </c>
      <c r="GE364" s="248"/>
      <c r="GF364" s="248" t="n">
        <f aca="false">(GF362*GF363*$G362)*$DB$8</f>
        <v>0</v>
      </c>
      <c r="GG364" s="248"/>
      <c r="GH364" s="248" t="n">
        <f aca="false">(GH362*GH363*$G362)*$DB$8</f>
        <v>0</v>
      </c>
      <c r="GI364" s="248"/>
      <c r="GJ364" s="248" t="n">
        <f aca="false">(GJ362*GJ363*$G362)*$DB$8</f>
        <v>0</v>
      </c>
      <c r="GK364" s="248"/>
      <c r="GL364" s="248" t="n">
        <f aca="false">(GL362*GL363*$G362)*$DB$8</f>
        <v>0</v>
      </c>
      <c r="GM364" s="248"/>
      <c r="GN364" s="248" t="n">
        <f aca="false">(GN362*GN363*$G362)*$DB$8</f>
        <v>0</v>
      </c>
      <c r="GO364" s="248"/>
      <c r="GP364" s="248" t="n">
        <f aca="false">(GP362*GP363*$G362)*$DB$8</f>
        <v>0</v>
      </c>
      <c r="GQ364" s="248"/>
      <c r="GR364" s="248" t="n">
        <f aca="false">(GR362*GR363*$G362)*$DB$8</f>
        <v>0</v>
      </c>
      <c r="GS364" s="248"/>
      <c r="GT364" s="248" t="n">
        <f aca="false">(GT362*GT363*$G362)*$DB$8</f>
        <v>0</v>
      </c>
      <c r="GU364" s="248"/>
      <c r="GV364" s="248" t="n">
        <f aca="false">(GV362*GV363*$G362)*$DB$8</f>
        <v>0</v>
      </c>
      <c r="GW364" s="248"/>
      <c r="GX364" s="248" t="n">
        <f aca="false">(GX362*GX363*$G362)*$DB$8</f>
        <v>0</v>
      </c>
      <c r="GY364" s="248"/>
      <c r="GZ364" s="248" t="n">
        <f aca="false">(GZ362*GZ363*$G362)*$DB$8</f>
        <v>0</v>
      </c>
      <c r="HA364" s="248"/>
      <c r="HB364" s="248" t="n">
        <f aca="false">(HB362*HB363*$G362)*$DB$8</f>
        <v>0</v>
      </c>
      <c r="HC364" s="248"/>
      <c r="HD364" s="248" t="n">
        <f aca="false">(HD362*HD363*$G362)*$DB$8</f>
        <v>0</v>
      </c>
      <c r="HE364" s="248"/>
      <c r="HF364" s="248" t="n">
        <f aca="false">(HF362*HF363*$G362)*$DB$8</f>
        <v>0</v>
      </c>
      <c r="HG364" s="248"/>
      <c r="HH364" s="248" t="n">
        <f aca="false">(HH362*HH363*$G362)*$DB$8</f>
        <v>0</v>
      </c>
      <c r="HI364" s="248"/>
      <c r="HJ364" s="248" t="n">
        <f aca="false">(HJ362*HJ363*$G362)*$DB$8</f>
        <v>0</v>
      </c>
      <c r="HK364" s="248"/>
    </row>
    <row r="365" customFormat="false" ht="12.75" hidden="true" customHeight="false" outlineLevel="0" collapsed="false">
      <c r="A365" s="232"/>
      <c r="B365" s="233"/>
      <c r="C365" s="232"/>
      <c r="D365" s="234"/>
      <c r="E365" s="234"/>
      <c r="F365" s="235"/>
      <c r="G365" s="234"/>
      <c r="H365" s="234"/>
      <c r="I365" s="237"/>
      <c r="J365" s="238"/>
      <c r="K365" s="250" t="s">
        <v>162</v>
      </c>
      <c r="L365" s="251" t="n">
        <f aca="false">L364</f>
        <v>0</v>
      </c>
      <c r="M365" s="251"/>
      <c r="N365" s="251" t="n">
        <f aca="false">L365+N364</f>
        <v>0</v>
      </c>
      <c r="O365" s="251"/>
      <c r="P365" s="251" t="n">
        <f aca="false">N365+P364</f>
        <v>0</v>
      </c>
      <c r="Q365" s="251"/>
      <c r="R365" s="251" t="n">
        <f aca="false">P365+R364</f>
        <v>0</v>
      </c>
      <c r="S365" s="251"/>
      <c r="T365" s="251" t="n">
        <f aca="false">R365+T364</f>
        <v>0</v>
      </c>
      <c r="U365" s="251"/>
      <c r="V365" s="251" t="n">
        <f aca="false">T365+V364</f>
        <v>0</v>
      </c>
      <c r="W365" s="251"/>
      <c r="X365" s="251" t="n">
        <f aca="false">V365+X364</f>
        <v>0</v>
      </c>
      <c r="Y365" s="251"/>
      <c r="Z365" s="251" t="n">
        <f aca="false">X365+Z364</f>
        <v>0</v>
      </c>
      <c r="AA365" s="251"/>
      <c r="AB365" s="251" t="n">
        <f aca="false">Z365+AB364</f>
        <v>0</v>
      </c>
      <c r="AC365" s="251"/>
      <c r="AD365" s="251" t="n">
        <f aca="false">AB365+AD364</f>
        <v>0</v>
      </c>
      <c r="AE365" s="251"/>
      <c r="AF365" s="251" t="n">
        <f aca="false">AD365+AF364</f>
        <v>0</v>
      </c>
      <c r="AG365" s="251"/>
      <c r="AH365" s="251" t="n">
        <f aca="false">AF365+AH364</f>
        <v>0</v>
      </c>
      <c r="AI365" s="251"/>
      <c r="AJ365" s="251" t="n">
        <f aca="false">AH365+AJ364</f>
        <v>0</v>
      </c>
      <c r="AK365" s="251"/>
      <c r="AL365" s="251" t="n">
        <f aca="false">AJ365+AL364</f>
        <v>0</v>
      </c>
      <c r="AM365" s="251"/>
      <c r="AN365" s="251" t="n">
        <f aca="false">AL365+AN364</f>
        <v>0</v>
      </c>
      <c r="AO365" s="251"/>
      <c r="AP365" s="251" t="n">
        <f aca="false">AN365+AP364</f>
        <v>0</v>
      </c>
      <c r="AQ365" s="251"/>
      <c r="AR365" s="251" t="n">
        <f aca="false">AP365+AR364</f>
        <v>0</v>
      </c>
      <c r="AS365" s="251"/>
      <c r="AT365" s="251" t="n">
        <f aca="false">AR365+AT364</f>
        <v>0</v>
      </c>
      <c r="AU365" s="251"/>
      <c r="AV365" s="251" t="n">
        <f aca="false">AT365+AV364</f>
        <v>0</v>
      </c>
      <c r="AW365" s="251"/>
      <c r="AX365" s="251" t="n">
        <f aca="false">AV365+AX364</f>
        <v>0</v>
      </c>
      <c r="AY365" s="251"/>
      <c r="AZ365" s="251" t="n">
        <f aca="false">AX365+AZ364</f>
        <v>0</v>
      </c>
      <c r="BA365" s="251"/>
      <c r="BB365" s="251" t="n">
        <f aca="false">AZ365+BB364</f>
        <v>0</v>
      </c>
      <c r="BC365" s="251"/>
      <c r="BD365" s="251" t="n">
        <f aca="false">BB365+BD364</f>
        <v>0</v>
      </c>
      <c r="BE365" s="251"/>
      <c r="BF365" s="251" t="n">
        <f aca="false">BD365+BF364</f>
        <v>0</v>
      </c>
      <c r="BG365" s="251"/>
      <c r="BH365" s="251" t="n">
        <f aca="false">BF365+BH364</f>
        <v>0</v>
      </c>
      <c r="BI365" s="251"/>
      <c r="BJ365" s="251" t="n">
        <f aca="false">BH365+BJ364</f>
        <v>0</v>
      </c>
      <c r="BK365" s="251"/>
      <c r="BL365" s="251" t="n">
        <f aca="false">BJ365+BL364</f>
        <v>0</v>
      </c>
      <c r="BM365" s="251"/>
      <c r="BN365" s="251" t="n">
        <f aca="false">BL365+BN364</f>
        <v>0</v>
      </c>
      <c r="BO365" s="251"/>
      <c r="BP365" s="251" t="n">
        <f aca="false">BN365+BP364</f>
        <v>0</v>
      </c>
      <c r="BQ365" s="251"/>
      <c r="BR365" s="251" t="n">
        <f aca="false">BP365+BR364</f>
        <v>0</v>
      </c>
      <c r="BS365" s="251"/>
      <c r="BT365" s="251" t="n">
        <f aca="false">BR365+BT364</f>
        <v>0.119309336390805</v>
      </c>
      <c r="BU365" s="251"/>
      <c r="BV365" s="251" t="n">
        <f aca="false">BT365+BV364</f>
        <v>14.4728577234876</v>
      </c>
      <c r="BW365" s="251"/>
      <c r="BX365" s="251" t="n">
        <f aca="false">BV365+BX364</f>
        <v>16.5578086630718</v>
      </c>
      <c r="BY365" s="251"/>
      <c r="BZ365" s="251" t="n">
        <f aca="false">BX365+BZ364</f>
        <v>16.5578086630718</v>
      </c>
      <c r="CA365" s="251"/>
      <c r="CB365" s="251" t="n">
        <f aca="false">BZ365+CB364</f>
        <v>16.5578086630718</v>
      </c>
      <c r="CC365" s="251"/>
      <c r="CD365" s="251" t="n">
        <f aca="false">CB365+CD364</f>
        <v>16.5578086630718</v>
      </c>
      <c r="CE365" s="251"/>
      <c r="CF365" s="251" t="n">
        <f aca="false">CD365+CF364</f>
        <v>16.5578086630718</v>
      </c>
      <c r="CG365" s="251"/>
      <c r="CH365" s="251" t="n">
        <f aca="false">CF365+CH364</f>
        <v>16.5578086630718</v>
      </c>
      <c r="CI365" s="251"/>
      <c r="CJ365" s="251" t="n">
        <f aca="false">CH365+CJ364</f>
        <v>16.5578086630718</v>
      </c>
      <c r="CK365" s="251"/>
      <c r="CL365" s="251" t="n">
        <f aca="false">CJ365+CL364</f>
        <v>16.5578086630718</v>
      </c>
      <c r="CM365" s="251"/>
      <c r="CN365" s="251" t="n">
        <f aca="false">CL365+CN364</f>
        <v>16.5578086630718</v>
      </c>
      <c r="CO365" s="251"/>
      <c r="CP365" s="251" t="n">
        <f aca="false">CN365+CP364</f>
        <v>16.5578086630718</v>
      </c>
      <c r="CQ365" s="251"/>
      <c r="CR365" s="251" t="n">
        <f aca="false">CP365+CR364</f>
        <v>16.5578086630718</v>
      </c>
      <c r="CS365" s="251"/>
      <c r="CT365" s="251" t="n">
        <f aca="false">CR365+CT364</f>
        <v>16.5578086630718</v>
      </c>
      <c r="CU365" s="251"/>
      <c r="CV365" s="251" t="n">
        <f aca="false">CT365+CV364</f>
        <v>16.5578086630718</v>
      </c>
      <c r="CW365" s="251"/>
      <c r="CX365" s="251" t="n">
        <f aca="false">CV365+CX364</f>
        <v>16.5578086630718</v>
      </c>
      <c r="CY365" s="251"/>
      <c r="CZ365" s="251" t="n">
        <f aca="false">CX365+CZ364</f>
        <v>16.5578086630718</v>
      </c>
      <c r="DA365" s="251"/>
      <c r="DB365" s="251" t="n">
        <f aca="false">CZ365+DB364</f>
        <v>16.5578086630718</v>
      </c>
      <c r="DC365" s="251"/>
      <c r="DD365" s="251" t="n">
        <f aca="false">DB365+DD364</f>
        <v>16.5578086630718</v>
      </c>
      <c r="DE365" s="251"/>
      <c r="DF365" s="251" t="n">
        <f aca="false">DD365+DF364</f>
        <v>16.5578086630718</v>
      </c>
      <c r="DG365" s="251"/>
      <c r="DH365" s="251" t="n">
        <f aca="false">DF365+DH364</f>
        <v>16.5578086630718</v>
      </c>
      <c r="DI365" s="251"/>
      <c r="DJ365" s="293" t="n">
        <f aca="false">DH365+DJ364</f>
        <v>16.5578086630718</v>
      </c>
      <c r="DK365" s="293"/>
      <c r="DL365" s="251" t="n">
        <f aca="false">DJ365+DL364</f>
        <v>16.5578086630718</v>
      </c>
      <c r="DM365" s="251"/>
      <c r="DN365" s="251" t="n">
        <f aca="false">DL365+DN364</f>
        <v>16.5578086630718</v>
      </c>
      <c r="DO365" s="251"/>
      <c r="DP365" s="251" t="n">
        <f aca="false">DN365+DP364</f>
        <v>16.5578086630718</v>
      </c>
      <c r="DQ365" s="251"/>
      <c r="DR365" s="251" t="n">
        <f aca="false">DP365+DR364</f>
        <v>16.5578086630718</v>
      </c>
      <c r="DS365" s="251"/>
      <c r="DT365" s="251" t="n">
        <f aca="false">DR365+DT364</f>
        <v>16.5578086630718</v>
      </c>
      <c r="DU365" s="251"/>
      <c r="DV365" s="251" t="n">
        <f aca="false">DT365+DV364</f>
        <v>16.5578086630718</v>
      </c>
      <c r="DW365" s="251"/>
      <c r="DX365" s="251" t="n">
        <f aca="false">DV365+DX364</f>
        <v>16.5578086630718</v>
      </c>
      <c r="DY365" s="251"/>
      <c r="DZ365" s="251" t="n">
        <f aca="false">DX365+DZ364</f>
        <v>16.5578086630718</v>
      </c>
      <c r="EA365" s="251"/>
      <c r="EB365" s="251" t="n">
        <f aca="false">DZ365+EB364</f>
        <v>16.5578086630718</v>
      </c>
      <c r="EC365" s="251"/>
      <c r="ED365" s="251" t="n">
        <f aca="false">EB365+ED364</f>
        <v>16.5578086630718</v>
      </c>
      <c r="EE365" s="251"/>
      <c r="EF365" s="251" t="n">
        <f aca="false">ED365+EF364</f>
        <v>16.5578086630718</v>
      </c>
      <c r="EG365" s="251"/>
      <c r="EH365" s="251" t="n">
        <f aca="false">EF365+EH364</f>
        <v>16.5578086630718</v>
      </c>
      <c r="EI365" s="251"/>
      <c r="EJ365" s="251" t="n">
        <f aca="false">EH365+EJ364</f>
        <v>16.5578086630718</v>
      </c>
      <c r="EK365" s="251"/>
      <c r="EL365" s="251" t="n">
        <f aca="false">EJ365+EL364</f>
        <v>16.5578086630718</v>
      </c>
      <c r="EM365" s="251"/>
      <c r="EN365" s="251" t="n">
        <f aca="false">EL365+EN364</f>
        <v>16.5578086630718</v>
      </c>
      <c r="EO365" s="251"/>
      <c r="EP365" s="251" t="n">
        <f aca="false">EN365+EP364</f>
        <v>16.5578086630718</v>
      </c>
      <c r="EQ365" s="251"/>
      <c r="ER365" s="251" t="n">
        <f aca="false">EP365+ER364</f>
        <v>16.5578086630718</v>
      </c>
      <c r="ES365" s="251"/>
      <c r="ET365" s="251" t="n">
        <f aca="false">ER365+ET364</f>
        <v>16.5578086630718</v>
      </c>
      <c r="EU365" s="251"/>
      <c r="EV365" s="251" t="n">
        <f aca="false">ET365+EV364</f>
        <v>16.5578086630718</v>
      </c>
      <c r="EW365" s="251"/>
      <c r="EX365" s="252" t="n">
        <f aca="false">EV365+EX364</f>
        <v>16.5578086630718</v>
      </c>
      <c r="EY365" s="252"/>
      <c r="EZ365" s="251" t="n">
        <f aca="false">EX365+EZ364</f>
        <v>16.5578086630718</v>
      </c>
      <c r="FA365" s="251"/>
      <c r="FB365" s="251" t="n">
        <f aca="false">EZ365+FB364</f>
        <v>16.5578086630718</v>
      </c>
      <c r="FC365" s="251"/>
      <c r="FD365" s="251" t="n">
        <f aca="false">FB365+FD364</f>
        <v>16.5578086630718</v>
      </c>
      <c r="FE365" s="251"/>
      <c r="FF365" s="251" t="n">
        <f aca="false">FD365+FF364</f>
        <v>16.5578086630718</v>
      </c>
      <c r="FG365" s="251"/>
      <c r="FH365" s="251" t="n">
        <f aca="false">FF365+FH364</f>
        <v>16.5578086630718</v>
      </c>
      <c r="FI365" s="251"/>
      <c r="FJ365" s="251" t="n">
        <f aca="false">FH365+FJ364</f>
        <v>16.5578086630718</v>
      </c>
      <c r="FK365" s="251"/>
      <c r="FL365" s="251" t="n">
        <f aca="false">FJ365+FL364</f>
        <v>16.5578086630718</v>
      </c>
      <c r="FM365" s="251"/>
      <c r="FN365" s="251" t="n">
        <f aca="false">FL365+FN364</f>
        <v>16.5578086630718</v>
      </c>
      <c r="FO365" s="251"/>
      <c r="FP365" s="251" t="n">
        <f aca="false">FN365+FP364</f>
        <v>16.5578086630718</v>
      </c>
      <c r="FQ365" s="251"/>
      <c r="FR365" s="251" t="n">
        <f aca="false">FP365+FR364</f>
        <v>16.5578086630718</v>
      </c>
      <c r="FS365" s="251"/>
      <c r="FT365" s="251" t="n">
        <f aca="false">FR365+FT364</f>
        <v>16.5578086630718</v>
      </c>
      <c r="FU365" s="251"/>
      <c r="FV365" s="251" t="n">
        <f aca="false">FT365+FV364</f>
        <v>16.5578086630718</v>
      </c>
      <c r="FW365" s="251"/>
      <c r="FX365" s="251" t="n">
        <f aca="false">FV365+FX364</f>
        <v>16.5578086630718</v>
      </c>
      <c r="FY365" s="251"/>
      <c r="FZ365" s="251" t="n">
        <f aca="false">FX365+FZ364</f>
        <v>16.5578086630718</v>
      </c>
      <c r="GA365" s="251"/>
      <c r="GB365" s="251" t="n">
        <f aca="false">FZ365+GB364</f>
        <v>16.5578086630718</v>
      </c>
      <c r="GC365" s="251"/>
      <c r="GD365" s="251" t="n">
        <f aca="false">GB365+GD364</f>
        <v>16.5578086630718</v>
      </c>
      <c r="GE365" s="251"/>
      <c r="GF365" s="251" t="n">
        <f aca="false">GD365+GF364</f>
        <v>16.5578086630718</v>
      </c>
      <c r="GG365" s="251"/>
      <c r="GH365" s="251" t="n">
        <f aca="false">GF365+GH364</f>
        <v>16.5578086630718</v>
      </c>
      <c r="GI365" s="251"/>
      <c r="GJ365" s="251" t="n">
        <f aca="false">GH365+GJ364</f>
        <v>16.5578086630718</v>
      </c>
      <c r="GK365" s="251"/>
      <c r="GL365" s="251" t="n">
        <f aca="false">GJ365+GL364</f>
        <v>16.5578086630718</v>
      </c>
      <c r="GM365" s="251"/>
      <c r="GN365" s="251" t="n">
        <f aca="false">GL365+GN364</f>
        <v>16.5578086630718</v>
      </c>
      <c r="GO365" s="251"/>
      <c r="GP365" s="251" t="n">
        <f aca="false">GN365+GP364</f>
        <v>16.5578086630718</v>
      </c>
      <c r="GQ365" s="251"/>
      <c r="GR365" s="251" t="n">
        <f aca="false">GP365+GR364</f>
        <v>16.5578086630718</v>
      </c>
      <c r="GS365" s="251"/>
      <c r="GT365" s="251" t="n">
        <f aca="false">GR365+GT364</f>
        <v>16.5578086630718</v>
      </c>
      <c r="GU365" s="251"/>
      <c r="GV365" s="251" t="n">
        <f aca="false">GT365+GV364</f>
        <v>16.5578086630718</v>
      </c>
      <c r="GW365" s="251"/>
      <c r="GX365" s="251" t="n">
        <f aca="false">GV365+GX364</f>
        <v>16.5578086630718</v>
      </c>
      <c r="GY365" s="251"/>
      <c r="GZ365" s="251" t="n">
        <f aca="false">GX365+GZ364</f>
        <v>16.5578086630718</v>
      </c>
      <c r="HA365" s="251"/>
      <c r="HB365" s="251" t="n">
        <f aca="false">GZ365+HB364</f>
        <v>16.5578086630718</v>
      </c>
      <c r="HC365" s="251"/>
      <c r="HD365" s="251" t="n">
        <f aca="false">HB365+HD364</f>
        <v>16.5578086630718</v>
      </c>
      <c r="HE365" s="251"/>
      <c r="HF365" s="251" t="n">
        <f aca="false">HD365+HF364</f>
        <v>16.5578086630718</v>
      </c>
      <c r="HG365" s="251"/>
      <c r="HH365" s="251" t="n">
        <f aca="false">HF365+HH364</f>
        <v>16.5578086630718</v>
      </c>
      <c r="HI365" s="251"/>
      <c r="HJ365" s="251" t="n">
        <f aca="false">HH365+HJ364</f>
        <v>16.5578086630718</v>
      </c>
      <c r="HK365" s="251"/>
    </row>
    <row r="366" s="295" customFormat="true" ht="12.75" hidden="true" customHeight="false" outlineLevel="0" collapsed="false">
      <c r="A366" s="232"/>
      <c r="B366" s="233"/>
      <c r="C366" s="232"/>
      <c r="D366" s="234"/>
      <c r="E366" s="234"/>
      <c r="F366" s="235"/>
      <c r="G366" s="234"/>
      <c r="H366" s="253"/>
      <c r="I366" s="237"/>
      <c r="J366" s="238"/>
      <c r="K366" s="254" t="s">
        <v>163</v>
      </c>
      <c r="L366" s="255"/>
      <c r="M366" s="255"/>
      <c r="N366" s="255"/>
      <c r="O366" s="255"/>
      <c r="P366" s="255"/>
      <c r="Q366" s="255"/>
      <c r="R366" s="255"/>
      <c r="S366" s="255"/>
      <c r="T366" s="255"/>
      <c r="U366" s="255"/>
      <c r="V366" s="255"/>
      <c r="W366" s="255"/>
      <c r="X366" s="255"/>
      <c r="Y366" s="255"/>
      <c r="Z366" s="255"/>
      <c r="AA366" s="255"/>
      <c r="AB366" s="255"/>
      <c r="AC366" s="255"/>
      <c r="AD366" s="255"/>
      <c r="AE366" s="255"/>
      <c r="AF366" s="255"/>
      <c r="AG366" s="255"/>
      <c r="AH366" s="255"/>
      <c r="AI366" s="255"/>
      <c r="AJ366" s="255"/>
      <c r="AK366" s="255"/>
      <c r="AL366" s="255"/>
      <c r="AM366" s="255"/>
      <c r="AN366" s="255"/>
      <c r="AO366" s="255"/>
      <c r="AP366" s="255"/>
      <c r="AQ366" s="255"/>
      <c r="AR366" s="255"/>
      <c r="AS366" s="255"/>
      <c r="AT366" s="255"/>
      <c r="AU366" s="255"/>
      <c r="AV366" s="255"/>
      <c r="AW366" s="255"/>
      <c r="AX366" s="255"/>
      <c r="AY366" s="255"/>
      <c r="AZ366" s="255"/>
      <c r="BA366" s="255"/>
      <c r="BB366" s="255"/>
      <c r="BC366" s="255"/>
      <c r="BD366" s="255"/>
      <c r="BE366" s="255"/>
      <c r="BF366" s="255"/>
      <c r="BG366" s="255"/>
      <c r="BH366" s="255"/>
      <c r="BI366" s="255"/>
      <c r="BJ366" s="255"/>
      <c r="BK366" s="255"/>
      <c r="BL366" s="255"/>
      <c r="BM366" s="255"/>
      <c r="BN366" s="255"/>
      <c r="BO366" s="255"/>
      <c r="BP366" s="255"/>
      <c r="BQ366" s="255"/>
      <c r="BR366" s="255"/>
      <c r="BS366" s="255"/>
      <c r="BT366" s="255"/>
      <c r="BU366" s="255"/>
      <c r="BV366" s="255"/>
      <c r="BW366" s="255"/>
      <c r="BX366" s="255"/>
      <c r="BY366" s="255"/>
      <c r="BZ366" s="255"/>
      <c r="CA366" s="255"/>
      <c r="CB366" s="255"/>
      <c r="CC366" s="255"/>
      <c r="CD366" s="255"/>
      <c r="CE366" s="255"/>
      <c r="CF366" s="255"/>
      <c r="CG366" s="255"/>
      <c r="CH366" s="255"/>
      <c r="CI366" s="255"/>
      <c r="CJ366" s="255"/>
      <c r="CK366" s="255"/>
      <c r="CL366" s="255"/>
      <c r="CM366" s="255"/>
      <c r="CN366" s="255"/>
      <c r="CO366" s="255"/>
      <c r="CP366" s="255"/>
      <c r="CQ366" s="255"/>
      <c r="CR366" s="255"/>
      <c r="CS366" s="255"/>
      <c r="CT366" s="255"/>
      <c r="CU366" s="255"/>
      <c r="CV366" s="255"/>
      <c r="CW366" s="255"/>
      <c r="CX366" s="255"/>
      <c r="CY366" s="255"/>
      <c r="CZ366" s="255"/>
      <c r="DA366" s="255"/>
      <c r="DB366" s="255"/>
      <c r="DC366" s="255"/>
      <c r="DD366" s="255"/>
      <c r="DE366" s="255"/>
      <c r="DF366" s="255"/>
      <c r="DG366" s="255"/>
      <c r="DH366" s="255"/>
      <c r="DI366" s="255"/>
      <c r="DJ366" s="294"/>
      <c r="DK366" s="294"/>
      <c r="DL366" s="255"/>
      <c r="DM366" s="255"/>
      <c r="DN366" s="255"/>
      <c r="DO366" s="255"/>
      <c r="DP366" s="255"/>
      <c r="DQ366" s="255"/>
      <c r="DR366" s="255"/>
      <c r="DS366" s="255"/>
      <c r="DT366" s="255"/>
      <c r="DU366" s="255"/>
      <c r="DV366" s="255"/>
      <c r="DW366" s="255"/>
      <c r="DX366" s="255"/>
      <c r="DY366" s="255"/>
      <c r="DZ366" s="255"/>
      <c r="EA366" s="255"/>
      <c r="EB366" s="255"/>
      <c r="EC366" s="255"/>
      <c r="ED366" s="255"/>
      <c r="EE366" s="255"/>
      <c r="EF366" s="255"/>
      <c r="EG366" s="255"/>
      <c r="EH366" s="255"/>
      <c r="EI366" s="255"/>
      <c r="EJ366" s="255"/>
      <c r="EK366" s="255"/>
      <c r="EL366" s="255"/>
      <c r="EM366" s="255"/>
      <c r="EN366" s="255"/>
      <c r="EO366" s="255"/>
      <c r="EP366" s="255"/>
      <c r="EQ366" s="255"/>
      <c r="ER366" s="255"/>
      <c r="ES366" s="255"/>
      <c r="ET366" s="255"/>
      <c r="EU366" s="255"/>
      <c r="EV366" s="255"/>
      <c r="EW366" s="255"/>
      <c r="EX366" s="256"/>
      <c r="EY366" s="256"/>
      <c r="EZ366" s="255"/>
      <c r="FA366" s="255"/>
      <c r="FB366" s="255"/>
      <c r="FC366" s="255"/>
      <c r="FD366" s="255"/>
      <c r="FE366" s="255"/>
      <c r="FF366" s="255"/>
      <c r="FG366" s="255"/>
      <c r="FH366" s="255"/>
      <c r="FI366" s="255"/>
      <c r="FJ366" s="255"/>
      <c r="FK366" s="255"/>
      <c r="FL366" s="255"/>
      <c r="FM366" s="255"/>
      <c r="FN366" s="255"/>
      <c r="FO366" s="255"/>
      <c r="FP366" s="255"/>
      <c r="FQ366" s="255"/>
      <c r="FR366" s="255"/>
      <c r="FS366" s="255"/>
      <c r="FT366" s="255"/>
      <c r="FU366" s="255"/>
      <c r="FV366" s="255"/>
      <c r="FW366" s="255"/>
      <c r="FX366" s="255"/>
      <c r="FY366" s="255"/>
      <c r="FZ366" s="255"/>
      <c r="GA366" s="255"/>
      <c r="GB366" s="255"/>
      <c r="GC366" s="255"/>
      <c r="GD366" s="255"/>
      <c r="GE366" s="255"/>
      <c r="GF366" s="255"/>
      <c r="GG366" s="255"/>
      <c r="GH366" s="255"/>
      <c r="GI366" s="255"/>
      <c r="GJ366" s="255"/>
      <c r="GK366" s="255"/>
      <c r="GL366" s="255"/>
      <c r="GM366" s="255"/>
      <c r="GN366" s="255"/>
      <c r="GO366" s="255"/>
      <c r="GP366" s="255"/>
      <c r="GQ366" s="255"/>
      <c r="GR366" s="255"/>
      <c r="GS366" s="255"/>
      <c r="GT366" s="255"/>
      <c r="GU366" s="255"/>
      <c r="GV366" s="255"/>
      <c r="GW366" s="255"/>
      <c r="GX366" s="255"/>
      <c r="GY366" s="255"/>
      <c r="GZ366" s="255"/>
      <c r="HA366" s="255"/>
      <c r="HB366" s="255"/>
      <c r="HC366" s="255"/>
      <c r="HD366" s="255"/>
      <c r="HE366" s="255"/>
      <c r="HF366" s="255"/>
      <c r="HG366" s="255"/>
      <c r="HH366" s="255"/>
      <c r="HI366" s="255"/>
      <c r="HJ366" s="255"/>
      <c r="HK366" s="255"/>
    </row>
    <row r="367" s="297" customFormat="true" ht="12.75" hidden="true" customHeight="false" outlineLevel="0" collapsed="false">
      <c r="A367" s="232"/>
      <c r="B367" s="233"/>
      <c r="C367" s="232"/>
      <c r="D367" s="234"/>
      <c r="E367" s="234"/>
      <c r="F367" s="235"/>
      <c r="G367" s="234"/>
      <c r="H367" s="257"/>
      <c r="I367" s="237"/>
      <c r="J367" s="238"/>
      <c r="K367" s="258" t="s">
        <v>164</v>
      </c>
      <c r="L367" s="259" t="n">
        <f aca="false">L366</f>
        <v>0</v>
      </c>
      <c r="M367" s="259"/>
      <c r="N367" s="259" t="n">
        <f aca="false">N366+L367</f>
        <v>0</v>
      </c>
      <c r="O367" s="259"/>
      <c r="P367" s="259" t="n">
        <f aca="false">P366+N367</f>
        <v>0</v>
      </c>
      <c r="Q367" s="259"/>
      <c r="R367" s="259" t="n">
        <f aca="false">R366+P367</f>
        <v>0</v>
      </c>
      <c r="S367" s="259"/>
      <c r="T367" s="259" t="n">
        <f aca="false">T366+R367</f>
        <v>0</v>
      </c>
      <c r="U367" s="259"/>
      <c r="V367" s="259" t="n">
        <f aca="false">V366+T367</f>
        <v>0</v>
      </c>
      <c r="W367" s="259"/>
      <c r="X367" s="259" t="n">
        <f aca="false">X366+V367</f>
        <v>0</v>
      </c>
      <c r="Y367" s="259"/>
      <c r="Z367" s="259" t="n">
        <f aca="false">Z366+X367</f>
        <v>0</v>
      </c>
      <c r="AA367" s="259"/>
      <c r="AB367" s="259" t="n">
        <f aca="false">AB366+Z367</f>
        <v>0</v>
      </c>
      <c r="AC367" s="259"/>
      <c r="AD367" s="259" t="n">
        <f aca="false">AD366+AB367</f>
        <v>0</v>
      </c>
      <c r="AE367" s="259"/>
      <c r="AF367" s="259" t="n">
        <f aca="false">AF366+AD367</f>
        <v>0</v>
      </c>
      <c r="AG367" s="259"/>
      <c r="AH367" s="259" t="n">
        <f aca="false">AH366+AF367</f>
        <v>0</v>
      </c>
      <c r="AI367" s="259"/>
      <c r="AJ367" s="259" t="n">
        <f aca="false">AJ366+AH367</f>
        <v>0</v>
      </c>
      <c r="AK367" s="259"/>
      <c r="AL367" s="259" t="n">
        <f aca="false">AL366+AJ367</f>
        <v>0</v>
      </c>
      <c r="AM367" s="259"/>
      <c r="AN367" s="259" t="n">
        <f aca="false">AN366+AL367</f>
        <v>0</v>
      </c>
      <c r="AO367" s="259"/>
      <c r="AP367" s="259" t="n">
        <f aca="false">AP366+AN367</f>
        <v>0</v>
      </c>
      <c r="AQ367" s="259"/>
      <c r="AR367" s="259" t="n">
        <f aca="false">AR366+AP367</f>
        <v>0</v>
      </c>
      <c r="AS367" s="259"/>
      <c r="AT367" s="259" t="n">
        <f aca="false">AT366+AR367</f>
        <v>0</v>
      </c>
      <c r="AU367" s="259"/>
      <c r="AV367" s="259" t="n">
        <f aca="false">AV366+AT367</f>
        <v>0</v>
      </c>
      <c r="AW367" s="259"/>
      <c r="AX367" s="259" t="n">
        <f aca="false">AX366+AV367</f>
        <v>0</v>
      </c>
      <c r="AY367" s="259"/>
      <c r="AZ367" s="259" t="n">
        <f aca="false">AZ366+AX367</f>
        <v>0</v>
      </c>
      <c r="BA367" s="259"/>
      <c r="BB367" s="259" t="n">
        <f aca="false">BB366+AZ367</f>
        <v>0</v>
      </c>
      <c r="BC367" s="259"/>
      <c r="BD367" s="259" t="n">
        <f aca="false">BD366+BB367</f>
        <v>0</v>
      </c>
      <c r="BE367" s="259"/>
      <c r="BF367" s="259" t="n">
        <f aca="false">BF366+BD367</f>
        <v>0</v>
      </c>
      <c r="BG367" s="259"/>
      <c r="BH367" s="259" t="n">
        <f aca="false">BH366+BF367</f>
        <v>0</v>
      </c>
      <c r="BI367" s="259"/>
      <c r="BJ367" s="259" t="n">
        <f aca="false">BJ366+BH367</f>
        <v>0</v>
      </c>
      <c r="BK367" s="259"/>
      <c r="BL367" s="259" t="n">
        <f aca="false">BL366+BJ367</f>
        <v>0</v>
      </c>
      <c r="BM367" s="259"/>
      <c r="BN367" s="259" t="n">
        <f aca="false">BN366+BL367</f>
        <v>0</v>
      </c>
      <c r="BO367" s="259"/>
      <c r="BP367" s="259" t="n">
        <f aca="false">BP366+BN367</f>
        <v>0</v>
      </c>
      <c r="BQ367" s="259"/>
      <c r="BR367" s="259" t="n">
        <f aca="false">BR366+BP367</f>
        <v>0</v>
      </c>
      <c r="BS367" s="259"/>
      <c r="BT367" s="259" t="n">
        <f aca="false">BT366+BR367</f>
        <v>0</v>
      </c>
      <c r="BU367" s="259"/>
      <c r="BV367" s="259" t="n">
        <f aca="false">BV366+BT367</f>
        <v>0</v>
      </c>
      <c r="BW367" s="259"/>
      <c r="BX367" s="259" t="n">
        <f aca="false">BX366+BV367</f>
        <v>0</v>
      </c>
      <c r="BY367" s="259"/>
      <c r="BZ367" s="259" t="n">
        <f aca="false">BZ366+BX367</f>
        <v>0</v>
      </c>
      <c r="CA367" s="259"/>
      <c r="CB367" s="259" t="n">
        <f aca="false">CB366+BZ367</f>
        <v>0</v>
      </c>
      <c r="CC367" s="259"/>
      <c r="CD367" s="259" t="n">
        <f aca="false">CD366+CB367</f>
        <v>0</v>
      </c>
      <c r="CE367" s="259"/>
      <c r="CF367" s="259" t="n">
        <f aca="false">CF366+CD367</f>
        <v>0</v>
      </c>
      <c r="CG367" s="259"/>
      <c r="CH367" s="259" t="n">
        <f aca="false">CH366+CF367</f>
        <v>0</v>
      </c>
      <c r="CI367" s="259"/>
      <c r="CJ367" s="259" t="n">
        <f aca="false">CJ366+CH367</f>
        <v>0</v>
      </c>
      <c r="CK367" s="259"/>
      <c r="CL367" s="259" t="n">
        <f aca="false">CL366+CJ367</f>
        <v>0</v>
      </c>
      <c r="CM367" s="259"/>
      <c r="CN367" s="259" t="n">
        <f aca="false">CN366+CL367</f>
        <v>0</v>
      </c>
      <c r="CO367" s="259"/>
      <c r="CP367" s="259" t="n">
        <f aca="false">CP366+CN367</f>
        <v>0</v>
      </c>
      <c r="CQ367" s="259"/>
      <c r="CR367" s="259" t="n">
        <f aca="false">CR366+CP367</f>
        <v>0</v>
      </c>
      <c r="CS367" s="259"/>
      <c r="CT367" s="259" t="n">
        <f aca="false">CT366+CR367</f>
        <v>0</v>
      </c>
      <c r="CU367" s="259"/>
      <c r="CV367" s="259" t="n">
        <f aca="false">CV366+CT367</f>
        <v>0</v>
      </c>
      <c r="CW367" s="259"/>
      <c r="CX367" s="259" t="n">
        <f aca="false">CX366+CV367</f>
        <v>0</v>
      </c>
      <c r="CY367" s="259"/>
      <c r="CZ367" s="259" t="n">
        <f aca="false">CZ366+CX367</f>
        <v>0</v>
      </c>
      <c r="DA367" s="259"/>
      <c r="DB367" s="259" t="n">
        <f aca="false">DB366+CZ367</f>
        <v>0</v>
      </c>
      <c r="DC367" s="259"/>
      <c r="DD367" s="259" t="n">
        <f aca="false">DD366+DB367</f>
        <v>0</v>
      </c>
      <c r="DE367" s="259"/>
      <c r="DF367" s="259" t="n">
        <f aca="false">DF366+DD367</f>
        <v>0</v>
      </c>
      <c r="DG367" s="259"/>
      <c r="DH367" s="259" t="n">
        <f aca="false">DH366+DF367</f>
        <v>0</v>
      </c>
      <c r="DI367" s="259"/>
      <c r="DJ367" s="296" t="n">
        <f aca="false">DJ366+DH367</f>
        <v>0</v>
      </c>
      <c r="DK367" s="296"/>
      <c r="DL367" s="259" t="n">
        <f aca="false">DL366+DJ367</f>
        <v>0</v>
      </c>
      <c r="DM367" s="259"/>
      <c r="DN367" s="259" t="n">
        <f aca="false">DN366+DL367</f>
        <v>0</v>
      </c>
      <c r="DO367" s="259"/>
      <c r="DP367" s="259" t="n">
        <f aca="false">DP366+DN367</f>
        <v>0</v>
      </c>
      <c r="DQ367" s="259"/>
      <c r="DR367" s="259" t="n">
        <f aca="false">DR366+DP367</f>
        <v>0</v>
      </c>
      <c r="DS367" s="259"/>
      <c r="DT367" s="259" t="n">
        <f aca="false">DT366+DR367</f>
        <v>0</v>
      </c>
      <c r="DU367" s="259"/>
      <c r="DV367" s="259" t="n">
        <f aca="false">DV366+DT367</f>
        <v>0</v>
      </c>
      <c r="DW367" s="259"/>
      <c r="DX367" s="259" t="n">
        <f aca="false">DX366+DV367</f>
        <v>0</v>
      </c>
      <c r="DY367" s="259"/>
      <c r="DZ367" s="259" t="n">
        <f aca="false">DZ366+DX367</f>
        <v>0</v>
      </c>
      <c r="EA367" s="259"/>
      <c r="EB367" s="259" t="n">
        <f aca="false">EB366+DZ367</f>
        <v>0</v>
      </c>
      <c r="EC367" s="259"/>
      <c r="ED367" s="259" t="n">
        <f aca="false">ED366+EB367</f>
        <v>0</v>
      </c>
      <c r="EE367" s="259"/>
      <c r="EF367" s="259" t="n">
        <f aca="false">EF366+ED367</f>
        <v>0</v>
      </c>
      <c r="EG367" s="259"/>
      <c r="EH367" s="259" t="n">
        <f aca="false">EH366+EF367</f>
        <v>0</v>
      </c>
      <c r="EI367" s="259"/>
      <c r="EJ367" s="259" t="n">
        <f aca="false">EJ366+EH367</f>
        <v>0</v>
      </c>
      <c r="EK367" s="259"/>
      <c r="EL367" s="259" t="n">
        <f aca="false">EL366+EJ367</f>
        <v>0</v>
      </c>
      <c r="EM367" s="259"/>
      <c r="EN367" s="259" t="n">
        <f aca="false">EN366+EL367</f>
        <v>0</v>
      </c>
      <c r="EO367" s="259"/>
      <c r="EP367" s="259" t="n">
        <f aca="false">EP366+EN367</f>
        <v>0</v>
      </c>
      <c r="EQ367" s="259"/>
      <c r="ER367" s="259" t="n">
        <f aca="false">ER366+EP367</f>
        <v>0</v>
      </c>
      <c r="ES367" s="259"/>
      <c r="ET367" s="259" t="n">
        <f aca="false">ET366+ER367</f>
        <v>0</v>
      </c>
      <c r="EU367" s="259"/>
      <c r="EV367" s="259" t="n">
        <f aca="false">EV366+ET367</f>
        <v>0</v>
      </c>
      <c r="EW367" s="259"/>
      <c r="EX367" s="260" t="n">
        <f aca="false">EX366+EV367</f>
        <v>0</v>
      </c>
      <c r="EY367" s="260"/>
      <c r="EZ367" s="259" t="n">
        <f aca="false">EZ366+EX367</f>
        <v>0</v>
      </c>
      <c r="FA367" s="259"/>
      <c r="FB367" s="259" t="n">
        <f aca="false">FB366+EZ367</f>
        <v>0</v>
      </c>
      <c r="FC367" s="259"/>
      <c r="FD367" s="259" t="n">
        <f aca="false">FD366+FB367</f>
        <v>0</v>
      </c>
      <c r="FE367" s="259"/>
      <c r="FF367" s="259" t="n">
        <f aca="false">FF366+FD367</f>
        <v>0</v>
      </c>
      <c r="FG367" s="259"/>
      <c r="FH367" s="259" t="n">
        <f aca="false">FH366+FF367</f>
        <v>0</v>
      </c>
      <c r="FI367" s="259"/>
      <c r="FJ367" s="259" t="n">
        <f aca="false">FJ366+FH367</f>
        <v>0</v>
      </c>
      <c r="FK367" s="259"/>
      <c r="FL367" s="259" t="n">
        <f aca="false">FL366+FJ367</f>
        <v>0</v>
      </c>
      <c r="FM367" s="259"/>
      <c r="FN367" s="259" t="n">
        <f aca="false">FN366+FL367</f>
        <v>0</v>
      </c>
      <c r="FO367" s="259"/>
      <c r="FP367" s="259" t="n">
        <f aca="false">FP366+FN367</f>
        <v>0</v>
      </c>
      <c r="FQ367" s="259"/>
      <c r="FR367" s="259" t="n">
        <f aca="false">FR366+FP367</f>
        <v>0</v>
      </c>
      <c r="FS367" s="259"/>
      <c r="FT367" s="259" t="n">
        <f aca="false">FT366+FR367</f>
        <v>0</v>
      </c>
      <c r="FU367" s="259"/>
      <c r="FV367" s="259" t="n">
        <f aca="false">FV366+FT367</f>
        <v>0</v>
      </c>
      <c r="FW367" s="259"/>
      <c r="FX367" s="259" t="n">
        <f aca="false">FX366+FV367</f>
        <v>0</v>
      </c>
      <c r="FY367" s="259"/>
      <c r="FZ367" s="259" t="n">
        <f aca="false">FZ366+FX367</f>
        <v>0</v>
      </c>
      <c r="GA367" s="259"/>
      <c r="GB367" s="259" t="n">
        <f aca="false">GB366+FZ367</f>
        <v>0</v>
      </c>
      <c r="GC367" s="259"/>
      <c r="GD367" s="259" t="n">
        <f aca="false">GD366+GB367</f>
        <v>0</v>
      </c>
      <c r="GE367" s="259"/>
      <c r="GF367" s="259" t="n">
        <f aca="false">GF366+GD367</f>
        <v>0</v>
      </c>
      <c r="GG367" s="259"/>
      <c r="GH367" s="259" t="n">
        <f aca="false">GH366+GF367</f>
        <v>0</v>
      </c>
      <c r="GI367" s="259"/>
      <c r="GJ367" s="259" t="n">
        <f aca="false">GJ366+GH367</f>
        <v>0</v>
      </c>
      <c r="GK367" s="259"/>
      <c r="GL367" s="259" t="n">
        <f aca="false">GL366+GJ367</f>
        <v>0</v>
      </c>
      <c r="GM367" s="259"/>
      <c r="GN367" s="259" t="n">
        <f aca="false">GN366+GL367</f>
        <v>0</v>
      </c>
      <c r="GO367" s="259"/>
      <c r="GP367" s="259" t="n">
        <f aca="false">GP366+GN367</f>
        <v>0</v>
      </c>
      <c r="GQ367" s="259"/>
      <c r="GR367" s="259" t="n">
        <f aca="false">GR366+GP367</f>
        <v>0</v>
      </c>
      <c r="GS367" s="259"/>
      <c r="GT367" s="259" t="n">
        <f aca="false">GT366+GR367</f>
        <v>0</v>
      </c>
      <c r="GU367" s="259"/>
      <c r="GV367" s="259" t="n">
        <f aca="false">GV366+GT367</f>
        <v>0</v>
      </c>
      <c r="GW367" s="259"/>
      <c r="GX367" s="259" t="n">
        <f aca="false">GX366+GV367</f>
        <v>0</v>
      </c>
      <c r="GY367" s="259"/>
      <c r="GZ367" s="259" t="n">
        <f aca="false">GZ366+GX367</f>
        <v>0</v>
      </c>
      <c r="HA367" s="259"/>
      <c r="HB367" s="259" t="n">
        <f aca="false">HB366+GZ367</f>
        <v>0</v>
      </c>
      <c r="HC367" s="259"/>
      <c r="HD367" s="259" t="n">
        <f aca="false">HD366+HB367</f>
        <v>0</v>
      </c>
      <c r="HE367" s="259"/>
      <c r="HF367" s="259" t="n">
        <f aca="false">HF366+HD367</f>
        <v>0</v>
      </c>
      <c r="HG367" s="259"/>
      <c r="HH367" s="259" t="n">
        <f aca="false">HH366+HF367</f>
        <v>0</v>
      </c>
      <c r="HI367" s="259"/>
      <c r="HJ367" s="259" t="n">
        <f aca="false">HJ366+HH367</f>
        <v>0</v>
      </c>
      <c r="HK367" s="259"/>
    </row>
    <row r="368" s="299" customFormat="true" ht="12.75" hidden="true" customHeight="false" outlineLevel="0" collapsed="false">
      <c r="A368" s="232"/>
      <c r="B368" s="233"/>
      <c r="C368" s="232"/>
      <c r="D368" s="234"/>
      <c r="E368" s="234"/>
      <c r="F368" s="235"/>
      <c r="G368" s="234"/>
      <c r="H368" s="261"/>
      <c r="I368" s="237"/>
      <c r="J368" s="238"/>
      <c r="K368" s="262" t="s">
        <v>165</v>
      </c>
      <c r="L368" s="263" t="e">
        <f aca="false">IF($E362&gt;0,L365/$E362,"-")</f>
        <v>#N/A</v>
      </c>
      <c r="M368" s="263"/>
      <c r="N368" s="263" t="e">
        <f aca="false">IF($E362&gt;0,N365/$E362,"-")</f>
        <v>#N/A</v>
      </c>
      <c r="O368" s="263"/>
      <c r="P368" s="263" t="e">
        <f aca="false">IF($E362&gt;0,P365/$E362,"-")</f>
        <v>#N/A</v>
      </c>
      <c r="Q368" s="263"/>
      <c r="R368" s="263" t="e">
        <f aca="false">IF($E362&gt;0,R365/$E362,"-")</f>
        <v>#N/A</v>
      </c>
      <c r="S368" s="263"/>
      <c r="T368" s="263" t="e">
        <f aca="false">IF($E362&gt;0,T365/$E362,"-")</f>
        <v>#N/A</v>
      </c>
      <c r="U368" s="263"/>
      <c r="V368" s="263" t="e">
        <f aca="false">IF($E362&gt;0,V365/$E362,"-")</f>
        <v>#N/A</v>
      </c>
      <c r="W368" s="263"/>
      <c r="X368" s="263" t="e">
        <f aca="false">IF($E362&gt;0,X365/$E362,"-")</f>
        <v>#N/A</v>
      </c>
      <c r="Y368" s="263"/>
      <c r="Z368" s="263" t="e">
        <f aca="false">IF($E362&gt;0,Z365/$E362,"-")</f>
        <v>#N/A</v>
      </c>
      <c r="AA368" s="263"/>
      <c r="AB368" s="263" t="e">
        <f aca="false">IF($E362&gt;0,AB365/$E362,"-")</f>
        <v>#N/A</v>
      </c>
      <c r="AC368" s="263"/>
      <c r="AD368" s="263" t="e">
        <f aca="false">IF($E362&gt;0,AD365/$E362,"-")</f>
        <v>#N/A</v>
      </c>
      <c r="AE368" s="263"/>
      <c r="AF368" s="263" t="e">
        <f aca="false">IF($E362&gt;0,AF365/$E362,"-")</f>
        <v>#N/A</v>
      </c>
      <c r="AG368" s="263"/>
      <c r="AH368" s="263" t="e">
        <f aca="false">IF($E362&gt;0,AH365/$E362,"-")</f>
        <v>#N/A</v>
      </c>
      <c r="AI368" s="263"/>
      <c r="AJ368" s="263" t="e">
        <f aca="false">IF($E362&gt;0,AJ365/$E362,"-")</f>
        <v>#N/A</v>
      </c>
      <c r="AK368" s="263"/>
      <c r="AL368" s="263" t="e">
        <f aca="false">IF($E362&gt;0,AL365/$E362,"-")</f>
        <v>#N/A</v>
      </c>
      <c r="AM368" s="263"/>
      <c r="AN368" s="263" t="e">
        <f aca="false">IF($E362&gt;0,AN365/$E362,"-")</f>
        <v>#N/A</v>
      </c>
      <c r="AO368" s="263"/>
      <c r="AP368" s="263" t="e">
        <f aca="false">IF($E362&gt;0,AP365/$E362,"-")</f>
        <v>#N/A</v>
      </c>
      <c r="AQ368" s="263"/>
      <c r="AR368" s="263" t="e">
        <f aca="false">IF($E362&gt;0,AR365/$E362,"-")</f>
        <v>#N/A</v>
      </c>
      <c r="AS368" s="263"/>
      <c r="AT368" s="263" t="e">
        <f aca="false">IF($E362&gt;0,AT365/$E362,"-")</f>
        <v>#N/A</v>
      </c>
      <c r="AU368" s="263"/>
      <c r="AV368" s="263" t="e">
        <f aca="false">IF($E362&gt;0,AV365/$E362,"-")</f>
        <v>#N/A</v>
      </c>
      <c r="AW368" s="263"/>
      <c r="AX368" s="263" t="e">
        <f aca="false">IF($E362&gt;0,AX365/$E362,"-")</f>
        <v>#N/A</v>
      </c>
      <c r="AY368" s="263"/>
      <c r="AZ368" s="263" t="e">
        <f aca="false">IF($E362&gt;0,AZ365/$E362,"-")</f>
        <v>#N/A</v>
      </c>
      <c r="BA368" s="263"/>
      <c r="BB368" s="263" t="e">
        <f aca="false">IF($E362&gt;0,BB365/$E362,"-")</f>
        <v>#N/A</v>
      </c>
      <c r="BC368" s="263"/>
      <c r="BD368" s="263" t="e">
        <f aca="false">IF($E362&gt;0,BD365/$E362,"-")</f>
        <v>#N/A</v>
      </c>
      <c r="BE368" s="263"/>
      <c r="BF368" s="263" t="e">
        <f aca="false">IF($E362&gt;0,BF365/$E362,"-")</f>
        <v>#N/A</v>
      </c>
      <c r="BG368" s="263"/>
      <c r="BH368" s="263" t="e">
        <f aca="false">IF($E362&gt;0,BH365/$E362,"-")</f>
        <v>#N/A</v>
      </c>
      <c r="BI368" s="263"/>
      <c r="BJ368" s="263" t="e">
        <f aca="false">IF($E362&gt;0,BJ365/$E362,"-")</f>
        <v>#N/A</v>
      </c>
      <c r="BK368" s="263"/>
      <c r="BL368" s="263" t="e">
        <f aca="false">IF($E362&gt;0,BL365/$E362,"-")</f>
        <v>#N/A</v>
      </c>
      <c r="BM368" s="263"/>
      <c r="BN368" s="263" t="e">
        <f aca="false">IF($E362&gt;0,BN365/$E362,"-")</f>
        <v>#N/A</v>
      </c>
      <c r="BO368" s="263"/>
      <c r="BP368" s="263" t="e">
        <f aca="false">IF($E362&gt;0,BP365/$E362,"-")</f>
        <v>#N/A</v>
      </c>
      <c r="BQ368" s="263"/>
      <c r="BR368" s="263" t="e">
        <f aca="false">IF($E362&gt;0,BR365/$E362,"-")</f>
        <v>#N/A</v>
      </c>
      <c r="BS368" s="263"/>
      <c r="BT368" s="263" t="e">
        <f aca="false">IF($E362&gt;0,BT365/$E362,"-")</f>
        <v>#N/A</v>
      </c>
      <c r="BU368" s="263"/>
      <c r="BV368" s="263" t="e">
        <f aca="false">IF($E362&gt;0,BV365/$E362,"-")</f>
        <v>#N/A</v>
      </c>
      <c r="BW368" s="263"/>
      <c r="BX368" s="263" t="e">
        <f aca="false">IF($E362&gt;0,BX365/$E362,"-")</f>
        <v>#N/A</v>
      </c>
      <c r="BY368" s="263"/>
      <c r="BZ368" s="263" t="e">
        <f aca="false">IF($E362&gt;0,BZ365/$E362,"-")</f>
        <v>#N/A</v>
      </c>
      <c r="CA368" s="263"/>
      <c r="CB368" s="263" t="e">
        <f aca="false">IF($E362&gt;0,CB365/$E362,"-")</f>
        <v>#N/A</v>
      </c>
      <c r="CC368" s="263"/>
      <c r="CD368" s="263" t="e">
        <f aca="false">IF($E362&gt;0,CD365/$E362,"-")</f>
        <v>#N/A</v>
      </c>
      <c r="CE368" s="263"/>
      <c r="CF368" s="263" t="e">
        <f aca="false">IF($E362&gt;0,CF365/$E362,"-")</f>
        <v>#N/A</v>
      </c>
      <c r="CG368" s="263"/>
      <c r="CH368" s="263" t="e">
        <f aca="false">IF($E362&gt;0,CH365/$E362,"-")</f>
        <v>#N/A</v>
      </c>
      <c r="CI368" s="263"/>
      <c r="CJ368" s="263" t="e">
        <f aca="false">IF($E362&gt;0,CJ365/$E362,"-")</f>
        <v>#N/A</v>
      </c>
      <c r="CK368" s="263"/>
      <c r="CL368" s="263" t="e">
        <f aca="false">IF($E362&gt;0,CL365/$E362,"-")</f>
        <v>#N/A</v>
      </c>
      <c r="CM368" s="263"/>
      <c r="CN368" s="263" t="e">
        <f aca="false">IF($E362&gt;0,CN365/$E362,"-")</f>
        <v>#N/A</v>
      </c>
      <c r="CO368" s="263"/>
      <c r="CP368" s="263" t="e">
        <f aca="false">IF($E362&gt;0,CP365/$E362,"-")</f>
        <v>#N/A</v>
      </c>
      <c r="CQ368" s="263"/>
      <c r="CR368" s="263" t="e">
        <f aca="false">IF($E362&gt;0,CR365/$E362,"-")</f>
        <v>#N/A</v>
      </c>
      <c r="CS368" s="263"/>
      <c r="CT368" s="263" t="e">
        <f aca="false">IF($E362&gt;0,CT365/$E362,"-")</f>
        <v>#N/A</v>
      </c>
      <c r="CU368" s="263"/>
      <c r="CV368" s="263" t="e">
        <f aca="false">IF($E362&gt;0,CV365/$E362,"-")</f>
        <v>#N/A</v>
      </c>
      <c r="CW368" s="263"/>
      <c r="CX368" s="263" t="e">
        <f aca="false">IF($E362&gt;0,CX365/$E362,"-")</f>
        <v>#N/A</v>
      </c>
      <c r="CY368" s="263"/>
      <c r="CZ368" s="263" t="e">
        <f aca="false">IF($E362&gt;0,CZ365/$E362,"-")</f>
        <v>#N/A</v>
      </c>
      <c r="DA368" s="263"/>
      <c r="DB368" s="263" t="e">
        <f aca="false">IF($E362&gt;0,DB365/$E362,"-")</f>
        <v>#N/A</v>
      </c>
      <c r="DC368" s="263"/>
      <c r="DD368" s="263" t="e">
        <f aca="false">IF($E362&gt;0,DD365/$E362,"-")</f>
        <v>#N/A</v>
      </c>
      <c r="DE368" s="263"/>
      <c r="DF368" s="263" t="e">
        <f aca="false">IF($E362&gt;0,DF365/$E362,"-")</f>
        <v>#N/A</v>
      </c>
      <c r="DG368" s="263"/>
      <c r="DH368" s="263" t="e">
        <f aca="false">IF($E362&gt;0,DH365/$E362,"-")</f>
        <v>#N/A</v>
      </c>
      <c r="DI368" s="263"/>
      <c r="DJ368" s="298" t="e">
        <f aca="false">IF($E362&gt;0,DJ365/$E362,"-")</f>
        <v>#N/A</v>
      </c>
      <c r="DK368" s="298"/>
      <c r="DL368" s="263" t="e">
        <f aca="false">IF($E362&gt;0,DL365/$E362,"-")</f>
        <v>#N/A</v>
      </c>
      <c r="DM368" s="263"/>
      <c r="DN368" s="263" t="e">
        <f aca="false">IF($E362&gt;0,DN365/$E362,"-")</f>
        <v>#N/A</v>
      </c>
      <c r="DO368" s="263"/>
      <c r="DP368" s="263" t="e">
        <f aca="false">IF($E362&gt;0,DP365/$E362,"-")</f>
        <v>#N/A</v>
      </c>
      <c r="DQ368" s="263"/>
      <c r="DR368" s="263" t="e">
        <f aca="false">IF($E362&gt;0,DR365/$E362,"-")</f>
        <v>#N/A</v>
      </c>
      <c r="DS368" s="263"/>
      <c r="DT368" s="263" t="e">
        <f aca="false">IF($E362&gt;0,DT365/$E362,"-")</f>
        <v>#N/A</v>
      </c>
      <c r="DU368" s="263"/>
      <c r="DV368" s="263" t="e">
        <f aca="false">IF($E362&gt;0,DV365/$E362,"-")</f>
        <v>#N/A</v>
      </c>
      <c r="DW368" s="263"/>
      <c r="DX368" s="263" t="e">
        <f aca="false">IF($E362&gt;0,DX365/$E362,"-")</f>
        <v>#N/A</v>
      </c>
      <c r="DY368" s="263"/>
      <c r="DZ368" s="263" t="e">
        <f aca="false">IF($E362&gt;0,DZ365/$E362,"-")</f>
        <v>#N/A</v>
      </c>
      <c r="EA368" s="263"/>
      <c r="EB368" s="263" t="e">
        <f aca="false">IF($E362&gt;0,EB365/$E362,"-")</f>
        <v>#N/A</v>
      </c>
      <c r="EC368" s="263"/>
      <c r="ED368" s="263" t="e">
        <f aca="false">IF($E362&gt;0,ED365/$E362,"-")</f>
        <v>#N/A</v>
      </c>
      <c r="EE368" s="263"/>
      <c r="EF368" s="263" t="e">
        <f aca="false">IF($E362&gt;0,EF365/$E362,"-")</f>
        <v>#N/A</v>
      </c>
      <c r="EG368" s="263"/>
      <c r="EH368" s="263" t="e">
        <f aca="false">IF($E362&gt;0,EH365/$E362,"-")</f>
        <v>#N/A</v>
      </c>
      <c r="EI368" s="263"/>
      <c r="EJ368" s="263" t="e">
        <f aca="false">IF($E362&gt;0,EJ365/$E362,"-")</f>
        <v>#N/A</v>
      </c>
      <c r="EK368" s="263"/>
      <c r="EL368" s="263" t="e">
        <f aca="false">IF($E362&gt;0,EL365/$E362,"-")</f>
        <v>#N/A</v>
      </c>
      <c r="EM368" s="263"/>
      <c r="EN368" s="263" t="e">
        <f aca="false">IF($E362&gt;0,EN365/$E362,"-")</f>
        <v>#N/A</v>
      </c>
      <c r="EO368" s="263"/>
      <c r="EP368" s="263" t="e">
        <f aca="false">IF($E362&gt;0,EP365/$E362,"-")</f>
        <v>#N/A</v>
      </c>
      <c r="EQ368" s="263"/>
      <c r="ER368" s="263" t="e">
        <f aca="false">IF($E362&gt;0,ER365/$E362,"-")</f>
        <v>#N/A</v>
      </c>
      <c r="ES368" s="263"/>
      <c r="ET368" s="263" t="e">
        <f aca="false">IF($E362&gt;0,ET365/$E362,"-")</f>
        <v>#N/A</v>
      </c>
      <c r="EU368" s="263"/>
      <c r="EV368" s="263" t="e">
        <f aca="false">IF($E362&gt;0,EV365/$E362,"-")</f>
        <v>#N/A</v>
      </c>
      <c r="EW368" s="263"/>
      <c r="EX368" s="264" t="e">
        <f aca="false">IF($E362&gt;0,EX365/$E362,"-")</f>
        <v>#N/A</v>
      </c>
      <c r="EY368" s="264"/>
      <c r="EZ368" s="263" t="e">
        <f aca="false">IF($E362&gt;0,EZ365/$E362,"-")</f>
        <v>#N/A</v>
      </c>
      <c r="FA368" s="263"/>
      <c r="FB368" s="263" t="e">
        <f aca="false">IF($E362&gt;0,FB365/$E362,"-")</f>
        <v>#N/A</v>
      </c>
      <c r="FC368" s="263"/>
      <c r="FD368" s="263" t="e">
        <f aca="false">IF($E362&gt;0,FD365/$E362,"-")</f>
        <v>#N/A</v>
      </c>
      <c r="FE368" s="263"/>
      <c r="FF368" s="263" t="e">
        <f aca="false">IF($E362&gt;0,FF365/$E362,"-")</f>
        <v>#N/A</v>
      </c>
      <c r="FG368" s="263"/>
      <c r="FH368" s="263" t="e">
        <f aca="false">IF($E362&gt;0,FH365/$E362,"-")</f>
        <v>#N/A</v>
      </c>
      <c r="FI368" s="263"/>
      <c r="FJ368" s="263" t="e">
        <f aca="false">IF($E362&gt;0,FJ365/$E362,"-")</f>
        <v>#N/A</v>
      </c>
      <c r="FK368" s="263"/>
      <c r="FL368" s="263" t="e">
        <f aca="false">IF($E362&gt;0,FL365/$E362,"-")</f>
        <v>#N/A</v>
      </c>
      <c r="FM368" s="263"/>
      <c r="FN368" s="263" t="e">
        <f aca="false">IF($E362&gt;0,FN365/$E362,"-")</f>
        <v>#N/A</v>
      </c>
      <c r="FO368" s="263"/>
      <c r="FP368" s="263" t="e">
        <f aca="false">IF($E362&gt;0,FP365/$E362,"-")</f>
        <v>#N/A</v>
      </c>
      <c r="FQ368" s="263"/>
      <c r="FR368" s="263" t="e">
        <f aca="false">IF($E362&gt;0,FR365/$E362,"-")</f>
        <v>#N/A</v>
      </c>
      <c r="FS368" s="263"/>
      <c r="FT368" s="263" t="e">
        <f aca="false">IF($E362&gt;0,FT365/$E362,"-")</f>
        <v>#N/A</v>
      </c>
      <c r="FU368" s="263"/>
      <c r="FV368" s="263" t="e">
        <f aca="false">IF($E362&gt;0,FV365/$E362,"-")</f>
        <v>#N/A</v>
      </c>
      <c r="FW368" s="263"/>
      <c r="FX368" s="263" t="e">
        <f aca="false">IF($E362&gt;0,FX365/$E362,"-")</f>
        <v>#N/A</v>
      </c>
      <c r="FY368" s="263"/>
      <c r="FZ368" s="263" t="e">
        <f aca="false">IF($E362&gt;0,FZ365/$E362,"-")</f>
        <v>#N/A</v>
      </c>
      <c r="GA368" s="263"/>
      <c r="GB368" s="263" t="e">
        <f aca="false">IF($E362&gt;0,GB365/$E362,"-")</f>
        <v>#N/A</v>
      </c>
      <c r="GC368" s="263"/>
      <c r="GD368" s="263" t="e">
        <f aca="false">IF($E362&gt;0,GD365/$E362,"-")</f>
        <v>#N/A</v>
      </c>
      <c r="GE368" s="263"/>
      <c r="GF368" s="263" t="e">
        <f aca="false">IF($E362&gt;0,GF365/$E362,"-")</f>
        <v>#N/A</v>
      </c>
      <c r="GG368" s="263"/>
      <c r="GH368" s="263" t="e">
        <f aca="false">IF($E362&gt;0,GH365/$E362,"-")</f>
        <v>#N/A</v>
      </c>
      <c r="GI368" s="263"/>
      <c r="GJ368" s="263" t="e">
        <f aca="false">IF($E362&gt;0,GJ365/$E362,"-")</f>
        <v>#N/A</v>
      </c>
      <c r="GK368" s="263"/>
      <c r="GL368" s="263" t="e">
        <f aca="false">IF($E362&gt;0,GL365/$E362,"-")</f>
        <v>#N/A</v>
      </c>
      <c r="GM368" s="263"/>
      <c r="GN368" s="263" t="e">
        <f aca="false">IF($E362&gt;0,GN365/$E362,"-")</f>
        <v>#N/A</v>
      </c>
      <c r="GO368" s="263"/>
      <c r="GP368" s="263" t="e">
        <f aca="false">IF($E362&gt;0,GP365/$E362,"-")</f>
        <v>#N/A</v>
      </c>
      <c r="GQ368" s="263"/>
      <c r="GR368" s="263" t="e">
        <f aca="false">IF($E362&gt;0,GR365/$E362,"-")</f>
        <v>#N/A</v>
      </c>
      <c r="GS368" s="263"/>
      <c r="GT368" s="263" t="e">
        <f aca="false">IF($E362&gt;0,GT365/$E362,"-")</f>
        <v>#N/A</v>
      </c>
      <c r="GU368" s="263"/>
      <c r="GV368" s="263" t="e">
        <f aca="false">IF($E362&gt;0,GV365/$E362,"-")</f>
        <v>#N/A</v>
      </c>
      <c r="GW368" s="263"/>
      <c r="GX368" s="263" t="e">
        <f aca="false">IF($E362&gt;0,GX365/$E362,"-")</f>
        <v>#N/A</v>
      </c>
      <c r="GY368" s="263"/>
      <c r="GZ368" s="263" t="e">
        <f aca="false">IF($E362&gt;0,GZ365/$E362,"-")</f>
        <v>#N/A</v>
      </c>
      <c r="HA368" s="263"/>
      <c r="HB368" s="263" t="e">
        <f aca="false">IF($E362&gt;0,HB365/$E362,"-")</f>
        <v>#N/A</v>
      </c>
      <c r="HC368" s="263"/>
      <c r="HD368" s="263" t="e">
        <f aca="false">IF($E362&gt;0,HD365/$E362,"-")</f>
        <v>#N/A</v>
      </c>
      <c r="HE368" s="263"/>
      <c r="HF368" s="263" t="e">
        <f aca="false">IF($E362&gt;0,HF365/$E362,"-")</f>
        <v>#N/A</v>
      </c>
      <c r="HG368" s="263"/>
      <c r="HH368" s="263" t="e">
        <f aca="false">IF($E362&gt;0,HH365/$E362,"-")</f>
        <v>#N/A</v>
      </c>
      <c r="HI368" s="263"/>
      <c r="HJ368" s="263" t="e">
        <f aca="false">IF($E362&gt;0,HJ365/$E362,"-")</f>
        <v>#N/A</v>
      </c>
      <c r="HK368" s="263"/>
    </row>
    <row r="369" customFormat="false" ht="12.75" hidden="true" customHeight="false" outlineLevel="0" collapsed="false">
      <c r="A369" s="232"/>
      <c r="B369" s="233"/>
      <c r="C369" s="232"/>
      <c r="D369" s="234"/>
      <c r="E369" s="234"/>
      <c r="F369" s="235"/>
      <c r="G369" s="234"/>
      <c r="H369" s="234"/>
      <c r="I369" s="237"/>
      <c r="J369" s="238"/>
      <c r="K369" s="265" t="s">
        <v>166</v>
      </c>
      <c r="L369" s="266" t="e">
        <f aca="false">IF($E362&gt;0,L367/$E362,"-")</f>
        <v>#N/A</v>
      </c>
      <c r="M369" s="266"/>
      <c r="N369" s="266" t="e">
        <f aca="false">IF($E362&gt;0,N367/$E362,"-")</f>
        <v>#N/A</v>
      </c>
      <c r="O369" s="266"/>
      <c r="P369" s="266" t="e">
        <f aca="false">IF($E362&gt;0,P367/$E362,"-")</f>
        <v>#N/A</v>
      </c>
      <c r="Q369" s="266"/>
      <c r="R369" s="266" t="e">
        <f aca="false">IF($E362&gt;0,R367/$E362,"-")</f>
        <v>#N/A</v>
      </c>
      <c r="S369" s="266"/>
      <c r="T369" s="266" t="e">
        <f aca="false">IF($E362&gt;0,T367/$E362,"-")</f>
        <v>#N/A</v>
      </c>
      <c r="U369" s="266"/>
      <c r="V369" s="266" t="e">
        <f aca="false">IF($E362&gt;0,V367/$E362,"-")</f>
        <v>#N/A</v>
      </c>
      <c r="W369" s="266"/>
      <c r="X369" s="266" t="e">
        <f aca="false">IF($E362&gt;0,X367/$E362,"-")</f>
        <v>#N/A</v>
      </c>
      <c r="Y369" s="266"/>
      <c r="Z369" s="266" t="e">
        <f aca="false">IF($E362&gt;0,Z367/$E362,"-")</f>
        <v>#N/A</v>
      </c>
      <c r="AA369" s="266"/>
      <c r="AB369" s="266" t="e">
        <f aca="false">IF($E362&gt;0,AB367/$E362,"-")</f>
        <v>#N/A</v>
      </c>
      <c r="AC369" s="266"/>
      <c r="AD369" s="266" t="e">
        <f aca="false">IF($E362&gt;0,AD367/$E362,"-")</f>
        <v>#N/A</v>
      </c>
      <c r="AE369" s="266"/>
      <c r="AF369" s="266" t="e">
        <f aca="false">IF($E362&gt;0,AF367/$E362,"-")</f>
        <v>#N/A</v>
      </c>
      <c r="AG369" s="266"/>
      <c r="AH369" s="266" t="e">
        <f aca="false">IF($E362&gt;0,AH367/$E362,"-")</f>
        <v>#N/A</v>
      </c>
      <c r="AI369" s="266"/>
      <c r="AJ369" s="266" t="e">
        <f aca="false">IF($E362&gt;0,AJ367/$E362,"-")</f>
        <v>#N/A</v>
      </c>
      <c r="AK369" s="266"/>
      <c r="AL369" s="266" t="e">
        <f aca="false">IF($E362&gt;0,AL367/$E362,"-")</f>
        <v>#N/A</v>
      </c>
      <c r="AM369" s="266"/>
      <c r="AN369" s="266" t="e">
        <f aca="false">IF($E362&gt;0,AN367/$E362,"-")</f>
        <v>#N/A</v>
      </c>
      <c r="AO369" s="266"/>
      <c r="AP369" s="266" t="e">
        <f aca="false">IF($E362&gt;0,AP367/$E362,"-")</f>
        <v>#N/A</v>
      </c>
      <c r="AQ369" s="266"/>
      <c r="AR369" s="266" t="e">
        <f aca="false">IF($E362&gt;0,AR367/$E362,"-")</f>
        <v>#N/A</v>
      </c>
      <c r="AS369" s="266"/>
      <c r="AT369" s="266" t="e">
        <f aca="false">IF($E362&gt;0,AT367/$E362,"-")</f>
        <v>#N/A</v>
      </c>
      <c r="AU369" s="266"/>
      <c r="AV369" s="266" t="e">
        <f aca="false">IF($E362&gt;0,AV367/$E362,"-")</f>
        <v>#N/A</v>
      </c>
      <c r="AW369" s="266"/>
      <c r="AX369" s="266" t="e">
        <f aca="false">IF($E362&gt;0,AX367/$E362,"-")</f>
        <v>#N/A</v>
      </c>
      <c r="AY369" s="266"/>
      <c r="AZ369" s="266" t="e">
        <f aca="false">IF($E362&gt;0,AZ367/$E362,"-")</f>
        <v>#N/A</v>
      </c>
      <c r="BA369" s="266"/>
      <c r="BB369" s="266" t="e">
        <f aca="false">IF($E362&gt;0,BB367/$E362,"-")</f>
        <v>#N/A</v>
      </c>
      <c r="BC369" s="266"/>
      <c r="BD369" s="266" t="e">
        <f aca="false">IF($E362&gt;0,BD367/$E362,"-")</f>
        <v>#N/A</v>
      </c>
      <c r="BE369" s="266"/>
      <c r="BF369" s="266" t="e">
        <f aca="false">IF($E362&gt;0,BF367/$E362,"-")</f>
        <v>#N/A</v>
      </c>
      <c r="BG369" s="266"/>
      <c r="BH369" s="266" t="e">
        <f aca="false">IF($E362&gt;0,BH367/$E362,"-")</f>
        <v>#N/A</v>
      </c>
      <c r="BI369" s="266"/>
      <c r="BJ369" s="266" t="e">
        <f aca="false">IF($E362&gt;0,BJ367/$E362,"-")</f>
        <v>#N/A</v>
      </c>
      <c r="BK369" s="266"/>
      <c r="BL369" s="266" t="e">
        <f aca="false">IF($E362&gt;0,BL367/$E362,"-")</f>
        <v>#N/A</v>
      </c>
      <c r="BM369" s="266"/>
      <c r="BN369" s="266" t="e">
        <f aca="false">IF($E362&gt;0,BN367/$E362,"-")</f>
        <v>#N/A</v>
      </c>
      <c r="BO369" s="266"/>
      <c r="BP369" s="266" t="e">
        <f aca="false">IF($E362&gt;0,BP367/$E362,"-")</f>
        <v>#N/A</v>
      </c>
      <c r="BQ369" s="266"/>
      <c r="BR369" s="300" t="e">
        <f aca="false">IF($E362&gt;0,BR367/$E362,"-")</f>
        <v>#N/A</v>
      </c>
      <c r="BS369" s="300"/>
      <c r="BT369" s="300" t="e">
        <f aca="false">IF($E362&gt;0,BT367/$E362,"-")</f>
        <v>#N/A</v>
      </c>
      <c r="BU369" s="300"/>
      <c r="BV369" s="300" t="e">
        <f aca="false">IF($E362&gt;0,BV367/$E362,"-")</f>
        <v>#N/A</v>
      </c>
      <c r="BW369" s="300"/>
      <c r="BX369" s="300" t="e">
        <f aca="false">IF($E362&gt;0,BX367/$E362,"-")</f>
        <v>#N/A</v>
      </c>
      <c r="BY369" s="300"/>
      <c r="BZ369" s="300" t="e">
        <f aca="false">IF($E362&gt;0,BZ367/$E362,"-")</f>
        <v>#N/A</v>
      </c>
      <c r="CA369" s="300"/>
      <c r="CB369" s="300" t="e">
        <f aca="false">IF($E362&gt;0,CB367/$E362,"-")</f>
        <v>#N/A</v>
      </c>
      <c r="CC369" s="300"/>
      <c r="CD369" s="300" t="e">
        <f aca="false">IF($E362&gt;0,CD367/$E362,"-")</f>
        <v>#N/A</v>
      </c>
      <c r="CE369" s="300"/>
      <c r="CF369" s="300" t="e">
        <f aca="false">IF($E362&gt;0,CF367/$E362,"-")</f>
        <v>#N/A</v>
      </c>
      <c r="CG369" s="300"/>
      <c r="CH369" s="300" t="e">
        <f aca="false">IF($E362&gt;0,CH367/$E362,"-")</f>
        <v>#N/A</v>
      </c>
      <c r="CI369" s="300"/>
      <c r="CJ369" s="300" t="e">
        <f aca="false">IF($E362&gt;0,CJ367/$E362,"-")</f>
        <v>#N/A</v>
      </c>
      <c r="CK369" s="300"/>
      <c r="CL369" s="300" t="e">
        <f aca="false">IF($E362&gt;0,CL367/$E362,"-")</f>
        <v>#N/A</v>
      </c>
      <c r="CM369" s="300"/>
      <c r="CN369" s="300" t="e">
        <f aca="false">IF($E362&gt;0,CN367/$E362,"-")</f>
        <v>#N/A</v>
      </c>
      <c r="CO369" s="300"/>
      <c r="CP369" s="300" t="e">
        <f aca="false">IF($E362&gt;0,CP367/$E362,"-")</f>
        <v>#N/A</v>
      </c>
      <c r="CQ369" s="300"/>
      <c r="CR369" s="300" t="e">
        <f aca="false">IF($E362&gt;0,CR367/$E362,"-")</f>
        <v>#N/A</v>
      </c>
      <c r="CS369" s="300"/>
      <c r="CT369" s="300" t="e">
        <f aca="false">IF($E362&gt;0,CT367/$E362,"-")</f>
        <v>#N/A</v>
      </c>
      <c r="CU369" s="300"/>
      <c r="CV369" s="300" t="e">
        <f aca="false">IF($E362&gt;0,CV367/$E362,"-")</f>
        <v>#N/A</v>
      </c>
      <c r="CW369" s="300"/>
      <c r="CX369" s="300" t="e">
        <f aca="false">IF($E362&gt;0,CX367/$E362,"-")</f>
        <v>#N/A</v>
      </c>
      <c r="CY369" s="300"/>
      <c r="CZ369" s="300" t="e">
        <f aca="false">IF($E362&gt;0,CZ367/$E362,"-")</f>
        <v>#N/A</v>
      </c>
      <c r="DA369" s="300"/>
      <c r="DB369" s="300" t="e">
        <f aca="false">IF($E362&gt;0,DB367/$E362,"-")</f>
        <v>#N/A</v>
      </c>
      <c r="DC369" s="300"/>
      <c r="DD369" s="300" t="e">
        <f aca="false">IF($E362&gt;0,DD367/$E362,"-")</f>
        <v>#N/A</v>
      </c>
      <c r="DE369" s="300"/>
      <c r="DF369" s="300" t="e">
        <f aca="false">IF($E362&gt;0,DF367/$E362,"-")</f>
        <v>#N/A</v>
      </c>
      <c r="DG369" s="300"/>
      <c r="DH369" s="300" t="e">
        <f aca="false">IF($E362&gt;0,DH367/$E362,"-")</f>
        <v>#N/A</v>
      </c>
      <c r="DI369" s="300"/>
      <c r="DJ369" s="301" t="e">
        <f aca="false">IF($E362&gt;0,DJ367/$E362,"-")</f>
        <v>#N/A</v>
      </c>
      <c r="DK369" s="301"/>
      <c r="DL369" s="300" t="e">
        <f aca="false">IF($E362&gt;0,DL367/$E362,"-")</f>
        <v>#N/A</v>
      </c>
      <c r="DM369" s="300"/>
      <c r="DN369" s="300" t="e">
        <f aca="false">IF($E362&gt;0,DN367/$E362,"-")</f>
        <v>#N/A</v>
      </c>
      <c r="DO369" s="300"/>
      <c r="DP369" s="300" t="e">
        <f aca="false">IF($E362&gt;0,DP367/$E362,"-")</f>
        <v>#N/A</v>
      </c>
      <c r="DQ369" s="300"/>
      <c r="DR369" s="300" t="e">
        <f aca="false">IF($E362&gt;0,DR367/$E362,"-")</f>
        <v>#N/A</v>
      </c>
      <c r="DS369" s="300"/>
      <c r="DT369" s="300" t="e">
        <f aca="false">IF($E362&gt;0,DT367/$E362,"-")</f>
        <v>#N/A</v>
      </c>
      <c r="DU369" s="300"/>
      <c r="DV369" s="300" t="e">
        <f aca="false">IF($E362&gt;0,DV367/$E362,"-")</f>
        <v>#N/A</v>
      </c>
      <c r="DW369" s="300"/>
      <c r="DX369" s="300" t="e">
        <f aca="false">IF($E362&gt;0,DX367/$E362,"-")</f>
        <v>#N/A</v>
      </c>
      <c r="DY369" s="300"/>
      <c r="DZ369" s="300" t="e">
        <f aca="false">IF($E362&gt;0,DZ367/$E362,"-")</f>
        <v>#N/A</v>
      </c>
      <c r="EA369" s="300"/>
      <c r="EB369" s="300" t="e">
        <f aca="false">IF($E362&gt;0,EB367/$E362,"-")</f>
        <v>#N/A</v>
      </c>
      <c r="EC369" s="300"/>
      <c r="ED369" s="300" t="e">
        <f aca="false">IF($E362&gt;0,ED367/$E362,"-")</f>
        <v>#N/A</v>
      </c>
      <c r="EE369" s="300"/>
      <c r="EF369" s="300" t="e">
        <f aca="false">IF($E362&gt;0,EF367/$E362,"-")</f>
        <v>#N/A</v>
      </c>
      <c r="EG369" s="300"/>
      <c r="EH369" s="300" t="e">
        <f aca="false">IF($E362&gt;0,EH367/$E362,"-")</f>
        <v>#N/A</v>
      </c>
      <c r="EI369" s="300"/>
      <c r="EJ369" s="300" t="e">
        <f aca="false">IF($E362&gt;0,EJ367/$E362,"-")</f>
        <v>#N/A</v>
      </c>
      <c r="EK369" s="300"/>
      <c r="EL369" s="300" t="e">
        <f aca="false">IF($E362&gt;0,EL367/$E362,"-")</f>
        <v>#N/A</v>
      </c>
      <c r="EM369" s="300"/>
      <c r="EN369" s="300" t="e">
        <f aca="false">IF($E362&gt;0,EN367/$E362,"-")</f>
        <v>#N/A</v>
      </c>
      <c r="EO369" s="300"/>
      <c r="EP369" s="300" t="e">
        <f aca="false">IF($E362&gt;0,EP367/$E362,"-")</f>
        <v>#N/A</v>
      </c>
      <c r="EQ369" s="300"/>
      <c r="ER369" s="300" t="e">
        <f aca="false">IF($E362&gt;0,ER367/$E362,"-")</f>
        <v>#N/A</v>
      </c>
      <c r="ES369" s="300"/>
      <c r="ET369" s="300" t="e">
        <f aca="false">IF($E362&gt;0,ET367/$E362,"-")</f>
        <v>#N/A</v>
      </c>
      <c r="EU369" s="300"/>
      <c r="EV369" s="300" t="e">
        <f aca="false">IF($E362&gt;0,EV367/$E362,"-")</f>
        <v>#N/A</v>
      </c>
      <c r="EW369" s="300"/>
      <c r="EX369" s="302" t="e">
        <f aca="false">IF($E362&gt;0,EX367/$E362,"-")</f>
        <v>#N/A</v>
      </c>
      <c r="EY369" s="302"/>
      <c r="EZ369" s="300" t="e">
        <f aca="false">IF($E362&gt;0,EZ367/$E362,"-")</f>
        <v>#N/A</v>
      </c>
      <c r="FA369" s="300"/>
      <c r="FB369" s="300" t="e">
        <f aca="false">IF($E362&gt;0,FB367/$E362,"-")</f>
        <v>#N/A</v>
      </c>
      <c r="FC369" s="300"/>
      <c r="FD369" s="300" t="e">
        <f aca="false">IF($E362&gt;0,FD367/$E362,"-")</f>
        <v>#N/A</v>
      </c>
      <c r="FE369" s="300"/>
      <c r="FF369" s="300" t="e">
        <f aca="false">IF($E362&gt;0,FF367/$E362,"-")</f>
        <v>#N/A</v>
      </c>
      <c r="FG369" s="300"/>
      <c r="FH369" s="300" t="e">
        <f aca="false">IF($E362&gt;0,FH367/$E362,"-")</f>
        <v>#N/A</v>
      </c>
      <c r="FI369" s="300"/>
      <c r="FJ369" s="300" t="e">
        <f aca="false">IF($E362&gt;0,FJ367/$E362,"-")</f>
        <v>#N/A</v>
      </c>
      <c r="FK369" s="300"/>
      <c r="FL369" s="300" t="e">
        <f aca="false">IF($E362&gt;0,FL367/$E362,"-")</f>
        <v>#N/A</v>
      </c>
      <c r="FM369" s="300"/>
      <c r="FN369" s="300" t="e">
        <f aca="false">IF($E362&gt;0,FN367/$E362,"-")</f>
        <v>#N/A</v>
      </c>
      <c r="FO369" s="300"/>
      <c r="FP369" s="300" t="e">
        <f aca="false">IF($E362&gt;0,FP367/$E362,"-")</f>
        <v>#N/A</v>
      </c>
      <c r="FQ369" s="300"/>
      <c r="FR369" s="300" t="e">
        <f aca="false">IF($E362&gt;0,FR367/$E362,"-")</f>
        <v>#N/A</v>
      </c>
      <c r="FS369" s="300"/>
      <c r="FT369" s="300" t="e">
        <f aca="false">IF($E362&gt;0,FT367/$E362,"-")</f>
        <v>#N/A</v>
      </c>
      <c r="FU369" s="300"/>
      <c r="FV369" s="300" t="e">
        <f aca="false">IF($E362&gt;0,FV367/$E362,"-")</f>
        <v>#N/A</v>
      </c>
      <c r="FW369" s="300"/>
      <c r="FX369" s="300" t="e">
        <f aca="false">IF($E362&gt;0,FX367/$E362,"-")</f>
        <v>#N/A</v>
      </c>
      <c r="FY369" s="300"/>
      <c r="FZ369" s="300" t="e">
        <f aca="false">IF($E362&gt;0,FZ367/$E362,"-")</f>
        <v>#N/A</v>
      </c>
      <c r="GA369" s="300"/>
      <c r="GB369" s="300" t="e">
        <f aca="false">IF($E362&gt;0,GB367/$E362,"-")</f>
        <v>#N/A</v>
      </c>
      <c r="GC369" s="300"/>
      <c r="GD369" s="300" t="e">
        <f aca="false">IF($E362&gt;0,GD367/$E362,"-")</f>
        <v>#N/A</v>
      </c>
      <c r="GE369" s="300"/>
      <c r="GF369" s="300" t="e">
        <f aca="false">IF($E362&gt;0,GF367/$E362,"-")</f>
        <v>#N/A</v>
      </c>
      <c r="GG369" s="300"/>
      <c r="GH369" s="300" t="e">
        <f aca="false">IF($E362&gt;0,GH367/$E362,"-")</f>
        <v>#N/A</v>
      </c>
      <c r="GI369" s="300"/>
      <c r="GJ369" s="300" t="e">
        <f aca="false">IF($E362&gt;0,GJ367/$E362,"-")</f>
        <v>#N/A</v>
      </c>
      <c r="GK369" s="300"/>
      <c r="GL369" s="300" t="e">
        <f aca="false">IF($E362&gt;0,GL367/$E362,"-")</f>
        <v>#N/A</v>
      </c>
      <c r="GM369" s="300"/>
      <c r="GN369" s="300" t="e">
        <f aca="false">IF($E362&gt;0,GN367/$E362,"-")</f>
        <v>#N/A</v>
      </c>
      <c r="GO369" s="300"/>
      <c r="GP369" s="300" t="e">
        <f aca="false">IF($E362&gt;0,GP367/$E362,"-")</f>
        <v>#N/A</v>
      </c>
      <c r="GQ369" s="300"/>
      <c r="GR369" s="300" t="e">
        <f aca="false">IF($E362&gt;0,GR367/$E362,"-")</f>
        <v>#N/A</v>
      </c>
      <c r="GS369" s="300"/>
      <c r="GT369" s="300" t="e">
        <f aca="false">IF($E362&gt;0,GT367/$E362,"-")</f>
        <v>#N/A</v>
      </c>
      <c r="GU369" s="300"/>
      <c r="GV369" s="300" t="e">
        <f aca="false">IF($E362&gt;0,GV367/$E362,"-")</f>
        <v>#N/A</v>
      </c>
      <c r="GW369" s="300"/>
      <c r="GX369" s="300" t="e">
        <f aca="false">IF($E362&gt;0,GX367/$E362,"-")</f>
        <v>#N/A</v>
      </c>
      <c r="GY369" s="300"/>
      <c r="GZ369" s="300" t="e">
        <f aca="false">IF($E362&gt;0,GZ367/$E362,"-")</f>
        <v>#N/A</v>
      </c>
      <c r="HA369" s="300"/>
      <c r="HB369" s="300" t="e">
        <f aca="false">IF($E362&gt;0,HB367/$E362,"-")</f>
        <v>#N/A</v>
      </c>
      <c r="HC369" s="300"/>
      <c r="HD369" s="300" t="e">
        <f aca="false">IF($E362&gt;0,HD367/$E362,"-")</f>
        <v>#N/A</v>
      </c>
      <c r="HE369" s="300"/>
      <c r="HF369" s="300" t="e">
        <f aca="false">IF($E362&gt;0,HF367/$E362,"-")</f>
        <v>#N/A</v>
      </c>
      <c r="HG369" s="300"/>
      <c r="HH369" s="300" t="e">
        <f aca="false">IF($E362&gt;0,HH367/$E362,"-")</f>
        <v>#N/A</v>
      </c>
      <c r="HI369" s="300"/>
      <c r="HJ369" s="300" t="e">
        <f aca="false">IF($E362&gt;0,HJ367/$E362,"-")</f>
        <v>#N/A</v>
      </c>
      <c r="HK369" s="300"/>
    </row>
    <row r="370" s="243" customFormat="true" ht="13.8" hidden="true" customHeight="false" outlineLevel="0" collapsed="false">
      <c r="A370" s="268"/>
      <c r="B370" s="269"/>
      <c r="C370" s="269"/>
      <c r="D370" s="271"/>
      <c r="E370" s="271"/>
      <c r="F370" s="269"/>
      <c r="G370" s="269"/>
      <c r="H370" s="269"/>
      <c r="I370" s="269"/>
      <c r="J370" s="269"/>
      <c r="K370" s="269"/>
      <c r="L370" s="274"/>
      <c r="M370" s="274"/>
      <c r="N370" s="274"/>
      <c r="O370" s="274"/>
      <c r="P370" s="274"/>
      <c r="Q370" s="274"/>
      <c r="R370" s="275"/>
      <c r="S370" s="275"/>
      <c r="T370" s="276"/>
      <c r="U370" s="276"/>
      <c r="V370" s="274"/>
      <c r="W370" s="274"/>
      <c r="X370" s="274"/>
      <c r="Y370" s="274"/>
      <c r="Z370" s="275"/>
      <c r="AA370" s="275"/>
      <c r="AB370" s="276"/>
      <c r="AC370" s="276"/>
      <c r="AD370" s="274"/>
      <c r="AE370" s="274"/>
      <c r="AF370" s="274"/>
      <c r="AG370" s="274"/>
      <c r="AH370" s="275"/>
      <c r="AI370" s="275"/>
      <c r="AJ370" s="276"/>
      <c r="AK370" s="276"/>
      <c r="AL370" s="274"/>
      <c r="AM370" s="274"/>
      <c r="AN370" s="274"/>
      <c r="AO370" s="274"/>
      <c r="AP370" s="275"/>
      <c r="AQ370" s="275"/>
      <c r="AR370" s="276"/>
      <c r="AS370" s="276"/>
      <c r="AT370" s="277"/>
      <c r="AU370" s="277"/>
      <c r="AV370" s="277"/>
      <c r="AW370" s="277"/>
      <c r="AX370" s="277"/>
      <c r="AY370" s="278"/>
      <c r="AZ370" s="279"/>
      <c r="BA370" s="277"/>
      <c r="BB370" s="277"/>
      <c r="BC370" s="277"/>
      <c r="BD370" s="277"/>
      <c r="BE370" s="277"/>
      <c r="BF370" s="277"/>
      <c r="BG370" s="278"/>
      <c r="BH370" s="279"/>
      <c r="BI370" s="277"/>
      <c r="BJ370" s="277"/>
      <c r="BK370" s="277"/>
      <c r="BL370" s="277"/>
      <c r="BM370" s="277"/>
      <c r="BN370" s="277"/>
      <c r="BO370" s="278"/>
      <c r="BP370" s="279"/>
      <c r="BQ370" s="277"/>
      <c r="BR370" s="277"/>
      <c r="BS370" s="277"/>
      <c r="BT370" s="277"/>
      <c r="BU370" s="277"/>
      <c r="BV370" s="277"/>
      <c r="BW370" s="278"/>
      <c r="BX370" s="279"/>
      <c r="BY370" s="277"/>
      <c r="BZ370" s="277"/>
      <c r="CA370" s="277"/>
      <c r="CB370" s="277"/>
      <c r="CC370" s="277"/>
      <c r="CD370" s="275"/>
      <c r="CE370" s="275"/>
      <c r="CF370" s="276"/>
      <c r="CG370" s="276"/>
      <c r="CH370" s="274"/>
      <c r="CI370" s="274"/>
      <c r="CJ370" s="274"/>
      <c r="CK370" s="274"/>
      <c r="CL370" s="275"/>
      <c r="CM370" s="275"/>
      <c r="CN370" s="276"/>
      <c r="CO370" s="276"/>
      <c r="CP370" s="280"/>
      <c r="CQ370" s="280"/>
      <c r="CR370" s="280"/>
      <c r="CS370" s="280"/>
      <c r="CT370" s="281"/>
      <c r="CU370" s="282"/>
      <c r="CV370" s="283"/>
      <c r="CW370" s="281"/>
      <c r="CX370" s="281"/>
      <c r="CY370" s="281"/>
      <c r="CZ370" s="281"/>
      <c r="DA370" s="281"/>
      <c r="DB370" s="281"/>
      <c r="DC370" s="282"/>
      <c r="DD370" s="283"/>
      <c r="DE370" s="281"/>
      <c r="DF370" s="281"/>
      <c r="DG370" s="281"/>
      <c r="DH370" s="281"/>
      <c r="DI370" s="281"/>
      <c r="DJ370" s="284"/>
      <c r="DK370" s="285"/>
      <c r="DL370" s="283"/>
      <c r="DM370" s="281"/>
      <c r="DN370" s="281"/>
      <c r="DO370" s="281"/>
      <c r="DP370" s="281"/>
      <c r="DQ370" s="281"/>
      <c r="DR370" s="281"/>
      <c r="DS370" s="282"/>
      <c r="DT370" s="283"/>
      <c r="DU370" s="281"/>
      <c r="DV370" s="281"/>
      <c r="DW370" s="281"/>
      <c r="DX370" s="281"/>
      <c r="DY370" s="281"/>
      <c r="DZ370" s="281"/>
      <c r="EA370" s="282"/>
      <c r="EB370" s="283"/>
      <c r="EC370" s="281"/>
      <c r="ED370" s="281"/>
      <c r="EE370" s="281"/>
      <c r="EF370" s="281"/>
      <c r="EG370" s="281"/>
      <c r="EH370" s="281"/>
      <c r="EI370" s="282"/>
      <c r="EJ370" s="283"/>
      <c r="EK370" s="281"/>
      <c r="EL370" s="281"/>
      <c r="EM370" s="281"/>
      <c r="EN370" s="281"/>
      <c r="EO370" s="281"/>
      <c r="EP370" s="281"/>
      <c r="EQ370" s="282"/>
      <c r="ER370" s="283"/>
      <c r="ES370" s="281"/>
      <c r="ET370" s="281"/>
      <c r="EU370" s="281"/>
      <c r="EV370" s="281"/>
      <c r="EW370" s="281"/>
      <c r="EX370" s="286"/>
      <c r="EY370" s="287"/>
      <c r="EZ370" s="283"/>
      <c r="FA370" s="281"/>
      <c r="FB370" s="281"/>
      <c r="FC370" s="281"/>
      <c r="FD370" s="281"/>
      <c r="FE370" s="281"/>
      <c r="FF370" s="281"/>
      <c r="FG370" s="282"/>
      <c r="FH370" s="283"/>
      <c r="FI370" s="281"/>
      <c r="FJ370" s="281"/>
      <c r="FK370" s="281"/>
      <c r="FL370" s="281"/>
      <c r="FM370" s="281"/>
      <c r="FN370" s="281"/>
      <c r="FO370" s="282"/>
      <c r="FP370" s="283"/>
      <c r="FQ370" s="281"/>
      <c r="FR370" s="281"/>
      <c r="FS370" s="281"/>
      <c r="FT370" s="281"/>
      <c r="FU370" s="281"/>
      <c r="FV370" s="281"/>
      <c r="FW370" s="282"/>
      <c r="FX370" s="283"/>
      <c r="FY370" s="281"/>
      <c r="FZ370" s="281"/>
      <c r="GA370" s="281"/>
      <c r="GB370" s="281"/>
      <c r="GC370" s="281"/>
      <c r="GD370" s="281"/>
      <c r="GE370" s="282"/>
      <c r="GF370" s="283"/>
      <c r="GG370" s="281"/>
      <c r="GH370" s="281"/>
      <c r="GI370" s="281"/>
      <c r="GJ370" s="281"/>
      <c r="GK370" s="281"/>
      <c r="GL370" s="281"/>
      <c r="GM370" s="282"/>
      <c r="GN370" s="283"/>
      <c r="GO370" s="281"/>
      <c r="GP370" s="281"/>
      <c r="GQ370" s="281"/>
      <c r="GR370" s="281"/>
      <c r="GS370" s="281"/>
      <c r="GT370" s="281"/>
      <c r="GU370" s="282"/>
      <c r="GV370" s="281"/>
      <c r="GW370" s="282"/>
      <c r="GX370" s="281"/>
      <c r="GY370" s="282"/>
      <c r="GZ370" s="281"/>
      <c r="HA370" s="282"/>
      <c r="HB370" s="281"/>
      <c r="HC370" s="282"/>
      <c r="HD370" s="281"/>
      <c r="HE370" s="282"/>
      <c r="HF370" s="281"/>
      <c r="HG370" s="282"/>
      <c r="HH370" s="281"/>
      <c r="HI370" s="282"/>
      <c r="HJ370" s="281"/>
      <c r="HK370" s="282"/>
    </row>
    <row r="371" customFormat="false" ht="12.75" hidden="true" customHeight="false" outlineLevel="0" collapsed="false">
      <c r="A371" s="232" t="s">
        <v>202</v>
      </c>
      <c r="B371" s="233" t="e">
        <f aca="false">VLOOKUP(A371,PLANEJAMENTO!$B$11:$C$96,2,FALSE())</f>
        <v>#N/A</v>
      </c>
      <c r="C371" s="232" t="e">
        <f aca="false">VLOOKUP(A371,PLANEJAMENTO!$B$11:$D$96,3,FALSE())</f>
        <v>#N/A</v>
      </c>
      <c r="D371" s="234" t="e">
        <f aca="false">VLOOKUP(A371,PLANEJAMENTO!$B$11:$E$96,4,FALSE())</f>
        <v>#N/A</v>
      </c>
      <c r="E371" s="234" t="e">
        <f aca="false">D371</f>
        <v>#N/A</v>
      </c>
      <c r="F371" s="235" t="n">
        <f aca="false">PRODUÇÕES!D39</f>
        <v>0.25</v>
      </c>
      <c r="G371" s="234" t="n">
        <f aca="false">F371*8</f>
        <v>2</v>
      </c>
      <c r="H371" s="234"/>
      <c r="I371" s="237"/>
      <c r="J371" s="238"/>
      <c r="K371" s="305" t="s">
        <v>159</v>
      </c>
      <c r="L371" s="240"/>
      <c r="M371" s="240"/>
      <c r="N371" s="240"/>
      <c r="O371" s="240"/>
      <c r="P371" s="240"/>
      <c r="Q371" s="240"/>
      <c r="R371" s="240"/>
      <c r="S371" s="240"/>
      <c r="T371" s="240"/>
      <c r="U371" s="240"/>
      <c r="V371" s="240"/>
      <c r="W371" s="240"/>
      <c r="X371" s="240"/>
      <c r="Y371" s="240"/>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345"/>
      <c r="AY371" s="345"/>
      <c r="AZ371" s="240"/>
      <c r="BA371" s="240"/>
      <c r="BB371" s="240"/>
      <c r="BC371" s="240"/>
      <c r="BD371" s="240"/>
      <c r="BE371" s="240"/>
      <c r="BF371" s="240"/>
      <c r="BG371" s="240"/>
      <c r="BH371" s="240"/>
      <c r="BI371" s="240"/>
      <c r="BJ371" s="240"/>
      <c r="BK371" s="240"/>
      <c r="BL371" s="240"/>
      <c r="BM371" s="240"/>
      <c r="BN371" s="240"/>
      <c r="BO371" s="240"/>
      <c r="BP371" s="240"/>
      <c r="BQ371" s="240"/>
      <c r="BR371" s="308"/>
      <c r="BS371" s="308"/>
      <c r="BT371" s="308"/>
      <c r="BU371" s="308"/>
      <c r="BV371" s="308"/>
      <c r="BW371" s="308"/>
      <c r="BX371" s="372" t="n">
        <v>1.22323273317592</v>
      </c>
      <c r="BY371" s="372"/>
      <c r="BZ371" s="308"/>
      <c r="CA371" s="308"/>
      <c r="CB371" s="308"/>
      <c r="CC371" s="308"/>
      <c r="CD371" s="308"/>
      <c r="CE371" s="308"/>
      <c r="CF371" s="308"/>
      <c r="CG371" s="308"/>
      <c r="CH371" s="308"/>
      <c r="CI371" s="308"/>
      <c r="CJ371" s="308"/>
      <c r="CK371" s="308"/>
      <c r="CL371" s="308"/>
      <c r="CM371" s="308"/>
      <c r="CN371" s="308"/>
      <c r="CO371" s="308"/>
      <c r="CP371" s="308"/>
      <c r="CQ371" s="308"/>
      <c r="CR371" s="308"/>
      <c r="CS371" s="308"/>
      <c r="CT371" s="308"/>
      <c r="CU371" s="308"/>
      <c r="CV371" s="308"/>
      <c r="CW371" s="308"/>
      <c r="CX371" s="308"/>
      <c r="CY371" s="308"/>
      <c r="CZ371" s="308"/>
      <c r="DA371" s="308"/>
      <c r="DB371" s="308"/>
      <c r="DC371" s="308"/>
      <c r="DD371" s="308"/>
      <c r="DE371" s="308"/>
      <c r="DF371" s="308"/>
      <c r="DG371" s="308"/>
      <c r="DH371" s="308"/>
      <c r="DI371" s="308"/>
      <c r="DJ371" s="315"/>
      <c r="DK371" s="315"/>
      <c r="DL371" s="308"/>
      <c r="DM371" s="308"/>
      <c r="DN371" s="308"/>
      <c r="DO371" s="308"/>
      <c r="DP371" s="308"/>
      <c r="DQ371" s="308"/>
      <c r="DR371" s="308"/>
      <c r="DS371" s="308"/>
      <c r="DT371" s="308"/>
      <c r="DU371" s="308"/>
      <c r="DV371" s="308"/>
      <c r="DW371" s="308"/>
      <c r="DX371" s="308"/>
      <c r="DY371" s="308"/>
      <c r="DZ371" s="308"/>
      <c r="EA371" s="308"/>
      <c r="EB371" s="308"/>
      <c r="EC371" s="308"/>
      <c r="ED371" s="308"/>
      <c r="EE371" s="308"/>
      <c r="EF371" s="308"/>
      <c r="EG371" s="308"/>
      <c r="EH371" s="308"/>
      <c r="EI371" s="308"/>
      <c r="EJ371" s="308"/>
      <c r="EK371" s="308"/>
      <c r="EL371" s="308"/>
      <c r="EM371" s="308"/>
      <c r="EN371" s="308"/>
      <c r="EO371" s="308"/>
      <c r="EP371" s="308"/>
      <c r="EQ371" s="308"/>
      <c r="ER371" s="308"/>
      <c r="ES371" s="308"/>
      <c r="ET371" s="308"/>
      <c r="EU371" s="308"/>
      <c r="EV371" s="308"/>
      <c r="EW371" s="308"/>
      <c r="EX371" s="309"/>
      <c r="EY371" s="309"/>
      <c r="EZ371" s="308"/>
      <c r="FA371" s="308"/>
      <c r="FB371" s="308"/>
      <c r="FC371" s="308"/>
      <c r="FD371" s="308"/>
      <c r="FE371" s="308"/>
      <c r="FF371" s="308"/>
      <c r="FG371" s="308"/>
      <c r="FH371" s="308"/>
      <c r="FI371" s="308"/>
      <c r="FJ371" s="308"/>
      <c r="FK371" s="308"/>
      <c r="FL371" s="308"/>
      <c r="FM371" s="308"/>
      <c r="FN371" s="308"/>
      <c r="FO371" s="308"/>
      <c r="FP371" s="308"/>
      <c r="FQ371" s="308"/>
      <c r="FR371" s="308"/>
      <c r="FS371" s="308"/>
      <c r="FT371" s="308"/>
      <c r="FU371" s="308"/>
      <c r="FV371" s="308"/>
      <c r="FW371" s="308"/>
      <c r="FX371" s="308"/>
      <c r="FY371" s="308"/>
      <c r="FZ371" s="308"/>
      <c r="GA371" s="308"/>
      <c r="GB371" s="308"/>
      <c r="GC371" s="308"/>
      <c r="GD371" s="308"/>
      <c r="GE371" s="308"/>
      <c r="GF371" s="308"/>
      <c r="GG371" s="308"/>
      <c r="GH371" s="308"/>
      <c r="GI371" s="308"/>
      <c r="GJ371" s="308"/>
      <c r="GK371" s="308"/>
      <c r="GL371" s="308"/>
      <c r="GM371" s="308"/>
      <c r="GN371" s="308"/>
      <c r="GO371" s="308"/>
      <c r="GP371" s="308"/>
      <c r="GQ371" s="308"/>
      <c r="GR371" s="308"/>
      <c r="GS371" s="308"/>
      <c r="GT371" s="308"/>
      <c r="GU371" s="308"/>
      <c r="GV371" s="308"/>
      <c r="GW371" s="308"/>
      <c r="GX371" s="308"/>
      <c r="GY371" s="308"/>
      <c r="GZ371" s="308"/>
      <c r="HA371" s="308"/>
      <c r="HB371" s="308"/>
      <c r="HC371" s="308"/>
      <c r="HD371" s="308"/>
      <c r="HE371" s="308"/>
      <c r="HF371" s="308"/>
      <c r="HG371" s="308"/>
      <c r="HH371" s="308"/>
      <c r="HI371" s="308"/>
      <c r="HJ371" s="308"/>
      <c r="HK371" s="308"/>
    </row>
    <row r="372" customFormat="false" ht="12.75" hidden="true" customHeight="false" outlineLevel="0" collapsed="false">
      <c r="A372" s="232"/>
      <c r="B372" s="233"/>
      <c r="C372" s="232"/>
      <c r="D372" s="234"/>
      <c r="E372" s="234"/>
      <c r="F372" s="235"/>
      <c r="G372" s="234"/>
      <c r="H372" s="234"/>
      <c r="I372" s="237"/>
      <c r="J372" s="238"/>
      <c r="K372" s="244" t="s">
        <v>160</v>
      </c>
      <c r="L372" s="245"/>
      <c r="M372" s="245"/>
      <c r="N372" s="245"/>
      <c r="O372" s="245"/>
      <c r="P372" s="245"/>
      <c r="Q372" s="245"/>
      <c r="R372" s="245"/>
      <c r="S372" s="245"/>
      <c r="T372" s="245"/>
      <c r="U372" s="245"/>
      <c r="V372" s="245"/>
      <c r="W372" s="245"/>
      <c r="X372" s="245"/>
      <c r="Y372" s="245"/>
      <c r="Z372" s="245"/>
      <c r="AA372" s="245"/>
      <c r="AB372" s="245"/>
      <c r="AC372" s="245"/>
      <c r="AD372" s="245"/>
      <c r="AE372" s="245"/>
      <c r="AF372" s="245"/>
      <c r="AG372" s="245"/>
      <c r="AH372" s="245"/>
      <c r="AI372" s="245"/>
      <c r="AJ372" s="245"/>
      <c r="AK372" s="245"/>
      <c r="AL372" s="245"/>
      <c r="AM372" s="245"/>
      <c r="AN372" s="245"/>
      <c r="AO372" s="245"/>
      <c r="AP372" s="245"/>
      <c r="AQ372" s="245"/>
      <c r="AR372" s="245"/>
      <c r="AS372" s="245"/>
      <c r="AT372" s="245"/>
      <c r="AU372" s="245"/>
      <c r="AV372" s="245"/>
      <c r="AW372" s="245"/>
      <c r="AX372" s="245"/>
      <c r="AY372" s="245"/>
      <c r="AZ372" s="245"/>
      <c r="BA372" s="245"/>
      <c r="BB372" s="245"/>
      <c r="BC372" s="245"/>
      <c r="BD372" s="245"/>
      <c r="BE372" s="245"/>
      <c r="BF372" s="245"/>
      <c r="BG372" s="245"/>
      <c r="BH372" s="245"/>
      <c r="BI372" s="245"/>
      <c r="BJ372" s="245"/>
      <c r="BK372" s="245"/>
      <c r="BL372" s="245"/>
      <c r="BM372" s="245"/>
      <c r="BN372" s="245"/>
      <c r="BO372" s="245"/>
      <c r="BP372" s="245"/>
      <c r="BQ372" s="245"/>
      <c r="BR372" s="245"/>
      <c r="BS372" s="245"/>
      <c r="BT372" s="245"/>
      <c r="BU372" s="245"/>
      <c r="BV372" s="245"/>
      <c r="BW372" s="245"/>
      <c r="BX372" s="245" t="n">
        <v>1</v>
      </c>
      <c r="BY372" s="245"/>
      <c r="BZ372" s="245"/>
      <c r="CA372" s="245"/>
      <c r="CB372" s="245"/>
      <c r="CC372" s="245"/>
      <c r="CD372" s="245"/>
      <c r="CE372" s="245"/>
      <c r="CF372" s="245"/>
      <c r="CG372" s="245"/>
      <c r="CH372" s="245"/>
      <c r="CI372" s="245"/>
      <c r="CJ372" s="245"/>
      <c r="CK372" s="245"/>
      <c r="CL372" s="245"/>
      <c r="CM372" s="245"/>
      <c r="CN372" s="245"/>
      <c r="CO372" s="245"/>
      <c r="CP372" s="245"/>
      <c r="CQ372" s="245"/>
      <c r="CR372" s="245"/>
      <c r="CS372" s="245"/>
      <c r="CT372" s="245"/>
      <c r="CU372" s="245"/>
      <c r="CV372" s="245"/>
      <c r="CW372" s="245"/>
      <c r="CX372" s="245"/>
      <c r="CY372" s="245"/>
      <c r="CZ372" s="245"/>
      <c r="DA372" s="245"/>
      <c r="DB372" s="245"/>
      <c r="DC372" s="245"/>
      <c r="DD372" s="245"/>
      <c r="DE372" s="245"/>
      <c r="DF372" s="245"/>
      <c r="DG372" s="245"/>
      <c r="DH372" s="245"/>
      <c r="DI372" s="245"/>
      <c r="DJ372" s="310"/>
      <c r="DK372" s="310"/>
      <c r="DL372" s="245"/>
      <c r="DM372" s="245"/>
      <c r="DN372" s="245"/>
      <c r="DO372" s="245"/>
      <c r="DP372" s="245"/>
      <c r="DQ372" s="245"/>
      <c r="DR372" s="245"/>
      <c r="DS372" s="245"/>
      <c r="DT372" s="245"/>
      <c r="DU372" s="245"/>
      <c r="DV372" s="245"/>
      <c r="DW372" s="245"/>
      <c r="DX372" s="245"/>
      <c r="DY372" s="245"/>
      <c r="DZ372" s="245"/>
      <c r="EA372" s="245"/>
      <c r="EB372" s="245"/>
      <c r="EC372" s="245"/>
      <c r="ED372" s="245"/>
      <c r="EE372" s="245"/>
      <c r="EF372" s="245"/>
      <c r="EG372" s="245"/>
      <c r="EH372" s="245"/>
      <c r="EI372" s="245"/>
      <c r="EJ372" s="245"/>
      <c r="EK372" s="245"/>
      <c r="EL372" s="245"/>
      <c r="EM372" s="245"/>
      <c r="EN372" s="245"/>
      <c r="EO372" s="245"/>
      <c r="EP372" s="245"/>
      <c r="EQ372" s="245"/>
      <c r="ER372" s="245"/>
      <c r="ES372" s="245"/>
      <c r="ET372" s="245"/>
      <c r="EU372" s="245"/>
      <c r="EV372" s="245"/>
      <c r="EW372" s="245"/>
      <c r="EX372" s="246"/>
      <c r="EY372" s="246"/>
      <c r="EZ372" s="245"/>
      <c r="FA372" s="245"/>
      <c r="FB372" s="245"/>
      <c r="FC372" s="245"/>
      <c r="FD372" s="245"/>
      <c r="FE372" s="245"/>
      <c r="FF372" s="245"/>
      <c r="FG372" s="245"/>
      <c r="FH372" s="245"/>
      <c r="FI372" s="245"/>
      <c r="FJ372" s="245"/>
      <c r="FK372" s="245"/>
      <c r="FL372" s="245"/>
      <c r="FM372" s="245"/>
      <c r="FN372" s="245"/>
      <c r="FO372" s="245"/>
      <c r="FP372" s="245"/>
      <c r="FQ372" s="245"/>
      <c r="FR372" s="245"/>
      <c r="FS372" s="245"/>
      <c r="FT372" s="245"/>
      <c r="FU372" s="245"/>
      <c r="FV372" s="245"/>
      <c r="FW372" s="245"/>
      <c r="FX372" s="245"/>
      <c r="FY372" s="245"/>
      <c r="FZ372" s="245"/>
      <c r="GA372" s="245"/>
      <c r="GB372" s="245"/>
      <c r="GC372" s="245"/>
      <c r="GD372" s="245"/>
      <c r="GE372" s="245"/>
      <c r="GF372" s="245"/>
      <c r="GG372" s="245"/>
      <c r="GH372" s="245"/>
      <c r="GI372" s="245"/>
      <c r="GJ372" s="245"/>
      <c r="GK372" s="245"/>
      <c r="GL372" s="245"/>
      <c r="GM372" s="245"/>
      <c r="GN372" s="245"/>
      <c r="GO372" s="245"/>
      <c r="GP372" s="245"/>
      <c r="GQ372" s="245"/>
      <c r="GR372" s="245"/>
      <c r="GS372" s="245"/>
      <c r="GT372" s="245"/>
      <c r="GU372" s="245"/>
      <c r="GV372" s="245"/>
      <c r="GW372" s="245"/>
      <c r="GX372" s="245"/>
      <c r="GY372" s="245"/>
      <c r="GZ372" s="245"/>
      <c r="HA372" s="245"/>
      <c r="HB372" s="245"/>
      <c r="HC372" s="245"/>
      <c r="HD372" s="245"/>
      <c r="HE372" s="245"/>
      <c r="HF372" s="245"/>
      <c r="HG372" s="245"/>
      <c r="HH372" s="245"/>
      <c r="HI372" s="245"/>
      <c r="HJ372" s="245"/>
      <c r="HK372" s="245"/>
    </row>
    <row r="373" customFormat="false" ht="12.75" hidden="true" customHeight="false" outlineLevel="0" collapsed="false">
      <c r="A373" s="232"/>
      <c r="B373" s="233"/>
      <c r="C373" s="232"/>
      <c r="D373" s="234"/>
      <c r="E373" s="234"/>
      <c r="F373" s="235"/>
      <c r="G373" s="234"/>
      <c r="H373" s="234"/>
      <c r="I373" s="237"/>
      <c r="J373" s="238"/>
      <c r="K373" s="247" t="s">
        <v>161</v>
      </c>
      <c r="L373" s="248" t="n">
        <f aca="false">(L371*L372*$G371)*$L$8</f>
        <v>0</v>
      </c>
      <c r="M373" s="248"/>
      <c r="N373" s="248" t="n">
        <f aca="false">(N371*N372*$G371)*$L$8</f>
        <v>0</v>
      </c>
      <c r="O373" s="248"/>
      <c r="P373" s="248" t="n">
        <f aca="false">(P371*P372*$G371)*$L$8</f>
        <v>0</v>
      </c>
      <c r="Q373" s="248"/>
      <c r="R373" s="248" t="n">
        <f aca="false">(R371*R372*$G371)*$L$8</f>
        <v>0</v>
      </c>
      <c r="S373" s="248"/>
      <c r="T373" s="248" t="n">
        <f aca="false">(T371*T372*$G371)*$T$8</f>
        <v>0</v>
      </c>
      <c r="U373" s="248"/>
      <c r="V373" s="248" t="n">
        <f aca="false">(V371*V372*$G371)*$T$8</f>
        <v>0</v>
      </c>
      <c r="W373" s="248"/>
      <c r="X373" s="248" t="n">
        <f aca="false">(X371*X372*$G371)*$T$8</f>
        <v>0</v>
      </c>
      <c r="Y373" s="248"/>
      <c r="Z373" s="248" t="n">
        <f aca="false">(Z371*Z372*$G371)*$T$8</f>
        <v>0</v>
      </c>
      <c r="AA373" s="248"/>
      <c r="AB373" s="248" t="n">
        <f aca="false">(AB371*AB372*$G371)*$AB$8</f>
        <v>0</v>
      </c>
      <c r="AC373" s="248"/>
      <c r="AD373" s="248" t="n">
        <f aca="false">(AD371*AD372*$G371)*$AB$8</f>
        <v>0</v>
      </c>
      <c r="AE373" s="248"/>
      <c r="AF373" s="248" t="n">
        <f aca="false">(AF371*AF372*$G371)*$AB$8</f>
        <v>0</v>
      </c>
      <c r="AG373" s="248"/>
      <c r="AH373" s="248" t="n">
        <f aca="false">(AH371*AH372*$G371)*$AB$8</f>
        <v>0</v>
      </c>
      <c r="AI373" s="248"/>
      <c r="AJ373" s="248" t="n">
        <f aca="false">(AJ371*AJ372*$G371)*$AJ$8</f>
        <v>0</v>
      </c>
      <c r="AK373" s="248"/>
      <c r="AL373" s="248" t="n">
        <f aca="false">(AL371*AL372*$G371)*$AJ$8</f>
        <v>0</v>
      </c>
      <c r="AM373" s="248"/>
      <c r="AN373" s="248" t="n">
        <f aca="false">(AN371*AN372*$G371)*$AJ$8</f>
        <v>0</v>
      </c>
      <c r="AO373" s="248"/>
      <c r="AP373" s="248" t="n">
        <f aca="false">(AP371*AP372*$G371)*$AJ$8</f>
        <v>0</v>
      </c>
      <c r="AQ373" s="248"/>
      <c r="AR373" s="248" t="n">
        <f aca="false">(AR371*AR372*$G371)*$AT$8</f>
        <v>0</v>
      </c>
      <c r="AS373" s="248"/>
      <c r="AT373" s="248" t="n">
        <f aca="false">(AT371*AT372*$G371)*$AT$8</f>
        <v>0</v>
      </c>
      <c r="AU373" s="248"/>
      <c r="AV373" s="248" t="n">
        <f aca="false">(AV371*AV372*$G371)*$AT$8</f>
        <v>0</v>
      </c>
      <c r="AW373" s="248"/>
      <c r="AX373" s="248" t="n">
        <f aca="false">(AX371*AX372*$G371)*$AT$8</f>
        <v>0</v>
      </c>
      <c r="AY373" s="248"/>
      <c r="AZ373" s="248" t="n">
        <f aca="false">(AZ371*AZ372*$G371)*$BB$8</f>
        <v>0</v>
      </c>
      <c r="BA373" s="248"/>
      <c r="BB373" s="248" t="n">
        <f aca="false">(BB371*BB372*$G371)*$BB$8</f>
        <v>0</v>
      </c>
      <c r="BC373" s="248"/>
      <c r="BD373" s="248" t="n">
        <f aca="false">(BD371*BD372*$G371)*$BB$8</f>
        <v>0</v>
      </c>
      <c r="BE373" s="248"/>
      <c r="BF373" s="248" t="n">
        <f aca="false">(BF371*BF372*$G371)*$BB$8</f>
        <v>0</v>
      </c>
      <c r="BG373" s="248"/>
      <c r="BH373" s="248" t="n">
        <f aca="false">(BH371*BH372*$G371)*$BJ$8</f>
        <v>0</v>
      </c>
      <c r="BI373" s="248"/>
      <c r="BJ373" s="248" t="n">
        <f aca="false">(BJ371*BJ372*$G371)*$BJ$8</f>
        <v>0</v>
      </c>
      <c r="BK373" s="248"/>
      <c r="BL373" s="248" t="n">
        <f aca="false">(BL371*BL372*$G371)*$BJ$8</f>
        <v>0</v>
      </c>
      <c r="BM373" s="248"/>
      <c r="BN373" s="248" t="n">
        <f aca="false">(BN371*BN372*$G371)*$BJ$8</f>
        <v>0</v>
      </c>
      <c r="BO373" s="248"/>
      <c r="BP373" s="248" t="n">
        <f aca="false">(BP371*BP372*$G371)*$BT$8</f>
        <v>0</v>
      </c>
      <c r="BQ373" s="248"/>
      <c r="BR373" s="248" t="n">
        <f aca="false">(BR371*BR372*$G371)*$BT$8</f>
        <v>0</v>
      </c>
      <c r="BS373" s="248"/>
      <c r="BT373" s="248" t="n">
        <f aca="false">(BT371*BT372*$G371)*$BT$8</f>
        <v>0</v>
      </c>
      <c r="BU373" s="248"/>
      <c r="BV373" s="248" t="n">
        <f aca="false">(BV371*BV372*$G371)*$BT$8</f>
        <v>0</v>
      </c>
      <c r="BW373" s="248"/>
      <c r="BX373" s="248" t="n">
        <f aca="false">(BX371*BX372*$G371)*$BT$8</f>
        <v>2.43857364226682</v>
      </c>
      <c r="BY373" s="248"/>
      <c r="BZ373" s="248" t="n">
        <f aca="false">(BZ371*BZ372*$G371)*$BT$8</f>
        <v>0</v>
      </c>
      <c r="CA373" s="248"/>
      <c r="CB373" s="248" t="n">
        <f aca="false">(CB371*CB372*$G371)*$CB$8</f>
        <v>0</v>
      </c>
      <c r="CC373" s="248"/>
      <c r="CD373" s="248" t="n">
        <f aca="false">(CD371*CD372*$G371)*$CB$8</f>
        <v>0</v>
      </c>
      <c r="CE373" s="248"/>
      <c r="CF373" s="248" t="n">
        <f aca="false">(CF371*CF372*$G371)*$CB$8</f>
        <v>0</v>
      </c>
      <c r="CG373" s="248"/>
      <c r="CH373" s="248" t="n">
        <f aca="false">(CH371*CH372*$G371)*$CB$8</f>
        <v>0</v>
      </c>
      <c r="CI373" s="248"/>
      <c r="CJ373" s="248" t="n">
        <f aca="false">(CJ371*CJ372*$G371)*$CJ$8</f>
        <v>0</v>
      </c>
      <c r="CK373" s="248"/>
      <c r="CL373" s="248" t="n">
        <f aca="false">(CL371*CL372*$G371)*$CJ$8</f>
        <v>0</v>
      </c>
      <c r="CM373" s="248"/>
      <c r="CN373" s="248" t="n">
        <f aca="false">(CN371*CN372*$G371)*$CJ$8</f>
        <v>0</v>
      </c>
      <c r="CO373" s="248"/>
      <c r="CP373" s="248" t="n">
        <f aca="false">(CP371*CP372*$G371)*$CJ$8</f>
        <v>0</v>
      </c>
      <c r="CQ373" s="248"/>
      <c r="CR373" s="248" t="n">
        <f aca="false">(CR371*CR372*$G371)*$CJ$8</f>
        <v>0</v>
      </c>
      <c r="CS373" s="248"/>
      <c r="CT373" s="248" t="n">
        <f aca="false">(CT371*CT372*$G371)*$CT$8</f>
        <v>0</v>
      </c>
      <c r="CU373" s="248"/>
      <c r="CV373" s="248" t="n">
        <f aca="false">(CV371*CV372*$G371)*$CT$8</f>
        <v>0</v>
      </c>
      <c r="CW373" s="248"/>
      <c r="CX373" s="248" t="n">
        <f aca="false">(CX371*CX372*$G371)*$CT$8</f>
        <v>0</v>
      </c>
      <c r="CY373" s="248"/>
      <c r="CZ373" s="248" t="n">
        <f aca="false">(CZ371*CZ372*$G371)*$CT$8</f>
        <v>0</v>
      </c>
      <c r="DA373" s="248"/>
      <c r="DB373" s="248" t="n">
        <f aca="false">(DB371*DB372*$G371)*$DB$8</f>
        <v>0</v>
      </c>
      <c r="DC373" s="248"/>
      <c r="DD373" s="248" t="n">
        <f aca="false">(DD371*DD372*$G371)*$DB$8</f>
        <v>0</v>
      </c>
      <c r="DE373" s="248"/>
      <c r="DF373" s="248" t="n">
        <f aca="false">(DF371*DF372*$G371)*$DB$8</f>
        <v>0</v>
      </c>
      <c r="DG373" s="248"/>
      <c r="DH373" s="248" t="n">
        <f aca="false">(DH371*DH372*$G371)*$DB$8</f>
        <v>0</v>
      </c>
      <c r="DI373" s="248"/>
      <c r="DJ373" s="292" t="n">
        <f aca="false">(DJ371*DJ372*$G371)*$DB$8</f>
        <v>0</v>
      </c>
      <c r="DK373" s="292"/>
      <c r="DL373" s="248" t="n">
        <f aca="false">(DL371*DL372*$G371)*$DB$8</f>
        <v>0</v>
      </c>
      <c r="DM373" s="248"/>
      <c r="DN373" s="248" t="n">
        <f aca="false">(DN371*DN372*$G371)*$DB$8</f>
        <v>0</v>
      </c>
      <c r="DO373" s="248"/>
      <c r="DP373" s="248" t="n">
        <f aca="false">(DP371*DP372*$G371)*$DB$8</f>
        <v>0</v>
      </c>
      <c r="DQ373" s="248"/>
      <c r="DR373" s="248" t="n">
        <f aca="false">(DR371*DR372*$G371)*$DB$8</f>
        <v>0</v>
      </c>
      <c r="DS373" s="248"/>
      <c r="DT373" s="248" t="n">
        <f aca="false">(DT371*DT372*$G371)*$DB$8</f>
        <v>0</v>
      </c>
      <c r="DU373" s="248"/>
      <c r="DV373" s="248" t="n">
        <f aca="false">(DV371*DV372*$G371)*$DB$8</f>
        <v>0</v>
      </c>
      <c r="DW373" s="248"/>
      <c r="DX373" s="248" t="n">
        <f aca="false">(DX371*DX372*$G371)*$DB$8</f>
        <v>0</v>
      </c>
      <c r="DY373" s="248"/>
      <c r="DZ373" s="248" t="n">
        <f aca="false">(DZ371*DZ372*$G371)*$DB$8</f>
        <v>0</v>
      </c>
      <c r="EA373" s="248"/>
      <c r="EB373" s="248" t="n">
        <f aca="false">(EB371*EB372*$G371)*$DB$8</f>
        <v>0</v>
      </c>
      <c r="EC373" s="248"/>
      <c r="ED373" s="248" t="n">
        <f aca="false">(ED371*ED372*$G371)*$DB$8</f>
        <v>0</v>
      </c>
      <c r="EE373" s="248"/>
      <c r="EF373" s="248" t="n">
        <f aca="false">(EF371*EF372*$G371)*$DB$8</f>
        <v>0</v>
      </c>
      <c r="EG373" s="248"/>
      <c r="EH373" s="248" t="n">
        <f aca="false">(EH371*EH372*$G371)*$DB$8</f>
        <v>0</v>
      </c>
      <c r="EI373" s="248"/>
      <c r="EJ373" s="248" t="n">
        <f aca="false">(EJ371*EJ372*$G371)*$DB$8</f>
        <v>0</v>
      </c>
      <c r="EK373" s="248"/>
      <c r="EL373" s="248" t="n">
        <f aca="false">(EL371*EL372*$G371)*$DB$8</f>
        <v>0</v>
      </c>
      <c r="EM373" s="248"/>
      <c r="EN373" s="248" t="n">
        <f aca="false">(EN371*EN372*$G371)*$DB$8</f>
        <v>0</v>
      </c>
      <c r="EO373" s="248"/>
      <c r="EP373" s="248" t="n">
        <f aca="false">(EP371*EP372*$G371)*$DB$8</f>
        <v>0</v>
      </c>
      <c r="EQ373" s="248"/>
      <c r="ER373" s="248" t="n">
        <f aca="false">(ER371*ER372*$G371)*$DB$8</f>
        <v>0</v>
      </c>
      <c r="ES373" s="248"/>
      <c r="ET373" s="248" t="n">
        <f aca="false">(ET371*ET372*$G371)*$DB$8</f>
        <v>0</v>
      </c>
      <c r="EU373" s="248"/>
      <c r="EV373" s="248" t="n">
        <f aca="false">(EV371*EV372*$G371)*$DB$8</f>
        <v>0</v>
      </c>
      <c r="EW373" s="248"/>
      <c r="EX373" s="249" t="n">
        <f aca="false">(EX371*EX372*$G371)*$DB$8</f>
        <v>0</v>
      </c>
      <c r="EY373" s="249"/>
      <c r="EZ373" s="248" t="n">
        <f aca="false">(EZ371*EZ372*$G371)*$DB$8</f>
        <v>0</v>
      </c>
      <c r="FA373" s="248"/>
      <c r="FB373" s="248" t="n">
        <f aca="false">(FB371*FB372*$G371)*$DB$8</f>
        <v>0</v>
      </c>
      <c r="FC373" s="248"/>
      <c r="FD373" s="248" t="n">
        <f aca="false">(FD371*FD372*$G371)*$DB$8</f>
        <v>0</v>
      </c>
      <c r="FE373" s="248"/>
      <c r="FF373" s="248" t="n">
        <f aca="false">(FF371*FF372*$G371)*$DB$8</f>
        <v>0</v>
      </c>
      <c r="FG373" s="248"/>
      <c r="FH373" s="248" t="n">
        <f aca="false">(FH371*FH372*$G371)*$DB$8</f>
        <v>0</v>
      </c>
      <c r="FI373" s="248"/>
      <c r="FJ373" s="248" t="n">
        <f aca="false">(FJ371*FJ372*$G371)*$DB$8</f>
        <v>0</v>
      </c>
      <c r="FK373" s="248"/>
      <c r="FL373" s="248" t="n">
        <f aca="false">(FL371*FL372*$G371)*$DB$8</f>
        <v>0</v>
      </c>
      <c r="FM373" s="248"/>
      <c r="FN373" s="248" t="n">
        <f aca="false">(FN371*FN372*$G371)*$DB$8</f>
        <v>0</v>
      </c>
      <c r="FO373" s="248"/>
      <c r="FP373" s="248" t="n">
        <f aca="false">(FP371*FP372*$G371)*$DB$8</f>
        <v>0</v>
      </c>
      <c r="FQ373" s="248"/>
      <c r="FR373" s="248" t="n">
        <f aca="false">(FR371*FR372*$G371)*$DB$8</f>
        <v>0</v>
      </c>
      <c r="FS373" s="248"/>
      <c r="FT373" s="248" t="n">
        <f aca="false">(FT371*FT372*$G371)*$DB$8</f>
        <v>0</v>
      </c>
      <c r="FU373" s="248"/>
      <c r="FV373" s="248" t="n">
        <f aca="false">(FV371*FV372*$G371)*$DB$8</f>
        <v>0</v>
      </c>
      <c r="FW373" s="248"/>
      <c r="FX373" s="248" t="n">
        <f aca="false">(FX371*FX372*$G371)*$DB$8</f>
        <v>0</v>
      </c>
      <c r="FY373" s="248"/>
      <c r="FZ373" s="248" t="n">
        <f aca="false">(FZ371*FZ372*$G371)*$DB$8</f>
        <v>0</v>
      </c>
      <c r="GA373" s="248"/>
      <c r="GB373" s="248" t="n">
        <f aca="false">(GB371*GB372*$G371)*$DB$8</f>
        <v>0</v>
      </c>
      <c r="GC373" s="248"/>
      <c r="GD373" s="248" t="n">
        <f aca="false">(GD371*GD372*$G371)*$DB$8</f>
        <v>0</v>
      </c>
      <c r="GE373" s="248"/>
      <c r="GF373" s="248" t="n">
        <f aca="false">(GF371*GF372*$G371)*$DB$8</f>
        <v>0</v>
      </c>
      <c r="GG373" s="248"/>
      <c r="GH373" s="248" t="n">
        <f aca="false">(GH371*GH372*$G371)*$DB$8</f>
        <v>0</v>
      </c>
      <c r="GI373" s="248"/>
      <c r="GJ373" s="248" t="n">
        <f aca="false">(GJ371*GJ372*$G371)*$DB$8</f>
        <v>0</v>
      </c>
      <c r="GK373" s="248"/>
      <c r="GL373" s="248" t="n">
        <f aca="false">(GL371*GL372*$G371)*$DB$8</f>
        <v>0</v>
      </c>
      <c r="GM373" s="248"/>
      <c r="GN373" s="248" t="n">
        <f aca="false">(GN371*GN372*$G371)*$DB$8</f>
        <v>0</v>
      </c>
      <c r="GO373" s="248"/>
      <c r="GP373" s="248" t="n">
        <f aca="false">(GP371*GP372*$G371)*$DB$8</f>
        <v>0</v>
      </c>
      <c r="GQ373" s="248"/>
      <c r="GR373" s="248" t="n">
        <f aca="false">(GR371*GR372*$G371)*$DB$8</f>
        <v>0</v>
      </c>
      <c r="GS373" s="248"/>
      <c r="GT373" s="248" t="n">
        <f aca="false">(GT371*GT372*$G371)*$DB$8</f>
        <v>0</v>
      </c>
      <c r="GU373" s="248"/>
      <c r="GV373" s="248" t="n">
        <f aca="false">(GV371*GV372*$G371)*$DB$8</f>
        <v>0</v>
      </c>
      <c r="GW373" s="248"/>
      <c r="GX373" s="248" t="n">
        <f aca="false">(GX371*GX372*$G371)*$DB$8</f>
        <v>0</v>
      </c>
      <c r="GY373" s="248"/>
      <c r="GZ373" s="248" t="n">
        <f aca="false">(GZ371*GZ372*$G371)*$DB$8</f>
        <v>0</v>
      </c>
      <c r="HA373" s="248"/>
      <c r="HB373" s="248" t="n">
        <f aca="false">(HB371*HB372*$G371)*$DB$8</f>
        <v>0</v>
      </c>
      <c r="HC373" s="248"/>
      <c r="HD373" s="248" t="n">
        <f aca="false">(HD371*HD372*$G371)*$DB$8</f>
        <v>0</v>
      </c>
      <c r="HE373" s="248"/>
      <c r="HF373" s="248" t="n">
        <f aca="false">(HF371*HF372*$G371)*$DB$8</f>
        <v>0</v>
      </c>
      <c r="HG373" s="248"/>
      <c r="HH373" s="248" t="n">
        <f aca="false">(HH371*HH372*$G371)*$DB$8</f>
        <v>0</v>
      </c>
      <c r="HI373" s="248"/>
      <c r="HJ373" s="248" t="n">
        <f aca="false">(HJ371*HJ372*$G371)*$DB$8</f>
        <v>0</v>
      </c>
      <c r="HK373" s="248"/>
    </row>
    <row r="374" customFormat="false" ht="12.75" hidden="true" customHeight="false" outlineLevel="0" collapsed="false">
      <c r="A374" s="232"/>
      <c r="B374" s="233"/>
      <c r="C374" s="232"/>
      <c r="D374" s="234"/>
      <c r="E374" s="234"/>
      <c r="F374" s="235"/>
      <c r="G374" s="234"/>
      <c r="H374" s="234"/>
      <c r="I374" s="237"/>
      <c r="J374" s="238"/>
      <c r="K374" s="250" t="s">
        <v>162</v>
      </c>
      <c r="L374" s="251" t="n">
        <f aca="false">L373</f>
        <v>0</v>
      </c>
      <c r="M374" s="251"/>
      <c r="N374" s="251" t="n">
        <f aca="false">L374+N373</f>
        <v>0</v>
      </c>
      <c r="O374" s="251"/>
      <c r="P374" s="251" t="n">
        <f aca="false">N374+P373</f>
        <v>0</v>
      </c>
      <c r="Q374" s="251"/>
      <c r="R374" s="251" t="n">
        <f aca="false">P374+R373</f>
        <v>0</v>
      </c>
      <c r="S374" s="251"/>
      <c r="T374" s="251" t="n">
        <f aca="false">R374+T373</f>
        <v>0</v>
      </c>
      <c r="U374" s="251"/>
      <c r="V374" s="251" t="n">
        <f aca="false">T374+V373</f>
        <v>0</v>
      </c>
      <c r="W374" s="251"/>
      <c r="X374" s="251" t="n">
        <f aca="false">V374+X373</f>
        <v>0</v>
      </c>
      <c r="Y374" s="251"/>
      <c r="Z374" s="251" t="n">
        <f aca="false">X374+Z373</f>
        <v>0</v>
      </c>
      <c r="AA374" s="251"/>
      <c r="AB374" s="251" t="n">
        <f aca="false">Z374+AB373</f>
        <v>0</v>
      </c>
      <c r="AC374" s="251"/>
      <c r="AD374" s="251" t="n">
        <f aca="false">AB374+AD373</f>
        <v>0</v>
      </c>
      <c r="AE374" s="251"/>
      <c r="AF374" s="251" t="n">
        <f aca="false">AD374+AF373</f>
        <v>0</v>
      </c>
      <c r="AG374" s="251"/>
      <c r="AH374" s="251" t="n">
        <f aca="false">AF374+AH373</f>
        <v>0</v>
      </c>
      <c r="AI374" s="251"/>
      <c r="AJ374" s="251" t="n">
        <f aca="false">AH374+AJ373</f>
        <v>0</v>
      </c>
      <c r="AK374" s="251"/>
      <c r="AL374" s="251" t="n">
        <f aca="false">AJ374+AL373</f>
        <v>0</v>
      </c>
      <c r="AM374" s="251"/>
      <c r="AN374" s="251" t="n">
        <f aca="false">AL374+AN373</f>
        <v>0</v>
      </c>
      <c r="AO374" s="251"/>
      <c r="AP374" s="251" t="n">
        <f aca="false">AN374+AP373</f>
        <v>0</v>
      </c>
      <c r="AQ374" s="251"/>
      <c r="AR374" s="251" t="n">
        <f aca="false">AP374+AR373</f>
        <v>0</v>
      </c>
      <c r="AS374" s="251"/>
      <c r="AT374" s="251" t="n">
        <f aca="false">AR374+AT373</f>
        <v>0</v>
      </c>
      <c r="AU374" s="251"/>
      <c r="AV374" s="251" t="n">
        <f aca="false">AT374+AV373</f>
        <v>0</v>
      </c>
      <c r="AW374" s="251"/>
      <c r="AX374" s="251" t="n">
        <f aca="false">AV374+AX373</f>
        <v>0</v>
      </c>
      <c r="AY374" s="251"/>
      <c r="AZ374" s="251" t="n">
        <f aca="false">AX374+AZ373</f>
        <v>0</v>
      </c>
      <c r="BA374" s="251"/>
      <c r="BB374" s="251" t="n">
        <f aca="false">AZ374+BB373</f>
        <v>0</v>
      </c>
      <c r="BC374" s="251"/>
      <c r="BD374" s="251" t="n">
        <f aca="false">BB374+BD373</f>
        <v>0</v>
      </c>
      <c r="BE374" s="251"/>
      <c r="BF374" s="251" t="n">
        <f aca="false">BD374+BF373</f>
        <v>0</v>
      </c>
      <c r="BG374" s="251"/>
      <c r="BH374" s="251" t="n">
        <f aca="false">BF374+BH373</f>
        <v>0</v>
      </c>
      <c r="BI374" s="251"/>
      <c r="BJ374" s="251" t="n">
        <f aca="false">BH374+BJ373</f>
        <v>0</v>
      </c>
      <c r="BK374" s="251"/>
      <c r="BL374" s="251" t="n">
        <f aca="false">BJ374+BL373</f>
        <v>0</v>
      </c>
      <c r="BM374" s="251"/>
      <c r="BN374" s="251" t="n">
        <f aca="false">BL374+BN373</f>
        <v>0</v>
      </c>
      <c r="BO374" s="251"/>
      <c r="BP374" s="251" t="n">
        <f aca="false">BN374+BP373</f>
        <v>0</v>
      </c>
      <c r="BQ374" s="251"/>
      <c r="BR374" s="251" t="n">
        <f aca="false">BP374+BR373</f>
        <v>0</v>
      </c>
      <c r="BS374" s="251"/>
      <c r="BT374" s="251" t="n">
        <f aca="false">BR374+BT373</f>
        <v>0</v>
      </c>
      <c r="BU374" s="251"/>
      <c r="BV374" s="251" t="n">
        <f aca="false">BT374+BV373</f>
        <v>0</v>
      </c>
      <c r="BW374" s="251"/>
      <c r="BX374" s="251" t="n">
        <f aca="false">BV374+BX373</f>
        <v>2.43857364226682</v>
      </c>
      <c r="BY374" s="251"/>
      <c r="BZ374" s="251" t="n">
        <f aca="false">BX374+BZ373</f>
        <v>2.43857364226682</v>
      </c>
      <c r="CA374" s="251"/>
      <c r="CB374" s="251" t="n">
        <f aca="false">BZ374+CB373</f>
        <v>2.43857364226682</v>
      </c>
      <c r="CC374" s="251"/>
      <c r="CD374" s="251" t="n">
        <f aca="false">CB374+CD373</f>
        <v>2.43857364226682</v>
      </c>
      <c r="CE374" s="251"/>
      <c r="CF374" s="251" t="n">
        <f aca="false">CD374+CF373</f>
        <v>2.43857364226682</v>
      </c>
      <c r="CG374" s="251"/>
      <c r="CH374" s="251" t="n">
        <f aca="false">CF374+CH373</f>
        <v>2.43857364226682</v>
      </c>
      <c r="CI374" s="251"/>
      <c r="CJ374" s="251" t="n">
        <f aca="false">CH374+CJ373</f>
        <v>2.43857364226682</v>
      </c>
      <c r="CK374" s="251"/>
      <c r="CL374" s="251" t="n">
        <f aca="false">CJ374+CL373</f>
        <v>2.43857364226682</v>
      </c>
      <c r="CM374" s="251"/>
      <c r="CN374" s="251" t="n">
        <f aca="false">CL374+CN373</f>
        <v>2.43857364226682</v>
      </c>
      <c r="CO374" s="251"/>
      <c r="CP374" s="251" t="n">
        <f aca="false">CN374+CP373</f>
        <v>2.43857364226682</v>
      </c>
      <c r="CQ374" s="251"/>
      <c r="CR374" s="251" t="n">
        <f aca="false">CP374+CR373</f>
        <v>2.43857364226682</v>
      </c>
      <c r="CS374" s="251"/>
      <c r="CT374" s="251" t="n">
        <f aca="false">CR374+CT373</f>
        <v>2.43857364226682</v>
      </c>
      <c r="CU374" s="251"/>
      <c r="CV374" s="251" t="n">
        <f aca="false">CT374+CV373</f>
        <v>2.43857364226682</v>
      </c>
      <c r="CW374" s="251"/>
      <c r="CX374" s="251" t="n">
        <f aca="false">CV374+CX373</f>
        <v>2.43857364226682</v>
      </c>
      <c r="CY374" s="251"/>
      <c r="CZ374" s="251" t="n">
        <f aca="false">CX374+CZ373</f>
        <v>2.43857364226682</v>
      </c>
      <c r="DA374" s="251"/>
      <c r="DB374" s="251" t="n">
        <f aca="false">CZ374+DB373</f>
        <v>2.43857364226682</v>
      </c>
      <c r="DC374" s="251"/>
      <c r="DD374" s="251" t="n">
        <f aca="false">DB374+DD373</f>
        <v>2.43857364226682</v>
      </c>
      <c r="DE374" s="251"/>
      <c r="DF374" s="251" t="n">
        <f aca="false">DD374+DF373</f>
        <v>2.43857364226682</v>
      </c>
      <c r="DG374" s="251"/>
      <c r="DH374" s="251" t="n">
        <f aca="false">DF374+DH373</f>
        <v>2.43857364226682</v>
      </c>
      <c r="DI374" s="251"/>
      <c r="DJ374" s="293" t="n">
        <f aca="false">DH374+DJ373</f>
        <v>2.43857364226682</v>
      </c>
      <c r="DK374" s="293"/>
      <c r="DL374" s="251" t="n">
        <f aca="false">DJ374+DL373</f>
        <v>2.43857364226682</v>
      </c>
      <c r="DM374" s="251"/>
      <c r="DN374" s="251" t="n">
        <f aca="false">DL374+DN373</f>
        <v>2.43857364226682</v>
      </c>
      <c r="DO374" s="251"/>
      <c r="DP374" s="251" t="n">
        <f aca="false">DN374+DP373</f>
        <v>2.43857364226682</v>
      </c>
      <c r="DQ374" s="251"/>
      <c r="DR374" s="251" t="n">
        <f aca="false">DP374+DR373</f>
        <v>2.43857364226682</v>
      </c>
      <c r="DS374" s="251"/>
      <c r="DT374" s="251" t="n">
        <f aca="false">DR374+DT373</f>
        <v>2.43857364226682</v>
      </c>
      <c r="DU374" s="251"/>
      <c r="DV374" s="251" t="n">
        <f aca="false">DT374+DV373</f>
        <v>2.43857364226682</v>
      </c>
      <c r="DW374" s="251"/>
      <c r="DX374" s="251" t="n">
        <f aca="false">DV374+DX373</f>
        <v>2.43857364226682</v>
      </c>
      <c r="DY374" s="251"/>
      <c r="DZ374" s="251" t="n">
        <f aca="false">DX374+DZ373</f>
        <v>2.43857364226682</v>
      </c>
      <c r="EA374" s="251"/>
      <c r="EB374" s="251" t="n">
        <f aca="false">DZ374+EB373</f>
        <v>2.43857364226682</v>
      </c>
      <c r="EC374" s="251"/>
      <c r="ED374" s="251" t="n">
        <f aca="false">EB374+ED373</f>
        <v>2.43857364226682</v>
      </c>
      <c r="EE374" s="251"/>
      <c r="EF374" s="251" t="n">
        <f aca="false">ED374+EF373</f>
        <v>2.43857364226682</v>
      </c>
      <c r="EG374" s="251"/>
      <c r="EH374" s="251" t="n">
        <f aca="false">EF374+EH373</f>
        <v>2.43857364226682</v>
      </c>
      <c r="EI374" s="251"/>
      <c r="EJ374" s="251" t="n">
        <f aca="false">EH374+EJ373</f>
        <v>2.43857364226682</v>
      </c>
      <c r="EK374" s="251"/>
      <c r="EL374" s="251" t="n">
        <f aca="false">EJ374+EL373</f>
        <v>2.43857364226682</v>
      </c>
      <c r="EM374" s="251"/>
      <c r="EN374" s="251" t="n">
        <f aca="false">EL374+EN373</f>
        <v>2.43857364226682</v>
      </c>
      <c r="EO374" s="251"/>
      <c r="EP374" s="251" t="n">
        <f aca="false">EN374+EP373</f>
        <v>2.43857364226682</v>
      </c>
      <c r="EQ374" s="251"/>
      <c r="ER374" s="251" t="n">
        <f aca="false">EP374+ER373</f>
        <v>2.43857364226682</v>
      </c>
      <c r="ES374" s="251"/>
      <c r="ET374" s="251" t="n">
        <f aca="false">ER374+ET373</f>
        <v>2.43857364226682</v>
      </c>
      <c r="EU374" s="251"/>
      <c r="EV374" s="251" t="n">
        <f aca="false">ET374+EV373</f>
        <v>2.43857364226682</v>
      </c>
      <c r="EW374" s="251"/>
      <c r="EX374" s="252" t="n">
        <f aca="false">EV374+EX373</f>
        <v>2.43857364226682</v>
      </c>
      <c r="EY374" s="252"/>
      <c r="EZ374" s="251" t="n">
        <f aca="false">EX374+EZ373</f>
        <v>2.43857364226682</v>
      </c>
      <c r="FA374" s="251"/>
      <c r="FB374" s="251" t="n">
        <f aca="false">EZ374+FB373</f>
        <v>2.43857364226682</v>
      </c>
      <c r="FC374" s="251"/>
      <c r="FD374" s="251" t="n">
        <f aca="false">FB374+FD373</f>
        <v>2.43857364226682</v>
      </c>
      <c r="FE374" s="251"/>
      <c r="FF374" s="251" t="n">
        <f aca="false">FD374+FF373</f>
        <v>2.43857364226682</v>
      </c>
      <c r="FG374" s="251"/>
      <c r="FH374" s="251" t="n">
        <f aca="false">FF374+FH373</f>
        <v>2.43857364226682</v>
      </c>
      <c r="FI374" s="251"/>
      <c r="FJ374" s="251" t="n">
        <f aca="false">FH374+FJ373</f>
        <v>2.43857364226682</v>
      </c>
      <c r="FK374" s="251"/>
      <c r="FL374" s="251" t="n">
        <f aca="false">FJ374+FL373</f>
        <v>2.43857364226682</v>
      </c>
      <c r="FM374" s="251"/>
      <c r="FN374" s="251" t="n">
        <f aca="false">FL374+FN373</f>
        <v>2.43857364226682</v>
      </c>
      <c r="FO374" s="251"/>
      <c r="FP374" s="251" t="n">
        <f aca="false">FN374+FP373</f>
        <v>2.43857364226682</v>
      </c>
      <c r="FQ374" s="251"/>
      <c r="FR374" s="251" t="n">
        <f aca="false">FP374+FR373</f>
        <v>2.43857364226682</v>
      </c>
      <c r="FS374" s="251"/>
      <c r="FT374" s="251" t="n">
        <f aca="false">FR374+FT373</f>
        <v>2.43857364226682</v>
      </c>
      <c r="FU374" s="251"/>
      <c r="FV374" s="251" t="n">
        <f aca="false">FT374+FV373</f>
        <v>2.43857364226682</v>
      </c>
      <c r="FW374" s="251"/>
      <c r="FX374" s="251" t="n">
        <f aca="false">FV374+FX373</f>
        <v>2.43857364226682</v>
      </c>
      <c r="FY374" s="251"/>
      <c r="FZ374" s="251" t="n">
        <f aca="false">FX374+FZ373</f>
        <v>2.43857364226682</v>
      </c>
      <c r="GA374" s="251"/>
      <c r="GB374" s="251" t="n">
        <f aca="false">FZ374+GB373</f>
        <v>2.43857364226682</v>
      </c>
      <c r="GC374" s="251"/>
      <c r="GD374" s="251" t="n">
        <f aca="false">GB374+GD373</f>
        <v>2.43857364226682</v>
      </c>
      <c r="GE374" s="251"/>
      <c r="GF374" s="251" t="n">
        <f aca="false">GD374+GF373</f>
        <v>2.43857364226682</v>
      </c>
      <c r="GG374" s="251"/>
      <c r="GH374" s="251" t="n">
        <f aca="false">GF374+GH373</f>
        <v>2.43857364226682</v>
      </c>
      <c r="GI374" s="251"/>
      <c r="GJ374" s="251" t="n">
        <f aca="false">GH374+GJ373</f>
        <v>2.43857364226682</v>
      </c>
      <c r="GK374" s="251"/>
      <c r="GL374" s="251" t="n">
        <f aca="false">GJ374+GL373</f>
        <v>2.43857364226682</v>
      </c>
      <c r="GM374" s="251"/>
      <c r="GN374" s="251" t="n">
        <f aca="false">GL374+GN373</f>
        <v>2.43857364226682</v>
      </c>
      <c r="GO374" s="251"/>
      <c r="GP374" s="251" t="n">
        <f aca="false">GN374+GP373</f>
        <v>2.43857364226682</v>
      </c>
      <c r="GQ374" s="251"/>
      <c r="GR374" s="251" t="n">
        <f aca="false">GP374+GR373</f>
        <v>2.43857364226682</v>
      </c>
      <c r="GS374" s="251"/>
      <c r="GT374" s="251" t="n">
        <f aca="false">GR374+GT373</f>
        <v>2.43857364226682</v>
      </c>
      <c r="GU374" s="251"/>
      <c r="GV374" s="251" t="n">
        <f aca="false">GT374+GV373</f>
        <v>2.43857364226682</v>
      </c>
      <c r="GW374" s="251"/>
      <c r="GX374" s="251" t="n">
        <f aca="false">GV374+GX373</f>
        <v>2.43857364226682</v>
      </c>
      <c r="GY374" s="251"/>
      <c r="GZ374" s="251" t="n">
        <f aca="false">GX374+GZ373</f>
        <v>2.43857364226682</v>
      </c>
      <c r="HA374" s="251"/>
      <c r="HB374" s="251" t="n">
        <f aca="false">GZ374+HB373</f>
        <v>2.43857364226682</v>
      </c>
      <c r="HC374" s="251"/>
      <c r="HD374" s="251" t="n">
        <f aca="false">HB374+HD373</f>
        <v>2.43857364226682</v>
      </c>
      <c r="HE374" s="251"/>
      <c r="HF374" s="251" t="n">
        <f aca="false">HD374+HF373</f>
        <v>2.43857364226682</v>
      </c>
      <c r="HG374" s="251"/>
      <c r="HH374" s="251" t="n">
        <f aca="false">HF374+HH373</f>
        <v>2.43857364226682</v>
      </c>
      <c r="HI374" s="251"/>
      <c r="HJ374" s="251" t="n">
        <f aca="false">HH374+HJ373</f>
        <v>2.43857364226682</v>
      </c>
      <c r="HK374" s="251"/>
    </row>
    <row r="375" s="295" customFormat="true" ht="12.75" hidden="true" customHeight="false" outlineLevel="0" collapsed="false">
      <c r="A375" s="232"/>
      <c r="B375" s="233"/>
      <c r="C375" s="232"/>
      <c r="D375" s="234"/>
      <c r="E375" s="234"/>
      <c r="F375" s="235"/>
      <c r="G375" s="234"/>
      <c r="H375" s="253"/>
      <c r="I375" s="237"/>
      <c r="J375" s="238"/>
      <c r="K375" s="254" t="s">
        <v>163</v>
      </c>
      <c r="L375" s="255"/>
      <c r="M375" s="255"/>
      <c r="N375" s="255"/>
      <c r="O375" s="255"/>
      <c r="P375" s="255"/>
      <c r="Q375" s="255"/>
      <c r="R375" s="255"/>
      <c r="S375" s="255"/>
      <c r="T375" s="255"/>
      <c r="U375" s="255"/>
      <c r="V375" s="255"/>
      <c r="W375" s="255"/>
      <c r="X375" s="255"/>
      <c r="Y375" s="255"/>
      <c r="Z375" s="255"/>
      <c r="AA375" s="255"/>
      <c r="AB375" s="255"/>
      <c r="AC375" s="255"/>
      <c r="AD375" s="255"/>
      <c r="AE375" s="255"/>
      <c r="AF375" s="255"/>
      <c r="AG375" s="255"/>
      <c r="AH375" s="255"/>
      <c r="AI375" s="255"/>
      <c r="AJ375" s="255"/>
      <c r="AK375" s="255"/>
      <c r="AL375" s="255"/>
      <c r="AM375" s="255"/>
      <c r="AN375" s="255"/>
      <c r="AO375" s="255"/>
      <c r="AP375" s="255"/>
      <c r="AQ375" s="255"/>
      <c r="AR375" s="255"/>
      <c r="AS375" s="255"/>
      <c r="AT375" s="255"/>
      <c r="AU375" s="255"/>
      <c r="AV375" s="255"/>
      <c r="AW375" s="255"/>
      <c r="AX375" s="255"/>
      <c r="AY375" s="255"/>
      <c r="AZ375" s="255"/>
      <c r="BA375" s="255"/>
      <c r="BB375" s="255"/>
      <c r="BC375" s="255"/>
      <c r="BD375" s="255"/>
      <c r="BE375" s="255"/>
      <c r="BF375" s="255"/>
      <c r="BG375" s="255"/>
      <c r="BH375" s="255"/>
      <c r="BI375" s="255"/>
      <c r="BJ375" s="255"/>
      <c r="BK375" s="255"/>
      <c r="BL375" s="255"/>
      <c r="BM375" s="255"/>
      <c r="BN375" s="255"/>
      <c r="BO375" s="255"/>
      <c r="BP375" s="255"/>
      <c r="BQ375" s="255"/>
      <c r="BR375" s="255"/>
      <c r="BS375" s="255"/>
      <c r="BT375" s="255"/>
      <c r="BU375" s="255"/>
      <c r="BV375" s="255"/>
      <c r="BW375" s="255"/>
      <c r="BX375" s="255"/>
      <c r="BY375" s="255"/>
      <c r="BZ375" s="255"/>
      <c r="CA375" s="255"/>
      <c r="CB375" s="255"/>
      <c r="CC375" s="255"/>
      <c r="CD375" s="255"/>
      <c r="CE375" s="255"/>
      <c r="CF375" s="255"/>
      <c r="CG375" s="255"/>
      <c r="CH375" s="255"/>
      <c r="CI375" s="255"/>
      <c r="CJ375" s="255"/>
      <c r="CK375" s="255"/>
      <c r="CL375" s="255"/>
      <c r="CM375" s="255"/>
      <c r="CN375" s="255"/>
      <c r="CO375" s="255"/>
      <c r="CP375" s="255"/>
      <c r="CQ375" s="255"/>
      <c r="CR375" s="255"/>
      <c r="CS375" s="255"/>
      <c r="CT375" s="255"/>
      <c r="CU375" s="255"/>
      <c r="CV375" s="255"/>
      <c r="CW375" s="255"/>
      <c r="CX375" s="255"/>
      <c r="CY375" s="255"/>
      <c r="CZ375" s="255"/>
      <c r="DA375" s="255"/>
      <c r="DB375" s="255"/>
      <c r="DC375" s="255"/>
      <c r="DD375" s="255"/>
      <c r="DE375" s="255"/>
      <c r="DF375" s="255"/>
      <c r="DG375" s="255"/>
      <c r="DH375" s="255"/>
      <c r="DI375" s="255"/>
      <c r="DJ375" s="294"/>
      <c r="DK375" s="294"/>
      <c r="DL375" s="255"/>
      <c r="DM375" s="255"/>
      <c r="DN375" s="255"/>
      <c r="DO375" s="255"/>
      <c r="DP375" s="255"/>
      <c r="DQ375" s="255"/>
      <c r="DR375" s="255"/>
      <c r="DS375" s="255"/>
      <c r="DT375" s="255"/>
      <c r="DU375" s="255"/>
      <c r="DV375" s="255"/>
      <c r="DW375" s="255"/>
      <c r="DX375" s="255"/>
      <c r="DY375" s="255"/>
      <c r="DZ375" s="255"/>
      <c r="EA375" s="255"/>
      <c r="EB375" s="255"/>
      <c r="EC375" s="255"/>
      <c r="ED375" s="255"/>
      <c r="EE375" s="255"/>
      <c r="EF375" s="255"/>
      <c r="EG375" s="255"/>
      <c r="EH375" s="255"/>
      <c r="EI375" s="255"/>
      <c r="EJ375" s="255"/>
      <c r="EK375" s="255"/>
      <c r="EL375" s="255"/>
      <c r="EM375" s="255"/>
      <c r="EN375" s="255"/>
      <c r="EO375" s="255"/>
      <c r="EP375" s="255"/>
      <c r="EQ375" s="255"/>
      <c r="ER375" s="255"/>
      <c r="ES375" s="255"/>
      <c r="ET375" s="255"/>
      <c r="EU375" s="255"/>
      <c r="EV375" s="255"/>
      <c r="EW375" s="255"/>
      <c r="EX375" s="256"/>
      <c r="EY375" s="256"/>
      <c r="EZ375" s="255"/>
      <c r="FA375" s="255"/>
      <c r="FB375" s="255"/>
      <c r="FC375" s="255"/>
      <c r="FD375" s="255"/>
      <c r="FE375" s="255"/>
      <c r="FF375" s="255"/>
      <c r="FG375" s="255"/>
      <c r="FH375" s="255"/>
      <c r="FI375" s="255"/>
      <c r="FJ375" s="255"/>
      <c r="FK375" s="255"/>
      <c r="FL375" s="255"/>
      <c r="FM375" s="255"/>
      <c r="FN375" s="255"/>
      <c r="FO375" s="255"/>
      <c r="FP375" s="255"/>
      <c r="FQ375" s="255"/>
      <c r="FR375" s="255"/>
      <c r="FS375" s="255"/>
      <c r="FT375" s="255"/>
      <c r="FU375" s="255"/>
      <c r="FV375" s="255"/>
      <c r="FW375" s="255"/>
      <c r="FX375" s="255"/>
      <c r="FY375" s="255"/>
      <c r="FZ375" s="255"/>
      <c r="GA375" s="255"/>
      <c r="GB375" s="255"/>
      <c r="GC375" s="255"/>
      <c r="GD375" s="255"/>
      <c r="GE375" s="255"/>
      <c r="GF375" s="255"/>
      <c r="GG375" s="255"/>
      <c r="GH375" s="255"/>
      <c r="GI375" s="255"/>
      <c r="GJ375" s="255"/>
      <c r="GK375" s="255"/>
      <c r="GL375" s="255"/>
      <c r="GM375" s="255"/>
      <c r="GN375" s="255"/>
      <c r="GO375" s="255"/>
      <c r="GP375" s="255"/>
      <c r="GQ375" s="255"/>
      <c r="GR375" s="255"/>
      <c r="GS375" s="255"/>
      <c r="GT375" s="255"/>
      <c r="GU375" s="255"/>
      <c r="GV375" s="255"/>
      <c r="GW375" s="255"/>
      <c r="GX375" s="255"/>
      <c r="GY375" s="255"/>
      <c r="GZ375" s="255"/>
      <c r="HA375" s="255"/>
      <c r="HB375" s="255"/>
      <c r="HC375" s="255"/>
      <c r="HD375" s="255"/>
      <c r="HE375" s="255"/>
      <c r="HF375" s="255"/>
      <c r="HG375" s="255"/>
      <c r="HH375" s="255"/>
      <c r="HI375" s="255"/>
      <c r="HJ375" s="255"/>
      <c r="HK375" s="255"/>
    </row>
    <row r="376" s="297" customFormat="true" ht="12.75" hidden="true" customHeight="false" outlineLevel="0" collapsed="false">
      <c r="A376" s="232"/>
      <c r="B376" s="233"/>
      <c r="C376" s="232"/>
      <c r="D376" s="234"/>
      <c r="E376" s="234"/>
      <c r="F376" s="235"/>
      <c r="G376" s="234"/>
      <c r="H376" s="257"/>
      <c r="I376" s="237"/>
      <c r="J376" s="238"/>
      <c r="K376" s="258" t="s">
        <v>164</v>
      </c>
      <c r="L376" s="259" t="n">
        <f aca="false">L375</f>
        <v>0</v>
      </c>
      <c r="M376" s="259"/>
      <c r="N376" s="259" t="n">
        <f aca="false">N375+L376</f>
        <v>0</v>
      </c>
      <c r="O376" s="259"/>
      <c r="P376" s="259" t="n">
        <f aca="false">P375+N376</f>
        <v>0</v>
      </c>
      <c r="Q376" s="259"/>
      <c r="R376" s="259" t="n">
        <f aca="false">R375+P376</f>
        <v>0</v>
      </c>
      <c r="S376" s="259"/>
      <c r="T376" s="259" t="n">
        <f aca="false">T375+R376</f>
        <v>0</v>
      </c>
      <c r="U376" s="259"/>
      <c r="V376" s="259" t="n">
        <f aca="false">V375+T376</f>
        <v>0</v>
      </c>
      <c r="W376" s="259"/>
      <c r="X376" s="259" t="n">
        <f aca="false">X375+V376</f>
        <v>0</v>
      </c>
      <c r="Y376" s="259"/>
      <c r="Z376" s="259" t="n">
        <f aca="false">Z375+X376</f>
        <v>0</v>
      </c>
      <c r="AA376" s="259"/>
      <c r="AB376" s="259" t="n">
        <f aca="false">AB375+Z376</f>
        <v>0</v>
      </c>
      <c r="AC376" s="259"/>
      <c r="AD376" s="259" t="n">
        <f aca="false">AD375+AB376</f>
        <v>0</v>
      </c>
      <c r="AE376" s="259"/>
      <c r="AF376" s="259" t="n">
        <f aca="false">AF375+AD376</f>
        <v>0</v>
      </c>
      <c r="AG376" s="259"/>
      <c r="AH376" s="259" t="n">
        <f aca="false">AH375+AF376</f>
        <v>0</v>
      </c>
      <c r="AI376" s="259"/>
      <c r="AJ376" s="259" t="n">
        <f aca="false">AJ375+AH376</f>
        <v>0</v>
      </c>
      <c r="AK376" s="259"/>
      <c r="AL376" s="259" t="n">
        <f aca="false">AL375+AJ376</f>
        <v>0</v>
      </c>
      <c r="AM376" s="259"/>
      <c r="AN376" s="259" t="n">
        <f aca="false">AN375+AL376</f>
        <v>0</v>
      </c>
      <c r="AO376" s="259"/>
      <c r="AP376" s="259" t="n">
        <f aca="false">AP375+AN376</f>
        <v>0</v>
      </c>
      <c r="AQ376" s="259"/>
      <c r="AR376" s="259" t="n">
        <f aca="false">AR375+AP376</f>
        <v>0</v>
      </c>
      <c r="AS376" s="259"/>
      <c r="AT376" s="259" t="n">
        <f aca="false">AT375+AR376</f>
        <v>0</v>
      </c>
      <c r="AU376" s="259"/>
      <c r="AV376" s="259" t="n">
        <f aca="false">AV375+AT376</f>
        <v>0</v>
      </c>
      <c r="AW376" s="259"/>
      <c r="AX376" s="259" t="n">
        <f aca="false">AX375+AV376</f>
        <v>0</v>
      </c>
      <c r="AY376" s="259"/>
      <c r="AZ376" s="259" t="n">
        <f aca="false">AZ375+AX376</f>
        <v>0</v>
      </c>
      <c r="BA376" s="259"/>
      <c r="BB376" s="259" t="n">
        <f aca="false">BB375+AZ376</f>
        <v>0</v>
      </c>
      <c r="BC376" s="259"/>
      <c r="BD376" s="259" t="n">
        <f aca="false">BD375+BB376</f>
        <v>0</v>
      </c>
      <c r="BE376" s="259"/>
      <c r="BF376" s="259" t="n">
        <f aca="false">BF375+BD376</f>
        <v>0</v>
      </c>
      <c r="BG376" s="259"/>
      <c r="BH376" s="259" t="n">
        <f aca="false">BH375+BF376</f>
        <v>0</v>
      </c>
      <c r="BI376" s="259"/>
      <c r="BJ376" s="259" t="n">
        <f aca="false">BJ375+BH376</f>
        <v>0</v>
      </c>
      <c r="BK376" s="259"/>
      <c r="BL376" s="259" t="n">
        <f aca="false">BL375+BJ376</f>
        <v>0</v>
      </c>
      <c r="BM376" s="259"/>
      <c r="BN376" s="259" t="n">
        <f aca="false">BN375+BL376</f>
        <v>0</v>
      </c>
      <c r="BO376" s="259"/>
      <c r="BP376" s="259" t="n">
        <f aca="false">BP375+BN376</f>
        <v>0</v>
      </c>
      <c r="BQ376" s="259"/>
      <c r="BR376" s="259" t="n">
        <f aca="false">BR375+BP376</f>
        <v>0</v>
      </c>
      <c r="BS376" s="259"/>
      <c r="BT376" s="259" t="n">
        <f aca="false">BT375+BR376</f>
        <v>0</v>
      </c>
      <c r="BU376" s="259"/>
      <c r="BV376" s="259" t="n">
        <f aca="false">BV375+BT376</f>
        <v>0</v>
      </c>
      <c r="BW376" s="259"/>
      <c r="BX376" s="259" t="n">
        <f aca="false">BX375+BV376</f>
        <v>0</v>
      </c>
      <c r="BY376" s="259"/>
      <c r="BZ376" s="259" t="n">
        <f aca="false">BZ375+BX376</f>
        <v>0</v>
      </c>
      <c r="CA376" s="259"/>
      <c r="CB376" s="259" t="n">
        <f aca="false">CB375+BZ376</f>
        <v>0</v>
      </c>
      <c r="CC376" s="259"/>
      <c r="CD376" s="259" t="n">
        <f aca="false">CD375+CB376</f>
        <v>0</v>
      </c>
      <c r="CE376" s="259"/>
      <c r="CF376" s="259" t="n">
        <f aca="false">CF375+CD376</f>
        <v>0</v>
      </c>
      <c r="CG376" s="259"/>
      <c r="CH376" s="259" t="n">
        <f aca="false">CH375+CF376</f>
        <v>0</v>
      </c>
      <c r="CI376" s="259"/>
      <c r="CJ376" s="259" t="n">
        <f aca="false">CJ375+CH376</f>
        <v>0</v>
      </c>
      <c r="CK376" s="259"/>
      <c r="CL376" s="259" t="n">
        <f aca="false">CL375+CJ376</f>
        <v>0</v>
      </c>
      <c r="CM376" s="259"/>
      <c r="CN376" s="259" t="n">
        <f aca="false">CN375+CL376</f>
        <v>0</v>
      </c>
      <c r="CO376" s="259"/>
      <c r="CP376" s="259" t="n">
        <f aca="false">CP375+CN376</f>
        <v>0</v>
      </c>
      <c r="CQ376" s="259"/>
      <c r="CR376" s="259" t="n">
        <f aca="false">CR375+CP376</f>
        <v>0</v>
      </c>
      <c r="CS376" s="259"/>
      <c r="CT376" s="259" t="n">
        <f aca="false">CT375+CR376</f>
        <v>0</v>
      </c>
      <c r="CU376" s="259"/>
      <c r="CV376" s="259" t="n">
        <f aca="false">CV375+CT376</f>
        <v>0</v>
      </c>
      <c r="CW376" s="259"/>
      <c r="CX376" s="259" t="n">
        <f aca="false">CX375+CV376</f>
        <v>0</v>
      </c>
      <c r="CY376" s="259"/>
      <c r="CZ376" s="259" t="n">
        <f aca="false">CZ375+CX376</f>
        <v>0</v>
      </c>
      <c r="DA376" s="259"/>
      <c r="DB376" s="259" t="n">
        <f aca="false">DB375+CZ376</f>
        <v>0</v>
      </c>
      <c r="DC376" s="259"/>
      <c r="DD376" s="259" t="n">
        <f aca="false">DD375+DB376</f>
        <v>0</v>
      </c>
      <c r="DE376" s="259"/>
      <c r="DF376" s="259" t="n">
        <f aca="false">DF375+DD376</f>
        <v>0</v>
      </c>
      <c r="DG376" s="259"/>
      <c r="DH376" s="259" t="n">
        <f aca="false">DH375+DF376</f>
        <v>0</v>
      </c>
      <c r="DI376" s="259"/>
      <c r="DJ376" s="296" t="n">
        <f aca="false">DJ375+DH376</f>
        <v>0</v>
      </c>
      <c r="DK376" s="296"/>
      <c r="DL376" s="259" t="n">
        <f aca="false">DL375+DJ376</f>
        <v>0</v>
      </c>
      <c r="DM376" s="259"/>
      <c r="DN376" s="259" t="n">
        <f aca="false">DN375+DL376</f>
        <v>0</v>
      </c>
      <c r="DO376" s="259"/>
      <c r="DP376" s="259" t="n">
        <f aca="false">DP375+DN376</f>
        <v>0</v>
      </c>
      <c r="DQ376" s="259"/>
      <c r="DR376" s="259" t="n">
        <f aca="false">DR375+DP376</f>
        <v>0</v>
      </c>
      <c r="DS376" s="259"/>
      <c r="DT376" s="259" t="n">
        <f aca="false">DT375+DR376</f>
        <v>0</v>
      </c>
      <c r="DU376" s="259"/>
      <c r="DV376" s="259" t="n">
        <f aca="false">DV375+DT376</f>
        <v>0</v>
      </c>
      <c r="DW376" s="259"/>
      <c r="DX376" s="259" t="n">
        <f aca="false">DX375+DV376</f>
        <v>0</v>
      </c>
      <c r="DY376" s="259"/>
      <c r="DZ376" s="259" t="n">
        <f aca="false">DZ375+DX376</f>
        <v>0</v>
      </c>
      <c r="EA376" s="259"/>
      <c r="EB376" s="259" t="n">
        <f aca="false">EB375+DZ376</f>
        <v>0</v>
      </c>
      <c r="EC376" s="259"/>
      <c r="ED376" s="259" t="n">
        <f aca="false">ED375+EB376</f>
        <v>0</v>
      </c>
      <c r="EE376" s="259"/>
      <c r="EF376" s="259" t="n">
        <f aca="false">EF375+ED376</f>
        <v>0</v>
      </c>
      <c r="EG376" s="259"/>
      <c r="EH376" s="259" t="n">
        <f aca="false">EH375+EF376</f>
        <v>0</v>
      </c>
      <c r="EI376" s="259"/>
      <c r="EJ376" s="259" t="n">
        <f aca="false">EJ375+EH376</f>
        <v>0</v>
      </c>
      <c r="EK376" s="259"/>
      <c r="EL376" s="259" t="n">
        <f aca="false">EL375+EJ376</f>
        <v>0</v>
      </c>
      <c r="EM376" s="259"/>
      <c r="EN376" s="259" t="n">
        <f aca="false">EN375+EL376</f>
        <v>0</v>
      </c>
      <c r="EO376" s="259"/>
      <c r="EP376" s="259" t="n">
        <f aca="false">EP375+EN376</f>
        <v>0</v>
      </c>
      <c r="EQ376" s="259"/>
      <c r="ER376" s="259" t="n">
        <f aca="false">ER375+EP376</f>
        <v>0</v>
      </c>
      <c r="ES376" s="259"/>
      <c r="ET376" s="259" t="n">
        <f aca="false">ET375+ER376</f>
        <v>0</v>
      </c>
      <c r="EU376" s="259"/>
      <c r="EV376" s="259" t="n">
        <f aca="false">EV375+ET376</f>
        <v>0</v>
      </c>
      <c r="EW376" s="259"/>
      <c r="EX376" s="260" t="n">
        <f aca="false">EX375+EV376</f>
        <v>0</v>
      </c>
      <c r="EY376" s="260"/>
      <c r="EZ376" s="259" t="n">
        <f aca="false">EZ375+EX376</f>
        <v>0</v>
      </c>
      <c r="FA376" s="259"/>
      <c r="FB376" s="259" t="n">
        <f aca="false">FB375+EZ376</f>
        <v>0</v>
      </c>
      <c r="FC376" s="259"/>
      <c r="FD376" s="259" t="n">
        <f aca="false">FD375+FB376</f>
        <v>0</v>
      </c>
      <c r="FE376" s="259"/>
      <c r="FF376" s="259" t="n">
        <f aca="false">FF375+FD376</f>
        <v>0</v>
      </c>
      <c r="FG376" s="259"/>
      <c r="FH376" s="259" t="n">
        <f aca="false">FH375+FF376</f>
        <v>0</v>
      </c>
      <c r="FI376" s="259"/>
      <c r="FJ376" s="259" t="n">
        <f aca="false">FJ375+FH376</f>
        <v>0</v>
      </c>
      <c r="FK376" s="259"/>
      <c r="FL376" s="259" t="n">
        <f aca="false">FL375+FJ376</f>
        <v>0</v>
      </c>
      <c r="FM376" s="259"/>
      <c r="FN376" s="259" t="n">
        <f aca="false">FN375+FL376</f>
        <v>0</v>
      </c>
      <c r="FO376" s="259"/>
      <c r="FP376" s="259" t="n">
        <f aca="false">FP375+FN376</f>
        <v>0</v>
      </c>
      <c r="FQ376" s="259"/>
      <c r="FR376" s="259" t="n">
        <f aca="false">FR375+FP376</f>
        <v>0</v>
      </c>
      <c r="FS376" s="259"/>
      <c r="FT376" s="259" t="n">
        <f aca="false">FT375+FR376</f>
        <v>0</v>
      </c>
      <c r="FU376" s="259"/>
      <c r="FV376" s="259" t="n">
        <f aca="false">FV375+FT376</f>
        <v>0</v>
      </c>
      <c r="FW376" s="259"/>
      <c r="FX376" s="259" t="n">
        <f aca="false">FX375+FV376</f>
        <v>0</v>
      </c>
      <c r="FY376" s="259"/>
      <c r="FZ376" s="259" t="n">
        <f aca="false">FZ375+FX376</f>
        <v>0</v>
      </c>
      <c r="GA376" s="259"/>
      <c r="GB376" s="259" t="n">
        <f aca="false">GB375+FZ376</f>
        <v>0</v>
      </c>
      <c r="GC376" s="259"/>
      <c r="GD376" s="259" t="n">
        <f aca="false">GD375+GB376</f>
        <v>0</v>
      </c>
      <c r="GE376" s="259"/>
      <c r="GF376" s="259" t="n">
        <f aca="false">GF375+GD376</f>
        <v>0</v>
      </c>
      <c r="GG376" s="259"/>
      <c r="GH376" s="259" t="n">
        <f aca="false">GH375+GF376</f>
        <v>0</v>
      </c>
      <c r="GI376" s="259"/>
      <c r="GJ376" s="259" t="n">
        <f aca="false">GJ375+GH376</f>
        <v>0</v>
      </c>
      <c r="GK376" s="259"/>
      <c r="GL376" s="259" t="n">
        <f aca="false">GL375+GJ376</f>
        <v>0</v>
      </c>
      <c r="GM376" s="259"/>
      <c r="GN376" s="259" t="n">
        <f aca="false">GN375+GL376</f>
        <v>0</v>
      </c>
      <c r="GO376" s="259"/>
      <c r="GP376" s="259" t="n">
        <f aca="false">GP375+GN376</f>
        <v>0</v>
      </c>
      <c r="GQ376" s="259"/>
      <c r="GR376" s="259" t="n">
        <f aca="false">GR375+GP376</f>
        <v>0</v>
      </c>
      <c r="GS376" s="259"/>
      <c r="GT376" s="259" t="n">
        <f aca="false">GT375+GR376</f>
        <v>0</v>
      </c>
      <c r="GU376" s="259"/>
      <c r="GV376" s="259" t="n">
        <f aca="false">GV375+GT376</f>
        <v>0</v>
      </c>
      <c r="GW376" s="259"/>
      <c r="GX376" s="259" t="n">
        <f aca="false">GX375+GV376</f>
        <v>0</v>
      </c>
      <c r="GY376" s="259"/>
      <c r="GZ376" s="259" t="n">
        <f aca="false">GZ375+GX376</f>
        <v>0</v>
      </c>
      <c r="HA376" s="259"/>
      <c r="HB376" s="259" t="n">
        <f aca="false">HB375+GZ376</f>
        <v>0</v>
      </c>
      <c r="HC376" s="259"/>
      <c r="HD376" s="259" t="n">
        <f aca="false">HD375+HB376</f>
        <v>0</v>
      </c>
      <c r="HE376" s="259"/>
      <c r="HF376" s="259" t="n">
        <f aca="false">HF375+HD376</f>
        <v>0</v>
      </c>
      <c r="HG376" s="259"/>
      <c r="HH376" s="259" t="n">
        <f aca="false">HH375+HF376</f>
        <v>0</v>
      </c>
      <c r="HI376" s="259"/>
      <c r="HJ376" s="259" t="n">
        <f aca="false">HJ375+HH376</f>
        <v>0</v>
      </c>
      <c r="HK376" s="259"/>
    </row>
    <row r="377" s="299" customFormat="true" ht="12.75" hidden="true" customHeight="false" outlineLevel="0" collapsed="false">
      <c r="A377" s="232"/>
      <c r="B377" s="233"/>
      <c r="C377" s="232"/>
      <c r="D377" s="234"/>
      <c r="E377" s="234"/>
      <c r="F377" s="235"/>
      <c r="G377" s="234"/>
      <c r="H377" s="261"/>
      <c r="I377" s="237"/>
      <c r="J377" s="238"/>
      <c r="K377" s="262" t="s">
        <v>165</v>
      </c>
      <c r="L377" s="263" t="e">
        <f aca="false">IF($E371&gt;0,L374/$E371,"-")</f>
        <v>#N/A</v>
      </c>
      <c r="M377" s="263"/>
      <c r="N377" s="263" t="e">
        <f aca="false">IF($E371&gt;0,N374/$E371,"-")</f>
        <v>#N/A</v>
      </c>
      <c r="O377" s="263"/>
      <c r="P377" s="263" t="e">
        <f aca="false">IF($E371&gt;0,P374/$E371,"-")</f>
        <v>#N/A</v>
      </c>
      <c r="Q377" s="263"/>
      <c r="R377" s="263" t="e">
        <f aca="false">IF($E371&gt;0,R374/$E371,"-")</f>
        <v>#N/A</v>
      </c>
      <c r="S377" s="263"/>
      <c r="T377" s="263" t="e">
        <f aca="false">IF($E371&gt;0,T374/$E371,"-")</f>
        <v>#N/A</v>
      </c>
      <c r="U377" s="263"/>
      <c r="V377" s="263" t="e">
        <f aca="false">IF($E371&gt;0,V374/$E371,"-")</f>
        <v>#N/A</v>
      </c>
      <c r="W377" s="263"/>
      <c r="X377" s="263" t="e">
        <f aca="false">IF($E371&gt;0,X374/$E371,"-")</f>
        <v>#N/A</v>
      </c>
      <c r="Y377" s="263"/>
      <c r="Z377" s="263" t="e">
        <f aca="false">IF($E371&gt;0,Z374/$E371,"-")</f>
        <v>#N/A</v>
      </c>
      <c r="AA377" s="263"/>
      <c r="AB377" s="263" t="e">
        <f aca="false">IF($E371&gt;0,AB374/$E371,"-")</f>
        <v>#N/A</v>
      </c>
      <c r="AC377" s="263"/>
      <c r="AD377" s="263" t="e">
        <f aca="false">IF($E371&gt;0,AD374/$E371,"-")</f>
        <v>#N/A</v>
      </c>
      <c r="AE377" s="263"/>
      <c r="AF377" s="263" t="e">
        <f aca="false">IF($E371&gt;0,AF374/$E371,"-")</f>
        <v>#N/A</v>
      </c>
      <c r="AG377" s="263"/>
      <c r="AH377" s="263" t="e">
        <f aca="false">IF($E371&gt;0,AH374/$E371,"-")</f>
        <v>#N/A</v>
      </c>
      <c r="AI377" s="263"/>
      <c r="AJ377" s="263" t="e">
        <f aca="false">IF($E371&gt;0,AJ374/$E371,"-")</f>
        <v>#N/A</v>
      </c>
      <c r="AK377" s="263"/>
      <c r="AL377" s="263" t="e">
        <f aca="false">IF($E371&gt;0,AL374/$E371,"-")</f>
        <v>#N/A</v>
      </c>
      <c r="AM377" s="263"/>
      <c r="AN377" s="263" t="e">
        <f aca="false">IF($E371&gt;0,AN374/$E371,"-")</f>
        <v>#N/A</v>
      </c>
      <c r="AO377" s="263"/>
      <c r="AP377" s="263" t="e">
        <f aca="false">IF($E371&gt;0,AP374/$E371,"-")</f>
        <v>#N/A</v>
      </c>
      <c r="AQ377" s="263"/>
      <c r="AR377" s="263" t="e">
        <f aca="false">IF($E371&gt;0,AR374/$E371,"-")</f>
        <v>#N/A</v>
      </c>
      <c r="AS377" s="263"/>
      <c r="AT377" s="263" t="e">
        <f aca="false">IF($E371&gt;0,AT374/$E371,"-")</f>
        <v>#N/A</v>
      </c>
      <c r="AU377" s="263"/>
      <c r="AV377" s="263" t="e">
        <f aca="false">IF($E371&gt;0,AV374/$E371,"-")</f>
        <v>#N/A</v>
      </c>
      <c r="AW377" s="263"/>
      <c r="AX377" s="263" t="e">
        <f aca="false">IF($E371&gt;0,AX374/$E371,"-")</f>
        <v>#N/A</v>
      </c>
      <c r="AY377" s="263"/>
      <c r="AZ377" s="263" t="e">
        <f aca="false">IF($E371&gt;0,AZ374/$E371,"-")</f>
        <v>#N/A</v>
      </c>
      <c r="BA377" s="263"/>
      <c r="BB377" s="263" t="e">
        <f aca="false">IF($E371&gt;0,BB374/$E371,"-")</f>
        <v>#N/A</v>
      </c>
      <c r="BC377" s="263"/>
      <c r="BD377" s="263" t="e">
        <f aca="false">IF($E371&gt;0,BD374/$E371,"-")</f>
        <v>#N/A</v>
      </c>
      <c r="BE377" s="263"/>
      <c r="BF377" s="263" t="e">
        <f aca="false">IF($E371&gt;0,BF374/$E371,"-")</f>
        <v>#N/A</v>
      </c>
      <c r="BG377" s="263"/>
      <c r="BH377" s="263" t="e">
        <f aca="false">IF($E371&gt;0,BH374/$E371,"-")</f>
        <v>#N/A</v>
      </c>
      <c r="BI377" s="263"/>
      <c r="BJ377" s="263" t="e">
        <f aca="false">IF($E371&gt;0,BJ374/$E371,"-")</f>
        <v>#N/A</v>
      </c>
      <c r="BK377" s="263"/>
      <c r="BL377" s="263" t="e">
        <f aca="false">IF($E371&gt;0,BL374/$E371,"-")</f>
        <v>#N/A</v>
      </c>
      <c r="BM377" s="263"/>
      <c r="BN377" s="263" t="e">
        <f aca="false">IF($E371&gt;0,BN374/$E371,"-")</f>
        <v>#N/A</v>
      </c>
      <c r="BO377" s="263"/>
      <c r="BP377" s="263" t="e">
        <f aca="false">IF($E371&gt;0,BP374/$E371,"-")</f>
        <v>#N/A</v>
      </c>
      <c r="BQ377" s="263"/>
      <c r="BR377" s="263" t="e">
        <f aca="false">IF($E371&gt;0,BR374/$E371,"-")</f>
        <v>#N/A</v>
      </c>
      <c r="BS377" s="263"/>
      <c r="BT377" s="263" t="e">
        <f aca="false">IF($E371&gt;0,BT374/$E371,"-")</f>
        <v>#N/A</v>
      </c>
      <c r="BU377" s="263"/>
      <c r="BV377" s="263" t="e">
        <f aca="false">IF($E371&gt;0,BV374/$E371,"-")</f>
        <v>#N/A</v>
      </c>
      <c r="BW377" s="263"/>
      <c r="BX377" s="263" t="e">
        <f aca="false">IF($E371&gt;0,BX374/$E371,"-")</f>
        <v>#N/A</v>
      </c>
      <c r="BY377" s="263"/>
      <c r="BZ377" s="263" t="e">
        <f aca="false">IF($E371&gt;0,BZ374/$E371,"-")</f>
        <v>#N/A</v>
      </c>
      <c r="CA377" s="263"/>
      <c r="CB377" s="263" t="e">
        <f aca="false">IF($E371&gt;0,CB374/$E371,"-")</f>
        <v>#N/A</v>
      </c>
      <c r="CC377" s="263"/>
      <c r="CD377" s="263" t="e">
        <f aca="false">IF($E371&gt;0,CD374/$E371,"-")</f>
        <v>#N/A</v>
      </c>
      <c r="CE377" s="263"/>
      <c r="CF377" s="263" t="e">
        <f aca="false">IF($E371&gt;0,CF374/$E371,"-")</f>
        <v>#N/A</v>
      </c>
      <c r="CG377" s="263"/>
      <c r="CH377" s="263" t="e">
        <f aca="false">IF($E371&gt;0,CH374/$E371,"-")</f>
        <v>#N/A</v>
      </c>
      <c r="CI377" s="263"/>
      <c r="CJ377" s="263" t="e">
        <f aca="false">IF($E371&gt;0,CJ374/$E371,"-")</f>
        <v>#N/A</v>
      </c>
      <c r="CK377" s="263"/>
      <c r="CL377" s="263" t="e">
        <f aca="false">IF($E371&gt;0,CL374/$E371,"-")</f>
        <v>#N/A</v>
      </c>
      <c r="CM377" s="263"/>
      <c r="CN377" s="263" t="e">
        <f aca="false">IF($E371&gt;0,CN374/$E371,"-")</f>
        <v>#N/A</v>
      </c>
      <c r="CO377" s="263"/>
      <c r="CP377" s="263" t="e">
        <f aca="false">IF($E371&gt;0,CP374/$E371,"-")</f>
        <v>#N/A</v>
      </c>
      <c r="CQ377" s="263"/>
      <c r="CR377" s="263" t="e">
        <f aca="false">IF($E371&gt;0,CR374/$E371,"-")</f>
        <v>#N/A</v>
      </c>
      <c r="CS377" s="263"/>
      <c r="CT377" s="263" t="e">
        <f aca="false">IF($E371&gt;0,CT374/$E371,"-")</f>
        <v>#N/A</v>
      </c>
      <c r="CU377" s="263"/>
      <c r="CV377" s="263" t="e">
        <f aca="false">IF($E371&gt;0,CV374/$E371,"-")</f>
        <v>#N/A</v>
      </c>
      <c r="CW377" s="263"/>
      <c r="CX377" s="263" t="e">
        <f aca="false">IF($E371&gt;0,CX374/$E371,"-")</f>
        <v>#N/A</v>
      </c>
      <c r="CY377" s="263"/>
      <c r="CZ377" s="263" t="e">
        <f aca="false">IF($E371&gt;0,CZ374/$E371,"-")</f>
        <v>#N/A</v>
      </c>
      <c r="DA377" s="263"/>
      <c r="DB377" s="263" t="e">
        <f aca="false">IF($E371&gt;0,DB374/$E371,"-")</f>
        <v>#N/A</v>
      </c>
      <c r="DC377" s="263"/>
      <c r="DD377" s="263" t="e">
        <f aca="false">IF($E371&gt;0,DD374/$E371,"-")</f>
        <v>#N/A</v>
      </c>
      <c r="DE377" s="263"/>
      <c r="DF377" s="263" t="e">
        <f aca="false">IF($E371&gt;0,DF374/$E371,"-")</f>
        <v>#N/A</v>
      </c>
      <c r="DG377" s="263"/>
      <c r="DH377" s="263" t="e">
        <f aca="false">IF($E371&gt;0,DH374/$E371,"-")</f>
        <v>#N/A</v>
      </c>
      <c r="DI377" s="263"/>
      <c r="DJ377" s="298" t="e">
        <f aca="false">IF($E371&gt;0,DJ374/$E371,"-")</f>
        <v>#N/A</v>
      </c>
      <c r="DK377" s="298"/>
      <c r="DL377" s="263" t="e">
        <f aca="false">IF($E371&gt;0,DL374/$E371,"-")</f>
        <v>#N/A</v>
      </c>
      <c r="DM377" s="263"/>
      <c r="DN377" s="263" t="e">
        <f aca="false">IF($E371&gt;0,DN374/$E371,"-")</f>
        <v>#N/A</v>
      </c>
      <c r="DO377" s="263"/>
      <c r="DP377" s="263" t="e">
        <f aca="false">IF($E371&gt;0,DP374/$E371,"-")</f>
        <v>#N/A</v>
      </c>
      <c r="DQ377" s="263"/>
      <c r="DR377" s="263" t="e">
        <f aca="false">IF($E371&gt;0,DR374/$E371,"-")</f>
        <v>#N/A</v>
      </c>
      <c r="DS377" s="263"/>
      <c r="DT377" s="263" t="e">
        <f aca="false">IF($E371&gt;0,DT374/$E371,"-")</f>
        <v>#N/A</v>
      </c>
      <c r="DU377" s="263"/>
      <c r="DV377" s="263" t="e">
        <f aca="false">IF($E371&gt;0,DV374/$E371,"-")</f>
        <v>#N/A</v>
      </c>
      <c r="DW377" s="263"/>
      <c r="DX377" s="263" t="e">
        <f aca="false">IF($E371&gt;0,DX374/$E371,"-")</f>
        <v>#N/A</v>
      </c>
      <c r="DY377" s="263"/>
      <c r="DZ377" s="263" t="e">
        <f aca="false">IF($E371&gt;0,DZ374/$E371,"-")</f>
        <v>#N/A</v>
      </c>
      <c r="EA377" s="263"/>
      <c r="EB377" s="263" t="e">
        <f aca="false">IF($E371&gt;0,EB374/$E371,"-")</f>
        <v>#N/A</v>
      </c>
      <c r="EC377" s="263"/>
      <c r="ED377" s="263" t="e">
        <f aca="false">IF($E371&gt;0,ED374/$E371,"-")</f>
        <v>#N/A</v>
      </c>
      <c r="EE377" s="263"/>
      <c r="EF377" s="263" t="e">
        <f aca="false">IF($E371&gt;0,EF374/$E371,"-")</f>
        <v>#N/A</v>
      </c>
      <c r="EG377" s="263"/>
      <c r="EH377" s="263" t="e">
        <f aca="false">IF($E371&gt;0,EH374/$E371,"-")</f>
        <v>#N/A</v>
      </c>
      <c r="EI377" s="263"/>
      <c r="EJ377" s="263" t="e">
        <f aca="false">IF($E371&gt;0,EJ374/$E371,"-")</f>
        <v>#N/A</v>
      </c>
      <c r="EK377" s="263"/>
      <c r="EL377" s="263" t="e">
        <f aca="false">IF($E371&gt;0,EL374/$E371,"-")</f>
        <v>#N/A</v>
      </c>
      <c r="EM377" s="263"/>
      <c r="EN377" s="263" t="e">
        <f aca="false">IF($E371&gt;0,EN374/$E371,"-")</f>
        <v>#N/A</v>
      </c>
      <c r="EO377" s="263"/>
      <c r="EP377" s="263" t="e">
        <f aca="false">IF($E371&gt;0,EP374/$E371,"-")</f>
        <v>#N/A</v>
      </c>
      <c r="EQ377" s="263"/>
      <c r="ER377" s="263" t="e">
        <f aca="false">IF($E371&gt;0,ER374/$E371,"-")</f>
        <v>#N/A</v>
      </c>
      <c r="ES377" s="263"/>
      <c r="ET377" s="263" t="e">
        <f aca="false">IF($E371&gt;0,ET374/$E371,"-")</f>
        <v>#N/A</v>
      </c>
      <c r="EU377" s="263"/>
      <c r="EV377" s="263" t="e">
        <f aca="false">IF($E371&gt;0,EV374/$E371,"-")</f>
        <v>#N/A</v>
      </c>
      <c r="EW377" s="263"/>
      <c r="EX377" s="264" t="e">
        <f aca="false">IF($E371&gt;0,EX374/$E371,"-")</f>
        <v>#N/A</v>
      </c>
      <c r="EY377" s="264"/>
      <c r="EZ377" s="263" t="e">
        <f aca="false">IF($E371&gt;0,EZ374/$E371,"-")</f>
        <v>#N/A</v>
      </c>
      <c r="FA377" s="263"/>
      <c r="FB377" s="263" t="e">
        <f aca="false">IF($E371&gt;0,FB374/$E371,"-")</f>
        <v>#N/A</v>
      </c>
      <c r="FC377" s="263"/>
      <c r="FD377" s="263" t="e">
        <f aca="false">IF($E371&gt;0,FD374/$E371,"-")</f>
        <v>#N/A</v>
      </c>
      <c r="FE377" s="263"/>
      <c r="FF377" s="263" t="e">
        <f aca="false">IF($E371&gt;0,FF374/$E371,"-")</f>
        <v>#N/A</v>
      </c>
      <c r="FG377" s="263"/>
      <c r="FH377" s="263" t="e">
        <f aca="false">IF($E371&gt;0,FH374/$E371,"-")</f>
        <v>#N/A</v>
      </c>
      <c r="FI377" s="263"/>
      <c r="FJ377" s="263" t="e">
        <f aca="false">IF($E371&gt;0,FJ374/$E371,"-")</f>
        <v>#N/A</v>
      </c>
      <c r="FK377" s="263"/>
      <c r="FL377" s="263" t="e">
        <f aca="false">IF($E371&gt;0,FL374/$E371,"-")</f>
        <v>#N/A</v>
      </c>
      <c r="FM377" s="263"/>
      <c r="FN377" s="263" t="e">
        <f aca="false">IF($E371&gt;0,FN374/$E371,"-")</f>
        <v>#N/A</v>
      </c>
      <c r="FO377" s="263"/>
      <c r="FP377" s="263" t="e">
        <f aca="false">IF($E371&gt;0,FP374/$E371,"-")</f>
        <v>#N/A</v>
      </c>
      <c r="FQ377" s="263"/>
      <c r="FR377" s="263" t="e">
        <f aca="false">IF($E371&gt;0,FR374/$E371,"-")</f>
        <v>#N/A</v>
      </c>
      <c r="FS377" s="263"/>
      <c r="FT377" s="263" t="e">
        <f aca="false">IF($E371&gt;0,FT374/$E371,"-")</f>
        <v>#N/A</v>
      </c>
      <c r="FU377" s="263"/>
      <c r="FV377" s="263" t="e">
        <f aca="false">IF($E371&gt;0,FV374/$E371,"-")</f>
        <v>#N/A</v>
      </c>
      <c r="FW377" s="263"/>
      <c r="FX377" s="263" t="e">
        <f aca="false">IF($E371&gt;0,FX374/$E371,"-")</f>
        <v>#N/A</v>
      </c>
      <c r="FY377" s="263"/>
      <c r="FZ377" s="263" t="e">
        <f aca="false">IF($E371&gt;0,FZ374/$E371,"-")</f>
        <v>#N/A</v>
      </c>
      <c r="GA377" s="263"/>
      <c r="GB377" s="263" t="e">
        <f aca="false">IF($E371&gt;0,GB374/$E371,"-")</f>
        <v>#N/A</v>
      </c>
      <c r="GC377" s="263"/>
      <c r="GD377" s="263" t="e">
        <f aca="false">IF($E371&gt;0,GD374/$E371,"-")</f>
        <v>#N/A</v>
      </c>
      <c r="GE377" s="263"/>
      <c r="GF377" s="263" t="e">
        <f aca="false">IF($E371&gt;0,GF374/$E371,"-")</f>
        <v>#N/A</v>
      </c>
      <c r="GG377" s="263"/>
      <c r="GH377" s="263" t="e">
        <f aca="false">IF($E371&gt;0,GH374/$E371,"-")</f>
        <v>#N/A</v>
      </c>
      <c r="GI377" s="263"/>
      <c r="GJ377" s="263" t="e">
        <f aca="false">IF($E371&gt;0,GJ374/$E371,"-")</f>
        <v>#N/A</v>
      </c>
      <c r="GK377" s="263"/>
      <c r="GL377" s="263" t="e">
        <f aca="false">IF($E371&gt;0,GL374/$E371,"-")</f>
        <v>#N/A</v>
      </c>
      <c r="GM377" s="263"/>
      <c r="GN377" s="263" t="e">
        <f aca="false">IF($E371&gt;0,GN374/$E371,"-")</f>
        <v>#N/A</v>
      </c>
      <c r="GO377" s="263"/>
      <c r="GP377" s="263" t="e">
        <f aca="false">IF($E371&gt;0,GP374/$E371,"-")</f>
        <v>#N/A</v>
      </c>
      <c r="GQ377" s="263"/>
      <c r="GR377" s="263" t="e">
        <f aca="false">IF($E371&gt;0,GR374/$E371,"-")</f>
        <v>#N/A</v>
      </c>
      <c r="GS377" s="263"/>
      <c r="GT377" s="263" t="e">
        <f aca="false">IF($E371&gt;0,GT374/$E371,"-")</f>
        <v>#N/A</v>
      </c>
      <c r="GU377" s="263"/>
      <c r="GV377" s="263" t="e">
        <f aca="false">IF($E371&gt;0,GV374/$E371,"-")</f>
        <v>#N/A</v>
      </c>
      <c r="GW377" s="263"/>
      <c r="GX377" s="263" t="e">
        <f aca="false">IF($E371&gt;0,GX374/$E371,"-")</f>
        <v>#N/A</v>
      </c>
      <c r="GY377" s="263"/>
      <c r="GZ377" s="263" t="e">
        <f aca="false">IF($E371&gt;0,GZ374/$E371,"-")</f>
        <v>#N/A</v>
      </c>
      <c r="HA377" s="263"/>
      <c r="HB377" s="263" t="e">
        <f aca="false">IF($E371&gt;0,HB374/$E371,"-")</f>
        <v>#N/A</v>
      </c>
      <c r="HC377" s="263"/>
      <c r="HD377" s="263" t="e">
        <f aca="false">IF($E371&gt;0,HD374/$E371,"-")</f>
        <v>#N/A</v>
      </c>
      <c r="HE377" s="263"/>
      <c r="HF377" s="263" t="e">
        <f aca="false">IF($E371&gt;0,HF374/$E371,"-")</f>
        <v>#N/A</v>
      </c>
      <c r="HG377" s="263"/>
      <c r="HH377" s="263" t="e">
        <f aca="false">IF($E371&gt;0,HH374/$E371,"-")</f>
        <v>#N/A</v>
      </c>
      <c r="HI377" s="263"/>
      <c r="HJ377" s="263" t="e">
        <f aca="false">IF($E371&gt;0,HJ374/$E371,"-")</f>
        <v>#N/A</v>
      </c>
      <c r="HK377" s="263"/>
    </row>
    <row r="378" customFormat="false" ht="12.75" hidden="true" customHeight="false" outlineLevel="0" collapsed="false">
      <c r="A378" s="232"/>
      <c r="B378" s="233"/>
      <c r="C378" s="232"/>
      <c r="D378" s="234"/>
      <c r="E378" s="234"/>
      <c r="F378" s="235"/>
      <c r="G378" s="234"/>
      <c r="H378" s="234"/>
      <c r="I378" s="237"/>
      <c r="J378" s="238"/>
      <c r="K378" s="265" t="s">
        <v>166</v>
      </c>
      <c r="L378" s="266" t="e">
        <f aca="false">IF($E371&gt;0,L376/$E371,"-")</f>
        <v>#N/A</v>
      </c>
      <c r="M378" s="266"/>
      <c r="N378" s="266" t="e">
        <f aca="false">IF($E371&gt;0,N376/$E371,"-")</f>
        <v>#N/A</v>
      </c>
      <c r="O378" s="266"/>
      <c r="P378" s="266" t="e">
        <f aca="false">IF($E371&gt;0,P376/$E371,"-")</f>
        <v>#N/A</v>
      </c>
      <c r="Q378" s="266"/>
      <c r="R378" s="266" t="e">
        <f aca="false">IF($E371&gt;0,R376/$E371,"-")</f>
        <v>#N/A</v>
      </c>
      <c r="S378" s="266"/>
      <c r="T378" s="266" t="e">
        <f aca="false">IF($E371&gt;0,T376/$E371,"-")</f>
        <v>#N/A</v>
      </c>
      <c r="U378" s="266"/>
      <c r="V378" s="266" t="e">
        <f aca="false">IF($E371&gt;0,V376/$E371,"-")</f>
        <v>#N/A</v>
      </c>
      <c r="W378" s="266"/>
      <c r="X378" s="266" t="e">
        <f aca="false">IF($E371&gt;0,X376/$E371,"-")</f>
        <v>#N/A</v>
      </c>
      <c r="Y378" s="266"/>
      <c r="Z378" s="266" t="e">
        <f aca="false">IF($E371&gt;0,Z376/$E371,"-")</f>
        <v>#N/A</v>
      </c>
      <c r="AA378" s="266"/>
      <c r="AB378" s="266" t="e">
        <f aca="false">IF($E371&gt;0,AB376/$E371,"-")</f>
        <v>#N/A</v>
      </c>
      <c r="AC378" s="266"/>
      <c r="AD378" s="266" t="e">
        <f aca="false">IF($E371&gt;0,AD376/$E371,"-")</f>
        <v>#N/A</v>
      </c>
      <c r="AE378" s="266"/>
      <c r="AF378" s="266" t="e">
        <f aca="false">IF($E371&gt;0,AF376/$E371,"-")</f>
        <v>#N/A</v>
      </c>
      <c r="AG378" s="266"/>
      <c r="AH378" s="266" t="e">
        <f aca="false">IF($E371&gt;0,AH376/$E371,"-")</f>
        <v>#N/A</v>
      </c>
      <c r="AI378" s="266"/>
      <c r="AJ378" s="266" t="e">
        <f aca="false">IF($E371&gt;0,AJ376/$E371,"-")</f>
        <v>#N/A</v>
      </c>
      <c r="AK378" s="266"/>
      <c r="AL378" s="266" t="e">
        <f aca="false">IF($E371&gt;0,AL376/$E371,"-")</f>
        <v>#N/A</v>
      </c>
      <c r="AM378" s="266"/>
      <c r="AN378" s="266" t="e">
        <f aca="false">IF($E371&gt;0,AN376/$E371,"-")</f>
        <v>#N/A</v>
      </c>
      <c r="AO378" s="266"/>
      <c r="AP378" s="266" t="e">
        <f aca="false">IF($E371&gt;0,AP376/$E371,"-")</f>
        <v>#N/A</v>
      </c>
      <c r="AQ378" s="266"/>
      <c r="AR378" s="266" t="e">
        <f aca="false">IF($E371&gt;0,AR376/$E371,"-")</f>
        <v>#N/A</v>
      </c>
      <c r="AS378" s="266"/>
      <c r="AT378" s="266" t="e">
        <f aca="false">IF($E371&gt;0,AT376/$E371,"-")</f>
        <v>#N/A</v>
      </c>
      <c r="AU378" s="266"/>
      <c r="AV378" s="266" t="e">
        <f aca="false">IF($E371&gt;0,AV376/$E371,"-")</f>
        <v>#N/A</v>
      </c>
      <c r="AW378" s="266"/>
      <c r="AX378" s="266" t="e">
        <f aca="false">IF($E371&gt;0,AX376/$E371,"-")</f>
        <v>#N/A</v>
      </c>
      <c r="AY378" s="266"/>
      <c r="AZ378" s="266" t="e">
        <f aca="false">IF($E371&gt;0,AZ376/$E371,"-")</f>
        <v>#N/A</v>
      </c>
      <c r="BA378" s="266"/>
      <c r="BB378" s="266" t="e">
        <f aca="false">IF($E371&gt;0,BB376/$E371,"-")</f>
        <v>#N/A</v>
      </c>
      <c r="BC378" s="266"/>
      <c r="BD378" s="266" t="e">
        <f aca="false">IF($E371&gt;0,BD376/$E371,"-")</f>
        <v>#N/A</v>
      </c>
      <c r="BE378" s="266"/>
      <c r="BF378" s="266" t="e">
        <f aca="false">IF($E371&gt;0,BF376/$E371,"-")</f>
        <v>#N/A</v>
      </c>
      <c r="BG378" s="266"/>
      <c r="BH378" s="266" t="e">
        <f aca="false">IF($E371&gt;0,BH376/$E371,"-")</f>
        <v>#N/A</v>
      </c>
      <c r="BI378" s="266"/>
      <c r="BJ378" s="266" t="e">
        <f aca="false">IF($E371&gt;0,BJ376/$E371,"-")</f>
        <v>#N/A</v>
      </c>
      <c r="BK378" s="266"/>
      <c r="BL378" s="266" t="e">
        <f aca="false">IF($E371&gt;0,BL376/$E371,"-")</f>
        <v>#N/A</v>
      </c>
      <c r="BM378" s="266"/>
      <c r="BN378" s="266" t="e">
        <f aca="false">IF($E371&gt;0,BN376/$E371,"-")</f>
        <v>#N/A</v>
      </c>
      <c r="BO378" s="266"/>
      <c r="BP378" s="266" t="e">
        <f aca="false">IF($E371&gt;0,BP376/$E371,"-")</f>
        <v>#N/A</v>
      </c>
      <c r="BQ378" s="266"/>
      <c r="BR378" s="300" t="e">
        <f aca="false">IF($E371&gt;0,BR376/$E371,"-")</f>
        <v>#N/A</v>
      </c>
      <c r="BS378" s="300"/>
      <c r="BT378" s="300" t="e">
        <f aca="false">IF($E371&gt;0,BT376/$E371,"-")</f>
        <v>#N/A</v>
      </c>
      <c r="BU378" s="300"/>
      <c r="BV378" s="300" t="e">
        <f aca="false">IF($E371&gt;0,BV376/$E371,"-")</f>
        <v>#N/A</v>
      </c>
      <c r="BW378" s="300"/>
      <c r="BX378" s="300" t="e">
        <f aca="false">IF($E371&gt;0,BX376/$E371,"-")</f>
        <v>#N/A</v>
      </c>
      <c r="BY378" s="300"/>
      <c r="BZ378" s="300" t="e">
        <f aca="false">IF($E371&gt;0,BZ376/$E371,"-")</f>
        <v>#N/A</v>
      </c>
      <c r="CA378" s="300"/>
      <c r="CB378" s="300" t="e">
        <f aca="false">IF($E371&gt;0,CB376/$E371,"-")</f>
        <v>#N/A</v>
      </c>
      <c r="CC378" s="300"/>
      <c r="CD378" s="300" t="e">
        <f aca="false">IF($E371&gt;0,CD376/$E371,"-")</f>
        <v>#N/A</v>
      </c>
      <c r="CE378" s="300"/>
      <c r="CF378" s="300" t="e">
        <f aca="false">IF($E371&gt;0,CF376/$E371,"-")</f>
        <v>#N/A</v>
      </c>
      <c r="CG378" s="300"/>
      <c r="CH378" s="300" t="e">
        <f aca="false">IF($E371&gt;0,CH376/$E371,"-")</f>
        <v>#N/A</v>
      </c>
      <c r="CI378" s="300"/>
      <c r="CJ378" s="300" t="e">
        <f aca="false">IF($E371&gt;0,CJ376/$E371,"-")</f>
        <v>#N/A</v>
      </c>
      <c r="CK378" s="300"/>
      <c r="CL378" s="300" t="e">
        <f aca="false">IF($E371&gt;0,CL376/$E371,"-")</f>
        <v>#N/A</v>
      </c>
      <c r="CM378" s="300"/>
      <c r="CN378" s="300" t="e">
        <f aca="false">IF($E371&gt;0,CN376/$E371,"-")</f>
        <v>#N/A</v>
      </c>
      <c r="CO378" s="300"/>
      <c r="CP378" s="300" t="e">
        <f aca="false">IF($E371&gt;0,CP376/$E371,"-")</f>
        <v>#N/A</v>
      </c>
      <c r="CQ378" s="300"/>
      <c r="CR378" s="300" t="e">
        <f aca="false">IF($E371&gt;0,CR376/$E371,"-")</f>
        <v>#N/A</v>
      </c>
      <c r="CS378" s="300"/>
      <c r="CT378" s="300" t="e">
        <f aca="false">IF($E371&gt;0,CT376/$E371,"-")</f>
        <v>#N/A</v>
      </c>
      <c r="CU378" s="300"/>
      <c r="CV378" s="300" t="e">
        <f aca="false">IF($E371&gt;0,CV376/$E371,"-")</f>
        <v>#N/A</v>
      </c>
      <c r="CW378" s="300"/>
      <c r="CX378" s="300" t="e">
        <f aca="false">IF($E371&gt;0,CX376/$E371,"-")</f>
        <v>#N/A</v>
      </c>
      <c r="CY378" s="300"/>
      <c r="CZ378" s="300" t="e">
        <f aca="false">IF($E371&gt;0,CZ376/$E371,"-")</f>
        <v>#N/A</v>
      </c>
      <c r="DA378" s="300"/>
      <c r="DB378" s="300" t="e">
        <f aca="false">IF($E371&gt;0,DB376/$E371,"-")</f>
        <v>#N/A</v>
      </c>
      <c r="DC378" s="300"/>
      <c r="DD378" s="300" t="e">
        <f aca="false">IF($E371&gt;0,DD376/$E371,"-")</f>
        <v>#N/A</v>
      </c>
      <c r="DE378" s="300"/>
      <c r="DF378" s="300" t="e">
        <f aca="false">IF($E371&gt;0,DF376/$E371,"-")</f>
        <v>#N/A</v>
      </c>
      <c r="DG378" s="300"/>
      <c r="DH378" s="300" t="e">
        <f aca="false">IF($E371&gt;0,DH376/$E371,"-")</f>
        <v>#N/A</v>
      </c>
      <c r="DI378" s="300"/>
      <c r="DJ378" s="301" t="e">
        <f aca="false">IF($E371&gt;0,DJ376/$E371,"-")</f>
        <v>#N/A</v>
      </c>
      <c r="DK378" s="301"/>
      <c r="DL378" s="300" t="e">
        <f aca="false">IF($E371&gt;0,DL376/$E371,"-")</f>
        <v>#N/A</v>
      </c>
      <c r="DM378" s="300"/>
      <c r="DN378" s="300" t="e">
        <f aca="false">IF($E371&gt;0,DN376/$E371,"-")</f>
        <v>#N/A</v>
      </c>
      <c r="DO378" s="300"/>
      <c r="DP378" s="300" t="e">
        <f aca="false">IF($E371&gt;0,DP376/$E371,"-")</f>
        <v>#N/A</v>
      </c>
      <c r="DQ378" s="300"/>
      <c r="DR378" s="300" t="e">
        <f aca="false">IF($E371&gt;0,DR376/$E371,"-")</f>
        <v>#N/A</v>
      </c>
      <c r="DS378" s="300"/>
      <c r="DT378" s="300" t="e">
        <f aca="false">IF($E371&gt;0,DT376/$E371,"-")</f>
        <v>#N/A</v>
      </c>
      <c r="DU378" s="300"/>
      <c r="DV378" s="300" t="e">
        <f aca="false">IF($E371&gt;0,DV376/$E371,"-")</f>
        <v>#N/A</v>
      </c>
      <c r="DW378" s="300"/>
      <c r="DX378" s="300" t="e">
        <f aca="false">IF($E371&gt;0,DX376/$E371,"-")</f>
        <v>#N/A</v>
      </c>
      <c r="DY378" s="300"/>
      <c r="DZ378" s="300" t="e">
        <f aca="false">IF($E371&gt;0,DZ376/$E371,"-")</f>
        <v>#N/A</v>
      </c>
      <c r="EA378" s="300"/>
      <c r="EB378" s="300" t="e">
        <f aca="false">IF($E371&gt;0,EB376/$E371,"-")</f>
        <v>#N/A</v>
      </c>
      <c r="EC378" s="300"/>
      <c r="ED378" s="300" t="e">
        <f aca="false">IF($E371&gt;0,ED376/$E371,"-")</f>
        <v>#N/A</v>
      </c>
      <c r="EE378" s="300"/>
      <c r="EF378" s="300" t="e">
        <f aca="false">IF($E371&gt;0,EF376/$E371,"-")</f>
        <v>#N/A</v>
      </c>
      <c r="EG378" s="300"/>
      <c r="EH378" s="300" t="e">
        <f aca="false">IF($E371&gt;0,EH376/$E371,"-")</f>
        <v>#N/A</v>
      </c>
      <c r="EI378" s="300"/>
      <c r="EJ378" s="300" t="e">
        <f aca="false">IF($E371&gt;0,EJ376/$E371,"-")</f>
        <v>#N/A</v>
      </c>
      <c r="EK378" s="300"/>
      <c r="EL378" s="300" t="e">
        <f aca="false">IF($E371&gt;0,EL376/$E371,"-")</f>
        <v>#N/A</v>
      </c>
      <c r="EM378" s="300"/>
      <c r="EN378" s="300" t="e">
        <f aca="false">IF($E371&gt;0,EN376/$E371,"-")</f>
        <v>#N/A</v>
      </c>
      <c r="EO378" s="300"/>
      <c r="EP378" s="300" t="e">
        <f aca="false">IF($E371&gt;0,EP376/$E371,"-")</f>
        <v>#N/A</v>
      </c>
      <c r="EQ378" s="300"/>
      <c r="ER378" s="300" t="e">
        <f aca="false">IF($E371&gt;0,ER376/$E371,"-")</f>
        <v>#N/A</v>
      </c>
      <c r="ES378" s="300"/>
      <c r="ET378" s="300" t="e">
        <f aca="false">IF($E371&gt;0,ET376/$E371,"-")</f>
        <v>#N/A</v>
      </c>
      <c r="EU378" s="300"/>
      <c r="EV378" s="300" t="e">
        <f aca="false">IF($E371&gt;0,EV376/$E371,"-")</f>
        <v>#N/A</v>
      </c>
      <c r="EW378" s="300"/>
      <c r="EX378" s="302" t="e">
        <f aca="false">IF($E371&gt;0,EX376/$E371,"-")</f>
        <v>#N/A</v>
      </c>
      <c r="EY378" s="302"/>
      <c r="EZ378" s="300" t="e">
        <f aca="false">IF($E371&gt;0,EZ376/$E371,"-")</f>
        <v>#N/A</v>
      </c>
      <c r="FA378" s="300"/>
      <c r="FB378" s="300" t="e">
        <f aca="false">IF($E371&gt;0,FB376/$E371,"-")</f>
        <v>#N/A</v>
      </c>
      <c r="FC378" s="300"/>
      <c r="FD378" s="300" t="e">
        <f aca="false">IF($E371&gt;0,FD376/$E371,"-")</f>
        <v>#N/A</v>
      </c>
      <c r="FE378" s="300"/>
      <c r="FF378" s="300" t="e">
        <f aca="false">IF($E371&gt;0,FF376/$E371,"-")</f>
        <v>#N/A</v>
      </c>
      <c r="FG378" s="300"/>
      <c r="FH378" s="300" t="e">
        <f aca="false">IF($E371&gt;0,FH376/$E371,"-")</f>
        <v>#N/A</v>
      </c>
      <c r="FI378" s="300"/>
      <c r="FJ378" s="300" t="e">
        <f aca="false">IF($E371&gt;0,FJ376/$E371,"-")</f>
        <v>#N/A</v>
      </c>
      <c r="FK378" s="300"/>
      <c r="FL378" s="300" t="e">
        <f aca="false">IF($E371&gt;0,FL376/$E371,"-")</f>
        <v>#N/A</v>
      </c>
      <c r="FM378" s="300"/>
      <c r="FN378" s="300" t="e">
        <f aca="false">IF($E371&gt;0,FN376/$E371,"-")</f>
        <v>#N/A</v>
      </c>
      <c r="FO378" s="300"/>
      <c r="FP378" s="300" t="e">
        <f aca="false">IF($E371&gt;0,FP376/$E371,"-")</f>
        <v>#N/A</v>
      </c>
      <c r="FQ378" s="300"/>
      <c r="FR378" s="300" t="e">
        <f aca="false">IF($E371&gt;0,FR376/$E371,"-")</f>
        <v>#N/A</v>
      </c>
      <c r="FS378" s="300"/>
      <c r="FT378" s="300" t="e">
        <f aca="false">IF($E371&gt;0,FT376/$E371,"-")</f>
        <v>#N/A</v>
      </c>
      <c r="FU378" s="300"/>
      <c r="FV378" s="300" t="e">
        <f aca="false">IF($E371&gt;0,FV376/$E371,"-")</f>
        <v>#N/A</v>
      </c>
      <c r="FW378" s="300"/>
      <c r="FX378" s="300" t="e">
        <f aca="false">IF($E371&gt;0,FX376/$E371,"-")</f>
        <v>#N/A</v>
      </c>
      <c r="FY378" s="300"/>
      <c r="FZ378" s="300" t="e">
        <f aca="false">IF($E371&gt;0,FZ376/$E371,"-")</f>
        <v>#N/A</v>
      </c>
      <c r="GA378" s="300"/>
      <c r="GB378" s="300" t="e">
        <f aca="false">IF($E371&gt;0,GB376/$E371,"-")</f>
        <v>#N/A</v>
      </c>
      <c r="GC378" s="300"/>
      <c r="GD378" s="300" t="e">
        <f aca="false">IF($E371&gt;0,GD376/$E371,"-")</f>
        <v>#N/A</v>
      </c>
      <c r="GE378" s="300"/>
      <c r="GF378" s="300" t="e">
        <f aca="false">IF($E371&gt;0,GF376/$E371,"-")</f>
        <v>#N/A</v>
      </c>
      <c r="GG378" s="300"/>
      <c r="GH378" s="300" t="e">
        <f aca="false">IF($E371&gt;0,GH376/$E371,"-")</f>
        <v>#N/A</v>
      </c>
      <c r="GI378" s="300"/>
      <c r="GJ378" s="300" t="e">
        <f aca="false">IF($E371&gt;0,GJ376/$E371,"-")</f>
        <v>#N/A</v>
      </c>
      <c r="GK378" s="300"/>
      <c r="GL378" s="300" t="e">
        <f aca="false">IF($E371&gt;0,GL376/$E371,"-")</f>
        <v>#N/A</v>
      </c>
      <c r="GM378" s="300"/>
      <c r="GN378" s="300" t="e">
        <f aca="false">IF($E371&gt;0,GN376/$E371,"-")</f>
        <v>#N/A</v>
      </c>
      <c r="GO378" s="300"/>
      <c r="GP378" s="300" t="e">
        <f aca="false">IF($E371&gt;0,GP376/$E371,"-")</f>
        <v>#N/A</v>
      </c>
      <c r="GQ378" s="300"/>
      <c r="GR378" s="300" t="e">
        <f aca="false">IF($E371&gt;0,GR376/$E371,"-")</f>
        <v>#N/A</v>
      </c>
      <c r="GS378" s="300"/>
      <c r="GT378" s="300" t="e">
        <f aca="false">IF($E371&gt;0,GT376/$E371,"-")</f>
        <v>#N/A</v>
      </c>
      <c r="GU378" s="300"/>
      <c r="GV378" s="300" t="e">
        <f aca="false">IF($E371&gt;0,GV376/$E371,"-")</f>
        <v>#N/A</v>
      </c>
      <c r="GW378" s="300"/>
      <c r="GX378" s="300" t="e">
        <f aca="false">IF($E371&gt;0,GX376/$E371,"-")</f>
        <v>#N/A</v>
      </c>
      <c r="GY378" s="300"/>
      <c r="GZ378" s="300" t="e">
        <f aca="false">IF($E371&gt;0,GZ376/$E371,"-")</f>
        <v>#N/A</v>
      </c>
      <c r="HA378" s="300"/>
      <c r="HB378" s="300" t="e">
        <f aca="false">IF($E371&gt;0,HB376/$E371,"-")</f>
        <v>#N/A</v>
      </c>
      <c r="HC378" s="300"/>
      <c r="HD378" s="300" t="e">
        <f aca="false">IF($E371&gt;0,HD376/$E371,"-")</f>
        <v>#N/A</v>
      </c>
      <c r="HE378" s="300"/>
      <c r="HF378" s="300" t="e">
        <f aca="false">IF($E371&gt;0,HF376/$E371,"-")</f>
        <v>#N/A</v>
      </c>
      <c r="HG378" s="300"/>
      <c r="HH378" s="300" t="e">
        <f aca="false">IF($E371&gt;0,HH376/$E371,"-")</f>
        <v>#N/A</v>
      </c>
      <c r="HI378" s="300"/>
      <c r="HJ378" s="300" t="e">
        <f aca="false">IF($E371&gt;0,HJ376/$E371,"-")</f>
        <v>#N/A</v>
      </c>
      <c r="HK378" s="300"/>
    </row>
    <row r="379" s="243" customFormat="true" ht="13.8" hidden="true" customHeight="false" outlineLevel="0" collapsed="false">
      <c r="A379" s="268"/>
      <c r="B379" s="269"/>
      <c r="C379" s="269"/>
      <c r="D379" s="271"/>
      <c r="E379" s="271"/>
      <c r="F379" s="269"/>
      <c r="G379" s="269"/>
      <c r="H379" s="269"/>
      <c r="I379" s="269"/>
      <c r="J379" s="269"/>
      <c r="K379" s="269"/>
      <c r="L379" s="274"/>
      <c r="M379" s="274"/>
      <c r="N379" s="274"/>
      <c r="O379" s="274"/>
      <c r="P379" s="274"/>
      <c r="Q379" s="274"/>
      <c r="R379" s="275"/>
      <c r="S379" s="275"/>
      <c r="T379" s="276"/>
      <c r="U379" s="276"/>
      <c r="V379" s="274"/>
      <c r="W379" s="274"/>
      <c r="X379" s="274"/>
      <c r="Y379" s="274"/>
      <c r="Z379" s="275"/>
      <c r="AA379" s="275"/>
      <c r="AB379" s="276"/>
      <c r="AC379" s="276"/>
      <c r="AD379" s="274"/>
      <c r="AE379" s="274"/>
      <c r="AF379" s="274"/>
      <c r="AG379" s="274"/>
      <c r="AH379" s="275"/>
      <c r="AI379" s="275"/>
      <c r="AJ379" s="276"/>
      <c r="AK379" s="276"/>
      <c r="AL379" s="274"/>
      <c r="AM379" s="274"/>
      <c r="AN379" s="274"/>
      <c r="AO379" s="274"/>
      <c r="AP379" s="275"/>
      <c r="AQ379" s="275"/>
      <c r="AR379" s="276"/>
      <c r="AS379" s="276"/>
      <c r="AT379" s="277"/>
      <c r="AU379" s="277"/>
      <c r="AV379" s="277"/>
      <c r="AW379" s="277"/>
      <c r="AX379" s="277"/>
      <c r="AY379" s="278"/>
      <c r="AZ379" s="279"/>
      <c r="BA379" s="277"/>
      <c r="BB379" s="277"/>
      <c r="BC379" s="277"/>
      <c r="BD379" s="277"/>
      <c r="BE379" s="277"/>
      <c r="BF379" s="277"/>
      <c r="BG379" s="278"/>
      <c r="BH379" s="279"/>
      <c r="BI379" s="277"/>
      <c r="BJ379" s="277"/>
      <c r="BK379" s="277"/>
      <c r="BL379" s="277"/>
      <c r="BM379" s="277"/>
      <c r="BN379" s="277"/>
      <c r="BO379" s="278"/>
      <c r="BP379" s="279"/>
      <c r="BQ379" s="277"/>
      <c r="BR379" s="277"/>
      <c r="BS379" s="277"/>
      <c r="BT379" s="277"/>
      <c r="BU379" s="277"/>
      <c r="BV379" s="277"/>
      <c r="BW379" s="278"/>
      <c r="BX379" s="279"/>
      <c r="BY379" s="277"/>
      <c r="BZ379" s="277"/>
      <c r="CA379" s="277"/>
      <c r="CB379" s="277"/>
      <c r="CC379" s="277"/>
      <c r="CD379" s="275"/>
      <c r="CE379" s="275"/>
      <c r="CF379" s="276"/>
      <c r="CG379" s="276"/>
      <c r="CH379" s="274"/>
      <c r="CI379" s="274"/>
      <c r="CJ379" s="274"/>
      <c r="CK379" s="274"/>
      <c r="CL379" s="275"/>
      <c r="CM379" s="275"/>
      <c r="CN379" s="276"/>
      <c r="CO379" s="276"/>
      <c r="CP379" s="280"/>
      <c r="CQ379" s="280"/>
      <c r="CR379" s="280"/>
      <c r="CS379" s="280"/>
      <c r="CT379" s="281"/>
      <c r="CU379" s="282"/>
      <c r="CV379" s="283"/>
      <c r="CW379" s="281"/>
      <c r="CX379" s="281"/>
      <c r="CY379" s="281"/>
      <c r="CZ379" s="281"/>
      <c r="DA379" s="281"/>
      <c r="DB379" s="281"/>
      <c r="DC379" s="282"/>
      <c r="DD379" s="283"/>
      <c r="DE379" s="281"/>
      <c r="DF379" s="281"/>
      <c r="DG379" s="281"/>
      <c r="DH379" s="281"/>
      <c r="DI379" s="281"/>
      <c r="DJ379" s="284"/>
      <c r="DK379" s="285"/>
      <c r="DL379" s="283"/>
      <c r="DM379" s="281"/>
      <c r="DN379" s="281"/>
      <c r="DO379" s="281"/>
      <c r="DP379" s="281"/>
      <c r="DQ379" s="281"/>
      <c r="DR379" s="281"/>
      <c r="DS379" s="282"/>
      <c r="DT379" s="283"/>
      <c r="DU379" s="281"/>
      <c r="DV379" s="281"/>
      <c r="DW379" s="281"/>
      <c r="DX379" s="281"/>
      <c r="DY379" s="281"/>
      <c r="DZ379" s="281"/>
      <c r="EA379" s="282"/>
      <c r="EB379" s="283"/>
      <c r="EC379" s="281"/>
      <c r="ED379" s="281"/>
      <c r="EE379" s="281"/>
      <c r="EF379" s="281"/>
      <c r="EG379" s="281"/>
      <c r="EH379" s="281"/>
      <c r="EI379" s="282"/>
      <c r="EJ379" s="283"/>
      <c r="EK379" s="281"/>
      <c r="EL379" s="281"/>
      <c r="EM379" s="281"/>
      <c r="EN379" s="281"/>
      <c r="EO379" s="281"/>
      <c r="EP379" s="281"/>
      <c r="EQ379" s="282"/>
      <c r="ER379" s="283"/>
      <c r="ES379" s="281"/>
      <c r="ET379" s="281"/>
      <c r="EU379" s="281"/>
      <c r="EV379" s="281"/>
      <c r="EW379" s="281"/>
      <c r="EX379" s="286"/>
      <c r="EY379" s="287"/>
      <c r="EZ379" s="283"/>
      <c r="FA379" s="281"/>
      <c r="FB379" s="281"/>
      <c r="FC379" s="281"/>
      <c r="FD379" s="281"/>
      <c r="FE379" s="281"/>
      <c r="FF379" s="281"/>
      <c r="FG379" s="282"/>
      <c r="FH379" s="283"/>
      <c r="FI379" s="281"/>
      <c r="FJ379" s="281"/>
      <c r="FK379" s="281"/>
      <c r="FL379" s="281"/>
      <c r="FM379" s="281"/>
      <c r="FN379" s="281"/>
      <c r="FO379" s="282"/>
      <c r="FP379" s="283"/>
      <c r="FQ379" s="281"/>
      <c r="FR379" s="281"/>
      <c r="FS379" s="281"/>
      <c r="FT379" s="281"/>
      <c r="FU379" s="281"/>
      <c r="FV379" s="281"/>
      <c r="FW379" s="282"/>
      <c r="FX379" s="283"/>
      <c r="FY379" s="281"/>
      <c r="FZ379" s="281"/>
      <c r="GA379" s="281"/>
      <c r="GB379" s="281"/>
      <c r="GC379" s="281"/>
      <c r="GD379" s="281"/>
      <c r="GE379" s="282"/>
      <c r="GF379" s="283"/>
      <c r="GG379" s="281"/>
      <c r="GH379" s="281"/>
      <c r="GI379" s="281"/>
      <c r="GJ379" s="281"/>
      <c r="GK379" s="281"/>
      <c r="GL379" s="281"/>
      <c r="GM379" s="282"/>
      <c r="GN379" s="283"/>
      <c r="GO379" s="281"/>
      <c r="GP379" s="281"/>
      <c r="GQ379" s="281"/>
      <c r="GR379" s="281"/>
      <c r="GS379" s="281"/>
      <c r="GT379" s="281"/>
      <c r="GU379" s="282"/>
      <c r="GV379" s="281"/>
      <c r="GW379" s="282"/>
      <c r="GX379" s="281"/>
      <c r="GY379" s="282"/>
      <c r="GZ379" s="281"/>
      <c r="HA379" s="282"/>
      <c r="HB379" s="281"/>
      <c r="HC379" s="282"/>
      <c r="HD379" s="281"/>
      <c r="HE379" s="282"/>
      <c r="HF379" s="281"/>
      <c r="HG379" s="282"/>
      <c r="HH379" s="281"/>
      <c r="HI379" s="282"/>
      <c r="HJ379" s="281"/>
      <c r="HK379" s="282"/>
    </row>
    <row r="380" customFormat="false" ht="12.75" hidden="true" customHeight="false" outlineLevel="0" collapsed="false">
      <c r="A380" s="232" t="s">
        <v>203</v>
      </c>
      <c r="B380" s="233" t="e">
        <f aca="false">VLOOKUP(A380,PLANEJAMENTO!$B$11:$C$96,2,FALSE())</f>
        <v>#N/A</v>
      </c>
      <c r="C380" s="232" t="e">
        <f aca="false">VLOOKUP(A380,PLANEJAMENTO!$B$11:$D$96,3,FALSE())</f>
        <v>#N/A</v>
      </c>
      <c r="D380" s="234" t="e">
        <f aca="false">VLOOKUP(A380,PLANEJAMENTO!$B$11:$E$96,4,FALSE())</f>
        <v>#N/A</v>
      </c>
      <c r="E380" s="234" t="e">
        <f aca="false">D380</f>
        <v>#N/A</v>
      </c>
      <c r="F380" s="235" t="e">
        <f aca="false">produções!#REF!</f>
        <v>#VALUE!</v>
      </c>
      <c r="G380" s="234" t="e">
        <f aca="false">F380*8</f>
        <v>#VALUE!</v>
      </c>
      <c r="H380" s="234"/>
      <c r="I380" s="237"/>
      <c r="J380" s="238"/>
      <c r="K380" s="305" t="s">
        <v>159</v>
      </c>
      <c r="L380" s="240"/>
      <c r="M380" s="240"/>
      <c r="N380" s="240"/>
      <c r="O380" s="240"/>
      <c r="P380" s="240"/>
      <c r="Q380" s="240"/>
      <c r="R380" s="240"/>
      <c r="S380" s="240"/>
      <c r="T380" s="240"/>
      <c r="U380" s="240"/>
      <c r="V380" s="240"/>
      <c r="W380" s="240"/>
      <c r="X380" s="240"/>
      <c r="Y380" s="240"/>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240"/>
      <c r="BB380" s="240"/>
      <c r="BC380" s="240"/>
      <c r="BD380" s="240"/>
      <c r="BE380" s="240"/>
      <c r="BF380" s="240"/>
      <c r="BG380" s="240"/>
      <c r="BH380" s="240"/>
      <c r="BI380" s="240"/>
      <c r="BJ380" s="240"/>
      <c r="BK380" s="240"/>
      <c r="BL380" s="240"/>
      <c r="BM380" s="240"/>
      <c r="BN380" s="240"/>
      <c r="BO380" s="240"/>
      <c r="BP380" s="240"/>
      <c r="BQ380" s="240"/>
      <c r="BR380" s="308"/>
      <c r="BS380" s="308"/>
      <c r="BT380" s="308"/>
      <c r="BU380" s="308"/>
      <c r="BV380" s="308" t="n">
        <f aca="false">6-BV334-BV343</f>
        <v>2.79777365491651</v>
      </c>
      <c r="BW380" s="308"/>
      <c r="BX380" s="308" t="n">
        <v>6</v>
      </c>
      <c r="BY380" s="308"/>
      <c r="BZ380" s="308" t="n">
        <v>1.26716141001855</v>
      </c>
      <c r="CA380" s="308"/>
      <c r="CB380" s="308"/>
      <c r="CC380" s="308"/>
      <c r="CD380" s="308"/>
      <c r="CE380" s="308"/>
      <c r="CF380" s="308"/>
      <c r="CG380" s="308"/>
      <c r="CH380" s="308"/>
      <c r="CI380" s="308"/>
      <c r="CJ380" s="308"/>
      <c r="CK380" s="308"/>
      <c r="CL380" s="308"/>
      <c r="CM380" s="308"/>
      <c r="CN380" s="308"/>
      <c r="CO380" s="308"/>
      <c r="CP380" s="308"/>
      <c r="CQ380" s="308"/>
      <c r="CR380" s="308"/>
      <c r="CS380" s="308"/>
      <c r="CT380" s="308"/>
      <c r="CU380" s="308"/>
      <c r="CV380" s="308"/>
      <c r="CW380" s="308"/>
      <c r="CX380" s="308"/>
      <c r="CY380" s="308"/>
      <c r="CZ380" s="308"/>
      <c r="DA380" s="308"/>
      <c r="DB380" s="308"/>
      <c r="DC380" s="308"/>
      <c r="DD380" s="308"/>
      <c r="DE380" s="308"/>
      <c r="DF380" s="308"/>
      <c r="DG380" s="308"/>
      <c r="DH380" s="308"/>
      <c r="DI380" s="308"/>
      <c r="DJ380" s="315"/>
      <c r="DK380" s="315"/>
      <c r="DL380" s="308"/>
      <c r="DM380" s="308"/>
      <c r="DN380" s="308"/>
      <c r="DO380" s="308"/>
      <c r="DP380" s="308"/>
      <c r="DQ380" s="308"/>
      <c r="DR380" s="308"/>
      <c r="DS380" s="308"/>
      <c r="DT380" s="308"/>
      <c r="DU380" s="308"/>
      <c r="DV380" s="308"/>
      <c r="DW380" s="308"/>
      <c r="DX380" s="308"/>
      <c r="DY380" s="308"/>
      <c r="DZ380" s="308"/>
      <c r="EA380" s="308"/>
      <c r="EB380" s="308"/>
      <c r="EC380" s="308"/>
      <c r="ED380" s="308"/>
      <c r="EE380" s="308"/>
      <c r="EF380" s="308"/>
      <c r="EG380" s="308"/>
      <c r="EH380" s="308"/>
      <c r="EI380" s="308"/>
      <c r="EJ380" s="308"/>
      <c r="EK380" s="308"/>
      <c r="EL380" s="308"/>
      <c r="EM380" s="308"/>
      <c r="EN380" s="308"/>
      <c r="EO380" s="308"/>
      <c r="EP380" s="308"/>
      <c r="EQ380" s="308"/>
      <c r="ER380" s="308"/>
      <c r="ES380" s="308"/>
      <c r="ET380" s="308"/>
      <c r="EU380" s="308"/>
      <c r="EV380" s="308"/>
      <c r="EW380" s="308"/>
      <c r="EX380" s="309"/>
      <c r="EY380" s="309"/>
      <c r="EZ380" s="308"/>
      <c r="FA380" s="308"/>
      <c r="FB380" s="308"/>
      <c r="FC380" s="308"/>
      <c r="FD380" s="308"/>
      <c r="FE380" s="308"/>
      <c r="FF380" s="308"/>
      <c r="FG380" s="308"/>
      <c r="FH380" s="308"/>
      <c r="FI380" s="308"/>
      <c r="FJ380" s="308"/>
      <c r="FK380" s="308"/>
      <c r="FL380" s="308"/>
      <c r="FM380" s="308"/>
      <c r="FN380" s="308"/>
      <c r="FO380" s="308"/>
      <c r="FP380" s="308"/>
      <c r="FQ380" s="308"/>
      <c r="FR380" s="308"/>
      <c r="FS380" s="308"/>
      <c r="FT380" s="308"/>
      <c r="FU380" s="308"/>
      <c r="FV380" s="308"/>
      <c r="FW380" s="308"/>
      <c r="FX380" s="308"/>
      <c r="FY380" s="308"/>
      <c r="FZ380" s="308"/>
      <c r="GA380" s="308"/>
      <c r="GB380" s="308"/>
      <c r="GC380" s="308"/>
      <c r="GD380" s="308"/>
      <c r="GE380" s="308"/>
      <c r="GF380" s="308"/>
      <c r="GG380" s="308"/>
      <c r="GH380" s="308"/>
      <c r="GI380" s="308"/>
      <c r="GJ380" s="308"/>
      <c r="GK380" s="308"/>
      <c r="GL380" s="308"/>
      <c r="GM380" s="308"/>
      <c r="GN380" s="308"/>
      <c r="GO380" s="308"/>
      <c r="GP380" s="308"/>
      <c r="GQ380" s="308"/>
      <c r="GR380" s="308"/>
      <c r="GS380" s="308"/>
      <c r="GT380" s="308"/>
      <c r="GU380" s="308"/>
      <c r="GV380" s="308"/>
      <c r="GW380" s="308"/>
      <c r="GX380" s="308"/>
      <c r="GY380" s="308"/>
      <c r="GZ380" s="308"/>
      <c r="HA380" s="308"/>
      <c r="HB380" s="308"/>
      <c r="HC380" s="308"/>
      <c r="HD380" s="308"/>
      <c r="HE380" s="308"/>
      <c r="HF380" s="308"/>
      <c r="HG380" s="308"/>
      <c r="HH380" s="308"/>
      <c r="HI380" s="308"/>
      <c r="HJ380" s="308"/>
      <c r="HK380" s="308"/>
    </row>
    <row r="381" customFormat="false" ht="12.75" hidden="true" customHeight="false" outlineLevel="0" collapsed="false">
      <c r="A381" s="232"/>
      <c r="B381" s="233"/>
      <c r="C381" s="232"/>
      <c r="D381" s="234"/>
      <c r="E381" s="234"/>
      <c r="F381" s="235"/>
      <c r="G381" s="234"/>
      <c r="H381" s="234"/>
      <c r="I381" s="237"/>
      <c r="J381" s="238"/>
      <c r="K381" s="244" t="s">
        <v>160</v>
      </c>
      <c r="L381" s="245"/>
      <c r="M381" s="245"/>
      <c r="N381" s="245"/>
      <c r="O381" s="245"/>
      <c r="P381" s="245"/>
      <c r="Q381" s="245"/>
      <c r="R381" s="245"/>
      <c r="S381" s="245"/>
      <c r="T381" s="245"/>
      <c r="U381" s="245"/>
      <c r="V381" s="245"/>
      <c r="W381" s="245"/>
      <c r="X381" s="245"/>
      <c r="Y381" s="245"/>
      <c r="Z381" s="245"/>
      <c r="AA381" s="245"/>
      <c r="AB381" s="245"/>
      <c r="AC381" s="245"/>
      <c r="AD381" s="245"/>
      <c r="AE381" s="245"/>
      <c r="AF381" s="245"/>
      <c r="AG381" s="245"/>
      <c r="AH381" s="245"/>
      <c r="AI381" s="245"/>
      <c r="AJ381" s="245"/>
      <c r="AK381" s="245"/>
      <c r="AL381" s="245"/>
      <c r="AM381" s="245"/>
      <c r="AN381" s="245"/>
      <c r="AO381" s="245"/>
      <c r="AP381" s="245"/>
      <c r="AQ381" s="245"/>
      <c r="AR381" s="245"/>
      <c r="AS381" s="245"/>
      <c r="AT381" s="245"/>
      <c r="AU381" s="245"/>
      <c r="AV381" s="245"/>
      <c r="AW381" s="245"/>
      <c r="AX381" s="245"/>
      <c r="AY381" s="245"/>
      <c r="AZ381" s="245"/>
      <c r="BA381" s="245"/>
      <c r="BB381" s="245"/>
      <c r="BC381" s="245"/>
      <c r="BD381" s="245"/>
      <c r="BE381" s="245"/>
      <c r="BF381" s="245"/>
      <c r="BG381" s="245"/>
      <c r="BH381" s="245"/>
      <c r="BI381" s="245"/>
      <c r="BJ381" s="245"/>
      <c r="BK381" s="245"/>
      <c r="BL381" s="245"/>
      <c r="BM381" s="245"/>
      <c r="BN381" s="245"/>
      <c r="BO381" s="245"/>
      <c r="BP381" s="245"/>
      <c r="BQ381" s="245"/>
      <c r="BR381" s="245"/>
      <c r="BS381" s="245"/>
      <c r="BT381" s="245"/>
      <c r="BU381" s="245"/>
      <c r="BV381" s="245" t="n">
        <v>1</v>
      </c>
      <c r="BW381" s="245"/>
      <c r="BX381" s="245" t="n">
        <v>1</v>
      </c>
      <c r="BY381" s="245"/>
      <c r="BZ381" s="245" t="n">
        <v>1</v>
      </c>
      <c r="CA381" s="245"/>
      <c r="CB381" s="245"/>
      <c r="CC381" s="245"/>
      <c r="CD381" s="245"/>
      <c r="CE381" s="245"/>
      <c r="CF381" s="245"/>
      <c r="CG381" s="245"/>
      <c r="CH381" s="245"/>
      <c r="CI381" s="245"/>
      <c r="CJ381" s="245"/>
      <c r="CK381" s="245"/>
      <c r="CL381" s="245"/>
      <c r="CM381" s="245"/>
      <c r="CN381" s="245"/>
      <c r="CO381" s="245"/>
      <c r="CP381" s="245"/>
      <c r="CQ381" s="245"/>
      <c r="CR381" s="245"/>
      <c r="CS381" s="245"/>
      <c r="CT381" s="245"/>
      <c r="CU381" s="245"/>
      <c r="CV381" s="245"/>
      <c r="CW381" s="245"/>
      <c r="CX381" s="245"/>
      <c r="CY381" s="245"/>
      <c r="CZ381" s="245"/>
      <c r="DA381" s="245"/>
      <c r="DB381" s="245"/>
      <c r="DC381" s="245"/>
      <c r="DD381" s="245"/>
      <c r="DE381" s="245"/>
      <c r="DF381" s="245"/>
      <c r="DG381" s="245"/>
      <c r="DH381" s="245"/>
      <c r="DI381" s="245"/>
      <c r="DJ381" s="310"/>
      <c r="DK381" s="310"/>
      <c r="DL381" s="245"/>
      <c r="DM381" s="245"/>
      <c r="DN381" s="245"/>
      <c r="DO381" s="245"/>
      <c r="DP381" s="245"/>
      <c r="DQ381" s="245"/>
      <c r="DR381" s="245"/>
      <c r="DS381" s="245"/>
      <c r="DT381" s="245"/>
      <c r="DU381" s="245"/>
      <c r="DV381" s="245"/>
      <c r="DW381" s="245"/>
      <c r="DX381" s="245"/>
      <c r="DY381" s="245"/>
      <c r="DZ381" s="245"/>
      <c r="EA381" s="245"/>
      <c r="EB381" s="245"/>
      <c r="EC381" s="245"/>
      <c r="ED381" s="245"/>
      <c r="EE381" s="245"/>
      <c r="EF381" s="245"/>
      <c r="EG381" s="245"/>
      <c r="EH381" s="245"/>
      <c r="EI381" s="245"/>
      <c r="EJ381" s="245"/>
      <c r="EK381" s="245"/>
      <c r="EL381" s="245"/>
      <c r="EM381" s="245"/>
      <c r="EN381" s="245"/>
      <c r="EO381" s="245"/>
      <c r="EP381" s="245"/>
      <c r="EQ381" s="245"/>
      <c r="ER381" s="245"/>
      <c r="ES381" s="245"/>
      <c r="ET381" s="245"/>
      <c r="EU381" s="245"/>
      <c r="EV381" s="245"/>
      <c r="EW381" s="245"/>
      <c r="EX381" s="246"/>
      <c r="EY381" s="246"/>
      <c r="EZ381" s="245"/>
      <c r="FA381" s="245"/>
      <c r="FB381" s="245"/>
      <c r="FC381" s="245"/>
      <c r="FD381" s="245"/>
      <c r="FE381" s="245"/>
      <c r="FF381" s="245"/>
      <c r="FG381" s="245"/>
      <c r="FH381" s="245"/>
      <c r="FI381" s="245"/>
      <c r="FJ381" s="245"/>
      <c r="FK381" s="245"/>
      <c r="FL381" s="245"/>
      <c r="FM381" s="245"/>
      <c r="FN381" s="245"/>
      <c r="FO381" s="245"/>
      <c r="FP381" s="245"/>
      <c r="FQ381" s="245"/>
      <c r="FR381" s="245"/>
      <c r="FS381" s="245"/>
      <c r="FT381" s="245"/>
      <c r="FU381" s="245"/>
      <c r="FV381" s="245"/>
      <c r="FW381" s="245"/>
      <c r="FX381" s="245"/>
      <c r="FY381" s="245"/>
      <c r="FZ381" s="245"/>
      <c r="GA381" s="245"/>
      <c r="GB381" s="245"/>
      <c r="GC381" s="245"/>
      <c r="GD381" s="245"/>
      <c r="GE381" s="245"/>
      <c r="GF381" s="245"/>
      <c r="GG381" s="245"/>
      <c r="GH381" s="245"/>
      <c r="GI381" s="245"/>
      <c r="GJ381" s="245"/>
      <c r="GK381" s="245"/>
      <c r="GL381" s="245"/>
      <c r="GM381" s="245"/>
      <c r="GN381" s="245"/>
      <c r="GO381" s="245"/>
      <c r="GP381" s="245"/>
      <c r="GQ381" s="245"/>
      <c r="GR381" s="245"/>
      <c r="GS381" s="245"/>
      <c r="GT381" s="245"/>
      <c r="GU381" s="245"/>
      <c r="GV381" s="245"/>
      <c r="GW381" s="245"/>
      <c r="GX381" s="245"/>
      <c r="GY381" s="245"/>
      <c r="GZ381" s="245"/>
      <c r="HA381" s="245"/>
      <c r="HB381" s="245"/>
      <c r="HC381" s="245"/>
      <c r="HD381" s="245"/>
      <c r="HE381" s="245"/>
      <c r="HF381" s="245"/>
      <c r="HG381" s="245"/>
      <c r="HH381" s="245"/>
      <c r="HI381" s="245"/>
      <c r="HJ381" s="245"/>
      <c r="HK381" s="245"/>
    </row>
    <row r="382" customFormat="false" ht="12.75" hidden="true" customHeight="false" outlineLevel="0" collapsed="false">
      <c r="A382" s="232"/>
      <c r="B382" s="233"/>
      <c r="C382" s="232"/>
      <c r="D382" s="234"/>
      <c r="E382" s="234"/>
      <c r="F382" s="235"/>
      <c r="G382" s="234"/>
      <c r="H382" s="234"/>
      <c r="I382" s="237"/>
      <c r="J382" s="238"/>
      <c r="K382" s="247" t="s">
        <v>161</v>
      </c>
      <c r="L382" s="248" t="e">
        <f aca="false">(L380*L381*$G380)*$L$8</f>
        <v>#VALUE!</v>
      </c>
      <c r="M382" s="248"/>
      <c r="N382" s="248" t="e">
        <f aca="false">(N380*N381*$G380)*$L$8</f>
        <v>#VALUE!</v>
      </c>
      <c r="O382" s="248"/>
      <c r="P382" s="248" t="e">
        <f aca="false">(P380*P381*$G380)*$L$8</f>
        <v>#VALUE!</v>
      </c>
      <c r="Q382" s="248"/>
      <c r="R382" s="248" t="e">
        <f aca="false">(R380*R381*$G380)*$L$8</f>
        <v>#VALUE!</v>
      </c>
      <c r="S382" s="248"/>
      <c r="T382" s="248" t="e">
        <f aca="false">(T380*T381*$G380)*$T$8</f>
        <v>#VALUE!</v>
      </c>
      <c r="U382" s="248"/>
      <c r="V382" s="248" t="e">
        <f aca="false">(V380*V381*$G380)*$T$8</f>
        <v>#VALUE!</v>
      </c>
      <c r="W382" s="248"/>
      <c r="X382" s="248" t="e">
        <f aca="false">(X380*X381*$G380)*$T$8</f>
        <v>#VALUE!</v>
      </c>
      <c r="Y382" s="248"/>
      <c r="Z382" s="248" t="e">
        <f aca="false">(Z380*Z381*$G380)*$T$8</f>
        <v>#VALUE!</v>
      </c>
      <c r="AA382" s="248"/>
      <c r="AB382" s="248" t="e">
        <f aca="false">(AB380*AB381*$G380)*$AB$8</f>
        <v>#VALUE!</v>
      </c>
      <c r="AC382" s="248"/>
      <c r="AD382" s="248" t="e">
        <f aca="false">(AD380*AD381*$G380)*$AB$8</f>
        <v>#VALUE!</v>
      </c>
      <c r="AE382" s="248"/>
      <c r="AF382" s="248" t="e">
        <f aca="false">(AF380*AF381*$G380)*$AB$8</f>
        <v>#VALUE!</v>
      </c>
      <c r="AG382" s="248"/>
      <c r="AH382" s="248" t="e">
        <f aca="false">(AH380*AH381*$G380)*$AB$8</f>
        <v>#VALUE!</v>
      </c>
      <c r="AI382" s="248"/>
      <c r="AJ382" s="248" t="e">
        <f aca="false">(AJ380*AJ381*$G380)*$AJ$8</f>
        <v>#VALUE!</v>
      </c>
      <c r="AK382" s="248"/>
      <c r="AL382" s="248" t="e">
        <f aca="false">(AL380*AL381*$G380)*$AJ$8</f>
        <v>#VALUE!</v>
      </c>
      <c r="AM382" s="248"/>
      <c r="AN382" s="248" t="e">
        <f aca="false">(AN380*AN381*$G380)*$AJ$8</f>
        <v>#VALUE!</v>
      </c>
      <c r="AO382" s="248"/>
      <c r="AP382" s="248" t="e">
        <f aca="false">(AP380*AP381*$G380)*$AJ$8</f>
        <v>#VALUE!</v>
      </c>
      <c r="AQ382" s="248"/>
      <c r="AR382" s="248" t="e">
        <f aca="false">(AR380*AR381*$G380)*$AT$8</f>
        <v>#VALUE!</v>
      </c>
      <c r="AS382" s="248"/>
      <c r="AT382" s="248" t="e">
        <f aca="false">(AT380*AT381*$G380)*$AT$8</f>
        <v>#VALUE!</v>
      </c>
      <c r="AU382" s="248"/>
      <c r="AV382" s="248" t="e">
        <f aca="false">(AV380*AV381*$G380)*$AT$8</f>
        <v>#VALUE!</v>
      </c>
      <c r="AW382" s="248"/>
      <c r="AX382" s="248" t="e">
        <f aca="false">(AX380*AX381*$G380)*$AT$8</f>
        <v>#VALUE!</v>
      </c>
      <c r="AY382" s="248"/>
      <c r="AZ382" s="248" t="e">
        <f aca="false">(AZ380*AZ381*$G380)*$BB$8</f>
        <v>#VALUE!</v>
      </c>
      <c r="BA382" s="248"/>
      <c r="BB382" s="248" t="e">
        <f aca="false">(BB380*BB381*$G380)*$BB$8</f>
        <v>#VALUE!</v>
      </c>
      <c r="BC382" s="248"/>
      <c r="BD382" s="248" t="e">
        <f aca="false">(BD380*BD381*$G380)*$BB$8</f>
        <v>#VALUE!</v>
      </c>
      <c r="BE382" s="248"/>
      <c r="BF382" s="248" t="e">
        <f aca="false">(BF380*BF381*$G380)*$BB$8</f>
        <v>#VALUE!</v>
      </c>
      <c r="BG382" s="248"/>
      <c r="BH382" s="248" t="e">
        <f aca="false">(BH380*BH381*$G380)*$BJ$8</f>
        <v>#VALUE!</v>
      </c>
      <c r="BI382" s="248"/>
      <c r="BJ382" s="248" t="e">
        <f aca="false">(BJ380*BJ381*$G380)*$BJ$8</f>
        <v>#VALUE!</v>
      </c>
      <c r="BK382" s="248"/>
      <c r="BL382" s="248" t="e">
        <f aca="false">(BL380*BL381*$G380)*$BJ$8</f>
        <v>#VALUE!</v>
      </c>
      <c r="BM382" s="248"/>
      <c r="BN382" s="248" t="e">
        <f aca="false">(BN380*BN381*$G380)*$BJ$8</f>
        <v>#VALUE!</v>
      </c>
      <c r="BO382" s="248"/>
      <c r="BP382" s="248" t="e">
        <f aca="false">(BP380*BP381*$G380)*$BT$8</f>
        <v>#VALUE!</v>
      </c>
      <c r="BQ382" s="248"/>
      <c r="BR382" s="248" t="e">
        <f aca="false">(BR380*BR381*$G380)*$BT$8</f>
        <v>#VALUE!</v>
      </c>
      <c r="BS382" s="248"/>
      <c r="BT382" s="248" t="e">
        <f aca="false">(BT380*BT381*$G380)*$BT$8</f>
        <v>#VALUE!</v>
      </c>
      <c r="BU382" s="248"/>
      <c r="BV382" s="248" t="e">
        <f aca="false">(BV380*BV381*$G380)*$BT$8</f>
        <v>#VALUE!</v>
      </c>
      <c r="BW382" s="248"/>
      <c r="BX382" s="248" t="e">
        <f aca="false">(BX380*BX381*$G380)*$BT$8</f>
        <v>#VALUE!</v>
      </c>
      <c r="BY382" s="248"/>
      <c r="BZ382" s="248" t="e">
        <f aca="false">(BZ380*BZ381*$G380)*$BT$8</f>
        <v>#VALUE!</v>
      </c>
      <c r="CA382" s="248"/>
      <c r="CB382" s="248" t="e">
        <f aca="false">(CB380*CB381*$G380)*$CB$8</f>
        <v>#VALUE!</v>
      </c>
      <c r="CC382" s="248"/>
      <c r="CD382" s="248" t="e">
        <f aca="false">(CD380*CD381*$G380)*$CB$8</f>
        <v>#VALUE!</v>
      </c>
      <c r="CE382" s="248"/>
      <c r="CF382" s="248" t="e">
        <f aca="false">(CF380*CF381*$G380)*$CB$8</f>
        <v>#VALUE!</v>
      </c>
      <c r="CG382" s="248"/>
      <c r="CH382" s="248" t="e">
        <f aca="false">(CH380*CH381*$G380)*$CB$8</f>
        <v>#VALUE!</v>
      </c>
      <c r="CI382" s="248"/>
      <c r="CJ382" s="248" t="e">
        <f aca="false">(CJ380*CJ381*$G380)*$CJ$8</f>
        <v>#VALUE!</v>
      </c>
      <c r="CK382" s="248"/>
      <c r="CL382" s="248" t="e">
        <f aca="false">(CL380*CL381*$G380)*$CJ$8</f>
        <v>#VALUE!</v>
      </c>
      <c r="CM382" s="248"/>
      <c r="CN382" s="248" t="e">
        <f aca="false">(CN380*CN381*$G380)*$CT$8</f>
        <v>#VALUE!</v>
      </c>
      <c r="CO382" s="248"/>
      <c r="CP382" s="248" t="e">
        <f aca="false">(CP380*CP381*$G380)*$CT$8</f>
        <v>#VALUE!</v>
      </c>
      <c r="CQ382" s="248"/>
      <c r="CR382" s="248" t="e">
        <f aca="false">(CR380*CR381*$G380)*$CT$8</f>
        <v>#VALUE!</v>
      </c>
      <c r="CS382" s="248"/>
      <c r="CT382" s="248" t="e">
        <f aca="false">(CT380*CT381*$G380)*$CT$8</f>
        <v>#VALUE!</v>
      </c>
      <c r="CU382" s="248"/>
      <c r="CV382" s="248" t="e">
        <f aca="false">(CV380*CV381*$G380)*$CT$8</f>
        <v>#VALUE!</v>
      </c>
      <c r="CW382" s="248"/>
      <c r="CX382" s="248" t="e">
        <f aca="false">(CX380*CX381*$G380)*$CT$8</f>
        <v>#VALUE!</v>
      </c>
      <c r="CY382" s="248"/>
      <c r="CZ382" s="248" t="e">
        <f aca="false">(CZ380*CZ381*$G380)*$CT$8</f>
        <v>#VALUE!</v>
      </c>
      <c r="DA382" s="248"/>
      <c r="DB382" s="248" t="e">
        <f aca="false">(DB380*DB381*$G380)*$DB$8</f>
        <v>#VALUE!</v>
      </c>
      <c r="DC382" s="248"/>
      <c r="DD382" s="248" t="e">
        <f aca="false">(DD380*DD381*$G380)*$DB$8</f>
        <v>#VALUE!</v>
      </c>
      <c r="DE382" s="248"/>
      <c r="DF382" s="248" t="e">
        <f aca="false">(DF380*DF381*$G380)*$DB$8</f>
        <v>#VALUE!</v>
      </c>
      <c r="DG382" s="248"/>
      <c r="DH382" s="248" t="e">
        <f aca="false">(DH380*DH381*$G380)*$DB$8</f>
        <v>#VALUE!</v>
      </c>
      <c r="DI382" s="248"/>
      <c r="DJ382" s="292" t="e">
        <f aca="false">(DJ380*DJ381*$G380)*$DB$8</f>
        <v>#VALUE!</v>
      </c>
      <c r="DK382" s="292"/>
      <c r="DL382" s="248" t="e">
        <f aca="false">(DL380*DL381*$G380)*$DB$8</f>
        <v>#VALUE!</v>
      </c>
      <c r="DM382" s="248"/>
      <c r="DN382" s="248" t="e">
        <f aca="false">(DN380*DN381*$G380)*$DB$8</f>
        <v>#VALUE!</v>
      </c>
      <c r="DO382" s="248"/>
      <c r="DP382" s="248" t="e">
        <f aca="false">(DP380*DP381*$G380)*$DB$8</f>
        <v>#VALUE!</v>
      </c>
      <c r="DQ382" s="248"/>
      <c r="DR382" s="248" t="e">
        <f aca="false">(DR380*DR381*$G380)*$DB$8</f>
        <v>#VALUE!</v>
      </c>
      <c r="DS382" s="248"/>
      <c r="DT382" s="248" t="e">
        <f aca="false">(DT380*DT381*$G380)*$DB$8</f>
        <v>#VALUE!</v>
      </c>
      <c r="DU382" s="248"/>
      <c r="DV382" s="248" t="e">
        <f aca="false">(DV380*DV381*$G380)*$DB$8</f>
        <v>#VALUE!</v>
      </c>
      <c r="DW382" s="248"/>
      <c r="DX382" s="248" t="e">
        <f aca="false">(DX380*DX381*$G380)*$DB$8</f>
        <v>#VALUE!</v>
      </c>
      <c r="DY382" s="248"/>
      <c r="DZ382" s="248" t="e">
        <f aca="false">(DZ380*DZ381*$G380)*$DB$8</f>
        <v>#VALUE!</v>
      </c>
      <c r="EA382" s="248"/>
      <c r="EB382" s="248" t="e">
        <f aca="false">(EB380*EB381*$G380)*$DB$8</f>
        <v>#VALUE!</v>
      </c>
      <c r="EC382" s="248"/>
      <c r="ED382" s="248" t="e">
        <f aca="false">(ED380*ED381*$G380)*$DB$8</f>
        <v>#VALUE!</v>
      </c>
      <c r="EE382" s="248"/>
      <c r="EF382" s="248" t="e">
        <f aca="false">(EF380*EF381*$G380)*$DB$8</f>
        <v>#VALUE!</v>
      </c>
      <c r="EG382" s="248"/>
      <c r="EH382" s="248" t="e">
        <f aca="false">(EH380*EH381*$G380)*$DB$8</f>
        <v>#VALUE!</v>
      </c>
      <c r="EI382" s="248"/>
      <c r="EJ382" s="248" t="e">
        <f aca="false">(EJ380*EJ381*$G380)*$DB$8</f>
        <v>#VALUE!</v>
      </c>
      <c r="EK382" s="248"/>
      <c r="EL382" s="248" t="e">
        <f aca="false">(EL380*EL381*$G380)*$DB$8</f>
        <v>#VALUE!</v>
      </c>
      <c r="EM382" s="248"/>
      <c r="EN382" s="248" t="e">
        <f aca="false">(EN380*EN381*$G380)*$DB$8</f>
        <v>#VALUE!</v>
      </c>
      <c r="EO382" s="248"/>
      <c r="EP382" s="248" t="e">
        <f aca="false">(EP380*EP381*$G380)*$DB$8</f>
        <v>#VALUE!</v>
      </c>
      <c r="EQ382" s="248"/>
      <c r="ER382" s="248" t="e">
        <f aca="false">(ER380*ER381*$G380)*$DB$8</f>
        <v>#VALUE!</v>
      </c>
      <c r="ES382" s="248"/>
      <c r="ET382" s="248" t="e">
        <f aca="false">(ET380*ET381*$G380)*$DB$8</f>
        <v>#VALUE!</v>
      </c>
      <c r="EU382" s="248"/>
      <c r="EV382" s="248" t="e">
        <f aca="false">(EV380*EV381*$G380)*$DB$8</f>
        <v>#VALUE!</v>
      </c>
      <c r="EW382" s="248"/>
      <c r="EX382" s="249" t="e">
        <f aca="false">(EX380*EX381*$G380)*$DB$8</f>
        <v>#VALUE!</v>
      </c>
      <c r="EY382" s="249"/>
      <c r="EZ382" s="248" t="e">
        <f aca="false">(EZ380*EZ381*$G380)*$DB$8</f>
        <v>#VALUE!</v>
      </c>
      <c r="FA382" s="248"/>
      <c r="FB382" s="248" t="e">
        <f aca="false">(FB380*FB381*$G380)*$DB$8</f>
        <v>#VALUE!</v>
      </c>
      <c r="FC382" s="248"/>
      <c r="FD382" s="248" t="e">
        <f aca="false">(FD380*FD381*$G380)*$DB$8</f>
        <v>#VALUE!</v>
      </c>
      <c r="FE382" s="248"/>
      <c r="FF382" s="248" t="e">
        <f aca="false">(FF380*FF381*$G380)*$DB$8</f>
        <v>#VALUE!</v>
      </c>
      <c r="FG382" s="248"/>
      <c r="FH382" s="248" t="e">
        <f aca="false">(FH380*FH381*$G380)*$DB$8</f>
        <v>#VALUE!</v>
      </c>
      <c r="FI382" s="248"/>
      <c r="FJ382" s="248" t="e">
        <f aca="false">(FJ380*FJ381*$G380)*$DB$8</f>
        <v>#VALUE!</v>
      </c>
      <c r="FK382" s="248"/>
      <c r="FL382" s="248" t="e">
        <f aca="false">(FL380*FL381*$G380)*$DB$8</f>
        <v>#VALUE!</v>
      </c>
      <c r="FM382" s="248"/>
      <c r="FN382" s="248" t="e">
        <f aca="false">(FN380*FN381*$G380)*$DB$8</f>
        <v>#VALUE!</v>
      </c>
      <c r="FO382" s="248"/>
      <c r="FP382" s="248" t="e">
        <f aca="false">(FP380*FP381*$G380)*$DB$8</f>
        <v>#VALUE!</v>
      </c>
      <c r="FQ382" s="248"/>
      <c r="FR382" s="248" t="e">
        <f aca="false">(FR380*FR381*$G380)*$DB$8</f>
        <v>#VALUE!</v>
      </c>
      <c r="FS382" s="248"/>
      <c r="FT382" s="248" t="e">
        <f aca="false">(FT380*FT381*$G380)*$DB$8</f>
        <v>#VALUE!</v>
      </c>
      <c r="FU382" s="248"/>
      <c r="FV382" s="248" t="e">
        <f aca="false">(FV380*FV381*$G380)*$DB$8</f>
        <v>#VALUE!</v>
      </c>
      <c r="FW382" s="248"/>
      <c r="FX382" s="248" t="e">
        <f aca="false">(FX380*FX381*$G380)*$DB$8</f>
        <v>#VALUE!</v>
      </c>
      <c r="FY382" s="248"/>
      <c r="FZ382" s="248" t="e">
        <f aca="false">(FZ380*FZ381*$G380)*$DB$8</f>
        <v>#VALUE!</v>
      </c>
      <c r="GA382" s="248"/>
      <c r="GB382" s="248" t="e">
        <f aca="false">(GB380*GB381*$G380)*$DB$8</f>
        <v>#VALUE!</v>
      </c>
      <c r="GC382" s="248"/>
      <c r="GD382" s="248" t="e">
        <f aca="false">(GD380*GD381*$G380)*$DB$8</f>
        <v>#VALUE!</v>
      </c>
      <c r="GE382" s="248"/>
      <c r="GF382" s="248" t="e">
        <f aca="false">(GF380*GF381*$G380)*$DB$8</f>
        <v>#VALUE!</v>
      </c>
      <c r="GG382" s="248"/>
      <c r="GH382" s="248" t="e">
        <f aca="false">(GH380*GH381*$G380)*$DB$8</f>
        <v>#VALUE!</v>
      </c>
      <c r="GI382" s="248"/>
      <c r="GJ382" s="248" t="e">
        <f aca="false">(GJ380*GJ381*$G380)*$DB$8</f>
        <v>#VALUE!</v>
      </c>
      <c r="GK382" s="248"/>
      <c r="GL382" s="248" t="e">
        <f aca="false">(GL380*GL381*$G380)*$DB$8</f>
        <v>#VALUE!</v>
      </c>
      <c r="GM382" s="248"/>
      <c r="GN382" s="248" t="e">
        <f aca="false">(GN380*GN381*$G380)*$DB$8</f>
        <v>#VALUE!</v>
      </c>
      <c r="GO382" s="248"/>
      <c r="GP382" s="248" t="e">
        <f aca="false">(GP380*GP381*$G380)*$DB$8</f>
        <v>#VALUE!</v>
      </c>
      <c r="GQ382" s="248"/>
      <c r="GR382" s="248" t="e">
        <f aca="false">(GR380*GR381*$G380)*$DB$8</f>
        <v>#VALUE!</v>
      </c>
      <c r="GS382" s="248"/>
      <c r="GT382" s="248" t="e">
        <f aca="false">(GT380*GT381*$G380)*$DB$8</f>
        <v>#VALUE!</v>
      </c>
      <c r="GU382" s="248"/>
      <c r="GV382" s="248" t="e">
        <f aca="false">(GV380*GV381*$G380)*$DB$8</f>
        <v>#VALUE!</v>
      </c>
      <c r="GW382" s="248"/>
      <c r="GX382" s="248" t="e">
        <f aca="false">(GX380*GX381*$G380)*$DB$8</f>
        <v>#VALUE!</v>
      </c>
      <c r="GY382" s="248"/>
      <c r="GZ382" s="248" t="e">
        <f aca="false">(GZ380*GZ381*$G380)*$DB$8</f>
        <v>#VALUE!</v>
      </c>
      <c r="HA382" s="248"/>
      <c r="HB382" s="248" t="e">
        <f aca="false">(HB380*HB381*$G380)*$DB$8</f>
        <v>#VALUE!</v>
      </c>
      <c r="HC382" s="248"/>
      <c r="HD382" s="248" t="e">
        <f aca="false">(HD380*HD381*$G380)*$DB$8</f>
        <v>#VALUE!</v>
      </c>
      <c r="HE382" s="248"/>
      <c r="HF382" s="248" t="e">
        <f aca="false">(HF380*HF381*$G380)*$DB$8</f>
        <v>#VALUE!</v>
      </c>
      <c r="HG382" s="248"/>
      <c r="HH382" s="248" t="e">
        <f aca="false">(HH380*HH381*$G380)*$DB$8</f>
        <v>#VALUE!</v>
      </c>
      <c r="HI382" s="248"/>
      <c r="HJ382" s="248" t="e">
        <f aca="false">(HJ380*HJ381*$G380)*$DB$8</f>
        <v>#VALUE!</v>
      </c>
      <c r="HK382" s="248"/>
    </row>
    <row r="383" customFormat="false" ht="12.75" hidden="true" customHeight="false" outlineLevel="0" collapsed="false">
      <c r="A383" s="232"/>
      <c r="B383" s="233"/>
      <c r="C383" s="232"/>
      <c r="D383" s="234"/>
      <c r="E383" s="234"/>
      <c r="F383" s="235"/>
      <c r="G383" s="234"/>
      <c r="H383" s="234"/>
      <c r="I383" s="237"/>
      <c r="J383" s="238"/>
      <c r="K383" s="250" t="s">
        <v>162</v>
      </c>
      <c r="L383" s="251" t="e">
        <f aca="false">L382</f>
        <v>#VALUE!</v>
      </c>
      <c r="M383" s="251"/>
      <c r="N383" s="251" t="e">
        <f aca="false">L383+N382</f>
        <v>#VALUE!</v>
      </c>
      <c r="O383" s="251"/>
      <c r="P383" s="251" t="e">
        <f aca="false">N383+P382</f>
        <v>#VALUE!</v>
      </c>
      <c r="Q383" s="251"/>
      <c r="R383" s="251" t="e">
        <f aca="false">P383+R382</f>
        <v>#VALUE!</v>
      </c>
      <c r="S383" s="251"/>
      <c r="T383" s="251" t="e">
        <f aca="false">R383+T382</f>
        <v>#VALUE!</v>
      </c>
      <c r="U383" s="251"/>
      <c r="V383" s="251" t="e">
        <f aca="false">T383+V382</f>
        <v>#VALUE!</v>
      </c>
      <c r="W383" s="251"/>
      <c r="X383" s="251" t="e">
        <f aca="false">V383+X382</f>
        <v>#VALUE!</v>
      </c>
      <c r="Y383" s="251"/>
      <c r="Z383" s="251" t="e">
        <f aca="false">X383+Z382</f>
        <v>#VALUE!</v>
      </c>
      <c r="AA383" s="251"/>
      <c r="AB383" s="251" t="e">
        <f aca="false">Z383+AB382</f>
        <v>#VALUE!</v>
      </c>
      <c r="AC383" s="251"/>
      <c r="AD383" s="251" t="e">
        <f aca="false">AB383+AD382</f>
        <v>#VALUE!</v>
      </c>
      <c r="AE383" s="251"/>
      <c r="AF383" s="251" t="e">
        <f aca="false">AD383+AF382</f>
        <v>#VALUE!</v>
      </c>
      <c r="AG383" s="251"/>
      <c r="AH383" s="251" t="e">
        <f aca="false">AF383+AH382</f>
        <v>#VALUE!</v>
      </c>
      <c r="AI383" s="251"/>
      <c r="AJ383" s="251" t="e">
        <f aca="false">AH383+AJ382</f>
        <v>#VALUE!</v>
      </c>
      <c r="AK383" s="251"/>
      <c r="AL383" s="251" t="e">
        <f aca="false">AJ383+AL382</f>
        <v>#VALUE!</v>
      </c>
      <c r="AM383" s="251"/>
      <c r="AN383" s="251" t="e">
        <f aca="false">AL383+AN382</f>
        <v>#VALUE!</v>
      </c>
      <c r="AO383" s="251"/>
      <c r="AP383" s="251" t="e">
        <f aca="false">AN383+AP382</f>
        <v>#VALUE!</v>
      </c>
      <c r="AQ383" s="251"/>
      <c r="AR383" s="251" t="e">
        <f aca="false">AP383+AR382</f>
        <v>#VALUE!</v>
      </c>
      <c r="AS383" s="251"/>
      <c r="AT383" s="251" t="e">
        <f aca="false">AR383+AT382</f>
        <v>#VALUE!</v>
      </c>
      <c r="AU383" s="251"/>
      <c r="AV383" s="251" t="e">
        <f aca="false">AT383+AV382</f>
        <v>#VALUE!</v>
      </c>
      <c r="AW383" s="251"/>
      <c r="AX383" s="251" t="e">
        <f aca="false">AV383+AX382</f>
        <v>#VALUE!</v>
      </c>
      <c r="AY383" s="251"/>
      <c r="AZ383" s="251" t="e">
        <f aca="false">AX383+AZ382</f>
        <v>#VALUE!</v>
      </c>
      <c r="BA383" s="251"/>
      <c r="BB383" s="251" t="e">
        <f aca="false">AZ383+BB382</f>
        <v>#VALUE!</v>
      </c>
      <c r="BC383" s="251"/>
      <c r="BD383" s="251" t="e">
        <f aca="false">BB383+BD382</f>
        <v>#VALUE!</v>
      </c>
      <c r="BE383" s="251"/>
      <c r="BF383" s="251" t="e">
        <f aca="false">BD383+BF382</f>
        <v>#VALUE!</v>
      </c>
      <c r="BG383" s="251"/>
      <c r="BH383" s="251" t="e">
        <f aca="false">BF383+BH382</f>
        <v>#VALUE!</v>
      </c>
      <c r="BI383" s="251"/>
      <c r="BJ383" s="251" t="e">
        <f aca="false">BH383+BJ382</f>
        <v>#VALUE!</v>
      </c>
      <c r="BK383" s="251"/>
      <c r="BL383" s="251" t="e">
        <f aca="false">BJ383+BL382</f>
        <v>#VALUE!</v>
      </c>
      <c r="BM383" s="251"/>
      <c r="BN383" s="251" t="e">
        <f aca="false">BL383+BN382</f>
        <v>#VALUE!</v>
      </c>
      <c r="BO383" s="251"/>
      <c r="BP383" s="251" t="e">
        <f aca="false">BN383+BP382</f>
        <v>#VALUE!</v>
      </c>
      <c r="BQ383" s="251"/>
      <c r="BR383" s="251" t="e">
        <f aca="false">BP383+BR382</f>
        <v>#VALUE!</v>
      </c>
      <c r="BS383" s="251"/>
      <c r="BT383" s="251" t="e">
        <f aca="false">BR383+BT382</f>
        <v>#VALUE!</v>
      </c>
      <c r="BU383" s="251"/>
      <c r="BV383" s="251" t="e">
        <f aca="false">BT383+BV382</f>
        <v>#VALUE!</v>
      </c>
      <c r="BW383" s="251"/>
      <c r="BX383" s="251" t="e">
        <f aca="false">BV383+BX382</f>
        <v>#VALUE!</v>
      </c>
      <c r="BY383" s="251"/>
      <c r="BZ383" s="251" t="e">
        <f aca="false">BX383+BZ382</f>
        <v>#VALUE!</v>
      </c>
      <c r="CA383" s="251"/>
      <c r="CB383" s="251" t="e">
        <f aca="false">BZ383+CB382</f>
        <v>#VALUE!</v>
      </c>
      <c r="CC383" s="251"/>
      <c r="CD383" s="251" t="e">
        <f aca="false">CB383+CD382</f>
        <v>#VALUE!</v>
      </c>
      <c r="CE383" s="251"/>
      <c r="CF383" s="251" t="e">
        <f aca="false">CD383+CF382</f>
        <v>#VALUE!</v>
      </c>
      <c r="CG383" s="251"/>
      <c r="CH383" s="251" t="e">
        <f aca="false">CF383+CH382</f>
        <v>#VALUE!</v>
      </c>
      <c r="CI383" s="251"/>
      <c r="CJ383" s="251" t="e">
        <f aca="false">CH383+CJ382</f>
        <v>#VALUE!</v>
      </c>
      <c r="CK383" s="251"/>
      <c r="CL383" s="251" t="e">
        <f aca="false">CJ383+CL382</f>
        <v>#VALUE!</v>
      </c>
      <c r="CM383" s="251"/>
      <c r="CN383" s="251" t="e">
        <f aca="false">CL383+CN382</f>
        <v>#VALUE!</v>
      </c>
      <c r="CO383" s="251"/>
      <c r="CP383" s="251" t="e">
        <f aca="false">CN383+CP382</f>
        <v>#VALUE!</v>
      </c>
      <c r="CQ383" s="251"/>
      <c r="CR383" s="251" t="e">
        <f aca="false">CP383+CR382</f>
        <v>#VALUE!</v>
      </c>
      <c r="CS383" s="251"/>
      <c r="CT383" s="251" t="e">
        <f aca="false">CR383+CT382</f>
        <v>#VALUE!</v>
      </c>
      <c r="CU383" s="251"/>
      <c r="CV383" s="251" t="e">
        <f aca="false">CT383+CV382</f>
        <v>#VALUE!</v>
      </c>
      <c r="CW383" s="251"/>
      <c r="CX383" s="251" t="e">
        <f aca="false">CV383+CX382</f>
        <v>#VALUE!</v>
      </c>
      <c r="CY383" s="251"/>
      <c r="CZ383" s="251" t="e">
        <f aca="false">CX383+CZ382</f>
        <v>#VALUE!</v>
      </c>
      <c r="DA383" s="251"/>
      <c r="DB383" s="251" t="e">
        <f aca="false">CZ383+DB382</f>
        <v>#VALUE!</v>
      </c>
      <c r="DC383" s="251"/>
      <c r="DD383" s="251" t="e">
        <f aca="false">DB383+DD382</f>
        <v>#VALUE!</v>
      </c>
      <c r="DE383" s="251"/>
      <c r="DF383" s="251" t="e">
        <f aca="false">DD383+DF382</f>
        <v>#VALUE!</v>
      </c>
      <c r="DG383" s="251"/>
      <c r="DH383" s="251" t="e">
        <f aca="false">DF383+DH382</f>
        <v>#VALUE!</v>
      </c>
      <c r="DI383" s="251"/>
      <c r="DJ383" s="293" t="e">
        <f aca="false">DH383+DJ382</f>
        <v>#VALUE!</v>
      </c>
      <c r="DK383" s="293"/>
      <c r="DL383" s="251" t="e">
        <f aca="false">DJ383+DL382</f>
        <v>#VALUE!</v>
      </c>
      <c r="DM383" s="251"/>
      <c r="DN383" s="251" t="e">
        <f aca="false">DL383+DN382</f>
        <v>#VALUE!</v>
      </c>
      <c r="DO383" s="251"/>
      <c r="DP383" s="251" t="e">
        <f aca="false">DN383+DP382</f>
        <v>#VALUE!</v>
      </c>
      <c r="DQ383" s="251"/>
      <c r="DR383" s="251" t="e">
        <f aca="false">DP383+DR382</f>
        <v>#VALUE!</v>
      </c>
      <c r="DS383" s="251"/>
      <c r="DT383" s="251" t="e">
        <f aca="false">DR383+DT382</f>
        <v>#VALUE!</v>
      </c>
      <c r="DU383" s="251"/>
      <c r="DV383" s="251" t="e">
        <f aca="false">DT383+DV382</f>
        <v>#VALUE!</v>
      </c>
      <c r="DW383" s="251"/>
      <c r="DX383" s="251" t="e">
        <f aca="false">DV383+DX382</f>
        <v>#VALUE!</v>
      </c>
      <c r="DY383" s="251"/>
      <c r="DZ383" s="251" t="e">
        <f aca="false">DX383+DZ382</f>
        <v>#VALUE!</v>
      </c>
      <c r="EA383" s="251"/>
      <c r="EB383" s="251" t="e">
        <f aca="false">DZ383+EB382</f>
        <v>#VALUE!</v>
      </c>
      <c r="EC383" s="251"/>
      <c r="ED383" s="251" t="e">
        <f aca="false">EB383+ED382</f>
        <v>#VALUE!</v>
      </c>
      <c r="EE383" s="251"/>
      <c r="EF383" s="251" t="e">
        <f aca="false">ED383+EF382</f>
        <v>#VALUE!</v>
      </c>
      <c r="EG383" s="251"/>
      <c r="EH383" s="251" t="e">
        <f aca="false">EF383+EH382</f>
        <v>#VALUE!</v>
      </c>
      <c r="EI383" s="251"/>
      <c r="EJ383" s="251" t="e">
        <f aca="false">EH383+EJ382</f>
        <v>#VALUE!</v>
      </c>
      <c r="EK383" s="251"/>
      <c r="EL383" s="251" t="e">
        <f aca="false">EJ383+EL382</f>
        <v>#VALUE!</v>
      </c>
      <c r="EM383" s="251"/>
      <c r="EN383" s="251" t="e">
        <f aca="false">EL383+EN382</f>
        <v>#VALUE!</v>
      </c>
      <c r="EO383" s="251"/>
      <c r="EP383" s="251" t="e">
        <f aca="false">EN383+EP382</f>
        <v>#VALUE!</v>
      </c>
      <c r="EQ383" s="251"/>
      <c r="ER383" s="251" t="e">
        <f aca="false">EP383+ER382</f>
        <v>#VALUE!</v>
      </c>
      <c r="ES383" s="251"/>
      <c r="ET383" s="251" t="e">
        <f aca="false">ER383+ET382</f>
        <v>#VALUE!</v>
      </c>
      <c r="EU383" s="251"/>
      <c r="EV383" s="251" t="e">
        <f aca="false">ET383+EV382</f>
        <v>#VALUE!</v>
      </c>
      <c r="EW383" s="251"/>
      <c r="EX383" s="252" t="e">
        <f aca="false">EV383+EX382</f>
        <v>#VALUE!</v>
      </c>
      <c r="EY383" s="252"/>
      <c r="EZ383" s="251" t="e">
        <f aca="false">EX383+EZ382</f>
        <v>#VALUE!</v>
      </c>
      <c r="FA383" s="251"/>
      <c r="FB383" s="251" t="e">
        <f aca="false">EZ383+FB382</f>
        <v>#VALUE!</v>
      </c>
      <c r="FC383" s="251"/>
      <c r="FD383" s="251" t="e">
        <f aca="false">FB383+FD382</f>
        <v>#VALUE!</v>
      </c>
      <c r="FE383" s="251"/>
      <c r="FF383" s="251" t="e">
        <f aca="false">FD383+FF382</f>
        <v>#VALUE!</v>
      </c>
      <c r="FG383" s="251"/>
      <c r="FH383" s="251" t="e">
        <f aca="false">FF383+FH382</f>
        <v>#VALUE!</v>
      </c>
      <c r="FI383" s="251"/>
      <c r="FJ383" s="251" t="e">
        <f aca="false">FH383+FJ382</f>
        <v>#VALUE!</v>
      </c>
      <c r="FK383" s="251"/>
      <c r="FL383" s="251" t="e">
        <f aca="false">FJ383+FL382</f>
        <v>#VALUE!</v>
      </c>
      <c r="FM383" s="251"/>
      <c r="FN383" s="251" t="e">
        <f aca="false">FL383+FN382</f>
        <v>#VALUE!</v>
      </c>
      <c r="FO383" s="251"/>
      <c r="FP383" s="251" t="e">
        <f aca="false">FN383+FP382</f>
        <v>#VALUE!</v>
      </c>
      <c r="FQ383" s="251"/>
      <c r="FR383" s="251" t="e">
        <f aca="false">FP383+FR382</f>
        <v>#VALUE!</v>
      </c>
      <c r="FS383" s="251"/>
      <c r="FT383" s="251" t="e">
        <f aca="false">FR383+FT382</f>
        <v>#VALUE!</v>
      </c>
      <c r="FU383" s="251"/>
      <c r="FV383" s="251" t="e">
        <f aca="false">FT383+FV382</f>
        <v>#VALUE!</v>
      </c>
      <c r="FW383" s="251"/>
      <c r="FX383" s="251" t="e">
        <f aca="false">FV383+FX382</f>
        <v>#VALUE!</v>
      </c>
      <c r="FY383" s="251"/>
      <c r="FZ383" s="251" t="e">
        <f aca="false">FX383+FZ382</f>
        <v>#VALUE!</v>
      </c>
      <c r="GA383" s="251"/>
      <c r="GB383" s="251" t="e">
        <f aca="false">FZ383+GB382</f>
        <v>#VALUE!</v>
      </c>
      <c r="GC383" s="251"/>
      <c r="GD383" s="251" t="e">
        <f aca="false">GB383+GD382</f>
        <v>#VALUE!</v>
      </c>
      <c r="GE383" s="251"/>
      <c r="GF383" s="251" t="e">
        <f aca="false">GD383+GF382</f>
        <v>#VALUE!</v>
      </c>
      <c r="GG383" s="251"/>
      <c r="GH383" s="251" t="e">
        <f aca="false">GF383+GH382</f>
        <v>#VALUE!</v>
      </c>
      <c r="GI383" s="251"/>
      <c r="GJ383" s="251" t="e">
        <f aca="false">GH383+GJ382</f>
        <v>#VALUE!</v>
      </c>
      <c r="GK383" s="251"/>
      <c r="GL383" s="251" t="e">
        <f aca="false">GJ383+GL382</f>
        <v>#VALUE!</v>
      </c>
      <c r="GM383" s="251"/>
      <c r="GN383" s="251" t="e">
        <f aca="false">GL383+GN382</f>
        <v>#VALUE!</v>
      </c>
      <c r="GO383" s="251"/>
      <c r="GP383" s="251" t="e">
        <f aca="false">GN383+GP382</f>
        <v>#VALUE!</v>
      </c>
      <c r="GQ383" s="251"/>
      <c r="GR383" s="251" t="e">
        <f aca="false">GP383+GR382</f>
        <v>#VALUE!</v>
      </c>
      <c r="GS383" s="251"/>
      <c r="GT383" s="251" t="e">
        <f aca="false">GR383+GT382</f>
        <v>#VALUE!</v>
      </c>
      <c r="GU383" s="251"/>
      <c r="GV383" s="251" t="e">
        <f aca="false">GT383+GV382</f>
        <v>#VALUE!</v>
      </c>
      <c r="GW383" s="251"/>
      <c r="GX383" s="251" t="e">
        <f aca="false">GV383+GX382</f>
        <v>#VALUE!</v>
      </c>
      <c r="GY383" s="251"/>
      <c r="GZ383" s="251" t="e">
        <f aca="false">GX383+GZ382</f>
        <v>#VALUE!</v>
      </c>
      <c r="HA383" s="251"/>
      <c r="HB383" s="251" t="e">
        <f aca="false">GZ383+HB382</f>
        <v>#VALUE!</v>
      </c>
      <c r="HC383" s="251"/>
      <c r="HD383" s="251" t="e">
        <f aca="false">HB383+HD382</f>
        <v>#VALUE!</v>
      </c>
      <c r="HE383" s="251"/>
      <c r="HF383" s="251" t="e">
        <f aca="false">HD383+HF382</f>
        <v>#VALUE!</v>
      </c>
      <c r="HG383" s="251"/>
      <c r="HH383" s="251" t="e">
        <f aca="false">HF383+HH382</f>
        <v>#VALUE!</v>
      </c>
      <c r="HI383" s="251"/>
      <c r="HJ383" s="251" t="e">
        <f aca="false">HH383+HJ382</f>
        <v>#VALUE!</v>
      </c>
      <c r="HK383" s="251"/>
    </row>
    <row r="384" s="295" customFormat="true" ht="12.75" hidden="true" customHeight="false" outlineLevel="0" collapsed="false">
      <c r="A384" s="232"/>
      <c r="B384" s="233"/>
      <c r="C384" s="232"/>
      <c r="D384" s="234"/>
      <c r="E384" s="234"/>
      <c r="F384" s="235"/>
      <c r="G384" s="234"/>
      <c r="H384" s="253"/>
      <c r="I384" s="237"/>
      <c r="J384" s="238"/>
      <c r="K384" s="254" t="s">
        <v>163</v>
      </c>
      <c r="L384" s="255"/>
      <c r="M384" s="255"/>
      <c r="N384" s="255"/>
      <c r="O384" s="255"/>
      <c r="P384" s="255"/>
      <c r="Q384" s="255"/>
      <c r="R384" s="255"/>
      <c r="S384" s="255"/>
      <c r="T384" s="255"/>
      <c r="U384" s="255"/>
      <c r="V384" s="255"/>
      <c r="W384" s="255"/>
      <c r="X384" s="255"/>
      <c r="Y384" s="255"/>
      <c r="Z384" s="255"/>
      <c r="AA384" s="255"/>
      <c r="AB384" s="255"/>
      <c r="AC384" s="255"/>
      <c r="AD384" s="255"/>
      <c r="AE384" s="255"/>
      <c r="AF384" s="255"/>
      <c r="AG384" s="255"/>
      <c r="AH384" s="255"/>
      <c r="AI384" s="255"/>
      <c r="AJ384" s="255"/>
      <c r="AK384" s="255"/>
      <c r="AL384" s="255"/>
      <c r="AM384" s="255"/>
      <c r="AN384" s="255"/>
      <c r="AO384" s="255"/>
      <c r="AP384" s="255"/>
      <c r="AQ384" s="255"/>
      <c r="AR384" s="255"/>
      <c r="AS384" s="255"/>
      <c r="AT384" s="255"/>
      <c r="AU384" s="255"/>
      <c r="AV384" s="255"/>
      <c r="AW384" s="255"/>
      <c r="AX384" s="255"/>
      <c r="AY384" s="255"/>
      <c r="AZ384" s="255"/>
      <c r="BA384" s="255"/>
      <c r="BB384" s="255"/>
      <c r="BC384" s="255"/>
      <c r="BD384" s="255"/>
      <c r="BE384" s="255"/>
      <c r="BF384" s="255"/>
      <c r="BG384" s="255"/>
      <c r="BH384" s="255"/>
      <c r="BI384" s="255"/>
      <c r="BJ384" s="255"/>
      <c r="BK384" s="255"/>
      <c r="BL384" s="255"/>
      <c r="BM384" s="255"/>
      <c r="BN384" s="255"/>
      <c r="BO384" s="255"/>
      <c r="BP384" s="255"/>
      <c r="BQ384" s="255"/>
      <c r="BR384" s="255"/>
      <c r="BS384" s="255"/>
      <c r="BT384" s="255"/>
      <c r="BU384" s="255"/>
      <c r="BV384" s="255"/>
      <c r="BW384" s="255"/>
      <c r="BX384" s="255"/>
      <c r="BY384" s="255"/>
      <c r="BZ384" s="255"/>
      <c r="CA384" s="255"/>
      <c r="CB384" s="255"/>
      <c r="CC384" s="255"/>
      <c r="CD384" s="255"/>
      <c r="CE384" s="255"/>
      <c r="CF384" s="255"/>
      <c r="CG384" s="255"/>
      <c r="CH384" s="255"/>
      <c r="CI384" s="255"/>
      <c r="CJ384" s="255"/>
      <c r="CK384" s="255"/>
      <c r="CL384" s="255"/>
      <c r="CM384" s="255"/>
      <c r="CN384" s="255"/>
      <c r="CO384" s="255"/>
      <c r="CP384" s="255"/>
      <c r="CQ384" s="255"/>
      <c r="CR384" s="255"/>
      <c r="CS384" s="255"/>
      <c r="CT384" s="255"/>
      <c r="CU384" s="255"/>
      <c r="CV384" s="255"/>
      <c r="CW384" s="255"/>
      <c r="CX384" s="255"/>
      <c r="CY384" s="255"/>
      <c r="CZ384" s="255"/>
      <c r="DA384" s="255"/>
      <c r="DB384" s="255"/>
      <c r="DC384" s="255"/>
      <c r="DD384" s="255"/>
      <c r="DE384" s="255"/>
      <c r="DF384" s="255"/>
      <c r="DG384" s="255"/>
      <c r="DH384" s="255"/>
      <c r="DI384" s="255"/>
      <c r="DJ384" s="294"/>
      <c r="DK384" s="294"/>
      <c r="DL384" s="255"/>
      <c r="DM384" s="255"/>
      <c r="DN384" s="255"/>
      <c r="DO384" s="255"/>
      <c r="DP384" s="255"/>
      <c r="DQ384" s="255"/>
      <c r="DR384" s="255"/>
      <c r="DS384" s="255"/>
      <c r="DT384" s="255"/>
      <c r="DU384" s="255"/>
      <c r="DV384" s="255"/>
      <c r="DW384" s="255"/>
      <c r="DX384" s="255"/>
      <c r="DY384" s="255"/>
      <c r="DZ384" s="255"/>
      <c r="EA384" s="255"/>
      <c r="EB384" s="255"/>
      <c r="EC384" s="255"/>
      <c r="ED384" s="255"/>
      <c r="EE384" s="255"/>
      <c r="EF384" s="255"/>
      <c r="EG384" s="255"/>
      <c r="EH384" s="255"/>
      <c r="EI384" s="255"/>
      <c r="EJ384" s="255"/>
      <c r="EK384" s="255"/>
      <c r="EL384" s="255"/>
      <c r="EM384" s="255"/>
      <c r="EN384" s="255"/>
      <c r="EO384" s="255"/>
      <c r="EP384" s="255"/>
      <c r="EQ384" s="255"/>
      <c r="ER384" s="255"/>
      <c r="ES384" s="255"/>
      <c r="ET384" s="255"/>
      <c r="EU384" s="255"/>
      <c r="EV384" s="255"/>
      <c r="EW384" s="255"/>
      <c r="EX384" s="256"/>
      <c r="EY384" s="256"/>
      <c r="EZ384" s="255"/>
      <c r="FA384" s="255"/>
      <c r="FB384" s="255"/>
      <c r="FC384" s="255"/>
      <c r="FD384" s="255"/>
      <c r="FE384" s="255"/>
      <c r="FF384" s="255"/>
      <c r="FG384" s="255"/>
      <c r="FH384" s="255"/>
      <c r="FI384" s="255"/>
      <c r="FJ384" s="255"/>
      <c r="FK384" s="255"/>
      <c r="FL384" s="255"/>
      <c r="FM384" s="255"/>
      <c r="FN384" s="255"/>
      <c r="FO384" s="255"/>
      <c r="FP384" s="255"/>
      <c r="FQ384" s="255"/>
      <c r="FR384" s="255"/>
      <c r="FS384" s="255"/>
      <c r="FT384" s="255"/>
      <c r="FU384" s="255"/>
      <c r="FV384" s="255"/>
      <c r="FW384" s="255"/>
      <c r="FX384" s="255"/>
      <c r="FY384" s="255"/>
      <c r="FZ384" s="255"/>
      <c r="GA384" s="255"/>
      <c r="GB384" s="255"/>
      <c r="GC384" s="255"/>
      <c r="GD384" s="255"/>
      <c r="GE384" s="255"/>
      <c r="GF384" s="255"/>
      <c r="GG384" s="255"/>
      <c r="GH384" s="255"/>
      <c r="GI384" s="255"/>
      <c r="GJ384" s="255"/>
      <c r="GK384" s="255"/>
      <c r="GL384" s="255"/>
      <c r="GM384" s="255"/>
      <c r="GN384" s="255"/>
      <c r="GO384" s="255"/>
      <c r="GP384" s="255"/>
      <c r="GQ384" s="255"/>
      <c r="GR384" s="255"/>
      <c r="GS384" s="255"/>
      <c r="GT384" s="255"/>
      <c r="GU384" s="255"/>
      <c r="GV384" s="255"/>
      <c r="GW384" s="255"/>
      <c r="GX384" s="255"/>
      <c r="GY384" s="255"/>
      <c r="GZ384" s="255"/>
      <c r="HA384" s="255"/>
      <c r="HB384" s="255"/>
      <c r="HC384" s="255"/>
      <c r="HD384" s="255"/>
      <c r="HE384" s="255"/>
      <c r="HF384" s="255"/>
      <c r="HG384" s="255"/>
      <c r="HH384" s="255"/>
      <c r="HI384" s="255"/>
      <c r="HJ384" s="255"/>
      <c r="HK384" s="255"/>
    </row>
    <row r="385" s="297" customFormat="true" ht="12.75" hidden="true" customHeight="false" outlineLevel="0" collapsed="false">
      <c r="A385" s="232"/>
      <c r="B385" s="233"/>
      <c r="C385" s="232"/>
      <c r="D385" s="234"/>
      <c r="E385" s="234"/>
      <c r="F385" s="235"/>
      <c r="G385" s="234"/>
      <c r="H385" s="257"/>
      <c r="I385" s="237"/>
      <c r="J385" s="238"/>
      <c r="K385" s="258" t="s">
        <v>164</v>
      </c>
      <c r="L385" s="259" t="n">
        <f aca="false">L384</f>
        <v>0</v>
      </c>
      <c r="M385" s="259"/>
      <c r="N385" s="259" t="n">
        <f aca="false">N384+L385</f>
        <v>0</v>
      </c>
      <c r="O385" s="259"/>
      <c r="P385" s="259" t="n">
        <f aca="false">P384+N385</f>
        <v>0</v>
      </c>
      <c r="Q385" s="259"/>
      <c r="R385" s="259" t="n">
        <f aca="false">R384+P385</f>
        <v>0</v>
      </c>
      <c r="S385" s="259"/>
      <c r="T385" s="259" t="n">
        <f aca="false">T384+R385</f>
        <v>0</v>
      </c>
      <c r="U385" s="259"/>
      <c r="V385" s="259" t="n">
        <f aca="false">V384+T385</f>
        <v>0</v>
      </c>
      <c r="W385" s="259"/>
      <c r="X385" s="259" t="n">
        <f aca="false">X384+V385</f>
        <v>0</v>
      </c>
      <c r="Y385" s="259"/>
      <c r="Z385" s="259" t="n">
        <f aca="false">Z384+X385</f>
        <v>0</v>
      </c>
      <c r="AA385" s="259"/>
      <c r="AB385" s="259" t="n">
        <f aca="false">AB384+Z385</f>
        <v>0</v>
      </c>
      <c r="AC385" s="259"/>
      <c r="AD385" s="259" t="n">
        <f aca="false">AD384+AB385</f>
        <v>0</v>
      </c>
      <c r="AE385" s="259"/>
      <c r="AF385" s="259" t="n">
        <f aca="false">AF384+AD385</f>
        <v>0</v>
      </c>
      <c r="AG385" s="259"/>
      <c r="AH385" s="259" t="n">
        <f aca="false">AH384+AF385</f>
        <v>0</v>
      </c>
      <c r="AI385" s="259"/>
      <c r="AJ385" s="259" t="n">
        <f aca="false">AJ384+AH385</f>
        <v>0</v>
      </c>
      <c r="AK385" s="259"/>
      <c r="AL385" s="259" t="n">
        <f aca="false">AL384+AJ385</f>
        <v>0</v>
      </c>
      <c r="AM385" s="259"/>
      <c r="AN385" s="259" t="n">
        <f aca="false">AN384+AL385</f>
        <v>0</v>
      </c>
      <c r="AO385" s="259"/>
      <c r="AP385" s="259" t="n">
        <f aca="false">AP384+AN385</f>
        <v>0</v>
      </c>
      <c r="AQ385" s="259"/>
      <c r="AR385" s="259" t="n">
        <f aca="false">AR384+AP385</f>
        <v>0</v>
      </c>
      <c r="AS385" s="259"/>
      <c r="AT385" s="259" t="n">
        <f aca="false">AT384+AR385</f>
        <v>0</v>
      </c>
      <c r="AU385" s="259"/>
      <c r="AV385" s="259" t="n">
        <f aca="false">AV384+AT385</f>
        <v>0</v>
      </c>
      <c r="AW385" s="259"/>
      <c r="AX385" s="259" t="n">
        <f aca="false">AX384+AV385</f>
        <v>0</v>
      </c>
      <c r="AY385" s="259"/>
      <c r="AZ385" s="259" t="n">
        <f aca="false">AZ384+AX385</f>
        <v>0</v>
      </c>
      <c r="BA385" s="259"/>
      <c r="BB385" s="259" t="n">
        <f aca="false">BB384+AZ385</f>
        <v>0</v>
      </c>
      <c r="BC385" s="259"/>
      <c r="BD385" s="259" t="n">
        <f aca="false">BD384+BB385</f>
        <v>0</v>
      </c>
      <c r="BE385" s="259"/>
      <c r="BF385" s="259" t="n">
        <f aca="false">BF384+BD385</f>
        <v>0</v>
      </c>
      <c r="BG385" s="259"/>
      <c r="BH385" s="259" t="n">
        <f aca="false">BH384+BF385</f>
        <v>0</v>
      </c>
      <c r="BI385" s="259"/>
      <c r="BJ385" s="259" t="n">
        <f aca="false">BJ384+BH385</f>
        <v>0</v>
      </c>
      <c r="BK385" s="259"/>
      <c r="BL385" s="259" t="n">
        <f aca="false">BL384+BJ385</f>
        <v>0</v>
      </c>
      <c r="BM385" s="259"/>
      <c r="BN385" s="259" t="n">
        <f aca="false">BN384+BL385</f>
        <v>0</v>
      </c>
      <c r="BO385" s="259"/>
      <c r="BP385" s="259" t="n">
        <f aca="false">BP384+BN385</f>
        <v>0</v>
      </c>
      <c r="BQ385" s="259"/>
      <c r="BR385" s="259" t="n">
        <f aca="false">BR384+BP385</f>
        <v>0</v>
      </c>
      <c r="BS385" s="259"/>
      <c r="BT385" s="259" t="n">
        <f aca="false">BT384+BR385</f>
        <v>0</v>
      </c>
      <c r="BU385" s="259"/>
      <c r="BV385" s="259" t="n">
        <f aca="false">BV384+BT385</f>
        <v>0</v>
      </c>
      <c r="BW385" s="259"/>
      <c r="BX385" s="259" t="n">
        <f aca="false">BX384+BV385</f>
        <v>0</v>
      </c>
      <c r="BY385" s="259"/>
      <c r="BZ385" s="259" t="n">
        <f aca="false">BZ384+BX385</f>
        <v>0</v>
      </c>
      <c r="CA385" s="259"/>
      <c r="CB385" s="259" t="n">
        <f aca="false">CB384+BZ385</f>
        <v>0</v>
      </c>
      <c r="CC385" s="259"/>
      <c r="CD385" s="259" t="n">
        <f aca="false">CD384+CB385</f>
        <v>0</v>
      </c>
      <c r="CE385" s="259"/>
      <c r="CF385" s="259" t="n">
        <f aca="false">CF384+CD385</f>
        <v>0</v>
      </c>
      <c r="CG385" s="259"/>
      <c r="CH385" s="259" t="n">
        <f aca="false">CH384+CF385</f>
        <v>0</v>
      </c>
      <c r="CI385" s="259"/>
      <c r="CJ385" s="259" t="n">
        <f aca="false">CJ384+CH385</f>
        <v>0</v>
      </c>
      <c r="CK385" s="259"/>
      <c r="CL385" s="259" t="n">
        <f aca="false">CL384+CJ385</f>
        <v>0</v>
      </c>
      <c r="CM385" s="259"/>
      <c r="CN385" s="259" t="n">
        <f aca="false">CN384+CL385</f>
        <v>0</v>
      </c>
      <c r="CO385" s="259"/>
      <c r="CP385" s="259" t="n">
        <f aca="false">CP384+CN385</f>
        <v>0</v>
      </c>
      <c r="CQ385" s="259"/>
      <c r="CR385" s="259" t="n">
        <f aca="false">CR384+CP385</f>
        <v>0</v>
      </c>
      <c r="CS385" s="259"/>
      <c r="CT385" s="259" t="n">
        <f aca="false">CT384+CR385</f>
        <v>0</v>
      </c>
      <c r="CU385" s="259"/>
      <c r="CV385" s="259" t="n">
        <f aca="false">CV384+CT385</f>
        <v>0</v>
      </c>
      <c r="CW385" s="259"/>
      <c r="CX385" s="259" t="n">
        <f aca="false">CX384+CV385</f>
        <v>0</v>
      </c>
      <c r="CY385" s="259"/>
      <c r="CZ385" s="259" t="n">
        <f aca="false">CZ384+CX385</f>
        <v>0</v>
      </c>
      <c r="DA385" s="259"/>
      <c r="DB385" s="259" t="n">
        <f aca="false">DB384+CZ385</f>
        <v>0</v>
      </c>
      <c r="DC385" s="259"/>
      <c r="DD385" s="259" t="n">
        <f aca="false">DD384+DB385</f>
        <v>0</v>
      </c>
      <c r="DE385" s="259"/>
      <c r="DF385" s="259" t="n">
        <f aca="false">DF384+DD385</f>
        <v>0</v>
      </c>
      <c r="DG385" s="259"/>
      <c r="DH385" s="259" t="n">
        <f aca="false">DH384+DF385</f>
        <v>0</v>
      </c>
      <c r="DI385" s="259"/>
      <c r="DJ385" s="296" t="n">
        <f aca="false">DJ384+DH385</f>
        <v>0</v>
      </c>
      <c r="DK385" s="296"/>
      <c r="DL385" s="259" t="n">
        <f aca="false">DL384+DJ385</f>
        <v>0</v>
      </c>
      <c r="DM385" s="259"/>
      <c r="DN385" s="259" t="n">
        <f aca="false">DN384+DL385</f>
        <v>0</v>
      </c>
      <c r="DO385" s="259"/>
      <c r="DP385" s="259" t="n">
        <f aca="false">DP384+DN385</f>
        <v>0</v>
      </c>
      <c r="DQ385" s="259"/>
      <c r="DR385" s="259" t="n">
        <f aca="false">DR384+DP385</f>
        <v>0</v>
      </c>
      <c r="DS385" s="259"/>
      <c r="DT385" s="259" t="n">
        <f aca="false">DT384+DR385</f>
        <v>0</v>
      </c>
      <c r="DU385" s="259"/>
      <c r="DV385" s="259" t="n">
        <f aca="false">DV384+DT385</f>
        <v>0</v>
      </c>
      <c r="DW385" s="259"/>
      <c r="DX385" s="259" t="n">
        <f aca="false">DX384+DV385</f>
        <v>0</v>
      </c>
      <c r="DY385" s="259"/>
      <c r="DZ385" s="259" t="n">
        <f aca="false">DZ384+DX385</f>
        <v>0</v>
      </c>
      <c r="EA385" s="259"/>
      <c r="EB385" s="259" t="n">
        <f aca="false">EB384+DZ385</f>
        <v>0</v>
      </c>
      <c r="EC385" s="259"/>
      <c r="ED385" s="259" t="n">
        <f aca="false">ED384+EB385</f>
        <v>0</v>
      </c>
      <c r="EE385" s="259"/>
      <c r="EF385" s="259" t="n">
        <f aca="false">EF384+ED385</f>
        <v>0</v>
      </c>
      <c r="EG385" s="259"/>
      <c r="EH385" s="259" t="n">
        <f aca="false">EH384+EF385</f>
        <v>0</v>
      </c>
      <c r="EI385" s="259"/>
      <c r="EJ385" s="259" t="n">
        <f aca="false">EJ384+EH385</f>
        <v>0</v>
      </c>
      <c r="EK385" s="259"/>
      <c r="EL385" s="259" t="n">
        <f aca="false">EL384+EJ385</f>
        <v>0</v>
      </c>
      <c r="EM385" s="259"/>
      <c r="EN385" s="259" t="n">
        <f aca="false">EN384+EL385</f>
        <v>0</v>
      </c>
      <c r="EO385" s="259"/>
      <c r="EP385" s="259" t="n">
        <f aca="false">EP384+EN385</f>
        <v>0</v>
      </c>
      <c r="EQ385" s="259"/>
      <c r="ER385" s="259" t="n">
        <f aca="false">ER384+EP385</f>
        <v>0</v>
      </c>
      <c r="ES385" s="259"/>
      <c r="ET385" s="259" t="n">
        <f aca="false">ET384+ER385</f>
        <v>0</v>
      </c>
      <c r="EU385" s="259"/>
      <c r="EV385" s="259" t="n">
        <f aca="false">EV384+ET385</f>
        <v>0</v>
      </c>
      <c r="EW385" s="259"/>
      <c r="EX385" s="260" t="n">
        <f aca="false">EX384+EV385</f>
        <v>0</v>
      </c>
      <c r="EY385" s="260"/>
      <c r="EZ385" s="259" t="n">
        <f aca="false">EZ384+EX385</f>
        <v>0</v>
      </c>
      <c r="FA385" s="259"/>
      <c r="FB385" s="259" t="n">
        <f aca="false">FB384+EZ385</f>
        <v>0</v>
      </c>
      <c r="FC385" s="259"/>
      <c r="FD385" s="259" t="n">
        <f aca="false">FD384+FB385</f>
        <v>0</v>
      </c>
      <c r="FE385" s="259"/>
      <c r="FF385" s="259" t="n">
        <f aca="false">FF384+FD385</f>
        <v>0</v>
      </c>
      <c r="FG385" s="259"/>
      <c r="FH385" s="259" t="n">
        <f aca="false">FH384+FF385</f>
        <v>0</v>
      </c>
      <c r="FI385" s="259"/>
      <c r="FJ385" s="259" t="n">
        <f aca="false">FJ384+FH385</f>
        <v>0</v>
      </c>
      <c r="FK385" s="259"/>
      <c r="FL385" s="259" t="n">
        <f aca="false">FL384+FJ385</f>
        <v>0</v>
      </c>
      <c r="FM385" s="259"/>
      <c r="FN385" s="259" t="n">
        <f aca="false">FN384+FL385</f>
        <v>0</v>
      </c>
      <c r="FO385" s="259"/>
      <c r="FP385" s="259" t="n">
        <f aca="false">FP384+FN385</f>
        <v>0</v>
      </c>
      <c r="FQ385" s="259"/>
      <c r="FR385" s="259" t="n">
        <f aca="false">FR384+FP385</f>
        <v>0</v>
      </c>
      <c r="FS385" s="259"/>
      <c r="FT385" s="259" t="n">
        <f aca="false">FT384+FR385</f>
        <v>0</v>
      </c>
      <c r="FU385" s="259"/>
      <c r="FV385" s="259" t="n">
        <f aca="false">FV384+FT385</f>
        <v>0</v>
      </c>
      <c r="FW385" s="259"/>
      <c r="FX385" s="259" t="n">
        <f aca="false">FX384+FV385</f>
        <v>0</v>
      </c>
      <c r="FY385" s="259"/>
      <c r="FZ385" s="259" t="n">
        <f aca="false">FZ384+FX385</f>
        <v>0</v>
      </c>
      <c r="GA385" s="259"/>
      <c r="GB385" s="259" t="n">
        <f aca="false">GB384+FZ385</f>
        <v>0</v>
      </c>
      <c r="GC385" s="259"/>
      <c r="GD385" s="259" t="n">
        <f aca="false">GD384+GB385</f>
        <v>0</v>
      </c>
      <c r="GE385" s="259"/>
      <c r="GF385" s="259" t="n">
        <f aca="false">GF384+GD385</f>
        <v>0</v>
      </c>
      <c r="GG385" s="259"/>
      <c r="GH385" s="259" t="n">
        <f aca="false">GH384+GF385</f>
        <v>0</v>
      </c>
      <c r="GI385" s="259"/>
      <c r="GJ385" s="259" t="n">
        <f aca="false">GJ384+GH385</f>
        <v>0</v>
      </c>
      <c r="GK385" s="259"/>
      <c r="GL385" s="259" t="n">
        <f aca="false">GL384+GJ385</f>
        <v>0</v>
      </c>
      <c r="GM385" s="259"/>
      <c r="GN385" s="259" t="n">
        <f aca="false">GN384+GL385</f>
        <v>0</v>
      </c>
      <c r="GO385" s="259"/>
      <c r="GP385" s="259" t="n">
        <f aca="false">GP384+GN385</f>
        <v>0</v>
      </c>
      <c r="GQ385" s="259"/>
      <c r="GR385" s="259" t="n">
        <f aca="false">GR384+GP385</f>
        <v>0</v>
      </c>
      <c r="GS385" s="259"/>
      <c r="GT385" s="259" t="n">
        <f aca="false">GT384+GR385</f>
        <v>0</v>
      </c>
      <c r="GU385" s="259"/>
      <c r="GV385" s="259" t="n">
        <f aca="false">GV384+GT385</f>
        <v>0</v>
      </c>
      <c r="GW385" s="259"/>
      <c r="GX385" s="259" t="n">
        <f aca="false">GX384+GV385</f>
        <v>0</v>
      </c>
      <c r="GY385" s="259"/>
      <c r="GZ385" s="259" t="n">
        <f aca="false">GZ384+GX385</f>
        <v>0</v>
      </c>
      <c r="HA385" s="259"/>
      <c r="HB385" s="259" t="n">
        <f aca="false">HB384+GZ385</f>
        <v>0</v>
      </c>
      <c r="HC385" s="259"/>
      <c r="HD385" s="259" t="n">
        <f aca="false">HD384+HB385</f>
        <v>0</v>
      </c>
      <c r="HE385" s="259"/>
      <c r="HF385" s="259" t="n">
        <f aca="false">HF384+HD385</f>
        <v>0</v>
      </c>
      <c r="HG385" s="259"/>
      <c r="HH385" s="259" t="n">
        <f aca="false">HH384+HF385</f>
        <v>0</v>
      </c>
      <c r="HI385" s="259"/>
      <c r="HJ385" s="259" t="n">
        <f aca="false">HJ384+HH385</f>
        <v>0</v>
      </c>
      <c r="HK385" s="259"/>
    </row>
    <row r="386" s="299" customFormat="true" ht="12.75" hidden="true" customHeight="false" outlineLevel="0" collapsed="false">
      <c r="A386" s="232"/>
      <c r="B386" s="233"/>
      <c r="C386" s="232"/>
      <c r="D386" s="234"/>
      <c r="E386" s="234"/>
      <c r="F386" s="235"/>
      <c r="G386" s="234"/>
      <c r="H386" s="261"/>
      <c r="I386" s="237"/>
      <c r="J386" s="238"/>
      <c r="K386" s="262" t="s">
        <v>165</v>
      </c>
      <c r="L386" s="263" t="e">
        <f aca="false">IF($E380&gt;0,L383/$E380,"-")</f>
        <v>#N/A</v>
      </c>
      <c r="M386" s="263"/>
      <c r="N386" s="263" t="e">
        <f aca="false">IF($E380&gt;0,N383/$E380,"-")</f>
        <v>#N/A</v>
      </c>
      <c r="O386" s="263"/>
      <c r="P386" s="263" t="e">
        <f aca="false">IF($E380&gt;0,P383/$E380,"-")</f>
        <v>#N/A</v>
      </c>
      <c r="Q386" s="263"/>
      <c r="R386" s="263" t="e">
        <f aca="false">IF($E380&gt;0,R383/$E380,"-")</f>
        <v>#N/A</v>
      </c>
      <c r="S386" s="263"/>
      <c r="T386" s="263" t="e">
        <f aca="false">IF($E380&gt;0,T383/$E380,"-")</f>
        <v>#N/A</v>
      </c>
      <c r="U386" s="263"/>
      <c r="V386" s="263" t="e">
        <f aca="false">IF($E380&gt;0,V383/$E380,"-")</f>
        <v>#N/A</v>
      </c>
      <c r="W386" s="263"/>
      <c r="X386" s="263" t="e">
        <f aca="false">IF($E380&gt;0,X383/$E380,"-")</f>
        <v>#N/A</v>
      </c>
      <c r="Y386" s="263"/>
      <c r="Z386" s="263" t="e">
        <f aca="false">IF($E380&gt;0,Z383/$E380,"-")</f>
        <v>#N/A</v>
      </c>
      <c r="AA386" s="263"/>
      <c r="AB386" s="263" t="e">
        <f aca="false">IF($E380&gt;0,AB383/$E380,"-")</f>
        <v>#N/A</v>
      </c>
      <c r="AC386" s="263"/>
      <c r="AD386" s="263" t="e">
        <f aca="false">IF($E380&gt;0,AD383/$E380,"-")</f>
        <v>#N/A</v>
      </c>
      <c r="AE386" s="263"/>
      <c r="AF386" s="263" t="e">
        <f aca="false">IF($E380&gt;0,AF383/$E380,"-")</f>
        <v>#N/A</v>
      </c>
      <c r="AG386" s="263"/>
      <c r="AH386" s="263" t="e">
        <f aca="false">IF($E380&gt;0,AH383/$E380,"-")</f>
        <v>#N/A</v>
      </c>
      <c r="AI386" s="263"/>
      <c r="AJ386" s="263" t="e">
        <f aca="false">IF($E380&gt;0,AJ383/$E380,"-")</f>
        <v>#N/A</v>
      </c>
      <c r="AK386" s="263"/>
      <c r="AL386" s="263" t="e">
        <f aca="false">IF($E380&gt;0,AL383/$E380,"-")</f>
        <v>#N/A</v>
      </c>
      <c r="AM386" s="263"/>
      <c r="AN386" s="263" t="e">
        <f aca="false">IF($E380&gt;0,AN383/$E380,"-")</f>
        <v>#N/A</v>
      </c>
      <c r="AO386" s="263"/>
      <c r="AP386" s="263" t="e">
        <f aca="false">IF($E380&gt;0,AP383/$E380,"-")</f>
        <v>#N/A</v>
      </c>
      <c r="AQ386" s="263"/>
      <c r="AR386" s="263" t="e">
        <f aca="false">IF($E380&gt;0,AR383/$E380,"-")</f>
        <v>#N/A</v>
      </c>
      <c r="AS386" s="263"/>
      <c r="AT386" s="263" t="e">
        <f aca="false">IF($E380&gt;0,AT383/$E380,"-")</f>
        <v>#N/A</v>
      </c>
      <c r="AU386" s="263"/>
      <c r="AV386" s="263" t="e">
        <f aca="false">IF($E380&gt;0,AV383/$E380,"-")</f>
        <v>#N/A</v>
      </c>
      <c r="AW386" s="263"/>
      <c r="AX386" s="263" t="e">
        <f aca="false">IF($E380&gt;0,AX383/$E380,"-")</f>
        <v>#N/A</v>
      </c>
      <c r="AY386" s="263"/>
      <c r="AZ386" s="263" t="e">
        <f aca="false">IF($E380&gt;0,AZ383/$E380,"-")</f>
        <v>#N/A</v>
      </c>
      <c r="BA386" s="263"/>
      <c r="BB386" s="263" t="e">
        <f aca="false">IF($E380&gt;0,BB383/$E380,"-")</f>
        <v>#N/A</v>
      </c>
      <c r="BC386" s="263"/>
      <c r="BD386" s="263" t="e">
        <f aca="false">IF($E380&gt;0,BD383/$E380,"-")</f>
        <v>#N/A</v>
      </c>
      <c r="BE386" s="263"/>
      <c r="BF386" s="263" t="e">
        <f aca="false">IF($E380&gt;0,BF383/$E380,"-")</f>
        <v>#N/A</v>
      </c>
      <c r="BG386" s="263"/>
      <c r="BH386" s="263" t="e">
        <f aca="false">IF($E380&gt;0,BH383/$E380,"-")</f>
        <v>#N/A</v>
      </c>
      <c r="BI386" s="263"/>
      <c r="BJ386" s="263" t="e">
        <f aca="false">IF($E380&gt;0,BJ383/$E380,"-")</f>
        <v>#N/A</v>
      </c>
      <c r="BK386" s="263"/>
      <c r="BL386" s="263" t="e">
        <f aca="false">IF($E380&gt;0,BL383/$E380,"-")</f>
        <v>#N/A</v>
      </c>
      <c r="BM386" s="263"/>
      <c r="BN386" s="263" t="e">
        <f aca="false">IF($E380&gt;0,BN383/$E380,"-")</f>
        <v>#N/A</v>
      </c>
      <c r="BO386" s="263"/>
      <c r="BP386" s="263" t="e">
        <f aca="false">IF($E380&gt;0,BP383/$E380,"-")</f>
        <v>#N/A</v>
      </c>
      <c r="BQ386" s="263"/>
      <c r="BR386" s="263" t="e">
        <f aca="false">IF($E380&gt;0,BR383/$E380,"-")</f>
        <v>#N/A</v>
      </c>
      <c r="BS386" s="263"/>
      <c r="BT386" s="263" t="e">
        <f aca="false">IF($E380&gt;0,BT383/$E380,"-")</f>
        <v>#N/A</v>
      </c>
      <c r="BU386" s="263"/>
      <c r="BV386" s="263" t="e">
        <f aca="false">IF($E380&gt;0,BV383/$E380,"-")</f>
        <v>#N/A</v>
      </c>
      <c r="BW386" s="263"/>
      <c r="BX386" s="263" t="e">
        <f aca="false">IF($E380&gt;0,BX383/$E380,"-")</f>
        <v>#N/A</v>
      </c>
      <c r="BY386" s="263"/>
      <c r="BZ386" s="263" t="e">
        <f aca="false">IF($E380&gt;0,BZ383/$E380,"-")</f>
        <v>#N/A</v>
      </c>
      <c r="CA386" s="263"/>
      <c r="CB386" s="263" t="e">
        <f aca="false">IF($E380&gt;0,CB383/$E380,"-")</f>
        <v>#N/A</v>
      </c>
      <c r="CC386" s="263"/>
      <c r="CD386" s="263" t="e">
        <f aca="false">IF($E380&gt;0,CD383/$E380,"-")</f>
        <v>#N/A</v>
      </c>
      <c r="CE386" s="263"/>
      <c r="CF386" s="263" t="e">
        <f aca="false">IF($E380&gt;0,CF383/$E380,"-")</f>
        <v>#N/A</v>
      </c>
      <c r="CG386" s="263"/>
      <c r="CH386" s="263" t="e">
        <f aca="false">IF($E380&gt;0,CH383/$E380,"-")</f>
        <v>#N/A</v>
      </c>
      <c r="CI386" s="263"/>
      <c r="CJ386" s="263" t="e">
        <f aca="false">IF($E380&gt;0,CJ383/$E380,"-")</f>
        <v>#N/A</v>
      </c>
      <c r="CK386" s="263"/>
      <c r="CL386" s="263" t="e">
        <f aca="false">IF($E380&gt;0,CL383/$E380,"-")</f>
        <v>#N/A</v>
      </c>
      <c r="CM386" s="263"/>
      <c r="CN386" s="263" t="e">
        <f aca="false">IF($E380&gt;0,CN383/$E380,"-")</f>
        <v>#N/A</v>
      </c>
      <c r="CO386" s="263"/>
      <c r="CP386" s="263" t="e">
        <f aca="false">IF($E380&gt;0,CP383/$E380,"-")</f>
        <v>#N/A</v>
      </c>
      <c r="CQ386" s="263"/>
      <c r="CR386" s="263" t="e">
        <f aca="false">IF($E380&gt;0,CR383/$E380,"-")</f>
        <v>#N/A</v>
      </c>
      <c r="CS386" s="263"/>
      <c r="CT386" s="263" t="e">
        <f aca="false">IF($E380&gt;0,CT383/$E380,"-")</f>
        <v>#N/A</v>
      </c>
      <c r="CU386" s="263"/>
      <c r="CV386" s="263" t="e">
        <f aca="false">IF($E380&gt;0,CV383/$E380,"-")</f>
        <v>#N/A</v>
      </c>
      <c r="CW386" s="263"/>
      <c r="CX386" s="263" t="e">
        <f aca="false">IF($E380&gt;0,CX383/$E380,"-")</f>
        <v>#N/A</v>
      </c>
      <c r="CY386" s="263"/>
      <c r="CZ386" s="263" t="e">
        <f aca="false">IF($E380&gt;0,CZ383/$E380,"-")</f>
        <v>#N/A</v>
      </c>
      <c r="DA386" s="263"/>
      <c r="DB386" s="263" t="e">
        <f aca="false">IF($E380&gt;0,DB383/$E380,"-")</f>
        <v>#N/A</v>
      </c>
      <c r="DC386" s="263"/>
      <c r="DD386" s="263" t="e">
        <f aca="false">IF($E380&gt;0,DD383/$E380,"-")</f>
        <v>#N/A</v>
      </c>
      <c r="DE386" s="263"/>
      <c r="DF386" s="263" t="e">
        <f aca="false">IF($E380&gt;0,DF383/$E380,"-")</f>
        <v>#N/A</v>
      </c>
      <c r="DG386" s="263"/>
      <c r="DH386" s="263" t="e">
        <f aca="false">IF($E380&gt;0,DH383/$E380,"-")</f>
        <v>#N/A</v>
      </c>
      <c r="DI386" s="263"/>
      <c r="DJ386" s="298" t="e">
        <f aca="false">IF($E380&gt;0,DJ383/$E380,"-")</f>
        <v>#N/A</v>
      </c>
      <c r="DK386" s="298"/>
      <c r="DL386" s="263" t="e">
        <f aca="false">IF($E380&gt;0,DL383/$E380,"-")</f>
        <v>#N/A</v>
      </c>
      <c r="DM386" s="263"/>
      <c r="DN386" s="263" t="e">
        <f aca="false">IF($E380&gt;0,DN383/$E380,"-")</f>
        <v>#N/A</v>
      </c>
      <c r="DO386" s="263"/>
      <c r="DP386" s="263" t="e">
        <f aca="false">IF($E380&gt;0,DP383/$E380,"-")</f>
        <v>#N/A</v>
      </c>
      <c r="DQ386" s="263"/>
      <c r="DR386" s="263" t="e">
        <f aca="false">IF($E380&gt;0,DR383/$E380,"-")</f>
        <v>#N/A</v>
      </c>
      <c r="DS386" s="263"/>
      <c r="DT386" s="263" t="e">
        <f aca="false">IF($E380&gt;0,DT383/$E380,"-")</f>
        <v>#N/A</v>
      </c>
      <c r="DU386" s="263"/>
      <c r="DV386" s="263" t="e">
        <f aca="false">IF($E380&gt;0,DV383/$E380,"-")</f>
        <v>#N/A</v>
      </c>
      <c r="DW386" s="263"/>
      <c r="DX386" s="263" t="e">
        <f aca="false">IF($E380&gt;0,DX383/$E380,"-")</f>
        <v>#N/A</v>
      </c>
      <c r="DY386" s="263"/>
      <c r="DZ386" s="263" t="e">
        <f aca="false">IF($E380&gt;0,DZ383/$E380,"-")</f>
        <v>#N/A</v>
      </c>
      <c r="EA386" s="263"/>
      <c r="EB386" s="263" t="e">
        <f aca="false">IF($E380&gt;0,EB383/$E380,"-")</f>
        <v>#N/A</v>
      </c>
      <c r="EC386" s="263"/>
      <c r="ED386" s="263" t="e">
        <f aca="false">IF($E380&gt;0,ED383/$E380,"-")</f>
        <v>#N/A</v>
      </c>
      <c r="EE386" s="263"/>
      <c r="EF386" s="263" t="e">
        <f aca="false">IF($E380&gt;0,EF383/$E380,"-")</f>
        <v>#N/A</v>
      </c>
      <c r="EG386" s="263"/>
      <c r="EH386" s="263" t="e">
        <f aca="false">IF($E380&gt;0,EH383/$E380,"-")</f>
        <v>#N/A</v>
      </c>
      <c r="EI386" s="263"/>
      <c r="EJ386" s="263" t="e">
        <f aca="false">IF($E380&gt;0,EJ383/$E380,"-")</f>
        <v>#N/A</v>
      </c>
      <c r="EK386" s="263"/>
      <c r="EL386" s="263" t="e">
        <f aca="false">IF($E380&gt;0,EL383/$E380,"-")</f>
        <v>#N/A</v>
      </c>
      <c r="EM386" s="263"/>
      <c r="EN386" s="263" t="e">
        <f aca="false">IF($E380&gt;0,EN383/$E380,"-")</f>
        <v>#N/A</v>
      </c>
      <c r="EO386" s="263"/>
      <c r="EP386" s="263" t="e">
        <f aca="false">IF($E380&gt;0,EP383/$E380,"-")</f>
        <v>#N/A</v>
      </c>
      <c r="EQ386" s="263"/>
      <c r="ER386" s="263" t="e">
        <f aca="false">IF($E380&gt;0,ER383/$E380,"-")</f>
        <v>#N/A</v>
      </c>
      <c r="ES386" s="263"/>
      <c r="ET386" s="263" t="e">
        <f aca="false">IF($E380&gt;0,ET383/$E380,"-")</f>
        <v>#N/A</v>
      </c>
      <c r="EU386" s="263"/>
      <c r="EV386" s="263" t="e">
        <f aca="false">IF($E380&gt;0,EV383/$E380,"-")</f>
        <v>#N/A</v>
      </c>
      <c r="EW386" s="263"/>
      <c r="EX386" s="264" t="e">
        <f aca="false">IF($E380&gt;0,EX383/$E380,"-")</f>
        <v>#N/A</v>
      </c>
      <c r="EY386" s="264"/>
      <c r="EZ386" s="263" t="e">
        <f aca="false">IF($E380&gt;0,EZ383/$E380,"-")</f>
        <v>#N/A</v>
      </c>
      <c r="FA386" s="263"/>
      <c r="FB386" s="263" t="e">
        <f aca="false">IF($E380&gt;0,FB383/$E380,"-")</f>
        <v>#N/A</v>
      </c>
      <c r="FC386" s="263"/>
      <c r="FD386" s="263" t="e">
        <f aca="false">IF($E380&gt;0,FD383/$E380,"-")</f>
        <v>#N/A</v>
      </c>
      <c r="FE386" s="263"/>
      <c r="FF386" s="263" t="e">
        <f aca="false">IF($E380&gt;0,FF383/$E380,"-")</f>
        <v>#N/A</v>
      </c>
      <c r="FG386" s="263"/>
      <c r="FH386" s="263" t="e">
        <f aca="false">IF($E380&gt;0,FH383/$E380,"-")</f>
        <v>#N/A</v>
      </c>
      <c r="FI386" s="263"/>
      <c r="FJ386" s="263" t="e">
        <f aca="false">IF($E380&gt;0,FJ383/$E380,"-")</f>
        <v>#N/A</v>
      </c>
      <c r="FK386" s="263"/>
      <c r="FL386" s="263" t="e">
        <f aca="false">IF($E380&gt;0,FL383/$E380,"-")</f>
        <v>#N/A</v>
      </c>
      <c r="FM386" s="263"/>
      <c r="FN386" s="263" t="e">
        <f aca="false">IF($E380&gt;0,FN383/$E380,"-")</f>
        <v>#N/A</v>
      </c>
      <c r="FO386" s="263"/>
      <c r="FP386" s="263" t="e">
        <f aca="false">IF($E380&gt;0,FP383/$E380,"-")</f>
        <v>#N/A</v>
      </c>
      <c r="FQ386" s="263"/>
      <c r="FR386" s="263" t="e">
        <f aca="false">IF($E380&gt;0,FR383/$E380,"-")</f>
        <v>#N/A</v>
      </c>
      <c r="FS386" s="263"/>
      <c r="FT386" s="263" t="e">
        <f aca="false">IF($E380&gt;0,FT383/$E380,"-")</f>
        <v>#N/A</v>
      </c>
      <c r="FU386" s="263"/>
      <c r="FV386" s="263" t="e">
        <f aca="false">IF($E380&gt;0,FV383/$E380,"-")</f>
        <v>#N/A</v>
      </c>
      <c r="FW386" s="263"/>
      <c r="FX386" s="263" t="e">
        <f aca="false">IF($E380&gt;0,FX383/$E380,"-")</f>
        <v>#N/A</v>
      </c>
      <c r="FY386" s="263"/>
      <c r="FZ386" s="263" t="e">
        <f aca="false">IF($E380&gt;0,FZ383/$E380,"-")</f>
        <v>#N/A</v>
      </c>
      <c r="GA386" s="263"/>
      <c r="GB386" s="263" t="e">
        <f aca="false">IF($E380&gt;0,GB383/$E380,"-")</f>
        <v>#N/A</v>
      </c>
      <c r="GC386" s="263"/>
      <c r="GD386" s="263" t="e">
        <f aca="false">IF($E380&gt;0,GD383/$E380,"-")</f>
        <v>#N/A</v>
      </c>
      <c r="GE386" s="263"/>
      <c r="GF386" s="263" t="e">
        <f aca="false">IF($E380&gt;0,GF383/$E380,"-")</f>
        <v>#N/A</v>
      </c>
      <c r="GG386" s="263"/>
      <c r="GH386" s="263" t="e">
        <f aca="false">IF($E380&gt;0,GH383/$E380,"-")</f>
        <v>#N/A</v>
      </c>
      <c r="GI386" s="263"/>
      <c r="GJ386" s="263" t="e">
        <f aca="false">IF($E380&gt;0,GJ383/$E380,"-")</f>
        <v>#N/A</v>
      </c>
      <c r="GK386" s="263"/>
      <c r="GL386" s="263" t="e">
        <f aca="false">IF($E380&gt;0,GL383/$E380,"-")</f>
        <v>#N/A</v>
      </c>
      <c r="GM386" s="263"/>
      <c r="GN386" s="263" t="e">
        <f aca="false">IF($E380&gt;0,GN383/$E380,"-")</f>
        <v>#N/A</v>
      </c>
      <c r="GO386" s="263"/>
      <c r="GP386" s="263" t="e">
        <f aca="false">IF($E380&gt;0,GP383/$E380,"-")</f>
        <v>#N/A</v>
      </c>
      <c r="GQ386" s="263"/>
      <c r="GR386" s="263" t="e">
        <f aca="false">IF($E380&gt;0,GR383/$E380,"-")</f>
        <v>#N/A</v>
      </c>
      <c r="GS386" s="263"/>
      <c r="GT386" s="263" t="e">
        <f aca="false">IF($E380&gt;0,GT383/$E380,"-")</f>
        <v>#N/A</v>
      </c>
      <c r="GU386" s="263"/>
      <c r="GV386" s="263" t="e">
        <f aca="false">IF($E380&gt;0,GV383/$E380,"-")</f>
        <v>#N/A</v>
      </c>
      <c r="GW386" s="263"/>
      <c r="GX386" s="263" t="e">
        <f aca="false">IF($E380&gt;0,GX383/$E380,"-")</f>
        <v>#N/A</v>
      </c>
      <c r="GY386" s="263"/>
      <c r="GZ386" s="263" t="e">
        <f aca="false">IF($E380&gt;0,GZ383/$E380,"-")</f>
        <v>#N/A</v>
      </c>
      <c r="HA386" s="263"/>
      <c r="HB386" s="263" t="e">
        <f aca="false">IF($E380&gt;0,HB383/$E380,"-")</f>
        <v>#N/A</v>
      </c>
      <c r="HC386" s="263"/>
      <c r="HD386" s="263" t="e">
        <f aca="false">IF($E380&gt;0,HD383/$E380,"-")</f>
        <v>#N/A</v>
      </c>
      <c r="HE386" s="263"/>
      <c r="HF386" s="263" t="e">
        <f aca="false">IF($E380&gt;0,HF383/$E380,"-")</f>
        <v>#N/A</v>
      </c>
      <c r="HG386" s="263"/>
      <c r="HH386" s="263" t="e">
        <f aca="false">IF($E380&gt;0,HH383/$E380,"-")</f>
        <v>#N/A</v>
      </c>
      <c r="HI386" s="263"/>
      <c r="HJ386" s="263" t="e">
        <f aca="false">IF($E380&gt;0,HJ383/$E380,"-")</f>
        <v>#N/A</v>
      </c>
      <c r="HK386" s="263"/>
    </row>
    <row r="387" customFormat="false" ht="12.75" hidden="true" customHeight="false" outlineLevel="0" collapsed="false">
      <c r="A387" s="232"/>
      <c r="B387" s="233"/>
      <c r="C387" s="232"/>
      <c r="D387" s="234"/>
      <c r="E387" s="234"/>
      <c r="F387" s="235"/>
      <c r="G387" s="234"/>
      <c r="H387" s="234"/>
      <c r="I387" s="237"/>
      <c r="J387" s="238"/>
      <c r="K387" s="265" t="s">
        <v>166</v>
      </c>
      <c r="L387" s="266" t="e">
        <f aca="false">IF($E380&gt;0,L385/$E380,"-")</f>
        <v>#N/A</v>
      </c>
      <c r="M387" s="266"/>
      <c r="N387" s="266" t="e">
        <f aca="false">IF($E380&gt;0,N385/$E380,"-")</f>
        <v>#N/A</v>
      </c>
      <c r="O387" s="266"/>
      <c r="P387" s="266" t="e">
        <f aca="false">IF($E380&gt;0,P385/$E380,"-")</f>
        <v>#N/A</v>
      </c>
      <c r="Q387" s="266"/>
      <c r="R387" s="266" t="e">
        <f aca="false">IF($E380&gt;0,R385/$E380,"-")</f>
        <v>#N/A</v>
      </c>
      <c r="S387" s="266"/>
      <c r="T387" s="266" t="e">
        <f aca="false">IF($E380&gt;0,T385/$E380,"-")</f>
        <v>#N/A</v>
      </c>
      <c r="U387" s="266"/>
      <c r="V387" s="266" t="e">
        <f aca="false">IF($E380&gt;0,V385/$E380,"-")</f>
        <v>#N/A</v>
      </c>
      <c r="W387" s="266"/>
      <c r="X387" s="266" t="e">
        <f aca="false">IF($E380&gt;0,X385/$E380,"-")</f>
        <v>#N/A</v>
      </c>
      <c r="Y387" s="266"/>
      <c r="Z387" s="266" t="e">
        <f aca="false">IF($E380&gt;0,Z385/$E380,"-")</f>
        <v>#N/A</v>
      </c>
      <c r="AA387" s="266"/>
      <c r="AB387" s="266" t="e">
        <f aca="false">IF($E380&gt;0,AB385/$E380,"-")</f>
        <v>#N/A</v>
      </c>
      <c r="AC387" s="266"/>
      <c r="AD387" s="266" t="e">
        <f aca="false">IF($E380&gt;0,AD385/$E380,"-")</f>
        <v>#N/A</v>
      </c>
      <c r="AE387" s="266"/>
      <c r="AF387" s="266" t="e">
        <f aca="false">IF($E380&gt;0,AF385/$E380,"-")</f>
        <v>#N/A</v>
      </c>
      <c r="AG387" s="266"/>
      <c r="AH387" s="266" t="e">
        <f aca="false">IF($E380&gt;0,AH385/$E380,"-")</f>
        <v>#N/A</v>
      </c>
      <c r="AI387" s="266"/>
      <c r="AJ387" s="266" t="e">
        <f aca="false">IF($E380&gt;0,AJ385/$E380,"-")</f>
        <v>#N/A</v>
      </c>
      <c r="AK387" s="266"/>
      <c r="AL387" s="266" t="e">
        <f aca="false">IF($E380&gt;0,AL385/$E380,"-")</f>
        <v>#N/A</v>
      </c>
      <c r="AM387" s="266"/>
      <c r="AN387" s="266" t="e">
        <f aca="false">IF($E380&gt;0,AN385/$E380,"-")</f>
        <v>#N/A</v>
      </c>
      <c r="AO387" s="266"/>
      <c r="AP387" s="266" t="e">
        <f aca="false">IF($E380&gt;0,AP385/$E380,"-")</f>
        <v>#N/A</v>
      </c>
      <c r="AQ387" s="266"/>
      <c r="AR387" s="266" t="e">
        <f aca="false">IF($E380&gt;0,AR385/$E380,"-")</f>
        <v>#N/A</v>
      </c>
      <c r="AS387" s="266"/>
      <c r="AT387" s="266" t="e">
        <f aca="false">IF($E380&gt;0,AT385/$E380,"-")</f>
        <v>#N/A</v>
      </c>
      <c r="AU387" s="266"/>
      <c r="AV387" s="266" t="e">
        <f aca="false">IF($E380&gt;0,AV385/$E380,"-")</f>
        <v>#N/A</v>
      </c>
      <c r="AW387" s="266"/>
      <c r="AX387" s="266" t="e">
        <f aca="false">IF($E380&gt;0,AX385/$E380,"-")</f>
        <v>#N/A</v>
      </c>
      <c r="AY387" s="266"/>
      <c r="AZ387" s="266" t="e">
        <f aca="false">IF($E380&gt;0,AZ385/$E380,"-")</f>
        <v>#N/A</v>
      </c>
      <c r="BA387" s="266"/>
      <c r="BB387" s="266" t="e">
        <f aca="false">IF($E380&gt;0,BB385/$E380,"-")</f>
        <v>#N/A</v>
      </c>
      <c r="BC387" s="266"/>
      <c r="BD387" s="266" t="e">
        <f aca="false">IF($E380&gt;0,BD385/$E380,"-")</f>
        <v>#N/A</v>
      </c>
      <c r="BE387" s="266"/>
      <c r="BF387" s="266" t="e">
        <f aca="false">IF($E380&gt;0,BF385/$E380,"-")</f>
        <v>#N/A</v>
      </c>
      <c r="BG387" s="266"/>
      <c r="BH387" s="266" t="e">
        <f aca="false">IF($E380&gt;0,BH385/$E380,"-")</f>
        <v>#N/A</v>
      </c>
      <c r="BI387" s="266"/>
      <c r="BJ387" s="266" t="e">
        <f aca="false">IF($E380&gt;0,BJ385/$E380,"-")</f>
        <v>#N/A</v>
      </c>
      <c r="BK387" s="266"/>
      <c r="BL387" s="266" t="e">
        <f aca="false">IF($E380&gt;0,BL385/$E380,"-")</f>
        <v>#N/A</v>
      </c>
      <c r="BM387" s="266"/>
      <c r="BN387" s="266" t="e">
        <f aca="false">IF($E380&gt;0,BN385/$E380,"-")</f>
        <v>#N/A</v>
      </c>
      <c r="BO387" s="266"/>
      <c r="BP387" s="266" t="e">
        <f aca="false">IF($E380&gt;0,BP385/$E380,"-")</f>
        <v>#N/A</v>
      </c>
      <c r="BQ387" s="266"/>
      <c r="BR387" s="300" t="e">
        <f aca="false">IF($E380&gt;0,BR385/$E380,"-")</f>
        <v>#N/A</v>
      </c>
      <c r="BS387" s="300"/>
      <c r="BT387" s="300" t="e">
        <f aca="false">IF($E380&gt;0,BT385/$E380,"-")</f>
        <v>#N/A</v>
      </c>
      <c r="BU387" s="300"/>
      <c r="BV387" s="300" t="e">
        <f aca="false">IF($E380&gt;0,BV385/$E380,"-")</f>
        <v>#N/A</v>
      </c>
      <c r="BW387" s="300"/>
      <c r="BX387" s="300" t="e">
        <f aca="false">IF($E380&gt;0,BX385/$E380,"-")</f>
        <v>#N/A</v>
      </c>
      <c r="BY387" s="300"/>
      <c r="BZ387" s="300" t="e">
        <f aca="false">IF($E380&gt;0,BZ385/$E380,"-")</f>
        <v>#N/A</v>
      </c>
      <c r="CA387" s="300"/>
      <c r="CB387" s="300" t="e">
        <f aca="false">IF($E380&gt;0,CB385/$E380,"-")</f>
        <v>#N/A</v>
      </c>
      <c r="CC387" s="300"/>
      <c r="CD387" s="300" t="e">
        <f aca="false">IF($E380&gt;0,CD385/$E380,"-")</f>
        <v>#N/A</v>
      </c>
      <c r="CE387" s="300"/>
      <c r="CF387" s="300" t="e">
        <f aca="false">IF($E380&gt;0,CF385/$E380,"-")</f>
        <v>#N/A</v>
      </c>
      <c r="CG387" s="300"/>
      <c r="CH387" s="300" t="e">
        <f aca="false">IF($E380&gt;0,CH385/$E380,"-")</f>
        <v>#N/A</v>
      </c>
      <c r="CI387" s="300"/>
      <c r="CJ387" s="300" t="e">
        <f aca="false">IF($E380&gt;0,CJ385/$E380,"-")</f>
        <v>#N/A</v>
      </c>
      <c r="CK387" s="300"/>
      <c r="CL387" s="300" t="e">
        <f aca="false">IF($E380&gt;0,CL385/$E380,"-")</f>
        <v>#N/A</v>
      </c>
      <c r="CM387" s="300"/>
      <c r="CN387" s="300" t="e">
        <f aca="false">IF($E380&gt;0,CN385/$E380,"-")</f>
        <v>#N/A</v>
      </c>
      <c r="CO387" s="300"/>
      <c r="CP387" s="300" t="e">
        <f aca="false">IF($E380&gt;0,CP385/$E380,"-")</f>
        <v>#N/A</v>
      </c>
      <c r="CQ387" s="300"/>
      <c r="CR387" s="300" t="e">
        <f aca="false">IF($E380&gt;0,CR385/$E380,"-")</f>
        <v>#N/A</v>
      </c>
      <c r="CS387" s="300"/>
      <c r="CT387" s="300" t="e">
        <f aca="false">IF($E380&gt;0,CT385/$E380,"-")</f>
        <v>#N/A</v>
      </c>
      <c r="CU387" s="300"/>
      <c r="CV387" s="300" t="e">
        <f aca="false">IF($E380&gt;0,CV385/$E380,"-")</f>
        <v>#N/A</v>
      </c>
      <c r="CW387" s="300"/>
      <c r="CX387" s="300" t="e">
        <f aca="false">IF($E380&gt;0,CX385/$E380,"-")</f>
        <v>#N/A</v>
      </c>
      <c r="CY387" s="300"/>
      <c r="CZ387" s="300" t="e">
        <f aca="false">IF($E380&gt;0,CZ385/$E380,"-")</f>
        <v>#N/A</v>
      </c>
      <c r="DA387" s="300"/>
      <c r="DB387" s="300" t="e">
        <f aca="false">IF($E380&gt;0,DB385/$E380,"-")</f>
        <v>#N/A</v>
      </c>
      <c r="DC387" s="300"/>
      <c r="DD387" s="300" t="e">
        <f aca="false">IF($E380&gt;0,DD385/$E380,"-")</f>
        <v>#N/A</v>
      </c>
      <c r="DE387" s="300"/>
      <c r="DF387" s="300" t="e">
        <f aca="false">IF($E380&gt;0,DF385/$E380,"-")</f>
        <v>#N/A</v>
      </c>
      <c r="DG387" s="300"/>
      <c r="DH387" s="300" t="e">
        <f aca="false">IF($E380&gt;0,DH385/$E380,"-")</f>
        <v>#N/A</v>
      </c>
      <c r="DI387" s="300"/>
      <c r="DJ387" s="301" t="e">
        <f aca="false">IF($E380&gt;0,DJ385/$E380,"-")</f>
        <v>#N/A</v>
      </c>
      <c r="DK387" s="301"/>
      <c r="DL387" s="300" t="e">
        <f aca="false">IF($E380&gt;0,DL385/$E380,"-")</f>
        <v>#N/A</v>
      </c>
      <c r="DM387" s="300"/>
      <c r="DN387" s="300" t="e">
        <f aca="false">IF($E380&gt;0,DN385/$E380,"-")</f>
        <v>#N/A</v>
      </c>
      <c r="DO387" s="300"/>
      <c r="DP387" s="300" t="e">
        <f aca="false">IF($E380&gt;0,DP385/$E380,"-")</f>
        <v>#N/A</v>
      </c>
      <c r="DQ387" s="300"/>
      <c r="DR387" s="300" t="e">
        <f aca="false">IF($E380&gt;0,DR385/$E380,"-")</f>
        <v>#N/A</v>
      </c>
      <c r="DS387" s="300"/>
      <c r="DT387" s="300" t="e">
        <f aca="false">IF($E380&gt;0,DT385/$E380,"-")</f>
        <v>#N/A</v>
      </c>
      <c r="DU387" s="300"/>
      <c r="DV387" s="300" t="e">
        <f aca="false">IF($E380&gt;0,DV385/$E380,"-")</f>
        <v>#N/A</v>
      </c>
      <c r="DW387" s="300"/>
      <c r="DX387" s="300" t="e">
        <f aca="false">IF($E380&gt;0,DX385/$E380,"-")</f>
        <v>#N/A</v>
      </c>
      <c r="DY387" s="300"/>
      <c r="DZ387" s="300" t="e">
        <f aca="false">IF($E380&gt;0,DZ385/$E380,"-")</f>
        <v>#N/A</v>
      </c>
      <c r="EA387" s="300"/>
      <c r="EB387" s="300" t="e">
        <f aca="false">IF($E380&gt;0,EB385/$E380,"-")</f>
        <v>#N/A</v>
      </c>
      <c r="EC387" s="300"/>
      <c r="ED387" s="300" t="e">
        <f aca="false">IF($E380&gt;0,ED385/$E380,"-")</f>
        <v>#N/A</v>
      </c>
      <c r="EE387" s="300"/>
      <c r="EF387" s="300" t="e">
        <f aca="false">IF($E380&gt;0,EF385/$E380,"-")</f>
        <v>#N/A</v>
      </c>
      <c r="EG387" s="300"/>
      <c r="EH387" s="300" t="e">
        <f aca="false">IF($E380&gt;0,EH385/$E380,"-")</f>
        <v>#N/A</v>
      </c>
      <c r="EI387" s="300"/>
      <c r="EJ387" s="300" t="e">
        <f aca="false">IF($E380&gt;0,EJ385/$E380,"-")</f>
        <v>#N/A</v>
      </c>
      <c r="EK387" s="300"/>
      <c r="EL387" s="300" t="e">
        <f aca="false">IF($E380&gt;0,EL385/$E380,"-")</f>
        <v>#N/A</v>
      </c>
      <c r="EM387" s="300"/>
      <c r="EN387" s="300" t="e">
        <f aca="false">IF($E380&gt;0,EN385/$E380,"-")</f>
        <v>#N/A</v>
      </c>
      <c r="EO387" s="300"/>
      <c r="EP387" s="300" t="e">
        <f aca="false">IF($E380&gt;0,EP385/$E380,"-")</f>
        <v>#N/A</v>
      </c>
      <c r="EQ387" s="300"/>
      <c r="ER387" s="300" t="e">
        <f aca="false">IF($E380&gt;0,ER385/$E380,"-")</f>
        <v>#N/A</v>
      </c>
      <c r="ES387" s="300"/>
      <c r="ET387" s="300" t="e">
        <f aca="false">IF($E380&gt;0,ET385/$E380,"-")</f>
        <v>#N/A</v>
      </c>
      <c r="EU387" s="300"/>
      <c r="EV387" s="300" t="e">
        <f aca="false">IF($E380&gt;0,EV385/$E380,"-")</f>
        <v>#N/A</v>
      </c>
      <c r="EW387" s="300"/>
      <c r="EX387" s="302" t="e">
        <f aca="false">IF($E380&gt;0,EX385/$E380,"-")</f>
        <v>#N/A</v>
      </c>
      <c r="EY387" s="302"/>
      <c r="EZ387" s="300" t="e">
        <f aca="false">IF($E380&gt;0,EZ385/$E380,"-")</f>
        <v>#N/A</v>
      </c>
      <c r="FA387" s="300"/>
      <c r="FB387" s="300" t="e">
        <f aca="false">IF($E380&gt;0,FB385/$E380,"-")</f>
        <v>#N/A</v>
      </c>
      <c r="FC387" s="300"/>
      <c r="FD387" s="300" t="e">
        <f aca="false">IF($E380&gt;0,FD385/$E380,"-")</f>
        <v>#N/A</v>
      </c>
      <c r="FE387" s="300"/>
      <c r="FF387" s="300" t="e">
        <f aca="false">IF($E380&gt;0,FF385/$E380,"-")</f>
        <v>#N/A</v>
      </c>
      <c r="FG387" s="300"/>
      <c r="FH387" s="300" t="e">
        <f aca="false">IF($E380&gt;0,FH385/$E380,"-")</f>
        <v>#N/A</v>
      </c>
      <c r="FI387" s="300"/>
      <c r="FJ387" s="300" t="e">
        <f aca="false">IF($E380&gt;0,FJ385/$E380,"-")</f>
        <v>#N/A</v>
      </c>
      <c r="FK387" s="300"/>
      <c r="FL387" s="300" t="e">
        <f aca="false">IF($E380&gt;0,FL385/$E380,"-")</f>
        <v>#N/A</v>
      </c>
      <c r="FM387" s="300"/>
      <c r="FN387" s="300" t="e">
        <f aca="false">IF($E380&gt;0,FN385/$E380,"-")</f>
        <v>#N/A</v>
      </c>
      <c r="FO387" s="300"/>
      <c r="FP387" s="300" t="e">
        <f aca="false">IF($E380&gt;0,FP385/$E380,"-")</f>
        <v>#N/A</v>
      </c>
      <c r="FQ387" s="300"/>
      <c r="FR387" s="300" t="e">
        <f aca="false">IF($E380&gt;0,FR385/$E380,"-")</f>
        <v>#N/A</v>
      </c>
      <c r="FS387" s="300"/>
      <c r="FT387" s="300" t="e">
        <f aca="false">IF($E380&gt;0,FT385/$E380,"-")</f>
        <v>#N/A</v>
      </c>
      <c r="FU387" s="300"/>
      <c r="FV387" s="300" t="e">
        <f aca="false">IF($E380&gt;0,FV385/$E380,"-")</f>
        <v>#N/A</v>
      </c>
      <c r="FW387" s="300"/>
      <c r="FX387" s="300" t="e">
        <f aca="false">IF($E380&gt;0,FX385/$E380,"-")</f>
        <v>#N/A</v>
      </c>
      <c r="FY387" s="300"/>
      <c r="FZ387" s="300" t="e">
        <f aca="false">IF($E380&gt;0,FZ385/$E380,"-")</f>
        <v>#N/A</v>
      </c>
      <c r="GA387" s="300"/>
      <c r="GB387" s="300" t="e">
        <f aca="false">IF($E380&gt;0,GB385/$E380,"-")</f>
        <v>#N/A</v>
      </c>
      <c r="GC387" s="300"/>
      <c r="GD387" s="300" t="e">
        <f aca="false">IF($E380&gt;0,GD385/$E380,"-")</f>
        <v>#N/A</v>
      </c>
      <c r="GE387" s="300"/>
      <c r="GF387" s="300" t="e">
        <f aca="false">IF($E380&gt;0,GF385/$E380,"-")</f>
        <v>#N/A</v>
      </c>
      <c r="GG387" s="300"/>
      <c r="GH387" s="300" t="e">
        <f aca="false">IF($E380&gt;0,GH385/$E380,"-")</f>
        <v>#N/A</v>
      </c>
      <c r="GI387" s="300"/>
      <c r="GJ387" s="300" t="e">
        <f aca="false">IF($E380&gt;0,GJ385/$E380,"-")</f>
        <v>#N/A</v>
      </c>
      <c r="GK387" s="300"/>
      <c r="GL387" s="300" t="e">
        <f aca="false">IF($E380&gt;0,GL385/$E380,"-")</f>
        <v>#N/A</v>
      </c>
      <c r="GM387" s="300"/>
      <c r="GN387" s="300" t="e">
        <f aca="false">IF($E380&gt;0,GN385/$E380,"-")</f>
        <v>#N/A</v>
      </c>
      <c r="GO387" s="300"/>
      <c r="GP387" s="300" t="e">
        <f aca="false">IF($E380&gt;0,GP385/$E380,"-")</f>
        <v>#N/A</v>
      </c>
      <c r="GQ387" s="300"/>
      <c r="GR387" s="300" t="e">
        <f aca="false">IF($E380&gt;0,GR385/$E380,"-")</f>
        <v>#N/A</v>
      </c>
      <c r="GS387" s="300"/>
      <c r="GT387" s="300" t="e">
        <f aca="false">IF($E380&gt;0,GT385/$E380,"-")</f>
        <v>#N/A</v>
      </c>
      <c r="GU387" s="300"/>
      <c r="GV387" s="300" t="e">
        <f aca="false">IF($E380&gt;0,GV385/$E380,"-")</f>
        <v>#N/A</v>
      </c>
      <c r="GW387" s="300"/>
      <c r="GX387" s="300" t="e">
        <f aca="false">IF($E380&gt;0,GX385/$E380,"-")</f>
        <v>#N/A</v>
      </c>
      <c r="GY387" s="300"/>
      <c r="GZ387" s="300" t="e">
        <f aca="false">IF($E380&gt;0,GZ385/$E380,"-")</f>
        <v>#N/A</v>
      </c>
      <c r="HA387" s="300"/>
      <c r="HB387" s="300" t="e">
        <f aca="false">IF($E380&gt;0,HB385/$E380,"-")</f>
        <v>#N/A</v>
      </c>
      <c r="HC387" s="300"/>
      <c r="HD387" s="300" t="e">
        <f aca="false">IF($E380&gt;0,HD385/$E380,"-")</f>
        <v>#N/A</v>
      </c>
      <c r="HE387" s="300"/>
      <c r="HF387" s="300" t="e">
        <f aca="false">IF($E380&gt;0,HF385/$E380,"-")</f>
        <v>#N/A</v>
      </c>
      <c r="HG387" s="300"/>
      <c r="HH387" s="300" t="e">
        <f aca="false">IF($E380&gt;0,HH385/$E380,"-")</f>
        <v>#N/A</v>
      </c>
      <c r="HI387" s="300"/>
      <c r="HJ387" s="300" t="e">
        <f aca="false">IF($E380&gt;0,HJ385/$E380,"-")</f>
        <v>#N/A</v>
      </c>
      <c r="HK387" s="300"/>
    </row>
    <row r="388" s="243" customFormat="true" ht="13.8" hidden="true" customHeight="false" outlineLevel="0" collapsed="false">
      <c r="A388" s="268"/>
      <c r="B388" s="269"/>
      <c r="C388" s="269"/>
      <c r="D388" s="271"/>
      <c r="E388" s="271"/>
      <c r="F388" s="269"/>
      <c r="G388" s="269"/>
      <c r="H388" s="269"/>
      <c r="I388" s="269"/>
      <c r="J388" s="269"/>
      <c r="K388" s="269"/>
      <c r="L388" s="274"/>
      <c r="M388" s="274"/>
      <c r="N388" s="274"/>
      <c r="O388" s="274"/>
      <c r="P388" s="274"/>
      <c r="Q388" s="274"/>
      <c r="R388" s="275"/>
      <c r="S388" s="275"/>
      <c r="T388" s="276"/>
      <c r="U388" s="276"/>
      <c r="V388" s="274"/>
      <c r="W388" s="274"/>
      <c r="X388" s="274"/>
      <c r="Y388" s="274"/>
      <c r="Z388" s="275"/>
      <c r="AA388" s="275"/>
      <c r="AB388" s="276"/>
      <c r="AC388" s="276"/>
      <c r="AD388" s="274"/>
      <c r="AE388" s="274"/>
      <c r="AF388" s="274"/>
      <c r="AG388" s="274"/>
      <c r="AH388" s="275"/>
      <c r="AI388" s="275"/>
      <c r="AJ388" s="276"/>
      <c r="AK388" s="276"/>
      <c r="AL388" s="274"/>
      <c r="AM388" s="274"/>
      <c r="AN388" s="274"/>
      <c r="AO388" s="274"/>
      <c r="AP388" s="275"/>
      <c r="AQ388" s="275"/>
      <c r="AR388" s="276"/>
      <c r="AS388" s="276"/>
      <c r="AT388" s="277"/>
      <c r="AU388" s="277"/>
      <c r="AV388" s="277"/>
      <c r="AW388" s="277"/>
      <c r="AX388" s="277"/>
      <c r="AY388" s="278"/>
      <c r="AZ388" s="279"/>
      <c r="BA388" s="277"/>
      <c r="BB388" s="277"/>
      <c r="BC388" s="277"/>
      <c r="BD388" s="277"/>
      <c r="BE388" s="277"/>
      <c r="BF388" s="277"/>
      <c r="BG388" s="278"/>
      <c r="BH388" s="279"/>
      <c r="BI388" s="277"/>
      <c r="BJ388" s="277"/>
      <c r="BK388" s="277"/>
      <c r="BL388" s="277"/>
      <c r="BM388" s="277"/>
      <c r="BN388" s="277"/>
      <c r="BO388" s="278"/>
      <c r="BP388" s="279"/>
      <c r="BQ388" s="277"/>
      <c r="BR388" s="277"/>
      <c r="BS388" s="277"/>
      <c r="BT388" s="277"/>
      <c r="BU388" s="277"/>
      <c r="BV388" s="277"/>
      <c r="BW388" s="278"/>
      <c r="BX388" s="279"/>
      <c r="BY388" s="277"/>
      <c r="BZ388" s="277"/>
      <c r="CA388" s="277"/>
      <c r="CB388" s="277"/>
      <c r="CC388" s="277"/>
      <c r="CD388" s="275"/>
      <c r="CE388" s="275"/>
      <c r="CF388" s="276"/>
      <c r="CG388" s="276"/>
      <c r="CH388" s="274"/>
      <c r="CI388" s="274"/>
      <c r="CJ388" s="274"/>
      <c r="CK388" s="274"/>
      <c r="CL388" s="275"/>
      <c r="CM388" s="275"/>
      <c r="CN388" s="276"/>
      <c r="CO388" s="276"/>
      <c r="CP388" s="280"/>
      <c r="CQ388" s="280"/>
      <c r="CR388" s="280"/>
      <c r="CS388" s="280"/>
      <c r="CT388" s="281"/>
      <c r="CU388" s="282"/>
      <c r="CV388" s="283"/>
      <c r="CW388" s="281"/>
      <c r="CX388" s="281"/>
      <c r="CY388" s="281"/>
      <c r="CZ388" s="281"/>
      <c r="DA388" s="281"/>
      <c r="DB388" s="281"/>
      <c r="DC388" s="282"/>
      <c r="DD388" s="283"/>
      <c r="DE388" s="281"/>
      <c r="DF388" s="281"/>
      <c r="DG388" s="281"/>
      <c r="DH388" s="281"/>
      <c r="DI388" s="281"/>
      <c r="DJ388" s="284"/>
      <c r="DK388" s="285"/>
      <c r="DL388" s="283"/>
      <c r="DM388" s="281"/>
      <c r="DN388" s="281"/>
      <c r="DO388" s="281"/>
      <c r="DP388" s="281"/>
      <c r="DQ388" s="281"/>
      <c r="DR388" s="281"/>
      <c r="DS388" s="282"/>
      <c r="DT388" s="283"/>
      <c r="DU388" s="281"/>
      <c r="DV388" s="281"/>
      <c r="DW388" s="281"/>
      <c r="DX388" s="281"/>
      <c r="DY388" s="281"/>
      <c r="DZ388" s="281"/>
      <c r="EA388" s="282"/>
      <c r="EB388" s="283"/>
      <c r="EC388" s="281"/>
      <c r="ED388" s="281"/>
      <c r="EE388" s="281"/>
      <c r="EF388" s="281"/>
      <c r="EG388" s="281"/>
      <c r="EH388" s="281"/>
      <c r="EI388" s="282"/>
      <c r="EJ388" s="283"/>
      <c r="EK388" s="281"/>
      <c r="EL388" s="281"/>
      <c r="EM388" s="281"/>
      <c r="EN388" s="281"/>
      <c r="EO388" s="281"/>
      <c r="EP388" s="281"/>
      <c r="EQ388" s="282"/>
      <c r="ER388" s="283"/>
      <c r="ES388" s="281"/>
      <c r="ET388" s="281"/>
      <c r="EU388" s="281"/>
      <c r="EV388" s="281"/>
      <c r="EW388" s="281"/>
      <c r="EX388" s="286"/>
      <c r="EY388" s="287"/>
      <c r="EZ388" s="283"/>
      <c r="FA388" s="281"/>
      <c r="FB388" s="281"/>
      <c r="FC388" s="281"/>
      <c r="FD388" s="281"/>
      <c r="FE388" s="281"/>
      <c r="FF388" s="281"/>
      <c r="FG388" s="282"/>
      <c r="FH388" s="283"/>
      <c r="FI388" s="281"/>
      <c r="FJ388" s="281"/>
      <c r="FK388" s="281"/>
      <c r="FL388" s="281"/>
      <c r="FM388" s="281"/>
      <c r="FN388" s="281"/>
      <c r="FO388" s="282"/>
      <c r="FP388" s="283"/>
      <c r="FQ388" s="281"/>
      <c r="FR388" s="281"/>
      <c r="FS388" s="281"/>
      <c r="FT388" s="281"/>
      <c r="FU388" s="281"/>
      <c r="FV388" s="281"/>
      <c r="FW388" s="282"/>
      <c r="FX388" s="283"/>
      <c r="FY388" s="281"/>
      <c r="FZ388" s="281"/>
      <c r="GA388" s="281"/>
      <c r="GB388" s="281"/>
      <c r="GC388" s="281"/>
      <c r="GD388" s="281"/>
      <c r="GE388" s="282"/>
      <c r="GF388" s="283"/>
      <c r="GG388" s="281"/>
      <c r="GH388" s="281"/>
      <c r="GI388" s="281"/>
      <c r="GJ388" s="281"/>
      <c r="GK388" s="281"/>
      <c r="GL388" s="281"/>
      <c r="GM388" s="282"/>
      <c r="GN388" s="283"/>
      <c r="GO388" s="281"/>
      <c r="GP388" s="281"/>
      <c r="GQ388" s="281"/>
      <c r="GR388" s="281"/>
      <c r="GS388" s="281"/>
      <c r="GT388" s="281"/>
      <c r="GU388" s="282"/>
      <c r="GV388" s="281"/>
      <c r="GW388" s="282"/>
      <c r="GX388" s="281"/>
      <c r="GY388" s="282"/>
      <c r="GZ388" s="281"/>
      <c r="HA388" s="282"/>
      <c r="HB388" s="281"/>
      <c r="HC388" s="282"/>
      <c r="HD388" s="281"/>
      <c r="HE388" s="282"/>
      <c r="HF388" s="281"/>
      <c r="HG388" s="282"/>
      <c r="HH388" s="281"/>
      <c r="HI388" s="282"/>
      <c r="HJ388" s="281"/>
      <c r="HK388" s="282"/>
    </row>
    <row r="389" customFormat="false" ht="12.75" hidden="true" customHeight="false" outlineLevel="0" collapsed="false">
      <c r="A389" s="205"/>
      <c r="B389" s="347"/>
      <c r="C389" s="205"/>
      <c r="D389" s="206"/>
      <c r="E389" s="206"/>
      <c r="F389" s="206"/>
      <c r="G389" s="205"/>
    </row>
    <row r="390" customFormat="false" ht="12.75" hidden="true" customHeight="false" outlineLevel="0" collapsed="false">
      <c r="A390" s="232" t="s">
        <v>204</v>
      </c>
      <c r="B390" s="233" t="e">
        <f aca="false">VLOOKUP(A390,PLANEJAMENTO!$B$11:$C$96,2,FALSE())</f>
        <v>#N/A</v>
      </c>
      <c r="C390" s="232" t="e">
        <f aca="false">VLOOKUP(A390,PLANEJAMENTO!$B$11:$D$96,3,FALSE())</f>
        <v>#N/A</v>
      </c>
      <c r="D390" s="234" t="e">
        <f aca="false">VLOOKUP(A390,PLANEJAMENTO!$B$11:$E$96,4,FALSE())</f>
        <v>#N/A</v>
      </c>
      <c r="E390" s="234" t="e">
        <f aca="false">D390</f>
        <v>#N/A</v>
      </c>
      <c r="F390" s="235" t="e">
        <f aca="false">produções!#REF!</f>
        <v>#VALUE!</v>
      </c>
      <c r="G390" s="234" t="e">
        <f aca="false">F390*8</f>
        <v>#VALUE!</v>
      </c>
      <c r="H390" s="234"/>
      <c r="I390" s="237"/>
      <c r="J390" s="238"/>
      <c r="K390" s="305" t="s">
        <v>159</v>
      </c>
      <c r="L390" s="240"/>
      <c r="M390" s="240"/>
      <c r="N390" s="240"/>
      <c r="O390" s="240"/>
      <c r="P390" s="240"/>
      <c r="Q390" s="240"/>
      <c r="R390" s="240"/>
      <c r="S390" s="240"/>
      <c r="T390" s="240"/>
      <c r="U390" s="240"/>
      <c r="V390" s="240"/>
      <c r="W390" s="240"/>
      <c r="X390" s="240"/>
      <c r="Y390" s="24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240"/>
      <c r="BB390" s="240"/>
      <c r="BC390" s="240"/>
      <c r="BD390" s="240"/>
      <c r="BE390" s="240"/>
      <c r="BF390" s="240"/>
      <c r="BG390" s="240"/>
      <c r="BH390" s="240"/>
      <c r="BI390" s="240"/>
      <c r="BJ390" s="240"/>
      <c r="BK390" s="240"/>
      <c r="BL390" s="240"/>
      <c r="BM390" s="240"/>
      <c r="BN390" s="240"/>
      <c r="BO390" s="240"/>
      <c r="BP390" s="240"/>
      <c r="BQ390" s="240"/>
      <c r="BR390" s="308"/>
      <c r="BS390" s="308"/>
      <c r="BT390" s="308"/>
      <c r="BU390" s="308"/>
      <c r="BV390" s="308"/>
      <c r="BW390" s="308"/>
      <c r="BX390" s="308"/>
      <c r="BY390" s="308"/>
      <c r="BZ390" s="308" t="n">
        <v>1.00649350649351</v>
      </c>
      <c r="CA390" s="308"/>
      <c r="CB390" s="308"/>
      <c r="CC390" s="308"/>
      <c r="CD390" s="308"/>
      <c r="CE390" s="308"/>
      <c r="CF390" s="308"/>
      <c r="CG390" s="308"/>
      <c r="CH390" s="308"/>
      <c r="CI390" s="308"/>
      <c r="CJ390" s="308"/>
      <c r="CK390" s="308"/>
      <c r="CL390" s="308"/>
      <c r="CM390" s="308"/>
      <c r="CN390" s="308"/>
      <c r="CO390" s="308"/>
      <c r="CP390" s="308"/>
      <c r="CQ390" s="308"/>
      <c r="CR390" s="308"/>
      <c r="CS390" s="308"/>
      <c r="CT390" s="308"/>
      <c r="CU390" s="308"/>
      <c r="CV390" s="308"/>
      <c r="CW390" s="308"/>
      <c r="CX390" s="308"/>
      <c r="CY390" s="308"/>
      <c r="CZ390" s="308"/>
      <c r="DA390" s="308"/>
      <c r="DB390" s="308"/>
      <c r="DC390" s="308"/>
      <c r="DD390" s="308"/>
      <c r="DE390" s="308"/>
      <c r="DF390" s="308"/>
      <c r="DG390" s="308"/>
      <c r="DH390" s="308"/>
      <c r="DI390" s="308"/>
      <c r="DJ390" s="315"/>
      <c r="DK390" s="315"/>
      <c r="DL390" s="308"/>
      <c r="DM390" s="308"/>
      <c r="DN390" s="308"/>
      <c r="DO390" s="308"/>
      <c r="DP390" s="308"/>
      <c r="DQ390" s="308"/>
      <c r="DR390" s="308"/>
      <c r="DS390" s="308"/>
      <c r="DT390" s="308"/>
      <c r="DU390" s="308"/>
      <c r="DV390" s="308"/>
      <c r="DW390" s="308"/>
      <c r="DX390" s="308"/>
      <c r="DY390" s="308"/>
      <c r="DZ390" s="308"/>
      <c r="EA390" s="308"/>
      <c r="EB390" s="308"/>
      <c r="EC390" s="308"/>
      <c r="ED390" s="308"/>
      <c r="EE390" s="308"/>
      <c r="EF390" s="308"/>
      <c r="EG390" s="308"/>
      <c r="EH390" s="308"/>
      <c r="EI390" s="308"/>
      <c r="EJ390" s="308"/>
      <c r="EK390" s="308"/>
      <c r="EL390" s="308"/>
      <c r="EM390" s="308"/>
      <c r="EN390" s="308"/>
      <c r="EO390" s="308"/>
      <c r="EP390" s="308"/>
      <c r="EQ390" s="308"/>
      <c r="ER390" s="308"/>
      <c r="ES390" s="308"/>
      <c r="ET390" s="308"/>
      <c r="EU390" s="308"/>
      <c r="EV390" s="308"/>
      <c r="EW390" s="308"/>
      <c r="EX390" s="309"/>
      <c r="EY390" s="309"/>
      <c r="EZ390" s="308"/>
      <c r="FA390" s="308"/>
      <c r="FB390" s="308"/>
      <c r="FC390" s="308"/>
      <c r="FD390" s="308"/>
      <c r="FE390" s="308"/>
      <c r="FF390" s="308"/>
      <c r="FG390" s="308"/>
      <c r="FH390" s="308"/>
      <c r="FI390" s="308"/>
      <c r="FJ390" s="308"/>
      <c r="FK390" s="308"/>
      <c r="FL390" s="308"/>
      <c r="FM390" s="308"/>
      <c r="FN390" s="308"/>
      <c r="FO390" s="308"/>
      <c r="FP390" s="308"/>
      <c r="FQ390" s="308"/>
      <c r="FR390" s="308"/>
      <c r="FS390" s="308"/>
      <c r="FT390" s="308"/>
      <c r="FU390" s="308"/>
      <c r="FV390" s="308"/>
      <c r="FW390" s="308"/>
      <c r="FX390" s="308"/>
      <c r="FY390" s="308"/>
      <c r="FZ390" s="308"/>
      <c r="GA390" s="308"/>
      <c r="GB390" s="308"/>
      <c r="GC390" s="308"/>
      <c r="GD390" s="308"/>
      <c r="GE390" s="308"/>
      <c r="GF390" s="308"/>
      <c r="GG390" s="308"/>
      <c r="GH390" s="308"/>
      <c r="GI390" s="308"/>
      <c r="GJ390" s="308"/>
      <c r="GK390" s="308"/>
      <c r="GL390" s="308"/>
      <c r="GM390" s="308"/>
      <c r="GN390" s="308"/>
      <c r="GO390" s="308"/>
      <c r="GP390" s="308"/>
      <c r="GQ390" s="308"/>
      <c r="GR390" s="308"/>
      <c r="GS390" s="308"/>
      <c r="GT390" s="308"/>
      <c r="GU390" s="308"/>
      <c r="GV390" s="308"/>
      <c r="GW390" s="308"/>
      <c r="GX390" s="308"/>
      <c r="GY390" s="308"/>
      <c r="GZ390" s="308"/>
      <c r="HA390" s="308"/>
      <c r="HB390" s="308"/>
      <c r="HC390" s="308"/>
      <c r="HD390" s="308"/>
      <c r="HE390" s="308"/>
      <c r="HF390" s="308"/>
      <c r="HG390" s="308"/>
      <c r="HH390" s="308"/>
      <c r="HI390" s="308"/>
      <c r="HJ390" s="308"/>
      <c r="HK390" s="308"/>
    </row>
    <row r="391" customFormat="false" ht="12.75" hidden="true" customHeight="false" outlineLevel="0" collapsed="false">
      <c r="A391" s="232"/>
      <c r="B391" s="233"/>
      <c r="C391" s="232"/>
      <c r="D391" s="234"/>
      <c r="E391" s="234"/>
      <c r="F391" s="235"/>
      <c r="G391" s="234"/>
      <c r="H391" s="234"/>
      <c r="I391" s="237"/>
      <c r="J391" s="238"/>
      <c r="K391" s="244" t="s">
        <v>160</v>
      </c>
      <c r="L391" s="245"/>
      <c r="M391" s="245"/>
      <c r="N391" s="245"/>
      <c r="O391" s="245"/>
      <c r="P391" s="245"/>
      <c r="Q391" s="245"/>
      <c r="R391" s="245"/>
      <c r="S391" s="245"/>
      <c r="T391" s="245"/>
      <c r="U391" s="245"/>
      <c r="V391" s="245"/>
      <c r="W391" s="245"/>
      <c r="X391" s="245"/>
      <c r="Y391" s="245"/>
      <c r="Z391" s="245"/>
      <c r="AA391" s="245"/>
      <c r="AB391" s="245"/>
      <c r="AC391" s="245"/>
      <c r="AD391" s="245"/>
      <c r="AE391" s="245"/>
      <c r="AF391" s="245"/>
      <c r="AG391" s="245"/>
      <c r="AH391" s="245"/>
      <c r="AI391" s="245"/>
      <c r="AJ391" s="245"/>
      <c r="AK391" s="245"/>
      <c r="AL391" s="245"/>
      <c r="AM391" s="245"/>
      <c r="AN391" s="245"/>
      <c r="AO391" s="245"/>
      <c r="AP391" s="245"/>
      <c r="AQ391" s="245"/>
      <c r="AR391" s="245"/>
      <c r="AS391" s="245"/>
      <c r="AT391" s="245"/>
      <c r="AU391" s="245"/>
      <c r="AV391" s="245"/>
      <c r="AW391" s="245"/>
      <c r="AX391" s="245"/>
      <c r="AY391" s="245"/>
      <c r="AZ391" s="245"/>
      <c r="BA391" s="245"/>
      <c r="BB391" s="245"/>
      <c r="BC391" s="245"/>
      <c r="BD391" s="245"/>
      <c r="BE391" s="245"/>
      <c r="BF391" s="245"/>
      <c r="BG391" s="245"/>
      <c r="BH391" s="245"/>
      <c r="BI391" s="245"/>
      <c r="BJ391" s="245"/>
      <c r="BK391" s="245"/>
      <c r="BL391" s="245"/>
      <c r="BM391" s="245"/>
      <c r="BN391" s="245"/>
      <c r="BO391" s="245"/>
      <c r="BP391" s="245"/>
      <c r="BQ391" s="245"/>
      <c r="BR391" s="245"/>
      <c r="BS391" s="245"/>
      <c r="BT391" s="245"/>
      <c r="BU391" s="245"/>
      <c r="BV391" s="245"/>
      <c r="BW391" s="245"/>
      <c r="BX391" s="245"/>
      <c r="BY391" s="245"/>
      <c r="BZ391" s="245" t="n">
        <v>1</v>
      </c>
      <c r="CA391" s="245"/>
      <c r="CB391" s="245"/>
      <c r="CC391" s="245"/>
      <c r="CD391" s="245"/>
      <c r="CE391" s="245"/>
      <c r="CF391" s="245"/>
      <c r="CG391" s="245"/>
      <c r="CH391" s="245"/>
      <c r="CI391" s="245"/>
      <c r="CJ391" s="245"/>
      <c r="CK391" s="245"/>
      <c r="CL391" s="245"/>
      <c r="CM391" s="245"/>
      <c r="CN391" s="245"/>
      <c r="CO391" s="245"/>
      <c r="CP391" s="245"/>
      <c r="CQ391" s="245"/>
      <c r="CR391" s="245"/>
      <c r="CS391" s="245"/>
      <c r="CT391" s="245"/>
      <c r="CU391" s="245"/>
      <c r="CV391" s="245"/>
      <c r="CW391" s="245"/>
      <c r="CX391" s="245"/>
      <c r="CY391" s="245"/>
      <c r="CZ391" s="245"/>
      <c r="DA391" s="245"/>
      <c r="DB391" s="245"/>
      <c r="DC391" s="245"/>
      <c r="DD391" s="245"/>
      <c r="DE391" s="245"/>
      <c r="DF391" s="245"/>
      <c r="DG391" s="245"/>
      <c r="DH391" s="245"/>
      <c r="DI391" s="245"/>
      <c r="DJ391" s="310"/>
      <c r="DK391" s="310"/>
      <c r="DL391" s="245"/>
      <c r="DM391" s="245"/>
      <c r="DN391" s="245"/>
      <c r="DO391" s="245"/>
      <c r="DP391" s="245"/>
      <c r="DQ391" s="245"/>
      <c r="DR391" s="245"/>
      <c r="DS391" s="245"/>
      <c r="DT391" s="245"/>
      <c r="DU391" s="245"/>
      <c r="DV391" s="245"/>
      <c r="DW391" s="245"/>
      <c r="DX391" s="245"/>
      <c r="DY391" s="245"/>
      <c r="DZ391" s="245"/>
      <c r="EA391" s="245"/>
      <c r="EB391" s="245"/>
      <c r="EC391" s="245"/>
      <c r="ED391" s="245"/>
      <c r="EE391" s="245"/>
      <c r="EF391" s="245"/>
      <c r="EG391" s="245"/>
      <c r="EH391" s="245"/>
      <c r="EI391" s="245"/>
      <c r="EJ391" s="245"/>
      <c r="EK391" s="245"/>
      <c r="EL391" s="245"/>
      <c r="EM391" s="245"/>
      <c r="EN391" s="245"/>
      <c r="EO391" s="245"/>
      <c r="EP391" s="245"/>
      <c r="EQ391" s="245"/>
      <c r="ER391" s="245"/>
      <c r="ES391" s="245"/>
      <c r="ET391" s="245"/>
      <c r="EU391" s="245"/>
      <c r="EV391" s="245"/>
      <c r="EW391" s="245"/>
      <c r="EX391" s="246"/>
      <c r="EY391" s="246"/>
      <c r="EZ391" s="245"/>
      <c r="FA391" s="245"/>
      <c r="FB391" s="245"/>
      <c r="FC391" s="245"/>
      <c r="FD391" s="245"/>
      <c r="FE391" s="245"/>
      <c r="FF391" s="245"/>
      <c r="FG391" s="245"/>
      <c r="FH391" s="245"/>
      <c r="FI391" s="245"/>
      <c r="FJ391" s="245"/>
      <c r="FK391" s="245"/>
      <c r="FL391" s="245"/>
      <c r="FM391" s="245"/>
      <c r="FN391" s="245"/>
      <c r="FO391" s="245"/>
      <c r="FP391" s="245"/>
      <c r="FQ391" s="245"/>
      <c r="FR391" s="245"/>
      <c r="FS391" s="245"/>
      <c r="FT391" s="245"/>
      <c r="FU391" s="245"/>
      <c r="FV391" s="245"/>
      <c r="FW391" s="245"/>
      <c r="FX391" s="245"/>
      <c r="FY391" s="245"/>
      <c r="FZ391" s="245"/>
      <c r="GA391" s="245"/>
      <c r="GB391" s="245"/>
      <c r="GC391" s="245"/>
      <c r="GD391" s="245"/>
      <c r="GE391" s="245"/>
      <c r="GF391" s="245"/>
      <c r="GG391" s="245"/>
      <c r="GH391" s="245"/>
      <c r="GI391" s="245"/>
      <c r="GJ391" s="245"/>
      <c r="GK391" s="245"/>
      <c r="GL391" s="245"/>
      <c r="GM391" s="245"/>
      <c r="GN391" s="245"/>
      <c r="GO391" s="245"/>
      <c r="GP391" s="245"/>
      <c r="GQ391" s="245"/>
      <c r="GR391" s="245"/>
      <c r="GS391" s="245"/>
      <c r="GT391" s="245"/>
      <c r="GU391" s="245"/>
      <c r="GV391" s="245"/>
      <c r="GW391" s="245"/>
      <c r="GX391" s="245"/>
      <c r="GY391" s="245"/>
      <c r="GZ391" s="245"/>
      <c r="HA391" s="245"/>
      <c r="HB391" s="245"/>
      <c r="HC391" s="245"/>
      <c r="HD391" s="245"/>
      <c r="HE391" s="245"/>
      <c r="HF391" s="245"/>
      <c r="HG391" s="245"/>
      <c r="HH391" s="245"/>
      <c r="HI391" s="245"/>
      <c r="HJ391" s="245"/>
      <c r="HK391" s="245"/>
    </row>
    <row r="392" customFormat="false" ht="12.75" hidden="true" customHeight="false" outlineLevel="0" collapsed="false">
      <c r="A392" s="232"/>
      <c r="B392" s="233"/>
      <c r="C392" s="232"/>
      <c r="D392" s="234"/>
      <c r="E392" s="234"/>
      <c r="F392" s="235"/>
      <c r="G392" s="234"/>
      <c r="H392" s="234"/>
      <c r="I392" s="237"/>
      <c r="J392" s="238"/>
      <c r="K392" s="247" t="s">
        <v>161</v>
      </c>
      <c r="L392" s="248" t="e">
        <f aca="false">(L390*L391*$G390)*$L$8</f>
        <v>#VALUE!</v>
      </c>
      <c r="M392" s="248"/>
      <c r="N392" s="248" t="e">
        <f aca="false">(N390*N391*$G390)*$L$8</f>
        <v>#VALUE!</v>
      </c>
      <c r="O392" s="248"/>
      <c r="P392" s="248" t="e">
        <f aca="false">(P390*P391*$G390)*$L$8</f>
        <v>#VALUE!</v>
      </c>
      <c r="Q392" s="248"/>
      <c r="R392" s="248" t="e">
        <f aca="false">(R390*R391*$G390)*$L$8</f>
        <v>#VALUE!</v>
      </c>
      <c r="S392" s="248"/>
      <c r="T392" s="248" t="e">
        <f aca="false">(T390*T391*$G390)*$T$8</f>
        <v>#VALUE!</v>
      </c>
      <c r="U392" s="248"/>
      <c r="V392" s="248" t="e">
        <f aca="false">(V390*V391*$G390)*$T$8</f>
        <v>#VALUE!</v>
      </c>
      <c r="W392" s="248"/>
      <c r="X392" s="248" t="e">
        <f aca="false">(X390*X391*$G390)*$T$8</f>
        <v>#VALUE!</v>
      </c>
      <c r="Y392" s="248"/>
      <c r="Z392" s="248" t="e">
        <f aca="false">(Z390*Z391*$G390)*$T$8</f>
        <v>#VALUE!</v>
      </c>
      <c r="AA392" s="248"/>
      <c r="AB392" s="248" t="e">
        <f aca="false">(AB390*AB391*$G390)*$AB$8</f>
        <v>#VALUE!</v>
      </c>
      <c r="AC392" s="248"/>
      <c r="AD392" s="248" t="e">
        <f aca="false">(AD390*AD391*$G390)*$AB$8</f>
        <v>#VALUE!</v>
      </c>
      <c r="AE392" s="248"/>
      <c r="AF392" s="248" t="e">
        <f aca="false">(AF390*AF391*$G390)*$AB$8</f>
        <v>#VALUE!</v>
      </c>
      <c r="AG392" s="248"/>
      <c r="AH392" s="248" t="e">
        <f aca="false">(AH390*AH391*$G390)*$AB$8</f>
        <v>#VALUE!</v>
      </c>
      <c r="AI392" s="248"/>
      <c r="AJ392" s="248" t="e">
        <f aca="false">(AJ390*AJ391*$G390)*$AJ$8</f>
        <v>#VALUE!</v>
      </c>
      <c r="AK392" s="248"/>
      <c r="AL392" s="248" t="e">
        <f aca="false">(AL390*AL391*$G390)*$AJ$8</f>
        <v>#VALUE!</v>
      </c>
      <c r="AM392" s="248"/>
      <c r="AN392" s="248" t="e">
        <f aca="false">(AN390*AN391*$G390)*$AJ$8</f>
        <v>#VALUE!</v>
      </c>
      <c r="AO392" s="248"/>
      <c r="AP392" s="248" t="e">
        <f aca="false">(AP390*AP391*$G390)*$AJ$8</f>
        <v>#VALUE!</v>
      </c>
      <c r="AQ392" s="248"/>
      <c r="AR392" s="248" t="e">
        <f aca="false">(AR390*AR391*$G390)*$AT$8</f>
        <v>#VALUE!</v>
      </c>
      <c r="AS392" s="248"/>
      <c r="AT392" s="248" t="e">
        <f aca="false">(AT390*AT391*$G390)*$AT$8</f>
        <v>#VALUE!</v>
      </c>
      <c r="AU392" s="248"/>
      <c r="AV392" s="248" t="e">
        <f aca="false">(AV390*AV391*$G390)*$AT$8</f>
        <v>#VALUE!</v>
      </c>
      <c r="AW392" s="248"/>
      <c r="AX392" s="248" t="e">
        <f aca="false">(AX390*AX391*$G390)*$AT$8</f>
        <v>#VALUE!</v>
      </c>
      <c r="AY392" s="248"/>
      <c r="AZ392" s="248" t="e">
        <f aca="false">(AZ390*AZ391*$G390)*$BB$8</f>
        <v>#VALUE!</v>
      </c>
      <c r="BA392" s="248"/>
      <c r="BB392" s="248" t="e">
        <f aca="false">(BB390*BB391*$G390)*$BB$8</f>
        <v>#VALUE!</v>
      </c>
      <c r="BC392" s="248"/>
      <c r="BD392" s="248" t="e">
        <f aca="false">(BD390*BD391*$G390)*$BB$8</f>
        <v>#VALUE!</v>
      </c>
      <c r="BE392" s="248"/>
      <c r="BF392" s="248" t="e">
        <f aca="false">(BF390*BF391*$G390)*$BB$8</f>
        <v>#VALUE!</v>
      </c>
      <c r="BG392" s="248"/>
      <c r="BH392" s="248" t="e">
        <f aca="false">(BH390*BH391*$G390)*$BJ$8</f>
        <v>#VALUE!</v>
      </c>
      <c r="BI392" s="248"/>
      <c r="BJ392" s="248" t="e">
        <f aca="false">(BJ390*BJ391*$G390)*$BJ$8</f>
        <v>#VALUE!</v>
      </c>
      <c r="BK392" s="248"/>
      <c r="BL392" s="248" t="e">
        <f aca="false">(BL390*BL391*$G390)*$BJ$8</f>
        <v>#VALUE!</v>
      </c>
      <c r="BM392" s="248"/>
      <c r="BN392" s="248" t="e">
        <f aca="false">(BN390*BN391*$G390)*$BJ$8</f>
        <v>#VALUE!</v>
      </c>
      <c r="BO392" s="248"/>
      <c r="BP392" s="248" t="e">
        <f aca="false">(BP390*BP391*$G390)*$BT$8</f>
        <v>#VALUE!</v>
      </c>
      <c r="BQ392" s="248"/>
      <c r="BR392" s="248" t="e">
        <f aca="false">(BR390*BR391*$G390)*$BT$8</f>
        <v>#VALUE!</v>
      </c>
      <c r="BS392" s="248"/>
      <c r="BT392" s="248" t="e">
        <f aca="false">(BT390*BT391*$G390)*$BT$8</f>
        <v>#VALUE!</v>
      </c>
      <c r="BU392" s="248"/>
      <c r="BV392" s="248" t="e">
        <f aca="false">(BV390*BV391*$G390)*$BT$8</f>
        <v>#VALUE!</v>
      </c>
      <c r="BW392" s="248"/>
      <c r="BX392" s="248" t="e">
        <f aca="false">(BX390*BX391*$G390)*$BT$8</f>
        <v>#VALUE!</v>
      </c>
      <c r="BY392" s="248"/>
      <c r="BZ392" s="248" t="e">
        <f aca="false">(BZ390*BZ391*$G390)*$BT$8</f>
        <v>#VALUE!</v>
      </c>
      <c r="CA392" s="248"/>
      <c r="CB392" s="248" t="e">
        <f aca="false">(CB390*CB391*$G390)*$CB$8</f>
        <v>#VALUE!</v>
      </c>
      <c r="CC392" s="248"/>
      <c r="CD392" s="248" t="e">
        <f aca="false">(CD390*CD391*$G390)*$CB$8</f>
        <v>#VALUE!</v>
      </c>
      <c r="CE392" s="248"/>
      <c r="CF392" s="248" t="e">
        <f aca="false">(CF390*CF391*$G390)*$CB$8</f>
        <v>#VALUE!</v>
      </c>
      <c r="CG392" s="248"/>
      <c r="CH392" s="248" t="e">
        <f aca="false">(CH390*CH391*$G390)*$CJ$8</f>
        <v>#VALUE!</v>
      </c>
      <c r="CI392" s="248"/>
      <c r="CJ392" s="248" t="e">
        <f aca="false">(CJ390*CJ391*$G390)*$CJ$8</f>
        <v>#VALUE!</v>
      </c>
      <c r="CK392" s="248"/>
      <c r="CL392" s="248" t="e">
        <f aca="false">(CL390*CL391*$G390)*$CJ$8</f>
        <v>#VALUE!</v>
      </c>
      <c r="CM392" s="248"/>
      <c r="CN392" s="248" t="e">
        <f aca="false">(CN390*CN391*$G390)*$CT$8</f>
        <v>#VALUE!</v>
      </c>
      <c r="CO392" s="248"/>
      <c r="CP392" s="248" t="e">
        <f aca="false">(CP390*CP391*$G390)*$CT$8</f>
        <v>#VALUE!</v>
      </c>
      <c r="CQ392" s="248"/>
      <c r="CR392" s="248" t="e">
        <f aca="false">(CR390*CR391*$G390)*$CT$8</f>
        <v>#VALUE!</v>
      </c>
      <c r="CS392" s="248"/>
      <c r="CT392" s="248" t="e">
        <f aca="false">(CT390*CT391*$G390)*$CT$8</f>
        <v>#VALUE!</v>
      </c>
      <c r="CU392" s="248"/>
      <c r="CV392" s="248" t="e">
        <f aca="false">(CV390*CV391*$G390)*$DB$8</f>
        <v>#VALUE!</v>
      </c>
      <c r="CW392" s="248"/>
      <c r="CX392" s="248" t="e">
        <f aca="false">(CX390*CX391*$G390)*$DB$8</f>
        <v>#VALUE!</v>
      </c>
      <c r="CY392" s="248"/>
      <c r="CZ392" s="248" t="e">
        <f aca="false">(CZ390*CZ391*$G390)*$DB$8</f>
        <v>#VALUE!</v>
      </c>
      <c r="DA392" s="248"/>
      <c r="DB392" s="248" t="e">
        <f aca="false">(DB390*DB391*$G390)*$DB$8</f>
        <v>#VALUE!</v>
      </c>
      <c r="DC392" s="248"/>
      <c r="DD392" s="248" t="e">
        <f aca="false">(DD390*DD391*$G390)*$DB$8</f>
        <v>#VALUE!</v>
      </c>
      <c r="DE392" s="248"/>
      <c r="DF392" s="248" t="e">
        <f aca="false">(DF390*DF391*$G390)*$DB$8</f>
        <v>#VALUE!</v>
      </c>
      <c r="DG392" s="248"/>
      <c r="DH392" s="248" t="e">
        <f aca="false">(DH390*DH391*$G390)*$DB$8</f>
        <v>#VALUE!</v>
      </c>
      <c r="DI392" s="248"/>
      <c r="DJ392" s="292" t="e">
        <f aca="false">(DJ390*DJ391*$G390)*$DB$8</f>
        <v>#VALUE!</v>
      </c>
      <c r="DK392" s="292"/>
      <c r="DL392" s="248" t="e">
        <f aca="false">(DL390*DL391*$G390)*$DB$8</f>
        <v>#VALUE!</v>
      </c>
      <c r="DM392" s="248"/>
      <c r="DN392" s="248" t="e">
        <f aca="false">(DN390*DN391*$G390)*$DB$8</f>
        <v>#VALUE!</v>
      </c>
      <c r="DO392" s="248"/>
      <c r="DP392" s="248" t="e">
        <f aca="false">(DP390*DP391*$G390)*$DB$8</f>
        <v>#VALUE!</v>
      </c>
      <c r="DQ392" s="248"/>
      <c r="DR392" s="248" t="e">
        <f aca="false">(DR390*DR391*$G390)*$DB$8</f>
        <v>#VALUE!</v>
      </c>
      <c r="DS392" s="248"/>
      <c r="DT392" s="248" t="e">
        <f aca="false">(DT390*DT391*$G390)*$DB$8</f>
        <v>#VALUE!</v>
      </c>
      <c r="DU392" s="248"/>
      <c r="DV392" s="248" t="e">
        <f aca="false">(DV390*DV391*$G390)*$DB$8</f>
        <v>#VALUE!</v>
      </c>
      <c r="DW392" s="248"/>
      <c r="DX392" s="248" t="e">
        <f aca="false">(DX390*DX391*$G390)*$DB$8</f>
        <v>#VALUE!</v>
      </c>
      <c r="DY392" s="248"/>
      <c r="DZ392" s="248" t="e">
        <f aca="false">(DZ390*DZ391*$G390)*$DB$8</f>
        <v>#VALUE!</v>
      </c>
      <c r="EA392" s="248"/>
      <c r="EB392" s="248" t="e">
        <f aca="false">(EB390*EB391*$G390)*$DB$8</f>
        <v>#VALUE!</v>
      </c>
      <c r="EC392" s="248"/>
      <c r="ED392" s="248" t="e">
        <f aca="false">(ED390*ED391*$G390)*$DB$8</f>
        <v>#VALUE!</v>
      </c>
      <c r="EE392" s="248"/>
      <c r="EF392" s="248" t="e">
        <f aca="false">(EF390*EF391*$G390)*$DB$8</f>
        <v>#VALUE!</v>
      </c>
      <c r="EG392" s="248"/>
      <c r="EH392" s="248" t="e">
        <f aca="false">(EH390*EH391*$G390)*$DB$8</f>
        <v>#VALUE!</v>
      </c>
      <c r="EI392" s="248"/>
      <c r="EJ392" s="248" t="e">
        <f aca="false">(EJ390*EJ391*$G390)*$DB$8</f>
        <v>#VALUE!</v>
      </c>
      <c r="EK392" s="248"/>
      <c r="EL392" s="248" t="e">
        <f aca="false">(EL390*EL391*$G390)*$DB$8</f>
        <v>#VALUE!</v>
      </c>
      <c r="EM392" s="248"/>
      <c r="EN392" s="248" t="e">
        <f aca="false">(EN390*EN391*$G390)*$DB$8</f>
        <v>#VALUE!</v>
      </c>
      <c r="EO392" s="248"/>
      <c r="EP392" s="248" t="e">
        <f aca="false">(EP390*EP391*$G390)*$DB$8</f>
        <v>#VALUE!</v>
      </c>
      <c r="EQ392" s="248"/>
      <c r="ER392" s="248" t="e">
        <f aca="false">(ER390*ER391*$G390)*$DB$8</f>
        <v>#VALUE!</v>
      </c>
      <c r="ES392" s="248"/>
      <c r="ET392" s="248" t="e">
        <f aca="false">(ET390*ET391*$G390)*$DB$8</f>
        <v>#VALUE!</v>
      </c>
      <c r="EU392" s="248"/>
      <c r="EV392" s="248" t="e">
        <f aca="false">(EV390*EV391*$G390)*$DB$8</f>
        <v>#VALUE!</v>
      </c>
      <c r="EW392" s="248"/>
      <c r="EX392" s="249" t="e">
        <f aca="false">(EX390*EX391*$G390)*$DB$8</f>
        <v>#VALUE!</v>
      </c>
      <c r="EY392" s="249"/>
      <c r="EZ392" s="248" t="e">
        <f aca="false">(EZ390*EZ391*$G390)*$DB$8</f>
        <v>#VALUE!</v>
      </c>
      <c r="FA392" s="248"/>
      <c r="FB392" s="248" t="e">
        <f aca="false">(FB390*FB391*$G390)*$DB$8</f>
        <v>#VALUE!</v>
      </c>
      <c r="FC392" s="248"/>
      <c r="FD392" s="248" t="e">
        <f aca="false">(FD390*FD391*$G390)*$DB$8</f>
        <v>#VALUE!</v>
      </c>
      <c r="FE392" s="248"/>
      <c r="FF392" s="248" t="e">
        <f aca="false">(FF390*FF391*$G390)*$DB$8</f>
        <v>#VALUE!</v>
      </c>
      <c r="FG392" s="248"/>
      <c r="FH392" s="248" t="e">
        <f aca="false">(FH390*FH391*$G390)*$DB$8</f>
        <v>#VALUE!</v>
      </c>
      <c r="FI392" s="248"/>
      <c r="FJ392" s="248" t="e">
        <f aca="false">(FJ390*FJ391*$G390)*$DB$8</f>
        <v>#VALUE!</v>
      </c>
      <c r="FK392" s="248"/>
      <c r="FL392" s="248" t="e">
        <f aca="false">(FL390*FL391*$G390)*$DB$8</f>
        <v>#VALUE!</v>
      </c>
      <c r="FM392" s="248"/>
      <c r="FN392" s="248" t="e">
        <f aca="false">(FN390*FN391*$G390)*$DB$8</f>
        <v>#VALUE!</v>
      </c>
      <c r="FO392" s="248"/>
      <c r="FP392" s="248" t="e">
        <f aca="false">(FP390*FP391*$G390)*$DB$8</f>
        <v>#VALUE!</v>
      </c>
      <c r="FQ392" s="248"/>
      <c r="FR392" s="248" t="e">
        <f aca="false">(FR390*FR391*$G390)*$DB$8</f>
        <v>#VALUE!</v>
      </c>
      <c r="FS392" s="248"/>
      <c r="FT392" s="248" t="e">
        <f aca="false">(FT390*FT391*$G390)*$DB$8</f>
        <v>#VALUE!</v>
      </c>
      <c r="FU392" s="248"/>
      <c r="FV392" s="248" t="e">
        <f aca="false">(FV390*FV391*$G390)*$DB$8</f>
        <v>#VALUE!</v>
      </c>
      <c r="FW392" s="248"/>
      <c r="FX392" s="248" t="e">
        <f aca="false">(FX390*FX391*$G390)*$DB$8</f>
        <v>#VALUE!</v>
      </c>
      <c r="FY392" s="248"/>
      <c r="FZ392" s="248" t="e">
        <f aca="false">(FZ390*FZ391*$G390)*$DB$8</f>
        <v>#VALUE!</v>
      </c>
      <c r="GA392" s="248"/>
      <c r="GB392" s="248" t="e">
        <f aca="false">(GB390*GB391*$G390)*$DB$8</f>
        <v>#VALUE!</v>
      </c>
      <c r="GC392" s="248"/>
      <c r="GD392" s="248" t="e">
        <f aca="false">(GD390*GD391*$G390)*$DB$8</f>
        <v>#VALUE!</v>
      </c>
      <c r="GE392" s="248"/>
      <c r="GF392" s="248" t="e">
        <f aca="false">(GF390*GF391*$G390)*$DB$8</f>
        <v>#VALUE!</v>
      </c>
      <c r="GG392" s="248"/>
      <c r="GH392" s="248" t="e">
        <f aca="false">(GH390*GH391*$G390)*$DB$8</f>
        <v>#VALUE!</v>
      </c>
      <c r="GI392" s="248"/>
      <c r="GJ392" s="248" t="e">
        <f aca="false">(GJ390*GJ391*$G390)*$DB$8</f>
        <v>#VALUE!</v>
      </c>
      <c r="GK392" s="248"/>
      <c r="GL392" s="248" t="e">
        <f aca="false">(GL390*GL391*$G390)*$DB$8</f>
        <v>#VALUE!</v>
      </c>
      <c r="GM392" s="248"/>
      <c r="GN392" s="248" t="e">
        <f aca="false">(GN390*GN391*$G390)*$DB$8</f>
        <v>#VALUE!</v>
      </c>
      <c r="GO392" s="248"/>
      <c r="GP392" s="248" t="e">
        <f aca="false">(GP390*GP391*$G390)*$DB$8</f>
        <v>#VALUE!</v>
      </c>
      <c r="GQ392" s="248"/>
      <c r="GR392" s="248" t="e">
        <f aca="false">(GR390*GR391*$G390)*$DB$8</f>
        <v>#VALUE!</v>
      </c>
      <c r="GS392" s="248"/>
      <c r="GT392" s="248" t="e">
        <f aca="false">(GT390*GT391*$G390)*$DB$8</f>
        <v>#VALUE!</v>
      </c>
      <c r="GU392" s="248"/>
      <c r="GV392" s="248" t="e">
        <f aca="false">(GV390*GV391*$G390)*$DB$8</f>
        <v>#VALUE!</v>
      </c>
      <c r="GW392" s="248"/>
      <c r="GX392" s="248" t="e">
        <f aca="false">(GX390*GX391*$G390)*$DB$8</f>
        <v>#VALUE!</v>
      </c>
      <c r="GY392" s="248"/>
      <c r="GZ392" s="248" t="e">
        <f aca="false">(GZ390*GZ391*$G390)*$DB$8</f>
        <v>#VALUE!</v>
      </c>
      <c r="HA392" s="248"/>
      <c r="HB392" s="248" t="e">
        <f aca="false">(HB390*HB391*$G390)*$DB$8</f>
        <v>#VALUE!</v>
      </c>
      <c r="HC392" s="248"/>
      <c r="HD392" s="248" t="e">
        <f aca="false">(HD390*HD391*$G390)*$DB$8</f>
        <v>#VALUE!</v>
      </c>
      <c r="HE392" s="248"/>
      <c r="HF392" s="248" t="e">
        <f aca="false">(HF390*HF391*$G390)*$DB$8</f>
        <v>#VALUE!</v>
      </c>
      <c r="HG392" s="248"/>
      <c r="HH392" s="248" t="e">
        <f aca="false">(HH390*HH391*$G390)*$DB$8</f>
        <v>#VALUE!</v>
      </c>
      <c r="HI392" s="248"/>
      <c r="HJ392" s="248" t="e">
        <f aca="false">(HJ390*HJ391*$G390)*$DB$8</f>
        <v>#VALUE!</v>
      </c>
      <c r="HK392" s="248"/>
    </row>
    <row r="393" customFormat="false" ht="12.75" hidden="true" customHeight="false" outlineLevel="0" collapsed="false">
      <c r="A393" s="232"/>
      <c r="B393" s="233"/>
      <c r="C393" s="232"/>
      <c r="D393" s="234"/>
      <c r="E393" s="234"/>
      <c r="F393" s="235"/>
      <c r="G393" s="234"/>
      <c r="H393" s="234"/>
      <c r="I393" s="237"/>
      <c r="J393" s="238"/>
      <c r="K393" s="250" t="s">
        <v>162</v>
      </c>
      <c r="L393" s="251" t="e">
        <f aca="false">L392</f>
        <v>#VALUE!</v>
      </c>
      <c r="M393" s="251"/>
      <c r="N393" s="251" t="e">
        <f aca="false">L393+N392</f>
        <v>#VALUE!</v>
      </c>
      <c r="O393" s="251"/>
      <c r="P393" s="251" t="e">
        <f aca="false">N393+P392</f>
        <v>#VALUE!</v>
      </c>
      <c r="Q393" s="251"/>
      <c r="R393" s="251" t="e">
        <f aca="false">P393+R392</f>
        <v>#VALUE!</v>
      </c>
      <c r="S393" s="251"/>
      <c r="T393" s="251" t="e">
        <f aca="false">R393+T392</f>
        <v>#VALUE!</v>
      </c>
      <c r="U393" s="251"/>
      <c r="V393" s="251" t="e">
        <f aca="false">T393+V392</f>
        <v>#VALUE!</v>
      </c>
      <c r="W393" s="251"/>
      <c r="X393" s="251" t="e">
        <f aca="false">V393+X392</f>
        <v>#VALUE!</v>
      </c>
      <c r="Y393" s="251"/>
      <c r="Z393" s="251" t="e">
        <f aca="false">X393+Z392</f>
        <v>#VALUE!</v>
      </c>
      <c r="AA393" s="251"/>
      <c r="AB393" s="251" t="e">
        <f aca="false">Z393+AB392</f>
        <v>#VALUE!</v>
      </c>
      <c r="AC393" s="251"/>
      <c r="AD393" s="251" t="e">
        <f aca="false">AB393+AD392</f>
        <v>#VALUE!</v>
      </c>
      <c r="AE393" s="251"/>
      <c r="AF393" s="251" t="e">
        <f aca="false">AD393+AF392</f>
        <v>#VALUE!</v>
      </c>
      <c r="AG393" s="251"/>
      <c r="AH393" s="251" t="e">
        <f aca="false">AF393+AH392</f>
        <v>#VALUE!</v>
      </c>
      <c r="AI393" s="251"/>
      <c r="AJ393" s="251" t="e">
        <f aca="false">AH393+AJ392</f>
        <v>#VALUE!</v>
      </c>
      <c r="AK393" s="251"/>
      <c r="AL393" s="251" t="e">
        <f aca="false">AJ393+AL392</f>
        <v>#VALUE!</v>
      </c>
      <c r="AM393" s="251"/>
      <c r="AN393" s="251" t="e">
        <f aca="false">AL393+AN392</f>
        <v>#VALUE!</v>
      </c>
      <c r="AO393" s="251"/>
      <c r="AP393" s="251" t="e">
        <f aca="false">AN393+AP392</f>
        <v>#VALUE!</v>
      </c>
      <c r="AQ393" s="251"/>
      <c r="AR393" s="251" t="e">
        <f aca="false">AP393+AR392</f>
        <v>#VALUE!</v>
      </c>
      <c r="AS393" s="251"/>
      <c r="AT393" s="251" t="e">
        <f aca="false">AR393+AT392</f>
        <v>#VALUE!</v>
      </c>
      <c r="AU393" s="251"/>
      <c r="AV393" s="251" t="e">
        <f aca="false">AT393+AV392</f>
        <v>#VALUE!</v>
      </c>
      <c r="AW393" s="251"/>
      <c r="AX393" s="251" t="e">
        <f aca="false">AV393+AX392</f>
        <v>#VALUE!</v>
      </c>
      <c r="AY393" s="251"/>
      <c r="AZ393" s="251" t="e">
        <f aca="false">AX393+AZ392</f>
        <v>#VALUE!</v>
      </c>
      <c r="BA393" s="251"/>
      <c r="BB393" s="251" t="e">
        <f aca="false">AZ393+BB392</f>
        <v>#VALUE!</v>
      </c>
      <c r="BC393" s="251"/>
      <c r="BD393" s="251" t="e">
        <f aca="false">BB393+BD392</f>
        <v>#VALUE!</v>
      </c>
      <c r="BE393" s="251"/>
      <c r="BF393" s="251" t="e">
        <f aca="false">BD393+BF392</f>
        <v>#VALUE!</v>
      </c>
      <c r="BG393" s="251"/>
      <c r="BH393" s="251" t="e">
        <f aca="false">BF393+BH392</f>
        <v>#VALUE!</v>
      </c>
      <c r="BI393" s="251"/>
      <c r="BJ393" s="251" t="e">
        <f aca="false">BH393+BJ392</f>
        <v>#VALUE!</v>
      </c>
      <c r="BK393" s="251"/>
      <c r="BL393" s="251" t="e">
        <f aca="false">BJ393+BL392</f>
        <v>#VALUE!</v>
      </c>
      <c r="BM393" s="251"/>
      <c r="BN393" s="251" t="e">
        <f aca="false">BL393+BN392</f>
        <v>#VALUE!</v>
      </c>
      <c r="BO393" s="251"/>
      <c r="BP393" s="251" t="e">
        <f aca="false">BN393+BP392</f>
        <v>#VALUE!</v>
      </c>
      <c r="BQ393" s="251"/>
      <c r="BR393" s="251" t="e">
        <f aca="false">BP393+BR392</f>
        <v>#VALUE!</v>
      </c>
      <c r="BS393" s="251"/>
      <c r="BT393" s="251" t="e">
        <f aca="false">BR393+BT392</f>
        <v>#VALUE!</v>
      </c>
      <c r="BU393" s="251"/>
      <c r="BV393" s="251" t="e">
        <f aca="false">BT393+BV392</f>
        <v>#VALUE!</v>
      </c>
      <c r="BW393" s="251"/>
      <c r="BX393" s="251" t="e">
        <f aca="false">BV393+BX392</f>
        <v>#VALUE!</v>
      </c>
      <c r="BY393" s="251"/>
      <c r="BZ393" s="251" t="e">
        <f aca="false">BX393+BZ392</f>
        <v>#VALUE!</v>
      </c>
      <c r="CA393" s="251"/>
      <c r="CB393" s="251" t="e">
        <f aca="false">BZ393+CB392</f>
        <v>#VALUE!</v>
      </c>
      <c r="CC393" s="251"/>
      <c r="CD393" s="251" t="e">
        <f aca="false">CB393+CD392</f>
        <v>#VALUE!</v>
      </c>
      <c r="CE393" s="251"/>
      <c r="CF393" s="251" t="e">
        <f aca="false">CD393+CF392</f>
        <v>#VALUE!</v>
      </c>
      <c r="CG393" s="251"/>
      <c r="CH393" s="251" t="e">
        <f aca="false">CF393+CH392</f>
        <v>#VALUE!</v>
      </c>
      <c r="CI393" s="251"/>
      <c r="CJ393" s="251" t="e">
        <f aca="false">CH393+CJ392</f>
        <v>#VALUE!</v>
      </c>
      <c r="CK393" s="251"/>
      <c r="CL393" s="251" t="e">
        <f aca="false">CJ393+CL392</f>
        <v>#VALUE!</v>
      </c>
      <c r="CM393" s="251"/>
      <c r="CN393" s="251" t="e">
        <f aca="false">CL393+CN392</f>
        <v>#VALUE!</v>
      </c>
      <c r="CO393" s="251"/>
      <c r="CP393" s="251" t="e">
        <f aca="false">CN393+CP392</f>
        <v>#VALUE!</v>
      </c>
      <c r="CQ393" s="251"/>
      <c r="CR393" s="251" t="e">
        <f aca="false">CP393+CR392</f>
        <v>#VALUE!</v>
      </c>
      <c r="CS393" s="251"/>
      <c r="CT393" s="251" t="e">
        <f aca="false">CR393+CT392</f>
        <v>#VALUE!</v>
      </c>
      <c r="CU393" s="251"/>
      <c r="CV393" s="251" t="e">
        <f aca="false">CT393+CV392</f>
        <v>#VALUE!</v>
      </c>
      <c r="CW393" s="251"/>
      <c r="CX393" s="251" t="e">
        <f aca="false">CV393+CX392</f>
        <v>#VALUE!</v>
      </c>
      <c r="CY393" s="251"/>
      <c r="CZ393" s="251" t="e">
        <f aca="false">CX393+CZ392</f>
        <v>#VALUE!</v>
      </c>
      <c r="DA393" s="251"/>
      <c r="DB393" s="251" t="e">
        <f aca="false">CZ393+DB392</f>
        <v>#VALUE!</v>
      </c>
      <c r="DC393" s="251"/>
      <c r="DD393" s="251" t="e">
        <f aca="false">DB393+DD392</f>
        <v>#VALUE!</v>
      </c>
      <c r="DE393" s="251"/>
      <c r="DF393" s="251" t="e">
        <f aca="false">DD393+DF392</f>
        <v>#VALUE!</v>
      </c>
      <c r="DG393" s="251"/>
      <c r="DH393" s="251" t="e">
        <f aca="false">DF393+DH392</f>
        <v>#VALUE!</v>
      </c>
      <c r="DI393" s="251"/>
      <c r="DJ393" s="293" t="e">
        <f aca="false">DH393+DJ392</f>
        <v>#VALUE!</v>
      </c>
      <c r="DK393" s="293"/>
      <c r="DL393" s="251" t="e">
        <f aca="false">DJ393+DL392</f>
        <v>#VALUE!</v>
      </c>
      <c r="DM393" s="251"/>
      <c r="DN393" s="251" t="e">
        <f aca="false">DL393+DN392</f>
        <v>#VALUE!</v>
      </c>
      <c r="DO393" s="251"/>
      <c r="DP393" s="251" t="e">
        <f aca="false">DN393+DP392</f>
        <v>#VALUE!</v>
      </c>
      <c r="DQ393" s="251"/>
      <c r="DR393" s="251" t="e">
        <f aca="false">DP393+DR392</f>
        <v>#VALUE!</v>
      </c>
      <c r="DS393" s="251"/>
      <c r="DT393" s="251" t="e">
        <f aca="false">DR393+DT392</f>
        <v>#VALUE!</v>
      </c>
      <c r="DU393" s="251"/>
      <c r="DV393" s="251" t="e">
        <f aca="false">DT393+DV392</f>
        <v>#VALUE!</v>
      </c>
      <c r="DW393" s="251"/>
      <c r="DX393" s="251" t="e">
        <f aca="false">DV393+DX392</f>
        <v>#VALUE!</v>
      </c>
      <c r="DY393" s="251"/>
      <c r="DZ393" s="251" t="e">
        <f aca="false">DX393+DZ392</f>
        <v>#VALUE!</v>
      </c>
      <c r="EA393" s="251"/>
      <c r="EB393" s="251" t="e">
        <f aca="false">DZ393+EB392</f>
        <v>#VALUE!</v>
      </c>
      <c r="EC393" s="251"/>
      <c r="ED393" s="251" t="e">
        <f aca="false">EB393+ED392</f>
        <v>#VALUE!</v>
      </c>
      <c r="EE393" s="251"/>
      <c r="EF393" s="251" t="e">
        <f aca="false">ED393+EF392</f>
        <v>#VALUE!</v>
      </c>
      <c r="EG393" s="251"/>
      <c r="EH393" s="251" t="e">
        <f aca="false">EF393+EH392</f>
        <v>#VALUE!</v>
      </c>
      <c r="EI393" s="251"/>
      <c r="EJ393" s="251" t="e">
        <f aca="false">EH393+EJ392</f>
        <v>#VALUE!</v>
      </c>
      <c r="EK393" s="251"/>
      <c r="EL393" s="251" t="e">
        <f aca="false">EJ393+EL392</f>
        <v>#VALUE!</v>
      </c>
      <c r="EM393" s="251"/>
      <c r="EN393" s="251" t="e">
        <f aca="false">EL393+EN392</f>
        <v>#VALUE!</v>
      </c>
      <c r="EO393" s="251"/>
      <c r="EP393" s="251" t="e">
        <f aca="false">EN393+EP392</f>
        <v>#VALUE!</v>
      </c>
      <c r="EQ393" s="251"/>
      <c r="ER393" s="251" t="e">
        <f aca="false">EP393+ER392</f>
        <v>#VALUE!</v>
      </c>
      <c r="ES393" s="251"/>
      <c r="ET393" s="251" t="e">
        <f aca="false">ER393+ET392</f>
        <v>#VALUE!</v>
      </c>
      <c r="EU393" s="251"/>
      <c r="EV393" s="251" t="e">
        <f aca="false">ET393+EV392</f>
        <v>#VALUE!</v>
      </c>
      <c r="EW393" s="251"/>
      <c r="EX393" s="252" t="e">
        <f aca="false">EV393+EX392</f>
        <v>#VALUE!</v>
      </c>
      <c r="EY393" s="252"/>
      <c r="EZ393" s="251" t="e">
        <f aca="false">EX393+EZ392</f>
        <v>#VALUE!</v>
      </c>
      <c r="FA393" s="251"/>
      <c r="FB393" s="251" t="e">
        <f aca="false">EZ393+FB392</f>
        <v>#VALUE!</v>
      </c>
      <c r="FC393" s="251"/>
      <c r="FD393" s="251" t="e">
        <f aca="false">FB393+FD392</f>
        <v>#VALUE!</v>
      </c>
      <c r="FE393" s="251"/>
      <c r="FF393" s="251" t="e">
        <f aca="false">FD393+FF392</f>
        <v>#VALUE!</v>
      </c>
      <c r="FG393" s="251"/>
      <c r="FH393" s="251" t="e">
        <f aca="false">FF393+FH392</f>
        <v>#VALUE!</v>
      </c>
      <c r="FI393" s="251"/>
      <c r="FJ393" s="251" t="e">
        <f aca="false">FH393+FJ392</f>
        <v>#VALUE!</v>
      </c>
      <c r="FK393" s="251"/>
      <c r="FL393" s="251" t="e">
        <f aca="false">FJ393+FL392</f>
        <v>#VALUE!</v>
      </c>
      <c r="FM393" s="251"/>
      <c r="FN393" s="251" t="e">
        <f aca="false">FL393+FN392</f>
        <v>#VALUE!</v>
      </c>
      <c r="FO393" s="251"/>
      <c r="FP393" s="251" t="e">
        <f aca="false">FN393+FP392</f>
        <v>#VALUE!</v>
      </c>
      <c r="FQ393" s="251"/>
      <c r="FR393" s="251" t="e">
        <f aca="false">FP393+FR392</f>
        <v>#VALUE!</v>
      </c>
      <c r="FS393" s="251"/>
      <c r="FT393" s="251" t="e">
        <f aca="false">FR393+FT392</f>
        <v>#VALUE!</v>
      </c>
      <c r="FU393" s="251"/>
      <c r="FV393" s="251" t="e">
        <f aca="false">FT393+FV392</f>
        <v>#VALUE!</v>
      </c>
      <c r="FW393" s="251"/>
      <c r="FX393" s="251" t="e">
        <f aca="false">FV393+FX392</f>
        <v>#VALUE!</v>
      </c>
      <c r="FY393" s="251"/>
      <c r="FZ393" s="251" t="e">
        <f aca="false">FX393+FZ392</f>
        <v>#VALUE!</v>
      </c>
      <c r="GA393" s="251"/>
      <c r="GB393" s="251" t="e">
        <f aca="false">FZ393+GB392</f>
        <v>#VALUE!</v>
      </c>
      <c r="GC393" s="251"/>
      <c r="GD393" s="251" t="e">
        <f aca="false">GB393+GD392</f>
        <v>#VALUE!</v>
      </c>
      <c r="GE393" s="251"/>
      <c r="GF393" s="251" t="e">
        <f aca="false">GD393+GF392</f>
        <v>#VALUE!</v>
      </c>
      <c r="GG393" s="251"/>
      <c r="GH393" s="251" t="e">
        <f aca="false">GF393+GH392</f>
        <v>#VALUE!</v>
      </c>
      <c r="GI393" s="251"/>
      <c r="GJ393" s="251" t="e">
        <f aca="false">GH393+GJ392</f>
        <v>#VALUE!</v>
      </c>
      <c r="GK393" s="251"/>
      <c r="GL393" s="251" t="e">
        <f aca="false">GJ393+GL392</f>
        <v>#VALUE!</v>
      </c>
      <c r="GM393" s="251"/>
      <c r="GN393" s="251" t="e">
        <f aca="false">GL393+GN392</f>
        <v>#VALUE!</v>
      </c>
      <c r="GO393" s="251"/>
      <c r="GP393" s="251" t="e">
        <f aca="false">GN393+GP392</f>
        <v>#VALUE!</v>
      </c>
      <c r="GQ393" s="251"/>
      <c r="GR393" s="251" t="e">
        <f aca="false">GP393+GR392</f>
        <v>#VALUE!</v>
      </c>
      <c r="GS393" s="251"/>
      <c r="GT393" s="251" t="e">
        <f aca="false">GR393+GT392</f>
        <v>#VALUE!</v>
      </c>
      <c r="GU393" s="251"/>
      <c r="GV393" s="251" t="e">
        <f aca="false">GT393+GV392</f>
        <v>#VALUE!</v>
      </c>
      <c r="GW393" s="251"/>
      <c r="GX393" s="251" t="e">
        <f aca="false">GV393+GX392</f>
        <v>#VALUE!</v>
      </c>
      <c r="GY393" s="251"/>
      <c r="GZ393" s="251" t="e">
        <f aca="false">GX393+GZ392</f>
        <v>#VALUE!</v>
      </c>
      <c r="HA393" s="251"/>
      <c r="HB393" s="251" t="e">
        <f aca="false">GZ393+HB392</f>
        <v>#VALUE!</v>
      </c>
      <c r="HC393" s="251"/>
      <c r="HD393" s="251" t="e">
        <f aca="false">HB393+HD392</f>
        <v>#VALUE!</v>
      </c>
      <c r="HE393" s="251"/>
      <c r="HF393" s="251" t="e">
        <f aca="false">HD393+HF392</f>
        <v>#VALUE!</v>
      </c>
      <c r="HG393" s="251"/>
      <c r="HH393" s="251" t="e">
        <f aca="false">HF393+HH392</f>
        <v>#VALUE!</v>
      </c>
      <c r="HI393" s="251"/>
      <c r="HJ393" s="251" t="e">
        <f aca="false">HH393+HJ392</f>
        <v>#VALUE!</v>
      </c>
      <c r="HK393" s="251"/>
    </row>
    <row r="394" s="295" customFormat="true" ht="12.75" hidden="true" customHeight="false" outlineLevel="0" collapsed="false">
      <c r="A394" s="232"/>
      <c r="B394" s="233"/>
      <c r="C394" s="232"/>
      <c r="D394" s="234"/>
      <c r="E394" s="234"/>
      <c r="F394" s="235"/>
      <c r="G394" s="234"/>
      <c r="H394" s="253"/>
      <c r="I394" s="237"/>
      <c r="J394" s="238"/>
      <c r="K394" s="254" t="s">
        <v>163</v>
      </c>
      <c r="L394" s="255"/>
      <c r="M394" s="255"/>
      <c r="N394" s="255"/>
      <c r="O394" s="255"/>
      <c r="P394" s="255"/>
      <c r="Q394" s="255"/>
      <c r="R394" s="255"/>
      <c r="S394" s="255"/>
      <c r="T394" s="255"/>
      <c r="U394" s="255"/>
      <c r="V394" s="255"/>
      <c r="W394" s="255"/>
      <c r="X394" s="255"/>
      <c r="Y394" s="255"/>
      <c r="Z394" s="255"/>
      <c r="AA394" s="255"/>
      <c r="AB394" s="255"/>
      <c r="AC394" s="255"/>
      <c r="AD394" s="255"/>
      <c r="AE394" s="255"/>
      <c r="AF394" s="255"/>
      <c r="AG394" s="255"/>
      <c r="AH394" s="255"/>
      <c r="AI394" s="255"/>
      <c r="AJ394" s="255"/>
      <c r="AK394" s="255"/>
      <c r="AL394" s="255"/>
      <c r="AM394" s="255"/>
      <c r="AN394" s="255"/>
      <c r="AO394" s="255"/>
      <c r="AP394" s="255"/>
      <c r="AQ394" s="255"/>
      <c r="AR394" s="255"/>
      <c r="AS394" s="255"/>
      <c r="AT394" s="255"/>
      <c r="AU394" s="255"/>
      <c r="AV394" s="255"/>
      <c r="AW394" s="255"/>
      <c r="AX394" s="255"/>
      <c r="AY394" s="255"/>
      <c r="AZ394" s="255"/>
      <c r="BA394" s="255"/>
      <c r="BB394" s="255"/>
      <c r="BC394" s="255"/>
      <c r="BD394" s="255"/>
      <c r="BE394" s="255"/>
      <c r="BF394" s="255"/>
      <c r="BG394" s="255"/>
      <c r="BH394" s="255"/>
      <c r="BI394" s="255"/>
      <c r="BJ394" s="255"/>
      <c r="BK394" s="255"/>
      <c r="BL394" s="255"/>
      <c r="BM394" s="255"/>
      <c r="BN394" s="255"/>
      <c r="BO394" s="255"/>
      <c r="BP394" s="255"/>
      <c r="BQ394" s="255"/>
      <c r="BR394" s="255"/>
      <c r="BS394" s="255"/>
      <c r="BT394" s="255"/>
      <c r="BU394" s="255"/>
      <c r="BV394" s="255"/>
      <c r="BW394" s="255"/>
      <c r="BX394" s="255"/>
      <c r="BY394" s="255"/>
      <c r="BZ394" s="255"/>
      <c r="CA394" s="255"/>
      <c r="CB394" s="255"/>
      <c r="CC394" s="255"/>
      <c r="CD394" s="255"/>
      <c r="CE394" s="255"/>
      <c r="CF394" s="255"/>
      <c r="CG394" s="255"/>
      <c r="CH394" s="255"/>
      <c r="CI394" s="255"/>
      <c r="CJ394" s="255"/>
      <c r="CK394" s="255"/>
      <c r="CL394" s="255"/>
      <c r="CM394" s="255"/>
      <c r="CN394" s="255"/>
      <c r="CO394" s="255"/>
      <c r="CP394" s="255"/>
      <c r="CQ394" s="255"/>
      <c r="CR394" s="255"/>
      <c r="CS394" s="255"/>
      <c r="CT394" s="255"/>
      <c r="CU394" s="255"/>
      <c r="CV394" s="255"/>
      <c r="CW394" s="255"/>
      <c r="CX394" s="255"/>
      <c r="CY394" s="255"/>
      <c r="CZ394" s="255"/>
      <c r="DA394" s="255"/>
      <c r="DB394" s="255"/>
      <c r="DC394" s="255"/>
      <c r="DD394" s="255"/>
      <c r="DE394" s="255"/>
      <c r="DF394" s="255"/>
      <c r="DG394" s="255"/>
      <c r="DH394" s="255"/>
      <c r="DI394" s="255"/>
      <c r="DJ394" s="294"/>
      <c r="DK394" s="294"/>
      <c r="DL394" s="255"/>
      <c r="DM394" s="255"/>
      <c r="DN394" s="255"/>
      <c r="DO394" s="255"/>
      <c r="DP394" s="255"/>
      <c r="DQ394" s="255"/>
      <c r="DR394" s="255"/>
      <c r="DS394" s="255"/>
      <c r="DT394" s="255"/>
      <c r="DU394" s="255"/>
      <c r="DV394" s="255"/>
      <c r="DW394" s="255"/>
      <c r="DX394" s="255"/>
      <c r="DY394" s="255"/>
      <c r="DZ394" s="255"/>
      <c r="EA394" s="255"/>
      <c r="EB394" s="255"/>
      <c r="EC394" s="255"/>
      <c r="ED394" s="255"/>
      <c r="EE394" s="255"/>
      <c r="EF394" s="255"/>
      <c r="EG394" s="255"/>
      <c r="EH394" s="255"/>
      <c r="EI394" s="255"/>
      <c r="EJ394" s="255"/>
      <c r="EK394" s="255"/>
      <c r="EL394" s="255"/>
      <c r="EM394" s="255"/>
      <c r="EN394" s="255"/>
      <c r="EO394" s="255"/>
      <c r="EP394" s="255"/>
      <c r="EQ394" s="255"/>
      <c r="ER394" s="255"/>
      <c r="ES394" s="255"/>
      <c r="ET394" s="255"/>
      <c r="EU394" s="255"/>
      <c r="EV394" s="255"/>
      <c r="EW394" s="255"/>
      <c r="EX394" s="256"/>
      <c r="EY394" s="256"/>
      <c r="EZ394" s="255"/>
      <c r="FA394" s="255"/>
      <c r="FB394" s="255"/>
      <c r="FC394" s="255"/>
      <c r="FD394" s="255"/>
      <c r="FE394" s="255"/>
      <c r="FF394" s="255"/>
      <c r="FG394" s="255"/>
      <c r="FH394" s="255"/>
      <c r="FI394" s="255"/>
      <c r="FJ394" s="255"/>
      <c r="FK394" s="255"/>
      <c r="FL394" s="255"/>
      <c r="FM394" s="255"/>
      <c r="FN394" s="255"/>
      <c r="FO394" s="255"/>
      <c r="FP394" s="255"/>
      <c r="FQ394" s="255"/>
      <c r="FR394" s="255"/>
      <c r="FS394" s="255"/>
      <c r="FT394" s="255"/>
      <c r="FU394" s="255"/>
      <c r="FV394" s="255"/>
      <c r="FW394" s="255"/>
      <c r="FX394" s="255"/>
      <c r="FY394" s="255"/>
      <c r="FZ394" s="255"/>
      <c r="GA394" s="255"/>
      <c r="GB394" s="255"/>
      <c r="GC394" s="255"/>
      <c r="GD394" s="255"/>
      <c r="GE394" s="255"/>
      <c r="GF394" s="255"/>
      <c r="GG394" s="255"/>
      <c r="GH394" s="255"/>
      <c r="GI394" s="255"/>
      <c r="GJ394" s="255"/>
      <c r="GK394" s="255"/>
      <c r="GL394" s="255"/>
      <c r="GM394" s="255"/>
      <c r="GN394" s="255"/>
      <c r="GO394" s="255"/>
      <c r="GP394" s="255"/>
      <c r="GQ394" s="255"/>
      <c r="GR394" s="255"/>
      <c r="GS394" s="255"/>
      <c r="GT394" s="255"/>
      <c r="GU394" s="255"/>
      <c r="GV394" s="255"/>
      <c r="GW394" s="255"/>
      <c r="GX394" s="255"/>
      <c r="GY394" s="255"/>
      <c r="GZ394" s="255"/>
      <c r="HA394" s="255"/>
      <c r="HB394" s="255"/>
      <c r="HC394" s="255"/>
      <c r="HD394" s="255"/>
      <c r="HE394" s="255"/>
      <c r="HF394" s="255"/>
      <c r="HG394" s="255"/>
      <c r="HH394" s="255"/>
      <c r="HI394" s="255"/>
      <c r="HJ394" s="255"/>
      <c r="HK394" s="255"/>
    </row>
    <row r="395" s="297" customFormat="true" ht="12.75" hidden="true" customHeight="false" outlineLevel="0" collapsed="false">
      <c r="A395" s="232"/>
      <c r="B395" s="233"/>
      <c r="C395" s="232"/>
      <c r="D395" s="234"/>
      <c r="E395" s="234"/>
      <c r="F395" s="235"/>
      <c r="G395" s="234"/>
      <c r="H395" s="257"/>
      <c r="I395" s="237"/>
      <c r="J395" s="238"/>
      <c r="K395" s="258" t="s">
        <v>164</v>
      </c>
      <c r="L395" s="259" t="n">
        <f aca="false">L394</f>
        <v>0</v>
      </c>
      <c r="M395" s="259"/>
      <c r="N395" s="259" t="n">
        <f aca="false">N394+L395</f>
        <v>0</v>
      </c>
      <c r="O395" s="259"/>
      <c r="P395" s="259" t="n">
        <f aca="false">P394+N395</f>
        <v>0</v>
      </c>
      <c r="Q395" s="259"/>
      <c r="R395" s="259" t="n">
        <f aca="false">R394+P395</f>
        <v>0</v>
      </c>
      <c r="S395" s="259"/>
      <c r="T395" s="259" t="n">
        <f aca="false">T394+R395</f>
        <v>0</v>
      </c>
      <c r="U395" s="259"/>
      <c r="V395" s="259" t="n">
        <f aca="false">V394+T395</f>
        <v>0</v>
      </c>
      <c r="W395" s="259"/>
      <c r="X395" s="259" t="n">
        <f aca="false">X394+V395</f>
        <v>0</v>
      </c>
      <c r="Y395" s="259"/>
      <c r="Z395" s="259" t="n">
        <f aca="false">Z394+X395</f>
        <v>0</v>
      </c>
      <c r="AA395" s="259"/>
      <c r="AB395" s="259" t="n">
        <f aca="false">AB394+Z395</f>
        <v>0</v>
      </c>
      <c r="AC395" s="259"/>
      <c r="AD395" s="259" t="n">
        <f aca="false">AD394+AB395</f>
        <v>0</v>
      </c>
      <c r="AE395" s="259"/>
      <c r="AF395" s="259" t="n">
        <f aca="false">AF394+AD395</f>
        <v>0</v>
      </c>
      <c r="AG395" s="259"/>
      <c r="AH395" s="259" t="n">
        <f aca="false">AH394+AF395</f>
        <v>0</v>
      </c>
      <c r="AI395" s="259"/>
      <c r="AJ395" s="259" t="n">
        <f aca="false">AJ394+AH395</f>
        <v>0</v>
      </c>
      <c r="AK395" s="259"/>
      <c r="AL395" s="259" t="n">
        <f aca="false">AL394+AJ395</f>
        <v>0</v>
      </c>
      <c r="AM395" s="259"/>
      <c r="AN395" s="259" t="n">
        <f aca="false">AN394+AL395</f>
        <v>0</v>
      </c>
      <c r="AO395" s="259"/>
      <c r="AP395" s="259" t="n">
        <f aca="false">AP394+AN395</f>
        <v>0</v>
      </c>
      <c r="AQ395" s="259"/>
      <c r="AR395" s="259" t="n">
        <f aca="false">AR394+AP395</f>
        <v>0</v>
      </c>
      <c r="AS395" s="259"/>
      <c r="AT395" s="259" t="n">
        <f aca="false">AT394+AR395</f>
        <v>0</v>
      </c>
      <c r="AU395" s="259"/>
      <c r="AV395" s="259" t="n">
        <f aca="false">AV394+AT395</f>
        <v>0</v>
      </c>
      <c r="AW395" s="259"/>
      <c r="AX395" s="259" t="n">
        <f aca="false">AX394+AV395</f>
        <v>0</v>
      </c>
      <c r="AY395" s="259"/>
      <c r="AZ395" s="259" t="n">
        <f aca="false">AZ394+AX395</f>
        <v>0</v>
      </c>
      <c r="BA395" s="259"/>
      <c r="BB395" s="259" t="n">
        <f aca="false">BB394+AZ395</f>
        <v>0</v>
      </c>
      <c r="BC395" s="259"/>
      <c r="BD395" s="259" t="n">
        <f aca="false">BD394+BB395</f>
        <v>0</v>
      </c>
      <c r="BE395" s="259"/>
      <c r="BF395" s="259" t="n">
        <f aca="false">BF394+BD395</f>
        <v>0</v>
      </c>
      <c r="BG395" s="259"/>
      <c r="BH395" s="259" t="n">
        <f aca="false">BH394+BF395</f>
        <v>0</v>
      </c>
      <c r="BI395" s="259"/>
      <c r="BJ395" s="259" t="n">
        <f aca="false">BJ394+BH395</f>
        <v>0</v>
      </c>
      <c r="BK395" s="259"/>
      <c r="BL395" s="259" t="n">
        <f aca="false">BL394+BJ395</f>
        <v>0</v>
      </c>
      <c r="BM395" s="259"/>
      <c r="BN395" s="259" t="n">
        <f aca="false">BN394+BL395</f>
        <v>0</v>
      </c>
      <c r="BO395" s="259"/>
      <c r="BP395" s="259" t="n">
        <f aca="false">BP394+BN395</f>
        <v>0</v>
      </c>
      <c r="BQ395" s="259"/>
      <c r="BR395" s="259" t="n">
        <f aca="false">BR394+BP395</f>
        <v>0</v>
      </c>
      <c r="BS395" s="259"/>
      <c r="BT395" s="259" t="n">
        <f aca="false">BT394+BR395</f>
        <v>0</v>
      </c>
      <c r="BU395" s="259"/>
      <c r="BV395" s="259" t="n">
        <f aca="false">BV394+BT395</f>
        <v>0</v>
      </c>
      <c r="BW395" s="259"/>
      <c r="BX395" s="259" t="n">
        <f aca="false">BX394+BV395</f>
        <v>0</v>
      </c>
      <c r="BY395" s="259"/>
      <c r="BZ395" s="259" t="n">
        <f aca="false">BZ394+BX395</f>
        <v>0</v>
      </c>
      <c r="CA395" s="259"/>
      <c r="CB395" s="259" t="n">
        <f aca="false">CB394+BZ395</f>
        <v>0</v>
      </c>
      <c r="CC395" s="259"/>
      <c r="CD395" s="259" t="n">
        <f aca="false">CD394+CB395</f>
        <v>0</v>
      </c>
      <c r="CE395" s="259"/>
      <c r="CF395" s="259" t="n">
        <f aca="false">CF394+CD395</f>
        <v>0</v>
      </c>
      <c r="CG395" s="259"/>
      <c r="CH395" s="259" t="n">
        <f aca="false">CH394+CF395</f>
        <v>0</v>
      </c>
      <c r="CI395" s="259"/>
      <c r="CJ395" s="259" t="n">
        <f aca="false">CJ394+CH395</f>
        <v>0</v>
      </c>
      <c r="CK395" s="259"/>
      <c r="CL395" s="259" t="n">
        <f aca="false">CL394+CJ395</f>
        <v>0</v>
      </c>
      <c r="CM395" s="259"/>
      <c r="CN395" s="259" t="n">
        <f aca="false">CN394+CL395</f>
        <v>0</v>
      </c>
      <c r="CO395" s="259"/>
      <c r="CP395" s="259" t="n">
        <f aca="false">CP394+CN395</f>
        <v>0</v>
      </c>
      <c r="CQ395" s="259"/>
      <c r="CR395" s="259" t="n">
        <f aca="false">CR394+CP395</f>
        <v>0</v>
      </c>
      <c r="CS395" s="259"/>
      <c r="CT395" s="259" t="n">
        <f aca="false">CT394+CR395</f>
        <v>0</v>
      </c>
      <c r="CU395" s="259"/>
      <c r="CV395" s="259" t="n">
        <f aca="false">CV394+CT395</f>
        <v>0</v>
      </c>
      <c r="CW395" s="259"/>
      <c r="CX395" s="259" t="n">
        <f aca="false">CX394+CV395</f>
        <v>0</v>
      </c>
      <c r="CY395" s="259"/>
      <c r="CZ395" s="259" t="n">
        <f aca="false">CZ394+CX395</f>
        <v>0</v>
      </c>
      <c r="DA395" s="259"/>
      <c r="DB395" s="259" t="n">
        <f aca="false">DB394+CZ395</f>
        <v>0</v>
      </c>
      <c r="DC395" s="259"/>
      <c r="DD395" s="259" t="n">
        <f aca="false">DD394+DB395</f>
        <v>0</v>
      </c>
      <c r="DE395" s="259"/>
      <c r="DF395" s="259" t="n">
        <f aca="false">DF394+DD395</f>
        <v>0</v>
      </c>
      <c r="DG395" s="259"/>
      <c r="DH395" s="259" t="n">
        <f aca="false">DH394+DF395</f>
        <v>0</v>
      </c>
      <c r="DI395" s="259"/>
      <c r="DJ395" s="296" t="n">
        <f aca="false">DJ394+DH395</f>
        <v>0</v>
      </c>
      <c r="DK395" s="296"/>
      <c r="DL395" s="259" t="n">
        <f aca="false">DL394+DJ395</f>
        <v>0</v>
      </c>
      <c r="DM395" s="259"/>
      <c r="DN395" s="259" t="n">
        <f aca="false">DN394+DL395</f>
        <v>0</v>
      </c>
      <c r="DO395" s="259"/>
      <c r="DP395" s="259" t="n">
        <f aca="false">DP394+DN395</f>
        <v>0</v>
      </c>
      <c r="DQ395" s="259"/>
      <c r="DR395" s="259" t="n">
        <f aca="false">DR394+DP395</f>
        <v>0</v>
      </c>
      <c r="DS395" s="259"/>
      <c r="DT395" s="259" t="n">
        <f aca="false">DT394+DR395</f>
        <v>0</v>
      </c>
      <c r="DU395" s="259"/>
      <c r="DV395" s="259" t="n">
        <f aca="false">DV394+DT395</f>
        <v>0</v>
      </c>
      <c r="DW395" s="259"/>
      <c r="DX395" s="259" t="n">
        <f aca="false">DX394+DV395</f>
        <v>0</v>
      </c>
      <c r="DY395" s="259"/>
      <c r="DZ395" s="259" t="n">
        <f aca="false">DZ394+DX395</f>
        <v>0</v>
      </c>
      <c r="EA395" s="259"/>
      <c r="EB395" s="259" t="n">
        <f aca="false">EB394+DZ395</f>
        <v>0</v>
      </c>
      <c r="EC395" s="259"/>
      <c r="ED395" s="259" t="n">
        <f aca="false">ED394+EB395</f>
        <v>0</v>
      </c>
      <c r="EE395" s="259"/>
      <c r="EF395" s="259" t="n">
        <f aca="false">EF394+ED395</f>
        <v>0</v>
      </c>
      <c r="EG395" s="259"/>
      <c r="EH395" s="259" t="n">
        <f aca="false">EH394+EF395</f>
        <v>0</v>
      </c>
      <c r="EI395" s="259"/>
      <c r="EJ395" s="259" t="n">
        <f aca="false">EJ394+EH395</f>
        <v>0</v>
      </c>
      <c r="EK395" s="259"/>
      <c r="EL395" s="259" t="n">
        <f aca="false">EL394+EJ395</f>
        <v>0</v>
      </c>
      <c r="EM395" s="259"/>
      <c r="EN395" s="259" t="n">
        <f aca="false">EN394+EL395</f>
        <v>0</v>
      </c>
      <c r="EO395" s="259"/>
      <c r="EP395" s="259" t="n">
        <f aca="false">EP394+EN395</f>
        <v>0</v>
      </c>
      <c r="EQ395" s="259"/>
      <c r="ER395" s="259" t="n">
        <f aca="false">ER394+EP395</f>
        <v>0</v>
      </c>
      <c r="ES395" s="259"/>
      <c r="ET395" s="259" t="n">
        <f aca="false">ET394+ER395</f>
        <v>0</v>
      </c>
      <c r="EU395" s="259"/>
      <c r="EV395" s="259" t="n">
        <f aca="false">EV394+ET395</f>
        <v>0</v>
      </c>
      <c r="EW395" s="259"/>
      <c r="EX395" s="260" t="n">
        <f aca="false">EX394+EV395</f>
        <v>0</v>
      </c>
      <c r="EY395" s="260"/>
      <c r="EZ395" s="259" t="n">
        <f aca="false">EZ394+EX395</f>
        <v>0</v>
      </c>
      <c r="FA395" s="259"/>
      <c r="FB395" s="259" t="n">
        <f aca="false">FB394+EZ395</f>
        <v>0</v>
      </c>
      <c r="FC395" s="259"/>
      <c r="FD395" s="259" t="n">
        <f aca="false">FD394+FB395</f>
        <v>0</v>
      </c>
      <c r="FE395" s="259"/>
      <c r="FF395" s="259" t="n">
        <f aca="false">FF394+FD395</f>
        <v>0</v>
      </c>
      <c r="FG395" s="259"/>
      <c r="FH395" s="259" t="n">
        <f aca="false">FH394+FF395</f>
        <v>0</v>
      </c>
      <c r="FI395" s="259"/>
      <c r="FJ395" s="259" t="n">
        <f aca="false">FJ394+FH395</f>
        <v>0</v>
      </c>
      <c r="FK395" s="259"/>
      <c r="FL395" s="259" t="n">
        <f aca="false">FL394+FJ395</f>
        <v>0</v>
      </c>
      <c r="FM395" s="259"/>
      <c r="FN395" s="259" t="n">
        <f aca="false">FN394+FL395</f>
        <v>0</v>
      </c>
      <c r="FO395" s="259"/>
      <c r="FP395" s="259" t="n">
        <f aca="false">FP394+FN395</f>
        <v>0</v>
      </c>
      <c r="FQ395" s="259"/>
      <c r="FR395" s="259" t="n">
        <f aca="false">FR394+FP395</f>
        <v>0</v>
      </c>
      <c r="FS395" s="259"/>
      <c r="FT395" s="259" t="n">
        <f aca="false">FT394+FR395</f>
        <v>0</v>
      </c>
      <c r="FU395" s="259"/>
      <c r="FV395" s="259" t="n">
        <f aca="false">FV394+FT395</f>
        <v>0</v>
      </c>
      <c r="FW395" s="259"/>
      <c r="FX395" s="259" t="n">
        <f aca="false">FX394+FV395</f>
        <v>0</v>
      </c>
      <c r="FY395" s="259"/>
      <c r="FZ395" s="259" t="n">
        <f aca="false">FZ394+FX395</f>
        <v>0</v>
      </c>
      <c r="GA395" s="259"/>
      <c r="GB395" s="259" t="n">
        <f aca="false">GB394+FZ395</f>
        <v>0</v>
      </c>
      <c r="GC395" s="259"/>
      <c r="GD395" s="259" t="n">
        <f aca="false">GD394+GB395</f>
        <v>0</v>
      </c>
      <c r="GE395" s="259"/>
      <c r="GF395" s="259" t="n">
        <f aca="false">GF394+GD395</f>
        <v>0</v>
      </c>
      <c r="GG395" s="259"/>
      <c r="GH395" s="259" t="n">
        <f aca="false">GH394+GF395</f>
        <v>0</v>
      </c>
      <c r="GI395" s="259"/>
      <c r="GJ395" s="259" t="n">
        <f aca="false">GJ394+GH395</f>
        <v>0</v>
      </c>
      <c r="GK395" s="259"/>
      <c r="GL395" s="259" t="n">
        <f aca="false">GL394+GJ395</f>
        <v>0</v>
      </c>
      <c r="GM395" s="259"/>
      <c r="GN395" s="259" t="n">
        <f aca="false">GN394+GL395</f>
        <v>0</v>
      </c>
      <c r="GO395" s="259"/>
      <c r="GP395" s="259" t="n">
        <f aca="false">GP394+GN395</f>
        <v>0</v>
      </c>
      <c r="GQ395" s="259"/>
      <c r="GR395" s="259" t="n">
        <f aca="false">GR394+GP395</f>
        <v>0</v>
      </c>
      <c r="GS395" s="259"/>
      <c r="GT395" s="259" t="n">
        <f aca="false">GT394+GR395</f>
        <v>0</v>
      </c>
      <c r="GU395" s="259"/>
      <c r="GV395" s="259" t="n">
        <f aca="false">GV394+GT395</f>
        <v>0</v>
      </c>
      <c r="GW395" s="259"/>
      <c r="GX395" s="259" t="n">
        <f aca="false">GX394+GV395</f>
        <v>0</v>
      </c>
      <c r="GY395" s="259"/>
      <c r="GZ395" s="259" t="n">
        <f aca="false">GZ394+GX395</f>
        <v>0</v>
      </c>
      <c r="HA395" s="259"/>
      <c r="HB395" s="259" t="n">
        <f aca="false">HB394+GZ395</f>
        <v>0</v>
      </c>
      <c r="HC395" s="259"/>
      <c r="HD395" s="259" t="n">
        <f aca="false">HD394+HB395</f>
        <v>0</v>
      </c>
      <c r="HE395" s="259"/>
      <c r="HF395" s="259" t="n">
        <f aca="false">HF394+HD395</f>
        <v>0</v>
      </c>
      <c r="HG395" s="259"/>
      <c r="HH395" s="259" t="n">
        <f aca="false">HH394+HF395</f>
        <v>0</v>
      </c>
      <c r="HI395" s="259"/>
      <c r="HJ395" s="259" t="n">
        <f aca="false">HJ394+HH395</f>
        <v>0</v>
      </c>
      <c r="HK395" s="259"/>
    </row>
    <row r="396" s="299" customFormat="true" ht="12.75" hidden="true" customHeight="false" outlineLevel="0" collapsed="false">
      <c r="A396" s="232"/>
      <c r="B396" s="233"/>
      <c r="C396" s="232"/>
      <c r="D396" s="234"/>
      <c r="E396" s="234"/>
      <c r="F396" s="235"/>
      <c r="G396" s="234"/>
      <c r="H396" s="261"/>
      <c r="I396" s="237"/>
      <c r="J396" s="238"/>
      <c r="K396" s="262" t="s">
        <v>165</v>
      </c>
      <c r="L396" s="263" t="e">
        <f aca="false">IF($E390&gt;0,L393/$E390,"-")</f>
        <v>#N/A</v>
      </c>
      <c r="M396" s="263"/>
      <c r="N396" s="263" t="e">
        <f aca="false">IF($E390&gt;0,N393/$E390,"-")</f>
        <v>#N/A</v>
      </c>
      <c r="O396" s="263"/>
      <c r="P396" s="263" t="e">
        <f aca="false">IF($E390&gt;0,P393/$E390,"-")</f>
        <v>#N/A</v>
      </c>
      <c r="Q396" s="263"/>
      <c r="R396" s="263" t="e">
        <f aca="false">IF($E390&gt;0,R393/$E390,"-")</f>
        <v>#N/A</v>
      </c>
      <c r="S396" s="263"/>
      <c r="T396" s="263" t="e">
        <f aca="false">IF($E390&gt;0,T393/$E390,"-")</f>
        <v>#N/A</v>
      </c>
      <c r="U396" s="263"/>
      <c r="V396" s="263" t="e">
        <f aca="false">IF($E390&gt;0,V393/$E390,"-")</f>
        <v>#N/A</v>
      </c>
      <c r="W396" s="263"/>
      <c r="X396" s="263" t="e">
        <f aca="false">IF($E390&gt;0,X393/$E390,"-")</f>
        <v>#N/A</v>
      </c>
      <c r="Y396" s="263"/>
      <c r="Z396" s="263" t="e">
        <f aca="false">IF($E390&gt;0,Z393/$E390,"-")</f>
        <v>#N/A</v>
      </c>
      <c r="AA396" s="263"/>
      <c r="AB396" s="263" t="e">
        <f aca="false">IF($E390&gt;0,AB393/$E390,"-")</f>
        <v>#N/A</v>
      </c>
      <c r="AC396" s="263"/>
      <c r="AD396" s="263" t="e">
        <f aca="false">IF($E390&gt;0,AD393/$E390,"-")</f>
        <v>#N/A</v>
      </c>
      <c r="AE396" s="263"/>
      <c r="AF396" s="263" t="e">
        <f aca="false">IF($E390&gt;0,AF393/$E390,"-")</f>
        <v>#N/A</v>
      </c>
      <c r="AG396" s="263"/>
      <c r="AH396" s="263" t="e">
        <f aca="false">IF($E390&gt;0,AH393/$E390,"-")</f>
        <v>#N/A</v>
      </c>
      <c r="AI396" s="263"/>
      <c r="AJ396" s="263" t="e">
        <f aca="false">IF($E390&gt;0,AJ393/$E390,"-")</f>
        <v>#N/A</v>
      </c>
      <c r="AK396" s="263"/>
      <c r="AL396" s="263" t="e">
        <f aca="false">IF($E390&gt;0,AL393/$E390,"-")</f>
        <v>#N/A</v>
      </c>
      <c r="AM396" s="263"/>
      <c r="AN396" s="263" t="e">
        <f aca="false">IF($E390&gt;0,AN393/$E390,"-")</f>
        <v>#N/A</v>
      </c>
      <c r="AO396" s="263"/>
      <c r="AP396" s="263" t="e">
        <f aca="false">IF($E390&gt;0,AP393/$E390,"-")</f>
        <v>#N/A</v>
      </c>
      <c r="AQ396" s="263"/>
      <c r="AR396" s="263" t="e">
        <f aca="false">IF($E390&gt;0,AR393/$E390,"-")</f>
        <v>#N/A</v>
      </c>
      <c r="AS396" s="263"/>
      <c r="AT396" s="263" t="e">
        <f aca="false">IF($E390&gt;0,AT393/$E390,"-")</f>
        <v>#N/A</v>
      </c>
      <c r="AU396" s="263"/>
      <c r="AV396" s="263" t="e">
        <f aca="false">IF($E390&gt;0,AV393/$E390,"-")</f>
        <v>#N/A</v>
      </c>
      <c r="AW396" s="263"/>
      <c r="AX396" s="263" t="e">
        <f aca="false">IF($E390&gt;0,AX393/$E390,"-")</f>
        <v>#N/A</v>
      </c>
      <c r="AY396" s="263"/>
      <c r="AZ396" s="263" t="e">
        <f aca="false">IF($E390&gt;0,AZ393/$E390,"-")</f>
        <v>#N/A</v>
      </c>
      <c r="BA396" s="263"/>
      <c r="BB396" s="263" t="e">
        <f aca="false">IF($E390&gt;0,BB393/$E390,"-")</f>
        <v>#N/A</v>
      </c>
      <c r="BC396" s="263"/>
      <c r="BD396" s="263" t="e">
        <f aca="false">IF($E390&gt;0,BD393/$E390,"-")</f>
        <v>#N/A</v>
      </c>
      <c r="BE396" s="263"/>
      <c r="BF396" s="263" t="e">
        <f aca="false">IF($E390&gt;0,BF393/$E390,"-")</f>
        <v>#N/A</v>
      </c>
      <c r="BG396" s="263"/>
      <c r="BH396" s="263" t="e">
        <f aca="false">IF($E390&gt;0,BH393/$E390,"-")</f>
        <v>#N/A</v>
      </c>
      <c r="BI396" s="263"/>
      <c r="BJ396" s="263" t="e">
        <f aca="false">IF($E390&gt;0,BJ393/$E390,"-")</f>
        <v>#N/A</v>
      </c>
      <c r="BK396" s="263"/>
      <c r="BL396" s="263" t="e">
        <f aca="false">IF($E390&gt;0,BL393/$E390,"-")</f>
        <v>#N/A</v>
      </c>
      <c r="BM396" s="263"/>
      <c r="BN396" s="263" t="e">
        <f aca="false">IF($E390&gt;0,BN393/$E390,"-")</f>
        <v>#N/A</v>
      </c>
      <c r="BO396" s="263"/>
      <c r="BP396" s="263" t="e">
        <f aca="false">IF($E390&gt;0,BP393/$E390,"-")</f>
        <v>#N/A</v>
      </c>
      <c r="BQ396" s="263"/>
      <c r="BR396" s="263" t="e">
        <f aca="false">IF($E390&gt;0,BR393/$E390,"-")</f>
        <v>#N/A</v>
      </c>
      <c r="BS396" s="263"/>
      <c r="BT396" s="263" t="e">
        <f aca="false">IF($E390&gt;0,BT393/$E390,"-")</f>
        <v>#N/A</v>
      </c>
      <c r="BU396" s="263"/>
      <c r="BV396" s="263" t="e">
        <f aca="false">IF($E390&gt;0,BV393/$E390,"-")</f>
        <v>#N/A</v>
      </c>
      <c r="BW396" s="263"/>
      <c r="BX396" s="263" t="e">
        <f aca="false">IF($E390&gt;0,BX393/$E390,"-")</f>
        <v>#N/A</v>
      </c>
      <c r="BY396" s="263"/>
      <c r="BZ396" s="263" t="e">
        <f aca="false">IF($E390&gt;0,BZ393/$E390,"-")</f>
        <v>#N/A</v>
      </c>
      <c r="CA396" s="263"/>
      <c r="CB396" s="263" t="e">
        <f aca="false">IF($E390&gt;0,CB393/$E390,"-")</f>
        <v>#N/A</v>
      </c>
      <c r="CC396" s="263"/>
      <c r="CD396" s="263" t="e">
        <f aca="false">IF($E390&gt;0,CD393/$E390,"-")</f>
        <v>#N/A</v>
      </c>
      <c r="CE396" s="263"/>
      <c r="CF396" s="263" t="e">
        <f aca="false">IF($E390&gt;0,CF393/$E390,"-")</f>
        <v>#N/A</v>
      </c>
      <c r="CG396" s="263"/>
      <c r="CH396" s="263" t="e">
        <f aca="false">IF($E390&gt;0,CH393/$E390,"-")</f>
        <v>#N/A</v>
      </c>
      <c r="CI396" s="263"/>
      <c r="CJ396" s="263" t="e">
        <f aca="false">IF($E390&gt;0,CJ393/$E390,"-")</f>
        <v>#N/A</v>
      </c>
      <c r="CK396" s="263"/>
      <c r="CL396" s="263" t="e">
        <f aca="false">IF($E390&gt;0,CL393/$E390,"-")</f>
        <v>#N/A</v>
      </c>
      <c r="CM396" s="263"/>
      <c r="CN396" s="263" t="e">
        <f aca="false">IF($E390&gt;0,CN393/$E390,"-")</f>
        <v>#N/A</v>
      </c>
      <c r="CO396" s="263"/>
      <c r="CP396" s="263" t="e">
        <f aca="false">IF($E390&gt;0,CP393/$E390,"-")</f>
        <v>#N/A</v>
      </c>
      <c r="CQ396" s="263"/>
      <c r="CR396" s="263" t="e">
        <f aca="false">IF($E390&gt;0,CR393/$E390,"-")</f>
        <v>#N/A</v>
      </c>
      <c r="CS396" s="263"/>
      <c r="CT396" s="263" t="e">
        <f aca="false">IF($E390&gt;0,CT393/$E390,"-")</f>
        <v>#N/A</v>
      </c>
      <c r="CU396" s="263"/>
      <c r="CV396" s="263" t="e">
        <f aca="false">IF($E390&gt;0,CV393/$E390,"-")</f>
        <v>#N/A</v>
      </c>
      <c r="CW396" s="263"/>
      <c r="CX396" s="263" t="e">
        <f aca="false">IF($E390&gt;0,CX393/$E390,"-")</f>
        <v>#N/A</v>
      </c>
      <c r="CY396" s="263"/>
      <c r="CZ396" s="263" t="e">
        <f aca="false">IF($E390&gt;0,CZ393/$E390,"-")</f>
        <v>#N/A</v>
      </c>
      <c r="DA396" s="263"/>
      <c r="DB396" s="263" t="e">
        <f aca="false">IF($E390&gt;0,DB393/$E390,"-")</f>
        <v>#N/A</v>
      </c>
      <c r="DC396" s="263"/>
      <c r="DD396" s="263" t="e">
        <f aca="false">IF($E390&gt;0,DD393/$E390,"-")</f>
        <v>#N/A</v>
      </c>
      <c r="DE396" s="263"/>
      <c r="DF396" s="263" t="e">
        <f aca="false">IF($E390&gt;0,DF393/$E390,"-")</f>
        <v>#N/A</v>
      </c>
      <c r="DG396" s="263"/>
      <c r="DH396" s="263" t="e">
        <f aca="false">IF($E390&gt;0,DH393/$E390,"-")</f>
        <v>#N/A</v>
      </c>
      <c r="DI396" s="263"/>
      <c r="DJ396" s="298" t="e">
        <f aca="false">IF($E390&gt;0,DJ393/$E390,"-")</f>
        <v>#N/A</v>
      </c>
      <c r="DK396" s="298"/>
      <c r="DL396" s="263" t="e">
        <f aca="false">IF($E390&gt;0,DL393/$E390,"-")</f>
        <v>#N/A</v>
      </c>
      <c r="DM396" s="263"/>
      <c r="DN396" s="263" t="e">
        <f aca="false">IF($E390&gt;0,DN393/$E390,"-")</f>
        <v>#N/A</v>
      </c>
      <c r="DO396" s="263"/>
      <c r="DP396" s="263" t="e">
        <f aca="false">IF($E390&gt;0,DP393/$E390,"-")</f>
        <v>#N/A</v>
      </c>
      <c r="DQ396" s="263"/>
      <c r="DR396" s="263" t="e">
        <f aca="false">IF($E390&gt;0,DR393/$E390,"-")</f>
        <v>#N/A</v>
      </c>
      <c r="DS396" s="263"/>
      <c r="DT396" s="263" t="e">
        <f aca="false">IF($E390&gt;0,DT393/$E390,"-")</f>
        <v>#N/A</v>
      </c>
      <c r="DU396" s="263"/>
      <c r="DV396" s="263" t="e">
        <f aca="false">IF($E390&gt;0,DV393/$E390,"-")</f>
        <v>#N/A</v>
      </c>
      <c r="DW396" s="263"/>
      <c r="DX396" s="263" t="e">
        <f aca="false">IF($E390&gt;0,DX393/$E390,"-")</f>
        <v>#N/A</v>
      </c>
      <c r="DY396" s="263"/>
      <c r="DZ396" s="263" t="e">
        <f aca="false">IF($E390&gt;0,DZ393/$E390,"-")</f>
        <v>#N/A</v>
      </c>
      <c r="EA396" s="263"/>
      <c r="EB396" s="263" t="e">
        <f aca="false">IF($E390&gt;0,EB393/$E390,"-")</f>
        <v>#N/A</v>
      </c>
      <c r="EC396" s="263"/>
      <c r="ED396" s="263" t="e">
        <f aca="false">IF($E390&gt;0,ED393/$E390,"-")</f>
        <v>#N/A</v>
      </c>
      <c r="EE396" s="263"/>
      <c r="EF396" s="263" t="e">
        <f aca="false">IF($E390&gt;0,EF393/$E390,"-")</f>
        <v>#N/A</v>
      </c>
      <c r="EG396" s="263"/>
      <c r="EH396" s="263" t="e">
        <f aca="false">IF($E390&gt;0,EH393/$E390,"-")</f>
        <v>#N/A</v>
      </c>
      <c r="EI396" s="263"/>
      <c r="EJ396" s="263" t="e">
        <f aca="false">IF($E390&gt;0,EJ393/$E390,"-")</f>
        <v>#N/A</v>
      </c>
      <c r="EK396" s="263"/>
      <c r="EL396" s="263" t="e">
        <f aca="false">IF($E390&gt;0,EL393/$E390,"-")</f>
        <v>#N/A</v>
      </c>
      <c r="EM396" s="263"/>
      <c r="EN396" s="263" t="e">
        <f aca="false">IF($E390&gt;0,EN393/$E390,"-")</f>
        <v>#N/A</v>
      </c>
      <c r="EO396" s="263"/>
      <c r="EP396" s="263" t="e">
        <f aca="false">IF($E390&gt;0,EP393/$E390,"-")</f>
        <v>#N/A</v>
      </c>
      <c r="EQ396" s="263"/>
      <c r="ER396" s="263" t="e">
        <f aca="false">IF($E390&gt;0,ER393/$E390,"-")</f>
        <v>#N/A</v>
      </c>
      <c r="ES396" s="263"/>
      <c r="ET396" s="263" t="e">
        <f aca="false">IF($E390&gt;0,ET393/$E390,"-")</f>
        <v>#N/A</v>
      </c>
      <c r="EU396" s="263"/>
      <c r="EV396" s="263" t="e">
        <f aca="false">IF($E390&gt;0,EV393/$E390,"-")</f>
        <v>#N/A</v>
      </c>
      <c r="EW396" s="263"/>
      <c r="EX396" s="264" t="e">
        <f aca="false">IF($E390&gt;0,EX393/$E390,"-")</f>
        <v>#N/A</v>
      </c>
      <c r="EY396" s="264"/>
      <c r="EZ396" s="263" t="e">
        <f aca="false">IF($E390&gt;0,EZ393/$E390,"-")</f>
        <v>#N/A</v>
      </c>
      <c r="FA396" s="263"/>
      <c r="FB396" s="263" t="e">
        <f aca="false">IF($E390&gt;0,FB393/$E390,"-")</f>
        <v>#N/A</v>
      </c>
      <c r="FC396" s="263"/>
      <c r="FD396" s="263" t="e">
        <f aca="false">IF($E390&gt;0,FD393/$E390,"-")</f>
        <v>#N/A</v>
      </c>
      <c r="FE396" s="263"/>
      <c r="FF396" s="263" t="e">
        <f aca="false">IF($E390&gt;0,FF393/$E390,"-")</f>
        <v>#N/A</v>
      </c>
      <c r="FG396" s="263"/>
      <c r="FH396" s="263" t="e">
        <f aca="false">IF($E390&gt;0,FH393/$E390,"-")</f>
        <v>#N/A</v>
      </c>
      <c r="FI396" s="263"/>
      <c r="FJ396" s="263" t="e">
        <f aca="false">IF($E390&gt;0,FJ393/$E390,"-")</f>
        <v>#N/A</v>
      </c>
      <c r="FK396" s="263"/>
      <c r="FL396" s="263" t="e">
        <f aca="false">IF($E390&gt;0,FL393/$E390,"-")</f>
        <v>#N/A</v>
      </c>
      <c r="FM396" s="263"/>
      <c r="FN396" s="263" t="e">
        <f aca="false">IF($E390&gt;0,FN393/$E390,"-")</f>
        <v>#N/A</v>
      </c>
      <c r="FO396" s="263"/>
      <c r="FP396" s="263" t="e">
        <f aca="false">IF($E390&gt;0,FP393/$E390,"-")</f>
        <v>#N/A</v>
      </c>
      <c r="FQ396" s="263"/>
      <c r="FR396" s="263" t="e">
        <f aca="false">IF($E390&gt;0,FR393/$E390,"-")</f>
        <v>#N/A</v>
      </c>
      <c r="FS396" s="263"/>
      <c r="FT396" s="263" t="e">
        <f aca="false">IF($E390&gt;0,FT393/$E390,"-")</f>
        <v>#N/A</v>
      </c>
      <c r="FU396" s="263"/>
      <c r="FV396" s="263" t="e">
        <f aca="false">IF($E390&gt;0,FV393/$E390,"-")</f>
        <v>#N/A</v>
      </c>
      <c r="FW396" s="263"/>
      <c r="FX396" s="263" t="e">
        <f aca="false">IF($E390&gt;0,FX393/$E390,"-")</f>
        <v>#N/A</v>
      </c>
      <c r="FY396" s="263"/>
      <c r="FZ396" s="263" t="e">
        <f aca="false">IF($E390&gt;0,FZ393/$E390,"-")</f>
        <v>#N/A</v>
      </c>
      <c r="GA396" s="263"/>
      <c r="GB396" s="263" t="e">
        <f aca="false">IF($E390&gt;0,GB393/$E390,"-")</f>
        <v>#N/A</v>
      </c>
      <c r="GC396" s="263"/>
      <c r="GD396" s="263" t="e">
        <f aca="false">IF($E390&gt;0,GD393/$E390,"-")</f>
        <v>#N/A</v>
      </c>
      <c r="GE396" s="263"/>
      <c r="GF396" s="263" t="e">
        <f aca="false">IF($E390&gt;0,GF393/$E390,"-")</f>
        <v>#N/A</v>
      </c>
      <c r="GG396" s="263"/>
      <c r="GH396" s="263" t="e">
        <f aca="false">IF($E390&gt;0,GH393/$E390,"-")</f>
        <v>#N/A</v>
      </c>
      <c r="GI396" s="263"/>
      <c r="GJ396" s="263" t="e">
        <f aca="false">IF($E390&gt;0,GJ393/$E390,"-")</f>
        <v>#N/A</v>
      </c>
      <c r="GK396" s="263"/>
      <c r="GL396" s="263" t="e">
        <f aca="false">IF($E390&gt;0,GL393/$E390,"-")</f>
        <v>#N/A</v>
      </c>
      <c r="GM396" s="263"/>
      <c r="GN396" s="263" t="e">
        <f aca="false">IF($E390&gt;0,GN393/$E390,"-")</f>
        <v>#N/A</v>
      </c>
      <c r="GO396" s="263"/>
      <c r="GP396" s="263" t="e">
        <f aca="false">IF($E390&gt;0,GP393/$E390,"-")</f>
        <v>#N/A</v>
      </c>
      <c r="GQ396" s="263"/>
      <c r="GR396" s="263" t="e">
        <f aca="false">IF($E390&gt;0,GR393/$E390,"-")</f>
        <v>#N/A</v>
      </c>
      <c r="GS396" s="263"/>
      <c r="GT396" s="263" t="e">
        <f aca="false">IF($E390&gt;0,GT393/$E390,"-")</f>
        <v>#N/A</v>
      </c>
      <c r="GU396" s="263"/>
      <c r="GV396" s="263" t="e">
        <f aca="false">IF($E390&gt;0,GV393/$E390,"-")</f>
        <v>#N/A</v>
      </c>
      <c r="GW396" s="263"/>
      <c r="GX396" s="263" t="e">
        <f aca="false">IF($E390&gt;0,GX393/$E390,"-")</f>
        <v>#N/A</v>
      </c>
      <c r="GY396" s="263"/>
      <c r="GZ396" s="263" t="e">
        <f aca="false">IF($E390&gt;0,GZ393/$E390,"-")</f>
        <v>#N/A</v>
      </c>
      <c r="HA396" s="263"/>
      <c r="HB396" s="263" t="e">
        <f aca="false">IF($E390&gt;0,HB393/$E390,"-")</f>
        <v>#N/A</v>
      </c>
      <c r="HC396" s="263"/>
      <c r="HD396" s="263" t="e">
        <f aca="false">IF($E390&gt;0,HD393/$E390,"-")</f>
        <v>#N/A</v>
      </c>
      <c r="HE396" s="263"/>
      <c r="HF396" s="263" t="e">
        <f aca="false">IF($E390&gt;0,HF393/$E390,"-")</f>
        <v>#N/A</v>
      </c>
      <c r="HG396" s="263"/>
      <c r="HH396" s="263" t="e">
        <f aca="false">IF($E390&gt;0,HH393/$E390,"-")</f>
        <v>#N/A</v>
      </c>
      <c r="HI396" s="263"/>
      <c r="HJ396" s="263" t="e">
        <f aca="false">IF($E390&gt;0,HJ393/$E390,"-")</f>
        <v>#N/A</v>
      </c>
      <c r="HK396" s="263"/>
    </row>
    <row r="397" customFormat="false" ht="12.75" hidden="true" customHeight="false" outlineLevel="0" collapsed="false">
      <c r="A397" s="232"/>
      <c r="B397" s="233"/>
      <c r="C397" s="232"/>
      <c r="D397" s="234"/>
      <c r="E397" s="234"/>
      <c r="F397" s="235"/>
      <c r="G397" s="234"/>
      <c r="H397" s="234"/>
      <c r="I397" s="237"/>
      <c r="J397" s="238"/>
      <c r="K397" s="265" t="s">
        <v>166</v>
      </c>
      <c r="L397" s="266" t="e">
        <f aca="false">IF($E390&gt;0,L395/$E390,"-")</f>
        <v>#N/A</v>
      </c>
      <c r="M397" s="266"/>
      <c r="N397" s="266" t="e">
        <f aca="false">IF($E390&gt;0,N395/$E390,"-")</f>
        <v>#N/A</v>
      </c>
      <c r="O397" s="266"/>
      <c r="P397" s="266" t="e">
        <f aca="false">IF($E390&gt;0,P395/$E390,"-")</f>
        <v>#N/A</v>
      </c>
      <c r="Q397" s="266"/>
      <c r="R397" s="266" t="e">
        <f aca="false">IF($E390&gt;0,R395/$E390,"-")</f>
        <v>#N/A</v>
      </c>
      <c r="S397" s="266"/>
      <c r="T397" s="266" t="e">
        <f aca="false">IF($E390&gt;0,T395/$E390,"-")</f>
        <v>#N/A</v>
      </c>
      <c r="U397" s="266"/>
      <c r="V397" s="266" t="e">
        <f aca="false">IF($E390&gt;0,V395/$E390,"-")</f>
        <v>#N/A</v>
      </c>
      <c r="W397" s="266"/>
      <c r="X397" s="266" t="e">
        <f aca="false">IF($E390&gt;0,X395/$E390,"-")</f>
        <v>#N/A</v>
      </c>
      <c r="Y397" s="266"/>
      <c r="Z397" s="266" t="e">
        <f aca="false">IF($E390&gt;0,Z395/$E390,"-")</f>
        <v>#N/A</v>
      </c>
      <c r="AA397" s="266"/>
      <c r="AB397" s="266" t="e">
        <f aca="false">IF($E390&gt;0,AB395/$E390,"-")</f>
        <v>#N/A</v>
      </c>
      <c r="AC397" s="266"/>
      <c r="AD397" s="266" t="e">
        <f aca="false">IF($E390&gt;0,AD395/$E390,"-")</f>
        <v>#N/A</v>
      </c>
      <c r="AE397" s="266"/>
      <c r="AF397" s="266" t="e">
        <f aca="false">IF($E390&gt;0,AF395/$E390,"-")</f>
        <v>#N/A</v>
      </c>
      <c r="AG397" s="266"/>
      <c r="AH397" s="266" t="e">
        <f aca="false">IF($E390&gt;0,AH395/$E390,"-")</f>
        <v>#N/A</v>
      </c>
      <c r="AI397" s="266"/>
      <c r="AJ397" s="266" t="e">
        <f aca="false">IF($E390&gt;0,AJ395/$E390,"-")</f>
        <v>#N/A</v>
      </c>
      <c r="AK397" s="266"/>
      <c r="AL397" s="266" t="e">
        <f aca="false">IF($E390&gt;0,AL395/$E390,"-")</f>
        <v>#N/A</v>
      </c>
      <c r="AM397" s="266"/>
      <c r="AN397" s="266" t="e">
        <f aca="false">IF($E390&gt;0,AN395/$E390,"-")</f>
        <v>#N/A</v>
      </c>
      <c r="AO397" s="266"/>
      <c r="AP397" s="266" t="e">
        <f aca="false">IF($E390&gt;0,AP395/$E390,"-")</f>
        <v>#N/A</v>
      </c>
      <c r="AQ397" s="266"/>
      <c r="AR397" s="266" t="e">
        <f aca="false">IF($E390&gt;0,AR395/$E390,"-")</f>
        <v>#N/A</v>
      </c>
      <c r="AS397" s="266"/>
      <c r="AT397" s="266" t="e">
        <f aca="false">IF($E390&gt;0,AT395/$E390,"-")</f>
        <v>#N/A</v>
      </c>
      <c r="AU397" s="266"/>
      <c r="AV397" s="266" t="e">
        <f aca="false">IF($E390&gt;0,AV395/$E390,"-")</f>
        <v>#N/A</v>
      </c>
      <c r="AW397" s="266"/>
      <c r="AX397" s="266" t="e">
        <f aca="false">IF($E390&gt;0,AX395/$E390,"-")</f>
        <v>#N/A</v>
      </c>
      <c r="AY397" s="266"/>
      <c r="AZ397" s="266" t="e">
        <f aca="false">IF($E390&gt;0,AZ395/$E390,"-")</f>
        <v>#N/A</v>
      </c>
      <c r="BA397" s="266"/>
      <c r="BB397" s="266" t="e">
        <f aca="false">IF($E390&gt;0,BB395/$E390,"-")</f>
        <v>#N/A</v>
      </c>
      <c r="BC397" s="266"/>
      <c r="BD397" s="266" t="e">
        <f aca="false">IF($E390&gt;0,BD395/$E390,"-")</f>
        <v>#N/A</v>
      </c>
      <c r="BE397" s="266"/>
      <c r="BF397" s="266" t="e">
        <f aca="false">IF($E390&gt;0,BF395/$E390,"-")</f>
        <v>#N/A</v>
      </c>
      <c r="BG397" s="266"/>
      <c r="BH397" s="266" t="e">
        <f aca="false">IF($E390&gt;0,BH395/$E390,"-")</f>
        <v>#N/A</v>
      </c>
      <c r="BI397" s="266"/>
      <c r="BJ397" s="266" t="e">
        <f aca="false">IF($E390&gt;0,BJ395/$E390,"-")</f>
        <v>#N/A</v>
      </c>
      <c r="BK397" s="266"/>
      <c r="BL397" s="266" t="e">
        <f aca="false">IF($E390&gt;0,BL395/$E390,"-")</f>
        <v>#N/A</v>
      </c>
      <c r="BM397" s="266"/>
      <c r="BN397" s="266" t="e">
        <f aca="false">IF($E390&gt;0,BN395/$E390,"-")</f>
        <v>#N/A</v>
      </c>
      <c r="BO397" s="266"/>
      <c r="BP397" s="266" t="e">
        <f aca="false">IF($E390&gt;0,BP395/$E390,"-")</f>
        <v>#N/A</v>
      </c>
      <c r="BQ397" s="266"/>
      <c r="BR397" s="300" t="e">
        <f aca="false">IF($E390&gt;0,BR395/$E390,"-")</f>
        <v>#N/A</v>
      </c>
      <c r="BS397" s="300"/>
      <c r="BT397" s="300" t="e">
        <f aca="false">IF($E390&gt;0,BT395/$E390,"-")</f>
        <v>#N/A</v>
      </c>
      <c r="BU397" s="300"/>
      <c r="BV397" s="300" t="e">
        <f aca="false">IF($E390&gt;0,BV395/$E390,"-")</f>
        <v>#N/A</v>
      </c>
      <c r="BW397" s="300"/>
      <c r="BX397" s="300" t="e">
        <f aca="false">IF($E390&gt;0,BX395/$E390,"-")</f>
        <v>#N/A</v>
      </c>
      <c r="BY397" s="300"/>
      <c r="BZ397" s="300" t="e">
        <f aca="false">IF($E390&gt;0,BZ395/$E390,"-")</f>
        <v>#N/A</v>
      </c>
      <c r="CA397" s="300"/>
      <c r="CB397" s="300" t="e">
        <f aca="false">IF($E390&gt;0,CB395/$E390,"-")</f>
        <v>#N/A</v>
      </c>
      <c r="CC397" s="300"/>
      <c r="CD397" s="300" t="e">
        <f aca="false">IF($E390&gt;0,CD395/$E390,"-")</f>
        <v>#N/A</v>
      </c>
      <c r="CE397" s="300"/>
      <c r="CF397" s="300" t="e">
        <f aca="false">IF($E390&gt;0,CF395/$E390,"-")</f>
        <v>#N/A</v>
      </c>
      <c r="CG397" s="300"/>
      <c r="CH397" s="300" t="e">
        <f aca="false">IF($E390&gt;0,CH395/$E390,"-")</f>
        <v>#N/A</v>
      </c>
      <c r="CI397" s="300"/>
      <c r="CJ397" s="300" t="e">
        <f aca="false">IF($E390&gt;0,CJ395/$E390,"-")</f>
        <v>#N/A</v>
      </c>
      <c r="CK397" s="300"/>
      <c r="CL397" s="300" t="e">
        <f aca="false">IF($E390&gt;0,CL395/$E390,"-")</f>
        <v>#N/A</v>
      </c>
      <c r="CM397" s="300"/>
      <c r="CN397" s="300" t="e">
        <f aca="false">IF($E390&gt;0,CN395/$E390,"-")</f>
        <v>#N/A</v>
      </c>
      <c r="CO397" s="300"/>
      <c r="CP397" s="300" t="e">
        <f aca="false">IF($E390&gt;0,CP395/$E390,"-")</f>
        <v>#N/A</v>
      </c>
      <c r="CQ397" s="300"/>
      <c r="CR397" s="300" t="e">
        <f aca="false">IF($E390&gt;0,CR395/$E390,"-")</f>
        <v>#N/A</v>
      </c>
      <c r="CS397" s="300"/>
      <c r="CT397" s="300" t="e">
        <f aca="false">IF($E390&gt;0,CT395/$E390,"-")</f>
        <v>#N/A</v>
      </c>
      <c r="CU397" s="300"/>
      <c r="CV397" s="300" t="e">
        <f aca="false">IF($E390&gt;0,CV395/$E390,"-")</f>
        <v>#N/A</v>
      </c>
      <c r="CW397" s="300"/>
      <c r="CX397" s="300" t="e">
        <f aca="false">IF($E390&gt;0,CX395/$E390,"-")</f>
        <v>#N/A</v>
      </c>
      <c r="CY397" s="300"/>
      <c r="CZ397" s="300" t="e">
        <f aca="false">IF($E390&gt;0,CZ395/$E390,"-")</f>
        <v>#N/A</v>
      </c>
      <c r="DA397" s="300"/>
      <c r="DB397" s="300" t="e">
        <f aca="false">IF($E390&gt;0,DB395/$E390,"-")</f>
        <v>#N/A</v>
      </c>
      <c r="DC397" s="300"/>
      <c r="DD397" s="300" t="e">
        <f aca="false">IF($E390&gt;0,DD395/$E390,"-")</f>
        <v>#N/A</v>
      </c>
      <c r="DE397" s="300"/>
      <c r="DF397" s="300" t="e">
        <f aca="false">IF($E390&gt;0,DF395/$E390,"-")</f>
        <v>#N/A</v>
      </c>
      <c r="DG397" s="300"/>
      <c r="DH397" s="300" t="e">
        <f aca="false">IF($E390&gt;0,DH395/$E390,"-")</f>
        <v>#N/A</v>
      </c>
      <c r="DI397" s="300"/>
      <c r="DJ397" s="301" t="e">
        <f aca="false">IF($E390&gt;0,DJ395/$E390,"-")</f>
        <v>#N/A</v>
      </c>
      <c r="DK397" s="301"/>
      <c r="DL397" s="300" t="e">
        <f aca="false">IF($E390&gt;0,DL395/$E390,"-")</f>
        <v>#N/A</v>
      </c>
      <c r="DM397" s="300"/>
      <c r="DN397" s="300" t="e">
        <f aca="false">IF($E390&gt;0,DN395/$E390,"-")</f>
        <v>#N/A</v>
      </c>
      <c r="DO397" s="300"/>
      <c r="DP397" s="300" t="e">
        <f aca="false">IF($E390&gt;0,DP395/$E390,"-")</f>
        <v>#N/A</v>
      </c>
      <c r="DQ397" s="300"/>
      <c r="DR397" s="300" t="e">
        <f aca="false">IF($E390&gt;0,DR395/$E390,"-")</f>
        <v>#N/A</v>
      </c>
      <c r="DS397" s="300"/>
      <c r="DT397" s="300" t="e">
        <f aca="false">IF($E390&gt;0,DT395/$E390,"-")</f>
        <v>#N/A</v>
      </c>
      <c r="DU397" s="300"/>
      <c r="DV397" s="300" t="e">
        <f aca="false">IF($E390&gt;0,DV395/$E390,"-")</f>
        <v>#N/A</v>
      </c>
      <c r="DW397" s="300"/>
      <c r="DX397" s="300" t="e">
        <f aca="false">IF($E390&gt;0,DX395/$E390,"-")</f>
        <v>#N/A</v>
      </c>
      <c r="DY397" s="300"/>
      <c r="DZ397" s="300" t="e">
        <f aca="false">IF($E390&gt;0,DZ395/$E390,"-")</f>
        <v>#N/A</v>
      </c>
      <c r="EA397" s="300"/>
      <c r="EB397" s="300" t="e">
        <f aca="false">IF($E390&gt;0,EB395/$E390,"-")</f>
        <v>#N/A</v>
      </c>
      <c r="EC397" s="300"/>
      <c r="ED397" s="300" t="e">
        <f aca="false">IF($E390&gt;0,ED395/$E390,"-")</f>
        <v>#N/A</v>
      </c>
      <c r="EE397" s="300"/>
      <c r="EF397" s="300" t="e">
        <f aca="false">IF($E390&gt;0,EF395/$E390,"-")</f>
        <v>#N/A</v>
      </c>
      <c r="EG397" s="300"/>
      <c r="EH397" s="300" t="e">
        <f aca="false">IF($E390&gt;0,EH395/$E390,"-")</f>
        <v>#N/A</v>
      </c>
      <c r="EI397" s="300"/>
      <c r="EJ397" s="300" t="e">
        <f aca="false">IF($E390&gt;0,EJ395/$E390,"-")</f>
        <v>#N/A</v>
      </c>
      <c r="EK397" s="300"/>
      <c r="EL397" s="300" t="e">
        <f aca="false">IF($E390&gt;0,EL395/$E390,"-")</f>
        <v>#N/A</v>
      </c>
      <c r="EM397" s="300"/>
      <c r="EN397" s="300" t="e">
        <f aca="false">IF($E390&gt;0,EN395/$E390,"-")</f>
        <v>#N/A</v>
      </c>
      <c r="EO397" s="300"/>
      <c r="EP397" s="300" t="e">
        <f aca="false">IF($E390&gt;0,EP395/$E390,"-")</f>
        <v>#N/A</v>
      </c>
      <c r="EQ397" s="300"/>
      <c r="ER397" s="300" t="e">
        <f aca="false">IF($E390&gt;0,ER395/$E390,"-")</f>
        <v>#N/A</v>
      </c>
      <c r="ES397" s="300"/>
      <c r="ET397" s="300" t="e">
        <f aca="false">IF($E390&gt;0,ET395/$E390,"-")</f>
        <v>#N/A</v>
      </c>
      <c r="EU397" s="300"/>
      <c r="EV397" s="300" t="e">
        <f aca="false">IF($E390&gt;0,EV395/$E390,"-")</f>
        <v>#N/A</v>
      </c>
      <c r="EW397" s="300"/>
      <c r="EX397" s="302" t="e">
        <f aca="false">IF($E390&gt;0,EX395/$E390,"-")</f>
        <v>#N/A</v>
      </c>
      <c r="EY397" s="302"/>
      <c r="EZ397" s="300" t="e">
        <f aca="false">IF($E390&gt;0,EZ395/$E390,"-")</f>
        <v>#N/A</v>
      </c>
      <c r="FA397" s="300"/>
      <c r="FB397" s="300" t="e">
        <f aca="false">IF($E390&gt;0,FB395/$E390,"-")</f>
        <v>#N/A</v>
      </c>
      <c r="FC397" s="300"/>
      <c r="FD397" s="300" t="e">
        <f aca="false">IF($E390&gt;0,FD395/$E390,"-")</f>
        <v>#N/A</v>
      </c>
      <c r="FE397" s="300"/>
      <c r="FF397" s="300" t="e">
        <f aca="false">IF($E390&gt;0,FF395/$E390,"-")</f>
        <v>#N/A</v>
      </c>
      <c r="FG397" s="300"/>
      <c r="FH397" s="300" t="e">
        <f aca="false">IF($E390&gt;0,FH395/$E390,"-")</f>
        <v>#N/A</v>
      </c>
      <c r="FI397" s="300"/>
      <c r="FJ397" s="300" t="e">
        <f aca="false">IF($E390&gt;0,FJ395/$E390,"-")</f>
        <v>#N/A</v>
      </c>
      <c r="FK397" s="300"/>
      <c r="FL397" s="300" t="e">
        <f aca="false">IF($E390&gt;0,FL395/$E390,"-")</f>
        <v>#N/A</v>
      </c>
      <c r="FM397" s="300"/>
      <c r="FN397" s="300" t="e">
        <f aca="false">IF($E390&gt;0,FN395/$E390,"-")</f>
        <v>#N/A</v>
      </c>
      <c r="FO397" s="300"/>
      <c r="FP397" s="300" t="e">
        <f aca="false">IF($E390&gt;0,FP395/$E390,"-")</f>
        <v>#N/A</v>
      </c>
      <c r="FQ397" s="300"/>
      <c r="FR397" s="300" t="e">
        <f aca="false">IF($E390&gt;0,FR395/$E390,"-")</f>
        <v>#N/A</v>
      </c>
      <c r="FS397" s="300"/>
      <c r="FT397" s="300" t="e">
        <f aca="false">IF($E390&gt;0,FT395/$E390,"-")</f>
        <v>#N/A</v>
      </c>
      <c r="FU397" s="300"/>
      <c r="FV397" s="300" t="e">
        <f aca="false">IF($E390&gt;0,FV395/$E390,"-")</f>
        <v>#N/A</v>
      </c>
      <c r="FW397" s="300"/>
      <c r="FX397" s="300" t="e">
        <f aca="false">IF($E390&gt;0,FX395/$E390,"-")</f>
        <v>#N/A</v>
      </c>
      <c r="FY397" s="300"/>
      <c r="FZ397" s="300" t="e">
        <f aca="false">IF($E390&gt;0,FZ395/$E390,"-")</f>
        <v>#N/A</v>
      </c>
      <c r="GA397" s="300"/>
      <c r="GB397" s="300" t="e">
        <f aca="false">IF($E390&gt;0,GB395/$E390,"-")</f>
        <v>#N/A</v>
      </c>
      <c r="GC397" s="300"/>
      <c r="GD397" s="300" t="e">
        <f aca="false">IF($E390&gt;0,GD395/$E390,"-")</f>
        <v>#N/A</v>
      </c>
      <c r="GE397" s="300"/>
      <c r="GF397" s="300" t="e">
        <f aca="false">IF($E390&gt;0,GF395/$E390,"-")</f>
        <v>#N/A</v>
      </c>
      <c r="GG397" s="300"/>
      <c r="GH397" s="300" t="e">
        <f aca="false">IF($E390&gt;0,GH395/$E390,"-")</f>
        <v>#N/A</v>
      </c>
      <c r="GI397" s="300"/>
      <c r="GJ397" s="300" t="e">
        <f aca="false">IF($E390&gt;0,GJ395/$E390,"-")</f>
        <v>#N/A</v>
      </c>
      <c r="GK397" s="300"/>
      <c r="GL397" s="300" t="e">
        <f aca="false">IF($E390&gt;0,GL395/$E390,"-")</f>
        <v>#N/A</v>
      </c>
      <c r="GM397" s="300"/>
      <c r="GN397" s="300" t="e">
        <f aca="false">IF($E390&gt;0,GN395/$E390,"-")</f>
        <v>#N/A</v>
      </c>
      <c r="GO397" s="300"/>
      <c r="GP397" s="300" t="e">
        <f aca="false">IF($E390&gt;0,GP395/$E390,"-")</f>
        <v>#N/A</v>
      </c>
      <c r="GQ397" s="300"/>
      <c r="GR397" s="300" t="e">
        <f aca="false">IF($E390&gt;0,GR395/$E390,"-")</f>
        <v>#N/A</v>
      </c>
      <c r="GS397" s="300"/>
      <c r="GT397" s="300" t="e">
        <f aca="false">IF($E390&gt;0,GT395/$E390,"-")</f>
        <v>#N/A</v>
      </c>
      <c r="GU397" s="300"/>
      <c r="GV397" s="300" t="e">
        <f aca="false">IF($E390&gt;0,GV395/$E390,"-")</f>
        <v>#N/A</v>
      </c>
      <c r="GW397" s="300"/>
      <c r="GX397" s="300" t="e">
        <f aca="false">IF($E390&gt;0,GX395/$E390,"-")</f>
        <v>#N/A</v>
      </c>
      <c r="GY397" s="300"/>
      <c r="GZ397" s="300" t="e">
        <f aca="false">IF($E390&gt;0,GZ395/$E390,"-")</f>
        <v>#N/A</v>
      </c>
      <c r="HA397" s="300"/>
      <c r="HB397" s="300" t="e">
        <f aca="false">IF($E390&gt;0,HB395/$E390,"-")</f>
        <v>#N/A</v>
      </c>
      <c r="HC397" s="300"/>
      <c r="HD397" s="300" t="e">
        <f aca="false">IF($E390&gt;0,HD395/$E390,"-")</f>
        <v>#N/A</v>
      </c>
      <c r="HE397" s="300"/>
      <c r="HF397" s="300" t="e">
        <f aca="false">IF($E390&gt;0,HF395/$E390,"-")</f>
        <v>#N/A</v>
      </c>
      <c r="HG397" s="300"/>
      <c r="HH397" s="300" t="e">
        <f aca="false">IF($E390&gt;0,HH395/$E390,"-")</f>
        <v>#N/A</v>
      </c>
      <c r="HI397" s="300"/>
      <c r="HJ397" s="300" t="e">
        <f aca="false">IF($E390&gt;0,HJ395/$E390,"-")</f>
        <v>#N/A</v>
      </c>
      <c r="HK397" s="300"/>
    </row>
    <row r="398" s="243" customFormat="true" ht="13.8" hidden="true" customHeight="false" outlineLevel="0" collapsed="false">
      <c r="A398" s="268"/>
      <c r="B398" s="269"/>
      <c r="C398" s="269"/>
      <c r="D398" s="271"/>
      <c r="E398" s="271"/>
      <c r="F398" s="269"/>
      <c r="G398" s="269"/>
      <c r="H398" s="269"/>
      <c r="I398" s="269"/>
      <c r="J398" s="269"/>
      <c r="K398" s="269"/>
      <c r="L398" s="274"/>
      <c r="M398" s="274"/>
      <c r="N398" s="274"/>
      <c r="O398" s="274"/>
      <c r="P398" s="274"/>
      <c r="Q398" s="274"/>
      <c r="R398" s="275"/>
      <c r="S398" s="275"/>
      <c r="T398" s="276"/>
      <c r="U398" s="276"/>
      <c r="V398" s="274"/>
      <c r="W398" s="274"/>
      <c r="X398" s="274"/>
      <c r="Y398" s="274"/>
      <c r="Z398" s="275"/>
      <c r="AA398" s="275"/>
      <c r="AB398" s="276"/>
      <c r="AC398" s="276"/>
      <c r="AD398" s="274"/>
      <c r="AE398" s="274"/>
      <c r="AF398" s="274"/>
      <c r="AG398" s="274"/>
      <c r="AH398" s="275"/>
      <c r="AI398" s="275"/>
      <c r="AJ398" s="276"/>
      <c r="AK398" s="276"/>
      <c r="AL398" s="274"/>
      <c r="AM398" s="274"/>
      <c r="AN398" s="274"/>
      <c r="AO398" s="274"/>
      <c r="AP398" s="275"/>
      <c r="AQ398" s="275"/>
      <c r="AR398" s="276"/>
      <c r="AS398" s="276"/>
      <c r="AT398" s="277"/>
      <c r="AU398" s="277"/>
      <c r="AV398" s="277"/>
      <c r="AW398" s="277"/>
      <c r="AX398" s="277"/>
      <c r="AY398" s="278"/>
      <c r="AZ398" s="279"/>
      <c r="BA398" s="277"/>
      <c r="BB398" s="277"/>
      <c r="BC398" s="277"/>
      <c r="BD398" s="277"/>
      <c r="BE398" s="277"/>
      <c r="BF398" s="277"/>
      <c r="BG398" s="278"/>
      <c r="BH398" s="279"/>
      <c r="BI398" s="277"/>
      <c r="BJ398" s="277"/>
      <c r="BK398" s="277"/>
      <c r="BL398" s="277"/>
      <c r="BM398" s="277"/>
      <c r="BN398" s="277"/>
      <c r="BO398" s="278"/>
      <c r="BP398" s="279"/>
      <c r="BQ398" s="277"/>
      <c r="BR398" s="277"/>
      <c r="BS398" s="277"/>
      <c r="BT398" s="277"/>
      <c r="BU398" s="277"/>
      <c r="BV398" s="277"/>
      <c r="BW398" s="278"/>
      <c r="BX398" s="279"/>
      <c r="BY398" s="277"/>
      <c r="BZ398" s="277"/>
      <c r="CA398" s="277"/>
      <c r="CB398" s="277"/>
      <c r="CC398" s="277"/>
      <c r="CD398" s="275"/>
      <c r="CE398" s="275"/>
      <c r="CF398" s="276"/>
      <c r="CG398" s="276"/>
      <c r="CH398" s="274"/>
      <c r="CI398" s="274"/>
      <c r="CJ398" s="274"/>
      <c r="CK398" s="274"/>
      <c r="CL398" s="275"/>
      <c r="CM398" s="275"/>
      <c r="CN398" s="276"/>
      <c r="CO398" s="276"/>
      <c r="CP398" s="280"/>
      <c r="CQ398" s="280"/>
      <c r="CR398" s="280"/>
      <c r="CS398" s="280"/>
      <c r="CT398" s="281"/>
      <c r="CU398" s="282"/>
      <c r="CV398" s="283"/>
      <c r="CW398" s="281"/>
      <c r="CX398" s="281"/>
      <c r="CY398" s="281"/>
      <c r="CZ398" s="281"/>
      <c r="DA398" s="281"/>
      <c r="DB398" s="281"/>
      <c r="DC398" s="282"/>
      <c r="DD398" s="283"/>
      <c r="DE398" s="281"/>
      <c r="DF398" s="281"/>
      <c r="DG398" s="281"/>
      <c r="DH398" s="281"/>
      <c r="DI398" s="281"/>
      <c r="DJ398" s="284"/>
      <c r="DK398" s="285"/>
      <c r="DL398" s="283"/>
      <c r="DM398" s="281"/>
      <c r="DN398" s="281"/>
      <c r="DO398" s="281"/>
      <c r="DP398" s="281"/>
      <c r="DQ398" s="281"/>
      <c r="DR398" s="281"/>
      <c r="DS398" s="282"/>
      <c r="DT398" s="283"/>
      <c r="DU398" s="281"/>
      <c r="DV398" s="281"/>
      <c r="DW398" s="281"/>
      <c r="DX398" s="281"/>
      <c r="DY398" s="281"/>
      <c r="DZ398" s="281"/>
      <c r="EA398" s="282"/>
      <c r="EB398" s="283"/>
      <c r="EC398" s="281"/>
      <c r="ED398" s="281"/>
      <c r="EE398" s="281"/>
      <c r="EF398" s="281"/>
      <c r="EG398" s="281"/>
      <c r="EH398" s="281"/>
      <c r="EI398" s="282"/>
      <c r="EJ398" s="283"/>
      <c r="EK398" s="281"/>
      <c r="EL398" s="281"/>
      <c r="EM398" s="281"/>
      <c r="EN398" s="281"/>
      <c r="EO398" s="281"/>
      <c r="EP398" s="281"/>
      <c r="EQ398" s="282"/>
      <c r="ER398" s="283"/>
      <c r="ES398" s="281"/>
      <c r="ET398" s="281"/>
      <c r="EU398" s="281"/>
      <c r="EV398" s="281"/>
      <c r="EW398" s="281"/>
      <c r="EX398" s="286"/>
      <c r="EY398" s="287"/>
      <c r="EZ398" s="283"/>
      <c r="FA398" s="281"/>
      <c r="FB398" s="281"/>
      <c r="FC398" s="281"/>
      <c r="FD398" s="281"/>
      <c r="FE398" s="281"/>
      <c r="FF398" s="281"/>
      <c r="FG398" s="282"/>
      <c r="FH398" s="283"/>
      <c r="FI398" s="281"/>
      <c r="FJ398" s="281"/>
      <c r="FK398" s="281"/>
      <c r="FL398" s="281"/>
      <c r="FM398" s="281"/>
      <c r="FN398" s="281"/>
      <c r="FO398" s="282"/>
      <c r="FP398" s="283"/>
      <c r="FQ398" s="281"/>
      <c r="FR398" s="281"/>
      <c r="FS398" s="281"/>
      <c r="FT398" s="281"/>
      <c r="FU398" s="281"/>
      <c r="FV398" s="281"/>
      <c r="FW398" s="282"/>
      <c r="FX398" s="283"/>
      <c r="FY398" s="281"/>
      <c r="FZ398" s="281"/>
      <c r="GA398" s="281"/>
      <c r="GB398" s="281"/>
      <c r="GC398" s="281"/>
      <c r="GD398" s="281"/>
      <c r="GE398" s="282"/>
      <c r="GF398" s="283"/>
      <c r="GG398" s="281"/>
      <c r="GH398" s="281"/>
      <c r="GI398" s="281"/>
      <c r="GJ398" s="281"/>
      <c r="GK398" s="281"/>
      <c r="GL398" s="281"/>
      <c r="GM398" s="282"/>
      <c r="GN398" s="283"/>
      <c r="GO398" s="281"/>
      <c r="GP398" s="281"/>
      <c r="GQ398" s="281"/>
      <c r="GR398" s="281"/>
      <c r="GS398" s="281"/>
      <c r="GT398" s="281"/>
      <c r="GU398" s="282"/>
      <c r="GV398" s="281"/>
      <c r="GW398" s="282"/>
      <c r="GX398" s="281"/>
      <c r="GY398" s="282"/>
      <c r="GZ398" s="281"/>
      <c r="HA398" s="282"/>
      <c r="HB398" s="281"/>
      <c r="HC398" s="282"/>
      <c r="HD398" s="281"/>
      <c r="HE398" s="282"/>
      <c r="HF398" s="281"/>
      <c r="HG398" s="282"/>
      <c r="HH398" s="281"/>
      <c r="HI398" s="282"/>
      <c r="HJ398" s="281"/>
      <c r="HK398" s="282"/>
    </row>
    <row r="399" customFormat="false" ht="12.75" hidden="true" customHeight="false" outlineLevel="0" collapsed="false">
      <c r="A399" s="232" t="s">
        <v>205</v>
      </c>
      <c r="B399" s="233" t="e">
        <f aca="false">VLOOKUP(A399,PLANEJAMENTO!$B$11:$C$96,2,FALSE())</f>
        <v>#N/A</v>
      </c>
      <c r="C399" s="232" t="e">
        <f aca="false">VLOOKUP(A399,PLANEJAMENTO!$B$11:$D$96,3,FALSE())</f>
        <v>#N/A</v>
      </c>
      <c r="D399" s="234" t="e">
        <f aca="false">VLOOKUP(A399,PLANEJAMENTO!$B$11:$E$96,4,FALSE())</f>
        <v>#N/A</v>
      </c>
      <c r="E399" s="234" t="e">
        <f aca="false">D399</f>
        <v>#N/A</v>
      </c>
      <c r="F399" s="235" t="e">
        <f aca="false">produções!#REF!</f>
        <v>#VALUE!</v>
      </c>
      <c r="G399" s="234" t="e">
        <f aca="false">F399*8</f>
        <v>#VALUE!</v>
      </c>
      <c r="H399" s="234"/>
      <c r="I399" s="237"/>
      <c r="J399" s="238"/>
      <c r="K399" s="305" t="s">
        <v>159</v>
      </c>
      <c r="L399" s="240"/>
      <c r="M399" s="240"/>
      <c r="N399" s="240"/>
      <c r="O399" s="240"/>
      <c r="P399" s="240"/>
      <c r="Q399" s="240"/>
      <c r="R399" s="240"/>
      <c r="S399" s="240"/>
      <c r="T399" s="240"/>
      <c r="U399" s="240"/>
      <c r="V399" s="240"/>
      <c r="W399" s="240"/>
      <c r="X399" s="240"/>
      <c r="Y399" s="240"/>
      <c r="Z399" s="240"/>
      <c r="AA399" s="240"/>
      <c r="AB399" s="240"/>
      <c r="AC399" s="240"/>
      <c r="AD399" s="240"/>
      <c r="AE399" s="240"/>
      <c r="AF399" s="240"/>
      <c r="AG399" s="240"/>
      <c r="AH399" s="240"/>
      <c r="AI399" s="240"/>
      <c r="AJ399" s="240"/>
      <c r="AK399" s="240"/>
      <c r="AL399" s="240"/>
      <c r="AM399" s="240"/>
      <c r="AN399" s="240"/>
      <c r="AO399" s="240"/>
      <c r="AP399" s="240"/>
      <c r="AQ399" s="240"/>
      <c r="AR399" s="240"/>
      <c r="AS399" s="240"/>
      <c r="AT399" s="240"/>
      <c r="AU399" s="240"/>
      <c r="AV399" s="240"/>
      <c r="AW399" s="240"/>
      <c r="AX399" s="240"/>
      <c r="AY399" s="240"/>
      <c r="AZ399" s="240"/>
      <c r="BA399" s="240"/>
      <c r="BB399" s="240"/>
      <c r="BC399" s="240"/>
      <c r="BD399" s="240"/>
      <c r="BE399" s="240"/>
      <c r="BF399" s="240"/>
      <c r="BG399" s="240"/>
      <c r="BH399" s="240"/>
      <c r="BI399" s="240"/>
      <c r="BJ399" s="240"/>
      <c r="BK399" s="240"/>
      <c r="BL399" s="240"/>
      <c r="BM399" s="240"/>
      <c r="BN399" s="240"/>
      <c r="BO399" s="240"/>
      <c r="BP399" s="240"/>
      <c r="BQ399" s="240"/>
      <c r="BR399" s="308"/>
      <c r="BS399" s="308"/>
      <c r="BT399" s="308"/>
      <c r="BU399" s="308"/>
      <c r="BV399" s="308"/>
      <c r="BW399" s="308"/>
      <c r="BX399" s="308"/>
      <c r="BY399" s="308"/>
      <c r="BZ399" s="308" t="n">
        <v>1.00649350649351</v>
      </c>
      <c r="CA399" s="308"/>
      <c r="CB399" s="308"/>
      <c r="CC399" s="308"/>
      <c r="CD399" s="308"/>
      <c r="CE399" s="308"/>
      <c r="CF399" s="308"/>
      <c r="CG399" s="308"/>
      <c r="CH399" s="308"/>
      <c r="CI399" s="308"/>
      <c r="CJ399" s="308"/>
      <c r="CK399" s="308"/>
      <c r="CL399" s="308"/>
      <c r="CM399" s="308"/>
      <c r="CN399" s="308"/>
      <c r="CO399" s="308"/>
      <c r="CP399" s="308"/>
      <c r="CQ399" s="308"/>
      <c r="CR399" s="308"/>
      <c r="CS399" s="308"/>
      <c r="CT399" s="308"/>
      <c r="CU399" s="308"/>
      <c r="CV399" s="308"/>
      <c r="CW399" s="308"/>
      <c r="CX399" s="308"/>
      <c r="CY399" s="308"/>
      <c r="CZ399" s="308"/>
      <c r="DA399" s="308"/>
      <c r="DB399" s="308"/>
      <c r="DC399" s="308"/>
      <c r="DD399" s="308"/>
      <c r="DE399" s="308"/>
      <c r="DF399" s="308"/>
      <c r="DG399" s="308"/>
      <c r="DH399" s="308"/>
      <c r="DI399" s="308"/>
      <c r="DJ399" s="315"/>
      <c r="DK399" s="315"/>
      <c r="DL399" s="308"/>
      <c r="DM399" s="308"/>
      <c r="DN399" s="308"/>
      <c r="DO399" s="308"/>
      <c r="DP399" s="308"/>
      <c r="DQ399" s="308"/>
      <c r="DR399" s="308"/>
      <c r="DS399" s="308"/>
      <c r="DT399" s="308"/>
      <c r="DU399" s="308"/>
      <c r="DV399" s="308"/>
      <c r="DW399" s="308"/>
      <c r="DX399" s="308"/>
      <c r="DY399" s="308"/>
      <c r="DZ399" s="308"/>
      <c r="EA399" s="308"/>
      <c r="EB399" s="308"/>
      <c r="EC399" s="308"/>
      <c r="ED399" s="308"/>
      <c r="EE399" s="308"/>
      <c r="EF399" s="308"/>
      <c r="EG399" s="308"/>
      <c r="EH399" s="308"/>
      <c r="EI399" s="308"/>
      <c r="EJ399" s="308"/>
      <c r="EK399" s="308"/>
      <c r="EL399" s="308"/>
      <c r="EM399" s="308"/>
      <c r="EN399" s="308"/>
      <c r="EO399" s="308"/>
      <c r="EP399" s="308"/>
      <c r="EQ399" s="308"/>
      <c r="ER399" s="308"/>
      <c r="ES399" s="308"/>
      <c r="ET399" s="308"/>
      <c r="EU399" s="308"/>
      <c r="EV399" s="308"/>
      <c r="EW399" s="308"/>
      <c r="EX399" s="309"/>
      <c r="EY399" s="309"/>
      <c r="EZ399" s="308"/>
      <c r="FA399" s="308"/>
      <c r="FB399" s="308"/>
      <c r="FC399" s="308"/>
      <c r="FD399" s="308"/>
      <c r="FE399" s="308"/>
      <c r="FF399" s="308"/>
      <c r="FG399" s="308"/>
      <c r="FH399" s="308"/>
      <c r="FI399" s="308"/>
      <c r="FJ399" s="308"/>
      <c r="FK399" s="308"/>
      <c r="FL399" s="308"/>
      <c r="FM399" s="308"/>
      <c r="FN399" s="308"/>
      <c r="FO399" s="308"/>
      <c r="FP399" s="308"/>
      <c r="FQ399" s="308"/>
      <c r="FR399" s="308"/>
      <c r="FS399" s="308"/>
      <c r="FT399" s="308"/>
      <c r="FU399" s="308"/>
      <c r="FV399" s="308"/>
      <c r="FW399" s="308"/>
      <c r="FX399" s="308"/>
      <c r="FY399" s="308"/>
      <c r="FZ399" s="308"/>
      <c r="GA399" s="308"/>
      <c r="GB399" s="308"/>
      <c r="GC399" s="308"/>
      <c r="GD399" s="308"/>
      <c r="GE399" s="308"/>
      <c r="GF399" s="308"/>
      <c r="GG399" s="308"/>
      <c r="GH399" s="308"/>
      <c r="GI399" s="308"/>
      <c r="GJ399" s="308"/>
      <c r="GK399" s="308"/>
      <c r="GL399" s="308"/>
      <c r="GM399" s="308"/>
      <c r="GN399" s="308"/>
      <c r="GO399" s="308"/>
      <c r="GP399" s="308"/>
      <c r="GQ399" s="308"/>
      <c r="GR399" s="308"/>
      <c r="GS399" s="308"/>
      <c r="GT399" s="308"/>
      <c r="GU399" s="308"/>
      <c r="GV399" s="308"/>
      <c r="GW399" s="308"/>
      <c r="GX399" s="308"/>
      <c r="GY399" s="308"/>
      <c r="GZ399" s="308"/>
      <c r="HA399" s="308"/>
      <c r="HB399" s="308"/>
      <c r="HC399" s="308"/>
      <c r="HD399" s="308"/>
      <c r="HE399" s="308"/>
      <c r="HF399" s="308"/>
      <c r="HG399" s="308"/>
      <c r="HH399" s="308"/>
      <c r="HI399" s="308"/>
      <c r="HJ399" s="308"/>
      <c r="HK399" s="308"/>
    </row>
    <row r="400" customFormat="false" ht="12.75" hidden="true" customHeight="false" outlineLevel="0" collapsed="false">
      <c r="A400" s="232"/>
      <c r="B400" s="233"/>
      <c r="C400" s="232"/>
      <c r="D400" s="234"/>
      <c r="E400" s="234"/>
      <c r="F400" s="235"/>
      <c r="G400" s="234"/>
      <c r="H400" s="234"/>
      <c r="I400" s="237"/>
      <c r="J400" s="238"/>
      <c r="K400" s="244" t="s">
        <v>160</v>
      </c>
      <c r="L400" s="245"/>
      <c r="M400" s="245"/>
      <c r="N400" s="245"/>
      <c r="O400" s="245"/>
      <c r="P400" s="245"/>
      <c r="Q400" s="245"/>
      <c r="R400" s="245"/>
      <c r="S400" s="245"/>
      <c r="T400" s="245"/>
      <c r="U400" s="245"/>
      <c r="V400" s="245"/>
      <c r="W400" s="245"/>
      <c r="X400" s="245"/>
      <c r="Y400" s="245"/>
      <c r="Z400" s="245"/>
      <c r="AA400" s="245"/>
      <c r="AB400" s="245"/>
      <c r="AC400" s="245"/>
      <c r="AD400" s="245"/>
      <c r="AE400" s="245"/>
      <c r="AF400" s="245"/>
      <c r="AG400" s="245"/>
      <c r="AH400" s="245"/>
      <c r="AI400" s="245"/>
      <c r="AJ400" s="245"/>
      <c r="AK400" s="245"/>
      <c r="AL400" s="245"/>
      <c r="AM400" s="245"/>
      <c r="AN400" s="245"/>
      <c r="AO400" s="245"/>
      <c r="AP400" s="245"/>
      <c r="AQ400" s="245"/>
      <c r="AR400" s="245"/>
      <c r="AS400" s="245"/>
      <c r="AT400" s="245"/>
      <c r="AU400" s="245"/>
      <c r="AV400" s="245"/>
      <c r="AW400" s="245"/>
      <c r="AX400" s="245"/>
      <c r="AY400" s="245"/>
      <c r="AZ400" s="245"/>
      <c r="BA400" s="245"/>
      <c r="BB400" s="245"/>
      <c r="BC400" s="245"/>
      <c r="BD400" s="245"/>
      <c r="BE400" s="245"/>
      <c r="BF400" s="245"/>
      <c r="BG400" s="245"/>
      <c r="BH400" s="245"/>
      <c r="BI400" s="245"/>
      <c r="BJ400" s="245"/>
      <c r="BK400" s="245"/>
      <c r="BL400" s="245"/>
      <c r="BM400" s="245"/>
      <c r="BN400" s="245"/>
      <c r="BO400" s="245"/>
      <c r="BP400" s="245"/>
      <c r="BQ400" s="245"/>
      <c r="BR400" s="245"/>
      <c r="BS400" s="245"/>
      <c r="BT400" s="245"/>
      <c r="BU400" s="245"/>
      <c r="BV400" s="245"/>
      <c r="BW400" s="245"/>
      <c r="BX400" s="245"/>
      <c r="BY400" s="245"/>
      <c r="BZ400" s="245" t="n">
        <v>1</v>
      </c>
      <c r="CA400" s="245"/>
      <c r="CB400" s="245"/>
      <c r="CC400" s="245"/>
      <c r="CD400" s="245"/>
      <c r="CE400" s="245"/>
      <c r="CF400" s="245"/>
      <c r="CG400" s="245"/>
      <c r="CH400" s="245"/>
      <c r="CI400" s="245"/>
      <c r="CJ400" s="245"/>
      <c r="CK400" s="245"/>
      <c r="CL400" s="245"/>
      <c r="CM400" s="245"/>
      <c r="CN400" s="245"/>
      <c r="CO400" s="245"/>
      <c r="CP400" s="245"/>
      <c r="CQ400" s="245"/>
      <c r="CR400" s="245"/>
      <c r="CS400" s="245"/>
      <c r="CT400" s="245"/>
      <c r="CU400" s="245"/>
      <c r="CV400" s="245"/>
      <c r="CW400" s="245"/>
      <c r="CX400" s="245"/>
      <c r="CY400" s="245"/>
      <c r="CZ400" s="245"/>
      <c r="DA400" s="245"/>
      <c r="DB400" s="245"/>
      <c r="DC400" s="245"/>
      <c r="DD400" s="245"/>
      <c r="DE400" s="245"/>
      <c r="DF400" s="245"/>
      <c r="DG400" s="245"/>
      <c r="DH400" s="245"/>
      <c r="DI400" s="245"/>
      <c r="DJ400" s="310"/>
      <c r="DK400" s="310"/>
      <c r="DL400" s="245"/>
      <c r="DM400" s="245"/>
      <c r="DN400" s="245"/>
      <c r="DO400" s="245"/>
      <c r="DP400" s="245"/>
      <c r="DQ400" s="245"/>
      <c r="DR400" s="245"/>
      <c r="DS400" s="245"/>
      <c r="DT400" s="245"/>
      <c r="DU400" s="245"/>
      <c r="DV400" s="245"/>
      <c r="DW400" s="245"/>
      <c r="DX400" s="245"/>
      <c r="DY400" s="245"/>
      <c r="DZ400" s="245"/>
      <c r="EA400" s="245"/>
      <c r="EB400" s="245"/>
      <c r="EC400" s="245"/>
      <c r="ED400" s="245"/>
      <c r="EE400" s="245"/>
      <c r="EF400" s="245"/>
      <c r="EG400" s="245"/>
      <c r="EH400" s="245"/>
      <c r="EI400" s="245"/>
      <c r="EJ400" s="245"/>
      <c r="EK400" s="245"/>
      <c r="EL400" s="245"/>
      <c r="EM400" s="245"/>
      <c r="EN400" s="245"/>
      <c r="EO400" s="245"/>
      <c r="EP400" s="245"/>
      <c r="EQ400" s="245"/>
      <c r="ER400" s="245"/>
      <c r="ES400" s="245"/>
      <c r="ET400" s="245"/>
      <c r="EU400" s="245"/>
      <c r="EV400" s="245"/>
      <c r="EW400" s="245"/>
      <c r="EX400" s="246"/>
      <c r="EY400" s="246"/>
      <c r="EZ400" s="245"/>
      <c r="FA400" s="245"/>
      <c r="FB400" s="245"/>
      <c r="FC400" s="245"/>
      <c r="FD400" s="245"/>
      <c r="FE400" s="245"/>
      <c r="FF400" s="245"/>
      <c r="FG400" s="245"/>
      <c r="FH400" s="245"/>
      <c r="FI400" s="245"/>
      <c r="FJ400" s="245"/>
      <c r="FK400" s="245"/>
      <c r="FL400" s="245"/>
      <c r="FM400" s="245"/>
      <c r="FN400" s="245"/>
      <c r="FO400" s="245"/>
      <c r="FP400" s="245"/>
      <c r="FQ400" s="245"/>
      <c r="FR400" s="245"/>
      <c r="FS400" s="245"/>
      <c r="FT400" s="245"/>
      <c r="FU400" s="245"/>
      <c r="FV400" s="245"/>
      <c r="FW400" s="245"/>
      <c r="FX400" s="245"/>
      <c r="FY400" s="245"/>
      <c r="FZ400" s="245"/>
      <c r="GA400" s="245"/>
      <c r="GB400" s="245"/>
      <c r="GC400" s="245"/>
      <c r="GD400" s="245"/>
      <c r="GE400" s="245"/>
      <c r="GF400" s="245"/>
      <c r="GG400" s="245"/>
      <c r="GH400" s="245"/>
      <c r="GI400" s="245"/>
      <c r="GJ400" s="245"/>
      <c r="GK400" s="245"/>
      <c r="GL400" s="245"/>
      <c r="GM400" s="245"/>
      <c r="GN400" s="245"/>
      <c r="GO400" s="245"/>
      <c r="GP400" s="245"/>
      <c r="GQ400" s="245"/>
      <c r="GR400" s="245"/>
      <c r="GS400" s="245"/>
      <c r="GT400" s="245"/>
      <c r="GU400" s="245"/>
      <c r="GV400" s="245"/>
      <c r="GW400" s="245"/>
      <c r="GX400" s="245"/>
      <c r="GY400" s="245"/>
      <c r="GZ400" s="245"/>
      <c r="HA400" s="245"/>
      <c r="HB400" s="245"/>
      <c r="HC400" s="245"/>
      <c r="HD400" s="245"/>
      <c r="HE400" s="245"/>
      <c r="HF400" s="245"/>
      <c r="HG400" s="245"/>
      <c r="HH400" s="245"/>
      <c r="HI400" s="245"/>
      <c r="HJ400" s="245"/>
      <c r="HK400" s="245"/>
    </row>
    <row r="401" customFormat="false" ht="12.75" hidden="true" customHeight="false" outlineLevel="0" collapsed="false">
      <c r="A401" s="232"/>
      <c r="B401" s="233"/>
      <c r="C401" s="232"/>
      <c r="D401" s="234"/>
      <c r="E401" s="234"/>
      <c r="F401" s="235"/>
      <c r="G401" s="234"/>
      <c r="H401" s="234"/>
      <c r="I401" s="237"/>
      <c r="J401" s="238"/>
      <c r="K401" s="247" t="s">
        <v>161</v>
      </c>
      <c r="L401" s="248" t="e">
        <f aca="false">(L399*L400*$G399)*$L$8</f>
        <v>#VALUE!</v>
      </c>
      <c r="M401" s="248"/>
      <c r="N401" s="248" t="e">
        <f aca="false">(N399*N400*$G399)*$L$8</f>
        <v>#VALUE!</v>
      </c>
      <c r="O401" s="248"/>
      <c r="P401" s="248" t="e">
        <f aca="false">(P399*P400*$G399)*$L$8</f>
        <v>#VALUE!</v>
      </c>
      <c r="Q401" s="248"/>
      <c r="R401" s="248" t="e">
        <f aca="false">(R399*R400*$G399)*$L$8</f>
        <v>#VALUE!</v>
      </c>
      <c r="S401" s="248"/>
      <c r="T401" s="248" t="e">
        <f aca="false">(T399*T400*$G399)*$T$8</f>
        <v>#VALUE!</v>
      </c>
      <c r="U401" s="248"/>
      <c r="V401" s="248" t="e">
        <f aca="false">(V399*V400*$G399)*$T$8</f>
        <v>#VALUE!</v>
      </c>
      <c r="W401" s="248"/>
      <c r="X401" s="248" t="e">
        <f aca="false">(X399*X400*$G399)*$T$8</f>
        <v>#VALUE!</v>
      </c>
      <c r="Y401" s="248"/>
      <c r="Z401" s="248" t="e">
        <f aca="false">(Z399*Z400*$G399)*$T$8</f>
        <v>#VALUE!</v>
      </c>
      <c r="AA401" s="248"/>
      <c r="AB401" s="248" t="e">
        <f aca="false">(AB399*AB400*$G399)*$AB$8</f>
        <v>#VALUE!</v>
      </c>
      <c r="AC401" s="248"/>
      <c r="AD401" s="248" t="e">
        <f aca="false">(AD399*AD400*$G399)*$AB$8</f>
        <v>#VALUE!</v>
      </c>
      <c r="AE401" s="248"/>
      <c r="AF401" s="248" t="e">
        <f aca="false">(AF399*AF400*$G399)*$AB$8</f>
        <v>#VALUE!</v>
      </c>
      <c r="AG401" s="248"/>
      <c r="AH401" s="248" t="e">
        <f aca="false">(AH399*AH400*$G399)*$AB$8</f>
        <v>#VALUE!</v>
      </c>
      <c r="AI401" s="248"/>
      <c r="AJ401" s="248" t="e">
        <f aca="false">(AJ399*AJ400*$G399)*$AJ$8</f>
        <v>#VALUE!</v>
      </c>
      <c r="AK401" s="248"/>
      <c r="AL401" s="248" t="e">
        <f aca="false">(AL399*AL400*$G399)*$AJ$8</f>
        <v>#VALUE!</v>
      </c>
      <c r="AM401" s="248"/>
      <c r="AN401" s="248" t="e">
        <f aca="false">(AN399*AN400*$G399)*$AJ$8</f>
        <v>#VALUE!</v>
      </c>
      <c r="AO401" s="248"/>
      <c r="AP401" s="248" t="e">
        <f aca="false">(AP399*AP400*$G399)*$AJ$8</f>
        <v>#VALUE!</v>
      </c>
      <c r="AQ401" s="248"/>
      <c r="AR401" s="248" t="e">
        <f aca="false">(AR399*AR400*$G399)*$AT$8</f>
        <v>#VALUE!</v>
      </c>
      <c r="AS401" s="248"/>
      <c r="AT401" s="248" t="e">
        <f aca="false">(AT399*AT400*$G399)*$AT$8</f>
        <v>#VALUE!</v>
      </c>
      <c r="AU401" s="248"/>
      <c r="AV401" s="248" t="e">
        <f aca="false">(AV399*AV400*$G399)*$AT$8</f>
        <v>#VALUE!</v>
      </c>
      <c r="AW401" s="248"/>
      <c r="AX401" s="248" t="e">
        <f aca="false">(AX399*AX400*$G399)*$AT$8</f>
        <v>#VALUE!</v>
      </c>
      <c r="AY401" s="248"/>
      <c r="AZ401" s="248" t="e">
        <f aca="false">(AZ399*AZ400*$G399)*$BB$8</f>
        <v>#VALUE!</v>
      </c>
      <c r="BA401" s="248"/>
      <c r="BB401" s="248" t="e">
        <f aca="false">(BB399*BB400*$G399)*$BB$8</f>
        <v>#VALUE!</v>
      </c>
      <c r="BC401" s="248"/>
      <c r="BD401" s="248" t="e">
        <f aca="false">(BD399*BD400*$G399)*$BB$8</f>
        <v>#VALUE!</v>
      </c>
      <c r="BE401" s="248"/>
      <c r="BF401" s="248" t="e">
        <f aca="false">(BF399*BF400*$G399)*$BB$8</f>
        <v>#VALUE!</v>
      </c>
      <c r="BG401" s="248"/>
      <c r="BH401" s="248" t="e">
        <f aca="false">(BH399*BH400*$G399)*$BJ$8</f>
        <v>#VALUE!</v>
      </c>
      <c r="BI401" s="248"/>
      <c r="BJ401" s="248" t="e">
        <f aca="false">(BJ399*BJ400*$G399)*$BJ$8</f>
        <v>#VALUE!</v>
      </c>
      <c r="BK401" s="248"/>
      <c r="BL401" s="248" t="e">
        <f aca="false">(BL399*BL400*$G399)*$BJ$8</f>
        <v>#VALUE!</v>
      </c>
      <c r="BM401" s="248"/>
      <c r="BN401" s="248" t="e">
        <f aca="false">(BN399*BN400*$G399)*$BJ$8</f>
        <v>#VALUE!</v>
      </c>
      <c r="BO401" s="248"/>
      <c r="BP401" s="248" t="e">
        <f aca="false">(BP399*BP400*$G399)*$BT$8</f>
        <v>#VALUE!</v>
      </c>
      <c r="BQ401" s="248"/>
      <c r="BR401" s="248" t="e">
        <f aca="false">(BR399*BR400*$G399)*$BT$8</f>
        <v>#VALUE!</v>
      </c>
      <c r="BS401" s="248"/>
      <c r="BT401" s="248" t="e">
        <f aca="false">(BT399*BT400*$G399)*$BT$8</f>
        <v>#VALUE!</v>
      </c>
      <c r="BU401" s="248"/>
      <c r="BV401" s="248" t="e">
        <f aca="false">(BV399*BV400*$G399)*$BT$8</f>
        <v>#VALUE!</v>
      </c>
      <c r="BW401" s="248"/>
      <c r="BX401" s="248" t="e">
        <f aca="false">(BX399*BX400*$G399)*$BT$8</f>
        <v>#VALUE!</v>
      </c>
      <c r="BY401" s="248"/>
      <c r="BZ401" s="248" t="e">
        <f aca="false">(BZ399*BZ400*$G399)*$BT$8</f>
        <v>#VALUE!</v>
      </c>
      <c r="CA401" s="248"/>
      <c r="CB401" s="248" t="e">
        <f aca="false">(CB399*CB400*$G399)*$CB$8</f>
        <v>#VALUE!</v>
      </c>
      <c r="CC401" s="248"/>
      <c r="CD401" s="248" t="e">
        <f aca="false">(CD399*CD400*$G399)*$CB$8</f>
        <v>#VALUE!</v>
      </c>
      <c r="CE401" s="248"/>
      <c r="CF401" s="248" t="e">
        <f aca="false">(CF399*CF400*$G399)*$CJ$8</f>
        <v>#VALUE!</v>
      </c>
      <c r="CG401" s="248"/>
      <c r="CH401" s="248" t="e">
        <f aca="false">(CH399*CH400*$G399)*$CJ$8</f>
        <v>#VALUE!</v>
      </c>
      <c r="CI401" s="248"/>
      <c r="CJ401" s="248" t="e">
        <f aca="false">(CJ399*CJ400*$G399)*$CJ$8</f>
        <v>#VALUE!</v>
      </c>
      <c r="CK401" s="248"/>
      <c r="CL401" s="248" t="e">
        <f aca="false">(CL399*CL400*$G399)*$CJ$8</f>
        <v>#VALUE!</v>
      </c>
      <c r="CM401" s="248"/>
      <c r="CN401" s="248" t="e">
        <f aca="false">(CN399*CN400*$G399)*$CT$8</f>
        <v>#VALUE!</v>
      </c>
      <c r="CO401" s="248"/>
      <c r="CP401" s="248" t="e">
        <f aca="false">(CP399*CP400*$G399)*$CT$8</f>
        <v>#VALUE!</v>
      </c>
      <c r="CQ401" s="248"/>
      <c r="CR401" s="248" t="e">
        <f aca="false">(CR399*CR400*$G399)*$CT$8</f>
        <v>#VALUE!</v>
      </c>
      <c r="CS401" s="248"/>
      <c r="CT401" s="248" t="e">
        <f aca="false">(CT399*CT400*$G399)*$CT$8</f>
        <v>#VALUE!</v>
      </c>
      <c r="CU401" s="248"/>
      <c r="CV401" s="248" t="e">
        <f aca="false">(CV399*CV400*$G399)*$DB$8</f>
        <v>#VALUE!</v>
      </c>
      <c r="CW401" s="248"/>
      <c r="CX401" s="248" t="e">
        <f aca="false">(CX399*CX400*$G399)*$DB$8</f>
        <v>#VALUE!</v>
      </c>
      <c r="CY401" s="248"/>
      <c r="CZ401" s="248" t="e">
        <f aca="false">(CZ399*CZ400*$G399)*$DB$8</f>
        <v>#VALUE!</v>
      </c>
      <c r="DA401" s="248"/>
      <c r="DB401" s="248" t="e">
        <f aca="false">(DB399*DB400*$G399)*$DB$8</f>
        <v>#VALUE!</v>
      </c>
      <c r="DC401" s="248"/>
      <c r="DD401" s="248" t="e">
        <f aca="false">(DD399*DD400*$G399)*$DB$8</f>
        <v>#VALUE!</v>
      </c>
      <c r="DE401" s="248"/>
      <c r="DF401" s="248" t="e">
        <f aca="false">(DF399*DF400*$G399)*$DB$8</f>
        <v>#VALUE!</v>
      </c>
      <c r="DG401" s="248"/>
      <c r="DH401" s="248" t="e">
        <f aca="false">(DH399*DH400*$G399)*$DB$8</f>
        <v>#VALUE!</v>
      </c>
      <c r="DI401" s="248"/>
      <c r="DJ401" s="292" t="e">
        <f aca="false">(DJ399*DJ400*$G399)*$DB$8</f>
        <v>#VALUE!</v>
      </c>
      <c r="DK401" s="292"/>
      <c r="DL401" s="248" t="e">
        <f aca="false">(DL399*DL400*$G399)*$DB$8</f>
        <v>#VALUE!</v>
      </c>
      <c r="DM401" s="248"/>
      <c r="DN401" s="248" t="e">
        <f aca="false">(DN399*DN400*$G399)*$DB$8</f>
        <v>#VALUE!</v>
      </c>
      <c r="DO401" s="248"/>
      <c r="DP401" s="248" t="e">
        <f aca="false">(DP399*DP400*$G399)*$DB$8</f>
        <v>#VALUE!</v>
      </c>
      <c r="DQ401" s="248"/>
      <c r="DR401" s="248" t="e">
        <f aca="false">(DR399*DR400*$G399)*$DB$8</f>
        <v>#VALUE!</v>
      </c>
      <c r="DS401" s="248"/>
      <c r="DT401" s="248" t="e">
        <f aca="false">(DT399*DT400*$G399)*$DB$8</f>
        <v>#VALUE!</v>
      </c>
      <c r="DU401" s="248"/>
      <c r="DV401" s="248" t="e">
        <f aca="false">(DV399*DV400*$G399)*$DB$8</f>
        <v>#VALUE!</v>
      </c>
      <c r="DW401" s="248"/>
      <c r="DX401" s="248" t="e">
        <f aca="false">(DX399*DX400*$G399)*$DB$8</f>
        <v>#VALUE!</v>
      </c>
      <c r="DY401" s="248"/>
      <c r="DZ401" s="248" t="e">
        <f aca="false">(DZ399*DZ400*$G399)*$DB$8</f>
        <v>#VALUE!</v>
      </c>
      <c r="EA401" s="248"/>
      <c r="EB401" s="248" t="e">
        <f aca="false">(EB399*EB400*$G399)*$DB$8</f>
        <v>#VALUE!</v>
      </c>
      <c r="EC401" s="248"/>
      <c r="ED401" s="248" t="e">
        <f aca="false">(ED399*ED400*$G399)*$DB$8</f>
        <v>#VALUE!</v>
      </c>
      <c r="EE401" s="248"/>
      <c r="EF401" s="248" t="e">
        <f aca="false">(EF399*EF400*$G399)*$DB$8</f>
        <v>#VALUE!</v>
      </c>
      <c r="EG401" s="248"/>
      <c r="EH401" s="248" t="e">
        <f aca="false">(EH399*EH400*$G399)*$DB$8</f>
        <v>#VALUE!</v>
      </c>
      <c r="EI401" s="248"/>
      <c r="EJ401" s="248" t="e">
        <f aca="false">(EJ399*EJ400*$G399)*$DB$8</f>
        <v>#VALUE!</v>
      </c>
      <c r="EK401" s="248"/>
      <c r="EL401" s="248" t="e">
        <f aca="false">(EL399*EL400*$G399)*$DB$8</f>
        <v>#VALUE!</v>
      </c>
      <c r="EM401" s="248"/>
      <c r="EN401" s="248" t="e">
        <f aca="false">(EN399*EN400*$G399)*$DB$8</f>
        <v>#VALUE!</v>
      </c>
      <c r="EO401" s="248"/>
      <c r="EP401" s="248" t="e">
        <f aca="false">(EP399*EP400*$G399)*$DB$8</f>
        <v>#VALUE!</v>
      </c>
      <c r="EQ401" s="248"/>
      <c r="ER401" s="248" t="e">
        <f aca="false">(ER399*ER400*$G399)*$DB$8</f>
        <v>#VALUE!</v>
      </c>
      <c r="ES401" s="248"/>
      <c r="ET401" s="248" t="e">
        <f aca="false">(ET399*ET400*$G399)*$DB$8</f>
        <v>#VALUE!</v>
      </c>
      <c r="EU401" s="248"/>
      <c r="EV401" s="248" t="e">
        <f aca="false">(EV399*EV400*$G399)*$DB$8</f>
        <v>#VALUE!</v>
      </c>
      <c r="EW401" s="248"/>
      <c r="EX401" s="249" t="e">
        <f aca="false">(EX399*EX400*$G399)*$DB$8</f>
        <v>#VALUE!</v>
      </c>
      <c r="EY401" s="249"/>
      <c r="EZ401" s="248" t="e">
        <f aca="false">(EZ399*EZ400*$G399)*$DB$8</f>
        <v>#VALUE!</v>
      </c>
      <c r="FA401" s="248"/>
      <c r="FB401" s="248" t="e">
        <f aca="false">(FB399*FB400*$G399)*$DB$8</f>
        <v>#VALUE!</v>
      </c>
      <c r="FC401" s="248"/>
      <c r="FD401" s="248" t="e">
        <f aca="false">(FD399*FD400*$G399)*$DB$8</f>
        <v>#VALUE!</v>
      </c>
      <c r="FE401" s="248"/>
      <c r="FF401" s="248" t="e">
        <f aca="false">(FF399*FF400*$G399)*$DB$8</f>
        <v>#VALUE!</v>
      </c>
      <c r="FG401" s="248"/>
      <c r="FH401" s="248" t="e">
        <f aca="false">(FH399*FH400*$G399)*$DB$8</f>
        <v>#VALUE!</v>
      </c>
      <c r="FI401" s="248"/>
      <c r="FJ401" s="248" t="e">
        <f aca="false">(FJ399*FJ400*$G399)*$DB$8</f>
        <v>#VALUE!</v>
      </c>
      <c r="FK401" s="248"/>
      <c r="FL401" s="248" t="e">
        <f aca="false">(FL399*FL400*$G399)*$DB$8</f>
        <v>#VALUE!</v>
      </c>
      <c r="FM401" s="248"/>
      <c r="FN401" s="248" t="e">
        <f aca="false">(FN399*FN400*$G399)*$DB$8</f>
        <v>#VALUE!</v>
      </c>
      <c r="FO401" s="248"/>
      <c r="FP401" s="248" t="e">
        <f aca="false">(FP399*FP400*$G399)*$DB$8</f>
        <v>#VALUE!</v>
      </c>
      <c r="FQ401" s="248"/>
      <c r="FR401" s="248" t="e">
        <f aca="false">(FR399*FR400*$G399)*$DB$8</f>
        <v>#VALUE!</v>
      </c>
      <c r="FS401" s="248"/>
      <c r="FT401" s="248" t="e">
        <f aca="false">(FT399*FT400*$G399)*$DB$8</f>
        <v>#VALUE!</v>
      </c>
      <c r="FU401" s="248"/>
      <c r="FV401" s="248" t="e">
        <f aca="false">(FV399*FV400*$G399)*$DB$8</f>
        <v>#VALUE!</v>
      </c>
      <c r="FW401" s="248"/>
      <c r="FX401" s="248" t="e">
        <f aca="false">(FX399*FX400*$G399)*$DB$8</f>
        <v>#VALUE!</v>
      </c>
      <c r="FY401" s="248"/>
      <c r="FZ401" s="248" t="e">
        <f aca="false">(FZ399*FZ400*$G399)*$DB$8</f>
        <v>#VALUE!</v>
      </c>
      <c r="GA401" s="248"/>
      <c r="GB401" s="248" t="e">
        <f aca="false">(GB399*GB400*$G399)*$DB$8</f>
        <v>#VALUE!</v>
      </c>
      <c r="GC401" s="248"/>
      <c r="GD401" s="248" t="e">
        <f aca="false">(GD399*GD400*$G399)*$DB$8</f>
        <v>#VALUE!</v>
      </c>
      <c r="GE401" s="248"/>
      <c r="GF401" s="248" t="e">
        <f aca="false">(GF399*GF400*$G399)*$DB$8</f>
        <v>#VALUE!</v>
      </c>
      <c r="GG401" s="248"/>
      <c r="GH401" s="248" t="e">
        <f aca="false">(GH399*GH400*$G399)*$DB$8</f>
        <v>#VALUE!</v>
      </c>
      <c r="GI401" s="248"/>
      <c r="GJ401" s="248" t="e">
        <f aca="false">(GJ399*GJ400*$G399)*$DB$8</f>
        <v>#VALUE!</v>
      </c>
      <c r="GK401" s="248"/>
      <c r="GL401" s="248" t="e">
        <f aca="false">(GL399*GL400*$G399)*$DB$8</f>
        <v>#VALUE!</v>
      </c>
      <c r="GM401" s="248"/>
      <c r="GN401" s="248" t="e">
        <f aca="false">(GN399*GN400*$G399)*$DB$8</f>
        <v>#VALUE!</v>
      </c>
      <c r="GO401" s="248"/>
      <c r="GP401" s="248" t="e">
        <f aca="false">(GP399*GP400*$G399)*$DB$8</f>
        <v>#VALUE!</v>
      </c>
      <c r="GQ401" s="248"/>
      <c r="GR401" s="248" t="e">
        <f aca="false">(GR399*GR400*$G399)*$DB$8</f>
        <v>#VALUE!</v>
      </c>
      <c r="GS401" s="248"/>
      <c r="GT401" s="248" t="e">
        <f aca="false">(GT399*GT400*$G399)*$DB$8</f>
        <v>#VALUE!</v>
      </c>
      <c r="GU401" s="248"/>
      <c r="GV401" s="248" t="e">
        <f aca="false">(GV399*GV400*$G399)*$DB$8</f>
        <v>#VALUE!</v>
      </c>
      <c r="GW401" s="248"/>
      <c r="GX401" s="248" t="e">
        <f aca="false">(GX399*GX400*$G399)*$DB$8</f>
        <v>#VALUE!</v>
      </c>
      <c r="GY401" s="248"/>
      <c r="GZ401" s="248" t="e">
        <f aca="false">(GZ399*GZ400*$G399)*$DB$8</f>
        <v>#VALUE!</v>
      </c>
      <c r="HA401" s="248"/>
      <c r="HB401" s="248" t="e">
        <f aca="false">(HB399*HB400*$G399)*$DB$8</f>
        <v>#VALUE!</v>
      </c>
      <c r="HC401" s="248"/>
      <c r="HD401" s="248" t="e">
        <f aca="false">(HD399*HD400*$G399)*$DB$8</f>
        <v>#VALUE!</v>
      </c>
      <c r="HE401" s="248"/>
      <c r="HF401" s="248" t="e">
        <f aca="false">(HF399*HF400*$G399)*$DB$8</f>
        <v>#VALUE!</v>
      </c>
      <c r="HG401" s="248"/>
      <c r="HH401" s="248" t="e">
        <f aca="false">(HH399*HH400*$G399)*$DB$8</f>
        <v>#VALUE!</v>
      </c>
      <c r="HI401" s="248"/>
      <c r="HJ401" s="248" t="e">
        <f aca="false">(HJ399*HJ400*$G399)*$DB$8</f>
        <v>#VALUE!</v>
      </c>
      <c r="HK401" s="248"/>
    </row>
    <row r="402" customFormat="false" ht="12.75" hidden="true" customHeight="false" outlineLevel="0" collapsed="false">
      <c r="A402" s="232"/>
      <c r="B402" s="233"/>
      <c r="C402" s="232"/>
      <c r="D402" s="234"/>
      <c r="E402" s="234"/>
      <c r="F402" s="235"/>
      <c r="G402" s="234"/>
      <c r="H402" s="234"/>
      <c r="I402" s="237"/>
      <c r="J402" s="238"/>
      <c r="K402" s="250" t="s">
        <v>162</v>
      </c>
      <c r="L402" s="251" t="e">
        <f aca="false">L401</f>
        <v>#VALUE!</v>
      </c>
      <c r="M402" s="251"/>
      <c r="N402" s="251" t="e">
        <f aca="false">L402+N401</f>
        <v>#VALUE!</v>
      </c>
      <c r="O402" s="251"/>
      <c r="P402" s="251" t="e">
        <f aca="false">N402+P401</f>
        <v>#VALUE!</v>
      </c>
      <c r="Q402" s="251"/>
      <c r="R402" s="251" t="e">
        <f aca="false">P402+R401</f>
        <v>#VALUE!</v>
      </c>
      <c r="S402" s="251"/>
      <c r="T402" s="251" t="e">
        <f aca="false">R402+T401</f>
        <v>#VALUE!</v>
      </c>
      <c r="U402" s="251"/>
      <c r="V402" s="251" t="e">
        <f aca="false">T402+V401</f>
        <v>#VALUE!</v>
      </c>
      <c r="W402" s="251"/>
      <c r="X402" s="251" t="e">
        <f aca="false">V402+X401</f>
        <v>#VALUE!</v>
      </c>
      <c r="Y402" s="251"/>
      <c r="Z402" s="251" t="e">
        <f aca="false">X402+Z401</f>
        <v>#VALUE!</v>
      </c>
      <c r="AA402" s="251"/>
      <c r="AB402" s="251" t="e">
        <f aca="false">Z402+AB401</f>
        <v>#VALUE!</v>
      </c>
      <c r="AC402" s="251"/>
      <c r="AD402" s="251" t="e">
        <f aca="false">AB402+AD401</f>
        <v>#VALUE!</v>
      </c>
      <c r="AE402" s="251"/>
      <c r="AF402" s="251" t="e">
        <f aca="false">AD402+AF401</f>
        <v>#VALUE!</v>
      </c>
      <c r="AG402" s="251"/>
      <c r="AH402" s="251" t="e">
        <f aca="false">AF402+AH401</f>
        <v>#VALUE!</v>
      </c>
      <c r="AI402" s="251"/>
      <c r="AJ402" s="251" t="e">
        <f aca="false">AH402+AJ401</f>
        <v>#VALUE!</v>
      </c>
      <c r="AK402" s="251"/>
      <c r="AL402" s="251" t="e">
        <f aca="false">AJ402+AL401</f>
        <v>#VALUE!</v>
      </c>
      <c r="AM402" s="251"/>
      <c r="AN402" s="251" t="e">
        <f aca="false">AL402+AN401</f>
        <v>#VALUE!</v>
      </c>
      <c r="AO402" s="251"/>
      <c r="AP402" s="251" t="e">
        <f aca="false">AN402+AP401</f>
        <v>#VALUE!</v>
      </c>
      <c r="AQ402" s="251"/>
      <c r="AR402" s="251" t="e">
        <f aca="false">AP402+AR401</f>
        <v>#VALUE!</v>
      </c>
      <c r="AS402" s="251"/>
      <c r="AT402" s="251" t="e">
        <f aca="false">AR402+AT401</f>
        <v>#VALUE!</v>
      </c>
      <c r="AU402" s="251"/>
      <c r="AV402" s="251" t="e">
        <f aca="false">AT402+AV401</f>
        <v>#VALUE!</v>
      </c>
      <c r="AW402" s="251"/>
      <c r="AX402" s="251" t="e">
        <f aca="false">AV402+AX401</f>
        <v>#VALUE!</v>
      </c>
      <c r="AY402" s="251"/>
      <c r="AZ402" s="251" t="e">
        <f aca="false">AX402+AZ401</f>
        <v>#VALUE!</v>
      </c>
      <c r="BA402" s="251"/>
      <c r="BB402" s="251" t="e">
        <f aca="false">AZ402+BB401</f>
        <v>#VALUE!</v>
      </c>
      <c r="BC402" s="251"/>
      <c r="BD402" s="251" t="e">
        <f aca="false">BB402+BD401</f>
        <v>#VALUE!</v>
      </c>
      <c r="BE402" s="251"/>
      <c r="BF402" s="251" t="e">
        <f aca="false">BD402+BF401</f>
        <v>#VALUE!</v>
      </c>
      <c r="BG402" s="251"/>
      <c r="BH402" s="251" t="e">
        <f aca="false">BF402+BH401</f>
        <v>#VALUE!</v>
      </c>
      <c r="BI402" s="251"/>
      <c r="BJ402" s="251" t="e">
        <f aca="false">BH402+BJ401</f>
        <v>#VALUE!</v>
      </c>
      <c r="BK402" s="251"/>
      <c r="BL402" s="251" t="e">
        <f aca="false">BJ402+BL401</f>
        <v>#VALUE!</v>
      </c>
      <c r="BM402" s="251"/>
      <c r="BN402" s="251" t="e">
        <f aca="false">BL402+BN401</f>
        <v>#VALUE!</v>
      </c>
      <c r="BO402" s="251"/>
      <c r="BP402" s="251" t="e">
        <f aca="false">BN402+BP401</f>
        <v>#VALUE!</v>
      </c>
      <c r="BQ402" s="251"/>
      <c r="BR402" s="251" t="e">
        <f aca="false">BP402+BR401</f>
        <v>#VALUE!</v>
      </c>
      <c r="BS402" s="251"/>
      <c r="BT402" s="251" t="e">
        <f aca="false">BR402+BT401</f>
        <v>#VALUE!</v>
      </c>
      <c r="BU402" s="251"/>
      <c r="BV402" s="251" t="e">
        <f aca="false">BT402+BV401</f>
        <v>#VALUE!</v>
      </c>
      <c r="BW402" s="251"/>
      <c r="BX402" s="251" t="e">
        <f aca="false">BV402+BX401</f>
        <v>#VALUE!</v>
      </c>
      <c r="BY402" s="251"/>
      <c r="BZ402" s="251" t="e">
        <f aca="false">BX402+BZ401</f>
        <v>#VALUE!</v>
      </c>
      <c r="CA402" s="251"/>
      <c r="CB402" s="251" t="e">
        <f aca="false">BZ402+CB401</f>
        <v>#VALUE!</v>
      </c>
      <c r="CC402" s="251"/>
      <c r="CD402" s="251" t="e">
        <f aca="false">CB402+CD401</f>
        <v>#VALUE!</v>
      </c>
      <c r="CE402" s="251"/>
      <c r="CF402" s="251" t="e">
        <f aca="false">CD402+CF401</f>
        <v>#VALUE!</v>
      </c>
      <c r="CG402" s="251"/>
      <c r="CH402" s="251" t="e">
        <f aca="false">CF402+CH401</f>
        <v>#VALUE!</v>
      </c>
      <c r="CI402" s="251"/>
      <c r="CJ402" s="251" t="e">
        <f aca="false">CH402+CJ401</f>
        <v>#VALUE!</v>
      </c>
      <c r="CK402" s="251"/>
      <c r="CL402" s="251" t="e">
        <f aca="false">CJ402+CL401</f>
        <v>#VALUE!</v>
      </c>
      <c r="CM402" s="251"/>
      <c r="CN402" s="251" t="e">
        <f aca="false">CL402+CN401</f>
        <v>#VALUE!</v>
      </c>
      <c r="CO402" s="251"/>
      <c r="CP402" s="251" t="e">
        <f aca="false">CN402+CP401</f>
        <v>#VALUE!</v>
      </c>
      <c r="CQ402" s="251"/>
      <c r="CR402" s="251" t="e">
        <f aca="false">CP402+CR401</f>
        <v>#VALUE!</v>
      </c>
      <c r="CS402" s="251"/>
      <c r="CT402" s="251" t="e">
        <f aca="false">CR402+CT401</f>
        <v>#VALUE!</v>
      </c>
      <c r="CU402" s="251"/>
      <c r="CV402" s="251" t="e">
        <f aca="false">CT402+CV401</f>
        <v>#VALUE!</v>
      </c>
      <c r="CW402" s="251"/>
      <c r="CX402" s="251" t="e">
        <f aca="false">CV402+CX401</f>
        <v>#VALUE!</v>
      </c>
      <c r="CY402" s="251"/>
      <c r="CZ402" s="251" t="e">
        <f aca="false">CX402+CZ401</f>
        <v>#VALUE!</v>
      </c>
      <c r="DA402" s="251"/>
      <c r="DB402" s="251" t="e">
        <f aca="false">CZ402+DB401</f>
        <v>#VALUE!</v>
      </c>
      <c r="DC402" s="251"/>
      <c r="DD402" s="251" t="e">
        <f aca="false">DB402+DD401</f>
        <v>#VALUE!</v>
      </c>
      <c r="DE402" s="251"/>
      <c r="DF402" s="251" t="e">
        <f aca="false">DD402+DF401</f>
        <v>#VALUE!</v>
      </c>
      <c r="DG402" s="251"/>
      <c r="DH402" s="251" t="e">
        <f aca="false">DF402+DH401</f>
        <v>#VALUE!</v>
      </c>
      <c r="DI402" s="251"/>
      <c r="DJ402" s="293" t="e">
        <f aca="false">DH402+DJ401</f>
        <v>#VALUE!</v>
      </c>
      <c r="DK402" s="293"/>
      <c r="DL402" s="251" t="e">
        <f aca="false">DJ402+DL401</f>
        <v>#VALUE!</v>
      </c>
      <c r="DM402" s="251"/>
      <c r="DN402" s="251" t="e">
        <f aca="false">DL402+DN401</f>
        <v>#VALUE!</v>
      </c>
      <c r="DO402" s="251"/>
      <c r="DP402" s="251" t="e">
        <f aca="false">DN402+DP401</f>
        <v>#VALUE!</v>
      </c>
      <c r="DQ402" s="251"/>
      <c r="DR402" s="251" t="e">
        <f aca="false">DP402+DR401</f>
        <v>#VALUE!</v>
      </c>
      <c r="DS402" s="251"/>
      <c r="DT402" s="251" t="e">
        <f aca="false">DR402+DT401</f>
        <v>#VALUE!</v>
      </c>
      <c r="DU402" s="251"/>
      <c r="DV402" s="251" t="e">
        <f aca="false">DT402+DV401</f>
        <v>#VALUE!</v>
      </c>
      <c r="DW402" s="251"/>
      <c r="DX402" s="251" t="e">
        <f aca="false">DV402+DX401</f>
        <v>#VALUE!</v>
      </c>
      <c r="DY402" s="251"/>
      <c r="DZ402" s="251" t="e">
        <f aca="false">DX402+DZ401</f>
        <v>#VALUE!</v>
      </c>
      <c r="EA402" s="251"/>
      <c r="EB402" s="251" t="e">
        <f aca="false">DZ402+EB401</f>
        <v>#VALUE!</v>
      </c>
      <c r="EC402" s="251"/>
      <c r="ED402" s="251" t="e">
        <f aca="false">EB402+ED401</f>
        <v>#VALUE!</v>
      </c>
      <c r="EE402" s="251"/>
      <c r="EF402" s="251" t="e">
        <f aca="false">ED402+EF401</f>
        <v>#VALUE!</v>
      </c>
      <c r="EG402" s="251"/>
      <c r="EH402" s="251" t="e">
        <f aca="false">EF402+EH401</f>
        <v>#VALUE!</v>
      </c>
      <c r="EI402" s="251"/>
      <c r="EJ402" s="251" t="e">
        <f aca="false">EH402+EJ401</f>
        <v>#VALUE!</v>
      </c>
      <c r="EK402" s="251"/>
      <c r="EL402" s="251" t="e">
        <f aca="false">EJ402+EL401</f>
        <v>#VALUE!</v>
      </c>
      <c r="EM402" s="251"/>
      <c r="EN402" s="251" t="e">
        <f aca="false">EL402+EN401</f>
        <v>#VALUE!</v>
      </c>
      <c r="EO402" s="251"/>
      <c r="EP402" s="251" t="e">
        <f aca="false">EN402+EP401</f>
        <v>#VALUE!</v>
      </c>
      <c r="EQ402" s="251"/>
      <c r="ER402" s="251" t="e">
        <f aca="false">EP402+ER401</f>
        <v>#VALUE!</v>
      </c>
      <c r="ES402" s="251"/>
      <c r="ET402" s="251" t="e">
        <f aca="false">ER402+ET401</f>
        <v>#VALUE!</v>
      </c>
      <c r="EU402" s="251"/>
      <c r="EV402" s="251" t="e">
        <f aca="false">ET402+EV401</f>
        <v>#VALUE!</v>
      </c>
      <c r="EW402" s="251"/>
      <c r="EX402" s="252" t="e">
        <f aca="false">EV402+EX401</f>
        <v>#VALUE!</v>
      </c>
      <c r="EY402" s="252"/>
      <c r="EZ402" s="251" t="e">
        <f aca="false">EX402+EZ401</f>
        <v>#VALUE!</v>
      </c>
      <c r="FA402" s="251"/>
      <c r="FB402" s="251" t="e">
        <f aca="false">EZ402+FB401</f>
        <v>#VALUE!</v>
      </c>
      <c r="FC402" s="251"/>
      <c r="FD402" s="251" t="e">
        <f aca="false">FB402+FD401</f>
        <v>#VALUE!</v>
      </c>
      <c r="FE402" s="251"/>
      <c r="FF402" s="251" t="e">
        <f aca="false">FD402+FF401</f>
        <v>#VALUE!</v>
      </c>
      <c r="FG402" s="251"/>
      <c r="FH402" s="251" t="e">
        <f aca="false">FF402+FH401</f>
        <v>#VALUE!</v>
      </c>
      <c r="FI402" s="251"/>
      <c r="FJ402" s="251" t="e">
        <f aca="false">FH402+FJ401</f>
        <v>#VALUE!</v>
      </c>
      <c r="FK402" s="251"/>
      <c r="FL402" s="251" t="e">
        <f aca="false">FJ402+FL401</f>
        <v>#VALUE!</v>
      </c>
      <c r="FM402" s="251"/>
      <c r="FN402" s="251" t="e">
        <f aca="false">FL402+FN401</f>
        <v>#VALUE!</v>
      </c>
      <c r="FO402" s="251"/>
      <c r="FP402" s="251" t="e">
        <f aca="false">FN402+FP401</f>
        <v>#VALUE!</v>
      </c>
      <c r="FQ402" s="251"/>
      <c r="FR402" s="251" t="e">
        <f aca="false">FP402+FR401</f>
        <v>#VALUE!</v>
      </c>
      <c r="FS402" s="251"/>
      <c r="FT402" s="251" t="e">
        <f aca="false">FR402+FT401</f>
        <v>#VALUE!</v>
      </c>
      <c r="FU402" s="251"/>
      <c r="FV402" s="251" t="e">
        <f aca="false">FT402+FV401</f>
        <v>#VALUE!</v>
      </c>
      <c r="FW402" s="251"/>
      <c r="FX402" s="251" t="e">
        <f aca="false">FV402+FX401</f>
        <v>#VALUE!</v>
      </c>
      <c r="FY402" s="251"/>
      <c r="FZ402" s="251" t="e">
        <f aca="false">FX402+FZ401</f>
        <v>#VALUE!</v>
      </c>
      <c r="GA402" s="251"/>
      <c r="GB402" s="251" t="e">
        <f aca="false">FZ402+GB401</f>
        <v>#VALUE!</v>
      </c>
      <c r="GC402" s="251"/>
      <c r="GD402" s="251" t="e">
        <f aca="false">GB402+GD401</f>
        <v>#VALUE!</v>
      </c>
      <c r="GE402" s="251"/>
      <c r="GF402" s="251" t="e">
        <f aca="false">GD402+GF401</f>
        <v>#VALUE!</v>
      </c>
      <c r="GG402" s="251"/>
      <c r="GH402" s="251" t="e">
        <f aca="false">GF402+GH401</f>
        <v>#VALUE!</v>
      </c>
      <c r="GI402" s="251"/>
      <c r="GJ402" s="251" t="e">
        <f aca="false">GH402+GJ401</f>
        <v>#VALUE!</v>
      </c>
      <c r="GK402" s="251"/>
      <c r="GL402" s="251" t="e">
        <f aca="false">GJ402+GL401</f>
        <v>#VALUE!</v>
      </c>
      <c r="GM402" s="251"/>
      <c r="GN402" s="251" t="e">
        <f aca="false">GL402+GN401</f>
        <v>#VALUE!</v>
      </c>
      <c r="GO402" s="251"/>
      <c r="GP402" s="251" t="e">
        <f aca="false">GN402+GP401</f>
        <v>#VALUE!</v>
      </c>
      <c r="GQ402" s="251"/>
      <c r="GR402" s="251" t="e">
        <f aca="false">GP402+GR401</f>
        <v>#VALUE!</v>
      </c>
      <c r="GS402" s="251"/>
      <c r="GT402" s="251" t="e">
        <f aca="false">GR402+GT401</f>
        <v>#VALUE!</v>
      </c>
      <c r="GU402" s="251"/>
      <c r="GV402" s="251" t="e">
        <f aca="false">GT402+GV401</f>
        <v>#VALUE!</v>
      </c>
      <c r="GW402" s="251"/>
      <c r="GX402" s="251" t="e">
        <f aca="false">GV402+GX401</f>
        <v>#VALUE!</v>
      </c>
      <c r="GY402" s="251"/>
      <c r="GZ402" s="251" t="e">
        <f aca="false">GX402+GZ401</f>
        <v>#VALUE!</v>
      </c>
      <c r="HA402" s="251"/>
      <c r="HB402" s="251" t="e">
        <f aca="false">GZ402+HB401</f>
        <v>#VALUE!</v>
      </c>
      <c r="HC402" s="251"/>
      <c r="HD402" s="251" t="e">
        <f aca="false">HB402+HD401</f>
        <v>#VALUE!</v>
      </c>
      <c r="HE402" s="251"/>
      <c r="HF402" s="251" t="e">
        <f aca="false">HD402+HF401</f>
        <v>#VALUE!</v>
      </c>
      <c r="HG402" s="251"/>
      <c r="HH402" s="251" t="e">
        <f aca="false">HF402+HH401</f>
        <v>#VALUE!</v>
      </c>
      <c r="HI402" s="251"/>
      <c r="HJ402" s="251" t="e">
        <f aca="false">HH402+HJ401</f>
        <v>#VALUE!</v>
      </c>
      <c r="HK402" s="251"/>
    </row>
    <row r="403" s="295" customFormat="true" ht="12.75" hidden="true" customHeight="false" outlineLevel="0" collapsed="false">
      <c r="A403" s="232"/>
      <c r="B403" s="233"/>
      <c r="C403" s="232"/>
      <c r="D403" s="234"/>
      <c r="E403" s="234"/>
      <c r="F403" s="235"/>
      <c r="G403" s="234"/>
      <c r="H403" s="253"/>
      <c r="I403" s="237"/>
      <c r="J403" s="238"/>
      <c r="K403" s="254" t="s">
        <v>163</v>
      </c>
      <c r="L403" s="255"/>
      <c r="M403" s="255"/>
      <c r="N403" s="255"/>
      <c r="O403" s="255"/>
      <c r="P403" s="255"/>
      <c r="Q403" s="255"/>
      <c r="R403" s="255"/>
      <c r="S403" s="255"/>
      <c r="T403" s="255"/>
      <c r="U403" s="255"/>
      <c r="V403" s="255"/>
      <c r="W403" s="255"/>
      <c r="X403" s="255"/>
      <c r="Y403" s="255"/>
      <c r="Z403" s="255"/>
      <c r="AA403" s="255"/>
      <c r="AB403" s="255"/>
      <c r="AC403" s="255"/>
      <c r="AD403" s="255"/>
      <c r="AE403" s="255"/>
      <c r="AF403" s="255"/>
      <c r="AG403" s="255"/>
      <c r="AH403" s="255"/>
      <c r="AI403" s="255"/>
      <c r="AJ403" s="255"/>
      <c r="AK403" s="255"/>
      <c r="AL403" s="255"/>
      <c r="AM403" s="255"/>
      <c r="AN403" s="255"/>
      <c r="AO403" s="255"/>
      <c r="AP403" s="255"/>
      <c r="AQ403" s="255"/>
      <c r="AR403" s="255"/>
      <c r="AS403" s="255"/>
      <c r="AT403" s="255"/>
      <c r="AU403" s="255"/>
      <c r="AV403" s="255"/>
      <c r="AW403" s="255"/>
      <c r="AX403" s="255"/>
      <c r="AY403" s="255"/>
      <c r="AZ403" s="255"/>
      <c r="BA403" s="255"/>
      <c r="BB403" s="255"/>
      <c r="BC403" s="255"/>
      <c r="BD403" s="255"/>
      <c r="BE403" s="255"/>
      <c r="BF403" s="255"/>
      <c r="BG403" s="255"/>
      <c r="BH403" s="255"/>
      <c r="BI403" s="255"/>
      <c r="BJ403" s="255"/>
      <c r="BK403" s="255"/>
      <c r="BL403" s="255"/>
      <c r="BM403" s="255"/>
      <c r="BN403" s="255"/>
      <c r="BO403" s="255"/>
      <c r="BP403" s="255"/>
      <c r="BQ403" s="255"/>
      <c r="BR403" s="255"/>
      <c r="BS403" s="255"/>
      <c r="BT403" s="255"/>
      <c r="BU403" s="255"/>
      <c r="BV403" s="255"/>
      <c r="BW403" s="255"/>
      <c r="BX403" s="255"/>
      <c r="BY403" s="255"/>
      <c r="BZ403" s="255"/>
      <c r="CA403" s="255"/>
      <c r="CB403" s="255"/>
      <c r="CC403" s="255"/>
      <c r="CD403" s="255"/>
      <c r="CE403" s="255"/>
      <c r="CF403" s="255"/>
      <c r="CG403" s="255"/>
      <c r="CH403" s="255"/>
      <c r="CI403" s="255"/>
      <c r="CJ403" s="255"/>
      <c r="CK403" s="255"/>
      <c r="CL403" s="255"/>
      <c r="CM403" s="255"/>
      <c r="CN403" s="255"/>
      <c r="CO403" s="255"/>
      <c r="CP403" s="255"/>
      <c r="CQ403" s="255"/>
      <c r="CR403" s="255"/>
      <c r="CS403" s="255"/>
      <c r="CT403" s="255"/>
      <c r="CU403" s="255"/>
      <c r="CV403" s="255"/>
      <c r="CW403" s="255"/>
      <c r="CX403" s="255"/>
      <c r="CY403" s="255"/>
      <c r="CZ403" s="255"/>
      <c r="DA403" s="255"/>
      <c r="DB403" s="255"/>
      <c r="DC403" s="255"/>
      <c r="DD403" s="255"/>
      <c r="DE403" s="255"/>
      <c r="DF403" s="255"/>
      <c r="DG403" s="255"/>
      <c r="DH403" s="255"/>
      <c r="DI403" s="255"/>
      <c r="DJ403" s="294"/>
      <c r="DK403" s="294"/>
      <c r="DL403" s="255"/>
      <c r="DM403" s="255"/>
      <c r="DN403" s="255"/>
      <c r="DO403" s="255"/>
      <c r="DP403" s="255"/>
      <c r="DQ403" s="255"/>
      <c r="DR403" s="255"/>
      <c r="DS403" s="255"/>
      <c r="DT403" s="255"/>
      <c r="DU403" s="255"/>
      <c r="DV403" s="255"/>
      <c r="DW403" s="255"/>
      <c r="DX403" s="255"/>
      <c r="DY403" s="255"/>
      <c r="DZ403" s="255"/>
      <c r="EA403" s="255"/>
      <c r="EB403" s="255"/>
      <c r="EC403" s="255"/>
      <c r="ED403" s="255"/>
      <c r="EE403" s="255"/>
      <c r="EF403" s="255"/>
      <c r="EG403" s="255"/>
      <c r="EH403" s="255"/>
      <c r="EI403" s="255"/>
      <c r="EJ403" s="255"/>
      <c r="EK403" s="255"/>
      <c r="EL403" s="255"/>
      <c r="EM403" s="255"/>
      <c r="EN403" s="255"/>
      <c r="EO403" s="255"/>
      <c r="EP403" s="255"/>
      <c r="EQ403" s="255"/>
      <c r="ER403" s="255"/>
      <c r="ES403" s="255"/>
      <c r="ET403" s="255"/>
      <c r="EU403" s="255"/>
      <c r="EV403" s="255"/>
      <c r="EW403" s="255"/>
      <c r="EX403" s="256"/>
      <c r="EY403" s="256"/>
      <c r="EZ403" s="255"/>
      <c r="FA403" s="255"/>
      <c r="FB403" s="255"/>
      <c r="FC403" s="255"/>
      <c r="FD403" s="255"/>
      <c r="FE403" s="255"/>
      <c r="FF403" s="255"/>
      <c r="FG403" s="255"/>
      <c r="FH403" s="255"/>
      <c r="FI403" s="255"/>
      <c r="FJ403" s="255"/>
      <c r="FK403" s="255"/>
      <c r="FL403" s="255"/>
      <c r="FM403" s="255"/>
      <c r="FN403" s="255"/>
      <c r="FO403" s="255"/>
      <c r="FP403" s="255"/>
      <c r="FQ403" s="255"/>
      <c r="FR403" s="255"/>
      <c r="FS403" s="255"/>
      <c r="FT403" s="255"/>
      <c r="FU403" s="255"/>
      <c r="FV403" s="255"/>
      <c r="FW403" s="255"/>
      <c r="FX403" s="255"/>
      <c r="FY403" s="255"/>
      <c r="FZ403" s="255"/>
      <c r="GA403" s="255"/>
      <c r="GB403" s="255"/>
      <c r="GC403" s="255"/>
      <c r="GD403" s="255"/>
      <c r="GE403" s="255"/>
      <c r="GF403" s="255"/>
      <c r="GG403" s="255"/>
      <c r="GH403" s="255"/>
      <c r="GI403" s="255"/>
      <c r="GJ403" s="255"/>
      <c r="GK403" s="255"/>
      <c r="GL403" s="255"/>
      <c r="GM403" s="255"/>
      <c r="GN403" s="255"/>
      <c r="GO403" s="255"/>
      <c r="GP403" s="255"/>
      <c r="GQ403" s="255"/>
      <c r="GR403" s="255"/>
      <c r="GS403" s="255"/>
      <c r="GT403" s="255"/>
      <c r="GU403" s="255"/>
      <c r="GV403" s="255"/>
      <c r="GW403" s="255"/>
      <c r="GX403" s="255"/>
      <c r="GY403" s="255"/>
      <c r="GZ403" s="255"/>
      <c r="HA403" s="255"/>
      <c r="HB403" s="255"/>
      <c r="HC403" s="255"/>
      <c r="HD403" s="255"/>
      <c r="HE403" s="255"/>
      <c r="HF403" s="255"/>
      <c r="HG403" s="255"/>
      <c r="HH403" s="255"/>
      <c r="HI403" s="255"/>
      <c r="HJ403" s="255"/>
      <c r="HK403" s="255"/>
    </row>
    <row r="404" s="297" customFormat="true" ht="12.75" hidden="true" customHeight="false" outlineLevel="0" collapsed="false">
      <c r="A404" s="232"/>
      <c r="B404" s="233"/>
      <c r="C404" s="232"/>
      <c r="D404" s="234"/>
      <c r="E404" s="234"/>
      <c r="F404" s="235"/>
      <c r="G404" s="234"/>
      <c r="H404" s="257"/>
      <c r="I404" s="237"/>
      <c r="J404" s="238"/>
      <c r="K404" s="258" t="s">
        <v>164</v>
      </c>
      <c r="L404" s="259" t="n">
        <f aca="false">L403</f>
        <v>0</v>
      </c>
      <c r="M404" s="259"/>
      <c r="N404" s="259" t="n">
        <f aca="false">N403+L404</f>
        <v>0</v>
      </c>
      <c r="O404" s="259"/>
      <c r="P404" s="259" t="n">
        <f aca="false">P403+N404</f>
        <v>0</v>
      </c>
      <c r="Q404" s="259"/>
      <c r="R404" s="259" t="n">
        <f aca="false">R403+P404</f>
        <v>0</v>
      </c>
      <c r="S404" s="259"/>
      <c r="T404" s="259" t="n">
        <f aca="false">T403+R404</f>
        <v>0</v>
      </c>
      <c r="U404" s="259"/>
      <c r="V404" s="259" t="n">
        <f aca="false">V403+T404</f>
        <v>0</v>
      </c>
      <c r="W404" s="259"/>
      <c r="X404" s="259" t="n">
        <f aca="false">X403+V404</f>
        <v>0</v>
      </c>
      <c r="Y404" s="259"/>
      <c r="Z404" s="259" t="n">
        <f aca="false">Z403+X404</f>
        <v>0</v>
      </c>
      <c r="AA404" s="259"/>
      <c r="AB404" s="259" t="n">
        <f aca="false">AB403+Z404</f>
        <v>0</v>
      </c>
      <c r="AC404" s="259"/>
      <c r="AD404" s="259" t="n">
        <f aca="false">AD403+AB404</f>
        <v>0</v>
      </c>
      <c r="AE404" s="259"/>
      <c r="AF404" s="259" t="n">
        <f aca="false">AF403+AD404</f>
        <v>0</v>
      </c>
      <c r="AG404" s="259"/>
      <c r="AH404" s="259" t="n">
        <f aca="false">AH403+AF404</f>
        <v>0</v>
      </c>
      <c r="AI404" s="259"/>
      <c r="AJ404" s="259" t="n">
        <f aca="false">AJ403+AH404</f>
        <v>0</v>
      </c>
      <c r="AK404" s="259"/>
      <c r="AL404" s="259" t="n">
        <f aca="false">AL403+AJ404</f>
        <v>0</v>
      </c>
      <c r="AM404" s="259"/>
      <c r="AN404" s="259" t="n">
        <f aca="false">AN403+AL404</f>
        <v>0</v>
      </c>
      <c r="AO404" s="259"/>
      <c r="AP404" s="259" t="n">
        <f aca="false">AP403+AN404</f>
        <v>0</v>
      </c>
      <c r="AQ404" s="259"/>
      <c r="AR404" s="259" t="n">
        <f aca="false">AR403+AP404</f>
        <v>0</v>
      </c>
      <c r="AS404" s="259"/>
      <c r="AT404" s="259" t="n">
        <f aca="false">AT403+AR404</f>
        <v>0</v>
      </c>
      <c r="AU404" s="259"/>
      <c r="AV404" s="259" t="n">
        <f aca="false">AV403+AT404</f>
        <v>0</v>
      </c>
      <c r="AW404" s="259"/>
      <c r="AX404" s="259" t="n">
        <f aca="false">AX403+AV404</f>
        <v>0</v>
      </c>
      <c r="AY404" s="259"/>
      <c r="AZ404" s="259" t="n">
        <f aca="false">AZ403+AX404</f>
        <v>0</v>
      </c>
      <c r="BA404" s="259"/>
      <c r="BB404" s="259" t="n">
        <f aca="false">BB403+AZ404</f>
        <v>0</v>
      </c>
      <c r="BC404" s="259"/>
      <c r="BD404" s="259" t="n">
        <f aca="false">BD403+BB404</f>
        <v>0</v>
      </c>
      <c r="BE404" s="259"/>
      <c r="BF404" s="259" t="n">
        <f aca="false">BF403+BD404</f>
        <v>0</v>
      </c>
      <c r="BG404" s="259"/>
      <c r="BH404" s="259" t="n">
        <f aca="false">BH403+BF404</f>
        <v>0</v>
      </c>
      <c r="BI404" s="259"/>
      <c r="BJ404" s="259" t="n">
        <f aca="false">BJ403+BH404</f>
        <v>0</v>
      </c>
      <c r="BK404" s="259"/>
      <c r="BL404" s="259" t="n">
        <f aca="false">BL403+BJ404</f>
        <v>0</v>
      </c>
      <c r="BM404" s="259"/>
      <c r="BN404" s="259" t="n">
        <f aca="false">BN403+BL404</f>
        <v>0</v>
      </c>
      <c r="BO404" s="259"/>
      <c r="BP404" s="259" t="n">
        <f aca="false">BP403+BN404</f>
        <v>0</v>
      </c>
      <c r="BQ404" s="259"/>
      <c r="BR404" s="259" t="n">
        <f aca="false">BR403+BP404</f>
        <v>0</v>
      </c>
      <c r="BS404" s="259"/>
      <c r="BT404" s="259" t="n">
        <f aca="false">BT403+BR404</f>
        <v>0</v>
      </c>
      <c r="BU404" s="259"/>
      <c r="BV404" s="259" t="n">
        <f aca="false">BV403+BT404</f>
        <v>0</v>
      </c>
      <c r="BW404" s="259"/>
      <c r="BX404" s="259" t="n">
        <f aca="false">BX403+BV404</f>
        <v>0</v>
      </c>
      <c r="BY404" s="259"/>
      <c r="BZ404" s="259" t="n">
        <f aca="false">BZ403+BX404</f>
        <v>0</v>
      </c>
      <c r="CA404" s="259"/>
      <c r="CB404" s="259" t="n">
        <f aca="false">CB403+BZ404</f>
        <v>0</v>
      </c>
      <c r="CC404" s="259"/>
      <c r="CD404" s="259" t="n">
        <f aca="false">CD403+CB404</f>
        <v>0</v>
      </c>
      <c r="CE404" s="259"/>
      <c r="CF404" s="259" t="n">
        <f aca="false">CF403+CD404</f>
        <v>0</v>
      </c>
      <c r="CG404" s="259"/>
      <c r="CH404" s="259" t="n">
        <f aca="false">CH403+CF404</f>
        <v>0</v>
      </c>
      <c r="CI404" s="259"/>
      <c r="CJ404" s="259" t="n">
        <f aca="false">CJ403+CH404</f>
        <v>0</v>
      </c>
      <c r="CK404" s="259"/>
      <c r="CL404" s="259" t="n">
        <f aca="false">CL403+CJ404</f>
        <v>0</v>
      </c>
      <c r="CM404" s="259"/>
      <c r="CN404" s="259" t="n">
        <f aca="false">CN403+CL404</f>
        <v>0</v>
      </c>
      <c r="CO404" s="259"/>
      <c r="CP404" s="259" t="n">
        <f aca="false">CP403+CN404</f>
        <v>0</v>
      </c>
      <c r="CQ404" s="259"/>
      <c r="CR404" s="259" t="n">
        <f aca="false">CR403+CP404</f>
        <v>0</v>
      </c>
      <c r="CS404" s="259"/>
      <c r="CT404" s="259" t="n">
        <f aca="false">CT403+CR404</f>
        <v>0</v>
      </c>
      <c r="CU404" s="259"/>
      <c r="CV404" s="259" t="n">
        <f aca="false">CV403+CT404</f>
        <v>0</v>
      </c>
      <c r="CW404" s="259"/>
      <c r="CX404" s="259" t="n">
        <f aca="false">CX403+CV404</f>
        <v>0</v>
      </c>
      <c r="CY404" s="259"/>
      <c r="CZ404" s="259" t="n">
        <f aca="false">CZ403+CX404</f>
        <v>0</v>
      </c>
      <c r="DA404" s="259"/>
      <c r="DB404" s="259" t="n">
        <f aca="false">DB403+CZ404</f>
        <v>0</v>
      </c>
      <c r="DC404" s="259"/>
      <c r="DD404" s="259" t="n">
        <f aca="false">DD403+DB404</f>
        <v>0</v>
      </c>
      <c r="DE404" s="259"/>
      <c r="DF404" s="259" t="n">
        <f aca="false">DF403+DD404</f>
        <v>0</v>
      </c>
      <c r="DG404" s="259"/>
      <c r="DH404" s="259" t="n">
        <f aca="false">DH403+DF404</f>
        <v>0</v>
      </c>
      <c r="DI404" s="259"/>
      <c r="DJ404" s="296" t="n">
        <f aca="false">DJ403+DH404</f>
        <v>0</v>
      </c>
      <c r="DK404" s="296"/>
      <c r="DL404" s="259" t="n">
        <f aca="false">DL403+DJ404</f>
        <v>0</v>
      </c>
      <c r="DM404" s="259"/>
      <c r="DN404" s="259" t="n">
        <f aca="false">DN403+DL404</f>
        <v>0</v>
      </c>
      <c r="DO404" s="259"/>
      <c r="DP404" s="259" t="n">
        <f aca="false">DP403+DN404</f>
        <v>0</v>
      </c>
      <c r="DQ404" s="259"/>
      <c r="DR404" s="259" t="n">
        <f aca="false">DR403+DP404</f>
        <v>0</v>
      </c>
      <c r="DS404" s="259"/>
      <c r="DT404" s="259" t="n">
        <f aca="false">DT403+DR404</f>
        <v>0</v>
      </c>
      <c r="DU404" s="259"/>
      <c r="DV404" s="259" t="n">
        <f aca="false">DV403+DT404</f>
        <v>0</v>
      </c>
      <c r="DW404" s="259"/>
      <c r="DX404" s="259" t="n">
        <f aca="false">DX403+DV404</f>
        <v>0</v>
      </c>
      <c r="DY404" s="259"/>
      <c r="DZ404" s="259" t="n">
        <f aca="false">DZ403+DX404</f>
        <v>0</v>
      </c>
      <c r="EA404" s="259"/>
      <c r="EB404" s="259" t="n">
        <f aca="false">EB403+DZ404</f>
        <v>0</v>
      </c>
      <c r="EC404" s="259"/>
      <c r="ED404" s="259" t="n">
        <f aca="false">ED403+EB404</f>
        <v>0</v>
      </c>
      <c r="EE404" s="259"/>
      <c r="EF404" s="259" t="n">
        <f aca="false">EF403+ED404</f>
        <v>0</v>
      </c>
      <c r="EG404" s="259"/>
      <c r="EH404" s="259" t="n">
        <f aca="false">EH403+EF404</f>
        <v>0</v>
      </c>
      <c r="EI404" s="259"/>
      <c r="EJ404" s="259" t="n">
        <f aca="false">EJ403+EH404</f>
        <v>0</v>
      </c>
      <c r="EK404" s="259"/>
      <c r="EL404" s="259" t="n">
        <f aca="false">EL403+EJ404</f>
        <v>0</v>
      </c>
      <c r="EM404" s="259"/>
      <c r="EN404" s="259" t="n">
        <f aca="false">EN403+EL404</f>
        <v>0</v>
      </c>
      <c r="EO404" s="259"/>
      <c r="EP404" s="259" t="n">
        <f aca="false">EP403+EN404</f>
        <v>0</v>
      </c>
      <c r="EQ404" s="259"/>
      <c r="ER404" s="259" t="n">
        <f aca="false">ER403+EP404</f>
        <v>0</v>
      </c>
      <c r="ES404" s="259"/>
      <c r="ET404" s="259" t="n">
        <f aca="false">ET403+ER404</f>
        <v>0</v>
      </c>
      <c r="EU404" s="259"/>
      <c r="EV404" s="259" t="n">
        <f aca="false">EV403+ET404</f>
        <v>0</v>
      </c>
      <c r="EW404" s="259"/>
      <c r="EX404" s="260" t="n">
        <f aca="false">EX403+EV404</f>
        <v>0</v>
      </c>
      <c r="EY404" s="260"/>
      <c r="EZ404" s="259" t="n">
        <f aca="false">EZ403+EX404</f>
        <v>0</v>
      </c>
      <c r="FA404" s="259"/>
      <c r="FB404" s="259" t="n">
        <f aca="false">FB403+EZ404</f>
        <v>0</v>
      </c>
      <c r="FC404" s="259"/>
      <c r="FD404" s="259" t="n">
        <f aca="false">FD403+FB404</f>
        <v>0</v>
      </c>
      <c r="FE404" s="259"/>
      <c r="FF404" s="259" t="n">
        <f aca="false">FF403+FD404</f>
        <v>0</v>
      </c>
      <c r="FG404" s="259"/>
      <c r="FH404" s="259" t="n">
        <f aca="false">FH403+FF404</f>
        <v>0</v>
      </c>
      <c r="FI404" s="259"/>
      <c r="FJ404" s="259" t="n">
        <f aca="false">FJ403+FH404</f>
        <v>0</v>
      </c>
      <c r="FK404" s="259"/>
      <c r="FL404" s="259" t="n">
        <f aca="false">FL403+FJ404</f>
        <v>0</v>
      </c>
      <c r="FM404" s="259"/>
      <c r="FN404" s="259" t="n">
        <f aca="false">FN403+FL404</f>
        <v>0</v>
      </c>
      <c r="FO404" s="259"/>
      <c r="FP404" s="259" t="n">
        <f aca="false">FP403+FN404</f>
        <v>0</v>
      </c>
      <c r="FQ404" s="259"/>
      <c r="FR404" s="259" t="n">
        <f aca="false">FR403+FP404</f>
        <v>0</v>
      </c>
      <c r="FS404" s="259"/>
      <c r="FT404" s="259" t="n">
        <f aca="false">FT403+FR404</f>
        <v>0</v>
      </c>
      <c r="FU404" s="259"/>
      <c r="FV404" s="259" t="n">
        <f aca="false">FV403+FT404</f>
        <v>0</v>
      </c>
      <c r="FW404" s="259"/>
      <c r="FX404" s="259" t="n">
        <f aca="false">FX403+FV404</f>
        <v>0</v>
      </c>
      <c r="FY404" s="259"/>
      <c r="FZ404" s="259" t="n">
        <f aca="false">FZ403+FX404</f>
        <v>0</v>
      </c>
      <c r="GA404" s="259"/>
      <c r="GB404" s="259" t="n">
        <f aca="false">GB403+FZ404</f>
        <v>0</v>
      </c>
      <c r="GC404" s="259"/>
      <c r="GD404" s="259" t="n">
        <f aca="false">GD403+GB404</f>
        <v>0</v>
      </c>
      <c r="GE404" s="259"/>
      <c r="GF404" s="259" t="n">
        <f aca="false">GF403+GD404</f>
        <v>0</v>
      </c>
      <c r="GG404" s="259"/>
      <c r="GH404" s="259" t="n">
        <f aca="false">GH403+GF404</f>
        <v>0</v>
      </c>
      <c r="GI404" s="259"/>
      <c r="GJ404" s="259" t="n">
        <f aca="false">GJ403+GH404</f>
        <v>0</v>
      </c>
      <c r="GK404" s="259"/>
      <c r="GL404" s="259" t="n">
        <f aca="false">GL403+GJ404</f>
        <v>0</v>
      </c>
      <c r="GM404" s="259"/>
      <c r="GN404" s="259" t="n">
        <f aca="false">GN403+GL404</f>
        <v>0</v>
      </c>
      <c r="GO404" s="259"/>
      <c r="GP404" s="259" t="n">
        <f aca="false">GP403+GN404</f>
        <v>0</v>
      </c>
      <c r="GQ404" s="259"/>
      <c r="GR404" s="259" t="n">
        <f aca="false">GR403+GP404</f>
        <v>0</v>
      </c>
      <c r="GS404" s="259"/>
      <c r="GT404" s="259" t="n">
        <f aca="false">GT403+GR404</f>
        <v>0</v>
      </c>
      <c r="GU404" s="259"/>
      <c r="GV404" s="259" t="n">
        <f aca="false">GV403+GT404</f>
        <v>0</v>
      </c>
      <c r="GW404" s="259"/>
      <c r="GX404" s="259" t="n">
        <f aca="false">GX403+GV404</f>
        <v>0</v>
      </c>
      <c r="GY404" s="259"/>
      <c r="GZ404" s="259" t="n">
        <f aca="false">GZ403+GX404</f>
        <v>0</v>
      </c>
      <c r="HA404" s="259"/>
      <c r="HB404" s="259" t="n">
        <f aca="false">HB403+GZ404</f>
        <v>0</v>
      </c>
      <c r="HC404" s="259"/>
      <c r="HD404" s="259" t="n">
        <f aca="false">HD403+HB404</f>
        <v>0</v>
      </c>
      <c r="HE404" s="259"/>
      <c r="HF404" s="259" t="n">
        <f aca="false">HF403+HD404</f>
        <v>0</v>
      </c>
      <c r="HG404" s="259"/>
      <c r="HH404" s="259" t="n">
        <f aca="false">HH403+HF404</f>
        <v>0</v>
      </c>
      <c r="HI404" s="259"/>
      <c r="HJ404" s="259" t="n">
        <f aca="false">HJ403+HH404</f>
        <v>0</v>
      </c>
      <c r="HK404" s="259"/>
    </row>
    <row r="405" s="299" customFormat="true" ht="12.75" hidden="true" customHeight="false" outlineLevel="0" collapsed="false">
      <c r="A405" s="232"/>
      <c r="B405" s="233"/>
      <c r="C405" s="232"/>
      <c r="D405" s="234"/>
      <c r="E405" s="234"/>
      <c r="F405" s="235"/>
      <c r="G405" s="234"/>
      <c r="H405" s="261"/>
      <c r="I405" s="237"/>
      <c r="J405" s="238"/>
      <c r="K405" s="262" t="s">
        <v>165</v>
      </c>
      <c r="L405" s="263" t="e">
        <f aca="false">IF($E399&gt;0,L402/$E399,"-")</f>
        <v>#N/A</v>
      </c>
      <c r="M405" s="263"/>
      <c r="N405" s="263" t="e">
        <f aca="false">IF($E399&gt;0,N402/$E399,"-")</f>
        <v>#N/A</v>
      </c>
      <c r="O405" s="263"/>
      <c r="P405" s="263" t="e">
        <f aca="false">IF($E399&gt;0,P402/$E399,"-")</f>
        <v>#N/A</v>
      </c>
      <c r="Q405" s="263"/>
      <c r="R405" s="263" t="e">
        <f aca="false">IF($E399&gt;0,R402/$E399,"-")</f>
        <v>#N/A</v>
      </c>
      <c r="S405" s="263"/>
      <c r="T405" s="263" t="e">
        <f aca="false">IF($E399&gt;0,T402/$E399,"-")</f>
        <v>#N/A</v>
      </c>
      <c r="U405" s="263"/>
      <c r="V405" s="263" t="e">
        <f aca="false">IF($E399&gt;0,V402/$E399,"-")</f>
        <v>#N/A</v>
      </c>
      <c r="W405" s="263"/>
      <c r="X405" s="263" t="e">
        <f aca="false">IF($E399&gt;0,X402/$E399,"-")</f>
        <v>#N/A</v>
      </c>
      <c r="Y405" s="263"/>
      <c r="Z405" s="263" t="e">
        <f aca="false">IF($E399&gt;0,Z402/$E399,"-")</f>
        <v>#N/A</v>
      </c>
      <c r="AA405" s="263"/>
      <c r="AB405" s="263" t="e">
        <f aca="false">IF($E399&gt;0,AB402/$E399,"-")</f>
        <v>#N/A</v>
      </c>
      <c r="AC405" s="263"/>
      <c r="AD405" s="263" t="e">
        <f aca="false">IF($E399&gt;0,AD402/$E399,"-")</f>
        <v>#N/A</v>
      </c>
      <c r="AE405" s="263"/>
      <c r="AF405" s="263" t="e">
        <f aca="false">IF($E399&gt;0,AF402/$E399,"-")</f>
        <v>#N/A</v>
      </c>
      <c r="AG405" s="263"/>
      <c r="AH405" s="263" t="e">
        <f aca="false">IF($E399&gt;0,AH402/$E399,"-")</f>
        <v>#N/A</v>
      </c>
      <c r="AI405" s="263"/>
      <c r="AJ405" s="263" t="e">
        <f aca="false">IF($E399&gt;0,AJ402/$E399,"-")</f>
        <v>#N/A</v>
      </c>
      <c r="AK405" s="263"/>
      <c r="AL405" s="263" t="e">
        <f aca="false">IF($E399&gt;0,AL402/$E399,"-")</f>
        <v>#N/A</v>
      </c>
      <c r="AM405" s="263"/>
      <c r="AN405" s="263" t="e">
        <f aca="false">IF($E399&gt;0,AN402/$E399,"-")</f>
        <v>#N/A</v>
      </c>
      <c r="AO405" s="263"/>
      <c r="AP405" s="263" t="e">
        <f aca="false">IF($E399&gt;0,AP402/$E399,"-")</f>
        <v>#N/A</v>
      </c>
      <c r="AQ405" s="263"/>
      <c r="AR405" s="263" t="e">
        <f aca="false">IF($E399&gt;0,AR402/$E399,"-")</f>
        <v>#N/A</v>
      </c>
      <c r="AS405" s="263"/>
      <c r="AT405" s="263" t="e">
        <f aca="false">IF($E399&gt;0,AT402/$E399,"-")</f>
        <v>#N/A</v>
      </c>
      <c r="AU405" s="263"/>
      <c r="AV405" s="263" t="e">
        <f aca="false">IF($E399&gt;0,AV402/$E399,"-")</f>
        <v>#N/A</v>
      </c>
      <c r="AW405" s="263"/>
      <c r="AX405" s="263" t="e">
        <f aca="false">IF($E399&gt;0,AX402/$E399,"-")</f>
        <v>#N/A</v>
      </c>
      <c r="AY405" s="263"/>
      <c r="AZ405" s="263" t="e">
        <f aca="false">IF($E399&gt;0,AZ402/$E399,"-")</f>
        <v>#N/A</v>
      </c>
      <c r="BA405" s="263"/>
      <c r="BB405" s="263" t="e">
        <f aca="false">IF($E399&gt;0,BB402/$E399,"-")</f>
        <v>#N/A</v>
      </c>
      <c r="BC405" s="263"/>
      <c r="BD405" s="263" t="e">
        <f aca="false">IF($E399&gt;0,BD402/$E399,"-")</f>
        <v>#N/A</v>
      </c>
      <c r="BE405" s="263"/>
      <c r="BF405" s="263" t="e">
        <f aca="false">IF($E399&gt;0,BF402/$E399,"-")</f>
        <v>#N/A</v>
      </c>
      <c r="BG405" s="263"/>
      <c r="BH405" s="263" t="e">
        <f aca="false">IF($E399&gt;0,BH402/$E399,"-")</f>
        <v>#N/A</v>
      </c>
      <c r="BI405" s="263"/>
      <c r="BJ405" s="263" t="e">
        <f aca="false">IF($E399&gt;0,BJ402/$E399,"-")</f>
        <v>#N/A</v>
      </c>
      <c r="BK405" s="263"/>
      <c r="BL405" s="263" t="e">
        <f aca="false">IF($E399&gt;0,BL402/$E399,"-")</f>
        <v>#N/A</v>
      </c>
      <c r="BM405" s="263"/>
      <c r="BN405" s="263" t="e">
        <f aca="false">IF($E399&gt;0,BN402/$E399,"-")</f>
        <v>#N/A</v>
      </c>
      <c r="BO405" s="263"/>
      <c r="BP405" s="263" t="e">
        <f aca="false">IF($E399&gt;0,BP402/$E399,"-")</f>
        <v>#N/A</v>
      </c>
      <c r="BQ405" s="263"/>
      <c r="BR405" s="263" t="e">
        <f aca="false">IF($E399&gt;0,BR402/$E399,"-")</f>
        <v>#N/A</v>
      </c>
      <c r="BS405" s="263"/>
      <c r="BT405" s="263" t="e">
        <f aca="false">IF($E399&gt;0,BT402/$E399,"-")</f>
        <v>#N/A</v>
      </c>
      <c r="BU405" s="263"/>
      <c r="BV405" s="263" t="e">
        <f aca="false">IF($E399&gt;0,BV402/$E399,"-")</f>
        <v>#N/A</v>
      </c>
      <c r="BW405" s="263"/>
      <c r="BX405" s="263" t="e">
        <f aca="false">IF($E399&gt;0,BX402/$E399,"-")</f>
        <v>#N/A</v>
      </c>
      <c r="BY405" s="263"/>
      <c r="BZ405" s="263" t="e">
        <f aca="false">IF($E399&gt;0,BZ402/$E399,"-")</f>
        <v>#N/A</v>
      </c>
      <c r="CA405" s="263"/>
      <c r="CB405" s="263" t="e">
        <f aca="false">IF($E399&gt;0,CB402/$E399,"-")</f>
        <v>#N/A</v>
      </c>
      <c r="CC405" s="263"/>
      <c r="CD405" s="263" t="e">
        <f aca="false">IF($E399&gt;0,CD402/$E399,"-")</f>
        <v>#N/A</v>
      </c>
      <c r="CE405" s="263"/>
      <c r="CF405" s="263" t="e">
        <f aca="false">IF($E399&gt;0,CF402/$E399,"-")</f>
        <v>#N/A</v>
      </c>
      <c r="CG405" s="263"/>
      <c r="CH405" s="263" t="e">
        <f aca="false">IF($E399&gt;0,CH402/$E399,"-")</f>
        <v>#N/A</v>
      </c>
      <c r="CI405" s="263"/>
      <c r="CJ405" s="263" t="e">
        <f aca="false">IF($E399&gt;0,CJ402/$E399,"-")</f>
        <v>#N/A</v>
      </c>
      <c r="CK405" s="263"/>
      <c r="CL405" s="263" t="e">
        <f aca="false">IF($E399&gt;0,CL402/$E399,"-")</f>
        <v>#N/A</v>
      </c>
      <c r="CM405" s="263"/>
      <c r="CN405" s="263" t="e">
        <f aca="false">IF($E399&gt;0,CN402/$E399,"-")</f>
        <v>#N/A</v>
      </c>
      <c r="CO405" s="263"/>
      <c r="CP405" s="263" t="e">
        <f aca="false">IF($E399&gt;0,CP402/$E399,"-")</f>
        <v>#N/A</v>
      </c>
      <c r="CQ405" s="263"/>
      <c r="CR405" s="263" t="e">
        <f aca="false">IF($E399&gt;0,CR402/$E399,"-")</f>
        <v>#N/A</v>
      </c>
      <c r="CS405" s="263"/>
      <c r="CT405" s="263" t="e">
        <f aca="false">IF($E399&gt;0,CT402/$E399,"-")</f>
        <v>#N/A</v>
      </c>
      <c r="CU405" s="263"/>
      <c r="CV405" s="263" t="e">
        <f aca="false">IF($E399&gt;0,CV402/$E399,"-")</f>
        <v>#N/A</v>
      </c>
      <c r="CW405" s="263"/>
      <c r="CX405" s="263" t="e">
        <f aca="false">IF($E399&gt;0,CX402/$E399,"-")</f>
        <v>#N/A</v>
      </c>
      <c r="CY405" s="263"/>
      <c r="CZ405" s="263" t="e">
        <f aca="false">IF($E399&gt;0,CZ402/$E399,"-")</f>
        <v>#N/A</v>
      </c>
      <c r="DA405" s="263"/>
      <c r="DB405" s="263" t="e">
        <f aca="false">IF($E399&gt;0,DB402/$E399,"-")</f>
        <v>#N/A</v>
      </c>
      <c r="DC405" s="263"/>
      <c r="DD405" s="263" t="e">
        <f aca="false">IF($E399&gt;0,DD402/$E399,"-")</f>
        <v>#N/A</v>
      </c>
      <c r="DE405" s="263"/>
      <c r="DF405" s="263" t="e">
        <f aca="false">IF($E399&gt;0,DF402/$E399,"-")</f>
        <v>#N/A</v>
      </c>
      <c r="DG405" s="263"/>
      <c r="DH405" s="263" t="e">
        <f aca="false">IF($E399&gt;0,DH402/$E399,"-")</f>
        <v>#N/A</v>
      </c>
      <c r="DI405" s="263"/>
      <c r="DJ405" s="298" t="e">
        <f aca="false">IF($E399&gt;0,DJ402/$E399,"-")</f>
        <v>#N/A</v>
      </c>
      <c r="DK405" s="298"/>
      <c r="DL405" s="263" t="e">
        <f aca="false">IF($E399&gt;0,DL402/$E399,"-")</f>
        <v>#N/A</v>
      </c>
      <c r="DM405" s="263"/>
      <c r="DN405" s="263" t="e">
        <f aca="false">IF($E399&gt;0,DN402/$E399,"-")</f>
        <v>#N/A</v>
      </c>
      <c r="DO405" s="263"/>
      <c r="DP405" s="263" t="e">
        <f aca="false">IF($E399&gt;0,DP402/$E399,"-")</f>
        <v>#N/A</v>
      </c>
      <c r="DQ405" s="263"/>
      <c r="DR405" s="263" t="e">
        <f aca="false">IF($E399&gt;0,DR402/$E399,"-")</f>
        <v>#N/A</v>
      </c>
      <c r="DS405" s="263"/>
      <c r="DT405" s="263" t="e">
        <f aca="false">IF($E399&gt;0,DT402/$E399,"-")</f>
        <v>#N/A</v>
      </c>
      <c r="DU405" s="263"/>
      <c r="DV405" s="263" t="e">
        <f aca="false">IF($E399&gt;0,DV402/$E399,"-")</f>
        <v>#N/A</v>
      </c>
      <c r="DW405" s="263"/>
      <c r="DX405" s="263" t="e">
        <f aca="false">IF($E399&gt;0,DX402/$E399,"-")</f>
        <v>#N/A</v>
      </c>
      <c r="DY405" s="263"/>
      <c r="DZ405" s="263" t="e">
        <f aca="false">IF($E399&gt;0,DZ402/$E399,"-")</f>
        <v>#N/A</v>
      </c>
      <c r="EA405" s="263"/>
      <c r="EB405" s="263" t="e">
        <f aca="false">IF($E399&gt;0,EB402/$E399,"-")</f>
        <v>#N/A</v>
      </c>
      <c r="EC405" s="263"/>
      <c r="ED405" s="263" t="e">
        <f aca="false">IF($E399&gt;0,ED402/$E399,"-")</f>
        <v>#N/A</v>
      </c>
      <c r="EE405" s="263"/>
      <c r="EF405" s="263" t="e">
        <f aca="false">IF($E399&gt;0,EF402/$E399,"-")</f>
        <v>#N/A</v>
      </c>
      <c r="EG405" s="263"/>
      <c r="EH405" s="263" t="e">
        <f aca="false">IF($E399&gt;0,EH402/$E399,"-")</f>
        <v>#N/A</v>
      </c>
      <c r="EI405" s="263"/>
      <c r="EJ405" s="263" t="e">
        <f aca="false">IF($E399&gt;0,EJ402/$E399,"-")</f>
        <v>#N/A</v>
      </c>
      <c r="EK405" s="263"/>
      <c r="EL405" s="263" t="e">
        <f aca="false">IF($E399&gt;0,EL402/$E399,"-")</f>
        <v>#N/A</v>
      </c>
      <c r="EM405" s="263"/>
      <c r="EN405" s="263" t="e">
        <f aca="false">IF($E399&gt;0,EN402/$E399,"-")</f>
        <v>#N/A</v>
      </c>
      <c r="EO405" s="263"/>
      <c r="EP405" s="263" t="e">
        <f aca="false">IF($E399&gt;0,EP402/$E399,"-")</f>
        <v>#N/A</v>
      </c>
      <c r="EQ405" s="263"/>
      <c r="ER405" s="263" t="e">
        <f aca="false">IF($E399&gt;0,ER402/$E399,"-")</f>
        <v>#N/A</v>
      </c>
      <c r="ES405" s="263"/>
      <c r="ET405" s="263" t="e">
        <f aca="false">IF($E399&gt;0,ET402/$E399,"-")</f>
        <v>#N/A</v>
      </c>
      <c r="EU405" s="263"/>
      <c r="EV405" s="263" t="e">
        <f aca="false">IF($E399&gt;0,EV402/$E399,"-")</f>
        <v>#N/A</v>
      </c>
      <c r="EW405" s="263"/>
      <c r="EX405" s="264" t="e">
        <f aca="false">IF($E399&gt;0,EX402/$E399,"-")</f>
        <v>#N/A</v>
      </c>
      <c r="EY405" s="264"/>
      <c r="EZ405" s="263" t="e">
        <f aca="false">IF($E399&gt;0,EZ402/$E399,"-")</f>
        <v>#N/A</v>
      </c>
      <c r="FA405" s="263"/>
      <c r="FB405" s="263" t="e">
        <f aca="false">IF($E399&gt;0,FB402/$E399,"-")</f>
        <v>#N/A</v>
      </c>
      <c r="FC405" s="263"/>
      <c r="FD405" s="263" t="e">
        <f aca="false">IF($E399&gt;0,FD402/$E399,"-")</f>
        <v>#N/A</v>
      </c>
      <c r="FE405" s="263"/>
      <c r="FF405" s="263" t="e">
        <f aca="false">IF($E399&gt;0,FF402/$E399,"-")</f>
        <v>#N/A</v>
      </c>
      <c r="FG405" s="263"/>
      <c r="FH405" s="263" t="e">
        <f aca="false">IF($E399&gt;0,FH402/$E399,"-")</f>
        <v>#N/A</v>
      </c>
      <c r="FI405" s="263"/>
      <c r="FJ405" s="263" t="e">
        <f aca="false">IF($E399&gt;0,FJ402/$E399,"-")</f>
        <v>#N/A</v>
      </c>
      <c r="FK405" s="263"/>
      <c r="FL405" s="263" t="e">
        <f aca="false">IF($E399&gt;0,FL402/$E399,"-")</f>
        <v>#N/A</v>
      </c>
      <c r="FM405" s="263"/>
      <c r="FN405" s="263" t="e">
        <f aca="false">IF($E399&gt;0,FN402/$E399,"-")</f>
        <v>#N/A</v>
      </c>
      <c r="FO405" s="263"/>
      <c r="FP405" s="263" t="e">
        <f aca="false">IF($E399&gt;0,FP402/$E399,"-")</f>
        <v>#N/A</v>
      </c>
      <c r="FQ405" s="263"/>
      <c r="FR405" s="263" t="e">
        <f aca="false">IF($E399&gt;0,FR402/$E399,"-")</f>
        <v>#N/A</v>
      </c>
      <c r="FS405" s="263"/>
      <c r="FT405" s="263" t="e">
        <f aca="false">IF($E399&gt;0,FT402/$E399,"-")</f>
        <v>#N/A</v>
      </c>
      <c r="FU405" s="263"/>
      <c r="FV405" s="263" t="e">
        <f aca="false">IF($E399&gt;0,FV402/$E399,"-")</f>
        <v>#N/A</v>
      </c>
      <c r="FW405" s="263"/>
      <c r="FX405" s="263" t="e">
        <f aca="false">IF($E399&gt;0,FX402/$E399,"-")</f>
        <v>#N/A</v>
      </c>
      <c r="FY405" s="263"/>
      <c r="FZ405" s="263" t="e">
        <f aca="false">IF($E399&gt;0,FZ402/$E399,"-")</f>
        <v>#N/A</v>
      </c>
      <c r="GA405" s="263"/>
      <c r="GB405" s="263" t="e">
        <f aca="false">IF($E399&gt;0,GB402/$E399,"-")</f>
        <v>#N/A</v>
      </c>
      <c r="GC405" s="263"/>
      <c r="GD405" s="263" t="e">
        <f aca="false">IF($E399&gt;0,GD402/$E399,"-")</f>
        <v>#N/A</v>
      </c>
      <c r="GE405" s="263"/>
      <c r="GF405" s="263" t="e">
        <f aca="false">IF($E399&gt;0,GF402/$E399,"-")</f>
        <v>#N/A</v>
      </c>
      <c r="GG405" s="263"/>
      <c r="GH405" s="263" t="e">
        <f aca="false">IF($E399&gt;0,GH402/$E399,"-")</f>
        <v>#N/A</v>
      </c>
      <c r="GI405" s="263"/>
      <c r="GJ405" s="263" t="e">
        <f aca="false">IF($E399&gt;0,GJ402/$E399,"-")</f>
        <v>#N/A</v>
      </c>
      <c r="GK405" s="263"/>
      <c r="GL405" s="263" t="e">
        <f aca="false">IF($E399&gt;0,GL402/$E399,"-")</f>
        <v>#N/A</v>
      </c>
      <c r="GM405" s="263"/>
      <c r="GN405" s="263" t="e">
        <f aca="false">IF($E399&gt;0,GN402/$E399,"-")</f>
        <v>#N/A</v>
      </c>
      <c r="GO405" s="263"/>
      <c r="GP405" s="263" t="e">
        <f aca="false">IF($E399&gt;0,GP402/$E399,"-")</f>
        <v>#N/A</v>
      </c>
      <c r="GQ405" s="263"/>
      <c r="GR405" s="263" t="e">
        <f aca="false">IF($E399&gt;0,GR402/$E399,"-")</f>
        <v>#N/A</v>
      </c>
      <c r="GS405" s="263"/>
      <c r="GT405" s="263" t="e">
        <f aca="false">IF($E399&gt;0,GT402/$E399,"-")</f>
        <v>#N/A</v>
      </c>
      <c r="GU405" s="263"/>
      <c r="GV405" s="263" t="e">
        <f aca="false">IF($E399&gt;0,GV402/$E399,"-")</f>
        <v>#N/A</v>
      </c>
      <c r="GW405" s="263"/>
      <c r="GX405" s="263" t="e">
        <f aca="false">IF($E399&gt;0,GX402/$E399,"-")</f>
        <v>#N/A</v>
      </c>
      <c r="GY405" s="263"/>
      <c r="GZ405" s="263" t="e">
        <f aca="false">IF($E399&gt;0,GZ402/$E399,"-")</f>
        <v>#N/A</v>
      </c>
      <c r="HA405" s="263"/>
      <c r="HB405" s="263" t="e">
        <f aca="false">IF($E399&gt;0,HB402/$E399,"-")</f>
        <v>#N/A</v>
      </c>
      <c r="HC405" s="263"/>
      <c r="HD405" s="263" t="e">
        <f aca="false">IF($E399&gt;0,HD402/$E399,"-")</f>
        <v>#N/A</v>
      </c>
      <c r="HE405" s="263"/>
      <c r="HF405" s="263" t="e">
        <f aca="false">IF($E399&gt;0,HF402/$E399,"-")</f>
        <v>#N/A</v>
      </c>
      <c r="HG405" s="263"/>
      <c r="HH405" s="263" t="e">
        <f aca="false">IF($E399&gt;0,HH402/$E399,"-")</f>
        <v>#N/A</v>
      </c>
      <c r="HI405" s="263"/>
      <c r="HJ405" s="263" t="e">
        <f aca="false">IF($E399&gt;0,HJ402/$E399,"-")</f>
        <v>#N/A</v>
      </c>
      <c r="HK405" s="263"/>
    </row>
    <row r="406" customFormat="false" ht="12.75" hidden="true" customHeight="false" outlineLevel="0" collapsed="false">
      <c r="A406" s="232"/>
      <c r="B406" s="233"/>
      <c r="C406" s="232"/>
      <c r="D406" s="234"/>
      <c r="E406" s="234"/>
      <c r="F406" s="235"/>
      <c r="G406" s="234"/>
      <c r="H406" s="234"/>
      <c r="I406" s="237"/>
      <c r="J406" s="238"/>
      <c r="K406" s="265" t="s">
        <v>166</v>
      </c>
      <c r="L406" s="266" t="e">
        <f aca="false">IF($E399&gt;0,L404/$E399,"-")</f>
        <v>#N/A</v>
      </c>
      <c r="M406" s="266"/>
      <c r="N406" s="266" t="e">
        <f aca="false">IF($E399&gt;0,N404/$E399,"-")</f>
        <v>#N/A</v>
      </c>
      <c r="O406" s="266"/>
      <c r="P406" s="266" t="e">
        <f aca="false">IF($E399&gt;0,P404/$E399,"-")</f>
        <v>#N/A</v>
      </c>
      <c r="Q406" s="266"/>
      <c r="R406" s="266" t="e">
        <f aca="false">IF($E399&gt;0,R404/$E399,"-")</f>
        <v>#N/A</v>
      </c>
      <c r="S406" s="266"/>
      <c r="T406" s="266" t="e">
        <f aca="false">IF($E399&gt;0,T404/$E399,"-")</f>
        <v>#N/A</v>
      </c>
      <c r="U406" s="266"/>
      <c r="V406" s="266" t="e">
        <f aca="false">IF($E399&gt;0,V404/$E399,"-")</f>
        <v>#N/A</v>
      </c>
      <c r="W406" s="266"/>
      <c r="X406" s="266" t="e">
        <f aca="false">IF($E399&gt;0,X404/$E399,"-")</f>
        <v>#N/A</v>
      </c>
      <c r="Y406" s="266"/>
      <c r="Z406" s="266" t="e">
        <f aca="false">IF($E399&gt;0,Z404/$E399,"-")</f>
        <v>#N/A</v>
      </c>
      <c r="AA406" s="266"/>
      <c r="AB406" s="266" t="e">
        <f aca="false">IF($E399&gt;0,AB404/$E399,"-")</f>
        <v>#N/A</v>
      </c>
      <c r="AC406" s="266"/>
      <c r="AD406" s="266" t="e">
        <f aca="false">IF($E399&gt;0,AD404/$E399,"-")</f>
        <v>#N/A</v>
      </c>
      <c r="AE406" s="266"/>
      <c r="AF406" s="266" t="e">
        <f aca="false">IF($E399&gt;0,AF404/$E399,"-")</f>
        <v>#N/A</v>
      </c>
      <c r="AG406" s="266"/>
      <c r="AH406" s="266" t="e">
        <f aca="false">IF($E399&gt;0,AH404/$E399,"-")</f>
        <v>#N/A</v>
      </c>
      <c r="AI406" s="266"/>
      <c r="AJ406" s="266" t="e">
        <f aca="false">IF($E399&gt;0,AJ404/$E399,"-")</f>
        <v>#N/A</v>
      </c>
      <c r="AK406" s="266"/>
      <c r="AL406" s="266" t="e">
        <f aca="false">IF($E399&gt;0,AL404/$E399,"-")</f>
        <v>#N/A</v>
      </c>
      <c r="AM406" s="266"/>
      <c r="AN406" s="266" t="e">
        <f aca="false">IF($E399&gt;0,AN404/$E399,"-")</f>
        <v>#N/A</v>
      </c>
      <c r="AO406" s="266"/>
      <c r="AP406" s="266" t="e">
        <f aca="false">IF($E399&gt;0,AP404/$E399,"-")</f>
        <v>#N/A</v>
      </c>
      <c r="AQ406" s="266"/>
      <c r="AR406" s="266" t="e">
        <f aca="false">IF($E399&gt;0,AR404/$E399,"-")</f>
        <v>#N/A</v>
      </c>
      <c r="AS406" s="266"/>
      <c r="AT406" s="266" t="e">
        <f aca="false">IF($E399&gt;0,AT404/$E399,"-")</f>
        <v>#N/A</v>
      </c>
      <c r="AU406" s="266"/>
      <c r="AV406" s="266" t="e">
        <f aca="false">IF($E399&gt;0,AV404/$E399,"-")</f>
        <v>#N/A</v>
      </c>
      <c r="AW406" s="266"/>
      <c r="AX406" s="266" t="e">
        <f aca="false">IF($E399&gt;0,AX404/$E399,"-")</f>
        <v>#N/A</v>
      </c>
      <c r="AY406" s="266"/>
      <c r="AZ406" s="266" t="e">
        <f aca="false">IF($E399&gt;0,AZ404/$E399,"-")</f>
        <v>#N/A</v>
      </c>
      <c r="BA406" s="266"/>
      <c r="BB406" s="266" t="e">
        <f aca="false">IF($E399&gt;0,BB404/$E399,"-")</f>
        <v>#N/A</v>
      </c>
      <c r="BC406" s="266"/>
      <c r="BD406" s="266" t="e">
        <f aca="false">IF($E399&gt;0,BD404/$E399,"-")</f>
        <v>#N/A</v>
      </c>
      <c r="BE406" s="266"/>
      <c r="BF406" s="266" t="e">
        <f aca="false">IF($E399&gt;0,BF404/$E399,"-")</f>
        <v>#N/A</v>
      </c>
      <c r="BG406" s="266"/>
      <c r="BH406" s="266" t="e">
        <f aca="false">IF($E399&gt;0,BH404/$E399,"-")</f>
        <v>#N/A</v>
      </c>
      <c r="BI406" s="266"/>
      <c r="BJ406" s="266" t="e">
        <f aca="false">IF($E399&gt;0,BJ404/$E399,"-")</f>
        <v>#N/A</v>
      </c>
      <c r="BK406" s="266"/>
      <c r="BL406" s="266" t="e">
        <f aca="false">IF($E399&gt;0,BL404/$E399,"-")</f>
        <v>#N/A</v>
      </c>
      <c r="BM406" s="266"/>
      <c r="BN406" s="266" t="e">
        <f aca="false">IF($E399&gt;0,BN404/$E399,"-")</f>
        <v>#N/A</v>
      </c>
      <c r="BO406" s="266"/>
      <c r="BP406" s="266" t="e">
        <f aca="false">IF($E399&gt;0,BP404/$E399,"-")</f>
        <v>#N/A</v>
      </c>
      <c r="BQ406" s="266"/>
      <c r="BR406" s="300" t="e">
        <f aca="false">IF($E399&gt;0,BR404/$E399,"-")</f>
        <v>#N/A</v>
      </c>
      <c r="BS406" s="300"/>
      <c r="BT406" s="300" t="e">
        <f aca="false">IF($E399&gt;0,BT404/$E399,"-")</f>
        <v>#N/A</v>
      </c>
      <c r="BU406" s="300"/>
      <c r="BV406" s="300" t="e">
        <f aca="false">IF($E399&gt;0,BV404/$E399,"-")</f>
        <v>#N/A</v>
      </c>
      <c r="BW406" s="300"/>
      <c r="BX406" s="300" t="e">
        <f aca="false">IF($E399&gt;0,BX404/$E399,"-")</f>
        <v>#N/A</v>
      </c>
      <c r="BY406" s="300"/>
      <c r="BZ406" s="300" t="e">
        <f aca="false">IF($E399&gt;0,BZ404/$E399,"-")</f>
        <v>#N/A</v>
      </c>
      <c r="CA406" s="300"/>
      <c r="CB406" s="300" t="e">
        <f aca="false">IF($E399&gt;0,CB404/$E399,"-")</f>
        <v>#N/A</v>
      </c>
      <c r="CC406" s="300"/>
      <c r="CD406" s="300" t="e">
        <f aca="false">IF($E399&gt;0,CD404/$E399,"-")</f>
        <v>#N/A</v>
      </c>
      <c r="CE406" s="300"/>
      <c r="CF406" s="300" t="e">
        <f aca="false">IF($E399&gt;0,CF404/$E399,"-")</f>
        <v>#N/A</v>
      </c>
      <c r="CG406" s="300"/>
      <c r="CH406" s="300" t="e">
        <f aca="false">IF($E399&gt;0,CH404/$E399,"-")</f>
        <v>#N/A</v>
      </c>
      <c r="CI406" s="300"/>
      <c r="CJ406" s="300" t="e">
        <f aca="false">IF($E399&gt;0,CJ404/$E399,"-")</f>
        <v>#N/A</v>
      </c>
      <c r="CK406" s="300"/>
      <c r="CL406" s="300" t="e">
        <f aca="false">IF($E399&gt;0,CL404/$E399,"-")</f>
        <v>#N/A</v>
      </c>
      <c r="CM406" s="300"/>
      <c r="CN406" s="300" t="e">
        <f aca="false">IF($E399&gt;0,CN404/$E399,"-")</f>
        <v>#N/A</v>
      </c>
      <c r="CO406" s="300"/>
      <c r="CP406" s="300" t="e">
        <f aca="false">IF($E399&gt;0,CP404/$E399,"-")</f>
        <v>#N/A</v>
      </c>
      <c r="CQ406" s="300"/>
      <c r="CR406" s="300" t="e">
        <f aca="false">IF($E399&gt;0,CR404/$E399,"-")</f>
        <v>#N/A</v>
      </c>
      <c r="CS406" s="300"/>
      <c r="CT406" s="300" t="e">
        <f aca="false">IF($E399&gt;0,CT404/$E399,"-")</f>
        <v>#N/A</v>
      </c>
      <c r="CU406" s="300"/>
      <c r="CV406" s="300" t="e">
        <f aca="false">IF($E399&gt;0,CV404/$E399,"-")</f>
        <v>#N/A</v>
      </c>
      <c r="CW406" s="300"/>
      <c r="CX406" s="300" t="e">
        <f aca="false">IF($E399&gt;0,CX404/$E399,"-")</f>
        <v>#N/A</v>
      </c>
      <c r="CY406" s="300"/>
      <c r="CZ406" s="300" t="e">
        <f aca="false">IF($E399&gt;0,CZ404/$E399,"-")</f>
        <v>#N/A</v>
      </c>
      <c r="DA406" s="300"/>
      <c r="DB406" s="300" t="e">
        <f aca="false">IF($E399&gt;0,DB404/$E399,"-")</f>
        <v>#N/A</v>
      </c>
      <c r="DC406" s="300"/>
      <c r="DD406" s="300" t="e">
        <f aca="false">IF($E399&gt;0,DD404/$E399,"-")</f>
        <v>#N/A</v>
      </c>
      <c r="DE406" s="300"/>
      <c r="DF406" s="300" t="e">
        <f aca="false">IF($E399&gt;0,DF404/$E399,"-")</f>
        <v>#N/A</v>
      </c>
      <c r="DG406" s="300"/>
      <c r="DH406" s="300" t="e">
        <f aca="false">IF($E399&gt;0,DH404/$E399,"-")</f>
        <v>#N/A</v>
      </c>
      <c r="DI406" s="300"/>
      <c r="DJ406" s="301" t="e">
        <f aca="false">IF($E399&gt;0,DJ404/$E399,"-")</f>
        <v>#N/A</v>
      </c>
      <c r="DK406" s="301"/>
      <c r="DL406" s="300" t="e">
        <f aca="false">IF($E399&gt;0,DL404/$E399,"-")</f>
        <v>#N/A</v>
      </c>
      <c r="DM406" s="300"/>
      <c r="DN406" s="300" t="e">
        <f aca="false">IF($E399&gt;0,DN404/$E399,"-")</f>
        <v>#N/A</v>
      </c>
      <c r="DO406" s="300"/>
      <c r="DP406" s="300" t="e">
        <f aca="false">IF($E399&gt;0,DP404/$E399,"-")</f>
        <v>#N/A</v>
      </c>
      <c r="DQ406" s="300"/>
      <c r="DR406" s="300" t="e">
        <f aca="false">IF($E399&gt;0,DR404/$E399,"-")</f>
        <v>#N/A</v>
      </c>
      <c r="DS406" s="300"/>
      <c r="DT406" s="300" t="e">
        <f aca="false">IF($E399&gt;0,DT404/$E399,"-")</f>
        <v>#N/A</v>
      </c>
      <c r="DU406" s="300"/>
      <c r="DV406" s="300" t="e">
        <f aca="false">IF($E399&gt;0,DV404/$E399,"-")</f>
        <v>#N/A</v>
      </c>
      <c r="DW406" s="300"/>
      <c r="DX406" s="300" t="e">
        <f aca="false">IF($E399&gt;0,DX404/$E399,"-")</f>
        <v>#N/A</v>
      </c>
      <c r="DY406" s="300"/>
      <c r="DZ406" s="300" t="e">
        <f aca="false">IF($E399&gt;0,DZ404/$E399,"-")</f>
        <v>#N/A</v>
      </c>
      <c r="EA406" s="300"/>
      <c r="EB406" s="300" t="e">
        <f aca="false">IF($E399&gt;0,EB404/$E399,"-")</f>
        <v>#N/A</v>
      </c>
      <c r="EC406" s="300"/>
      <c r="ED406" s="300" t="e">
        <f aca="false">IF($E399&gt;0,ED404/$E399,"-")</f>
        <v>#N/A</v>
      </c>
      <c r="EE406" s="300"/>
      <c r="EF406" s="300" t="e">
        <f aca="false">IF($E399&gt;0,EF404/$E399,"-")</f>
        <v>#N/A</v>
      </c>
      <c r="EG406" s="300"/>
      <c r="EH406" s="300" t="e">
        <f aca="false">IF($E399&gt;0,EH404/$E399,"-")</f>
        <v>#N/A</v>
      </c>
      <c r="EI406" s="300"/>
      <c r="EJ406" s="300" t="e">
        <f aca="false">IF($E399&gt;0,EJ404/$E399,"-")</f>
        <v>#N/A</v>
      </c>
      <c r="EK406" s="300"/>
      <c r="EL406" s="300" t="e">
        <f aca="false">IF($E399&gt;0,EL404/$E399,"-")</f>
        <v>#N/A</v>
      </c>
      <c r="EM406" s="300"/>
      <c r="EN406" s="300" t="e">
        <f aca="false">IF($E399&gt;0,EN404/$E399,"-")</f>
        <v>#N/A</v>
      </c>
      <c r="EO406" s="300"/>
      <c r="EP406" s="300" t="e">
        <f aca="false">IF($E399&gt;0,EP404/$E399,"-")</f>
        <v>#N/A</v>
      </c>
      <c r="EQ406" s="300"/>
      <c r="ER406" s="300" t="e">
        <f aca="false">IF($E399&gt;0,ER404/$E399,"-")</f>
        <v>#N/A</v>
      </c>
      <c r="ES406" s="300"/>
      <c r="ET406" s="300" t="e">
        <f aca="false">IF($E399&gt;0,ET404/$E399,"-")</f>
        <v>#N/A</v>
      </c>
      <c r="EU406" s="300"/>
      <c r="EV406" s="300" t="e">
        <f aca="false">IF($E399&gt;0,EV404/$E399,"-")</f>
        <v>#N/A</v>
      </c>
      <c r="EW406" s="300"/>
      <c r="EX406" s="302" t="e">
        <f aca="false">IF($E399&gt;0,EX404/$E399,"-")</f>
        <v>#N/A</v>
      </c>
      <c r="EY406" s="302"/>
      <c r="EZ406" s="300" t="e">
        <f aca="false">IF($E399&gt;0,EZ404/$E399,"-")</f>
        <v>#N/A</v>
      </c>
      <c r="FA406" s="300"/>
      <c r="FB406" s="300" t="e">
        <f aca="false">IF($E399&gt;0,FB404/$E399,"-")</f>
        <v>#N/A</v>
      </c>
      <c r="FC406" s="300"/>
      <c r="FD406" s="300" t="e">
        <f aca="false">IF($E399&gt;0,FD404/$E399,"-")</f>
        <v>#N/A</v>
      </c>
      <c r="FE406" s="300"/>
      <c r="FF406" s="300" t="e">
        <f aca="false">IF($E399&gt;0,FF404/$E399,"-")</f>
        <v>#N/A</v>
      </c>
      <c r="FG406" s="300"/>
      <c r="FH406" s="300" t="e">
        <f aca="false">IF($E399&gt;0,FH404/$E399,"-")</f>
        <v>#N/A</v>
      </c>
      <c r="FI406" s="300"/>
      <c r="FJ406" s="300" t="e">
        <f aca="false">IF($E399&gt;0,FJ404/$E399,"-")</f>
        <v>#N/A</v>
      </c>
      <c r="FK406" s="300"/>
      <c r="FL406" s="300" t="e">
        <f aca="false">IF($E399&gt;0,FL404/$E399,"-")</f>
        <v>#N/A</v>
      </c>
      <c r="FM406" s="300"/>
      <c r="FN406" s="300" t="e">
        <f aca="false">IF($E399&gt;0,FN404/$E399,"-")</f>
        <v>#N/A</v>
      </c>
      <c r="FO406" s="300"/>
      <c r="FP406" s="300" t="e">
        <f aca="false">IF($E399&gt;0,FP404/$E399,"-")</f>
        <v>#N/A</v>
      </c>
      <c r="FQ406" s="300"/>
      <c r="FR406" s="300" t="e">
        <f aca="false">IF($E399&gt;0,FR404/$E399,"-")</f>
        <v>#N/A</v>
      </c>
      <c r="FS406" s="300"/>
      <c r="FT406" s="300" t="e">
        <f aca="false">IF($E399&gt;0,FT404/$E399,"-")</f>
        <v>#N/A</v>
      </c>
      <c r="FU406" s="300"/>
      <c r="FV406" s="300" t="e">
        <f aca="false">IF($E399&gt;0,FV404/$E399,"-")</f>
        <v>#N/A</v>
      </c>
      <c r="FW406" s="300"/>
      <c r="FX406" s="300" t="e">
        <f aca="false">IF($E399&gt;0,FX404/$E399,"-")</f>
        <v>#N/A</v>
      </c>
      <c r="FY406" s="300"/>
      <c r="FZ406" s="300" t="e">
        <f aca="false">IF($E399&gt;0,FZ404/$E399,"-")</f>
        <v>#N/A</v>
      </c>
      <c r="GA406" s="300"/>
      <c r="GB406" s="300" t="e">
        <f aca="false">IF($E399&gt;0,GB404/$E399,"-")</f>
        <v>#N/A</v>
      </c>
      <c r="GC406" s="300"/>
      <c r="GD406" s="300" t="e">
        <f aca="false">IF($E399&gt;0,GD404/$E399,"-")</f>
        <v>#N/A</v>
      </c>
      <c r="GE406" s="300"/>
      <c r="GF406" s="300" t="e">
        <f aca="false">IF($E399&gt;0,GF404/$E399,"-")</f>
        <v>#N/A</v>
      </c>
      <c r="GG406" s="300"/>
      <c r="GH406" s="300" t="e">
        <f aca="false">IF($E399&gt;0,GH404/$E399,"-")</f>
        <v>#N/A</v>
      </c>
      <c r="GI406" s="300"/>
      <c r="GJ406" s="300" t="e">
        <f aca="false">IF($E399&gt;0,GJ404/$E399,"-")</f>
        <v>#N/A</v>
      </c>
      <c r="GK406" s="300"/>
      <c r="GL406" s="300" t="e">
        <f aca="false">IF($E399&gt;0,GL404/$E399,"-")</f>
        <v>#N/A</v>
      </c>
      <c r="GM406" s="300"/>
      <c r="GN406" s="300" t="e">
        <f aca="false">IF($E399&gt;0,GN404/$E399,"-")</f>
        <v>#N/A</v>
      </c>
      <c r="GO406" s="300"/>
      <c r="GP406" s="300" t="e">
        <f aca="false">IF($E399&gt;0,GP404/$E399,"-")</f>
        <v>#N/A</v>
      </c>
      <c r="GQ406" s="300"/>
      <c r="GR406" s="300" t="e">
        <f aca="false">IF($E399&gt;0,GR404/$E399,"-")</f>
        <v>#N/A</v>
      </c>
      <c r="GS406" s="300"/>
      <c r="GT406" s="300" t="e">
        <f aca="false">IF($E399&gt;0,GT404/$E399,"-")</f>
        <v>#N/A</v>
      </c>
      <c r="GU406" s="300"/>
      <c r="GV406" s="300" t="e">
        <f aca="false">IF($E399&gt;0,GV404/$E399,"-")</f>
        <v>#N/A</v>
      </c>
      <c r="GW406" s="300"/>
      <c r="GX406" s="300" t="e">
        <f aca="false">IF($E399&gt;0,GX404/$E399,"-")</f>
        <v>#N/A</v>
      </c>
      <c r="GY406" s="300"/>
      <c r="GZ406" s="300" t="e">
        <f aca="false">IF($E399&gt;0,GZ404/$E399,"-")</f>
        <v>#N/A</v>
      </c>
      <c r="HA406" s="300"/>
      <c r="HB406" s="300" t="e">
        <f aca="false">IF($E399&gt;0,HB404/$E399,"-")</f>
        <v>#N/A</v>
      </c>
      <c r="HC406" s="300"/>
      <c r="HD406" s="300" t="e">
        <f aca="false">IF($E399&gt;0,HD404/$E399,"-")</f>
        <v>#N/A</v>
      </c>
      <c r="HE406" s="300"/>
      <c r="HF406" s="300" t="e">
        <f aca="false">IF($E399&gt;0,HF404/$E399,"-")</f>
        <v>#N/A</v>
      </c>
      <c r="HG406" s="300"/>
      <c r="HH406" s="300" t="e">
        <f aca="false">IF($E399&gt;0,HH404/$E399,"-")</f>
        <v>#N/A</v>
      </c>
      <c r="HI406" s="300"/>
      <c r="HJ406" s="300" t="e">
        <f aca="false">IF($E399&gt;0,HJ404/$E399,"-")</f>
        <v>#N/A</v>
      </c>
      <c r="HK406" s="300"/>
    </row>
    <row r="407" s="243" customFormat="true" ht="13.8" hidden="true" customHeight="false" outlineLevel="0" collapsed="false">
      <c r="A407" s="268"/>
      <c r="B407" s="269"/>
      <c r="C407" s="269"/>
      <c r="D407" s="271"/>
      <c r="E407" s="271"/>
      <c r="F407" s="269"/>
      <c r="G407" s="269"/>
      <c r="H407" s="269"/>
      <c r="I407" s="269"/>
      <c r="J407" s="269"/>
      <c r="K407" s="269"/>
      <c r="L407" s="274"/>
      <c r="M407" s="274"/>
      <c r="N407" s="274"/>
      <c r="O407" s="274"/>
      <c r="P407" s="274"/>
      <c r="Q407" s="274"/>
      <c r="R407" s="275"/>
      <c r="S407" s="275"/>
      <c r="T407" s="276"/>
      <c r="U407" s="276"/>
      <c r="V407" s="274"/>
      <c r="W407" s="274"/>
      <c r="X407" s="274"/>
      <c r="Y407" s="274"/>
      <c r="Z407" s="275"/>
      <c r="AA407" s="275"/>
      <c r="AB407" s="276"/>
      <c r="AC407" s="276"/>
      <c r="AD407" s="274"/>
      <c r="AE407" s="274"/>
      <c r="AF407" s="274"/>
      <c r="AG407" s="274"/>
      <c r="AH407" s="275"/>
      <c r="AI407" s="275"/>
      <c r="AJ407" s="276"/>
      <c r="AK407" s="276"/>
      <c r="AL407" s="274"/>
      <c r="AM407" s="274"/>
      <c r="AN407" s="274"/>
      <c r="AO407" s="274"/>
      <c r="AP407" s="275"/>
      <c r="AQ407" s="275"/>
      <c r="AR407" s="276"/>
      <c r="AS407" s="276"/>
      <c r="AT407" s="277"/>
      <c r="AU407" s="277"/>
      <c r="AV407" s="277"/>
      <c r="AW407" s="277"/>
      <c r="AX407" s="277"/>
      <c r="AY407" s="278"/>
      <c r="AZ407" s="279"/>
      <c r="BA407" s="277"/>
      <c r="BB407" s="277"/>
      <c r="BC407" s="277"/>
      <c r="BD407" s="277"/>
      <c r="BE407" s="277"/>
      <c r="BF407" s="277"/>
      <c r="BG407" s="278"/>
      <c r="BH407" s="279"/>
      <c r="BI407" s="277"/>
      <c r="BJ407" s="277"/>
      <c r="BK407" s="277"/>
      <c r="BL407" s="277"/>
      <c r="BM407" s="277"/>
      <c r="BN407" s="277"/>
      <c r="BO407" s="278"/>
      <c r="BP407" s="279"/>
      <c r="BQ407" s="277"/>
      <c r="BR407" s="277"/>
      <c r="BS407" s="277"/>
      <c r="BT407" s="277"/>
      <c r="BU407" s="277"/>
      <c r="BV407" s="277"/>
      <c r="BW407" s="278"/>
      <c r="BX407" s="279"/>
      <c r="BY407" s="277"/>
      <c r="BZ407" s="277"/>
      <c r="CA407" s="277"/>
      <c r="CB407" s="277"/>
      <c r="CC407" s="277"/>
      <c r="CD407" s="275"/>
      <c r="CE407" s="275"/>
      <c r="CF407" s="276"/>
      <c r="CG407" s="276"/>
      <c r="CH407" s="274"/>
      <c r="CI407" s="274"/>
      <c r="CJ407" s="274"/>
      <c r="CK407" s="274"/>
      <c r="CL407" s="275"/>
      <c r="CM407" s="275"/>
      <c r="CN407" s="276"/>
      <c r="CO407" s="276"/>
      <c r="CP407" s="280"/>
      <c r="CQ407" s="280"/>
      <c r="CR407" s="280"/>
      <c r="CS407" s="280"/>
      <c r="CT407" s="281"/>
      <c r="CU407" s="282"/>
      <c r="CV407" s="283"/>
      <c r="CW407" s="281"/>
      <c r="CX407" s="281"/>
      <c r="CY407" s="281"/>
      <c r="CZ407" s="281"/>
      <c r="DA407" s="281"/>
      <c r="DB407" s="281"/>
      <c r="DC407" s="282"/>
      <c r="DD407" s="283"/>
      <c r="DE407" s="281"/>
      <c r="DF407" s="281"/>
      <c r="DG407" s="281"/>
      <c r="DH407" s="281"/>
      <c r="DI407" s="281"/>
      <c r="DJ407" s="284"/>
      <c r="DK407" s="285"/>
      <c r="DL407" s="283"/>
      <c r="DM407" s="281"/>
      <c r="DN407" s="281"/>
      <c r="DO407" s="281"/>
      <c r="DP407" s="281"/>
      <c r="DQ407" s="281"/>
      <c r="DR407" s="281"/>
      <c r="DS407" s="282"/>
      <c r="DT407" s="283"/>
      <c r="DU407" s="281"/>
      <c r="DV407" s="281"/>
      <c r="DW407" s="281"/>
      <c r="DX407" s="281"/>
      <c r="DY407" s="281"/>
      <c r="DZ407" s="281"/>
      <c r="EA407" s="282"/>
      <c r="EB407" s="283"/>
      <c r="EC407" s="281"/>
      <c r="ED407" s="281"/>
      <c r="EE407" s="281"/>
      <c r="EF407" s="281"/>
      <c r="EG407" s="281"/>
      <c r="EH407" s="281"/>
      <c r="EI407" s="282"/>
      <c r="EJ407" s="283"/>
      <c r="EK407" s="281"/>
      <c r="EL407" s="281"/>
      <c r="EM407" s="281"/>
      <c r="EN407" s="281"/>
      <c r="EO407" s="281"/>
      <c r="EP407" s="281"/>
      <c r="EQ407" s="282"/>
      <c r="ER407" s="283"/>
      <c r="ES407" s="281"/>
      <c r="ET407" s="281"/>
      <c r="EU407" s="281"/>
      <c r="EV407" s="281"/>
      <c r="EW407" s="281"/>
      <c r="EX407" s="286"/>
      <c r="EY407" s="287"/>
      <c r="EZ407" s="283"/>
      <c r="FA407" s="281"/>
      <c r="FB407" s="281"/>
      <c r="FC407" s="281"/>
      <c r="FD407" s="281"/>
      <c r="FE407" s="281"/>
      <c r="FF407" s="281"/>
      <c r="FG407" s="282"/>
      <c r="FH407" s="283"/>
      <c r="FI407" s="281"/>
      <c r="FJ407" s="281"/>
      <c r="FK407" s="281"/>
      <c r="FL407" s="281"/>
      <c r="FM407" s="281"/>
      <c r="FN407" s="281"/>
      <c r="FO407" s="282"/>
      <c r="FP407" s="283"/>
      <c r="FQ407" s="281"/>
      <c r="FR407" s="281"/>
      <c r="FS407" s="281"/>
      <c r="FT407" s="281"/>
      <c r="FU407" s="281"/>
      <c r="FV407" s="281"/>
      <c r="FW407" s="282"/>
      <c r="FX407" s="283"/>
      <c r="FY407" s="281"/>
      <c r="FZ407" s="281"/>
      <c r="GA407" s="281"/>
      <c r="GB407" s="281"/>
      <c r="GC407" s="281"/>
      <c r="GD407" s="281"/>
      <c r="GE407" s="282"/>
      <c r="GF407" s="283"/>
      <c r="GG407" s="281"/>
      <c r="GH407" s="281"/>
      <c r="GI407" s="281"/>
      <c r="GJ407" s="281"/>
      <c r="GK407" s="281"/>
      <c r="GL407" s="281"/>
      <c r="GM407" s="282"/>
      <c r="GN407" s="283"/>
      <c r="GO407" s="281"/>
      <c r="GP407" s="281"/>
      <c r="GQ407" s="281"/>
      <c r="GR407" s="281"/>
      <c r="GS407" s="281"/>
      <c r="GT407" s="281"/>
      <c r="GU407" s="282"/>
      <c r="GV407" s="281"/>
      <c r="GW407" s="282"/>
      <c r="GX407" s="281"/>
      <c r="GY407" s="282"/>
      <c r="GZ407" s="281"/>
      <c r="HA407" s="282"/>
      <c r="HB407" s="281"/>
      <c r="HC407" s="282"/>
      <c r="HD407" s="281"/>
      <c r="HE407" s="282"/>
      <c r="HF407" s="281"/>
      <c r="HG407" s="282"/>
      <c r="HH407" s="281"/>
      <c r="HI407" s="282"/>
      <c r="HJ407" s="281"/>
      <c r="HK407" s="282"/>
    </row>
    <row r="408" customFormat="false" ht="12.75" hidden="true" customHeight="false" outlineLevel="0" collapsed="false">
      <c r="A408" s="232" t="s">
        <v>206</v>
      </c>
      <c r="B408" s="233" t="e">
        <f aca="false">VLOOKUP(A408,PLANEJAMENTO!$B$11:$C$96,2,FALSE())</f>
        <v>#N/A</v>
      </c>
      <c r="C408" s="232" t="e">
        <f aca="false">VLOOKUP(A408,PLANEJAMENTO!$B$11:$D$96,3,FALSE())</f>
        <v>#N/A</v>
      </c>
      <c r="D408" s="234" t="e">
        <f aca="false">VLOOKUP(A408,PLANEJAMENTO!$B$11:$E$96,4,FALSE())</f>
        <v>#N/A</v>
      </c>
      <c r="E408" s="234" t="e">
        <f aca="false">D408</f>
        <v>#N/A</v>
      </c>
      <c r="F408" s="235" t="e">
        <f aca="false">produções!#REF!</f>
        <v>#VALUE!</v>
      </c>
      <c r="G408" s="234" t="e">
        <f aca="false">F408*8</f>
        <v>#VALUE!</v>
      </c>
      <c r="H408" s="234"/>
      <c r="I408" s="237"/>
      <c r="J408" s="238"/>
      <c r="K408" s="305" t="s">
        <v>159</v>
      </c>
      <c r="L408" s="240"/>
      <c r="M408" s="240"/>
      <c r="N408" s="240"/>
      <c r="O408" s="240"/>
      <c r="P408" s="240"/>
      <c r="Q408" s="240"/>
      <c r="R408" s="240"/>
      <c r="S408" s="240"/>
      <c r="T408" s="240"/>
      <c r="U408" s="240"/>
      <c r="V408" s="240"/>
      <c r="W408" s="240"/>
      <c r="X408" s="240"/>
      <c r="Y408" s="240"/>
      <c r="Z408" s="240"/>
      <c r="AA408" s="240"/>
      <c r="AB408" s="240"/>
      <c r="AC408" s="240"/>
      <c r="AD408" s="240"/>
      <c r="AE408" s="240"/>
      <c r="AF408" s="240"/>
      <c r="AG408" s="240"/>
      <c r="AH408" s="240"/>
      <c r="AI408" s="240"/>
      <c r="AJ408" s="240"/>
      <c r="AK408" s="240"/>
      <c r="AL408" s="240"/>
      <c r="AM408" s="240"/>
      <c r="AN408" s="240"/>
      <c r="AO408" s="240"/>
      <c r="AP408" s="240"/>
      <c r="AQ408" s="240"/>
      <c r="AR408" s="240"/>
      <c r="AS408" s="240"/>
      <c r="AT408" s="240"/>
      <c r="AU408" s="240"/>
      <c r="AV408" s="240"/>
      <c r="AW408" s="240"/>
      <c r="AX408" s="240"/>
      <c r="AY408" s="240"/>
      <c r="AZ408" s="240"/>
      <c r="BA408" s="240"/>
      <c r="BB408" s="240"/>
      <c r="BC408" s="240"/>
      <c r="BD408" s="240"/>
      <c r="BE408" s="240"/>
      <c r="BF408" s="240"/>
      <c r="BG408" s="240"/>
      <c r="BH408" s="240"/>
      <c r="BI408" s="240"/>
      <c r="BJ408" s="240"/>
      <c r="BK408" s="240"/>
      <c r="BL408" s="240"/>
      <c r="BM408" s="240"/>
      <c r="BN408" s="240"/>
      <c r="BO408" s="240"/>
      <c r="BP408" s="240"/>
      <c r="BQ408" s="240"/>
      <c r="BR408" s="308"/>
      <c r="BS408" s="308"/>
      <c r="BT408" s="308"/>
      <c r="BU408" s="308"/>
      <c r="BV408" s="308"/>
      <c r="BW408" s="308"/>
      <c r="BX408" s="308"/>
      <c r="BY408" s="308"/>
      <c r="BZ408" s="308" t="n">
        <v>1.00649350649351</v>
      </c>
      <c r="CA408" s="308"/>
      <c r="CB408" s="308"/>
      <c r="CC408" s="308"/>
      <c r="CD408" s="308"/>
      <c r="CE408" s="308"/>
      <c r="CF408" s="308"/>
      <c r="CG408" s="308"/>
      <c r="CH408" s="308"/>
      <c r="CI408" s="308"/>
      <c r="CJ408" s="308"/>
      <c r="CK408" s="308"/>
      <c r="CL408" s="308"/>
      <c r="CM408" s="308"/>
      <c r="CN408" s="308"/>
      <c r="CO408" s="308"/>
      <c r="CP408" s="308"/>
      <c r="CQ408" s="308"/>
      <c r="CR408" s="308"/>
      <c r="CS408" s="308"/>
      <c r="CT408" s="308"/>
      <c r="CU408" s="308"/>
      <c r="CV408" s="308"/>
      <c r="CW408" s="308"/>
      <c r="CX408" s="308"/>
      <c r="CY408" s="308"/>
      <c r="CZ408" s="308"/>
      <c r="DA408" s="308"/>
      <c r="DB408" s="308"/>
      <c r="DC408" s="308"/>
      <c r="DD408" s="308"/>
      <c r="DE408" s="308"/>
      <c r="DF408" s="308"/>
      <c r="DG408" s="308"/>
      <c r="DH408" s="308"/>
      <c r="DI408" s="308"/>
      <c r="DJ408" s="315"/>
      <c r="DK408" s="315"/>
      <c r="DL408" s="308"/>
      <c r="DM408" s="308"/>
      <c r="DN408" s="308"/>
      <c r="DO408" s="308"/>
      <c r="DP408" s="308"/>
      <c r="DQ408" s="308"/>
      <c r="DR408" s="308"/>
      <c r="DS408" s="308"/>
      <c r="DT408" s="308"/>
      <c r="DU408" s="308"/>
      <c r="DV408" s="308"/>
      <c r="DW408" s="308"/>
      <c r="DX408" s="308"/>
      <c r="DY408" s="308"/>
      <c r="DZ408" s="308"/>
      <c r="EA408" s="308"/>
      <c r="EB408" s="308"/>
      <c r="EC408" s="308"/>
      <c r="ED408" s="308"/>
      <c r="EE408" s="308"/>
      <c r="EF408" s="308"/>
      <c r="EG408" s="308"/>
      <c r="EH408" s="308"/>
      <c r="EI408" s="308"/>
      <c r="EJ408" s="308"/>
      <c r="EK408" s="308"/>
      <c r="EL408" s="308"/>
      <c r="EM408" s="308"/>
      <c r="EN408" s="308"/>
      <c r="EO408" s="308"/>
      <c r="EP408" s="308"/>
      <c r="EQ408" s="308"/>
      <c r="ER408" s="308"/>
      <c r="ES408" s="308"/>
      <c r="ET408" s="308"/>
      <c r="EU408" s="308"/>
      <c r="EV408" s="308"/>
      <c r="EW408" s="308"/>
      <c r="EX408" s="309"/>
      <c r="EY408" s="309"/>
      <c r="EZ408" s="308"/>
      <c r="FA408" s="308"/>
      <c r="FB408" s="308"/>
      <c r="FC408" s="308"/>
      <c r="FD408" s="308"/>
      <c r="FE408" s="308"/>
      <c r="FF408" s="308"/>
      <c r="FG408" s="308"/>
      <c r="FH408" s="308"/>
      <c r="FI408" s="308"/>
      <c r="FJ408" s="308"/>
      <c r="FK408" s="308"/>
      <c r="FL408" s="308"/>
      <c r="FM408" s="308"/>
      <c r="FN408" s="308"/>
      <c r="FO408" s="308"/>
      <c r="FP408" s="308"/>
      <c r="FQ408" s="308"/>
      <c r="FR408" s="308"/>
      <c r="FS408" s="308"/>
      <c r="FT408" s="308"/>
      <c r="FU408" s="308"/>
      <c r="FV408" s="308"/>
      <c r="FW408" s="308"/>
      <c r="FX408" s="308"/>
      <c r="FY408" s="308"/>
      <c r="FZ408" s="308"/>
      <c r="GA408" s="308"/>
      <c r="GB408" s="308"/>
      <c r="GC408" s="308"/>
      <c r="GD408" s="308"/>
      <c r="GE408" s="308"/>
      <c r="GF408" s="308"/>
      <c r="GG408" s="308"/>
      <c r="GH408" s="308"/>
      <c r="GI408" s="308"/>
      <c r="GJ408" s="308"/>
      <c r="GK408" s="308"/>
      <c r="GL408" s="308"/>
      <c r="GM408" s="308"/>
      <c r="GN408" s="308"/>
      <c r="GO408" s="308"/>
      <c r="GP408" s="308"/>
      <c r="GQ408" s="308"/>
      <c r="GR408" s="308"/>
      <c r="GS408" s="308"/>
      <c r="GT408" s="308"/>
      <c r="GU408" s="308"/>
      <c r="GV408" s="308"/>
      <c r="GW408" s="308"/>
      <c r="GX408" s="308"/>
      <c r="GY408" s="308"/>
      <c r="GZ408" s="308"/>
      <c r="HA408" s="308"/>
      <c r="HB408" s="308"/>
      <c r="HC408" s="308"/>
      <c r="HD408" s="308"/>
      <c r="HE408" s="308"/>
      <c r="HF408" s="308"/>
      <c r="HG408" s="308"/>
      <c r="HH408" s="308"/>
      <c r="HI408" s="308"/>
      <c r="HJ408" s="308"/>
      <c r="HK408" s="308"/>
    </row>
    <row r="409" customFormat="false" ht="12.75" hidden="true" customHeight="false" outlineLevel="0" collapsed="false">
      <c r="A409" s="232"/>
      <c r="B409" s="233"/>
      <c r="C409" s="232"/>
      <c r="D409" s="234"/>
      <c r="E409" s="234"/>
      <c r="F409" s="235"/>
      <c r="G409" s="234"/>
      <c r="H409" s="234"/>
      <c r="I409" s="237"/>
      <c r="J409" s="238"/>
      <c r="K409" s="244" t="s">
        <v>160</v>
      </c>
      <c r="L409" s="245"/>
      <c r="M409" s="245"/>
      <c r="N409" s="245"/>
      <c r="O409" s="245"/>
      <c r="P409" s="245"/>
      <c r="Q409" s="245"/>
      <c r="R409" s="245"/>
      <c r="S409" s="245"/>
      <c r="T409" s="245"/>
      <c r="U409" s="245"/>
      <c r="V409" s="245"/>
      <c r="W409" s="245"/>
      <c r="X409" s="245"/>
      <c r="Y409" s="245"/>
      <c r="Z409" s="245"/>
      <c r="AA409" s="245"/>
      <c r="AB409" s="245"/>
      <c r="AC409" s="245"/>
      <c r="AD409" s="245"/>
      <c r="AE409" s="245"/>
      <c r="AF409" s="245"/>
      <c r="AG409" s="245"/>
      <c r="AH409" s="245"/>
      <c r="AI409" s="245"/>
      <c r="AJ409" s="245"/>
      <c r="AK409" s="245"/>
      <c r="AL409" s="245"/>
      <c r="AM409" s="245"/>
      <c r="AN409" s="245"/>
      <c r="AO409" s="245"/>
      <c r="AP409" s="245"/>
      <c r="AQ409" s="245"/>
      <c r="AR409" s="245"/>
      <c r="AS409" s="245"/>
      <c r="AT409" s="245"/>
      <c r="AU409" s="245"/>
      <c r="AV409" s="245"/>
      <c r="AW409" s="245"/>
      <c r="AX409" s="245"/>
      <c r="AY409" s="245"/>
      <c r="AZ409" s="245"/>
      <c r="BA409" s="245"/>
      <c r="BB409" s="245"/>
      <c r="BC409" s="245"/>
      <c r="BD409" s="245"/>
      <c r="BE409" s="245"/>
      <c r="BF409" s="245"/>
      <c r="BG409" s="245"/>
      <c r="BH409" s="245"/>
      <c r="BI409" s="245"/>
      <c r="BJ409" s="245"/>
      <c r="BK409" s="245"/>
      <c r="BL409" s="245"/>
      <c r="BM409" s="245"/>
      <c r="BN409" s="245"/>
      <c r="BO409" s="245"/>
      <c r="BP409" s="245"/>
      <c r="BQ409" s="245"/>
      <c r="BR409" s="245"/>
      <c r="BS409" s="245"/>
      <c r="BT409" s="245"/>
      <c r="BU409" s="245"/>
      <c r="BV409" s="245"/>
      <c r="BW409" s="245"/>
      <c r="BX409" s="245"/>
      <c r="BY409" s="245"/>
      <c r="BZ409" s="245" t="n">
        <v>1</v>
      </c>
      <c r="CA409" s="245"/>
      <c r="CB409" s="245"/>
      <c r="CC409" s="245"/>
      <c r="CD409" s="245"/>
      <c r="CE409" s="245"/>
      <c r="CF409" s="245"/>
      <c r="CG409" s="245"/>
      <c r="CH409" s="245"/>
      <c r="CI409" s="245"/>
      <c r="CJ409" s="245"/>
      <c r="CK409" s="245"/>
      <c r="CL409" s="245"/>
      <c r="CM409" s="245"/>
      <c r="CN409" s="245"/>
      <c r="CO409" s="245"/>
      <c r="CP409" s="245"/>
      <c r="CQ409" s="245"/>
      <c r="CR409" s="245"/>
      <c r="CS409" s="245"/>
      <c r="CT409" s="245"/>
      <c r="CU409" s="245"/>
      <c r="CV409" s="245"/>
      <c r="CW409" s="245"/>
      <c r="CX409" s="245"/>
      <c r="CY409" s="245"/>
      <c r="CZ409" s="245"/>
      <c r="DA409" s="245"/>
      <c r="DB409" s="245"/>
      <c r="DC409" s="245"/>
      <c r="DD409" s="245"/>
      <c r="DE409" s="245"/>
      <c r="DF409" s="245"/>
      <c r="DG409" s="245"/>
      <c r="DH409" s="245"/>
      <c r="DI409" s="245"/>
      <c r="DJ409" s="310"/>
      <c r="DK409" s="310"/>
      <c r="DL409" s="245"/>
      <c r="DM409" s="245"/>
      <c r="DN409" s="245"/>
      <c r="DO409" s="245"/>
      <c r="DP409" s="245"/>
      <c r="DQ409" s="245"/>
      <c r="DR409" s="245"/>
      <c r="DS409" s="245"/>
      <c r="DT409" s="245"/>
      <c r="DU409" s="245"/>
      <c r="DV409" s="245"/>
      <c r="DW409" s="245"/>
      <c r="DX409" s="245"/>
      <c r="DY409" s="245"/>
      <c r="DZ409" s="245"/>
      <c r="EA409" s="245"/>
      <c r="EB409" s="245"/>
      <c r="EC409" s="245"/>
      <c r="ED409" s="245"/>
      <c r="EE409" s="245"/>
      <c r="EF409" s="245"/>
      <c r="EG409" s="245"/>
      <c r="EH409" s="245"/>
      <c r="EI409" s="245"/>
      <c r="EJ409" s="245"/>
      <c r="EK409" s="245"/>
      <c r="EL409" s="245"/>
      <c r="EM409" s="245"/>
      <c r="EN409" s="245"/>
      <c r="EO409" s="245"/>
      <c r="EP409" s="245"/>
      <c r="EQ409" s="245"/>
      <c r="ER409" s="245"/>
      <c r="ES409" s="245"/>
      <c r="ET409" s="245"/>
      <c r="EU409" s="245"/>
      <c r="EV409" s="245"/>
      <c r="EW409" s="245"/>
      <c r="EX409" s="246"/>
      <c r="EY409" s="246"/>
      <c r="EZ409" s="245"/>
      <c r="FA409" s="245"/>
      <c r="FB409" s="245"/>
      <c r="FC409" s="245"/>
      <c r="FD409" s="245"/>
      <c r="FE409" s="245"/>
      <c r="FF409" s="245"/>
      <c r="FG409" s="245"/>
      <c r="FH409" s="245"/>
      <c r="FI409" s="245"/>
      <c r="FJ409" s="245"/>
      <c r="FK409" s="245"/>
      <c r="FL409" s="245"/>
      <c r="FM409" s="245"/>
      <c r="FN409" s="245"/>
      <c r="FO409" s="245"/>
      <c r="FP409" s="245"/>
      <c r="FQ409" s="245"/>
      <c r="FR409" s="245"/>
      <c r="FS409" s="245"/>
      <c r="FT409" s="245"/>
      <c r="FU409" s="245"/>
      <c r="FV409" s="245"/>
      <c r="FW409" s="245"/>
      <c r="FX409" s="245"/>
      <c r="FY409" s="245"/>
      <c r="FZ409" s="245"/>
      <c r="GA409" s="245"/>
      <c r="GB409" s="245"/>
      <c r="GC409" s="245"/>
      <c r="GD409" s="245"/>
      <c r="GE409" s="245"/>
      <c r="GF409" s="245"/>
      <c r="GG409" s="245"/>
      <c r="GH409" s="245"/>
      <c r="GI409" s="245"/>
      <c r="GJ409" s="245"/>
      <c r="GK409" s="245"/>
      <c r="GL409" s="245"/>
      <c r="GM409" s="245"/>
      <c r="GN409" s="245"/>
      <c r="GO409" s="245"/>
      <c r="GP409" s="245"/>
      <c r="GQ409" s="245"/>
      <c r="GR409" s="245"/>
      <c r="GS409" s="245"/>
      <c r="GT409" s="245"/>
      <c r="GU409" s="245"/>
      <c r="GV409" s="245"/>
      <c r="GW409" s="245"/>
      <c r="GX409" s="245"/>
      <c r="GY409" s="245"/>
      <c r="GZ409" s="245"/>
      <c r="HA409" s="245"/>
      <c r="HB409" s="245"/>
      <c r="HC409" s="245"/>
      <c r="HD409" s="245"/>
      <c r="HE409" s="245"/>
      <c r="HF409" s="245"/>
      <c r="HG409" s="245"/>
      <c r="HH409" s="245"/>
      <c r="HI409" s="245"/>
      <c r="HJ409" s="245"/>
      <c r="HK409" s="245"/>
    </row>
    <row r="410" customFormat="false" ht="12.75" hidden="true" customHeight="false" outlineLevel="0" collapsed="false">
      <c r="A410" s="232"/>
      <c r="B410" s="233"/>
      <c r="C410" s="232"/>
      <c r="D410" s="234"/>
      <c r="E410" s="234"/>
      <c r="F410" s="235"/>
      <c r="G410" s="234"/>
      <c r="H410" s="234"/>
      <c r="I410" s="237"/>
      <c r="J410" s="238"/>
      <c r="K410" s="247" t="s">
        <v>161</v>
      </c>
      <c r="L410" s="248" t="e">
        <f aca="false">(L408*L409*$G408)*$L$8</f>
        <v>#VALUE!</v>
      </c>
      <c r="M410" s="248"/>
      <c r="N410" s="248" t="e">
        <f aca="false">(N408*N409*$G408)*$L$8</f>
        <v>#VALUE!</v>
      </c>
      <c r="O410" s="248"/>
      <c r="P410" s="248" t="e">
        <f aca="false">(P408*P409*$G408)*$L$8</f>
        <v>#VALUE!</v>
      </c>
      <c r="Q410" s="248"/>
      <c r="R410" s="248" t="e">
        <f aca="false">(R408*R409*$G408)*$L$8</f>
        <v>#VALUE!</v>
      </c>
      <c r="S410" s="248"/>
      <c r="T410" s="248" t="e">
        <f aca="false">(T408*T409*$G408)*$T$8</f>
        <v>#VALUE!</v>
      </c>
      <c r="U410" s="248"/>
      <c r="V410" s="248" t="e">
        <f aca="false">(V408*V409*$G408)*$T$8</f>
        <v>#VALUE!</v>
      </c>
      <c r="W410" s="248"/>
      <c r="X410" s="248" t="e">
        <f aca="false">(X408*X409*$G408)*$T$8</f>
        <v>#VALUE!</v>
      </c>
      <c r="Y410" s="248"/>
      <c r="Z410" s="248" t="e">
        <f aca="false">(Z408*Z409*$G408)*$T$8</f>
        <v>#VALUE!</v>
      </c>
      <c r="AA410" s="248"/>
      <c r="AB410" s="248" t="e">
        <f aca="false">(AB408*AB409*$G408)*$AB$8</f>
        <v>#VALUE!</v>
      </c>
      <c r="AC410" s="248"/>
      <c r="AD410" s="248" t="e">
        <f aca="false">(AD408*AD409*$G408)*$AB$8</f>
        <v>#VALUE!</v>
      </c>
      <c r="AE410" s="248"/>
      <c r="AF410" s="248" t="e">
        <f aca="false">(AF408*AF409*$G408)*$AB$8</f>
        <v>#VALUE!</v>
      </c>
      <c r="AG410" s="248"/>
      <c r="AH410" s="248" t="e">
        <f aca="false">(AH408*AH409*$G408)*$AB$8</f>
        <v>#VALUE!</v>
      </c>
      <c r="AI410" s="248"/>
      <c r="AJ410" s="248" t="e">
        <f aca="false">(AJ408*AJ409*$G408)*$AJ$8</f>
        <v>#VALUE!</v>
      </c>
      <c r="AK410" s="248"/>
      <c r="AL410" s="248" t="e">
        <f aca="false">(AL408*AL409*$G408)*$AJ$8</f>
        <v>#VALUE!</v>
      </c>
      <c r="AM410" s="248"/>
      <c r="AN410" s="248" t="e">
        <f aca="false">(AN408*AN409*$G408)*$AJ$8</f>
        <v>#VALUE!</v>
      </c>
      <c r="AO410" s="248"/>
      <c r="AP410" s="248" t="e">
        <f aca="false">(AP408*AP409*$G408)*$AJ$8</f>
        <v>#VALUE!</v>
      </c>
      <c r="AQ410" s="248"/>
      <c r="AR410" s="248" t="e">
        <f aca="false">(AR408*AR409*$G408)*$AT$8</f>
        <v>#VALUE!</v>
      </c>
      <c r="AS410" s="248"/>
      <c r="AT410" s="248" t="e">
        <f aca="false">(AT408*AT409*$G408)*$AT$8</f>
        <v>#VALUE!</v>
      </c>
      <c r="AU410" s="248"/>
      <c r="AV410" s="248" t="e">
        <f aca="false">(AV408*AV409*$G408)*$AT$8</f>
        <v>#VALUE!</v>
      </c>
      <c r="AW410" s="248"/>
      <c r="AX410" s="248" t="e">
        <f aca="false">(AX408*AX409*$G408)*$AT$8</f>
        <v>#VALUE!</v>
      </c>
      <c r="AY410" s="248"/>
      <c r="AZ410" s="248" t="e">
        <f aca="false">(AZ408*AZ409*$G408)*$BB$8</f>
        <v>#VALUE!</v>
      </c>
      <c r="BA410" s="248"/>
      <c r="BB410" s="248" t="e">
        <f aca="false">(BB408*BB409*$G408)*$BB$8</f>
        <v>#VALUE!</v>
      </c>
      <c r="BC410" s="248"/>
      <c r="BD410" s="248" t="e">
        <f aca="false">(BD408*BD409*$G408)*$BB$8</f>
        <v>#VALUE!</v>
      </c>
      <c r="BE410" s="248"/>
      <c r="BF410" s="248" t="e">
        <f aca="false">(BF408*BF409*$G408)*$BB$8</f>
        <v>#VALUE!</v>
      </c>
      <c r="BG410" s="248"/>
      <c r="BH410" s="248" t="e">
        <f aca="false">(BH408*BH409*$G408)*$BJ$8</f>
        <v>#VALUE!</v>
      </c>
      <c r="BI410" s="248"/>
      <c r="BJ410" s="248" t="e">
        <f aca="false">(BJ408*BJ409*$G408)*$BJ$8</f>
        <v>#VALUE!</v>
      </c>
      <c r="BK410" s="248"/>
      <c r="BL410" s="248" t="e">
        <f aca="false">(BL408*BL409*$G408)*$BJ$8</f>
        <v>#VALUE!</v>
      </c>
      <c r="BM410" s="248"/>
      <c r="BN410" s="248" t="e">
        <f aca="false">(BN408*BN409*$G408)*$BJ$8</f>
        <v>#VALUE!</v>
      </c>
      <c r="BO410" s="248"/>
      <c r="BP410" s="248" t="e">
        <f aca="false">(BP408*BP409*$G408)*$BT$8</f>
        <v>#VALUE!</v>
      </c>
      <c r="BQ410" s="248"/>
      <c r="BR410" s="248" t="e">
        <f aca="false">(BR408*BR409*$G408)*$BT$8</f>
        <v>#VALUE!</v>
      </c>
      <c r="BS410" s="248"/>
      <c r="BT410" s="248" t="e">
        <f aca="false">(BT408*BT409*$G408)*$BT$8</f>
        <v>#VALUE!</v>
      </c>
      <c r="BU410" s="248"/>
      <c r="BV410" s="248" t="e">
        <f aca="false">(BV408*BV409*$G408)*$BT$8</f>
        <v>#VALUE!</v>
      </c>
      <c r="BW410" s="248"/>
      <c r="BX410" s="248" t="e">
        <f aca="false">(BX408*BX409*$G408)*$BT$8</f>
        <v>#VALUE!</v>
      </c>
      <c r="BY410" s="248"/>
      <c r="BZ410" s="248" t="e">
        <f aca="false">(BZ408*BZ409*$G408)*$BT$8</f>
        <v>#VALUE!</v>
      </c>
      <c r="CA410" s="248"/>
      <c r="CB410" s="248" t="e">
        <f aca="false">(CB408*CB409*$G408)*$CB$8</f>
        <v>#VALUE!</v>
      </c>
      <c r="CC410" s="248"/>
      <c r="CD410" s="248" t="e">
        <f aca="false">(CD408*CD409*$G408)*$CB$8</f>
        <v>#VALUE!</v>
      </c>
      <c r="CE410" s="248"/>
      <c r="CF410" s="248" t="e">
        <f aca="false">(CF408*CF409*$G408)*$CJ$8</f>
        <v>#VALUE!</v>
      </c>
      <c r="CG410" s="248"/>
      <c r="CH410" s="248" t="e">
        <f aca="false">(CH408*CH409*$G408)*$CJ$8</f>
        <v>#VALUE!</v>
      </c>
      <c r="CI410" s="248"/>
      <c r="CJ410" s="248" t="e">
        <f aca="false">(CJ408*CJ409*$G408)*$CJ$8</f>
        <v>#VALUE!</v>
      </c>
      <c r="CK410" s="248"/>
      <c r="CL410" s="248" t="e">
        <f aca="false">(CL408*CL409*$G408)*$CJ$8</f>
        <v>#VALUE!</v>
      </c>
      <c r="CM410" s="248"/>
      <c r="CN410" s="248" t="e">
        <f aca="false">(CN408*CN409*$G408)*$CT$8</f>
        <v>#VALUE!</v>
      </c>
      <c r="CO410" s="248"/>
      <c r="CP410" s="248" t="e">
        <f aca="false">(CP408*CP409*$G408)*$CT$8</f>
        <v>#VALUE!</v>
      </c>
      <c r="CQ410" s="248"/>
      <c r="CR410" s="248" t="e">
        <f aca="false">(CR408*CR409*$G408)*$CT$8</f>
        <v>#VALUE!</v>
      </c>
      <c r="CS410" s="248"/>
      <c r="CT410" s="248" t="e">
        <f aca="false">(CT408*CT409*$G408)*$CT$8</f>
        <v>#VALUE!</v>
      </c>
      <c r="CU410" s="248"/>
      <c r="CV410" s="248" t="e">
        <f aca="false">(CV408*CV409*$G408)*$DB$8</f>
        <v>#VALUE!</v>
      </c>
      <c r="CW410" s="248"/>
      <c r="CX410" s="248" t="e">
        <f aca="false">(CX408*CX409*$G408)*$DB$8</f>
        <v>#VALUE!</v>
      </c>
      <c r="CY410" s="248"/>
      <c r="CZ410" s="248" t="e">
        <f aca="false">(CZ408*CZ409*$G408)*$DB$8</f>
        <v>#VALUE!</v>
      </c>
      <c r="DA410" s="248"/>
      <c r="DB410" s="248" t="e">
        <f aca="false">(DB408*DB409*$G408)*$DB$8</f>
        <v>#VALUE!</v>
      </c>
      <c r="DC410" s="248"/>
      <c r="DD410" s="248" t="e">
        <f aca="false">(DD408*DD409*$G408)*$DB$8</f>
        <v>#VALUE!</v>
      </c>
      <c r="DE410" s="248"/>
      <c r="DF410" s="248" t="e">
        <f aca="false">(DF408*DF409*$G408)*$DB$8</f>
        <v>#VALUE!</v>
      </c>
      <c r="DG410" s="248"/>
      <c r="DH410" s="248" t="e">
        <f aca="false">(DH408*DH409*$G408)*$DB$8</f>
        <v>#VALUE!</v>
      </c>
      <c r="DI410" s="248"/>
      <c r="DJ410" s="292" t="e">
        <f aca="false">(DJ408*DJ409*$G408)*$DB$8</f>
        <v>#VALUE!</v>
      </c>
      <c r="DK410" s="292"/>
      <c r="DL410" s="248" t="e">
        <f aca="false">(DL408*DL409*$G408)*$DB$8</f>
        <v>#VALUE!</v>
      </c>
      <c r="DM410" s="248"/>
      <c r="DN410" s="248" t="e">
        <f aca="false">(DN408*DN409*$G408)*$DB$8</f>
        <v>#VALUE!</v>
      </c>
      <c r="DO410" s="248"/>
      <c r="DP410" s="248" t="e">
        <f aca="false">(DP408*DP409*$G408)*$DB$8</f>
        <v>#VALUE!</v>
      </c>
      <c r="DQ410" s="248"/>
      <c r="DR410" s="248" t="e">
        <f aca="false">(DR408*DR409*$G408)*$DB$8</f>
        <v>#VALUE!</v>
      </c>
      <c r="DS410" s="248"/>
      <c r="DT410" s="248" t="e">
        <f aca="false">(DT408*DT409*$G408)*$DB$8</f>
        <v>#VALUE!</v>
      </c>
      <c r="DU410" s="248"/>
      <c r="DV410" s="248" t="e">
        <f aca="false">(DV408*DV409*$G408)*$DB$8</f>
        <v>#VALUE!</v>
      </c>
      <c r="DW410" s="248"/>
      <c r="DX410" s="248" t="e">
        <f aca="false">(DX408*DX409*$G408)*$DB$8</f>
        <v>#VALUE!</v>
      </c>
      <c r="DY410" s="248"/>
      <c r="DZ410" s="248" t="e">
        <f aca="false">(DZ408*DZ409*$G408)*$DB$8</f>
        <v>#VALUE!</v>
      </c>
      <c r="EA410" s="248"/>
      <c r="EB410" s="248" t="e">
        <f aca="false">(EB408*EB409*$G408)*$DB$8</f>
        <v>#VALUE!</v>
      </c>
      <c r="EC410" s="248"/>
      <c r="ED410" s="248" t="e">
        <f aca="false">(ED408*ED409*$G408)*$DB$8</f>
        <v>#VALUE!</v>
      </c>
      <c r="EE410" s="248"/>
      <c r="EF410" s="248" t="e">
        <f aca="false">(EF408*EF409*$G408)*$DB$8</f>
        <v>#VALUE!</v>
      </c>
      <c r="EG410" s="248"/>
      <c r="EH410" s="248" t="e">
        <f aca="false">(EH408*EH409*$G408)*$DB$8</f>
        <v>#VALUE!</v>
      </c>
      <c r="EI410" s="248"/>
      <c r="EJ410" s="248" t="e">
        <f aca="false">(EJ408*EJ409*$G408)*$DB$8</f>
        <v>#VALUE!</v>
      </c>
      <c r="EK410" s="248"/>
      <c r="EL410" s="248" t="e">
        <f aca="false">(EL408*EL409*$G408)*$DB$8</f>
        <v>#VALUE!</v>
      </c>
      <c r="EM410" s="248"/>
      <c r="EN410" s="248" t="e">
        <f aca="false">(EN408*EN409*$G408)*$DB$8</f>
        <v>#VALUE!</v>
      </c>
      <c r="EO410" s="248"/>
      <c r="EP410" s="248" t="e">
        <f aca="false">(EP408*EP409*$G408)*$DB$8</f>
        <v>#VALUE!</v>
      </c>
      <c r="EQ410" s="248"/>
      <c r="ER410" s="248" t="e">
        <f aca="false">(ER408*ER409*$G408)*$DB$8</f>
        <v>#VALUE!</v>
      </c>
      <c r="ES410" s="248"/>
      <c r="ET410" s="248" t="e">
        <f aca="false">(ET408*ET409*$G408)*$DB$8</f>
        <v>#VALUE!</v>
      </c>
      <c r="EU410" s="248"/>
      <c r="EV410" s="248" t="e">
        <f aca="false">(EV408*EV409*$G408)*$DB$8</f>
        <v>#VALUE!</v>
      </c>
      <c r="EW410" s="248"/>
      <c r="EX410" s="249" t="e">
        <f aca="false">(EX408*EX409*$G408)*$DB$8</f>
        <v>#VALUE!</v>
      </c>
      <c r="EY410" s="249"/>
      <c r="EZ410" s="248" t="e">
        <f aca="false">(EZ408*EZ409*$G408)*$DB$8</f>
        <v>#VALUE!</v>
      </c>
      <c r="FA410" s="248"/>
      <c r="FB410" s="248" t="e">
        <f aca="false">(FB408*FB409*$G408)*$DB$8</f>
        <v>#VALUE!</v>
      </c>
      <c r="FC410" s="248"/>
      <c r="FD410" s="248" t="e">
        <f aca="false">(FD408*FD409*$G408)*$DB$8</f>
        <v>#VALUE!</v>
      </c>
      <c r="FE410" s="248"/>
      <c r="FF410" s="248" t="e">
        <f aca="false">(FF408*FF409*$G408)*$DB$8</f>
        <v>#VALUE!</v>
      </c>
      <c r="FG410" s="248"/>
      <c r="FH410" s="248" t="e">
        <f aca="false">(FH408*FH409*$G408)*$DB$8</f>
        <v>#VALUE!</v>
      </c>
      <c r="FI410" s="248"/>
      <c r="FJ410" s="248" t="e">
        <f aca="false">(FJ408*FJ409*$G408)*$DB$8</f>
        <v>#VALUE!</v>
      </c>
      <c r="FK410" s="248"/>
      <c r="FL410" s="248" t="e">
        <f aca="false">(FL408*FL409*$G408)*$DB$8</f>
        <v>#VALUE!</v>
      </c>
      <c r="FM410" s="248"/>
      <c r="FN410" s="248" t="e">
        <f aca="false">(FN408*FN409*$G408)*$DB$8</f>
        <v>#VALUE!</v>
      </c>
      <c r="FO410" s="248"/>
      <c r="FP410" s="248" t="e">
        <f aca="false">(FP408*FP409*$G408)*$DB$8</f>
        <v>#VALUE!</v>
      </c>
      <c r="FQ410" s="248"/>
      <c r="FR410" s="248" t="e">
        <f aca="false">(FR408*FR409*$G408)*$DB$8</f>
        <v>#VALUE!</v>
      </c>
      <c r="FS410" s="248"/>
      <c r="FT410" s="248" t="e">
        <f aca="false">(FT408*FT409*$G408)*$DB$8</f>
        <v>#VALUE!</v>
      </c>
      <c r="FU410" s="248"/>
      <c r="FV410" s="248" t="e">
        <f aca="false">(FV408*FV409*$G408)*$DB$8</f>
        <v>#VALUE!</v>
      </c>
      <c r="FW410" s="248"/>
      <c r="FX410" s="248" t="e">
        <f aca="false">(FX408*FX409*$G408)*$DB$8</f>
        <v>#VALUE!</v>
      </c>
      <c r="FY410" s="248"/>
      <c r="FZ410" s="248" t="e">
        <f aca="false">(FZ408*FZ409*$G408)*$DB$8</f>
        <v>#VALUE!</v>
      </c>
      <c r="GA410" s="248"/>
      <c r="GB410" s="248" t="e">
        <f aca="false">(GB408*GB409*$G408)*$DB$8</f>
        <v>#VALUE!</v>
      </c>
      <c r="GC410" s="248"/>
      <c r="GD410" s="248" t="e">
        <f aca="false">(GD408*GD409*$G408)*$DB$8</f>
        <v>#VALUE!</v>
      </c>
      <c r="GE410" s="248"/>
      <c r="GF410" s="248" t="e">
        <f aca="false">(GF408*GF409*$G408)*$DB$8</f>
        <v>#VALUE!</v>
      </c>
      <c r="GG410" s="248"/>
      <c r="GH410" s="248" t="e">
        <f aca="false">(GH408*GH409*$G408)*$DB$8</f>
        <v>#VALUE!</v>
      </c>
      <c r="GI410" s="248"/>
      <c r="GJ410" s="248" t="e">
        <f aca="false">(GJ408*GJ409*$G408)*$DB$8</f>
        <v>#VALUE!</v>
      </c>
      <c r="GK410" s="248"/>
      <c r="GL410" s="248" t="e">
        <f aca="false">(GL408*GL409*$G408)*$DB$8</f>
        <v>#VALUE!</v>
      </c>
      <c r="GM410" s="248"/>
      <c r="GN410" s="248" t="e">
        <f aca="false">(GN408*GN409*$G408)*$DB$8</f>
        <v>#VALUE!</v>
      </c>
      <c r="GO410" s="248"/>
      <c r="GP410" s="248" t="e">
        <f aca="false">(GP408*GP409*$G408)*$DB$8</f>
        <v>#VALUE!</v>
      </c>
      <c r="GQ410" s="248"/>
      <c r="GR410" s="248" t="e">
        <f aca="false">(GR408*GR409*$G408)*$DB$8</f>
        <v>#VALUE!</v>
      </c>
      <c r="GS410" s="248"/>
      <c r="GT410" s="248" t="e">
        <f aca="false">(GT408*GT409*$G408)*$DB$8</f>
        <v>#VALUE!</v>
      </c>
      <c r="GU410" s="248"/>
      <c r="GV410" s="248" t="e">
        <f aca="false">(GV408*GV409*$G408)*$DB$8</f>
        <v>#VALUE!</v>
      </c>
      <c r="GW410" s="248"/>
      <c r="GX410" s="248" t="e">
        <f aca="false">(GX408*GX409*$G408)*$DB$8</f>
        <v>#VALUE!</v>
      </c>
      <c r="GY410" s="248"/>
      <c r="GZ410" s="248" t="e">
        <f aca="false">(GZ408*GZ409*$G408)*$DB$8</f>
        <v>#VALUE!</v>
      </c>
      <c r="HA410" s="248"/>
      <c r="HB410" s="248" t="e">
        <f aca="false">(HB408*HB409*$G408)*$DB$8</f>
        <v>#VALUE!</v>
      </c>
      <c r="HC410" s="248"/>
      <c r="HD410" s="248" t="e">
        <f aca="false">(HD408*HD409*$G408)*$DB$8</f>
        <v>#VALUE!</v>
      </c>
      <c r="HE410" s="248"/>
      <c r="HF410" s="248" t="e">
        <f aca="false">(HF408*HF409*$G408)*$DB$8</f>
        <v>#VALUE!</v>
      </c>
      <c r="HG410" s="248"/>
      <c r="HH410" s="248" t="e">
        <f aca="false">(HH408*HH409*$G408)*$DB$8</f>
        <v>#VALUE!</v>
      </c>
      <c r="HI410" s="248"/>
      <c r="HJ410" s="248" t="e">
        <f aca="false">(HJ408*HJ409*$G408)*$DB$8</f>
        <v>#VALUE!</v>
      </c>
      <c r="HK410" s="248"/>
    </row>
    <row r="411" customFormat="false" ht="12.75" hidden="true" customHeight="false" outlineLevel="0" collapsed="false">
      <c r="A411" s="232"/>
      <c r="B411" s="233"/>
      <c r="C411" s="232"/>
      <c r="D411" s="234"/>
      <c r="E411" s="234"/>
      <c r="F411" s="235"/>
      <c r="G411" s="234"/>
      <c r="H411" s="234"/>
      <c r="I411" s="237"/>
      <c r="J411" s="238"/>
      <c r="K411" s="250" t="s">
        <v>162</v>
      </c>
      <c r="L411" s="251" t="e">
        <f aca="false">L410</f>
        <v>#VALUE!</v>
      </c>
      <c r="M411" s="251"/>
      <c r="N411" s="251" t="e">
        <f aca="false">L411+N410</f>
        <v>#VALUE!</v>
      </c>
      <c r="O411" s="251"/>
      <c r="P411" s="251" t="e">
        <f aca="false">N411+P410</f>
        <v>#VALUE!</v>
      </c>
      <c r="Q411" s="251"/>
      <c r="R411" s="251" t="e">
        <f aca="false">P411+R410</f>
        <v>#VALUE!</v>
      </c>
      <c r="S411" s="251"/>
      <c r="T411" s="251" t="e">
        <f aca="false">R411+T410</f>
        <v>#VALUE!</v>
      </c>
      <c r="U411" s="251"/>
      <c r="V411" s="251" t="e">
        <f aca="false">T411+V410</f>
        <v>#VALUE!</v>
      </c>
      <c r="W411" s="251"/>
      <c r="X411" s="251" t="e">
        <f aca="false">V411+X410</f>
        <v>#VALUE!</v>
      </c>
      <c r="Y411" s="251"/>
      <c r="Z411" s="251" t="e">
        <f aca="false">X411+Z410</f>
        <v>#VALUE!</v>
      </c>
      <c r="AA411" s="251"/>
      <c r="AB411" s="251" t="e">
        <f aca="false">Z411+AB410</f>
        <v>#VALUE!</v>
      </c>
      <c r="AC411" s="251"/>
      <c r="AD411" s="251" t="e">
        <f aca="false">AB411+AD410</f>
        <v>#VALUE!</v>
      </c>
      <c r="AE411" s="251"/>
      <c r="AF411" s="251" t="e">
        <f aca="false">AD411+AF410</f>
        <v>#VALUE!</v>
      </c>
      <c r="AG411" s="251"/>
      <c r="AH411" s="251" t="e">
        <f aca="false">AF411+AH410</f>
        <v>#VALUE!</v>
      </c>
      <c r="AI411" s="251"/>
      <c r="AJ411" s="251" t="e">
        <f aca="false">AH411+AJ410</f>
        <v>#VALUE!</v>
      </c>
      <c r="AK411" s="251"/>
      <c r="AL411" s="251" t="e">
        <f aca="false">AJ411+AL410</f>
        <v>#VALUE!</v>
      </c>
      <c r="AM411" s="251"/>
      <c r="AN411" s="251" t="e">
        <f aca="false">AL411+AN410</f>
        <v>#VALUE!</v>
      </c>
      <c r="AO411" s="251"/>
      <c r="AP411" s="251" t="e">
        <f aca="false">AN411+AP410</f>
        <v>#VALUE!</v>
      </c>
      <c r="AQ411" s="251"/>
      <c r="AR411" s="251" t="e">
        <f aca="false">AP411+AR410</f>
        <v>#VALUE!</v>
      </c>
      <c r="AS411" s="251"/>
      <c r="AT411" s="251" t="e">
        <f aca="false">AR411+AT410</f>
        <v>#VALUE!</v>
      </c>
      <c r="AU411" s="251"/>
      <c r="AV411" s="251" t="e">
        <f aca="false">AT411+AV410</f>
        <v>#VALUE!</v>
      </c>
      <c r="AW411" s="251"/>
      <c r="AX411" s="251" t="e">
        <f aca="false">AV411+AX410</f>
        <v>#VALUE!</v>
      </c>
      <c r="AY411" s="251"/>
      <c r="AZ411" s="251" t="e">
        <f aca="false">AX411+AZ410</f>
        <v>#VALUE!</v>
      </c>
      <c r="BA411" s="251"/>
      <c r="BB411" s="251" t="e">
        <f aca="false">AZ411+BB410</f>
        <v>#VALUE!</v>
      </c>
      <c r="BC411" s="251"/>
      <c r="BD411" s="251" t="e">
        <f aca="false">BB411+BD410</f>
        <v>#VALUE!</v>
      </c>
      <c r="BE411" s="251"/>
      <c r="BF411" s="251" t="e">
        <f aca="false">BD411+BF410</f>
        <v>#VALUE!</v>
      </c>
      <c r="BG411" s="251"/>
      <c r="BH411" s="251" t="e">
        <f aca="false">BF411+BH410</f>
        <v>#VALUE!</v>
      </c>
      <c r="BI411" s="251"/>
      <c r="BJ411" s="251" t="e">
        <f aca="false">BH411+BJ410</f>
        <v>#VALUE!</v>
      </c>
      <c r="BK411" s="251"/>
      <c r="BL411" s="251" t="e">
        <f aca="false">BJ411+BL410</f>
        <v>#VALUE!</v>
      </c>
      <c r="BM411" s="251"/>
      <c r="BN411" s="251" t="e">
        <f aca="false">BL411+BN410</f>
        <v>#VALUE!</v>
      </c>
      <c r="BO411" s="251"/>
      <c r="BP411" s="251" t="e">
        <f aca="false">BN411+BP410</f>
        <v>#VALUE!</v>
      </c>
      <c r="BQ411" s="251"/>
      <c r="BR411" s="251" t="e">
        <f aca="false">BP411+BR410</f>
        <v>#VALUE!</v>
      </c>
      <c r="BS411" s="251"/>
      <c r="BT411" s="251" t="e">
        <f aca="false">BR411+BT410</f>
        <v>#VALUE!</v>
      </c>
      <c r="BU411" s="251"/>
      <c r="BV411" s="251" t="e">
        <f aca="false">BT411+BV410</f>
        <v>#VALUE!</v>
      </c>
      <c r="BW411" s="251"/>
      <c r="BX411" s="251" t="e">
        <f aca="false">BV411+BX410</f>
        <v>#VALUE!</v>
      </c>
      <c r="BY411" s="251"/>
      <c r="BZ411" s="251" t="e">
        <f aca="false">BX411+BZ410</f>
        <v>#VALUE!</v>
      </c>
      <c r="CA411" s="251"/>
      <c r="CB411" s="251" t="e">
        <f aca="false">BZ411+CB410</f>
        <v>#VALUE!</v>
      </c>
      <c r="CC411" s="251"/>
      <c r="CD411" s="251" t="e">
        <f aca="false">CB411+CD410</f>
        <v>#VALUE!</v>
      </c>
      <c r="CE411" s="251"/>
      <c r="CF411" s="251" t="e">
        <f aca="false">CD411+CF410</f>
        <v>#VALUE!</v>
      </c>
      <c r="CG411" s="251"/>
      <c r="CH411" s="251" t="e">
        <f aca="false">CF411+CH410</f>
        <v>#VALUE!</v>
      </c>
      <c r="CI411" s="251"/>
      <c r="CJ411" s="251" t="e">
        <f aca="false">CH411+CJ410</f>
        <v>#VALUE!</v>
      </c>
      <c r="CK411" s="251"/>
      <c r="CL411" s="251" t="e">
        <f aca="false">CJ411+CL410</f>
        <v>#VALUE!</v>
      </c>
      <c r="CM411" s="251"/>
      <c r="CN411" s="251" t="e">
        <f aca="false">CL411+CN410</f>
        <v>#VALUE!</v>
      </c>
      <c r="CO411" s="251"/>
      <c r="CP411" s="251" t="e">
        <f aca="false">CN411+CP410</f>
        <v>#VALUE!</v>
      </c>
      <c r="CQ411" s="251"/>
      <c r="CR411" s="251" t="e">
        <f aca="false">CP411+CR410</f>
        <v>#VALUE!</v>
      </c>
      <c r="CS411" s="251"/>
      <c r="CT411" s="251" t="e">
        <f aca="false">CR411+CT410</f>
        <v>#VALUE!</v>
      </c>
      <c r="CU411" s="251"/>
      <c r="CV411" s="251" t="e">
        <f aca="false">CT411+CV410</f>
        <v>#VALUE!</v>
      </c>
      <c r="CW411" s="251"/>
      <c r="CX411" s="251" t="e">
        <f aca="false">CV411+CX410</f>
        <v>#VALUE!</v>
      </c>
      <c r="CY411" s="251"/>
      <c r="CZ411" s="251" t="e">
        <f aca="false">CX411+CZ410</f>
        <v>#VALUE!</v>
      </c>
      <c r="DA411" s="251"/>
      <c r="DB411" s="251" t="e">
        <f aca="false">CZ411+DB410</f>
        <v>#VALUE!</v>
      </c>
      <c r="DC411" s="251"/>
      <c r="DD411" s="251" t="e">
        <f aca="false">DB411+DD410</f>
        <v>#VALUE!</v>
      </c>
      <c r="DE411" s="251"/>
      <c r="DF411" s="251" t="e">
        <f aca="false">DD411+DF410</f>
        <v>#VALUE!</v>
      </c>
      <c r="DG411" s="251"/>
      <c r="DH411" s="251" t="e">
        <f aca="false">DF411+DH410</f>
        <v>#VALUE!</v>
      </c>
      <c r="DI411" s="251"/>
      <c r="DJ411" s="293" t="e">
        <f aca="false">DH411+DJ410</f>
        <v>#VALUE!</v>
      </c>
      <c r="DK411" s="293"/>
      <c r="DL411" s="251" t="e">
        <f aca="false">DJ411+DL410</f>
        <v>#VALUE!</v>
      </c>
      <c r="DM411" s="251"/>
      <c r="DN411" s="251" t="e">
        <f aca="false">DL411+DN410</f>
        <v>#VALUE!</v>
      </c>
      <c r="DO411" s="251"/>
      <c r="DP411" s="251" t="e">
        <f aca="false">DN411+DP410</f>
        <v>#VALUE!</v>
      </c>
      <c r="DQ411" s="251"/>
      <c r="DR411" s="251" t="e">
        <f aca="false">DP411+DR410</f>
        <v>#VALUE!</v>
      </c>
      <c r="DS411" s="251"/>
      <c r="DT411" s="251" t="e">
        <f aca="false">DR411+DT410</f>
        <v>#VALUE!</v>
      </c>
      <c r="DU411" s="251"/>
      <c r="DV411" s="251" t="e">
        <f aca="false">DT411+DV410</f>
        <v>#VALUE!</v>
      </c>
      <c r="DW411" s="251"/>
      <c r="DX411" s="251" t="e">
        <f aca="false">DV411+DX410</f>
        <v>#VALUE!</v>
      </c>
      <c r="DY411" s="251"/>
      <c r="DZ411" s="251" t="e">
        <f aca="false">DX411+DZ410</f>
        <v>#VALUE!</v>
      </c>
      <c r="EA411" s="251"/>
      <c r="EB411" s="251" t="e">
        <f aca="false">DZ411+EB410</f>
        <v>#VALUE!</v>
      </c>
      <c r="EC411" s="251"/>
      <c r="ED411" s="251" t="e">
        <f aca="false">EB411+ED410</f>
        <v>#VALUE!</v>
      </c>
      <c r="EE411" s="251"/>
      <c r="EF411" s="251" t="e">
        <f aca="false">ED411+EF410</f>
        <v>#VALUE!</v>
      </c>
      <c r="EG411" s="251"/>
      <c r="EH411" s="251" t="e">
        <f aca="false">EF411+EH410</f>
        <v>#VALUE!</v>
      </c>
      <c r="EI411" s="251"/>
      <c r="EJ411" s="251" t="e">
        <f aca="false">EH411+EJ410</f>
        <v>#VALUE!</v>
      </c>
      <c r="EK411" s="251"/>
      <c r="EL411" s="251" t="e">
        <f aca="false">EJ411+EL410</f>
        <v>#VALUE!</v>
      </c>
      <c r="EM411" s="251"/>
      <c r="EN411" s="251" t="e">
        <f aca="false">EL411+EN410</f>
        <v>#VALUE!</v>
      </c>
      <c r="EO411" s="251"/>
      <c r="EP411" s="251" t="e">
        <f aca="false">EN411+EP410</f>
        <v>#VALUE!</v>
      </c>
      <c r="EQ411" s="251"/>
      <c r="ER411" s="251" t="e">
        <f aca="false">EP411+ER410</f>
        <v>#VALUE!</v>
      </c>
      <c r="ES411" s="251"/>
      <c r="ET411" s="251" t="e">
        <f aca="false">ER411+ET410</f>
        <v>#VALUE!</v>
      </c>
      <c r="EU411" s="251"/>
      <c r="EV411" s="251" t="e">
        <f aca="false">ET411+EV410</f>
        <v>#VALUE!</v>
      </c>
      <c r="EW411" s="251"/>
      <c r="EX411" s="252" t="e">
        <f aca="false">EV411+EX410</f>
        <v>#VALUE!</v>
      </c>
      <c r="EY411" s="252"/>
      <c r="EZ411" s="251" t="e">
        <f aca="false">EX411+EZ410</f>
        <v>#VALUE!</v>
      </c>
      <c r="FA411" s="251"/>
      <c r="FB411" s="251" t="e">
        <f aca="false">EZ411+FB410</f>
        <v>#VALUE!</v>
      </c>
      <c r="FC411" s="251"/>
      <c r="FD411" s="251" t="e">
        <f aca="false">FB411+FD410</f>
        <v>#VALUE!</v>
      </c>
      <c r="FE411" s="251"/>
      <c r="FF411" s="251" t="e">
        <f aca="false">FD411+FF410</f>
        <v>#VALUE!</v>
      </c>
      <c r="FG411" s="251"/>
      <c r="FH411" s="251" t="e">
        <f aca="false">FF411+FH410</f>
        <v>#VALUE!</v>
      </c>
      <c r="FI411" s="251"/>
      <c r="FJ411" s="251" t="e">
        <f aca="false">FH411+FJ410</f>
        <v>#VALUE!</v>
      </c>
      <c r="FK411" s="251"/>
      <c r="FL411" s="251" t="e">
        <f aca="false">FJ411+FL410</f>
        <v>#VALUE!</v>
      </c>
      <c r="FM411" s="251"/>
      <c r="FN411" s="251" t="e">
        <f aca="false">FL411+FN410</f>
        <v>#VALUE!</v>
      </c>
      <c r="FO411" s="251"/>
      <c r="FP411" s="251" t="e">
        <f aca="false">FN411+FP410</f>
        <v>#VALUE!</v>
      </c>
      <c r="FQ411" s="251"/>
      <c r="FR411" s="251" t="e">
        <f aca="false">FP411+FR410</f>
        <v>#VALUE!</v>
      </c>
      <c r="FS411" s="251"/>
      <c r="FT411" s="251" t="e">
        <f aca="false">FR411+FT410</f>
        <v>#VALUE!</v>
      </c>
      <c r="FU411" s="251"/>
      <c r="FV411" s="251" t="e">
        <f aca="false">FT411+FV410</f>
        <v>#VALUE!</v>
      </c>
      <c r="FW411" s="251"/>
      <c r="FX411" s="251" t="e">
        <f aca="false">FV411+FX410</f>
        <v>#VALUE!</v>
      </c>
      <c r="FY411" s="251"/>
      <c r="FZ411" s="251" t="e">
        <f aca="false">FX411+FZ410</f>
        <v>#VALUE!</v>
      </c>
      <c r="GA411" s="251"/>
      <c r="GB411" s="251" t="e">
        <f aca="false">FZ411+GB410</f>
        <v>#VALUE!</v>
      </c>
      <c r="GC411" s="251"/>
      <c r="GD411" s="251" t="e">
        <f aca="false">GB411+GD410</f>
        <v>#VALUE!</v>
      </c>
      <c r="GE411" s="251"/>
      <c r="GF411" s="251" t="e">
        <f aca="false">GD411+GF410</f>
        <v>#VALUE!</v>
      </c>
      <c r="GG411" s="251"/>
      <c r="GH411" s="251" t="e">
        <f aca="false">GF411+GH410</f>
        <v>#VALUE!</v>
      </c>
      <c r="GI411" s="251"/>
      <c r="GJ411" s="251" t="e">
        <f aca="false">GH411+GJ410</f>
        <v>#VALUE!</v>
      </c>
      <c r="GK411" s="251"/>
      <c r="GL411" s="251" t="e">
        <f aca="false">GJ411+GL410</f>
        <v>#VALUE!</v>
      </c>
      <c r="GM411" s="251"/>
      <c r="GN411" s="251" t="e">
        <f aca="false">GL411+GN410</f>
        <v>#VALUE!</v>
      </c>
      <c r="GO411" s="251"/>
      <c r="GP411" s="251" t="e">
        <f aca="false">GN411+GP410</f>
        <v>#VALUE!</v>
      </c>
      <c r="GQ411" s="251"/>
      <c r="GR411" s="251" t="e">
        <f aca="false">GP411+GR410</f>
        <v>#VALUE!</v>
      </c>
      <c r="GS411" s="251"/>
      <c r="GT411" s="251" t="e">
        <f aca="false">GR411+GT410</f>
        <v>#VALUE!</v>
      </c>
      <c r="GU411" s="251"/>
      <c r="GV411" s="251" t="e">
        <f aca="false">GT411+GV410</f>
        <v>#VALUE!</v>
      </c>
      <c r="GW411" s="251"/>
      <c r="GX411" s="251" t="e">
        <f aca="false">GV411+GX410</f>
        <v>#VALUE!</v>
      </c>
      <c r="GY411" s="251"/>
      <c r="GZ411" s="251" t="e">
        <f aca="false">GX411+GZ410</f>
        <v>#VALUE!</v>
      </c>
      <c r="HA411" s="251"/>
      <c r="HB411" s="251" t="e">
        <f aca="false">GZ411+HB410</f>
        <v>#VALUE!</v>
      </c>
      <c r="HC411" s="251"/>
      <c r="HD411" s="251" t="e">
        <f aca="false">HB411+HD410</f>
        <v>#VALUE!</v>
      </c>
      <c r="HE411" s="251"/>
      <c r="HF411" s="251" t="e">
        <f aca="false">HD411+HF410</f>
        <v>#VALUE!</v>
      </c>
      <c r="HG411" s="251"/>
      <c r="HH411" s="251" t="e">
        <f aca="false">HF411+HH410</f>
        <v>#VALUE!</v>
      </c>
      <c r="HI411" s="251"/>
      <c r="HJ411" s="251" t="e">
        <f aca="false">HH411+HJ410</f>
        <v>#VALUE!</v>
      </c>
      <c r="HK411" s="251"/>
    </row>
    <row r="412" s="295" customFormat="true" ht="12.75" hidden="true" customHeight="false" outlineLevel="0" collapsed="false">
      <c r="A412" s="232"/>
      <c r="B412" s="233"/>
      <c r="C412" s="232"/>
      <c r="D412" s="234"/>
      <c r="E412" s="234"/>
      <c r="F412" s="235"/>
      <c r="G412" s="234"/>
      <c r="H412" s="253"/>
      <c r="I412" s="237"/>
      <c r="J412" s="238"/>
      <c r="K412" s="254" t="s">
        <v>163</v>
      </c>
      <c r="L412" s="255"/>
      <c r="M412" s="255"/>
      <c r="N412" s="255"/>
      <c r="O412" s="255"/>
      <c r="P412" s="255"/>
      <c r="Q412" s="255"/>
      <c r="R412" s="255"/>
      <c r="S412" s="255"/>
      <c r="T412" s="255"/>
      <c r="U412" s="255"/>
      <c r="V412" s="255"/>
      <c r="W412" s="255"/>
      <c r="X412" s="255"/>
      <c r="Y412" s="255"/>
      <c r="Z412" s="255"/>
      <c r="AA412" s="255"/>
      <c r="AB412" s="255"/>
      <c r="AC412" s="255"/>
      <c r="AD412" s="255"/>
      <c r="AE412" s="255"/>
      <c r="AF412" s="255"/>
      <c r="AG412" s="255"/>
      <c r="AH412" s="255"/>
      <c r="AI412" s="255"/>
      <c r="AJ412" s="255"/>
      <c r="AK412" s="255"/>
      <c r="AL412" s="255"/>
      <c r="AM412" s="255"/>
      <c r="AN412" s="255"/>
      <c r="AO412" s="255"/>
      <c r="AP412" s="255"/>
      <c r="AQ412" s="255"/>
      <c r="AR412" s="255"/>
      <c r="AS412" s="255"/>
      <c r="AT412" s="255"/>
      <c r="AU412" s="255"/>
      <c r="AV412" s="255"/>
      <c r="AW412" s="255"/>
      <c r="AX412" s="255"/>
      <c r="AY412" s="255"/>
      <c r="AZ412" s="255"/>
      <c r="BA412" s="255"/>
      <c r="BB412" s="255"/>
      <c r="BC412" s="255"/>
      <c r="BD412" s="255"/>
      <c r="BE412" s="255"/>
      <c r="BF412" s="255"/>
      <c r="BG412" s="255"/>
      <c r="BH412" s="255"/>
      <c r="BI412" s="255"/>
      <c r="BJ412" s="255"/>
      <c r="BK412" s="255"/>
      <c r="BL412" s="255"/>
      <c r="BM412" s="255"/>
      <c r="BN412" s="255"/>
      <c r="BO412" s="255"/>
      <c r="BP412" s="255"/>
      <c r="BQ412" s="255"/>
      <c r="BR412" s="255"/>
      <c r="BS412" s="255"/>
      <c r="BT412" s="255"/>
      <c r="BU412" s="255"/>
      <c r="BV412" s="255"/>
      <c r="BW412" s="255"/>
      <c r="BX412" s="255"/>
      <c r="BY412" s="255"/>
      <c r="BZ412" s="255"/>
      <c r="CA412" s="255"/>
      <c r="CB412" s="255"/>
      <c r="CC412" s="255"/>
      <c r="CD412" s="255"/>
      <c r="CE412" s="255"/>
      <c r="CF412" s="255"/>
      <c r="CG412" s="255"/>
      <c r="CH412" s="255"/>
      <c r="CI412" s="255"/>
      <c r="CJ412" s="255"/>
      <c r="CK412" s="255"/>
      <c r="CL412" s="255"/>
      <c r="CM412" s="255"/>
      <c r="CN412" s="255"/>
      <c r="CO412" s="255"/>
      <c r="CP412" s="255"/>
      <c r="CQ412" s="255"/>
      <c r="CR412" s="255"/>
      <c r="CS412" s="255"/>
      <c r="CT412" s="255"/>
      <c r="CU412" s="255"/>
      <c r="CV412" s="255"/>
      <c r="CW412" s="255"/>
      <c r="CX412" s="255"/>
      <c r="CY412" s="255"/>
      <c r="CZ412" s="255"/>
      <c r="DA412" s="255"/>
      <c r="DB412" s="255"/>
      <c r="DC412" s="255"/>
      <c r="DD412" s="255"/>
      <c r="DE412" s="255"/>
      <c r="DF412" s="255"/>
      <c r="DG412" s="255"/>
      <c r="DH412" s="255"/>
      <c r="DI412" s="255"/>
      <c r="DJ412" s="294"/>
      <c r="DK412" s="294"/>
      <c r="DL412" s="255"/>
      <c r="DM412" s="255"/>
      <c r="DN412" s="255"/>
      <c r="DO412" s="255"/>
      <c r="DP412" s="255"/>
      <c r="DQ412" s="255"/>
      <c r="DR412" s="255"/>
      <c r="DS412" s="255"/>
      <c r="DT412" s="255"/>
      <c r="DU412" s="255"/>
      <c r="DV412" s="255"/>
      <c r="DW412" s="255"/>
      <c r="DX412" s="255"/>
      <c r="DY412" s="255"/>
      <c r="DZ412" s="255"/>
      <c r="EA412" s="255"/>
      <c r="EB412" s="255"/>
      <c r="EC412" s="255"/>
      <c r="ED412" s="255"/>
      <c r="EE412" s="255"/>
      <c r="EF412" s="255"/>
      <c r="EG412" s="255"/>
      <c r="EH412" s="255"/>
      <c r="EI412" s="255"/>
      <c r="EJ412" s="255"/>
      <c r="EK412" s="255"/>
      <c r="EL412" s="255"/>
      <c r="EM412" s="255"/>
      <c r="EN412" s="255"/>
      <c r="EO412" s="255"/>
      <c r="EP412" s="255"/>
      <c r="EQ412" s="255"/>
      <c r="ER412" s="255"/>
      <c r="ES412" s="255"/>
      <c r="ET412" s="255"/>
      <c r="EU412" s="255"/>
      <c r="EV412" s="255"/>
      <c r="EW412" s="255"/>
      <c r="EX412" s="256"/>
      <c r="EY412" s="256"/>
      <c r="EZ412" s="255"/>
      <c r="FA412" s="255"/>
      <c r="FB412" s="255"/>
      <c r="FC412" s="255"/>
      <c r="FD412" s="255"/>
      <c r="FE412" s="255"/>
      <c r="FF412" s="255"/>
      <c r="FG412" s="255"/>
      <c r="FH412" s="255"/>
      <c r="FI412" s="255"/>
      <c r="FJ412" s="255"/>
      <c r="FK412" s="255"/>
      <c r="FL412" s="255"/>
      <c r="FM412" s="255"/>
      <c r="FN412" s="255"/>
      <c r="FO412" s="255"/>
      <c r="FP412" s="255"/>
      <c r="FQ412" s="255"/>
      <c r="FR412" s="255"/>
      <c r="FS412" s="255"/>
      <c r="FT412" s="255"/>
      <c r="FU412" s="255"/>
      <c r="FV412" s="255"/>
      <c r="FW412" s="255"/>
      <c r="FX412" s="255"/>
      <c r="FY412" s="255"/>
      <c r="FZ412" s="255"/>
      <c r="GA412" s="255"/>
      <c r="GB412" s="255"/>
      <c r="GC412" s="255"/>
      <c r="GD412" s="255"/>
      <c r="GE412" s="255"/>
      <c r="GF412" s="255"/>
      <c r="GG412" s="255"/>
      <c r="GH412" s="255"/>
      <c r="GI412" s="255"/>
      <c r="GJ412" s="255"/>
      <c r="GK412" s="255"/>
      <c r="GL412" s="255"/>
      <c r="GM412" s="255"/>
      <c r="GN412" s="255"/>
      <c r="GO412" s="255"/>
      <c r="GP412" s="255"/>
      <c r="GQ412" s="255"/>
      <c r="GR412" s="255"/>
      <c r="GS412" s="255"/>
      <c r="GT412" s="255"/>
      <c r="GU412" s="255"/>
      <c r="GV412" s="255"/>
      <c r="GW412" s="255"/>
      <c r="GX412" s="255"/>
      <c r="GY412" s="255"/>
      <c r="GZ412" s="255"/>
      <c r="HA412" s="255"/>
      <c r="HB412" s="255"/>
      <c r="HC412" s="255"/>
      <c r="HD412" s="255"/>
      <c r="HE412" s="255"/>
      <c r="HF412" s="255"/>
      <c r="HG412" s="255"/>
      <c r="HH412" s="255"/>
      <c r="HI412" s="255"/>
      <c r="HJ412" s="255"/>
      <c r="HK412" s="255"/>
    </row>
    <row r="413" s="297" customFormat="true" ht="12.75" hidden="true" customHeight="false" outlineLevel="0" collapsed="false">
      <c r="A413" s="232"/>
      <c r="B413" s="233"/>
      <c r="C413" s="232"/>
      <c r="D413" s="234"/>
      <c r="E413" s="234"/>
      <c r="F413" s="235"/>
      <c r="G413" s="234"/>
      <c r="H413" s="257"/>
      <c r="I413" s="237"/>
      <c r="J413" s="238"/>
      <c r="K413" s="258" t="s">
        <v>164</v>
      </c>
      <c r="L413" s="259" t="n">
        <f aca="false">L412</f>
        <v>0</v>
      </c>
      <c r="M413" s="259"/>
      <c r="N413" s="259" t="n">
        <f aca="false">N412+L413</f>
        <v>0</v>
      </c>
      <c r="O413" s="259"/>
      <c r="P413" s="259" t="n">
        <f aca="false">P412+N413</f>
        <v>0</v>
      </c>
      <c r="Q413" s="259"/>
      <c r="R413" s="259" t="n">
        <f aca="false">R412+P413</f>
        <v>0</v>
      </c>
      <c r="S413" s="259"/>
      <c r="T413" s="259" t="n">
        <f aca="false">T412+R413</f>
        <v>0</v>
      </c>
      <c r="U413" s="259"/>
      <c r="V413" s="259" t="n">
        <f aca="false">V412+T413</f>
        <v>0</v>
      </c>
      <c r="W413" s="259"/>
      <c r="X413" s="259" t="n">
        <f aca="false">X412+V413</f>
        <v>0</v>
      </c>
      <c r="Y413" s="259"/>
      <c r="Z413" s="259" t="n">
        <f aca="false">Z412+X413</f>
        <v>0</v>
      </c>
      <c r="AA413" s="259"/>
      <c r="AB413" s="259" t="n">
        <f aca="false">AB412+Z413</f>
        <v>0</v>
      </c>
      <c r="AC413" s="259"/>
      <c r="AD413" s="259" t="n">
        <f aca="false">AD412+AB413</f>
        <v>0</v>
      </c>
      <c r="AE413" s="259"/>
      <c r="AF413" s="259" t="n">
        <f aca="false">AF412+AD413</f>
        <v>0</v>
      </c>
      <c r="AG413" s="259"/>
      <c r="AH413" s="259" t="n">
        <f aca="false">AH412+AF413</f>
        <v>0</v>
      </c>
      <c r="AI413" s="259"/>
      <c r="AJ413" s="259" t="n">
        <f aca="false">AJ412+AH413</f>
        <v>0</v>
      </c>
      <c r="AK413" s="259"/>
      <c r="AL413" s="259" t="n">
        <f aca="false">AL412+AJ413</f>
        <v>0</v>
      </c>
      <c r="AM413" s="259"/>
      <c r="AN413" s="259" t="n">
        <f aca="false">AN412+AL413</f>
        <v>0</v>
      </c>
      <c r="AO413" s="259"/>
      <c r="AP413" s="259" t="n">
        <f aca="false">AP412+AN413</f>
        <v>0</v>
      </c>
      <c r="AQ413" s="259"/>
      <c r="AR413" s="259" t="n">
        <f aca="false">AR412+AP413</f>
        <v>0</v>
      </c>
      <c r="AS413" s="259"/>
      <c r="AT413" s="259" t="n">
        <f aca="false">AT412+AR413</f>
        <v>0</v>
      </c>
      <c r="AU413" s="259"/>
      <c r="AV413" s="259" t="n">
        <f aca="false">AV412+AT413</f>
        <v>0</v>
      </c>
      <c r="AW413" s="259"/>
      <c r="AX413" s="259" t="n">
        <f aca="false">AX412+AV413</f>
        <v>0</v>
      </c>
      <c r="AY413" s="259"/>
      <c r="AZ413" s="259" t="n">
        <f aca="false">AZ412+AX413</f>
        <v>0</v>
      </c>
      <c r="BA413" s="259"/>
      <c r="BB413" s="259" t="n">
        <f aca="false">BB412+AZ413</f>
        <v>0</v>
      </c>
      <c r="BC413" s="259"/>
      <c r="BD413" s="259" t="n">
        <f aca="false">BD412+BB413</f>
        <v>0</v>
      </c>
      <c r="BE413" s="259"/>
      <c r="BF413" s="259" t="n">
        <f aca="false">BF412+BD413</f>
        <v>0</v>
      </c>
      <c r="BG413" s="259"/>
      <c r="BH413" s="259" t="n">
        <f aca="false">BH412+BF413</f>
        <v>0</v>
      </c>
      <c r="BI413" s="259"/>
      <c r="BJ413" s="259" t="n">
        <f aca="false">BJ412+BH413</f>
        <v>0</v>
      </c>
      <c r="BK413" s="259"/>
      <c r="BL413" s="259" t="n">
        <f aca="false">BL412+BJ413</f>
        <v>0</v>
      </c>
      <c r="BM413" s="259"/>
      <c r="BN413" s="259" t="n">
        <f aca="false">BN412+BL413</f>
        <v>0</v>
      </c>
      <c r="BO413" s="259"/>
      <c r="BP413" s="259" t="n">
        <f aca="false">BP412+BN413</f>
        <v>0</v>
      </c>
      <c r="BQ413" s="259"/>
      <c r="BR413" s="259" t="n">
        <f aca="false">BR412+BP413</f>
        <v>0</v>
      </c>
      <c r="BS413" s="259"/>
      <c r="BT413" s="259" t="n">
        <f aca="false">BT412+BR413</f>
        <v>0</v>
      </c>
      <c r="BU413" s="259"/>
      <c r="BV413" s="259" t="n">
        <f aca="false">BV412+BT413</f>
        <v>0</v>
      </c>
      <c r="BW413" s="259"/>
      <c r="BX413" s="259" t="n">
        <f aca="false">BX412+BV413</f>
        <v>0</v>
      </c>
      <c r="BY413" s="259"/>
      <c r="BZ413" s="259" t="n">
        <f aca="false">BZ412+BX413</f>
        <v>0</v>
      </c>
      <c r="CA413" s="259"/>
      <c r="CB413" s="259" t="n">
        <f aca="false">CB412+BZ413</f>
        <v>0</v>
      </c>
      <c r="CC413" s="259"/>
      <c r="CD413" s="259" t="n">
        <f aca="false">CD412+CB413</f>
        <v>0</v>
      </c>
      <c r="CE413" s="259"/>
      <c r="CF413" s="259" t="n">
        <f aca="false">CF412+CD413</f>
        <v>0</v>
      </c>
      <c r="CG413" s="259"/>
      <c r="CH413" s="259" t="n">
        <f aca="false">CH412+CF413</f>
        <v>0</v>
      </c>
      <c r="CI413" s="259"/>
      <c r="CJ413" s="259" t="n">
        <f aca="false">CJ412+CH413</f>
        <v>0</v>
      </c>
      <c r="CK413" s="259"/>
      <c r="CL413" s="259" t="n">
        <f aca="false">CL412+CJ413</f>
        <v>0</v>
      </c>
      <c r="CM413" s="259"/>
      <c r="CN413" s="259" t="n">
        <f aca="false">CN412+CL413</f>
        <v>0</v>
      </c>
      <c r="CO413" s="259"/>
      <c r="CP413" s="259" t="n">
        <f aca="false">CP412+CN413</f>
        <v>0</v>
      </c>
      <c r="CQ413" s="259"/>
      <c r="CR413" s="259" t="n">
        <f aca="false">CR412+CP413</f>
        <v>0</v>
      </c>
      <c r="CS413" s="259"/>
      <c r="CT413" s="259" t="n">
        <f aca="false">CT412+CR413</f>
        <v>0</v>
      </c>
      <c r="CU413" s="259"/>
      <c r="CV413" s="259" t="n">
        <f aca="false">CV412+CT413</f>
        <v>0</v>
      </c>
      <c r="CW413" s="259"/>
      <c r="CX413" s="259" t="n">
        <f aca="false">CX412+CV413</f>
        <v>0</v>
      </c>
      <c r="CY413" s="259"/>
      <c r="CZ413" s="259" t="n">
        <f aca="false">CZ412+CX413</f>
        <v>0</v>
      </c>
      <c r="DA413" s="259"/>
      <c r="DB413" s="259" t="n">
        <f aca="false">DB412+CZ413</f>
        <v>0</v>
      </c>
      <c r="DC413" s="259"/>
      <c r="DD413" s="259" t="n">
        <f aca="false">DD412+DB413</f>
        <v>0</v>
      </c>
      <c r="DE413" s="259"/>
      <c r="DF413" s="259" t="n">
        <f aca="false">DF412+DD413</f>
        <v>0</v>
      </c>
      <c r="DG413" s="259"/>
      <c r="DH413" s="259" t="n">
        <f aca="false">DH412+DF413</f>
        <v>0</v>
      </c>
      <c r="DI413" s="259"/>
      <c r="DJ413" s="296" t="n">
        <f aca="false">DJ412+DH413</f>
        <v>0</v>
      </c>
      <c r="DK413" s="296"/>
      <c r="DL413" s="259" t="n">
        <f aca="false">DL412+DJ413</f>
        <v>0</v>
      </c>
      <c r="DM413" s="259"/>
      <c r="DN413" s="259" t="n">
        <f aca="false">DN412+DL413</f>
        <v>0</v>
      </c>
      <c r="DO413" s="259"/>
      <c r="DP413" s="259" t="n">
        <f aca="false">DP412+DN413</f>
        <v>0</v>
      </c>
      <c r="DQ413" s="259"/>
      <c r="DR413" s="259" t="n">
        <f aca="false">DR412+DP413</f>
        <v>0</v>
      </c>
      <c r="DS413" s="259"/>
      <c r="DT413" s="259" t="n">
        <f aca="false">DT412+DR413</f>
        <v>0</v>
      </c>
      <c r="DU413" s="259"/>
      <c r="DV413" s="259" t="n">
        <f aca="false">DV412+DT413</f>
        <v>0</v>
      </c>
      <c r="DW413" s="259"/>
      <c r="DX413" s="259" t="n">
        <f aca="false">DX412+DV413</f>
        <v>0</v>
      </c>
      <c r="DY413" s="259"/>
      <c r="DZ413" s="259" t="n">
        <f aca="false">DZ412+DX413</f>
        <v>0</v>
      </c>
      <c r="EA413" s="259"/>
      <c r="EB413" s="259" t="n">
        <f aca="false">EB412+DZ413</f>
        <v>0</v>
      </c>
      <c r="EC413" s="259"/>
      <c r="ED413" s="259" t="n">
        <f aca="false">ED412+EB413</f>
        <v>0</v>
      </c>
      <c r="EE413" s="259"/>
      <c r="EF413" s="259" t="n">
        <f aca="false">EF412+ED413</f>
        <v>0</v>
      </c>
      <c r="EG413" s="259"/>
      <c r="EH413" s="259" t="n">
        <f aca="false">EH412+EF413</f>
        <v>0</v>
      </c>
      <c r="EI413" s="259"/>
      <c r="EJ413" s="259" t="n">
        <f aca="false">EJ412+EH413</f>
        <v>0</v>
      </c>
      <c r="EK413" s="259"/>
      <c r="EL413" s="259" t="n">
        <f aca="false">EL412+EJ413</f>
        <v>0</v>
      </c>
      <c r="EM413" s="259"/>
      <c r="EN413" s="259" t="n">
        <f aca="false">EN412+EL413</f>
        <v>0</v>
      </c>
      <c r="EO413" s="259"/>
      <c r="EP413" s="259" t="n">
        <f aca="false">EP412+EN413</f>
        <v>0</v>
      </c>
      <c r="EQ413" s="259"/>
      <c r="ER413" s="259" t="n">
        <f aca="false">ER412+EP413</f>
        <v>0</v>
      </c>
      <c r="ES413" s="259"/>
      <c r="ET413" s="259" t="n">
        <f aca="false">ET412+ER413</f>
        <v>0</v>
      </c>
      <c r="EU413" s="259"/>
      <c r="EV413" s="259" t="n">
        <f aca="false">EV412+ET413</f>
        <v>0</v>
      </c>
      <c r="EW413" s="259"/>
      <c r="EX413" s="260" t="n">
        <f aca="false">EX412+EV413</f>
        <v>0</v>
      </c>
      <c r="EY413" s="260"/>
      <c r="EZ413" s="259" t="n">
        <f aca="false">EZ412+EX413</f>
        <v>0</v>
      </c>
      <c r="FA413" s="259"/>
      <c r="FB413" s="259" t="n">
        <f aca="false">FB412+EZ413</f>
        <v>0</v>
      </c>
      <c r="FC413" s="259"/>
      <c r="FD413" s="259" t="n">
        <f aca="false">FD412+FB413</f>
        <v>0</v>
      </c>
      <c r="FE413" s="259"/>
      <c r="FF413" s="259" t="n">
        <f aca="false">FF412+FD413</f>
        <v>0</v>
      </c>
      <c r="FG413" s="259"/>
      <c r="FH413" s="259" t="n">
        <f aca="false">FH412+FF413</f>
        <v>0</v>
      </c>
      <c r="FI413" s="259"/>
      <c r="FJ413" s="259" t="n">
        <f aca="false">FJ412+FH413</f>
        <v>0</v>
      </c>
      <c r="FK413" s="259"/>
      <c r="FL413" s="259" t="n">
        <f aca="false">FL412+FJ413</f>
        <v>0</v>
      </c>
      <c r="FM413" s="259"/>
      <c r="FN413" s="259" t="n">
        <f aca="false">FN412+FL413</f>
        <v>0</v>
      </c>
      <c r="FO413" s="259"/>
      <c r="FP413" s="259" t="n">
        <f aca="false">FP412+FN413</f>
        <v>0</v>
      </c>
      <c r="FQ413" s="259"/>
      <c r="FR413" s="259" t="n">
        <f aca="false">FR412+FP413</f>
        <v>0</v>
      </c>
      <c r="FS413" s="259"/>
      <c r="FT413" s="259" t="n">
        <f aca="false">FT412+FR413</f>
        <v>0</v>
      </c>
      <c r="FU413" s="259"/>
      <c r="FV413" s="259" t="n">
        <f aca="false">FV412+FT413</f>
        <v>0</v>
      </c>
      <c r="FW413" s="259"/>
      <c r="FX413" s="259" t="n">
        <f aca="false">FX412+FV413</f>
        <v>0</v>
      </c>
      <c r="FY413" s="259"/>
      <c r="FZ413" s="259" t="n">
        <f aca="false">FZ412+FX413</f>
        <v>0</v>
      </c>
      <c r="GA413" s="259"/>
      <c r="GB413" s="259" t="n">
        <f aca="false">GB412+FZ413</f>
        <v>0</v>
      </c>
      <c r="GC413" s="259"/>
      <c r="GD413" s="259" t="n">
        <f aca="false">GD412+GB413</f>
        <v>0</v>
      </c>
      <c r="GE413" s="259"/>
      <c r="GF413" s="259" t="n">
        <f aca="false">GF412+GD413</f>
        <v>0</v>
      </c>
      <c r="GG413" s="259"/>
      <c r="GH413" s="259" t="n">
        <f aca="false">GH412+GF413</f>
        <v>0</v>
      </c>
      <c r="GI413" s="259"/>
      <c r="GJ413" s="259" t="n">
        <f aca="false">GJ412+GH413</f>
        <v>0</v>
      </c>
      <c r="GK413" s="259"/>
      <c r="GL413" s="259" t="n">
        <f aca="false">GL412+GJ413</f>
        <v>0</v>
      </c>
      <c r="GM413" s="259"/>
      <c r="GN413" s="259" t="n">
        <f aca="false">GN412+GL413</f>
        <v>0</v>
      </c>
      <c r="GO413" s="259"/>
      <c r="GP413" s="259" t="n">
        <f aca="false">GP412+GN413</f>
        <v>0</v>
      </c>
      <c r="GQ413" s="259"/>
      <c r="GR413" s="259" t="n">
        <f aca="false">GR412+GP413</f>
        <v>0</v>
      </c>
      <c r="GS413" s="259"/>
      <c r="GT413" s="259" t="n">
        <f aca="false">GT412+GR413</f>
        <v>0</v>
      </c>
      <c r="GU413" s="259"/>
      <c r="GV413" s="259" t="n">
        <f aca="false">GV412+GT413</f>
        <v>0</v>
      </c>
      <c r="GW413" s="259"/>
      <c r="GX413" s="259" t="n">
        <f aca="false">GX412+GV413</f>
        <v>0</v>
      </c>
      <c r="GY413" s="259"/>
      <c r="GZ413" s="259" t="n">
        <f aca="false">GZ412+GX413</f>
        <v>0</v>
      </c>
      <c r="HA413" s="259"/>
      <c r="HB413" s="259" t="n">
        <f aca="false">HB412+GZ413</f>
        <v>0</v>
      </c>
      <c r="HC413" s="259"/>
      <c r="HD413" s="259" t="n">
        <f aca="false">HD412+HB413</f>
        <v>0</v>
      </c>
      <c r="HE413" s="259"/>
      <c r="HF413" s="259" t="n">
        <f aca="false">HF412+HD413</f>
        <v>0</v>
      </c>
      <c r="HG413" s="259"/>
      <c r="HH413" s="259" t="n">
        <f aca="false">HH412+HF413</f>
        <v>0</v>
      </c>
      <c r="HI413" s="259"/>
      <c r="HJ413" s="259" t="n">
        <f aca="false">HJ412+HH413</f>
        <v>0</v>
      </c>
      <c r="HK413" s="259"/>
    </row>
    <row r="414" s="299" customFormat="true" ht="12.75" hidden="true" customHeight="false" outlineLevel="0" collapsed="false">
      <c r="A414" s="232"/>
      <c r="B414" s="233"/>
      <c r="C414" s="232"/>
      <c r="D414" s="234"/>
      <c r="E414" s="234"/>
      <c r="F414" s="235"/>
      <c r="G414" s="234"/>
      <c r="H414" s="261"/>
      <c r="I414" s="237"/>
      <c r="J414" s="238"/>
      <c r="K414" s="262" t="s">
        <v>165</v>
      </c>
      <c r="L414" s="263" t="e">
        <f aca="false">IF($E408&gt;0,L411/$E408,"-")</f>
        <v>#N/A</v>
      </c>
      <c r="M414" s="263"/>
      <c r="N414" s="263" t="e">
        <f aca="false">IF($E408&gt;0,N411/$E408,"-")</f>
        <v>#N/A</v>
      </c>
      <c r="O414" s="263"/>
      <c r="P414" s="263" t="e">
        <f aca="false">IF($E408&gt;0,P411/$E408,"-")</f>
        <v>#N/A</v>
      </c>
      <c r="Q414" s="263"/>
      <c r="R414" s="263" t="e">
        <f aca="false">IF($E408&gt;0,R411/$E408,"-")</f>
        <v>#N/A</v>
      </c>
      <c r="S414" s="263"/>
      <c r="T414" s="263" t="e">
        <f aca="false">IF($E408&gt;0,T411/$E408,"-")</f>
        <v>#N/A</v>
      </c>
      <c r="U414" s="263"/>
      <c r="V414" s="263" t="e">
        <f aca="false">IF($E408&gt;0,V411/$E408,"-")</f>
        <v>#N/A</v>
      </c>
      <c r="W414" s="263"/>
      <c r="X414" s="263" t="e">
        <f aca="false">IF($E408&gt;0,X411/$E408,"-")</f>
        <v>#N/A</v>
      </c>
      <c r="Y414" s="263"/>
      <c r="Z414" s="263" t="e">
        <f aca="false">IF($E408&gt;0,Z411/$E408,"-")</f>
        <v>#N/A</v>
      </c>
      <c r="AA414" s="263"/>
      <c r="AB414" s="263" t="e">
        <f aca="false">IF($E408&gt;0,AB411/$E408,"-")</f>
        <v>#N/A</v>
      </c>
      <c r="AC414" s="263"/>
      <c r="AD414" s="263" t="e">
        <f aca="false">IF($E408&gt;0,AD411/$E408,"-")</f>
        <v>#N/A</v>
      </c>
      <c r="AE414" s="263"/>
      <c r="AF414" s="263" t="e">
        <f aca="false">IF($E408&gt;0,AF411/$E408,"-")</f>
        <v>#N/A</v>
      </c>
      <c r="AG414" s="263"/>
      <c r="AH414" s="263" t="e">
        <f aca="false">IF($E408&gt;0,AH411/$E408,"-")</f>
        <v>#N/A</v>
      </c>
      <c r="AI414" s="263"/>
      <c r="AJ414" s="263" t="e">
        <f aca="false">IF($E408&gt;0,AJ411/$E408,"-")</f>
        <v>#N/A</v>
      </c>
      <c r="AK414" s="263"/>
      <c r="AL414" s="263" t="e">
        <f aca="false">IF($E408&gt;0,AL411/$E408,"-")</f>
        <v>#N/A</v>
      </c>
      <c r="AM414" s="263"/>
      <c r="AN414" s="263" t="e">
        <f aca="false">IF($E408&gt;0,AN411/$E408,"-")</f>
        <v>#N/A</v>
      </c>
      <c r="AO414" s="263"/>
      <c r="AP414" s="263" t="e">
        <f aca="false">IF($E408&gt;0,AP411/$E408,"-")</f>
        <v>#N/A</v>
      </c>
      <c r="AQ414" s="263"/>
      <c r="AR414" s="263" t="e">
        <f aca="false">IF($E408&gt;0,AR411/$E408,"-")</f>
        <v>#N/A</v>
      </c>
      <c r="AS414" s="263"/>
      <c r="AT414" s="263" t="e">
        <f aca="false">IF($E408&gt;0,AT411/$E408,"-")</f>
        <v>#N/A</v>
      </c>
      <c r="AU414" s="263"/>
      <c r="AV414" s="263" t="e">
        <f aca="false">IF($E408&gt;0,AV411/$E408,"-")</f>
        <v>#N/A</v>
      </c>
      <c r="AW414" s="263"/>
      <c r="AX414" s="263" t="e">
        <f aca="false">IF($E408&gt;0,AX411/$E408,"-")</f>
        <v>#N/A</v>
      </c>
      <c r="AY414" s="263"/>
      <c r="AZ414" s="263" t="e">
        <f aca="false">IF($E408&gt;0,AZ411/$E408,"-")</f>
        <v>#N/A</v>
      </c>
      <c r="BA414" s="263"/>
      <c r="BB414" s="263" t="e">
        <f aca="false">IF($E408&gt;0,BB411/$E408,"-")</f>
        <v>#N/A</v>
      </c>
      <c r="BC414" s="263"/>
      <c r="BD414" s="263" t="e">
        <f aca="false">IF($E408&gt;0,BD411/$E408,"-")</f>
        <v>#N/A</v>
      </c>
      <c r="BE414" s="263"/>
      <c r="BF414" s="263" t="e">
        <f aca="false">IF($E408&gt;0,BF411/$E408,"-")</f>
        <v>#N/A</v>
      </c>
      <c r="BG414" s="263"/>
      <c r="BH414" s="263" t="e">
        <f aca="false">IF($E408&gt;0,BH411/$E408,"-")</f>
        <v>#N/A</v>
      </c>
      <c r="BI414" s="263"/>
      <c r="BJ414" s="263" t="e">
        <f aca="false">IF($E408&gt;0,BJ411/$E408,"-")</f>
        <v>#N/A</v>
      </c>
      <c r="BK414" s="263"/>
      <c r="BL414" s="263" t="e">
        <f aca="false">IF($E408&gt;0,BL411/$E408,"-")</f>
        <v>#N/A</v>
      </c>
      <c r="BM414" s="263"/>
      <c r="BN414" s="263" t="e">
        <f aca="false">IF($E408&gt;0,BN411/$E408,"-")</f>
        <v>#N/A</v>
      </c>
      <c r="BO414" s="263"/>
      <c r="BP414" s="263" t="e">
        <f aca="false">IF($E408&gt;0,BP411/$E408,"-")</f>
        <v>#N/A</v>
      </c>
      <c r="BQ414" s="263"/>
      <c r="BR414" s="263" t="e">
        <f aca="false">IF($E408&gt;0,BR411/$E408,"-")</f>
        <v>#N/A</v>
      </c>
      <c r="BS414" s="263"/>
      <c r="BT414" s="263" t="e">
        <f aca="false">IF($E408&gt;0,BT411/$E408,"-")</f>
        <v>#N/A</v>
      </c>
      <c r="BU414" s="263"/>
      <c r="BV414" s="263" t="e">
        <f aca="false">IF($E408&gt;0,BV411/$E408,"-")</f>
        <v>#N/A</v>
      </c>
      <c r="BW414" s="263"/>
      <c r="BX414" s="263" t="e">
        <f aca="false">IF($E408&gt;0,BX411/$E408,"-")</f>
        <v>#N/A</v>
      </c>
      <c r="BY414" s="263"/>
      <c r="BZ414" s="263" t="e">
        <f aca="false">IF($E408&gt;0,BZ411/$E408,"-")</f>
        <v>#N/A</v>
      </c>
      <c r="CA414" s="263"/>
      <c r="CB414" s="263" t="e">
        <f aca="false">IF($E408&gt;0,CB411/$E408,"-")</f>
        <v>#N/A</v>
      </c>
      <c r="CC414" s="263"/>
      <c r="CD414" s="263" t="e">
        <f aca="false">IF($E408&gt;0,CD411/$E408,"-")</f>
        <v>#N/A</v>
      </c>
      <c r="CE414" s="263"/>
      <c r="CF414" s="263" t="e">
        <f aca="false">IF($E408&gt;0,CF411/$E408,"-")</f>
        <v>#N/A</v>
      </c>
      <c r="CG414" s="263"/>
      <c r="CH414" s="263" t="e">
        <f aca="false">IF($E408&gt;0,CH411/$E408,"-")</f>
        <v>#N/A</v>
      </c>
      <c r="CI414" s="263"/>
      <c r="CJ414" s="263" t="e">
        <f aca="false">IF($E408&gt;0,CJ411/$E408,"-")</f>
        <v>#N/A</v>
      </c>
      <c r="CK414" s="263"/>
      <c r="CL414" s="263" t="e">
        <f aca="false">IF($E408&gt;0,CL411/$E408,"-")</f>
        <v>#N/A</v>
      </c>
      <c r="CM414" s="263"/>
      <c r="CN414" s="263" t="e">
        <f aca="false">IF($E408&gt;0,CN411/$E408,"-")</f>
        <v>#N/A</v>
      </c>
      <c r="CO414" s="263"/>
      <c r="CP414" s="263" t="e">
        <f aca="false">IF($E408&gt;0,CP411/$E408,"-")</f>
        <v>#N/A</v>
      </c>
      <c r="CQ414" s="263"/>
      <c r="CR414" s="263" t="e">
        <f aca="false">IF($E408&gt;0,CR411/$E408,"-")</f>
        <v>#N/A</v>
      </c>
      <c r="CS414" s="263"/>
      <c r="CT414" s="263" t="e">
        <f aca="false">IF($E408&gt;0,CT411/$E408,"-")</f>
        <v>#N/A</v>
      </c>
      <c r="CU414" s="263"/>
      <c r="CV414" s="263" t="e">
        <f aca="false">IF($E408&gt;0,CV411/$E408,"-")</f>
        <v>#N/A</v>
      </c>
      <c r="CW414" s="263"/>
      <c r="CX414" s="263" t="e">
        <f aca="false">IF($E408&gt;0,CX411/$E408,"-")</f>
        <v>#N/A</v>
      </c>
      <c r="CY414" s="263"/>
      <c r="CZ414" s="263" t="e">
        <f aca="false">IF($E408&gt;0,CZ411/$E408,"-")</f>
        <v>#N/A</v>
      </c>
      <c r="DA414" s="263"/>
      <c r="DB414" s="263" t="e">
        <f aca="false">IF($E408&gt;0,DB411/$E408,"-")</f>
        <v>#N/A</v>
      </c>
      <c r="DC414" s="263"/>
      <c r="DD414" s="263" t="e">
        <f aca="false">IF($E408&gt;0,DD411/$E408,"-")</f>
        <v>#N/A</v>
      </c>
      <c r="DE414" s="263"/>
      <c r="DF414" s="263" t="e">
        <f aca="false">IF($E408&gt;0,DF411/$E408,"-")</f>
        <v>#N/A</v>
      </c>
      <c r="DG414" s="263"/>
      <c r="DH414" s="263" t="e">
        <f aca="false">IF($E408&gt;0,DH411/$E408,"-")</f>
        <v>#N/A</v>
      </c>
      <c r="DI414" s="263"/>
      <c r="DJ414" s="298" t="e">
        <f aca="false">IF($E408&gt;0,DJ411/$E408,"-")</f>
        <v>#N/A</v>
      </c>
      <c r="DK414" s="298"/>
      <c r="DL414" s="263" t="e">
        <f aca="false">IF($E408&gt;0,DL411/$E408,"-")</f>
        <v>#N/A</v>
      </c>
      <c r="DM414" s="263"/>
      <c r="DN414" s="263" t="e">
        <f aca="false">IF($E408&gt;0,DN411/$E408,"-")</f>
        <v>#N/A</v>
      </c>
      <c r="DO414" s="263"/>
      <c r="DP414" s="263" t="e">
        <f aca="false">IF($E408&gt;0,DP411/$E408,"-")</f>
        <v>#N/A</v>
      </c>
      <c r="DQ414" s="263"/>
      <c r="DR414" s="263" t="e">
        <f aca="false">IF($E408&gt;0,DR411/$E408,"-")</f>
        <v>#N/A</v>
      </c>
      <c r="DS414" s="263"/>
      <c r="DT414" s="263" t="e">
        <f aca="false">IF($E408&gt;0,DT411/$E408,"-")</f>
        <v>#N/A</v>
      </c>
      <c r="DU414" s="263"/>
      <c r="DV414" s="263" t="e">
        <f aca="false">IF($E408&gt;0,DV411/$E408,"-")</f>
        <v>#N/A</v>
      </c>
      <c r="DW414" s="263"/>
      <c r="DX414" s="263" t="e">
        <f aca="false">IF($E408&gt;0,DX411/$E408,"-")</f>
        <v>#N/A</v>
      </c>
      <c r="DY414" s="263"/>
      <c r="DZ414" s="263" t="e">
        <f aca="false">IF($E408&gt;0,DZ411/$E408,"-")</f>
        <v>#N/A</v>
      </c>
      <c r="EA414" s="263"/>
      <c r="EB414" s="263" t="e">
        <f aca="false">IF($E408&gt;0,EB411/$E408,"-")</f>
        <v>#N/A</v>
      </c>
      <c r="EC414" s="263"/>
      <c r="ED414" s="263" t="e">
        <f aca="false">IF($E408&gt;0,ED411/$E408,"-")</f>
        <v>#N/A</v>
      </c>
      <c r="EE414" s="263"/>
      <c r="EF414" s="263" t="e">
        <f aca="false">IF($E408&gt;0,EF411/$E408,"-")</f>
        <v>#N/A</v>
      </c>
      <c r="EG414" s="263"/>
      <c r="EH414" s="263" t="e">
        <f aca="false">IF($E408&gt;0,EH411/$E408,"-")</f>
        <v>#N/A</v>
      </c>
      <c r="EI414" s="263"/>
      <c r="EJ414" s="263" t="e">
        <f aca="false">IF($E408&gt;0,EJ411/$E408,"-")</f>
        <v>#N/A</v>
      </c>
      <c r="EK414" s="263"/>
      <c r="EL414" s="263" t="e">
        <f aca="false">IF($E408&gt;0,EL411/$E408,"-")</f>
        <v>#N/A</v>
      </c>
      <c r="EM414" s="263"/>
      <c r="EN414" s="263" t="e">
        <f aca="false">IF($E408&gt;0,EN411/$E408,"-")</f>
        <v>#N/A</v>
      </c>
      <c r="EO414" s="263"/>
      <c r="EP414" s="263" t="e">
        <f aca="false">IF($E408&gt;0,EP411/$E408,"-")</f>
        <v>#N/A</v>
      </c>
      <c r="EQ414" s="263"/>
      <c r="ER414" s="263" t="e">
        <f aca="false">IF($E408&gt;0,ER411/$E408,"-")</f>
        <v>#N/A</v>
      </c>
      <c r="ES414" s="263"/>
      <c r="ET414" s="263" t="e">
        <f aca="false">IF($E408&gt;0,ET411/$E408,"-")</f>
        <v>#N/A</v>
      </c>
      <c r="EU414" s="263"/>
      <c r="EV414" s="263" t="e">
        <f aca="false">IF($E408&gt;0,EV411/$E408,"-")</f>
        <v>#N/A</v>
      </c>
      <c r="EW414" s="263"/>
      <c r="EX414" s="264" t="e">
        <f aca="false">IF($E408&gt;0,EX411/$E408,"-")</f>
        <v>#N/A</v>
      </c>
      <c r="EY414" s="264"/>
      <c r="EZ414" s="263" t="e">
        <f aca="false">IF($E408&gt;0,EZ411/$E408,"-")</f>
        <v>#N/A</v>
      </c>
      <c r="FA414" s="263"/>
      <c r="FB414" s="263" t="e">
        <f aca="false">IF($E408&gt;0,FB411/$E408,"-")</f>
        <v>#N/A</v>
      </c>
      <c r="FC414" s="263"/>
      <c r="FD414" s="263" t="e">
        <f aca="false">IF($E408&gt;0,FD411/$E408,"-")</f>
        <v>#N/A</v>
      </c>
      <c r="FE414" s="263"/>
      <c r="FF414" s="263" t="e">
        <f aca="false">IF($E408&gt;0,FF411/$E408,"-")</f>
        <v>#N/A</v>
      </c>
      <c r="FG414" s="263"/>
      <c r="FH414" s="263" t="e">
        <f aca="false">IF($E408&gt;0,FH411/$E408,"-")</f>
        <v>#N/A</v>
      </c>
      <c r="FI414" s="263"/>
      <c r="FJ414" s="263" t="e">
        <f aca="false">IF($E408&gt;0,FJ411/$E408,"-")</f>
        <v>#N/A</v>
      </c>
      <c r="FK414" s="263"/>
      <c r="FL414" s="263" t="e">
        <f aca="false">IF($E408&gt;0,FL411/$E408,"-")</f>
        <v>#N/A</v>
      </c>
      <c r="FM414" s="263"/>
      <c r="FN414" s="263" t="e">
        <f aca="false">IF($E408&gt;0,FN411/$E408,"-")</f>
        <v>#N/A</v>
      </c>
      <c r="FO414" s="263"/>
      <c r="FP414" s="263" t="e">
        <f aca="false">IF($E408&gt;0,FP411/$E408,"-")</f>
        <v>#N/A</v>
      </c>
      <c r="FQ414" s="263"/>
      <c r="FR414" s="263" t="e">
        <f aca="false">IF($E408&gt;0,FR411/$E408,"-")</f>
        <v>#N/A</v>
      </c>
      <c r="FS414" s="263"/>
      <c r="FT414" s="263" t="e">
        <f aca="false">IF($E408&gt;0,FT411/$E408,"-")</f>
        <v>#N/A</v>
      </c>
      <c r="FU414" s="263"/>
      <c r="FV414" s="263" t="e">
        <f aca="false">IF($E408&gt;0,FV411/$E408,"-")</f>
        <v>#N/A</v>
      </c>
      <c r="FW414" s="263"/>
      <c r="FX414" s="263" t="e">
        <f aca="false">IF($E408&gt;0,FX411/$E408,"-")</f>
        <v>#N/A</v>
      </c>
      <c r="FY414" s="263"/>
      <c r="FZ414" s="263" t="e">
        <f aca="false">IF($E408&gt;0,FZ411/$E408,"-")</f>
        <v>#N/A</v>
      </c>
      <c r="GA414" s="263"/>
      <c r="GB414" s="263" t="e">
        <f aca="false">IF($E408&gt;0,GB411/$E408,"-")</f>
        <v>#N/A</v>
      </c>
      <c r="GC414" s="263"/>
      <c r="GD414" s="263" t="e">
        <f aca="false">IF($E408&gt;0,GD411/$E408,"-")</f>
        <v>#N/A</v>
      </c>
      <c r="GE414" s="263"/>
      <c r="GF414" s="263" t="e">
        <f aca="false">IF($E408&gt;0,GF411/$E408,"-")</f>
        <v>#N/A</v>
      </c>
      <c r="GG414" s="263"/>
      <c r="GH414" s="263" t="e">
        <f aca="false">IF($E408&gt;0,GH411/$E408,"-")</f>
        <v>#N/A</v>
      </c>
      <c r="GI414" s="263"/>
      <c r="GJ414" s="263" t="e">
        <f aca="false">IF($E408&gt;0,GJ411/$E408,"-")</f>
        <v>#N/A</v>
      </c>
      <c r="GK414" s="263"/>
      <c r="GL414" s="263" t="e">
        <f aca="false">IF($E408&gt;0,GL411/$E408,"-")</f>
        <v>#N/A</v>
      </c>
      <c r="GM414" s="263"/>
      <c r="GN414" s="263" t="e">
        <f aca="false">IF($E408&gt;0,GN411/$E408,"-")</f>
        <v>#N/A</v>
      </c>
      <c r="GO414" s="263"/>
      <c r="GP414" s="263" t="e">
        <f aca="false">IF($E408&gt;0,GP411/$E408,"-")</f>
        <v>#N/A</v>
      </c>
      <c r="GQ414" s="263"/>
      <c r="GR414" s="263" t="e">
        <f aca="false">IF($E408&gt;0,GR411/$E408,"-")</f>
        <v>#N/A</v>
      </c>
      <c r="GS414" s="263"/>
      <c r="GT414" s="263" t="e">
        <f aca="false">IF($E408&gt;0,GT411/$E408,"-")</f>
        <v>#N/A</v>
      </c>
      <c r="GU414" s="263"/>
      <c r="GV414" s="263" t="e">
        <f aca="false">IF($E408&gt;0,GV411/$E408,"-")</f>
        <v>#N/A</v>
      </c>
      <c r="GW414" s="263"/>
      <c r="GX414" s="263" t="e">
        <f aca="false">IF($E408&gt;0,GX411/$E408,"-")</f>
        <v>#N/A</v>
      </c>
      <c r="GY414" s="263"/>
      <c r="GZ414" s="263" t="e">
        <f aca="false">IF($E408&gt;0,GZ411/$E408,"-")</f>
        <v>#N/A</v>
      </c>
      <c r="HA414" s="263"/>
      <c r="HB414" s="263" t="e">
        <f aca="false">IF($E408&gt;0,HB411/$E408,"-")</f>
        <v>#N/A</v>
      </c>
      <c r="HC414" s="263"/>
      <c r="HD414" s="263" t="e">
        <f aca="false">IF($E408&gt;0,HD411/$E408,"-")</f>
        <v>#N/A</v>
      </c>
      <c r="HE414" s="263"/>
      <c r="HF414" s="263" t="e">
        <f aca="false">IF($E408&gt;0,HF411/$E408,"-")</f>
        <v>#N/A</v>
      </c>
      <c r="HG414" s="263"/>
      <c r="HH414" s="263" t="e">
        <f aca="false">IF($E408&gt;0,HH411/$E408,"-")</f>
        <v>#N/A</v>
      </c>
      <c r="HI414" s="263"/>
      <c r="HJ414" s="263" t="e">
        <f aca="false">IF($E408&gt;0,HJ411/$E408,"-")</f>
        <v>#N/A</v>
      </c>
      <c r="HK414" s="263"/>
    </row>
    <row r="415" customFormat="false" ht="12.75" hidden="true" customHeight="false" outlineLevel="0" collapsed="false">
      <c r="A415" s="232"/>
      <c r="B415" s="233"/>
      <c r="C415" s="232"/>
      <c r="D415" s="234"/>
      <c r="E415" s="234"/>
      <c r="F415" s="235"/>
      <c r="G415" s="234"/>
      <c r="H415" s="234"/>
      <c r="I415" s="237"/>
      <c r="J415" s="238"/>
      <c r="K415" s="265" t="s">
        <v>166</v>
      </c>
      <c r="L415" s="266" t="e">
        <f aca="false">IF($E408&gt;0,L413/$E408,"-")</f>
        <v>#N/A</v>
      </c>
      <c r="M415" s="266"/>
      <c r="N415" s="266" t="e">
        <f aca="false">IF($E408&gt;0,N413/$E408,"-")</f>
        <v>#N/A</v>
      </c>
      <c r="O415" s="266"/>
      <c r="P415" s="266" t="e">
        <f aca="false">IF($E408&gt;0,P413/$E408,"-")</f>
        <v>#N/A</v>
      </c>
      <c r="Q415" s="266"/>
      <c r="R415" s="266" t="e">
        <f aca="false">IF($E408&gt;0,R413/$E408,"-")</f>
        <v>#N/A</v>
      </c>
      <c r="S415" s="266"/>
      <c r="T415" s="266" t="e">
        <f aca="false">IF($E408&gt;0,T413/$E408,"-")</f>
        <v>#N/A</v>
      </c>
      <c r="U415" s="266"/>
      <c r="V415" s="266" t="e">
        <f aca="false">IF($E408&gt;0,V413/$E408,"-")</f>
        <v>#N/A</v>
      </c>
      <c r="W415" s="266"/>
      <c r="X415" s="266" t="e">
        <f aca="false">IF($E408&gt;0,X413/$E408,"-")</f>
        <v>#N/A</v>
      </c>
      <c r="Y415" s="266"/>
      <c r="Z415" s="266" t="e">
        <f aca="false">IF($E408&gt;0,Z413/$E408,"-")</f>
        <v>#N/A</v>
      </c>
      <c r="AA415" s="266"/>
      <c r="AB415" s="266" t="e">
        <f aca="false">IF($E408&gt;0,AB413/$E408,"-")</f>
        <v>#N/A</v>
      </c>
      <c r="AC415" s="266"/>
      <c r="AD415" s="266" t="e">
        <f aca="false">IF($E408&gt;0,AD413/$E408,"-")</f>
        <v>#N/A</v>
      </c>
      <c r="AE415" s="266"/>
      <c r="AF415" s="266" t="e">
        <f aca="false">IF($E408&gt;0,AF413/$E408,"-")</f>
        <v>#N/A</v>
      </c>
      <c r="AG415" s="266"/>
      <c r="AH415" s="266" t="e">
        <f aca="false">IF($E408&gt;0,AH413/$E408,"-")</f>
        <v>#N/A</v>
      </c>
      <c r="AI415" s="266"/>
      <c r="AJ415" s="266" t="e">
        <f aca="false">IF($E408&gt;0,AJ413/$E408,"-")</f>
        <v>#N/A</v>
      </c>
      <c r="AK415" s="266"/>
      <c r="AL415" s="266" t="e">
        <f aca="false">IF($E408&gt;0,AL413/$E408,"-")</f>
        <v>#N/A</v>
      </c>
      <c r="AM415" s="266"/>
      <c r="AN415" s="266" t="e">
        <f aca="false">IF($E408&gt;0,AN413/$E408,"-")</f>
        <v>#N/A</v>
      </c>
      <c r="AO415" s="266"/>
      <c r="AP415" s="266" t="e">
        <f aca="false">IF($E408&gt;0,AP413/$E408,"-")</f>
        <v>#N/A</v>
      </c>
      <c r="AQ415" s="266"/>
      <c r="AR415" s="266" t="e">
        <f aca="false">IF($E408&gt;0,AR413/$E408,"-")</f>
        <v>#N/A</v>
      </c>
      <c r="AS415" s="266"/>
      <c r="AT415" s="266" t="e">
        <f aca="false">IF($E408&gt;0,AT413/$E408,"-")</f>
        <v>#N/A</v>
      </c>
      <c r="AU415" s="266"/>
      <c r="AV415" s="266" t="e">
        <f aca="false">IF($E408&gt;0,AV413/$E408,"-")</f>
        <v>#N/A</v>
      </c>
      <c r="AW415" s="266"/>
      <c r="AX415" s="266" t="e">
        <f aca="false">IF($E408&gt;0,AX413/$E408,"-")</f>
        <v>#N/A</v>
      </c>
      <c r="AY415" s="266"/>
      <c r="AZ415" s="266" t="e">
        <f aca="false">IF($E408&gt;0,AZ413/$E408,"-")</f>
        <v>#N/A</v>
      </c>
      <c r="BA415" s="266"/>
      <c r="BB415" s="266" t="e">
        <f aca="false">IF($E408&gt;0,BB413/$E408,"-")</f>
        <v>#N/A</v>
      </c>
      <c r="BC415" s="266"/>
      <c r="BD415" s="266" t="e">
        <f aca="false">IF($E408&gt;0,BD413/$E408,"-")</f>
        <v>#N/A</v>
      </c>
      <c r="BE415" s="266"/>
      <c r="BF415" s="266" t="e">
        <f aca="false">IF($E408&gt;0,BF413/$E408,"-")</f>
        <v>#N/A</v>
      </c>
      <c r="BG415" s="266"/>
      <c r="BH415" s="266" t="e">
        <f aca="false">IF($E408&gt;0,BH413/$E408,"-")</f>
        <v>#N/A</v>
      </c>
      <c r="BI415" s="266"/>
      <c r="BJ415" s="266" t="e">
        <f aca="false">IF($E408&gt;0,BJ413/$E408,"-")</f>
        <v>#N/A</v>
      </c>
      <c r="BK415" s="266"/>
      <c r="BL415" s="266" t="e">
        <f aca="false">IF($E408&gt;0,BL413/$E408,"-")</f>
        <v>#N/A</v>
      </c>
      <c r="BM415" s="266"/>
      <c r="BN415" s="266" t="e">
        <f aca="false">IF($E408&gt;0,BN413/$E408,"-")</f>
        <v>#N/A</v>
      </c>
      <c r="BO415" s="266"/>
      <c r="BP415" s="266" t="e">
        <f aca="false">IF($E408&gt;0,BP413/$E408,"-")</f>
        <v>#N/A</v>
      </c>
      <c r="BQ415" s="266"/>
      <c r="BR415" s="300" t="e">
        <f aca="false">IF($E408&gt;0,BR413/$E408,"-")</f>
        <v>#N/A</v>
      </c>
      <c r="BS415" s="300"/>
      <c r="BT415" s="300" t="e">
        <f aca="false">IF($E408&gt;0,BT413/$E408,"-")</f>
        <v>#N/A</v>
      </c>
      <c r="BU415" s="300"/>
      <c r="BV415" s="300" t="e">
        <f aca="false">IF($E408&gt;0,BV413/$E408,"-")</f>
        <v>#N/A</v>
      </c>
      <c r="BW415" s="300"/>
      <c r="BX415" s="300" t="e">
        <f aca="false">IF($E408&gt;0,BX413/$E408,"-")</f>
        <v>#N/A</v>
      </c>
      <c r="BY415" s="300"/>
      <c r="BZ415" s="300" t="e">
        <f aca="false">IF($E408&gt;0,BZ413/$E408,"-")</f>
        <v>#N/A</v>
      </c>
      <c r="CA415" s="300"/>
      <c r="CB415" s="300" t="e">
        <f aca="false">IF($E408&gt;0,CB413/$E408,"-")</f>
        <v>#N/A</v>
      </c>
      <c r="CC415" s="300"/>
      <c r="CD415" s="300" t="e">
        <f aca="false">IF($E408&gt;0,CD413/$E408,"-")</f>
        <v>#N/A</v>
      </c>
      <c r="CE415" s="300"/>
      <c r="CF415" s="300" t="e">
        <f aca="false">IF($E408&gt;0,CF413/$E408,"-")</f>
        <v>#N/A</v>
      </c>
      <c r="CG415" s="300"/>
      <c r="CH415" s="300" t="e">
        <f aca="false">IF($E408&gt;0,CH413/$E408,"-")</f>
        <v>#N/A</v>
      </c>
      <c r="CI415" s="300"/>
      <c r="CJ415" s="300" t="e">
        <f aca="false">IF($E408&gt;0,CJ413/$E408,"-")</f>
        <v>#N/A</v>
      </c>
      <c r="CK415" s="300"/>
      <c r="CL415" s="300" t="e">
        <f aca="false">IF($E408&gt;0,CL413/$E408,"-")</f>
        <v>#N/A</v>
      </c>
      <c r="CM415" s="300"/>
      <c r="CN415" s="300" t="e">
        <f aca="false">IF($E408&gt;0,CN413/$E408,"-")</f>
        <v>#N/A</v>
      </c>
      <c r="CO415" s="300"/>
      <c r="CP415" s="300" t="e">
        <f aca="false">IF($E408&gt;0,CP413/$E408,"-")</f>
        <v>#N/A</v>
      </c>
      <c r="CQ415" s="300"/>
      <c r="CR415" s="300" t="e">
        <f aca="false">IF($E408&gt;0,CR413/$E408,"-")</f>
        <v>#N/A</v>
      </c>
      <c r="CS415" s="300"/>
      <c r="CT415" s="300" t="e">
        <f aca="false">IF($E408&gt;0,CT413/$E408,"-")</f>
        <v>#N/A</v>
      </c>
      <c r="CU415" s="300"/>
      <c r="CV415" s="300" t="e">
        <f aca="false">IF($E408&gt;0,CV413/$E408,"-")</f>
        <v>#N/A</v>
      </c>
      <c r="CW415" s="300"/>
      <c r="CX415" s="300" t="e">
        <f aca="false">IF($E408&gt;0,CX413/$E408,"-")</f>
        <v>#N/A</v>
      </c>
      <c r="CY415" s="300"/>
      <c r="CZ415" s="300" t="e">
        <f aca="false">IF($E408&gt;0,CZ413/$E408,"-")</f>
        <v>#N/A</v>
      </c>
      <c r="DA415" s="300"/>
      <c r="DB415" s="300" t="e">
        <f aca="false">IF($E408&gt;0,DB413/$E408,"-")</f>
        <v>#N/A</v>
      </c>
      <c r="DC415" s="300"/>
      <c r="DD415" s="300" t="e">
        <f aca="false">IF($E408&gt;0,DD413/$E408,"-")</f>
        <v>#N/A</v>
      </c>
      <c r="DE415" s="300"/>
      <c r="DF415" s="300" t="e">
        <f aca="false">IF($E408&gt;0,DF413/$E408,"-")</f>
        <v>#N/A</v>
      </c>
      <c r="DG415" s="300"/>
      <c r="DH415" s="300" t="e">
        <f aca="false">IF($E408&gt;0,DH413/$E408,"-")</f>
        <v>#N/A</v>
      </c>
      <c r="DI415" s="300"/>
      <c r="DJ415" s="301" t="e">
        <f aca="false">IF($E408&gt;0,DJ413/$E408,"-")</f>
        <v>#N/A</v>
      </c>
      <c r="DK415" s="301"/>
      <c r="DL415" s="300" t="e">
        <f aca="false">IF($E408&gt;0,DL413/$E408,"-")</f>
        <v>#N/A</v>
      </c>
      <c r="DM415" s="300"/>
      <c r="DN415" s="300" t="e">
        <f aca="false">IF($E408&gt;0,DN413/$E408,"-")</f>
        <v>#N/A</v>
      </c>
      <c r="DO415" s="300"/>
      <c r="DP415" s="300" t="e">
        <f aca="false">IF($E408&gt;0,DP413/$E408,"-")</f>
        <v>#N/A</v>
      </c>
      <c r="DQ415" s="300"/>
      <c r="DR415" s="300" t="e">
        <f aca="false">IF($E408&gt;0,DR413/$E408,"-")</f>
        <v>#N/A</v>
      </c>
      <c r="DS415" s="300"/>
      <c r="DT415" s="300" t="e">
        <f aca="false">IF($E408&gt;0,DT413/$E408,"-")</f>
        <v>#N/A</v>
      </c>
      <c r="DU415" s="300"/>
      <c r="DV415" s="300" t="e">
        <f aca="false">IF($E408&gt;0,DV413/$E408,"-")</f>
        <v>#N/A</v>
      </c>
      <c r="DW415" s="300"/>
      <c r="DX415" s="300" t="e">
        <f aca="false">IF($E408&gt;0,DX413/$E408,"-")</f>
        <v>#N/A</v>
      </c>
      <c r="DY415" s="300"/>
      <c r="DZ415" s="300" t="e">
        <f aca="false">IF($E408&gt;0,DZ413/$E408,"-")</f>
        <v>#N/A</v>
      </c>
      <c r="EA415" s="300"/>
      <c r="EB415" s="300" t="e">
        <f aca="false">IF($E408&gt;0,EB413/$E408,"-")</f>
        <v>#N/A</v>
      </c>
      <c r="EC415" s="300"/>
      <c r="ED415" s="300" t="e">
        <f aca="false">IF($E408&gt;0,ED413/$E408,"-")</f>
        <v>#N/A</v>
      </c>
      <c r="EE415" s="300"/>
      <c r="EF415" s="300" t="e">
        <f aca="false">IF($E408&gt;0,EF413/$E408,"-")</f>
        <v>#N/A</v>
      </c>
      <c r="EG415" s="300"/>
      <c r="EH415" s="300" t="e">
        <f aca="false">IF($E408&gt;0,EH413/$E408,"-")</f>
        <v>#N/A</v>
      </c>
      <c r="EI415" s="300"/>
      <c r="EJ415" s="300" t="e">
        <f aca="false">IF($E408&gt;0,EJ413/$E408,"-")</f>
        <v>#N/A</v>
      </c>
      <c r="EK415" s="300"/>
      <c r="EL415" s="300" t="e">
        <f aca="false">IF($E408&gt;0,EL413/$E408,"-")</f>
        <v>#N/A</v>
      </c>
      <c r="EM415" s="300"/>
      <c r="EN415" s="300" t="e">
        <f aca="false">IF($E408&gt;0,EN413/$E408,"-")</f>
        <v>#N/A</v>
      </c>
      <c r="EO415" s="300"/>
      <c r="EP415" s="300" t="e">
        <f aca="false">IF($E408&gt;0,EP413/$E408,"-")</f>
        <v>#N/A</v>
      </c>
      <c r="EQ415" s="300"/>
      <c r="ER415" s="300" t="e">
        <f aca="false">IF($E408&gt;0,ER413/$E408,"-")</f>
        <v>#N/A</v>
      </c>
      <c r="ES415" s="300"/>
      <c r="ET415" s="300" t="e">
        <f aca="false">IF($E408&gt;0,ET413/$E408,"-")</f>
        <v>#N/A</v>
      </c>
      <c r="EU415" s="300"/>
      <c r="EV415" s="300" t="e">
        <f aca="false">IF($E408&gt;0,EV413/$E408,"-")</f>
        <v>#N/A</v>
      </c>
      <c r="EW415" s="300"/>
      <c r="EX415" s="302" t="e">
        <f aca="false">IF($E408&gt;0,EX413/$E408,"-")</f>
        <v>#N/A</v>
      </c>
      <c r="EY415" s="302"/>
      <c r="EZ415" s="300" t="e">
        <f aca="false">IF($E408&gt;0,EZ413/$E408,"-")</f>
        <v>#N/A</v>
      </c>
      <c r="FA415" s="300"/>
      <c r="FB415" s="300" t="e">
        <f aca="false">IF($E408&gt;0,FB413/$E408,"-")</f>
        <v>#N/A</v>
      </c>
      <c r="FC415" s="300"/>
      <c r="FD415" s="300" t="e">
        <f aca="false">IF($E408&gt;0,FD413/$E408,"-")</f>
        <v>#N/A</v>
      </c>
      <c r="FE415" s="300"/>
      <c r="FF415" s="300" t="e">
        <f aca="false">IF($E408&gt;0,FF413/$E408,"-")</f>
        <v>#N/A</v>
      </c>
      <c r="FG415" s="300"/>
      <c r="FH415" s="300" t="e">
        <f aca="false">IF($E408&gt;0,FH413/$E408,"-")</f>
        <v>#N/A</v>
      </c>
      <c r="FI415" s="300"/>
      <c r="FJ415" s="300" t="e">
        <f aca="false">IF($E408&gt;0,FJ413/$E408,"-")</f>
        <v>#N/A</v>
      </c>
      <c r="FK415" s="300"/>
      <c r="FL415" s="300" t="e">
        <f aca="false">IF($E408&gt;0,FL413/$E408,"-")</f>
        <v>#N/A</v>
      </c>
      <c r="FM415" s="300"/>
      <c r="FN415" s="300" t="e">
        <f aca="false">IF($E408&gt;0,FN413/$E408,"-")</f>
        <v>#N/A</v>
      </c>
      <c r="FO415" s="300"/>
      <c r="FP415" s="300" t="e">
        <f aca="false">IF($E408&gt;0,FP413/$E408,"-")</f>
        <v>#N/A</v>
      </c>
      <c r="FQ415" s="300"/>
      <c r="FR415" s="300" t="e">
        <f aca="false">IF($E408&gt;0,FR413/$E408,"-")</f>
        <v>#N/A</v>
      </c>
      <c r="FS415" s="300"/>
      <c r="FT415" s="300" t="e">
        <f aca="false">IF($E408&gt;0,FT413/$E408,"-")</f>
        <v>#N/A</v>
      </c>
      <c r="FU415" s="300"/>
      <c r="FV415" s="300" t="e">
        <f aca="false">IF($E408&gt;0,FV413/$E408,"-")</f>
        <v>#N/A</v>
      </c>
      <c r="FW415" s="300"/>
      <c r="FX415" s="300" t="e">
        <f aca="false">IF($E408&gt;0,FX413/$E408,"-")</f>
        <v>#N/A</v>
      </c>
      <c r="FY415" s="300"/>
      <c r="FZ415" s="300" t="e">
        <f aca="false">IF($E408&gt;0,FZ413/$E408,"-")</f>
        <v>#N/A</v>
      </c>
      <c r="GA415" s="300"/>
      <c r="GB415" s="300" t="e">
        <f aca="false">IF($E408&gt;0,GB413/$E408,"-")</f>
        <v>#N/A</v>
      </c>
      <c r="GC415" s="300"/>
      <c r="GD415" s="300" t="e">
        <f aca="false">IF($E408&gt;0,GD413/$E408,"-")</f>
        <v>#N/A</v>
      </c>
      <c r="GE415" s="300"/>
      <c r="GF415" s="300" t="e">
        <f aca="false">IF($E408&gt;0,GF413/$E408,"-")</f>
        <v>#N/A</v>
      </c>
      <c r="GG415" s="300"/>
      <c r="GH415" s="300" t="e">
        <f aca="false">IF($E408&gt;0,GH413/$E408,"-")</f>
        <v>#N/A</v>
      </c>
      <c r="GI415" s="300"/>
      <c r="GJ415" s="300" t="e">
        <f aca="false">IF($E408&gt;0,GJ413/$E408,"-")</f>
        <v>#N/A</v>
      </c>
      <c r="GK415" s="300"/>
      <c r="GL415" s="300" t="e">
        <f aca="false">IF($E408&gt;0,GL413/$E408,"-")</f>
        <v>#N/A</v>
      </c>
      <c r="GM415" s="300"/>
      <c r="GN415" s="300" t="e">
        <f aca="false">IF($E408&gt;0,GN413/$E408,"-")</f>
        <v>#N/A</v>
      </c>
      <c r="GO415" s="300"/>
      <c r="GP415" s="300" t="e">
        <f aca="false">IF($E408&gt;0,GP413/$E408,"-")</f>
        <v>#N/A</v>
      </c>
      <c r="GQ415" s="300"/>
      <c r="GR415" s="300" t="e">
        <f aca="false">IF($E408&gt;0,GR413/$E408,"-")</f>
        <v>#N/A</v>
      </c>
      <c r="GS415" s="300"/>
      <c r="GT415" s="300" t="e">
        <f aca="false">IF($E408&gt;0,GT413/$E408,"-")</f>
        <v>#N/A</v>
      </c>
      <c r="GU415" s="300"/>
      <c r="GV415" s="300" t="e">
        <f aca="false">IF($E408&gt;0,GV413/$E408,"-")</f>
        <v>#N/A</v>
      </c>
      <c r="GW415" s="300"/>
      <c r="GX415" s="300" t="e">
        <f aca="false">IF($E408&gt;0,GX413/$E408,"-")</f>
        <v>#N/A</v>
      </c>
      <c r="GY415" s="300"/>
      <c r="GZ415" s="300" t="e">
        <f aca="false">IF($E408&gt;0,GZ413/$E408,"-")</f>
        <v>#N/A</v>
      </c>
      <c r="HA415" s="300"/>
      <c r="HB415" s="300" t="e">
        <f aca="false">IF($E408&gt;0,HB413/$E408,"-")</f>
        <v>#N/A</v>
      </c>
      <c r="HC415" s="300"/>
      <c r="HD415" s="300" t="e">
        <f aca="false">IF($E408&gt;0,HD413/$E408,"-")</f>
        <v>#N/A</v>
      </c>
      <c r="HE415" s="300"/>
      <c r="HF415" s="300" t="e">
        <f aca="false">IF($E408&gt;0,HF413/$E408,"-")</f>
        <v>#N/A</v>
      </c>
      <c r="HG415" s="300"/>
      <c r="HH415" s="300" t="e">
        <f aca="false">IF($E408&gt;0,HH413/$E408,"-")</f>
        <v>#N/A</v>
      </c>
      <c r="HI415" s="300"/>
      <c r="HJ415" s="300" t="e">
        <f aca="false">IF($E408&gt;0,HJ413/$E408,"-")</f>
        <v>#N/A</v>
      </c>
      <c r="HK415" s="300"/>
    </row>
    <row r="416" s="243" customFormat="true" ht="13.8" hidden="true" customHeight="false" outlineLevel="0" collapsed="false">
      <c r="A416" s="268"/>
      <c r="B416" s="269"/>
      <c r="C416" s="269"/>
      <c r="D416" s="271"/>
      <c r="E416" s="271"/>
      <c r="F416" s="269"/>
      <c r="G416" s="269"/>
      <c r="H416" s="269"/>
      <c r="I416" s="269"/>
      <c r="J416" s="269"/>
      <c r="K416" s="269"/>
      <c r="L416" s="274"/>
      <c r="M416" s="274"/>
      <c r="N416" s="274"/>
      <c r="O416" s="274"/>
      <c r="P416" s="274"/>
      <c r="Q416" s="274"/>
      <c r="R416" s="275"/>
      <c r="S416" s="275"/>
      <c r="T416" s="276"/>
      <c r="U416" s="276"/>
      <c r="V416" s="274"/>
      <c r="W416" s="274"/>
      <c r="X416" s="274"/>
      <c r="Y416" s="274"/>
      <c r="Z416" s="275"/>
      <c r="AA416" s="275"/>
      <c r="AB416" s="276"/>
      <c r="AC416" s="276"/>
      <c r="AD416" s="274"/>
      <c r="AE416" s="274"/>
      <c r="AF416" s="274"/>
      <c r="AG416" s="274"/>
      <c r="AH416" s="275"/>
      <c r="AI416" s="275"/>
      <c r="AJ416" s="276"/>
      <c r="AK416" s="276"/>
      <c r="AL416" s="274"/>
      <c r="AM416" s="274"/>
      <c r="AN416" s="274"/>
      <c r="AO416" s="274"/>
      <c r="AP416" s="275"/>
      <c r="AQ416" s="275"/>
      <c r="AR416" s="276"/>
      <c r="AS416" s="276"/>
      <c r="AT416" s="277"/>
      <c r="AU416" s="277"/>
      <c r="AV416" s="277"/>
      <c r="AW416" s="277"/>
      <c r="AX416" s="277"/>
      <c r="AY416" s="278"/>
      <c r="AZ416" s="279"/>
      <c r="BA416" s="277"/>
      <c r="BB416" s="277"/>
      <c r="BC416" s="277"/>
      <c r="BD416" s="277"/>
      <c r="BE416" s="277"/>
      <c r="BF416" s="277"/>
      <c r="BG416" s="278"/>
      <c r="BH416" s="279"/>
      <c r="BI416" s="277"/>
      <c r="BJ416" s="277"/>
      <c r="BK416" s="277"/>
      <c r="BL416" s="277"/>
      <c r="BM416" s="277"/>
      <c r="BN416" s="277"/>
      <c r="BO416" s="278"/>
      <c r="BP416" s="279"/>
      <c r="BQ416" s="277"/>
      <c r="BR416" s="277"/>
      <c r="BS416" s="277"/>
      <c r="BT416" s="277"/>
      <c r="BU416" s="277"/>
      <c r="BV416" s="277"/>
      <c r="BW416" s="278"/>
      <c r="BX416" s="279"/>
      <c r="BY416" s="277"/>
      <c r="BZ416" s="277"/>
      <c r="CA416" s="277"/>
      <c r="CB416" s="277"/>
      <c r="CC416" s="277"/>
      <c r="CD416" s="275"/>
      <c r="CE416" s="275"/>
      <c r="CF416" s="276"/>
      <c r="CG416" s="276"/>
      <c r="CH416" s="274"/>
      <c r="CI416" s="274"/>
      <c r="CJ416" s="274"/>
      <c r="CK416" s="274"/>
      <c r="CL416" s="275"/>
      <c r="CM416" s="275"/>
      <c r="CN416" s="276"/>
      <c r="CO416" s="276"/>
      <c r="CP416" s="280"/>
      <c r="CQ416" s="280"/>
      <c r="CR416" s="280"/>
      <c r="CS416" s="280"/>
      <c r="CT416" s="281"/>
      <c r="CU416" s="282"/>
      <c r="CV416" s="283"/>
      <c r="CW416" s="281"/>
      <c r="CX416" s="281"/>
      <c r="CY416" s="281"/>
      <c r="CZ416" s="281"/>
      <c r="DA416" s="281"/>
      <c r="DB416" s="281"/>
      <c r="DC416" s="282"/>
      <c r="DD416" s="283"/>
      <c r="DE416" s="281"/>
      <c r="DF416" s="281"/>
      <c r="DG416" s="281"/>
      <c r="DH416" s="281"/>
      <c r="DI416" s="281"/>
      <c r="DJ416" s="284"/>
      <c r="DK416" s="285"/>
      <c r="DL416" s="283"/>
      <c r="DM416" s="281"/>
      <c r="DN416" s="281"/>
      <c r="DO416" s="281"/>
      <c r="DP416" s="281"/>
      <c r="DQ416" s="281"/>
      <c r="DR416" s="281"/>
      <c r="DS416" s="282"/>
      <c r="DT416" s="283"/>
      <c r="DU416" s="281"/>
      <c r="DV416" s="281"/>
      <c r="DW416" s="281"/>
      <c r="DX416" s="281"/>
      <c r="DY416" s="281"/>
      <c r="DZ416" s="281"/>
      <c r="EA416" s="282"/>
      <c r="EB416" s="283"/>
      <c r="EC416" s="281"/>
      <c r="ED416" s="281"/>
      <c r="EE416" s="281"/>
      <c r="EF416" s="281"/>
      <c r="EG416" s="281"/>
      <c r="EH416" s="281"/>
      <c r="EI416" s="282"/>
      <c r="EJ416" s="283"/>
      <c r="EK416" s="281"/>
      <c r="EL416" s="281"/>
      <c r="EM416" s="281"/>
      <c r="EN416" s="281"/>
      <c r="EO416" s="281"/>
      <c r="EP416" s="281"/>
      <c r="EQ416" s="282"/>
      <c r="ER416" s="283"/>
      <c r="ES416" s="281"/>
      <c r="ET416" s="281"/>
      <c r="EU416" s="281"/>
      <c r="EV416" s="281"/>
      <c r="EW416" s="281"/>
      <c r="EX416" s="286"/>
      <c r="EY416" s="287"/>
      <c r="EZ416" s="283"/>
      <c r="FA416" s="281"/>
      <c r="FB416" s="281"/>
      <c r="FC416" s="281"/>
      <c r="FD416" s="281"/>
      <c r="FE416" s="281"/>
      <c r="FF416" s="281"/>
      <c r="FG416" s="282"/>
      <c r="FH416" s="283"/>
      <c r="FI416" s="281"/>
      <c r="FJ416" s="281"/>
      <c r="FK416" s="281"/>
      <c r="FL416" s="281"/>
      <c r="FM416" s="281"/>
      <c r="FN416" s="281"/>
      <c r="FO416" s="282"/>
      <c r="FP416" s="283"/>
      <c r="FQ416" s="281"/>
      <c r="FR416" s="281"/>
      <c r="FS416" s="281"/>
      <c r="FT416" s="281"/>
      <c r="FU416" s="281"/>
      <c r="FV416" s="281"/>
      <c r="FW416" s="282"/>
      <c r="FX416" s="283"/>
      <c r="FY416" s="281"/>
      <c r="FZ416" s="281"/>
      <c r="GA416" s="281"/>
      <c r="GB416" s="281"/>
      <c r="GC416" s="281"/>
      <c r="GD416" s="281"/>
      <c r="GE416" s="282"/>
      <c r="GF416" s="283"/>
      <c r="GG416" s="281"/>
      <c r="GH416" s="281"/>
      <c r="GI416" s="281"/>
      <c r="GJ416" s="281"/>
      <c r="GK416" s="281"/>
      <c r="GL416" s="281"/>
      <c r="GM416" s="282"/>
      <c r="GN416" s="283"/>
      <c r="GO416" s="281"/>
      <c r="GP416" s="281"/>
      <c r="GQ416" s="281"/>
      <c r="GR416" s="281"/>
      <c r="GS416" s="281"/>
      <c r="GT416" s="281"/>
      <c r="GU416" s="282"/>
      <c r="GV416" s="281"/>
      <c r="GW416" s="282"/>
      <c r="GX416" s="281"/>
      <c r="GY416" s="282"/>
      <c r="GZ416" s="281"/>
      <c r="HA416" s="282"/>
      <c r="HB416" s="281"/>
      <c r="HC416" s="282"/>
      <c r="HD416" s="281"/>
      <c r="HE416" s="282"/>
      <c r="HF416" s="281"/>
      <c r="HG416" s="282"/>
      <c r="HH416" s="281"/>
      <c r="HI416" s="282"/>
      <c r="HJ416" s="281"/>
      <c r="HK416" s="282"/>
    </row>
    <row r="417" customFormat="false" ht="12.75" hidden="true" customHeight="false" outlineLevel="0" collapsed="false">
      <c r="A417" s="203" t="n">
        <v>7</v>
      </c>
      <c r="B417" s="204" t="e">
        <f aca="false">planejamento!#ref!</f>
        <v>#NAME?</v>
      </c>
      <c r="C417" s="205"/>
      <c r="D417" s="206"/>
      <c r="E417" s="206"/>
      <c r="F417" s="206"/>
      <c r="G417" s="205"/>
      <c r="H417" s="207"/>
      <c r="I417" s="208"/>
      <c r="J417" s="208"/>
      <c r="K417" s="208"/>
      <c r="L417" s="209"/>
      <c r="M417" s="209"/>
      <c r="N417" s="209"/>
      <c r="O417" s="209"/>
      <c r="P417" s="209"/>
      <c r="Q417" s="209"/>
      <c r="R417" s="209"/>
      <c r="S417" s="209"/>
      <c r="T417" s="209"/>
      <c r="U417" s="209"/>
      <c r="V417" s="209"/>
      <c r="W417" s="209"/>
      <c r="X417" s="209"/>
      <c r="Y417" s="209"/>
      <c r="Z417" s="209"/>
      <c r="AA417" s="209"/>
      <c r="AB417" s="210"/>
      <c r="AC417" s="210"/>
      <c r="AD417" s="210"/>
      <c r="AE417" s="210"/>
      <c r="AF417" s="210"/>
      <c r="AG417" s="210"/>
      <c r="AH417" s="210"/>
      <c r="AI417" s="210"/>
      <c r="AJ417" s="211"/>
      <c r="AK417" s="211"/>
      <c r="AL417" s="211"/>
      <c r="AM417" s="211"/>
      <c r="AN417" s="211"/>
      <c r="AO417" s="211"/>
      <c r="AP417" s="211"/>
      <c r="AQ417" s="211"/>
      <c r="AR417" s="211"/>
      <c r="AS417" s="211"/>
      <c r="AT417" s="212"/>
      <c r="AU417" s="212"/>
      <c r="AV417" s="212"/>
      <c r="AW417" s="212"/>
      <c r="AX417" s="212"/>
      <c r="AY417" s="212"/>
      <c r="AZ417" s="212"/>
      <c r="BA417" s="212"/>
      <c r="BB417" s="213"/>
      <c r="BC417" s="213"/>
      <c r="BD417" s="213"/>
      <c r="BE417" s="213"/>
      <c r="BF417" s="213"/>
      <c r="BG417" s="213"/>
      <c r="BH417" s="213"/>
      <c r="BI417" s="213"/>
      <c r="BJ417" s="211"/>
      <c r="BK417" s="211"/>
      <c r="BL417" s="211"/>
      <c r="BM417" s="211"/>
      <c r="BN417" s="211"/>
      <c r="BO417" s="211"/>
      <c r="BP417" s="211"/>
      <c r="BQ417" s="211"/>
      <c r="BR417" s="211"/>
      <c r="BS417" s="211"/>
      <c r="BT417" s="211"/>
      <c r="BU417" s="211"/>
      <c r="BV417" s="211"/>
      <c r="BW417" s="211"/>
      <c r="BX417" s="211"/>
      <c r="BY417" s="211"/>
      <c r="BZ417" s="211"/>
      <c r="CA417" s="211"/>
      <c r="CB417" s="211"/>
      <c r="CC417" s="211"/>
      <c r="CD417" s="211"/>
      <c r="CE417" s="211"/>
      <c r="CF417" s="211"/>
      <c r="CG417" s="211"/>
      <c r="CH417" s="211"/>
      <c r="CI417" s="211"/>
      <c r="CJ417" s="211"/>
      <c r="CK417" s="211"/>
      <c r="CL417" s="211"/>
      <c r="CM417" s="211"/>
      <c r="CN417" s="211"/>
      <c r="CO417" s="211"/>
      <c r="CP417" s="211"/>
      <c r="CQ417" s="211"/>
      <c r="CR417" s="211"/>
      <c r="CS417" s="211"/>
      <c r="CT417" s="211"/>
      <c r="CU417" s="211"/>
      <c r="CV417" s="211"/>
      <c r="CW417" s="211"/>
      <c r="CX417" s="211"/>
      <c r="CY417" s="211"/>
      <c r="CZ417" s="211"/>
      <c r="DA417" s="211"/>
      <c r="DB417" s="211"/>
      <c r="DC417" s="211"/>
      <c r="DD417" s="211"/>
      <c r="DE417" s="211"/>
      <c r="DF417" s="211"/>
      <c r="DG417" s="211"/>
      <c r="DH417" s="211"/>
      <c r="DI417" s="211"/>
      <c r="DJ417" s="211"/>
      <c r="DK417" s="211"/>
      <c r="DL417" s="211"/>
      <c r="DM417" s="211"/>
      <c r="DN417" s="211"/>
      <c r="DO417" s="211"/>
      <c r="DP417" s="211"/>
      <c r="DQ417" s="211"/>
      <c r="DR417" s="211"/>
      <c r="DS417" s="211"/>
      <c r="DT417" s="214"/>
      <c r="DU417" s="214"/>
      <c r="DV417" s="214"/>
      <c r="DW417" s="214"/>
      <c r="DX417" s="214"/>
      <c r="DY417" s="214"/>
      <c r="DZ417" s="214"/>
      <c r="EA417" s="214"/>
      <c r="EB417" s="214"/>
      <c r="EC417" s="214"/>
      <c r="ED417" s="214"/>
      <c r="EE417" s="214"/>
      <c r="EF417" s="214"/>
      <c r="EG417" s="214"/>
      <c r="EH417" s="214"/>
      <c r="EI417" s="214"/>
      <c r="EJ417" s="214"/>
      <c r="EK417" s="214"/>
      <c r="EL417" s="214"/>
      <c r="EM417" s="214"/>
      <c r="EN417" s="214"/>
      <c r="EO417" s="214"/>
      <c r="EP417" s="214"/>
      <c r="EQ417" s="214"/>
      <c r="ER417" s="214"/>
      <c r="ES417" s="214"/>
      <c r="ET417" s="214"/>
      <c r="EU417" s="214"/>
      <c r="EV417" s="214"/>
      <c r="EW417" s="214"/>
      <c r="EX417" s="214"/>
      <c r="EY417" s="214"/>
      <c r="EZ417" s="214"/>
      <c r="FA417" s="214"/>
      <c r="FB417" s="214"/>
      <c r="FC417" s="214"/>
      <c r="FD417" s="214"/>
      <c r="FE417" s="214"/>
      <c r="FF417" s="214"/>
      <c r="FG417" s="214"/>
      <c r="FH417" s="214"/>
      <c r="FI417" s="214"/>
      <c r="FJ417" s="214"/>
      <c r="FK417" s="214"/>
      <c r="FL417" s="214"/>
      <c r="FM417" s="214"/>
      <c r="FN417" s="214"/>
      <c r="FO417" s="214"/>
      <c r="FP417" s="214"/>
      <c r="FQ417" s="214"/>
      <c r="FR417" s="214"/>
      <c r="FS417" s="214"/>
      <c r="FT417" s="211"/>
      <c r="FU417" s="211"/>
      <c r="FV417" s="211"/>
      <c r="FW417" s="211"/>
      <c r="FX417" s="211"/>
      <c r="FY417" s="211"/>
      <c r="FZ417" s="211"/>
      <c r="GA417" s="211"/>
      <c r="GB417" s="211"/>
      <c r="GC417" s="211"/>
      <c r="GD417" s="211"/>
      <c r="GE417" s="211"/>
      <c r="GF417" s="211"/>
      <c r="GG417" s="211"/>
      <c r="GH417" s="211"/>
      <c r="GI417" s="211"/>
      <c r="GJ417" s="211"/>
      <c r="GK417" s="211"/>
      <c r="GL417" s="211"/>
      <c r="GM417" s="211"/>
      <c r="GN417" s="211"/>
      <c r="GO417" s="211"/>
      <c r="GP417" s="211"/>
      <c r="GQ417" s="211"/>
      <c r="GR417" s="211"/>
      <c r="GS417" s="211"/>
      <c r="GT417" s="211"/>
      <c r="GU417" s="211"/>
      <c r="GV417" s="211"/>
      <c r="GW417" s="211"/>
      <c r="GX417" s="211"/>
      <c r="GY417" s="211"/>
      <c r="GZ417" s="211"/>
      <c r="HA417" s="211"/>
      <c r="HB417" s="211"/>
      <c r="HC417" s="211"/>
      <c r="HD417" s="211"/>
      <c r="HE417" s="211"/>
      <c r="HF417" s="211"/>
      <c r="HG417" s="211"/>
      <c r="HH417" s="211"/>
      <c r="HI417" s="211"/>
      <c r="HJ417" s="211"/>
      <c r="HK417" s="211"/>
    </row>
    <row r="418" customFormat="false" ht="12.75" hidden="true" customHeight="false" outlineLevel="0" collapsed="false">
      <c r="A418" s="232" t="s">
        <v>207</v>
      </c>
      <c r="B418" s="233" t="e">
        <f aca="false">VLOOKUP(A418,PLANEJAMENTO!$B$11:$C$96,2,FALSE())</f>
        <v>#N/A</v>
      </c>
      <c r="C418" s="232" t="e">
        <f aca="false">VLOOKUP(A418,PLANEJAMENTO!$B$11:$D$96,3,FALSE())</f>
        <v>#N/A</v>
      </c>
      <c r="D418" s="234" t="e">
        <f aca="false">VLOOKUP(A418,PLANEJAMENTO!$B$11:$E$96,4,FALSE())</f>
        <v>#N/A</v>
      </c>
      <c r="E418" s="234" t="e">
        <f aca="false">D418</f>
        <v>#N/A</v>
      </c>
      <c r="F418" s="235" t="e">
        <f aca="false">produções!#REF!</f>
        <v>#VALUE!</v>
      </c>
      <c r="G418" s="234" t="e">
        <f aca="false">F418*8</f>
        <v>#VALUE!</v>
      </c>
      <c r="H418" s="234"/>
      <c r="I418" s="237"/>
      <c r="J418" s="238"/>
      <c r="K418" s="305" t="s">
        <v>159</v>
      </c>
      <c r="L418" s="308"/>
      <c r="M418" s="308"/>
      <c r="N418" s="308"/>
      <c r="O418" s="308"/>
      <c r="P418" s="308"/>
      <c r="Q418" s="308"/>
      <c r="R418" s="308"/>
      <c r="S418" s="308"/>
      <c r="T418" s="308"/>
      <c r="U418" s="308"/>
      <c r="V418" s="308"/>
      <c r="W418" s="308"/>
      <c r="X418" s="308"/>
      <c r="Y418" s="308"/>
      <c r="Z418" s="308"/>
      <c r="AA418" s="308"/>
      <c r="AB418" s="308"/>
      <c r="AC418" s="308"/>
      <c r="AD418" s="308"/>
      <c r="AE418" s="308"/>
      <c r="AF418" s="308"/>
      <c r="AG418" s="308"/>
      <c r="AH418" s="308"/>
      <c r="AI418" s="308"/>
      <c r="AJ418" s="308"/>
      <c r="AK418" s="308"/>
      <c r="AL418" s="308"/>
      <c r="AM418" s="308"/>
      <c r="AN418" s="308"/>
      <c r="AO418" s="308"/>
      <c r="AP418" s="308"/>
      <c r="AQ418" s="308"/>
      <c r="AR418" s="314"/>
      <c r="AS418" s="314"/>
      <c r="AT418" s="315" t="n">
        <v>6</v>
      </c>
      <c r="AU418" s="315"/>
      <c r="AV418" s="308"/>
      <c r="AW418" s="308"/>
      <c r="AX418" s="308"/>
      <c r="AY418" s="308"/>
      <c r="AZ418" s="315" t="n">
        <f aca="false">6-AZ427</f>
        <v>4.36371905083873</v>
      </c>
      <c r="BA418" s="315"/>
      <c r="BB418" s="308"/>
      <c r="BC418" s="308"/>
      <c r="BD418" s="315" t="n">
        <f aca="false">6-BD436</f>
        <v>2.8611160007041</v>
      </c>
      <c r="BE418" s="315"/>
      <c r="BF418" s="315" t="n">
        <v>0.379185518817156</v>
      </c>
      <c r="BG418" s="315"/>
      <c r="BH418" s="336"/>
      <c r="BI418" s="336"/>
      <c r="BJ418" s="308"/>
      <c r="BK418" s="308"/>
      <c r="BL418" s="308"/>
      <c r="BM418" s="308"/>
      <c r="BN418" s="308"/>
      <c r="BO418" s="308"/>
      <c r="BP418" s="308"/>
      <c r="BQ418" s="308"/>
      <c r="BR418" s="308"/>
      <c r="BS418" s="308"/>
      <c r="BT418" s="308"/>
      <c r="BU418" s="308"/>
      <c r="BV418" s="308"/>
      <c r="BW418" s="308"/>
      <c r="BX418" s="308"/>
      <c r="BY418" s="308"/>
      <c r="BZ418" s="308"/>
      <c r="CA418" s="308"/>
      <c r="CB418" s="308"/>
      <c r="CC418" s="308"/>
      <c r="CD418" s="308"/>
      <c r="CE418" s="308"/>
      <c r="CF418" s="308"/>
      <c r="CG418" s="308"/>
      <c r="CH418" s="308"/>
      <c r="CI418" s="308"/>
      <c r="CJ418" s="308"/>
      <c r="CK418" s="308"/>
      <c r="CL418" s="308"/>
      <c r="CM418" s="308"/>
      <c r="CN418" s="308"/>
      <c r="CO418" s="308"/>
      <c r="CP418" s="308"/>
      <c r="CQ418" s="308"/>
      <c r="CR418" s="308"/>
      <c r="CS418" s="308"/>
      <c r="CT418" s="308"/>
      <c r="CU418" s="308"/>
      <c r="CV418" s="308"/>
      <c r="CW418" s="308"/>
      <c r="CX418" s="308"/>
      <c r="CY418" s="308"/>
      <c r="CZ418" s="308"/>
      <c r="DA418" s="308"/>
      <c r="DB418" s="308"/>
      <c r="DC418" s="308"/>
      <c r="DD418" s="308"/>
      <c r="DE418" s="308"/>
      <c r="DF418" s="308"/>
      <c r="DG418" s="308"/>
      <c r="DH418" s="308"/>
      <c r="DI418" s="308"/>
      <c r="DJ418" s="315"/>
      <c r="DK418" s="315"/>
      <c r="DL418" s="308"/>
      <c r="DM418" s="308"/>
      <c r="DN418" s="308"/>
      <c r="DO418" s="308"/>
      <c r="DP418" s="308"/>
      <c r="DQ418" s="308"/>
      <c r="DR418" s="308"/>
      <c r="DS418" s="308"/>
      <c r="DT418" s="308"/>
      <c r="DU418" s="308"/>
      <c r="DV418" s="308"/>
      <c r="DW418" s="308"/>
      <c r="DX418" s="308"/>
      <c r="DY418" s="308"/>
      <c r="DZ418" s="308"/>
      <c r="EA418" s="308"/>
      <c r="EB418" s="308"/>
      <c r="EC418" s="308"/>
      <c r="ED418" s="308"/>
      <c r="EE418" s="308"/>
      <c r="EF418" s="308"/>
      <c r="EG418" s="308"/>
      <c r="EH418" s="308"/>
      <c r="EI418" s="308"/>
      <c r="EJ418" s="308"/>
      <c r="EK418" s="308"/>
      <c r="EL418" s="308"/>
      <c r="EM418" s="308"/>
      <c r="EN418" s="308"/>
      <c r="EO418" s="308"/>
      <c r="EP418" s="308"/>
      <c r="EQ418" s="308"/>
      <c r="ER418" s="308"/>
      <c r="ES418" s="308"/>
      <c r="ET418" s="308"/>
      <c r="EU418" s="308"/>
      <c r="EV418" s="308"/>
      <c r="EW418" s="308"/>
      <c r="EX418" s="309"/>
      <c r="EY418" s="309"/>
      <c r="EZ418" s="308"/>
      <c r="FA418" s="308"/>
      <c r="FB418" s="370" t="n">
        <v>1.79738562091503</v>
      </c>
      <c r="FC418" s="370"/>
      <c r="FD418" s="308"/>
      <c r="FE418" s="308"/>
      <c r="FF418" s="308"/>
      <c r="FG418" s="308"/>
      <c r="FH418" s="308"/>
      <c r="FI418" s="308"/>
      <c r="FJ418" s="308"/>
      <c r="FK418" s="308"/>
      <c r="FL418" s="308"/>
      <c r="FM418" s="308"/>
      <c r="FN418" s="308"/>
      <c r="FO418" s="308"/>
      <c r="FP418" s="308"/>
      <c r="FQ418" s="308"/>
      <c r="FR418" s="308"/>
      <c r="FS418" s="308"/>
      <c r="FT418" s="308"/>
      <c r="FU418" s="308"/>
      <c r="FV418" s="308"/>
      <c r="FW418" s="308"/>
      <c r="FX418" s="308"/>
      <c r="FY418" s="308"/>
      <c r="FZ418" s="308"/>
      <c r="GA418" s="308"/>
      <c r="GB418" s="308"/>
      <c r="GC418" s="308"/>
      <c r="GD418" s="308"/>
      <c r="GE418" s="308"/>
      <c r="GF418" s="308"/>
      <c r="GG418" s="308"/>
      <c r="GH418" s="308"/>
      <c r="GI418" s="308"/>
      <c r="GJ418" s="308"/>
      <c r="GK418" s="308"/>
      <c r="GL418" s="308"/>
      <c r="GM418" s="308"/>
      <c r="GN418" s="308"/>
      <c r="GO418" s="308"/>
      <c r="GP418" s="308"/>
      <c r="GQ418" s="308"/>
      <c r="GR418" s="308"/>
      <c r="GS418" s="308"/>
      <c r="GT418" s="308"/>
      <c r="GU418" s="308"/>
      <c r="GV418" s="308"/>
      <c r="GW418" s="308"/>
      <c r="GX418" s="308"/>
      <c r="GY418" s="308"/>
      <c r="GZ418" s="308"/>
      <c r="HA418" s="308"/>
      <c r="HB418" s="308"/>
      <c r="HC418" s="308"/>
      <c r="HD418" s="308"/>
      <c r="HE418" s="308"/>
      <c r="HF418" s="308"/>
      <c r="HG418" s="308"/>
      <c r="HH418" s="308"/>
      <c r="HI418" s="308"/>
      <c r="HJ418" s="308"/>
      <c r="HK418" s="308"/>
    </row>
    <row r="419" customFormat="false" ht="12.75" hidden="true" customHeight="false" outlineLevel="0" collapsed="false">
      <c r="A419" s="232"/>
      <c r="B419" s="233"/>
      <c r="C419" s="232"/>
      <c r="D419" s="234"/>
      <c r="E419" s="234"/>
      <c r="F419" s="235"/>
      <c r="G419" s="234"/>
      <c r="H419" s="234"/>
      <c r="I419" s="237"/>
      <c r="J419" s="238"/>
      <c r="K419" s="244" t="s">
        <v>160</v>
      </c>
      <c r="L419" s="245"/>
      <c r="M419" s="245"/>
      <c r="N419" s="245"/>
      <c r="O419" s="245"/>
      <c r="P419" s="245"/>
      <c r="Q419" s="245"/>
      <c r="R419" s="245"/>
      <c r="S419" s="245"/>
      <c r="T419" s="245"/>
      <c r="U419" s="245"/>
      <c r="V419" s="245"/>
      <c r="W419" s="245"/>
      <c r="X419" s="245"/>
      <c r="Y419" s="245"/>
      <c r="Z419" s="245"/>
      <c r="AA419" s="245"/>
      <c r="AB419" s="245"/>
      <c r="AC419" s="245"/>
      <c r="AD419" s="245"/>
      <c r="AE419" s="245"/>
      <c r="AF419" s="245"/>
      <c r="AG419" s="245"/>
      <c r="AH419" s="245"/>
      <c r="AI419" s="245"/>
      <c r="AJ419" s="245"/>
      <c r="AK419" s="245"/>
      <c r="AL419" s="245"/>
      <c r="AM419" s="245"/>
      <c r="AN419" s="245"/>
      <c r="AO419" s="245"/>
      <c r="AP419" s="245"/>
      <c r="AQ419" s="245"/>
      <c r="AR419" s="245"/>
      <c r="AS419" s="245"/>
      <c r="AT419" s="245" t="n">
        <v>1</v>
      </c>
      <c r="AU419" s="245"/>
      <c r="AV419" s="245"/>
      <c r="AW419" s="245"/>
      <c r="AX419" s="245"/>
      <c r="AY419" s="245"/>
      <c r="AZ419" s="245" t="n">
        <v>1</v>
      </c>
      <c r="BA419" s="245"/>
      <c r="BB419" s="245"/>
      <c r="BC419" s="245"/>
      <c r="BD419" s="245" t="n">
        <v>1</v>
      </c>
      <c r="BE419" s="245"/>
      <c r="BF419" s="245" t="n">
        <v>1</v>
      </c>
      <c r="BG419" s="245"/>
      <c r="BH419" s="245"/>
      <c r="BI419" s="245"/>
      <c r="BJ419" s="245"/>
      <c r="BK419" s="245"/>
      <c r="BL419" s="245"/>
      <c r="BM419" s="245"/>
      <c r="BN419" s="245"/>
      <c r="BO419" s="245"/>
      <c r="BP419" s="245"/>
      <c r="BQ419" s="245"/>
      <c r="BR419" s="245"/>
      <c r="BS419" s="245"/>
      <c r="BT419" s="245"/>
      <c r="BU419" s="245"/>
      <c r="BV419" s="245"/>
      <c r="BW419" s="245"/>
      <c r="BX419" s="245"/>
      <c r="BY419" s="245"/>
      <c r="BZ419" s="245"/>
      <c r="CA419" s="245"/>
      <c r="CB419" s="245"/>
      <c r="CC419" s="245"/>
      <c r="CD419" s="245"/>
      <c r="CE419" s="245"/>
      <c r="CF419" s="245"/>
      <c r="CG419" s="245"/>
      <c r="CH419" s="245"/>
      <c r="CI419" s="245"/>
      <c r="CJ419" s="245"/>
      <c r="CK419" s="245"/>
      <c r="CL419" s="245"/>
      <c r="CM419" s="245"/>
      <c r="CN419" s="245"/>
      <c r="CO419" s="245"/>
      <c r="CP419" s="245"/>
      <c r="CQ419" s="245"/>
      <c r="CR419" s="245"/>
      <c r="CS419" s="245"/>
      <c r="CT419" s="245"/>
      <c r="CU419" s="245"/>
      <c r="CV419" s="245"/>
      <c r="CW419" s="245"/>
      <c r="CX419" s="245"/>
      <c r="CY419" s="245"/>
      <c r="CZ419" s="245"/>
      <c r="DA419" s="245"/>
      <c r="DB419" s="245"/>
      <c r="DC419" s="245"/>
      <c r="DD419" s="245"/>
      <c r="DE419" s="245"/>
      <c r="DF419" s="245"/>
      <c r="DG419" s="245"/>
      <c r="DH419" s="245"/>
      <c r="DI419" s="245"/>
      <c r="DJ419" s="310"/>
      <c r="DK419" s="310"/>
      <c r="DL419" s="245"/>
      <c r="DM419" s="245"/>
      <c r="DN419" s="245"/>
      <c r="DO419" s="245"/>
      <c r="DP419" s="245"/>
      <c r="DQ419" s="245"/>
      <c r="DR419" s="245"/>
      <c r="DS419" s="245"/>
      <c r="DT419" s="245"/>
      <c r="DU419" s="245"/>
      <c r="DV419" s="245"/>
      <c r="DW419" s="245"/>
      <c r="DX419" s="245"/>
      <c r="DY419" s="245"/>
      <c r="DZ419" s="245"/>
      <c r="EA419" s="245"/>
      <c r="EB419" s="245"/>
      <c r="EC419" s="245"/>
      <c r="ED419" s="245"/>
      <c r="EE419" s="245"/>
      <c r="EF419" s="245"/>
      <c r="EG419" s="245"/>
      <c r="EH419" s="245"/>
      <c r="EI419" s="245"/>
      <c r="EJ419" s="245"/>
      <c r="EK419" s="245"/>
      <c r="EL419" s="245"/>
      <c r="EM419" s="245"/>
      <c r="EN419" s="245"/>
      <c r="EO419" s="245"/>
      <c r="EP419" s="245"/>
      <c r="EQ419" s="245"/>
      <c r="ER419" s="245"/>
      <c r="ES419" s="245"/>
      <c r="ET419" s="245"/>
      <c r="EU419" s="245"/>
      <c r="EV419" s="245"/>
      <c r="EW419" s="245"/>
      <c r="EX419" s="246"/>
      <c r="EY419" s="246"/>
      <c r="EZ419" s="245"/>
      <c r="FA419" s="245"/>
      <c r="FB419" s="245" t="n">
        <v>1</v>
      </c>
      <c r="FC419" s="245"/>
      <c r="FD419" s="245"/>
      <c r="FE419" s="245"/>
      <c r="FF419" s="245"/>
      <c r="FG419" s="245"/>
      <c r="FH419" s="245"/>
      <c r="FI419" s="245"/>
      <c r="FJ419" s="245"/>
      <c r="FK419" s="245"/>
      <c r="FL419" s="245"/>
      <c r="FM419" s="245"/>
      <c r="FN419" s="245"/>
      <c r="FO419" s="245"/>
      <c r="FP419" s="245"/>
      <c r="FQ419" s="245"/>
      <c r="FR419" s="245"/>
      <c r="FS419" s="245"/>
      <c r="FT419" s="245"/>
      <c r="FU419" s="245"/>
      <c r="FV419" s="245"/>
      <c r="FW419" s="245"/>
      <c r="FX419" s="245"/>
      <c r="FY419" s="245"/>
      <c r="FZ419" s="245"/>
      <c r="GA419" s="245"/>
      <c r="GB419" s="245"/>
      <c r="GC419" s="245"/>
      <c r="GD419" s="245"/>
      <c r="GE419" s="245"/>
      <c r="GF419" s="245"/>
      <c r="GG419" s="245"/>
      <c r="GH419" s="245"/>
      <c r="GI419" s="245"/>
      <c r="GJ419" s="245"/>
      <c r="GK419" s="245"/>
      <c r="GL419" s="245"/>
      <c r="GM419" s="245"/>
      <c r="GN419" s="245"/>
      <c r="GO419" s="245"/>
      <c r="GP419" s="245"/>
      <c r="GQ419" s="245"/>
      <c r="GR419" s="245"/>
      <c r="GS419" s="245"/>
      <c r="GT419" s="245"/>
      <c r="GU419" s="245"/>
      <c r="GV419" s="245"/>
      <c r="GW419" s="245"/>
      <c r="GX419" s="245"/>
      <c r="GY419" s="245"/>
      <c r="GZ419" s="245"/>
      <c r="HA419" s="245"/>
      <c r="HB419" s="245"/>
      <c r="HC419" s="245"/>
      <c r="HD419" s="245"/>
      <c r="HE419" s="245"/>
      <c r="HF419" s="245"/>
      <c r="HG419" s="245"/>
      <c r="HH419" s="245"/>
      <c r="HI419" s="245"/>
      <c r="HJ419" s="245"/>
      <c r="HK419" s="245"/>
    </row>
    <row r="420" customFormat="false" ht="12.75" hidden="true" customHeight="false" outlineLevel="0" collapsed="false">
      <c r="A420" s="232"/>
      <c r="B420" s="233"/>
      <c r="C420" s="232"/>
      <c r="D420" s="234"/>
      <c r="E420" s="234"/>
      <c r="F420" s="235"/>
      <c r="G420" s="234"/>
      <c r="H420" s="234"/>
      <c r="I420" s="237"/>
      <c r="J420" s="238"/>
      <c r="K420" s="247" t="s">
        <v>161</v>
      </c>
      <c r="L420" s="248" t="e">
        <f aca="false">(L418*L419*$G418)*$L$8</f>
        <v>#VALUE!</v>
      </c>
      <c r="M420" s="248"/>
      <c r="N420" s="248" t="e">
        <f aca="false">(N418*N419*$G418)*$L$8</f>
        <v>#VALUE!</v>
      </c>
      <c r="O420" s="248"/>
      <c r="P420" s="248" t="e">
        <f aca="false">(P418*P419*$G418)*$L$8</f>
        <v>#VALUE!</v>
      </c>
      <c r="Q420" s="248"/>
      <c r="R420" s="248" t="e">
        <f aca="false">(R418*R419*$G418)*$L$8</f>
        <v>#VALUE!</v>
      </c>
      <c r="S420" s="248"/>
      <c r="T420" s="248" t="e">
        <f aca="false">(T418*T419*$G418)*$T$8</f>
        <v>#VALUE!</v>
      </c>
      <c r="U420" s="248"/>
      <c r="V420" s="248" t="e">
        <f aca="false">(V418*V419*$G418)*$T$8</f>
        <v>#VALUE!</v>
      </c>
      <c r="W420" s="248"/>
      <c r="X420" s="248" t="e">
        <f aca="false">(X418*X419*$G418)*$T$8</f>
        <v>#VALUE!</v>
      </c>
      <c r="Y420" s="248"/>
      <c r="Z420" s="248" t="e">
        <f aca="false">(Z418*Z419*$G418)*$T$8</f>
        <v>#VALUE!</v>
      </c>
      <c r="AA420" s="248"/>
      <c r="AB420" s="248" t="e">
        <f aca="false">(AB418*AB419*$G418)*$AB$8</f>
        <v>#VALUE!</v>
      </c>
      <c r="AC420" s="248"/>
      <c r="AD420" s="248" t="e">
        <f aca="false">(AD418*AD419*$G418)*$AB$8</f>
        <v>#VALUE!</v>
      </c>
      <c r="AE420" s="248"/>
      <c r="AF420" s="248" t="e">
        <f aca="false">(AF418*AF419*$G418)*$AB$8</f>
        <v>#VALUE!</v>
      </c>
      <c r="AG420" s="248"/>
      <c r="AH420" s="248" t="e">
        <f aca="false">(AH418*AH419*$G418)*$AB$8</f>
        <v>#VALUE!</v>
      </c>
      <c r="AI420" s="248"/>
      <c r="AJ420" s="248" t="e">
        <f aca="false">(AJ418*AJ419*$G418)*$AJ$8</f>
        <v>#VALUE!</v>
      </c>
      <c r="AK420" s="248"/>
      <c r="AL420" s="248" t="e">
        <f aca="false">(AL418*AL419*$G418)*$AJ$8</f>
        <v>#VALUE!</v>
      </c>
      <c r="AM420" s="248"/>
      <c r="AN420" s="248" t="e">
        <f aca="false">(AN418*AN419*$G418)*$AJ$8</f>
        <v>#VALUE!</v>
      </c>
      <c r="AO420" s="248"/>
      <c r="AP420" s="248" t="e">
        <f aca="false">(AP418*AP419*$G418)*$AJ$8</f>
        <v>#VALUE!</v>
      </c>
      <c r="AQ420" s="248"/>
      <c r="AR420" s="248" t="e">
        <f aca="false">(AR418*AR419*$G418)*$AJ$8</f>
        <v>#VALUE!</v>
      </c>
      <c r="AS420" s="248"/>
      <c r="AT420" s="248" t="e">
        <f aca="false">(AT418*AT419*$G418)*$AT$8</f>
        <v>#VALUE!</v>
      </c>
      <c r="AU420" s="248"/>
      <c r="AV420" s="248" t="e">
        <f aca="false">(AV418*AV419*$G418)*$AT$8</f>
        <v>#VALUE!</v>
      </c>
      <c r="AW420" s="248"/>
      <c r="AX420" s="248" t="e">
        <f aca="false">(AX418*AX419*$G418)*$AT$8</f>
        <v>#VALUE!</v>
      </c>
      <c r="AY420" s="248"/>
      <c r="AZ420" s="248" t="e">
        <f aca="false">(AZ418*AZ419*$G418)*$BB$8</f>
        <v>#VALUE!</v>
      </c>
      <c r="BA420" s="248"/>
      <c r="BB420" s="248" t="e">
        <f aca="false">(BB418*BB419*$G418)*$BB$8</f>
        <v>#VALUE!</v>
      </c>
      <c r="BC420" s="248"/>
      <c r="BD420" s="248" t="e">
        <f aca="false">(BD418*BD419*$G418)*$BB$8</f>
        <v>#VALUE!</v>
      </c>
      <c r="BE420" s="248"/>
      <c r="BF420" s="248" t="e">
        <f aca="false">(BF418*BF419*$G418)*$BB$8</f>
        <v>#VALUE!</v>
      </c>
      <c r="BG420" s="248"/>
      <c r="BH420" s="248" t="e">
        <f aca="false">(BH418*BH419*$G418)*$BJ$8</f>
        <v>#VALUE!</v>
      </c>
      <c r="BI420" s="248"/>
      <c r="BJ420" s="248" t="e">
        <f aca="false">(BJ418*BJ419*$G418)*$BJ$8</f>
        <v>#VALUE!</v>
      </c>
      <c r="BK420" s="248"/>
      <c r="BL420" s="248" t="e">
        <f aca="false">(BL418*BL419*$G418)*$BJ$8</f>
        <v>#VALUE!</v>
      </c>
      <c r="BM420" s="248"/>
      <c r="BN420" s="248" t="e">
        <f aca="false">(BN418*BN419*$G418)*$BJ$8</f>
        <v>#VALUE!</v>
      </c>
      <c r="BO420" s="248"/>
      <c r="BP420" s="248" t="e">
        <f aca="false">(BP418*BP419*$G418)*$BT$8</f>
        <v>#VALUE!</v>
      </c>
      <c r="BQ420" s="248"/>
      <c r="BR420" s="248" t="e">
        <f aca="false">(BR418*BR419*$G418)*$BT$8</f>
        <v>#VALUE!</v>
      </c>
      <c r="BS420" s="248"/>
      <c r="BT420" s="248" t="e">
        <f aca="false">(BT418*BT419*$G418)*$BT$8</f>
        <v>#VALUE!</v>
      </c>
      <c r="BU420" s="248"/>
      <c r="BV420" s="248" t="e">
        <f aca="false">(BV418*BV419*$G418)*$BT$8</f>
        <v>#VALUE!</v>
      </c>
      <c r="BW420" s="248"/>
      <c r="BX420" s="248" t="e">
        <f aca="false">(BX418*BX419*$G418)*$CB$8</f>
        <v>#VALUE!</v>
      </c>
      <c r="BY420" s="248"/>
      <c r="BZ420" s="248" t="e">
        <f aca="false">(BZ418*BZ419*$G418)*$CB$8</f>
        <v>#VALUE!</v>
      </c>
      <c r="CA420" s="248"/>
      <c r="CB420" s="248" t="e">
        <f aca="false">(CB418*CB419*$G418)*$CB$8</f>
        <v>#VALUE!</v>
      </c>
      <c r="CC420" s="248"/>
      <c r="CD420" s="248" t="e">
        <f aca="false">(CD418*CD419*$G418)*$CB$8</f>
        <v>#VALUE!</v>
      </c>
      <c r="CE420" s="248"/>
      <c r="CF420" s="248" t="e">
        <f aca="false">(CF418*CF419*$G418)*$CJ$8</f>
        <v>#VALUE!</v>
      </c>
      <c r="CG420" s="248"/>
      <c r="CH420" s="248" t="e">
        <f aca="false">(CH418*CH419*$G418)*$CJ$8</f>
        <v>#VALUE!</v>
      </c>
      <c r="CI420" s="248"/>
      <c r="CJ420" s="248" t="e">
        <f aca="false">(CJ418*CJ419*$G418)*$CJ$8</f>
        <v>#VALUE!</v>
      </c>
      <c r="CK420" s="248"/>
      <c r="CL420" s="248" t="e">
        <f aca="false">(CL418*CL419*$G418)*$CJ$8</f>
        <v>#VALUE!</v>
      </c>
      <c r="CM420" s="248"/>
      <c r="CN420" s="248" t="e">
        <f aca="false">(CN418*CN419*$G418)*$CT$8</f>
        <v>#VALUE!</v>
      </c>
      <c r="CO420" s="248"/>
      <c r="CP420" s="248" t="e">
        <f aca="false">(CP418*CP419*$G418)*$CJ$8</f>
        <v>#VALUE!</v>
      </c>
      <c r="CQ420" s="248"/>
      <c r="CR420" s="248" t="e">
        <f aca="false">(CR418*CR419*$G418)*$CJ$8</f>
        <v>#VALUE!</v>
      </c>
      <c r="CS420" s="248"/>
      <c r="CT420" s="248" t="e">
        <f aca="false">(CT418*CT419*$G418)*$CT$8</f>
        <v>#VALUE!</v>
      </c>
      <c r="CU420" s="248"/>
      <c r="CV420" s="248" t="e">
        <f aca="false">(CV418*CV419*$G418)*$CT$8</f>
        <v>#VALUE!</v>
      </c>
      <c r="CW420" s="248"/>
      <c r="CX420" s="248" t="e">
        <f aca="false">(CX418*CX419*$G418)*$CT$8</f>
        <v>#VALUE!</v>
      </c>
      <c r="CY420" s="248"/>
      <c r="CZ420" s="248" t="e">
        <f aca="false">(CZ418*CZ419*$G418)*$CT$8</f>
        <v>#VALUE!</v>
      </c>
      <c r="DA420" s="248"/>
      <c r="DB420" s="248" t="e">
        <f aca="false">(DB418*DB419*$G418)*$DB$8</f>
        <v>#VALUE!</v>
      </c>
      <c r="DC420" s="248"/>
      <c r="DD420" s="248" t="e">
        <f aca="false">(DD418*DD419*$G418)*$DB$8</f>
        <v>#VALUE!</v>
      </c>
      <c r="DE420" s="248"/>
      <c r="DF420" s="248" t="e">
        <f aca="false">(DF418*DF419*$G418)*$DB$8</f>
        <v>#VALUE!</v>
      </c>
      <c r="DG420" s="248"/>
      <c r="DH420" s="248" t="e">
        <f aca="false">(DH418*DH419*$G418)*$DB$8</f>
        <v>#VALUE!</v>
      </c>
      <c r="DI420" s="248"/>
      <c r="DJ420" s="292" t="e">
        <f aca="false">(DJ418*DJ419*$G418)*$DB$8</f>
        <v>#VALUE!</v>
      </c>
      <c r="DK420" s="292"/>
      <c r="DL420" s="248" t="e">
        <f aca="false">(DL418*DL419*$G418)*$DL$8</f>
        <v>#VALUE!</v>
      </c>
      <c r="DM420" s="248"/>
      <c r="DN420" s="248" t="e">
        <f aca="false">(DN418*DN419*$G418)*$DL$8</f>
        <v>#VALUE!</v>
      </c>
      <c r="DO420" s="248"/>
      <c r="DP420" s="248" t="e">
        <f aca="false">(DP418*DP419*$G418)*$DL$8</f>
        <v>#VALUE!</v>
      </c>
      <c r="DQ420" s="248"/>
      <c r="DR420" s="248" t="e">
        <f aca="false">(DR418*DR419*$G418)*$DL$8</f>
        <v>#VALUE!</v>
      </c>
      <c r="DS420" s="248"/>
      <c r="DT420" s="248" t="e">
        <f aca="false">(DT418*DT419*$G418)*$DB$8</f>
        <v>#VALUE!</v>
      </c>
      <c r="DU420" s="248"/>
      <c r="DV420" s="248" t="e">
        <f aca="false">(DV418*DV419*$G418)*$DB$8</f>
        <v>#VALUE!</v>
      </c>
      <c r="DW420" s="248"/>
      <c r="DX420" s="248" t="e">
        <f aca="false">(DX418*DX419*$G418)*$DB$8</f>
        <v>#VALUE!</v>
      </c>
      <c r="DY420" s="248"/>
      <c r="DZ420" s="248" t="e">
        <f aca="false">(DZ418*DZ419*$G418)*$DB$8</f>
        <v>#VALUE!</v>
      </c>
      <c r="EA420" s="248"/>
      <c r="EB420" s="248" t="e">
        <f aca="false">(EB418*EB419*$G418)*$DB$8</f>
        <v>#VALUE!</v>
      </c>
      <c r="EC420" s="248"/>
      <c r="ED420" s="248" t="e">
        <f aca="false">(ED418*ED419*$G418)*$DB$8</f>
        <v>#VALUE!</v>
      </c>
      <c r="EE420" s="248"/>
      <c r="EF420" s="248" t="e">
        <f aca="false">(EF418*EF419*$G418)*$DB$8</f>
        <v>#VALUE!</v>
      </c>
      <c r="EG420" s="248"/>
      <c r="EH420" s="248" t="e">
        <f aca="false">(EH418*EH419*$G418)*$DB$8</f>
        <v>#VALUE!</v>
      </c>
      <c r="EI420" s="248"/>
      <c r="EJ420" s="248" t="e">
        <f aca="false">(EJ418*EJ419*$G418)*$EJ$8</f>
        <v>#VALUE!</v>
      </c>
      <c r="EK420" s="248"/>
      <c r="EL420" s="248" t="e">
        <f aca="false">(EL418*EL419*$G418)*$EJ$8</f>
        <v>#VALUE!</v>
      </c>
      <c r="EM420" s="248"/>
      <c r="EN420" s="248" t="e">
        <f aca="false">(EN418*EN419*$G418)*$EJ$8</f>
        <v>#VALUE!</v>
      </c>
      <c r="EO420" s="248"/>
      <c r="EP420" s="248" t="e">
        <f aca="false">(EP418*EP419*$G418)*$EJ$8</f>
        <v>#VALUE!</v>
      </c>
      <c r="EQ420" s="248"/>
      <c r="ER420" s="248" t="e">
        <f aca="false">(ER418*ER419*$G418)*$EJ$8</f>
        <v>#VALUE!</v>
      </c>
      <c r="ES420" s="248"/>
      <c r="ET420" s="248" t="e">
        <f aca="false">(ET418*ET419*$G418)*$ET$8</f>
        <v>#VALUE!</v>
      </c>
      <c r="EU420" s="248"/>
      <c r="EV420" s="248" t="e">
        <f aca="false">(EV418*EV419*$G418)*$ET$8</f>
        <v>#VALUE!</v>
      </c>
      <c r="EW420" s="248"/>
      <c r="EX420" s="249" t="e">
        <f aca="false">(EX418*EX419*$G418)*$ET$8</f>
        <v>#VALUE!</v>
      </c>
      <c r="EY420" s="249"/>
      <c r="EZ420" s="248" t="e">
        <f aca="false">(EZ418*EZ419*$G418)*$DB$8</f>
        <v>#VALUE!</v>
      </c>
      <c r="FA420" s="248"/>
      <c r="FB420" s="248" t="e">
        <f aca="false">(FB418*FB419*$G418)*$FB$8</f>
        <v>#VALUE!</v>
      </c>
      <c r="FC420" s="248"/>
      <c r="FD420" s="248" t="e">
        <f aca="false">(FD418*FD419*$G418)*$FB$8</f>
        <v>#VALUE!</v>
      </c>
      <c r="FE420" s="248"/>
      <c r="FF420" s="248" t="e">
        <f aca="false">(FF418*FF419*$G418)*$DB$8</f>
        <v>#VALUE!</v>
      </c>
      <c r="FG420" s="248"/>
      <c r="FH420" s="248" t="e">
        <f aca="false">(FH418*FH419*$G418)*$DB$8</f>
        <v>#VALUE!</v>
      </c>
      <c r="FI420" s="248"/>
      <c r="FJ420" s="248" t="e">
        <f aca="false">(FJ418*FJ419*$G418)*$DB$8</f>
        <v>#VALUE!</v>
      </c>
      <c r="FK420" s="248"/>
      <c r="FL420" s="248" t="e">
        <f aca="false">(FL418*FL419*$G418)*$DB$8</f>
        <v>#VALUE!</v>
      </c>
      <c r="FM420" s="248"/>
      <c r="FN420" s="248" t="e">
        <f aca="false">(FN418*FN419*$G418)*$DB$8</f>
        <v>#VALUE!</v>
      </c>
      <c r="FO420" s="248"/>
      <c r="FP420" s="248" t="e">
        <f aca="false">(FP418*FP419*$G418)*$DB$8</f>
        <v>#VALUE!</v>
      </c>
      <c r="FQ420" s="248"/>
      <c r="FR420" s="248" t="e">
        <f aca="false">(FR418*FR419*$G418)*$DB$8</f>
        <v>#VALUE!</v>
      </c>
      <c r="FS420" s="248"/>
      <c r="FT420" s="248" t="e">
        <f aca="false">(FT418*FT419*$G418)*$DB$8</f>
        <v>#VALUE!</v>
      </c>
      <c r="FU420" s="248"/>
      <c r="FV420" s="248" t="e">
        <f aca="false">(FV418*FV419*$G418)*$DB$8</f>
        <v>#VALUE!</v>
      </c>
      <c r="FW420" s="248"/>
      <c r="FX420" s="248" t="e">
        <f aca="false">(FX418*FX419*$G418)*$DB$8</f>
        <v>#VALUE!</v>
      </c>
      <c r="FY420" s="248"/>
      <c r="FZ420" s="248" t="e">
        <f aca="false">(FZ418*FZ419*$G418)*$DB$8</f>
        <v>#VALUE!</v>
      </c>
      <c r="GA420" s="248"/>
      <c r="GB420" s="248" t="e">
        <f aca="false">(GB418*GB419*$G418)*$DB$8</f>
        <v>#VALUE!</v>
      </c>
      <c r="GC420" s="248"/>
      <c r="GD420" s="248" t="e">
        <f aca="false">(GD418*GD419*$G418)*$DB$8</f>
        <v>#VALUE!</v>
      </c>
      <c r="GE420" s="248"/>
      <c r="GF420" s="248" t="e">
        <f aca="false">(GF418*GF419*$G418)*$DB$8</f>
        <v>#VALUE!</v>
      </c>
      <c r="GG420" s="248"/>
      <c r="GH420" s="248" t="e">
        <f aca="false">(GH418*GH419*$G418)*$DB$8</f>
        <v>#VALUE!</v>
      </c>
      <c r="GI420" s="248"/>
      <c r="GJ420" s="248" t="e">
        <f aca="false">(GJ418*GJ419*$G418)*$DB$8</f>
        <v>#VALUE!</v>
      </c>
      <c r="GK420" s="248"/>
      <c r="GL420" s="248" t="e">
        <f aca="false">(GL418*GL419*$G418)*$DB$8</f>
        <v>#VALUE!</v>
      </c>
      <c r="GM420" s="248"/>
      <c r="GN420" s="248" t="e">
        <f aca="false">(GN418*GN419*$G418)*$DB$8</f>
        <v>#VALUE!</v>
      </c>
      <c r="GO420" s="248"/>
      <c r="GP420" s="248" t="e">
        <f aca="false">(GP418*GP419*$G418)*$DB$8</f>
        <v>#VALUE!</v>
      </c>
      <c r="GQ420" s="248"/>
      <c r="GR420" s="248" t="e">
        <f aca="false">(GR418*GR419*$G418)*$DB$8</f>
        <v>#VALUE!</v>
      </c>
      <c r="GS420" s="248"/>
      <c r="GT420" s="248" t="e">
        <f aca="false">(GT418*GT419*$G418)*$DB$8</f>
        <v>#VALUE!</v>
      </c>
      <c r="GU420" s="248"/>
      <c r="GV420" s="248" t="e">
        <f aca="false">(GV418*GV419*$G418)*$DB$8</f>
        <v>#VALUE!</v>
      </c>
      <c r="GW420" s="248"/>
      <c r="GX420" s="248" t="e">
        <f aca="false">(GX418*GX419*$G418)*$DB$8</f>
        <v>#VALUE!</v>
      </c>
      <c r="GY420" s="248"/>
      <c r="GZ420" s="248" t="e">
        <f aca="false">(GZ418*GZ419*$G418)*$DB$8</f>
        <v>#VALUE!</v>
      </c>
      <c r="HA420" s="248"/>
      <c r="HB420" s="248" t="e">
        <f aca="false">(HB418*HB419*$G418)*$DB$8</f>
        <v>#VALUE!</v>
      </c>
      <c r="HC420" s="248"/>
      <c r="HD420" s="248" t="e">
        <f aca="false">(HD418*HD419*$G418)*$DB$8</f>
        <v>#VALUE!</v>
      </c>
      <c r="HE420" s="248"/>
      <c r="HF420" s="248" t="e">
        <f aca="false">(HF418*HF419*$G418)*$DB$8</f>
        <v>#VALUE!</v>
      </c>
      <c r="HG420" s="248"/>
      <c r="HH420" s="248" t="e">
        <f aca="false">(HH418*HH419*$G418)*$DB$8</f>
        <v>#VALUE!</v>
      </c>
      <c r="HI420" s="248"/>
      <c r="HJ420" s="248" t="e">
        <f aca="false">(HJ418*HJ419*$G418)*$DB$8</f>
        <v>#VALUE!</v>
      </c>
      <c r="HK420" s="248"/>
    </row>
    <row r="421" customFormat="false" ht="12.75" hidden="true" customHeight="false" outlineLevel="0" collapsed="false">
      <c r="A421" s="232"/>
      <c r="B421" s="233"/>
      <c r="C421" s="232"/>
      <c r="D421" s="234"/>
      <c r="E421" s="234"/>
      <c r="F421" s="235"/>
      <c r="G421" s="234"/>
      <c r="H421" s="234"/>
      <c r="I421" s="237"/>
      <c r="J421" s="238"/>
      <c r="K421" s="250" t="s">
        <v>162</v>
      </c>
      <c r="L421" s="251" t="e">
        <f aca="false">L420</f>
        <v>#VALUE!</v>
      </c>
      <c r="M421" s="251"/>
      <c r="N421" s="251" t="e">
        <f aca="false">L421+N420</f>
        <v>#VALUE!</v>
      </c>
      <c r="O421" s="251"/>
      <c r="P421" s="251" t="e">
        <f aca="false">N421+P420</f>
        <v>#VALUE!</v>
      </c>
      <c r="Q421" s="251"/>
      <c r="R421" s="251" t="e">
        <f aca="false">P421+R420</f>
        <v>#VALUE!</v>
      </c>
      <c r="S421" s="251"/>
      <c r="T421" s="251" t="e">
        <f aca="false">R421+T420</f>
        <v>#VALUE!</v>
      </c>
      <c r="U421" s="251"/>
      <c r="V421" s="251" t="e">
        <f aca="false">T421+V420</f>
        <v>#VALUE!</v>
      </c>
      <c r="W421" s="251"/>
      <c r="X421" s="251" t="e">
        <f aca="false">V421+X420</f>
        <v>#VALUE!</v>
      </c>
      <c r="Y421" s="251"/>
      <c r="Z421" s="251" t="e">
        <f aca="false">X421+Z420</f>
        <v>#VALUE!</v>
      </c>
      <c r="AA421" s="251"/>
      <c r="AB421" s="251" t="e">
        <f aca="false">Z421+AB420</f>
        <v>#VALUE!</v>
      </c>
      <c r="AC421" s="251"/>
      <c r="AD421" s="251" t="e">
        <f aca="false">AB421+AD420</f>
        <v>#VALUE!</v>
      </c>
      <c r="AE421" s="251"/>
      <c r="AF421" s="251" t="e">
        <f aca="false">AD421+AF420</f>
        <v>#VALUE!</v>
      </c>
      <c r="AG421" s="251"/>
      <c r="AH421" s="251" t="e">
        <f aca="false">AF421+AH420</f>
        <v>#VALUE!</v>
      </c>
      <c r="AI421" s="251"/>
      <c r="AJ421" s="251" t="e">
        <f aca="false">AH421+AJ420</f>
        <v>#VALUE!</v>
      </c>
      <c r="AK421" s="251"/>
      <c r="AL421" s="251" t="e">
        <f aca="false">AJ421+AL420</f>
        <v>#VALUE!</v>
      </c>
      <c r="AM421" s="251"/>
      <c r="AN421" s="251" t="e">
        <f aca="false">AL421+AN420</f>
        <v>#VALUE!</v>
      </c>
      <c r="AO421" s="251"/>
      <c r="AP421" s="251" t="e">
        <f aca="false">AN421+AP420</f>
        <v>#VALUE!</v>
      </c>
      <c r="AQ421" s="251"/>
      <c r="AR421" s="251" t="e">
        <f aca="false">AP421+AR420</f>
        <v>#VALUE!</v>
      </c>
      <c r="AS421" s="251"/>
      <c r="AT421" s="251" t="e">
        <f aca="false">AR421+AT420</f>
        <v>#VALUE!</v>
      </c>
      <c r="AU421" s="251"/>
      <c r="AV421" s="251" t="e">
        <f aca="false">AT421+AV420</f>
        <v>#VALUE!</v>
      </c>
      <c r="AW421" s="251"/>
      <c r="AX421" s="251" t="e">
        <f aca="false">AV421+AX420</f>
        <v>#VALUE!</v>
      </c>
      <c r="AY421" s="251"/>
      <c r="AZ421" s="251" t="e">
        <f aca="false">AX421+AZ420</f>
        <v>#VALUE!</v>
      </c>
      <c r="BA421" s="251"/>
      <c r="BB421" s="251" t="e">
        <f aca="false">AZ421+BB420</f>
        <v>#VALUE!</v>
      </c>
      <c r="BC421" s="251"/>
      <c r="BD421" s="251" t="e">
        <f aca="false">BB421+BD420</f>
        <v>#VALUE!</v>
      </c>
      <c r="BE421" s="251"/>
      <c r="BF421" s="251" t="e">
        <f aca="false">BD421+BF420</f>
        <v>#VALUE!</v>
      </c>
      <c r="BG421" s="251"/>
      <c r="BH421" s="251" t="e">
        <f aca="false">BF421+BH420</f>
        <v>#VALUE!</v>
      </c>
      <c r="BI421" s="251"/>
      <c r="BJ421" s="251" t="e">
        <f aca="false">BH421+BJ420</f>
        <v>#VALUE!</v>
      </c>
      <c r="BK421" s="251"/>
      <c r="BL421" s="251" t="e">
        <f aca="false">BJ421+BL420</f>
        <v>#VALUE!</v>
      </c>
      <c r="BM421" s="251"/>
      <c r="BN421" s="251" t="e">
        <f aca="false">BL421+BN420</f>
        <v>#VALUE!</v>
      </c>
      <c r="BO421" s="251"/>
      <c r="BP421" s="251" t="e">
        <f aca="false">BN421+BP420</f>
        <v>#VALUE!</v>
      </c>
      <c r="BQ421" s="251"/>
      <c r="BR421" s="251" t="e">
        <f aca="false">BP421+BR420</f>
        <v>#VALUE!</v>
      </c>
      <c r="BS421" s="251"/>
      <c r="BT421" s="251" t="e">
        <f aca="false">BR421+BT420</f>
        <v>#VALUE!</v>
      </c>
      <c r="BU421" s="251"/>
      <c r="BV421" s="251" t="e">
        <f aca="false">BT421+BV420</f>
        <v>#VALUE!</v>
      </c>
      <c r="BW421" s="251"/>
      <c r="BX421" s="251" t="e">
        <f aca="false">BV421+BX420</f>
        <v>#VALUE!</v>
      </c>
      <c r="BY421" s="251"/>
      <c r="BZ421" s="251" t="e">
        <f aca="false">BX421+BZ420</f>
        <v>#VALUE!</v>
      </c>
      <c r="CA421" s="251"/>
      <c r="CB421" s="251" t="e">
        <f aca="false">BZ421+CB420</f>
        <v>#VALUE!</v>
      </c>
      <c r="CC421" s="251"/>
      <c r="CD421" s="251" t="e">
        <f aca="false">CB421+CD420</f>
        <v>#VALUE!</v>
      </c>
      <c r="CE421" s="251"/>
      <c r="CF421" s="251" t="e">
        <f aca="false">CD421+CF420</f>
        <v>#VALUE!</v>
      </c>
      <c r="CG421" s="251"/>
      <c r="CH421" s="251" t="e">
        <f aca="false">CF421+CH420</f>
        <v>#VALUE!</v>
      </c>
      <c r="CI421" s="251"/>
      <c r="CJ421" s="251" t="e">
        <f aca="false">CH421+CJ420</f>
        <v>#VALUE!</v>
      </c>
      <c r="CK421" s="251"/>
      <c r="CL421" s="251" t="e">
        <f aca="false">CJ421+CL420</f>
        <v>#VALUE!</v>
      </c>
      <c r="CM421" s="251"/>
      <c r="CN421" s="251" t="e">
        <f aca="false">CL421+CN420</f>
        <v>#VALUE!</v>
      </c>
      <c r="CO421" s="251"/>
      <c r="CP421" s="251" t="e">
        <f aca="false">CN421+CP420</f>
        <v>#VALUE!</v>
      </c>
      <c r="CQ421" s="251"/>
      <c r="CR421" s="251" t="e">
        <f aca="false">CP421+CR420</f>
        <v>#VALUE!</v>
      </c>
      <c r="CS421" s="251"/>
      <c r="CT421" s="251" t="e">
        <f aca="false">CR421+CT420</f>
        <v>#VALUE!</v>
      </c>
      <c r="CU421" s="251"/>
      <c r="CV421" s="251" t="e">
        <f aca="false">CT421+CV420</f>
        <v>#VALUE!</v>
      </c>
      <c r="CW421" s="251"/>
      <c r="CX421" s="251" t="e">
        <f aca="false">CV421+CX420</f>
        <v>#VALUE!</v>
      </c>
      <c r="CY421" s="251"/>
      <c r="CZ421" s="251" t="e">
        <f aca="false">CX421+CZ420</f>
        <v>#VALUE!</v>
      </c>
      <c r="DA421" s="251"/>
      <c r="DB421" s="251" t="e">
        <f aca="false">CZ421+DB420</f>
        <v>#VALUE!</v>
      </c>
      <c r="DC421" s="251"/>
      <c r="DD421" s="251" t="e">
        <f aca="false">DB421+DD420</f>
        <v>#VALUE!</v>
      </c>
      <c r="DE421" s="251"/>
      <c r="DF421" s="251" t="e">
        <f aca="false">DD421+DF420</f>
        <v>#VALUE!</v>
      </c>
      <c r="DG421" s="251"/>
      <c r="DH421" s="251" t="e">
        <f aca="false">DF421+DH420</f>
        <v>#VALUE!</v>
      </c>
      <c r="DI421" s="251"/>
      <c r="DJ421" s="293" t="e">
        <f aca="false">DH421+DJ420</f>
        <v>#VALUE!</v>
      </c>
      <c r="DK421" s="293"/>
      <c r="DL421" s="251" t="e">
        <f aca="false">DJ421+DL420</f>
        <v>#VALUE!</v>
      </c>
      <c r="DM421" s="251"/>
      <c r="DN421" s="251" t="e">
        <f aca="false">DL421+DN420</f>
        <v>#VALUE!</v>
      </c>
      <c r="DO421" s="251"/>
      <c r="DP421" s="251" t="e">
        <f aca="false">DN421+DP420</f>
        <v>#VALUE!</v>
      </c>
      <c r="DQ421" s="251"/>
      <c r="DR421" s="251" t="e">
        <f aca="false">DP421+DR420</f>
        <v>#VALUE!</v>
      </c>
      <c r="DS421" s="251"/>
      <c r="DT421" s="251" t="e">
        <f aca="false">DR421+DT420</f>
        <v>#VALUE!</v>
      </c>
      <c r="DU421" s="251"/>
      <c r="DV421" s="251" t="e">
        <f aca="false">DT421+DV420</f>
        <v>#VALUE!</v>
      </c>
      <c r="DW421" s="251"/>
      <c r="DX421" s="251" t="e">
        <f aca="false">DV421+DX420</f>
        <v>#VALUE!</v>
      </c>
      <c r="DY421" s="251"/>
      <c r="DZ421" s="251" t="e">
        <f aca="false">DX421+DZ420</f>
        <v>#VALUE!</v>
      </c>
      <c r="EA421" s="251"/>
      <c r="EB421" s="251" t="e">
        <f aca="false">DZ421+EB420</f>
        <v>#VALUE!</v>
      </c>
      <c r="EC421" s="251"/>
      <c r="ED421" s="251" t="e">
        <f aca="false">EB421+ED420</f>
        <v>#VALUE!</v>
      </c>
      <c r="EE421" s="251"/>
      <c r="EF421" s="251" t="e">
        <f aca="false">ED421+EF420</f>
        <v>#VALUE!</v>
      </c>
      <c r="EG421" s="251"/>
      <c r="EH421" s="251" t="e">
        <f aca="false">EF421+EH420</f>
        <v>#VALUE!</v>
      </c>
      <c r="EI421" s="251"/>
      <c r="EJ421" s="251" t="e">
        <f aca="false">EH421+EJ420</f>
        <v>#VALUE!</v>
      </c>
      <c r="EK421" s="251"/>
      <c r="EL421" s="251" t="e">
        <f aca="false">EJ421+EL420</f>
        <v>#VALUE!</v>
      </c>
      <c r="EM421" s="251"/>
      <c r="EN421" s="251" t="e">
        <f aca="false">EL421+EN420</f>
        <v>#VALUE!</v>
      </c>
      <c r="EO421" s="251"/>
      <c r="EP421" s="251" t="e">
        <f aca="false">EN421+EP420</f>
        <v>#VALUE!</v>
      </c>
      <c r="EQ421" s="251"/>
      <c r="ER421" s="251" t="e">
        <f aca="false">EP421+ER420</f>
        <v>#VALUE!</v>
      </c>
      <c r="ES421" s="251"/>
      <c r="ET421" s="251" t="e">
        <f aca="false">ER421+ET420</f>
        <v>#VALUE!</v>
      </c>
      <c r="EU421" s="251"/>
      <c r="EV421" s="251" t="e">
        <f aca="false">ET421+EV420</f>
        <v>#VALUE!</v>
      </c>
      <c r="EW421" s="251"/>
      <c r="EX421" s="252" t="e">
        <f aca="false">EV421+EX420</f>
        <v>#VALUE!</v>
      </c>
      <c r="EY421" s="252"/>
      <c r="EZ421" s="251" t="e">
        <f aca="false">EX421+EZ420</f>
        <v>#VALUE!</v>
      </c>
      <c r="FA421" s="251"/>
      <c r="FB421" s="251" t="e">
        <f aca="false">EZ421+FB420</f>
        <v>#VALUE!</v>
      </c>
      <c r="FC421" s="251"/>
      <c r="FD421" s="251" t="e">
        <f aca="false">FB421+FD420</f>
        <v>#VALUE!</v>
      </c>
      <c r="FE421" s="251"/>
      <c r="FF421" s="251" t="e">
        <f aca="false">FD421+FF420</f>
        <v>#VALUE!</v>
      </c>
      <c r="FG421" s="251"/>
      <c r="FH421" s="251" t="e">
        <f aca="false">FF421+FH420</f>
        <v>#VALUE!</v>
      </c>
      <c r="FI421" s="251"/>
      <c r="FJ421" s="251" t="e">
        <f aca="false">FH421+FJ420</f>
        <v>#VALUE!</v>
      </c>
      <c r="FK421" s="251"/>
      <c r="FL421" s="251" t="e">
        <f aca="false">FJ421+FL420</f>
        <v>#VALUE!</v>
      </c>
      <c r="FM421" s="251"/>
      <c r="FN421" s="251" t="e">
        <f aca="false">FL421+FN420</f>
        <v>#VALUE!</v>
      </c>
      <c r="FO421" s="251"/>
      <c r="FP421" s="251" t="e">
        <f aca="false">FN421+FP420</f>
        <v>#VALUE!</v>
      </c>
      <c r="FQ421" s="251"/>
      <c r="FR421" s="251" t="e">
        <f aca="false">FP421+FR420</f>
        <v>#VALUE!</v>
      </c>
      <c r="FS421" s="251"/>
      <c r="FT421" s="251" t="e">
        <f aca="false">FR421+FT420</f>
        <v>#VALUE!</v>
      </c>
      <c r="FU421" s="251"/>
      <c r="FV421" s="251" t="e">
        <f aca="false">FT421+FV420</f>
        <v>#VALUE!</v>
      </c>
      <c r="FW421" s="251"/>
      <c r="FX421" s="251" t="e">
        <f aca="false">FV421+FX420</f>
        <v>#VALUE!</v>
      </c>
      <c r="FY421" s="251"/>
      <c r="FZ421" s="251" t="e">
        <f aca="false">FX421+FZ420</f>
        <v>#VALUE!</v>
      </c>
      <c r="GA421" s="251"/>
      <c r="GB421" s="251" t="e">
        <f aca="false">FZ421+GB420</f>
        <v>#VALUE!</v>
      </c>
      <c r="GC421" s="251"/>
      <c r="GD421" s="251" t="e">
        <f aca="false">GB421+GD420</f>
        <v>#VALUE!</v>
      </c>
      <c r="GE421" s="251"/>
      <c r="GF421" s="251" t="e">
        <f aca="false">GD421+GF420</f>
        <v>#VALUE!</v>
      </c>
      <c r="GG421" s="251"/>
      <c r="GH421" s="251" t="e">
        <f aca="false">GF421+GH420</f>
        <v>#VALUE!</v>
      </c>
      <c r="GI421" s="251"/>
      <c r="GJ421" s="251" t="e">
        <f aca="false">GH421+GJ420</f>
        <v>#VALUE!</v>
      </c>
      <c r="GK421" s="251"/>
      <c r="GL421" s="251" t="e">
        <f aca="false">GJ421+GL420</f>
        <v>#VALUE!</v>
      </c>
      <c r="GM421" s="251"/>
      <c r="GN421" s="251" t="e">
        <f aca="false">GL421+GN420</f>
        <v>#VALUE!</v>
      </c>
      <c r="GO421" s="251"/>
      <c r="GP421" s="251" t="e">
        <f aca="false">GN421+GP420</f>
        <v>#VALUE!</v>
      </c>
      <c r="GQ421" s="251"/>
      <c r="GR421" s="251" t="e">
        <f aca="false">GP421+GR420</f>
        <v>#VALUE!</v>
      </c>
      <c r="GS421" s="251"/>
      <c r="GT421" s="251" t="e">
        <f aca="false">GR421+GT420</f>
        <v>#VALUE!</v>
      </c>
      <c r="GU421" s="251"/>
      <c r="GV421" s="251" t="e">
        <f aca="false">GT421+GV420</f>
        <v>#VALUE!</v>
      </c>
      <c r="GW421" s="251"/>
      <c r="GX421" s="251" t="e">
        <f aca="false">GV421+GX420</f>
        <v>#VALUE!</v>
      </c>
      <c r="GY421" s="251"/>
      <c r="GZ421" s="251" t="e">
        <f aca="false">GX421+GZ420</f>
        <v>#VALUE!</v>
      </c>
      <c r="HA421" s="251"/>
      <c r="HB421" s="251" t="e">
        <f aca="false">GZ421+HB420</f>
        <v>#VALUE!</v>
      </c>
      <c r="HC421" s="251"/>
      <c r="HD421" s="251" t="e">
        <f aca="false">HB421+HD420</f>
        <v>#VALUE!</v>
      </c>
      <c r="HE421" s="251"/>
      <c r="HF421" s="251" t="e">
        <f aca="false">HD421+HF420</f>
        <v>#VALUE!</v>
      </c>
      <c r="HG421" s="251"/>
      <c r="HH421" s="251" t="e">
        <f aca="false">HF421+HH420</f>
        <v>#VALUE!</v>
      </c>
      <c r="HI421" s="251"/>
      <c r="HJ421" s="251" t="e">
        <f aca="false">HH421+HJ420</f>
        <v>#VALUE!</v>
      </c>
      <c r="HK421" s="251"/>
    </row>
    <row r="422" s="295" customFormat="true" ht="12.75" hidden="true" customHeight="false" outlineLevel="0" collapsed="false">
      <c r="A422" s="232"/>
      <c r="B422" s="233"/>
      <c r="C422" s="232"/>
      <c r="D422" s="234"/>
      <c r="E422" s="234"/>
      <c r="F422" s="235"/>
      <c r="G422" s="234"/>
      <c r="H422" s="253"/>
      <c r="I422" s="237"/>
      <c r="J422" s="238"/>
      <c r="K422" s="254" t="s">
        <v>163</v>
      </c>
      <c r="L422" s="255"/>
      <c r="M422" s="255"/>
      <c r="N422" s="255"/>
      <c r="O422" s="255"/>
      <c r="P422" s="255"/>
      <c r="Q422" s="255"/>
      <c r="R422" s="255"/>
      <c r="S422" s="255"/>
      <c r="T422" s="255"/>
      <c r="U422" s="255"/>
      <c r="V422" s="255"/>
      <c r="W422" s="255"/>
      <c r="X422" s="255"/>
      <c r="Y422" s="255"/>
      <c r="Z422" s="255"/>
      <c r="AA422" s="255"/>
      <c r="AB422" s="255"/>
      <c r="AC422" s="255"/>
      <c r="AD422" s="255"/>
      <c r="AE422" s="255"/>
      <c r="AF422" s="255"/>
      <c r="AG422" s="255"/>
      <c r="AH422" s="255"/>
      <c r="AI422" s="255"/>
      <c r="AJ422" s="255"/>
      <c r="AK422" s="255"/>
      <c r="AL422" s="255"/>
      <c r="AM422" s="255"/>
      <c r="AN422" s="255"/>
      <c r="AO422" s="255"/>
      <c r="AP422" s="255"/>
      <c r="AQ422" s="255"/>
      <c r="AR422" s="255"/>
      <c r="AS422" s="255"/>
      <c r="AT422" s="255"/>
      <c r="AU422" s="255"/>
      <c r="AV422" s="255"/>
      <c r="AW422" s="255"/>
      <c r="AX422" s="255"/>
      <c r="AY422" s="255"/>
      <c r="AZ422" s="255"/>
      <c r="BA422" s="255"/>
      <c r="BB422" s="255"/>
      <c r="BC422" s="255"/>
      <c r="BD422" s="255"/>
      <c r="BE422" s="255"/>
      <c r="BF422" s="255"/>
      <c r="BG422" s="255"/>
      <c r="BH422" s="255"/>
      <c r="BI422" s="255"/>
      <c r="BJ422" s="255"/>
      <c r="BK422" s="255"/>
      <c r="BL422" s="255"/>
      <c r="BM422" s="255"/>
      <c r="BN422" s="255"/>
      <c r="BO422" s="255"/>
      <c r="BP422" s="255"/>
      <c r="BQ422" s="255"/>
      <c r="BR422" s="255"/>
      <c r="BS422" s="255"/>
      <c r="BT422" s="255"/>
      <c r="BU422" s="255"/>
      <c r="BV422" s="255"/>
      <c r="BW422" s="255"/>
      <c r="BX422" s="255"/>
      <c r="BY422" s="255"/>
      <c r="BZ422" s="255"/>
      <c r="CA422" s="255"/>
      <c r="CB422" s="255"/>
      <c r="CC422" s="255"/>
      <c r="CD422" s="255"/>
      <c r="CE422" s="255"/>
      <c r="CF422" s="255"/>
      <c r="CG422" s="255"/>
      <c r="CH422" s="255"/>
      <c r="CI422" s="255"/>
      <c r="CJ422" s="255"/>
      <c r="CK422" s="255"/>
      <c r="CL422" s="255"/>
      <c r="CM422" s="255"/>
      <c r="CN422" s="255"/>
      <c r="CO422" s="255"/>
      <c r="CP422" s="255"/>
      <c r="CQ422" s="255"/>
      <c r="CR422" s="255"/>
      <c r="CS422" s="255"/>
      <c r="CT422" s="255"/>
      <c r="CU422" s="255"/>
      <c r="CV422" s="255"/>
      <c r="CW422" s="255"/>
      <c r="CX422" s="255"/>
      <c r="CY422" s="255"/>
      <c r="CZ422" s="255"/>
      <c r="DA422" s="255"/>
      <c r="DB422" s="255"/>
      <c r="DC422" s="255"/>
      <c r="DD422" s="255"/>
      <c r="DE422" s="255"/>
      <c r="DF422" s="255"/>
      <c r="DG422" s="255"/>
      <c r="DH422" s="255"/>
      <c r="DI422" s="255"/>
      <c r="DJ422" s="294"/>
      <c r="DK422" s="294"/>
      <c r="DL422" s="255"/>
      <c r="DM422" s="255"/>
      <c r="DN422" s="255"/>
      <c r="DO422" s="255"/>
      <c r="DP422" s="255"/>
      <c r="DQ422" s="255"/>
      <c r="DR422" s="255"/>
      <c r="DS422" s="255"/>
      <c r="DT422" s="255"/>
      <c r="DU422" s="255"/>
      <c r="DV422" s="255"/>
      <c r="DW422" s="255"/>
      <c r="DX422" s="255"/>
      <c r="DY422" s="255"/>
      <c r="DZ422" s="255"/>
      <c r="EA422" s="255"/>
      <c r="EB422" s="255"/>
      <c r="EC422" s="255"/>
      <c r="ED422" s="255"/>
      <c r="EE422" s="255"/>
      <c r="EF422" s="255"/>
      <c r="EG422" s="255"/>
      <c r="EH422" s="255"/>
      <c r="EI422" s="255"/>
      <c r="EJ422" s="255"/>
      <c r="EK422" s="255"/>
      <c r="EL422" s="255"/>
      <c r="EM422" s="255"/>
      <c r="EN422" s="255"/>
      <c r="EO422" s="255"/>
      <c r="EP422" s="255"/>
      <c r="EQ422" s="255"/>
      <c r="ER422" s="255"/>
      <c r="ES422" s="255"/>
      <c r="ET422" s="255"/>
      <c r="EU422" s="255"/>
      <c r="EV422" s="255"/>
      <c r="EW422" s="255"/>
      <c r="EX422" s="256"/>
      <c r="EY422" s="256"/>
      <c r="EZ422" s="255"/>
      <c r="FA422" s="255"/>
      <c r="FB422" s="255"/>
      <c r="FC422" s="255"/>
      <c r="FD422" s="255"/>
      <c r="FE422" s="255"/>
      <c r="FF422" s="255"/>
      <c r="FG422" s="255"/>
      <c r="FH422" s="255"/>
      <c r="FI422" s="255"/>
      <c r="FJ422" s="255"/>
      <c r="FK422" s="255"/>
      <c r="FL422" s="255"/>
      <c r="FM422" s="255"/>
      <c r="FN422" s="255"/>
      <c r="FO422" s="255"/>
      <c r="FP422" s="255"/>
      <c r="FQ422" s="255"/>
      <c r="FR422" s="255"/>
      <c r="FS422" s="255"/>
      <c r="FT422" s="255"/>
      <c r="FU422" s="255"/>
      <c r="FV422" s="255"/>
      <c r="FW422" s="255"/>
      <c r="FX422" s="255"/>
      <c r="FY422" s="255"/>
      <c r="FZ422" s="255"/>
      <c r="GA422" s="255"/>
      <c r="GB422" s="255"/>
      <c r="GC422" s="255"/>
      <c r="GD422" s="255"/>
      <c r="GE422" s="255"/>
      <c r="GF422" s="255"/>
      <c r="GG422" s="255"/>
      <c r="GH422" s="255"/>
      <c r="GI422" s="255"/>
      <c r="GJ422" s="255"/>
      <c r="GK422" s="255"/>
      <c r="GL422" s="255"/>
      <c r="GM422" s="255"/>
      <c r="GN422" s="255"/>
      <c r="GO422" s="255"/>
      <c r="GP422" s="255"/>
      <c r="GQ422" s="255"/>
      <c r="GR422" s="255"/>
      <c r="GS422" s="255"/>
      <c r="GT422" s="255"/>
      <c r="GU422" s="255"/>
      <c r="GV422" s="255"/>
      <c r="GW422" s="255"/>
      <c r="GX422" s="255"/>
      <c r="GY422" s="255"/>
      <c r="GZ422" s="255"/>
      <c r="HA422" s="255"/>
      <c r="HB422" s="255"/>
      <c r="HC422" s="255"/>
      <c r="HD422" s="255"/>
      <c r="HE422" s="255"/>
      <c r="HF422" s="255"/>
      <c r="HG422" s="255"/>
      <c r="HH422" s="255"/>
      <c r="HI422" s="255"/>
      <c r="HJ422" s="255"/>
      <c r="HK422" s="255"/>
    </row>
    <row r="423" s="297" customFormat="true" ht="12.75" hidden="true" customHeight="false" outlineLevel="0" collapsed="false">
      <c r="A423" s="232"/>
      <c r="B423" s="233"/>
      <c r="C423" s="232"/>
      <c r="D423" s="234"/>
      <c r="E423" s="234"/>
      <c r="F423" s="235"/>
      <c r="G423" s="234"/>
      <c r="H423" s="257"/>
      <c r="I423" s="237"/>
      <c r="J423" s="238"/>
      <c r="K423" s="258" t="s">
        <v>164</v>
      </c>
      <c r="L423" s="259" t="n">
        <f aca="false">L422</f>
        <v>0</v>
      </c>
      <c r="M423" s="259"/>
      <c r="N423" s="259" t="n">
        <f aca="false">N422+L423</f>
        <v>0</v>
      </c>
      <c r="O423" s="259"/>
      <c r="P423" s="259" t="n">
        <f aca="false">P422+N423</f>
        <v>0</v>
      </c>
      <c r="Q423" s="259"/>
      <c r="R423" s="259" t="n">
        <f aca="false">R422+P423</f>
        <v>0</v>
      </c>
      <c r="S423" s="259"/>
      <c r="T423" s="259" t="n">
        <f aca="false">T422+R423</f>
        <v>0</v>
      </c>
      <c r="U423" s="259"/>
      <c r="V423" s="259" t="n">
        <f aca="false">V422+T423</f>
        <v>0</v>
      </c>
      <c r="W423" s="259"/>
      <c r="X423" s="259" t="n">
        <f aca="false">X422+V423</f>
        <v>0</v>
      </c>
      <c r="Y423" s="259"/>
      <c r="Z423" s="259" t="n">
        <f aca="false">Z422+X423</f>
        <v>0</v>
      </c>
      <c r="AA423" s="259"/>
      <c r="AB423" s="259" t="n">
        <f aca="false">AB422+Z423</f>
        <v>0</v>
      </c>
      <c r="AC423" s="259"/>
      <c r="AD423" s="259" t="n">
        <f aca="false">AD422+AB423</f>
        <v>0</v>
      </c>
      <c r="AE423" s="259"/>
      <c r="AF423" s="259" t="n">
        <f aca="false">AF422+AD423</f>
        <v>0</v>
      </c>
      <c r="AG423" s="259"/>
      <c r="AH423" s="259" t="n">
        <f aca="false">AH422+AF423</f>
        <v>0</v>
      </c>
      <c r="AI423" s="259"/>
      <c r="AJ423" s="259" t="n">
        <f aca="false">AJ422+AH423</f>
        <v>0</v>
      </c>
      <c r="AK423" s="259"/>
      <c r="AL423" s="259" t="n">
        <f aca="false">AL422+AJ423</f>
        <v>0</v>
      </c>
      <c r="AM423" s="259"/>
      <c r="AN423" s="259" t="n">
        <f aca="false">AN422+AL423</f>
        <v>0</v>
      </c>
      <c r="AO423" s="259"/>
      <c r="AP423" s="259" t="n">
        <f aca="false">AP422+AN423</f>
        <v>0</v>
      </c>
      <c r="AQ423" s="259"/>
      <c r="AR423" s="259" t="n">
        <f aca="false">AR422+AP423</f>
        <v>0</v>
      </c>
      <c r="AS423" s="259"/>
      <c r="AT423" s="259" t="n">
        <f aca="false">AT422+AR423</f>
        <v>0</v>
      </c>
      <c r="AU423" s="259"/>
      <c r="AV423" s="259" t="n">
        <f aca="false">AV422+AT423</f>
        <v>0</v>
      </c>
      <c r="AW423" s="259"/>
      <c r="AX423" s="259" t="n">
        <f aca="false">AX422+AV423</f>
        <v>0</v>
      </c>
      <c r="AY423" s="259"/>
      <c r="AZ423" s="259" t="n">
        <f aca="false">AZ422+AX423</f>
        <v>0</v>
      </c>
      <c r="BA423" s="259"/>
      <c r="BB423" s="259" t="n">
        <f aca="false">BB422+AZ423</f>
        <v>0</v>
      </c>
      <c r="BC423" s="259"/>
      <c r="BD423" s="259" t="n">
        <f aca="false">BD422+BB423</f>
        <v>0</v>
      </c>
      <c r="BE423" s="259"/>
      <c r="BF423" s="259" t="n">
        <f aca="false">BF422+BD423</f>
        <v>0</v>
      </c>
      <c r="BG423" s="259"/>
      <c r="BH423" s="259" t="n">
        <f aca="false">BH422+BF423</f>
        <v>0</v>
      </c>
      <c r="BI423" s="259"/>
      <c r="BJ423" s="259" t="n">
        <f aca="false">BJ422+BH423</f>
        <v>0</v>
      </c>
      <c r="BK423" s="259"/>
      <c r="BL423" s="259" t="n">
        <f aca="false">BL422+BJ423</f>
        <v>0</v>
      </c>
      <c r="BM423" s="259"/>
      <c r="BN423" s="259" t="n">
        <f aca="false">BN422+BL423</f>
        <v>0</v>
      </c>
      <c r="BO423" s="259"/>
      <c r="BP423" s="259" t="n">
        <f aca="false">BP422+BN423</f>
        <v>0</v>
      </c>
      <c r="BQ423" s="259"/>
      <c r="BR423" s="259" t="n">
        <f aca="false">BR422+BP423</f>
        <v>0</v>
      </c>
      <c r="BS423" s="259"/>
      <c r="BT423" s="259" t="n">
        <f aca="false">BT422+BR423</f>
        <v>0</v>
      </c>
      <c r="BU423" s="259"/>
      <c r="BV423" s="259" t="n">
        <f aca="false">BV422+BT423</f>
        <v>0</v>
      </c>
      <c r="BW423" s="259"/>
      <c r="BX423" s="259" t="n">
        <f aca="false">BX422+BV423</f>
        <v>0</v>
      </c>
      <c r="BY423" s="259"/>
      <c r="BZ423" s="259" t="n">
        <f aca="false">BZ422+BX423</f>
        <v>0</v>
      </c>
      <c r="CA423" s="259"/>
      <c r="CB423" s="259" t="n">
        <f aca="false">CB422+BZ423</f>
        <v>0</v>
      </c>
      <c r="CC423" s="259"/>
      <c r="CD423" s="259" t="n">
        <f aca="false">CD422+CB423</f>
        <v>0</v>
      </c>
      <c r="CE423" s="259"/>
      <c r="CF423" s="259" t="n">
        <f aca="false">CF422+CD423</f>
        <v>0</v>
      </c>
      <c r="CG423" s="259"/>
      <c r="CH423" s="259" t="n">
        <f aca="false">CH422+CF423</f>
        <v>0</v>
      </c>
      <c r="CI423" s="259"/>
      <c r="CJ423" s="259" t="n">
        <f aca="false">CJ422+CH423</f>
        <v>0</v>
      </c>
      <c r="CK423" s="259"/>
      <c r="CL423" s="259" t="n">
        <f aca="false">CL422+CJ423</f>
        <v>0</v>
      </c>
      <c r="CM423" s="259"/>
      <c r="CN423" s="259" t="n">
        <f aca="false">CN422+CL423</f>
        <v>0</v>
      </c>
      <c r="CO423" s="259"/>
      <c r="CP423" s="259" t="n">
        <f aca="false">CP422+CN423</f>
        <v>0</v>
      </c>
      <c r="CQ423" s="259"/>
      <c r="CR423" s="259" t="n">
        <f aca="false">CR422+CP423</f>
        <v>0</v>
      </c>
      <c r="CS423" s="259"/>
      <c r="CT423" s="259" t="n">
        <f aca="false">CT422+CR423</f>
        <v>0</v>
      </c>
      <c r="CU423" s="259"/>
      <c r="CV423" s="259" t="n">
        <f aca="false">CV422+CT423</f>
        <v>0</v>
      </c>
      <c r="CW423" s="259"/>
      <c r="CX423" s="259" t="n">
        <f aca="false">CX422+CV423</f>
        <v>0</v>
      </c>
      <c r="CY423" s="259"/>
      <c r="CZ423" s="259" t="n">
        <f aca="false">CZ422+CX423</f>
        <v>0</v>
      </c>
      <c r="DA423" s="259"/>
      <c r="DB423" s="259" t="n">
        <f aca="false">DB422+CZ423</f>
        <v>0</v>
      </c>
      <c r="DC423" s="259"/>
      <c r="DD423" s="259" t="n">
        <f aca="false">DD422+DB423</f>
        <v>0</v>
      </c>
      <c r="DE423" s="259"/>
      <c r="DF423" s="259" t="n">
        <f aca="false">DF422+DD423</f>
        <v>0</v>
      </c>
      <c r="DG423" s="259"/>
      <c r="DH423" s="259" t="n">
        <f aca="false">DH422+DF423</f>
        <v>0</v>
      </c>
      <c r="DI423" s="259"/>
      <c r="DJ423" s="296" t="n">
        <f aca="false">DJ422+DH423</f>
        <v>0</v>
      </c>
      <c r="DK423" s="296"/>
      <c r="DL423" s="259" t="n">
        <f aca="false">DL422+DJ423</f>
        <v>0</v>
      </c>
      <c r="DM423" s="259"/>
      <c r="DN423" s="259" t="n">
        <f aca="false">DN422+DL423</f>
        <v>0</v>
      </c>
      <c r="DO423" s="259"/>
      <c r="DP423" s="259" t="n">
        <f aca="false">DP422+DN423</f>
        <v>0</v>
      </c>
      <c r="DQ423" s="259"/>
      <c r="DR423" s="259" t="n">
        <f aca="false">DR422+DP423</f>
        <v>0</v>
      </c>
      <c r="DS423" s="259"/>
      <c r="DT423" s="259" t="n">
        <f aca="false">DT422+DR423</f>
        <v>0</v>
      </c>
      <c r="DU423" s="259"/>
      <c r="DV423" s="259" t="n">
        <f aca="false">DV422+DT423</f>
        <v>0</v>
      </c>
      <c r="DW423" s="259"/>
      <c r="DX423" s="259" t="n">
        <f aca="false">DX422+DV423</f>
        <v>0</v>
      </c>
      <c r="DY423" s="259"/>
      <c r="DZ423" s="259" t="n">
        <f aca="false">DZ422+DX423</f>
        <v>0</v>
      </c>
      <c r="EA423" s="259"/>
      <c r="EB423" s="259" t="n">
        <f aca="false">EB422+DZ423</f>
        <v>0</v>
      </c>
      <c r="EC423" s="259"/>
      <c r="ED423" s="259" t="n">
        <f aca="false">ED422+EB423</f>
        <v>0</v>
      </c>
      <c r="EE423" s="259"/>
      <c r="EF423" s="259" t="n">
        <f aca="false">EF422+ED423</f>
        <v>0</v>
      </c>
      <c r="EG423" s="259"/>
      <c r="EH423" s="259" t="n">
        <f aca="false">EH422+EF423</f>
        <v>0</v>
      </c>
      <c r="EI423" s="259"/>
      <c r="EJ423" s="259" t="n">
        <f aca="false">EJ422+EH423</f>
        <v>0</v>
      </c>
      <c r="EK423" s="259"/>
      <c r="EL423" s="259" t="n">
        <f aca="false">EL422+EJ423</f>
        <v>0</v>
      </c>
      <c r="EM423" s="259"/>
      <c r="EN423" s="259" t="n">
        <f aca="false">EN422+EL423</f>
        <v>0</v>
      </c>
      <c r="EO423" s="259"/>
      <c r="EP423" s="259" t="n">
        <f aca="false">EP422+EN423</f>
        <v>0</v>
      </c>
      <c r="EQ423" s="259"/>
      <c r="ER423" s="259" t="n">
        <f aca="false">ER422+EP423</f>
        <v>0</v>
      </c>
      <c r="ES423" s="259"/>
      <c r="ET423" s="259" t="n">
        <f aca="false">ET422+ER423</f>
        <v>0</v>
      </c>
      <c r="EU423" s="259"/>
      <c r="EV423" s="259" t="n">
        <f aca="false">EV422+ET423</f>
        <v>0</v>
      </c>
      <c r="EW423" s="259"/>
      <c r="EX423" s="260" t="n">
        <f aca="false">EX422+EV423</f>
        <v>0</v>
      </c>
      <c r="EY423" s="260"/>
      <c r="EZ423" s="259" t="n">
        <f aca="false">EZ422+EX423</f>
        <v>0</v>
      </c>
      <c r="FA423" s="259"/>
      <c r="FB423" s="259" t="n">
        <f aca="false">FB422+EZ423</f>
        <v>0</v>
      </c>
      <c r="FC423" s="259"/>
      <c r="FD423" s="259" t="n">
        <f aca="false">FD422+FB423</f>
        <v>0</v>
      </c>
      <c r="FE423" s="259"/>
      <c r="FF423" s="259" t="n">
        <f aca="false">FF422+FD423</f>
        <v>0</v>
      </c>
      <c r="FG423" s="259"/>
      <c r="FH423" s="259" t="n">
        <f aca="false">FH422+FF423</f>
        <v>0</v>
      </c>
      <c r="FI423" s="259"/>
      <c r="FJ423" s="259" t="n">
        <f aca="false">FJ422+FH423</f>
        <v>0</v>
      </c>
      <c r="FK423" s="259"/>
      <c r="FL423" s="259" t="n">
        <f aca="false">FL422+FJ423</f>
        <v>0</v>
      </c>
      <c r="FM423" s="259"/>
      <c r="FN423" s="259" t="n">
        <f aca="false">FN422+FL423</f>
        <v>0</v>
      </c>
      <c r="FO423" s="259"/>
      <c r="FP423" s="259" t="n">
        <f aca="false">FP422+FN423</f>
        <v>0</v>
      </c>
      <c r="FQ423" s="259"/>
      <c r="FR423" s="259" t="n">
        <f aca="false">FR422+FP423</f>
        <v>0</v>
      </c>
      <c r="FS423" s="259"/>
      <c r="FT423" s="259" t="n">
        <f aca="false">FT422+FR423</f>
        <v>0</v>
      </c>
      <c r="FU423" s="259"/>
      <c r="FV423" s="259" t="n">
        <f aca="false">FV422+FT423</f>
        <v>0</v>
      </c>
      <c r="FW423" s="259"/>
      <c r="FX423" s="259" t="n">
        <f aca="false">FX422+FV423</f>
        <v>0</v>
      </c>
      <c r="FY423" s="259"/>
      <c r="FZ423" s="259" t="n">
        <f aca="false">FZ422+FX423</f>
        <v>0</v>
      </c>
      <c r="GA423" s="259"/>
      <c r="GB423" s="259" t="n">
        <f aca="false">GB422+FZ423</f>
        <v>0</v>
      </c>
      <c r="GC423" s="259"/>
      <c r="GD423" s="259" t="n">
        <f aca="false">GD422+GB423</f>
        <v>0</v>
      </c>
      <c r="GE423" s="259"/>
      <c r="GF423" s="259" t="n">
        <f aca="false">GF422+GD423</f>
        <v>0</v>
      </c>
      <c r="GG423" s="259"/>
      <c r="GH423" s="259" t="n">
        <f aca="false">GH422+GF423</f>
        <v>0</v>
      </c>
      <c r="GI423" s="259"/>
      <c r="GJ423" s="259" t="n">
        <f aca="false">GJ422+GH423</f>
        <v>0</v>
      </c>
      <c r="GK423" s="259"/>
      <c r="GL423" s="259" t="n">
        <f aca="false">GL422+GJ423</f>
        <v>0</v>
      </c>
      <c r="GM423" s="259"/>
      <c r="GN423" s="259" t="n">
        <f aca="false">GN422+GL423</f>
        <v>0</v>
      </c>
      <c r="GO423" s="259"/>
      <c r="GP423" s="259" t="n">
        <f aca="false">GP422+GN423</f>
        <v>0</v>
      </c>
      <c r="GQ423" s="259"/>
      <c r="GR423" s="259" t="n">
        <f aca="false">GR422+GP423</f>
        <v>0</v>
      </c>
      <c r="GS423" s="259"/>
      <c r="GT423" s="259" t="n">
        <f aca="false">GT422+GR423</f>
        <v>0</v>
      </c>
      <c r="GU423" s="259"/>
      <c r="GV423" s="259" t="n">
        <f aca="false">GV422+GT423</f>
        <v>0</v>
      </c>
      <c r="GW423" s="259"/>
      <c r="GX423" s="259" t="n">
        <f aca="false">GX422+GV423</f>
        <v>0</v>
      </c>
      <c r="GY423" s="259"/>
      <c r="GZ423" s="259" t="n">
        <f aca="false">GZ422+GX423</f>
        <v>0</v>
      </c>
      <c r="HA423" s="259"/>
      <c r="HB423" s="259" t="n">
        <f aca="false">HB422+GZ423</f>
        <v>0</v>
      </c>
      <c r="HC423" s="259"/>
      <c r="HD423" s="259" t="n">
        <f aca="false">HD422+HB423</f>
        <v>0</v>
      </c>
      <c r="HE423" s="259"/>
      <c r="HF423" s="259" t="n">
        <f aca="false">HF422+HD423</f>
        <v>0</v>
      </c>
      <c r="HG423" s="259"/>
      <c r="HH423" s="259" t="n">
        <f aca="false">HH422+HF423</f>
        <v>0</v>
      </c>
      <c r="HI423" s="259"/>
      <c r="HJ423" s="259" t="n">
        <f aca="false">HJ422+HH423</f>
        <v>0</v>
      </c>
      <c r="HK423" s="259"/>
    </row>
    <row r="424" s="299" customFormat="true" ht="12.75" hidden="true" customHeight="false" outlineLevel="0" collapsed="false">
      <c r="A424" s="232"/>
      <c r="B424" s="233"/>
      <c r="C424" s="232"/>
      <c r="D424" s="234"/>
      <c r="E424" s="234"/>
      <c r="F424" s="235"/>
      <c r="G424" s="234"/>
      <c r="H424" s="261"/>
      <c r="I424" s="237"/>
      <c r="J424" s="238"/>
      <c r="K424" s="262" t="s">
        <v>165</v>
      </c>
      <c r="L424" s="263" t="e">
        <f aca="false">IF($E418&gt;0,L421/$E418,"-")</f>
        <v>#N/A</v>
      </c>
      <c r="M424" s="263"/>
      <c r="N424" s="263" t="e">
        <f aca="false">IF($E418&gt;0,N421/$E418,"-")</f>
        <v>#N/A</v>
      </c>
      <c r="O424" s="263"/>
      <c r="P424" s="263" t="e">
        <f aca="false">IF($E418&gt;0,P421/$E418,"-")</f>
        <v>#N/A</v>
      </c>
      <c r="Q424" s="263"/>
      <c r="R424" s="263" t="e">
        <f aca="false">IF($E418&gt;0,R421/$E418,"-")</f>
        <v>#N/A</v>
      </c>
      <c r="S424" s="263"/>
      <c r="T424" s="263" t="e">
        <f aca="false">IF($E418&gt;0,T421/$E418,"-")</f>
        <v>#N/A</v>
      </c>
      <c r="U424" s="263"/>
      <c r="V424" s="263" t="e">
        <f aca="false">IF($E418&gt;0,V421/$E418,"-")</f>
        <v>#N/A</v>
      </c>
      <c r="W424" s="263"/>
      <c r="X424" s="263" t="e">
        <f aca="false">IF($E418&gt;0,X421/$E418,"-")</f>
        <v>#N/A</v>
      </c>
      <c r="Y424" s="263"/>
      <c r="Z424" s="263" t="e">
        <f aca="false">IF($E418&gt;0,Z421/$E418,"-")</f>
        <v>#N/A</v>
      </c>
      <c r="AA424" s="263"/>
      <c r="AB424" s="263" t="e">
        <f aca="false">IF($E418&gt;0,AB421/$E418,"-")</f>
        <v>#N/A</v>
      </c>
      <c r="AC424" s="263"/>
      <c r="AD424" s="263" t="e">
        <f aca="false">IF($E418&gt;0,AD421/$E418,"-")</f>
        <v>#N/A</v>
      </c>
      <c r="AE424" s="263"/>
      <c r="AF424" s="263" t="e">
        <f aca="false">IF($E418&gt;0,AF421/$E418,"-")</f>
        <v>#N/A</v>
      </c>
      <c r="AG424" s="263"/>
      <c r="AH424" s="263" t="e">
        <f aca="false">IF($E418&gt;0,AH421/$E418,"-")</f>
        <v>#N/A</v>
      </c>
      <c r="AI424" s="263"/>
      <c r="AJ424" s="263" t="e">
        <f aca="false">IF($E418&gt;0,AJ421/$E418,"-")</f>
        <v>#N/A</v>
      </c>
      <c r="AK424" s="263"/>
      <c r="AL424" s="263" t="e">
        <f aca="false">IF($E418&gt;0,AL421/$E418,"-")</f>
        <v>#N/A</v>
      </c>
      <c r="AM424" s="263"/>
      <c r="AN424" s="263" t="e">
        <f aca="false">IF($E418&gt;0,AN421/$E418,"-")</f>
        <v>#N/A</v>
      </c>
      <c r="AO424" s="263"/>
      <c r="AP424" s="263" t="e">
        <f aca="false">IF($E418&gt;0,AP421/$E418,"-")</f>
        <v>#N/A</v>
      </c>
      <c r="AQ424" s="263"/>
      <c r="AR424" s="263" t="e">
        <f aca="false">IF($E418&gt;0,AR421/$E418,"-")</f>
        <v>#N/A</v>
      </c>
      <c r="AS424" s="263"/>
      <c r="AT424" s="263" t="e">
        <f aca="false">IF($E418&gt;0,AT421/$E418,"-")</f>
        <v>#N/A</v>
      </c>
      <c r="AU424" s="263"/>
      <c r="AV424" s="263" t="e">
        <f aca="false">IF($E418&gt;0,AV421/$E418,"-")</f>
        <v>#N/A</v>
      </c>
      <c r="AW424" s="263"/>
      <c r="AX424" s="263" t="e">
        <f aca="false">IF($E418&gt;0,AX421/$E418,"-")</f>
        <v>#N/A</v>
      </c>
      <c r="AY424" s="263"/>
      <c r="AZ424" s="263" t="e">
        <f aca="false">IF($E418&gt;0,AZ421/$E418,"-")</f>
        <v>#N/A</v>
      </c>
      <c r="BA424" s="263"/>
      <c r="BB424" s="263" t="e">
        <f aca="false">IF($E418&gt;0,BB421/$E418,"-")</f>
        <v>#N/A</v>
      </c>
      <c r="BC424" s="263"/>
      <c r="BD424" s="263" t="e">
        <f aca="false">IF($E418&gt;0,BD421/$E418,"-")</f>
        <v>#N/A</v>
      </c>
      <c r="BE424" s="263"/>
      <c r="BF424" s="263" t="e">
        <f aca="false">IF($E418&gt;0,BF421/$E418,"-")</f>
        <v>#N/A</v>
      </c>
      <c r="BG424" s="263"/>
      <c r="BH424" s="263" t="e">
        <f aca="false">IF($E418&gt;0,BH421/$E418,"-")</f>
        <v>#N/A</v>
      </c>
      <c r="BI424" s="263"/>
      <c r="BJ424" s="263" t="e">
        <f aca="false">IF($E418&gt;0,BJ421/$E418,"-")</f>
        <v>#N/A</v>
      </c>
      <c r="BK424" s="263"/>
      <c r="BL424" s="263" t="e">
        <f aca="false">IF($E418&gt;0,BL421/$E418,"-")</f>
        <v>#N/A</v>
      </c>
      <c r="BM424" s="263"/>
      <c r="BN424" s="263" t="e">
        <f aca="false">IF($E418&gt;0,BN421/$E418,"-")</f>
        <v>#N/A</v>
      </c>
      <c r="BO424" s="263"/>
      <c r="BP424" s="263" t="e">
        <f aca="false">IF($E418&gt;0,BP421/$E418,"-")</f>
        <v>#N/A</v>
      </c>
      <c r="BQ424" s="263"/>
      <c r="BR424" s="263" t="e">
        <f aca="false">IF($E418&gt;0,BR421/$E418,"-")</f>
        <v>#N/A</v>
      </c>
      <c r="BS424" s="263"/>
      <c r="BT424" s="263" t="e">
        <f aca="false">IF($E418&gt;0,BT421/$E418,"-")</f>
        <v>#N/A</v>
      </c>
      <c r="BU424" s="263"/>
      <c r="BV424" s="263" t="e">
        <f aca="false">IF($E418&gt;0,BV421/$E418,"-")</f>
        <v>#N/A</v>
      </c>
      <c r="BW424" s="263"/>
      <c r="BX424" s="263" t="e">
        <f aca="false">IF($E418&gt;0,BX421/$E418,"-")</f>
        <v>#N/A</v>
      </c>
      <c r="BY424" s="263"/>
      <c r="BZ424" s="263" t="e">
        <f aca="false">IF($E418&gt;0,BZ421/$E418,"-")</f>
        <v>#N/A</v>
      </c>
      <c r="CA424" s="263"/>
      <c r="CB424" s="263" t="e">
        <f aca="false">IF($E418&gt;0,CB421/$E418,"-")</f>
        <v>#N/A</v>
      </c>
      <c r="CC424" s="263"/>
      <c r="CD424" s="263" t="e">
        <f aca="false">IF($E418&gt;0,CD421/$E418,"-")</f>
        <v>#N/A</v>
      </c>
      <c r="CE424" s="263"/>
      <c r="CF424" s="263" t="e">
        <f aca="false">IF($E418&gt;0,CF421/$E418,"-")</f>
        <v>#N/A</v>
      </c>
      <c r="CG424" s="263"/>
      <c r="CH424" s="263" t="e">
        <f aca="false">IF($E418&gt;0,CH421/$E418,"-")</f>
        <v>#N/A</v>
      </c>
      <c r="CI424" s="263"/>
      <c r="CJ424" s="263" t="e">
        <f aca="false">IF($E418&gt;0,CJ421/$E418,"-")</f>
        <v>#N/A</v>
      </c>
      <c r="CK424" s="263"/>
      <c r="CL424" s="263" t="e">
        <f aca="false">IF($E418&gt;0,CL421/$E418,"-")</f>
        <v>#N/A</v>
      </c>
      <c r="CM424" s="263"/>
      <c r="CN424" s="263" t="e">
        <f aca="false">IF($E418&gt;0,CN421/$E418,"-")</f>
        <v>#N/A</v>
      </c>
      <c r="CO424" s="263"/>
      <c r="CP424" s="263" t="e">
        <f aca="false">IF($E418&gt;0,CP421/$E418,"-")</f>
        <v>#N/A</v>
      </c>
      <c r="CQ424" s="263"/>
      <c r="CR424" s="263" t="e">
        <f aca="false">IF($E418&gt;0,CR421/$E418,"-")</f>
        <v>#N/A</v>
      </c>
      <c r="CS424" s="263"/>
      <c r="CT424" s="263" t="e">
        <f aca="false">IF($E418&gt;0,CT421/$E418,"-")</f>
        <v>#N/A</v>
      </c>
      <c r="CU424" s="263"/>
      <c r="CV424" s="263" t="e">
        <f aca="false">IF($E418&gt;0,CV421/$E418,"-")</f>
        <v>#N/A</v>
      </c>
      <c r="CW424" s="263"/>
      <c r="CX424" s="263" t="e">
        <f aca="false">IF($E418&gt;0,CX421/$E418,"-")</f>
        <v>#N/A</v>
      </c>
      <c r="CY424" s="263"/>
      <c r="CZ424" s="263" t="e">
        <f aca="false">IF($E418&gt;0,CZ421/$E418,"-")</f>
        <v>#N/A</v>
      </c>
      <c r="DA424" s="263"/>
      <c r="DB424" s="263" t="e">
        <f aca="false">IF($E418&gt;0,DB421/$E418,"-")</f>
        <v>#N/A</v>
      </c>
      <c r="DC424" s="263"/>
      <c r="DD424" s="263" t="e">
        <f aca="false">IF($E418&gt;0,DD421/$E418,"-")</f>
        <v>#N/A</v>
      </c>
      <c r="DE424" s="263"/>
      <c r="DF424" s="263" t="e">
        <f aca="false">IF($E418&gt;0,DF421/$E418,"-")</f>
        <v>#N/A</v>
      </c>
      <c r="DG424" s="263"/>
      <c r="DH424" s="263" t="e">
        <f aca="false">IF($E418&gt;0,DH421/$E418,"-")</f>
        <v>#N/A</v>
      </c>
      <c r="DI424" s="263"/>
      <c r="DJ424" s="298" t="e">
        <f aca="false">IF($E418&gt;0,DJ421/$E418,"-")</f>
        <v>#N/A</v>
      </c>
      <c r="DK424" s="298"/>
      <c r="DL424" s="263" t="e">
        <f aca="false">IF($E418&gt;0,DL421/$E418,"-")</f>
        <v>#N/A</v>
      </c>
      <c r="DM424" s="263"/>
      <c r="DN424" s="263" t="e">
        <f aca="false">IF($E418&gt;0,DN421/$E418,"-")</f>
        <v>#N/A</v>
      </c>
      <c r="DO424" s="263"/>
      <c r="DP424" s="263" t="e">
        <f aca="false">IF($E418&gt;0,DP421/$E418,"-")</f>
        <v>#N/A</v>
      </c>
      <c r="DQ424" s="263"/>
      <c r="DR424" s="263" t="e">
        <f aca="false">IF($E418&gt;0,DR421/$E418,"-")</f>
        <v>#N/A</v>
      </c>
      <c r="DS424" s="263"/>
      <c r="DT424" s="263" t="e">
        <f aca="false">IF($E418&gt;0,DT421/$E418,"-")</f>
        <v>#N/A</v>
      </c>
      <c r="DU424" s="263"/>
      <c r="DV424" s="263" t="e">
        <f aca="false">IF($E418&gt;0,DV421/$E418,"-")</f>
        <v>#N/A</v>
      </c>
      <c r="DW424" s="263"/>
      <c r="DX424" s="263" t="e">
        <f aca="false">IF($E418&gt;0,DX421/$E418,"-")</f>
        <v>#N/A</v>
      </c>
      <c r="DY424" s="263"/>
      <c r="DZ424" s="263" t="e">
        <f aca="false">IF($E418&gt;0,DZ421/$E418,"-")</f>
        <v>#N/A</v>
      </c>
      <c r="EA424" s="263"/>
      <c r="EB424" s="263" t="e">
        <f aca="false">IF($E418&gt;0,EB421/$E418,"-")</f>
        <v>#N/A</v>
      </c>
      <c r="EC424" s="263"/>
      <c r="ED424" s="263" t="e">
        <f aca="false">IF($E418&gt;0,ED421/$E418,"-")</f>
        <v>#N/A</v>
      </c>
      <c r="EE424" s="263"/>
      <c r="EF424" s="263" t="e">
        <f aca="false">IF($E418&gt;0,EF421/$E418,"-")</f>
        <v>#N/A</v>
      </c>
      <c r="EG424" s="263"/>
      <c r="EH424" s="263" t="e">
        <f aca="false">IF($E418&gt;0,EH421/$E418,"-")</f>
        <v>#N/A</v>
      </c>
      <c r="EI424" s="263"/>
      <c r="EJ424" s="263" t="e">
        <f aca="false">IF($E418&gt;0,EJ421/$E418,"-")</f>
        <v>#N/A</v>
      </c>
      <c r="EK424" s="263"/>
      <c r="EL424" s="263" t="e">
        <f aca="false">IF($E418&gt;0,EL421/$E418,"-")</f>
        <v>#N/A</v>
      </c>
      <c r="EM424" s="263"/>
      <c r="EN424" s="263" t="e">
        <f aca="false">IF($E418&gt;0,EN421/$E418,"-")</f>
        <v>#N/A</v>
      </c>
      <c r="EO424" s="263"/>
      <c r="EP424" s="263" t="e">
        <f aca="false">IF($E418&gt;0,EP421/$E418,"-")</f>
        <v>#N/A</v>
      </c>
      <c r="EQ424" s="263"/>
      <c r="ER424" s="263" t="e">
        <f aca="false">IF($E418&gt;0,ER421/$E418,"-")</f>
        <v>#N/A</v>
      </c>
      <c r="ES424" s="263"/>
      <c r="ET424" s="263" t="e">
        <f aca="false">IF($E418&gt;0,ET421/$E418,"-")</f>
        <v>#N/A</v>
      </c>
      <c r="EU424" s="263"/>
      <c r="EV424" s="263" t="e">
        <f aca="false">IF($E418&gt;0,EV421/$E418,"-")</f>
        <v>#N/A</v>
      </c>
      <c r="EW424" s="263"/>
      <c r="EX424" s="264" t="e">
        <f aca="false">IF($E418&gt;0,EX421/$E418,"-")</f>
        <v>#N/A</v>
      </c>
      <c r="EY424" s="264"/>
      <c r="EZ424" s="263" t="e">
        <f aca="false">IF($E418&gt;0,EZ421/$E418,"-")</f>
        <v>#N/A</v>
      </c>
      <c r="FA424" s="263"/>
      <c r="FB424" s="263" t="e">
        <f aca="false">IF($E418&gt;0,FB421/$E418,"-")</f>
        <v>#N/A</v>
      </c>
      <c r="FC424" s="263"/>
      <c r="FD424" s="263" t="e">
        <f aca="false">IF($E418&gt;0,FD421/$E418,"-")</f>
        <v>#N/A</v>
      </c>
      <c r="FE424" s="263"/>
      <c r="FF424" s="263" t="e">
        <f aca="false">IF($E418&gt;0,FF421/$E418,"-")</f>
        <v>#N/A</v>
      </c>
      <c r="FG424" s="263"/>
      <c r="FH424" s="263" t="e">
        <f aca="false">IF($E418&gt;0,FH421/$E418,"-")</f>
        <v>#N/A</v>
      </c>
      <c r="FI424" s="263"/>
      <c r="FJ424" s="263" t="e">
        <f aca="false">IF($E418&gt;0,FJ421/$E418,"-")</f>
        <v>#N/A</v>
      </c>
      <c r="FK424" s="263"/>
      <c r="FL424" s="263" t="e">
        <f aca="false">IF($E418&gt;0,FL421/$E418,"-")</f>
        <v>#N/A</v>
      </c>
      <c r="FM424" s="263"/>
      <c r="FN424" s="263" t="e">
        <f aca="false">IF($E418&gt;0,FN421/$E418,"-")</f>
        <v>#N/A</v>
      </c>
      <c r="FO424" s="263"/>
      <c r="FP424" s="263" t="e">
        <f aca="false">IF($E418&gt;0,FP421/$E418,"-")</f>
        <v>#N/A</v>
      </c>
      <c r="FQ424" s="263"/>
      <c r="FR424" s="263" t="e">
        <f aca="false">IF($E418&gt;0,FR421/$E418,"-")</f>
        <v>#N/A</v>
      </c>
      <c r="FS424" s="263"/>
      <c r="FT424" s="263" t="e">
        <f aca="false">IF($E418&gt;0,FT421/$E418,"-")</f>
        <v>#N/A</v>
      </c>
      <c r="FU424" s="263"/>
      <c r="FV424" s="263" t="e">
        <f aca="false">IF($E418&gt;0,FV421/$E418,"-")</f>
        <v>#N/A</v>
      </c>
      <c r="FW424" s="263"/>
      <c r="FX424" s="263" t="e">
        <f aca="false">IF($E418&gt;0,FX421/$E418,"-")</f>
        <v>#N/A</v>
      </c>
      <c r="FY424" s="263"/>
      <c r="FZ424" s="263" t="e">
        <f aca="false">IF($E418&gt;0,FZ421/$E418,"-")</f>
        <v>#N/A</v>
      </c>
      <c r="GA424" s="263"/>
      <c r="GB424" s="263" t="e">
        <f aca="false">IF($E418&gt;0,GB421/$E418,"-")</f>
        <v>#N/A</v>
      </c>
      <c r="GC424" s="263"/>
      <c r="GD424" s="263" t="e">
        <f aca="false">IF($E418&gt;0,GD421/$E418,"-")</f>
        <v>#N/A</v>
      </c>
      <c r="GE424" s="263"/>
      <c r="GF424" s="263" t="e">
        <f aca="false">IF($E418&gt;0,GF421/$E418,"-")</f>
        <v>#N/A</v>
      </c>
      <c r="GG424" s="263"/>
      <c r="GH424" s="263" t="e">
        <f aca="false">IF($E418&gt;0,GH421/$E418,"-")</f>
        <v>#N/A</v>
      </c>
      <c r="GI424" s="263"/>
      <c r="GJ424" s="263" t="e">
        <f aca="false">IF($E418&gt;0,GJ421/$E418,"-")</f>
        <v>#N/A</v>
      </c>
      <c r="GK424" s="263"/>
      <c r="GL424" s="263" t="e">
        <f aca="false">IF($E418&gt;0,GL421/$E418,"-")</f>
        <v>#N/A</v>
      </c>
      <c r="GM424" s="263"/>
      <c r="GN424" s="263" t="e">
        <f aca="false">IF($E418&gt;0,GN421/$E418,"-")</f>
        <v>#N/A</v>
      </c>
      <c r="GO424" s="263"/>
      <c r="GP424" s="263" t="e">
        <f aca="false">IF($E418&gt;0,GP421/$E418,"-")</f>
        <v>#N/A</v>
      </c>
      <c r="GQ424" s="263"/>
      <c r="GR424" s="263" t="e">
        <f aca="false">IF($E418&gt;0,GR421/$E418,"-")</f>
        <v>#N/A</v>
      </c>
      <c r="GS424" s="263"/>
      <c r="GT424" s="263" t="e">
        <f aca="false">IF($E418&gt;0,GT421/$E418,"-")</f>
        <v>#N/A</v>
      </c>
      <c r="GU424" s="263"/>
      <c r="GV424" s="263" t="e">
        <f aca="false">IF($E418&gt;0,GV421/$E418,"-")</f>
        <v>#N/A</v>
      </c>
      <c r="GW424" s="263"/>
      <c r="GX424" s="263" t="e">
        <f aca="false">IF($E418&gt;0,GX421/$E418,"-")</f>
        <v>#N/A</v>
      </c>
      <c r="GY424" s="263"/>
      <c r="GZ424" s="263" t="e">
        <f aca="false">IF($E418&gt;0,GZ421/$E418,"-")</f>
        <v>#N/A</v>
      </c>
      <c r="HA424" s="263"/>
      <c r="HB424" s="263" t="e">
        <f aca="false">IF($E418&gt;0,HB421/$E418,"-")</f>
        <v>#N/A</v>
      </c>
      <c r="HC424" s="263"/>
      <c r="HD424" s="263" t="e">
        <f aca="false">IF($E418&gt;0,HD421/$E418,"-")</f>
        <v>#N/A</v>
      </c>
      <c r="HE424" s="263"/>
      <c r="HF424" s="263" t="e">
        <f aca="false">IF($E418&gt;0,HF421/$E418,"-")</f>
        <v>#N/A</v>
      </c>
      <c r="HG424" s="263"/>
      <c r="HH424" s="263" t="e">
        <f aca="false">IF($E418&gt;0,HH421/$E418,"-")</f>
        <v>#N/A</v>
      </c>
      <c r="HI424" s="263"/>
      <c r="HJ424" s="263" t="e">
        <f aca="false">IF($E418&gt;0,HJ421/$E418,"-")</f>
        <v>#N/A</v>
      </c>
      <c r="HK424" s="263"/>
    </row>
    <row r="425" customFormat="false" ht="12.75" hidden="true" customHeight="false" outlineLevel="0" collapsed="false">
      <c r="A425" s="232"/>
      <c r="B425" s="233"/>
      <c r="C425" s="232"/>
      <c r="D425" s="234"/>
      <c r="E425" s="234"/>
      <c r="F425" s="235"/>
      <c r="G425" s="234"/>
      <c r="H425" s="234"/>
      <c r="I425" s="237"/>
      <c r="J425" s="238"/>
      <c r="K425" s="265" t="s">
        <v>166</v>
      </c>
      <c r="L425" s="266" t="e">
        <f aca="false">IF($E418&gt;0,L423/$E418,"-")</f>
        <v>#N/A</v>
      </c>
      <c r="M425" s="266"/>
      <c r="N425" s="266" t="e">
        <f aca="false">IF($E418&gt;0,N423/$E418,"-")</f>
        <v>#N/A</v>
      </c>
      <c r="O425" s="266"/>
      <c r="P425" s="266" t="e">
        <f aca="false">IF($E418&gt;0,P423/$E418,"-")</f>
        <v>#N/A</v>
      </c>
      <c r="Q425" s="266"/>
      <c r="R425" s="266" t="e">
        <f aca="false">IF($E418&gt;0,R423/$E418,"-")</f>
        <v>#N/A</v>
      </c>
      <c r="S425" s="266"/>
      <c r="T425" s="266" t="e">
        <f aca="false">IF($E418&gt;0,T423/$E418,"-")</f>
        <v>#N/A</v>
      </c>
      <c r="U425" s="266"/>
      <c r="V425" s="266" t="e">
        <f aca="false">IF($E418&gt;0,V423/$E418,"-")</f>
        <v>#N/A</v>
      </c>
      <c r="W425" s="266"/>
      <c r="X425" s="266" t="e">
        <f aca="false">IF($E418&gt;0,X423/$E418,"-")</f>
        <v>#N/A</v>
      </c>
      <c r="Y425" s="266"/>
      <c r="Z425" s="266" t="e">
        <f aca="false">IF($E418&gt;0,Z423/$E418,"-")</f>
        <v>#N/A</v>
      </c>
      <c r="AA425" s="266"/>
      <c r="AB425" s="266" t="e">
        <f aca="false">IF($E418&gt;0,AB423/$E418,"-")</f>
        <v>#N/A</v>
      </c>
      <c r="AC425" s="266"/>
      <c r="AD425" s="266" t="e">
        <f aca="false">IF($E418&gt;0,AD423/$E418,"-")</f>
        <v>#N/A</v>
      </c>
      <c r="AE425" s="266"/>
      <c r="AF425" s="266" t="e">
        <f aca="false">IF($E418&gt;0,AF423/$E418,"-")</f>
        <v>#N/A</v>
      </c>
      <c r="AG425" s="266"/>
      <c r="AH425" s="266" t="e">
        <f aca="false">IF($E418&gt;0,AH423/$E418,"-")</f>
        <v>#N/A</v>
      </c>
      <c r="AI425" s="266"/>
      <c r="AJ425" s="266" t="e">
        <f aca="false">IF($E418&gt;0,AJ423/$E418,"-")</f>
        <v>#N/A</v>
      </c>
      <c r="AK425" s="266"/>
      <c r="AL425" s="266" t="e">
        <f aca="false">IF($E418&gt;0,AL423/$E418,"-")</f>
        <v>#N/A</v>
      </c>
      <c r="AM425" s="266"/>
      <c r="AN425" s="266" t="e">
        <f aca="false">IF($E418&gt;0,AN423/$E418,"-")</f>
        <v>#N/A</v>
      </c>
      <c r="AO425" s="266"/>
      <c r="AP425" s="266" t="e">
        <f aca="false">IF($E418&gt;0,AP423/$E418,"-")</f>
        <v>#N/A</v>
      </c>
      <c r="AQ425" s="266"/>
      <c r="AR425" s="266" t="e">
        <f aca="false">IF($E418&gt;0,AR423/$E418,"-")</f>
        <v>#N/A</v>
      </c>
      <c r="AS425" s="266"/>
      <c r="AT425" s="266" t="e">
        <f aca="false">IF($E418&gt;0,AT423/$E418,"-")</f>
        <v>#N/A</v>
      </c>
      <c r="AU425" s="266"/>
      <c r="AV425" s="266" t="e">
        <f aca="false">IF($E418&gt;0,AV423/$E418,"-")</f>
        <v>#N/A</v>
      </c>
      <c r="AW425" s="266"/>
      <c r="AX425" s="266" t="e">
        <f aca="false">IF($E418&gt;0,AX423/$E418,"-")</f>
        <v>#N/A</v>
      </c>
      <c r="AY425" s="266"/>
      <c r="AZ425" s="266" t="e">
        <f aca="false">IF($E418&gt;0,AZ423/$E418,"-")</f>
        <v>#N/A</v>
      </c>
      <c r="BA425" s="266"/>
      <c r="BB425" s="266" t="e">
        <f aca="false">IF($E418&gt;0,BB423/$E418,"-")</f>
        <v>#N/A</v>
      </c>
      <c r="BC425" s="266"/>
      <c r="BD425" s="266" t="e">
        <f aca="false">IF($E418&gt;0,BD423/$E418,"-")</f>
        <v>#N/A</v>
      </c>
      <c r="BE425" s="266"/>
      <c r="BF425" s="266" t="e">
        <f aca="false">IF($E418&gt;0,BF423/$E418,"-")</f>
        <v>#N/A</v>
      </c>
      <c r="BG425" s="266"/>
      <c r="BH425" s="266" t="e">
        <f aca="false">IF($E418&gt;0,BH423/$E418,"-")</f>
        <v>#N/A</v>
      </c>
      <c r="BI425" s="266"/>
      <c r="BJ425" s="266" t="e">
        <f aca="false">IF($E418&gt;0,BJ423/$E418,"-")</f>
        <v>#N/A</v>
      </c>
      <c r="BK425" s="266"/>
      <c r="BL425" s="266" t="e">
        <f aca="false">IF($E418&gt;0,BL423/$E418,"-")</f>
        <v>#N/A</v>
      </c>
      <c r="BM425" s="266"/>
      <c r="BN425" s="266" t="e">
        <f aca="false">IF($E418&gt;0,BN423/$E418,"-")</f>
        <v>#N/A</v>
      </c>
      <c r="BO425" s="266"/>
      <c r="BP425" s="266" t="e">
        <f aca="false">IF($E418&gt;0,BP423/$E418,"-")</f>
        <v>#N/A</v>
      </c>
      <c r="BQ425" s="266"/>
      <c r="BR425" s="300" t="e">
        <f aca="false">IF($E418&gt;0,BR423/$E418,"-")</f>
        <v>#N/A</v>
      </c>
      <c r="BS425" s="300"/>
      <c r="BT425" s="300" t="e">
        <f aca="false">IF($E418&gt;0,BT423/$E418,"-")</f>
        <v>#N/A</v>
      </c>
      <c r="BU425" s="300"/>
      <c r="BV425" s="300" t="e">
        <f aca="false">IF($E418&gt;0,BV423/$E418,"-")</f>
        <v>#N/A</v>
      </c>
      <c r="BW425" s="300"/>
      <c r="BX425" s="300" t="e">
        <f aca="false">IF($E418&gt;0,BX423/$E418,"-")</f>
        <v>#N/A</v>
      </c>
      <c r="BY425" s="300"/>
      <c r="BZ425" s="300" t="e">
        <f aca="false">IF($E418&gt;0,BZ423/$E418,"-")</f>
        <v>#N/A</v>
      </c>
      <c r="CA425" s="300"/>
      <c r="CB425" s="300" t="e">
        <f aca="false">IF($E418&gt;0,CB423/$E418,"-")</f>
        <v>#N/A</v>
      </c>
      <c r="CC425" s="300"/>
      <c r="CD425" s="300" t="e">
        <f aca="false">IF($E418&gt;0,CD423/$E418,"-")</f>
        <v>#N/A</v>
      </c>
      <c r="CE425" s="300"/>
      <c r="CF425" s="300" t="e">
        <f aca="false">IF($E418&gt;0,CF423/$E418,"-")</f>
        <v>#N/A</v>
      </c>
      <c r="CG425" s="300"/>
      <c r="CH425" s="300" t="e">
        <f aca="false">IF($E418&gt;0,CH423/$E418,"-")</f>
        <v>#N/A</v>
      </c>
      <c r="CI425" s="300"/>
      <c r="CJ425" s="300" t="e">
        <f aca="false">IF($E418&gt;0,CJ423/$E418,"-")</f>
        <v>#N/A</v>
      </c>
      <c r="CK425" s="300"/>
      <c r="CL425" s="300" t="e">
        <f aca="false">IF($E418&gt;0,CL423/$E418,"-")</f>
        <v>#N/A</v>
      </c>
      <c r="CM425" s="300"/>
      <c r="CN425" s="300" t="e">
        <f aca="false">IF($E418&gt;0,CN423/$E418,"-")</f>
        <v>#N/A</v>
      </c>
      <c r="CO425" s="300"/>
      <c r="CP425" s="300" t="e">
        <f aca="false">IF($E418&gt;0,CP423/$E418,"-")</f>
        <v>#N/A</v>
      </c>
      <c r="CQ425" s="300"/>
      <c r="CR425" s="300" t="e">
        <f aca="false">IF($E418&gt;0,CR423/$E418,"-")</f>
        <v>#N/A</v>
      </c>
      <c r="CS425" s="300"/>
      <c r="CT425" s="300" t="e">
        <f aca="false">IF($E418&gt;0,CT423/$E418,"-")</f>
        <v>#N/A</v>
      </c>
      <c r="CU425" s="300"/>
      <c r="CV425" s="300" t="e">
        <f aca="false">IF($E418&gt;0,CV423/$E418,"-")</f>
        <v>#N/A</v>
      </c>
      <c r="CW425" s="300"/>
      <c r="CX425" s="300" t="e">
        <f aca="false">IF($E418&gt;0,CX423/$E418,"-")</f>
        <v>#N/A</v>
      </c>
      <c r="CY425" s="300"/>
      <c r="CZ425" s="300" t="e">
        <f aca="false">IF($E418&gt;0,CZ423/$E418,"-")</f>
        <v>#N/A</v>
      </c>
      <c r="DA425" s="300"/>
      <c r="DB425" s="300" t="e">
        <f aca="false">IF($E418&gt;0,DB423/$E418,"-")</f>
        <v>#N/A</v>
      </c>
      <c r="DC425" s="300"/>
      <c r="DD425" s="300" t="e">
        <f aca="false">IF($E418&gt;0,DD423/$E418,"-")</f>
        <v>#N/A</v>
      </c>
      <c r="DE425" s="300"/>
      <c r="DF425" s="300" t="e">
        <f aca="false">IF($E418&gt;0,DF423/$E418,"-")</f>
        <v>#N/A</v>
      </c>
      <c r="DG425" s="300"/>
      <c r="DH425" s="300" t="e">
        <f aca="false">IF($E418&gt;0,DH423/$E418,"-")</f>
        <v>#N/A</v>
      </c>
      <c r="DI425" s="300"/>
      <c r="DJ425" s="301" t="e">
        <f aca="false">IF($E418&gt;0,DJ423/$E418,"-")</f>
        <v>#N/A</v>
      </c>
      <c r="DK425" s="301"/>
      <c r="DL425" s="300" t="e">
        <f aca="false">IF($E418&gt;0,DL423/$E418,"-")</f>
        <v>#N/A</v>
      </c>
      <c r="DM425" s="300"/>
      <c r="DN425" s="300" t="e">
        <f aca="false">IF($E418&gt;0,DN423/$E418,"-")</f>
        <v>#N/A</v>
      </c>
      <c r="DO425" s="300"/>
      <c r="DP425" s="300" t="e">
        <f aca="false">IF($E418&gt;0,DP423/$E418,"-")</f>
        <v>#N/A</v>
      </c>
      <c r="DQ425" s="300"/>
      <c r="DR425" s="300" t="e">
        <f aca="false">IF($E418&gt;0,DR423/$E418,"-")</f>
        <v>#N/A</v>
      </c>
      <c r="DS425" s="300"/>
      <c r="DT425" s="300" t="e">
        <f aca="false">IF($E418&gt;0,DT423/$E418,"-")</f>
        <v>#N/A</v>
      </c>
      <c r="DU425" s="300"/>
      <c r="DV425" s="300" t="e">
        <f aca="false">IF($E418&gt;0,DV423/$E418,"-")</f>
        <v>#N/A</v>
      </c>
      <c r="DW425" s="300"/>
      <c r="DX425" s="300" t="e">
        <f aca="false">IF($E418&gt;0,DX423/$E418,"-")</f>
        <v>#N/A</v>
      </c>
      <c r="DY425" s="300"/>
      <c r="DZ425" s="300" t="e">
        <f aca="false">IF($E418&gt;0,DZ423/$E418,"-")</f>
        <v>#N/A</v>
      </c>
      <c r="EA425" s="300"/>
      <c r="EB425" s="300" t="e">
        <f aca="false">IF($E418&gt;0,EB423/$E418,"-")</f>
        <v>#N/A</v>
      </c>
      <c r="EC425" s="300"/>
      <c r="ED425" s="300" t="e">
        <f aca="false">IF($E418&gt;0,ED423/$E418,"-")</f>
        <v>#N/A</v>
      </c>
      <c r="EE425" s="300"/>
      <c r="EF425" s="300" t="e">
        <f aca="false">IF($E418&gt;0,EF423/$E418,"-")</f>
        <v>#N/A</v>
      </c>
      <c r="EG425" s="300"/>
      <c r="EH425" s="300" t="e">
        <f aca="false">IF($E418&gt;0,EH423/$E418,"-")</f>
        <v>#N/A</v>
      </c>
      <c r="EI425" s="300"/>
      <c r="EJ425" s="300" t="e">
        <f aca="false">IF($E418&gt;0,EJ423/$E418,"-")</f>
        <v>#N/A</v>
      </c>
      <c r="EK425" s="300"/>
      <c r="EL425" s="300" t="e">
        <f aca="false">IF($E418&gt;0,EL423/$E418,"-")</f>
        <v>#N/A</v>
      </c>
      <c r="EM425" s="300"/>
      <c r="EN425" s="300" t="e">
        <f aca="false">IF($E418&gt;0,EN423/$E418,"-")</f>
        <v>#N/A</v>
      </c>
      <c r="EO425" s="300"/>
      <c r="EP425" s="300" t="e">
        <f aca="false">IF($E418&gt;0,EP423/$E418,"-")</f>
        <v>#N/A</v>
      </c>
      <c r="EQ425" s="300"/>
      <c r="ER425" s="300" t="e">
        <f aca="false">IF($E418&gt;0,ER423/$E418,"-")</f>
        <v>#N/A</v>
      </c>
      <c r="ES425" s="300"/>
      <c r="ET425" s="300" t="e">
        <f aca="false">IF($E418&gt;0,ET423/$E418,"-")</f>
        <v>#N/A</v>
      </c>
      <c r="EU425" s="300"/>
      <c r="EV425" s="300" t="e">
        <f aca="false">IF($E418&gt;0,EV423/$E418,"-")</f>
        <v>#N/A</v>
      </c>
      <c r="EW425" s="300"/>
      <c r="EX425" s="302" t="e">
        <f aca="false">IF($E418&gt;0,EX423/$E418,"-")</f>
        <v>#N/A</v>
      </c>
      <c r="EY425" s="302"/>
      <c r="EZ425" s="300" t="e">
        <f aca="false">IF($E418&gt;0,EZ423/$E418,"-")</f>
        <v>#N/A</v>
      </c>
      <c r="FA425" s="300"/>
      <c r="FB425" s="300" t="e">
        <f aca="false">IF($E418&gt;0,FB423/$E418,"-")</f>
        <v>#N/A</v>
      </c>
      <c r="FC425" s="300"/>
      <c r="FD425" s="300" t="e">
        <f aca="false">IF($E418&gt;0,FD423/$E418,"-")</f>
        <v>#N/A</v>
      </c>
      <c r="FE425" s="300"/>
      <c r="FF425" s="300" t="e">
        <f aca="false">IF($E418&gt;0,FF423/$E418,"-")</f>
        <v>#N/A</v>
      </c>
      <c r="FG425" s="300"/>
      <c r="FH425" s="300" t="e">
        <f aca="false">IF($E418&gt;0,FH423/$E418,"-")</f>
        <v>#N/A</v>
      </c>
      <c r="FI425" s="300"/>
      <c r="FJ425" s="300" t="e">
        <f aca="false">IF($E418&gt;0,FJ423/$E418,"-")</f>
        <v>#N/A</v>
      </c>
      <c r="FK425" s="300"/>
      <c r="FL425" s="300" t="e">
        <f aca="false">IF($E418&gt;0,FL423/$E418,"-")</f>
        <v>#N/A</v>
      </c>
      <c r="FM425" s="300"/>
      <c r="FN425" s="300" t="e">
        <f aca="false">IF($E418&gt;0,FN423/$E418,"-")</f>
        <v>#N/A</v>
      </c>
      <c r="FO425" s="300"/>
      <c r="FP425" s="300" t="e">
        <f aca="false">IF($E418&gt;0,FP423/$E418,"-")</f>
        <v>#N/A</v>
      </c>
      <c r="FQ425" s="300"/>
      <c r="FR425" s="300" t="e">
        <f aca="false">IF($E418&gt;0,FR423/$E418,"-")</f>
        <v>#N/A</v>
      </c>
      <c r="FS425" s="300"/>
      <c r="FT425" s="300" t="e">
        <f aca="false">IF($E418&gt;0,FT423/$E418,"-")</f>
        <v>#N/A</v>
      </c>
      <c r="FU425" s="300"/>
      <c r="FV425" s="300" t="e">
        <f aca="false">IF($E418&gt;0,FV423/$E418,"-")</f>
        <v>#N/A</v>
      </c>
      <c r="FW425" s="300"/>
      <c r="FX425" s="300" t="e">
        <f aca="false">IF($E418&gt;0,FX423/$E418,"-")</f>
        <v>#N/A</v>
      </c>
      <c r="FY425" s="300"/>
      <c r="FZ425" s="300" t="e">
        <f aca="false">IF($E418&gt;0,FZ423/$E418,"-")</f>
        <v>#N/A</v>
      </c>
      <c r="GA425" s="300"/>
      <c r="GB425" s="300" t="e">
        <f aca="false">IF($E418&gt;0,GB423/$E418,"-")</f>
        <v>#N/A</v>
      </c>
      <c r="GC425" s="300"/>
      <c r="GD425" s="300" t="e">
        <f aca="false">IF($E418&gt;0,GD423/$E418,"-")</f>
        <v>#N/A</v>
      </c>
      <c r="GE425" s="300"/>
      <c r="GF425" s="300" t="e">
        <f aca="false">IF($E418&gt;0,GF423/$E418,"-")</f>
        <v>#N/A</v>
      </c>
      <c r="GG425" s="300"/>
      <c r="GH425" s="300" t="e">
        <f aca="false">IF($E418&gt;0,GH423/$E418,"-")</f>
        <v>#N/A</v>
      </c>
      <c r="GI425" s="300"/>
      <c r="GJ425" s="300" t="e">
        <f aca="false">IF($E418&gt;0,GJ423/$E418,"-")</f>
        <v>#N/A</v>
      </c>
      <c r="GK425" s="300"/>
      <c r="GL425" s="300" t="e">
        <f aca="false">IF($E418&gt;0,GL423/$E418,"-")</f>
        <v>#N/A</v>
      </c>
      <c r="GM425" s="300"/>
      <c r="GN425" s="300" t="e">
        <f aca="false">IF($E418&gt;0,GN423/$E418,"-")</f>
        <v>#N/A</v>
      </c>
      <c r="GO425" s="300"/>
      <c r="GP425" s="300" t="e">
        <f aca="false">IF($E418&gt;0,GP423/$E418,"-")</f>
        <v>#N/A</v>
      </c>
      <c r="GQ425" s="300"/>
      <c r="GR425" s="300" t="e">
        <f aca="false">IF($E418&gt;0,GR423/$E418,"-")</f>
        <v>#N/A</v>
      </c>
      <c r="GS425" s="300"/>
      <c r="GT425" s="300" t="e">
        <f aca="false">IF($E418&gt;0,GT423/$E418,"-")</f>
        <v>#N/A</v>
      </c>
      <c r="GU425" s="300"/>
      <c r="GV425" s="300" t="e">
        <f aca="false">IF($E418&gt;0,GV423/$E418,"-")</f>
        <v>#N/A</v>
      </c>
      <c r="GW425" s="300"/>
      <c r="GX425" s="300" t="e">
        <f aca="false">IF($E418&gt;0,GX423/$E418,"-")</f>
        <v>#N/A</v>
      </c>
      <c r="GY425" s="300"/>
      <c r="GZ425" s="300" t="e">
        <f aca="false">IF($E418&gt;0,GZ423/$E418,"-")</f>
        <v>#N/A</v>
      </c>
      <c r="HA425" s="300"/>
      <c r="HB425" s="300" t="e">
        <f aca="false">IF($E418&gt;0,HB423/$E418,"-")</f>
        <v>#N/A</v>
      </c>
      <c r="HC425" s="300"/>
      <c r="HD425" s="300" t="e">
        <f aca="false">IF($E418&gt;0,HD423/$E418,"-")</f>
        <v>#N/A</v>
      </c>
      <c r="HE425" s="300"/>
      <c r="HF425" s="300" t="e">
        <f aca="false">IF($E418&gt;0,HF423/$E418,"-")</f>
        <v>#N/A</v>
      </c>
      <c r="HG425" s="300"/>
      <c r="HH425" s="300" t="e">
        <f aca="false">IF($E418&gt;0,HH423/$E418,"-")</f>
        <v>#N/A</v>
      </c>
      <c r="HI425" s="300"/>
      <c r="HJ425" s="300" t="e">
        <f aca="false">IF($E418&gt;0,HJ423/$E418,"-")</f>
        <v>#N/A</v>
      </c>
      <c r="HK425" s="300"/>
    </row>
    <row r="426" s="243" customFormat="true" ht="13.8" hidden="true" customHeight="false" outlineLevel="0" collapsed="false">
      <c r="A426" s="268"/>
      <c r="B426" s="269"/>
      <c r="C426" s="269"/>
      <c r="D426" s="271"/>
      <c r="E426" s="271"/>
      <c r="F426" s="269"/>
      <c r="G426" s="269"/>
      <c r="H426" s="269"/>
      <c r="I426" s="269"/>
      <c r="J426" s="269"/>
      <c r="K426" s="269"/>
      <c r="L426" s="274"/>
      <c r="M426" s="274"/>
      <c r="N426" s="274"/>
      <c r="O426" s="274"/>
      <c r="P426" s="274"/>
      <c r="Q426" s="274"/>
      <c r="R426" s="275"/>
      <c r="S426" s="275"/>
      <c r="T426" s="276"/>
      <c r="U426" s="276"/>
      <c r="V426" s="274"/>
      <c r="W426" s="274"/>
      <c r="X426" s="274"/>
      <c r="Y426" s="274"/>
      <c r="Z426" s="275"/>
      <c r="AA426" s="275"/>
      <c r="AB426" s="276"/>
      <c r="AC426" s="276"/>
      <c r="AD426" s="274"/>
      <c r="AE426" s="274"/>
      <c r="AF426" s="274"/>
      <c r="AG426" s="274"/>
      <c r="AH426" s="275"/>
      <c r="AI426" s="275"/>
      <c r="AJ426" s="276"/>
      <c r="AK426" s="276"/>
      <c r="AL426" s="274"/>
      <c r="AM426" s="274"/>
      <c r="AN426" s="274"/>
      <c r="AO426" s="274"/>
      <c r="AP426" s="275"/>
      <c r="AQ426" s="275"/>
      <c r="AR426" s="276"/>
      <c r="AS426" s="276"/>
      <c r="AT426" s="277"/>
      <c r="AU426" s="277"/>
      <c r="AV426" s="277"/>
      <c r="AW426" s="277"/>
      <c r="AX426" s="277"/>
      <c r="AY426" s="278"/>
      <c r="AZ426" s="279"/>
      <c r="BA426" s="277"/>
      <c r="BB426" s="277"/>
      <c r="BC426" s="277"/>
      <c r="BD426" s="277"/>
      <c r="BE426" s="277"/>
      <c r="BF426" s="277"/>
      <c r="BG426" s="278"/>
      <c r="BH426" s="279"/>
      <c r="BI426" s="277"/>
      <c r="BJ426" s="277"/>
      <c r="BK426" s="277"/>
      <c r="BL426" s="277"/>
      <c r="BM426" s="277"/>
      <c r="BN426" s="277"/>
      <c r="BO426" s="278"/>
      <c r="BP426" s="279"/>
      <c r="BQ426" s="277"/>
      <c r="BR426" s="277"/>
      <c r="BS426" s="277"/>
      <c r="BT426" s="277"/>
      <c r="BU426" s="277"/>
      <c r="BV426" s="277"/>
      <c r="BW426" s="278"/>
      <c r="BX426" s="279"/>
      <c r="BY426" s="277"/>
      <c r="BZ426" s="277"/>
      <c r="CA426" s="277"/>
      <c r="CB426" s="277"/>
      <c r="CC426" s="277"/>
      <c r="CD426" s="275"/>
      <c r="CE426" s="275"/>
      <c r="CF426" s="276"/>
      <c r="CG426" s="276"/>
      <c r="CH426" s="274"/>
      <c r="CI426" s="274"/>
      <c r="CJ426" s="274"/>
      <c r="CK426" s="274"/>
      <c r="CL426" s="275"/>
      <c r="CM426" s="275"/>
      <c r="CN426" s="276"/>
      <c r="CO426" s="276"/>
      <c r="CP426" s="280"/>
      <c r="CQ426" s="280"/>
      <c r="CR426" s="280"/>
      <c r="CS426" s="280"/>
      <c r="CT426" s="281"/>
      <c r="CU426" s="282"/>
      <c r="CV426" s="283"/>
      <c r="CW426" s="281"/>
      <c r="CX426" s="281"/>
      <c r="CY426" s="281"/>
      <c r="CZ426" s="281"/>
      <c r="DA426" s="281"/>
      <c r="DB426" s="281"/>
      <c r="DC426" s="282"/>
      <c r="DD426" s="283"/>
      <c r="DE426" s="281"/>
      <c r="DF426" s="281"/>
      <c r="DG426" s="281"/>
      <c r="DH426" s="281"/>
      <c r="DI426" s="281"/>
      <c r="DJ426" s="284"/>
      <c r="DK426" s="285"/>
      <c r="DL426" s="283"/>
      <c r="DM426" s="281"/>
      <c r="DN426" s="281"/>
      <c r="DO426" s="281"/>
      <c r="DP426" s="281"/>
      <c r="DQ426" s="281"/>
      <c r="DR426" s="281"/>
      <c r="DS426" s="282"/>
      <c r="DT426" s="283"/>
      <c r="DU426" s="281"/>
      <c r="DV426" s="281"/>
      <c r="DW426" s="281"/>
      <c r="DX426" s="281"/>
      <c r="DY426" s="281"/>
      <c r="DZ426" s="281"/>
      <c r="EA426" s="282"/>
      <c r="EB426" s="283"/>
      <c r="EC426" s="281"/>
      <c r="ED426" s="281"/>
      <c r="EE426" s="281"/>
      <c r="EF426" s="281"/>
      <c r="EG426" s="281"/>
      <c r="EH426" s="281"/>
      <c r="EI426" s="282"/>
      <c r="EJ426" s="283"/>
      <c r="EK426" s="281"/>
      <c r="EL426" s="281"/>
      <c r="EM426" s="281"/>
      <c r="EN426" s="281"/>
      <c r="EO426" s="281"/>
      <c r="EP426" s="281"/>
      <c r="EQ426" s="282"/>
      <c r="ER426" s="283"/>
      <c r="ES426" s="281"/>
      <c r="ET426" s="281"/>
      <c r="EU426" s="281"/>
      <c r="EV426" s="281"/>
      <c r="EW426" s="281"/>
      <c r="EX426" s="286"/>
      <c r="EY426" s="287"/>
      <c r="EZ426" s="283"/>
      <c r="FA426" s="281"/>
      <c r="FB426" s="281"/>
      <c r="FC426" s="281"/>
      <c r="FD426" s="281"/>
      <c r="FE426" s="281"/>
      <c r="FF426" s="281"/>
      <c r="FG426" s="282"/>
      <c r="FH426" s="283"/>
      <c r="FI426" s="281"/>
      <c r="FJ426" s="281"/>
      <c r="FK426" s="281"/>
      <c r="FL426" s="281"/>
      <c r="FM426" s="281"/>
      <c r="FN426" s="281"/>
      <c r="FO426" s="282"/>
      <c r="FP426" s="283"/>
      <c r="FQ426" s="281"/>
      <c r="FR426" s="281"/>
      <c r="FS426" s="281"/>
      <c r="FT426" s="281"/>
      <c r="FU426" s="281"/>
      <c r="FV426" s="281"/>
      <c r="FW426" s="282"/>
      <c r="FX426" s="283"/>
      <c r="FY426" s="281"/>
      <c r="FZ426" s="281"/>
      <c r="GA426" s="281"/>
      <c r="GB426" s="281"/>
      <c r="GC426" s="281"/>
      <c r="GD426" s="281"/>
      <c r="GE426" s="282"/>
      <c r="GF426" s="283"/>
      <c r="GG426" s="281"/>
      <c r="GH426" s="281"/>
      <c r="GI426" s="281"/>
      <c r="GJ426" s="281"/>
      <c r="GK426" s="281"/>
      <c r="GL426" s="281"/>
      <c r="GM426" s="282"/>
      <c r="GN426" s="283"/>
      <c r="GO426" s="281"/>
      <c r="GP426" s="281"/>
      <c r="GQ426" s="281"/>
      <c r="GR426" s="281"/>
      <c r="GS426" s="281"/>
      <c r="GT426" s="281"/>
      <c r="GU426" s="282"/>
      <c r="GV426" s="281"/>
      <c r="GW426" s="282"/>
      <c r="GX426" s="281"/>
      <c r="GY426" s="282"/>
      <c r="GZ426" s="281"/>
      <c r="HA426" s="282"/>
      <c r="HB426" s="281"/>
      <c r="HC426" s="282"/>
      <c r="HD426" s="281"/>
      <c r="HE426" s="282"/>
      <c r="HF426" s="281"/>
      <c r="HG426" s="282"/>
      <c r="HH426" s="281"/>
      <c r="HI426" s="282"/>
      <c r="HJ426" s="281"/>
      <c r="HK426" s="282"/>
    </row>
    <row r="427" customFormat="false" ht="12.75" hidden="true" customHeight="false" outlineLevel="0" collapsed="false">
      <c r="A427" s="232" t="s">
        <v>208</v>
      </c>
      <c r="B427" s="233" t="e">
        <f aca="false">VLOOKUP(A427,PLANEJAMENTO!$B$11:$C$96,2,FALSE())</f>
        <v>#N/A</v>
      </c>
      <c r="C427" s="232" t="e">
        <f aca="false">VLOOKUP(A427,PLANEJAMENTO!$B$11:$D$96,3,FALSE())</f>
        <v>#N/A</v>
      </c>
      <c r="D427" s="234" t="e">
        <f aca="false">VLOOKUP(A427,PLANEJAMENTO!$B$11:$E$96,4,FALSE())</f>
        <v>#N/A</v>
      </c>
      <c r="E427" s="234" t="e">
        <f aca="false">D427</f>
        <v>#N/A</v>
      </c>
      <c r="F427" s="235" t="e">
        <f aca="false">produções!#REF!</f>
        <v>#VALUE!</v>
      </c>
      <c r="G427" s="234" t="e">
        <f aca="false">F427*8</f>
        <v>#VALUE!</v>
      </c>
      <c r="H427" s="234"/>
      <c r="I427" s="237"/>
      <c r="J427" s="238"/>
      <c r="K427" s="305" t="s">
        <v>159</v>
      </c>
      <c r="L427" s="240"/>
      <c r="M427" s="240"/>
      <c r="N427" s="240"/>
      <c r="O427" s="240"/>
      <c r="P427" s="240"/>
      <c r="Q427" s="240"/>
      <c r="R427" s="240"/>
      <c r="S427" s="240"/>
      <c r="T427" s="240"/>
      <c r="U427" s="240"/>
      <c r="V427" s="240"/>
      <c r="W427" s="240"/>
      <c r="X427" s="240"/>
      <c r="Y427" s="240"/>
      <c r="Z427" s="240"/>
      <c r="AA427" s="240"/>
      <c r="AB427" s="240"/>
      <c r="AC427" s="240"/>
      <c r="AD427" s="240"/>
      <c r="AE427" s="240"/>
      <c r="AF427" s="240"/>
      <c r="AG427" s="240"/>
      <c r="AH427" s="240"/>
      <c r="AI427" s="240"/>
      <c r="AJ427" s="240"/>
      <c r="AK427" s="240"/>
      <c r="AL427" s="240"/>
      <c r="AM427" s="240"/>
      <c r="AN427" s="240"/>
      <c r="AO427" s="240"/>
      <c r="AP427" s="373" t="n">
        <v>5</v>
      </c>
      <c r="AQ427" s="373"/>
      <c r="AR427" s="373" t="n">
        <v>5</v>
      </c>
      <c r="AS427" s="373"/>
      <c r="AT427" s="240"/>
      <c r="AU427" s="240"/>
      <c r="AV427" s="313" t="n">
        <v>6</v>
      </c>
      <c r="AW427" s="313"/>
      <c r="AX427" s="313" t="n">
        <v>6</v>
      </c>
      <c r="AY427" s="313"/>
      <c r="AZ427" s="313" t="n">
        <v>1.63628094916127</v>
      </c>
      <c r="BA427" s="313"/>
      <c r="BB427" s="240"/>
      <c r="BC427" s="240"/>
      <c r="BD427" s="240"/>
      <c r="BE427" s="240"/>
      <c r="BF427" s="240"/>
      <c r="BG427" s="240"/>
      <c r="BH427" s="240"/>
      <c r="BI427" s="240"/>
      <c r="BJ427" s="240"/>
      <c r="BK427" s="240"/>
      <c r="BL427" s="240"/>
      <c r="BM427" s="240"/>
      <c r="BN427" s="240"/>
      <c r="BO427" s="240"/>
      <c r="BP427" s="240"/>
      <c r="BQ427" s="240"/>
      <c r="BR427" s="308"/>
      <c r="BS427" s="308"/>
      <c r="BT427" s="308"/>
      <c r="BU427" s="308"/>
      <c r="BV427" s="308"/>
      <c r="BW427" s="308"/>
      <c r="BX427" s="308"/>
      <c r="BY427" s="308"/>
      <c r="BZ427" s="308"/>
      <c r="CA427" s="308"/>
      <c r="CB427" s="308"/>
      <c r="CC427" s="308"/>
      <c r="CD427" s="308"/>
      <c r="CE427" s="308"/>
      <c r="CF427" s="308"/>
      <c r="CG427" s="308"/>
      <c r="CH427" s="308"/>
      <c r="CI427" s="308"/>
      <c r="CJ427" s="308"/>
      <c r="CK427" s="308"/>
      <c r="CL427" s="308"/>
      <c r="CM427" s="308"/>
      <c r="CN427" s="308"/>
      <c r="CO427" s="308"/>
      <c r="CP427" s="308"/>
      <c r="CQ427" s="308"/>
      <c r="CR427" s="308"/>
      <c r="CS427" s="308"/>
      <c r="CT427" s="308"/>
      <c r="CU427" s="308"/>
      <c r="CV427" s="308"/>
      <c r="CW427" s="308"/>
      <c r="CX427" s="308"/>
      <c r="CY427" s="308"/>
      <c r="CZ427" s="308"/>
      <c r="DA427" s="308"/>
      <c r="DB427" s="308"/>
      <c r="DC427" s="308"/>
      <c r="DD427" s="308"/>
      <c r="DE427" s="308"/>
      <c r="DF427" s="308"/>
      <c r="DG427" s="308"/>
      <c r="DH427" s="308"/>
      <c r="DI427" s="308"/>
      <c r="DJ427" s="315"/>
      <c r="DK427" s="315"/>
      <c r="DL427" s="308"/>
      <c r="DM427" s="308"/>
      <c r="DN427" s="308"/>
      <c r="DO427" s="308"/>
      <c r="DP427" s="308"/>
      <c r="DQ427" s="308"/>
      <c r="DR427" s="308"/>
      <c r="DS427" s="308"/>
      <c r="DT427" s="308"/>
      <c r="DU427" s="308"/>
      <c r="DV427" s="308"/>
      <c r="DW427" s="308"/>
      <c r="DX427" s="308"/>
      <c r="DY427" s="308"/>
      <c r="DZ427" s="308"/>
      <c r="EA427" s="308"/>
      <c r="EB427" s="308"/>
      <c r="EC427" s="308"/>
      <c r="ED427" s="308"/>
      <c r="EE427" s="308"/>
      <c r="EF427" s="308"/>
      <c r="EG427" s="308"/>
      <c r="EH427" s="308"/>
      <c r="EI427" s="308"/>
      <c r="EJ427" s="308"/>
      <c r="EK427" s="308"/>
      <c r="EL427" s="308"/>
      <c r="EM427" s="308"/>
      <c r="EN427" s="308"/>
      <c r="EO427" s="308"/>
      <c r="EP427" s="308"/>
      <c r="EQ427" s="308"/>
      <c r="ER427" s="308"/>
      <c r="ES427" s="308"/>
      <c r="ET427" s="308"/>
      <c r="EU427" s="308"/>
      <c r="EV427" s="308"/>
      <c r="EW427" s="308"/>
      <c r="EX427" s="309"/>
      <c r="EY427" s="309"/>
      <c r="EZ427" s="308"/>
      <c r="FA427" s="308"/>
      <c r="FB427" s="308"/>
      <c r="FC427" s="308"/>
      <c r="FD427" s="371" t="n">
        <f aca="false">6-FD325</f>
        <v>1.72113289760348</v>
      </c>
      <c r="FE427" s="371"/>
      <c r="FF427" s="371" t="n">
        <v>6</v>
      </c>
      <c r="FG427" s="371"/>
      <c r="FH427" s="371" t="n">
        <v>0.504824151882978</v>
      </c>
      <c r="FI427" s="371"/>
      <c r="FJ427" s="308"/>
      <c r="FK427" s="308"/>
      <c r="FL427" s="308"/>
      <c r="FM427" s="308"/>
      <c r="FN427" s="308"/>
      <c r="FO427" s="308"/>
      <c r="FP427" s="308"/>
      <c r="FQ427" s="308"/>
      <c r="FR427" s="308"/>
      <c r="FS427" s="308"/>
      <c r="FT427" s="308"/>
      <c r="FU427" s="308"/>
      <c r="FV427" s="308"/>
      <c r="FW427" s="308"/>
      <c r="FX427" s="308"/>
      <c r="FY427" s="308"/>
      <c r="FZ427" s="308"/>
      <c r="GA427" s="308"/>
      <c r="GB427" s="308"/>
      <c r="GC427" s="308"/>
      <c r="GD427" s="308"/>
      <c r="GE427" s="308"/>
      <c r="GF427" s="308"/>
      <c r="GG427" s="308"/>
      <c r="GH427" s="308"/>
      <c r="GI427" s="308"/>
      <c r="GJ427" s="308"/>
      <c r="GK427" s="308"/>
      <c r="GL427" s="308"/>
      <c r="GM427" s="308"/>
      <c r="GN427" s="308"/>
      <c r="GO427" s="308"/>
      <c r="GP427" s="308"/>
      <c r="GQ427" s="308"/>
      <c r="GR427" s="308"/>
      <c r="GS427" s="308"/>
      <c r="GT427" s="308"/>
      <c r="GU427" s="308"/>
      <c r="GV427" s="308"/>
      <c r="GW427" s="308"/>
      <c r="GX427" s="308"/>
      <c r="GY427" s="308"/>
      <c r="GZ427" s="308"/>
      <c r="HA427" s="308"/>
      <c r="HB427" s="308"/>
      <c r="HC427" s="308"/>
      <c r="HD427" s="308"/>
      <c r="HE427" s="308"/>
      <c r="HF427" s="308"/>
      <c r="HG427" s="308"/>
      <c r="HH427" s="308"/>
      <c r="HI427" s="308"/>
      <c r="HJ427" s="308"/>
      <c r="HK427" s="308"/>
    </row>
    <row r="428" customFormat="false" ht="12.75" hidden="true" customHeight="false" outlineLevel="0" collapsed="false">
      <c r="A428" s="232"/>
      <c r="B428" s="233"/>
      <c r="C428" s="232"/>
      <c r="D428" s="234"/>
      <c r="E428" s="234"/>
      <c r="F428" s="235"/>
      <c r="G428" s="234"/>
      <c r="H428" s="234"/>
      <c r="I428" s="237"/>
      <c r="J428" s="238"/>
      <c r="K428" s="244" t="s">
        <v>160</v>
      </c>
      <c r="L428" s="245"/>
      <c r="M428" s="245"/>
      <c r="N428" s="245"/>
      <c r="O428" s="245"/>
      <c r="P428" s="245"/>
      <c r="Q428" s="245"/>
      <c r="R428" s="245"/>
      <c r="S428" s="245"/>
      <c r="T428" s="245"/>
      <c r="U428" s="245"/>
      <c r="V428" s="245"/>
      <c r="W428" s="245"/>
      <c r="X428" s="245"/>
      <c r="Y428" s="245"/>
      <c r="Z428" s="245"/>
      <c r="AA428" s="245"/>
      <c r="AB428" s="245"/>
      <c r="AC428" s="245"/>
      <c r="AD428" s="245"/>
      <c r="AE428" s="245"/>
      <c r="AF428" s="245"/>
      <c r="AG428" s="245"/>
      <c r="AH428" s="245"/>
      <c r="AI428" s="245"/>
      <c r="AJ428" s="245"/>
      <c r="AK428" s="245"/>
      <c r="AL428" s="245"/>
      <c r="AM428" s="245"/>
      <c r="AN428" s="245"/>
      <c r="AO428" s="245"/>
      <c r="AP428" s="245" t="n">
        <v>1</v>
      </c>
      <c r="AQ428" s="245"/>
      <c r="AR428" s="245" t="n">
        <v>1</v>
      </c>
      <c r="AS428" s="245"/>
      <c r="AT428" s="245"/>
      <c r="AU428" s="245"/>
      <c r="AV428" s="245" t="n">
        <v>1</v>
      </c>
      <c r="AW428" s="245"/>
      <c r="AX428" s="245" t="n">
        <v>1</v>
      </c>
      <c r="AY428" s="245"/>
      <c r="AZ428" s="245" t="n">
        <v>1</v>
      </c>
      <c r="BA428" s="245"/>
      <c r="BB428" s="245"/>
      <c r="BC428" s="245"/>
      <c r="BD428" s="245"/>
      <c r="BE428" s="245"/>
      <c r="BF428" s="245"/>
      <c r="BG428" s="245"/>
      <c r="BH428" s="245"/>
      <c r="BI428" s="245"/>
      <c r="BJ428" s="245"/>
      <c r="BK428" s="245"/>
      <c r="BL428" s="245"/>
      <c r="BM428" s="245"/>
      <c r="BN428" s="245"/>
      <c r="BO428" s="245"/>
      <c r="BP428" s="245"/>
      <c r="BQ428" s="245"/>
      <c r="BR428" s="245"/>
      <c r="BS428" s="245"/>
      <c r="BT428" s="245"/>
      <c r="BU428" s="245"/>
      <c r="BV428" s="245"/>
      <c r="BW428" s="245"/>
      <c r="BX428" s="245"/>
      <c r="BY428" s="245"/>
      <c r="BZ428" s="245"/>
      <c r="CA428" s="245"/>
      <c r="CB428" s="245"/>
      <c r="CC428" s="245"/>
      <c r="CD428" s="245"/>
      <c r="CE428" s="245"/>
      <c r="CF428" s="245"/>
      <c r="CG428" s="245"/>
      <c r="CH428" s="245"/>
      <c r="CI428" s="245"/>
      <c r="CJ428" s="245"/>
      <c r="CK428" s="245"/>
      <c r="CL428" s="245"/>
      <c r="CM428" s="245"/>
      <c r="CN428" s="245"/>
      <c r="CO428" s="245"/>
      <c r="CP428" s="245"/>
      <c r="CQ428" s="245"/>
      <c r="CR428" s="245"/>
      <c r="CS428" s="245"/>
      <c r="CT428" s="245"/>
      <c r="CU428" s="245"/>
      <c r="CV428" s="245"/>
      <c r="CW428" s="245"/>
      <c r="CX428" s="245"/>
      <c r="CY428" s="245"/>
      <c r="CZ428" s="245"/>
      <c r="DA428" s="245"/>
      <c r="DB428" s="245"/>
      <c r="DC428" s="245"/>
      <c r="DD428" s="245"/>
      <c r="DE428" s="245"/>
      <c r="DF428" s="245"/>
      <c r="DG428" s="245"/>
      <c r="DH428" s="245"/>
      <c r="DI428" s="245"/>
      <c r="DJ428" s="310"/>
      <c r="DK428" s="310"/>
      <c r="DL428" s="245"/>
      <c r="DM428" s="245"/>
      <c r="DN428" s="245"/>
      <c r="DO428" s="245"/>
      <c r="DP428" s="245"/>
      <c r="DQ428" s="245"/>
      <c r="DR428" s="245"/>
      <c r="DS428" s="245"/>
      <c r="DT428" s="245"/>
      <c r="DU428" s="245"/>
      <c r="DV428" s="245"/>
      <c r="DW428" s="245"/>
      <c r="DX428" s="245"/>
      <c r="DY428" s="245"/>
      <c r="DZ428" s="245"/>
      <c r="EA428" s="245"/>
      <c r="EB428" s="245"/>
      <c r="EC428" s="245"/>
      <c r="ED428" s="245"/>
      <c r="EE428" s="245"/>
      <c r="EF428" s="245"/>
      <c r="EG428" s="245"/>
      <c r="EH428" s="245"/>
      <c r="EI428" s="245"/>
      <c r="EJ428" s="245"/>
      <c r="EK428" s="245"/>
      <c r="EL428" s="245"/>
      <c r="EM428" s="245"/>
      <c r="EN428" s="245"/>
      <c r="EO428" s="245"/>
      <c r="EP428" s="245"/>
      <c r="EQ428" s="245"/>
      <c r="ER428" s="245"/>
      <c r="ES428" s="245"/>
      <c r="ET428" s="245"/>
      <c r="EU428" s="245"/>
      <c r="EV428" s="245"/>
      <c r="EW428" s="245"/>
      <c r="EX428" s="246"/>
      <c r="EY428" s="246"/>
      <c r="EZ428" s="245"/>
      <c r="FA428" s="245"/>
      <c r="FB428" s="245"/>
      <c r="FC428" s="245"/>
      <c r="FD428" s="245" t="n">
        <v>1</v>
      </c>
      <c r="FE428" s="245"/>
      <c r="FF428" s="245" t="n">
        <v>1</v>
      </c>
      <c r="FG428" s="245"/>
      <c r="FH428" s="245" t="n">
        <v>1</v>
      </c>
      <c r="FI428" s="245"/>
      <c r="FJ428" s="245"/>
      <c r="FK428" s="245"/>
      <c r="FL428" s="245"/>
      <c r="FM428" s="245"/>
      <c r="FN428" s="245"/>
      <c r="FO428" s="245"/>
      <c r="FP428" s="245"/>
      <c r="FQ428" s="245"/>
      <c r="FR428" s="245"/>
      <c r="FS428" s="245"/>
      <c r="FT428" s="245"/>
      <c r="FU428" s="245"/>
      <c r="FV428" s="245"/>
      <c r="FW428" s="245"/>
      <c r="FX428" s="245"/>
      <c r="FY428" s="245"/>
      <c r="FZ428" s="245"/>
      <c r="GA428" s="245"/>
      <c r="GB428" s="245"/>
      <c r="GC428" s="245"/>
      <c r="GD428" s="245"/>
      <c r="GE428" s="245"/>
      <c r="GF428" s="245"/>
      <c r="GG428" s="245"/>
      <c r="GH428" s="245"/>
      <c r="GI428" s="245"/>
      <c r="GJ428" s="245"/>
      <c r="GK428" s="245"/>
      <c r="GL428" s="245"/>
      <c r="GM428" s="245"/>
      <c r="GN428" s="245"/>
      <c r="GO428" s="245"/>
      <c r="GP428" s="245"/>
      <c r="GQ428" s="245"/>
      <c r="GR428" s="245"/>
      <c r="GS428" s="245"/>
      <c r="GT428" s="245"/>
      <c r="GU428" s="245"/>
      <c r="GV428" s="245"/>
      <c r="GW428" s="245"/>
      <c r="GX428" s="245"/>
      <c r="GY428" s="245"/>
      <c r="GZ428" s="245"/>
      <c r="HA428" s="245"/>
      <c r="HB428" s="245"/>
      <c r="HC428" s="245"/>
      <c r="HD428" s="245"/>
      <c r="HE428" s="245"/>
      <c r="HF428" s="245"/>
      <c r="HG428" s="245"/>
      <c r="HH428" s="245"/>
      <c r="HI428" s="245"/>
      <c r="HJ428" s="245"/>
      <c r="HK428" s="245"/>
    </row>
    <row r="429" customFormat="false" ht="12.75" hidden="true" customHeight="false" outlineLevel="0" collapsed="false">
      <c r="A429" s="232"/>
      <c r="B429" s="233"/>
      <c r="C429" s="232"/>
      <c r="D429" s="234"/>
      <c r="E429" s="234"/>
      <c r="F429" s="235"/>
      <c r="G429" s="234"/>
      <c r="H429" s="234"/>
      <c r="I429" s="237"/>
      <c r="J429" s="238"/>
      <c r="K429" s="247" t="s">
        <v>161</v>
      </c>
      <c r="L429" s="248" t="e">
        <f aca="false">(L427*L428*$G427)*$L$8</f>
        <v>#VALUE!</v>
      </c>
      <c r="M429" s="248"/>
      <c r="N429" s="248" t="e">
        <f aca="false">(N427*N428*$G427)*$L$8</f>
        <v>#VALUE!</v>
      </c>
      <c r="O429" s="248"/>
      <c r="P429" s="248" t="e">
        <f aca="false">(P427*P428*$G427)*$L$8</f>
        <v>#VALUE!</v>
      </c>
      <c r="Q429" s="248"/>
      <c r="R429" s="248" t="e">
        <f aca="false">(R427*R428*$G427)*$L$8</f>
        <v>#VALUE!</v>
      </c>
      <c r="S429" s="248"/>
      <c r="T429" s="248" t="e">
        <f aca="false">(T427*T428*$G427)*$T$8</f>
        <v>#VALUE!</v>
      </c>
      <c r="U429" s="248"/>
      <c r="V429" s="248" t="e">
        <f aca="false">(V427*V428*$G427)*$T$8</f>
        <v>#VALUE!</v>
      </c>
      <c r="W429" s="248"/>
      <c r="X429" s="248" t="e">
        <f aca="false">(X427*X428*$G427)*$T$8</f>
        <v>#VALUE!</v>
      </c>
      <c r="Y429" s="248"/>
      <c r="Z429" s="248" t="e">
        <f aca="false">(Z427*Z428*$G427)*$T$8</f>
        <v>#VALUE!</v>
      </c>
      <c r="AA429" s="248"/>
      <c r="AB429" s="248" t="e">
        <f aca="false">(AB427*AB428*$G427)*$AB$8</f>
        <v>#VALUE!</v>
      </c>
      <c r="AC429" s="248"/>
      <c r="AD429" s="248" t="e">
        <f aca="false">(AD427*AD428*$G427)*$AB$8</f>
        <v>#VALUE!</v>
      </c>
      <c r="AE429" s="248"/>
      <c r="AF429" s="248" t="e">
        <f aca="false">(AF427*AF428*$G427)*$AB$8</f>
        <v>#VALUE!</v>
      </c>
      <c r="AG429" s="248"/>
      <c r="AH429" s="248" t="e">
        <f aca="false">(AH427*AH428*$G427)*$AB$8</f>
        <v>#VALUE!</v>
      </c>
      <c r="AI429" s="248"/>
      <c r="AJ429" s="248" t="e">
        <f aca="false">(AJ427*AJ428*$G427)*$AJ$8</f>
        <v>#VALUE!</v>
      </c>
      <c r="AK429" s="248"/>
      <c r="AL429" s="248" t="e">
        <f aca="false">(AL427*AL428*$G427)*$AJ$8</f>
        <v>#VALUE!</v>
      </c>
      <c r="AM429" s="248"/>
      <c r="AN429" s="248" t="e">
        <f aca="false">(AN427*AN428*$G427)*$AJ$8</f>
        <v>#VALUE!</v>
      </c>
      <c r="AO429" s="248"/>
      <c r="AP429" s="248" t="e">
        <f aca="false">(AP427*AP428*$G427)*$AJ$8</f>
        <v>#VALUE!</v>
      </c>
      <c r="AQ429" s="248"/>
      <c r="AR429" s="248" t="e">
        <f aca="false">(AR427*AR428*$G427)*$AT$8</f>
        <v>#VALUE!</v>
      </c>
      <c r="AS429" s="248"/>
      <c r="AT429" s="248" t="e">
        <f aca="false">(AT427*AT428*$G427)*$AT$8</f>
        <v>#VALUE!</v>
      </c>
      <c r="AU429" s="248"/>
      <c r="AV429" s="248" t="e">
        <f aca="false">(AV427*AV428*$G427)*$AT$8</f>
        <v>#VALUE!</v>
      </c>
      <c r="AW429" s="248"/>
      <c r="AX429" s="248" t="e">
        <f aca="false">(AX427*AX428*$G427)*$AT$8</f>
        <v>#VALUE!</v>
      </c>
      <c r="AY429" s="248"/>
      <c r="AZ429" s="248" t="e">
        <f aca="false">(AZ427*AZ428*$G427)*$AT$8</f>
        <v>#VALUE!</v>
      </c>
      <c r="BA429" s="248"/>
      <c r="BB429" s="248" t="e">
        <f aca="false">(BB427*BB428*$G427)*$BB$8</f>
        <v>#VALUE!</v>
      </c>
      <c r="BC429" s="248"/>
      <c r="BD429" s="248" t="e">
        <f aca="false">(BD427*BD428*$G427)*$BB$8</f>
        <v>#VALUE!</v>
      </c>
      <c r="BE429" s="248"/>
      <c r="BF429" s="248" t="e">
        <f aca="false">(BF427*BF428*$G427)*$BB$8</f>
        <v>#VALUE!</v>
      </c>
      <c r="BG429" s="248"/>
      <c r="BH429" s="248" t="e">
        <f aca="false">(BH427*BH428*$G427)*$BJ$8</f>
        <v>#VALUE!</v>
      </c>
      <c r="BI429" s="248"/>
      <c r="BJ429" s="248" t="e">
        <f aca="false">(BJ427*BJ428*$G427)*$BJ$8</f>
        <v>#VALUE!</v>
      </c>
      <c r="BK429" s="248"/>
      <c r="BL429" s="248" t="e">
        <f aca="false">(BL427*BL428*$G427)*$BJ$8</f>
        <v>#VALUE!</v>
      </c>
      <c r="BM429" s="248"/>
      <c r="BN429" s="248" t="e">
        <f aca="false">(BN427*BN428*$G427)*$BJ$8</f>
        <v>#VALUE!</v>
      </c>
      <c r="BO429" s="248"/>
      <c r="BP429" s="248" t="e">
        <f aca="false">(BP427*BP428*$G427)*$BT$8</f>
        <v>#VALUE!</v>
      </c>
      <c r="BQ429" s="248"/>
      <c r="BR429" s="248" t="e">
        <f aca="false">(BR427*BR428*$G427)*$BT$8</f>
        <v>#VALUE!</v>
      </c>
      <c r="BS429" s="248"/>
      <c r="BT429" s="248" t="e">
        <f aca="false">(BT427*BT428*$G427)*$BT$8</f>
        <v>#VALUE!</v>
      </c>
      <c r="BU429" s="248"/>
      <c r="BV429" s="248" t="e">
        <f aca="false">(BV427*BV428*$G427)*$BT$8</f>
        <v>#VALUE!</v>
      </c>
      <c r="BW429" s="248"/>
      <c r="BX429" s="248" t="e">
        <f aca="false">(BX427*BX428*$G427)*$CB$8</f>
        <v>#VALUE!</v>
      </c>
      <c r="BY429" s="248"/>
      <c r="BZ429" s="248" t="e">
        <f aca="false">(BZ427*BZ428*$G427)*$CB$8</f>
        <v>#VALUE!</v>
      </c>
      <c r="CA429" s="248"/>
      <c r="CB429" s="248" t="e">
        <f aca="false">(CB427*CB428*$G427)*$CB$8</f>
        <v>#VALUE!</v>
      </c>
      <c r="CC429" s="248"/>
      <c r="CD429" s="248" t="e">
        <f aca="false">(CD427*CD428*$G427)*$CB$8</f>
        <v>#VALUE!</v>
      </c>
      <c r="CE429" s="248"/>
      <c r="CF429" s="248" t="e">
        <f aca="false">(CF427*CF428*$G427)*$CJ$8</f>
        <v>#VALUE!</v>
      </c>
      <c r="CG429" s="248"/>
      <c r="CH429" s="248" t="e">
        <f aca="false">(CH427*CH428*$G427)*$CJ$8</f>
        <v>#VALUE!</v>
      </c>
      <c r="CI429" s="248"/>
      <c r="CJ429" s="248" t="e">
        <f aca="false">(CJ427*CJ428*$G427)*$CJ$8</f>
        <v>#VALUE!</v>
      </c>
      <c r="CK429" s="248"/>
      <c r="CL429" s="248" t="e">
        <f aca="false">(CL427*CL428*$G427)*$CJ$8</f>
        <v>#VALUE!</v>
      </c>
      <c r="CM429" s="248"/>
      <c r="CN429" s="248" t="e">
        <f aca="false">(CN427*CN428*$G427)*$CJ$8</f>
        <v>#VALUE!</v>
      </c>
      <c r="CO429" s="248"/>
      <c r="CP429" s="248" t="e">
        <f aca="false">(CP427*CP428*$G427)*$CJ$8</f>
        <v>#VALUE!</v>
      </c>
      <c r="CQ429" s="248"/>
      <c r="CR429" s="248" t="e">
        <f aca="false">(CR427*CR428*$G427)*$CJ$8</f>
        <v>#VALUE!</v>
      </c>
      <c r="CS429" s="248"/>
      <c r="CT429" s="248" t="e">
        <f aca="false">(CT427*CT428*$G427)*$CT$8</f>
        <v>#VALUE!</v>
      </c>
      <c r="CU429" s="248"/>
      <c r="CV429" s="248" t="e">
        <f aca="false">(CV427*CV428*$G427)*$CT$8</f>
        <v>#VALUE!</v>
      </c>
      <c r="CW429" s="248"/>
      <c r="CX429" s="248" t="e">
        <f aca="false">(CX427*CX428*$G427)*$CT$8</f>
        <v>#VALUE!</v>
      </c>
      <c r="CY429" s="248"/>
      <c r="CZ429" s="248" t="e">
        <f aca="false">(CZ427*CZ428*$G427)*$CT$8</f>
        <v>#VALUE!</v>
      </c>
      <c r="DA429" s="248"/>
      <c r="DB429" s="248" t="e">
        <f aca="false">(DB427*DB428*$G427)*$DB$8</f>
        <v>#VALUE!</v>
      </c>
      <c r="DC429" s="248"/>
      <c r="DD429" s="248" t="e">
        <f aca="false">(DD427*DD428*$G427)*$DB$8</f>
        <v>#VALUE!</v>
      </c>
      <c r="DE429" s="248"/>
      <c r="DF429" s="248" t="e">
        <f aca="false">(DF427*DF428*$G427)*$DB$8</f>
        <v>#VALUE!</v>
      </c>
      <c r="DG429" s="248"/>
      <c r="DH429" s="248" t="e">
        <f aca="false">(DH427*DH428*$G427)*$DB$8</f>
        <v>#VALUE!</v>
      </c>
      <c r="DI429" s="248"/>
      <c r="DJ429" s="292" t="e">
        <f aca="false">(DJ427*DJ428*$G427)*$DB$8</f>
        <v>#VALUE!</v>
      </c>
      <c r="DK429" s="292"/>
      <c r="DL429" s="248" t="e">
        <f aca="false">(DL427*DL428*$G427)*$DL$8</f>
        <v>#VALUE!</v>
      </c>
      <c r="DM429" s="248"/>
      <c r="DN429" s="248" t="e">
        <f aca="false">(DN427*DN428*$G427)*$DL$8</f>
        <v>#VALUE!</v>
      </c>
      <c r="DO429" s="248"/>
      <c r="DP429" s="248" t="e">
        <f aca="false">(DP427*DP428*$G427)*$DL$8</f>
        <v>#VALUE!</v>
      </c>
      <c r="DQ429" s="248"/>
      <c r="DR429" s="248" t="e">
        <f aca="false">(DR427*DR428*$G427)*$DL$8</f>
        <v>#VALUE!</v>
      </c>
      <c r="DS429" s="248"/>
      <c r="DT429" s="248" t="e">
        <f aca="false">(DT427*DT428*$G427)*$DT$8</f>
        <v>#VALUE!</v>
      </c>
      <c r="DU429" s="248"/>
      <c r="DV429" s="248" t="e">
        <f aca="false">(DV427*DV428*$G427)*$DB$8</f>
        <v>#VALUE!</v>
      </c>
      <c r="DW429" s="248"/>
      <c r="DX429" s="248" t="e">
        <f aca="false">(DX427*DX428*$G427)*$DB$8</f>
        <v>#VALUE!</v>
      </c>
      <c r="DY429" s="248"/>
      <c r="DZ429" s="248" t="e">
        <f aca="false">(DZ427*DZ428*$G427)*$DB$8</f>
        <v>#VALUE!</v>
      </c>
      <c r="EA429" s="248"/>
      <c r="EB429" s="248" t="e">
        <f aca="false">(EB427*EB428*$G427)*$DB$8</f>
        <v>#VALUE!</v>
      </c>
      <c r="EC429" s="248"/>
      <c r="ED429" s="248" t="e">
        <f aca="false">(ED427*ED428*$G427)*$DB$8</f>
        <v>#VALUE!</v>
      </c>
      <c r="EE429" s="248"/>
      <c r="EF429" s="248" t="e">
        <f aca="false">(EF427*EF428*$G427)*$DB$8</f>
        <v>#VALUE!</v>
      </c>
      <c r="EG429" s="248"/>
      <c r="EH429" s="248" t="e">
        <f aca="false">(EH427*EH428*$G427)*$DB$8</f>
        <v>#VALUE!</v>
      </c>
      <c r="EI429" s="248"/>
      <c r="EJ429" s="248" t="e">
        <f aca="false">(EJ427*EJ428*$G427)*$DB$8</f>
        <v>#VALUE!</v>
      </c>
      <c r="EK429" s="248"/>
      <c r="EL429" s="248" t="e">
        <f aca="false">(EL427*EL428*$G427)*$DB$8</f>
        <v>#VALUE!</v>
      </c>
      <c r="EM429" s="248"/>
      <c r="EN429" s="248" t="e">
        <f aca="false">(EN427*EN428*$G427)*$DB$8</f>
        <v>#VALUE!</v>
      </c>
      <c r="EO429" s="248"/>
      <c r="EP429" s="248" t="e">
        <f aca="false">(EP427*EP428*$G427)*$DB$8</f>
        <v>#VALUE!</v>
      </c>
      <c r="EQ429" s="248"/>
      <c r="ER429" s="248" t="e">
        <f aca="false">(ER427*ER428*$G427)*$DB$8</f>
        <v>#VALUE!</v>
      </c>
      <c r="ES429" s="248"/>
      <c r="ET429" s="248" t="e">
        <f aca="false">(ET427*ET428*$G427)*$DB$8</f>
        <v>#VALUE!</v>
      </c>
      <c r="EU429" s="248"/>
      <c r="EV429" s="248" t="e">
        <f aca="false">(EV427*EV428*$G427)*$DB$8</f>
        <v>#VALUE!</v>
      </c>
      <c r="EW429" s="248"/>
      <c r="EX429" s="249" t="e">
        <f aca="false">(EX427*EX428*$G427)*$DB$8</f>
        <v>#VALUE!</v>
      </c>
      <c r="EY429" s="249"/>
      <c r="EZ429" s="248" t="e">
        <f aca="false">(EZ427*EZ428*$G427)*$ET$8</f>
        <v>#VALUE!</v>
      </c>
      <c r="FA429" s="248"/>
      <c r="FB429" s="248" t="e">
        <f aca="false">(FB427*FB428*$G427)*$FB$8</f>
        <v>#VALUE!</v>
      </c>
      <c r="FC429" s="248"/>
      <c r="FD429" s="248" t="e">
        <f aca="false">(FD427*FD428*$G427)*$FB$8</f>
        <v>#VALUE!</v>
      </c>
      <c r="FE429" s="248"/>
      <c r="FF429" s="248" t="e">
        <f aca="false">(FF427*FF428*$G427)*$FB$8</f>
        <v>#VALUE!</v>
      </c>
      <c r="FG429" s="248"/>
      <c r="FH429" s="248" t="e">
        <f aca="false">(FH427*FH428*$G427)*$FB$8</f>
        <v>#VALUE!</v>
      </c>
      <c r="FI429" s="248"/>
      <c r="FJ429" s="248" t="e">
        <f aca="false">(FJ427*FJ428*$G427)*$DB$8</f>
        <v>#VALUE!</v>
      </c>
      <c r="FK429" s="248"/>
      <c r="FL429" s="248" t="e">
        <f aca="false">(FL427*FL428*$G427)*$DB$8</f>
        <v>#VALUE!</v>
      </c>
      <c r="FM429" s="248"/>
      <c r="FN429" s="248" t="e">
        <f aca="false">(FN427*FN428*$G427)*$DB$8</f>
        <v>#VALUE!</v>
      </c>
      <c r="FO429" s="248"/>
      <c r="FP429" s="248" t="e">
        <f aca="false">(FP427*FP428*$G427)*$DB$8</f>
        <v>#VALUE!</v>
      </c>
      <c r="FQ429" s="248"/>
      <c r="FR429" s="248" t="e">
        <f aca="false">(FR427*FR428*$G427)*$DB$8</f>
        <v>#VALUE!</v>
      </c>
      <c r="FS429" s="248"/>
      <c r="FT429" s="248" t="e">
        <f aca="false">(FT427*FT428*$G427)*$DB$8</f>
        <v>#VALUE!</v>
      </c>
      <c r="FU429" s="248"/>
      <c r="FV429" s="248" t="e">
        <f aca="false">(FV427*FV428*$G427)*$DB$8</f>
        <v>#VALUE!</v>
      </c>
      <c r="FW429" s="248"/>
      <c r="FX429" s="248" t="e">
        <f aca="false">(FX427*FX428*$G427)*$DB$8</f>
        <v>#VALUE!</v>
      </c>
      <c r="FY429" s="248"/>
      <c r="FZ429" s="248" t="e">
        <f aca="false">(FZ427*FZ428*$G427)*$DB$8</f>
        <v>#VALUE!</v>
      </c>
      <c r="GA429" s="248"/>
      <c r="GB429" s="248" t="e">
        <f aca="false">(GB427*GB428*$G427)*$DB$8</f>
        <v>#VALUE!</v>
      </c>
      <c r="GC429" s="248"/>
      <c r="GD429" s="248" t="e">
        <f aca="false">(GD427*GD428*$G427)*$DB$8</f>
        <v>#VALUE!</v>
      </c>
      <c r="GE429" s="248"/>
      <c r="GF429" s="248" t="e">
        <f aca="false">(GF427*GF428*$G427)*$DB$8</f>
        <v>#VALUE!</v>
      </c>
      <c r="GG429" s="248"/>
      <c r="GH429" s="248" t="e">
        <f aca="false">(GH427*GH428*$G427)*$DB$8</f>
        <v>#VALUE!</v>
      </c>
      <c r="GI429" s="248"/>
      <c r="GJ429" s="248" t="e">
        <f aca="false">(GJ427*GJ428*$G427)*$DB$8</f>
        <v>#VALUE!</v>
      </c>
      <c r="GK429" s="248"/>
      <c r="GL429" s="248" t="e">
        <f aca="false">(GL427*GL428*$G427)*$DB$8</f>
        <v>#VALUE!</v>
      </c>
      <c r="GM429" s="248"/>
      <c r="GN429" s="248" t="e">
        <f aca="false">(GN427*GN428*$G427)*$DB$8</f>
        <v>#VALUE!</v>
      </c>
      <c r="GO429" s="248"/>
      <c r="GP429" s="248" t="e">
        <f aca="false">(GP427*GP428*$G427)*$DB$8</f>
        <v>#VALUE!</v>
      </c>
      <c r="GQ429" s="248"/>
      <c r="GR429" s="248" t="e">
        <f aca="false">(GR427*GR428*$G427)*$DB$8</f>
        <v>#VALUE!</v>
      </c>
      <c r="GS429" s="248"/>
      <c r="GT429" s="248" t="e">
        <f aca="false">(GT427*GT428*$G427)*$DB$8</f>
        <v>#VALUE!</v>
      </c>
      <c r="GU429" s="248"/>
      <c r="GV429" s="248" t="e">
        <f aca="false">(GV427*GV428*$G427)*$DB$8</f>
        <v>#VALUE!</v>
      </c>
      <c r="GW429" s="248"/>
      <c r="GX429" s="248" t="e">
        <f aca="false">(GX427*GX428*$G427)*$DB$8</f>
        <v>#VALUE!</v>
      </c>
      <c r="GY429" s="248"/>
      <c r="GZ429" s="248" t="e">
        <f aca="false">(GZ427*GZ428*$G427)*$DB$8</f>
        <v>#VALUE!</v>
      </c>
      <c r="HA429" s="248"/>
      <c r="HB429" s="248" t="e">
        <f aca="false">(HB427*HB428*$G427)*$DB$8</f>
        <v>#VALUE!</v>
      </c>
      <c r="HC429" s="248"/>
      <c r="HD429" s="248" t="e">
        <f aca="false">(HD427*HD428*$G427)*$DB$8</f>
        <v>#VALUE!</v>
      </c>
      <c r="HE429" s="248"/>
      <c r="HF429" s="248" t="e">
        <f aca="false">(HF427*HF428*$G427)*$DB$8</f>
        <v>#VALUE!</v>
      </c>
      <c r="HG429" s="248"/>
      <c r="HH429" s="248" t="e">
        <f aca="false">(HH427*HH428*$G427)*$DB$8</f>
        <v>#VALUE!</v>
      </c>
      <c r="HI429" s="248"/>
      <c r="HJ429" s="248" t="e">
        <f aca="false">(HJ427*HJ428*$G427)*$DB$8</f>
        <v>#VALUE!</v>
      </c>
      <c r="HK429" s="248"/>
    </row>
    <row r="430" customFormat="false" ht="12.75" hidden="true" customHeight="false" outlineLevel="0" collapsed="false">
      <c r="A430" s="232"/>
      <c r="B430" s="233"/>
      <c r="C430" s="232"/>
      <c r="D430" s="234"/>
      <c r="E430" s="234"/>
      <c r="F430" s="235"/>
      <c r="G430" s="234"/>
      <c r="H430" s="234"/>
      <c r="I430" s="237"/>
      <c r="J430" s="238"/>
      <c r="K430" s="250" t="s">
        <v>162</v>
      </c>
      <c r="L430" s="251" t="e">
        <f aca="false">L429</f>
        <v>#VALUE!</v>
      </c>
      <c r="M430" s="251"/>
      <c r="N430" s="251" t="e">
        <f aca="false">L430+N429</f>
        <v>#VALUE!</v>
      </c>
      <c r="O430" s="251"/>
      <c r="P430" s="251" t="e">
        <f aca="false">N430+P429</f>
        <v>#VALUE!</v>
      </c>
      <c r="Q430" s="251"/>
      <c r="R430" s="251" t="e">
        <f aca="false">P430+R429</f>
        <v>#VALUE!</v>
      </c>
      <c r="S430" s="251"/>
      <c r="T430" s="251" t="e">
        <f aca="false">R430+T429</f>
        <v>#VALUE!</v>
      </c>
      <c r="U430" s="251"/>
      <c r="V430" s="251" t="e">
        <f aca="false">T430+V429</f>
        <v>#VALUE!</v>
      </c>
      <c r="W430" s="251"/>
      <c r="X430" s="251" t="e">
        <f aca="false">V430+X429</f>
        <v>#VALUE!</v>
      </c>
      <c r="Y430" s="251"/>
      <c r="Z430" s="251" t="e">
        <f aca="false">X430+Z429</f>
        <v>#VALUE!</v>
      </c>
      <c r="AA430" s="251"/>
      <c r="AB430" s="251" t="e">
        <f aca="false">Z430+AB429</f>
        <v>#VALUE!</v>
      </c>
      <c r="AC430" s="251"/>
      <c r="AD430" s="251" t="e">
        <f aca="false">AB430+AD429</f>
        <v>#VALUE!</v>
      </c>
      <c r="AE430" s="251"/>
      <c r="AF430" s="251" t="e">
        <f aca="false">AD430+AF429</f>
        <v>#VALUE!</v>
      </c>
      <c r="AG430" s="251"/>
      <c r="AH430" s="251" t="e">
        <f aca="false">AF430+AH429</f>
        <v>#VALUE!</v>
      </c>
      <c r="AI430" s="251"/>
      <c r="AJ430" s="251" t="e">
        <f aca="false">AH430+AJ429</f>
        <v>#VALUE!</v>
      </c>
      <c r="AK430" s="251"/>
      <c r="AL430" s="251" t="e">
        <f aca="false">AJ430+AL429</f>
        <v>#VALUE!</v>
      </c>
      <c r="AM430" s="251"/>
      <c r="AN430" s="251" t="e">
        <f aca="false">AL430+AN429</f>
        <v>#VALUE!</v>
      </c>
      <c r="AO430" s="251"/>
      <c r="AP430" s="251" t="e">
        <f aca="false">AN430+AP429</f>
        <v>#VALUE!</v>
      </c>
      <c r="AQ430" s="251"/>
      <c r="AR430" s="251" t="e">
        <f aca="false">AP430+AR429</f>
        <v>#VALUE!</v>
      </c>
      <c r="AS430" s="251"/>
      <c r="AT430" s="251" t="e">
        <f aca="false">AR430+AT429</f>
        <v>#VALUE!</v>
      </c>
      <c r="AU430" s="251"/>
      <c r="AV430" s="251" t="e">
        <f aca="false">AT430+AV429</f>
        <v>#VALUE!</v>
      </c>
      <c r="AW430" s="251"/>
      <c r="AX430" s="251" t="e">
        <f aca="false">AV430+AX429</f>
        <v>#VALUE!</v>
      </c>
      <c r="AY430" s="251"/>
      <c r="AZ430" s="251" t="e">
        <f aca="false">AX430+AZ429</f>
        <v>#VALUE!</v>
      </c>
      <c r="BA430" s="251"/>
      <c r="BB430" s="251" t="e">
        <f aca="false">AZ430+BB429</f>
        <v>#VALUE!</v>
      </c>
      <c r="BC430" s="251"/>
      <c r="BD430" s="251" t="e">
        <f aca="false">BB430+BD429</f>
        <v>#VALUE!</v>
      </c>
      <c r="BE430" s="251"/>
      <c r="BF430" s="251" t="e">
        <f aca="false">BD430+BF429</f>
        <v>#VALUE!</v>
      </c>
      <c r="BG430" s="251"/>
      <c r="BH430" s="251" t="e">
        <f aca="false">BF430+BH429</f>
        <v>#VALUE!</v>
      </c>
      <c r="BI430" s="251"/>
      <c r="BJ430" s="251" t="e">
        <f aca="false">BH430+BJ429</f>
        <v>#VALUE!</v>
      </c>
      <c r="BK430" s="251"/>
      <c r="BL430" s="251" t="e">
        <f aca="false">BJ430+BL429</f>
        <v>#VALUE!</v>
      </c>
      <c r="BM430" s="251"/>
      <c r="BN430" s="251" t="e">
        <f aca="false">BL430+BN429</f>
        <v>#VALUE!</v>
      </c>
      <c r="BO430" s="251"/>
      <c r="BP430" s="251" t="e">
        <f aca="false">BN430+BP429</f>
        <v>#VALUE!</v>
      </c>
      <c r="BQ430" s="251"/>
      <c r="BR430" s="251" t="e">
        <f aca="false">BP430+BR429</f>
        <v>#VALUE!</v>
      </c>
      <c r="BS430" s="251"/>
      <c r="BT430" s="251" t="e">
        <f aca="false">BR430+BT429</f>
        <v>#VALUE!</v>
      </c>
      <c r="BU430" s="251"/>
      <c r="BV430" s="251" t="e">
        <f aca="false">BT430+BV429</f>
        <v>#VALUE!</v>
      </c>
      <c r="BW430" s="251"/>
      <c r="BX430" s="251" t="e">
        <f aca="false">BV430+BX429</f>
        <v>#VALUE!</v>
      </c>
      <c r="BY430" s="251"/>
      <c r="BZ430" s="251" t="e">
        <f aca="false">BX430+BZ429</f>
        <v>#VALUE!</v>
      </c>
      <c r="CA430" s="251"/>
      <c r="CB430" s="251" t="e">
        <f aca="false">BZ430+CB429</f>
        <v>#VALUE!</v>
      </c>
      <c r="CC430" s="251"/>
      <c r="CD430" s="251" t="e">
        <f aca="false">CB430+CD429</f>
        <v>#VALUE!</v>
      </c>
      <c r="CE430" s="251"/>
      <c r="CF430" s="251" t="e">
        <f aca="false">CD430+CF429</f>
        <v>#VALUE!</v>
      </c>
      <c r="CG430" s="251"/>
      <c r="CH430" s="251" t="e">
        <f aca="false">CF430+CH429</f>
        <v>#VALUE!</v>
      </c>
      <c r="CI430" s="251"/>
      <c r="CJ430" s="251" t="e">
        <f aca="false">CH430+CJ429</f>
        <v>#VALUE!</v>
      </c>
      <c r="CK430" s="251"/>
      <c r="CL430" s="251" t="e">
        <f aca="false">CJ430+CL429</f>
        <v>#VALUE!</v>
      </c>
      <c r="CM430" s="251"/>
      <c r="CN430" s="251" t="e">
        <f aca="false">CL430+CN429</f>
        <v>#VALUE!</v>
      </c>
      <c r="CO430" s="251"/>
      <c r="CP430" s="251" t="e">
        <f aca="false">CN430+CP429</f>
        <v>#VALUE!</v>
      </c>
      <c r="CQ430" s="251"/>
      <c r="CR430" s="251" t="e">
        <f aca="false">CP430+CR429</f>
        <v>#VALUE!</v>
      </c>
      <c r="CS430" s="251"/>
      <c r="CT430" s="251" t="e">
        <f aca="false">CR430+CT429</f>
        <v>#VALUE!</v>
      </c>
      <c r="CU430" s="251"/>
      <c r="CV430" s="251" t="e">
        <f aca="false">CT430+CV429</f>
        <v>#VALUE!</v>
      </c>
      <c r="CW430" s="251"/>
      <c r="CX430" s="251" t="e">
        <f aca="false">CV430+CX429</f>
        <v>#VALUE!</v>
      </c>
      <c r="CY430" s="251"/>
      <c r="CZ430" s="251" t="e">
        <f aca="false">CX430+CZ429</f>
        <v>#VALUE!</v>
      </c>
      <c r="DA430" s="251"/>
      <c r="DB430" s="251" t="e">
        <f aca="false">CZ430+DB429</f>
        <v>#VALUE!</v>
      </c>
      <c r="DC430" s="251"/>
      <c r="DD430" s="251" t="e">
        <f aca="false">DB430+DD429</f>
        <v>#VALUE!</v>
      </c>
      <c r="DE430" s="251"/>
      <c r="DF430" s="251" t="e">
        <f aca="false">DD430+DF429</f>
        <v>#VALUE!</v>
      </c>
      <c r="DG430" s="251"/>
      <c r="DH430" s="251" t="e">
        <f aca="false">DF430+DH429</f>
        <v>#VALUE!</v>
      </c>
      <c r="DI430" s="251"/>
      <c r="DJ430" s="293" t="e">
        <f aca="false">DH430+DJ429</f>
        <v>#VALUE!</v>
      </c>
      <c r="DK430" s="293"/>
      <c r="DL430" s="251" t="e">
        <f aca="false">DJ430+DL429</f>
        <v>#VALUE!</v>
      </c>
      <c r="DM430" s="251"/>
      <c r="DN430" s="251" t="e">
        <f aca="false">DL430+DN429</f>
        <v>#VALUE!</v>
      </c>
      <c r="DO430" s="251"/>
      <c r="DP430" s="251" t="e">
        <f aca="false">DN430+DP429</f>
        <v>#VALUE!</v>
      </c>
      <c r="DQ430" s="251"/>
      <c r="DR430" s="251" t="e">
        <f aca="false">DP430+DR429</f>
        <v>#VALUE!</v>
      </c>
      <c r="DS430" s="251"/>
      <c r="DT430" s="251" t="e">
        <f aca="false">DR430+DT429</f>
        <v>#VALUE!</v>
      </c>
      <c r="DU430" s="251"/>
      <c r="DV430" s="251" t="e">
        <f aca="false">DT430+DV429</f>
        <v>#VALUE!</v>
      </c>
      <c r="DW430" s="251"/>
      <c r="DX430" s="251" t="e">
        <f aca="false">DV430+DX429</f>
        <v>#VALUE!</v>
      </c>
      <c r="DY430" s="251"/>
      <c r="DZ430" s="251" t="e">
        <f aca="false">DX430+DZ429</f>
        <v>#VALUE!</v>
      </c>
      <c r="EA430" s="251"/>
      <c r="EB430" s="251" t="e">
        <f aca="false">DZ430+EB429</f>
        <v>#VALUE!</v>
      </c>
      <c r="EC430" s="251"/>
      <c r="ED430" s="251" t="e">
        <f aca="false">EB430+ED429</f>
        <v>#VALUE!</v>
      </c>
      <c r="EE430" s="251"/>
      <c r="EF430" s="251" t="e">
        <f aca="false">ED430+EF429</f>
        <v>#VALUE!</v>
      </c>
      <c r="EG430" s="251"/>
      <c r="EH430" s="251" t="e">
        <f aca="false">EF430+EH429</f>
        <v>#VALUE!</v>
      </c>
      <c r="EI430" s="251"/>
      <c r="EJ430" s="251" t="e">
        <f aca="false">EH430+EJ429</f>
        <v>#VALUE!</v>
      </c>
      <c r="EK430" s="251"/>
      <c r="EL430" s="251" t="e">
        <f aca="false">EJ430+EL429</f>
        <v>#VALUE!</v>
      </c>
      <c r="EM430" s="251"/>
      <c r="EN430" s="251" t="e">
        <f aca="false">EL430+EN429</f>
        <v>#VALUE!</v>
      </c>
      <c r="EO430" s="251"/>
      <c r="EP430" s="251" t="e">
        <f aca="false">EN430+EP429</f>
        <v>#VALUE!</v>
      </c>
      <c r="EQ430" s="251"/>
      <c r="ER430" s="251" t="e">
        <f aca="false">EP430+ER429</f>
        <v>#VALUE!</v>
      </c>
      <c r="ES430" s="251"/>
      <c r="ET430" s="251" t="e">
        <f aca="false">ER430+ET429</f>
        <v>#VALUE!</v>
      </c>
      <c r="EU430" s="251"/>
      <c r="EV430" s="251" t="e">
        <f aca="false">ET430+EV429</f>
        <v>#VALUE!</v>
      </c>
      <c r="EW430" s="251"/>
      <c r="EX430" s="252" t="e">
        <f aca="false">EV430+EX429</f>
        <v>#VALUE!</v>
      </c>
      <c r="EY430" s="252"/>
      <c r="EZ430" s="251" t="e">
        <f aca="false">EX430+EZ429</f>
        <v>#VALUE!</v>
      </c>
      <c r="FA430" s="251"/>
      <c r="FB430" s="251" t="e">
        <f aca="false">EZ430+FB429</f>
        <v>#VALUE!</v>
      </c>
      <c r="FC430" s="251"/>
      <c r="FD430" s="251" t="e">
        <f aca="false">FB430+FD429</f>
        <v>#VALUE!</v>
      </c>
      <c r="FE430" s="251"/>
      <c r="FF430" s="251" t="e">
        <f aca="false">FD430+FF429</f>
        <v>#VALUE!</v>
      </c>
      <c r="FG430" s="251"/>
      <c r="FH430" s="251" t="e">
        <f aca="false">FF430+FH429</f>
        <v>#VALUE!</v>
      </c>
      <c r="FI430" s="251"/>
      <c r="FJ430" s="251" t="e">
        <f aca="false">FH430+FJ429</f>
        <v>#VALUE!</v>
      </c>
      <c r="FK430" s="251"/>
      <c r="FL430" s="251" t="e">
        <f aca="false">FJ430+FL429</f>
        <v>#VALUE!</v>
      </c>
      <c r="FM430" s="251"/>
      <c r="FN430" s="251" t="e">
        <f aca="false">FL430+FN429</f>
        <v>#VALUE!</v>
      </c>
      <c r="FO430" s="251"/>
      <c r="FP430" s="251" t="e">
        <f aca="false">FN430+FP429</f>
        <v>#VALUE!</v>
      </c>
      <c r="FQ430" s="251"/>
      <c r="FR430" s="251" t="e">
        <f aca="false">FP430+FR429</f>
        <v>#VALUE!</v>
      </c>
      <c r="FS430" s="251"/>
      <c r="FT430" s="251" t="e">
        <f aca="false">FR430+FT429</f>
        <v>#VALUE!</v>
      </c>
      <c r="FU430" s="251"/>
      <c r="FV430" s="251" t="e">
        <f aca="false">FT430+FV429</f>
        <v>#VALUE!</v>
      </c>
      <c r="FW430" s="251"/>
      <c r="FX430" s="251" t="e">
        <f aca="false">FV430+FX429</f>
        <v>#VALUE!</v>
      </c>
      <c r="FY430" s="251"/>
      <c r="FZ430" s="251" t="e">
        <f aca="false">FX430+FZ429</f>
        <v>#VALUE!</v>
      </c>
      <c r="GA430" s="251"/>
      <c r="GB430" s="251" t="e">
        <f aca="false">FZ430+GB429</f>
        <v>#VALUE!</v>
      </c>
      <c r="GC430" s="251"/>
      <c r="GD430" s="251" t="e">
        <f aca="false">GB430+GD429</f>
        <v>#VALUE!</v>
      </c>
      <c r="GE430" s="251"/>
      <c r="GF430" s="251" t="e">
        <f aca="false">GD430+GF429</f>
        <v>#VALUE!</v>
      </c>
      <c r="GG430" s="251"/>
      <c r="GH430" s="251" t="e">
        <f aca="false">GF430+GH429</f>
        <v>#VALUE!</v>
      </c>
      <c r="GI430" s="251"/>
      <c r="GJ430" s="251" t="e">
        <f aca="false">GH430+GJ429</f>
        <v>#VALUE!</v>
      </c>
      <c r="GK430" s="251"/>
      <c r="GL430" s="251" t="e">
        <f aca="false">GJ430+GL429</f>
        <v>#VALUE!</v>
      </c>
      <c r="GM430" s="251"/>
      <c r="GN430" s="251" t="e">
        <f aca="false">GL430+GN429</f>
        <v>#VALUE!</v>
      </c>
      <c r="GO430" s="251"/>
      <c r="GP430" s="251" t="e">
        <f aca="false">GN430+GP429</f>
        <v>#VALUE!</v>
      </c>
      <c r="GQ430" s="251"/>
      <c r="GR430" s="251" t="e">
        <f aca="false">GP430+GR429</f>
        <v>#VALUE!</v>
      </c>
      <c r="GS430" s="251"/>
      <c r="GT430" s="251" t="e">
        <f aca="false">GR430+GT429</f>
        <v>#VALUE!</v>
      </c>
      <c r="GU430" s="251"/>
      <c r="GV430" s="251" t="e">
        <f aca="false">GT430+GV429</f>
        <v>#VALUE!</v>
      </c>
      <c r="GW430" s="251"/>
      <c r="GX430" s="251" t="e">
        <f aca="false">GV430+GX429</f>
        <v>#VALUE!</v>
      </c>
      <c r="GY430" s="251"/>
      <c r="GZ430" s="251" t="e">
        <f aca="false">GX430+GZ429</f>
        <v>#VALUE!</v>
      </c>
      <c r="HA430" s="251"/>
      <c r="HB430" s="251" t="e">
        <f aca="false">GZ430+HB429</f>
        <v>#VALUE!</v>
      </c>
      <c r="HC430" s="251"/>
      <c r="HD430" s="251" t="e">
        <f aca="false">HB430+HD429</f>
        <v>#VALUE!</v>
      </c>
      <c r="HE430" s="251"/>
      <c r="HF430" s="251" t="e">
        <f aca="false">HD430+HF429</f>
        <v>#VALUE!</v>
      </c>
      <c r="HG430" s="251"/>
      <c r="HH430" s="251" t="e">
        <f aca="false">HF430+HH429</f>
        <v>#VALUE!</v>
      </c>
      <c r="HI430" s="251"/>
      <c r="HJ430" s="251" t="e">
        <f aca="false">HH430+HJ429</f>
        <v>#VALUE!</v>
      </c>
      <c r="HK430" s="251"/>
    </row>
    <row r="431" s="295" customFormat="true" ht="12.75" hidden="true" customHeight="false" outlineLevel="0" collapsed="false">
      <c r="A431" s="232"/>
      <c r="B431" s="233"/>
      <c r="C431" s="232"/>
      <c r="D431" s="234"/>
      <c r="E431" s="234"/>
      <c r="F431" s="235"/>
      <c r="G431" s="234"/>
      <c r="H431" s="253"/>
      <c r="I431" s="237"/>
      <c r="J431" s="238"/>
      <c r="K431" s="254" t="s">
        <v>163</v>
      </c>
      <c r="L431" s="255"/>
      <c r="M431" s="255"/>
      <c r="N431" s="255"/>
      <c r="O431" s="255"/>
      <c r="P431" s="255"/>
      <c r="Q431" s="255"/>
      <c r="R431" s="255"/>
      <c r="S431" s="255"/>
      <c r="T431" s="255"/>
      <c r="U431" s="255"/>
      <c r="V431" s="255"/>
      <c r="W431" s="255"/>
      <c r="X431" s="255"/>
      <c r="Y431" s="255"/>
      <c r="Z431" s="255"/>
      <c r="AA431" s="255"/>
      <c r="AB431" s="255"/>
      <c r="AC431" s="255"/>
      <c r="AD431" s="255"/>
      <c r="AE431" s="255"/>
      <c r="AF431" s="255"/>
      <c r="AG431" s="255"/>
      <c r="AH431" s="255"/>
      <c r="AI431" s="255"/>
      <c r="AJ431" s="255"/>
      <c r="AK431" s="255"/>
      <c r="AL431" s="255"/>
      <c r="AM431" s="255"/>
      <c r="AN431" s="255"/>
      <c r="AO431" s="255"/>
      <c r="AP431" s="255"/>
      <c r="AQ431" s="255"/>
      <c r="AR431" s="255"/>
      <c r="AS431" s="255"/>
      <c r="AT431" s="255"/>
      <c r="AU431" s="255"/>
      <c r="AV431" s="255"/>
      <c r="AW431" s="255"/>
      <c r="AX431" s="255"/>
      <c r="AY431" s="255"/>
      <c r="AZ431" s="255"/>
      <c r="BA431" s="255"/>
      <c r="BB431" s="255"/>
      <c r="BC431" s="255"/>
      <c r="BD431" s="255"/>
      <c r="BE431" s="255"/>
      <c r="BF431" s="255"/>
      <c r="BG431" s="255"/>
      <c r="BH431" s="255"/>
      <c r="BI431" s="255"/>
      <c r="BJ431" s="255"/>
      <c r="BK431" s="255"/>
      <c r="BL431" s="255"/>
      <c r="BM431" s="255"/>
      <c r="BN431" s="255"/>
      <c r="BO431" s="255"/>
      <c r="BP431" s="255"/>
      <c r="BQ431" s="255"/>
      <c r="BR431" s="255"/>
      <c r="BS431" s="255"/>
      <c r="BT431" s="255"/>
      <c r="BU431" s="255"/>
      <c r="BV431" s="255"/>
      <c r="BW431" s="255"/>
      <c r="BX431" s="255"/>
      <c r="BY431" s="255"/>
      <c r="BZ431" s="255"/>
      <c r="CA431" s="255"/>
      <c r="CB431" s="255"/>
      <c r="CC431" s="255"/>
      <c r="CD431" s="255"/>
      <c r="CE431" s="255"/>
      <c r="CF431" s="255"/>
      <c r="CG431" s="255"/>
      <c r="CH431" s="255"/>
      <c r="CI431" s="255"/>
      <c r="CJ431" s="255"/>
      <c r="CK431" s="255"/>
      <c r="CL431" s="255"/>
      <c r="CM431" s="255"/>
      <c r="CN431" s="255"/>
      <c r="CO431" s="255"/>
      <c r="CP431" s="255"/>
      <c r="CQ431" s="255"/>
      <c r="CR431" s="255"/>
      <c r="CS431" s="255"/>
      <c r="CT431" s="255"/>
      <c r="CU431" s="255"/>
      <c r="CV431" s="255"/>
      <c r="CW431" s="255"/>
      <c r="CX431" s="255"/>
      <c r="CY431" s="255"/>
      <c r="CZ431" s="255"/>
      <c r="DA431" s="255"/>
      <c r="DB431" s="255"/>
      <c r="DC431" s="255"/>
      <c r="DD431" s="255"/>
      <c r="DE431" s="255"/>
      <c r="DF431" s="255"/>
      <c r="DG431" s="255"/>
      <c r="DH431" s="255"/>
      <c r="DI431" s="255"/>
      <c r="DJ431" s="294"/>
      <c r="DK431" s="294"/>
      <c r="DL431" s="255"/>
      <c r="DM431" s="255"/>
      <c r="DN431" s="255"/>
      <c r="DO431" s="255"/>
      <c r="DP431" s="255"/>
      <c r="DQ431" s="255"/>
      <c r="DR431" s="255"/>
      <c r="DS431" s="255"/>
      <c r="DT431" s="255"/>
      <c r="DU431" s="255"/>
      <c r="DV431" s="255"/>
      <c r="DW431" s="255"/>
      <c r="DX431" s="255"/>
      <c r="DY431" s="255"/>
      <c r="DZ431" s="255"/>
      <c r="EA431" s="255"/>
      <c r="EB431" s="255"/>
      <c r="EC431" s="255"/>
      <c r="ED431" s="255"/>
      <c r="EE431" s="255"/>
      <c r="EF431" s="255"/>
      <c r="EG431" s="255"/>
      <c r="EH431" s="255"/>
      <c r="EI431" s="255"/>
      <c r="EJ431" s="255"/>
      <c r="EK431" s="255"/>
      <c r="EL431" s="255"/>
      <c r="EM431" s="255"/>
      <c r="EN431" s="255"/>
      <c r="EO431" s="255"/>
      <c r="EP431" s="255"/>
      <c r="EQ431" s="255"/>
      <c r="ER431" s="255"/>
      <c r="ES431" s="255"/>
      <c r="ET431" s="255"/>
      <c r="EU431" s="255"/>
      <c r="EV431" s="255"/>
      <c r="EW431" s="255"/>
      <c r="EX431" s="256"/>
      <c r="EY431" s="256"/>
      <c r="EZ431" s="255"/>
      <c r="FA431" s="255"/>
      <c r="FB431" s="255"/>
      <c r="FC431" s="255"/>
      <c r="FD431" s="255"/>
      <c r="FE431" s="255"/>
      <c r="FF431" s="255"/>
      <c r="FG431" s="255"/>
      <c r="FH431" s="255"/>
      <c r="FI431" s="255"/>
      <c r="FJ431" s="255"/>
      <c r="FK431" s="255"/>
      <c r="FL431" s="255"/>
      <c r="FM431" s="255"/>
      <c r="FN431" s="255"/>
      <c r="FO431" s="255"/>
      <c r="FP431" s="255"/>
      <c r="FQ431" s="255"/>
      <c r="FR431" s="255"/>
      <c r="FS431" s="255"/>
      <c r="FT431" s="255"/>
      <c r="FU431" s="255"/>
      <c r="FV431" s="255"/>
      <c r="FW431" s="255"/>
      <c r="FX431" s="255"/>
      <c r="FY431" s="255"/>
      <c r="FZ431" s="255"/>
      <c r="GA431" s="255"/>
      <c r="GB431" s="255"/>
      <c r="GC431" s="255"/>
      <c r="GD431" s="255"/>
      <c r="GE431" s="255"/>
      <c r="GF431" s="255"/>
      <c r="GG431" s="255"/>
      <c r="GH431" s="255"/>
      <c r="GI431" s="255"/>
      <c r="GJ431" s="255"/>
      <c r="GK431" s="255"/>
      <c r="GL431" s="255"/>
      <c r="GM431" s="255"/>
      <c r="GN431" s="255"/>
      <c r="GO431" s="255"/>
      <c r="GP431" s="255"/>
      <c r="GQ431" s="255"/>
      <c r="GR431" s="255"/>
      <c r="GS431" s="255"/>
      <c r="GT431" s="255"/>
      <c r="GU431" s="255"/>
      <c r="GV431" s="255"/>
      <c r="GW431" s="255"/>
      <c r="GX431" s="255"/>
      <c r="GY431" s="255"/>
      <c r="GZ431" s="255"/>
      <c r="HA431" s="255"/>
      <c r="HB431" s="255"/>
      <c r="HC431" s="255"/>
      <c r="HD431" s="255"/>
      <c r="HE431" s="255"/>
      <c r="HF431" s="255"/>
      <c r="HG431" s="255"/>
      <c r="HH431" s="255"/>
      <c r="HI431" s="255"/>
      <c r="HJ431" s="255"/>
      <c r="HK431" s="255"/>
    </row>
    <row r="432" s="297" customFormat="true" ht="12.75" hidden="true" customHeight="false" outlineLevel="0" collapsed="false">
      <c r="A432" s="232"/>
      <c r="B432" s="233"/>
      <c r="C432" s="232"/>
      <c r="D432" s="234"/>
      <c r="E432" s="234"/>
      <c r="F432" s="235"/>
      <c r="G432" s="234"/>
      <c r="H432" s="257"/>
      <c r="I432" s="237"/>
      <c r="J432" s="238"/>
      <c r="K432" s="258" t="s">
        <v>164</v>
      </c>
      <c r="L432" s="259" t="n">
        <f aca="false">L431</f>
        <v>0</v>
      </c>
      <c r="M432" s="259"/>
      <c r="N432" s="259" t="n">
        <f aca="false">N431+L432</f>
        <v>0</v>
      </c>
      <c r="O432" s="259"/>
      <c r="P432" s="259" t="n">
        <f aca="false">P431+N432</f>
        <v>0</v>
      </c>
      <c r="Q432" s="259"/>
      <c r="R432" s="259" t="n">
        <f aca="false">R431+P432</f>
        <v>0</v>
      </c>
      <c r="S432" s="259"/>
      <c r="T432" s="259" t="n">
        <f aca="false">T431+R432</f>
        <v>0</v>
      </c>
      <c r="U432" s="259"/>
      <c r="V432" s="259" t="n">
        <f aca="false">V431+T432</f>
        <v>0</v>
      </c>
      <c r="W432" s="259"/>
      <c r="X432" s="259" t="n">
        <f aca="false">X431+V432</f>
        <v>0</v>
      </c>
      <c r="Y432" s="259"/>
      <c r="Z432" s="259" t="n">
        <f aca="false">Z431+X432</f>
        <v>0</v>
      </c>
      <c r="AA432" s="259"/>
      <c r="AB432" s="259" t="n">
        <f aca="false">AB431+Z432</f>
        <v>0</v>
      </c>
      <c r="AC432" s="259"/>
      <c r="AD432" s="259" t="n">
        <f aca="false">AD431+AB432</f>
        <v>0</v>
      </c>
      <c r="AE432" s="259"/>
      <c r="AF432" s="259" t="n">
        <f aca="false">AF431+AD432</f>
        <v>0</v>
      </c>
      <c r="AG432" s="259"/>
      <c r="AH432" s="259" t="n">
        <f aca="false">AH431+AF432</f>
        <v>0</v>
      </c>
      <c r="AI432" s="259"/>
      <c r="AJ432" s="259" t="n">
        <f aca="false">AJ431+AH432</f>
        <v>0</v>
      </c>
      <c r="AK432" s="259"/>
      <c r="AL432" s="259" t="n">
        <f aca="false">AL431+AJ432</f>
        <v>0</v>
      </c>
      <c r="AM432" s="259"/>
      <c r="AN432" s="259" t="n">
        <f aca="false">AN431+AL432</f>
        <v>0</v>
      </c>
      <c r="AO432" s="259"/>
      <c r="AP432" s="259" t="n">
        <f aca="false">AP431+AN432</f>
        <v>0</v>
      </c>
      <c r="AQ432" s="259"/>
      <c r="AR432" s="259" t="n">
        <f aca="false">AR431+AP432</f>
        <v>0</v>
      </c>
      <c r="AS432" s="259"/>
      <c r="AT432" s="259" t="n">
        <f aca="false">AT431+AR432</f>
        <v>0</v>
      </c>
      <c r="AU432" s="259"/>
      <c r="AV432" s="259" t="n">
        <f aca="false">AV431+AT432</f>
        <v>0</v>
      </c>
      <c r="AW432" s="259"/>
      <c r="AX432" s="259" t="n">
        <f aca="false">AX431+AV432</f>
        <v>0</v>
      </c>
      <c r="AY432" s="259"/>
      <c r="AZ432" s="259" t="n">
        <f aca="false">AZ431+AX432</f>
        <v>0</v>
      </c>
      <c r="BA432" s="259"/>
      <c r="BB432" s="259" t="n">
        <f aca="false">BB431+AZ432</f>
        <v>0</v>
      </c>
      <c r="BC432" s="259"/>
      <c r="BD432" s="259" t="n">
        <f aca="false">BD431+BB432</f>
        <v>0</v>
      </c>
      <c r="BE432" s="259"/>
      <c r="BF432" s="259" t="n">
        <f aca="false">BF431+BD432</f>
        <v>0</v>
      </c>
      <c r="BG432" s="259"/>
      <c r="BH432" s="259" t="n">
        <f aca="false">BH431+BF432</f>
        <v>0</v>
      </c>
      <c r="BI432" s="259"/>
      <c r="BJ432" s="259" t="n">
        <f aca="false">BJ431+BH432</f>
        <v>0</v>
      </c>
      <c r="BK432" s="259"/>
      <c r="BL432" s="259" t="n">
        <f aca="false">BL431+BJ432</f>
        <v>0</v>
      </c>
      <c r="BM432" s="259"/>
      <c r="BN432" s="259" t="n">
        <f aca="false">BN431+BL432</f>
        <v>0</v>
      </c>
      <c r="BO432" s="259"/>
      <c r="BP432" s="259" t="n">
        <f aca="false">BP431+BN432</f>
        <v>0</v>
      </c>
      <c r="BQ432" s="259"/>
      <c r="BR432" s="259" t="n">
        <f aca="false">BR431+BP432</f>
        <v>0</v>
      </c>
      <c r="BS432" s="259"/>
      <c r="BT432" s="259" t="n">
        <f aca="false">BT431+BR432</f>
        <v>0</v>
      </c>
      <c r="BU432" s="259"/>
      <c r="BV432" s="259" t="n">
        <f aca="false">BV431+BT432</f>
        <v>0</v>
      </c>
      <c r="BW432" s="259"/>
      <c r="BX432" s="259" t="n">
        <f aca="false">BX431+BV432</f>
        <v>0</v>
      </c>
      <c r="BY432" s="259"/>
      <c r="BZ432" s="259" t="n">
        <f aca="false">BZ431+BX432</f>
        <v>0</v>
      </c>
      <c r="CA432" s="259"/>
      <c r="CB432" s="259" t="n">
        <f aca="false">CB431+BZ432</f>
        <v>0</v>
      </c>
      <c r="CC432" s="259"/>
      <c r="CD432" s="259" t="n">
        <f aca="false">CD431+CB432</f>
        <v>0</v>
      </c>
      <c r="CE432" s="259"/>
      <c r="CF432" s="259" t="n">
        <f aca="false">CF431+CD432</f>
        <v>0</v>
      </c>
      <c r="CG432" s="259"/>
      <c r="CH432" s="259" t="n">
        <f aca="false">CH431+CF432</f>
        <v>0</v>
      </c>
      <c r="CI432" s="259"/>
      <c r="CJ432" s="259" t="n">
        <f aca="false">CJ431+CH432</f>
        <v>0</v>
      </c>
      <c r="CK432" s="259"/>
      <c r="CL432" s="259" t="n">
        <f aca="false">CL431+CJ432</f>
        <v>0</v>
      </c>
      <c r="CM432" s="259"/>
      <c r="CN432" s="259" t="n">
        <f aca="false">CN431+CL432</f>
        <v>0</v>
      </c>
      <c r="CO432" s="259"/>
      <c r="CP432" s="259" t="n">
        <f aca="false">CP431+CN432</f>
        <v>0</v>
      </c>
      <c r="CQ432" s="259"/>
      <c r="CR432" s="259" t="n">
        <f aca="false">CR431+CP432</f>
        <v>0</v>
      </c>
      <c r="CS432" s="259"/>
      <c r="CT432" s="259" t="n">
        <f aca="false">CT431+CR432</f>
        <v>0</v>
      </c>
      <c r="CU432" s="259"/>
      <c r="CV432" s="259" t="n">
        <f aca="false">CV431+CT432</f>
        <v>0</v>
      </c>
      <c r="CW432" s="259"/>
      <c r="CX432" s="259" t="n">
        <f aca="false">CX431+CV432</f>
        <v>0</v>
      </c>
      <c r="CY432" s="259"/>
      <c r="CZ432" s="259" t="n">
        <f aca="false">CZ431+CX432</f>
        <v>0</v>
      </c>
      <c r="DA432" s="259"/>
      <c r="DB432" s="259" t="n">
        <f aca="false">DB431+CZ432</f>
        <v>0</v>
      </c>
      <c r="DC432" s="259"/>
      <c r="DD432" s="259" t="n">
        <f aca="false">DD431+DB432</f>
        <v>0</v>
      </c>
      <c r="DE432" s="259"/>
      <c r="DF432" s="259" t="n">
        <f aca="false">DF431+DD432</f>
        <v>0</v>
      </c>
      <c r="DG432" s="259"/>
      <c r="DH432" s="259" t="n">
        <f aca="false">DH431+DF432</f>
        <v>0</v>
      </c>
      <c r="DI432" s="259"/>
      <c r="DJ432" s="296" t="n">
        <f aca="false">DJ431+DH432</f>
        <v>0</v>
      </c>
      <c r="DK432" s="296"/>
      <c r="DL432" s="259" t="n">
        <f aca="false">DL431+DJ432</f>
        <v>0</v>
      </c>
      <c r="DM432" s="259"/>
      <c r="DN432" s="259" t="n">
        <f aca="false">DN431+DL432</f>
        <v>0</v>
      </c>
      <c r="DO432" s="259"/>
      <c r="DP432" s="259" t="n">
        <f aca="false">DP431+DN432</f>
        <v>0</v>
      </c>
      <c r="DQ432" s="259"/>
      <c r="DR432" s="259" t="n">
        <f aca="false">DR431+DP432</f>
        <v>0</v>
      </c>
      <c r="DS432" s="259"/>
      <c r="DT432" s="259" t="n">
        <f aca="false">DT431+DR432</f>
        <v>0</v>
      </c>
      <c r="DU432" s="259"/>
      <c r="DV432" s="259" t="n">
        <f aca="false">DV431+DT432</f>
        <v>0</v>
      </c>
      <c r="DW432" s="259"/>
      <c r="DX432" s="259" t="n">
        <f aca="false">DX431+DV432</f>
        <v>0</v>
      </c>
      <c r="DY432" s="259"/>
      <c r="DZ432" s="259" t="n">
        <f aca="false">DZ431+DX432</f>
        <v>0</v>
      </c>
      <c r="EA432" s="259"/>
      <c r="EB432" s="259" t="n">
        <f aca="false">EB431+DZ432</f>
        <v>0</v>
      </c>
      <c r="EC432" s="259"/>
      <c r="ED432" s="259" t="n">
        <f aca="false">ED431+EB432</f>
        <v>0</v>
      </c>
      <c r="EE432" s="259"/>
      <c r="EF432" s="259" t="n">
        <f aca="false">EF431+ED432</f>
        <v>0</v>
      </c>
      <c r="EG432" s="259"/>
      <c r="EH432" s="259" t="n">
        <f aca="false">EH431+EF432</f>
        <v>0</v>
      </c>
      <c r="EI432" s="259"/>
      <c r="EJ432" s="259" t="n">
        <f aca="false">EJ431+EH432</f>
        <v>0</v>
      </c>
      <c r="EK432" s="259"/>
      <c r="EL432" s="259" t="n">
        <f aca="false">EL431+EJ432</f>
        <v>0</v>
      </c>
      <c r="EM432" s="259"/>
      <c r="EN432" s="259" t="n">
        <f aca="false">EN431+EL432</f>
        <v>0</v>
      </c>
      <c r="EO432" s="259"/>
      <c r="EP432" s="259" t="n">
        <f aca="false">EP431+EN432</f>
        <v>0</v>
      </c>
      <c r="EQ432" s="259"/>
      <c r="ER432" s="259" t="n">
        <f aca="false">ER431+EP432</f>
        <v>0</v>
      </c>
      <c r="ES432" s="259"/>
      <c r="ET432" s="259" t="n">
        <f aca="false">ET431+ER432</f>
        <v>0</v>
      </c>
      <c r="EU432" s="259"/>
      <c r="EV432" s="259" t="n">
        <f aca="false">EV431+ET432</f>
        <v>0</v>
      </c>
      <c r="EW432" s="259"/>
      <c r="EX432" s="260" t="n">
        <f aca="false">EX431+EV432</f>
        <v>0</v>
      </c>
      <c r="EY432" s="260"/>
      <c r="EZ432" s="259" t="n">
        <f aca="false">EZ431+EX432</f>
        <v>0</v>
      </c>
      <c r="FA432" s="259"/>
      <c r="FB432" s="259" t="n">
        <f aca="false">FB431+EZ432</f>
        <v>0</v>
      </c>
      <c r="FC432" s="259"/>
      <c r="FD432" s="259" t="n">
        <f aca="false">FD431+FB432</f>
        <v>0</v>
      </c>
      <c r="FE432" s="259"/>
      <c r="FF432" s="259" t="n">
        <f aca="false">FF431+FD432</f>
        <v>0</v>
      </c>
      <c r="FG432" s="259"/>
      <c r="FH432" s="259" t="n">
        <f aca="false">FH431+FF432</f>
        <v>0</v>
      </c>
      <c r="FI432" s="259"/>
      <c r="FJ432" s="259" t="n">
        <f aca="false">FJ431+FH432</f>
        <v>0</v>
      </c>
      <c r="FK432" s="259"/>
      <c r="FL432" s="259" t="n">
        <f aca="false">FL431+FJ432</f>
        <v>0</v>
      </c>
      <c r="FM432" s="259"/>
      <c r="FN432" s="259" t="n">
        <f aca="false">FN431+FL432</f>
        <v>0</v>
      </c>
      <c r="FO432" s="259"/>
      <c r="FP432" s="259" t="n">
        <f aca="false">FP431+FN432</f>
        <v>0</v>
      </c>
      <c r="FQ432" s="259"/>
      <c r="FR432" s="259" t="n">
        <f aca="false">FR431+FP432</f>
        <v>0</v>
      </c>
      <c r="FS432" s="259"/>
      <c r="FT432" s="259" t="n">
        <f aca="false">FT431+FR432</f>
        <v>0</v>
      </c>
      <c r="FU432" s="259"/>
      <c r="FV432" s="259" t="n">
        <f aca="false">FV431+FT432</f>
        <v>0</v>
      </c>
      <c r="FW432" s="259"/>
      <c r="FX432" s="259" t="n">
        <f aca="false">FX431+FV432</f>
        <v>0</v>
      </c>
      <c r="FY432" s="259"/>
      <c r="FZ432" s="259" t="n">
        <f aca="false">FZ431+FX432</f>
        <v>0</v>
      </c>
      <c r="GA432" s="259"/>
      <c r="GB432" s="259" t="n">
        <f aca="false">GB431+FZ432</f>
        <v>0</v>
      </c>
      <c r="GC432" s="259"/>
      <c r="GD432" s="259" t="n">
        <f aca="false">GD431+GB432</f>
        <v>0</v>
      </c>
      <c r="GE432" s="259"/>
      <c r="GF432" s="259" t="n">
        <f aca="false">GF431+GD432</f>
        <v>0</v>
      </c>
      <c r="GG432" s="259"/>
      <c r="GH432" s="259" t="n">
        <f aca="false">GH431+GF432</f>
        <v>0</v>
      </c>
      <c r="GI432" s="259"/>
      <c r="GJ432" s="259" t="n">
        <f aca="false">GJ431+GH432</f>
        <v>0</v>
      </c>
      <c r="GK432" s="259"/>
      <c r="GL432" s="259" t="n">
        <f aca="false">GL431+GJ432</f>
        <v>0</v>
      </c>
      <c r="GM432" s="259"/>
      <c r="GN432" s="259" t="n">
        <f aca="false">GN431+GL432</f>
        <v>0</v>
      </c>
      <c r="GO432" s="259"/>
      <c r="GP432" s="259" t="n">
        <f aca="false">GP431+GN432</f>
        <v>0</v>
      </c>
      <c r="GQ432" s="259"/>
      <c r="GR432" s="259" t="n">
        <f aca="false">GR431+GP432</f>
        <v>0</v>
      </c>
      <c r="GS432" s="259"/>
      <c r="GT432" s="259" t="n">
        <f aca="false">GT431+GR432</f>
        <v>0</v>
      </c>
      <c r="GU432" s="259"/>
      <c r="GV432" s="259" t="n">
        <f aca="false">GV431+GT432</f>
        <v>0</v>
      </c>
      <c r="GW432" s="259"/>
      <c r="GX432" s="259" t="n">
        <f aca="false">GX431+GV432</f>
        <v>0</v>
      </c>
      <c r="GY432" s="259"/>
      <c r="GZ432" s="259" t="n">
        <f aca="false">GZ431+GX432</f>
        <v>0</v>
      </c>
      <c r="HA432" s="259"/>
      <c r="HB432" s="259" t="n">
        <f aca="false">HB431+GZ432</f>
        <v>0</v>
      </c>
      <c r="HC432" s="259"/>
      <c r="HD432" s="259" t="n">
        <f aca="false">HD431+HB432</f>
        <v>0</v>
      </c>
      <c r="HE432" s="259"/>
      <c r="HF432" s="259" t="n">
        <f aca="false">HF431+HD432</f>
        <v>0</v>
      </c>
      <c r="HG432" s="259"/>
      <c r="HH432" s="259" t="n">
        <f aca="false">HH431+HF432</f>
        <v>0</v>
      </c>
      <c r="HI432" s="259"/>
      <c r="HJ432" s="259" t="n">
        <f aca="false">HJ431+HH432</f>
        <v>0</v>
      </c>
      <c r="HK432" s="259"/>
    </row>
    <row r="433" s="299" customFormat="true" ht="12.75" hidden="true" customHeight="false" outlineLevel="0" collapsed="false">
      <c r="A433" s="232"/>
      <c r="B433" s="233"/>
      <c r="C433" s="232"/>
      <c r="D433" s="234"/>
      <c r="E433" s="234"/>
      <c r="F433" s="235"/>
      <c r="G433" s="234"/>
      <c r="H433" s="261"/>
      <c r="I433" s="237"/>
      <c r="J433" s="238"/>
      <c r="K433" s="262" t="s">
        <v>165</v>
      </c>
      <c r="L433" s="263" t="e">
        <f aca="false">IF($E427&gt;0,L430/$E427,"-")</f>
        <v>#N/A</v>
      </c>
      <c r="M433" s="263"/>
      <c r="N433" s="263" t="e">
        <f aca="false">IF($E427&gt;0,N430/$E427,"-")</f>
        <v>#N/A</v>
      </c>
      <c r="O433" s="263"/>
      <c r="P433" s="263" t="e">
        <f aca="false">IF($E427&gt;0,P430/$E427,"-")</f>
        <v>#N/A</v>
      </c>
      <c r="Q433" s="263"/>
      <c r="R433" s="263" t="e">
        <f aca="false">IF($E427&gt;0,R430/$E427,"-")</f>
        <v>#N/A</v>
      </c>
      <c r="S433" s="263"/>
      <c r="T433" s="263" t="e">
        <f aca="false">IF($E427&gt;0,T430/$E427,"-")</f>
        <v>#N/A</v>
      </c>
      <c r="U433" s="263"/>
      <c r="V433" s="263" t="e">
        <f aca="false">IF($E427&gt;0,V430/$E427,"-")</f>
        <v>#N/A</v>
      </c>
      <c r="W433" s="263"/>
      <c r="X433" s="263" t="e">
        <f aca="false">IF($E427&gt;0,X430/$E427,"-")</f>
        <v>#N/A</v>
      </c>
      <c r="Y433" s="263"/>
      <c r="Z433" s="263" t="e">
        <f aca="false">IF($E427&gt;0,Z430/$E427,"-")</f>
        <v>#N/A</v>
      </c>
      <c r="AA433" s="263"/>
      <c r="AB433" s="263" t="e">
        <f aca="false">IF($E427&gt;0,AB430/$E427,"-")</f>
        <v>#N/A</v>
      </c>
      <c r="AC433" s="263"/>
      <c r="AD433" s="263" t="e">
        <f aca="false">IF($E427&gt;0,AD430/$E427,"-")</f>
        <v>#N/A</v>
      </c>
      <c r="AE433" s="263"/>
      <c r="AF433" s="263" t="e">
        <f aca="false">IF($E427&gt;0,AF430/$E427,"-")</f>
        <v>#N/A</v>
      </c>
      <c r="AG433" s="263"/>
      <c r="AH433" s="263" t="e">
        <f aca="false">IF($E427&gt;0,AH430/$E427,"-")</f>
        <v>#N/A</v>
      </c>
      <c r="AI433" s="263"/>
      <c r="AJ433" s="263" t="e">
        <f aca="false">IF($E427&gt;0,AJ430/$E427,"-")</f>
        <v>#N/A</v>
      </c>
      <c r="AK433" s="263"/>
      <c r="AL433" s="263" t="e">
        <f aca="false">IF($E427&gt;0,AL430/$E427,"-")</f>
        <v>#N/A</v>
      </c>
      <c r="AM433" s="263"/>
      <c r="AN433" s="263" t="e">
        <f aca="false">IF($E427&gt;0,AN430/$E427,"-")</f>
        <v>#N/A</v>
      </c>
      <c r="AO433" s="263"/>
      <c r="AP433" s="263" t="e">
        <f aca="false">IF($E427&gt;0,AP430/$E427,"-")</f>
        <v>#N/A</v>
      </c>
      <c r="AQ433" s="263"/>
      <c r="AR433" s="263" t="e">
        <f aca="false">IF($E427&gt;0,AR430/$E427,"-")</f>
        <v>#N/A</v>
      </c>
      <c r="AS433" s="263"/>
      <c r="AT433" s="263" t="e">
        <f aca="false">IF($E427&gt;0,AT430/$E427,"-")</f>
        <v>#N/A</v>
      </c>
      <c r="AU433" s="263"/>
      <c r="AV433" s="263" t="e">
        <f aca="false">IF($E427&gt;0,AV430/$E427,"-")</f>
        <v>#N/A</v>
      </c>
      <c r="AW433" s="263"/>
      <c r="AX433" s="263" t="e">
        <f aca="false">IF($E427&gt;0,AX430/$E427,"-")</f>
        <v>#N/A</v>
      </c>
      <c r="AY433" s="263"/>
      <c r="AZ433" s="263" t="e">
        <f aca="false">IF($E427&gt;0,AZ430/$E427,"-")</f>
        <v>#N/A</v>
      </c>
      <c r="BA433" s="263"/>
      <c r="BB433" s="263" t="e">
        <f aca="false">IF($E427&gt;0,BB430/$E427,"-")</f>
        <v>#N/A</v>
      </c>
      <c r="BC433" s="263"/>
      <c r="BD433" s="263" t="e">
        <f aca="false">IF($E427&gt;0,BD430/$E427,"-")</f>
        <v>#N/A</v>
      </c>
      <c r="BE433" s="263"/>
      <c r="BF433" s="263" t="e">
        <f aca="false">IF($E427&gt;0,BF430/$E427,"-")</f>
        <v>#N/A</v>
      </c>
      <c r="BG433" s="263"/>
      <c r="BH433" s="263" t="e">
        <f aca="false">IF($E427&gt;0,BH430/$E427,"-")</f>
        <v>#N/A</v>
      </c>
      <c r="BI433" s="263"/>
      <c r="BJ433" s="263" t="e">
        <f aca="false">IF($E427&gt;0,BJ430/$E427,"-")</f>
        <v>#N/A</v>
      </c>
      <c r="BK433" s="263"/>
      <c r="BL433" s="263" t="e">
        <f aca="false">IF($E427&gt;0,BL430/$E427,"-")</f>
        <v>#N/A</v>
      </c>
      <c r="BM433" s="263"/>
      <c r="BN433" s="263" t="e">
        <f aca="false">IF($E427&gt;0,BN430/$E427,"-")</f>
        <v>#N/A</v>
      </c>
      <c r="BO433" s="263"/>
      <c r="BP433" s="263" t="e">
        <f aca="false">IF($E427&gt;0,BP430/$E427,"-")</f>
        <v>#N/A</v>
      </c>
      <c r="BQ433" s="263"/>
      <c r="BR433" s="263" t="e">
        <f aca="false">IF($E427&gt;0,BR430/$E427,"-")</f>
        <v>#N/A</v>
      </c>
      <c r="BS433" s="263"/>
      <c r="BT433" s="263" t="e">
        <f aca="false">IF($E427&gt;0,BT430/$E427,"-")</f>
        <v>#N/A</v>
      </c>
      <c r="BU433" s="263"/>
      <c r="BV433" s="263" t="e">
        <f aca="false">IF($E427&gt;0,BV430/$E427,"-")</f>
        <v>#N/A</v>
      </c>
      <c r="BW433" s="263"/>
      <c r="BX433" s="263" t="e">
        <f aca="false">IF($E427&gt;0,BX430/$E427,"-")</f>
        <v>#N/A</v>
      </c>
      <c r="BY433" s="263"/>
      <c r="BZ433" s="263" t="e">
        <f aca="false">IF($E427&gt;0,BZ430/$E427,"-")</f>
        <v>#N/A</v>
      </c>
      <c r="CA433" s="263"/>
      <c r="CB433" s="263" t="e">
        <f aca="false">IF($E427&gt;0,CB430/$E427,"-")</f>
        <v>#N/A</v>
      </c>
      <c r="CC433" s="263"/>
      <c r="CD433" s="263" t="e">
        <f aca="false">IF($E427&gt;0,CD430/$E427,"-")</f>
        <v>#N/A</v>
      </c>
      <c r="CE433" s="263"/>
      <c r="CF433" s="263" t="e">
        <f aca="false">IF($E427&gt;0,CF430/$E427,"-")</f>
        <v>#N/A</v>
      </c>
      <c r="CG433" s="263"/>
      <c r="CH433" s="263" t="e">
        <f aca="false">IF($E427&gt;0,CH430/$E427,"-")</f>
        <v>#N/A</v>
      </c>
      <c r="CI433" s="263"/>
      <c r="CJ433" s="263" t="e">
        <f aca="false">IF($E427&gt;0,CJ430/$E427,"-")</f>
        <v>#N/A</v>
      </c>
      <c r="CK433" s="263"/>
      <c r="CL433" s="263" t="e">
        <f aca="false">IF($E427&gt;0,CL430/$E427,"-")</f>
        <v>#N/A</v>
      </c>
      <c r="CM433" s="263"/>
      <c r="CN433" s="263" t="e">
        <f aca="false">IF($E427&gt;0,CN430/$E427,"-")</f>
        <v>#N/A</v>
      </c>
      <c r="CO433" s="263"/>
      <c r="CP433" s="263" t="e">
        <f aca="false">IF($E427&gt;0,CP430/$E427,"-")</f>
        <v>#N/A</v>
      </c>
      <c r="CQ433" s="263"/>
      <c r="CR433" s="263" t="e">
        <f aca="false">IF($E427&gt;0,CR430/$E427,"-")</f>
        <v>#N/A</v>
      </c>
      <c r="CS433" s="263"/>
      <c r="CT433" s="263" t="e">
        <f aca="false">IF($E427&gt;0,CT430/$E427,"-")</f>
        <v>#N/A</v>
      </c>
      <c r="CU433" s="263"/>
      <c r="CV433" s="263" t="e">
        <f aca="false">IF($E427&gt;0,CV430/$E427,"-")</f>
        <v>#N/A</v>
      </c>
      <c r="CW433" s="263"/>
      <c r="CX433" s="263" t="e">
        <f aca="false">IF($E427&gt;0,CX430/$E427,"-")</f>
        <v>#N/A</v>
      </c>
      <c r="CY433" s="263"/>
      <c r="CZ433" s="263" t="e">
        <f aca="false">IF($E427&gt;0,CZ430/$E427,"-")</f>
        <v>#N/A</v>
      </c>
      <c r="DA433" s="263"/>
      <c r="DB433" s="263" t="e">
        <f aca="false">IF($E427&gt;0,DB430/$E427,"-")</f>
        <v>#N/A</v>
      </c>
      <c r="DC433" s="263"/>
      <c r="DD433" s="263" t="e">
        <f aca="false">IF($E427&gt;0,DD430/$E427,"-")</f>
        <v>#N/A</v>
      </c>
      <c r="DE433" s="263"/>
      <c r="DF433" s="263" t="e">
        <f aca="false">IF($E427&gt;0,DF430/$E427,"-")</f>
        <v>#N/A</v>
      </c>
      <c r="DG433" s="263"/>
      <c r="DH433" s="263" t="e">
        <f aca="false">IF($E427&gt;0,DH430/$E427,"-")</f>
        <v>#N/A</v>
      </c>
      <c r="DI433" s="263"/>
      <c r="DJ433" s="298" t="e">
        <f aca="false">IF($E427&gt;0,DJ430/$E427,"-")</f>
        <v>#N/A</v>
      </c>
      <c r="DK433" s="298"/>
      <c r="DL433" s="263" t="e">
        <f aca="false">IF($E427&gt;0,DL430/$E427,"-")</f>
        <v>#N/A</v>
      </c>
      <c r="DM433" s="263"/>
      <c r="DN433" s="263" t="e">
        <f aca="false">IF($E427&gt;0,DN430/$E427,"-")</f>
        <v>#N/A</v>
      </c>
      <c r="DO433" s="263"/>
      <c r="DP433" s="263" t="e">
        <f aca="false">IF($E427&gt;0,DP430/$E427,"-")</f>
        <v>#N/A</v>
      </c>
      <c r="DQ433" s="263"/>
      <c r="DR433" s="263" t="e">
        <f aca="false">IF($E427&gt;0,DR430/$E427,"-")</f>
        <v>#N/A</v>
      </c>
      <c r="DS433" s="263"/>
      <c r="DT433" s="263" t="e">
        <f aca="false">IF($E427&gt;0,DT430/$E427,"-")</f>
        <v>#N/A</v>
      </c>
      <c r="DU433" s="263"/>
      <c r="DV433" s="263" t="e">
        <f aca="false">IF($E427&gt;0,DV430/$E427,"-")</f>
        <v>#N/A</v>
      </c>
      <c r="DW433" s="263"/>
      <c r="DX433" s="263" t="e">
        <f aca="false">IF($E427&gt;0,DX430/$E427,"-")</f>
        <v>#N/A</v>
      </c>
      <c r="DY433" s="263"/>
      <c r="DZ433" s="263" t="e">
        <f aca="false">IF($E427&gt;0,DZ430/$E427,"-")</f>
        <v>#N/A</v>
      </c>
      <c r="EA433" s="263"/>
      <c r="EB433" s="263" t="e">
        <f aca="false">IF($E427&gt;0,EB430/$E427,"-")</f>
        <v>#N/A</v>
      </c>
      <c r="EC433" s="263"/>
      <c r="ED433" s="263" t="e">
        <f aca="false">IF($E427&gt;0,ED430/$E427,"-")</f>
        <v>#N/A</v>
      </c>
      <c r="EE433" s="263"/>
      <c r="EF433" s="263" t="e">
        <f aca="false">IF($E427&gt;0,EF430/$E427,"-")</f>
        <v>#N/A</v>
      </c>
      <c r="EG433" s="263"/>
      <c r="EH433" s="263" t="e">
        <f aca="false">IF($E427&gt;0,EH430/$E427,"-")</f>
        <v>#N/A</v>
      </c>
      <c r="EI433" s="263"/>
      <c r="EJ433" s="263" t="e">
        <f aca="false">IF($E427&gt;0,EJ430/$E427,"-")</f>
        <v>#N/A</v>
      </c>
      <c r="EK433" s="263"/>
      <c r="EL433" s="263" t="e">
        <f aca="false">IF($E427&gt;0,EL430/$E427,"-")</f>
        <v>#N/A</v>
      </c>
      <c r="EM433" s="263"/>
      <c r="EN433" s="263" t="e">
        <f aca="false">IF($E427&gt;0,EN430/$E427,"-")</f>
        <v>#N/A</v>
      </c>
      <c r="EO433" s="263"/>
      <c r="EP433" s="263" t="e">
        <f aca="false">IF($E427&gt;0,EP430/$E427,"-")</f>
        <v>#N/A</v>
      </c>
      <c r="EQ433" s="263"/>
      <c r="ER433" s="263" t="e">
        <f aca="false">IF($E427&gt;0,ER430/$E427,"-")</f>
        <v>#N/A</v>
      </c>
      <c r="ES433" s="263"/>
      <c r="ET433" s="263" t="e">
        <f aca="false">IF($E427&gt;0,ET430/$E427,"-")</f>
        <v>#N/A</v>
      </c>
      <c r="EU433" s="263"/>
      <c r="EV433" s="263" t="e">
        <f aca="false">IF($E427&gt;0,EV430/$E427,"-")</f>
        <v>#N/A</v>
      </c>
      <c r="EW433" s="263"/>
      <c r="EX433" s="264" t="e">
        <f aca="false">IF($E427&gt;0,EX430/$E427,"-")</f>
        <v>#N/A</v>
      </c>
      <c r="EY433" s="264"/>
      <c r="EZ433" s="263" t="e">
        <f aca="false">IF($E427&gt;0,EZ430/$E427,"-")</f>
        <v>#N/A</v>
      </c>
      <c r="FA433" s="263"/>
      <c r="FB433" s="263" t="e">
        <f aca="false">IF($E427&gt;0,FB430/$E427,"-")</f>
        <v>#N/A</v>
      </c>
      <c r="FC433" s="263"/>
      <c r="FD433" s="263" t="e">
        <f aca="false">IF($E427&gt;0,FD430/$E427,"-")</f>
        <v>#N/A</v>
      </c>
      <c r="FE433" s="263"/>
      <c r="FF433" s="263" t="e">
        <f aca="false">IF($E427&gt;0,FF430/$E427,"-")</f>
        <v>#N/A</v>
      </c>
      <c r="FG433" s="263"/>
      <c r="FH433" s="263" t="e">
        <f aca="false">IF($E427&gt;0,FH430/$E427,"-")</f>
        <v>#N/A</v>
      </c>
      <c r="FI433" s="263"/>
      <c r="FJ433" s="263" t="e">
        <f aca="false">IF($E427&gt;0,FJ430/$E427,"-")</f>
        <v>#N/A</v>
      </c>
      <c r="FK433" s="263"/>
      <c r="FL433" s="263" t="e">
        <f aca="false">IF($E427&gt;0,FL430/$E427,"-")</f>
        <v>#N/A</v>
      </c>
      <c r="FM433" s="263"/>
      <c r="FN433" s="263" t="e">
        <f aca="false">IF($E427&gt;0,FN430/$E427,"-")</f>
        <v>#N/A</v>
      </c>
      <c r="FO433" s="263"/>
      <c r="FP433" s="263" t="e">
        <f aca="false">IF($E427&gt;0,FP430/$E427,"-")</f>
        <v>#N/A</v>
      </c>
      <c r="FQ433" s="263"/>
      <c r="FR433" s="263" t="e">
        <f aca="false">IF($E427&gt;0,FR430/$E427,"-")</f>
        <v>#N/A</v>
      </c>
      <c r="FS433" s="263"/>
      <c r="FT433" s="263" t="e">
        <f aca="false">IF($E427&gt;0,FT430/$E427,"-")</f>
        <v>#N/A</v>
      </c>
      <c r="FU433" s="263"/>
      <c r="FV433" s="263" t="e">
        <f aca="false">IF($E427&gt;0,FV430/$E427,"-")</f>
        <v>#N/A</v>
      </c>
      <c r="FW433" s="263"/>
      <c r="FX433" s="263" t="e">
        <f aca="false">IF($E427&gt;0,FX430/$E427,"-")</f>
        <v>#N/A</v>
      </c>
      <c r="FY433" s="263"/>
      <c r="FZ433" s="263" t="e">
        <f aca="false">IF($E427&gt;0,FZ430/$E427,"-")</f>
        <v>#N/A</v>
      </c>
      <c r="GA433" s="263"/>
      <c r="GB433" s="263" t="e">
        <f aca="false">IF($E427&gt;0,GB430/$E427,"-")</f>
        <v>#N/A</v>
      </c>
      <c r="GC433" s="263"/>
      <c r="GD433" s="263" t="e">
        <f aca="false">IF($E427&gt;0,GD430/$E427,"-")</f>
        <v>#N/A</v>
      </c>
      <c r="GE433" s="263"/>
      <c r="GF433" s="263" t="e">
        <f aca="false">IF($E427&gt;0,GF430/$E427,"-")</f>
        <v>#N/A</v>
      </c>
      <c r="GG433" s="263"/>
      <c r="GH433" s="263" t="e">
        <f aca="false">IF($E427&gt;0,GH430/$E427,"-")</f>
        <v>#N/A</v>
      </c>
      <c r="GI433" s="263"/>
      <c r="GJ433" s="263" t="e">
        <f aca="false">IF($E427&gt;0,GJ430/$E427,"-")</f>
        <v>#N/A</v>
      </c>
      <c r="GK433" s="263"/>
      <c r="GL433" s="263" t="e">
        <f aca="false">IF($E427&gt;0,GL430/$E427,"-")</f>
        <v>#N/A</v>
      </c>
      <c r="GM433" s="263"/>
      <c r="GN433" s="263" t="e">
        <f aca="false">IF($E427&gt;0,GN430/$E427,"-")</f>
        <v>#N/A</v>
      </c>
      <c r="GO433" s="263"/>
      <c r="GP433" s="263" t="e">
        <f aca="false">IF($E427&gt;0,GP430/$E427,"-")</f>
        <v>#N/A</v>
      </c>
      <c r="GQ433" s="263"/>
      <c r="GR433" s="263" t="e">
        <f aca="false">IF($E427&gt;0,GR430/$E427,"-")</f>
        <v>#N/A</v>
      </c>
      <c r="GS433" s="263"/>
      <c r="GT433" s="263" t="e">
        <f aca="false">IF($E427&gt;0,GT430/$E427,"-")</f>
        <v>#N/A</v>
      </c>
      <c r="GU433" s="263"/>
      <c r="GV433" s="263" t="e">
        <f aca="false">IF($E427&gt;0,GV430/$E427,"-")</f>
        <v>#N/A</v>
      </c>
      <c r="GW433" s="263"/>
      <c r="GX433" s="263" t="e">
        <f aca="false">IF($E427&gt;0,GX430/$E427,"-")</f>
        <v>#N/A</v>
      </c>
      <c r="GY433" s="263"/>
      <c r="GZ433" s="263" t="e">
        <f aca="false">IF($E427&gt;0,GZ430/$E427,"-")</f>
        <v>#N/A</v>
      </c>
      <c r="HA433" s="263"/>
      <c r="HB433" s="263" t="e">
        <f aca="false">IF($E427&gt;0,HB430/$E427,"-")</f>
        <v>#N/A</v>
      </c>
      <c r="HC433" s="263"/>
      <c r="HD433" s="263" t="e">
        <f aca="false">IF($E427&gt;0,HD430/$E427,"-")</f>
        <v>#N/A</v>
      </c>
      <c r="HE433" s="263"/>
      <c r="HF433" s="263" t="e">
        <f aca="false">IF($E427&gt;0,HF430/$E427,"-")</f>
        <v>#N/A</v>
      </c>
      <c r="HG433" s="263"/>
      <c r="HH433" s="263" t="e">
        <f aca="false">IF($E427&gt;0,HH430/$E427,"-")</f>
        <v>#N/A</v>
      </c>
      <c r="HI433" s="263"/>
      <c r="HJ433" s="263" t="e">
        <f aca="false">IF($E427&gt;0,HJ430/$E427,"-")</f>
        <v>#N/A</v>
      </c>
      <c r="HK433" s="263"/>
    </row>
    <row r="434" customFormat="false" ht="12.75" hidden="true" customHeight="false" outlineLevel="0" collapsed="false">
      <c r="A434" s="232"/>
      <c r="B434" s="233"/>
      <c r="C434" s="232"/>
      <c r="D434" s="234"/>
      <c r="E434" s="234"/>
      <c r="F434" s="235"/>
      <c r="G434" s="234"/>
      <c r="H434" s="234"/>
      <c r="I434" s="237"/>
      <c r="J434" s="238"/>
      <c r="K434" s="265" t="s">
        <v>166</v>
      </c>
      <c r="L434" s="266" t="e">
        <f aca="false">IF($E427&gt;0,L432/$E427,"-")</f>
        <v>#N/A</v>
      </c>
      <c r="M434" s="266"/>
      <c r="N434" s="266" t="e">
        <f aca="false">IF($E427&gt;0,N432/$E427,"-")</f>
        <v>#N/A</v>
      </c>
      <c r="O434" s="266"/>
      <c r="P434" s="266" t="e">
        <f aca="false">IF($E427&gt;0,P432/$E427,"-")</f>
        <v>#N/A</v>
      </c>
      <c r="Q434" s="266"/>
      <c r="R434" s="266" t="e">
        <f aca="false">IF($E427&gt;0,R432/$E427,"-")</f>
        <v>#N/A</v>
      </c>
      <c r="S434" s="266"/>
      <c r="T434" s="266" t="e">
        <f aca="false">IF($E427&gt;0,T432/$E427,"-")</f>
        <v>#N/A</v>
      </c>
      <c r="U434" s="266"/>
      <c r="V434" s="266" t="e">
        <f aca="false">IF($E427&gt;0,V432/$E427,"-")</f>
        <v>#N/A</v>
      </c>
      <c r="W434" s="266"/>
      <c r="X434" s="266" t="e">
        <f aca="false">IF($E427&gt;0,X432/$E427,"-")</f>
        <v>#N/A</v>
      </c>
      <c r="Y434" s="266"/>
      <c r="Z434" s="266" t="e">
        <f aca="false">IF($E427&gt;0,Z432/$E427,"-")</f>
        <v>#N/A</v>
      </c>
      <c r="AA434" s="266"/>
      <c r="AB434" s="266" t="e">
        <f aca="false">IF($E427&gt;0,AB432/$E427,"-")</f>
        <v>#N/A</v>
      </c>
      <c r="AC434" s="266"/>
      <c r="AD434" s="266" t="e">
        <f aca="false">IF($E427&gt;0,AD432/$E427,"-")</f>
        <v>#N/A</v>
      </c>
      <c r="AE434" s="266"/>
      <c r="AF434" s="266" t="e">
        <f aca="false">IF($E427&gt;0,AF432/$E427,"-")</f>
        <v>#N/A</v>
      </c>
      <c r="AG434" s="266"/>
      <c r="AH434" s="266" t="e">
        <f aca="false">IF($E427&gt;0,AH432/$E427,"-")</f>
        <v>#N/A</v>
      </c>
      <c r="AI434" s="266"/>
      <c r="AJ434" s="266" t="e">
        <f aca="false">IF($E427&gt;0,AJ432/$E427,"-")</f>
        <v>#N/A</v>
      </c>
      <c r="AK434" s="266"/>
      <c r="AL434" s="266" t="e">
        <f aca="false">IF($E427&gt;0,AL432/$E427,"-")</f>
        <v>#N/A</v>
      </c>
      <c r="AM434" s="266"/>
      <c r="AN434" s="266" t="e">
        <f aca="false">IF($E427&gt;0,AN432/$E427,"-")</f>
        <v>#N/A</v>
      </c>
      <c r="AO434" s="266"/>
      <c r="AP434" s="266" t="e">
        <f aca="false">IF($E427&gt;0,AP432/$E427,"-")</f>
        <v>#N/A</v>
      </c>
      <c r="AQ434" s="266"/>
      <c r="AR434" s="266" t="e">
        <f aca="false">IF($E427&gt;0,AR432/$E427,"-")</f>
        <v>#N/A</v>
      </c>
      <c r="AS434" s="266"/>
      <c r="AT434" s="266" t="e">
        <f aca="false">IF($E427&gt;0,AT432/$E427,"-")</f>
        <v>#N/A</v>
      </c>
      <c r="AU434" s="266"/>
      <c r="AV434" s="266" t="e">
        <f aca="false">IF($E427&gt;0,AV432/$E427,"-")</f>
        <v>#N/A</v>
      </c>
      <c r="AW434" s="266"/>
      <c r="AX434" s="266" t="e">
        <f aca="false">IF($E427&gt;0,AX432/$E427,"-")</f>
        <v>#N/A</v>
      </c>
      <c r="AY434" s="266"/>
      <c r="AZ434" s="266" t="e">
        <f aca="false">IF($E427&gt;0,AZ432/$E427,"-")</f>
        <v>#N/A</v>
      </c>
      <c r="BA434" s="266"/>
      <c r="BB434" s="266" t="e">
        <f aca="false">IF($E427&gt;0,BB432/$E427,"-")</f>
        <v>#N/A</v>
      </c>
      <c r="BC434" s="266"/>
      <c r="BD434" s="266" t="e">
        <f aca="false">IF($E427&gt;0,BD432/$E427,"-")</f>
        <v>#N/A</v>
      </c>
      <c r="BE434" s="266"/>
      <c r="BF434" s="266" t="e">
        <f aca="false">IF($E427&gt;0,BF432/$E427,"-")</f>
        <v>#N/A</v>
      </c>
      <c r="BG434" s="266"/>
      <c r="BH434" s="266" t="e">
        <f aca="false">IF($E427&gt;0,BH432/$E427,"-")</f>
        <v>#N/A</v>
      </c>
      <c r="BI434" s="266"/>
      <c r="BJ434" s="266" t="e">
        <f aca="false">IF($E427&gt;0,BJ432/$E427,"-")</f>
        <v>#N/A</v>
      </c>
      <c r="BK434" s="266"/>
      <c r="BL434" s="266" t="e">
        <f aca="false">IF($E427&gt;0,BL432/$E427,"-")</f>
        <v>#N/A</v>
      </c>
      <c r="BM434" s="266"/>
      <c r="BN434" s="266" t="e">
        <f aca="false">IF($E427&gt;0,BN432/$E427,"-")</f>
        <v>#N/A</v>
      </c>
      <c r="BO434" s="266"/>
      <c r="BP434" s="266" t="e">
        <f aca="false">IF($E427&gt;0,BP432/$E427,"-")</f>
        <v>#N/A</v>
      </c>
      <c r="BQ434" s="266"/>
      <c r="BR434" s="300" t="e">
        <f aca="false">IF($E427&gt;0,BR432/$E427,"-")</f>
        <v>#N/A</v>
      </c>
      <c r="BS434" s="300"/>
      <c r="BT434" s="300" t="e">
        <f aca="false">IF($E427&gt;0,BT432/$E427,"-")</f>
        <v>#N/A</v>
      </c>
      <c r="BU434" s="300"/>
      <c r="BV434" s="300" t="e">
        <f aca="false">IF($E427&gt;0,BV432/$E427,"-")</f>
        <v>#N/A</v>
      </c>
      <c r="BW434" s="300"/>
      <c r="BX434" s="300" t="e">
        <f aca="false">IF($E427&gt;0,BX432/$E427,"-")</f>
        <v>#N/A</v>
      </c>
      <c r="BY434" s="300"/>
      <c r="BZ434" s="300" t="e">
        <f aca="false">IF($E427&gt;0,BZ432/$E427,"-")</f>
        <v>#N/A</v>
      </c>
      <c r="CA434" s="300"/>
      <c r="CB434" s="300" t="e">
        <f aca="false">IF($E427&gt;0,CB432/$E427,"-")</f>
        <v>#N/A</v>
      </c>
      <c r="CC434" s="300"/>
      <c r="CD434" s="300" t="e">
        <f aca="false">IF($E427&gt;0,CD432/$E427,"-")</f>
        <v>#N/A</v>
      </c>
      <c r="CE434" s="300"/>
      <c r="CF434" s="300" t="e">
        <f aca="false">IF($E427&gt;0,CF432/$E427,"-")</f>
        <v>#N/A</v>
      </c>
      <c r="CG434" s="300"/>
      <c r="CH434" s="300" t="e">
        <f aca="false">IF($E427&gt;0,CH432/$E427,"-")</f>
        <v>#N/A</v>
      </c>
      <c r="CI434" s="300"/>
      <c r="CJ434" s="300" t="e">
        <f aca="false">IF($E427&gt;0,CJ432/$E427,"-")</f>
        <v>#N/A</v>
      </c>
      <c r="CK434" s="300"/>
      <c r="CL434" s="300" t="e">
        <f aca="false">IF($E427&gt;0,CL432/$E427,"-")</f>
        <v>#N/A</v>
      </c>
      <c r="CM434" s="300"/>
      <c r="CN434" s="300" t="e">
        <f aca="false">IF($E427&gt;0,CN432/$E427,"-")</f>
        <v>#N/A</v>
      </c>
      <c r="CO434" s="300"/>
      <c r="CP434" s="300" t="e">
        <f aca="false">IF($E427&gt;0,CP432/$E427,"-")</f>
        <v>#N/A</v>
      </c>
      <c r="CQ434" s="300"/>
      <c r="CR434" s="300" t="e">
        <f aca="false">IF($E427&gt;0,CR432/$E427,"-")</f>
        <v>#N/A</v>
      </c>
      <c r="CS434" s="300"/>
      <c r="CT434" s="300" t="e">
        <f aca="false">IF($E427&gt;0,CT432/$E427,"-")</f>
        <v>#N/A</v>
      </c>
      <c r="CU434" s="300"/>
      <c r="CV434" s="300" t="e">
        <f aca="false">IF($E427&gt;0,CV432/$E427,"-")</f>
        <v>#N/A</v>
      </c>
      <c r="CW434" s="300"/>
      <c r="CX434" s="300" t="e">
        <f aca="false">IF($E427&gt;0,CX432/$E427,"-")</f>
        <v>#N/A</v>
      </c>
      <c r="CY434" s="300"/>
      <c r="CZ434" s="300" t="e">
        <f aca="false">IF($E427&gt;0,CZ432/$E427,"-")</f>
        <v>#N/A</v>
      </c>
      <c r="DA434" s="300"/>
      <c r="DB434" s="300" t="e">
        <f aca="false">IF($E427&gt;0,DB432/$E427,"-")</f>
        <v>#N/A</v>
      </c>
      <c r="DC434" s="300"/>
      <c r="DD434" s="300" t="e">
        <f aca="false">IF($E427&gt;0,DD432/$E427,"-")</f>
        <v>#N/A</v>
      </c>
      <c r="DE434" s="300"/>
      <c r="DF434" s="300" t="e">
        <f aca="false">IF($E427&gt;0,DF432/$E427,"-")</f>
        <v>#N/A</v>
      </c>
      <c r="DG434" s="300"/>
      <c r="DH434" s="300" t="e">
        <f aca="false">IF($E427&gt;0,DH432/$E427,"-")</f>
        <v>#N/A</v>
      </c>
      <c r="DI434" s="300"/>
      <c r="DJ434" s="301" t="e">
        <f aca="false">IF($E427&gt;0,DJ432/$E427,"-")</f>
        <v>#N/A</v>
      </c>
      <c r="DK434" s="301"/>
      <c r="DL434" s="300" t="e">
        <f aca="false">IF($E427&gt;0,DL432/$E427,"-")</f>
        <v>#N/A</v>
      </c>
      <c r="DM434" s="300"/>
      <c r="DN434" s="300" t="e">
        <f aca="false">IF($E427&gt;0,DN432/$E427,"-")</f>
        <v>#N/A</v>
      </c>
      <c r="DO434" s="300"/>
      <c r="DP434" s="300" t="e">
        <f aca="false">IF($E427&gt;0,DP432/$E427,"-")</f>
        <v>#N/A</v>
      </c>
      <c r="DQ434" s="300"/>
      <c r="DR434" s="300" t="e">
        <f aca="false">IF($E427&gt;0,DR432/$E427,"-")</f>
        <v>#N/A</v>
      </c>
      <c r="DS434" s="300"/>
      <c r="DT434" s="300" t="e">
        <f aca="false">IF($E427&gt;0,DT432/$E427,"-")</f>
        <v>#N/A</v>
      </c>
      <c r="DU434" s="300"/>
      <c r="DV434" s="300" t="e">
        <f aca="false">IF($E427&gt;0,DV432/$E427,"-")</f>
        <v>#N/A</v>
      </c>
      <c r="DW434" s="300"/>
      <c r="DX434" s="300" t="e">
        <f aca="false">IF($E427&gt;0,DX432/$E427,"-")</f>
        <v>#N/A</v>
      </c>
      <c r="DY434" s="300"/>
      <c r="DZ434" s="300" t="e">
        <f aca="false">IF($E427&gt;0,DZ432/$E427,"-")</f>
        <v>#N/A</v>
      </c>
      <c r="EA434" s="300"/>
      <c r="EB434" s="300" t="e">
        <f aca="false">IF($E427&gt;0,EB432/$E427,"-")</f>
        <v>#N/A</v>
      </c>
      <c r="EC434" s="300"/>
      <c r="ED434" s="300" t="e">
        <f aca="false">IF($E427&gt;0,ED432/$E427,"-")</f>
        <v>#N/A</v>
      </c>
      <c r="EE434" s="300"/>
      <c r="EF434" s="300" t="e">
        <f aca="false">IF($E427&gt;0,EF432/$E427,"-")</f>
        <v>#N/A</v>
      </c>
      <c r="EG434" s="300"/>
      <c r="EH434" s="300" t="e">
        <f aca="false">IF($E427&gt;0,EH432/$E427,"-")</f>
        <v>#N/A</v>
      </c>
      <c r="EI434" s="300"/>
      <c r="EJ434" s="300" t="e">
        <f aca="false">IF($E427&gt;0,EJ432/$E427,"-")</f>
        <v>#N/A</v>
      </c>
      <c r="EK434" s="300"/>
      <c r="EL434" s="300" t="e">
        <f aca="false">IF($E427&gt;0,EL432/$E427,"-")</f>
        <v>#N/A</v>
      </c>
      <c r="EM434" s="300"/>
      <c r="EN434" s="300" t="e">
        <f aca="false">IF($E427&gt;0,EN432/$E427,"-")</f>
        <v>#N/A</v>
      </c>
      <c r="EO434" s="300"/>
      <c r="EP434" s="300" t="e">
        <f aca="false">IF($E427&gt;0,EP432/$E427,"-")</f>
        <v>#N/A</v>
      </c>
      <c r="EQ434" s="300"/>
      <c r="ER434" s="300" t="e">
        <f aca="false">IF($E427&gt;0,ER432/$E427,"-")</f>
        <v>#N/A</v>
      </c>
      <c r="ES434" s="300"/>
      <c r="ET434" s="300" t="e">
        <f aca="false">IF($E427&gt;0,ET432/$E427,"-")</f>
        <v>#N/A</v>
      </c>
      <c r="EU434" s="300"/>
      <c r="EV434" s="300" t="e">
        <f aca="false">IF($E427&gt;0,EV432/$E427,"-")</f>
        <v>#N/A</v>
      </c>
      <c r="EW434" s="300"/>
      <c r="EX434" s="302" t="e">
        <f aca="false">IF($E427&gt;0,EX432/$E427,"-")</f>
        <v>#N/A</v>
      </c>
      <c r="EY434" s="302"/>
      <c r="EZ434" s="300" t="e">
        <f aca="false">IF($E427&gt;0,EZ432/$E427,"-")</f>
        <v>#N/A</v>
      </c>
      <c r="FA434" s="300"/>
      <c r="FB434" s="300" t="e">
        <f aca="false">IF($E427&gt;0,FB432/$E427,"-")</f>
        <v>#N/A</v>
      </c>
      <c r="FC434" s="300"/>
      <c r="FD434" s="300" t="e">
        <f aca="false">IF($E427&gt;0,FD432/$E427,"-")</f>
        <v>#N/A</v>
      </c>
      <c r="FE434" s="300"/>
      <c r="FF434" s="300" t="e">
        <f aca="false">IF($E427&gt;0,FF432/$E427,"-")</f>
        <v>#N/A</v>
      </c>
      <c r="FG434" s="300"/>
      <c r="FH434" s="300" t="e">
        <f aca="false">IF($E427&gt;0,FH432/$E427,"-")</f>
        <v>#N/A</v>
      </c>
      <c r="FI434" s="300"/>
      <c r="FJ434" s="300" t="e">
        <f aca="false">IF($E427&gt;0,FJ432/$E427,"-")</f>
        <v>#N/A</v>
      </c>
      <c r="FK434" s="300"/>
      <c r="FL434" s="300" t="e">
        <f aca="false">IF($E427&gt;0,FL432/$E427,"-")</f>
        <v>#N/A</v>
      </c>
      <c r="FM434" s="300"/>
      <c r="FN434" s="300" t="e">
        <f aca="false">IF($E427&gt;0,FN432/$E427,"-")</f>
        <v>#N/A</v>
      </c>
      <c r="FO434" s="300"/>
      <c r="FP434" s="300" t="e">
        <f aca="false">IF($E427&gt;0,FP432/$E427,"-")</f>
        <v>#N/A</v>
      </c>
      <c r="FQ434" s="300"/>
      <c r="FR434" s="300" t="e">
        <f aca="false">IF($E427&gt;0,FR432/$E427,"-")</f>
        <v>#N/A</v>
      </c>
      <c r="FS434" s="300"/>
      <c r="FT434" s="300" t="e">
        <f aca="false">IF($E427&gt;0,FT432/$E427,"-")</f>
        <v>#N/A</v>
      </c>
      <c r="FU434" s="300"/>
      <c r="FV434" s="300" t="e">
        <f aca="false">IF($E427&gt;0,FV432/$E427,"-")</f>
        <v>#N/A</v>
      </c>
      <c r="FW434" s="300"/>
      <c r="FX434" s="300" t="e">
        <f aca="false">IF($E427&gt;0,FX432/$E427,"-")</f>
        <v>#N/A</v>
      </c>
      <c r="FY434" s="300"/>
      <c r="FZ434" s="300" t="e">
        <f aca="false">IF($E427&gt;0,FZ432/$E427,"-")</f>
        <v>#N/A</v>
      </c>
      <c r="GA434" s="300"/>
      <c r="GB434" s="300" t="e">
        <f aca="false">IF($E427&gt;0,GB432/$E427,"-")</f>
        <v>#N/A</v>
      </c>
      <c r="GC434" s="300"/>
      <c r="GD434" s="300" t="e">
        <f aca="false">IF($E427&gt;0,GD432/$E427,"-")</f>
        <v>#N/A</v>
      </c>
      <c r="GE434" s="300"/>
      <c r="GF434" s="300" t="e">
        <f aca="false">IF($E427&gt;0,GF432/$E427,"-")</f>
        <v>#N/A</v>
      </c>
      <c r="GG434" s="300"/>
      <c r="GH434" s="300" t="e">
        <f aca="false">IF($E427&gt;0,GH432/$E427,"-")</f>
        <v>#N/A</v>
      </c>
      <c r="GI434" s="300"/>
      <c r="GJ434" s="300" t="e">
        <f aca="false">IF($E427&gt;0,GJ432/$E427,"-")</f>
        <v>#N/A</v>
      </c>
      <c r="GK434" s="300"/>
      <c r="GL434" s="300" t="e">
        <f aca="false">IF($E427&gt;0,GL432/$E427,"-")</f>
        <v>#N/A</v>
      </c>
      <c r="GM434" s="300"/>
      <c r="GN434" s="300" t="e">
        <f aca="false">IF($E427&gt;0,GN432/$E427,"-")</f>
        <v>#N/A</v>
      </c>
      <c r="GO434" s="300"/>
      <c r="GP434" s="300" t="e">
        <f aca="false">IF($E427&gt;0,GP432/$E427,"-")</f>
        <v>#N/A</v>
      </c>
      <c r="GQ434" s="300"/>
      <c r="GR434" s="300" t="e">
        <f aca="false">IF($E427&gt;0,GR432/$E427,"-")</f>
        <v>#N/A</v>
      </c>
      <c r="GS434" s="300"/>
      <c r="GT434" s="300" t="e">
        <f aca="false">IF($E427&gt;0,GT432/$E427,"-")</f>
        <v>#N/A</v>
      </c>
      <c r="GU434" s="300"/>
      <c r="GV434" s="300" t="e">
        <f aca="false">IF($E427&gt;0,GV432/$E427,"-")</f>
        <v>#N/A</v>
      </c>
      <c r="GW434" s="300"/>
      <c r="GX434" s="300" t="e">
        <f aca="false">IF($E427&gt;0,GX432/$E427,"-")</f>
        <v>#N/A</v>
      </c>
      <c r="GY434" s="300"/>
      <c r="GZ434" s="300" t="e">
        <f aca="false">IF($E427&gt;0,GZ432/$E427,"-")</f>
        <v>#N/A</v>
      </c>
      <c r="HA434" s="300"/>
      <c r="HB434" s="300" t="e">
        <f aca="false">IF($E427&gt;0,HB432/$E427,"-")</f>
        <v>#N/A</v>
      </c>
      <c r="HC434" s="300"/>
      <c r="HD434" s="300" t="e">
        <f aca="false">IF($E427&gt;0,HD432/$E427,"-")</f>
        <v>#N/A</v>
      </c>
      <c r="HE434" s="300"/>
      <c r="HF434" s="300" t="e">
        <f aca="false">IF($E427&gt;0,HF432/$E427,"-")</f>
        <v>#N/A</v>
      </c>
      <c r="HG434" s="300"/>
      <c r="HH434" s="300" t="e">
        <f aca="false">IF($E427&gt;0,HH432/$E427,"-")</f>
        <v>#N/A</v>
      </c>
      <c r="HI434" s="300"/>
      <c r="HJ434" s="300" t="e">
        <f aca="false">IF($E427&gt;0,HJ432/$E427,"-")</f>
        <v>#N/A</v>
      </c>
      <c r="HK434" s="300"/>
    </row>
    <row r="435" s="243" customFormat="true" ht="13.8" hidden="true" customHeight="false" outlineLevel="0" collapsed="false">
      <c r="A435" s="268"/>
      <c r="B435" s="269"/>
      <c r="C435" s="269"/>
      <c r="D435" s="271"/>
      <c r="E435" s="271"/>
      <c r="F435" s="269"/>
      <c r="G435" s="269"/>
      <c r="H435" s="269"/>
      <c r="I435" s="269"/>
      <c r="J435" s="269"/>
      <c r="K435" s="269"/>
      <c r="L435" s="274"/>
      <c r="M435" s="274"/>
      <c r="N435" s="274"/>
      <c r="O435" s="274"/>
      <c r="P435" s="274"/>
      <c r="Q435" s="274"/>
      <c r="R435" s="275"/>
      <c r="S435" s="275"/>
      <c r="T435" s="276"/>
      <c r="U435" s="276"/>
      <c r="V435" s="274"/>
      <c r="W435" s="274"/>
      <c r="X435" s="274"/>
      <c r="Y435" s="274"/>
      <c r="Z435" s="275"/>
      <c r="AA435" s="275"/>
      <c r="AB435" s="276"/>
      <c r="AC435" s="276"/>
      <c r="AD435" s="274"/>
      <c r="AE435" s="274"/>
      <c r="AF435" s="274"/>
      <c r="AG435" s="274"/>
      <c r="AH435" s="275"/>
      <c r="AI435" s="275"/>
      <c r="AJ435" s="276"/>
      <c r="AK435" s="276"/>
      <c r="AL435" s="274"/>
      <c r="AM435" s="274"/>
      <c r="AN435" s="274"/>
      <c r="AO435" s="274"/>
      <c r="AP435" s="275"/>
      <c r="AQ435" s="275"/>
      <c r="AR435" s="276"/>
      <c r="AS435" s="276"/>
      <c r="AT435" s="277"/>
      <c r="AU435" s="277"/>
      <c r="AV435" s="277"/>
      <c r="AW435" s="277"/>
      <c r="AX435" s="277"/>
      <c r="AY435" s="278"/>
      <c r="AZ435" s="279"/>
      <c r="BA435" s="277"/>
      <c r="BB435" s="277"/>
      <c r="BC435" s="277"/>
      <c r="BD435" s="277"/>
      <c r="BE435" s="277"/>
      <c r="BF435" s="277"/>
      <c r="BG435" s="278"/>
      <c r="BH435" s="279"/>
      <c r="BI435" s="277"/>
      <c r="BJ435" s="277"/>
      <c r="BK435" s="277"/>
      <c r="BL435" s="277"/>
      <c r="BM435" s="277"/>
      <c r="BN435" s="277"/>
      <c r="BO435" s="278"/>
      <c r="BP435" s="279"/>
      <c r="BQ435" s="277"/>
      <c r="BR435" s="277"/>
      <c r="BS435" s="277"/>
      <c r="BT435" s="277"/>
      <c r="BU435" s="277"/>
      <c r="BV435" s="277"/>
      <c r="BW435" s="278"/>
      <c r="BX435" s="279"/>
      <c r="BY435" s="277"/>
      <c r="BZ435" s="277"/>
      <c r="CA435" s="277"/>
      <c r="CB435" s="277"/>
      <c r="CC435" s="277"/>
      <c r="CD435" s="275"/>
      <c r="CE435" s="275"/>
      <c r="CF435" s="276"/>
      <c r="CG435" s="276"/>
      <c r="CH435" s="274"/>
      <c r="CI435" s="274"/>
      <c r="CJ435" s="274"/>
      <c r="CK435" s="274"/>
      <c r="CL435" s="275"/>
      <c r="CM435" s="275"/>
      <c r="CN435" s="276"/>
      <c r="CO435" s="276"/>
      <c r="CP435" s="280"/>
      <c r="CQ435" s="280"/>
      <c r="CR435" s="280"/>
      <c r="CS435" s="280"/>
      <c r="CT435" s="281"/>
      <c r="CU435" s="282"/>
      <c r="CV435" s="283"/>
      <c r="CW435" s="281"/>
      <c r="CX435" s="281"/>
      <c r="CY435" s="281"/>
      <c r="CZ435" s="281"/>
      <c r="DA435" s="281"/>
      <c r="DB435" s="281"/>
      <c r="DC435" s="282"/>
      <c r="DD435" s="283"/>
      <c r="DE435" s="281"/>
      <c r="DF435" s="281"/>
      <c r="DG435" s="281"/>
      <c r="DH435" s="281"/>
      <c r="DI435" s="281"/>
      <c r="DJ435" s="284"/>
      <c r="DK435" s="285"/>
      <c r="DL435" s="283"/>
      <c r="DM435" s="281"/>
      <c r="DN435" s="281"/>
      <c r="DO435" s="281"/>
      <c r="DP435" s="281"/>
      <c r="DQ435" s="281"/>
      <c r="DR435" s="281"/>
      <c r="DS435" s="282"/>
      <c r="DT435" s="283"/>
      <c r="DU435" s="281"/>
      <c r="DV435" s="281"/>
      <c r="DW435" s="281"/>
      <c r="DX435" s="281"/>
      <c r="DY435" s="281"/>
      <c r="DZ435" s="281"/>
      <c r="EA435" s="282"/>
      <c r="EB435" s="283"/>
      <c r="EC435" s="281"/>
      <c r="ED435" s="281"/>
      <c r="EE435" s="281"/>
      <c r="EF435" s="281"/>
      <c r="EG435" s="281"/>
      <c r="EH435" s="281"/>
      <c r="EI435" s="282"/>
      <c r="EJ435" s="283"/>
      <c r="EK435" s="281"/>
      <c r="EL435" s="281"/>
      <c r="EM435" s="281"/>
      <c r="EN435" s="281"/>
      <c r="EO435" s="281"/>
      <c r="EP435" s="281"/>
      <c r="EQ435" s="282"/>
      <c r="ER435" s="283"/>
      <c r="ES435" s="281"/>
      <c r="ET435" s="281"/>
      <c r="EU435" s="281"/>
      <c r="EV435" s="281"/>
      <c r="EW435" s="281"/>
      <c r="EX435" s="286"/>
      <c r="EY435" s="287"/>
      <c r="EZ435" s="283"/>
      <c r="FA435" s="281"/>
      <c r="FB435" s="281"/>
      <c r="FC435" s="281"/>
      <c r="FD435" s="281"/>
      <c r="FE435" s="281"/>
      <c r="FF435" s="281"/>
      <c r="FG435" s="282"/>
      <c r="FH435" s="283"/>
      <c r="FI435" s="281"/>
      <c r="FJ435" s="281"/>
      <c r="FK435" s="281"/>
      <c r="FL435" s="281"/>
      <c r="FM435" s="281"/>
      <c r="FN435" s="281"/>
      <c r="FO435" s="282"/>
      <c r="FP435" s="283"/>
      <c r="FQ435" s="281"/>
      <c r="FR435" s="281"/>
      <c r="FS435" s="281"/>
      <c r="FT435" s="281"/>
      <c r="FU435" s="281"/>
      <c r="FV435" s="281"/>
      <c r="FW435" s="282"/>
      <c r="FX435" s="283"/>
      <c r="FY435" s="281"/>
      <c r="FZ435" s="281"/>
      <c r="GA435" s="281"/>
      <c r="GB435" s="281"/>
      <c r="GC435" s="281"/>
      <c r="GD435" s="281"/>
      <c r="GE435" s="282"/>
      <c r="GF435" s="283"/>
      <c r="GG435" s="281"/>
      <c r="GH435" s="281"/>
      <c r="GI435" s="281"/>
      <c r="GJ435" s="281"/>
      <c r="GK435" s="281"/>
      <c r="GL435" s="281"/>
      <c r="GM435" s="282"/>
      <c r="GN435" s="283"/>
      <c r="GO435" s="281"/>
      <c r="GP435" s="281"/>
      <c r="GQ435" s="281"/>
      <c r="GR435" s="281"/>
      <c r="GS435" s="281"/>
      <c r="GT435" s="281"/>
      <c r="GU435" s="282"/>
      <c r="GV435" s="281"/>
      <c r="GW435" s="282"/>
      <c r="GX435" s="281"/>
      <c r="GY435" s="282"/>
      <c r="GZ435" s="281"/>
      <c r="HA435" s="282"/>
      <c r="HB435" s="281"/>
      <c r="HC435" s="282"/>
      <c r="HD435" s="281"/>
      <c r="HE435" s="282"/>
      <c r="HF435" s="281"/>
      <c r="HG435" s="282"/>
      <c r="HH435" s="281"/>
      <c r="HI435" s="282"/>
      <c r="HJ435" s="281"/>
      <c r="HK435" s="282"/>
    </row>
    <row r="436" customFormat="false" ht="12.75" hidden="true" customHeight="false" outlineLevel="0" collapsed="false">
      <c r="A436" s="232" t="s">
        <v>209</v>
      </c>
      <c r="B436" s="233" t="e">
        <f aca="false">VLOOKUP(A436,PLANEJAMENTO!$B$11:$C$96,2,FALSE())</f>
        <v>#N/A</v>
      </c>
      <c r="C436" s="232" t="e">
        <f aca="false">VLOOKUP(A436,PLANEJAMENTO!$B$11:$D$96,3,FALSE())</f>
        <v>#N/A</v>
      </c>
      <c r="D436" s="234" t="e">
        <f aca="false">VLOOKUP(A436,PLANEJAMENTO!$B$11:$E$96,4,FALSE())</f>
        <v>#N/A</v>
      </c>
      <c r="E436" s="234" t="e">
        <f aca="false">D436</f>
        <v>#N/A</v>
      </c>
      <c r="F436" s="235" t="e">
        <f aca="false">produções!#REF!</f>
        <v>#VALUE!</v>
      </c>
      <c r="G436" s="234" t="e">
        <f aca="false">F436*8</f>
        <v>#VALUE!</v>
      </c>
      <c r="H436" s="234"/>
      <c r="I436" s="237"/>
      <c r="J436" s="238"/>
      <c r="K436" s="305" t="s">
        <v>159</v>
      </c>
      <c r="L436" s="308"/>
      <c r="M436" s="308"/>
      <c r="N436" s="308"/>
      <c r="O436" s="308"/>
      <c r="P436" s="308"/>
      <c r="Q436" s="308"/>
      <c r="R436" s="308"/>
      <c r="S436" s="308"/>
      <c r="T436" s="308"/>
      <c r="U436" s="308"/>
      <c r="V436" s="308"/>
      <c r="W436" s="308"/>
      <c r="X436" s="308"/>
      <c r="Y436" s="308"/>
      <c r="Z436" s="308"/>
      <c r="AA436" s="308"/>
      <c r="AB436" s="308"/>
      <c r="AC436" s="308"/>
      <c r="AD436" s="308"/>
      <c r="AE436" s="308"/>
      <c r="AF436" s="308"/>
      <c r="AG436" s="308"/>
      <c r="AH436" s="308"/>
      <c r="AI436" s="308"/>
      <c r="AJ436" s="308"/>
      <c r="AK436" s="308"/>
      <c r="AL436" s="308"/>
      <c r="AM436" s="308"/>
      <c r="AN436" s="308"/>
      <c r="AO436" s="308"/>
      <c r="AP436" s="308"/>
      <c r="AQ436" s="308"/>
      <c r="AR436" s="308"/>
      <c r="AS436" s="308"/>
      <c r="AT436" s="308"/>
      <c r="AU436" s="308"/>
      <c r="AV436" s="308"/>
      <c r="AW436" s="308"/>
      <c r="AX436" s="308"/>
      <c r="AY436" s="308"/>
      <c r="AZ436" s="308"/>
      <c r="BA436" s="308"/>
      <c r="BB436" s="374" t="n">
        <v>3</v>
      </c>
      <c r="BC436" s="374"/>
      <c r="BD436" s="315" t="n">
        <v>3.1388839992959</v>
      </c>
      <c r="BE436" s="315"/>
      <c r="BF436" s="308"/>
      <c r="BG436" s="308"/>
      <c r="BH436" s="308"/>
      <c r="BI436" s="308"/>
      <c r="BJ436" s="308"/>
      <c r="BK436" s="308"/>
      <c r="BL436" s="308"/>
      <c r="BM436" s="308"/>
      <c r="BN436" s="308"/>
      <c r="BO436" s="308"/>
      <c r="BP436" s="308"/>
      <c r="BQ436" s="308"/>
      <c r="BR436" s="308"/>
      <c r="BS436" s="308"/>
      <c r="BT436" s="308"/>
      <c r="BU436" s="308"/>
      <c r="BV436" s="308"/>
      <c r="BW436" s="308"/>
      <c r="BX436" s="308"/>
      <c r="BY436" s="308"/>
      <c r="BZ436" s="308"/>
      <c r="CA436" s="308"/>
      <c r="CB436" s="308"/>
      <c r="CC436" s="308"/>
      <c r="CD436" s="308"/>
      <c r="CE436" s="308"/>
      <c r="CF436" s="308"/>
      <c r="CG436" s="308"/>
      <c r="CH436" s="308"/>
      <c r="CI436" s="308"/>
      <c r="CJ436" s="308"/>
      <c r="CK436" s="308"/>
      <c r="CL436" s="308"/>
      <c r="CM436" s="308"/>
      <c r="CN436" s="308"/>
      <c r="CO436" s="308"/>
      <c r="CP436" s="308"/>
      <c r="CQ436" s="308"/>
      <c r="CR436" s="308"/>
      <c r="CS436" s="308"/>
      <c r="CT436" s="308"/>
      <c r="CU436" s="308"/>
      <c r="CV436" s="308"/>
      <c r="CW436" s="308"/>
      <c r="CX436" s="308"/>
      <c r="CY436" s="308"/>
      <c r="CZ436" s="308"/>
      <c r="DA436" s="308"/>
      <c r="DB436" s="308"/>
      <c r="DC436" s="308"/>
      <c r="DD436" s="308"/>
      <c r="DE436" s="308"/>
      <c r="DF436" s="308"/>
      <c r="DG436" s="308"/>
      <c r="DH436" s="308"/>
      <c r="DI436" s="308"/>
      <c r="DJ436" s="315"/>
      <c r="DK436" s="315"/>
      <c r="DL436" s="308"/>
      <c r="DM436" s="308"/>
      <c r="DN436" s="308"/>
      <c r="DO436" s="308"/>
      <c r="DP436" s="308"/>
      <c r="DQ436" s="308"/>
      <c r="DR436" s="308"/>
      <c r="DS436" s="308"/>
      <c r="DT436" s="308"/>
      <c r="DU436" s="308"/>
      <c r="DV436" s="308"/>
      <c r="DW436" s="308"/>
      <c r="DX436" s="308"/>
      <c r="DY436" s="308"/>
      <c r="DZ436" s="308"/>
      <c r="EA436" s="308"/>
      <c r="EB436" s="308"/>
      <c r="EC436" s="308"/>
      <c r="ED436" s="308"/>
      <c r="EE436" s="308"/>
      <c r="EF436" s="308"/>
      <c r="EG436" s="308"/>
      <c r="EH436" s="308"/>
      <c r="EI436" s="308"/>
      <c r="EJ436" s="308"/>
      <c r="EK436" s="308"/>
      <c r="EL436" s="308"/>
      <c r="EM436" s="308"/>
      <c r="EN436" s="308"/>
      <c r="EO436" s="308"/>
      <c r="EP436" s="308"/>
      <c r="EQ436" s="308"/>
      <c r="ER436" s="308"/>
      <c r="ES436" s="308"/>
      <c r="ET436" s="308"/>
      <c r="EU436" s="308"/>
      <c r="EV436" s="308"/>
      <c r="EW436" s="308"/>
      <c r="EX436" s="309"/>
      <c r="EY436" s="309"/>
      <c r="EZ436" s="308"/>
      <c r="FA436" s="308"/>
      <c r="FB436" s="308"/>
      <c r="FC436" s="308"/>
      <c r="FD436" s="370" t="n">
        <v>0.980392156862745</v>
      </c>
      <c r="FE436" s="370"/>
      <c r="FF436" s="308"/>
      <c r="FG436" s="308"/>
      <c r="FH436" s="308"/>
      <c r="FI436" s="308"/>
      <c r="FJ436" s="308"/>
      <c r="FK436" s="308"/>
      <c r="FL436" s="308"/>
      <c r="FM436" s="308"/>
      <c r="FN436" s="308"/>
      <c r="FO436" s="308"/>
      <c r="FP436" s="308"/>
      <c r="FQ436" s="308"/>
      <c r="FR436" s="308"/>
      <c r="FS436" s="308"/>
      <c r="FT436" s="308"/>
      <c r="FU436" s="308"/>
      <c r="FV436" s="308"/>
      <c r="FW436" s="308"/>
      <c r="FX436" s="308"/>
      <c r="FY436" s="308"/>
      <c r="FZ436" s="308"/>
      <c r="GA436" s="308"/>
      <c r="GB436" s="308"/>
      <c r="GC436" s="308"/>
      <c r="GD436" s="308"/>
      <c r="GE436" s="308"/>
      <c r="GF436" s="308"/>
      <c r="GG436" s="308"/>
      <c r="GH436" s="308"/>
      <c r="GI436" s="308"/>
      <c r="GJ436" s="308"/>
      <c r="GK436" s="308"/>
      <c r="GL436" s="308"/>
      <c r="GM436" s="308"/>
      <c r="GN436" s="308"/>
      <c r="GO436" s="308"/>
      <c r="GP436" s="308"/>
      <c r="GQ436" s="308"/>
      <c r="GR436" s="308"/>
      <c r="GS436" s="308"/>
      <c r="GT436" s="308"/>
      <c r="GU436" s="308"/>
      <c r="GV436" s="308"/>
      <c r="GW436" s="308"/>
      <c r="GX436" s="308"/>
      <c r="GY436" s="308"/>
      <c r="GZ436" s="308"/>
      <c r="HA436" s="308"/>
      <c r="HB436" s="308"/>
      <c r="HC436" s="308"/>
      <c r="HD436" s="308"/>
      <c r="HE436" s="308"/>
      <c r="HF436" s="308"/>
      <c r="HG436" s="308"/>
      <c r="HH436" s="308"/>
      <c r="HI436" s="308"/>
      <c r="HJ436" s="308"/>
      <c r="HK436" s="308"/>
    </row>
    <row r="437" customFormat="false" ht="12.75" hidden="true" customHeight="false" outlineLevel="0" collapsed="false">
      <c r="A437" s="232"/>
      <c r="B437" s="233"/>
      <c r="C437" s="232"/>
      <c r="D437" s="234"/>
      <c r="E437" s="234"/>
      <c r="F437" s="235"/>
      <c r="G437" s="234"/>
      <c r="H437" s="234"/>
      <c r="I437" s="237"/>
      <c r="J437" s="238"/>
      <c r="K437" s="244" t="s">
        <v>160</v>
      </c>
      <c r="L437" s="245"/>
      <c r="M437" s="245"/>
      <c r="N437" s="245"/>
      <c r="O437" s="245"/>
      <c r="P437" s="245"/>
      <c r="Q437" s="245"/>
      <c r="R437" s="245"/>
      <c r="S437" s="245"/>
      <c r="T437" s="245"/>
      <c r="U437" s="245"/>
      <c r="V437" s="245"/>
      <c r="W437" s="245"/>
      <c r="X437" s="245"/>
      <c r="Y437" s="245"/>
      <c r="Z437" s="245"/>
      <c r="AA437" s="245"/>
      <c r="AB437" s="245"/>
      <c r="AC437" s="245"/>
      <c r="AD437" s="245"/>
      <c r="AE437" s="245"/>
      <c r="AF437" s="245"/>
      <c r="AG437" s="245"/>
      <c r="AH437" s="245"/>
      <c r="AI437" s="245"/>
      <c r="AJ437" s="245"/>
      <c r="AK437" s="245"/>
      <c r="AL437" s="245"/>
      <c r="AM437" s="245"/>
      <c r="AN437" s="245"/>
      <c r="AO437" s="245"/>
      <c r="AP437" s="245"/>
      <c r="AQ437" s="245"/>
      <c r="AR437" s="245"/>
      <c r="AS437" s="245"/>
      <c r="AT437" s="245"/>
      <c r="AU437" s="245"/>
      <c r="AV437" s="245"/>
      <c r="AW437" s="245"/>
      <c r="AX437" s="245"/>
      <c r="AY437" s="245"/>
      <c r="AZ437" s="245"/>
      <c r="BA437" s="245"/>
      <c r="BB437" s="245" t="n">
        <v>1</v>
      </c>
      <c r="BC437" s="245"/>
      <c r="BD437" s="245" t="n">
        <v>1</v>
      </c>
      <c r="BE437" s="245"/>
      <c r="BF437" s="245"/>
      <c r="BG437" s="245"/>
      <c r="BH437" s="245"/>
      <c r="BI437" s="245"/>
      <c r="BJ437" s="245"/>
      <c r="BK437" s="245"/>
      <c r="BL437" s="245"/>
      <c r="BM437" s="245"/>
      <c r="BN437" s="245"/>
      <c r="BO437" s="245"/>
      <c r="BP437" s="245"/>
      <c r="BQ437" s="245"/>
      <c r="BR437" s="245"/>
      <c r="BS437" s="245"/>
      <c r="BT437" s="245"/>
      <c r="BU437" s="245"/>
      <c r="BV437" s="245"/>
      <c r="BW437" s="245"/>
      <c r="BX437" s="245"/>
      <c r="BY437" s="245"/>
      <c r="BZ437" s="245"/>
      <c r="CA437" s="245"/>
      <c r="CB437" s="245"/>
      <c r="CC437" s="245"/>
      <c r="CD437" s="245"/>
      <c r="CE437" s="245"/>
      <c r="CF437" s="245"/>
      <c r="CG437" s="245"/>
      <c r="CH437" s="245"/>
      <c r="CI437" s="245"/>
      <c r="CJ437" s="245"/>
      <c r="CK437" s="245"/>
      <c r="CL437" s="245"/>
      <c r="CM437" s="245"/>
      <c r="CN437" s="245"/>
      <c r="CO437" s="245"/>
      <c r="CP437" s="245"/>
      <c r="CQ437" s="245"/>
      <c r="CR437" s="245"/>
      <c r="CS437" s="245"/>
      <c r="CT437" s="245"/>
      <c r="CU437" s="245"/>
      <c r="CV437" s="245"/>
      <c r="CW437" s="245"/>
      <c r="CX437" s="245"/>
      <c r="CY437" s="245"/>
      <c r="CZ437" s="245"/>
      <c r="DA437" s="245"/>
      <c r="DB437" s="245"/>
      <c r="DC437" s="245"/>
      <c r="DD437" s="245"/>
      <c r="DE437" s="245"/>
      <c r="DF437" s="245"/>
      <c r="DG437" s="245"/>
      <c r="DH437" s="245"/>
      <c r="DI437" s="245"/>
      <c r="DJ437" s="310"/>
      <c r="DK437" s="310"/>
      <c r="DL437" s="245"/>
      <c r="DM437" s="245"/>
      <c r="DN437" s="245"/>
      <c r="DO437" s="245"/>
      <c r="DP437" s="245"/>
      <c r="DQ437" s="245"/>
      <c r="DR437" s="245"/>
      <c r="DS437" s="245"/>
      <c r="DT437" s="245"/>
      <c r="DU437" s="245"/>
      <c r="DV437" s="245"/>
      <c r="DW437" s="245"/>
      <c r="DX437" s="245"/>
      <c r="DY437" s="245"/>
      <c r="DZ437" s="245"/>
      <c r="EA437" s="245"/>
      <c r="EB437" s="245"/>
      <c r="EC437" s="245"/>
      <c r="ED437" s="245"/>
      <c r="EE437" s="245"/>
      <c r="EF437" s="245"/>
      <c r="EG437" s="245"/>
      <c r="EH437" s="245"/>
      <c r="EI437" s="245"/>
      <c r="EJ437" s="245"/>
      <c r="EK437" s="245"/>
      <c r="EL437" s="245"/>
      <c r="EM437" s="245"/>
      <c r="EN437" s="245"/>
      <c r="EO437" s="245"/>
      <c r="EP437" s="245"/>
      <c r="EQ437" s="245"/>
      <c r="ER437" s="245"/>
      <c r="ES437" s="245"/>
      <c r="ET437" s="245"/>
      <c r="EU437" s="245"/>
      <c r="EV437" s="245"/>
      <c r="EW437" s="245"/>
      <c r="EX437" s="246"/>
      <c r="EY437" s="246"/>
      <c r="EZ437" s="245"/>
      <c r="FA437" s="245"/>
      <c r="FB437" s="245"/>
      <c r="FC437" s="245"/>
      <c r="FD437" s="375" t="n">
        <v>1</v>
      </c>
      <c r="FE437" s="375"/>
      <c r="FF437" s="245"/>
      <c r="FG437" s="245"/>
      <c r="FH437" s="245"/>
      <c r="FI437" s="245"/>
      <c r="FJ437" s="245"/>
      <c r="FK437" s="245"/>
      <c r="FL437" s="245"/>
      <c r="FM437" s="245"/>
      <c r="FN437" s="245"/>
      <c r="FO437" s="245"/>
      <c r="FP437" s="245"/>
      <c r="FQ437" s="245"/>
      <c r="FR437" s="245"/>
      <c r="FS437" s="245"/>
      <c r="FT437" s="245"/>
      <c r="FU437" s="245"/>
      <c r="FV437" s="245"/>
      <c r="FW437" s="245"/>
      <c r="FX437" s="245"/>
      <c r="FY437" s="245"/>
      <c r="FZ437" s="245"/>
      <c r="GA437" s="245"/>
      <c r="GB437" s="245"/>
      <c r="GC437" s="245"/>
      <c r="GD437" s="245"/>
      <c r="GE437" s="245"/>
      <c r="GF437" s="245"/>
      <c r="GG437" s="245"/>
      <c r="GH437" s="245"/>
      <c r="GI437" s="245"/>
      <c r="GJ437" s="245"/>
      <c r="GK437" s="245"/>
      <c r="GL437" s="245"/>
      <c r="GM437" s="245"/>
      <c r="GN437" s="245"/>
      <c r="GO437" s="245"/>
      <c r="GP437" s="245"/>
      <c r="GQ437" s="245"/>
      <c r="GR437" s="245"/>
      <c r="GS437" s="245"/>
      <c r="GT437" s="245"/>
      <c r="GU437" s="245"/>
      <c r="GV437" s="245"/>
      <c r="GW437" s="245"/>
      <c r="GX437" s="245"/>
      <c r="GY437" s="245"/>
      <c r="GZ437" s="245"/>
      <c r="HA437" s="245"/>
      <c r="HB437" s="245"/>
      <c r="HC437" s="245"/>
      <c r="HD437" s="245"/>
      <c r="HE437" s="245"/>
      <c r="HF437" s="245"/>
      <c r="HG437" s="245"/>
      <c r="HH437" s="245"/>
      <c r="HI437" s="245"/>
      <c r="HJ437" s="245"/>
      <c r="HK437" s="245"/>
    </row>
    <row r="438" customFormat="false" ht="12.75" hidden="true" customHeight="false" outlineLevel="0" collapsed="false">
      <c r="A438" s="232"/>
      <c r="B438" s="233"/>
      <c r="C438" s="232"/>
      <c r="D438" s="234"/>
      <c r="E438" s="234"/>
      <c r="F438" s="235"/>
      <c r="G438" s="234"/>
      <c r="H438" s="234"/>
      <c r="I438" s="237"/>
      <c r="J438" s="238"/>
      <c r="K438" s="247" t="s">
        <v>161</v>
      </c>
      <c r="L438" s="248" t="e">
        <f aca="false">(L436*L437*$G436)*$L$8</f>
        <v>#VALUE!</v>
      </c>
      <c r="M438" s="248"/>
      <c r="N438" s="248" t="e">
        <f aca="false">(N436*N437*$G436)*$L$8</f>
        <v>#VALUE!</v>
      </c>
      <c r="O438" s="248"/>
      <c r="P438" s="248" t="e">
        <f aca="false">(P436*P437*$G436)*$L$8</f>
        <v>#VALUE!</v>
      </c>
      <c r="Q438" s="248"/>
      <c r="R438" s="248" t="e">
        <f aca="false">(R436*R437*$G436)*$L$8</f>
        <v>#VALUE!</v>
      </c>
      <c r="S438" s="248"/>
      <c r="T438" s="248" t="e">
        <f aca="false">(T436*T437*$G436)*$T$8</f>
        <v>#VALUE!</v>
      </c>
      <c r="U438" s="248"/>
      <c r="V438" s="248" t="e">
        <f aca="false">(V436*V437*$G436)*$T$8</f>
        <v>#VALUE!</v>
      </c>
      <c r="W438" s="248"/>
      <c r="X438" s="248" t="e">
        <f aca="false">(X436*X437*$G436)*$T$8</f>
        <v>#VALUE!</v>
      </c>
      <c r="Y438" s="248"/>
      <c r="Z438" s="248" t="e">
        <f aca="false">(Z436*Z437*$G436)*$T$8</f>
        <v>#VALUE!</v>
      </c>
      <c r="AA438" s="248"/>
      <c r="AB438" s="248" t="e">
        <f aca="false">(AB436*AB437*$G436)*$AB$8</f>
        <v>#VALUE!</v>
      </c>
      <c r="AC438" s="248"/>
      <c r="AD438" s="248" t="e">
        <f aca="false">(AD436*AD437*$G436)*$AB$8</f>
        <v>#VALUE!</v>
      </c>
      <c r="AE438" s="248"/>
      <c r="AF438" s="248" t="e">
        <f aca="false">(AF436*AF437*$G436)*$AB$8</f>
        <v>#VALUE!</v>
      </c>
      <c r="AG438" s="248"/>
      <c r="AH438" s="248" t="e">
        <f aca="false">(AH436*AH437*$G436)*$AB$8</f>
        <v>#VALUE!</v>
      </c>
      <c r="AI438" s="248"/>
      <c r="AJ438" s="248" t="e">
        <f aca="false">(AJ436*AJ437*$G436)*$AJ$8</f>
        <v>#VALUE!</v>
      </c>
      <c r="AK438" s="248"/>
      <c r="AL438" s="248" t="e">
        <f aca="false">(AL436*AL437*$G436)*$AJ$8</f>
        <v>#VALUE!</v>
      </c>
      <c r="AM438" s="248"/>
      <c r="AN438" s="248" t="e">
        <f aca="false">(AN436*AN437*$G436)*$AJ$8</f>
        <v>#VALUE!</v>
      </c>
      <c r="AO438" s="248"/>
      <c r="AP438" s="248" t="e">
        <f aca="false">(AP436*AP437*$G436)*$AJ$8</f>
        <v>#VALUE!</v>
      </c>
      <c r="AQ438" s="248"/>
      <c r="AR438" s="248" t="e">
        <f aca="false">(AR436*AR437*$G436)*$AT$8</f>
        <v>#VALUE!</v>
      </c>
      <c r="AS438" s="248"/>
      <c r="AT438" s="248" t="e">
        <f aca="false">(AT436*AT437*$G436)*$AT$8</f>
        <v>#VALUE!</v>
      </c>
      <c r="AU438" s="248"/>
      <c r="AV438" s="248" t="e">
        <f aca="false">(AV436*AV437*$G436)*$AT$8</f>
        <v>#VALUE!</v>
      </c>
      <c r="AW438" s="248"/>
      <c r="AX438" s="248" t="e">
        <f aca="false">(AX436*AX437*$G436)*$AT$8</f>
        <v>#VALUE!</v>
      </c>
      <c r="AY438" s="248"/>
      <c r="AZ438" s="248" t="e">
        <f aca="false">(AZ436*AZ437*$G436)*$BB$8</f>
        <v>#VALUE!</v>
      </c>
      <c r="BA438" s="248"/>
      <c r="BB438" s="248" t="e">
        <f aca="false">(BB436*BB437*$G436)*$BB$8</f>
        <v>#VALUE!</v>
      </c>
      <c r="BC438" s="248"/>
      <c r="BD438" s="248" t="e">
        <f aca="false">(BD436*BD437*$G436)*$BB$8</f>
        <v>#VALUE!</v>
      </c>
      <c r="BE438" s="248"/>
      <c r="BF438" s="248" t="e">
        <f aca="false">(BF436*BF437*$G436)*$BB$8</f>
        <v>#VALUE!</v>
      </c>
      <c r="BG438" s="248"/>
      <c r="BH438" s="248" t="e">
        <f aca="false">(BH436*BH437*$G436)*$BJ$8</f>
        <v>#VALUE!</v>
      </c>
      <c r="BI438" s="248"/>
      <c r="BJ438" s="248" t="e">
        <f aca="false">(BJ436*BJ437*$G436)*$BJ$8</f>
        <v>#VALUE!</v>
      </c>
      <c r="BK438" s="248"/>
      <c r="BL438" s="248" t="e">
        <f aca="false">(BL436*BL437*$G436)*$BJ$8</f>
        <v>#VALUE!</v>
      </c>
      <c r="BM438" s="248"/>
      <c r="BN438" s="248" t="e">
        <f aca="false">(BN436*BN437*$G436)*$BJ$8</f>
        <v>#VALUE!</v>
      </c>
      <c r="BO438" s="248"/>
      <c r="BP438" s="248" t="e">
        <f aca="false">(BP436*BP437*$G436)*$BT$8</f>
        <v>#VALUE!</v>
      </c>
      <c r="BQ438" s="248"/>
      <c r="BR438" s="248" t="e">
        <f aca="false">(BR436*BR437*$G436)*$BT$8</f>
        <v>#VALUE!</v>
      </c>
      <c r="BS438" s="248"/>
      <c r="BT438" s="248" t="e">
        <f aca="false">(BT436*BT437*$G436)*$BT$8</f>
        <v>#VALUE!</v>
      </c>
      <c r="BU438" s="248"/>
      <c r="BV438" s="248" t="e">
        <f aca="false">(BV436*BV437*$G436)*$BT$8</f>
        <v>#VALUE!</v>
      </c>
      <c r="BW438" s="248"/>
      <c r="BX438" s="248" t="e">
        <f aca="false">(BX436*BX437*$G436)*$CB$8</f>
        <v>#VALUE!</v>
      </c>
      <c r="BY438" s="248"/>
      <c r="BZ438" s="248" t="e">
        <f aca="false">(BZ436*BZ437*$G436)*$CB$8</f>
        <v>#VALUE!</v>
      </c>
      <c r="CA438" s="248"/>
      <c r="CB438" s="248" t="e">
        <f aca="false">(CB436*CB437*$G436)*$CB$8</f>
        <v>#VALUE!</v>
      </c>
      <c r="CC438" s="248"/>
      <c r="CD438" s="248" t="e">
        <f aca="false">(CD436*CD437*$G436)*$CB$8</f>
        <v>#VALUE!</v>
      </c>
      <c r="CE438" s="248"/>
      <c r="CF438" s="248" t="e">
        <f aca="false">(CF436*CF437*$G436)*$CJ$8</f>
        <v>#VALUE!</v>
      </c>
      <c r="CG438" s="248"/>
      <c r="CH438" s="248" t="e">
        <f aca="false">(CH436*CH437*$G436)*$CJ$8</f>
        <v>#VALUE!</v>
      </c>
      <c r="CI438" s="248"/>
      <c r="CJ438" s="248" t="e">
        <f aca="false">(CJ436*CJ437*$G436)*$CJ$8</f>
        <v>#VALUE!</v>
      </c>
      <c r="CK438" s="248"/>
      <c r="CL438" s="248" t="e">
        <f aca="false">(CL436*CL437*$G436)*$CJ$8</f>
        <v>#VALUE!</v>
      </c>
      <c r="CM438" s="248"/>
      <c r="CN438" s="248" t="e">
        <f aca="false">(CN436*CN437*$G436)*$CT$8</f>
        <v>#VALUE!</v>
      </c>
      <c r="CO438" s="248"/>
      <c r="CP438" s="248" t="e">
        <f aca="false">(CP436*CP437*$G436)*$CT$8</f>
        <v>#VALUE!</v>
      </c>
      <c r="CQ438" s="248"/>
      <c r="CR438" s="248" t="e">
        <f aca="false">(CR436*CR437*$G436)*$CT$8</f>
        <v>#VALUE!</v>
      </c>
      <c r="CS438" s="248"/>
      <c r="CT438" s="248" t="e">
        <f aca="false">(CT436*CT437*$G436)*$CT$8</f>
        <v>#VALUE!</v>
      </c>
      <c r="CU438" s="248"/>
      <c r="CV438" s="248" t="e">
        <f aca="false">(CV436*CV437*$G436)*$CT$8</f>
        <v>#VALUE!</v>
      </c>
      <c r="CW438" s="248"/>
      <c r="CX438" s="248" t="e">
        <f aca="false">(CX436*CX437*$G436)*$CT$8</f>
        <v>#VALUE!</v>
      </c>
      <c r="CY438" s="248"/>
      <c r="CZ438" s="248" t="e">
        <f aca="false">(CZ436*CZ437*$G436)*$CT$8</f>
        <v>#VALUE!</v>
      </c>
      <c r="DA438" s="248"/>
      <c r="DB438" s="248" t="e">
        <f aca="false">(DB436*DB437*$G436)*$DB$8</f>
        <v>#VALUE!</v>
      </c>
      <c r="DC438" s="248"/>
      <c r="DD438" s="248" t="e">
        <f aca="false">(DD436*DD437*$G436)*$DB$8</f>
        <v>#VALUE!</v>
      </c>
      <c r="DE438" s="248"/>
      <c r="DF438" s="248" t="e">
        <f aca="false">(DF436*DF437*$G436)*$DB$8</f>
        <v>#VALUE!</v>
      </c>
      <c r="DG438" s="248"/>
      <c r="DH438" s="248" t="e">
        <f aca="false">(DH436*DH437*$G436)*$DB$8</f>
        <v>#VALUE!</v>
      </c>
      <c r="DI438" s="248"/>
      <c r="DJ438" s="292" t="e">
        <f aca="false">(DJ436*DJ437*$G436)*$DB$8</f>
        <v>#VALUE!</v>
      </c>
      <c r="DK438" s="292"/>
      <c r="DL438" s="248" t="e">
        <f aca="false">(DL436*DL437*$G436)*$DB$8</f>
        <v>#VALUE!</v>
      </c>
      <c r="DM438" s="248"/>
      <c r="DN438" s="248" t="e">
        <f aca="false">(DN436*DN437*$G436)*$DB$8</f>
        <v>#VALUE!</v>
      </c>
      <c r="DO438" s="248"/>
      <c r="DP438" s="248" t="e">
        <f aca="false">(DP436*DP437*$G436)*$DB$8</f>
        <v>#VALUE!</v>
      </c>
      <c r="DQ438" s="248"/>
      <c r="DR438" s="248" t="e">
        <f aca="false">(DR436*DR437*$G436)*$DB$8</f>
        <v>#VALUE!</v>
      </c>
      <c r="DS438" s="248"/>
      <c r="DT438" s="248" t="e">
        <f aca="false">(DT436*DT437*$G436)*$DT$8</f>
        <v>#VALUE!</v>
      </c>
      <c r="DU438" s="248"/>
      <c r="DV438" s="248" t="e">
        <f aca="false">(DV436*DV437*$G436)*$DT$8</f>
        <v>#VALUE!</v>
      </c>
      <c r="DW438" s="248"/>
      <c r="DX438" s="248" t="e">
        <f aca="false">(DX436*DX437*$G436)*$DT$8</f>
        <v>#VALUE!</v>
      </c>
      <c r="DY438" s="248"/>
      <c r="DZ438" s="248" t="e">
        <f aca="false">(DZ436*DZ437*$G436)*$DB$8</f>
        <v>#VALUE!</v>
      </c>
      <c r="EA438" s="248"/>
      <c r="EB438" s="248" t="e">
        <f aca="false">(EB436*EB437*$G436)*$DB$8</f>
        <v>#VALUE!</v>
      </c>
      <c r="EC438" s="248"/>
      <c r="ED438" s="248" t="e">
        <f aca="false">(ED436*ED437*$G436)*$DB$8</f>
        <v>#VALUE!</v>
      </c>
      <c r="EE438" s="248"/>
      <c r="EF438" s="248" t="e">
        <f aca="false">(EF436*EF437*$G436)*$DB$8</f>
        <v>#VALUE!</v>
      </c>
      <c r="EG438" s="248"/>
      <c r="EH438" s="248" t="e">
        <f aca="false">(EH436*EH437*$G436)*$DB$8</f>
        <v>#VALUE!</v>
      </c>
      <c r="EI438" s="248"/>
      <c r="EJ438" s="248" t="e">
        <f aca="false">(EJ436*EJ437*$G436)*$DB$8</f>
        <v>#VALUE!</v>
      </c>
      <c r="EK438" s="248"/>
      <c r="EL438" s="248" t="e">
        <f aca="false">(EL436*EL437*$G436)*$DB$8</f>
        <v>#VALUE!</v>
      </c>
      <c r="EM438" s="248"/>
      <c r="EN438" s="248" t="e">
        <f aca="false">(EN436*EN437*$G436)*$DB$8</f>
        <v>#VALUE!</v>
      </c>
      <c r="EO438" s="248"/>
      <c r="EP438" s="248" t="e">
        <f aca="false">(EP436*EP437*$G436)*$DB$8</f>
        <v>#VALUE!</v>
      </c>
      <c r="EQ438" s="248"/>
      <c r="ER438" s="248" t="e">
        <f aca="false">(ER436*ER437*$G436)*$DB$8</f>
        <v>#VALUE!</v>
      </c>
      <c r="ES438" s="248"/>
      <c r="ET438" s="248" t="e">
        <f aca="false">(ET436*ET437*$G436)*$ET$8</f>
        <v>#VALUE!</v>
      </c>
      <c r="EU438" s="248"/>
      <c r="EV438" s="248" t="e">
        <f aca="false">(EV436*EV437*$G436)*$ET$8</f>
        <v>#VALUE!</v>
      </c>
      <c r="EW438" s="248"/>
      <c r="EX438" s="249" t="e">
        <f aca="false">(EX436*EX437*$G436)*$ET$8</f>
        <v>#VALUE!</v>
      </c>
      <c r="EY438" s="249"/>
      <c r="EZ438" s="248" t="e">
        <f aca="false">(EZ436*EZ437*$G436)*$ET$8</f>
        <v>#VALUE!</v>
      </c>
      <c r="FA438" s="248"/>
      <c r="FB438" s="248" t="e">
        <f aca="false">(FB436*FB437*$G436)*$FB$8</f>
        <v>#VALUE!</v>
      </c>
      <c r="FC438" s="248"/>
      <c r="FD438" s="248" t="e">
        <f aca="false">(FD436*FD437*$G436)*$FB$8</f>
        <v>#VALUE!</v>
      </c>
      <c r="FE438" s="248"/>
      <c r="FF438" s="248" t="e">
        <f aca="false">(FF436*FF437*$G436)*$DB$8</f>
        <v>#VALUE!</v>
      </c>
      <c r="FG438" s="248"/>
      <c r="FH438" s="248" t="e">
        <f aca="false">(FH436*FH437*$G436)*$DB$8</f>
        <v>#VALUE!</v>
      </c>
      <c r="FI438" s="248"/>
      <c r="FJ438" s="248" t="e">
        <f aca="false">(FJ436*FJ437*$G436)*$DB$8</f>
        <v>#VALUE!</v>
      </c>
      <c r="FK438" s="248"/>
      <c r="FL438" s="248" t="e">
        <f aca="false">(FL436*FL437*$G436)*$DB$8</f>
        <v>#VALUE!</v>
      </c>
      <c r="FM438" s="248"/>
      <c r="FN438" s="248" t="e">
        <f aca="false">(FN436*FN437*$G436)*$DB$8</f>
        <v>#VALUE!</v>
      </c>
      <c r="FO438" s="248"/>
      <c r="FP438" s="248" t="e">
        <f aca="false">(FP436*FP437*$G436)*$DB$8</f>
        <v>#VALUE!</v>
      </c>
      <c r="FQ438" s="248"/>
      <c r="FR438" s="248" t="e">
        <f aca="false">(FR436*FR437*$G436)*$DB$8</f>
        <v>#VALUE!</v>
      </c>
      <c r="FS438" s="248"/>
      <c r="FT438" s="248" t="e">
        <f aca="false">(FT436*FT437*$G436)*$DB$8</f>
        <v>#VALUE!</v>
      </c>
      <c r="FU438" s="248"/>
      <c r="FV438" s="248" t="e">
        <f aca="false">(FV436*FV437*$G436)*$DB$8</f>
        <v>#VALUE!</v>
      </c>
      <c r="FW438" s="248"/>
      <c r="FX438" s="248" t="e">
        <f aca="false">(FX436*FX437*$G436)*$DB$8</f>
        <v>#VALUE!</v>
      </c>
      <c r="FY438" s="248"/>
      <c r="FZ438" s="248" t="e">
        <f aca="false">(FZ436*FZ437*$G436)*$DB$8</f>
        <v>#VALUE!</v>
      </c>
      <c r="GA438" s="248"/>
      <c r="GB438" s="248" t="e">
        <f aca="false">(GB436*GB437*$G436)*$DB$8</f>
        <v>#VALUE!</v>
      </c>
      <c r="GC438" s="248"/>
      <c r="GD438" s="248" t="e">
        <f aca="false">(GD436*GD437*$G436)*$DB$8</f>
        <v>#VALUE!</v>
      </c>
      <c r="GE438" s="248"/>
      <c r="GF438" s="248" t="e">
        <f aca="false">(GF436*GF437*$G436)*$DB$8</f>
        <v>#VALUE!</v>
      </c>
      <c r="GG438" s="248"/>
      <c r="GH438" s="248" t="e">
        <f aca="false">(GH436*GH437*$G436)*$DB$8</f>
        <v>#VALUE!</v>
      </c>
      <c r="GI438" s="248"/>
      <c r="GJ438" s="248" t="e">
        <f aca="false">(GJ436*GJ437*$G436)*$DB$8</f>
        <v>#VALUE!</v>
      </c>
      <c r="GK438" s="248"/>
      <c r="GL438" s="248" t="e">
        <f aca="false">(GL436*GL437*$G436)*$DB$8</f>
        <v>#VALUE!</v>
      </c>
      <c r="GM438" s="248"/>
      <c r="GN438" s="248" t="e">
        <f aca="false">(GN436*GN437*$G436)*$DB$8</f>
        <v>#VALUE!</v>
      </c>
      <c r="GO438" s="248"/>
      <c r="GP438" s="248" t="e">
        <f aca="false">(GP436*GP437*$G436)*$DB$8</f>
        <v>#VALUE!</v>
      </c>
      <c r="GQ438" s="248"/>
      <c r="GR438" s="248" t="e">
        <f aca="false">(GR436*GR437*$G436)*$DB$8</f>
        <v>#VALUE!</v>
      </c>
      <c r="GS438" s="248"/>
      <c r="GT438" s="248" t="e">
        <f aca="false">(GT436*GT437*$G436)*$DB$8</f>
        <v>#VALUE!</v>
      </c>
      <c r="GU438" s="248"/>
      <c r="GV438" s="248" t="e">
        <f aca="false">(GV436*GV437*$G436)*$DB$8</f>
        <v>#VALUE!</v>
      </c>
      <c r="GW438" s="248"/>
      <c r="GX438" s="248" t="e">
        <f aca="false">(GX436*GX437*$G436)*$DB$8</f>
        <v>#VALUE!</v>
      </c>
      <c r="GY438" s="248"/>
      <c r="GZ438" s="248" t="e">
        <f aca="false">(GZ436*GZ437*$G436)*$DB$8</f>
        <v>#VALUE!</v>
      </c>
      <c r="HA438" s="248"/>
      <c r="HB438" s="248" t="e">
        <f aca="false">(HB436*HB437*$G436)*$DB$8</f>
        <v>#VALUE!</v>
      </c>
      <c r="HC438" s="248"/>
      <c r="HD438" s="248" t="e">
        <f aca="false">(HD436*HD437*$G436)*$DB$8</f>
        <v>#VALUE!</v>
      </c>
      <c r="HE438" s="248"/>
      <c r="HF438" s="248" t="e">
        <f aca="false">(HF436*HF437*$G436)*$DB$8</f>
        <v>#VALUE!</v>
      </c>
      <c r="HG438" s="248"/>
      <c r="HH438" s="248" t="e">
        <f aca="false">(HH436*HH437*$G436)*$DB$8</f>
        <v>#VALUE!</v>
      </c>
      <c r="HI438" s="248"/>
      <c r="HJ438" s="248" t="e">
        <f aca="false">(HJ436*HJ437*$G436)*$DB$8</f>
        <v>#VALUE!</v>
      </c>
      <c r="HK438" s="248"/>
    </row>
    <row r="439" customFormat="false" ht="12.75" hidden="true" customHeight="false" outlineLevel="0" collapsed="false">
      <c r="A439" s="232"/>
      <c r="B439" s="233"/>
      <c r="C439" s="232"/>
      <c r="D439" s="234"/>
      <c r="E439" s="234"/>
      <c r="F439" s="235"/>
      <c r="G439" s="234"/>
      <c r="H439" s="234"/>
      <c r="I439" s="237"/>
      <c r="J439" s="238"/>
      <c r="K439" s="250" t="s">
        <v>162</v>
      </c>
      <c r="L439" s="251" t="e">
        <f aca="false">L438</f>
        <v>#VALUE!</v>
      </c>
      <c r="M439" s="251"/>
      <c r="N439" s="251" t="e">
        <f aca="false">L439+N438</f>
        <v>#VALUE!</v>
      </c>
      <c r="O439" s="251"/>
      <c r="P439" s="251" t="e">
        <f aca="false">N439+P438</f>
        <v>#VALUE!</v>
      </c>
      <c r="Q439" s="251"/>
      <c r="R439" s="251" t="e">
        <f aca="false">P439+R438</f>
        <v>#VALUE!</v>
      </c>
      <c r="S439" s="251"/>
      <c r="T439" s="251" t="e">
        <f aca="false">R439+T438</f>
        <v>#VALUE!</v>
      </c>
      <c r="U439" s="251"/>
      <c r="V439" s="251" t="e">
        <f aca="false">T439+V438</f>
        <v>#VALUE!</v>
      </c>
      <c r="W439" s="251"/>
      <c r="X439" s="251" t="e">
        <f aca="false">V439+X438</f>
        <v>#VALUE!</v>
      </c>
      <c r="Y439" s="251"/>
      <c r="Z439" s="251" t="e">
        <f aca="false">X439+Z438</f>
        <v>#VALUE!</v>
      </c>
      <c r="AA439" s="251"/>
      <c r="AB439" s="251" t="e">
        <f aca="false">Z439+AB438</f>
        <v>#VALUE!</v>
      </c>
      <c r="AC439" s="251"/>
      <c r="AD439" s="251" t="e">
        <f aca="false">AB439+AD438</f>
        <v>#VALUE!</v>
      </c>
      <c r="AE439" s="251"/>
      <c r="AF439" s="251" t="e">
        <f aca="false">AD439+AF438</f>
        <v>#VALUE!</v>
      </c>
      <c r="AG439" s="251"/>
      <c r="AH439" s="251" t="e">
        <f aca="false">AF439+AH438</f>
        <v>#VALUE!</v>
      </c>
      <c r="AI439" s="251"/>
      <c r="AJ439" s="251" t="e">
        <f aca="false">AH439+AJ438</f>
        <v>#VALUE!</v>
      </c>
      <c r="AK439" s="251"/>
      <c r="AL439" s="251" t="e">
        <f aca="false">AJ439+AL438</f>
        <v>#VALUE!</v>
      </c>
      <c r="AM439" s="251"/>
      <c r="AN439" s="251" t="e">
        <f aca="false">AL439+AN438</f>
        <v>#VALUE!</v>
      </c>
      <c r="AO439" s="251"/>
      <c r="AP439" s="251" t="e">
        <f aca="false">AN439+AP438</f>
        <v>#VALUE!</v>
      </c>
      <c r="AQ439" s="251"/>
      <c r="AR439" s="251" t="e">
        <f aca="false">AP439+AR438</f>
        <v>#VALUE!</v>
      </c>
      <c r="AS439" s="251"/>
      <c r="AT439" s="251" t="e">
        <f aca="false">AR439+AT438</f>
        <v>#VALUE!</v>
      </c>
      <c r="AU439" s="251"/>
      <c r="AV439" s="251" t="e">
        <f aca="false">AT439+AV438</f>
        <v>#VALUE!</v>
      </c>
      <c r="AW439" s="251"/>
      <c r="AX439" s="251" t="e">
        <f aca="false">AV439+AX438</f>
        <v>#VALUE!</v>
      </c>
      <c r="AY439" s="251"/>
      <c r="AZ439" s="251" t="e">
        <f aca="false">AX439+AZ438</f>
        <v>#VALUE!</v>
      </c>
      <c r="BA439" s="251"/>
      <c r="BB439" s="251" t="e">
        <f aca="false">AZ439+BB438</f>
        <v>#VALUE!</v>
      </c>
      <c r="BC439" s="251"/>
      <c r="BD439" s="251" t="e">
        <f aca="false">BB439+BD438</f>
        <v>#VALUE!</v>
      </c>
      <c r="BE439" s="251"/>
      <c r="BF439" s="251" t="e">
        <f aca="false">BD439+BF438</f>
        <v>#VALUE!</v>
      </c>
      <c r="BG439" s="251"/>
      <c r="BH439" s="251" t="e">
        <f aca="false">BF439+BH438</f>
        <v>#VALUE!</v>
      </c>
      <c r="BI439" s="251"/>
      <c r="BJ439" s="251" t="e">
        <f aca="false">BH439+BJ438</f>
        <v>#VALUE!</v>
      </c>
      <c r="BK439" s="251"/>
      <c r="BL439" s="251" t="e">
        <f aca="false">BJ439+BL438</f>
        <v>#VALUE!</v>
      </c>
      <c r="BM439" s="251"/>
      <c r="BN439" s="251" t="e">
        <f aca="false">BL439+BN438</f>
        <v>#VALUE!</v>
      </c>
      <c r="BO439" s="251"/>
      <c r="BP439" s="251" t="e">
        <f aca="false">BN439+BP438</f>
        <v>#VALUE!</v>
      </c>
      <c r="BQ439" s="251"/>
      <c r="BR439" s="251" t="e">
        <f aca="false">BP439+BR438</f>
        <v>#VALUE!</v>
      </c>
      <c r="BS439" s="251"/>
      <c r="BT439" s="251" t="e">
        <f aca="false">BR439+BT438</f>
        <v>#VALUE!</v>
      </c>
      <c r="BU439" s="251"/>
      <c r="BV439" s="251" t="e">
        <f aca="false">BT439+BV438</f>
        <v>#VALUE!</v>
      </c>
      <c r="BW439" s="251"/>
      <c r="BX439" s="251" t="e">
        <f aca="false">BV439+BX438</f>
        <v>#VALUE!</v>
      </c>
      <c r="BY439" s="251"/>
      <c r="BZ439" s="251" t="e">
        <f aca="false">BX439+BZ438</f>
        <v>#VALUE!</v>
      </c>
      <c r="CA439" s="251"/>
      <c r="CB439" s="251" t="e">
        <f aca="false">BZ439+CB438</f>
        <v>#VALUE!</v>
      </c>
      <c r="CC439" s="251"/>
      <c r="CD439" s="251" t="e">
        <f aca="false">CB439+CD438</f>
        <v>#VALUE!</v>
      </c>
      <c r="CE439" s="251"/>
      <c r="CF439" s="251" t="e">
        <f aca="false">CD439+CF438</f>
        <v>#VALUE!</v>
      </c>
      <c r="CG439" s="251"/>
      <c r="CH439" s="251" t="e">
        <f aca="false">CF439+CH438</f>
        <v>#VALUE!</v>
      </c>
      <c r="CI439" s="251"/>
      <c r="CJ439" s="251" t="e">
        <f aca="false">CH439+CJ438</f>
        <v>#VALUE!</v>
      </c>
      <c r="CK439" s="251"/>
      <c r="CL439" s="251" t="e">
        <f aca="false">CJ439+CL438</f>
        <v>#VALUE!</v>
      </c>
      <c r="CM439" s="251"/>
      <c r="CN439" s="251" t="e">
        <f aca="false">CL439+CN438</f>
        <v>#VALUE!</v>
      </c>
      <c r="CO439" s="251"/>
      <c r="CP439" s="251" t="e">
        <f aca="false">CN439+CP438</f>
        <v>#VALUE!</v>
      </c>
      <c r="CQ439" s="251"/>
      <c r="CR439" s="251" t="e">
        <f aca="false">CP439+CR438</f>
        <v>#VALUE!</v>
      </c>
      <c r="CS439" s="251"/>
      <c r="CT439" s="251" t="e">
        <f aca="false">CR439+CT438</f>
        <v>#VALUE!</v>
      </c>
      <c r="CU439" s="251"/>
      <c r="CV439" s="251" t="e">
        <f aca="false">CT439+CV438</f>
        <v>#VALUE!</v>
      </c>
      <c r="CW439" s="251"/>
      <c r="CX439" s="251" t="e">
        <f aca="false">CV439+CX438</f>
        <v>#VALUE!</v>
      </c>
      <c r="CY439" s="251"/>
      <c r="CZ439" s="251" t="e">
        <f aca="false">CX439+CZ438</f>
        <v>#VALUE!</v>
      </c>
      <c r="DA439" s="251"/>
      <c r="DB439" s="251" t="e">
        <f aca="false">CZ439+DB438</f>
        <v>#VALUE!</v>
      </c>
      <c r="DC439" s="251"/>
      <c r="DD439" s="251" t="e">
        <f aca="false">DB439+DD438</f>
        <v>#VALUE!</v>
      </c>
      <c r="DE439" s="251"/>
      <c r="DF439" s="251" t="e">
        <f aca="false">DD439+DF438</f>
        <v>#VALUE!</v>
      </c>
      <c r="DG439" s="251"/>
      <c r="DH439" s="251" t="e">
        <f aca="false">DF439+DH438</f>
        <v>#VALUE!</v>
      </c>
      <c r="DI439" s="251"/>
      <c r="DJ439" s="293" t="e">
        <f aca="false">DH439+DJ438</f>
        <v>#VALUE!</v>
      </c>
      <c r="DK439" s="293"/>
      <c r="DL439" s="251" t="e">
        <f aca="false">DJ439+DL438</f>
        <v>#VALUE!</v>
      </c>
      <c r="DM439" s="251"/>
      <c r="DN439" s="251" t="e">
        <f aca="false">DL439+DN438</f>
        <v>#VALUE!</v>
      </c>
      <c r="DO439" s="251"/>
      <c r="DP439" s="251" t="e">
        <f aca="false">DN439+DP438</f>
        <v>#VALUE!</v>
      </c>
      <c r="DQ439" s="251"/>
      <c r="DR439" s="251" t="e">
        <f aca="false">DP439+DR438</f>
        <v>#VALUE!</v>
      </c>
      <c r="DS439" s="251"/>
      <c r="DT439" s="251" t="e">
        <f aca="false">DR439+DT438</f>
        <v>#VALUE!</v>
      </c>
      <c r="DU439" s="251"/>
      <c r="DV439" s="251" t="e">
        <f aca="false">DT439+DV438</f>
        <v>#VALUE!</v>
      </c>
      <c r="DW439" s="251"/>
      <c r="DX439" s="251" t="e">
        <f aca="false">DV439+DX438</f>
        <v>#VALUE!</v>
      </c>
      <c r="DY439" s="251"/>
      <c r="DZ439" s="251" t="e">
        <f aca="false">DX439+DZ438</f>
        <v>#VALUE!</v>
      </c>
      <c r="EA439" s="251"/>
      <c r="EB439" s="251" t="e">
        <f aca="false">DZ439+EB438</f>
        <v>#VALUE!</v>
      </c>
      <c r="EC439" s="251"/>
      <c r="ED439" s="251" t="e">
        <f aca="false">EB439+ED438</f>
        <v>#VALUE!</v>
      </c>
      <c r="EE439" s="251"/>
      <c r="EF439" s="251" t="e">
        <f aca="false">ED439+EF438</f>
        <v>#VALUE!</v>
      </c>
      <c r="EG439" s="251"/>
      <c r="EH439" s="251" t="e">
        <f aca="false">EF439+EH438</f>
        <v>#VALUE!</v>
      </c>
      <c r="EI439" s="251"/>
      <c r="EJ439" s="251" t="e">
        <f aca="false">EH439+EJ438</f>
        <v>#VALUE!</v>
      </c>
      <c r="EK439" s="251"/>
      <c r="EL439" s="251" t="e">
        <f aca="false">EJ439+EL438</f>
        <v>#VALUE!</v>
      </c>
      <c r="EM439" s="251"/>
      <c r="EN439" s="251" t="e">
        <f aca="false">EL439+EN438</f>
        <v>#VALUE!</v>
      </c>
      <c r="EO439" s="251"/>
      <c r="EP439" s="251" t="e">
        <f aca="false">EN439+EP438</f>
        <v>#VALUE!</v>
      </c>
      <c r="EQ439" s="251"/>
      <c r="ER439" s="251" t="e">
        <f aca="false">EP439+ER438</f>
        <v>#VALUE!</v>
      </c>
      <c r="ES439" s="251"/>
      <c r="ET439" s="251" t="e">
        <f aca="false">ER439+ET438</f>
        <v>#VALUE!</v>
      </c>
      <c r="EU439" s="251"/>
      <c r="EV439" s="251" t="e">
        <f aca="false">ET439+EV438</f>
        <v>#VALUE!</v>
      </c>
      <c r="EW439" s="251"/>
      <c r="EX439" s="252" t="e">
        <f aca="false">EV439+EX438</f>
        <v>#VALUE!</v>
      </c>
      <c r="EY439" s="252"/>
      <c r="EZ439" s="251" t="e">
        <f aca="false">EX439+EZ438</f>
        <v>#VALUE!</v>
      </c>
      <c r="FA439" s="251"/>
      <c r="FB439" s="251" t="e">
        <f aca="false">EZ439+FB438</f>
        <v>#VALUE!</v>
      </c>
      <c r="FC439" s="251"/>
      <c r="FD439" s="251" t="e">
        <f aca="false">FB439+FD438</f>
        <v>#VALUE!</v>
      </c>
      <c r="FE439" s="251"/>
      <c r="FF439" s="251" t="e">
        <f aca="false">FD439+FF438</f>
        <v>#VALUE!</v>
      </c>
      <c r="FG439" s="251"/>
      <c r="FH439" s="251" t="e">
        <f aca="false">FF439+FH438</f>
        <v>#VALUE!</v>
      </c>
      <c r="FI439" s="251"/>
      <c r="FJ439" s="251" t="e">
        <f aca="false">FH439+FJ438</f>
        <v>#VALUE!</v>
      </c>
      <c r="FK439" s="251"/>
      <c r="FL439" s="251" t="e">
        <f aca="false">FJ439+FL438</f>
        <v>#VALUE!</v>
      </c>
      <c r="FM439" s="251"/>
      <c r="FN439" s="251" t="e">
        <f aca="false">FL439+FN438</f>
        <v>#VALUE!</v>
      </c>
      <c r="FO439" s="251"/>
      <c r="FP439" s="251" t="e">
        <f aca="false">FN439+FP438</f>
        <v>#VALUE!</v>
      </c>
      <c r="FQ439" s="251"/>
      <c r="FR439" s="251" t="e">
        <f aca="false">FP439+FR438</f>
        <v>#VALUE!</v>
      </c>
      <c r="FS439" s="251"/>
      <c r="FT439" s="251" t="e">
        <f aca="false">FR439+FT438</f>
        <v>#VALUE!</v>
      </c>
      <c r="FU439" s="251"/>
      <c r="FV439" s="251" t="e">
        <f aca="false">FT439+FV438</f>
        <v>#VALUE!</v>
      </c>
      <c r="FW439" s="251"/>
      <c r="FX439" s="251" t="e">
        <f aca="false">FV439+FX438</f>
        <v>#VALUE!</v>
      </c>
      <c r="FY439" s="251"/>
      <c r="FZ439" s="251" t="e">
        <f aca="false">FX439+FZ438</f>
        <v>#VALUE!</v>
      </c>
      <c r="GA439" s="251"/>
      <c r="GB439" s="251" t="e">
        <f aca="false">FZ439+GB438</f>
        <v>#VALUE!</v>
      </c>
      <c r="GC439" s="251"/>
      <c r="GD439" s="251" t="e">
        <f aca="false">GB439+GD438</f>
        <v>#VALUE!</v>
      </c>
      <c r="GE439" s="251"/>
      <c r="GF439" s="251" t="e">
        <f aca="false">GD439+GF438</f>
        <v>#VALUE!</v>
      </c>
      <c r="GG439" s="251"/>
      <c r="GH439" s="251" t="e">
        <f aca="false">GF439+GH438</f>
        <v>#VALUE!</v>
      </c>
      <c r="GI439" s="251"/>
      <c r="GJ439" s="251" t="e">
        <f aca="false">GH439+GJ438</f>
        <v>#VALUE!</v>
      </c>
      <c r="GK439" s="251"/>
      <c r="GL439" s="251" t="e">
        <f aca="false">GJ439+GL438</f>
        <v>#VALUE!</v>
      </c>
      <c r="GM439" s="251"/>
      <c r="GN439" s="251" t="e">
        <f aca="false">GL439+GN438</f>
        <v>#VALUE!</v>
      </c>
      <c r="GO439" s="251"/>
      <c r="GP439" s="251" t="e">
        <f aca="false">GN439+GP438</f>
        <v>#VALUE!</v>
      </c>
      <c r="GQ439" s="251"/>
      <c r="GR439" s="251" t="e">
        <f aca="false">GP439+GR438</f>
        <v>#VALUE!</v>
      </c>
      <c r="GS439" s="251"/>
      <c r="GT439" s="251" t="e">
        <f aca="false">GR439+GT438</f>
        <v>#VALUE!</v>
      </c>
      <c r="GU439" s="251"/>
      <c r="GV439" s="251" t="e">
        <f aca="false">GT439+GV438</f>
        <v>#VALUE!</v>
      </c>
      <c r="GW439" s="251"/>
      <c r="GX439" s="251" t="e">
        <f aca="false">GV439+GX438</f>
        <v>#VALUE!</v>
      </c>
      <c r="GY439" s="251"/>
      <c r="GZ439" s="251" t="e">
        <f aca="false">GX439+GZ438</f>
        <v>#VALUE!</v>
      </c>
      <c r="HA439" s="251"/>
      <c r="HB439" s="251" t="e">
        <f aca="false">GZ439+HB438</f>
        <v>#VALUE!</v>
      </c>
      <c r="HC439" s="251"/>
      <c r="HD439" s="251" t="e">
        <f aca="false">HB439+HD438</f>
        <v>#VALUE!</v>
      </c>
      <c r="HE439" s="251"/>
      <c r="HF439" s="251" t="e">
        <f aca="false">HD439+HF438</f>
        <v>#VALUE!</v>
      </c>
      <c r="HG439" s="251"/>
      <c r="HH439" s="251" t="e">
        <f aca="false">HF439+HH438</f>
        <v>#VALUE!</v>
      </c>
      <c r="HI439" s="251"/>
      <c r="HJ439" s="251" t="e">
        <f aca="false">HH439+HJ438</f>
        <v>#VALUE!</v>
      </c>
      <c r="HK439" s="251"/>
    </row>
    <row r="440" s="295" customFormat="true" ht="12.75" hidden="true" customHeight="false" outlineLevel="0" collapsed="false">
      <c r="A440" s="232"/>
      <c r="B440" s="233"/>
      <c r="C440" s="232"/>
      <c r="D440" s="234"/>
      <c r="E440" s="234"/>
      <c r="F440" s="235"/>
      <c r="G440" s="234"/>
      <c r="H440" s="253"/>
      <c r="I440" s="237"/>
      <c r="J440" s="238"/>
      <c r="K440" s="254" t="s">
        <v>163</v>
      </c>
      <c r="L440" s="255"/>
      <c r="M440" s="255"/>
      <c r="N440" s="255"/>
      <c r="O440" s="255"/>
      <c r="P440" s="255"/>
      <c r="Q440" s="255"/>
      <c r="R440" s="255"/>
      <c r="S440" s="255"/>
      <c r="T440" s="255"/>
      <c r="U440" s="255"/>
      <c r="V440" s="255"/>
      <c r="W440" s="255"/>
      <c r="X440" s="255"/>
      <c r="Y440" s="255"/>
      <c r="Z440" s="255"/>
      <c r="AA440" s="255"/>
      <c r="AB440" s="255"/>
      <c r="AC440" s="255"/>
      <c r="AD440" s="255"/>
      <c r="AE440" s="255"/>
      <c r="AF440" s="255"/>
      <c r="AG440" s="255"/>
      <c r="AH440" s="255"/>
      <c r="AI440" s="255"/>
      <c r="AJ440" s="255"/>
      <c r="AK440" s="255"/>
      <c r="AL440" s="255"/>
      <c r="AM440" s="255"/>
      <c r="AN440" s="255"/>
      <c r="AO440" s="255"/>
      <c r="AP440" s="255"/>
      <c r="AQ440" s="255"/>
      <c r="AR440" s="255"/>
      <c r="AS440" s="255"/>
      <c r="AT440" s="255"/>
      <c r="AU440" s="255"/>
      <c r="AV440" s="255"/>
      <c r="AW440" s="255"/>
      <c r="AX440" s="255"/>
      <c r="AY440" s="255"/>
      <c r="AZ440" s="255"/>
      <c r="BA440" s="255"/>
      <c r="BB440" s="255"/>
      <c r="BC440" s="255"/>
      <c r="BD440" s="255"/>
      <c r="BE440" s="255"/>
      <c r="BF440" s="255"/>
      <c r="BG440" s="255"/>
      <c r="BH440" s="255"/>
      <c r="BI440" s="255"/>
      <c r="BJ440" s="255"/>
      <c r="BK440" s="255"/>
      <c r="BL440" s="255"/>
      <c r="BM440" s="255"/>
      <c r="BN440" s="255"/>
      <c r="BO440" s="255"/>
      <c r="BP440" s="255"/>
      <c r="BQ440" s="255"/>
      <c r="BR440" s="255"/>
      <c r="BS440" s="255"/>
      <c r="BT440" s="255"/>
      <c r="BU440" s="255"/>
      <c r="BV440" s="255"/>
      <c r="BW440" s="255"/>
      <c r="BX440" s="255"/>
      <c r="BY440" s="255"/>
      <c r="BZ440" s="255"/>
      <c r="CA440" s="255"/>
      <c r="CB440" s="255"/>
      <c r="CC440" s="255"/>
      <c r="CD440" s="255"/>
      <c r="CE440" s="255"/>
      <c r="CF440" s="255"/>
      <c r="CG440" s="255"/>
      <c r="CH440" s="255"/>
      <c r="CI440" s="255"/>
      <c r="CJ440" s="255"/>
      <c r="CK440" s="255"/>
      <c r="CL440" s="255"/>
      <c r="CM440" s="255"/>
      <c r="CN440" s="255"/>
      <c r="CO440" s="255"/>
      <c r="CP440" s="255"/>
      <c r="CQ440" s="255"/>
      <c r="CR440" s="255"/>
      <c r="CS440" s="255"/>
      <c r="CT440" s="255"/>
      <c r="CU440" s="255"/>
      <c r="CV440" s="255"/>
      <c r="CW440" s="255"/>
      <c r="CX440" s="255"/>
      <c r="CY440" s="255"/>
      <c r="CZ440" s="255"/>
      <c r="DA440" s="255"/>
      <c r="DB440" s="255"/>
      <c r="DC440" s="255"/>
      <c r="DD440" s="255"/>
      <c r="DE440" s="255"/>
      <c r="DF440" s="255"/>
      <c r="DG440" s="255"/>
      <c r="DH440" s="255"/>
      <c r="DI440" s="255"/>
      <c r="DJ440" s="294"/>
      <c r="DK440" s="294"/>
      <c r="DL440" s="255"/>
      <c r="DM440" s="255"/>
      <c r="DN440" s="255"/>
      <c r="DO440" s="255"/>
      <c r="DP440" s="255"/>
      <c r="DQ440" s="255"/>
      <c r="DR440" s="255"/>
      <c r="DS440" s="255"/>
      <c r="DT440" s="255"/>
      <c r="DU440" s="255"/>
      <c r="DV440" s="255"/>
      <c r="DW440" s="255"/>
      <c r="DX440" s="255"/>
      <c r="DY440" s="255"/>
      <c r="DZ440" s="255"/>
      <c r="EA440" s="255"/>
      <c r="EB440" s="255"/>
      <c r="EC440" s="255"/>
      <c r="ED440" s="255"/>
      <c r="EE440" s="255"/>
      <c r="EF440" s="255"/>
      <c r="EG440" s="255"/>
      <c r="EH440" s="255"/>
      <c r="EI440" s="255"/>
      <c r="EJ440" s="255"/>
      <c r="EK440" s="255"/>
      <c r="EL440" s="255"/>
      <c r="EM440" s="255"/>
      <c r="EN440" s="255"/>
      <c r="EO440" s="255"/>
      <c r="EP440" s="255"/>
      <c r="EQ440" s="255"/>
      <c r="ER440" s="255"/>
      <c r="ES440" s="255"/>
      <c r="ET440" s="255"/>
      <c r="EU440" s="255"/>
      <c r="EV440" s="255"/>
      <c r="EW440" s="255"/>
      <c r="EX440" s="256"/>
      <c r="EY440" s="256"/>
      <c r="EZ440" s="255"/>
      <c r="FA440" s="255"/>
      <c r="FB440" s="255"/>
      <c r="FC440" s="255"/>
      <c r="FD440" s="255"/>
      <c r="FE440" s="255"/>
      <c r="FF440" s="255"/>
      <c r="FG440" s="255"/>
      <c r="FH440" s="255"/>
      <c r="FI440" s="255"/>
      <c r="FJ440" s="255"/>
      <c r="FK440" s="255"/>
      <c r="FL440" s="255"/>
      <c r="FM440" s="255"/>
      <c r="FN440" s="255"/>
      <c r="FO440" s="255"/>
      <c r="FP440" s="255"/>
      <c r="FQ440" s="255"/>
      <c r="FR440" s="255"/>
      <c r="FS440" s="255"/>
      <c r="FT440" s="255"/>
      <c r="FU440" s="255"/>
      <c r="FV440" s="255"/>
      <c r="FW440" s="255"/>
      <c r="FX440" s="255"/>
      <c r="FY440" s="255"/>
      <c r="FZ440" s="255"/>
      <c r="GA440" s="255"/>
      <c r="GB440" s="255"/>
      <c r="GC440" s="255"/>
      <c r="GD440" s="255"/>
      <c r="GE440" s="255"/>
      <c r="GF440" s="255"/>
      <c r="GG440" s="255"/>
      <c r="GH440" s="255"/>
      <c r="GI440" s="255"/>
      <c r="GJ440" s="255"/>
      <c r="GK440" s="255"/>
      <c r="GL440" s="255"/>
      <c r="GM440" s="255"/>
      <c r="GN440" s="255"/>
      <c r="GO440" s="255"/>
      <c r="GP440" s="255"/>
      <c r="GQ440" s="255"/>
      <c r="GR440" s="255"/>
      <c r="GS440" s="255"/>
      <c r="GT440" s="255"/>
      <c r="GU440" s="255"/>
      <c r="GV440" s="255"/>
      <c r="GW440" s="255"/>
      <c r="GX440" s="255"/>
      <c r="GY440" s="255"/>
      <c r="GZ440" s="255"/>
      <c r="HA440" s="255"/>
      <c r="HB440" s="255"/>
      <c r="HC440" s="255"/>
      <c r="HD440" s="255"/>
      <c r="HE440" s="255"/>
      <c r="HF440" s="255"/>
      <c r="HG440" s="255"/>
      <c r="HH440" s="255"/>
      <c r="HI440" s="255"/>
      <c r="HJ440" s="255"/>
      <c r="HK440" s="255"/>
    </row>
    <row r="441" s="297" customFormat="true" ht="12.75" hidden="true" customHeight="false" outlineLevel="0" collapsed="false">
      <c r="A441" s="232"/>
      <c r="B441" s="233"/>
      <c r="C441" s="232"/>
      <c r="D441" s="234"/>
      <c r="E441" s="234"/>
      <c r="F441" s="235"/>
      <c r="G441" s="234"/>
      <c r="H441" s="257"/>
      <c r="I441" s="237"/>
      <c r="J441" s="238"/>
      <c r="K441" s="258" t="s">
        <v>164</v>
      </c>
      <c r="L441" s="259" t="n">
        <f aca="false">L440</f>
        <v>0</v>
      </c>
      <c r="M441" s="259"/>
      <c r="N441" s="259" t="n">
        <f aca="false">N440+L441</f>
        <v>0</v>
      </c>
      <c r="O441" s="259"/>
      <c r="P441" s="259" t="n">
        <f aca="false">P440+N441</f>
        <v>0</v>
      </c>
      <c r="Q441" s="259"/>
      <c r="R441" s="259" t="n">
        <f aca="false">R440+P441</f>
        <v>0</v>
      </c>
      <c r="S441" s="259"/>
      <c r="T441" s="259" t="n">
        <f aca="false">T440+R441</f>
        <v>0</v>
      </c>
      <c r="U441" s="259"/>
      <c r="V441" s="259" t="n">
        <f aca="false">V440+T441</f>
        <v>0</v>
      </c>
      <c r="W441" s="259"/>
      <c r="X441" s="259" t="n">
        <f aca="false">X440+V441</f>
        <v>0</v>
      </c>
      <c r="Y441" s="259"/>
      <c r="Z441" s="259" t="n">
        <f aca="false">Z440+X441</f>
        <v>0</v>
      </c>
      <c r="AA441" s="259"/>
      <c r="AB441" s="259" t="n">
        <f aca="false">AB440+Z441</f>
        <v>0</v>
      </c>
      <c r="AC441" s="259"/>
      <c r="AD441" s="259" t="n">
        <f aca="false">AD440+AB441</f>
        <v>0</v>
      </c>
      <c r="AE441" s="259"/>
      <c r="AF441" s="259" t="n">
        <f aca="false">AF440+AD441</f>
        <v>0</v>
      </c>
      <c r="AG441" s="259"/>
      <c r="AH441" s="259" t="n">
        <f aca="false">AH440+AF441</f>
        <v>0</v>
      </c>
      <c r="AI441" s="259"/>
      <c r="AJ441" s="259" t="n">
        <f aca="false">AJ440+AH441</f>
        <v>0</v>
      </c>
      <c r="AK441" s="259"/>
      <c r="AL441" s="259" t="n">
        <f aca="false">AL440+AJ441</f>
        <v>0</v>
      </c>
      <c r="AM441" s="259"/>
      <c r="AN441" s="259" t="n">
        <f aca="false">AN440+AL441</f>
        <v>0</v>
      </c>
      <c r="AO441" s="259"/>
      <c r="AP441" s="259" t="n">
        <f aca="false">AP440+AN441</f>
        <v>0</v>
      </c>
      <c r="AQ441" s="259"/>
      <c r="AR441" s="259" t="n">
        <f aca="false">AR440+AP441</f>
        <v>0</v>
      </c>
      <c r="AS441" s="259"/>
      <c r="AT441" s="259" t="n">
        <f aca="false">AT440+AR441</f>
        <v>0</v>
      </c>
      <c r="AU441" s="259"/>
      <c r="AV441" s="259" t="n">
        <f aca="false">AV440+AT441</f>
        <v>0</v>
      </c>
      <c r="AW441" s="259"/>
      <c r="AX441" s="259" t="n">
        <f aca="false">AX440+AV441</f>
        <v>0</v>
      </c>
      <c r="AY441" s="259"/>
      <c r="AZ441" s="259" t="n">
        <f aca="false">AZ440+AX441</f>
        <v>0</v>
      </c>
      <c r="BA441" s="259"/>
      <c r="BB441" s="259" t="n">
        <f aca="false">BB440+AZ441</f>
        <v>0</v>
      </c>
      <c r="BC441" s="259"/>
      <c r="BD441" s="259" t="n">
        <f aca="false">BD440+BB441</f>
        <v>0</v>
      </c>
      <c r="BE441" s="259"/>
      <c r="BF441" s="259" t="n">
        <f aca="false">BF440+BD441</f>
        <v>0</v>
      </c>
      <c r="BG441" s="259"/>
      <c r="BH441" s="259" t="n">
        <f aca="false">BH440+BF441</f>
        <v>0</v>
      </c>
      <c r="BI441" s="259"/>
      <c r="BJ441" s="259" t="n">
        <f aca="false">BJ440+BH441</f>
        <v>0</v>
      </c>
      <c r="BK441" s="259"/>
      <c r="BL441" s="259" t="n">
        <f aca="false">BL440+BJ441</f>
        <v>0</v>
      </c>
      <c r="BM441" s="259"/>
      <c r="BN441" s="259" t="n">
        <f aca="false">BN440+BL441</f>
        <v>0</v>
      </c>
      <c r="BO441" s="259"/>
      <c r="BP441" s="259" t="n">
        <f aca="false">BP440+BN441</f>
        <v>0</v>
      </c>
      <c r="BQ441" s="259"/>
      <c r="BR441" s="259" t="n">
        <f aca="false">BR440+BP441</f>
        <v>0</v>
      </c>
      <c r="BS441" s="259"/>
      <c r="BT441" s="259" t="n">
        <f aca="false">BT440+BR441</f>
        <v>0</v>
      </c>
      <c r="BU441" s="259"/>
      <c r="BV441" s="259" t="n">
        <f aca="false">BV440+BT441</f>
        <v>0</v>
      </c>
      <c r="BW441" s="259"/>
      <c r="BX441" s="259" t="n">
        <f aca="false">BX440+BV441</f>
        <v>0</v>
      </c>
      <c r="BY441" s="259"/>
      <c r="BZ441" s="259" t="n">
        <f aca="false">BZ440+BX441</f>
        <v>0</v>
      </c>
      <c r="CA441" s="259"/>
      <c r="CB441" s="259" t="n">
        <f aca="false">CB440+BZ441</f>
        <v>0</v>
      </c>
      <c r="CC441" s="259"/>
      <c r="CD441" s="259" t="n">
        <f aca="false">CD440+CB441</f>
        <v>0</v>
      </c>
      <c r="CE441" s="259"/>
      <c r="CF441" s="259" t="n">
        <f aca="false">CF440+CD441</f>
        <v>0</v>
      </c>
      <c r="CG441" s="259"/>
      <c r="CH441" s="259" t="n">
        <f aca="false">CH440+CF441</f>
        <v>0</v>
      </c>
      <c r="CI441" s="259"/>
      <c r="CJ441" s="259" t="n">
        <f aca="false">CJ440+CH441</f>
        <v>0</v>
      </c>
      <c r="CK441" s="259"/>
      <c r="CL441" s="259" t="n">
        <f aca="false">CL440+CJ441</f>
        <v>0</v>
      </c>
      <c r="CM441" s="259"/>
      <c r="CN441" s="259" t="n">
        <f aca="false">CN440+CL441</f>
        <v>0</v>
      </c>
      <c r="CO441" s="259"/>
      <c r="CP441" s="259" t="n">
        <f aca="false">CP440+CN441</f>
        <v>0</v>
      </c>
      <c r="CQ441" s="259"/>
      <c r="CR441" s="259" t="n">
        <f aca="false">CR440+CP441</f>
        <v>0</v>
      </c>
      <c r="CS441" s="259"/>
      <c r="CT441" s="259" t="n">
        <f aca="false">CT440+CR441</f>
        <v>0</v>
      </c>
      <c r="CU441" s="259"/>
      <c r="CV441" s="259" t="n">
        <f aca="false">CV440+CT441</f>
        <v>0</v>
      </c>
      <c r="CW441" s="259"/>
      <c r="CX441" s="259" t="n">
        <f aca="false">CX440+CV441</f>
        <v>0</v>
      </c>
      <c r="CY441" s="259"/>
      <c r="CZ441" s="259" t="n">
        <f aca="false">CZ440+CX441</f>
        <v>0</v>
      </c>
      <c r="DA441" s="259"/>
      <c r="DB441" s="259" t="n">
        <f aca="false">DB440+CZ441</f>
        <v>0</v>
      </c>
      <c r="DC441" s="259"/>
      <c r="DD441" s="259" t="n">
        <f aca="false">DD440+DB441</f>
        <v>0</v>
      </c>
      <c r="DE441" s="259"/>
      <c r="DF441" s="259" t="n">
        <f aca="false">DF440+DD441</f>
        <v>0</v>
      </c>
      <c r="DG441" s="259"/>
      <c r="DH441" s="259" t="n">
        <f aca="false">DH440+DF441</f>
        <v>0</v>
      </c>
      <c r="DI441" s="259"/>
      <c r="DJ441" s="296" t="n">
        <f aca="false">DJ440+DH441</f>
        <v>0</v>
      </c>
      <c r="DK441" s="296"/>
      <c r="DL441" s="259" t="n">
        <f aca="false">DL440+DJ441</f>
        <v>0</v>
      </c>
      <c r="DM441" s="259"/>
      <c r="DN441" s="259" t="n">
        <f aca="false">DN440+DL441</f>
        <v>0</v>
      </c>
      <c r="DO441" s="259"/>
      <c r="DP441" s="259" t="n">
        <f aca="false">DP440+DN441</f>
        <v>0</v>
      </c>
      <c r="DQ441" s="259"/>
      <c r="DR441" s="259" t="n">
        <f aca="false">DR440+DP441</f>
        <v>0</v>
      </c>
      <c r="DS441" s="259"/>
      <c r="DT441" s="259" t="n">
        <f aca="false">DT440+DR441</f>
        <v>0</v>
      </c>
      <c r="DU441" s="259"/>
      <c r="DV441" s="259" t="n">
        <f aca="false">DV440+DT441</f>
        <v>0</v>
      </c>
      <c r="DW441" s="259"/>
      <c r="DX441" s="259" t="n">
        <f aca="false">DX440+DV441</f>
        <v>0</v>
      </c>
      <c r="DY441" s="259"/>
      <c r="DZ441" s="259" t="n">
        <f aca="false">DZ440+DX441</f>
        <v>0</v>
      </c>
      <c r="EA441" s="259"/>
      <c r="EB441" s="259" t="n">
        <f aca="false">EB440+DZ441</f>
        <v>0</v>
      </c>
      <c r="EC441" s="259"/>
      <c r="ED441" s="259" t="n">
        <f aca="false">ED440+EB441</f>
        <v>0</v>
      </c>
      <c r="EE441" s="259"/>
      <c r="EF441" s="259" t="n">
        <f aca="false">EF440+ED441</f>
        <v>0</v>
      </c>
      <c r="EG441" s="259"/>
      <c r="EH441" s="259" t="n">
        <f aca="false">EH440+EF441</f>
        <v>0</v>
      </c>
      <c r="EI441" s="259"/>
      <c r="EJ441" s="259" t="n">
        <f aca="false">EJ440+EH441</f>
        <v>0</v>
      </c>
      <c r="EK441" s="259"/>
      <c r="EL441" s="259" t="n">
        <f aca="false">EL440+EJ441</f>
        <v>0</v>
      </c>
      <c r="EM441" s="259"/>
      <c r="EN441" s="259" t="n">
        <f aca="false">EN440+EL441</f>
        <v>0</v>
      </c>
      <c r="EO441" s="259"/>
      <c r="EP441" s="259" t="n">
        <f aca="false">EP440+EN441</f>
        <v>0</v>
      </c>
      <c r="EQ441" s="259"/>
      <c r="ER441" s="259" t="n">
        <f aca="false">ER440+EP441</f>
        <v>0</v>
      </c>
      <c r="ES441" s="259"/>
      <c r="ET441" s="259" t="n">
        <f aca="false">ET440+ER441</f>
        <v>0</v>
      </c>
      <c r="EU441" s="259"/>
      <c r="EV441" s="259" t="n">
        <f aca="false">EV440+ET441</f>
        <v>0</v>
      </c>
      <c r="EW441" s="259"/>
      <c r="EX441" s="260" t="n">
        <f aca="false">EX440+EV441</f>
        <v>0</v>
      </c>
      <c r="EY441" s="260"/>
      <c r="EZ441" s="259" t="n">
        <f aca="false">EZ440+EX441</f>
        <v>0</v>
      </c>
      <c r="FA441" s="259"/>
      <c r="FB441" s="259" t="n">
        <f aca="false">FB440+EZ441</f>
        <v>0</v>
      </c>
      <c r="FC441" s="259"/>
      <c r="FD441" s="259" t="n">
        <f aca="false">FD440+FB441</f>
        <v>0</v>
      </c>
      <c r="FE441" s="259"/>
      <c r="FF441" s="259" t="n">
        <f aca="false">FF440+FD441</f>
        <v>0</v>
      </c>
      <c r="FG441" s="259"/>
      <c r="FH441" s="259" t="n">
        <f aca="false">FH440+FF441</f>
        <v>0</v>
      </c>
      <c r="FI441" s="259"/>
      <c r="FJ441" s="259" t="n">
        <f aca="false">FJ440+FH441</f>
        <v>0</v>
      </c>
      <c r="FK441" s="259"/>
      <c r="FL441" s="259" t="n">
        <f aca="false">FL440+FJ441</f>
        <v>0</v>
      </c>
      <c r="FM441" s="259"/>
      <c r="FN441" s="259" t="n">
        <f aca="false">FN440+FL441</f>
        <v>0</v>
      </c>
      <c r="FO441" s="259"/>
      <c r="FP441" s="259" t="n">
        <f aca="false">FP440+FN441</f>
        <v>0</v>
      </c>
      <c r="FQ441" s="259"/>
      <c r="FR441" s="259" t="n">
        <f aca="false">FR440+FP441</f>
        <v>0</v>
      </c>
      <c r="FS441" s="259"/>
      <c r="FT441" s="259" t="n">
        <f aca="false">FT440+FR441</f>
        <v>0</v>
      </c>
      <c r="FU441" s="259"/>
      <c r="FV441" s="259" t="n">
        <f aca="false">FV440+FT441</f>
        <v>0</v>
      </c>
      <c r="FW441" s="259"/>
      <c r="FX441" s="259" t="n">
        <f aca="false">FX440+FV441</f>
        <v>0</v>
      </c>
      <c r="FY441" s="259"/>
      <c r="FZ441" s="259" t="n">
        <f aca="false">FZ440+FX441</f>
        <v>0</v>
      </c>
      <c r="GA441" s="259"/>
      <c r="GB441" s="259" t="n">
        <f aca="false">GB440+FZ441</f>
        <v>0</v>
      </c>
      <c r="GC441" s="259"/>
      <c r="GD441" s="259" t="n">
        <f aca="false">GD440+GB441</f>
        <v>0</v>
      </c>
      <c r="GE441" s="259"/>
      <c r="GF441" s="259" t="n">
        <f aca="false">GF440+GD441</f>
        <v>0</v>
      </c>
      <c r="GG441" s="259"/>
      <c r="GH441" s="259" t="n">
        <f aca="false">GH440+GF441</f>
        <v>0</v>
      </c>
      <c r="GI441" s="259"/>
      <c r="GJ441" s="259" t="n">
        <f aca="false">GJ440+GH441</f>
        <v>0</v>
      </c>
      <c r="GK441" s="259"/>
      <c r="GL441" s="259" t="n">
        <f aca="false">GL440+GJ441</f>
        <v>0</v>
      </c>
      <c r="GM441" s="259"/>
      <c r="GN441" s="259" t="n">
        <f aca="false">GN440+GL441</f>
        <v>0</v>
      </c>
      <c r="GO441" s="259"/>
      <c r="GP441" s="259" t="n">
        <f aca="false">GP440+GN441</f>
        <v>0</v>
      </c>
      <c r="GQ441" s="259"/>
      <c r="GR441" s="259" t="n">
        <f aca="false">GR440+GP441</f>
        <v>0</v>
      </c>
      <c r="GS441" s="259"/>
      <c r="GT441" s="259" t="n">
        <f aca="false">GT440+GR441</f>
        <v>0</v>
      </c>
      <c r="GU441" s="259"/>
      <c r="GV441" s="259" t="n">
        <f aca="false">GV440+GT441</f>
        <v>0</v>
      </c>
      <c r="GW441" s="259"/>
      <c r="GX441" s="259" t="n">
        <f aca="false">GX440+GV441</f>
        <v>0</v>
      </c>
      <c r="GY441" s="259"/>
      <c r="GZ441" s="259" t="n">
        <f aca="false">GZ440+GX441</f>
        <v>0</v>
      </c>
      <c r="HA441" s="259"/>
      <c r="HB441" s="259" t="n">
        <f aca="false">HB440+GZ441</f>
        <v>0</v>
      </c>
      <c r="HC441" s="259"/>
      <c r="HD441" s="259" t="n">
        <f aca="false">HD440+HB441</f>
        <v>0</v>
      </c>
      <c r="HE441" s="259"/>
      <c r="HF441" s="259" t="n">
        <f aca="false">HF440+HD441</f>
        <v>0</v>
      </c>
      <c r="HG441" s="259"/>
      <c r="HH441" s="259" t="n">
        <f aca="false">HH440+HF441</f>
        <v>0</v>
      </c>
      <c r="HI441" s="259"/>
      <c r="HJ441" s="259" t="n">
        <f aca="false">HJ440+HH441</f>
        <v>0</v>
      </c>
      <c r="HK441" s="259"/>
    </row>
    <row r="442" s="299" customFormat="true" ht="12.75" hidden="true" customHeight="false" outlineLevel="0" collapsed="false">
      <c r="A442" s="232"/>
      <c r="B442" s="233"/>
      <c r="C442" s="232"/>
      <c r="D442" s="234"/>
      <c r="E442" s="234"/>
      <c r="F442" s="235"/>
      <c r="G442" s="234"/>
      <c r="H442" s="261"/>
      <c r="I442" s="237"/>
      <c r="J442" s="238"/>
      <c r="K442" s="262" t="s">
        <v>165</v>
      </c>
      <c r="L442" s="263" t="e">
        <f aca="false">IF($E436&gt;0,L439/$E436,"-")</f>
        <v>#N/A</v>
      </c>
      <c r="M442" s="263"/>
      <c r="N442" s="263" t="e">
        <f aca="false">IF($E436&gt;0,N439/$E436,"-")</f>
        <v>#N/A</v>
      </c>
      <c r="O442" s="263"/>
      <c r="P442" s="263" t="e">
        <f aca="false">IF($E436&gt;0,P439/$E436,"-")</f>
        <v>#N/A</v>
      </c>
      <c r="Q442" s="263"/>
      <c r="R442" s="263" t="e">
        <f aca="false">IF($E436&gt;0,R439/$E436,"-")</f>
        <v>#N/A</v>
      </c>
      <c r="S442" s="263"/>
      <c r="T442" s="263" t="e">
        <f aca="false">IF($E436&gt;0,T439/$E436,"-")</f>
        <v>#N/A</v>
      </c>
      <c r="U442" s="263"/>
      <c r="V442" s="263" t="e">
        <f aca="false">IF($E436&gt;0,V439/$E436,"-")</f>
        <v>#N/A</v>
      </c>
      <c r="W442" s="263"/>
      <c r="X442" s="263" t="e">
        <f aca="false">IF($E436&gt;0,X439/$E436,"-")</f>
        <v>#N/A</v>
      </c>
      <c r="Y442" s="263"/>
      <c r="Z442" s="263" t="e">
        <f aca="false">IF($E436&gt;0,Z439/$E436,"-")</f>
        <v>#N/A</v>
      </c>
      <c r="AA442" s="263"/>
      <c r="AB442" s="263" t="e">
        <f aca="false">IF($E436&gt;0,AB439/$E436,"-")</f>
        <v>#N/A</v>
      </c>
      <c r="AC442" s="263"/>
      <c r="AD442" s="263" t="e">
        <f aca="false">IF($E436&gt;0,AD439/$E436,"-")</f>
        <v>#N/A</v>
      </c>
      <c r="AE442" s="263"/>
      <c r="AF442" s="263" t="e">
        <f aca="false">IF($E436&gt;0,AF439/$E436,"-")</f>
        <v>#N/A</v>
      </c>
      <c r="AG442" s="263"/>
      <c r="AH442" s="263" t="e">
        <f aca="false">IF($E436&gt;0,AH439/$E436,"-")</f>
        <v>#N/A</v>
      </c>
      <c r="AI442" s="263"/>
      <c r="AJ442" s="263" t="e">
        <f aca="false">IF($E436&gt;0,AJ439/$E436,"-")</f>
        <v>#N/A</v>
      </c>
      <c r="AK442" s="263"/>
      <c r="AL442" s="263" t="e">
        <f aca="false">IF($E436&gt;0,AL439/$E436,"-")</f>
        <v>#N/A</v>
      </c>
      <c r="AM442" s="263"/>
      <c r="AN442" s="263" t="e">
        <f aca="false">IF($E436&gt;0,AN439/$E436,"-")</f>
        <v>#N/A</v>
      </c>
      <c r="AO442" s="263"/>
      <c r="AP442" s="263" t="e">
        <f aca="false">IF($E436&gt;0,AP439/$E436,"-")</f>
        <v>#N/A</v>
      </c>
      <c r="AQ442" s="263"/>
      <c r="AR442" s="263" t="e">
        <f aca="false">IF($E436&gt;0,AR439/$E436,"-")</f>
        <v>#N/A</v>
      </c>
      <c r="AS442" s="263"/>
      <c r="AT442" s="263" t="e">
        <f aca="false">IF($E436&gt;0,AT439/$E436,"-")</f>
        <v>#N/A</v>
      </c>
      <c r="AU442" s="263"/>
      <c r="AV442" s="263" t="e">
        <f aca="false">IF($E436&gt;0,AV439/$E436,"-")</f>
        <v>#N/A</v>
      </c>
      <c r="AW442" s="263"/>
      <c r="AX442" s="263" t="e">
        <f aca="false">IF($E436&gt;0,AX439/$E436,"-")</f>
        <v>#N/A</v>
      </c>
      <c r="AY442" s="263"/>
      <c r="AZ442" s="263" t="e">
        <f aca="false">IF($E436&gt;0,AZ439/$E436,"-")</f>
        <v>#N/A</v>
      </c>
      <c r="BA442" s="263"/>
      <c r="BB442" s="263" t="e">
        <f aca="false">IF($E436&gt;0,BB439/$E436,"-")</f>
        <v>#N/A</v>
      </c>
      <c r="BC442" s="263"/>
      <c r="BD442" s="263" t="e">
        <f aca="false">IF($E436&gt;0,BD439/$E436,"-")</f>
        <v>#N/A</v>
      </c>
      <c r="BE442" s="263"/>
      <c r="BF442" s="263" t="e">
        <f aca="false">IF($E436&gt;0,BF439/$E436,"-")</f>
        <v>#N/A</v>
      </c>
      <c r="BG442" s="263"/>
      <c r="BH442" s="263" t="e">
        <f aca="false">IF($E436&gt;0,BH439/$E436,"-")</f>
        <v>#N/A</v>
      </c>
      <c r="BI442" s="263"/>
      <c r="BJ442" s="263" t="e">
        <f aca="false">IF($E436&gt;0,BJ439/$E436,"-")</f>
        <v>#N/A</v>
      </c>
      <c r="BK442" s="263"/>
      <c r="BL442" s="263" t="e">
        <f aca="false">IF($E436&gt;0,BL439/$E436,"-")</f>
        <v>#N/A</v>
      </c>
      <c r="BM442" s="263"/>
      <c r="BN442" s="263" t="e">
        <f aca="false">IF($E436&gt;0,BN439/$E436,"-")</f>
        <v>#N/A</v>
      </c>
      <c r="BO442" s="263"/>
      <c r="BP442" s="263" t="e">
        <f aca="false">IF($E436&gt;0,BP439/$E436,"-")</f>
        <v>#N/A</v>
      </c>
      <c r="BQ442" s="263"/>
      <c r="BR442" s="263" t="e">
        <f aca="false">IF($E436&gt;0,BR439/$E436,"-")</f>
        <v>#N/A</v>
      </c>
      <c r="BS442" s="263"/>
      <c r="BT442" s="263" t="e">
        <f aca="false">IF($E436&gt;0,BT439/$E436,"-")</f>
        <v>#N/A</v>
      </c>
      <c r="BU442" s="263"/>
      <c r="BV442" s="263" t="e">
        <f aca="false">IF($E436&gt;0,BV439/$E436,"-")</f>
        <v>#N/A</v>
      </c>
      <c r="BW442" s="263"/>
      <c r="BX442" s="263" t="e">
        <f aca="false">IF($E436&gt;0,BX439/$E436,"-")</f>
        <v>#N/A</v>
      </c>
      <c r="BY442" s="263"/>
      <c r="BZ442" s="263" t="e">
        <f aca="false">IF($E436&gt;0,BZ439/$E436,"-")</f>
        <v>#N/A</v>
      </c>
      <c r="CA442" s="263"/>
      <c r="CB442" s="263" t="e">
        <f aca="false">IF($E436&gt;0,CB439/$E436,"-")</f>
        <v>#N/A</v>
      </c>
      <c r="CC442" s="263"/>
      <c r="CD442" s="263" t="e">
        <f aca="false">IF($E436&gt;0,CD439/$E436,"-")</f>
        <v>#N/A</v>
      </c>
      <c r="CE442" s="263"/>
      <c r="CF442" s="263" t="e">
        <f aca="false">IF($E436&gt;0,CF439/$E436,"-")</f>
        <v>#N/A</v>
      </c>
      <c r="CG442" s="263"/>
      <c r="CH442" s="263" t="e">
        <f aca="false">IF($E436&gt;0,CH439/$E436,"-")</f>
        <v>#N/A</v>
      </c>
      <c r="CI442" s="263"/>
      <c r="CJ442" s="263" t="e">
        <f aca="false">IF($E436&gt;0,CJ439/$E436,"-")</f>
        <v>#N/A</v>
      </c>
      <c r="CK442" s="263"/>
      <c r="CL442" s="263" t="e">
        <f aca="false">IF($E436&gt;0,CL439/$E436,"-")</f>
        <v>#N/A</v>
      </c>
      <c r="CM442" s="263"/>
      <c r="CN442" s="263" t="e">
        <f aca="false">IF($E436&gt;0,CN439/$E436,"-")</f>
        <v>#N/A</v>
      </c>
      <c r="CO442" s="263"/>
      <c r="CP442" s="263" t="e">
        <f aca="false">IF($E436&gt;0,CP439/$E436,"-")</f>
        <v>#N/A</v>
      </c>
      <c r="CQ442" s="263"/>
      <c r="CR442" s="263" t="e">
        <f aca="false">IF($E436&gt;0,CR439/$E436,"-")</f>
        <v>#N/A</v>
      </c>
      <c r="CS442" s="263"/>
      <c r="CT442" s="263" t="e">
        <f aca="false">IF($E436&gt;0,CT439/$E436,"-")</f>
        <v>#N/A</v>
      </c>
      <c r="CU442" s="263"/>
      <c r="CV442" s="263" t="e">
        <f aca="false">IF($E436&gt;0,CV439/$E436,"-")</f>
        <v>#N/A</v>
      </c>
      <c r="CW442" s="263"/>
      <c r="CX442" s="263" t="e">
        <f aca="false">IF($E436&gt;0,CX439/$E436,"-")</f>
        <v>#N/A</v>
      </c>
      <c r="CY442" s="263"/>
      <c r="CZ442" s="263" t="e">
        <f aca="false">IF($E436&gt;0,CZ439/$E436,"-")</f>
        <v>#N/A</v>
      </c>
      <c r="DA442" s="263"/>
      <c r="DB442" s="263" t="e">
        <f aca="false">IF($E436&gt;0,DB439/$E436,"-")</f>
        <v>#N/A</v>
      </c>
      <c r="DC442" s="263"/>
      <c r="DD442" s="263" t="e">
        <f aca="false">IF($E436&gt;0,DD439/$E436,"-")</f>
        <v>#N/A</v>
      </c>
      <c r="DE442" s="263"/>
      <c r="DF442" s="263" t="e">
        <f aca="false">IF($E436&gt;0,DF439/$E436,"-")</f>
        <v>#N/A</v>
      </c>
      <c r="DG442" s="263"/>
      <c r="DH442" s="263" t="e">
        <f aca="false">IF($E436&gt;0,DH439/$E436,"-")</f>
        <v>#N/A</v>
      </c>
      <c r="DI442" s="263"/>
      <c r="DJ442" s="298" t="e">
        <f aca="false">IF($E436&gt;0,DJ439/$E436,"-")</f>
        <v>#N/A</v>
      </c>
      <c r="DK442" s="298"/>
      <c r="DL442" s="263" t="e">
        <f aca="false">IF($E436&gt;0,DL439/$E436,"-")</f>
        <v>#N/A</v>
      </c>
      <c r="DM442" s="263"/>
      <c r="DN442" s="263" t="e">
        <f aca="false">IF($E436&gt;0,DN439/$E436,"-")</f>
        <v>#N/A</v>
      </c>
      <c r="DO442" s="263"/>
      <c r="DP442" s="263" t="e">
        <f aca="false">IF($E436&gt;0,DP439/$E436,"-")</f>
        <v>#N/A</v>
      </c>
      <c r="DQ442" s="263"/>
      <c r="DR442" s="263" t="e">
        <f aca="false">IF($E436&gt;0,DR439/$E436,"-")</f>
        <v>#N/A</v>
      </c>
      <c r="DS442" s="263"/>
      <c r="DT442" s="263" t="e">
        <f aca="false">IF($E436&gt;0,DT439/$E436,"-")</f>
        <v>#N/A</v>
      </c>
      <c r="DU442" s="263"/>
      <c r="DV442" s="263" t="e">
        <f aca="false">IF($E436&gt;0,DV439/$E436,"-")</f>
        <v>#N/A</v>
      </c>
      <c r="DW442" s="263"/>
      <c r="DX442" s="263" t="e">
        <f aca="false">IF($E436&gt;0,DX439/$E436,"-")</f>
        <v>#N/A</v>
      </c>
      <c r="DY442" s="263"/>
      <c r="DZ442" s="263" t="e">
        <f aca="false">IF($E436&gt;0,DZ439/$E436,"-")</f>
        <v>#N/A</v>
      </c>
      <c r="EA442" s="263"/>
      <c r="EB442" s="263" t="e">
        <f aca="false">IF($E436&gt;0,EB439/$E436,"-")</f>
        <v>#N/A</v>
      </c>
      <c r="EC442" s="263"/>
      <c r="ED442" s="263" t="e">
        <f aca="false">IF($E436&gt;0,ED439/$E436,"-")</f>
        <v>#N/A</v>
      </c>
      <c r="EE442" s="263"/>
      <c r="EF442" s="263" t="e">
        <f aca="false">IF($E436&gt;0,EF439/$E436,"-")</f>
        <v>#N/A</v>
      </c>
      <c r="EG442" s="263"/>
      <c r="EH442" s="263" t="e">
        <f aca="false">IF($E436&gt;0,EH439/$E436,"-")</f>
        <v>#N/A</v>
      </c>
      <c r="EI442" s="263"/>
      <c r="EJ442" s="263" t="e">
        <f aca="false">IF($E436&gt;0,EJ439/$E436,"-")</f>
        <v>#N/A</v>
      </c>
      <c r="EK442" s="263"/>
      <c r="EL442" s="263" t="e">
        <f aca="false">IF($E436&gt;0,EL439/$E436,"-")</f>
        <v>#N/A</v>
      </c>
      <c r="EM442" s="263"/>
      <c r="EN442" s="263" t="e">
        <f aca="false">IF($E436&gt;0,EN439/$E436,"-")</f>
        <v>#N/A</v>
      </c>
      <c r="EO442" s="263"/>
      <c r="EP442" s="263" t="e">
        <f aca="false">IF($E436&gt;0,EP439/$E436,"-")</f>
        <v>#N/A</v>
      </c>
      <c r="EQ442" s="263"/>
      <c r="ER442" s="263" t="e">
        <f aca="false">IF($E436&gt;0,ER439/$E436,"-")</f>
        <v>#N/A</v>
      </c>
      <c r="ES442" s="263"/>
      <c r="ET442" s="263" t="e">
        <f aca="false">IF($E436&gt;0,ET439/$E436,"-")</f>
        <v>#N/A</v>
      </c>
      <c r="EU442" s="263"/>
      <c r="EV442" s="263" t="e">
        <f aca="false">IF($E436&gt;0,EV439/$E436,"-")</f>
        <v>#N/A</v>
      </c>
      <c r="EW442" s="263"/>
      <c r="EX442" s="264" t="e">
        <f aca="false">IF($E436&gt;0,EX439/$E436,"-")</f>
        <v>#N/A</v>
      </c>
      <c r="EY442" s="264"/>
      <c r="EZ442" s="263" t="e">
        <f aca="false">IF($E436&gt;0,EZ439/$E436,"-")</f>
        <v>#N/A</v>
      </c>
      <c r="FA442" s="263"/>
      <c r="FB442" s="263" t="e">
        <f aca="false">IF($E436&gt;0,FB439/$E436,"-")</f>
        <v>#N/A</v>
      </c>
      <c r="FC442" s="263"/>
      <c r="FD442" s="263" t="e">
        <f aca="false">IF($E436&gt;0,FD439/$E436,"-")</f>
        <v>#N/A</v>
      </c>
      <c r="FE442" s="263"/>
      <c r="FF442" s="263" t="e">
        <f aca="false">IF($E436&gt;0,FF439/$E436,"-")</f>
        <v>#N/A</v>
      </c>
      <c r="FG442" s="263"/>
      <c r="FH442" s="263" t="e">
        <f aca="false">IF($E436&gt;0,FH439/$E436,"-")</f>
        <v>#N/A</v>
      </c>
      <c r="FI442" s="263"/>
      <c r="FJ442" s="263" t="e">
        <f aca="false">IF($E436&gt;0,FJ439/$E436,"-")</f>
        <v>#N/A</v>
      </c>
      <c r="FK442" s="263"/>
      <c r="FL442" s="263" t="e">
        <f aca="false">IF($E436&gt;0,FL439/$E436,"-")</f>
        <v>#N/A</v>
      </c>
      <c r="FM442" s="263"/>
      <c r="FN442" s="263" t="e">
        <f aca="false">IF($E436&gt;0,FN439/$E436,"-")</f>
        <v>#N/A</v>
      </c>
      <c r="FO442" s="263"/>
      <c r="FP442" s="263" t="e">
        <f aca="false">IF($E436&gt;0,FP439/$E436,"-")</f>
        <v>#N/A</v>
      </c>
      <c r="FQ442" s="263"/>
      <c r="FR442" s="263" t="e">
        <f aca="false">IF($E436&gt;0,FR439/$E436,"-")</f>
        <v>#N/A</v>
      </c>
      <c r="FS442" s="263"/>
      <c r="FT442" s="263" t="e">
        <f aca="false">IF($E436&gt;0,FT439/$E436,"-")</f>
        <v>#N/A</v>
      </c>
      <c r="FU442" s="263"/>
      <c r="FV442" s="263" t="e">
        <f aca="false">IF($E436&gt;0,FV439/$E436,"-")</f>
        <v>#N/A</v>
      </c>
      <c r="FW442" s="263"/>
      <c r="FX442" s="263" t="e">
        <f aca="false">IF($E436&gt;0,FX439/$E436,"-")</f>
        <v>#N/A</v>
      </c>
      <c r="FY442" s="263"/>
      <c r="FZ442" s="263" t="e">
        <f aca="false">IF($E436&gt;0,FZ439/$E436,"-")</f>
        <v>#N/A</v>
      </c>
      <c r="GA442" s="263"/>
      <c r="GB442" s="263" t="e">
        <f aca="false">IF($E436&gt;0,GB439/$E436,"-")</f>
        <v>#N/A</v>
      </c>
      <c r="GC442" s="263"/>
      <c r="GD442" s="263" t="e">
        <f aca="false">IF($E436&gt;0,GD439/$E436,"-")</f>
        <v>#N/A</v>
      </c>
      <c r="GE442" s="263"/>
      <c r="GF442" s="263" t="e">
        <f aca="false">IF($E436&gt;0,GF439/$E436,"-")</f>
        <v>#N/A</v>
      </c>
      <c r="GG442" s="263"/>
      <c r="GH442" s="263" t="e">
        <f aca="false">IF($E436&gt;0,GH439/$E436,"-")</f>
        <v>#N/A</v>
      </c>
      <c r="GI442" s="263"/>
      <c r="GJ442" s="263" t="e">
        <f aca="false">IF($E436&gt;0,GJ439/$E436,"-")</f>
        <v>#N/A</v>
      </c>
      <c r="GK442" s="263"/>
      <c r="GL442" s="263" t="e">
        <f aca="false">IF($E436&gt;0,GL439/$E436,"-")</f>
        <v>#N/A</v>
      </c>
      <c r="GM442" s="263"/>
      <c r="GN442" s="263" t="e">
        <f aca="false">IF($E436&gt;0,GN439/$E436,"-")</f>
        <v>#N/A</v>
      </c>
      <c r="GO442" s="263"/>
      <c r="GP442" s="263" t="e">
        <f aca="false">IF($E436&gt;0,GP439/$E436,"-")</f>
        <v>#N/A</v>
      </c>
      <c r="GQ442" s="263"/>
      <c r="GR442" s="263" t="e">
        <f aca="false">IF($E436&gt;0,GR439/$E436,"-")</f>
        <v>#N/A</v>
      </c>
      <c r="GS442" s="263"/>
      <c r="GT442" s="263" t="e">
        <f aca="false">IF($E436&gt;0,GT439/$E436,"-")</f>
        <v>#N/A</v>
      </c>
      <c r="GU442" s="263"/>
      <c r="GV442" s="263" t="e">
        <f aca="false">IF($E436&gt;0,GV439/$E436,"-")</f>
        <v>#N/A</v>
      </c>
      <c r="GW442" s="263"/>
      <c r="GX442" s="263" t="e">
        <f aca="false">IF($E436&gt;0,GX439/$E436,"-")</f>
        <v>#N/A</v>
      </c>
      <c r="GY442" s="263"/>
      <c r="GZ442" s="263" t="e">
        <f aca="false">IF($E436&gt;0,GZ439/$E436,"-")</f>
        <v>#N/A</v>
      </c>
      <c r="HA442" s="263"/>
      <c r="HB442" s="263" t="e">
        <f aca="false">IF($E436&gt;0,HB439/$E436,"-")</f>
        <v>#N/A</v>
      </c>
      <c r="HC442" s="263"/>
      <c r="HD442" s="263" t="e">
        <f aca="false">IF($E436&gt;0,HD439/$E436,"-")</f>
        <v>#N/A</v>
      </c>
      <c r="HE442" s="263"/>
      <c r="HF442" s="263" t="e">
        <f aca="false">IF($E436&gt;0,HF439/$E436,"-")</f>
        <v>#N/A</v>
      </c>
      <c r="HG442" s="263"/>
      <c r="HH442" s="263" t="e">
        <f aca="false">IF($E436&gt;0,HH439/$E436,"-")</f>
        <v>#N/A</v>
      </c>
      <c r="HI442" s="263"/>
      <c r="HJ442" s="263" t="e">
        <f aca="false">IF($E436&gt;0,HJ439/$E436,"-")</f>
        <v>#N/A</v>
      </c>
      <c r="HK442" s="263"/>
    </row>
    <row r="443" customFormat="false" ht="12.75" hidden="true" customHeight="false" outlineLevel="0" collapsed="false">
      <c r="A443" s="232"/>
      <c r="B443" s="233"/>
      <c r="C443" s="232"/>
      <c r="D443" s="234"/>
      <c r="E443" s="234"/>
      <c r="F443" s="235"/>
      <c r="G443" s="234"/>
      <c r="H443" s="234"/>
      <c r="I443" s="237"/>
      <c r="J443" s="238"/>
      <c r="K443" s="265" t="s">
        <v>166</v>
      </c>
      <c r="L443" s="266" t="e">
        <f aca="false">IF($E436&gt;0,L441/$E436,"-")</f>
        <v>#N/A</v>
      </c>
      <c r="M443" s="266"/>
      <c r="N443" s="266" t="e">
        <f aca="false">IF($E436&gt;0,N441/$E436,"-")</f>
        <v>#N/A</v>
      </c>
      <c r="O443" s="266"/>
      <c r="P443" s="266" t="e">
        <f aca="false">IF($E436&gt;0,P441/$E436,"-")</f>
        <v>#N/A</v>
      </c>
      <c r="Q443" s="266"/>
      <c r="R443" s="266" t="e">
        <f aca="false">IF($E436&gt;0,R441/$E436,"-")</f>
        <v>#N/A</v>
      </c>
      <c r="S443" s="266"/>
      <c r="T443" s="266" t="e">
        <f aca="false">IF($E436&gt;0,T441/$E436,"-")</f>
        <v>#N/A</v>
      </c>
      <c r="U443" s="266"/>
      <c r="V443" s="266" t="e">
        <f aca="false">IF($E436&gt;0,V441/$E436,"-")</f>
        <v>#N/A</v>
      </c>
      <c r="W443" s="266"/>
      <c r="X443" s="266" t="e">
        <f aca="false">IF($E436&gt;0,X441/$E436,"-")</f>
        <v>#N/A</v>
      </c>
      <c r="Y443" s="266"/>
      <c r="Z443" s="266" t="e">
        <f aca="false">IF($E436&gt;0,Z441/$E436,"-")</f>
        <v>#N/A</v>
      </c>
      <c r="AA443" s="266"/>
      <c r="AB443" s="266" t="e">
        <f aca="false">IF($E436&gt;0,AB441/$E436,"-")</f>
        <v>#N/A</v>
      </c>
      <c r="AC443" s="266"/>
      <c r="AD443" s="266" t="e">
        <f aca="false">IF($E436&gt;0,AD441/$E436,"-")</f>
        <v>#N/A</v>
      </c>
      <c r="AE443" s="266"/>
      <c r="AF443" s="266" t="e">
        <f aca="false">IF($E436&gt;0,AF441/$E436,"-")</f>
        <v>#N/A</v>
      </c>
      <c r="AG443" s="266"/>
      <c r="AH443" s="266" t="e">
        <f aca="false">IF($E436&gt;0,AH441/$E436,"-")</f>
        <v>#N/A</v>
      </c>
      <c r="AI443" s="266"/>
      <c r="AJ443" s="266" t="e">
        <f aca="false">IF($E436&gt;0,AJ441/$E436,"-")</f>
        <v>#N/A</v>
      </c>
      <c r="AK443" s="266"/>
      <c r="AL443" s="266" t="e">
        <f aca="false">IF($E436&gt;0,AL441/$E436,"-")</f>
        <v>#N/A</v>
      </c>
      <c r="AM443" s="266"/>
      <c r="AN443" s="266" t="e">
        <f aca="false">IF($E436&gt;0,AN441/$E436,"-")</f>
        <v>#N/A</v>
      </c>
      <c r="AO443" s="266"/>
      <c r="AP443" s="266" t="e">
        <f aca="false">IF($E436&gt;0,AP441/$E436,"-")</f>
        <v>#N/A</v>
      </c>
      <c r="AQ443" s="266"/>
      <c r="AR443" s="266" t="e">
        <f aca="false">IF($E436&gt;0,AR441/$E436,"-")</f>
        <v>#N/A</v>
      </c>
      <c r="AS443" s="266"/>
      <c r="AT443" s="266" t="e">
        <f aca="false">IF($E436&gt;0,AT441/$E436,"-")</f>
        <v>#N/A</v>
      </c>
      <c r="AU443" s="266"/>
      <c r="AV443" s="266" t="e">
        <f aca="false">IF($E436&gt;0,AV441/$E436,"-")</f>
        <v>#N/A</v>
      </c>
      <c r="AW443" s="266"/>
      <c r="AX443" s="266" t="e">
        <f aca="false">IF($E436&gt;0,AX441/$E436,"-")</f>
        <v>#N/A</v>
      </c>
      <c r="AY443" s="266"/>
      <c r="AZ443" s="266" t="e">
        <f aca="false">IF($E436&gt;0,AZ441/$E436,"-")</f>
        <v>#N/A</v>
      </c>
      <c r="BA443" s="266"/>
      <c r="BB443" s="266" t="e">
        <f aca="false">IF($E436&gt;0,BB441/$E436,"-")</f>
        <v>#N/A</v>
      </c>
      <c r="BC443" s="266"/>
      <c r="BD443" s="266" t="e">
        <f aca="false">IF($E436&gt;0,BD441/$E436,"-")</f>
        <v>#N/A</v>
      </c>
      <c r="BE443" s="266"/>
      <c r="BF443" s="266" t="e">
        <f aca="false">IF($E436&gt;0,BF441/$E436,"-")</f>
        <v>#N/A</v>
      </c>
      <c r="BG443" s="266"/>
      <c r="BH443" s="266" t="e">
        <f aca="false">IF($E436&gt;0,BH441/$E436,"-")</f>
        <v>#N/A</v>
      </c>
      <c r="BI443" s="266"/>
      <c r="BJ443" s="266" t="e">
        <f aca="false">IF($E436&gt;0,BJ441/$E436,"-")</f>
        <v>#N/A</v>
      </c>
      <c r="BK443" s="266"/>
      <c r="BL443" s="266" t="e">
        <f aca="false">IF($E436&gt;0,BL441/$E436,"-")</f>
        <v>#N/A</v>
      </c>
      <c r="BM443" s="266"/>
      <c r="BN443" s="266" t="e">
        <f aca="false">IF($E436&gt;0,BN441/$E436,"-")</f>
        <v>#N/A</v>
      </c>
      <c r="BO443" s="266"/>
      <c r="BP443" s="266" t="e">
        <f aca="false">IF($E436&gt;0,BP441/$E436,"-")</f>
        <v>#N/A</v>
      </c>
      <c r="BQ443" s="266"/>
      <c r="BR443" s="300" t="e">
        <f aca="false">IF($E436&gt;0,BR441/$E436,"-")</f>
        <v>#N/A</v>
      </c>
      <c r="BS443" s="300"/>
      <c r="BT443" s="300" t="e">
        <f aca="false">IF($E436&gt;0,BT441/$E436,"-")</f>
        <v>#N/A</v>
      </c>
      <c r="BU443" s="300"/>
      <c r="BV443" s="300" t="e">
        <f aca="false">IF($E436&gt;0,BV441/$E436,"-")</f>
        <v>#N/A</v>
      </c>
      <c r="BW443" s="300"/>
      <c r="BX443" s="300" t="e">
        <f aca="false">IF($E436&gt;0,BX441/$E436,"-")</f>
        <v>#N/A</v>
      </c>
      <c r="BY443" s="300"/>
      <c r="BZ443" s="300" t="e">
        <f aca="false">IF($E436&gt;0,BZ441/$E436,"-")</f>
        <v>#N/A</v>
      </c>
      <c r="CA443" s="300"/>
      <c r="CB443" s="300" t="e">
        <f aca="false">IF($E436&gt;0,CB441/$E436,"-")</f>
        <v>#N/A</v>
      </c>
      <c r="CC443" s="300"/>
      <c r="CD443" s="300" t="e">
        <f aca="false">IF($E436&gt;0,CD441/$E436,"-")</f>
        <v>#N/A</v>
      </c>
      <c r="CE443" s="300"/>
      <c r="CF443" s="300" t="e">
        <f aca="false">IF($E436&gt;0,CF441/$E436,"-")</f>
        <v>#N/A</v>
      </c>
      <c r="CG443" s="300"/>
      <c r="CH443" s="300" t="e">
        <f aca="false">IF($E436&gt;0,CH441/$E436,"-")</f>
        <v>#N/A</v>
      </c>
      <c r="CI443" s="300"/>
      <c r="CJ443" s="300" t="e">
        <f aca="false">IF($E436&gt;0,CJ441/$E436,"-")</f>
        <v>#N/A</v>
      </c>
      <c r="CK443" s="300"/>
      <c r="CL443" s="300" t="e">
        <f aca="false">IF($E436&gt;0,CL441/$E436,"-")</f>
        <v>#N/A</v>
      </c>
      <c r="CM443" s="300"/>
      <c r="CN443" s="300" t="e">
        <f aca="false">IF($E436&gt;0,CN441/$E436,"-")</f>
        <v>#N/A</v>
      </c>
      <c r="CO443" s="300"/>
      <c r="CP443" s="300" t="e">
        <f aca="false">IF($E436&gt;0,CP441/$E436,"-")</f>
        <v>#N/A</v>
      </c>
      <c r="CQ443" s="300"/>
      <c r="CR443" s="300" t="e">
        <f aca="false">IF($E436&gt;0,CR441/$E436,"-")</f>
        <v>#N/A</v>
      </c>
      <c r="CS443" s="300"/>
      <c r="CT443" s="300" t="e">
        <f aca="false">IF($E436&gt;0,CT441/$E436,"-")</f>
        <v>#N/A</v>
      </c>
      <c r="CU443" s="300"/>
      <c r="CV443" s="300" t="e">
        <f aca="false">IF($E436&gt;0,CV441/$E436,"-")</f>
        <v>#N/A</v>
      </c>
      <c r="CW443" s="300"/>
      <c r="CX443" s="300" t="e">
        <f aca="false">IF($E436&gt;0,CX441/$E436,"-")</f>
        <v>#N/A</v>
      </c>
      <c r="CY443" s="300"/>
      <c r="CZ443" s="300" t="e">
        <f aca="false">IF($E436&gt;0,CZ441/$E436,"-")</f>
        <v>#N/A</v>
      </c>
      <c r="DA443" s="300"/>
      <c r="DB443" s="300" t="e">
        <f aca="false">IF($E436&gt;0,DB441/$E436,"-")</f>
        <v>#N/A</v>
      </c>
      <c r="DC443" s="300"/>
      <c r="DD443" s="300" t="e">
        <f aca="false">IF($E436&gt;0,DD441/$E436,"-")</f>
        <v>#N/A</v>
      </c>
      <c r="DE443" s="300"/>
      <c r="DF443" s="300" t="e">
        <f aca="false">IF($E436&gt;0,DF441/$E436,"-")</f>
        <v>#N/A</v>
      </c>
      <c r="DG443" s="300"/>
      <c r="DH443" s="300" t="e">
        <f aca="false">IF($E436&gt;0,DH441/$E436,"-")</f>
        <v>#N/A</v>
      </c>
      <c r="DI443" s="300"/>
      <c r="DJ443" s="301" t="e">
        <f aca="false">IF($E436&gt;0,DJ441/$E436,"-")</f>
        <v>#N/A</v>
      </c>
      <c r="DK443" s="301"/>
      <c r="DL443" s="300" t="e">
        <f aca="false">IF($E436&gt;0,DL441/$E436,"-")</f>
        <v>#N/A</v>
      </c>
      <c r="DM443" s="300"/>
      <c r="DN443" s="300" t="e">
        <f aca="false">IF($E436&gt;0,DN441/$E436,"-")</f>
        <v>#N/A</v>
      </c>
      <c r="DO443" s="300"/>
      <c r="DP443" s="300" t="e">
        <f aca="false">IF($E436&gt;0,DP441/$E436,"-")</f>
        <v>#N/A</v>
      </c>
      <c r="DQ443" s="300"/>
      <c r="DR443" s="300" t="e">
        <f aca="false">IF($E436&gt;0,DR441/$E436,"-")</f>
        <v>#N/A</v>
      </c>
      <c r="DS443" s="300"/>
      <c r="DT443" s="300" t="e">
        <f aca="false">IF($E436&gt;0,DT441/$E436,"-")</f>
        <v>#N/A</v>
      </c>
      <c r="DU443" s="300"/>
      <c r="DV443" s="300" t="e">
        <f aca="false">IF($E436&gt;0,DV441/$E436,"-")</f>
        <v>#N/A</v>
      </c>
      <c r="DW443" s="300"/>
      <c r="DX443" s="300" t="e">
        <f aca="false">IF($E436&gt;0,DX441/$E436,"-")</f>
        <v>#N/A</v>
      </c>
      <c r="DY443" s="300"/>
      <c r="DZ443" s="300" t="e">
        <f aca="false">IF($E436&gt;0,DZ441/$E436,"-")</f>
        <v>#N/A</v>
      </c>
      <c r="EA443" s="300"/>
      <c r="EB443" s="300" t="e">
        <f aca="false">IF($E436&gt;0,EB441/$E436,"-")</f>
        <v>#N/A</v>
      </c>
      <c r="EC443" s="300"/>
      <c r="ED443" s="300" t="e">
        <f aca="false">IF($E436&gt;0,ED441/$E436,"-")</f>
        <v>#N/A</v>
      </c>
      <c r="EE443" s="300"/>
      <c r="EF443" s="300" t="e">
        <f aca="false">IF($E436&gt;0,EF441/$E436,"-")</f>
        <v>#N/A</v>
      </c>
      <c r="EG443" s="300"/>
      <c r="EH443" s="300" t="e">
        <f aca="false">IF($E436&gt;0,EH441/$E436,"-")</f>
        <v>#N/A</v>
      </c>
      <c r="EI443" s="300"/>
      <c r="EJ443" s="300" t="e">
        <f aca="false">IF($E436&gt;0,EJ441/$E436,"-")</f>
        <v>#N/A</v>
      </c>
      <c r="EK443" s="300"/>
      <c r="EL443" s="300" t="e">
        <f aca="false">IF($E436&gt;0,EL441/$E436,"-")</f>
        <v>#N/A</v>
      </c>
      <c r="EM443" s="300"/>
      <c r="EN443" s="300" t="e">
        <f aca="false">IF($E436&gt;0,EN441/$E436,"-")</f>
        <v>#N/A</v>
      </c>
      <c r="EO443" s="300"/>
      <c r="EP443" s="300" t="e">
        <f aca="false">IF($E436&gt;0,EP441/$E436,"-")</f>
        <v>#N/A</v>
      </c>
      <c r="EQ443" s="300"/>
      <c r="ER443" s="300" t="e">
        <f aca="false">IF($E436&gt;0,ER441/$E436,"-")</f>
        <v>#N/A</v>
      </c>
      <c r="ES443" s="300"/>
      <c r="ET443" s="300" t="e">
        <f aca="false">IF($E436&gt;0,ET441/$E436,"-")</f>
        <v>#N/A</v>
      </c>
      <c r="EU443" s="300"/>
      <c r="EV443" s="300" t="e">
        <f aca="false">IF($E436&gt;0,EV441/$E436,"-")</f>
        <v>#N/A</v>
      </c>
      <c r="EW443" s="300"/>
      <c r="EX443" s="302" t="e">
        <f aca="false">IF($E436&gt;0,EX441/$E436,"-")</f>
        <v>#N/A</v>
      </c>
      <c r="EY443" s="302"/>
      <c r="EZ443" s="300" t="e">
        <f aca="false">IF($E436&gt;0,EZ441/$E436,"-")</f>
        <v>#N/A</v>
      </c>
      <c r="FA443" s="300"/>
      <c r="FB443" s="300" t="e">
        <f aca="false">IF($E436&gt;0,FB441/$E436,"-")</f>
        <v>#N/A</v>
      </c>
      <c r="FC443" s="300"/>
      <c r="FD443" s="300" t="e">
        <f aca="false">IF($E436&gt;0,FD441/$E436,"-")</f>
        <v>#N/A</v>
      </c>
      <c r="FE443" s="300"/>
      <c r="FF443" s="300" t="e">
        <f aca="false">IF($E436&gt;0,FF441/$E436,"-")</f>
        <v>#N/A</v>
      </c>
      <c r="FG443" s="300"/>
      <c r="FH443" s="300" t="e">
        <f aca="false">IF($E436&gt;0,FH441/$E436,"-")</f>
        <v>#N/A</v>
      </c>
      <c r="FI443" s="300"/>
      <c r="FJ443" s="300" t="e">
        <f aca="false">IF($E436&gt;0,FJ441/$E436,"-")</f>
        <v>#N/A</v>
      </c>
      <c r="FK443" s="300"/>
      <c r="FL443" s="300" t="e">
        <f aca="false">IF($E436&gt;0,FL441/$E436,"-")</f>
        <v>#N/A</v>
      </c>
      <c r="FM443" s="300"/>
      <c r="FN443" s="300" t="e">
        <f aca="false">IF($E436&gt;0,FN441/$E436,"-")</f>
        <v>#N/A</v>
      </c>
      <c r="FO443" s="300"/>
      <c r="FP443" s="300" t="e">
        <f aca="false">IF($E436&gt;0,FP441/$E436,"-")</f>
        <v>#N/A</v>
      </c>
      <c r="FQ443" s="300"/>
      <c r="FR443" s="300" t="e">
        <f aca="false">IF($E436&gt;0,FR441/$E436,"-")</f>
        <v>#N/A</v>
      </c>
      <c r="FS443" s="300"/>
      <c r="FT443" s="300" t="e">
        <f aca="false">IF($E436&gt;0,FT441/$E436,"-")</f>
        <v>#N/A</v>
      </c>
      <c r="FU443" s="300"/>
      <c r="FV443" s="300" t="e">
        <f aca="false">IF($E436&gt;0,FV441/$E436,"-")</f>
        <v>#N/A</v>
      </c>
      <c r="FW443" s="300"/>
      <c r="FX443" s="300" t="e">
        <f aca="false">IF($E436&gt;0,FX441/$E436,"-")</f>
        <v>#N/A</v>
      </c>
      <c r="FY443" s="300"/>
      <c r="FZ443" s="300" t="e">
        <f aca="false">IF($E436&gt;0,FZ441/$E436,"-")</f>
        <v>#N/A</v>
      </c>
      <c r="GA443" s="300"/>
      <c r="GB443" s="300" t="e">
        <f aca="false">IF($E436&gt;0,GB441/$E436,"-")</f>
        <v>#N/A</v>
      </c>
      <c r="GC443" s="300"/>
      <c r="GD443" s="300" t="e">
        <f aca="false">IF($E436&gt;0,GD441/$E436,"-")</f>
        <v>#N/A</v>
      </c>
      <c r="GE443" s="300"/>
      <c r="GF443" s="300" t="e">
        <f aca="false">IF($E436&gt;0,GF441/$E436,"-")</f>
        <v>#N/A</v>
      </c>
      <c r="GG443" s="300"/>
      <c r="GH443" s="300" t="e">
        <f aca="false">IF($E436&gt;0,GH441/$E436,"-")</f>
        <v>#N/A</v>
      </c>
      <c r="GI443" s="300"/>
      <c r="GJ443" s="300" t="e">
        <f aca="false">IF($E436&gt;0,GJ441/$E436,"-")</f>
        <v>#N/A</v>
      </c>
      <c r="GK443" s="300"/>
      <c r="GL443" s="300" t="e">
        <f aca="false">IF($E436&gt;0,GL441/$E436,"-")</f>
        <v>#N/A</v>
      </c>
      <c r="GM443" s="300"/>
      <c r="GN443" s="300" t="e">
        <f aca="false">IF($E436&gt;0,GN441/$E436,"-")</f>
        <v>#N/A</v>
      </c>
      <c r="GO443" s="300"/>
      <c r="GP443" s="300" t="e">
        <f aca="false">IF($E436&gt;0,GP441/$E436,"-")</f>
        <v>#N/A</v>
      </c>
      <c r="GQ443" s="300"/>
      <c r="GR443" s="300" t="e">
        <f aca="false">IF($E436&gt;0,GR441/$E436,"-")</f>
        <v>#N/A</v>
      </c>
      <c r="GS443" s="300"/>
      <c r="GT443" s="300" t="e">
        <f aca="false">IF($E436&gt;0,GT441/$E436,"-")</f>
        <v>#N/A</v>
      </c>
      <c r="GU443" s="300"/>
      <c r="GV443" s="300" t="e">
        <f aca="false">IF($E436&gt;0,GV441/$E436,"-")</f>
        <v>#N/A</v>
      </c>
      <c r="GW443" s="300"/>
      <c r="GX443" s="300" t="e">
        <f aca="false">IF($E436&gt;0,GX441/$E436,"-")</f>
        <v>#N/A</v>
      </c>
      <c r="GY443" s="300"/>
      <c r="GZ443" s="300" t="e">
        <f aca="false">IF($E436&gt;0,GZ441/$E436,"-")</f>
        <v>#N/A</v>
      </c>
      <c r="HA443" s="300"/>
      <c r="HB443" s="300" t="e">
        <f aca="false">IF($E436&gt;0,HB441/$E436,"-")</f>
        <v>#N/A</v>
      </c>
      <c r="HC443" s="300"/>
      <c r="HD443" s="300" t="e">
        <f aca="false">IF($E436&gt;0,HD441/$E436,"-")</f>
        <v>#N/A</v>
      </c>
      <c r="HE443" s="300"/>
      <c r="HF443" s="300" t="e">
        <f aca="false">IF($E436&gt;0,HF441/$E436,"-")</f>
        <v>#N/A</v>
      </c>
      <c r="HG443" s="300"/>
      <c r="HH443" s="300" t="e">
        <f aca="false">IF($E436&gt;0,HH441/$E436,"-")</f>
        <v>#N/A</v>
      </c>
      <c r="HI443" s="300"/>
      <c r="HJ443" s="300" t="e">
        <f aca="false">IF($E436&gt;0,HJ441/$E436,"-")</f>
        <v>#N/A</v>
      </c>
      <c r="HK443" s="300"/>
    </row>
    <row r="444" s="243" customFormat="true" ht="13.8" hidden="true" customHeight="false" outlineLevel="0" collapsed="false">
      <c r="A444" s="268"/>
      <c r="B444" s="269"/>
      <c r="C444" s="269"/>
      <c r="D444" s="271"/>
      <c r="E444" s="271"/>
      <c r="F444" s="269"/>
      <c r="G444" s="269"/>
      <c r="H444" s="269"/>
      <c r="I444" s="269"/>
      <c r="J444" s="269"/>
      <c r="K444" s="269"/>
      <c r="L444" s="274"/>
      <c r="M444" s="274"/>
      <c r="N444" s="274"/>
      <c r="O444" s="274"/>
      <c r="P444" s="274"/>
      <c r="Q444" s="274"/>
      <c r="R444" s="275"/>
      <c r="S444" s="275"/>
      <c r="T444" s="276"/>
      <c r="U444" s="276"/>
      <c r="V444" s="274"/>
      <c r="W444" s="274"/>
      <c r="X444" s="274"/>
      <c r="Y444" s="274"/>
      <c r="Z444" s="275"/>
      <c r="AA444" s="275"/>
      <c r="AB444" s="276"/>
      <c r="AC444" s="276"/>
      <c r="AD444" s="274"/>
      <c r="AE444" s="274"/>
      <c r="AF444" s="274"/>
      <c r="AG444" s="274"/>
      <c r="AH444" s="275"/>
      <c r="AI444" s="275"/>
      <c r="AJ444" s="276"/>
      <c r="AK444" s="276"/>
      <c r="AL444" s="274"/>
      <c r="AM444" s="274"/>
      <c r="AN444" s="274"/>
      <c r="AO444" s="274"/>
      <c r="AP444" s="275"/>
      <c r="AQ444" s="275"/>
      <c r="AR444" s="276"/>
      <c r="AS444" s="276"/>
      <c r="AT444" s="277"/>
      <c r="AU444" s="277"/>
      <c r="AV444" s="277"/>
      <c r="AW444" s="277"/>
      <c r="AX444" s="277"/>
      <c r="AY444" s="278"/>
      <c r="AZ444" s="279"/>
      <c r="BA444" s="277"/>
      <c r="BB444" s="277"/>
      <c r="BC444" s="277"/>
      <c r="BD444" s="277"/>
      <c r="BE444" s="277"/>
      <c r="BF444" s="277"/>
      <c r="BG444" s="278"/>
      <c r="BH444" s="279"/>
      <c r="BI444" s="277"/>
      <c r="BJ444" s="277"/>
      <c r="BK444" s="277"/>
      <c r="BL444" s="277"/>
      <c r="BM444" s="277"/>
      <c r="BN444" s="277"/>
      <c r="BO444" s="278"/>
      <c r="BP444" s="279"/>
      <c r="BQ444" s="277"/>
      <c r="BR444" s="277"/>
      <c r="BS444" s="277"/>
      <c r="BT444" s="277"/>
      <c r="BU444" s="277"/>
      <c r="BV444" s="277"/>
      <c r="BW444" s="278"/>
      <c r="BX444" s="279"/>
      <c r="BY444" s="277"/>
      <c r="BZ444" s="277"/>
      <c r="CA444" s="277"/>
      <c r="CB444" s="277"/>
      <c r="CC444" s="277"/>
      <c r="CD444" s="275"/>
      <c r="CE444" s="275"/>
      <c r="CF444" s="276"/>
      <c r="CG444" s="276"/>
      <c r="CH444" s="274"/>
      <c r="CI444" s="274"/>
      <c r="CJ444" s="274"/>
      <c r="CK444" s="274"/>
      <c r="CL444" s="275"/>
      <c r="CM444" s="275"/>
      <c r="CN444" s="276"/>
      <c r="CO444" s="276"/>
      <c r="CP444" s="280"/>
      <c r="CQ444" s="280"/>
      <c r="CR444" s="280"/>
      <c r="CS444" s="280"/>
      <c r="CT444" s="281"/>
      <c r="CU444" s="282"/>
      <c r="CV444" s="283"/>
      <c r="CW444" s="281"/>
      <c r="CX444" s="281"/>
      <c r="CY444" s="281"/>
      <c r="CZ444" s="281"/>
      <c r="DA444" s="281"/>
      <c r="DB444" s="281"/>
      <c r="DC444" s="282"/>
      <c r="DD444" s="283"/>
      <c r="DE444" s="281"/>
      <c r="DF444" s="281"/>
      <c r="DG444" s="281"/>
      <c r="DH444" s="281"/>
      <c r="DI444" s="281"/>
      <c r="DJ444" s="284"/>
      <c r="DK444" s="285"/>
      <c r="DL444" s="283"/>
      <c r="DM444" s="281"/>
      <c r="DN444" s="281"/>
      <c r="DO444" s="281"/>
      <c r="DP444" s="281"/>
      <c r="DQ444" s="281"/>
      <c r="DR444" s="281"/>
      <c r="DS444" s="282"/>
      <c r="DT444" s="283"/>
      <c r="DU444" s="281"/>
      <c r="DV444" s="281"/>
      <c r="DW444" s="281"/>
      <c r="DX444" s="281"/>
      <c r="DY444" s="281"/>
      <c r="DZ444" s="281"/>
      <c r="EA444" s="282"/>
      <c r="EB444" s="283"/>
      <c r="EC444" s="281"/>
      <c r="ED444" s="281"/>
      <c r="EE444" s="281"/>
      <c r="EF444" s="281"/>
      <c r="EG444" s="281"/>
      <c r="EH444" s="281"/>
      <c r="EI444" s="282"/>
      <c r="EJ444" s="283"/>
      <c r="EK444" s="281"/>
      <c r="EL444" s="281"/>
      <c r="EM444" s="281"/>
      <c r="EN444" s="281"/>
      <c r="EO444" s="281"/>
      <c r="EP444" s="281"/>
      <c r="EQ444" s="282"/>
      <c r="ER444" s="283"/>
      <c r="ES444" s="281"/>
      <c r="ET444" s="281"/>
      <c r="EU444" s="281"/>
      <c r="EV444" s="281"/>
      <c r="EW444" s="281"/>
      <c r="EX444" s="286"/>
      <c r="EY444" s="287"/>
      <c r="EZ444" s="283"/>
      <c r="FA444" s="281"/>
      <c r="FB444" s="281"/>
      <c r="FC444" s="281"/>
      <c r="FD444" s="281"/>
      <c r="FE444" s="281"/>
      <c r="FF444" s="281"/>
      <c r="FG444" s="282"/>
      <c r="FH444" s="283"/>
      <c r="FI444" s="281"/>
      <c r="FJ444" s="281"/>
      <c r="FK444" s="281"/>
      <c r="FL444" s="281"/>
      <c r="FM444" s="281"/>
      <c r="FN444" s="281"/>
      <c r="FO444" s="282"/>
      <c r="FP444" s="283"/>
      <c r="FQ444" s="281"/>
      <c r="FR444" s="281"/>
      <c r="FS444" s="281"/>
      <c r="FT444" s="281"/>
      <c r="FU444" s="281"/>
      <c r="FV444" s="281"/>
      <c r="FW444" s="282"/>
      <c r="FX444" s="283"/>
      <c r="FY444" s="281"/>
      <c r="FZ444" s="281"/>
      <c r="GA444" s="281"/>
      <c r="GB444" s="281"/>
      <c r="GC444" s="281"/>
      <c r="GD444" s="281"/>
      <c r="GE444" s="282"/>
      <c r="GF444" s="283"/>
      <c r="GG444" s="281"/>
      <c r="GH444" s="281"/>
      <c r="GI444" s="281"/>
      <c r="GJ444" s="281"/>
      <c r="GK444" s="281"/>
      <c r="GL444" s="281"/>
      <c r="GM444" s="282"/>
      <c r="GN444" s="283"/>
      <c r="GO444" s="281"/>
      <c r="GP444" s="281"/>
      <c r="GQ444" s="281"/>
      <c r="GR444" s="281"/>
      <c r="GS444" s="281"/>
      <c r="GT444" s="281"/>
      <c r="GU444" s="282"/>
      <c r="GV444" s="281"/>
      <c r="GW444" s="282"/>
      <c r="GX444" s="281"/>
      <c r="GY444" s="282"/>
      <c r="GZ444" s="281"/>
      <c r="HA444" s="282"/>
      <c r="HB444" s="281"/>
      <c r="HC444" s="282"/>
      <c r="HD444" s="281"/>
      <c r="HE444" s="282"/>
      <c r="HF444" s="281"/>
      <c r="HG444" s="282"/>
      <c r="HH444" s="281"/>
      <c r="HI444" s="282"/>
      <c r="HJ444" s="281"/>
      <c r="HK444" s="282"/>
    </row>
    <row r="445" customFormat="false" ht="12.75" hidden="true" customHeight="false" outlineLevel="0" collapsed="false">
      <c r="A445" s="232" t="s">
        <v>210</v>
      </c>
      <c r="B445" s="233" t="e">
        <f aca="false">VLOOKUP(A445,PLANEJAMENTO!$B$11:$C$96,2,FALSE())</f>
        <v>#N/A</v>
      </c>
      <c r="C445" s="232" t="e">
        <f aca="false">VLOOKUP(A445,PLANEJAMENTO!$B$11:$D$96,3,FALSE())</f>
        <v>#N/A</v>
      </c>
      <c r="D445" s="234" t="e">
        <f aca="false">VLOOKUP(A445,PLANEJAMENTO!$B$11:$E$96,4,FALSE())</f>
        <v>#N/A</v>
      </c>
      <c r="E445" s="234" t="e">
        <f aca="false">D445</f>
        <v>#N/A</v>
      </c>
      <c r="F445" s="235" t="e">
        <f aca="false">produções!#REF!</f>
        <v>#VALUE!</v>
      </c>
      <c r="G445" s="234" t="e">
        <f aca="false">F445*8</f>
        <v>#VALUE!</v>
      </c>
      <c r="H445" s="234"/>
      <c r="I445" s="237"/>
      <c r="J445" s="238"/>
      <c r="K445" s="305"/>
      <c r="L445" s="308"/>
      <c r="M445" s="308"/>
      <c r="N445" s="308"/>
      <c r="O445" s="308"/>
      <c r="P445" s="308"/>
      <c r="Q445" s="308"/>
      <c r="R445" s="308"/>
      <c r="S445" s="308"/>
      <c r="T445" s="308"/>
      <c r="U445" s="308"/>
      <c r="V445" s="308"/>
      <c r="W445" s="308"/>
      <c r="X445" s="308"/>
      <c r="Y445" s="308"/>
      <c r="Z445" s="308"/>
      <c r="AA445" s="308"/>
      <c r="AB445" s="308"/>
      <c r="AC445" s="308"/>
      <c r="AD445" s="308"/>
      <c r="AE445" s="308"/>
      <c r="AF445" s="308"/>
      <c r="AG445" s="308"/>
      <c r="AH445" s="308"/>
      <c r="AI445" s="308"/>
      <c r="AJ445" s="308"/>
      <c r="AK445" s="308"/>
      <c r="AL445" s="308"/>
      <c r="AM445" s="308"/>
      <c r="AN445" s="308"/>
      <c r="AO445" s="308"/>
      <c r="AP445" s="308"/>
      <c r="AQ445" s="308"/>
      <c r="AR445" s="308"/>
      <c r="AS445" s="308"/>
      <c r="AT445" s="308"/>
      <c r="AU445" s="308"/>
      <c r="AV445" s="308"/>
      <c r="AW445" s="308"/>
      <c r="AX445" s="308"/>
      <c r="AY445" s="308"/>
      <c r="AZ445" s="308"/>
      <c r="BA445" s="308"/>
      <c r="BB445" s="308"/>
      <c r="BC445" s="308"/>
      <c r="BD445" s="308"/>
      <c r="BE445" s="308"/>
      <c r="BF445" s="315" t="n">
        <f aca="false">6-BF418</f>
        <v>5.62081448118285</v>
      </c>
      <c r="BG445" s="315"/>
      <c r="BH445" s="315" t="n">
        <v>3.75827523817153</v>
      </c>
      <c r="BI445" s="315"/>
      <c r="BJ445" s="308"/>
      <c r="BK445" s="308"/>
      <c r="BL445" s="308"/>
      <c r="BM445" s="308"/>
      <c r="BN445" s="308"/>
      <c r="BO445" s="308"/>
      <c r="BP445" s="308"/>
      <c r="BQ445" s="308"/>
      <c r="BR445" s="308"/>
      <c r="BS445" s="308"/>
      <c r="BT445" s="308"/>
      <c r="BU445" s="308"/>
      <c r="BV445" s="308"/>
      <c r="BW445" s="308"/>
      <c r="BX445" s="308"/>
      <c r="BY445" s="308"/>
      <c r="BZ445" s="308"/>
      <c r="CA445" s="308"/>
      <c r="CB445" s="308"/>
      <c r="CC445" s="308"/>
      <c r="CD445" s="308"/>
      <c r="CE445" s="308"/>
      <c r="CF445" s="308"/>
      <c r="CG445" s="308"/>
      <c r="CH445" s="308"/>
      <c r="CI445" s="308"/>
      <c r="CJ445" s="308"/>
      <c r="CK445" s="308"/>
      <c r="CL445" s="308"/>
      <c r="CM445" s="308"/>
      <c r="CN445" s="308"/>
      <c r="CO445" s="308"/>
      <c r="CP445" s="308"/>
      <c r="CQ445" s="308"/>
      <c r="CR445" s="308"/>
      <c r="CS445" s="308"/>
      <c r="CT445" s="308"/>
      <c r="CU445" s="308"/>
      <c r="CV445" s="308"/>
      <c r="CW445" s="308"/>
      <c r="CX445" s="308"/>
      <c r="CY445" s="308"/>
      <c r="CZ445" s="308"/>
      <c r="DA445" s="308"/>
      <c r="DB445" s="308"/>
      <c r="DC445" s="308"/>
      <c r="DD445" s="308"/>
      <c r="DE445" s="308"/>
      <c r="DF445" s="308"/>
      <c r="DG445" s="308"/>
      <c r="DH445" s="308"/>
      <c r="DI445" s="308"/>
      <c r="DJ445" s="315"/>
      <c r="DK445" s="315"/>
      <c r="DL445" s="308"/>
      <c r="DM445" s="308"/>
      <c r="DN445" s="308"/>
      <c r="DO445" s="308"/>
      <c r="DP445" s="308"/>
      <c r="DQ445" s="308"/>
      <c r="DR445" s="308"/>
      <c r="DS445" s="308"/>
      <c r="DT445" s="308"/>
      <c r="DU445" s="308"/>
      <c r="DV445" s="308"/>
      <c r="DW445" s="308"/>
      <c r="DX445" s="308"/>
      <c r="DY445" s="308"/>
      <c r="DZ445" s="308"/>
      <c r="EA445" s="308"/>
      <c r="EB445" s="308"/>
      <c r="EC445" s="308"/>
      <c r="ED445" s="308"/>
      <c r="EE445" s="308"/>
      <c r="EF445" s="308"/>
      <c r="EG445" s="308"/>
      <c r="EH445" s="308"/>
      <c r="EI445" s="308"/>
      <c r="EJ445" s="308"/>
      <c r="EK445" s="308"/>
      <c r="EL445" s="308"/>
      <c r="EM445" s="308"/>
      <c r="EN445" s="308"/>
      <c r="EO445" s="308"/>
      <c r="EP445" s="308"/>
      <c r="EQ445" s="308"/>
      <c r="ER445" s="308"/>
      <c r="ES445" s="308"/>
      <c r="ET445" s="308"/>
      <c r="EU445" s="308"/>
      <c r="EV445" s="308"/>
      <c r="EW445" s="308"/>
      <c r="EX445" s="309"/>
      <c r="EY445" s="309"/>
      <c r="EZ445" s="308"/>
      <c r="FA445" s="308"/>
      <c r="FB445" s="308"/>
      <c r="FC445" s="308"/>
      <c r="FD445" s="308"/>
      <c r="FE445" s="308"/>
      <c r="FF445" s="308"/>
      <c r="FG445" s="308"/>
      <c r="FH445" s="308"/>
      <c r="FI445" s="308"/>
      <c r="FJ445" s="308"/>
      <c r="FK445" s="308"/>
      <c r="FL445" s="308"/>
      <c r="FM445" s="308"/>
      <c r="FN445" s="308"/>
      <c r="FO445" s="308"/>
      <c r="FP445" s="308"/>
      <c r="FQ445" s="308"/>
      <c r="FR445" s="308"/>
      <c r="FS445" s="308"/>
      <c r="FT445" s="308"/>
      <c r="FU445" s="308"/>
      <c r="FV445" s="308"/>
      <c r="FW445" s="308"/>
      <c r="FX445" s="308"/>
      <c r="FY445" s="308"/>
      <c r="FZ445" s="308"/>
      <c r="GA445" s="308"/>
      <c r="GB445" s="308"/>
      <c r="GC445" s="308"/>
      <c r="GD445" s="308"/>
      <c r="GE445" s="308"/>
      <c r="GF445" s="308"/>
      <c r="GG445" s="308"/>
      <c r="GH445" s="308"/>
      <c r="GI445" s="308"/>
      <c r="GJ445" s="308"/>
      <c r="GK445" s="308"/>
      <c r="GL445" s="308"/>
      <c r="GM445" s="308"/>
      <c r="GN445" s="308"/>
      <c r="GO445" s="308"/>
      <c r="GP445" s="308"/>
      <c r="GQ445" s="308"/>
      <c r="GR445" s="308"/>
      <c r="GS445" s="308"/>
      <c r="GT445" s="308"/>
      <c r="GU445" s="308"/>
      <c r="GV445" s="308"/>
      <c r="GW445" s="308"/>
      <c r="GX445" s="308"/>
      <c r="GY445" s="308"/>
      <c r="GZ445" s="308"/>
      <c r="HA445" s="308"/>
      <c r="HB445" s="308"/>
      <c r="HC445" s="308"/>
      <c r="HD445" s="308"/>
      <c r="HE445" s="308"/>
      <c r="HF445" s="308"/>
      <c r="HG445" s="308"/>
      <c r="HH445" s="308"/>
      <c r="HI445" s="308"/>
      <c r="HJ445" s="308"/>
      <c r="HK445" s="308"/>
    </row>
    <row r="446" customFormat="false" ht="12.75" hidden="true" customHeight="false" outlineLevel="0" collapsed="false">
      <c r="A446" s="232"/>
      <c r="B446" s="233"/>
      <c r="C446" s="232"/>
      <c r="D446" s="234"/>
      <c r="E446" s="234"/>
      <c r="F446" s="235"/>
      <c r="G446" s="234"/>
      <c r="H446" s="234"/>
      <c r="I446" s="237"/>
      <c r="J446" s="238"/>
      <c r="K446" s="244"/>
      <c r="L446" s="245"/>
      <c r="M446" s="245"/>
      <c r="N446" s="245"/>
      <c r="O446" s="245"/>
      <c r="P446" s="245"/>
      <c r="Q446" s="245"/>
      <c r="R446" s="245"/>
      <c r="S446" s="245"/>
      <c r="T446" s="245"/>
      <c r="U446" s="245"/>
      <c r="V446" s="245"/>
      <c r="W446" s="245"/>
      <c r="X446" s="245"/>
      <c r="Y446" s="245"/>
      <c r="Z446" s="245"/>
      <c r="AA446" s="245"/>
      <c r="AB446" s="245"/>
      <c r="AC446" s="245"/>
      <c r="AD446" s="245"/>
      <c r="AE446" s="245"/>
      <c r="AF446" s="245"/>
      <c r="AG446" s="245"/>
      <c r="AH446" s="245"/>
      <c r="AI446" s="245"/>
      <c r="AJ446" s="245"/>
      <c r="AK446" s="245"/>
      <c r="AL446" s="245"/>
      <c r="AM446" s="245"/>
      <c r="AN446" s="245"/>
      <c r="AO446" s="245"/>
      <c r="AP446" s="245"/>
      <c r="AQ446" s="245"/>
      <c r="AR446" s="245"/>
      <c r="AS446" s="245"/>
      <c r="AT446" s="245"/>
      <c r="AU446" s="245"/>
      <c r="AV446" s="245"/>
      <c r="AW446" s="245"/>
      <c r="AX446" s="245"/>
      <c r="AY446" s="245"/>
      <c r="AZ446" s="245"/>
      <c r="BA446" s="245"/>
      <c r="BB446" s="245"/>
      <c r="BC446" s="245"/>
      <c r="BD446" s="245"/>
      <c r="BE446" s="245"/>
      <c r="BF446" s="245" t="n">
        <v>1</v>
      </c>
      <c r="BG446" s="245"/>
      <c r="BH446" s="245" t="n">
        <v>1</v>
      </c>
      <c r="BI446" s="245"/>
      <c r="BJ446" s="245"/>
      <c r="BK446" s="245"/>
      <c r="BL446" s="245"/>
      <c r="BM446" s="245"/>
      <c r="BN446" s="245"/>
      <c r="BO446" s="245"/>
      <c r="BP446" s="245"/>
      <c r="BQ446" s="245"/>
      <c r="BR446" s="245"/>
      <c r="BS446" s="245"/>
      <c r="BT446" s="245"/>
      <c r="BU446" s="245"/>
      <c r="BV446" s="245"/>
      <c r="BW446" s="245"/>
      <c r="BX446" s="245"/>
      <c r="BY446" s="245"/>
      <c r="BZ446" s="245"/>
      <c r="CA446" s="245"/>
      <c r="CB446" s="245"/>
      <c r="CC446" s="245"/>
      <c r="CD446" s="245"/>
      <c r="CE446" s="245"/>
      <c r="CF446" s="245"/>
      <c r="CG446" s="245"/>
      <c r="CH446" s="245"/>
      <c r="CI446" s="245"/>
      <c r="CJ446" s="245"/>
      <c r="CK446" s="245"/>
      <c r="CL446" s="245"/>
      <c r="CM446" s="245"/>
      <c r="CN446" s="245"/>
      <c r="CO446" s="245"/>
      <c r="CP446" s="245"/>
      <c r="CQ446" s="245"/>
      <c r="CR446" s="245"/>
      <c r="CS446" s="245"/>
      <c r="CT446" s="245"/>
      <c r="CU446" s="245"/>
      <c r="CV446" s="245"/>
      <c r="CW446" s="245"/>
      <c r="CX446" s="245"/>
      <c r="CY446" s="245"/>
      <c r="CZ446" s="245"/>
      <c r="DA446" s="245"/>
      <c r="DB446" s="245"/>
      <c r="DC446" s="245"/>
      <c r="DD446" s="245"/>
      <c r="DE446" s="245"/>
      <c r="DF446" s="245"/>
      <c r="DG446" s="245"/>
      <c r="DH446" s="245"/>
      <c r="DI446" s="245"/>
      <c r="DJ446" s="310"/>
      <c r="DK446" s="310"/>
      <c r="DL446" s="245"/>
      <c r="DM446" s="245"/>
      <c r="DN446" s="245"/>
      <c r="DO446" s="245"/>
      <c r="DP446" s="245"/>
      <c r="DQ446" s="245"/>
      <c r="DR446" s="245"/>
      <c r="DS446" s="245"/>
      <c r="DT446" s="245"/>
      <c r="DU446" s="245"/>
      <c r="DV446" s="245"/>
      <c r="DW446" s="245"/>
      <c r="DX446" s="245"/>
      <c r="DY446" s="245"/>
      <c r="DZ446" s="245"/>
      <c r="EA446" s="245"/>
      <c r="EB446" s="245"/>
      <c r="EC446" s="245"/>
      <c r="ED446" s="245"/>
      <c r="EE446" s="245"/>
      <c r="EF446" s="245"/>
      <c r="EG446" s="245"/>
      <c r="EH446" s="245"/>
      <c r="EI446" s="245"/>
      <c r="EJ446" s="245"/>
      <c r="EK446" s="245"/>
      <c r="EL446" s="245"/>
      <c r="EM446" s="245"/>
      <c r="EN446" s="245"/>
      <c r="EO446" s="245"/>
      <c r="EP446" s="245"/>
      <c r="EQ446" s="245"/>
      <c r="ER446" s="245"/>
      <c r="ES446" s="245"/>
      <c r="ET446" s="245"/>
      <c r="EU446" s="245"/>
      <c r="EV446" s="245"/>
      <c r="EW446" s="245"/>
      <c r="EX446" s="246"/>
      <c r="EY446" s="246"/>
      <c r="EZ446" s="245"/>
      <c r="FA446" s="245"/>
      <c r="FB446" s="245"/>
      <c r="FC446" s="245"/>
      <c r="FD446" s="245"/>
      <c r="FE446" s="245"/>
      <c r="FF446" s="245"/>
      <c r="FG446" s="245"/>
      <c r="FH446" s="245"/>
      <c r="FI446" s="245"/>
      <c r="FJ446" s="245"/>
      <c r="FK446" s="245"/>
      <c r="FL446" s="245"/>
      <c r="FM446" s="245"/>
      <c r="FN446" s="245"/>
      <c r="FO446" s="245"/>
      <c r="FP446" s="245"/>
      <c r="FQ446" s="245"/>
      <c r="FR446" s="245"/>
      <c r="FS446" s="245"/>
      <c r="FT446" s="245"/>
      <c r="FU446" s="245"/>
      <c r="FV446" s="245"/>
      <c r="FW446" s="245"/>
      <c r="FX446" s="245"/>
      <c r="FY446" s="245"/>
      <c r="FZ446" s="245"/>
      <c r="GA446" s="245"/>
      <c r="GB446" s="245"/>
      <c r="GC446" s="245"/>
      <c r="GD446" s="245"/>
      <c r="GE446" s="245"/>
      <c r="GF446" s="245"/>
      <c r="GG446" s="245"/>
      <c r="GH446" s="245"/>
      <c r="GI446" s="245"/>
      <c r="GJ446" s="245"/>
      <c r="GK446" s="245"/>
      <c r="GL446" s="245"/>
      <c r="GM446" s="245"/>
      <c r="GN446" s="245"/>
      <c r="GO446" s="245"/>
      <c r="GP446" s="245"/>
      <c r="GQ446" s="245"/>
      <c r="GR446" s="245"/>
      <c r="GS446" s="245"/>
      <c r="GT446" s="245"/>
      <c r="GU446" s="245"/>
      <c r="GV446" s="245"/>
      <c r="GW446" s="245"/>
      <c r="GX446" s="245"/>
      <c r="GY446" s="245"/>
      <c r="GZ446" s="245"/>
      <c r="HA446" s="245"/>
      <c r="HB446" s="245"/>
      <c r="HC446" s="245"/>
      <c r="HD446" s="245"/>
      <c r="HE446" s="245"/>
      <c r="HF446" s="245"/>
      <c r="HG446" s="245"/>
      <c r="HH446" s="245"/>
      <c r="HI446" s="245"/>
      <c r="HJ446" s="245"/>
      <c r="HK446" s="245"/>
    </row>
    <row r="447" customFormat="false" ht="12.75" hidden="true" customHeight="false" outlineLevel="0" collapsed="false">
      <c r="A447" s="232"/>
      <c r="B447" s="233"/>
      <c r="C447" s="232"/>
      <c r="D447" s="234"/>
      <c r="E447" s="234"/>
      <c r="F447" s="235"/>
      <c r="G447" s="234"/>
      <c r="H447" s="234"/>
      <c r="I447" s="237"/>
      <c r="J447" s="238"/>
      <c r="K447" s="247" t="s">
        <v>161</v>
      </c>
      <c r="L447" s="248" t="e">
        <f aca="false">(L445*L446*$G445)*$L$8</f>
        <v>#VALUE!</v>
      </c>
      <c r="M447" s="248"/>
      <c r="N447" s="248" t="e">
        <f aca="false">(N445*N446*$G445)*$L$8</f>
        <v>#VALUE!</v>
      </c>
      <c r="O447" s="248"/>
      <c r="P447" s="248" t="e">
        <f aca="false">(P445*P446*$G445)*$L$8</f>
        <v>#VALUE!</v>
      </c>
      <c r="Q447" s="248"/>
      <c r="R447" s="248" t="e">
        <f aca="false">(R445*R446*$G445)*$L$8</f>
        <v>#VALUE!</v>
      </c>
      <c r="S447" s="248"/>
      <c r="T447" s="248" t="e">
        <f aca="false">(T445*T446*$G445)*$T$8</f>
        <v>#VALUE!</v>
      </c>
      <c r="U447" s="248"/>
      <c r="V447" s="248" t="e">
        <f aca="false">(V445*V446*$G445)*$T$8</f>
        <v>#VALUE!</v>
      </c>
      <c r="W447" s="248"/>
      <c r="X447" s="248" t="e">
        <f aca="false">(X445*X446*$G445)*$T$8</f>
        <v>#VALUE!</v>
      </c>
      <c r="Y447" s="248"/>
      <c r="Z447" s="248" t="e">
        <f aca="false">(Z445*Z446*$G445)*$T$8</f>
        <v>#VALUE!</v>
      </c>
      <c r="AA447" s="248"/>
      <c r="AB447" s="248" t="e">
        <f aca="false">(AB445*AB446*$G445)*$AB$8</f>
        <v>#VALUE!</v>
      </c>
      <c r="AC447" s="248"/>
      <c r="AD447" s="248" t="e">
        <f aca="false">(AD445*AD446*$G445)*$AB$8</f>
        <v>#VALUE!</v>
      </c>
      <c r="AE447" s="248"/>
      <c r="AF447" s="248" t="e">
        <f aca="false">(AF445*AF446*$G445)*$AB$8</f>
        <v>#VALUE!</v>
      </c>
      <c r="AG447" s="248"/>
      <c r="AH447" s="248" t="e">
        <f aca="false">(AH445*AH446*$G445)*$AB$8</f>
        <v>#VALUE!</v>
      </c>
      <c r="AI447" s="248"/>
      <c r="AJ447" s="248" t="e">
        <f aca="false">(AJ445*AJ446*$G445)*$AJ$8</f>
        <v>#VALUE!</v>
      </c>
      <c r="AK447" s="248"/>
      <c r="AL447" s="248" t="e">
        <f aca="false">(AL445*AL446*$G445)*$AJ$8</f>
        <v>#VALUE!</v>
      </c>
      <c r="AM447" s="248"/>
      <c r="AN447" s="248" t="e">
        <f aca="false">(AN445*AN446*$G445)*$AJ$8</f>
        <v>#VALUE!</v>
      </c>
      <c r="AO447" s="248"/>
      <c r="AP447" s="248" t="e">
        <f aca="false">(AP445*AP446*$G445)*$AJ$8</f>
        <v>#VALUE!</v>
      </c>
      <c r="AQ447" s="248"/>
      <c r="AR447" s="248" t="e">
        <f aca="false">(AR445*AR446*$G445)*$AT$8</f>
        <v>#VALUE!</v>
      </c>
      <c r="AS447" s="248"/>
      <c r="AT447" s="248" t="e">
        <f aca="false">(AT445*AT446*$G445)*$AT$8</f>
        <v>#VALUE!</v>
      </c>
      <c r="AU447" s="248"/>
      <c r="AV447" s="248" t="e">
        <f aca="false">(AV445*AV446*$G445)*$AT$8</f>
        <v>#VALUE!</v>
      </c>
      <c r="AW447" s="248"/>
      <c r="AX447" s="248" t="e">
        <f aca="false">(AX445*AX446*$G445)*$AT$8</f>
        <v>#VALUE!</v>
      </c>
      <c r="AY447" s="248"/>
      <c r="AZ447" s="248" t="e">
        <f aca="false">(AZ445*AZ446*$G445)*$BB$8</f>
        <v>#VALUE!</v>
      </c>
      <c r="BA447" s="248"/>
      <c r="BB447" s="248" t="e">
        <f aca="false">(BB445*BB446*$G445)*$BB$8</f>
        <v>#VALUE!</v>
      </c>
      <c r="BC447" s="248"/>
      <c r="BD447" s="248" t="e">
        <f aca="false">(BD445*BD446*$G445)*$BB$8</f>
        <v>#VALUE!</v>
      </c>
      <c r="BE447" s="248"/>
      <c r="BF447" s="248" t="e">
        <f aca="false">(BF445*BF446*$G445)*$BB$8</f>
        <v>#VALUE!</v>
      </c>
      <c r="BG447" s="248"/>
      <c r="BH447" s="248" t="e">
        <f aca="false">(BH445*BH446*$G445)*$BB$8</f>
        <v>#VALUE!</v>
      </c>
      <c r="BI447" s="248"/>
      <c r="BJ447" s="248" t="e">
        <f aca="false">(BJ445*BJ446*$G445)*$BJ$8</f>
        <v>#VALUE!</v>
      </c>
      <c r="BK447" s="248"/>
      <c r="BL447" s="248" t="e">
        <f aca="false">(BL445*BL446*$G445)*$BJ$8</f>
        <v>#VALUE!</v>
      </c>
      <c r="BM447" s="248"/>
      <c r="BN447" s="248" t="e">
        <f aca="false">(BN445*BN446*$G445)*$BJ$8</f>
        <v>#VALUE!</v>
      </c>
      <c r="BO447" s="248"/>
      <c r="BP447" s="248" t="e">
        <f aca="false">(BP445*BP446*$G445)*$BT$8</f>
        <v>#VALUE!</v>
      </c>
      <c r="BQ447" s="248"/>
      <c r="BR447" s="248" t="e">
        <f aca="false">(BR445*BR446*$G445)*$BT$8</f>
        <v>#VALUE!</v>
      </c>
      <c r="BS447" s="248"/>
      <c r="BT447" s="248" t="e">
        <f aca="false">(BT445*BT446*$G445)*$BT$8</f>
        <v>#VALUE!</v>
      </c>
      <c r="BU447" s="248"/>
      <c r="BV447" s="248" t="e">
        <f aca="false">(BV445*BV446*$G445)*$BT$8</f>
        <v>#VALUE!</v>
      </c>
      <c r="BW447" s="248"/>
      <c r="BX447" s="248" t="e">
        <f aca="false">(BX445*BX446*$G445)*$CB$8</f>
        <v>#VALUE!</v>
      </c>
      <c r="BY447" s="248"/>
      <c r="BZ447" s="248" t="e">
        <f aca="false">(BZ445*BZ446*$G445)*$CB$8</f>
        <v>#VALUE!</v>
      </c>
      <c r="CA447" s="248"/>
      <c r="CB447" s="248" t="e">
        <f aca="false">(CB445*CB446*$G445)*$CB$8</f>
        <v>#VALUE!</v>
      </c>
      <c r="CC447" s="248"/>
      <c r="CD447" s="248" t="e">
        <f aca="false">(CD445*CD446*$G445)*$CB$8</f>
        <v>#VALUE!</v>
      </c>
      <c r="CE447" s="248"/>
      <c r="CF447" s="248" t="e">
        <f aca="false">(CF445*CF446*$G445)*$CJ$8</f>
        <v>#VALUE!</v>
      </c>
      <c r="CG447" s="248"/>
      <c r="CH447" s="248" t="e">
        <f aca="false">(CH445*CH446*$G445)*$CJ$8</f>
        <v>#VALUE!</v>
      </c>
      <c r="CI447" s="248"/>
      <c r="CJ447" s="248" t="e">
        <f aca="false">(CJ445*CJ446*$G445)*$CJ$8</f>
        <v>#VALUE!</v>
      </c>
      <c r="CK447" s="248"/>
      <c r="CL447" s="248" t="e">
        <f aca="false">(CL445*CL446*$G445)*$CJ$8</f>
        <v>#VALUE!</v>
      </c>
      <c r="CM447" s="248"/>
      <c r="CN447" s="248" t="e">
        <f aca="false">(CN445*CN446*$G445)*$CT$8</f>
        <v>#VALUE!</v>
      </c>
      <c r="CO447" s="248"/>
      <c r="CP447" s="248" t="e">
        <f aca="false">(CP445*CP446*$G445)*$CT$8</f>
        <v>#VALUE!</v>
      </c>
      <c r="CQ447" s="248"/>
      <c r="CR447" s="248" t="e">
        <f aca="false">(CR445*CR446*$G445)*$CT$8</f>
        <v>#VALUE!</v>
      </c>
      <c r="CS447" s="248"/>
      <c r="CT447" s="248" t="e">
        <f aca="false">(CT445*CT446*$G445)*$CT$8</f>
        <v>#VALUE!</v>
      </c>
      <c r="CU447" s="248"/>
      <c r="CV447" s="248" t="e">
        <f aca="false">(CV445*CV446*$G445)*$CT$8</f>
        <v>#VALUE!</v>
      </c>
      <c r="CW447" s="248"/>
      <c r="CX447" s="248" t="e">
        <f aca="false">(CX445*CX446*$G445)*$CT$8</f>
        <v>#VALUE!</v>
      </c>
      <c r="CY447" s="248"/>
      <c r="CZ447" s="248" t="e">
        <f aca="false">(CZ445*CZ446*$G445)*$CT$8</f>
        <v>#VALUE!</v>
      </c>
      <c r="DA447" s="248"/>
      <c r="DB447" s="248" t="e">
        <f aca="false">(DB445*DB446*$G445)*$DB$8</f>
        <v>#VALUE!</v>
      </c>
      <c r="DC447" s="248"/>
      <c r="DD447" s="248" t="e">
        <f aca="false">(DD445*DD446*$G445)*$DB$8</f>
        <v>#VALUE!</v>
      </c>
      <c r="DE447" s="248"/>
      <c r="DF447" s="248" t="e">
        <f aca="false">(DF445*DF446*$G445)*$DB$8</f>
        <v>#VALUE!</v>
      </c>
      <c r="DG447" s="248"/>
      <c r="DH447" s="248" t="e">
        <f aca="false">(DH445*DH446*$G445)*$DB$8</f>
        <v>#VALUE!</v>
      </c>
      <c r="DI447" s="248"/>
      <c r="DJ447" s="292" t="e">
        <f aca="false">(DJ445*DJ446*$G445)*$DB$8</f>
        <v>#VALUE!</v>
      </c>
      <c r="DK447" s="292"/>
      <c r="DL447" s="248" t="e">
        <f aca="false">(DL445*DL446*$G445)*$DB$8</f>
        <v>#VALUE!</v>
      </c>
      <c r="DM447" s="248"/>
      <c r="DN447" s="248" t="e">
        <f aca="false">(DN445*DN446*$G445)*$DB$8</f>
        <v>#VALUE!</v>
      </c>
      <c r="DO447" s="248"/>
      <c r="DP447" s="248" t="e">
        <f aca="false">(DP445*DP446*$G445)*$DB$8</f>
        <v>#VALUE!</v>
      </c>
      <c r="DQ447" s="248"/>
      <c r="DR447" s="248" t="e">
        <f aca="false">(DR445*DR446*$G445)*$DB$8</f>
        <v>#VALUE!</v>
      </c>
      <c r="DS447" s="248"/>
      <c r="DT447" s="248" t="e">
        <f aca="false">(DT445*DT446*$G445)*$DT$8</f>
        <v>#VALUE!</v>
      </c>
      <c r="DU447" s="248"/>
      <c r="DV447" s="248" t="e">
        <f aca="false">(DV445*DV446*$G445)*$DT$8</f>
        <v>#VALUE!</v>
      </c>
      <c r="DW447" s="248"/>
      <c r="DX447" s="248" t="e">
        <f aca="false">(DX445*DX446*$G445)*$DT$8</f>
        <v>#VALUE!</v>
      </c>
      <c r="DY447" s="248"/>
      <c r="DZ447" s="248" t="e">
        <f aca="false">(DZ445*DZ446*$G445)*$DB$8</f>
        <v>#VALUE!</v>
      </c>
      <c r="EA447" s="248"/>
      <c r="EB447" s="248" t="e">
        <f aca="false">(EB445*EB446*$G445)*$DB$8</f>
        <v>#VALUE!</v>
      </c>
      <c r="EC447" s="248"/>
      <c r="ED447" s="248" t="e">
        <f aca="false">(ED445*ED446*$G445)*$DB$8</f>
        <v>#VALUE!</v>
      </c>
      <c r="EE447" s="248"/>
      <c r="EF447" s="248" t="e">
        <f aca="false">(EF445*EF446*$G445)*$DB$8</f>
        <v>#VALUE!</v>
      </c>
      <c r="EG447" s="248"/>
      <c r="EH447" s="248" t="e">
        <f aca="false">(EH445*EH446*$G445)*$DB$8</f>
        <v>#VALUE!</v>
      </c>
      <c r="EI447" s="248"/>
      <c r="EJ447" s="248" t="e">
        <f aca="false">(EJ445*EJ446*$G445)*$DB$8</f>
        <v>#VALUE!</v>
      </c>
      <c r="EK447" s="248"/>
      <c r="EL447" s="248" t="e">
        <f aca="false">(EL445*EL446*$G445)*$DB$8</f>
        <v>#VALUE!</v>
      </c>
      <c r="EM447" s="248"/>
      <c r="EN447" s="248" t="e">
        <f aca="false">(EN445*EN446*$G445)*$DB$8</f>
        <v>#VALUE!</v>
      </c>
      <c r="EO447" s="248"/>
      <c r="EP447" s="248" t="e">
        <f aca="false">(EP445*EP446*$G445)*$DB$8</f>
        <v>#VALUE!</v>
      </c>
      <c r="EQ447" s="248"/>
      <c r="ER447" s="248" t="e">
        <f aca="false">(ER445*ER446*$G445)*$DB$8</f>
        <v>#VALUE!</v>
      </c>
      <c r="ES447" s="248"/>
      <c r="ET447" s="248" t="e">
        <f aca="false">(ET445*ET446*$G445)*$ET$8</f>
        <v>#VALUE!</v>
      </c>
      <c r="EU447" s="248"/>
      <c r="EV447" s="248" t="e">
        <f aca="false">(EV445*EV446*$G445)*$ET$8</f>
        <v>#VALUE!</v>
      </c>
      <c r="EW447" s="248"/>
      <c r="EX447" s="249" t="e">
        <f aca="false">(EX445*EX446*$G445)*$ET$8</f>
        <v>#VALUE!</v>
      </c>
      <c r="EY447" s="249"/>
      <c r="EZ447" s="248" t="e">
        <f aca="false">(EZ445*EZ446*$G445)*$ET$8</f>
        <v>#VALUE!</v>
      </c>
      <c r="FA447" s="248"/>
      <c r="FB447" s="248" t="e">
        <f aca="false">(FB445*FB446*$G445)*$FB$8</f>
        <v>#VALUE!</v>
      </c>
      <c r="FC447" s="248"/>
      <c r="FD447" s="248" t="e">
        <f aca="false">(FD445*FD446*$G445)*$FB$8</f>
        <v>#VALUE!</v>
      </c>
      <c r="FE447" s="248"/>
      <c r="FF447" s="248" t="e">
        <f aca="false">(FF445*FF446*$G445)*$DB$8</f>
        <v>#VALUE!</v>
      </c>
      <c r="FG447" s="248"/>
      <c r="FH447" s="248" t="e">
        <f aca="false">(FH445*FH446*$G445)*$DB$8</f>
        <v>#VALUE!</v>
      </c>
      <c r="FI447" s="248"/>
      <c r="FJ447" s="248" t="e">
        <f aca="false">(FJ445*FJ446*$G445)*$DB$8</f>
        <v>#VALUE!</v>
      </c>
      <c r="FK447" s="248"/>
      <c r="FL447" s="248" t="e">
        <f aca="false">(FL445*FL446*$G445)*$DB$8</f>
        <v>#VALUE!</v>
      </c>
      <c r="FM447" s="248"/>
      <c r="FN447" s="248" t="e">
        <f aca="false">(FN445*FN446*$G445)*$DB$8</f>
        <v>#VALUE!</v>
      </c>
      <c r="FO447" s="248"/>
      <c r="FP447" s="248" t="e">
        <f aca="false">(FP445*FP446*$G445)*$DB$8</f>
        <v>#VALUE!</v>
      </c>
      <c r="FQ447" s="248"/>
      <c r="FR447" s="248" t="e">
        <f aca="false">(FR445*FR446*$G445)*$DB$8</f>
        <v>#VALUE!</v>
      </c>
      <c r="FS447" s="248"/>
      <c r="FT447" s="248" t="e">
        <f aca="false">(FT445*FT446*$G445)*$DB$8</f>
        <v>#VALUE!</v>
      </c>
      <c r="FU447" s="248"/>
      <c r="FV447" s="248" t="e">
        <f aca="false">(FV445*FV446*$G445)*$DB$8</f>
        <v>#VALUE!</v>
      </c>
      <c r="FW447" s="248"/>
      <c r="FX447" s="248" t="e">
        <f aca="false">(FX445*FX446*$G445)*$DB$8</f>
        <v>#VALUE!</v>
      </c>
      <c r="FY447" s="248"/>
      <c r="FZ447" s="248" t="e">
        <f aca="false">(FZ445*FZ446*$G445)*$DB$8</f>
        <v>#VALUE!</v>
      </c>
      <c r="GA447" s="248"/>
      <c r="GB447" s="248" t="e">
        <f aca="false">(GB445*GB446*$G445)*$DB$8</f>
        <v>#VALUE!</v>
      </c>
      <c r="GC447" s="248"/>
      <c r="GD447" s="248" t="e">
        <f aca="false">(GD445*GD446*$G445)*$DB$8</f>
        <v>#VALUE!</v>
      </c>
      <c r="GE447" s="248"/>
      <c r="GF447" s="248" t="e">
        <f aca="false">(GF445*GF446*$G445)*$DB$8</f>
        <v>#VALUE!</v>
      </c>
      <c r="GG447" s="248"/>
      <c r="GH447" s="248" t="e">
        <f aca="false">(GH445*GH446*$G445)*$DB$8</f>
        <v>#VALUE!</v>
      </c>
      <c r="GI447" s="248"/>
      <c r="GJ447" s="248" t="e">
        <f aca="false">(GJ445*GJ446*$G445)*$DB$8</f>
        <v>#VALUE!</v>
      </c>
      <c r="GK447" s="248"/>
      <c r="GL447" s="248" t="e">
        <f aca="false">(GL445*GL446*$G445)*$DB$8</f>
        <v>#VALUE!</v>
      </c>
      <c r="GM447" s="248"/>
      <c r="GN447" s="248" t="e">
        <f aca="false">(GN445*GN446*$G445)*$DB$8</f>
        <v>#VALUE!</v>
      </c>
      <c r="GO447" s="248"/>
      <c r="GP447" s="248" t="e">
        <f aca="false">(GP445*GP446*$G445)*$DB$8</f>
        <v>#VALUE!</v>
      </c>
      <c r="GQ447" s="248"/>
      <c r="GR447" s="248" t="e">
        <f aca="false">(GR445*GR446*$G445)*$DB$8</f>
        <v>#VALUE!</v>
      </c>
      <c r="GS447" s="248"/>
      <c r="GT447" s="248" t="e">
        <f aca="false">(GT445*GT446*$G445)*$DB$8</f>
        <v>#VALUE!</v>
      </c>
      <c r="GU447" s="248"/>
      <c r="GV447" s="248" t="e">
        <f aca="false">(GV445*GV446*$G445)*$DB$8</f>
        <v>#VALUE!</v>
      </c>
      <c r="GW447" s="248"/>
      <c r="GX447" s="248" t="e">
        <f aca="false">(GX445*GX446*$G445)*$DB$8</f>
        <v>#VALUE!</v>
      </c>
      <c r="GY447" s="248"/>
      <c r="GZ447" s="248" t="e">
        <f aca="false">(GZ445*GZ446*$G445)*$DB$8</f>
        <v>#VALUE!</v>
      </c>
      <c r="HA447" s="248"/>
      <c r="HB447" s="248" t="e">
        <f aca="false">(HB445*HB446*$G445)*$DB$8</f>
        <v>#VALUE!</v>
      </c>
      <c r="HC447" s="248"/>
      <c r="HD447" s="248" t="e">
        <f aca="false">(HD445*HD446*$G445)*$DB$8</f>
        <v>#VALUE!</v>
      </c>
      <c r="HE447" s="248"/>
      <c r="HF447" s="248" t="e">
        <f aca="false">(HF445*HF446*$G445)*$DB$8</f>
        <v>#VALUE!</v>
      </c>
      <c r="HG447" s="248"/>
      <c r="HH447" s="248" t="e">
        <f aca="false">(HH445*HH446*$G445)*$DB$8</f>
        <v>#VALUE!</v>
      </c>
      <c r="HI447" s="248"/>
      <c r="HJ447" s="248" t="e">
        <f aca="false">(HJ445*HJ446*$G445)*$DB$8</f>
        <v>#VALUE!</v>
      </c>
      <c r="HK447" s="248"/>
    </row>
    <row r="448" customFormat="false" ht="12.75" hidden="true" customHeight="false" outlineLevel="0" collapsed="false">
      <c r="A448" s="232"/>
      <c r="B448" s="233"/>
      <c r="C448" s="232"/>
      <c r="D448" s="234"/>
      <c r="E448" s="234"/>
      <c r="F448" s="235"/>
      <c r="G448" s="234"/>
      <c r="H448" s="234"/>
      <c r="I448" s="237"/>
      <c r="J448" s="238"/>
      <c r="K448" s="250" t="s">
        <v>162</v>
      </c>
      <c r="L448" s="251" t="e">
        <f aca="false">L447</f>
        <v>#VALUE!</v>
      </c>
      <c r="M448" s="251"/>
      <c r="N448" s="251" t="e">
        <f aca="false">L448+N447</f>
        <v>#VALUE!</v>
      </c>
      <c r="O448" s="251"/>
      <c r="P448" s="251" t="e">
        <f aca="false">N448+P447</f>
        <v>#VALUE!</v>
      </c>
      <c r="Q448" s="251"/>
      <c r="R448" s="251" t="e">
        <f aca="false">P448+R447</f>
        <v>#VALUE!</v>
      </c>
      <c r="S448" s="251"/>
      <c r="T448" s="251" t="e">
        <f aca="false">R448+T447</f>
        <v>#VALUE!</v>
      </c>
      <c r="U448" s="251"/>
      <c r="V448" s="251" t="e">
        <f aca="false">T448+V447</f>
        <v>#VALUE!</v>
      </c>
      <c r="W448" s="251"/>
      <c r="X448" s="251" t="e">
        <f aca="false">V448+X447</f>
        <v>#VALUE!</v>
      </c>
      <c r="Y448" s="251"/>
      <c r="Z448" s="251" t="e">
        <f aca="false">X448+Z447</f>
        <v>#VALUE!</v>
      </c>
      <c r="AA448" s="251"/>
      <c r="AB448" s="251" t="e">
        <f aca="false">Z448+AB447</f>
        <v>#VALUE!</v>
      </c>
      <c r="AC448" s="251"/>
      <c r="AD448" s="251" t="e">
        <f aca="false">AB448+AD447</f>
        <v>#VALUE!</v>
      </c>
      <c r="AE448" s="251"/>
      <c r="AF448" s="251" t="e">
        <f aca="false">AD448+AF447</f>
        <v>#VALUE!</v>
      </c>
      <c r="AG448" s="251"/>
      <c r="AH448" s="251" t="e">
        <f aca="false">AF448+AH447</f>
        <v>#VALUE!</v>
      </c>
      <c r="AI448" s="251"/>
      <c r="AJ448" s="251" t="e">
        <f aca="false">AH448+AJ447</f>
        <v>#VALUE!</v>
      </c>
      <c r="AK448" s="251"/>
      <c r="AL448" s="251" t="e">
        <f aca="false">AJ448+AL447</f>
        <v>#VALUE!</v>
      </c>
      <c r="AM448" s="251"/>
      <c r="AN448" s="251" t="e">
        <f aca="false">AL448+AN447</f>
        <v>#VALUE!</v>
      </c>
      <c r="AO448" s="251"/>
      <c r="AP448" s="251" t="e">
        <f aca="false">AN448+AP447</f>
        <v>#VALUE!</v>
      </c>
      <c r="AQ448" s="251"/>
      <c r="AR448" s="251" t="e">
        <f aca="false">AP448+AR447</f>
        <v>#VALUE!</v>
      </c>
      <c r="AS448" s="251"/>
      <c r="AT448" s="251" t="e">
        <f aca="false">AR448+AT447</f>
        <v>#VALUE!</v>
      </c>
      <c r="AU448" s="251"/>
      <c r="AV448" s="251" t="e">
        <f aca="false">AT448+AV447</f>
        <v>#VALUE!</v>
      </c>
      <c r="AW448" s="251"/>
      <c r="AX448" s="251" t="e">
        <f aca="false">AV448+AX447</f>
        <v>#VALUE!</v>
      </c>
      <c r="AY448" s="251"/>
      <c r="AZ448" s="251" t="e">
        <f aca="false">AX448+AZ447</f>
        <v>#VALUE!</v>
      </c>
      <c r="BA448" s="251"/>
      <c r="BB448" s="251" t="e">
        <f aca="false">AZ448+BB447</f>
        <v>#VALUE!</v>
      </c>
      <c r="BC448" s="251"/>
      <c r="BD448" s="251" t="e">
        <f aca="false">BB448+BD447</f>
        <v>#VALUE!</v>
      </c>
      <c r="BE448" s="251"/>
      <c r="BF448" s="251" t="e">
        <f aca="false">BD448+BF447</f>
        <v>#VALUE!</v>
      </c>
      <c r="BG448" s="251"/>
      <c r="BH448" s="251" t="e">
        <f aca="false">BF448+BH447</f>
        <v>#VALUE!</v>
      </c>
      <c r="BI448" s="251"/>
      <c r="BJ448" s="251" t="e">
        <f aca="false">BH448+BJ447</f>
        <v>#VALUE!</v>
      </c>
      <c r="BK448" s="251"/>
      <c r="BL448" s="251" t="e">
        <f aca="false">BJ448+BL447</f>
        <v>#VALUE!</v>
      </c>
      <c r="BM448" s="251"/>
      <c r="BN448" s="251" t="e">
        <f aca="false">BL448+BN447</f>
        <v>#VALUE!</v>
      </c>
      <c r="BO448" s="251"/>
      <c r="BP448" s="251" t="e">
        <f aca="false">BN448+BP447</f>
        <v>#VALUE!</v>
      </c>
      <c r="BQ448" s="251"/>
      <c r="BR448" s="251" t="e">
        <f aca="false">BP448+BR447</f>
        <v>#VALUE!</v>
      </c>
      <c r="BS448" s="251"/>
      <c r="BT448" s="251" t="e">
        <f aca="false">BR448+BT447</f>
        <v>#VALUE!</v>
      </c>
      <c r="BU448" s="251"/>
      <c r="BV448" s="251" t="e">
        <f aca="false">BT448+BV447</f>
        <v>#VALUE!</v>
      </c>
      <c r="BW448" s="251"/>
      <c r="BX448" s="251" t="e">
        <f aca="false">BV448+BX447</f>
        <v>#VALUE!</v>
      </c>
      <c r="BY448" s="251"/>
      <c r="BZ448" s="251" t="e">
        <f aca="false">BX448+BZ447</f>
        <v>#VALUE!</v>
      </c>
      <c r="CA448" s="251"/>
      <c r="CB448" s="251" t="e">
        <f aca="false">BZ448+CB447</f>
        <v>#VALUE!</v>
      </c>
      <c r="CC448" s="251"/>
      <c r="CD448" s="251" t="e">
        <f aca="false">CB448+CD447</f>
        <v>#VALUE!</v>
      </c>
      <c r="CE448" s="251"/>
      <c r="CF448" s="251" t="e">
        <f aca="false">CD448+CF447</f>
        <v>#VALUE!</v>
      </c>
      <c r="CG448" s="251"/>
      <c r="CH448" s="251" t="e">
        <f aca="false">CF448+CH447</f>
        <v>#VALUE!</v>
      </c>
      <c r="CI448" s="251"/>
      <c r="CJ448" s="251" t="e">
        <f aca="false">CH448+CJ447</f>
        <v>#VALUE!</v>
      </c>
      <c r="CK448" s="251"/>
      <c r="CL448" s="251" t="e">
        <f aca="false">CJ448+CL447</f>
        <v>#VALUE!</v>
      </c>
      <c r="CM448" s="251"/>
      <c r="CN448" s="251" t="e">
        <f aca="false">CL448+CN447</f>
        <v>#VALUE!</v>
      </c>
      <c r="CO448" s="251"/>
      <c r="CP448" s="251" t="e">
        <f aca="false">CN448+CP447</f>
        <v>#VALUE!</v>
      </c>
      <c r="CQ448" s="251"/>
      <c r="CR448" s="251" t="e">
        <f aca="false">CP448+CR447</f>
        <v>#VALUE!</v>
      </c>
      <c r="CS448" s="251"/>
      <c r="CT448" s="251" t="e">
        <f aca="false">CR448+CT447</f>
        <v>#VALUE!</v>
      </c>
      <c r="CU448" s="251"/>
      <c r="CV448" s="251" t="e">
        <f aca="false">CT448+CV447</f>
        <v>#VALUE!</v>
      </c>
      <c r="CW448" s="251"/>
      <c r="CX448" s="251" t="e">
        <f aca="false">CV448+CX447</f>
        <v>#VALUE!</v>
      </c>
      <c r="CY448" s="251"/>
      <c r="CZ448" s="251" t="e">
        <f aca="false">CX448+CZ447</f>
        <v>#VALUE!</v>
      </c>
      <c r="DA448" s="251"/>
      <c r="DB448" s="251" t="e">
        <f aca="false">CZ448+DB447</f>
        <v>#VALUE!</v>
      </c>
      <c r="DC448" s="251"/>
      <c r="DD448" s="251" t="e">
        <f aca="false">DB448+DD447</f>
        <v>#VALUE!</v>
      </c>
      <c r="DE448" s="251"/>
      <c r="DF448" s="251" t="e">
        <f aca="false">DD448+DF447</f>
        <v>#VALUE!</v>
      </c>
      <c r="DG448" s="251"/>
      <c r="DH448" s="251" t="e">
        <f aca="false">DF448+DH447</f>
        <v>#VALUE!</v>
      </c>
      <c r="DI448" s="251"/>
      <c r="DJ448" s="293" t="e">
        <f aca="false">DH448+DJ447</f>
        <v>#VALUE!</v>
      </c>
      <c r="DK448" s="293"/>
      <c r="DL448" s="251" t="e">
        <f aca="false">DJ448+DL447</f>
        <v>#VALUE!</v>
      </c>
      <c r="DM448" s="251"/>
      <c r="DN448" s="251" t="e">
        <f aca="false">DL448+DN447</f>
        <v>#VALUE!</v>
      </c>
      <c r="DO448" s="251"/>
      <c r="DP448" s="251" t="e">
        <f aca="false">DN448+DP447</f>
        <v>#VALUE!</v>
      </c>
      <c r="DQ448" s="251"/>
      <c r="DR448" s="251" t="e">
        <f aca="false">DP448+DR447</f>
        <v>#VALUE!</v>
      </c>
      <c r="DS448" s="251"/>
      <c r="DT448" s="251" t="e">
        <f aca="false">DR448+DT447</f>
        <v>#VALUE!</v>
      </c>
      <c r="DU448" s="251"/>
      <c r="DV448" s="251" t="e">
        <f aca="false">DT448+DV447</f>
        <v>#VALUE!</v>
      </c>
      <c r="DW448" s="251"/>
      <c r="DX448" s="251" t="e">
        <f aca="false">DV448+DX447</f>
        <v>#VALUE!</v>
      </c>
      <c r="DY448" s="251"/>
      <c r="DZ448" s="251" t="e">
        <f aca="false">DX448+DZ447</f>
        <v>#VALUE!</v>
      </c>
      <c r="EA448" s="251"/>
      <c r="EB448" s="251" t="e">
        <f aca="false">DZ448+EB447</f>
        <v>#VALUE!</v>
      </c>
      <c r="EC448" s="251"/>
      <c r="ED448" s="251" t="e">
        <f aca="false">EB448+ED447</f>
        <v>#VALUE!</v>
      </c>
      <c r="EE448" s="251"/>
      <c r="EF448" s="251" t="e">
        <f aca="false">ED448+EF447</f>
        <v>#VALUE!</v>
      </c>
      <c r="EG448" s="251"/>
      <c r="EH448" s="251" t="e">
        <f aca="false">EF448+EH447</f>
        <v>#VALUE!</v>
      </c>
      <c r="EI448" s="251"/>
      <c r="EJ448" s="251" t="e">
        <f aca="false">EH448+EJ447</f>
        <v>#VALUE!</v>
      </c>
      <c r="EK448" s="251"/>
      <c r="EL448" s="251" t="e">
        <f aca="false">EJ448+EL447</f>
        <v>#VALUE!</v>
      </c>
      <c r="EM448" s="251"/>
      <c r="EN448" s="251" t="e">
        <f aca="false">EL448+EN447</f>
        <v>#VALUE!</v>
      </c>
      <c r="EO448" s="251"/>
      <c r="EP448" s="251" t="e">
        <f aca="false">EN448+EP447</f>
        <v>#VALUE!</v>
      </c>
      <c r="EQ448" s="251"/>
      <c r="ER448" s="251" t="e">
        <f aca="false">EP448+ER447</f>
        <v>#VALUE!</v>
      </c>
      <c r="ES448" s="251"/>
      <c r="ET448" s="251" t="e">
        <f aca="false">ER448+ET447</f>
        <v>#VALUE!</v>
      </c>
      <c r="EU448" s="251"/>
      <c r="EV448" s="251" t="e">
        <f aca="false">ET448+EV447</f>
        <v>#VALUE!</v>
      </c>
      <c r="EW448" s="251"/>
      <c r="EX448" s="252" t="e">
        <f aca="false">EV448+EX447</f>
        <v>#VALUE!</v>
      </c>
      <c r="EY448" s="252"/>
      <c r="EZ448" s="251" t="e">
        <f aca="false">EX448+EZ447</f>
        <v>#VALUE!</v>
      </c>
      <c r="FA448" s="251"/>
      <c r="FB448" s="251" t="e">
        <f aca="false">EZ448+FB447</f>
        <v>#VALUE!</v>
      </c>
      <c r="FC448" s="251"/>
      <c r="FD448" s="251" t="e">
        <f aca="false">FB448+FD447</f>
        <v>#VALUE!</v>
      </c>
      <c r="FE448" s="251"/>
      <c r="FF448" s="251" t="e">
        <f aca="false">FD448+FF447</f>
        <v>#VALUE!</v>
      </c>
      <c r="FG448" s="251"/>
      <c r="FH448" s="251" t="e">
        <f aca="false">FF448+FH447</f>
        <v>#VALUE!</v>
      </c>
      <c r="FI448" s="251"/>
      <c r="FJ448" s="251" t="e">
        <f aca="false">FH448+FJ447</f>
        <v>#VALUE!</v>
      </c>
      <c r="FK448" s="251"/>
      <c r="FL448" s="251" t="e">
        <f aca="false">FJ448+FL447</f>
        <v>#VALUE!</v>
      </c>
      <c r="FM448" s="251"/>
      <c r="FN448" s="251" t="e">
        <f aca="false">FL448+FN447</f>
        <v>#VALUE!</v>
      </c>
      <c r="FO448" s="251"/>
      <c r="FP448" s="251" t="e">
        <f aca="false">FN448+FP447</f>
        <v>#VALUE!</v>
      </c>
      <c r="FQ448" s="251"/>
      <c r="FR448" s="251" t="e">
        <f aca="false">FP448+FR447</f>
        <v>#VALUE!</v>
      </c>
      <c r="FS448" s="251"/>
      <c r="FT448" s="251" t="e">
        <f aca="false">FR448+FT447</f>
        <v>#VALUE!</v>
      </c>
      <c r="FU448" s="251"/>
      <c r="FV448" s="251" t="e">
        <f aca="false">FT448+FV447</f>
        <v>#VALUE!</v>
      </c>
      <c r="FW448" s="251"/>
      <c r="FX448" s="251" t="e">
        <f aca="false">FV448+FX447</f>
        <v>#VALUE!</v>
      </c>
      <c r="FY448" s="251"/>
      <c r="FZ448" s="251" t="e">
        <f aca="false">FX448+FZ447</f>
        <v>#VALUE!</v>
      </c>
      <c r="GA448" s="251"/>
      <c r="GB448" s="251" t="e">
        <f aca="false">FZ448+GB447</f>
        <v>#VALUE!</v>
      </c>
      <c r="GC448" s="251"/>
      <c r="GD448" s="251" t="e">
        <f aca="false">GB448+GD447</f>
        <v>#VALUE!</v>
      </c>
      <c r="GE448" s="251"/>
      <c r="GF448" s="251" t="e">
        <f aca="false">GD448+GF447</f>
        <v>#VALUE!</v>
      </c>
      <c r="GG448" s="251"/>
      <c r="GH448" s="251" t="e">
        <f aca="false">GF448+GH447</f>
        <v>#VALUE!</v>
      </c>
      <c r="GI448" s="251"/>
      <c r="GJ448" s="251" t="e">
        <f aca="false">GH448+GJ447</f>
        <v>#VALUE!</v>
      </c>
      <c r="GK448" s="251"/>
      <c r="GL448" s="251" t="e">
        <f aca="false">GJ448+GL447</f>
        <v>#VALUE!</v>
      </c>
      <c r="GM448" s="251"/>
      <c r="GN448" s="251" t="e">
        <f aca="false">GL448+GN447</f>
        <v>#VALUE!</v>
      </c>
      <c r="GO448" s="251"/>
      <c r="GP448" s="251" t="e">
        <f aca="false">GN448+GP447</f>
        <v>#VALUE!</v>
      </c>
      <c r="GQ448" s="251"/>
      <c r="GR448" s="251" t="e">
        <f aca="false">GP448+GR447</f>
        <v>#VALUE!</v>
      </c>
      <c r="GS448" s="251"/>
      <c r="GT448" s="251" t="e">
        <f aca="false">GR448+GT447</f>
        <v>#VALUE!</v>
      </c>
      <c r="GU448" s="251"/>
      <c r="GV448" s="251" t="e">
        <f aca="false">GT448+GV447</f>
        <v>#VALUE!</v>
      </c>
      <c r="GW448" s="251"/>
      <c r="GX448" s="251" t="e">
        <f aca="false">GV448+GX447</f>
        <v>#VALUE!</v>
      </c>
      <c r="GY448" s="251"/>
      <c r="GZ448" s="251" t="e">
        <f aca="false">GX448+GZ447</f>
        <v>#VALUE!</v>
      </c>
      <c r="HA448" s="251"/>
      <c r="HB448" s="251" t="e">
        <f aca="false">GZ448+HB447</f>
        <v>#VALUE!</v>
      </c>
      <c r="HC448" s="251"/>
      <c r="HD448" s="251" t="e">
        <f aca="false">HB448+HD447</f>
        <v>#VALUE!</v>
      </c>
      <c r="HE448" s="251"/>
      <c r="HF448" s="251" t="e">
        <f aca="false">HD448+HF447</f>
        <v>#VALUE!</v>
      </c>
      <c r="HG448" s="251"/>
      <c r="HH448" s="251" t="e">
        <f aca="false">HF448+HH447</f>
        <v>#VALUE!</v>
      </c>
      <c r="HI448" s="251"/>
      <c r="HJ448" s="251" t="e">
        <f aca="false">HH448+HJ447</f>
        <v>#VALUE!</v>
      </c>
      <c r="HK448" s="251"/>
    </row>
    <row r="449" s="295" customFormat="true" ht="12.75" hidden="true" customHeight="false" outlineLevel="0" collapsed="false">
      <c r="A449" s="232"/>
      <c r="B449" s="233"/>
      <c r="C449" s="232"/>
      <c r="D449" s="234"/>
      <c r="E449" s="234"/>
      <c r="F449" s="235"/>
      <c r="G449" s="234"/>
      <c r="H449" s="253"/>
      <c r="I449" s="237"/>
      <c r="J449" s="238"/>
      <c r="K449" s="254" t="s">
        <v>163</v>
      </c>
      <c r="L449" s="255"/>
      <c r="M449" s="255"/>
      <c r="N449" s="255"/>
      <c r="O449" s="255"/>
      <c r="P449" s="255"/>
      <c r="Q449" s="255"/>
      <c r="R449" s="255"/>
      <c r="S449" s="255"/>
      <c r="T449" s="255"/>
      <c r="U449" s="255"/>
      <c r="V449" s="255"/>
      <c r="W449" s="255"/>
      <c r="X449" s="255"/>
      <c r="Y449" s="255"/>
      <c r="Z449" s="255"/>
      <c r="AA449" s="255"/>
      <c r="AB449" s="255"/>
      <c r="AC449" s="255"/>
      <c r="AD449" s="255"/>
      <c r="AE449" s="255"/>
      <c r="AF449" s="255"/>
      <c r="AG449" s="255"/>
      <c r="AH449" s="255"/>
      <c r="AI449" s="255"/>
      <c r="AJ449" s="255"/>
      <c r="AK449" s="255"/>
      <c r="AL449" s="255"/>
      <c r="AM449" s="255"/>
      <c r="AN449" s="255"/>
      <c r="AO449" s="255"/>
      <c r="AP449" s="255"/>
      <c r="AQ449" s="255"/>
      <c r="AR449" s="255"/>
      <c r="AS449" s="255"/>
      <c r="AT449" s="255"/>
      <c r="AU449" s="255"/>
      <c r="AV449" s="255"/>
      <c r="AW449" s="255"/>
      <c r="AX449" s="255"/>
      <c r="AY449" s="255"/>
      <c r="AZ449" s="255"/>
      <c r="BA449" s="255"/>
      <c r="BB449" s="255"/>
      <c r="BC449" s="255"/>
      <c r="BD449" s="255"/>
      <c r="BE449" s="255"/>
      <c r="BF449" s="255"/>
      <c r="BG449" s="255"/>
      <c r="BH449" s="255"/>
      <c r="BI449" s="255"/>
      <c r="BJ449" s="255"/>
      <c r="BK449" s="255"/>
      <c r="BL449" s="255"/>
      <c r="BM449" s="255"/>
      <c r="BN449" s="255"/>
      <c r="BO449" s="255"/>
      <c r="BP449" s="255"/>
      <c r="BQ449" s="255"/>
      <c r="BR449" s="255"/>
      <c r="BS449" s="255"/>
      <c r="BT449" s="255"/>
      <c r="BU449" s="255"/>
      <c r="BV449" s="255"/>
      <c r="BW449" s="255"/>
      <c r="BX449" s="255"/>
      <c r="BY449" s="255"/>
      <c r="BZ449" s="255"/>
      <c r="CA449" s="255"/>
      <c r="CB449" s="255"/>
      <c r="CC449" s="255"/>
      <c r="CD449" s="255"/>
      <c r="CE449" s="255"/>
      <c r="CF449" s="255"/>
      <c r="CG449" s="255"/>
      <c r="CH449" s="255"/>
      <c r="CI449" s="255"/>
      <c r="CJ449" s="255"/>
      <c r="CK449" s="255"/>
      <c r="CL449" s="255"/>
      <c r="CM449" s="255"/>
      <c r="CN449" s="255"/>
      <c r="CO449" s="255"/>
      <c r="CP449" s="255"/>
      <c r="CQ449" s="255"/>
      <c r="CR449" s="255"/>
      <c r="CS449" s="255"/>
      <c r="CT449" s="255"/>
      <c r="CU449" s="255"/>
      <c r="CV449" s="255"/>
      <c r="CW449" s="255"/>
      <c r="CX449" s="255"/>
      <c r="CY449" s="255"/>
      <c r="CZ449" s="255"/>
      <c r="DA449" s="255"/>
      <c r="DB449" s="255"/>
      <c r="DC449" s="255"/>
      <c r="DD449" s="255"/>
      <c r="DE449" s="255"/>
      <c r="DF449" s="255"/>
      <c r="DG449" s="255"/>
      <c r="DH449" s="255"/>
      <c r="DI449" s="255"/>
      <c r="DJ449" s="294"/>
      <c r="DK449" s="294"/>
      <c r="DL449" s="255"/>
      <c r="DM449" s="255"/>
      <c r="DN449" s="255"/>
      <c r="DO449" s="255"/>
      <c r="DP449" s="255"/>
      <c r="DQ449" s="255"/>
      <c r="DR449" s="255"/>
      <c r="DS449" s="255"/>
      <c r="DT449" s="255"/>
      <c r="DU449" s="255"/>
      <c r="DV449" s="255"/>
      <c r="DW449" s="255"/>
      <c r="DX449" s="255"/>
      <c r="DY449" s="255"/>
      <c r="DZ449" s="255"/>
      <c r="EA449" s="255"/>
      <c r="EB449" s="255"/>
      <c r="EC449" s="255"/>
      <c r="ED449" s="255"/>
      <c r="EE449" s="255"/>
      <c r="EF449" s="255"/>
      <c r="EG449" s="255"/>
      <c r="EH449" s="255"/>
      <c r="EI449" s="255"/>
      <c r="EJ449" s="255"/>
      <c r="EK449" s="255"/>
      <c r="EL449" s="255"/>
      <c r="EM449" s="255"/>
      <c r="EN449" s="255"/>
      <c r="EO449" s="255"/>
      <c r="EP449" s="255"/>
      <c r="EQ449" s="255"/>
      <c r="ER449" s="255"/>
      <c r="ES449" s="255"/>
      <c r="ET449" s="255"/>
      <c r="EU449" s="255"/>
      <c r="EV449" s="255"/>
      <c r="EW449" s="255"/>
      <c r="EX449" s="256"/>
      <c r="EY449" s="256"/>
      <c r="EZ449" s="255"/>
      <c r="FA449" s="255"/>
      <c r="FB449" s="255"/>
      <c r="FC449" s="255"/>
      <c r="FD449" s="255"/>
      <c r="FE449" s="255"/>
      <c r="FF449" s="255"/>
      <c r="FG449" s="255"/>
      <c r="FH449" s="255"/>
      <c r="FI449" s="255"/>
      <c r="FJ449" s="255"/>
      <c r="FK449" s="255"/>
      <c r="FL449" s="255"/>
      <c r="FM449" s="255"/>
      <c r="FN449" s="255"/>
      <c r="FO449" s="255"/>
      <c r="FP449" s="255"/>
      <c r="FQ449" s="255"/>
      <c r="FR449" s="255"/>
      <c r="FS449" s="255"/>
      <c r="FT449" s="255"/>
      <c r="FU449" s="255"/>
      <c r="FV449" s="255"/>
      <c r="FW449" s="255"/>
      <c r="FX449" s="255"/>
      <c r="FY449" s="255"/>
      <c r="FZ449" s="255"/>
      <c r="GA449" s="255"/>
      <c r="GB449" s="255"/>
      <c r="GC449" s="255"/>
      <c r="GD449" s="255"/>
      <c r="GE449" s="255"/>
      <c r="GF449" s="255"/>
      <c r="GG449" s="255"/>
      <c r="GH449" s="255"/>
      <c r="GI449" s="255"/>
      <c r="GJ449" s="255"/>
      <c r="GK449" s="255"/>
      <c r="GL449" s="255"/>
      <c r="GM449" s="255"/>
      <c r="GN449" s="255"/>
      <c r="GO449" s="255"/>
      <c r="GP449" s="255"/>
      <c r="GQ449" s="255"/>
      <c r="GR449" s="255"/>
      <c r="GS449" s="255"/>
      <c r="GT449" s="255"/>
      <c r="GU449" s="255"/>
      <c r="GV449" s="255"/>
      <c r="GW449" s="255"/>
      <c r="GX449" s="255"/>
      <c r="GY449" s="255"/>
      <c r="GZ449" s="255"/>
      <c r="HA449" s="255"/>
      <c r="HB449" s="255"/>
      <c r="HC449" s="255"/>
      <c r="HD449" s="255"/>
      <c r="HE449" s="255"/>
      <c r="HF449" s="255"/>
      <c r="HG449" s="255"/>
      <c r="HH449" s="255"/>
      <c r="HI449" s="255"/>
      <c r="HJ449" s="255"/>
      <c r="HK449" s="255"/>
    </row>
    <row r="450" s="297" customFormat="true" ht="12.75" hidden="true" customHeight="false" outlineLevel="0" collapsed="false">
      <c r="A450" s="232"/>
      <c r="B450" s="233"/>
      <c r="C450" s="232"/>
      <c r="D450" s="234"/>
      <c r="E450" s="234"/>
      <c r="F450" s="235"/>
      <c r="G450" s="234"/>
      <c r="H450" s="257"/>
      <c r="I450" s="237"/>
      <c r="J450" s="238"/>
      <c r="K450" s="258" t="s">
        <v>164</v>
      </c>
      <c r="L450" s="259" t="n">
        <f aca="false">L449</f>
        <v>0</v>
      </c>
      <c r="M450" s="259"/>
      <c r="N450" s="259" t="n">
        <f aca="false">N449+L450</f>
        <v>0</v>
      </c>
      <c r="O450" s="259"/>
      <c r="P450" s="259" t="n">
        <f aca="false">P449+N450</f>
        <v>0</v>
      </c>
      <c r="Q450" s="259"/>
      <c r="R450" s="259" t="n">
        <f aca="false">R449+P450</f>
        <v>0</v>
      </c>
      <c r="S450" s="259"/>
      <c r="T450" s="259" t="n">
        <f aca="false">T449+R450</f>
        <v>0</v>
      </c>
      <c r="U450" s="259"/>
      <c r="V450" s="259" t="n">
        <f aca="false">V449+T450</f>
        <v>0</v>
      </c>
      <c r="W450" s="259"/>
      <c r="X450" s="259" t="n">
        <f aca="false">X449+V450</f>
        <v>0</v>
      </c>
      <c r="Y450" s="259"/>
      <c r="Z450" s="259" t="n">
        <f aca="false">Z449+X450</f>
        <v>0</v>
      </c>
      <c r="AA450" s="259"/>
      <c r="AB450" s="259" t="n">
        <f aca="false">AB449+Z450</f>
        <v>0</v>
      </c>
      <c r="AC450" s="259"/>
      <c r="AD450" s="259" t="n">
        <f aca="false">AD449+AB450</f>
        <v>0</v>
      </c>
      <c r="AE450" s="259"/>
      <c r="AF450" s="259" t="n">
        <f aca="false">AF449+AD450</f>
        <v>0</v>
      </c>
      <c r="AG450" s="259"/>
      <c r="AH450" s="259" t="n">
        <f aca="false">AH449+AF450</f>
        <v>0</v>
      </c>
      <c r="AI450" s="259"/>
      <c r="AJ450" s="259" t="n">
        <f aca="false">AJ449+AH450</f>
        <v>0</v>
      </c>
      <c r="AK450" s="259"/>
      <c r="AL450" s="259" t="n">
        <f aca="false">AL449+AJ450</f>
        <v>0</v>
      </c>
      <c r="AM450" s="259"/>
      <c r="AN450" s="259" t="n">
        <f aca="false">AN449+AL450</f>
        <v>0</v>
      </c>
      <c r="AO450" s="259"/>
      <c r="AP450" s="259" t="n">
        <f aca="false">AP449+AN450</f>
        <v>0</v>
      </c>
      <c r="AQ450" s="259"/>
      <c r="AR450" s="259" t="n">
        <f aca="false">AR449+AP450</f>
        <v>0</v>
      </c>
      <c r="AS450" s="259"/>
      <c r="AT450" s="259" t="n">
        <f aca="false">AT449+AR450</f>
        <v>0</v>
      </c>
      <c r="AU450" s="259"/>
      <c r="AV450" s="259" t="n">
        <f aca="false">AV449+AT450</f>
        <v>0</v>
      </c>
      <c r="AW450" s="259"/>
      <c r="AX450" s="259" t="n">
        <f aca="false">AX449+AV450</f>
        <v>0</v>
      </c>
      <c r="AY450" s="259"/>
      <c r="AZ450" s="259" t="n">
        <f aca="false">AZ449+AX450</f>
        <v>0</v>
      </c>
      <c r="BA450" s="259"/>
      <c r="BB450" s="259" t="n">
        <f aca="false">BB449+AZ450</f>
        <v>0</v>
      </c>
      <c r="BC450" s="259"/>
      <c r="BD450" s="259" t="n">
        <f aca="false">BD449+BB450</f>
        <v>0</v>
      </c>
      <c r="BE450" s="259"/>
      <c r="BF450" s="259" t="n">
        <f aca="false">BF449+BD450</f>
        <v>0</v>
      </c>
      <c r="BG450" s="259"/>
      <c r="BH450" s="259" t="n">
        <f aca="false">BH449+BF450</f>
        <v>0</v>
      </c>
      <c r="BI450" s="259"/>
      <c r="BJ450" s="259" t="n">
        <f aca="false">BJ449+BH450</f>
        <v>0</v>
      </c>
      <c r="BK450" s="259"/>
      <c r="BL450" s="259" t="n">
        <f aca="false">BL449+BJ450</f>
        <v>0</v>
      </c>
      <c r="BM450" s="259"/>
      <c r="BN450" s="259" t="n">
        <f aca="false">BN449+BL450</f>
        <v>0</v>
      </c>
      <c r="BO450" s="259"/>
      <c r="BP450" s="259" t="n">
        <f aca="false">BP449+BN450</f>
        <v>0</v>
      </c>
      <c r="BQ450" s="259"/>
      <c r="BR450" s="259" t="n">
        <f aca="false">BR449+BP450</f>
        <v>0</v>
      </c>
      <c r="BS450" s="259"/>
      <c r="BT450" s="259" t="n">
        <f aca="false">BT449+BR450</f>
        <v>0</v>
      </c>
      <c r="BU450" s="259"/>
      <c r="BV450" s="259" t="n">
        <f aca="false">BV449+BT450</f>
        <v>0</v>
      </c>
      <c r="BW450" s="259"/>
      <c r="BX450" s="259" t="n">
        <f aca="false">BX449+BV450</f>
        <v>0</v>
      </c>
      <c r="BY450" s="259"/>
      <c r="BZ450" s="259" t="n">
        <f aca="false">BZ449+BX450</f>
        <v>0</v>
      </c>
      <c r="CA450" s="259"/>
      <c r="CB450" s="259" t="n">
        <f aca="false">CB449+BZ450</f>
        <v>0</v>
      </c>
      <c r="CC450" s="259"/>
      <c r="CD450" s="259" t="n">
        <f aca="false">CD449+CB450</f>
        <v>0</v>
      </c>
      <c r="CE450" s="259"/>
      <c r="CF450" s="259" t="n">
        <f aca="false">CF449+CD450</f>
        <v>0</v>
      </c>
      <c r="CG450" s="259"/>
      <c r="CH450" s="259" t="n">
        <f aca="false">CH449+CF450</f>
        <v>0</v>
      </c>
      <c r="CI450" s="259"/>
      <c r="CJ450" s="259" t="n">
        <f aca="false">CJ449+CH450</f>
        <v>0</v>
      </c>
      <c r="CK450" s="259"/>
      <c r="CL450" s="259" t="n">
        <f aca="false">CL449+CJ450</f>
        <v>0</v>
      </c>
      <c r="CM450" s="259"/>
      <c r="CN450" s="259" t="n">
        <f aca="false">CN449+CL450</f>
        <v>0</v>
      </c>
      <c r="CO450" s="259"/>
      <c r="CP450" s="259" t="n">
        <f aca="false">CP449+CN450</f>
        <v>0</v>
      </c>
      <c r="CQ450" s="259"/>
      <c r="CR450" s="259" t="n">
        <f aca="false">CR449+CP450</f>
        <v>0</v>
      </c>
      <c r="CS450" s="259"/>
      <c r="CT450" s="259" t="n">
        <f aca="false">CT449+CR450</f>
        <v>0</v>
      </c>
      <c r="CU450" s="259"/>
      <c r="CV450" s="259" t="n">
        <f aca="false">CV449+CT450</f>
        <v>0</v>
      </c>
      <c r="CW450" s="259"/>
      <c r="CX450" s="259" t="n">
        <f aca="false">CX449+CV450</f>
        <v>0</v>
      </c>
      <c r="CY450" s="259"/>
      <c r="CZ450" s="259" t="n">
        <f aca="false">CZ449+CX450</f>
        <v>0</v>
      </c>
      <c r="DA450" s="259"/>
      <c r="DB450" s="259" t="n">
        <f aca="false">DB449+CZ450</f>
        <v>0</v>
      </c>
      <c r="DC450" s="259"/>
      <c r="DD450" s="259" t="n">
        <f aca="false">DD449+DB450</f>
        <v>0</v>
      </c>
      <c r="DE450" s="259"/>
      <c r="DF450" s="259" t="n">
        <f aca="false">DF449+DD450</f>
        <v>0</v>
      </c>
      <c r="DG450" s="259"/>
      <c r="DH450" s="259" t="n">
        <f aca="false">DH449+DF450</f>
        <v>0</v>
      </c>
      <c r="DI450" s="259"/>
      <c r="DJ450" s="296" t="n">
        <f aca="false">DJ449+DH450</f>
        <v>0</v>
      </c>
      <c r="DK450" s="296"/>
      <c r="DL450" s="259" t="n">
        <f aca="false">DL449+DJ450</f>
        <v>0</v>
      </c>
      <c r="DM450" s="259"/>
      <c r="DN450" s="259" t="n">
        <f aca="false">DN449+DL450</f>
        <v>0</v>
      </c>
      <c r="DO450" s="259"/>
      <c r="DP450" s="259" t="n">
        <f aca="false">DP449+DN450</f>
        <v>0</v>
      </c>
      <c r="DQ450" s="259"/>
      <c r="DR450" s="259" t="n">
        <f aca="false">DR449+DP450</f>
        <v>0</v>
      </c>
      <c r="DS450" s="259"/>
      <c r="DT450" s="259" t="n">
        <f aca="false">DT449+DR450</f>
        <v>0</v>
      </c>
      <c r="DU450" s="259"/>
      <c r="DV450" s="259" t="n">
        <f aca="false">DV449+DT450</f>
        <v>0</v>
      </c>
      <c r="DW450" s="259"/>
      <c r="DX450" s="259" t="n">
        <f aca="false">DX449+DV450</f>
        <v>0</v>
      </c>
      <c r="DY450" s="259"/>
      <c r="DZ450" s="259" t="n">
        <f aca="false">DZ449+DX450</f>
        <v>0</v>
      </c>
      <c r="EA450" s="259"/>
      <c r="EB450" s="259" t="n">
        <f aca="false">EB449+DZ450</f>
        <v>0</v>
      </c>
      <c r="EC450" s="259"/>
      <c r="ED450" s="259" t="n">
        <f aca="false">ED449+EB450</f>
        <v>0</v>
      </c>
      <c r="EE450" s="259"/>
      <c r="EF450" s="259" t="n">
        <f aca="false">EF449+ED450</f>
        <v>0</v>
      </c>
      <c r="EG450" s="259"/>
      <c r="EH450" s="259" t="n">
        <f aca="false">EH449+EF450</f>
        <v>0</v>
      </c>
      <c r="EI450" s="259"/>
      <c r="EJ450" s="259" t="n">
        <f aca="false">EJ449+EH450</f>
        <v>0</v>
      </c>
      <c r="EK450" s="259"/>
      <c r="EL450" s="259" t="n">
        <f aca="false">EL449+EJ450</f>
        <v>0</v>
      </c>
      <c r="EM450" s="259"/>
      <c r="EN450" s="259" t="n">
        <f aca="false">EN449+EL450</f>
        <v>0</v>
      </c>
      <c r="EO450" s="259"/>
      <c r="EP450" s="259" t="n">
        <f aca="false">EP449+EN450</f>
        <v>0</v>
      </c>
      <c r="EQ450" s="259"/>
      <c r="ER450" s="259" t="n">
        <f aca="false">ER449+EP450</f>
        <v>0</v>
      </c>
      <c r="ES450" s="259"/>
      <c r="ET450" s="259" t="n">
        <f aca="false">ET449+ER450</f>
        <v>0</v>
      </c>
      <c r="EU450" s="259"/>
      <c r="EV450" s="259" t="n">
        <f aca="false">EV449+ET450</f>
        <v>0</v>
      </c>
      <c r="EW450" s="259"/>
      <c r="EX450" s="260" t="n">
        <f aca="false">EX449+EV450</f>
        <v>0</v>
      </c>
      <c r="EY450" s="260"/>
      <c r="EZ450" s="259" t="n">
        <f aca="false">EZ449+EX450</f>
        <v>0</v>
      </c>
      <c r="FA450" s="259"/>
      <c r="FB450" s="259" t="n">
        <f aca="false">FB449+EZ450</f>
        <v>0</v>
      </c>
      <c r="FC450" s="259"/>
      <c r="FD450" s="259" t="n">
        <f aca="false">FD449+FB450</f>
        <v>0</v>
      </c>
      <c r="FE450" s="259"/>
      <c r="FF450" s="259" t="n">
        <f aca="false">FF449+FD450</f>
        <v>0</v>
      </c>
      <c r="FG450" s="259"/>
      <c r="FH450" s="259" t="n">
        <f aca="false">FH449+FF450</f>
        <v>0</v>
      </c>
      <c r="FI450" s="259"/>
      <c r="FJ450" s="259" t="n">
        <f aca="false">FJ449+FH450</f>
        <v>0</v>
      </c>
      <c r="FK450" s="259"/>
      <c r="FL450" s="259" t="n">
        <f aca="false">FL449+FJ450</f>
        <v>0</v>
      </c>
      <c r="FM450" s="259"/>
      <c r="FN450" s="259" t="n">
        <f aca="false">FN449+FL450</f>
        <v>0</v>
      </c>
      <c r="FO450" s="259"/>
      <c r="FP450" s="259" t="n">
        <f aca="false">FP449+FN450</f>
        <v>0</v>
      </c>
      <c r="FQ450" s="259"/>
      <c r="FR450" s="259" t="n">
        <f aca="false">FR449+FP450</f>
        <v>0</v>
      </c>
      <c r="FS450" s="259"/>
      <c r="FT450" s="259" t="n">
        <f aca="false">FT449+FR450</f>
        <v>0</v>
      </c>
      <c r="FU450" s="259"/>
      <c r="FV450" s="259" t="n">
        <f aca="false">FV449+FT450</f>
        <v>0</v>
      </c>
      <c r="FW450" s="259"/>
      <c r="FX450" s="259" t="n">
        <f aca="false">FX449+FV450</f>
        <v>0</v>
      </c>
      <c r="FY450" s="259"/>
      <c r="FZ450" s="259" t="n">
        <f aca="false">FZ449+FX450</f>
        <v>0</v>
      </c>
      <c r="GA450" s="259"/>
      <c r="GB450" s="259" t="n">
        <f aca="false">GB449+FZ450</f>
        <v>0</v>
      </c>
      <c r="GC450" s="259"/>
      <c r="GD450" s="259" t="n">
        <f aca="false">GD449+GB450</f>
        <v>0</v>
      </c>
      <c r="GE450" s="259"/>
      <c r="GF450" s="259" t="n">
        <f aca="false">GF449+GD450</f>
        <v>0</v>
      </c>
      <c r="GG450" s="259"/>
      <c r="GH450" s="259" t="n">
        <f aca="false">GH449+GF450</f>
        <v>0</v>
      </c>
      <c r="GI450" s="259"/>
      <c r="GJ450" s="259" t="n">
        <f aca="false">GJ449+GH450</f>
        <v>0</v>
      </c>
      <c r="GK450" s="259"/>
      <c r="GL450" s="259" t="n">
        <f aca="false">GL449+GJ450</f>
        <v>0</v>
      </c>
      <c r="GM450" s="259"/>
      <c r="GN450" s="259" t="n">
        <f aca="false">GN449+GL450</f>
        <v>0</v>
      </c>
      <c r="GO450" s="259"/>
      <c r="GP450" s="259" t="n">
        <f aca="false">GP449+GN450</f>
        <v>0</v>
      </c>
      <c r="GQ450" s="259"/>
      <c r="GR450" s="259" t="n">
        <f aca="false">GR449+GP450</f>
        <v>0</v>
      </c>
      <c r="GS450" s="259"/>
      <c r="GT450" s="259" t="n">
        <f aca="false">GT449+GR450</f>
        <v>0</v>
      </c>
      <c r="GU450" s="259"/>
      <c r="GV450" s="259" t="n">
        <f aca="false">GV449+GT450</f>
        <v>0</v>
      </c>
      <c r="GW450" s="259"/>
      <c r="GX450" s="259" t="n">
        <f aca="false">GX449+GV450</f>
        <v>0</v>
      </c>
      <c r="GY450" s="259"/>
      <c r="GZ450" s="259" t="n">
        <f aca="false">GZ449+GX450</f>
        <v>0</v>
      </c>
      <c r="HA450" s="259"/>
      <c r="HB450" s="259" t="n">
        <f aca="false">HB449+GZ450</f>
        <v>0</v>
      </c>
      <c r="HC450" s="259"/>
      <c r="HD450" s="259" t="n">
        <f aca="false">HD449+HB450</f>
        <v>0</v>
      </c>
      <c r="HE450" s="259"/>
      <c r="HF450" s="259" t="n">
        <f aca="false">HF449+HD450</f>
        <v>0</v>
      </c>
      <c r="HG450" s="259"/>
      <c r="HH450" s="259" t="n">
        <f aca="false">HH449+HF450</f>
        <v>0</v>
      </c>
      <c r="HI450" s="259"/>
      <c r="HJ450" s="259" t="n">
        <f aca="false">HJ449+HH450</f>
        <v>0</v>
      </c>
      <c r="HK450" s="259"/>
    </row>
    <row r="451" s="299" customFormat="true" ht="12.75" hidden="true" customHeight="false" outlineLevel="0" collapsed="false">
      <c r="A451" s="232"/>
      <c r="B451" s="233"/>
      <c r="C451" s="232"/>
      <c r="D451" s="234"/>
      <c r="E451" s="234"/>
      <c r="F451" s="235"/>
      <c r="G451" s="234"/>
      <c r="H451" s="261"/>
      <c r="I451" s="237"/>
      <c r="J451" s="238"/>
      <c r="K451" s="262" t="s">
        <v>165</v>
      </c>
      <c r="L451" s="263" t="e">
        <f aca="false">IF($E445&gt;0,L448/$E445,"-")</f>
        <v>#N/A</v>
      </c>
      <c r="M451" s="263"/>
      <c r="N451" s="263" t="e">
        <f aca="false">IF($E445&gt;0,N448/$E445,"-")</f>
        <v>#N/A</v>
      </c>
      <c r="O451" s="263"/>
      <c r="P451" s="263" t="e">
        <f aca="false">IF($E445&gt;0,P448/$E445,"-")</f>
        <v>#N/A</v>
      </c>
      <c r="Q451" s="263"/>
      <c r="R451" s="263" t="e">
        <f aca="false">IF($E445&gt;0,R448/$E445,"-")</f>
        <v>#N/A</v>
      </c>
      <c r="S451" s="263"/>
      <c r="T451" s="263" t="e">
        <f aca="false">IF($E445&gt;0,T448/$E445,"-")</f>
        <v>#N/A</v>
      </c>
      <c r="U451" s="263"/>
      <c r="V451" s="263" t="e">
        <f aca="false">IF($E445&gt;0,V448/$E445,"-")</f>
        <v>#N/A</v>
      </c>
      <c r="W451" s="263"/>
      <c r="X451" s="263" t="e">
        <f aca="false">IF($E445&gt;0,X448/$E445,"-")</f>
        <v>#N/A</v>
      </c>
      <c r="Y451" s="263"/>
      <c r="Z451" s="263" t="e">
        <f aca="false">IF($E445&gt;0,Z448/$E445,"-")</f>
        <v>#N/A</v>
      </c>
      <c r="AA451" s="263"/>
      <c r="AB451" s="263" t="e">
        <f aca="false">IF($E445&gt;0,AB448/$E445,"-")</f>
        <v>#N/A</v>
      </c>
      <c r="AC451" s="263"/>
      <c r="AD451" s="263" t="e">
        <f aca="false">IF($E445&gt;0,AD448/$E445,"-")</f>
        <v>#N/A</v>
      </c>
      <c r="AE451" s="263"/>
      <c r="AF451" s="263" t="e">
        <f aca="false">IF($E445&gt;0,AF448/$E445,"-")</f>
        <v>#N/A</v>
      </c>
      <c r="AG451" s="263"/>
      <c r="AH451" s="263" t="e">
        <f aca="false">IF($E445&gt;0,AH448/$E445,"-")</f>
        <v>#N/A</v>
      </c>
      <c r="AI451" s="263"/>
      <c r="AJ451" s="263" t="e">
        <f aca="false">IF($E445&gt;0,AJ448/$E445,"-")</f>
        <v>#N/A</v>
      </c>
      <c r="AK451" s="263"/>
      <c r="AL451" s="263" t="e">
        <f aca="false">IF($E445&gt;0,AL448/$E445,"-")</f>
        <v>#N/A</v>
      </c>
      <c r="AM451" s="263"/>
      <c r="AN451" s="263" t="e">
        <f aca="false">IF($E445&gt;0,AN448/$E445,"-")</f>
        <v>#N/A</v>
      </c>
      <c r="AO451" s="263"/>
      <c r="AP451" s="263" t="e">
        <f aca="false">IF($E445&gt;0,AP448/$E445,"-")</f>
        <v>#N/A</v>
      </c>
      <c r="AQ451" s="263"/>
      <c r="AR451" s="263" t="e">
        <f aca="false">IF($E445&gt;0,AR448/$E445,"-")</f>
        <v>#N/A</v>
      </c>
      <c r="AS451" s="263"/>
      <c r="AT451" s="263" t="e">
        <f aca="false">IF($E445&gt;0,AT448/$E445,"-")</f>
        <v>#N/A</v>
      </c>
      <c r="AU451" s="263"/>
      <c r="AV451" s="263" t="e">
        <f aca="false">IF($E445&gt;0,AV448/$E445,"-")</f>
        <v>#N/A</v>
      </c>
      <c r="AW451" s="263"/>
      <c r="AX451" s="263" t="e">
        <f aca="false">IF($E445&gt;0,AX448/$E445,"-")</f>
        <v>#N/A</v>
      </c>
      <c r="AY451" s="263"/>
      <c r="AZ451" s="263" t="e">
        <f aca="false">IF($E445&gt;0,AZ448/$E445,"-")</f>
        <v>#N/A</v>
      </c>
      <c r="BA451" s="263"/>
      <c r="BB451" s="263" t="e">
        <f aca="false">IF($E445&gt;0,BB448/$E445,"-")</f>
        <v>#N/A</v>
      </c>
      <c r="BC451" s="263"/>
      <c r="BD451" s="263" t="e">
        <f aca="false">IF($E445&gt;0,BD448/$E445,"-")</f>
        <v>#N/A</v>
      </c>
      <c r="BE451" s="263"/>
      <c r="BF451" s="263" t="e">
        <f aca="false">IF($E445&gt;0,BF448/$E445,"-")</f>
        <v>#N/A</v>
      </c>
      <c r="BG451" s="263"/>
      <c r="BH451" s="263" t="e">
        <f aca="false">IF($E445&gt;0,BH448/$E445,"-")</f>
        <v>#N/A</v>
      </c>
      <c r="BI451" s="263"/>
      <c r="BJ451" s="263" t="e">
        <f aca="false">IF($E445&gt;0,BJ448/$E445,"-")</f>
        <v>#N/A</v>
      </c>
      <c r="BK451" s="263"/>
      <c r="BL451" s="263" t="e">
        <f aca="false">IF($E445&gt;0,BL448/$E445,"-")</f>
        <v>#N/A</v>
      </c>
      <c r="BM451" s="263"/>
      <c r="BN451" s="263" t="e">
        <f aca="false">IF($E445&gt;0,BN448/$E445,"-")</f>
        <v>#N/A</v>
      </c>
      <c r="BO451" s="263"/>
      <c r="BP451" s="263" t="e">
        <f aca="false">IF($E445&gt;0,BP448/$E445,"-")</f>
        <v>#N/A</v>
      </c>
      <c r="BQ451" s="263"/>
      <c r="BR451" s="263" t="e">
        <f aca="false">IF($E445&gt;0,BR448/$E445,"-")</f>
        <v>#N/A</v>
      </c>
      <c r="BS451" s="263"/>
      <c r="BT451" s="263" t="e">
        <f aca="false">IF($E445&gt;0,BT448/$E445,"-")</f>
        <v>#N/A</v>
      </c>
      <c r="BU451" s="263"/>
      <c r="BV451" s="263" t="e">
        <f aca="false">IF($E445&gt;0,BV448/$E445,"-")</f>
        <v>#N/A</v>
      </c>
      <c r="BW451" s="263"/>
      <c r="BX451" s="263" t="e">
        <f aca="false">IF($E445&gt;0,BX448/$E445,"-")</f>
        <v>#N/A</v>
      </c>
      <c r="BY451" s="263"/>
      <c r="BZ451" s="263" t="e">
        <f aca="false">IF($E445&gt;0,BZ448/$E445,"-")</f>
        <v>#N/A</v>
      </c>
      <c r="CA451" s="263"/>
      <c r="CB451" s="263" t="e">
        <f aca="false">IF($E445&gt;0,CB448/$E445,"-")</f>
        <v>#N/A</v>
      </c>
      <c r="CC451" s="263"/>
      <c r="CD451" s="263" t="e">
        <f aca="false">IF($E445&gt;0,CD448/$E445,"-")</f>
        <v>#N/A</v>
      </c>
      <c r="CE451" s="263"/>
      <c r="CF451" s="263" t="e">
        <f aca="false">IF($E445&gt;0,CF448/$E445,"-")</f>
        <v>#N/A</v>
      </c>
      <c r="CG451" s="263"/>
      <c r="CH451" s="263" t="e">
        <f aca="false">IF($E445&gt;0,CH448/$E445,"-")</f>
        <v>#N/A</v>
      </c>
      <c r="CI451" s="263"/>
      <c r="CJ451" s="263" t="e">
        <f aca="false">IF($E445&gt;0,CJ448/$E445,"-")</f>
        <v>#N/A</v>
      </c>
      <c r="CK451" s="263"/>
      <c r="CL451" s="263" t="e">
        <f aca="false">IF($E445&gt;0,CL448/$E445,"-")</f>
        <v>#N/A</v>
      </c>
      <c r="CM451" s="263"/>
      <c r="CN451" s="263" t="e">
        <f aca="false">IF($E445&gt;0,CN448/$E445,"-")</f>
        <v>#N/A</v>
      </c>
      <c r="CO451" s="263"/>
      <c r="CP451" s="263" t="e">
        <f aca="false">IF($E445&gt;0,CP448/$E445,"-")</f>
        <v>#N/A</v>
      </c>
      <c r="CQ451" s="263"/>
      <c r="CR451" s="263" t="e">
        <f aca="false">IF($E445&gt;0,CR448/$E445,"-")</f>
        <v>#N/A</v>
      </c>
      <c r="CS451" s="263"/>
      <c r="CT451" s="263" t="e">
        <f aca="false">IF($E445&gt;0,CT448/$E445,"-")</f>
        <v>#N/A</v>
      </c>
      <c r="CU451" s="263"/>
      <c r="CV451" s="263" t="e">
        <f aca="false">IF($E445&gt;0,CV448/$E445,"-")</f>
        <v>#N/A</v>
      </c>
      <c r="CW451" s="263"/>
      <c r="CX451" s="263" t="e">
        <f aca="false">IF($E445&gt;0,CX448/$E445,"-")</f>
        <v>#N/A</v>
      </c>
      <c r="CY451" s="263"/>
      <c r="CZ451" s="263" t="e">
        <f aca="false">IF($E445&gt;0,CZ448/$E445,"-")</f>
        <v>#N/A</v>
      </c>
      <c r="DA451" s="263"/>
      <c r="DB451" s="263" t="e">
        <f aca="false">IF($E445&gt;0,DB448/$E445,"-")</f>
        <v>#N/A</v>
      </c>
      <c r="DC451" s="263"/>
      <c r="DD451" s="263" t="e">
        <f aca="false">IF($E445&gt;0,DD448/$E445,"-")</f>
        <v>#N/A</v>
      </c>
      <c r="DE451" s="263"/>
      <c r="DF451" s="263" t="e">
        <f aca="false">IF($E445&gt;0,DF448/$E445,"-")</f>
        <v>#N/A</v>
      </c>
      <c r="DG451" s="263"/>
      <c r="DH451" s="263" t="e">
        <f aca="false">IF($E445&gt;0,DH448/$E445,"-")</f>
        <v>#N/A</v>
      </c>
      <c r="DI451" s="263"/>
      <c r="DJ451" s="298" t="e">
        <f aca="false">IF($E445&gt;0,DJ448/$E445,"-")</f>
        <v>#N/A</v>
      </c>
      <c r="DK451" s="298"/>
      <c r="DL451" s="263" t="e">
        <f aca="false">IF($E445&gt;0,DL448/$E445,"-")</f>
        <v>#N/A</v>
      </c>
      <c r="DM451" s="263"/>
      <c r="DN451" s="263" t="e">
        <f aca="false">IF($E445&gt;0,DN448/$E445,"-")</f>
        <v>#N/A</v>
      </c>
      <c r="DO451" s="263"/>
      <c r="DP451" s="263" t="e">
        <f aca="false">IF($E445&gt;0,DP448/$E445,"-")</f>
        <v>#N/A</v>
      </c>
      <c r="DQ451" s="263"/>
      <c r="DR451" s="263" t="e">
        <f aca="false">IF($E445&gt;0,DR448/$E445,"-")</f>
        <v>#N/A</v>
      </c>
      <c r="DS451" s="263"/>
      <c r="DT451" s="263" t="e">
        <f aca="false">IF($E445&gt;0,DT448/$E445,"-")</f>
        <v>#N/A</v>
      </c>
      <c r="DU451" s="263"/>
      <c r="DV451" s="263" t="e">
        <f aca="false">IF($E445&gt;0,DV448/$E445,"-")</f>
        <v>#N/A</v>
      </c>
      <c r="DW451" s="263"/>
      <c r="DX451" s="263" t="e">
        <f aca="false">IF($E445&gt;0,DX448/$E445,"-")</f>
        <v>#N/A</v>
      </c>
      <c r="DY451" s="263"/>
      <c r="DZ451" s="263" t="e">
        <f aca="false">IF($E445&gt;0,DZ448/$E445,"-")</f>
        <v>#N/A</v>
      </c>
      <c r="EA451" s="263"/>
      <c r="EB451" s="263" t="e">
        <f aca="false">IF($E445&gt;0,EB448/$E445,"-")</f>
        <v>#N/A</v>
      </c>
      <c r="EC451" s="263"/>
      <c r="ED451" s="263" t="e">
        <f aca="false">IF($E445&gt;0,ED448/$E445,"-")</f>
        <v>#N/A</v>
      </c>
      <c r="EE451" s="263"/>
      <c r="EF451" s="263" t="e">
        <f aca="false">IF($E445&gt;0,EF448/$E445,"-")</f>
        <v>#N/A</v>
      </c>
      <c r="EG451" s="263"/>
      <c r="EH451" s="263" t="e">
        <f aca="false">IF($E445&gt;0,EH448/$E445,"-")</f>
        <v>#N/A</v>
      </c>
      <c r="EI451" s="263"/>
      <c r="EJ451" s="263" t="e">
        <f aca="false">IF($E445&gt;0,EJ448/$E445,"-")</f>
        <v>#N/A</v>
      </c>
      <c r="EK451" s="263"/>
      <c r="EL451" s="263" t="e">
        <f aca="false">IF($E445&gt;0,EL448/$E445,"-")</f>
        <v>#N/A</v>
      </c>
      <c r="EM451" s="263"/>
      <c r="EN451" s="263" t="e">
        <f aca="false">IF($E445&gt;0,EN448/$E445,"-")</f>
        <v>#N/A</v>
      </c>
      <c r="EO451" s="263"/>
      <c r="EP451" s="263" t="e">
        <f aca="false">IF($E445&gt;0,EP448/$E445,"-")</f>
        <v>#N/A</v>
      </c>
      <c r="EQ451" s="263"/>
      <c r="ER451" s="263" t="e">
        <f aca="false">IF($E445&gt;0,ER448/$E445,"-")</f>
        <v>#N/A</v>
      </c>
      <c r="ES451" s="263"/>
      <c r="ET451" s="263" t="e">
        <f aca="false">IF($E445&gt;0,ET448/$E445,"-")</f>
        <v>#N/A</v>
      </c>
      <c r="EU451" s="263"/>
      <c r="EV451" s="263" t="e">
        <f aca="false">IF($E445&gt;0,EV448/$E445,"-")</f>
        <v>#N/A</v>
      </c>
      <c r="EW451" s="263"/>
      <c r="EX451" s="264" t="e">
        <f aca="false">IF($E445&gt;0,EX448/$E445,"-")</f>
        <v>#N/A</v>
      </c>
      <c r="EY451" s="264"/>
      <c r="EZ451" s="263" t="e">
        <f aca="false">IF($E445&gt;0,EZ448/$E445,"-")</f>
        <v>#N/A</v>
      </c>
      <c r="FA451" s="263"/>
      <c r="FB451" s="263" t="e">
        <f aca="false">IF($E445&gt;0,FB448/$E445,"-")</f>
        <v>#N/A</v>
      </c>
      <c r="FC451" s="263"/>
      <c r="FD451" s="263" t="e">
        <f aca="false">IF($E445&gt;0,FD448/$E445,"-")</f>
        <v>#N/A</v>
      </c>
      <c r="FE451" s="263"/>
      <c r="FF451" s="263" t="e">
        <f aca="false">IF($E445&gt;0,FF448/$E445,"-")</f>
        <v>#N/A</v>
      </c>
      <c r="FG451" s="263"/>
      <c r="FH451" s="263" t="e">
        <f aca="false">IF($E445&gt;0,FH448/$E445,"-")</f>
        <v>#N/A</v>
      </c>
      <c r="FI451" s="263"/>
      <c r="FJ451" s="263" t="e">
        <f aca="false">IF($E445&gt;0,FJ448/$E445,"-")</f>
        <v>#N/A</v>
      </c>
      <c r="FK451" s="263"/>
      <c r="FL451" s="263" t="e">
        <f aca="false">IF($E445&gt;0,FL448/$E445,"-")</f>
        <v>#N/A</v>
      </c>
      <c r="FM451" s="263"/>
      <c r="FN451" s="263" t="e">
        <f aca="false">IF($E445&gt;0,FN448/$E445,"-")</f>
        <v>#N/A</v>
      </c>
      <c r="FO451" s="263"/>
      <c r="FP451" s="263" t="e">
        <f aca="false">IF($E445&gt;0,FP448/$E445,"-")</f>
        <v>#N/A</v>
      </c>
      <c r="FQ451" s="263"/>
      <c r="FR451" s="263" t="e">
        <f aca="false">IF($E445&gt;0,FR448/$E445,"-")</f>
        <v>#N/A</v>
      </c>
      <c r="FS451" s="263"/>
      <c r="FT451" s="263" t="e">
        <f aca="false">IF($E445&gt;0,FT448/$E445,"-")</f>
        <v>#N/A</v>
      </c>
      <c r="FU451" s="263"/>
      <c r="FV451" s="263" t="e">
        <f aca="false">IF($E445&gt;0,FV448/$E445,"-")</f>
        <v>#N/A</v>
      </c>
      <c r="FW451" s="263"/>
      <c r="FX451" s="263" t="e">
        <f aca="false">IF($E445&gt;0,FX448/$E445,"-")</f>
        <v>#N/A</v>
      </c>
      <c r="FY451" s="263"/>
      <c r="FZ451" s="263" t="e">
        <f aca="false">IF($E445&gt;0,FZ448/$E445,"-")</f>
        <v>#N/A</v>
      </c>
      <c r="GA451" s="263"/>
      <c r="GB451" s="263" t="e">
        <f aca="false">IF($E445&gt;0,GB448/$E445,"-")</f>
        <v>#N/A</v>
      </c>
      <c r="GC451" s="263"/>
      <c r="GD451" s="263" t="e">
        <f aca="false">IF($E445&gt;0,GD448/$E445,"-")</f>
        <v>#N/A</v>
      </c>
      <c r="GE451" s="263"/>
      <c r="GF451" s="263" t="e">
        <f aca="false">IF($E445&gt;0,GF448/$E445,"-")</f>
        <v>#N/A</v>
      </c>
      <c r="GG451" s="263"/>
      <c r="GH451" s="263" t="e">
        <f aca="false">IF($E445&gt;0,GH448/$E445,"-")</f>
        <v>#N/A</v>
      </c>
      <c r="GI451" s="263"/>
      <c r="GJ451" s="263" t="e">
        <f aca="false">IF($E445&gt;0,GJ448/$E445,"-")</f>
        <v>#N/A</v>
      </c>
      <c r="GK451" s="263"/>
      <c r="GL451" s="263" t="e">
        <f aca="false">IF($E445&gt;0,GL448/$E445,"-")</f>
        <v>#N/A</v>
      </c>
      <c r="GM451" s="263"/>
      <c r="GN451" s="263" t="e">
        <f aca="false">IF($E445&gt;0,GN448/$E445,"-")</f>
        <v>#N/A</v>
      </c>
      <c r="GO451" s="263"/>
      <c r="GP451" s="263" t="e">
        <f aca="false">IF($E445&gt;0,GP448/$E445,"-")</f>
        <v>#N/A</v>
      </c>
      <c r="GQ451" s="263"/>
      <c r="GR451" s="263" t="e">
        <f aca="false">IF($E445&gt;0,GR448/$E445,"-")</f>
        <v>#N/A</v>
      </c>
      <c r="GS451" s="263"/>
      <c r="GT451" s="263" t="e">
        <f aca="false">IF($E445&gt;0,GT448/$E445,"-")</f>
        <v>#N/A</v>
      </c>
      <c r="GU451" s="263"/>
      <c r="GV451" s="263" t="e">
        <f aca="false">IF($E445&gt;0,GV448/$E445,"-")</f>
        <v>#N/A</v>
      </c>
      <c r="GW451" s="263"/>
      <c r="GX451" s="263" t="e">
        <f aca="false">IF($E445&gt;0,GX448/$E445,"-")</f>
        <v>#N/A</v>
      </c>
      <c r="GY451" s="263"/>
      <c r="GZ451" s="263" t="e">
        <f aca="false">IF($E445&gt;0,GZ448/$E445,"-")</f>
        <v>#N/A</v>
      </c>
      <c r="HA451" s="263"/>
      <c r="HB451" s="263" t="e">
        <f aca="false">IF($E445&gt;0,HB448/$E445,"-")</f>
        <v>#N/A</v>
      </c>
      <c r="HC451" s="263"/>
      <c r="HD451" s="263" t="e">
        <f aca="false">IF($E445&gt;0,HD448/$E445,"-")</f>
        <v>#N/A</v>
      </c>
      <c r="HE451" s="263"/>
      <c r="HF451" s="263" t="e">
        <f aca="false">IF($E445&gt;0,HF448/$E445,"-")</f>
        <v>#N/A</v>
      </c>
      <c r="HG451" s="263"/>
      <c r="HH451" s="263" t="e">
        <f aca="false">IF($E445&gt;0,HH448/$E445,"-")</f>
        <v>#N/A</v>
      </c>
      <c r="HI451" s="263"/>
      <c r="HJ451" s="263" t="e">
        <f aca="false">IF($E445&gt;0,HJ448/$E445,"-")</f>
        <v>#N/A</v>
      </c>
      <c r="HK451" s="263"/>
    </row>
    <row r="452" customFormat="false" ht="12.75" hidden="true" customHeight="false" outlineLevel="0" collapsed="false">
      <c r="A452" s="232"/>
      <c r="B452" s="233"/>
      <c r="C452" s="232"/>
      <c r="D452" s="234"/>
      <c r="E452" s="234"/>
      <c r="F452" s="235"/>
      <c r="G452" s="234"/>
      <c r="H452" s="234"/>
      <c r="I452" s="237"/>
      <c r="J452" s="238"/>
      <c r="K452" s="265" t="s">
        <v>166</v>
      </c>
      <c r="L452" s="266" t="e">
        <f aca="false">IF($E445&gt;0,L450/$E445,"-")</f>
        <v>#N/A</v>
      </c>
      <c r="M452" s="266"/>
      <c r="N452" s="266" t="e">
        <f aca="false">IF($E445&gt;0,N450/$E445,"-")</f>
        <v>#N/A</v>
      </c>
      <c r="O452" s="266"/>
      <c r="P452" s="266" t="e">
        <f aca="false">IF($E445&gt;0,P450/$E445,"-")</f>
        <v>#N/A</v>
      </c>
      <c r="Q452" s="266"/>
      <c r="R452" s="266" t="e">
        <f aca="false">IF($E445&gt;0,R450/$E445,"-")</f>
        <v>#N/A</v>
      </c>
      <c r="S452" s="266"/>
      <c r="T452" s="266" t="e">
        <f aca="false">IF($E445&gt;0,T450/$E445,"-")</f>
        <v>#N/A</v>
      </c>
      <c r="U452" s="266"/>
      <c r="V452" s="266" t="e">
        <f aca="false">IF($E445&gt;0,V450/$E445,"-")</f>
        <v>#N/A</v>
      </c>
      <c r="W452" s="266"/>
      <c r="X452" s="266" t="e">
        <f aca="false">IF($E445&gt;0,X450/$E445,"-")</f>
        <v>#N/A</v>
      </c>
      <c r="Y452" s="266"/>
      <c r="Z452" s="266" t="e">
        <f aca="false">IF($E445&gt;0,Z450/$E445,"-")</f>
        <v>#N/A</v>
      </c>
      <c r="AA452" s="266"/>
      <c r="AB452" s="266" t="e">
        <f aca="false">IF($E445&gt;0,AB450/$E445,"-")</f>
        <v>#N/A</v>
      </c>
      <c r="AC452" s="266"/>
      <c r="AD452" s="266" t="e">
        <f aca="false">IF($E445&gt;0,AD450/$E445,"-")</f>
        <v>#N/A</v>
      </c>
      <c r="AE452" s="266"/>
      <c r="AF452" s="266" t="e">
        <f aca="false">IF($E445&gt;0,AF450/$E445,"-")</f>
        <v>#N/A</v>
      </c>
      <c r="AG452" s="266"/>
      <c r="AH452" s="266" t="e">
        <f aca="false">IF($E445&gt;0,AH450/$E445,"-")</f>
        <v>#N/A</v>
      </c>
      <c r="AI452" s="266"/>
      <c r="AJ452" s="266" t="e">
        <f aca="false">IF($E445&gt;0,AJ450/$E445,"-")</f>
        <v>#N/A</v>
      </c>
      <c r="AK452" s="266"/>
      <c r="AL452" s="266" t="e">
        <f aca="false">IF($E445&gt;0,AL450/$E445,"-")</f>
        <v>#N/A</v>
      </c>
      <c r="AM452" s="266"/>
      <c r="AN452" s="266" t="e">
        <f aca="false">IF($E445&gt;0,AN450/$E445,"-")</f>
        <v>#N/A</v>
      </c>
      <c r="AO452" s="266"/>
      <c r="AP452" s="266" t="e">
        <f aca="false">IF($E445&gt;0,AP450/$E445,"-")</f>
        <v>#N/A</v>
      </c>
      <c r="AQ452" s="266"/>
      <c r="AR452" s="266" t="e">
        <f aca="false">IF($E445&gt;0,AR450/$E445,"-")</f>
        <v>#N/A</v>
      </c>
      <c r="AS452" s="266"/>
      <c r="AT452" s="266" t="e">
        <f aca="false">IF($E445&gt;0,AT450/$E445,"-")</f>
        <v>#N/A</v>
      </c>
      <c r="AU452" s="266"/>
      <c r="AV452" s="266" t="e">
        <f aca="false">IF($E445&gt;0,AV450/$E445,"-")</f>
        <v>#N/A</v>
      </c>
      <c r="AW452" s="266"/>
      <c r="AX452" s="266" t="e">
        <f aca="false">IF($E445&gt;0,AX450/$E445,"-")</f>
        <v>#N/A</v>
      </c>
      <c r="AY452" s="266"/>
      <c r="AZ452" s="266" t="e">
        <f aca="false">IF($E445&gt;0,AZ450/$E445,"-")</f>
        <v>#N/A</v>
      </c>
      <c r="BA452" s="266"/>
      <c r="BB452" s="266" t="e">
        <f aca="false">IF($E445&gt;0,BB450/$E445,"-")</f>
        <v>#N/A</v>
      </c>
      <c r="BC452" s="266"/>
      <c r="BD452" s="266" t="e">
        <f aca="false">IF($E445&gt;0,BD450/$E445,"-")</f>
        <v>#N/A</v>
      </c>
      <c r="BE452" s="266"/>
      <c r="BF452" s="266" t="e">
        <f aca="false">IF($E445&gt;0,BF450/$E445,"-")</f>
        <v>#N/A</v>
      </c>
      <c r="BG452" s="266"/>
      <c r="BH452" s="266" t="e">
        <f aca="false">IF($E445&gt;0,BH450/$E445,"-")</f>
        <v>#N/A</v>
      </c>
      <c r="BI452" s="266"/>
      <c r="BJ452" s="266" t="e">
        <f aca="false">IF($E445&gt;0,BJ450/$E445,"-")</f>
        <v>#N/A</v>
      </c>
      <c r="BK452" s="266"/>
      <c r="BL452" s="266" t="e">
        <f aca="false">IF($E445&gt;0,BL450/$E445,"-")</f>
        <v>#N/A</v>
      </c>
      <c r="BM452" s="266"/>
      <c r="BN452" s="266" t="e">
        <f aca="false">IF($E445&gt;0,BN450/$E445,"-")</f>
        <v>#N/A</v>
      </c>
      <c r="BO452" s="266"/>
      <c r="BP452" s="266" t="e">
        <f aca="false">IF($E445&gt;0,BP450/$E445,"-")</f>
        <v>#N/A</v>
      </c>
      <c r="BQ452" s="266"/>
      <c r="BR452" s="300" t="e">
        <f aca="false">IF($E445&gt;0,BR450/$E445,"-")</f>
        <v>#N/A</v>
      </c>
      <c r="BS452" s="300"/>
      <c r="BT452" s="300" t="e">
        <f aca="false">IF($E445&gt;0,BT450/$E445,"-")</f>
        <v>#N/A</v>
      </c>
      <c r="BU452" s="300"/>
      <c r="BV452" s="300" t="e">
        <f aca="false">IF($E445&gt;0,BV450/$E445,"-")</f>
        <v>#N/A</v>
      </c>
      <c r="BW452" s="300"/>
      <c r="BX452" s="300" t="e">
        <f aca="false">IF($E445&gt;0,BX450/$E445,"-")</f>
        <v>#N/A</v>
      </c>
      <c r="BY452" s="300"/>
      <c r="BZ452" s="300" t="e">
        <f aca="false">IF($E445&gt;0,BZ450/$E445,"-")</f>
        <v>#N/A</v>
      </c>
      <c r="CA452" s="300"/>
      <c r="CB452" s="300" t="e">
        <f aca="false">IF($E445&gt;0,CB450/$E445,"-")</f>
        <v>#N/A</v>
      </c>
      <c r="CC452" s="300"/>
      <c r="CD452" s="300" t="e">
        <f aca="false">IF($E445&gt;0,CD450/$E445,"-")</f>
        <v>#N/A</v>
      </c>
      <c r="CE452" s="300"/>
      <c r="CF452" s="300" t="e">
        <f aca="false">IF($E445&gt;0,CF450/$E445,"-")</f>
        <v>#N/A</v>
      </c>
      <c r="CG452" s="300"/>
      <c r="CH452" s="300" t="e">
        <f aca="false">IF($E445&gt;0,CH450/$E445,"-")</f>
        <v>#N/A</v>
      </c>
      <c r="CI452" s="300"/>
      <c r="CJ452" s="300" t="e">
        <f aca="false">IF($E445&gt;0,CJ450/$E445,"-")</f>
        <v>#N/A</v>
      </c>
      <c r="CK452" s="300"/>
      <c r="CL452" s="300" t="e">
        <f aca="false">IF($E445&gt;0,CL450/$E445,"-")</f>
        <v>#N/A</v>
      </c>
      <c r="CM452" s="300"/>
      <c r="CN452" s="300" t="e">
        <f aca="false">IF($E445&gt;0,CN450/$E445,"-")</f>
        <v>#N/A</v>
      </c>
      <c r="CO452" s="300"/>
      <c r="CP452" s="300" t="e">
        <f aca="false">IF($E445&gt;0,CP450/$E445,"-")</f>
        <v>#N/A</v>
      </c>
      <c r="CQ452" s="300"/>
      <c r="CR452" s="300" t="e">
        <f aca="false">IF($E445&gt;0,CR450/$E445,"-")</f>
        <v>#N/A</v>
      </c>
      <c r="CS452" s="300"/>
      <c r="CT452" s="300" t="e">
        <f aca="false">IF($E445&gt;0,CT450/$E445,"-")</f>
        <v>#N/A</v>
      </c>
      <c r="CU452" s="300"/>
      <c r="CV452" s="300" t="e">
        <f aca="false">IF($E445&gt;0,CV450/$E445,"-")</f>
        <v>#N/A</v>
      </c>
      <c r="CW452" s="300"/>
      <c r="CX452" s="300" t="e">
        <f aca="false">IF($E445&gt;0,CX450/$E445,"-")</f>
        <v>#N/A</v>
      </c>
      <c r="CY452" s="300"/>
      <c r="CZ452" s="300" t="e">
        <f aca="false">IF($E445&gt;0,CZ450/$E445,"-")</f>
        <v>#N/A</v>
      </c>
      <c r="DA452" s="300"/>
      <c r="DB452" s="300" t="e">
        <f aca="false">IF($E445&gt;0,DB450/$E445,"-")</f>
        <v>#N/A</v>
      </c>
      <c r="DC452" s="300"/>
      <c r="DD452" s="300" t="e">
        <f aca="false">IF($E445&gt;0,DD450/$E445,"-")</f>
        <v>#N/A</v>
      </c>
      <c r="DE452" s="300"/>
      <c r="DF452" s="300" t="e">
        <f aca="false">IF($E445&gt;0,DF450/$E445,"-")</f>
        <v>#N/A</v>
      </c>
      <c r="DG452" s="300"/>
      <c r="DH452" s="300" t="e">
        <f aca="false">IF($E445&gt;0,DH450/$E445,"-")</f>
        <v>#N/A</v>
      </c>
      <c r="DI452" s="300"/>
      <c r="DJ452" s="301" t="e">
        <f aca="false">IF($E445&gt;0,DJ450/$E445,"-")</f>
        <v>#N/A</v>
      </c>
      <c r="DK452" s="301"/>
      <c r="DL452" s="300" t="e">
        <f aca="false">IF($E445&gt;0,DL450/$E445,"-")</f>
        <v>#N/A</v>
      </c>
      <c r="DM452" s="300"/>
      <c r="DN452" s="300" t="e">
        <f aca="false">IF($E445&gt;0,DN450/$E445,"-")</f>
        <v>#N/A</v>
      </c>
      <c r="DO452" s="300"/>
      <c r="DP452" s="300" t="e">
        <f aca="false">IF($E445&gt;0,DP450/$E445,"-")</f>
        <v>#N/A</v>
      </c>
      <c r="DQ452" s="300"/>
      <c r="DR452" s="300" t="e">
        <f aca="false">IF($E445&gt;0,DR450/$E445,"-")</f>
        <v>#N/A</v>
      </c>
      <c r="DS452" s="300"/>
      <c r="DT452" s="300" t="e">
        <f aca="false">IF($E445&gt;0,DT450/$E445,"-")</f>
        <v>#N/A</v>
      </c>
      <c r="DU452" s="300"/>
      <c r="DV452" s="300" t="e">
        <f aca="false">IF($E445&gt;0,DV450/$E445,"-")</f>
        <v>#N/A</v>
      </c>
      <c r="DW452" s="300"/>
      <c r="DX452" s="300" t="e">
        <f aca="false">IF($E445&gt;0,DX450/$E445,"-")</f>
        <v>#N/A</v>
      </c>
      <c r="DY452" s="300"/>
      <c r="DZ452" s="300" t="e">
        <f aca="false">IF($E445&gt;0,DZ450/$E445,"-")</f>
        <v>#N/A</v>
      </c>
      <c r="EA452" s="300"/>
      <c r="EB452" s="300" t="e">
        <f aca="false">IF($E445&gt;0,EB450/$E445,"-")</f>
        <v>#N/A</v>
      </c>
      <c r="EC452" s="300"/>
      <c r="ED452" s="300" t="e">
        <f aca="false">IF($E445&gt;0,ED450/$E445,"-")</f>
        <v>#N/A</v>
      </c>
      <c r="EE452" s="300"/>
      <c r="EF452" s="300" t="e">
        <f aca="false">IF($E445&gt;0,EF450/$E445,"-")</f>
        <v>#N/A</v>
      </c>
      <c r="EG452" s="300"/>
      <c r="EH452" s="300" t="e">
        <f aca="false">IF($E445&gt;0,EH450/$E445,"-")</f>
        <v>#N/A</v>
      </c>
      <c r="EI452" s="300"/>
      <c r="EJ452" s="300" t="e">
        <f aca="false">IF($E445&gt;0,EJ450/$E445,"-")</f>
        <v>#N/A</v>
      </c>
      <c r="EK452" s="300"/>
      <c r="EL452" s="300" t="e">
        <f aca="false">IF($E445&gt;0,EL450/$E445,"-")</f>
        <v>#N/A</v>
      </c>
      <c r="EM452" s="300"/>
      <c r="EN452" s="300" t="e">
        <f aca="false">IF($E445&gt;0,EN450/$E445,"-")</f>
        <v>#N/A</v>
      </c>
      <c r="EO452" s="300"/>
      <c r="EP452" s="300" t="e">
        <f aca="false">IF($E445&gt;0,EP450/$E445,"-")</f>
        <v>#N/A</v>
      </c>
      <c r="EQ452" s="300"/>
      <c r="ER452" s="300" t="e">
        <f aca="false">IF($E445&gt;0,ER450/$E445,"-")</f>
        <v>#N/A</v>
      </c>
      <c r="ES452" s="300"/>
      <c r="ET452" s="300" t="e">
        <f aca="false">IF($E445&gt;0,ET450/$E445,"-")</f>
        <v>#N/A</v>
      </c>
      <c r="EU452" s="300"/>
      <c r="EV452" s="300" t="e">
        <f aca="false">IF($E445&gt;0,EV450/$E445,"-")</f>
        <v>#N/A</v>
      </c>
      <c r="EW452" s="300"/>
      <c r="EX452" s="302" t="e">
        <f aca="false">IF($E445&gt;0,EX450/$E445,"-")</f>
        <v>#N/A</v>
      </c>
      <c r="EY452" s="302"/>
      <c r="EZ452" s="300" t="e">
        <f aca="false">IF($E445&gt;0,EZ450/$E445,"-")</f>
        <v>#N/A</v>
      </c>
      <c r="FA452" s="300"/>
      <c r="FB452" s="300" t="e">
        <f aca="false">IF($E445&gt;0,FB450/$E445,"-")</f>
        <v>#N/A</v>
      </c>
      <c r="FC452" s="300"/>
      <c r="FD452" s="300" t="e">
        <f aca="false">IF($E445&gt;0,FD450/$E445,"-")</f>
        <v>#N/A</v>
      </c>
      <c r="FE452" s="300"/>
      <c r="FF452" s="300" t="e">
        <f aca="false">IF($E445&gt;0,FF450/$E445,"-")</f>
        <v>#N/A</v>
      </c>
      <c r="FG452" s="300"/>
      <c r="FH452" s="300" t="e">
        <f aca="false">IF($E445&gt;0,FH450/$E445,"-")</f>
        <v>#N/A</v>
      </c>
      <c r="FI452" s="300"/>
      <c r="FJ452" s="300" t="e">
        <f aca="false">IF($E445&gt;0,FJ450/$E445,"-")</f>
        <v>#N/A</v>
      </c>
      <c r="FK452" s="300"/>
      <c r="FL452" s="300" t="e">
        <f aca="false">IF($E445&gt;0,FL450/$E445,"-")</f>
        <v>#N/A</v>
      </c>
      <c r="FM452" s="300"/>
      <c r="FN452" s="300" t="e">
        <f aca="false">IF($E445&gt;0,FN450/$E445,"-")</f>
        <v>#N/A</v>
      </c>
      <c r="FO452" s="300"/>
      <c r="FP452" s="300" t="e">
        <f aca="false">IF($E445&gt;0,FP450/$E445,"-")</f>
        <v>#N/A</v>
      </c>
      <c r="FQ452" s="300"/>
      <c r="FR452" s="300" t="e">
        <f aca="false">IF($E445&gt;0,FR450/$E445,"-")</f>
        <v>#N/A</v>
      </c>
      <c r="FS452" s="300"/>
      <c r="FT452" s="300" t="e">
        <f aca="false">IF($E445&gt;0,FT450/$E445,"-")</f>
        <v>#N/A</v>
      </c>
      <c r="FU452" s="300"/>
      <c r="FV452" s="300" t="e">
        <f aca="false">IF($E445&gt;0,FV450/$E445,"-")</f>
        <v>#N/A</v>
      </c>
      <c r="FW452" s="300"/>
      <c r="FX452" s="300" t="e">
        <f aca="false">IF($E445&gt;0,FX450/$E445,"-")</f>
        <v>#N/A</v>
      </c>
      <c r="FY452" s="300"/>
      <c r="FZ452" s="300" t="e">
        <f aca="false">IF($E445&gt;0,FZ450/$E445,"-")</f>
        <v>#N/A</v>
      </c>
      <c r="GA452" s="300"/>
      <c r="GB452" s="300" t="e">
        <f aca="false">IF($E445&gt;0,GB450/$E445,"-")</f>
        <v>#N/A</v>
      </c>
      <c r="GC452" s="300"/>
      <c r="GD452" s="300" t="e">
        <f aca="false">IF($E445&gt;0,GD450/$E445,"-")</f>
        <v>#N/A</v>
      </c>
      <c r="GE452" s="300"/>
      <c r="GF452" s="300" t="e">
        <f aca="false">IF($E445&gt;0,GF450/$E445,"-")</f>
        <v>#N/A</v>
      </c>
      <c r="GG452" s="300"/>
      <c r="GH452" s="300" t="e">
        <f aca="false">IF($E445&gt;0,GH450/$E445,"-")</f>
        <v>#N/A</v>
      </c>
      <c r="GI452" s="300"/>
      <c r="GJ452" s="300" t="e">
        <f aca="false">IF($E445&gt;0,GJ450/$E445,"-")</f>
        <v>#N/A</v>
      </c>
      <c r="GK452" s="300"/>
      <c r="GL452" s="300" t="e">
        <f aca="false">IF($E445&gt;0,GL450/$E445,"-")</f>
        <v>#N/A</v>
      </c>
      <c r="GM452" s="300"/>
      <c r="GN452" s="300" t="e">
        <f aca="false">IF($E445&gt;0,GN450/$E445,"-")</f>
        <v>#N/A</v>
      </c>
      <c r="GO452" s="300"/>
      <c r="GP452" s="300" t="e">
        <f aca="false">IF($E445&gt;0,GP450/$E445,"-")</f>
        <v>#N/A</v>
      </c>
      <c r="GQ452" s="300"/>
      <c r="GR452" s="300" t="e">
        <f aca="false">IF($E445&gt;0,GR450/$E445,"-")</f>
        <v>#N/A</v>
      </c>
      <c r="GS452" s="300"/>
      <c r="GT452" s="300" t="e">
        <f aca="false">IF($E445&gt;0,GT450/$E445,"-")</f>
        <v>#N/A</v>
      </c>
      <c r="GU452" s="300"/>
      <c r="GV452" s="300" t="e">
        <f aca="false">IF($E445&gt;0,GV450/$E445,"-")</f>
        <v>#N/A</v>
      </c>
      <c r="GW452" s="300"/>
      <c r="GX452" s="300" t="e">
        <f aca="false">IF($E445&gt;0,GX450/$E445,"-")</f>
        <v>#N/A</v>
      </c>
      <c r="GY452" s="300"/>
      <c r="GZ452" s="300" t="e">
        <f aca="false">IF($E445&gt;0,GZ450/$E445,"-")</f>
        <v>#N/A</v>
      </c>
      <c r="HA452" s="300"/>
      <c r="HB452" s="300" t="e">
        <f aca="false">IF($E445&gt;0,HB450/$E445,"-")</f>
        <v>#N/A</v>
      </c>
      <c r="HC452" s="300"/>
      <c r="HD452" s="300" t="e">
        <f aca="false">IF($E445&gt;0,HD450/$E445,"-")</f>
        <v>#N/A</v>
      </c>
      <c r="HE452" s="300"/>
      <c r="HF452" s="300" t="e">
        <f aca="false">IF($E445&gt;0,HF450/$E445,"-")</f>
        <v>#N/A</v>
      </c>
      <c r="HG452" s="300"/>
      <c r="HH452" s="300" t="e">
        <f aca="false">IF($E445&gt;0,HH450/$E445,"-")</f>
        <v>#N/A</v>
      </c>
      <c r="HI452" s="300"/>
      <c r="HJ452" s="300" t="e">
        <f aca="false">IF($E445&gt;0,HJ450/$E445,"-")</f>
        <v>#N/A</v>
      </c>
      <c r="HK452" s="300"/>
    </row>
    <row r="453" s="243" customFormat="true" ht="13.8" hidden="true" customHeight="false" outlineLevel="0" collapsed="false">
      <c r="A453" s="268"/>
      <c r="B453" s="269"/>
      <c r="C453" s="269"/>
      <c r="D453" s="271"/>
      <c r="E453" s="271"/>
      <c r="F453" s="269"/>
      <c r="G453" s="269"/>
      <c r="H453" s="376"/>
      <c r="I453" s="376"/>
      <c r="J453" s="376"/>
      <c r="K453" s="376"/>
      <c r="L453" s="377"/>
      <c r="M453" s="377"/>
      <c r="N453" s="377"/>
      <c r="O453" s="377"/>
      <c r="P453" s="377"/>
      <c r="Q453" s="377"/>
      <c r="R453" s="377"/>
      <c r="S453" s="377"/>
      <c r="T453" s="377"/>
      <c r="U453" s="377"/>
      <c r="V453" s="377"/>
      <c r="W453" s="377"/>
      <c r="X453" s="377"/>
      <c r="Y453" s="377"/>
      <c r="Z453" s="377"/>
      <c r="AA453" s="377"/>
      <c r="AB453" s="377"/>
      <c r="AC453" s="377"/>
      <c r="AD453" s="377"/>
      <c r="AE453" s="377"/>
      <c r="AF453" s="377"/>
      <c r="AG453" s="377"/>
      <c r="AH453" s="377"/>
      <c r="AI453" s="377"/>
      <c r="AJ453" s="377"/>
      <c r="AK453" s="377"/>
      <c r="AL453" s="377"/>
      <c r="AM453" s="377"/>
      <c r="AN453" s="377"/>
      <c r="AO453" s="377"/>
      <c r="AP453" s="377"/>
      <c r="AQ453" s="377"/>
      <c r="AR453" s="377"/>
      <c r="AS453" s="377"/>
      <c r="AT453" s="378"/>
      <c r="AU453" s="378"/>
      <c r="AV453" s="378"/>
      <c r="AW453" s="378"/>
      <c r="AX453" s="378"/>
      <c r="AY453" s="378"/>
      <c r="AZ453" s="378"/>
      <c r="BA453" s="378"/>
      <c r="BB453" s="378"/>
      <c r="BC453" s="378"/>
      <c r="BD453" s="378"/>
      <c r="BE453" s="378"/>
      <c r="BF453" s="378"/>
      <c r="BG453" s="378"/>
      <c r="BH453" s="378"/>
      <c r="BI453" s="378"/>
      <c r="BJ453" s="378"/>
      <c r="BK453" s="378"/>
      <c r="BL453" s="378"/>
      <c r="BM453" s="378"/>
      <c r="BN453" s="378"/>
      <c r="BO453" s="378"/>
      <c r="BP453" s="378"/>
      <c r="BQ453" s="378"/>
      <c r="BR453" s="378"/>
      <c r="BS453" s="378"/>
      <c r="BT453" s="378"/>
      <c r="BU453" s="378"/>
      <c r="BV453" s="378"/>
      <c r="BW453" s="378"/>
      <c r="BX453" s="378"/>
      <c r="BY453" s="378"/>
      <c r="BZ453" s="378"/>
      <c r="CA453" s="378"/>
      <c r="CB453" s="378"/>
      <c r="CC453" s="378"/>
      <c r="CD453" s="377"/>
      <c r="CE453" s="378"/>
      <c r="CF453" s="377"/>
      <c r="CG453" s="378"/>
      <c r="CH453" s="377"/>
      <c r="CI453" s="378"/>
      <c r="CJ453" s="377"/>
      <c r="CK453" s="378"/>
      <c r="CL453" s="377"/>
      <c r="CM453" s="378"/>
      <c r="CN453" s="377"/>
      <c r="CO453" s="378"/>
      <c r="CP453" s="379"/>
      <c r="CQ453" s="380"/>
      <c r="CR453" s="379"/>
      <c r="CS453" s="380"/>
      <c r="CT453" s="380"/>
      <c r="CU453" s="380"/>
      <c r="CV453" s="380"/>
      <c r="CW453" s="380"/>
      <c r="CX453" s="380"/>
      <c r="CY453" s="380"/>
      <c r="CZ453" s="380"/>
      <c r="DA453" s="380"/>
      <c r="DB453" s="380"/>
      <c r="DC453" s="380"/>
      <c r="DD453" s="380"/>
      <c r="DE453" s="380"/>
      <c r="DF453" s="380"/>
      <c r="DG453" s="380"/>
      <c r="DH453" s="380"/>
      <c r="DI453" s="380"/>
      <c r="DJ453" s="381"/>
      <c r="DK453" s="382"/>
      <c r="DL453" s="383"/>
      <c r="DM453" s="380"/>
      <c r="DN453" s="380"/>
      <c r="DO453" s="380"/>
      <c r="DP453" s="380"/>
      <c r="DQ453" s="380"/>
      <c r="DR453" s="380"/>
      <c r="DS453" s="380"/>
      <c r="DT453" s="380"/>
      <c r="DU453" s="380"/>
      <c r="DV453" s="380"/>
      <c r="DW453" s="380"/>
      <c r="DX453" s="380"/>
      <c r="DY453" s="380"/>
      <c r="DZ453" s="380"/>
      <c r="EA453" s="380"/>
      <c r="EB453" s="380"/>
      <c r="EC453" s="380"/>
      <c r="ED453" s="380"/>
      <c r="EE453" s="380"/>
      <c r="EF453" s="380"/>
      <c r="EG453" s="380"/>
      <c r="EH453" s="380"/>
      <c r="EI453" s="380"/>
      <c r="EJ453" s="380"/>
      <c r="EK453" s="380"/>
      <c r="EL453" s="380"/>
      <c r="EM453" s="380"/>
      <c r="EN453" s="380"/>
      <c r="EO453" s="380"/>
      <c r="EP453" s="380"/>
      <c r="EQ453" s="380"/>
      <c r="ER453" s="380"/>
      <c r="ES453" s="380"/>
      <c r="ET453" s="380"/>
      <c r="EU453" s="380"/>
      <c r="EV453" s="380"/>
      <c r="EW453" s="380"/>
      <c r="EX453" s="384"/>
      <c r="EY453" s="384"/>
      <c r="EZ453" s="380"/>
      <c r="FA453" s="380"/>
      <c r="FB453" s="380"/>
      <c r="FC453" s="380"/>
      <c r="FD453" s="380"/>
      <c r="FE453" s="380"/>
      <c r="FF453" s="380"/>
      <c r="FG453" s="380"/>
      <c r="FH453" s="380"/>
      <c r="FI453" s="380"/>
      <c r="FJ453" s="380"/>
      <c r="FK453" s="380"/>
      <c r="FL453" s="380"/>
      <c r="FM453" s="380"/>
      <c r="FN453" s="380"/>
      <c r="FO453" s="380"/>
      <c r="FP453" s="380"/>
      <c r="FQ453" s="380"/>
      <c r="FR453" s="380"/>
      <c r="FS453" s="380"/>
      <c r="FT453" s="380"/>
      <c r="FU453" s="380"/>
      <c r="FV453" s="380"/>
      <c r="FW453" s="380"/>
      <c r="FX453" s="380"/>
      <c r="FY453" s="380"/>
      <c r="FZ453" s="380"/>
      <c r="GA453" s="380"/>
      <c r="GB453" s="380"/>
      <c r="GC453" s="380"/>
      <c r="GD453" s="380"/>
      <c r="GE453" s="380"/>
      <c r="GF453" s="380"/>
      <c r="GG453" s="380"/>
      <c r="GH453" s="380"/>
      <c r="GI453" s="380"/>
      <c r="GJ453" s="380"/>
      <c r="GK453" s="380"/>
      <c r="GL453" s="380"/>
      <c r="GM453" s="380"/>
      <c r="GN453" s="380"/>
      <c r="GO453" s="380"/>
      <c r="GP453" s="380"/>
      <c r="GQ453" s="380"/>
      <c r="GR453" s="380"/>
      <c r="GS453" s="380"/>
      <c r="GT453" s="380"/>
      <c r="GU453" s="380"/>
      <c r="GV453" s="380"/>
      <c r="GW453" s="380"/>
      <c r="GX453" s="380"/>
      <c r="GY453" s="380"/>
      <c r="GZ453" s="380"/>
      <c r="HA453" s="380"/>
      <c r="HB453" s="380"/>
      <c r="HC453" s="380"/>
      <c r="HD453" s="380"/>
      <c r="HE453" s="380"/>
      <c r="HF453" s="380"/>
      <c r="HG453" s="380"/>
      <c r="HH453" s="380"/>
      <c r="HI453" s="380"/>
      <c r="HJ453" s="380"/>
      <c r="HK453" s="380"/>
    </row>
    <row r="454" s="291" customFormat="true" ht="12.75" hidden="true" customHeight="false" outlineLevel="0" collapsed="false">
      <c r="A454" s="232" t="s">
        <v>211</v>
      </c>
      <c r="B454" s="233" t="e">
        <f aca="false">VLOOKUP(A454,PLANEJAMENTO!$B$11:$C$96,2,FALSE())</f>
        <v>#N/A</v>
      </c>
      <c r="C454" s="232" t="e">
        <f aca="false">VLOOKUP(A454,PLANEJAMENTO!$B$11:$D$96,3,FALSE())</f>
        <v>#N/A</v>
      </c>
      <c r="D454" s="234" t="e">
        <f aca="false">VLOOKUP(A454,PLANEJAMENTO!$B$11:$E$96,4,FALSE())</f>
        <v>#N/A</v>
      </c>
      <c r="E454" s="234" t="e">
        <f aca="false">D454</f>
        <v>#N/A</v>
      </c>
      <c r="F454" s="235" t="e">
        <f aca="false">produções!#REF!</f>
        <v>#VALUE!</v>
      </c>
      <c r="G454" s="234" t="e">
        <f aca="false">F454*8</f>
        <v>#VALUE!</v>
      </c>
      <c r="H454" s="236"/>
      <c r="I454" s="237"/>
      <c r="J454" s="238"/>
      <c r="K454" s="239" t="s">
        <v>159</v>
      </c>
      <c r="L454" s="240"/>
      <c r="M454" s="240"/>
      <c r="N454" s="240"/>
      <c r="O454" s="240"/>
      <c r="P454" s="240"/>
      <c r="Q454" s="240"/>
      <c r="R454" s="345"/>
      <c r="S454" s="345"/>
      <c r="T454" s="240"/>
      <c r="U454" s="240"/>
      <c r="V454" s="240"/>
      <c r="W454" s="240"/>
      <c r="X454" s="240"/>
      <c r="Y454" s="240"/>
      <c r="Z454" s="345"/>
      <c r="AA454" s="345"/>
      <c r="AB454" s="240"/>
      <c r="AC454" s="240"/>
      <c r="AD454" s="240"/>
      <c r="AE454" s="240"/>
      <c r="AF454" s="240"/>
      <c r="AG454" s="240"/>
      <c r="AH454" s="345"/>
      <c r="AI454" s="345"/>
      <c r="AJ454" s="240"/>
      <c r="AK454" s="240"/>
      <c r="AL454" s="240"/>
      <c r="AM454" s="240"/>
      <c r="AN454" s="240"/>
      <c r="AO454" s="240"/>
      <c r="AP454" s="345"/>
      <c r="AQ454" s="345"/>
      <c r="AR454" s="385" t="n">
        <v>3</v>
      </c>
      <c r="AS454" s="385"/>
      <c r="AT454" s="306" t="n">
        <v>6</v>
      </c>
      <c r="AU454" s="306"/>
      <c r="AV454" s="306" t="n">
        <v>6</v>
      </c>
      <c r="AW454" s="306"/>
      <c r="AX454" s="306" t="n">
        <v>6</v>
      </c>
      <c r="AY454" s="306"/>
      <c r="AZ454" s="306" t="n">
        <v>6</v>
      </c>
      <c r="BA454" s="306"/>
      <c r="BB454" s="306" t="n">
        <v>2.77505664041429</v>
      </c>
      <c r="BC454" s="306"/>
      <c r="BD454" s="240"/>
      <c r="BE454" s="240"/>
      <c r="BF454" s="345"/>
      <c r="BG454" s="345"/>
      <c r="BH454" s="240"/>
      <c r="BI454" s="240"/>
      <c r="BJ454" s="240"/>
      <c r="BK454" s="240"/>
      <c r="BL454" s="240"/>
      <c r="BM454" s="240"/>
      <c r="BN454" s="240"/>
      <c r="BO454" s="240"/>
      <c r="BP454" s="240"/>
      <c r="BQ454" s="240"/>
      <c r="BR454" s="240"/>
      <c r="BS454" s="240"/>
      <c r="BT454" s="240"/>
      <c r="BU454" s="240"/>
      <c r="BV454" s="240"/>
      <c r="BW454" s="240"/>
      <c r="BX454" s="240"/>
      <c r="BY454" s="240"/>
      <c r="BZ454" s="240"/>
      <c r="CA454" s="240"/>
      <c r="CB454" s="240"/>
      <c r="CC454" s="240"/>
      <c r="CD454" s="240"/>
      <c r="CE454" s="240"/>
      <c r="CF454" s="240"/>
      <c r="CG454" s="240"/>
      <c r="CH454" s="240"/>
      <c r="CI454" s="240"/>
      <c r="CJ454" s="240"/>
      <c r="CK454" s="240"/>
      <c r="CL454" s="240"/>
      <c r="CM454" s="240"/>
      <c r="CN454" s="240"/>
      <c r="CO454" s="240"/>
      <c r="CP454" s="240"/>
      <c r="CQ454" s="240"/>
      <c r="CR454" s="240"/>
      <c r="CS454" s="240"/>
      <c r="CT454" s="240"/>
      <c r="CU454" s="240"/>
      <c r="CV454" s="240"/>
      <c r="CW454" s="240"/>
      <c r="CX454" s="240"/>
      <c r="CY454" s="240"/>
      <c r="CZ454" s="240"/>
      <c r="DA454" s="240"/>
      <c r="DB454" s="240"/>
      <c r="DC454" s="240"/>
      <c r="DD454" s="240"/>
      <c r="DE454" s="240"/>
      <c r="DF454" s="240"/>
      <c r="DG454" s="240"/>
      <c r="DH454" s="240"/>
      <c r="DI454" s="240"/>
      <c r="DJ454" s="313"/>
      <c r="DK454" s="313"/>
      <c r="DL454" s="240"/>
      <c r="DM454" s="240"/>
      <c r="DN454" s="240"/>
      <c r="DO454" s="240"/>
      <c r="DP454" s="240"/>
      <c r="DQ454" s="240"/>
      <c r="DR454" s="240"/>
      <c r="DS454" s="240"/>
      <c r="DT454" s="240"/>
      <c r="DU454" s="240"/>
      <c r="DV454" s="240"/>
      <c r="DW454" s="240"/>
      <c r="DX454" s="240"/>
      <c r="DY454" s="240"/>
      <c r="DZ454" s="240"/>
      <c r="EA454" s="240"/>
      <c r="EB454" s="240"/>
      <c r="EC454" s="240"/>
      <c r="ED454" s="240"/>
      <c r="EE454" s="240"/>
      <c r="EF454" s="240"/>
      <c r="EG454" s="240"/>
      <c r="EH454" s="240"/>
      <c r="EI454" s="240"/>
      <c r="EJ454" s="240"/>
      <c r="EK454" s="240"/>
      <c r="EL454" s="240"/>
      <c r="EM454" s="240"/>
      <c r="EN454" s="386" t="n">
        <v>6</v>
      </c>
      <c r="EO454" s="386"/>
      <c r="EP454" s="386" t="n">
        <v>6</v>
      </c>
      <c r="EQ454" s="386"/>
      <c r="ER454" s="386" t="n">
        <v>6</v>
      </c>
      <c r="ES454" s="386"/>
      <c r="ET454" s="386" t="n">
        <v>4.92773109243698</v>
      </c>
      <c r="EU454" s="386"/>
      <c r="EV454" s="240"/>
      <c r="EW454" s="240"/>
      <c r="EX454" s="242"/>
      <c r="EY454" s="242"/>
      <c r="EZ454" s="240"/>
      <c r="FA454" s="240"/>
      <c r="FB454" s="240"/>
      <c r="FC454" s="240"/>
      <c r="FD454" s="240"/>
      <c r="FE454" s="240"/>
      <c r="FF454" s="240"/>
      <c r="FG454" s="240"/>
      <c r="FH454" s="240"/>
      <c r="FI454" s="240"/>
      <c r="FJ454" s="240"/>
      <c r="FK454" s="240"/>
      <c r="FL454" s="240"/>
      <c r="FM454" s="240"/>
      <c r="FN454" s="240"/>
      <c r="FO454" s="240"/>
      <c r="FP454" s="240"/>
      <c r="FQ454" s="240"/>
      <c r="FR454" s="240"/>
      <c r="FS454" s="240"/>
      <c r="FT454" s="240"/>
      <c r="FU454" s="240"/>
      <c r="FV454" s="240"/>
      <c r="FW454" s="240"/>
      <c r="FX454" s="240"/>
      <c r="FY454" s="240"/>
      <c r="FZ454" s="240"/>
      <c r="GA454" s="240"/>
      <c r="GB454" s="240"/>
      <c r="GC454" s="240"/>
      <c r="GD454" s="240"/>
      <c r="GE454" s="240"/>
      <c r="GF454" s="240"/>
      <c r="GG454" s="240"/>
      <c r="GH454" s="240"/>
      <c r="GI454" s="240"/>
      <c r="GJ454" s="240"/>
      <c r="GK454" s="240"/>
      <c r="GL454" s="240"/>
      <c r="GM454" s="240"/>
      <c r="GN454" s="240"/>
      <c r="GO454" s="240"/>
      <c r="GP454" s="240"/>
      <c r="GQ454" s="240"/>
      <c r="GR454" s="240"/>
      <c r="GS454" s="240"/>
      <c r="GT454" s="240"/>
      <c r="GU454" s="240"/>
      <c r="GV454" s="240"/>
      <c r="GW454" s="240"/>
      <c r="GX454" s="240"/>
      <c r="GY454" s="240"/>
      <c r="GZ454" s="240"/>
      <c r="HA454" s="240"/>
      <c r="HB454" s="240"/>
      <c r="HC454" s="240"/>
      <c r="HD454" s="240"/>
      <c r="HE454" s="240"/>
      <c r="HF454" s="240"/>
      <c r="HG454" s="240"/>
      <c r="HH454" s="240"/>
      <c r="HI454" s="240"/>
      <c r="HJ454" s="240"/>
      <c r="HK454" s="240"/>
    </row>
    <row r="455" customFormat="false" ht="12.75" hidden="true" customHeight="false" outlineLevel="0" collapsed="false">
      <c r="A455" s="232"/>
      <c r="B455" s="233"/>
      <c r="C455" s="232"/>
      <c r="D455" s="234"/>
      <c r="E455" s="234"/>
      <c r="F455" s="235"/>
      <c r="G455" s="234"/>
      <c r="H455" s="234"/>
      <c r="I455" s="237"/>
      <c r="J455" s="238"/>
      <c r="K455" s="244" t="s">
        <v>160</v>
      </c>
      <c r="L455" s="245"/>
      <c r="M455" s="245"/>
      <c r="N455" s="245"/>
      <c r="O455" s="245"/>
      <c r="P455" s="245"/>
      <c r="Q455" s="245"/>
      <c r="R455" s="245"/>
      <c r="S455" s="245"/>
      <c r="T455" s="245"/>
      <c r="U455" s="245"/>
      <c r="V455" s="245"/>
      <c r="W455" s="245"/>
      <c r="X455" s="245"/>
      <c r="Y455" s="245"/>
      <c r="Z455" s="245"/>
      <c r="AA455" s="245"/>
      <c r="AB455" s="245"/>
      <c r="AC455" s="245"/>
      <c r="AD455" s="245"/>
      <c r="AE455" s="245"/>
      <c r="AF455" s="245"/>
      <c r="AG455" s="245"/>
      <c r="AH455" s="245"/>
      <c r="AI455" s="245"/>
      <c r="AJ455" s="245"/>
      <c r="AK455" s="245"/>
      <c r="AL455" s="245"/>
      <c r="AM455" s="245"/>
      <c r="AN455" s="245"/>
      <c r="AO455" s="245"/>
      <c r="AP455" s="245"/>
      <c r="AQ455" s="245"/>
      <c r="AR455" s="245" t="n">
        <v>1</v>
      </c>
      <c r="AS455" s="245"/>
      <c r="AT455" s="245" t="n">
        <v>1</v>
      </c>
      <c r="AU455" s="245"/>
      <c r="AV455" s="245" t="n">
        <v>1</v>
      </c>
      <c r="AW455" s="245"/>
      <c r="AX455" s="245" t="n">
        <v>1</v>
      </c>
      <c r="AY455" s="245"/>
      <c r="AZ455" s="245" t="n">
        <v>1</v>
      </c>
      <c r="BA455" s="245"/>
      <c r="BB455" s="245" t="n">
        <v>1</v>
      </c>
      <c r="BC455" s="245"/>
      <c r="BD455" s="245"/>
      <c r="BE455" s="245"/>
      <c r="BF455" s="245"/>
      <c r="BG455" s="245"/>
      <c r="BH455" s="245"/>
      <c r="BI455" s="245"/>
      <c r="BJ455" s="245"/>
      <c r="BK455" s="245"/>
      <c r="BL455" s="245"/>
      <c r="BM455" s="245"/>
      <c r="BN455" s="245"/>
      <c r="BO455" s="245"/>
      <c r="BP455" s="245"/>
      <c r="BQ455" s="245"/>
      <c r="BR455" s="245"/>
      <c r="BS455" s="245"/>
      <c r="BT455" s="245"/>
      <c r="BU455" s="245"/>
      <c r="BV455" s="245"/>
      <c r="BW455" s="245"/>
      <c r="BX455" s="245"/>
      <c r="BY455" s="245"/>
      <c r="BZ455" s="245"/>
      <c r="CA455" s="245"/>
      <c r="CB455" s="245"/>
      <c r="CC455" s="245"/>
      <c r="CD455" s="245"/>
      <c r="CE455" s="245"/>
      <c r="CF455" s="245"/>
      <c r="CG455" s="245"/>
      <c r="CH455" s="245"/>
      <c r="CI455" s="245"/>
      <c r="CJ455" s="245"/>
      <c r="CK455" s="245"/>
      <c r="CL455" s="245"/>
      <c r="CM455" s="245"/>
      <c r="CN455" s="245"/>
      <c r="CO455" s="245"/>
      <c r="CP455" s="245"/>
      <c r="CQ455" s="245"/>
      <c r="CR455" s="245"/>
      <c r="CS455" s="245"/>
      <c r="CT455" s="245"/>
      <c r="CU455" s="245"/>
      <c r="CV455" s="245"/>
      <c r="CW455" s="245"/>
      <c r="CX455" s="245"/>
      <c r="CY455" s="245"/>
      <c r="CZ455" s="245"/>
      <c r="DA455" s="245"/>
      <c r="DB455" s="245"/>
      <c r="DC455" s="245"/>
      <c r="DD455" s="245"/>
      <c r="DE455" s="245"/>
      <c r="DF455" s="245"/>
      <c r="DG455" s="245"/>
      <c r="DH455" s="245"/>
      <c r="DI455" s="245"/>
      <c r="DJ455" s="310"/>
      <c r="DK455" s="310"/>
      <c r="DL455" s="245"/>
      <c r="DM455" s="245"/>
      <c r="DN455" s="245"/>
      <c r="DO455" s="245"/>
      <c r="DP455" s="245"/>
      <c r="DQ455" s="245"/>
      <c r="DR455" s="245"/>
      <c r="DS455" s="245"/>
      <c r="DT455" s="245"/>
      <c r="DU455" s="245"/>
      <c r="DV455" s="245"/>
      <c r="DW455" s="245"/>
      <c r="DX455" s="245"/>
      <c r="DY455" s="245"/>
      <c r="DZ455" s="245"/>
      <c r="EA455" s="245"/>
      <c r="EB455" s="245"/>
      <c r="EC455" s="245"/>
      <c r="ED455" s="245"/>
      <c r="EE455" s="245"/>
      <c r="EF455" s="245"/>
      <c r="EG455" s="245"/>
      <c r="EH455" s="245"/>
      <c r="EI455" s="245"/>
      <c r="EJ455" s="245"/>
      <c r="EK455" s="245"/>
      <c r="EL455" s="245"/>
      <c r="EM455" s="245"/>
      <c r="EN455" s="245" t="n">
        <v>1</v>
      </c>
      <c r="EO455" s="245"/>
      <c r="EP455" s="245" t="n">
        <v>1</v>
      </c>
      <c r="EQ455" s="245"/>
      <c r="ER455" s="245" t="n">
        <v>1</v>
      </c>
      <c r="ES455" s="245"/>
      <c r="ET455" s="245" t="n">
        <v>1</v>
      </c>
      <c r="EU455" s="245"/>
      <c r="EV455" s="245"/>
      <c r="EW455" s="245"/>
      <c r="EX455" s="246"/>
      <c r="EY455" s="246"/>
      <c r="EZ455" s="245"/>
      <c r="FA455" s="245"/>
      <c r="FB455" s="245"/>
      <c r="FC455" s="245"/>
      <c r="FD455" s="245"/>
      <c r="FE455" s="245"/>
      <c r="FF455" s="245"/>
      <c r="FG455" s="245"/>
      <c r="FH455" s="245"/>
      <c r="FI455" s="245"/>
      <c r="FJ455" s="245"/>
      <c r="FK455" s="245"/>
      <c r="FL455" s="245"/>
      <c r="FM455" s="245"/>
      <c r="FN455" s="245"/>
      <c r="FO455" s="245"/>
      <c r="FP455" s="245"/>
      <c r="FQ455" s="245"/>
      <c r="FR455" s="245"/>
      <c r="FS455" s="245"/>
      <c r="FT455" s="245"/>
      <c r="FU455" s="245"/>
      <c r="FV455" s="245"/>
      <c r="FW455" s="245"/>
      <c r="FX455" s="245"/>
      <c r="FY455" s="245"/>
      <c r="FZ455" s="245"/>
      <c r="GA455" s="245"/>
      <c r="GB455" s="245"/>
      <c r="GC455" s="245"/>
      <c r="GD455" s="245"/>
      <c r="GE455" s="245"/>
      <c r="GF455" s="245"/>
      <c r="GG455" s="245"/>
      <c r="GH455" s="245"/>
      <c r="GI455" s="245"/>
      <c r="GJ455" s="245"/>
      <c r="GK455" s="245"/>
      <c r="GL455" s="245"/>
      <c r="GM455" s="245"/>
      <c r="GN455" s="245"/>
      <c r="GO455" s="245"/>
      <c r="GP455" s="245"/>
      <c r="GQ455" s="245"/>
      <c r="GR455" s="245"/>
      <c r="GS455" s="245"/>
      <c r="GT455" s="245"/>
      <c r="GU455" s="245"/>
      <c r="GV455" s="245"/>
      <c r="GW455" s="245"/>
      <c r="GX455" s="245"/>
      <c r="GY455" s="245"/>
      <c r="GZ455" s="245"/>
      <c r="HA455" s="245"/>
      <c r="HB455" s="245"/>
      <c r="HC455" s="245"/>
      <c r="HD455" s="245"/>
      <c r="HE455" s="245"/>
      <c r="HF455" s="245"/>
      <c r="HG455" s="245"/>
      <c r="HH455" s="245"/>
      <c r="HI455" s="245"/>
      <c r="HJ455" s="245"/>
      <c r="HK455" s="245"/>
    </row>
    <row r="456" customFormat="false" ht="12.75" hidden="true" customHeight="false" outlineLevel="0" collapsed="false">
      <c r="A456" s="232"/>
      <c r="B456" s="233"/>
      <c r="C456" s="232"/>
      <c r="D456" s="234"/>
      <c r="E456" s="234"/>
      <c r="F456" s="235"/>
      <c r="G456" s="234"/>
      <c r="H456" s="234"/>
      <c r="I456" s="237"/>
      <c r="J456" s="238"/>
      <c r="K456" s="247" t="s">
        <v>161</v>
      </c>
      <c r="L456" s="248" t="e">
        <f aca="false">(L454*L455*$G454)*$L$8</f>
        <v>#VALUE!</v>
      </c>
      <c r="M456" s="248"/>
      <c r="N456" s="248" t="e">
        <f aca="false">(N454*N455*$G454)*$L$8</f>
        <v>#VALUE!</v>
      </c>
      <c r="O456" s="248"/>
      <c r="P456" s="248" t="e">
        <f aca="false">(P454*P455*$G454)*$L$8</f>
        <v>#VALUE!</v>
      </c>
      <c r="Q456" s="248"/>
      <c r="R456" s="248" t="e">
        <f aca="false">(R454*R455*$G454)*$L$8</f>
        <v>#VALUE!</v>
      </c>
      <c r="S456" s="248"/>
      <c r="T456" s="248" t="e">
        <f aca="false">(T454*T455*$G454)*$T$8</f>
        <v>#VALUE!</v>
      </c>
      <c r="U456" s="248"/>
      <c r="V456" s="248" t="e">
        <f aca="false">(V454*V455*$G454)*$T$8</f>
        <v>#VALUE!</v>
      </c>
      <c r="W456" s="248"/>
      <c r="X456" s="248" t="e">
        <f aca="false">(X454*X455*$G454)*$T$8</f>
        <v>#VALUE!</v>
      </c>
      <c r="Y456" s="248"/>
      <c r="Z456" s="248" t="e">
        <f aca="false">(Z454*Z455*$G454)*$T$8</f>
        <v>#VALUE!</v>
      </c>
      <c r="AA456" s="248"/>
      <c r="AB456" s="248" t="e">
        <f aca="false">(AB454*AB455*$G454)*$AB$8</f>
        <v>#VALUE!</v>
      </c>
      <c r="AC456" s="248"/>
      <c r="AD456" s="248" t="e">
        <f aca="false">(AD454*AD455*$G454)*$AB$8</f>
        <v>#VALUE!</v>
      </c>
      <c r="AE456" s="248"/>
      <c r="AF456" s="248" t="e">
        <f aca="false">(AF454*AF455*$G454)*$AB$8</f>
        <v>#VALUE!</v>
      </c>
      <c r="AG456" s="248"/>
      <c r="AH456" s="248" t="e">
        <f aca="false">(AH454*AH455*$G454)*$AB$8</f>
        <v>#VALUE!</v>
      </c>
      <c r="AI456" s="248"/>
      <c r="AJ456" s="248" t="e">
        <f aca="false">(AJ454*AJ455*$G454)*$AJ$8</f>
        <v>#VALUE!</v>
      </c>
      <c r="AK456" s="248"/>
      <c r="AL456" s="248" t="e">
        <f aca="false">(AL454*AL455*$G454)*$AJ$8</f>
        <v>#VALUE!</v>
      </c>
      <c r="AM456" s="248"/>
      <c r="AN456" s="248" t="e">
        <f aca="false">(AN454*AN455*$G454)*$AJ$8</f>
        <v>#VALUE!</v>
      </c>
      <c r="AO456" s="248"/>
      <c r="AP456" s="248" t="e">
        <f aca="false">(AP454*AP455*$G454)*$AJ$8</f>
        <v>#VALUE!</v>
      </c>
      <c r="AQ456" s="248"/>
      <c r="AR456" s="248" t="e">
        <f aca="false">(AR454*AR455*$G454)*$AJ$8</f>
        <v>#VALUE!</v>
      </c>
      <c r="AS456" s="248"/>
      <c r="AT456" s="248" t="e">
        <f aca="false">(AT454*AT455*$G454)*$AT$8</f>
        <v>#VALUE!</v>
      </c>
      <c r="AU456" s="248"/>
      <c r="AV456" s="248" t="e">
        <f aca="false">(AV454*AV455*$G454)*$AT$8</f>
        <v>#VALUE!</v>
      </c>
      <c r="AW456" s="248"/>
      <c r="AX456" s="248" t="e">
        <f aca="false">(AX454*AX455*$G454)*$AT$8</f>
        <v>#VALUE!</v>
      </c>
      <c r="AY456" s="248"/>
      <c r="AZ456" s="248" t="e">
        <f aca="false">(AZ454*AZ455*$G454)*$AT$8</f>
        <v>#VALUE!</v>
      </c>
      <c r="BA456" s="248"/>
      <c r="BB456" s="248" t="e">
        <f aca="false">(BB454*BB455*$G454)*$BB$8</f>
        <v>#VALUE!</v>
      </c>
      <c r="BC456" s="248"/>
      <c r="BD456" s="248" t="e">
        <f aca="false">(BD454*BD455*$G454)*$BB$8</f>
        <v>#VALUE!</v>
      </c>
      <c r="BE456" s="248"/>
      <c r="BF456" s="248" t="e">
        <f aca="false">(BF454*BF455*$G454)*$BB$8</f>
        <v>#VALUE!</v>
      </c>
      <c r="BG456" s="248"/>
      <c r="BH456" s="248" t="e">
        <f aca="false">(BH454*BH455*$G454)*$BJ$8</f>
        <v>#VALUE!</v>
      </c>
      <c r="BI456" s="248"/>
      <c r="BJ456" s="248" t="e">
        <f aca="false">(BJ454*BJ455*$G454)*$BJ$8</f>
        <v>#VALUE!</v>
      </c>
      <c r="BK456" s="248"/>
      <c r="BL456" s="248" t="e">
        <f aca="false">(BL454*BL455*$G454)*$BJ$8</f>
        <v>#VALUE!</v>
      </c>
      <c r="BM456" s="248"/>
      <c r="BN456" s="248" t="e">
        <f aca="false">(BN454*BN455*$G454)*$BJ$8</f>
        <v>#VALUE!</v>
      </c>
      <c r="BO456" s="248"/>
      <c r="BP456" s="248" t="e">
        <f aca="false">(BP454*BP455*$G454)*$BT$8</f>
        <v>#VALUE!</v>
      </c>
      <c r="BQ456" s="248"/>
      <c r="BR456" s="248" t="e">
        <f aca="false">(BR454*BR455*$G454)*$BT$8</f>
        <v>#VALUE!</v>
      </c>
      <c r="BS456" s="248"/>
      <c r="BT456" s="248" t="e">
        <f aca="false">(BT454*BT455*$G454)*$BT$8</f>
        <v>#VALUE!</v>
      </c>
      <c r="BU456" s="248"/>
      <c r="BV456" s="248" t="e">
        <f aca="false">(BV454*BV455*$G454)*$BT$8</f>
        <v>#VALUE!</v>
      </c>
      <c r="BW456" s="248"/>
      <c r="BX456" s="248" t="e">
        <f aca="false">(BX454*BX455*$G454)*$CB$8</f>
        <v>#VALUE!</v>
      </c>
      <c r="BY456" s="248"/>
      <c r="BZ456" s="248" t="e">
        <f aca="false">(BZ454*BZ455*$G454)*$CB$8</f>
        <v>#VALUE!</v>
      </c>
      <c r="CA456" s="248"/>
      <c r="CB456" s="248" t="e">
        <f aca="false">(CB454*CB455*$G454)*$CB$8</f>
        <v>#VALUE!</v>
      </c>
      <c r="CC456" s="248"/>
      <c r="CD456" s="248" t="e">
        <f aca="false">(CD454*CD455*$G454)*$CB$8</f>
        <v>#VALUE!</v>
      </c>
      <c r="CE456" s="248"/>
      <c r="CF456" s="248" t="e">
        <f aca="false">(CF454*CF455*$G454)*$CJ$8</f>
        <v>#VALUE!</v>
      </c>
      <c r="CG456" s="248"/>
      <c r="CH456" s="248" t="e">
        <f aca="false">(CH454*CH455*$G454)*$CJ$8</f>
        <v>#VALUE!</v>
      </c>
      <c r="CI456" s="248"/>
      <c r="CJ456" s="248" t="e">
        <f aca="false">(CJ454*CJ455*$G454)*$CJ$8</f>
        <v>#VALUE!</v>
      </c>
      <c r="CK456" s="248"/>
      <c r="CL456" s="248" t="e">
        <f aca="false">(CL454*CL455*$G454)*$CJ$8</f>
        <v>#VALUE!</v>
      </c>
      <c r="CM456" s="248"/>
      <c r="CN456" s="248" t="e">
        <f aca="false">(CN454*CN455*$G454)*$CT$8</f>
        <v>#VALUE!</v>
      </c>
      <c r="CO456" s="248"/>
      <c r="CP456" s="248" t="e">
        <f aca="false">(CP454*CP455*$G454)*$CT$8</f>
        <v>#VALUE!</v>
      </c>
      <c r="CQ456" s="248"/>
      <c r="CR456" s="248" t="e">
        <f aca="false">(CR454*CR455*$G454)*$CT$8</f>
        <v>#VALUE!</v>
      </c>
      <c r="CS456" s="248"/>
      <c r="CT456" s="248" t="e">
        <f aca="false">(CT454*CT455*$G454)*$CT$8</f>
        <v>#VALUE!</v>
      </c>
      <c r="CU456" s="248"/>
      <c r="CV456" s="248" t="e">
        <f aca="false">(CV454*CV455*$G454)*$CT$8</f>
        <v>#VALUE!</v>
      </c>
      <c r="CW456" s="248"/>
      <c r="CX456" s="248" t="e">
        <f aca="false">(CX454*CX455*$G454)*$CT$8</f>
        <v>#VALUE!</v>
      </c>
      <c r="CY456" s="248"/>
      <c r="CZ456" s="248" t="e">
        <f aca="false">(CZ454*CZ455*$G454)*$DB$8</f>
        <v>#VALUE!</v>
      </c>
      <c r="DA456" s="248"/>
      <c r="DB456" s="248" t="e">
        <f aca="false">(DB454*DB455*$G454)*$DB$8</f>
        <v>#VALUE!</v>
      </c>
      <c r="DC456" s="248"/>
      <c r="DD456" s="248" t="e">
        <f aca="false">(DD454*DD455*$G454)*$DB$8</f>
        <v>#VALUE!</v>
      </c>
      <c r="DE456" s="248"/>
      <c r="DF456" s="248" t="e">
        <f aca="false">(DF454*DF455*$G454)*$DB$8</f>
        <v>#VALUE!</v>
      </c>
      <c r="DG456" s="248"/>
      <c r="DH456" s="248" t="e">
        <f aca="false">(DH454*DH455*$G454)*$DB$8</f>
        <v>#VALUE!</v>
      </c>
      <c r="DI456" s="248"/>
      <c r="DJ456" s="292" t="e">
        <f aca="false">(DJ454*DJ455*$G454)*$DB$8</f>
        <v>#VALUE!</v>
      </c>
      <c r="DK456" s="292"/>
      <c r="DL456" s="248" t="e">
        <f aca="false">(DL454*DL455*$G454)*$DB$8</f>
        <v>#VALUE!</v>
      </c>
      <c r="DM456" s="248"/>
      <c r="DN456" s="248" t="e">
        <f aca="false">(DN454*DN455*$G454)*$DB$8</f>
        <v>#VALUE!</v>
      </c>
      <c r="DO456" s="248"/>
      <c r="DP456" s="248" t="e">
        <f aca="false">(DP454*DP455*$G454)*$DB$8</f>
        <v>#VALUE!</v>
      </c>
      <c r="DQ456" s="248"/>
      <c r="DR456" s="248" t="e">
        <f aca="false">(DR454*DR455*$G454)*$DB$8</f>
        <v>#VALUE!</v>
      </c>
      <c r="DS456" s="248"/>
      <c r="DT456" s="248" t="e">
        <f aca="false">(DT454*DT455*$G454)*$DB$8</f>
        <v>#VALUE!</v>
      </c>
      <c r="DU456" s="248"/>
      <c r="DV456" s="248" t="e">
        <f aca="false">(DV454*DV455*$G454)*$DB$8</f>
        <v>#VALUE!</v>
      </c>
      <c r="DW456" s="248"/>
      <c r="DX456" s="248" t="e">
        <f aca="false">(DX454*DX455*$G454)*$DB$8</f>
        <v>#VALUE!</v>
      </c>
      <c r="DY456" s="248"/>
      <c r="DZ456" s="248" t="e">
        <f aca="false">(DZ454*DZ455*$G454)*$DB$8</f>
        <v>#VALUE!</v>
      </c>
      <c r="EA456" s="248"/>
      <c r="EB456" s="248" t="e">
        <f aca="false">(EB454*EB455*$G454)*$DB$8</f>
        <v>#VALUE!</v>
      </c>
      <c r="EC456" s="248"/>
      <c r="ED456" s="248" t="e">
        <f aca="false">(ED454*ED455*$G454)*$DB$8</f>
        <v>#VALUE!</v>
      </c>
      <c r="EE456" s="248"/>
      <c r="EF456" s="248" t="e">
        <f aca="false">(EF454*EF455*$G454)*$DB$8</f>
        <v>#VALUE!</v>
      </c>
      <c r="EG456" s="248"/>
      <c r="EH456" s="248" t="e">
        <f aca="false">(EH454*EH455*$G454)*$DB$8</f>
        <v>#VALUE!</v>
      </c>
      <c r="EI456" s="248"/>
      <c r="EJ456" s="248" t="e">
        <f aca="false">(EJ454*EJ455*$G454)*$DB$8</f>
        <v>#VALUE!</v>
      </c>
      <c r="EK456" s="248"/>
      <c r="EL456" s="248" t="e">
        <f aca="false">(EL454*EL455*$G454)*$DB$8</f>
        <v>#VALUE!</v>
      </c>
      <c r="EM456" s="248"/>
      <c r="EN456" s="248" t="e">
        <f aca="false">(EN454*EN455*$G454)*$EJ$8</f>
        <v>#VALUE!</v>
      </c>
      <c r="EO456" s="248"/>
      <c r="EP456" s="248" t="e">
        <f aca="false">(EP454*EP455*$G454)*$EJ$8</f>
        <v>#VALUE!</v>
      </c>
      <c r="EQ456" s="248"/>
      <c r="ER456" s="248" t="e">
        <f aca="false">(ER454*ER455*$G454)*$EJ$8</f>
        <v>#VALUE!</v>
      </c>
      <c r="ES456" s="248"/>
      <c r="ET456" s="248" t="e">
        <f aca="false">(ET454*ET455*$G454)*$ET$8</f>
        <v>#VALUE!</v>
      </c>
      <c r="EU456" s="248"/>
      <c r="EV456" s="248" t="e">
        <f aca="false">(EV454*EV455*$G454)*$DB$8</f>
        <v>#VALUE!</v>
      </c>
      <c r="EW456" s="248"/>
      <c r="EX456" s="249" t="e">
        <f aca="false">(EX454*EX455*$G454)*$DB$8</f>
        <v>#VALUE!</v>
      </c>
      <c r="EY456" s="249"/>
      <c r="EZ456" s="248" t="e">
        <f aca="false">(EZ454*EZ455*$G454)*$DB$8</f>
        <v>#VALUE!</v>
      </c>
      <c r="FA456" s="248"/>
      <c r="FB456" s="248" t="e">
        <f aca="false">(FB454*FB455*$G454)*$DB$8</f>
        <v>#VALUE!</v>
      </c>
      <c r="FC456" s="248"/>
      <c r="FD456" s="248" t="e">
        <f aca="false">(FD454*FD455*$G454)*$DB$8</f>
        <v>#VALUE!</v>
      </c>
      <c r="FE456" s="248"/>
      <c r="FF456" s="248" t="e">
        <f aca="false">(FF454*FF455*$G454)*$DB$8</f>
        <v>#VALUE!</v>
      </c>
      <c r="FG456" s="248"/>
      <c r="FH456" s="248" t="e">
        <f aca="false">(FH454*FH455*$G454)*$DB$8</f>
        <v>#VALUE!</v>
      </c>
      <c r="FI456" s="248"/>
      <c r="FJ456" s="248" t="e">
        <f aca="false">(FJ454*FJ455*$G454)*$DB$8</f>
        <v>#VALUE!</v>
      </c>
      <c r="FK456" s="248"/>
      <c r="FL456" s="248" t="e">
        <f aca="false">(FL454*FL455*$G454)*$DB$8</f>
        <v>#VALUE!</v>
      </c>
      <c r="FM456" s="248"/>
      <c r="FN456" s="248" t="e">
        <f aca="false">(FN454*FN455*$G454)*$DB$8</f>
        <v>#VALUE!</v>
      </c>
      <c r="FO456" s="248"/>
      <c r="FP456" s="248" t="e">
        <f aca="false">(FP454*FP455*$G454)*$DB$8</f>
        <v>#VALUE!</v>
      </c>
      <c r="FQ456" s="248"/>
      <c r="FR456" s="248" t="e">
        <f aca="false">(FR454*FR455*$G454)*$DB$8</f>
        <v>#VALUE!</v>
      </c>
      <c r="FS456" s="248"/>
      <c r="FT456" s="248" t="e">
        <f aca="false">(FT454*FT455*$G454)*$DB$8</f>
        <v>#VALUE!</v>
      </c>
      <c r="FU456" s="248"/>
      <c r="FV456" s="248" t="e">
        <f aca="false">(FV454*FV455*$G454)*$DB$8</f>
        <v>#VALUE!</v>
      </c>
      <c r="FW456" s="248"/>
      <c r="FX456" s="248" t="e">
        <f aca="false">(FX454*FX455*$G454)*$DB$8</f>
        <v>#VALUE!</v>
      </c>
      <c r="FY456" s="248"/>
      <c r="FZ456" s="248" t="e">
        <f aca="false">(FZ454*FZ455*$G454)*$DB$8</f>
        <v>#VALUE!</v>
      </c>
      <c r="GA456" s="248"/>
      <c r="GB456" s="248" t="e">
        <f aca="false">(GB454*GB455*$G454)*$DB$8</f>
        <v>#VALUE!</v>
      </c>
      <c r="GC456" s="248"/>
      <c r="GD456" s="248" t="e">
        <f aca="false">(GD454*GD455*$G454)*$DB$8</f>
        <v>#VALUE!</v>
      </c>
      <c r="GE456" s="248"/>
      <c r="GF456" s="248" t="e">
        <f aca="false">(GF454*GF455*$G454)*$DB$8</f>
        <v>#VALUE!</v>
      </c>
      <c r="GG456" s="248"/>
      <c r="GH456" s="248" t="e">
        <f aca="false">(GH454*GH455*$G454)*$DB$8</f>
        <v>#VALUE!</v>
      </c>
      <c r="GI456" s="248"/>
      <c r="GJ456" s="248" t="e">
        <f aca="false">(GJ454*GJ455*$G454)*$DB$8</f>
        <v>#VALUE!</v>
      </c>
      <c r="GK456" s="248"/>
      <c r="GL456" s="248" t="e">
        <f aca="false">(GL454*GL455*$G454)*$DB$8</f>
        <v>#VALUE!</v>
      </c>
      <c r="GM456" s="248"/>
      <c r="GN456" s="248" t="e">
        <f aca="false">(GN454*GN455*$G454)*$DB$8</f>
        <v>#VALUE!</v>
      </c>
      <c r="GO456" s="248"/>
      <c r="GP456" s="248" t="e">
        <f aca="false">(GP454*GP455*$G454)*$DB$8</f>
        <v>#VALUE!</v>
      </c>
      <c r="GQ456" s="248"/>
      <c r="GR456" s="248" t="e">
        <f aca="false">(GR454*GR455*$G454)*$DB$8</f>
        <v>#VALUE!</v>
      </c>
      <c r="GS456" s="248"/>
      <c r="GT456" s="248" t="e">
        <f aca="false">(GT454*GT455*$G454)*$DB$8</f>
        <v>#VALUE!</v>
      </c>
      <c r="GU456" s="248"/>
      <c r="GV456" s="248" t="e">
        <f aca="false">(GV454*GV455*$G454)*$DB$8</f>
        <v>#VALUE!</v>
      </c>
      <c r="GW456" s="248"/>
      <c r="GX456" s="248" t="e">
        <f aca="false">(GX454*GX455*$G454)*$DB$8</f>
        <v>#VALUE!</v>
      </c>
      <c r="GY456" s="248"/>
      <c r="GZ456" s="248" t="e">
        <f aca="false">(GZ454*GZ455*$G454)*$DB$8</f>
        <v>#VALUE!</v>
      </c>
      <c r="HA456" s="248"/>
      <c r="HB456" s="248" t="e">
        <f aca="false">(HB454*HB455*$G454)*$DB$8</f>
        <v>#VALUE!</v>
      </c>
      <c r="HC456" s="248"/>
      <c r="HD456" s="248" t="e">
        <f aca="false">(HD454*HD455*$G454)*$DB$8</f>
        <v>#VALUE!</v>
      </c>
      <c r="HE456" s="248"/>
      <c r="HF456" s="248" t="e">
        <f aca="false">(HF454*HF455*$G454)*$DB$8</f>
        <v>#VALUE!</v>
      </c>
      <c r="HG456" s="248"/>
      <c r="HH456" s="248" t="e">
        <f aca="false">(HH454*HH455*$G454)*$DB$8</f>
        <v>#VALUE!</v>
      </c>
      <c r="HI456" s="248"/>
      <c r="HJ456" s="248" t="e">
        <f aca="false">(HJ454*HJ455*$G454)*$DB$8</f>
        <v>#VALUE!</v>
      </c>
      <c r="HK456" s="248"/>
    </row>
    <row r="457" customFormat="false" ht="12.75" hidden="true" customHeight="false" outlineLevel="0" collapsed="false">
      <c r="A457" s="232"/>
      <c r="B457" s="233"/>
      <c r="C457" s="232"/>
      <c r="D457" s="234"/>
      <c r="E457" s="234"/>
      <c r="F457" s="235"/>
      <c r="G457" s="234"/>
      <c r="H457" s="234"/>
      <c r="I457" s="237"/>
      <c r="J457" s="238"/>
      <c r="K457" s="250" t="s">
        <v>162</v>
      </c>
      <c r="L457" s="251" t="e">
        <f aca="false">L456</f>
        <v>#VALUE!</v>
      </c>
      <c r="M457" s="251"/>
      <c r="N457" s="251" t="e">
        <f aca="false">L457+N456</f>
        <v>#VALUE!</v>
      </c>
      <c r="O457" s="251"/>
      <c r="P457" s="251" t="e">
        <f aca="false">N457+P456</f>
        <v>#VALUE!</v>
      </c>
      <c r="Q457" s="251"/>
      <c r="R457" s="251" t="e">
        <f aca="false">P457+R456</f>
        <v>#VALUE!</v>
      </c>
      <c r="S457" s="251"/>
      <c r="T457" s="251" t="e">
        <f aca="false">R457+T456</f>
        <v>#VALUE!</v>
      </c>
      <c r="U457" s="251"/>
      <c r="V457" s="251" t="e">
        <f aca="false">T457+V456</f>
        <v>#VALUE!</v>
      </c>
      <c r="W457" s="251"/>
      <c r="X457" s="251" t="e">
        <f aca="false">V457+X456</f>
        <v>#VALUE!</v>
      </c>
      <c r="Y457" s="251"/>
      <c r="Z457" s="251" t="e">
        <f aca="false">X457+Z456</f>
        <v>#VALUE!</v>
      </c>
      <c r="AA457" s="251"/>
      <c r="AB457" s="251" t="e">
        <f aca="false">Z457+AB456</f>
        <v>#VALUE!</v>
      </c>
      <c r="AC457" s="251"/>
      <c r="AD457" s="251" t="e">
        <f aca="false">AB457+AD456</f>
        <v>#VALUE!</v>
      </c>
      <c r="AE457" s="251"/>
      <c r="AF457" s="251" t="e">
        <f aca="false">AD457+AF456</f>
        <v>#VALUE!</v>
      </c>
      <c r="AG457" s="251"/>
      <c r="AH457" s="251" t="e">
        <f aca="false">AF457+AH456</f>
        <v>#VALUE!</v>
      </c>
      <c r="AI457" s="251"/>
      <c r="AJ457" s="251" t="e">
        <f aca="false">AH457+AJ456</f>
        <v>#VALUE!</v>
      </c>
      <c r="AK457" s="251"/>
      <c r="AL457" s="251" t="e">
        <f aca="false">AJ457+AL456</f>
        <v>#VALUE!</v>
      </c>
      <c r="AM457" s="251"/>
      <c r="AN457" s="251" t="e">
        <f aca="false">AL457+AN456</f>
        <v>#VALUE!</v>
      </c>
      <c r="AO457" s="251"/>
      <c r="AP457" s="251" t="e">
        <f aca="false">AN457+AP456</f>
        <v>#VALUE!</v>
      </c>
      <c r="AQ457" s="251"/>
      <c r="AR457" s="251" t="e">
        <f aca="false">AP457+AR456</f>
        <v>#VALUE!</v>
      </c>
      <c r="AS457" s="251"/>
      <c r="AT457" s="251" t="e">
        <f aca="false">AR457+AT456</f>
        <v>#VALUE!</v>
      </c>
      <c r="AU457" s="251"/>
      <c r="AV457" s="251" t="e">
        <f aca="false">AT457+AV456</f>
        <v>#VALUE!</v>
      </c>
      <c r="AW457" s="251"/>
      <c r="AX457" s="251" t="e">
        <f aca="false">AV457+AX456</f>
        <v>#VALUE!</v>
      </c>
      <c r="AY457" s="251"/>
      <c r="AZ457" s="251" t="e">
        <f aca="false">AX457+AZ456</f>
        <v>#VALUE!</v>
      </c>
      <c r="BA457" s="251"/>
      <c r="BB457" s="251" t="e">
        <f aca="false">AZ457+BB456</f>
        <v>#VALUE!</v>
      </c>
      <c r="BC457" s="251"/>
      <c r="BD457" s="251" t="e">
        <f aca="false">BB457+BD456</f>
        <v>#VALUE!</v>
      </c>
      <c r="BE457" s="251"/>
      <c r="BF457" s="251" t="e">
        <f aca="false">BD457+BF456</f>
        <v>#VALUE!</v>
      </c>
      <c r="BG457" s="251"/>
      <c r="BH457" s="251" t="e">
        <f aca="false">BF457+BH456</f>
        <v>#VALUE!</v>
      </c>
      <c r="BI457" s="251"/>
      <c r="BJ457" s="251" t="e">
        <f aca="false">BH457+BJ456</f>
        <v>#VALUE!</v>
      </c>
      <c r="BK457" s="251"/>
      <c r="BL457" s="251" t="e">
        <f aca="false">BJ457+BL456</f>
        <v>#VALUE!</v>
      </c>
      <c r="BM457" s="251"/>
      <c r="BN457" s="251" t="e">
        <f aca="false">BL457+BN456</f>
        <v>#VALUE!</v>
      </c>
      <c r="BO457" s="251"/>
      <c r="BP457" s="251" t="e">
        <f aca="false">BN457+BP456</f>
        <v>#VALUE!</v>
      </c>
      <c r="BQ457" s="251"/>
      <c r="BR457" s="251" t="e">
        <f aca="false">BP457+BR456</f>
        <v>#VALUE!</v>
      </c>
      <c r="BS457" s="251"/>
      <c r="BT457" s="251" t="e">
        <f aca="false">BR457+BT456</f>
        <v>#VALUE!</v>
      </c>
      <c r="BU457" s="251"/>
      <c r="BV457" s="251" t="e">
        <f aca="false">BT457+BV456</f>
        <v>#VALUE!</v>
      </c>
      <c r="BW457" s="251"/>
      <c r="BX457" s="251" t="e">
        <f aca="false">BV457+BX456</f>
        <v>#VALUE!</v>
      </c>
      <c r="BY457" s="251"/>
      <c r="BZ457" s="251" t="e">
        <f aca="false">BX457+BZ456</f>
        <v>#VALUE!</v>
      </c>
      <c r="CA457" s="251"/>
      <c r="CB457" s="251" t="e">
        <f aca="false">BZ457+CB456</f>
        <v>#VALUE!</v>
      </c>
      <c r="CC457" s="251"/>
      <c r="CD457" s="251" t="e">
        <f aca="false">CB457+CD456</f>
        <v>#VALUE!</v>
      </c>
      <c r="CE457" s="251"/>
      <c r="CF457" s="251" t="e">
        <f aca="false">CD457+CF456</f>
        <v>#VALUE!</v>
      </c>
      <c r="CG457" s="251"/>
      <c r="CH457" s="251" t="e">
        <f aca="false">CF457+CH456</f>
        <v>#VALUE!</v>
      </c>
      <c r="CI457" s="251"/>
      <c r="CJ457" s="251" t="e">
        <f aca="false">CH457+CJ456</f>
        <v>#VALUE!</v>
      </c>
      <c r="CK457" s="251"/>
      <c r="CL457" s="251" t="e">
        <f aca="false">CJ457+CL456</f>
        <v>#VALUE!</v>
      </c>
      <c r="CM457" s="251"/>
      <c r="CN457" s="251" t="e">
        <f aca="false">CL457+CN456</f>
        <v>#VALUE!</v>
      </c>
      <c r="CO457" s="251"/>
      <c r="CP457" s="251" t="e">
        <f aca="false">CN457+CP456</f>
        <v>#VALUE!</v>
      </c>
      <c r="CQ457" s="251"/>
      <c r="CR457" s="251" t="e">
        <f aca="false">CP457+CR456</f>
        <v>#VALUE!</v>
      </c>
      <c r="CS457" s="251"/>
      <c r="CT457" s="251" t="e">
        <f aca="false">CR457+CT456</f>
        <v>#VALUE!</v>
      </c>
      <c r="CU457" s="251"/>
      <c r="CV457" s="251" t="e">
        <f aca="false">CT457+CV456</f>
        <v>#VALUE!</v>
      </c>
      <c r="CW457" s="251"/>
      <c r="CX457" s="251" t="e">
        <f aca="false">CV457+CX456</f>
        <v>#VALUE!</v>
      </c>
      <c r="CY457" s="251"/>
      <c r="CZ457" s="251" t="e">
        <f aca="false">CX457+CZ456</f>
        <v>#VALUE!</v>
      </c>
      <c r="DA457" s="251"/>
      <c r="DB457" s="251" t="e">
        <f aca="false">CZ457+DB456</f>
        <v>#VALUE!</v>
      </c>
      <c r="DC457" s="251"/>
      <c r="DD457" s="251" t="e">
        <f aca="false">DB457+DD456</f>
        <v>#VALUE!</v>
      </c>
      <c r="DE457" s="251"/>
      <c r="DF457" s="251" t="e">
        <f aca="false">DD457+DF456</f>
        <v>#VALUE!</v>
      </c>
      <c r="DG457" s="251"/>
      <c r="DH457" s="251" t="e">
        <f aca="false">DF457+DH456</f>
        <v>#VALUE!</v>
      </c>
      <c r="DI457" s="251"/>
      <c r="DJ457" s="293" t="e">
        <f aca="false">DH457+DJ456</f>
        <v>#VALUE!</v>
      </c>
      <c r="DK457" s="293"/>
      <c r="DL457" s="251" t="e">
        <f aca="false">DJ457+DL456</f>
        <v>#VALUE!</v>
      </c>
      <c r="DM457" s="251"/>
      <c r="DN457" s="251" t="e">
        <f aca="false">DL457+DN456</f>
        <v>#VALUE!</v>
      </c>
      <c r="DO457" s="251"/>
      <c r="DP457" s="251" t="e">
        <f aca="false">DN457+DP456</f>
        <v>#VALUE!</v>
      </c>
      <c r="DQ457" s="251"/>
      <c r="DR457" s="251" t="e">
        <f aca="false">DP457+DR456</f>
        <v>#VALUE!</v>
      </c>
      <c r="DS457" s="251"/>
      <c r="DT457" s="251" t="e">
        <f aca="false">DR457+DT456</f>
        <v>#VALUE!</v>
      </c>
      <c r="DU457" s="251"/>
      <c r="DV457" s="251" t="e">
        <f aca="false">DT457+DV456</f>
        <v>#VALUE!</v>
      </c>
      <c r="DW457" s="251"/>
      <c r="DX457" s="251" t="e">
        <f aca="false">DV457+DX456</f>
        <v>#VALUE!</v>
      </c>
      <c r="DY457" s="251"/>
      <c r="DZ457" s="251" t="e">
        <f aca="false">DX457+DZ456</f>
        <v>#VALUE!</v>
      </c>
      <c r="EA457" s="251"/>
      <c r="EB457" s="251" t="e">
        <f aca="false">DZ457+EB456</f>
        <v>#VALUE!</v>
      </c>
      <c r="EC457" s="251"/>
      <c r="ED457" s="251" t="e">
        <f aca="false">EB457+ED456</f>
        <v>#VALUE!</v>
      </c>
      <c r="EE457" s="251"/>
      <c r="EF457" s="251" t="e">
        <f aca="false">ED457+EF456</f>
        <v>#VALUE!</v>
      </c>
      <c r="EG457" s="251"/>
      <c r="EH457" s="251" t="e">
        <f aca="false">EF457+EH456</f>
        <v>#VALUE!</v>
      </c>
      <c r="EI457" s="251"/>
      <c r="EJ457" s="251" t="e">
        <f aca="false">EH457+EJ456</f>
        <v>#VALUE!</v>
      </c>
      <c r="EK457" s="251"/>
      <c r="EL457" s="251" t="e">
        <f aca="false">EJ457+EL456</f>
        <v>#VALUE!</v>
      </c>
      <c r="EM457" s="251"/>
      <c r="EN457" s="251" t="e">
        <f aca="false">EL457+EN456</f>
        <v>#VALUE!</v>
      </c>
      <c r="EO457" s="251"/>
      <c r="EP457" s="251" t="e">
        <f aca="false">EN457+EP456</f>
        <v>#VALUE!</v>
      </c>
      <c r="EQ457" s="251"/>
      <c r="ER457" s="251" t="e">
        <f aca="false">EP457+ER456</f>
        <v>#VALUE!</v>
      </c>
      <c r="ES457" s="251"/>
      <c r="ET457" s="251" t="e">
        <f aca="false">ER457+ET456</f>
        <v>#VALUE!</v>
      </c>
      <c r="EU457" s="251"/>
      <c r="EV457" s="251" t="e">
        <f aca="false">ET457+EV456</f>
        <v>#VALUE!</v>
      </c>
      <c r="EW457" s="251"/>
      <c r="EX457" s="252" t="e">
        <f aca="false">EV457+EX456</f>
        <v>#VALUE!</v>
      </c>
      <c r="EY457" s="252"/>
      <c r="EZ457" s="251" t="e">
        <f aca="false">EX457+EZ456</f>
        <v>#VALUE!</v>
      </c>
      <c r="FA457" s="251"/>
      <c r="FB457" s="251" t="e">
        <f aca="false">EZ457+FB456</f>
        <v>#VALUE!</v>
      </c>
      <c r="FC457" s="251"/>
      <c r="FD457" s="251" t="e">
        <f aca="false">FB457+FD456</f>
        <v>#VALUE!</v>
      </c>
      <c r="FE457" s="251"/>
      <c r="FF457" s="251" t="e">
        <f aca="false">FD457+FF456</f>
        <v>#VALUE!</v>
      </c>
      <c r="FG457" s="251"/>
      <c r="FH457" s="251" t="e">
        <f aca="false">FF457+FH456</f>
        <v>#VALUE!</v>
      </c>
      <c r="FI457" s="251"/>
      <c r="FJ457" s="251" t="e">
        <f aca="false">FH457+FJ456</f>
        <v>#VALUE!</v>
      </c>
      <c r="FK457" s="251"/>
      <c r="FL457" s="251" t="e">
        <f aca="false">FJ457+FL456</f>
        <v>#VALUE!</v>
      </c>
      <c r="FM457" s="251"/>
      <c r="FN457" s="251" t="e">
        <f aca="false">FL457+FN456</f>
        <v>#VALUE!</v>
      </c>
      <c r="FO457" s="251"/>
      <c r="FP457" s="251" t="e">
        <f aca="false">FN457+FP456</f>
        <v>#VALUE!</v>
      </c>
      <c r="FQ457" s="251"/>
      <c r="FR457" s="251" t="e">
        <f aca="false">FP457+FR456</f>
        <v>#VALUE!</v>
      </c>
      <c r="FS457" s="251"/>
      <c r="FT457" s="251" t="e">
        <f aca="false">FR457+FT456</f>
        <v>#VALUE!</v>
      </c>
      <c r="FU457" s="251"/>
      <c r="FV457" s="251" t="e">
        <f aca="false">FT457+FV456</f>
        <v>#VALUE!</v>
      </c>
      <c r="FW457" s="251"/>
      <c r="FX457" s="251" t="e">
        <f aca="false">FV457+FX456</f>
        <v>#VALUE!</v>
      </c>
      <c r="FY457" s="251"/>
      <c r="FZ457" s="251" t="e">
        <f aca="false">FX457+FZ456</f>
        <v>#VALUE!</v>
      </c>
      <c r="GA457" s="251"/>
      <c r="GB457" s="251" t="e">
        <f aca="false">FZ457+GB456</f>
        <v>#VALUE!</v>
      </c>
      <c r="GC457" s="251"/>
      <c r="GD457" s="251" t="e">
        <f aca="false">GB457+GD456</f>
        <v>#VALUE!</v>
      </c>
      <c r="GE457" s="251"/>
      <c r="GF457" s="251" t="e">
        <f aca="false">GD457+GF456</f>
        <v>#VALUE!</v>
      </c>
      <c r="GG457" s="251"/>
      <c r="GH457" s="251" t="e">
        <f aca="false">GF457+GH456</f>
        <v>#VALUE!</v>
      </c>
      <c r="GI457" s="251"/>
      <c r="GJ457" s="251" t="e">
        <f aca="false">GH457+GJ456</f>
        <v>#VALUE!</v>
      </c>
      <c r="GK457" s="251"/>
      <c r="GL457" s="251" t="e">
        <f aca="false">GJ457+GL456</f>
        <v>#VALUE!</v>
      </c>
      <c r="GM457" s="251"/>
      <c r="GN457" s="251" t="e">
        <f aca="false">GL457+GN456</f>
        <v>#VALUE!</v>
      </c>
      <c r="GO457" s="251"/>
      <c r="GP457" s="251" t="e">
        <f aca="false">GN457+GP456</f>
        <v>#VALUE!</v>
      </c>
      <c r="GQ457" s="251"/>
      <c r="GR457" s="251" t="e">
        <f aca="false">GP457+GR456</f>
        <v>#VALUE!</v>
      </c>
      <c r="GS457" s="251"/>
      <c r="GT457" s="251" t="e">
        <f aca="false">GR457+GT456</f>
        <v>#VALUE!</v>
      </c>
      <c r="GU457" s="251"/>
      <c r="GV457" s="251" t="e">
        <f aca="false">GT457+GV456</f>
        <v>#VALUE!</v>
      </c>
      <c r="GW457" s="251"/>
      <c r="GX457" s="251" t="e">
        <f aca="false">GV457+GX456</f>
        <v>#VALUE!</v>
      </c>
      <c r="GY457" s="251"/>
      <c r="GZ457" s="251" t="e">
        <f aca="false">GX457+GZ456</f>
        <v>#VALUE!</v>
      </c>
      <c r="HA457" s="251"/>
      <c r="HB457" s="251" t="e">
        <f aca="false">GZ457+HB456</f>
        <v>#VALUE!</v>
      </c>
      <c r="HC457" s="251"/>
      <c r="HD457" s="251" t="e">
        <f aca="false">HB457+HD456</f>
        <v>#VALUE!</v>
      </c>
      <c r="HE457" s="251"/>
      <c r="HF457" s="251" t="e">
        <f aca="false">HD457+HF456</f>
        <v>#VALUE!</v>
      </c>
      <c r="HG457" s="251"/>
      <c r="HH457" s="251" t="e">
        <f aca="false">HF457+HH456</f>
        <v>#VALUE!</v>
      </c>
      <c r="HI457" s="251"/>
      <c r="HJ457" s="251" t="e">
        <f aca="false">HH457+HJ456</f>
        <v>#VALUE!</v>
      </c>
      <c r="HK457" s="251"/>
    </row>
    <row r="458" s="295" customFormat="true" ht="12.75" hidden="true" customHeight="false" outlineLevel="0" collapsed="false">
      <c r="A458" s="232"/>
      <c r="B458" s="233"/>
      <c r="C458" s="232"/>
      <c r="D458" s="234"/>
      <c r="E458" s="234"/>
      <c r="F458" s="235"/>
      <c r="G458" s="234"/>
      <c r="H458" s="253"/>
      <c r="I458" s="237"/>
      <c r="J458" s="238"/>
      <c r="K458" s="254" t="s">
        <v>163</v>
      </c>
      <c r="L458" s="255"/>
      <c r="M458" s="255"/>
      <c r="N458" s="255"/>
      <c r="O458" s="255"/>
      <c r="P458" s="255"/>
      <c r="Q458" s="255"/>
      <c r="R458" s="255"/>
      <c r="S458" s="255"/>
      <c r="T458" s="255"/>
      <c r="U458" s="255"/>
      <c r="V458" s="255"/>
      <c r="W458" s="255"/>
      <c r="X458" s="255"/>
      <c r="Y458" s="255"/>
      <c r="Z458" s="255"/>
      <c r="AA458" s="255"/>
      <c r="AB458" s="255"/>
      <c r="AC458" s="255"/>
      <c r="AD458" s="255"/>
      <c r="AE458" s="255"/>
      <c r="AF458" s="255"/>
      <c r="AG458" s="255"/>
      <c r="AH458" s="255"/>
      <c r="AI458" s="255"/>
      <c r="AJ458" s="255"/>
      <c r="AK458" s="255"/>
      <c r="AL458" s="255"/>
      <c r="AM458" s="255"/>
      <c r="AN458" s="255"/>
      <c r="AO458" s="255"/>
      <c r="AP458" s="255"/>
      <c r="AQ458" s="255"/>
      <c r="AR458" s="255"/>
      <c r="AS458" s="255"/>
      <c r="AT458" s="255"/>
      <c r="AU458" s="255"/>
      <c r="AV458" s="255"/>
      <c r="AW458" s="255"/>
      <c r="AX458" s="255"/>
      <c r="AY458" s="255"/>
      <c r="AZ458" s="255"/>
      <c r="BA458" s="255"/>
      <c r="BB458" s="255"/>
      <c r="BC458" s="255"/>
      <c r="BD458" s="255"/>
      <c r="BE458" s="255"/>
      <c r="BF458" s="255"/>
      <c r="BG458" s="255"/>
      <c r="BH458" s="255"/>
      <c r="BI458" s="255"/>
      <c r="BJ458" s="255"/>
      <c r="BK458" s="255"/>
      <c r="BL458" s="255"/>
      <c r="BM458" s="255"/>
      <c r="BN458" s="255"/>
      <c r="BO458" s="255"/>
      <c r="BP458" s="255"/>
      <c r="BQ458" s="255"/>
      <c r="BR458" s="255"/>
      <c r="BS458" s="255"/>
      <c r="BT458" s="255"/>
      <c r="BU458" s="255"/>
      <c r="BV458" s="255"/>
      <c r="BW458" s="255"/>
      <c r="BX458" s="255"/>
      <c r="BY458" s="255"/>
      <c r="BZ458" s="255"/>
      <c r="CA458" s="255"/>
      <c r="CB458" s="255"/>
      <c r="CC458" s="255"/>
      <c r="CD458" s="255"/>
      <c r="CE458" s="255"/>
      <c r="CF458" s="255"/>
      <c r="CG458" s="255"/>
      <c r="CH458" s="255"/>
      <c r="CI458" s="255"/>
      <c r="CJ458" s="255"/>
      <c r="CK458" s="255"/>
      <c r="CL458" s="255"/>
      <c r="CM458" s="255"/>
      <c r="CN458" s="255"/>
      <c r="CO458" s="255"/>
      <c r="CP458" s="255"/>
      <c r="CQ458" s="255"/>
      <c r="CR458" s="255"/>
      <c r="CS458" s="255"/>
      <c r="CT458" s="255"/>
      <c r="CU458" s="255"/>
      <c r="CV458" s="255"/>
      <c r="CW458" s="255"/>
      <c r="CX458" s="255"/>
      <c r="CY458" s="255"/>
      <c r="CZ458" s="255"/>
      <c r="DA458" s="255"/>
      <c r="DB458" s="255"/>
      <c r="DC458" s="255"/>
      <c r="DD458" s="255"/>
      <c r="DE458" s="255"/>
      <c r="DF458" s="255"/>
      <c r="DG458" s="255"/>
      <c r="DH458" s="255"/>
      <c r="DI458" s="255"/>
      <c r="DJ458" s="294"/>
      <c r="DK458" s="294"/>
      <c r="DL458" s="255"/>
      <c r="DM458" s="255"/>
      <c r="DN458" s="255"/>
      <c r="DO458" s="255"/>
      <c r="DP458" s="255"/>
      <c r="DQ458" s="255"/>
      <c r="DR458" s="255"/>
      <c r="DS458" s="255"/>
      <c r="DT458" s="255"/>
      <c r="DU458" s="255"/>
      <c r="DV458" s="255"/>
      <c r="DW458" s="255"/>
      <c r="DX458" s="255"/>
      <c r="DY458" s="255"/>
      <c r="DZ458" s="255"/>
      <c r="EA458" s="255"/>
      <c r="EB458" s="255"/>
      <c r="EC458" s="255"/>
      <c r="ED458" s="255"/>
      <c r="EE458" s="255"/>
      <c r="EF458" s="255"/>
      <c r="EG458" s="255"/>
      <c r="EH458" s="255"/>
      <c r="EI458" s="255"/>
      <c r="EJ458" s="255"/>
      <c r="EK458" s="255"/>
      <c r="EL458" s="255"/>
      <c r="EM458" s="255"/>
      <c r="EN458" s="255"/>
      <c r="EO458" s="255"/>
      <c r="EP458" s="255"/>
      <c r="EQ458" s="255"/>
      <c r="ER458" s="255"/>
      <c r="ES458" s="255"/>
      <c r="ET458" s="255"/>
      <c r="EU458" s="255"/>
      <c r="EV458" s="255"/>
      <c r="EW458" s="255"/>
      <c r="EX458" s="256"/>
      <c r="EY458" s="256"/>
      <c r="EZ458" s="255"/>
      <c r="FA458" s="255"/>
      <c r="FB458" s="255"/>
      <c r="FC458" s="255"/>
      <c r="FD458" s="255"/>
      <c r="FE458" s="255"/>
      <c r="FF458" s="255"/>
      <c r="FG458" s="255"/>
      <c r="FH458" s="255"/>
      <c r="FI458" s="255"/>
      <c r="FJ458" s="255"/>
      <c r="FK458" s="255"/>
      <c r="FL458" s="255"/>
      <c r="FM458" s="255"/>
      <c r="FN458" s="255"/>
      <c r="FO458" s="255"/>
      <c r="FP458" s="255"/>
      <c r="FQ458" s="255"/>
      <c r="FR458" s="255"/>
      <c r="FS458" s="255"/>
      <c r="FT458" s="255"/>
      <c r="FU458" s="255"/>
      <c r="FV458" s="255"/>
      <c r="FW458" s="255"/>
      <c r="FX458" s="255"/>
      <c r="FY458" s="255"/>
      <c r="FZ458" s="255"/>
      <c r="GA458" s="255"/>
      <c r="GB458" s="255"/>
      <c r="GC458" s="255"/>
      <c r="GD458" s="255"/>
      <c r="GE458" s="255"/>
      <c r="GF458" s="255"/>
      <c r="GG458" s="255"/>
      <c r="GH458" s="255"/>
      <c r="GI458" s="255"/>
      <c r="GJ458" s="255"/>
      <c r="GK458" s="255"/>
      <c r="GL458" s="255"/>
      <c r="GM458" s="255"/>
      <c r="GN458" s="255"/>
      <c r="GO458" s="255"/>
      <c r="GP458" s="255"/>
      <c r="GQ458" s="255"/>
      <c r="GR458" s="255"/>
      <c r="GS458" s="255"/>
      <c r="GT458" s="255"/>
      <c r="GU458" s="255"/>
      <c r="GV458" s="255"/>
      <c r="GW458" s="255"/>
      <c r="GX458" s="255"/>
      <c r="GY458" s="255"/>
      <c r="GZ458" s="255"/>
      <c r="HA458" s="255"/>
      <c r="HB458" s="255"/>
      <c r="HC458" s="255"/>
      <c r="HD458" s="255"/>
      <c r="HE458" s="255"/>
      <c r="HF458" s="255"/>
      <c r="HG458" s="255"/>
      <c r="HH458" s="255"/>
      <c r="HI458" s="255"/>
      <c r="HJ458" s="255"/>
      <c r="HK458" s="255"/>
    </row>
    <row r="459" s="297" customFormat="true" ht="12.75" hidden="true" customHeight="false" outlineLevel="0" collapsed="false">
      <c r="A459" s="232"/>
      <c r="B459" s="233"/>
      <c r="C459" s="232"/>
      <c r="D459" s="234"/>
      <c r="E459" s="234"/>
      <c r="F459" s="235"/>
      <c r="G459" s="234"/>
      <c r="H459" s="257"/>
      <c r="I459" s="237"/>
      <c r="J459" s="238"/>
      <c r="K459" s="258" t="s">
        <v>164</v>
      </c>
      <c r="L459" s="259" t="n">
        <f aca="false">L458</f>
        <v>0</v>
      </c>
      <c r="M459" s="259"/>
      <c r="N459" s="259" t="n">
        <f aca="false">N458+L459</f>
        <v>0</v>
      </c>
      <c r="O459" s="259"/>
      <c r="P459" s="259" t="n">
        <f aca="false">P458+N459</f>
        <v>0</v>
      </c>
      <c r="Q459" s="259"/>
      <c r="R459" s="259" t="n">
        <f aca="false">R458+P459</f>
        <v>0</v>
      </c>
      <c r="S459" s="259"/>
      <c r="T459" s="259" t="n">
        <f aca="false">T458+R459</f>
        <v>0</v>
      </c>
      <c r="U459" s="259"/>
      <c r="V459" s="259" t="n">
        <f aca="false">V458+T459</f>
        <v>0</v>
      </c>
      <c r="W459" s="259"/>
      <c r="X459" s="259" t="n">
        <f aca="false">X458+V459</f>
        <v>0</v>
      </c>
      <c r="Y459" s="259"/>
      <c r="Z459" s="259" t="n">
        <f aca="false">Z458+X459</f>
        <v>0</v>
      </c>
      <c r="AA459" s="259"/>
      <c r="AB459" s="259" t="n">
        <f aca="false">AB458+Z459</f>
        <v>0</v>
      </c>
      <c r="AC459" s="259"/>
      <c r="AD459" s="259" t="n">
        <f aca="false">AD458+AB459</f>
        <v>0</v>
      </c>
      <c r="AE459" s="259"/>
      <c r="AF459" s="259" t="n">
        <f aca="false">AF458+AD459</f>
        <v>0</v>
      </c>
      <c r="AG459" s="259"/>
      <c r="AH459" s="259" t="n">
        <f aca="false">AH458+AF459</f>
        <v>0</v>
      </c>
      <c r="AI459" s="259"/>
      <c r="AJ459" s="259" t="n">
        <f aca="false">AJ458+AH459</f>
        <v>0</v>
      </c>
      <c r="AK459" s="259"/>
      <c r="AL459" s="259" t="n">
        <f aca="false">AL458+AJ459</f>
        <v>0</v>
      </c>
      <c r="AM459" s="259"/>
      <c r="AN459" s="259" t="n">
        <f aca="false">AN458+AL459</f>
        <v>0</v>
      </c>
      <c r="AO459" s="259"/>
      <c r="AP459" s="259" t="n">
        <f aca="false">AP458+AN459</f>
        <v>0</v>
      </c>
      <c r="AQ459" s="259"/>
      <c r="AR459" s="259" t="n">
        <f aca="false">AR458+AP459</f>
        <v>0</v>
      </c>
      <c r="AS459" s="259"/>
      <c r="AT459" s="259" t="n">
        <f aca="false">AT458+AR459</f>
        <v>0</v>
      </c>
      <c r="AU459" s="259"/>
      <c r="AV459" s="259" t="n">
        <f aca="false">AV458+AT459</f>
        <v>0</v>
      </c>
      <c r="AW459" s="259"/>
      <c r="AX459" s="259" t="n">
        <f aca="false">AX458+AV459</f>
        <v>0</v>
      </c>
      <c r="AY459" s="259"/>
      <c r="AZ459" s="259" t="n">
        <f aca="false">AZ458+AX459</f>
        <v>0</v>
      </c>
      <c r="BA459" s="259"/>
      <c r="BB459" s="259" t="n">
        <f aca="false">BB458+AZ459</f>
        <v>0</v>
      </c>
      <c r="BC459" s="259"/>
      <c r="BD459" s="259" t="n">
        <f aca="false">BD458+BB459</f>
        <v>0</v>
      </c>
      <c r="BE459" s="259"/>
      <c r="BF459" s="259" t="n">
        <f aca="false">BF458+BD459</f>
        <v>0</v>
      </c>
      <c r="BG459" s="259"/>
      <c r="BH459" s="259" t="n">
        <f aca="false">BH458+BF459</f>
        <v>0</v>
      </c>
      <c r="BI459" s="259"/>
      <c r="BJ459" s="259" t="n">
        <f aca="false">BJ458+BH459</f>
        <v>0</v>
      </c>
      <c r="BK459" s="259"/>
      <c r="BL459" s="259" t="n">
        <f aca="false">BL458+BJ459</f>
        <v>0</v>
      </c>
      <c r="BM459" s="259"/>
      <c r="BN459" s="259" t="n">
        <f aca="false">BN458+BL459</f>
        <v>0</v>
      </c>
      <c r="BO459" s="259"/>
      <c r="BP459" s="259" t="n">
        <f aca="false">BP458+BN459</f>
        <v>0</v>
      </c>
      <c r="BQ459" s="259"/>
      <c r="BR459" s="259" t="n">
        <f aca="false">BR458+BP459</f>
        <v>0</v>
      </c>
      <c r="BS459" s="259"/>
      <c r="BT459" s="259" t="n">
        <f aca="false">BT458+BR459</f>
        <v>0</v>
      </c>
      <c r="BU459" s="259"/>
      <c r="BV459" s="259" t="n">
        <f aca="false">BV458+BT459</f>
        <v>0</v>
      </c>
      <c r="BW459" s="259"/>
      <c r="BX459" s="259" t="n">
        <f aca="false">BX458+BV459</f>
        <v>0</v>
      </c>
      <c r="BY459" s="259"/>
      <c r="BZ459" s="259" t="n">
        <f aca="false">BZ458+BX459</f>
        <v>0</v>
      </c>
      <c r="CA459" s="259"/>
      <c r="CB459" s="259" t="n">
        <f aca="false">CB458+BZ459</f>
        <v>0</v>
      </c>
      <c r="CC459" s="259"/>
      <c r="CD459" s="259" t="n">
        <f aca="false">CD458+CB459</f>
        <v>0</v>
      </c>
      <c r="CE459" s="259"/>
      <c r="CF459" s="259" t="n">
        <f aca="false">CF458+CD459</f>
        <v>0</v>
      </c>
      <c r="CG459" s="259"/>
      <c r="CH459" s="259" t="n">
        <f aca="false">CH458+CF459</f>
        <v>0</v>
      </c>
      <c r="CI459" s="259"/>
      <c r="CJ459" s="259" t="n">
        <f aca="false">CJ458+CH459</f>
        <v>0</v>
      </c>
      <c r="CK459" s="259"/>
      <c r="CL459" s="259" t="n">
        <f aca="false">CL458+CJ459</f>
        <v>0</v>
      </c>
      <c r="CM459" s="259"/>
      <c r="CN459" s="259" t="n">
        <f aca="false">CN458+CL459</f>
        <v>0</v>
      </c>
      <c r="CO459" s="259"/>
      <c r="CP459" s="259" t="n">
        <f aca="false">CP458+CN459</f>
        <v>0</v>
      </c>
      <c r="CQ459" s="259"/>
      <c r="CR459" s="259" t="n">
        <f aca="false">CR458+CP459</f>
        <v>0</v>
      </c>
      <c r="CS459" s="259"/>
      <c r="CT459" s="259" t="n">
        <f aca="false">CT458+CR459</f>
        <v>0</v>
      </c>
      <c r="CU459" s="259"/>
      <c r="CV459" s="259" t="n">
        <f aca="false">CV458+CT459</f>
        <v>0</v>
      </c>
      <c r="CW459" s="259"/>
      <c r="CX459" s="259" t="n">
        <f aca="false">CX458+CV459</f>
        <v>0</v>
      </c>
      <c r="CY459" s="259"/>
      <c r="CZ459" s="259" t="n">
        <f aca="false">CZ458+CX459</f>
        <v>0</v>
      </c>
      <c r="DA459" s="259"/>
      <c r="DB459" s="259" t="n">
        <f aca="false">DB458+CZ459</f>
        <v>0</v>
      </c>
      <c r="DC459" s="259"/>
      <c r="DD459" s="259" t="n">
        <f aca="false">DD458+DB459</f>
        <v>0</v>
      </c>
      <c r="DE459" s="259"/>
      <c r="DF459" s="259" t="n">
        <f aca="false">DF458+DD459</f>
        <v>0</v>
      </c>
      <c r="DG459" s="259"/>
      <c r="DH459" s="259" t="n">
        <f aca="false">DH458+DF459</f>
        <v>0</v>
      </c>
      <c r="DI459" s="259"/>
      <c r="DJ459" s="296" t="n">
        <f aca="false">DJ458+DH459</f>
        <v>0</v>
      </c>
      <c r="DK459" s="296"/>
      <c r="DL459" s="259" t="n">
        <f aca="false">DL458+DJ459</f>
        <v>0</v>
      </c>
      <c r="DM459" s="259"/>
      <c r="DN459" s="259" t="n">
        <f aca="false">DN458+DL459</f>
        <v>0</v>
      </c>
      <c r="DO459" s="259"/>
      <c r="DP459" s="259" t="n">
        <f aca="false">DP458+DN459</f>
        <v>0</v>
      </c>
      <c r="DQ459" s="259"/>
      <c r="DR459" s="259" t="n">
        <f aca="false">DR458+DP459</f>
        <v>0</v>
      </c>
      <c r="DS459" s="259"/>
      <c r="DT459" s="259" t="n">
        <f aca="false">DT458+DR459</f>
        <v>0</v>
      </c>
      <c r="DU459" s="259"/>
      <c r="DV459" s="259" t="n">
        <f aca="false">DV458+DT459</f>
        <v>0</v>
      </c>
      <c r="DW459" s="259"/>
      <c r="DX459" s="259" t="n">
        <f aca="false">DX458+DV459</f>
        <v>0</v>
      </c>
      <c r="DY459" s="259"/>
      <c r="DZ459" s="259" t="n">
        <f aca="false">DZ458+DX459</f>
        <v>0</v>
      </c>
      <c r="EA459" s="259"/>
      <c r="EB459" s="259" t="n">
        <f aca="false">EB458+DZ459</f>
        <v>0</v>
      </c>
      <c r="EC459" s="259"/>
      <c r="ED459" s="259" t="n">
        <f aca="false">ED458+EB459</f>
        <v>0</v>
      </c>
      <c r="EE459" s="259"/>
      <c r="EF459" s="259" t="n">
        <f aca="false">EF458+ED459</f>
        <v>0</v>
      </c>
      <c r="EG459" s="259"/>
      <c r="EH459" s="259" t="n">
        <f aca="false">EH458+EF459</f>
        <v>0</v>
      </c>
      <c r="EI459" s="259"/>
      <c r="EJ459" s="259" t="n">
        <f aca="false">EJ458+EH459</f>
        <v>0</v>
      </c>
      <c r="EK459" s="259"/>
      <c r="EL459" s="259" t="n">
        <f aca="false">EL458+EJ459</f>
        <v>0</v>
      </c>
      <c r="EM459" s="259"/>
      <c r="EN459" s="259" t="n">
        <f aca="false">EN458+EL459</f>
        <v>0</v>
      </c>
      <c r="EO459" s="259"/>
      <c r="EP459" s="259" t="n">
        <f aca="false">EP458+EN459</f>
        <v>0</v>
      </c>
      <c r="EQ459" s="259"/>
      <c r="ER459" s="259" t="n">
        <f aca="false">ER458+EP459</f>
        <v>0</v>
      </c>
      <c r="ES459" s="259"/>
      <c r="ET459" s="259" t="n">
        <f aca="false">ET458+ER459</f>
        <v>0</v>
      </c>
      <c r="EU459" s="259"/>
      <c r="EV459" s="259" t="n">
        <f aca="false">EV458+ET459</f>
        <v>0</v>
      </c>
      <c r="EW459" s="259"/>
      <c r="EX459" s="260" t="n">
        <f aca="false">EX458+EV459</f>
        <v>0</v>
      </c>
      <c r="EY459" s="260"/>
      <c r="EZ459" s="259" t="n">
        <f aca="false">EZ458+EX459</f>
        <v>0</v>
      </c>
      <c r="FA459" s="259"/>
      <c r="FB459" s="259" t="n">
        <f aca="false">FB458+EZ459</f>
        <v>0</v>
      </c>
      <c r="FC459" s="259"/>
      <c r="FD459" s="259" t="n">
        <f aca="false">FD458+FB459</f>
        <v>0</v>
      </c>
      <c r="FE459" s="259"/>
      <c r="FF459" s="259" t="n">
        <f aca="false">FF458+FD459</f>
        <v>0</v>
      </c>
      <c r="FG459" s="259"/>
      <c r="FH459" s="259" t="n">
        <f aca="false">FH458+FF459</f>
        <v>0</v>
      </c>
      <c r="FI459" s="259"/>
      <c r="FJ459" s="259" t="n">
        <f aca="false">FJ458+FH459</f>
        <v>0</v>
      </c>
      <c r="FK459" s="259"/>
      <c r="FL459" s="259" t="n">
        <f aca="false">FL458+FJ459</f>
        <v>0</v>
      </c>
      <c r="FM459" s="259"/>
      <c r="FN459" s="259" t="n">
        <f aca="false">FN458+FL459</f>
        <v>0</v>
      </c>
      <c r="FO459" s="259"/>
      <c r="FP459" s="259" t="n">
        <f aca="false">FP458+FN459</f>
        <v>0</v>
      </c>
      <c r="FQ459" s="259"/>
      <c r="FR459" s="259" t="n">
        <f aca="false">FR458+FP459</f>
        <v>0</v>
      </c>
      <c r="FS459" s="259"/>
      <c r="FT459" s="259" t="n">
        <f aca="false">FT458+FR459</f>
        <v>0</v>
      </c>
      <c r="FU459" s="259"/>
      <c r="FV459" s="259" t="n">
        <f aca="false">FV458+FT459</f>
        <v>0</v>
      </c>
      <c r="FW459" s="259"/>
      <c r="FX459" s="259" t="n">
        <f aca="false">FX458+FV459</f>
        <v>0</v>
      </c>
      <c r="FY459" s="259"/>
      <c r="FZ459" s="259" t="n">
        <f aca="false">FZ458+FX459</f>
        <v>0</v>
      </c>
      <c r="GA459" s="259"/>
      <c r="GB459" s="259" t="n">
        <f aca="false">GB458+FZ459</f>
        <v>0</v>
      </c>
      <c r="GC459" s="259"/>
      <c r="GD459" s="259" t="n">
        <f aca="false">GD458+GB459</f>
        <v>0</v>
      </c>
      <c r="GE459" s="259"/>
      <c r="GF459" s="259" t="n">
        <f aca="false">GF458+GD459</f>
        <v>0</v>
      </c>
      <c r="GG459" s="259"/>
      <c r="GH459" s="259" t="n">
        <f aca="false">GH458+GF459</f>
        <v>0</v>
      </c>
      <c r="GI459" s="259"/>
      <c r="GJ459" s="259" t="n">
        <f aca="false">GJ458+GH459</f>
        <v>0</v>
      </c>
      <c r="GK459" s="259"/>
      <c r="GL459" s="259" t="n">
        <f aca="false">GL458+GJ459</f>
        <v>0</v>
      </c>
      <c r="GM459" s="259"/>
      <c r="GN459" s="259" t="n">
        <f aca="false">GN458+GL459</f>
        <v>0</v>
      </c>
      <c r="GO459" s="259"/>
      <c r="GP459" s="259" t="n">
        <f aca="false">GP458+GN459</f>
        <v>0</v>
      </c>
      <c r="GQ459" s="259"/>
      <c r="GR459" s="259" t="n">
        <f aca="false">GR458+GP459</f>
        <v>0</v>
      </c>
      <c r="GS459" s="259"/>
      <c r="GT459" s="259" t="n">
        <f aca="false">GT458+GR459</f>
        <v>0</v>
      </c>
      <c r="GU459" s="259"/>
      <c r="GV459" s="259" t="n">
        <f aca="false">GV458+GT459</f>
        <v>0</v>
      </c>
      <c r="GW459" s="259"/>
      <c r="GX459" s="259" t="n">
        <f aca="false">GX458+GV459</f>
        <v>0</v>
      </c>
      <c r="GY459" s="259"/>
      <c r="GZ459" s="259" t="n">
        <f aca="false">GZ458+GX459</f>
        <v>0</v>
      </c>
      <c r="HA459" s="259"/>
      <c r="HB459" s="259" t="n">
        <f aca="false">HB458+GZ459</f>
        <v>0</v>
      </c>
      <c r="HC459" s="259"/>
      <c r="HD459" s="259" t="n">
        <f aca="false">HD458+HB459</f>
        <v>0</v>
      </c>
      <c r="HE459" s="259"/>
      <c r="HF459" s="259" t="n">
        <f aca="false">HF458+HD459</f>
        <v>0</v>
      </c>
      <c r="HG459" s="259"/>
      <c r="HH459" s="259" t="n">
        <f aca="false">HH458+HF459</f>
        <v>0</v>
      </c>
      <c r="HI459" s="259"/>
      <c r="HJ459" s="259" t="n">
        <f aca="false">HJ458+HH459</f>
        <v>0</v>
      </c>
      <c r="HK459" s="259"/>
    </row>
    <row r="460" s="299" customFormat="true" ht="12.75" hidden="true" customHeight="false" outlineLevel="0" collapsed="false">
      <c r="A460" s="232"/>
      <c r="B460" s="233"/>
      <c r="C460" s="232"/>
      <c r="D460" s="234"/>
      <c r="E460" s="234"/>
      <c r="F460" s="235"/>
      <c r="G460" s="234"/>
      <c r="H460" s="261"/>
      <c r="I460" s="237"/>
      <c r="J460" s="238"/>
      <c r="K460" s="262" t="s">
        <v>165</v>
      </c>
      <c r="L460" s="263" t="e">
        <f aca="false">IF($E454&gt;0,L457/$E454,"-")</f>
        <v>#N/A</v>
      </c>
      <c r="M460" s="263"/>
      <c r="N460" s="263" t="e">
        <f aca="false">IF($E454&gt;0,N457/$E454,"-")</f>
        <v>#N/A</v>
      </c>
      <c r="O460" s="263"/>
      <c r="P460" s="263" t="e">
        <f aca="false">IF($E454&gt;0,P457/$E454,"-")</f>
        <v>#N/A</v>
      </c>
      <c r="Q460" s="263"/>
      <c r="R460" s="263" t="e">
        <f aca="false">IF($E454&gt;0,R457/$E454,"-")</f>
        <v>#N/A</v>
      </c>
      <c r="S460" s="263"/>
      <c r="T460" s="263" t="e">
        <f aca="false">IF($E454&gt;0,T457/$E454,"-")</f>
        <v>#N/A</v>
      </c>
      <c r="U460" s="263"/>
      <c r="V460" s="263" t="e">
        <f aca="false">IF($E454&gt;0,V457/$E454,"-")</f>
        <v>#N/A</v>
      </c>
      <c r="W460" s="263"/>
      <c r="X460" s="263" t="e">
        <f aca="false">IF($E454&gt;0,X457/$E454,"-")</f>
        <v>#N/A</v>
      </c>
      <c r="Y460" s="263"/>
      <c r="Z460" s="263" t="e">
        <f aca="false">IF($E454&gt;0,Z457/$E454,"-")</f>
        <v>#N/A</v>
      </c>
      <c r="AA460" s="263"/>
      <c r="AB460" s="263" t="e">
        <f aca="false">IF($E454&gt;0,AB457/$E454,"-")</f>
        <v>#N/A</v>
      </c>
      <c r="AC460" s="263"/>
      <c r="AD460" s="263" t="e">
        <f aca="false">IF($E454&gt;0,AD457/$E454,"-")</f>
        <v>#N/A</v>
      </c>
      <c r="AE460" s="263"/>
      <c r="AF460" s="263" t="e">
        <f aca="false">IF($E454&gt;0,AF457/$E454,"-")</f>
        <v>#N/A</v>
      </c>
      <c r="AG460" s="263"/>
      <c r="AH460" s="263" t="e">
        <f aca="false">IF($E454&gt;0,AH457/$E454,"-")</f>
        <v>#N/A</v>
      </c>
      <c r="AI460" s="263"/>
      <c r="AJ460" s="263" t="e">
        <f aca="false">IF($E454&gt;0,AJ457/$E454,"-")</f>
        <v>#N/A</v>
      </c>
      <c r="AK460" s="263"/>
      <c r="AL460" s="263" t="e">
        <f aca="false">IF($E454&gt;0,AL457/$E454,"-")</f>
        <v>#N/A</v>
      </c>
      <c r="AM460" s="263"/>
      <c r="AN460" s="263" t="e">
        <f aca="false">IF($E454&gt;0,AN457/$E454,"-")</f>
        <v>#N/A</v>
      </c>
      <c r="AO460" s="263"/>
      <c r="AP460" s="263" t="e">
        <f aca="false">IF($E454&gt;0,AP457/$E454,"-")</f>
        <v>#N/A</v>
      </c>
      <c r="AQ460" s="263"/>
      <c r="AR460" s="263" t="e">
        <f aca="false">IF($E454&gt;0,AR457/$E454,"-")</f>
        <v>#N/A</v>
      </c>
      <c r="AS460" s="263"/>
      <c r="AT460" s="263" t="e">
        <f aca="false">IF($E454&gt;0,AT457/$E454,"-")</f>
        <v>#N/A</v>
      </c>
      <c r="AU460" s="263"/>
      <c r="AV460" s="263" t="e">
        <f aca="false">IF($E454&gt;0,AV457/$E454,"-")</f>
        <v>#N/A</v>
      </c>
      <c r="AW460" s="263"/>
      <c r="AX460" s="263" t="e">
        <f aca="false">IF($E454&gt;0,AX457/$E454,"-")</f>
        <v>#N/A</v>
      </c>
      <c r="AY460" s="263"/>
      <c r="AZ460" s="263" t="e">
        <f aca="false">IF($E454&gt;0,AZ457/$E454,"-")</f>
        <v>#N/A</v>
      </c>
      <c r="BA460" s="263"/>
      <c r="BB460" s="263" t="e">
        <f aca="false">IF($E454&gt;0,BB457/$E454,"-")</f>
        <v>#N/A</v>
      </c>
      <c r="BC460" s="263"/>
      <c r="BD460" s="263" t="e">
        <f aca="false">IF($E454&gt;0,BD457/$E454,"-")</f>
        <v>#N/A</v>
      </c>
      <c r="BE460" s="263"/>
      <c r="BF460" s="263" t="e">
        <f aca="false">IF($E454&gt;0,BF457/$E454,"-")</f>
        <v>#N/A</v>
      </c>
      <c r="BG460" s="263"/>
      <c r="BH460" s="263" t="e">
        <f aca="false">IF($E454&gt;0,BH457/$E454,"-")</f>
        <v>#N/A</v>
      </c>
      <c r="BI460" s="263"/>
      <c r="BJ460" s="263" t="e">
        <f aca="false">IF($E454&gt;0,BJ457/$E454,"-")</f>
        <v>#N/A</v>
      </c>
      <c r="BK460" s="263"/>
      <c r="BL460" s="263" t="e">
        <f aca="false">IF($E454&gt;0,BL457/$E454,"-")</f>
        <v>#N/A</v>
      </c>
      <c r="BM460" s="263"/>
      <c r="BN460" s="263" t="e">
        <f aca="false">IF($E454&gt;0,BN457/$E454,"-")</f>
        <v>#N/A</v>
      </c>
      <c r="BO460" s="263"/>
      <c r="BP460" s="263" t="e">
        <f aca="false">IF($E454&gt;0,BP457/$E454,"-")</f>
        <v>#N/A</v>
      </c>
      <c r="BQ460" s="263"/>
      <c r="BR460" s="263" t="e">
        <f aca="false">IF($E454&gt;0,BR457/$E454,"-")</f>
        <v>#N/A</v>
      </c>
      <c r="BS460" s="263"/>
      <c r="BT460" s="263" t="e">
        <f aca="false">IF($E454&gt;0,BT457/$E454,"-")</f>
        <v>#N/A</v>
      </c>
      <c r="BU460" s="263"/>
      <c r="BV460" s="263" t="e">
        <f aca="false">IF($E454&gt;0,BV457/$E454,"-")</f>
        <v>#N/A</v>
      </c>
      <c r="BW460" s="263"/>
      <c r="BX460" s="263" t="e">
        <f aca="false">IF($E454&gt;0,BX457/$E454,"-")</f>
        <v>#N/A</v>
      </c>
      <c r="BY460" s="263"/>
      <c r="BZ460" s="263" t="e">
        <f aca="false">IF($E454&gt;0,BZ457/$E454,"-")</f>
        <v>#N/A</v>
      </c>
      <c r="CA460" s="263"/>
      <c r="CB460" s="263" t="e">
        <f aca="false">IF($E454&gt;0,CB457/$E454,"-")</f>
        <v>#N/A</v>
      </c>
      <c r="CC460" s="263"/>
      <c r="CD460" s="263" t="e">
        <f aca="false">IF($E454&gt;0,CD457/$E454,"-")</f>
        <v>#N/A</v>
      </c>
      <c r="CE460" s="263"/>
      <c r="CF460" s="263" t="e">
        <f aca="false">IF($E454&gt;0,CF457/$E454,"-")</f>
        <v>#N/A</v>
      </c>
      <c r="CG460" s="263"/>
      <c r="CH460" s="263" t="e">
        <f aca="false">IF($E454&gt;0,CH457/$E454,"-")</f>
        <v>#N/A</v>
      </c>
      <c r="CI460" s="263"/>
      <c r="CJ460" s="263" t="e">
        <f aca="false">IF($E454&gt;0,CJ457/$E454,"-")</f>
        <v>#N/A</v>
      </c>
      <c r="CK460" s="263"/>
      <c r="CL460" s="263" t="e">
        <f aca="false">IF($E454&gt;0,CL457/$E454,"-")</f>
        <v>#N/A</v>
      </c>
      <c r="CM460" s="263"/>
      <c r="CN460" s="263" t="e">
        <f aca="false">IF($E454&gt;0,CN457/$E454,"-")</f>
        <v>#N/A</v>
      </c>
      <c r="CO460" s="263"/>
      <c r="CP460" s="263" t="e">
        <f aca="false">IF($E454&gt;0,CP457/$E454,"-")</f>
        <v>#N/A</v>
      </c>
      <c r="CQ460" s="263"/>
      <c r="CR460" s="263" t="e">
        <f aca="false">IF($E454&gt;0,CR457/$E454,"-")</f>
        <v>#N/A</v>
      </c>
      <c r="CS460" s="263"/>
      <c r="CT460" s="263" t="e">
        <f aca="false">IF($E454&gt;0,CT457/$E454,"-")</f>
        <v>#N/A</v>
      </c>
      <c r="CU460" s="263"/>
      <c r="CV460" s="263" t="e">
        <f aca="false">IF($E454&gt;0,CV457/$E454,"-")</f>
        <v>#N/A</v>
      </c>
      <c r="CW460" s="263"/>
      <c r="CX460" s="263" t="e">
        <f aca="false">IF($E454&gt;0,CX457/$E454,"-")</f>
        <v>#N/A</v>
      </c>
      <c r="CY460" s="263"/>
      <c r="CZ460" s="263" t="e">
        <f aca="false">IF($E454&gt;0,CZ457/$E454,"-")</f>
        <v>#N/A</v>
      </c>
      <c r="DA460" s="263"/>
      <c r="DB460" s="263" t="e">
        <f aca="false">IF($E454&gt;0,DB457/$E454,"-")</f>
        <v>#N/A</v>
      </c>
      <c r="DC460" s="263"/>
      <c r="DD460" s="263" t="e">
        <f aca="false">IF($E454&gt;0,DD457/$E454,"-")</f>
        <v>#N/A</v>
      </c>
      <c r="DE460" s="263"/>
      <c r="DF460" s="263" t="e">
        <f aca="false">IF($E454&gt;0,DF457/$E454,"-")</f>
        <v>#N/A</v>
      </c>
      <c r="DG460" s="263"/>
      <c r="DH460" s="263" t="e">
        <f aca="false">IF($E454&gt;0,DH457/$E454,"-")</f>
        <v>#N/A</v>
      </c>
      <c r="DI460" s="263"/>
      <c r="DJ460" s="298" t="e">
        <f aca="false">IF($E454&gt;0,DJ457/$E454,"-")</f>
        <v>#N/A</v>
      </c>
      <c r="DK460" s="298"/>
      <c r="DL460" s="263" t="e">
        <f aca="false">IF($E454&gt;0,DL457/$E454,"-")</f>
        <v>#N/A</v>
      </c>
      <c r="DM460" s="263"/>
      <c r="DN460" s="263" t="e">
        <f aca="false">IF($E454&gt;0,DN457/$E454,"-")</f>
        <v>#N/A</v>
      </c>
      <c r="DO460" s="263"/>
      <c r="DP460" s="263" t="e">
        <f aca="false">IF($E454&gt;0,DP457/$E454,"-")</f>
        <v>#N/A</v>
      </c>
      <c r="DQ460" s="263"/>
      <c r="DR460" s="263" t="e">
        <f aca="false">IF($E454&gt;0,DR457/$E454,"-")</f>
        <v>#N/A</v>
      </c>
      <c r="DS460" s="263"/>
      <c r="DT460" s="263" t="e">
        <f aca="false">IF($E454&gt;0,DT457/$E454,"-")</f>
        <v>#N/A</v>
      </c>
      <c r="DU460" s="263"/>
      <c r="DV460" s="263" t="e">
        <f aca="false">IF($E454&gt;0,DV457/$E454,"-")</f>
        <v>#N/A</v>
      </c>
      <c r="DW460" s="263"/>
      <c r="DX460" s="263" t="e">
        <f aca="false">IF($E454&gt;0,DX457/$E454,"-")</f>
        <v>#N/A</v>
      </c>
      <c r="DY460" s="263"/>
      <c r="DZ460" s="263" t="e">
        <f aca="false">IF($E454&gt;0,DZ457/$E454,"-")</f>
        <v>#N/A</v>
      </c>
      <c r="EA460" s="263"/>
      <c r="EB460" s="263" t="e">
        <f aca="false">IF($E454&gt;0,EB457/$E454,"-")</f>
        <v>#N/A</v>
      </c>
      <c r="EC460" s="263"/>
      <c r="ED460" s="263" t="e">
        <f aca="false">IF($E454&gt;0,ED457/$E454,"-")</f>
        <v>#N/A</v>
      </c>
      <c r="EE460" s="263"/>
      <c r="EF460" s="263" t="e">
        <f aca="false">IF($E454&gt;0,EF457/$E454,"-")</f>
        <v>#N/A</v>
      </c>
      <c r="EG460" s="263"/>
      <c r="EH460" s="263" t="e">
        <f aca="false">IF($E454&gt;0,EH457/$E454,"-")</f>
        <v>#N/A</v>
      </c>
      <c r="EI460" s="263"/>
      <c r="EJ460" s="263" t="e">
        <f aca="false">IF($E454&gt;0,EJ457/$E454,"-")</f>
        <v>#N/A</v>
      </c>
      <c r="EK460" s="263"/>
      <c r="EL460" s="263" t="e">
        <f aca="false">IF($E454&gt;0,EL457/$E454,"-")</f>
        <v>#N/A</v>
      </c>
      <c r="EM460" s="263"/>
      <c r="EN460" s="263" t="e">
        <f aca="false">IF($E454&gt;0,EN457/$E454,"-")</f>
        <v>#N/A</v>
      </c>
      <c r="EO460" s="263"/>
      <c r="EP460" s="263" t="e">
        <f aca="false">IF($E454&gt;0,EP457/$E454,"-")</f>
        <v>#N/A</v>
      </c>
      <c r="EQ460" s="263"/>
      <c r="ER460" s="263" t="e">
        <f aca="false">IF($E454&gt;0,ER457/$E454,"-")</f>
        <v>#N/A</v>
      </c>
      <c r="ES460" s="263"/>
      <c r="ET460" s="263" t="e">
        <f aca="false">IF($E454&gt;0,ET457/$E454,"-")</f>
        <v>#N/A</v>
      </c>
      <c r="EU460" s="263"/>
      <c r="EV460" s="263" t="e">
        <f aca="false">IF($E454&gt;0,EV457/$E454,"-")</f>
        <v>#N/A</v>
      </c>
      <c r="EW460" s="263"/>
      <c r="EX460" s="264" t="e">
        <f aca="false">IF($E454&gt;0,EX457/$E454,"-")</f>
        <v>#N/A</v>
      </c>
      <c r="EY460" s="264"/>
      <c r="EZ460" s="263" t="e">
        <f aca="false">IF($E454&gt;0,EZ457/$E454,"-")</f>
        <v>#N/A</v>
      </c>
      <c r="FA460" s="263"/>
      <c r="FB460" s="263" t="e">
        <f aca="false">IF($E454&gt;0,FB457/$E454,"-")</f>
        <v>#N/A</v>
      </c>
      <c r="FC460" s="263"/>
      <c r="FD460" s="263" t="e">
        <f aca="false">IF($E454&gt;0,FD457/$E454,"-")</f>
        <v>#N/A</v>
      </c>
      <c r="FE460" s="263"/>
      <c r="FF460" s="263" t="e">
        <f aca="false">IF($E454&gt;0,FF457/$E454,"-")</f>
        <v>#N/A</v>
      </c>
      <c r="FG460" s="263"/>
      <c r="FH460" s="263" t="e">
        <f aca="false">IF($E454&gt;0,FH457/$E454,"-")</f>
        <v>#N/A</v>
      </c>
      <c r="FI460" s="263"/>
      <c r="FJ460" s="263" t="e">
        <f aca="false">IF($E454&gt;0,FJ457/$E454,"-")</f>
        <v>#N/A</v>
      </c>
      <c r="FK460" s="263"/>
      <c r="FL460" s="263" t="e">
        <f aca="false">IF($E454&gt;0,FL457/$E454,"-")</f>
        <v>#N/A</v>
      </c>
      <c r="FM460" s="263"/>
      <c r="FN460" s="263" t="e">
        <f aca="false">IF($E454&gt;0,FN457/$E454,"-")</f>
        <v>#N/A</v>
      </c>
      <c r="FO460" s="263"/>
      <c r="FP460" s="263" t="e">
        <f aca="false">IF($E454&gt;0,FP457/$E454,"-")</f>
        <v>#N/A</v>
      </c>
      <c r="FQ460" s="263"/>
      <c r="FR460" s="263" t="e">
        <f aca="false">IF($E454&gt;0,FR457/$E454,"-")</f>
        <v>#N/A</v>
      </c>
      <c r="FS460" s="263"/>
      <c r="FT460" s="263" t="e">
        <f aca="false">IF($E454&gt;0,FT457/$E454,"-")</f>
        <v>#N/A</v>
      </c>
      <c r="FU460" s="263"/>
      <c r="FV460" s="263" t="e">
        <f aca="false">IF($E454&gt;0,FV457/$E454,"-")</f>
        <v>#N/A</v>
      </c>
      <c r="FW460" s="263"/>
      <c r="FX460" s="263" t="e">
        <f aca="false">IF($E454&gt;0,FX457/$E454,"-")</f>
        <v>#N/A</v>
      </c>
      <c r="FY460" s="263"/>
      <c r="FZ460" s="263" t="e">
        <f aca="false">IF($E454&gt;0,FZ457/$E454,"-")</f>
        <v>#N/A</v>
      </c>
      <c r="GA460" s="263"/>
      <c r="GB460" s="263" t="e">
        <f aca="false">IF($E454&gt;0,GB457/$E454,"-")</f>
        <v>#N/A</v>
      </c>
      <c r="GC460" s="263"/>
      <c r="GD460" s="263" t="e">
        <f aca="false">IF($E454&gt;0,GD457/$E454,"-")</f>
        <v>#N/A</v>
      </c>
      <c r="GE460" s="263"/>
      <c r="GF460" s="263" t="e">
        <f aca="false">IF($E454&gt;0,GF457/$E454,"-")</f>
        <v>#N/A</v>
      </c>
      <c r="GG460" s="263"/>
      <c r="GH460" s="263" t="e">
        <f aca="false">IF($E454&gt;0,GH457/$E454,"-")</f>
        <v>#N/A</v>
      </c>
      <c r="GI460" s="263"/>
      <c r="GJ460" s="263" t="e">
        <f aca="false">IF($E454&gt;0,GJ457/$E454,"-")</f>
        <v>#N/A</v>
      </c>
      <c r="GK460" s="263"/>
      <c r="GL460" s="263" t="e">
        <f aca="false">IF($E454&gt;0,GL457/$E454,"-")</f>
        <v>#N/A</v>
      </c>
      <c r="GM460" s="263"/>
      <c r="GN460" s="263" t="e">
        <f aca="false">IF($E454&gt;0,GN457/$E454,"-")</f>
        <v>#N/A</v>
      </c>
      <c r="GO460" s="263"/>
      <c r="GP460" s="263" t="e">
        <f aca="false">IF($E454&gt;0,GP457/$E454,"-")</f>
        <v>#N/A</v>
      </c>
      <c r="GQ460" s="263"/>
      <c r="GR460" s="263" t="e">
        <f aca="false">IF($E454&gt;0,GR457/$E454,"-")</f>
        <v>#N/A</v>
      </c>
      <c r="GS460" s="263"/>
      <c r="GT460" s="263" t="e">
        <f aca="false">IF($E454&gt;0,GT457/$E454,"-")</f>
        <v>#N/A</v>
      </c>
      <c r="GU460" s="263"/>
      <c r="GV460" s="263" t="e">
        <f aca="false">IF($E454&gt;0,GV457/$E454,"-")</f>
        <v>#N/A</v>
      </c>
      <c r="GW460" s="263"/>
      <c r="GX460" s="263" t="e">
        <f aca="false">IF($E454&gt;0,GX457/$E454,"-")</f>
        <v>#N/A</v>
      </c>
      <c r="GY460" s="263"/>
      <c r="GZ460" s="263" t="e">
        <f aca="false">IF($E454&gt;0,GZ457/$E454,"-")</f>
        <v>#N/A</v>
      </c>
      <c r="HA460" s="263"/>
      <c r="HB460" s="263" t="e">
        <f aca="false">IF($E454&gt;0,HB457/$E454,"-")</f>
        <v>#N/A</v>
      </c>
      <c r="HC460" s="263"/>
      <c r="HD460" s="263" t="e">
        <f aca="false">IF($E454&gt;0,HD457/$E454,"-")</f>
        <v>#N/A</v>
      </c>
      <c r="HE460" s="263"/>
      <c r="HF460" s="263" t="e">
        <f aca="false">IF($E454&gt;0,HF457/$E454,"-")</f>
        <v>#N/A</v>
      </c>
      <c r="HG460" s="263"/>
      <c r="HH460" s="263" t="e">
        <f aca="false">IF($E454&gt;0,HH457/$E454,"-")</f>
        <v>#N/A</v>
      </c>
      <c r="HI460" s="263"/>
      <c r="HJ460" s="263" t="e">
        <f aca="false">IF($E454&gt;0,HJ457/$E454,"-")</f>
        <v>#N/A</v>
      </c>
      <c r="HK460" s="263"/>
    </row>
    <row r="461" customFormat="false" ht="12.75" hidden="true" customHeight="false" outlineLevel="0" collapsed="false">
      <c r="A461" s="232"/>
      <c r="B461" s="233"/>
      <c r="C461" s="232"/>
      <c r="D461" s="234"/>
      <c r="E461" s="234"/>
      <c r="F461" s="235"/>
      <c r="G461" s="234"/>
      <c r="H461" s="234"/>
      <c r="I461" s="237"/>
      <c r="J461" s="238"/>
      <c r="K461" s="265" t="s">
        <v>166</v>
      </c>
      <c r="L461" s="266" t="e">
        <f aca="false">IF($E454&gt;0,L459/$E454,"-")</f>
        <v>#N/A</v>
      </c>
      <c r="M461" s="266"/>
      <c r="N461" s="266" t="e">
        <f aca="false">IF($E454&gt;0,N459/$E454,"-")</f>
        <v>#N/A</v>
      </c>
      <c r="O461" s="266"/>
      <c r="P461" s="266" t="e">
        <f aca="false">IF($E454&gt;0,P459/$E454,"-")</f>
        <v>#N/A</v>
      </c>
      <c r="Q461" s="266"/>
      <c r="R461" s="266" t="e">
        <f aca="false">IF($E454&gt;0,R459/$E454,"-")</f>
        <v>#N/A</v>
      </c>
      <c r="S461" s="266"/>
      <c r="T461" s="266" t="e">
        <f aca="false">IF($E454&gt;0,T459/$E454,"-")</f>
        <v>#N/A</v>
      </c>
      <c r="U461" s="266"/>
      <c r="V461" s="266" t="e">
        <f aca="false">IF($E454&gt;0,V459/$E454,"-")</f>
        <v>#N/A</v>
      </c>
      <c r="W461" s="266"/>
      <c r="X461" s="266" t="e">
        <f aca="false">IF($E454&gt;0,X459/$E454,"-")</f>
        <v>#N/A</v>
      </c>
      <c r="Y461" s="266"/>
      <c r="Z461" s="266" t="e">
        <f aca="false">IF($E454&gt;0,Z459/$E454,"-")</f>
        <v>#N/A</v>
      </c>
      <c r="AA461" s="266"/>
      <c r="AB461" s="266" t="e">
        <f aca="false">IF($E454&gt;0,AB459/$E454,"-")</f>
        <v>#N/A</v>
      </c>
      <c r="AC461" s="266"/>
      <c r="AD461" s="266" t="e">
        <f aca="false">IF($E454&gt;0,AD459/$E454,"-")</f>
        <v>#N/A</v>
      </c>
      <c r="AE461" s="266"/>
      <c r="AF461" s="266" t="e">
        <f aca="false">IF($E454&gt;0,AF459/$E454,"-")</f>
        <v>#N/A</v>
      </c>
      <c r="AG461" s="266"/>
      <c r="AH461" s="266" t="e">
        <f aca="false">IF($E454&gt;0,AH459/$E454,"-")</f>
        <v>#N/A</v>
      </c>
      <c r="AI461" s="266"/>
      <c r="AJ461" s="266" t="e">
        <f aca="false">IF($E454&gt;0,AJ459/$E454,"-")</f>
        <v>#N/A</v>
      </c>
      <c r="AK461" s="266"/>
      <c r="AL461" s="266" t="e">
        <f aca="false">IF($E454&gt;0,AL459/$E454,"-")</f>
        <v>#N/A</v>
      </c>
      <c r="AM461" s="266"/>
      <c r="AN461" s="266" t="e">
        <f aca="false">IF($E454&gt;0,AN459/$E454,"-")</f>
        <v>#N/A</v>
      </c>
      <c r="AO461" s="266"/>
      <c r="AP461" s="266" t="e">
        <f aca="false">IF($E454&gt;0,AP459/$E454,"-")</f>
        <v>#N/A</v>
      </c>
      <c r="AQ461" s="266"/>
      <c r="AR461" s="266" t="e">
        <f aca="false">IF($E454&gt;0,AR459/$E454,"-")</f>
        <v>#N/A</v>
      </c>
      <c r="AS461" s="266"/>
      <c r="AT461" s="266" t="e">
        <f aca="false">IF($E454&gt;0,AT459/$E454,"-")</f>
        <v>#N/A</v>
      </c>
      <c r="AU461" s="266"/>
      <c r="AV461" s="266" t="e">
        <f aca="false">IF($E454&gt;0,AV459/$E454,"-")</f>
        <v>#N/A</v>
      </c>
      <c r="AW461" s="266"/>
      <c r="AX461" s="266" t="e">
        <f aca="false">IF($E454&gt;0,AX459/$E454,"-")</f>
        <v>#N/A</v>
      </c>
      <c r="AY461" s="266"/>
      <c r="AZ461" s="266" t="e">
        <f aca="false">IF($E454&gt;0,AZ459/$E454,"-")</f>
        <v>#N/A</v>
      </c>
      <c r="BA461" s="266"/>
      <c r="BB461" s="266" t="e">
        <f aca="false">IF($E454&gt;0,BB459/$E454,"-")</f>
        <v>#N/A</v>
      </c>
      <c r="BC461" s="266"/>
      <c r="BD461" s="266" t="e">
        <f aca="false">IF($E454&gt;0,BD459/$E454,"-")</f>
        <v>#N/A</v>
      </c>
      <c r="BE461" s="266"/>
      <c r="BF461" s="266" t="e">
        <f aca="false">IF($E454&gt;0,BF459/$E454,"-")</f>
        <v>#N/A</v>
      </c>
      <c r="BG461" s="266"/>
      <c r="BH461" s="266" t="e">
        <f aca="false">IF($E454&gt;0,BH459/$E454,"-")</f>
        <v>#N/A</v>
      </c>
      <c r="BI461" s="266"/>
      <c r="BJ461" s="266" t="e">
        <f aca="false">IF($E454&gt;0,BJ459/$E454,"-")</f>
        <v>#N/A</v>
      </c>
      <c r="BK461" s="266"/>
      <c r="BL461" s="266" t="e">
        <f aca="false">IF($E454&gt;0,BL459/$E454,"-")</f>
        <v>#N/A</v>
      </c>
      <c r="BM461" s="266"/>
      <c r="BN461" s="266" t="e">
        <f aca="false">IF($E454&gt;0,BN459/$E454,"-")</f>
        <v>#N/A</v>
      </c>
      <c r="BO461" s="266"/>
      <c r="BP461" s="266" t="e">
        <f aca="false">IF($E454&gt;0,BP459/$E454,"-")</f>
        <v>#N/A</v>
      </c>
      <c r="BQ461" s="266"/>
      <c r="BR461" s="300" t="e">
        <f aca="false">IF($E454&gt;0,BR459/$E454,"-")</f>
        <v>#N/A</v>
      </c>
      <c r="BS461" s="300"/>
      <c r="BT461" s="300" t="e">
        <f aca="false">IF($E454&gt;0,BT459/$E454,"-")</f>
        <v>#N/A</v>
      </c>
      <c r="BU461" s="300"/>
      <c r="BV461" s="300" t="e">
        <f aca="false">IF($E454&gt;0,BV459/$E454,"-")</f>
        <v>#N/A</v>
      </c>
      <c r="BW461" s="300"/>
      <c r="BX461" s="300" t="e">
        <f aca="false">IF($E454&gt;0,BX459/$E454,"-")</f>
        <v>#N/A</v>
      </c>
      <c r="BY461" s="300"/>
      <c r="BZ461" s="300" t="e">
        <f aca="false">IF($E454&gt;0,BZ459/$E454,"-")</f>
        <v>#N/A</v>
      </c>
      <c r="CA461" s="300"/>
      <c r="CB461" s="300" t="e">
        <f aca="false">IF($E454&gt;0,CB459/$E454,"-")</f>
        <v>#N/A</v>
      </c>
      <c r="CC461" s="300"/>
      <c r="CD461" s="300" t="e">
        <f aca="false">IF($E454&gt;0,CD459/$E454,"-")</f>
        <v>#N/A</v>
      </c>
      <c r="CE461" s="300"/>
      <c r="CF461" s="300" t="e">
        <f aca="false">IF($E454&gt;0,CF459/$E454,"-")</f>
        <v>#N/A</v>
      </c>
      <c r="CG461" s="300"/>
      <c r="CH461" s="300" t="e">
        <f aca="false">IF($E454&gt;0,CH459/$E454,"-")</f>
        <v>#N/A</v>
      </c>
      <c r="CI461" s="300"/>
      <c r="CJ461" s="300" t="e">
        <f aca="false">IF($E454&gt;0,CJ459/$E454,"-")</f>
        <v>#N/A</v>
      </c>
      <c r="CK461" s="300"/>
      <c r="CL461" s="300" t="e">
        <f aca="false">IF($E454&gt;0,CL459/$E454,"-")</f>
        <v>#N/A</v>
      </c>
      <c r="CM461" s="300"/>
      <c r="CN461" s="300" t="e">
        <f aca="false">IF($E454&gt;0,CN459/$E454,"-")</f>
        <v>#N/A</v>
      </c>
      <c r="CO461" s="300"/>
      <c r="CP461" s="300" t="e">
        <f aca="false">IF($E454&gt;0,CP459/$E454,"-")</f>
        <v>#N/A</v>
      </c>
      <c r="CQ461" s="300"/>
      <c r="CR461" s="300" t="e">
        <f aca="false">IF($E454&gt;0,CR459/$E454,"-")</f>
        <v>#N/A</v>
      </c>
      <c r="CS461" s="300"/>
      <c r="CT461" s="300" t="e">
        <f aca="false">IF($E454&gt;0,CT459/$E454,"-")</f>
        <v>#N/A</v>
      </c>
      <c r="CU461" s="300"/>
      <c r="CV461" s="300" t="e">
        <f aca="false">IF($E454&gt;0,CV459/$E454,"-")</f>
        <v>#N/A</v>
      </c>
      <c r="CW461" s="300"/>
      <c r="CX461" s="300" t="e">
        <f aca="false">IF($E454&gt;0,CX459/$E454,"-")</f>
        <v>#N/A</v>
      </c>
      <c r="CY461" s="300"/>
      <c r="CZ461" s="300" t="e">
        <f aca="false">IF($E454&gt;0,CZ459/$E454,"-")</f>
        <v>#N/A</v>
      </c>
      <c r="DA461" s="300"/>
      <c r="DB461" s="300" t="e">
        <f aca="false">IF($E454&gt;0,DB459/$E454,"-")</f>
        <v>#N/A</v>
      </c>
      <c r="DC461" s="300"/>
      <c r="DD461" s="300" t="e">
        <f aca="false">IF($E454&gt;0,DD459/$E454,"-")</f>
        <v>#N/A</v>
      </c>
      <c r="DE461" s="300"/>
      <c r="DF461" s="300" t="e">
        <f aca="false">IF($E454&gt;0,DF459/$E454,"-")</f>
        <v>#N/A</v>
      </c>
      <c r="DG461" s="300"/>
      <c r="DH461" s="300" t="e">
        <f aca="false">IF($E454&gt;0,DH459/$E454,"-")</f>
        <v>#N/A</v>
      </c>
      <c r="DI461" s="300"/>
      <c r="DJ461" s="301" t="e">
        <f aca="false">IF($E454&gt;0,DJ459/$E454,"-")</f>
        <v>#N/A</v>
      </c>
      <c r="DK461" s="301"/>
      <c r="DL461" s="300" t="e">
        <f aca="false">IF($E454&gt;0,DL459/$E454,"-")</f>
        <v>#N/A</v>
      </c>
      <c r="DM461" s="300"/>
      <c r="DN461" s="300" t="e">
        <f aca="false">IF($E454&gt;0,DN459/$E454,"-")</f>
        <v>#N/A</v>
      </c>
      <c r="DO461" s="300"/>
      <c r="DP461" s="300" t="e">
        <f aca="false">IF($E454&gt;0,DP459/$E454,"-")</f>
        <v>#N/A</v>
      </c>
      <c r="DQ461" s="300"/>
      <c r="DR461" s="300" t="e">
        <f aca="false">IF($E454&gt;0,DR459/$E454,"-")</f>
        <v>#N/A</v>
      </c>
      <c r="DS461" s="300"/>
      <c r="DT461" s="300" t="e">
        <f aca="false">IF($E454&gt;0,DT459/$E454,"-")</f>
        <v>#N/A</v>
      </c>
      <c r="DU461" s="300"/>
      <c r="DV461" s="300" t="e">
        <f aca="false">IF($E454&gt;0,DV459/$E454,"-")</f>
        <v>#N/A</v>
      </c>
      <c r="DW461" s="300"/>
      <c r="DX461" s="300" t="e">
        <f aca="false">IF($E454&gt;0,DX459/$E454,"-")</f>
        <v>#N/A</v>
      </c>
      <c r="DY461" s="300"/>
      <c r="DZ461" s="300" t="e">
        <f aca="false">IF($E454&gt;0,DZ459/$E454,"-")</f>
        <v>#N/A</v>
      </c>
      <c r="EA461" s="300"/>
      <c r="EB461" s="300" t="e">
        <f aca="false">IF($E454&gt;0,EB459/$E454,"-")</f>
        <v>#N/A</v>
      </c>
      <c r="EC461" s="300"/>
      <c r="ED461" s="300" t="e">
        <f aca="false">IF($E454&gt;0,ED459/$E454,"-")</f>
        <v>#N/A</v>
      </c>
      <c r="EE461" s="300"/>
      <c r="EF461" s="300" t="e">
        <f aca="false">IF($E454&gt;0,EF459/$E454,"-")</f>
        <v>#N/A</v>
      </c>
      <c r="EG461" s="300"/>
      <c r="EH461" s="300" t="e">
        <f aca="false">IF($E454&gt;0,EH459/$E454,"-")</f>
        <v>#N/A</v>
      </c>
      <c r="EI461" s="300"/>
      <c r="EJ461" s="300" t="e">
        <f aca="false">IF($E454&gt;0,EJ459/$E454,"-")</f>
        <v>#N/A</v>
      </c>
      <c r="EK461" s="300"/>
      <c r="EL461" s="300" t="e">
        <f aca="false">IF($E454&gt;0,EL459/$E454,"-")</f>
        <v>#N/A</v>
      </c>
      <c r="EM461" s="300"/>
      <c r="EN461" s="300" t="e">
        <f aca="false">IF($E454&gt;0,EN459/$E454,"-")</f>
        <v>#N/A</v>
      </c>
      <c r="EO461" s="300"/>
      <c r="EP461" s="300" t="e">
        <f aca="false">IF($E454&gt;0,EP459/$E454,"-")</f>
        <v>#N/A</v>
      </c>
      <c r="EQ461" s="300"/>
      <c r="ER461" s="300" t="e">
        <f aca="false">IF($E454&gt;0,ER459/$E454,"-")</f>
        <v>#N/A</v>
      </c>
      <c r="ES461" s="300"/>
      <c r="ET461" s="300" t="e">
        <f aca="false">IF($E454&gt;0,ET459/$E454,"-")</f>
        <v>#N/A</v>
      </c>
      <c r="EU461" s="300"/>
      <c r="EV461" s="300" t="e">
        <f aca="false">IF($E454&gt;0,EV459/$E454,"-")</f>
        <v>#N/A</v>
      </c>
      <c r="EW461" s="300"/>
      <c r="EX461" s="302" t="e">
        <f aca="false">IF($E454&gt;0,EX459/$E454,"-")</f>
        <v>#N/A</v>
      </c>
      <c r="EY461" s="302"/>
      <c r="EZ461" s="300" t="e">
        <f aca="false">IF($E454&gt;0,EZ459/$E454,"-")</f>
        <v>#N/A</v>
      </c>
      <c r="FA461" s="300"/>
      <c r="FB461" s="300" t="e">
        <f aca="false">IF($E454&gt;0,FB459/$E454,"-")</f>
        <v>#N/A</v>
      </c>
      <c r="FC461" s="300"/>
      <c r="FD461" s="300" t="e">
        <f aca="false">IF($E454&gt;0,FD459/$E454,"-")</f>
        <v>#N/A</v>
      </c>
      <c r="FE461" s="300"/>
      <c r="FF461" s="300" t="e">
        <f aca="false">IF($E454&gt;0,FF459/$E454,"-")</f>
        <v>#N/A</v>
      </c>
      <c r="FG461" s="300"/>
      <c r="FH461" s="300" t="e">
        <f aca="false">IF($E454&gt;0,FH459/$E454,"-")</f>
        <v>#N/A</v>
      </c>
      <c r="FI461" s="300"/>
      <c r="FJ461" s="300" t="e">
        <f aca="false">IF($E454&gt;0,FJ459/$E454,"-")</f>
        <v>#N/A</v>
      </c>
      <c r="FK461" s="300"/>
      <c r="FL461" s="300" t="e">
        <f aca="false">IF($E454&gt;0,FL459/$E454,"-")</f>
        <v>#N/A</v>
      </c>
      <c r="FM461" s="300"/>
      <c r="FN461" s="300" t="e">
        <f aca="false">IF($E454&gt;0,FN459/$E454,"-")</f>
        <v>#N/A</v>
      </c>
      <c r="FO461" s="300"/>
      <c r="FP461" s="300" t="e">
        <f aca="false">IF($E454&gt;0,FP459/$E454,"-")</f>
        <v>#N/A</v>
      </c>
      <c r="FQ461" s="300"/>
      <c r="FR461" s="300" t="e">
        <f aca="false">IF($E454&gt;0,FR459/$E454,"-")</f>
        <v>#N/A</v>
      </c>
      <c r="FS461" s="300"/>
      <c r="FT461" s="300" t="e">
        <f aca="false">IF($E454&gt;0,FT459/$E454,"-")</f>
        <v>#N/A</v>
      </c>
      <c r="FU461" s="300"/>
      <c r="FV461" s="300" t="e">
        <f aca="false">IF($E454&gt;0,FV459/$E454,"-")</f>
        <v>#N/A</v>
      </c>
      <c r="FW461" s="300"/>
      <c r="FX461" s="300" t="e">
        <f aca="false">IF($E454&gt;0,FX459/$E454,"-")</f>
        <v>#N/A</v>
      </c>
      <c r="FY461" s="300"/>
      <c r="FZ461" s="300" t="e">
        <f aca="false">IF($E454&gt;0,FZ459/$E454,"-")</f>
        <v>#N/A</v>
      </c>
      <c r="GA461" s="300"/>
      <c r="GB461" s="300" t="e">
        <f aca="false">IF($E454&gt;0,GB459/$E454,"-")</f>
        <v>#N/A</v>
      </c>
      <c r="GC461" s="300"/>
      <c r="GD461" s="300" t="e">
        <f aca="false">IF($E454&gt;0,GD459/$E454,"-")</f>
        <v>#N/A</v>
      </c>
      <c r="GE461" s="300"/>
      <c r="GF461" s="300" t="e">
        <f aca="false">IF($E454&gt;0,GF459/$E454,"-")</f>
        <v>#N/A</v>
      </c>
      <c r="GG461" s="300"/>
      <c r="GH461" s="300" t="e">
        <f aca="false">IF($E454&gt;0,GH459/$E454,"-")</f>
        <v>#N/A</v>
      </c>
      <c r="GI461" s="300"/>
      <c r="GJ461" s="300" t="e">
        <f aca="false">IF($E454&gt;0,GJ459/$E454,"-")</f>
        <v>#N/A</v>
      </c>
      <c r="GK461" s="300"/>
      <c r="GL461" s="300" t="e">
        <f aca="false">IF($E454&gt;0,GL459/$E454,"-")</f>
        <v>#N/A</v>
      </c>
      <c r="GM461" s="300"/>
      <c r="GN461" s="300" t="e">
        <f aca="false">IF($E454&gt;0,GN459/$E454,"-")</f>
        <v>#N/A</v>
      </c>
      <c r="GO461" s="300"/>
      <c r="GP461" s="300" t="e">
        <f aca="false">IF($E454&gt;0,GP459/$E454,"-")</f>
        <v>#N/A</v>
      </c>
      <c r="GQ461" s="300"/>
      <c r="GR461" s="300" t="e">
        <f aca="false">IF($E454&gt;0,GR459/$E454,"-")</f>
        <v>#N/A</v>
      </c>
      <c r="GS461" s="300"/>
      <c r="GT461" s="300" t="e">
        <f aca="false">IF($E454&gt;0,GT459/$E454,"-")</f>
        <v>#N/A</v>
      </c>
      <c r="GU461" s="300"/>
      <c r="GV461" s="300" t="e">
        <f aca="false">IF($E454&gt;0,GV459/$E454,"-")</f>
        <v>#N/A</v>
      </c>
      <c r="GW461" s="300"/>
      <c r="GX461" s="300" t="e">
        <f aca="false">IF($E454&gt;0,GX459/$E454,"-")</f>
        <v>#N/A</v>
      </c>
      <c r="GY461" s="300"/>
      <c r="GZ461" s="300" t="e">
        <f aca="false">IF($E454&gt;0,GZ459/$E454,"-")</f>
        <v>#N/A</v>
      </c>
      <c r="HA461" s="300"/>
      <c r="HB461" s="300" t="e">
        <f aca="false">IF($E454&gt;0,HB459/$E454,"-")</f>
        <v>#N/A</v>
      </c>
      <c r="HC461" s="300"/>
      <c r="HD461" s="300" t="e">
        <f aca="false">IF($E454&gt;0,HD459/$E454,"-")</f>
        <v>#N/A</v>
      </c>
      <c r="HE461" s="300"/>
      <c r="HF461" s="300" t="e">
        <f aca="false">IF($E454&gt;0,HF459/$E454,"-")</f>
        <v>#N/A</v>
      </c>
      <c r="HG461" s="300"/>
      <c r="HH461" s="300" t="e">
        <f aca="false">IF($E454&gt;0,HH459/$E454,"-")</f>
        <v>#N/A</v>
      </c>
      <c r="HI461" s="300"/>
      <c r="HJ461" s="300" t="e">
        <f aca="false">IF($E454&gt;0,HJ459/$E454,"-")</f>
        <v>#N/A</v>
      </c>
      <c r="HK461" s="300"/>
    </row>
    <row r="462" s="243" customFormat="true" ht="13.8" hidden="true" customHeight="false" outlineLevel="0" collapsed="false">
      <c r="A462" s="268"/>
      <c r="B462" s="269"/>
      <c r="C462" s="269"/>
      <c r="D462" s="271"/>
      <c r="E462" s="271"/>
      <c r="F462" s="269"/>
      <c r="G462" s="269"/>
      <c r="H462" s="269"/>
      <c r="I462" s="269"/>
      <c r="J462" s="269"/>
      <c r="K462" s="269"/>
      <c r="L462" s="274"/>
      <c r="M462" s="274"/>
      <c r="N462" s="274"/>
      <c r="O462" s="274"/>
      <c r="P462" s="274"/>
      <c r="Q462" s="274"/>
      <c r="R462" s="275"/>
      <c r="S462" s="275"/>
      <c r="T462" s="276"/>
      <c r="U462" s="276"/>
      <c r="V462" s="274"/>
      <c r="W462" s="274"/>
      <c r="X462" s="274"/>
      <c r="Y462" s="274"/>
      <c r="Z462" s="275"/>
      <c r="AA462" s="275"/>
      <c r="AB462" s="276"/>
      <c r="AC462" s="276"/>
      <c r="AD462" s="274"/>
      <c r="AE462" s="274"/>
      <c r="AF462" s="274"/>
      <c r="AG462" s="274"/>
      <c r="AH462" s="275"/>
      <c r="AI462" s="275"/>
      <c r="AJ462" s="276"/>
      <c r="AK462" s="276"/>
      <c r="AL462" s="274"/>
      <c r="AM462" s="274"/>
      <c r="AN462" s="274"/>
      <c r="AO462" s="274"/>
      <c r="AP462" s="275"/>
      <c r="AQ462" s="275"/>
      <c r="AR462" s="276"/>
      <c r="AS462" s="276"/>
      <c r="AT462" s="277"/>
      <c r="AU462" s="277"/>
      <c r="AV462" s="277"/>
      <c r="AW462" s="277"/>
      <c r="AX462" s="277"/>
      <c r="AY462" s="278"/>
      <c r="AZ462" s="279"/>
      <c r="BA462" s="277"/>
      <c r="BB462" s="277"/>
      <c r="BC462" s="277"/>
      <c r="BD462" s="277"/>
      <c r="BE462" s="277"/>
      <c r="BF462" s="277"/>
      <c r="BG462" s="278"/>
      <c r="BH462" s="279"/>
      <c r="BI462" s="277"/>
      <c r="BJ462" s="277"/>
      <c r="BK462" s="277"/>
      <c r="BL462" s="277"/>
      <c r="BM462" s="277"/>
      <c r="BN462" s="277"/>
      <c r="BO462" s="278"/>
      <c r="BP462" s="279"/>
      <c r="BQ462" s="277"/>
      <c r="BR462" s="277"/>
      <c r="BS462" s="277"/>
      <c r="BT462" s="277"/>
      <c r="BU462" s="277"/>
      <c r="BV462" s="277"/>
      <c r="BW462" s="278"/>
      <c r="BX462" s="279"/>
      <c r="BY462" s="277"/>
      <c r="BZ462" s="277"/>
      <c r="CA462" s="277"/>
      <c r="CB462" s="277"/>
      <c r="CC462" s="277"/>
      <c r="CD462" s="275"/>
      <c r="CE462" s="275"/>
      <c r="CF462" s="276"/>
      <c r="CG462" s="276"/>
      <c r="CH462" s="274"/>
      <c r="CI462" s="274"/>
      <c r="CJ462" s="274"/>
      <c r="CK462" s="274"/>
      <c r="CL462" s="275"/>
      <c r="CM462" s="275"/>
      <c r="CN462" s="276"/>
      <c r="CO462" s="276"/>
      <c r="CP462" s="280"/>
      <c r="CQ462" s="280"/>
      <c r="CR462" s="280"/>
      <c r="CS462" s="280"/>
      <c r="CT462" s="281"/>
      <c r="CU462" s="282"/>
      <c r="CV462" s="283"/>
      <c r="CW462" s="281"/>
      <c r="CX462" s="281"/>
      <c r="CY462" s="281"/>
      <c r="CZ462" s="281"/>
      <c r="DA462" s="281"/>
      <c r="DB462" s="281"/>
      <c r="DC462" s="282"/>
      <c r="DD462" s="283"/>
      <c r="DE462" s="281"/>
      <c r="DF462" s="281"/>
      <c r="DG462" s="281"/>
      <c r="DH462" s="281"/>
      <c r="DI462" s="281"/>
      <c r="DJ462" s="284"/>
      <c r="DK462" s="285"/>
      <c r="DL462" s="283"/>
      <c r="DM462" s="281"/>
      <c r="DN462" s="281"/>
      <c r="DO462" s="281"/>
      <c r="DP462" s="281"/>
      <c r="DQ462" s="281"/>
      <c r="DR462" s="281"/>
      <c r="DS462" s="282"/>
      <c r="DT462" s="283"/>
      <c r="DU462" s="281"/>
      <c r="DV462" s="281"/>
      <c r="DW462" s="281"/>
      <c r="DX462" s="281"/>
      <c r="DY462" s="281"/>
      <c r="DZ462" s="281"/>
      <c r="EA462" s="282"/>
      <c r="EB462" s="283"/>
      <c r="EC462" s="281"/>
      <c r="ED462" s="281"/>
      <c r="EE462" s="281"/>
      <c r="EF462" s="281"/>
      <c r="EG462" s="281"/>
      <c r="EH462" s="281"/>
      <c r="EI462" s="282"/>
      <c r="EJ462" s="283"/>
      <c r="EK462" s="281"/>
      <c r="EL462" s="281"/>
      <c r="EM462" s="281"/>
      <c r="EN462" s="281"/>
      <c r="EO462" s="281"/>
      <c r="EP462" s="281"/>
      <c r="EQ462" s="282"/>
      <c r="ER462" s="283"/>
      <c r="ES462" s="281"/>
      <c r="ET462" s="281"/>
      <c r="EU462" s="281"/>
      <c r="EV462" s="281"/>
      <c r="EW462" s="281"/>
      <c r="EX462" s="286"/>
      <c r="EY462" s="287"/>
      <c r="EZ462" s="283"/>
      <c r="FA462" s="281"/>
      <c r="FB462" s="281"/>
      <c r="FC462" s="281"/>
      <c r="FD462" s="281"/>
      <c r="FE462" s="281"/>
      <c r="FF462" s="281"/>
      <c r="FG462" s="282"/>
      <c r="FH462" s="283"/>
      <c r="FI462" s="281"/>
      <c r="FJ462" s="281"/>
      <c r="FK462" s="281"/>
      <c r="FL462" s="281"/>
      <c r="FM462" s="281"/>
      <c r="FN462" s="281"/>
      <c r="FO462" s="282"/>
      <c r="FP462" s="283"/>
      <c r="FQ462" s="281"/>
      <c r="FR462" s="281"/>
      <c r="FS462" s="281"/>
      <c r="FT462" s="281"/>
      <c r="FU462" s="281"/>
      <c r="FV462" s="281"/>
      <c r="FW462" s="282"/>
      <c r="FX462" s="283"/>
      <c r="FY462" s="281"/>
      <c r="FZ462" s="281"/>
      <c r="GA462" s="281"/>
      <c r="GB462" s="281"/>
      <c r="GC462" s="281"/>
      <c r="GD462" s="281"/>
      <c r="GE462" s="282"/>
      <c r="GF462" s="283"/>
      <c r="GG462" s="281"/>
      <c r="GH462" s="281"/>
      <c r="GI462" s="281"/>
      <c r="GJ462" s="281"/>
      <c r="GK462" s="281"/>
      <c r="GL462" s="281"/>
      <c r="GM462" s="282"/>
      <c r="GN462" s="283"/>
      <c r="GO462" s="281"/>
      <c r="GP462" s="281"/>
      <c r="GQ462" s="281"/>
      <c r="GR462" s="281"/>
      <c r="GS462" s="281"/>
      <c r="GT462" s="281"/>
      <c r="GU462" s="282"/>
      <c r="GV462" s="281"/>
      <c r="GW462" s="282"/>
      <c r="GX462" s="281"/>
      <c r="GY462" s="282"/>
      <c r="GZ462" s="281"/>
      <c r="HA462" s="282"/>
      <c r="HB462" s="281"/>
      <c r="HC462" s="282"/>
      <c r="HD462" s="281"/>
      <c r="HE462" s="282"/>
      <c r="HF462" s="281"/>
      <c r="HG462" s="282"/>
      <c r="HH462" s="281"/>
      <c r="HI462" s="282"/>
      <c r="HJ462" s="281"/>
      <c r="HK462" s="282"/>
    </row>
    <row r="463" customFormat="false" ht="12.75" hidden="true" customHeight="false" outlineLevel="0" collapsed="false">
      <c r="A463" s="232" t="s">
        <v>212</v>
      </c>
      <c r="B463" s="233" t="e">
        <f aca="false">VLOOKUP(A463,PLANEJAMENTO!$B$11:$C$96,2,FALSE())</f>
        <v>#N/A</v>
      </c>
      <c r="C463" s="232" t="e">
        <f aca="false">VLOOKUP(A463,PLANEJAMENTO!$B$11:$D$96,3,FALSE())</f>
        <v>#N/A</v>
      </c>
      <c r="D463" s="234" t="e">
        <f aca="false">VLOOKUP(A463,PLANEJAMENTO!$B$11:$E$96,4,FALSE())</f>
        <v>#N/A</v>
      </c>
      <c r="E463" s="234" t="e">
        <f aca="false">D463</f>
        <v>#N/A</v>
      </c>
      <c r="F463" s="235" t="e">
        <f aca="false">produções!#REF!</f>
        <v>#VALUE!</v>
      </c>
      <c r="G463" s="234" t="e">
        <f aca="false">F463*8</f>
        <v>#VALUE!</v>
      </c>
      <c r="H463" s="234"/>
      <c r="I463" s="237"/>
      <c r="J463" s="238"/>
      <c r="K463" s="305" t="s">
        <v>159</v>
      </c>
      <c r="L463" s="240"/>
      <c r="M463" s="240"/>
      <c r="N463" s="240"/>
      <c r="O463" s="240"/>
      <c r="P463" s="240"/>
      <c r="Q463" s="240"/>
      <c r="R463" s="345"/>
      <c r="S463" s="345"/>
      <c r="T463" s="240"/>
      <c r="U463" s="240"/>
      <c r="V463" s="240"/>
      <c r="W463" s="240"/>
      <c r="X463" s="240"/>
      <c r="Y463" s="240"/>
      <c r="Z463" s="345"/>
      <c r="AA463" s="345"/>
      <c r="AB463" s="240"/>
      <c r="AC463" s="240"/>
      <c r="AD463" s="240"/>
      <c r="AE463" s="240"/>
      <c r="AF463" s="240"/>
      <c r="AG463" s="240"/>
      <c r="AH463" s="345"/>
      <c r="AI463" s="345"/>
      <c r="AJ463" s="240"/>
      <c r="AK463" s="240"/>
      <c r="AL463" s="240"/>
      <c r="AM463" s="240"/>
      <c r="AN463" s="240"/>
      <c r="AO463" s="240"/>
      <c r="AP463" s="345"/>
      <c r="AQ463" s="345"/>
      <c r="AR463" s="240"/>
      <c r="AS463" s="240"/>
      <c r="AT463" s="240"/>
      <c r="AU463" s="240"/>
      <c r="AV463" s="240"/>
      <c r="AW463" s="240"/>
      <c r="AX463" s="345"/>
      <c r="AY463" s="345"/>
      <c r="AZ463" s="240"/>
      <c r="BA463" s="240"/>
      <c r="BB463" s="306" t="n">
        <f aca="false">6-BB454</f>
        <v>3.22494335958571</v>
      </c>
      <c r="BC463" s="306"/>
      <c r="BD463" s="306" t="n">
        <v>3.79846801165175</v>
      </c>
      <c r="BE463" s="306"/>
      <c r="BF463" s="345"/>
      <c r="BG463" s="345"/>
      <c r="BH463" s="240"/>
      <c r="BI463" s="240"/>
      <c r="BJ463" s="240"/>
      <c r="BK463" s="240"/>
      <c r="BL463" s="240"/>
      <c r="BM463" s="240"/>
      <c r="BN463" s="240"/>
      <c r="BO463" s="240"/>
      <c r="BP463" s="240"/>
      <c r="BQ463" s="240"/>
      <c r="BR463" s="308"/>
      <c r="BS463" s="308"/>
      <c r="BT463" s="308"/>
      <c r="BU463" s="308"/>
      <c r="BV463" s="308"/>
      <c r="BW463" s="308"/>
      <c r="BX463" s="308"/>
      <c r="BY463" s="308"/>
      <c r="BZ463" s="308"/>
      <c r="CA463" s="308"/>
      <c r="CB463" s="308"/>
      <c r="CC463" s="308"/>
      <c r="CD463" s="308"/>
      <c r="CE463" s="308"/>
      <c r="CF463" s="308"/>
      <c r="CG463" s="308"/>
      <c r="CH463" s="308"/>
      <c r="CI463" s="308"/>
      <c r="CJ463" s="308"/>
      <c r="CK463" s="308"/>
      <c r="CL463" s="308"/>
      <c r="CM463" s="308"/>
      <c r="CN463" s="308"/>
      <c r="CO463" s="308"/>
      <c r="CP463" s="308"/>
      <c r="CQ463" s="308"/>
      <c r="CR463" s="308"/>
      <c r="CS463" s="308"/>
      <c r="CT463" s="308"/>
      <c r="CU463" s="308"/>
      <c r="CV463" s="308"/>
      <c r="CW463" s="308"/>
      <c r="CX463" s="308"/>
      <c r="CY463" s="308"/>
      <c r="CZ463" s="308"/>
      <c r="DA463" s="308"/>
      <c r="DB463" s="308"/>
      <c r="DC463" s="308"/>
      <c r="DD463" s="308"/>
      <c r="DE463" s="308"/>
      <c r="DF463" s="308"/>
      <c r="DG463" s="308"/>
      <c r="DH463" s="308"/>
      <c r="DI463" s="308"/>
      <c r="DJ463" s="315"/>
      <c r="DK463" s="315"/>
      <c r="DL463" s="308"/>
      <c r="DM463" s="308"/>
      <c r="DN463" s="308"/>
      <c r="DO463" s="308"/>
      <c r="DP463" s="308"/>
      <c r="DQ463" s="308"/>
      <c r="DR463" s="308"/>
      <c r="DS463" s="308"/>
      <c r="DT463" s="308"/>
      <c r="DU463" s="308"/>
      <c r="DV463" s="308"/>
      <c r="DW463" s="308"/>
      <c r="DX463" s="308"/>
      <c r="DY463" s="308"/>
      <c r="DZ463" s="308"/>
      <c r="EA463" s="308"/>
      <c r="EB463" s="308"/>
      <c r="EC463" s="308"/>
      <c r="ED463" s="308"/>
      <c r="EE463" s="308"/>
      <c r="EF463" s="308"/>
      <c r="EG463" s="308"/>
      <c r="EH463" s="308"/>
      <c r="EI463" s="308"/>
      <c r="EJ463" s="308"/>
      <c r="EK463" s="308"/>
      <c r="EL463" s="308"/>
      <c r="EM463" s="308"/>
      <c r="EN463" s="308"/>
      <c r="EO463" s="308"/>
      <c r="EP463" s="308"/>
      <c r="EQ463" s="308"/>
      <c r="ER463" s="308"/>
      <c r="ES463" s="308"/>
      <c r="ET463" s="308"/>
      <c r="EU463" s="308"/>
      <c r="EV463" s="308"/>
      <c r="EW463" s="308"/>
      <c r="EX463" s="309"/>
      <c r="EY463" s="309"/>
      <c r="EZ463" s="308"/>
      <c r="FA463" s="308"/>
      <c r="FB463" s="387" t="n">
        <f aca="false">6-FB76</f>
        <v>6</v>
      </c>
      <c r="FC463" s="387"/>
      <c r="FD463" s="387" t="n">
        <v>6</v>
      </c>
      <c r="FE463" s="387"/>
      <c r="FF463" s="387" t="n">
        <v>2.15482933914306</v>
      </c>
      <c r="FG463" s="387"/>
      <c r="FH463" s="308"/>
      <c r="FI463" s="308"/>
      <c r="FJ463" s="308"/>
      <c r="FK463" s="308"/>
      <c r="FL463" s="308"/>
      <c r="FM463" s="308"/>
      <c r="FN463" s="308"/>
      <c r="FO463" s="308"/>
      <c r="FP463" s="308"/>
      <c r="FQ463" s="308"/>
      <c r="FR463" s="308"/>
      <c r="FS463" s="308"/>
      <c r="FT463" s="308"/>
      <c r="FU463" s="308"/>
      <c r="FV463" s="308"/>
      <c r="FW463" s="308"/>
      <c r="FX463" s="308"/>
      <c r="FY463" s="308"/>
      <c r="FZ463" s="308"/>
      <c r="GA463" s="308"/>
      <c r="GB463" s="308"/>
      <c r="GC463" s="308"/>
      <c r="GD463" s="308"/>
      <c r="GE463" s="308"/>
      <c r="GF463" s="308"/>
      <c r="GG463" s="308"/>
      <c r="GH463" s="308"/>
      <c r="GI463" s="308"/>
      <c r="GJ463" s="308"/>
      <c r="GK463" s="308"/>
      <c r="GL463" s="308"/>
      <c r="GM463" s="308"/>
      <c r="GN463" s="308"/>
      <c r="GO463" s="308"/>
      <c r="GP463" s="308"/>
      <c r="GQ463" s="308"/>
      <c r="GR463" s="308"/>
      <c r="GS463" s="308"/>
      <c r="GT463" s="308"/>
      <c r="GU463" s="308"/>
      <c r="GV463" s="308"/>
      <c r="GW463" s="308"/>
      <c r="GX463" s="308"/>
      <c r="GY463" s="308"/>
      <c r="GZ463" s="308"/>
      <c r="HA463" s="308"/>
      <c r="HB463" s="308"/>
      <c r="HC463" s="308"/>
      <c r="HD463" s="308"/>
      <c r="HE463" s="308"/>
      <c r="HF463" s="308"/>
      <c r="HG463" s="308"/>
      <c r="HH463" s="308"/>
      <c r="HI463" s="308"/>
      <c r="HJ463" s="308"/>
      <c r="HK463" s="308"/>
    </row>
    <row r="464" customFormat="false" ht="12.75" hidden="true" customHeight="false" outlineLevel="0" collapsed="false">
      <c r="A464" s="232"/>
      <c r="B464" s="233"/>
      <c r="C464" s="232"/>
      <c r="D464" s="234"/>
      <c r="E464" s="234"/>
      <c r="F464" s="235"/>
      <c r="G464" s="234"/>
      <c r="H464" s="234"/>
      <c r="I464" s="237"/>
      <c r="J464" s="238"/>
      <c r="K464" s="244" t="s">
        <v>160</v>
      </c>
      <c r="L464" s="245"/>
      <c r="M464" s="245"/>
      <c r="N464" s="245"/>
      <c r="O464" s="245"/>
      <c r="P464" s="245"/>
      <c r="Q464" s="245"/>
      <c r="R464" s="245"/>
      <c r="S464" s="245"/>
      <c r="T464" s="245"/>
      <c r="U464" s="245"/>
      <c r="V464" s="245"/>
      <c r="W464" s="245"/>
      <c r="X464" s="245"/>
      <c r="Y464" s="245"/>
      <c r="Z464" s="245"/>
      <c r="AA464" s="245"/>
      <c r="AB464" s="245"/>
      <c r="AC464" s="245"/>
      <c r="AD464" s="245"/>
      <c r="AE464" s="245"/>
      <c r="AF464" s="245"/>
      <c r="AG464" s="245"/>
      <c r="AH464" s="245"/>
      <c r="AI464" s="245"/>
      <c r="AJ464" s="245"/>
      <c r="AK464" s="245"/>
      <c r="AL464" s="245"/>
      <c r="AM464" s="245"/>
      <c r="AN464" s="245"/>
      <c r="AO464" s="245"/>
      <c r="AP464" s="245"/>
      <c r="AQ464" s="245"/>
      <c r="AR464" s="245"/>
      <c r="AS464" s="245"/>
      <c r="AT464" s="245"/>
      <c r="AU464" s="245"/>
      <c r="AV464" s="245"/>
      <c r="AW464" s="245"/>
      <c r="AX464" s="245"/>
      <c r="AY464" s="245"/>
      <c r="AZ464" s="245"/>
      <c r="BA464" s="245"/>
      <c r="BB464" s="245" t="n">
        <v>1</v>
      </c>
      <c r="BC464" s="245"/>
      <c r="BD464" s="245" t="n">
        <v>1</v>
      </c>
      <c r="BE464" s="245"/>
      <c r="BF464" s="245"/>
      <c r="BG464" s="245"/>
      <c r="BH464" s="245"/>
      <c r="BI464" s="245"/>
      <c r="BJ464" s="245"/>
      <c r="BK464" s="245"/>
      <c r="BL464" s="245"/>
      <c r="BM464" s="245"/>
      <c r="BN464" s="245"/>
      <c r="BO464" s="245"/>
      <c r="BP464" s="245"/>
      <c r="BQ464" s="245"/>
      <c r="BR464" s="245"/>
      <c r="BS464" s="245"/>
      <c r="BT464" s="245"/>
      <c r="BU464" s="245"/>
      <c r="BV464" s="245"/>
      <c r="BW464" s="245"/>
      <c r="BX464" s="245"/>
      <c r="BY464" s="245"/>
      <c r="BZ464" s="245"/>
      <c r="CA464" s="245"/>
      <c r="CB464" s="245"/>
      <c r="CC464" s="245"/>
      <c r="CD464" s="245"/>
      <c r="CE464" s="245"/>
      <c r="CF464" s="245"/>
      <c r="CG464" s="245"/>
      <c r="CH464" s="245"/>
      <c r="CI464" s="245"/>
      <c r="CJ464" s="245"/>
      <c r="CK464" s="245"/>
      <c r="CL464" s="245"/>
      <c r="CM464" s="245"/>
      <c r="CN464" s="245"/>
      <c r="CO464" s="245"/>
      <c r="CP464" s="245"/>
      <c r="CQ464" s="245"/>
      <c r="CR464" s="245"/>
      <c r="CS464" s="245"/>
      <c r="CT464" s="245"/>
      <c r="CU464" s="245"/>
      <c r="CV464" s="245"/>
      <c r="CW464" s="245"/>
      <c r="CX464" s="245"/>
      <c r="CY464" s="245"/>
      <c r="CZ464" s="245"/>
      <c r="DA464" s="245"/>
      <c r="DB464" s="245"/>
      <c r="DC464" s="245"/>
      <c r="DD464" s="245"/>
      <c r="DE464" s="245"/>
      <c r="DF464" s="245"/>
      <c r="DG464" s="245"/>
      <c r="DH464" s="245"/>
      <c r="DI464" s="245"/>
      <c r="DJ464" s="310"/>
      <c r="DK464" s="310"/>
      <c r="DL464" s="245"/>
      <c r="DM464" s="245"/>
      <c r="DN464" s="245"/>
      <c r="DO464" s="245"/>
      <c r="DP464" s="245"/>
      <c r="DQ464" s="245"/>
      <c r="DR464" s="245"/>
      <c r="DS464" s="245"/>
      <c r="DT464" s="245"/>
      <c r="DU464" s="245"/>
      <c r="DV464" s="245"/>
      <c r="DW464" s="245"/>
      <c r="DX464" s="245"/>
      <c r="DY464" s="245"/>
      <c r="DZ464" s="245"/>
      <c r="EA464" s="245"/>
      <c r="EB464" s="245"/>
      <c r="EC464" s="245"/>
      <c r="ED464" s="245"/>
      <c r="EE464" s="245"/>
      <c r="EF464" s="245"/>
      <c r="EG464" s="245"/>
      <c r="EH464" s="245"/>
      <c r="EI464" s="245"/>
      <c r="EJ464" s="245"/>
      <c r="EK464" s="245"/>
      <c r="EL464" s="245"/>
      <c r="EM464" s="245"/>
      <c r="EN464" s="245"/>
      <c r="EO464" s="245"/>
      <c r="EP464" s="245"/>
      <c r="EQ464" s="245"/>
      <c r="ER464" s="245"/>
      <c r="ES464" s="245"/>
      <c r="ET464" s="245"/>
      <c r="EU464" s="245"/>
      <c r="EV464" s="245"/>
      <c r="EW464" s="245"/>
      <c r="EX464" s="246"/>
      <c r="EY464" s="246"/>
      <c r="EZ464" s="245"/>
      <c r="FA464" s="245"/>
      <c r="FB464" s="245" t="n">
        <v>3</v>
      </c>
      <c r="FC464" s="245"/>
      <c r="FD464" s="245" t="n">
        <v>3</v>
      </c>
      <c r="FE464" s="245"/>
      <c r="FF464" s="245" t="n">
        <v>3</v>
      </c>
      <c r="FG464" s="245"/>
      <c r="FH464" s="245"/>
      <c r="FI464" s="245"/>
      <c r="FJ464" s="245"/>
      <c r="FK464" s="245"/>
      <c r="FL464" s="245"/>
      <c r="FM464" s="245"/>
      <c r="FN464" s="245"/>
      <c r="FO464" s="245"/>
      <c r="FP464" s="245"/>
      <c r="FQ464" s="245"/>
      <c r="FR464" s="245"/>
      <c r="FS464" s="245"/>
      <c r="FT464" s="245"/>
      <c r="FU464" s="245"/>
      <c r="FV464" s="245"/>
      <c r="FW464" s="245"/>
      <c r="FX464" s="245"/>
      <c r="FY464" s="245"/>
      <c r="FZ464" s="245"/>
      <c r="GA464" s="245"/>
      <c r="GB464" s="245"/>
      <c r="GC464" s="245"/>
      <c r="GD464" s="245"/>
      <c r="GE464" s="245"/>
      <c r="GF464" s="245"/>
      <c r="GG464" s="245"/>
      <c r="GH464" s="245"/>
      <c r="GI464" s="245"/>
      <c r="GJ464" s="245"/>
      <c r="GK464" s="245"/>
      <c r="GL464" s="245"/>
      <c r="GM464" s="245"/>
      <c r="GN464" s="245"/>
      <c r="GO464" s="245"/>
      <c r="GP464" s="245"/>
      <c r="GQ464" s="245"/>
      <c r="GR464" s="245"/>
      <c r="GS464" s="245"/>
      <c r="GT464" s="245"/>
      <c r="GU464" s="245"/>
      <c r="GV464" s="245"/>
      <c r="GW464" s="245"/>
      <c r="GX464" s="245"/>
      <c r="GY464" s="245"/>
      <c r="GZ464" s="245"/>
      <c r="HA464" s="245"/>
      <c r="HB464" s="245"/>
      <c r="HC464" s="245"/>
      <c r="HD464" s="245"/>
      <c r="HE464" s="245"/>
      <c r="HF464" s="245"/>
      <c r="HG464" s="245"/>
      <c r="HH464" s="245"/>
      <c r="HI464" s="245"/>
      <c r="HJ464" s="245"/>
      <c r="HK464" s="245"/>
    </row>
    <row r="465" customFormat="false" ht="12.75" hidden="true" customHeight="false" outlineLevel="0" collapsed="false">
      <c r="A465" s="232"/>
      <c r="B465" s="233"/>
      <c r="C465" s="232"/>
      <c r="D465" s="234"/>
      <c r="E465" s="234"/>
      <c r="F465" s="235"/>
      <c r="G465" s="234"/>
      <c r="H465" s="234"/>
      <c r="I465" s="237"/>
      <c r="J465" s="238"/>
      <c r="K465" s="247" t="s">
        <v>161</v>
      </c>
      <c r="L465" s="248" t="e">
        <f aca="false">(L463*L464*$G463)*$L$8</f>
        <v>#VALUE!</v>
      </c>
      <c r="M465" s="248"/>
      <c r="N465" s="248" t="e">
        <f aca="false">(N463*N464*$G463)*$L$8</f>
        <v>#VALUE!</v>
      </c>
      <c r="O465" s="248"/>
      <c r="P465" s="248" t="e">
        <f aca="false">(P463*P464*$G463)*$L$8</f>
        <v>#VALUE!</v>
      </c>
      <c r="Q465" s="248"/>
      <c r="R465" s="248" t="e">
        <f aca="false">(R463*R464*$G463)*$L$8</f>
        <v>#VALUE!</v>
      </c>
      <c r="S465" s="248"/>
      <c r="T465" s="248" t="e">
        <f aca="false">(T463*T464*$G463)*$T$8</f>
        <v>#VALUE!</v>
      </c>
      <c r="U465" s="248"/>
      <c r="V465" s="248" t="e">
        <f aca="false">(V463*V464*$G463)*$T$8</f>
        <v>#VALUE!</v>
      </c>
      <c r="W465" s="248"/>
      <c r="X465" s="248" t="e">
        <f aca="false">(X463*X464*$G463)*$T$8</f>
        <v>#VALUE!</v>
      </c>
      <c r="Y465" s="248"/>
      <c r="Z465" s="248" t="e">
        <f aca="false">(Z463*Z464*$G463)*$T$8</f>
        <v>#VALUE!</v>
      </c>
      <c r="AA465" s="248"/>
      <c r="AB465" s="248" t="e">
        <f aca="false">(AB463*AB464*$G463)*$AB$8</f>
        <v>#VALUE!</v>
      </c>
      <c r="AC465" s="248"/>
      <c r="AD465" s="248" t="e">
        <f aca="false">(AD463*AD464*$G463)*$AB$8</f>
        <v>#VALUE!</v>
      </c>
      <c r="AE465" s="248"/>
      <c r="AF465" s="248" t="e">
        <f aca="false">(AF463*AF464*$G463)*$AB$8</f>
        <v>#VALUE!</v>
      </c>
      <c r="AG465" s="248"/>
      <c r="AH465" s="248" t="e">
        <f aca="false">(AH463*AH464*$G463)*$AB$8</f>
        <v>#VALUE!</v>
      </c>
      <c r="AI465" s="248"/>
      <c r="AJ465" s="248" t="e">
        <f aca="false">(AJ463*AJ464*$G463)*$AJ$8</f>
        <v>#VALUE!</v>
      </c>
      <c r="AK465" s="248"/>
      <c r="AL465" s="248" t="e">
        <f aca="false">(AL463*AL464*$G463)*$AJ$8</f>
        <v>#VALUE!</v>
      </c>
      <c r="AM465" s="248"/>
      <c r="AN465" s="248" t="e">
        <f aca="false">(AN463*AN464*$G463)*$AJ$8</f>
        <v>#VALUE!</v>
      </c>
      <c r="AO465" s="248"/>
      <c r="AP465" s="248" t="e">
        <f aca="false">(AP463*AP464*$G463)*$AJ$8</f>
        <v>#VALUE!</v>
      </c>
      <c r="AQ465" s="248"/>
      <c r="AR465" s="248" t="e">
        <f aca="false">(AR463*AR464*$G463)*$AT$8</f>
        <v>#VALUE!</v>
      </c>
      <c r="AS465" s="248"/>
      <c r="AT465" s="248" t="e">
        <f aca="false">(AT463*AT464*$G463)*$AT$8</f>
        <v>#VALUE!</v>
      </c>
      <c r="AU465" s="248"/>
      <c r="AV465" s="248" t="e">
        <f aca="false">(AV463*AV464*$G463)*$AT$8</f>
        <v>#VALUE!</v>
      </c>
      <c r="AW465" s="248"/>
      <c r="AX465" s="248" t="e">
        <f aca="false">(AX463*AX464*$G463)*$AT$8</f>
        <v>#VALUE!</v>
      </c>
      <c r="AY465" s="248"/>
      <c r="AZ465" s="248" t="e">
        <f aca="false">(AZ463*AZ464*$G463)*$BB$8</f>
        <v>#VALUE!</v>
      </c>
      <c r="BA465" s="248"/>
      <c r="BB465" s="248" t="e">
        <f aca="false">(BB463*BB464*$G463)*$BB$8</f>
        <v>#VALUE!</v>
      </c>
      <c r="BC465" s="248"/>
      <c r="BD465" s="248" t="e">
        <f aca="false">(BD463*BD464*$G463)*$BB$8</f>
        <v>#VALUE!</v>
      </c>
      <c r="BE465" s="248"/>
      <c r="BF465" s="248" t="e">
        <f aca="false">(BF463*BF464*$G463)*$BB$8</f>
        <v>#VALUE!</v>
      </c>
      <c r="BG465" s="248"/>
      <c r="BH465" s="248" t="e">
        <f aca="false">(BH463*BH464*$G463)*$BJ$8</f>
        <v>#VALUE!</v>
      </c>
      <c r="BI465" s="248"/>
      <c r="BJ465" s="248" t="e">
        <f aca="false">(BJ463*BJ464*$G463)*$BJ$8</f>
        <v>#VALUE!</v>
      </c>
      <c r="BK465" s="248"/>
      <c r="BL465" s="248" t="e">
        <f aca="false">(BL463*BL464*$G463)*$BJ$8</f>
        <v>#VALUE!</v>
      </c>
      <c r="BM465" s="248"/>
      <c r="BN465" s="248" t="e">
        <f aca="false">(BN463*BN464*$G463)*$BJ$8</f>
        <v>#VALUE!</v>
      </c>
      <c r="BO465" s="248"/>
      <c r="BP465" s="248" t="e">
        <f aca="false">(BP463*BP464*$G463)*$BT$8</f>
        <v>#VALUE!</v>
      </c>
      <c r="BQ465" s="248"/>
      <c r="BR465" s="248" t="e">
        <f aca="false">(BR463*BR464*$G463)*$BT$8</f>
        <v>#VALUE!</v>
      </c>
      <c r="BS465" s="248"/>
      <c r="BT465" s="248" t="e">
        <f aca="false">(BT463*BT464*$G463)*$BT$8</f>
        <v>#VALUE!</v>
      </c>
      <c r="BU465" s="248"/>
      <c r="BV465" s="248" t="e">
        <f aca="false">(BV463*BV464*$G463)*$BT$8</f>
        <v>#VALUE!</v>
      </c>
      <c r="BW465" s="248"/>
      <c r="BX465" s="248" t="e">
        <f aca="false">(BX463*BX464*$G463)*$CB$8</f>
        <v>#VALUE!</v>
      </c>
      <c r="BY465" s="248"/>
      <c r="BZ465" s="248" t="e">
        <f aca="false">(BZ463*BZ464*$G463)*$CB$8</f>
        <v>#VALUE!</v>
      </c>
      <c r="CA465" s="248"/>
      <c r="CB465" s="248" t="e">
        <f aca="false">(CB463*CB464*$G463)*$CB$8</f>
        <v>#VALUE!</v>
      </c>
      <c r="CC465" s="248"/>
      <c r="CD465" s="248" t="e">
        <f aca="false">(CD463*CD464*$G463)*$CB$8</f>
        <v>#VALUE!</v>
      </c>
      <c r="CE465" s="248"/>
      <c r="CF465" s="248" t="e">
        <f aca="false">(CF463*CF464*$G463)*$CJ$8</f>
        <v>#VALUE!</v>
      </c>
      <c r="CG465" s="248"/>
      <c r="CH465" s="248" t="e">
        <f aca="false">(CH463*CH464*$G463)*$CJ$8</f>
        <v>#VALUE!</v>
      </c>
      <c r="CI465" s="248"/>
      <c r="CJ465" s="248" t="e">
        <f aca="false">(CJ463*CJ464*$G463)*$CJ$8</f>
        <v>#VALUE!</v>
      </c>
      <c r="CK465" s="248"/>
      <c r="CL465" s="248" t="e">
        <f aca="false">(CL463*CL464*$G463)*$CJ$8</f>
        <v>#VALUE!</v>
      </c>
      <c r="CM465" s="248"/>
      <c r="CN465" s="248" t="e">
        <f aca="false">(CN463*CN464*$G463)*$CT$8</f>
        <v>#VALUE!</v>
      </c>
      <c r="CO465" s="248"/>
      <c r="CP465" s="248" t="e">
        <f aca="false">(CP463*CP464*$G463)*$CT$8</f>
        <v>#VALUE!</v>
      </c>
      <c r="CQ465" s="248"/>
      <c r="CR465" s="248" t="e">
        <f aca="false">(CR463*CR464*$G463)*$CT$8</f>
        <v>#VALUE!</v>
      </c>
      <c r="CS465" s="248"/>
      <c r="CT465" s="248" t="e">
        <f aca="false">(CT463*CT464*$G463)*$CT$8</f>
        <v>#VALUE!</v>
      </c>
      <c r="CU465" s="248"/>
      <c r="CV465" s="248" t="e">
        <f aca="false">(CV463*CV464*$G463)*$CT$8</f>
        <v>#VALUE!</v>
      </c>
      <c r="CW465" s="248"/>
      <c r="CX465" s="248" t="e">
        <f aca="false">(CX463*CX464*$G463)*$CT$8</f>
        <v>#VALUE!</v>
      </c>
      <c r="CY465" s="248"/>
      <c r="CZ465" s="248" t="e">
        <f aca="false">(CZ463*CZ464*$G463)*$CT$8</f>
        <v>#VALUE!</v>
      </c>
      <c r="DA465" s="248"/>
      <c r="DB465" s="248" t="e">
        <f aca="false">(DB463*DB464*$G463)*$DB$8</f>
        <v>#VALUE!</v>
      </c>
      <c r="DC465" s="248"/>
      <c r="DD465" s="248" t="e">
        <f aca="false">(DD463*DD464*$G463)*$DB$8</f>
        <v>#VALUE!</v>
      </c>
      <c r="DE465" s="248"/>
      <c r="DF465" s="248" t="e">
        <f aca="false">(DF463*DF464*$G463)*$DB$8</f>
        <v>#VALUE!</v>
      </c>
      <c r="DG465" s="248"/>
      <c r="DH465" s="248" t="e">
        <f aca="false">(DH463*DH464*$G463)*$DB$8</f>
        <v>#VALUE!</v>
      </c>
      <c r="DI465" s="248"/>
      <c r="DJ465" s="292" t="e">
        <f aca="false">(DJ463*DJ464*$G463)*$DB$8</f>
        <v>#VALUE!</v>
      </c>
      <c r="DK465" s="292"/>
      <c r="DL465" s="248" t="e">
        <f aca="false">(DL463*DL464*$G463)*$DB$8</f>
        <v>#VALUE!</v>
      </c>
      <c r="DM465" s="248"/>
      <c r="DN465" s="248" t="e">
        <f aca="false">(DN463*DN464*$G463)*$DB$8</f>
        <v>#VALUE!</v>
      </c>
      <c r="DO465" s="248"/>
      <c r="DP465" s="248" t="e">
        <f aca="false">(DP463*DP464*$G463)*$DB$8</f>
        <v>#VALUE!</v>
      </c>
      <c r="DQ465" s="248"/>
      <c r="DR465" s="248" t="e">
        <f aca="false">(DR463*DR464*$G463)*$DB$8</f>
        <v>#VALUE!</v>
      </c>
      <c r="DS465" s="248"/>
      <c r="DT465" s="248" t="e">
        <f aca="false">(DT463*DT464*$G463)*$DB$8</f>
        <v>#VALUE!</v>
      </c>
      <c r="DU465" s="248"/>
      <c r="DV465" s="248" t="e">
        <f aca="false">(DV463*DV464*$G463)*$DB$8</f>
        <v>#VALUE!</v>
      </c>
      <c r="DW465" s="248"/>
      <c r="DX465" s="248" t="e">
        <f aca="false">(DX463*DX464*$G463)*$DB$8</f>
        <v>#VALUE!</v>
      </c>
      <c r="DY465" s="248"/>
      <c r="DZ465" s="248" t="e">
        <f aca="false">(DZ463*DZ464*$G463)*$DB$8</f>
        <v>#VALUE!</v>
      </c>
      <c r="EA465" s="248"/>
      <c r="EB465" s="248" t="e">
        <f aca="false">(EB463*EB464*$G463)*$DB$8</f>
        <v>#VALUE!</v>
      </c>
      <c r="EC465" s="248"/>
      <c r="ED465" s="248" t="e">
        <f aca="false">(ED463*ED464*$G463)*$DB$8</f>
        <v>#VALUE!</v>
      </c>
      <c r="EE465" s="248"/>
      <c r="EF465" s="248" t="e">
        <f aca="false">(EF463*EF464*$G463)*$DB$8</f>
        <v>#VALUE!</v>
      </c>
      <c r="EG465" s="248"/>
      <c r="EH465" s="248" t="e">
        <f aca="false">(EH463*EH464*$G463)*$DB$8</f>
        <v>#VALUE!</v>
      </c>
      <c r="EI465" s="248"/>
      <c r="EJ465" s="248" t="e">
        <f aca="false">(EJ463*EJ464*$G463)*$DB$8</f>
        <v>#VALUE!</v>
      </c>
      <c r="EK465" s="248"/>
      <c r="EL465" s="248" t="e">
        <f aca="false">(EL463*EL464*$G463)*$DB$8</f>
        <v>#VALUE!</v>
      </c>
      <c r="EM465" s="248"/>
      <c r="EN465" s="248" t="e">
        <f aca="false">(EN463*EN464*$G463)*$EJ$8</f>
        <v>#VALUE!</v>
      </c>
      <c r="EO465" s="248"/>
      <c r="EP465" s="248" t="e">
        <f aca="false">(EP463*EP464*$G463)*$EJ$8</f>
        <v>#VALUE!</v>
      </c>
      <c r="EQ465" s="248"/>
      <c r="ER465" s="248" t="e">
        <f aca="false">(ER463*ER464*$G463)*$EJ$8</f>
        <v>#VALUE!</v>
      </c>
      <c r="ES465" s="248"/>
      <c r="ET465" s="248" t="e">
        <f aca="false">(ET463*ET464*$G463)*$ET$8</f>
        <v>#VALUE!</v>
      </c>
      <c r="EU465" s="248"/>
      <c r="EV465" s="248" t="e">
        <f aca="false">(EV463*EV464*$G463)*$ET$8</f>
        <v>#VALUE!</v>
      </c>
      <c r="EW465" s="248"/>
      <c r="EX465" s="249" t="e">
        <f aca="false">(EX463*EX464*$G463)*$ET$8</f>
        <v>#VALUE!</v>
      </c>
      <c r="EY465" s="249"/>
      <c r="EZ465" s="248" t="e">
        <f aca="false">(EZ463*EZ464*$G463)*$ET$8</f>
        <v>#VALUE!</v>
      </c>
      <c r="FA465" s="248"/>
      <c r="FB465" s="248" t="e">
        <f aca="false">(FB463*FB464*$G463)*$FB$8</f>
        <v>#VALUE!</v>
      </c>
      <c r="FC465" s="248"/>
      <c r="FD465" s="248" t="e">
        <f aca="false">(FD463*FD464*$G463)*$FB$8</f>
        <v>#VALUE!</v>
      </c>
      <c r="FE465" s="248"/>
      <c r="FF465" s="248" t="e">
        <f aca="false">(FF463*FF464*$G463)*$FB$8</f>
        <v>#VALUE!</v>
      </c>
      <c r="FG465" s="248"/>
      <c r="FH465" s="248" t="e">
        <f aca="false">(FH463*FH464*$G463)*$DB$8</f>
        <v>#VALUE!</v>
      </c>
      <c r="FI465" s="248"/>
      <c r="FJ465" s="248" t="e">
        <f aca="false">(FJ463*FJ464*$G463)*$DB$8</f>
        <v>#VALUE!</v>
      </c>
      <c r="FK465" s="248"/>
      <c r="FL465" s="248" t="e">
        <f aca="false">(FL463*FL464*$G463)*$DB$8</f>
        <v>#VALUE!</v>
      </c>
      <c r="FM465" s="248"/>
      <c r="FN465" s="248" t="e">
        <f aca="false">(FN463*FN464*$G463)*$DB$8</f>
        <v>#VALUE!</v>
      </c>
      <c r="FO465" s="248"/>
      <c r="FP465" s="248" t="e">
        <f aca="false">(FP463*FP464*$G463)*$DB$8</f>
        <v>#VALUE!</v>
      </c>
      <c r="FQ465" s="248"/>
      <c r="FR465" s="248" t="e">
        <f aca="false">(FR463*FR464*$G463)*$DB$8</f>
        <v>#VALUE!</v>
      </c>
      <c r="FS465" s="248"/>
      <c r="FT465" s="248" t="e">
        <f aca="false">(FT463*FT464*$G463)*$DB$8</f>
        <v>#VALUE!</v>
      </c>
      <c r="FU465" s="248"/>
      <c r="FV465" s="248" t="e">
        <f aca="false">(FV463*FV464*$G463)*$DB$8</f>
        <v>#VALUE!</v>
      </c>
      <c r="FW465" s="248"/>
      <c r="FX465" s="248" t="e">
        <f aca="false">(FX463*FX464*$G463)*$DB$8</f>
        <v>#VALUE!</v>
      </c>
      <c r="FY465" s="248"/>
      <c r="FZ465" s="248" t="e">
        <f aca="false">(FZ463*FZ464*$G463)*$DB$8</f>
        <v>#VALUE!</v>
      </c>
      <c r="GA465" s="248"/>
      <c r="GB465" s="248" t="e">
        <f aca="false">(GB463*GB464*$G463)*$DB$8</f>
        <v>#VALUE!</v>
      </c>
      <c r="GC465" s="248"/>
      <c r="GD465" s="248" t="e">
        <f aca="false">(GD463*GD464*$G463)*$DB$8</f>
        <v>#VALUE!</v>
      </c>
      <c r="GE465" s="248"/>
      <c r="GF465" s="248" t="e">
        <f aca="false">(GF463*GF464*$G463)*$DB$8</f>
        <v>#VALUE!</v>
      </c>
      <c r="GG465" s="248"/>
      <c r="GH465" s="248" t="e">
        <f aca="false">(GH463*GH464*$G463)*$DB$8</f>
        <v>#VALUE!</v>
      </c>
      <c r="GI465" s="248"/>
      <c r="GJ465" s="248" t="e">
        <f aca="false">(GJ463*GJ464*$G463)*$DB$8</f>
        <v>#VALUE!</v>
      </c>
      <c r="GK465" s="248"/>
      <c r="GL465" s="248" t="e">
        <f aca="false">(GL463*GL464*$G463)*$DB$8</f>
        <v>#VALUE!</v>
      </c>
      <c r="GM465" s="248"/>
      <c r="GN465" s="248" t="e">
        <f aca="false">(GN463*GN464*$G463)*$DB$8</f>
        <v>#VALUE!</v>
      </c>
      <c r="GO465" s="248"/>
      <c r="GP465" s="248" t="e">
        <f aca="false">(GP463*GP464*$G463)*$DB$8</f>
        <v>#VALUE!</v>
      </c>
      <c r="GQ465" s="248"/>
      <c r="GR465" s="248" t="e">
        <f aca="false">(GR463*GR464*$G463)*$DB$8</f>
        <v>#VALUE!</v>
      </c>
      <c r="GS465" s="248"/>
      <c r="GT465" s="248" t="e">
        <f aca="false">(GT463*GT464*$G463)*$DB$8</f>
        <v>#VALUE!</v>
      </c>
      <c r="GU465" s="248"/>
      <c r="GV465" s="248" t="e">
        <f aca="false">(GV463*GV464*$G463)*$DB$8</f>
        <v>#VALUE!</v>
      </c>
      <c r="GW465" s="248"/>
      <c r="GX465" s="248" t="e">
        <f aca="false">(GX463*GX464*$G463)*$DB$8</f>
        <v>#VALUE!</v>
      </c>
      <c r="GY465" s="248"/>
      <c r="GZ465" s="248" t="e">
        <f aca="false">(GZ463*GZ464*$G463)*$DB$8</f>
        <v>#VALUE!</v>
      </c>
      <c r="HA465" s="248"/>
      <c r="HB465" s="248" t="e">
        <f aca="false">(HB463*HB464*$G463)*$DB$8</f>
        <v>#VALUE!</v>
      </c>
      <c r="HC465" s="248"/>
      <c r="HD465" s="248" t="e">
        <f aca="false">(HD463*HD464*$G463)*$DB$8</f>
        <v>#VALUE!</v>
      </c>
      <c r="HE465" s="248"/>
      <c r="HF465" s="248" t="e">
        <f aca="false">(HF463*HF464*$G463)*$DB$8</f>
        <v>#VALUE!</v>
      </c>
      <c r="HG465" s="248"/>
      <c r="HH465" s="248" t="e">
        <f aca="false">(HH463*HH464*$G463)*$DB$8</f>
        <v>#VALUE!</v>
      </c>
      <c r="HI465" s="248"/>
      <c r="HJ465" s="248" t="e">
        <f aca="false">(HJ463*HJ464*$G463)*$DB$8</f>
        <v>#VALUE!</v>
      </c>
      <c r="HK465" s="248"/>
    </row>
    <row r="466" customFormat="false" ht="12.75" hidden="true" customHeight="false" outlineLevel="0" collapsed="false">
      <c r="A466" s="232"/>
      <c r="B466" s="233"/>
      <c r="C466" s="232"/>
      <c r="D466" s="234"/>
      <c r="E466" s="234"/>
      <c r="F466" s="235"/>
      <c r="G466" s="234"/>
      <c r="H466" s="234"/>
      <c r="I466" s="237"/>
      <c r="J466" s="238"/>
      <c r="K466" s="250" t="s">
        <v>162</v>
      </c>
      <c r="L466" s="251" t="e">
        <f aca="false">L465</f>
        <v>#VALUE!</v>
      </c>
      <c r="M466" s="251"/>
      <c r="N466" s="251" t="e">
        <f aca="false">L466+N465</f>
        <v>#VALUE!</v>
      </c>
      <c r="O466" s="251"/>
      <c r="P466" s="251" t="e">
        <f aca="false">N466+P465</f>
        <v>#VALUE!</v>
      </c>
      <c r="Q466" s="251"/>
      <c r="R466" s="251" t="e">
        <f aca="false">P466+R465</f>
        <v>#VALUE!</v>
      </c>
      <c r="S466" s="251"/>
      <c r="T466" s="251" t="e">
        <f aca="false">R466+T465</f>
        <v>#VALUE!</v>
      </c>
      <c r="U466" s="251"/>
      <c r="V466" s="251" t="e">
        <f aca="false">T466+V465</f>
        <v>#VALUE!</v>
      </c>
      <c r="W466" s="251"/>
      <c r="X466" s="251" t="e">
        <f aca="false">V466+X465</f>
        <v>#VALUE!</v>
      </c>
      <c r="Y466" s="251"/>
      <c r="Z466" s="251" t="e">
        <f aca="false">X466+Z465</f>
        <v>#VALUE!</v>
      </c>
      <c r="AA466" s="251"/>
      <c r="AB466" s="251" t="e">
        <f aca="false">Z466+AB465</f>
        <v>#VALUE!</v>
      </c>
      <c r="AC466" s="251"/>
      <c r="AD466" s="251" t="e">
        <f aca="false">AB466+AD465</f>
        <v>#VALUE!</v>
      </c>
      <c r="AE466" s="251"/>
      <c r="AF466" s="251" t="e">
        <f aca="false">AD466+AF465</f>
        <v>#VALUE!</v>
      </c>
      <c r="AG466" s="251"/>
      <c r="AH466" s="251" t="e">
        <f aca="false">AF466+AH465</f>
        <v>#VALUE!</v>
      </c>
      <c r="AI466" s="251"/>
      <c r="AJ466" s="251" t="e">
        <f aca="false">AH466+AJ465</f>
        <v>#VALUE!</v>
      </c>
      <c r="AK466" s="251"/>
      <c r="AL466" s="251" t="e">
        <f aca="false">AJ466+AL465</f>
        <v>#VALUE!</v>
      </c>
      <c r="AM466" s="251"/>
      <c r="AN466" s="251" t="e">
        <f aca="false">AL466+AN465</f>
        <v>#VALUE!</v>
      </c>
      <c r="AO466" s="251"/>
      <c r="AP466" s="251" t="e">
        <f aca="false">AN466+AP465</f>
        <v>#VALUE!</v>
      </c>
      <c r="AQ466" s="251"/>
      <c r="AR466" s="251" t="e">
        <f aca="false">AP466+AR465</f>
        <v>#VALUE!</v>
      </c>
      <c r="AS466" s="251"/>
      <c r="AT466" s="251" t="e">
        <f aca="false">AR466+AT465</f>
        <v>#VALUE!</v>
      </c>
      <c r="AU466" s="251"/>
      <c r="AV466" s="251" t="e">
        <f aca="false">AT466+AV465</f>
        <v>#VALUE!</v>
      </c>
      <c r="AW466" s="251"/>
      <c r="AX466" s="251" t="e">
        <f aca="false">AV466+AX465</f>
        <v>#VALUE!</v>
      </c>
      <c r="AY466" s="251"/>
      <c r="AZ466" s="251" t="e">
        <f aca="false">AX466+AZ465</f>
        <v>#VALUE!</v>
      </c>
      <c r="BA466" s="251"/>
      <c r="BB466" s="251" t="e">
        <f aca="false">AZ466+BB465</f>
        <v>#VALUE!</v>
      </c>
      <c r="BC466" s="251"/>
      <c r="BD466" s="251" t="e">
        <f aca="false">BB466+BD465</f>
        <v>#VALUE!</v>
      </c>
      <c r="BE466" s="251"/>
      <c r="BF466" s="251" t="e">
        <f aca="false">BD466+BF465</f>
        <v>#VALUE!</v>
      </c>
      <c r="BG466" s="251"/>
      <c r="BH466" s="251" t="e">
        <f aca="false">BF466+BH465</f>
        <v>#VALUE!</v>
      </c>
      <c r="BI466" s="251"/>
      <c r="BJ466" s="251" t="e">
        <f aca="false">BH466+BJ465</f>
        <v>#VALUE!</v>
      </c>
      <c r="BK466" s="251"/>
      <c r="BL466" s="251" t="e">
        <f aca="false">BJ466+BL465</f>
        <v>#VALUE!</v>
      </c>
      <c r="BM466" s="251"/>
      <c r="BN466" s="251" t="e">
        <f aca="false">BL466+BN465</f>
        <v>#VALUE!</v>
      </c>
      <c r="BO466" s="251"/>
      <c r="BP466" s="251" t="e">
        <f aca="false">BN466+BP465</f>
        <v>#VALUE!</v>
      </c>
      <c r="BQ466" s="251"/>
      <c r="BR466" s="251" t="e">
        <f aca="false">BP466+BR465</f>
        <v>#VALUE!</v>
      </c>
      <c r="BS466" s="251"/>
      <c r="BT466" s="251" t="e">
        <f aca="false">BR466+BT465</f>
        <v>#VALUE!</v>
      </c>
      <c r="BU466" s="251"/>
      <c r="BV466" s="251" t="e">
        <f aca="false">BT466+BV465</f>
        <v>#VALUE!</v>
      </c>
      <c r="BW466" s="251"/>
      <c r="BX466" s="251" t="e">
        <f aca="false">BV466+BX465</f>
        <v>#VALUE!</v>
      </c>
      <c r="BY466" s="251"/>
      <c r="BZ466" s="251" t="e">
        <f aca="false">BX466+BZ465</f>
        <v>#VALUE!</v>
      </c>
      <c r="CA466" s="251"/>
      <c r="CB466" s="251" t="e">
        <f aca="false">BZ466+CB465</f>
        <v>#VALUE!</v>
      </c>
      <c r="CC466" s="251"/>
      <c r="CD466" s="251" t="e">
        <f aca="false">CB466+CD465</f>
        <v>#VALUE!</v>
      </c>
      <c r="CE466" s="251"/>
      <c r="CF466" s="251" t="e">
        <f aca="false">CD466+CF465</f>
        <v>#VALUE!</v>
      </c>
      <c r="CG466" s="251"/>
      <c r="CH466" s="251" t="e">
        <f aca="false">CF466+CH465</f>
        <v>#VALUE!</v>
      </c>
      <c r="CI466" s="251"/>
      <c r="CJ466" s="251" t="e">
        <f aca="false">CH466+CJ465</f>
        <v>#VALUE!</v>
      </c>
      <c r="CK466" s="251"/>
      <c r="CL466" s="251" t="e">
        <f aca="false">CJ466+CL465</f>
        <v>#VALUE!</v>
      </c>
      <c r="CM466" s="251"/>
      <c r="CN466" s="251" t="e">
        <f aca="false">CL466+CN465</f>
        <v>#VALUE!</v>
      </c>
      <c r="CO466" s="251"/>
      <c r="CP466" s="251" t="e">
        <f aca="false">CN466+CP465</f>
        <v>#VALUE!</v>
      </c>
      <c r="CQ466" s="251"/>
      <c r="CR466" s="251" t="e">
        <f aca="false">CP466+CR465</f>
        <v>#VALUE!</v>
      </c>
      <c r="CS466" s="251"/>
      <c r="CT466" s="251" t="e">
        <f aca="false">CR466+CT465</f>
        <v>#VALUE!</v>
      </c>
      <c r="CU466" s="251"/>
      <c r="CV466" s="251" t="e">
        <f aca="false">CT466+CV465</f>
        <v>#VALUE!</v>
      </c>
      <c r="CW466" s="251"/>
      <c r="CX466" s="251" t="e">
        <f aca="false">CV466+CX465</f>
        <v>#VALUE!</v>
      </c>
      <c r="CY466" s="251"/>
      <c r="CZ466" s="251" t="e">
        <f aca="false">CX466+CZ465</f>
        <v>#VALUE!</v>
      </c>
      <c r="DA466" s="251"/>
      <c r="DB466" s="251" t="e">
        <f aca="false">CZ466+DB465</f>
        <v>#VALUE!</v>
      </c>
      <c r="DC466" s="251"/>
      <c r="DD466" s="251" t="e">
        <f aca="false">DB466+DD465</f>
        <v>#VALUE!</v>
      </c>
      <c r="DE466" s="251"/>
      <c r="DF466" s="251" t="e">
        <f aca="false">DD466+DF465</f>
        <v>#VALUE!</v>
      </c>
      <c r="DG466" s="251"/>
      <c r="DH466" s="251" t="e">
        <f aca="false">DF466+DH465</f>
        <v>#VALUE!</v>
      </c>
      <c r="DI466" s="251"/>
      <c r="DJ466" s="293" t="e">
        <f aca="false">DH466+DJ465</f>
        <v>#VALUE!</v>
      </c>
      <c r="DK466" s="293"/>
      <c r="DL466" s="251" t="e">
        <f aca="false">DJ466+DL465</f>
        <v>#VALUE!</v>
      </c>
      <c r="DM466" s="251"/>
      <c r="DN466" s="251" t="e">
        <f aca="false">DL466+DN465</f>
        <v>#VALUE!</v>
      </c>
      <c r="DO466" s="251"/>
      <c r="DP466" s="251" t="e">
        <f aca="false">DN466+DP465</f>
        <v>#VALUE!</v>
      </c>
      <c r="DQ466" s="251"/>
      <c r="DR466" s="251" t="e">
        <f aca="false">DP466+DR465</f>
        <v>#VALUE!</v>
      </c>
      <c r="DS466" s="251"/>
      <c r="DT466" s="251" t="e">
        <f aca="false">DR466+DT465</f>
        <v>#VALUE!</v>
      </c>
      <c r="DU466" s="251"/>
      <c r="DV466" s="251" t="e">
        <f aca="false">DT466+DV465</f>
        <v>#VALUE!</v>
      </c>
      <c r="DW466" s="251"/>
      <c r="DX466" s="251" t="e">
        <f aca="false">DV466+DX465</f>
        <v>#VALUE!</v>
      </c>
      <c r="DY466" s="251"/>
      <c r="DZ466" s="251" t="e">
        <f aca="false">DX466+DZ465</f>
        <v>#VALUE!</v>
      </c>
      <c r="EA466" s="251"/>
      <c r="EB466" s="251" t="e">
        <f aca="false">DZ466+EB465</f>
        <v>#VALUE!</v>
      </c>
      <c r="EC466" s="251"/>
      <c r="ED466" s="251" t="e">
        <f aca="false">EB466+ED465</f>
        <v>#VALUE!</v>
      </c>
      <c r="EE466" s="251"/>
      <c r="EF466" s="251" t="e">
        <f aca="false">ED466+EF465</f>
        <v>#VALUE!</v>
      </c>
      <c r="EG466" s="251"/>
      <c r="EH466" s="251" t="e">
        <f aca="false">EF466+EH465</f>
        <v>#VALUE!</v>
      </c>
      <c r="EI466" s="251"/>
      <c r="EJ466" s="251" t="e">
        <f aca="false">EH466+EJ465</f>
        <v>#VALUE!</v>
      </c>
      <c r="EK466" s="251"/>
      <c r="EL466" s="251" t="e">
        <f aca="false">EJ466+EL465</f>
        <v>#VALUE!</v>
      </c>
      <c r="EM466" s="251"/>
      <c r="EN466" s="251" t="e">
        <f aca="false">EL466+EN465</f>
        <v>#VALUE!</v>
      </c>
      <c r="EO466" s="251"/>
      <c r="EP466" s="251" t="e">
        <f aca="false">EN466+EP465</f>
        <v>#VALUE!</v>
      </c>
      <c r="EQ466" s="251"/>
      <c r="ER466" s="251" t="e">
        <f aca="false">EP466+ER465</f>
        <v>#VALUE!</v>
      </c>
      <c r="ES466" s="251"/>
      <c r="ET466" s="251" t="e">
        <f aca="false">ER466+ET465</f>
        <v>#VALUE!</v>
      </c>
      <c r="EU466" s="251"/>
      <c r="EV466" s="251" t="e">
        <f aca="false">ET466+EV465</f>
        <v>#VALUE!</v>
      </c>
      <c r="EW466" s="251"/>
      <c r="EX466" s="252" t="e">
        <f aca="false">EV466+EX465</f>
        <v>#VALUE!</v>
      </c>
      <c r="EY466" s="252"/>
      <c r="EZ466" s="251" t="e">
        <f aca="false">EX466+EZ465</f>
        <v>#VALUE!</v>
      </c>
      <c r="FA466" s="251"/>
      <c r="FB466" s="251" t="e">
        <f aca="false">EZ466+FB465</f>
        <v>#VALUE!</v>
      </c>
      <c r="FC466" s="251"/>
      <c r="FD466" s="251" t="e">
        <f aca="false">FB466+FD465</f>
        <v>#VALUE!</v>
      </c>
      <c r="FE466" s="251"/>
      <c r="FF466" s="251" t="e">
        <f aca="false">FD466+FF465</f>
        <v>#VALUE!</v>
      </c>
      <c r="FG466" s="251"/>
      <c r="FH466" s="251" t="e">
        <f aca="false">FF466+FH465</f>
        <v>#VALUE!</v>
      </c>
      <c r="FI466" s="251"/>
      <c r="FJ466" s="251" t="e">
        <f aca="false">FH466+FJ465</f>
        <v>#VALUE!</v>
      </c>
      <c r="FK466" s="251"/>
      <c r="FL466" s="251" t="e">
        <f aca="false">FJ466+FL465</f>
        <v>#VALUE!</v>
      </c>
      <c r="FM466" s="251"/>
      <c r="FN466" s="251" t="e">
        <f aca="false">FL466+FN465</f>
        <v>#VALUE!</v>
      </c>
      <c r="FO466" s="251"/>
      <c r="FP466" s="251" t="e">
        <f aca="false">FN466+FP465</f>
        <v>#VALUE!</v>
      </c>
      <c r="FQ466" s="251"/>
      <c r="FR466" s="251" t="e">
        <f aca="false">FP466+FR465</f>
        <v>#VALUE!</v>
      </c>
      <c r="FS466" s="251"/>
      <c r="FT466" s="251" t="e">
        <f aca="false">FR466+FT465</f>
        <v>#VALUE!</v>
      </c>
      <c r="FU466" s="251"/>
      <c r="FV466" s="251" t="e">
        <f aca="false">FT466+FV465</f>
        <v>#VALUE!</v>
      </c>
      <c r="FW466" s="251"/>
      <c r="FX466" s="251" t="e">
        <f aca="false">FV466+FX465</f>
        <v>#VALUE!</v>
      </c>
      <c r="FY466" s="251"/>
      <c r="FZ466" s="251" t="e">
        <f aca="false">FX466+FZ465</f>
        <v>#VALUE!</v>
      </c>
      <c r="GA466" s="251"/>
      <c r="GB466" s="251" t="e">
        <f aca="false">FZ466+GB465</f>
        <v>#VALUE!</v>
      </c>
      <c r="GC466" s="251"/>
      <c r="GD466" s="251" t="e">
        <f aca="false">GB466+GD465</f>
        <v>#VALUE!</v>
      </c>
      <c r="GE466" s="251"/>
      <c r="GF466" s="251" t="e">
        <f aca="false">GD466+GF465</f>
        <v>#VALUE!</v>
      </c>
      <c r="GG466" s="251"/>
      <c r="GH466" s="251" t="e">
        <f aca="false">GF466+GH465</f>
        <v>#VALUE!</v>
      </c>
      <c r="GI466" s="251"/>
      <c r="GJ466" s="251" t="e">
        <f aca="false">GH466+GJ465</f>
        <v>#VALUE!</v>
      </c>
      <c r="GK466" s="251"/>
      <c r="GL466" s="251" t="e">
        <f aca="false">GJ466+GL465</f>
        <v>#VALUE!</v>
      </c>
      <c r="GM466" s="251"/>
      <c r="GN466" s="251" t="e">
        <f aca="false">GL466+GN465</f>
        <v>#VALUE!</v>
      </c>
      <c r="GO466" s="251"/>
      <c r="GP466" s="251" t="e">
        <f aca="false">GN466+GP465</f>
        <v>#VALUE!</v>
      </c>
      <c r="GQ466" s="251"/>
      <c r="GR466" s="251" t="e">
        <f aca="false">GP466+GR465</f>
        <v>#VALUE!</v>
      </c>
      <c r="GS466" s="251"/>
      <c r="GT466" s="251" t="e">
        <f aca="false">GR466+GT465</f>
        <v>#VALUE!</v>
      </c>
      <c r="GU466" s="251"/>
      <c r="GV466" s="251" t="e">
        <f aca="false">GT466+GV465</f>
        <v>#VALUE!</v>
      </c>
      <c r="GW466" s="251"/>
      <c r="GX466" s="251" t="e">
        <f aca="false">GV466+GX465</f>
        <v>#VALUE!</v>
      </c>
      <c r="GY466" s="251"/>
      <c r="GZ466" s="251" t="e">
        <f aca="false">GX466+GZ465</f>
        <v>#VALUE!</v>
      </c>
      <c r="HA466" s="251"/>
      <c r="HB466" s="251" t="e">
        <f aca="false">GZ466+HB465</f>
        <v>#VALUE!</v>
      </c>
      <c r="HC466" s="251"/>
      <c r="HD466" s="251" t="e">
        <f aca="false">HB466+HD465</f>
        <v>#VALUE!</v>
      </c>
      <c r="HE466" s="251"/>
      <c r="HF466" s="251" t="e">
        <f aca="false">HD466+HF465</f>
        <v>#VALUE!</v>
      </c>
      <c r="HG466" s="251"/>
      <c r="HH466" s="251" t="e">
        <f aca="false">HF466+HH465</f>
        <v>#VALUE!</v>
      </c>
      <c r="HI466" s="251"/>
      <c r="HJ466" s="251" t="e">
        <f aca="false">HH466+HJ465</f>
        <v>#VALUE!</v>
      </c>
      <c r="HK466" s="251"/>
    </row>
    <row r="467" s="295" customFormat="true" ht="12.75" hidden="true" customHeight="false" outlineLevel="0" collapsed="false">
      <c r="A467" s="232"/>
      <c r="B467" s="233"/>
      <c r="C467" s="232"/>
      <c r="D467" s="234"/>
      <c r="E467" s="234"/>
      <c r="F467" s="235"/>
      <c r="G467" s="234"/>
      <c r="H467" s="253"/>
      <c r="I467" s="237"/>
      <c r="J467" s="238"/>
      <c r="K467" s="254" t="s">
        <v>163</v>
      </c>
      <c r="L467" s="255"/>
      <c r="M467" s="255"/>
      <c r="N467" s="255"/>
      <c r="O467" s="255"/>
      <c r="P467" s="255"/>
      <c r="Q467" s="255"/>
      <c r="R467" s="255"/>
      <c r="S467" s="255"/>
      <c r="T467" s="255"/>
      <c r="U467" s="255"/>
      <c r="V467" s="255"/>
      <c r="W467" s="255"/>
      <c r="X467" s="255"/>
      <c r="Y467" s="255"/>
      <c r="Z467" s="255"/>
      <c r="AA467" s="255"/>
      <c r="AB467" s="255"/>
      <c r="AC467" s="255"/>
      <c r="AD467" s="255"/>
      <c r="AE467" s="255"/>
      <c r="AF467" s="255"/>
      <c r="AG467" s="255"/>
      <c r="AH467" s="255"/>
      <c r="AI467" s="255"/>
      <c r="AJ467" s="255"/>
      <c r="AK467" s="255"/>
      <c r="AL467" s="255"/>
      <c r="AM467" s="255"/>
      <c r="AN467" s="255"/>
      <c r="AO467" s="255"/>
      <c r="AP467" s="255"/>
      <c r="AQ467" s="255"/>
      <c r="AR467" s="255"/>
      <c r="AS467" s="255"/>
      <c r="AT467" s="255"/>
      <c r="AU467" s="255"/>
      <c r="AV467" s="255"/>
      <c r="AW467" s="255"/>
      <c r="AX467" s="255"/>
      <c r="AY467" s="255"/>
      <c r="AZ467" s="255"/>
      <c r="BA467" s="255"/>
      <c r="BB467" s="255"/>
      <c r="BC467" s="255"/>
      <c r="BD467" s="255"/>
      <c r="BE467" s="255"/>
      <c r="BF467" s="255"/>
      <c r="BG467" s="255"/>
      <c r="BH467" s="255"/>
      <c r="BI467" s="255"/>
      <c r="BJ467" s="255"/>
      <c r="BK467" s="255"/>
      <c r="BL467" s="255"/>
      <c r="BM467" s="255"/>
      <c r="BN467" s="255"/>
      <c r="BO467" s="255"/>
      <c r="BP467" s="255"/>
      <c r="BQ467" s="255"/>
      <c r="BR467" s="255"/>
      <c r="BS467" s="255"/>
      <c r="BT467" s="255"/>
      <c r="BU467" s="255"/>
      <c r="BV467" s="255"/>
      <c r="BW467" s="255"/>
      <c r="BX467" s="255"/>
      <c r="BY467" s="255"/>
      <c r="BZ467" s="255"/>
      <c r="CA467" s="255"/>
      <c r="CB467" s="255"/>
      <c r="CC467" s="255"/>
      <c r="CD467" s="255"/>
      <c r="CE467" s="255"/>
      <c r="CF467" s="255"/>
      <c r="CG467" s="255"/>
      <c r="CH467" s="255"/>
      <c r="CI467" s="255"/>
      <c r="CJ467" s="255"/>
      <c r="CK467" s="255"/>
      <c r="CL467" s="255"/>
      <c r="CM467" s="255"/>
      <c r="CN467" s="255"/>
      <c r="CO467" s="255"/>
      <c r="CP467" s="255"/>
      <c r="CQ467" s="255"/>
      <c r="CR467" s="255"/>
      <c r="CS467" s="255"/>
      <c r="CT467" s="255"/>
      <c r="CU467" s="255"/>
      <c r="CV467" s="255"/>
      <c r="CW467" s="255"/>
      <c r="CX467" s="255"/>
      <c r="CY467" s="255"/>
      <c r="CZ467" s="255"/>
      <c r="DA467" s="255"/>
      <c r="DB467" s="255"/>
      <c r="DC467" s="255"/>
      <c r="DD467" s="255"/>
      <c r="DE467" s="255"/>
      <c r="DF467" s="255"/>
      <c r="DG467" s="255"/>
      <c r="DH467" s="255"/>
      <c r="DI467" s="255"/>
      <c r="DJ467" s="294"/>
      <c r="DK467" s="294"/>
      <c r="DL467" s="255"/>
      <c r="DM467" s="255"/>
      <c r="DN467" s="255"/>
      <c r="DO467" s="255"/>
      <c r="DP467" s="255"/>
      <c r="DQ467" s="255"/>
      <c r="DR467" s="255"/>
      <c r="DS467" s="255"/>
      <c r="DT467" s="255"/>
      <c r="DU467" s="255"/>
      <c r="DV467" s="255"/>
      <c r="DW467" s="255"/>
      <c r="DX467" s="255"/>
      <c r="DY467" s="255"/>
      <c r="DZ467" s="255"/>
      <c r="EA467" s="255"/>
      <c r="EB467" s="255"/>
      <c r="EC467" s="255"/>
      <c r="ED467" s="255"/>
      <c r="EE467" s="255"/>
      <c r="EF467" s="255"/>
      <c r="EG467" s="255"/>
      <c r="EH467" s="255"/>
      <c r="EI467" s="255"/>
      <c r="EJ467" s="255"/>
      <c r="EK467" s="255"/>
      <c r="EL467" s="255"/>
      <c r="EM467" s="255"/>
      <c r="EN467" s="255"/>
      <c r="EO467" s="255"/>
      <c r="EP467" s="255"/>
      <c r="EQ467" s="255"/>
      <c r="ER467" s="255"/>
      <c r="ES467" s="255"/>
      <c r="ET467" s="255"/>
      <c r="EU467" s="255"/>
      <c r="EV467" s="255"/>
      <c r="EW467" s="255"/>
      <c r="EX467" s="256"/>
      <c r="EY467" s="256"/>
      <c r="EZ467" s="255"/>
      <c r="FA467" s="255"/>
      <c r="FB467" s="255"/>
      <c r="FC467" s="255"/>
      <c r="FD467" s="255"/>
      <c r="FE467" s="255"/>
      <c r="FF467" s="255"/>
      <c r="FG467" s="255"/>
      <c r="FH467" s="255"/>
      <c r="FI467" s="255"/>
      <c r="FJ467" s="255"/>
      <c r="FK467" s="255"/>
      <c r="FL467" s="255"/>
      <c r="FM467" s="255"/>
      <c r="FN467" s="255"/>
      <c r="FO467" s="255"/>
      <c r="FP467" s="255"/>
      <c r="FQ467" s="255"/>
      <c r="FR467" s="255"/>
      <c r="FS467" s="255"/>
      <c r="FT467" s="255"/>
      <c r="FU467" s="255"/>
      <c r="FV467" s="255"/>
      <c r="FW467" s="255"/>
      <c r="FX467" s="255"/>
      <c r="FY467" s="255"/>
      <c r="FZ467" s="255"/>
      <c r="GA467" s="255"/>
      <c r="GB467" s="255"/>
      <c r="GC467" s="255"/>
      <c r="GD467" s="255"/>
      <c r="GE467" s="255"/>
      <c r="GF467" s="255"/>
      <c r="GG467" s="255"/>
      <c r="GH467" s="255"/>
      <c r="GI467" s="255"/>
      <c r="GJ467" s="255"/>
      <c r="GK467" s="255"/>
      <c r="GL467" s="255"/>
      <c r="GM467" s="255"/>
      <c r="GN467" s="255"/>
      <c r="GO467" s="255"/>
      <c r="GP467" s="255"/>
      <c r="GQ467" s="255"/>
      <c r="GR467" s="255"/>
      <c r="GS467" s="255"/>
      <c r="GT467" s="255"/>
      <c r="GU467" s="255"/>
      <c r="GV467" s="255"/>
      <c r="GW467" s="255"/>
      <c r="GX467" s="255"/>
      <c r="GY467" s="255"/>
      <c r="GZ467" s="255"/>
      <c r="HA467" s="255"/>
      <c r="HB467" s="255"/>
      <c r="HC467" s="255"/>
      <c r="HD467" s="255"/>
      <c r="HE467" s="255"/>
      <c r="HF467" s="255"/>
      <c r="HG467" s="255"/>
      <c r="HH467" s="255"/>
      <c r="HI467" s="255"/>
      <c r="HJ467" s="255"/>
      <c r="HK467" s="255"/>
    </row>
    <row r="468" s="297" customFormat="true" ht="12.75" hidden="true" customHeight="false" outlineLevel="0" collapsed="false">
      <c r="A468" s="232"/>
      <c r="B468" s="233"/>
      <c r="C468" s="232"/>
      <c r="D468" s="234"/>
      <c r="E468" s="234"/>
      <c r="F468" s="235"/>
      <c r="G468" s="234"/>
      <c r="H468" s="257"/>
      <c r="I468" s="237"/>
      <c r="J468" s="238"/>
      <c r="K468" s="258" t="s">
        <v>164</v>
      </c>
      <c r="L468" s="259" t="n">
        <f aca="false">L467</f>
        <v>0</v>
      </c>
      <c r="M468" s="259"/>
      <c r="N468" s="259" t="n">
        <f aca="false">N467+L468</f>
        <v>0</v>
      </c>
      <c r="O468" s="259"/>
      <c r="P468" s="259" t="n">
        <f aca="false">P467+N468</f>
        <v>0</v>
      </c>
      <c r="Q468" s="259"/>
      <c r="R468" s="259" t="n">
        <f aca="false">R467+P468</f>
        <v>0</v>
      </c>
      <c r="S468" s="259"/>
      <c r="T468" s="259" t="n">
        <f aca="false">T467+R468</f>
        <v>0</v>
      </c>
      <c r="U468" s="259"/>
      <c r="V468" s="259" t="n">
        <f aca="false">V467+T468</f>
        <v>0</v>
      </c>
      <c r="W468" s="259"/>
      <c r="X468" s="259" t="n">
        <f aca="false">X467+V468</f>
        <v>0</v>
      </c>
      <c r="Y468" s="259"/>
      <c r="Z468" s="259" t="n">
        <f aca="false">Z467+X468</f>
        <v>0</v>
      </c>
      <c r="AA468" s="259"/>
      <c r="AB468" s="259" t="n">
        <f aca="false">AB467+Z468</f>
        <v>0</v>
      </c>
      <c r="AC468" s="259"/>
      <c r="AD468" s="259" t="n">
        <f aca="false">AD467+AB468</f>
        <v>0</v>
      </c>
      <c r="AE468" s="259"/>
      <c r="AF468" s="259" t="n">
        <f aca="false">AF467+AD468</f>
        <v>0</v>
      </c>
      <c r="AG468" s="259"/>
      <c r="AH468" s="259" t="n">
        <f aca="false">AH467+AF468</f>
        <v>0</v>
      </c>
      <c r="AI468" s="259"/>
      <c r="AJ468" s="259" t="n">
        <f aca="false">AJ467+AH468</f>
        <v>0</v>
      </c>
      <c r="AK468" s="259"/>
      <c r="AL468" s="259" t="n">
        <f aca="false">AL467+AJ468</f>
        <v>0</v>
      </c>
      <c r="AM468" s="259"/>
      <c r="AN468" s="259" t="n">
        <f aca="false">AN467+AL468</f>
        <v>0</v>
      </c>
      <c r="AO468" s="259"/>
      <c r="AP468" s="259" t="n">
        <f aca="false">AP467+AN468</f>
        <v>0</v>
      </c>
      <c r="AQ468" s="259"/>
      <c r="AR468" s="259" t="n">
        <f aca="false">AR467+AP468</f>
        <v>0</v>
      </c>
      <c r="AS468" s="259"/>
      <c r="AT468" s="259" t="n">
        <f aca="false">AT467+AR468</f>
        <v>0</v>
      </c>
      <c r="AU468" s="259"/>
      <c r="AV468" s="259" t="n">
        <f aca="false">AV467+AT468</f>
        <v>0</v>
      </c>
      <c r="AW468" s="259"/>
      <c r="AX468" s="259" t="n">
        <f aca="false">AX467+AV468</f>
        <v>0</v>
      </c>
      <c r="AY468" s="259"/>
      <c r="AZ468" s="259" t="n">
        <f aca="false">AZ467+AX468</f>
        <v>0</v>
      </c>
      <c r="BA468" s="259"/>
      <c r="BB468" s="259" t="n">
        <f aca="false">BB467+AZ468</f>
        <v>0</v>
      </c>
      <c r="BC468" s="259"/>
      <c r="BD468" s="259" t="n">
        <f aca="false">BD467+BB468</f>
        <v>0</v>
      </c>
      <c r="BE468" s="259"/>
      <c r="BF468" s="259" t="n">
        <f aca="false">BF467+BD468</f>
        <v>0</v>
      </c>
      <c r="BG468" s="259"/>
      <c r="BH468" s="259" t="n">
        <f aca="false">BH467+BF468</f>
        <v>0</v>
      </c>
      <c r="BI468" s="259"/>
      <c r="BJ468" s="259" t="n">
        <f aca="false">BJ467+BH468</f>
        <v>0</v>
      </c>
      <c r="BK468" s="259"/>
      <c r="BL468" s="259" t="n">
        <f aca="false">BL467+BJ468</f>
        <v>0</v>
      </c>
      <c r="BM468" s="259"/>
      <c r="BN468" s="259" t="n">
        <f aca="false">BN467+BL468</f>
        <v>0</v>
      </c>
      <c r="BO468" s="259"/>
      <c r="BP468" s="259" t="n">
        <f aca="false">BP467+BN468</f>
        <v>0</v>
      </c>
      <c r="BQ468" s="259"/>
      <c r="BR468" s="259" t="n">
        <f aca="false">BR467+BP468</f>
        <v>0</v>
      </c>
      <c r="BS468" s="259"/>
      <c r="BT468" s="259" t="n">
        <f aca="false">BT467+BR468</f>
        <v>0</v>
      </c>
      <c r="BU468" s="259"/>
      <c r="BV468" s="259" t="n">
        <f aca="false">BV467+BT468</f>
        <v>0</v>
      </c>
      <c r="BW468" s="259"/>
      <c r="BX468" s="259" t="n">
        <f aca="false">BX467+BV468</f>
        <v>0</v>
      </c>
      <c r="BY468" s="259"/>
      <c r="BZ468" s="259" t="n">
        <f aca="false">BZ467+BX468</f>
        <v>0</v>
      </c>
      <c r="CA468" s="259"/>
      <c r="CB468" s="259" t="n">
        <f aca="false">CB467+BZ468</f>
        <v>0</v>
      </c>
      <c r="CC468" s="259"/>
      <c r="CD468" s="259" t="n">
        <f aca="false">CD467+CB468</f>
        <v>0</v>
      </c>
      <c r="CE468" s="259"/>
      <c r="CF468" s="259" t="n">
        <f aca="false">CF467+CD468</f>
        <v>0</v>
      </c>
      <c r="CG468" s="259"/>
      <c r="CH468" s="259" t="n">
        <f aca="false">CH467+CF468</f>
        <v>0</v>
      </c>
      <c r="CI468" s="259"/>
      <c r="CJ468" s="259" t="n">
        <f aca="false">CJ467+CH468</f>
        <v>0</v>
      </c>
      <c r="CK468" s="259"/>
      <c r="CL468" s="259" t="n">
        <f aca="false">CL467+CJ468</f>
        <v>0</v>
      </c>
      <c r="CM468" s="259"/>
      <c r="CN468" s="259" t="n">
        <f aca="false">CN467+CL468</f>
        <v>0</v>
      </c>
      <c r="CO468" s="259"/>
      <c r="CP468" s="259" t="n">
        <f aca="false">CP467+CN468</f>
        <v>0</v>
      </c>
      <c r="CQ468" s="259"/>
      <c r="CR468" s="259" t="n">
        <f aca="false">CR467+CP468</f>
        <v>0</v>
      </c>
      <c r="CS468" s="259"/>
      <c r="CT468" s="259" t="n">
        <f aca="false">CT467+CR468</f>
        <v>0</v>
      </c>
      <c r="CU468" s="259"/>
      <c r="CV468" s="259" t="n">
        <f aca="false">CV467+CT468</f>
        <v>0</v>
      </c>
      <c r="CW468" s="259"/>
      <c r="CX468" s="259" t="n">
        <f aca="false">CX467+CV468</f>
        <v>0</v>
      </c>
      <c r="CY468" s="259"/>
      <c r="CZ468" s="259" t="n">
        <f aca="false">CZ467+CX468</f>
        <v>0</v>
      </c>
      <c r="DA468" s="259"/>
      <c r="DB468" s="259" t="n">
        <f aca="false">DB467+CZ468</f>
        <v>0</v>
      </c>
      <c r="DC468" s="259"/>
      <c r="DD468" s="259" t="n">
        <f aca="false">DD467+DB468</f>
        <v>0</v>
      </c>
      <c r="DE468" s="259"/>
      <c r="DF468" s="259" t="n">
        <f aca="false">DF467+DD468</f>
        <v>0</v>
      </c>
      <c r="DG468" s="259"/>
      <c r="DH468" s="259" t="n">
        <f aca="false">DH467+DF468</f>
        <v>0</v>
      </c>
      <c r="DI468" s="259"/>
      <c r="DJ468" s="296" t="n">
        <f aca="false">DJ467+DH468</f>
        <v>0</v>
      </c>
      <c r="DK468" s="296"/>
      <c r="DL468" s="259" t="n">
        <f aca="false">DL467+DJ468</f>
        <v>0</v>
      </c>
      <c r="DM468" s="259"/>
      <c r="DN468" s="259" t="n">
        <f aca="false">DN467+DL468</f>
        <v>0</v>
      </c>
      <c r="DO468" s="259"/>
      <c r="DP468" s="259" t="n">
        <f aca="false">DP467+DN468</f>
        <v>0</v>
      </c>
      <c r="DQ468" s="259"/>
      <c r="DR468" s="259" t="n">
        <f aca="false">DR467+DP468</f>
        <v>0</v>
      </c>
      <c r="DS468" s="259"/>
      <c r="DT468" s="259" t="n">
        <f aca="false">DT467+DR468</f>
        <v>0</v>
      </c>
      <c r="DU468" s="259"/>
      <c r="DV468" s="259" t="n">
        <f aca="false">DV467+DT468</f>
        <v>0</v>
      </c>
      <c r="DW468" s="259"/>
      <c r="DX468" s="259" t="n">
        <f aca="false">DX467+DV468</f>
        <v>0</v>
      </c>
      <c r="DY468" s="259"/>
      <c r="DZ468" s="259" t="n">
        <f aca="false">DZ467+DX468</f>
        <v>0</v>
      </c>
      <c r="EA468" s="259"/>
      <c r="EB468" s="259" t="n">
        <f aca="false">EB467+DZ468</f>
        <v>0</v>
      </c>
      <c r="EC468" s="259"/>
      <c r="ED468" s="259" t="n">
        <f aca="false">ED467+EB468</f>
        <v>0</v>
      </c>
      <c r="EE468" s="259"/>
      <c r="EF468" s="259" t="n">
        <f aca="false">EF467+ED468</f>
        <v>0</v>
      </c>
      <c r="EG468" s="259"/>
      <c r="EH468" s="259" t="n">
        <f aca="false">EH467+EF468</f>
        <v>0</v>
      </c>
      <c r="EI468" s="259"/>
      <c r="EJ468" s="259" t="n">
        <f aca="false">EJ467+EH468</f>
        <v>0</v>
      </c>
      <c r="EK468" s="259"/>
      <c r="EL468" s="259" t="n">
        <f aca="false">EL467+EJ468</f>
        <v>0</v>
      </c>
      <c r="EM468" s="259"/>
      <c r="EN468" s="259" t="n">
        <f aca="false">EN467+EL468</f>
        <v>0</v>
      </c>
      <c r="EO468" s="259"/>
      <c r="EP468" s="259" t="n">
        <f aca="false">EP467+EN468</f>
        <v>0</v>
      </c>
      <c r="EQ468" s="259"/>
      <c r="ER468" s="259" t="n">
        <f aca="false">ER467+EP468</f>
        <v>0</v>
      </c>
      <c r="ES468" s="259"/>
      <c r="ET468" s="259" t="n">
        <f aca="false">ET467+ER468</f>
        <v>0</v>
      </c>
      <c r="EU468" s="259"/>
      <c r="EV468" s="259" t="n">
        <f aca="false">EV467+ET468</f>
        <v>0</v>
      </c>
      <c r="EW468" s="259"/>
      <c r="EX468" s="260" t="n">
        <f aca="false">EX467+EV468</f>
        <v>0</v>
      </c>
      <c r="EY468" s="260"/>
      <c r="EZ468" s="259" t="n">
        <f aca="false">EZ467+EX468</f>
        <v>0</v>
      </c>
      <c r="FA468" s="259"/>
      <c r="FB468" s="259" t="n">
        <f aca="false">FB467+EZ468</f>
        <v>0</v>
      </c>
      <c r="FC468" s="259"/>
      <c r="FD468" s="259" t="n">
        <f aca="false">FD467+FB468</f>
        <v>0</v>
      </c>
      <c r="FE468" s="259"/>
      <c r="FF468" s="259" t="n">
        <f aca="false">FF467+FD468</f>
        <v>0</v>
      </c>
      <c r="FG468" s="259"/>
      <c r="FH468" s="259" t="n">
        <f aca="false">FH467+FF468</f>
        <v>0</v>
      </c>
      <c r="FI468" s="259"/>
      <c r="FJ468" s="259" t="n">
        <f aca="false">FJ467+FH468</f>
        <v>0</v>
      </c>
      <c r="FK468" s="259"/>
      <c r="FL468" s="259" t="n">
        <f aca="false">FL467+FJ468</f>
        <v>0</v>
      </c>
      <c r="FM468" s="259"/>
      <c r="FN468" s="259" t="n">
        <f aca="false">FN467+FL468</f>
        <v>0</v>
      </c>
      <c r="FO468" s="259"/>
      <c r="FP468" s="259" t="n">
        <f aca="false">FP467+FN468</f>
        <v>0</v>
      </c>
      <c r="FQ468" s="259"/>
      <c r="FR468" s="259" t="n">
        <f aca="false">FR467+FP468</f>
        <v>0</v>
      </c>
      <c r="FS468" s="259"/>
      <c r="FT468" s="259" t="n">
        <f aca="false">FT467+FR468</f>
        <v>0</v>
      </c>
      <c r="FU468" s="259"/>
      <c r="FV468" s="259" t="n">
        <f aca="false">FV467+FT468</f>
        <v>0</v>
      </c>
      <c r="FW468" s="259"/>
      <c r="FX468" s="259" t="n">
        <f aca="false">FX467+FV468</f>
        <v>0</v>
      </c>
      <c r="FY468" s="259"/>
      <c r="FZ468" s="259" t="n">
        <f aca="false">FZ467+FX468</f>
        <v>0</v>
      </c>
      <c r="GA468" s="259"/>
      <c r="GB468" s="259" t="n">
        <f aca="false">GB467+FZ468</f>
        <v>0</v>
      </c>
      <c r="GC468" s="259"/>
      <c r="GD468" s="259" t="n">
        <f aca="false">GD467+GB468</f>
        <v>0</v>
      </c>
      <c r="GE468" s="259"/>
      <c r="GF468" s="259" t="n">
        <f aca="false">GF467+GD468</f>
        <v>0</v>
      </c>
      <c r="GG468" s="259"/>
      <c r="GH468" s="259" t="n">
        <f aca="false">GH467+GF468</f>
        <v>0</v>
      </c>
      <c r="GI468" s="259"/>
      <c r="GJ468" s="259" t="n">
        <f aca="false">GJ467+GH468</f>
        <v>0</v>
      </c>
      <c r="GK468" s="259"/>
      <c r="GL468" s="259" t="n">
        <f aca="false">GL467+GJ468</f>
        <v>0</v>
      </c>
      <c r="GM468" s="259"/>
      <c r="GN468" s="259" t="n">
        <f aca="false">GN467+GL468</f>
        <v>0</v>
      </c>
      <c r="GO468" s="259"/>
      <c r="GP468" s="259" t="n">
        <f aca="false">GP467+GN468</f>
        <v>0</v>
      </c>
      <c r="GQ468" s="259"/>
      <c r="GR468" s="259" t="n">
        <f aca="false">GR467+GP468</f>
        <v>0</v>
      </c>
      <c r="GS468" s="259"/>
      <c r="GT468" s="259" t="n">
        <f aca="false">GT467+GR468</f>
        <v>0</v>
      </c>
      <c r="GU468" s="259"/>
      <c r="GV468" s="259" t="n">
        <f aca="false">GV467+GT468</f>
        <v>0</v>
      </c>
      <c r="GW468" s="259"/>
      <c r="GX468" s="259" t="n">
        <f aca="false">GX467+GV468</f>
        <v>0</v>
      </c>
      <c r="GY468" s="259"/>
      <c r="GZ468" s="259" t="n">
        <f aca="false">GZ467+GX468</f>
        <v>0</v>
      </c>
      <c r="HA468" s="259"/>
      <c r="HB468" s="259" t="n">
        <f aca="false">HB467+GZ468</f>
        <v>0</v>
      </c>
      <c r="HC468" s="259"/>
      <c r="HD468" s="259" t="n">
        <f aca="false">HD467+HB468</f>
        <v>0</v>
      </c>
      <c r="HE468" s="259"/>
      <c r="HF468" s="259" t="n">
        <f aca="false">HF467+HD468</f>
        <v>0</v>
      </c>
      <c r="HG468" s="259"/>
      <c r="HH468" s="259" t="n">
        <f aca="false">HH467+HF468</f>
        <v>0</v>
      </c>
      <c r="HI468" s="259"/>
      <c r="HJ468" s="259" t="n">
        <f aca="false">HJ467+HH468</f>
        <v>0</v>
      </c>
      <c r="HK468" s="259"/>
    </row>
    <row r="469" s="299" customFormat="true" ht="12.75" hidden="true" customHeight="false" outlineLevel="0" collapsed="false">
      <c r="A469" s="232"/>
      <c r="B469" s="233"/>
      <c r="C469" s="232"/>
      <c r="D469" s="234"/>
      <c r="E469" s="234"/>
      <c r="F469" s="235"/>
      <c r="G469" s="234"/>
      <c r="H469" s="261"/>
      <c r="I469" s="237"/>
      <c r="J469" s="238"/>
      <c r="K469" s="262" t="s">
        <v>165</v>
      </c>
      <c r="L469" s="263" t="e">
        <f aca="false">IF($E463&gt;0,L466/$E463,"-")</f>
        <v>#N/A</v>
      </c>
      <c r="M469" s="263"/>
      <c r="N469" s="263" t="e">
        <f aca="false">IF($E463&gt;0,N466/$E463,"-")</f>
        <v>#N/A</v>
      </c>
      <c r="O469" s="263"/>
      <c r="P469" s="263" t="e">
        <f aca="false">IF($E463&gt;0,P466/$E463,"-")</f>
        <v>#N/A</v>
      </c>
      <c r="Q469" s="263"/>
      <c r="R469" s="263" t="e">
        <f aca="false">IF($E463&gt;0,R466/$E463,"-")</f>
        <v>#N/A</v>
      </c>
      <c r="S469" s="263"/>
      <c r="T469" s="263" t="e">
        <f aca="false">IF($E463&gt;0,T466/$E463,"-")</f>
        <v>#N/A</v>
      </c>
      <c r="U469" s="263"/>
      <c r="V469" s="263" t="e">
        <f aca="false">IF($E463&gt;0,V466/$E463,"-")</f>
        <v>#N/A</v>
      </c>
      <c r="W469" s="263"/>
      <c r="X469" s="263" t="e">
        <f aca="false">IF($E463&gt;0,X466/$E463,"-")</f>
        <v>#N/A</v>
      </c>
      <c r="Y469" s="263"/>
      <c r="Z469" s="263" t="e">
        <f aca="false">IF($E463&gt;0,Z466/$E463,"-")</f>
        <v>#N/A</v>
      </c>
      <c r="AA469" s="263"/>
      <c r="AB469" s="263" t="e">
        <f aca="false">IF($E463&gt;0,AB466/$E463,"-")</f>
        <v>#N/A</v>
      </c>
      <c r="AC469" s="263"/>
      <c r="AD469" s="263" t="e">
        <f aca="false">IF($E463&gt;0,AD466/$E463,"-")</f>
        <v>#N/A</v>
      </c>
      <c r="AE469" s="263"/>
      <c r="AF469" s="263" t="e">
        <f aca="false">IF($E463&gt;0,AF466/$E463,"-")</f>
        <v>#N/A</v>
      </c>
      <c r="AG469" s="263"/>
      <c r="AH469" s="263" t="e">
        <f aca="false">IF($E463&gt;0,AH466/$E463,"-")</f>
        <v>#N/A</v>
      </c>
      <c r="AI469" s="263"/>
      <c r="AJ469" s="263" t="e">
        <f aca="false">IF($E463&gt;0,AJ466/$E463,"-")</f>
        <v>#N/A</v>
      </c>
      <c r="AK469" s="263"/>
      <c r="AL469" s="263" t="e">
        <f aca="false">IF($E463&gt;0,AL466/$E463,"-")</f>
        <v>#N/A</v>
      </c>
      <c r="AM469" s="263"/>
      <c r="AN469" s="263" t="e">
        <f aca="false">IF($E463&gt;0,AN466/$E463,"-")</f>
        <v>#N/A</v>
      </c>
      <c r="AO469" s="263"/>
      <c r="AP469" s="263" t="e">
        <f aca="false">IF($E463&gt;0,AP466/$E463,"-")</f>
        <v>#N/A</v>
      </c>
      <c r="AQ469" s="263"/>
      <c r="AR469" s="263" t="e">
        <f aca="false">IF($E463&gt;0,AR466/$E463,"-")</f>
        <v>#N/A</v>
      </c>
      <c r="AS469" s="263"/>
      <c r="AT469" s="263" t="e">
        <f aca="false">IF($E463&gt;0,AT466/$E463,"-")</f>
        <v>#N/A</v>
      </c>
      <c r="AU469" s="263"/>
      <c r="AV469" s="263" t="e">
        <f aca="false">IF($E463&gt;0,AV466/$E463,"-")</f>
        <v>#N/A</v>
      </c>
      <c r="AW469" s="263"/>
      <c r="AX469" s="263" t="e">
        <f aca="false">IF($E463&gt;0,AX466/$E463,"-")</f>
        <v>#N/A</v>
      </c>
      <c r="AY469" s="263"/>
      <c r="AZ469" s="263" t="e">
        <f aca="false">IF($E463&gt;0,AZ466/$E463,"-")</f>
        <v>#N/A</v>
      </c>
      <c r="BA469" s="263"/>
      <c r="BB469" s="263" t="e">
        <f aca="false">IF($E463&gt;0,BB466/$E463,"-")</f>
        <v>#N/A</v>
      </c>
      <c r="BC469" s="263"/>
      <c r="BD469" s="263" t="e">
        <f aca="false">IF($E463&gt;0,BD466/$E463,"-")</f>
        <v>#N/A</v>
      </c>
      <c r="BE469" s="263"/>
      <c r="BF469" s="263" t="e">
        <f aca="false">IF($E463&gt;0,BF466/$E463,"-")</f>
        <v>#N/A</v>
      </c>
      <c r="BG469" s="263"/>
      <c r="BH469" s="263" t="e">
        <f aca="false">IF($E463&gt;0,BH466/$E463,"-")</f>
        <v>#N/A</v>
      </c>
      <c r="BI469" s="263"/>
      <c r="BJ469" s="263" t="e">
        <f aca="false">IF($E463&gt;0,BJ466/$E463,"-")</f>
        <v>#N/A</v>
      </c>
      <c r="BK469" s="263"/>
      <c r="BL469" s="263" t="e">
        <f aca="false">IF($E463&gt;0,BL466/$E463,"-")</f>
        <v>#N/A</v>
      </c>
      <c r="BM469" s="263"/>
      <c r="BN469" s="263" t="e">
        <f aca="false">IF($E463&gt;0,BN466/$E463,"-")</f>
        <v>#N/A</v>
      </c>
      <c r="BO469" s="263"/>
      <c r="BP469" s="263" t="e">
        <f aca="false">IF($E463&gt;0,BP466/$E463,"-")</f>
        <v>#N/A</v>
      </c>
      <c r="BQ469" s="263"/>
      <c r="BR469" s="263" t="e">
        <f aca="false">IF($E463&gt;0,BR466/$E463,"-")</f>
        <v>#N/A</v>
      </c>
      <c r="BS469" s="263"/>
      <c r="BT469" s="263" t="e">
        <f aca="false">IF($E463&gt;0,BT466/$E463,"-")</f>
        <v>#N/A</v>
      </c>
      <c r="BU469" s="263"/>
      <c r="BV469" s="263" t="e">
        <f aca="false">IF($E463&gt;0,BV466/$E463,"-")</f>
        <v>#N/A</v>
      </c>
      <c r="BW469" s="263"/>
      <c r="BX469" s="263" t="e">
        <f aca="false">IF($E463&gt;0,BX466/$E463,"-")</f>
        <v>#N/A</v>
      </c>
      <c r="BY469" s="263"/>
      <c r="BZ469" s="263" t="e">
        <f aca="false">IF($E463&gt;0,BZ466/$E463,"-")</f>
        <v>#N/A</v>
      </c>
      <c r="CA469" s="263"/>
      <c r="CB469" s="263" t="e">
        <f aca="false">IF($E463&gt;0,CB466/$E463,"-")</f>
        <v>#N/A</v>
      </c>
      <c r="CC469" s="263"/>
      <c r="CD469" s="263" t="e">
        <f aca="false">IF($E463&gt;0,CD466/$E463,"-")</f>
        <v>#N/A</v>
      </c>
      <c r="CE469" s="263"/>
      <c r="CF469" s="263" t="e">
        <f aca="false">IF($E463&gt;0,CF466/$E463,"-")</f>
        <v>#N/A</v>
      </c>
      <c r="CG469" s="263"/>
      <c r="CH469" s="263" t="e">
        <f aca="false">IF($E463&gt;0,CH466/$E463,"-")</f>
        <v>#N/A</v>
      </c>
      <c r="CI469" s="263"/>
      <c r="CJ469" s="263" t="e">
        <f aca="false">IF($E463&gt;0,CJ466/$E463,"-")</f>
        <v>#N/A</v>
      </c>
      <c r="CK469" s="263"/>
      <c r="CL469" s="263" t="e">
        <f aca="false">IF($E463&gt;0,CL466/$E463,"-")</f>
        <v>#N/A</v>
      </c>
      <c r="CM469" s="263"/>
      <c r="CN469" s="263" t="e">
        <f aca="false">IF($E463&gt;0,CN466/$E463,"-")</f>
        <v>#N/A</v>
      </c>
      <c r="CO469" s="263"/>
      <c r="CP469" s="263" t="e">
        <f aca="false">IF($E463&gt;0,CP466/$E463,"-")</f>
        <v>#N/A</v>
      </c>
      <c r="CQ469" s="263"/>
      <c r="CR469" s="263" t="e">
        <f aca="false">IF($E463&gt;0,CR466/$E463,"-")</f>
        <v>#N/A</v>
      </c>
      <c r="CS469" s="263"/>
      <c r="CT469" s="263" t="e">
        <f aca="false">IF($E463&gt;0,CT466/$E463,"-")</f>
        <v>#N/A</v>
      </c>
      <c r="CU469" s="263"/>
      <c r="CV469" s="263" t="e">
        <f aca="false">IF($E463&gt;0,CV466/$E463,"-")</f>
        <v>#N/A</v>
      </c>
      <c r="CW469" s="263"/>
      <c r="CX469" s="263" t="e">
        <f aca="false">IF($E463&gt;0,CX466/$E463,"-")</f>
        <v>#N/A</v>
      </c>
      <c r="CY469" s="263"/>
      <c r="CZ469" s="263" t="e">
        <f aca="false">IF($E463&gt;0,CZ466/$E463,"-")</f>
        <v>#N/A</v>
      </c>
      <c r="DA469" s="263"/>
      <c r="DB469" s="263" t="e">
        <f aca="false">IF($E463&gt;0,DB466/$E463,"-")</f>
        <v>#N/A</v>
      </c>
      <c r="DC469" s="263"/>
      <c r="DD469" s="263" t="e">
        <f aca="false">IF($E463&gt;0,DD466/$E463,"-")</f>
        <v>#N/A</v>
      </c>
      <c r="DE469" s="263"/>
      <c r="DF469" s="263" t="e">
        <f aca="false">IF($E463&gt;0,DF466/$E463,"-")</f>
        <v>#N/A</v>
      </c>
      <c r="DG469" s="263"/>
      <c r="DH469" s="263" t="e">
        <f aca="false">IF($E463&gt;0,DH466/$E463,"-")</f>
        <v>#N/A</v>
      </c>
      <c r="DI469" s="263"/>
      <c r="DJ469" s="298" t="e">
        <f aca="false">IF($E463&gt;0,DJ466/$E463,"-")</f>
        <v>#N/A</v>
      </c>
      <c r="DK469" s="298"/>
      <c r="DL469" s="263" t="e">
        <f aca="false">IF($E463&gt;0,DL466/$E463,"-")</f>
        <v>#N/A</v>
      </c>
      <c r="DM469" s="263"/>
      <c r="DN469" s="263" t="e">
        <f aca="false">IF($E463&gt;0,DN466/$E463,"-")</f>
        <v>#N/A</v>
      </c>
      <c r="DO469" s="263"/>
      <c r="DP469" s="263" t="e">
        <f aca="false">IF($E463&gt;0,DP466/$E463,"-")</f>
        <v>#N/A</v>
      </c>
      <c r="DQ469" s="263"/>
      <c r="DR469" s="263" t="e">
        <f aca="false">IF($E463&gt;0,DR466/$E463,"-")</f>
        <v>#N/A</v>
      </c>
      <c r="DS469" s="263"/>
      <c r="DT469" s="263" t="e">
        <f aca="false">IF($E463&gt;0,DT466/$E463,"-")</f>
        <v>#N/A</v>
      </c>
      <c r="DU469" s="263"/>
      <c r="DV469" s="263" t="e">
        <f aca="false">IF($E463&gt;0,DV466/$E463,"-")</f>
        <v>#N/A</v>
      </c>
      <c r="DW469" s="263"/>
      <c r="DX469" s="263" t="e">
        <f aca="false">IF($E463&gt;0,DX466/$E463,"-")</f>
        <v>#N/A</v>
      </c>
      <c r="DY469" s="263"/>
      <c r="DZ469" s="263" t="e">
        <f aca="false">IF($E463&gt;0,DZ466/$E463,"-")</f>
        <v>#N/A</v>
      </c>
      <c r="EA469" s="263"/>
      <c r="EB469" s="263" t="e">
        <f aca="false">IF($E463&gt;0,EB466/$E463,"-")</f>
        <v>#N/A</v>
      </c>
      <c r="EC469" s="263"/>
      <c r="ED469" s="263" t="e">
        <f aca="false">IF($E463&gt;0,ED466/$E463,"-")</f>
        <v>#N/A</v>
      </c>
      <c r="EE469" s="263"/>
      <c r="EF469" s="263" t="e">
        <f aca="false">IF($E463&gt;0,EF466/$E463,"-")</f>
        <v>#N/A</v>
      </c>
      <c r="EG469" s="263"/>
      <c r="EH469" s="263" t="e">
        <f aca="false">IF($E463&gt;0,EH466/$E463,"-")</f>
        <v>#N/A</v>
      </c>
      <c r="EI469" s="263"/>
      <c r="EJ469" s="263" t="e">
        <f aca="false">IF($E463&gt;0,EJ466/$E463,"-")</f>
        <v>#N/A</v>
      </c>
      <c r="EK469" s="263"/>
      <c r="EL469" s="263" t="e">
        <f aca="false">IF($E463&gt;0,EL466/$E463,"-")</f>
        <v>#N/A</v>
      </c>
      <c r="EM469" s="263"/>
      <c r="EN469" s="263" t="e">
        <f aca="false">IF($E463&gt;0,EN466/$E463,"-")</f>
        <v>#N/A</v>
      </c>
      <c r="EO469" s="263"/>
      <c r="EP469" s="263" t="e">
        <f aca="false">IF($E463&gt;0,EP466/$E463,"-")</f>
        <v>#N/A</v>
      </c>
      <c r="EQ469" s="263"/>
      <c r="ER469" s="263" t="e">
        <f aca="false">IF($E463&gt;0,ER466/$E463,"-")</f>
        <v>#N/A</v>
      </c>
      <c r="ES469" s="263"/>
      <c r="ET469" s="263" t="e">
        <f aca="false">IF($E463&gt;0,ET466/$E463,"-")</f>
        <v>#N/A</v>
      </c>
      <c r="EU469" s="263"/>
      <c r="EV469" s="263" t="e">
        <f aca="false">IF($E463&gt;0,EV466/$E463,"-")</f>
        <v>#N/A</v>
      </c>
      <c r="EW469" s="263"/>
      <c r="EX469" s="264" t="e">
        <f aca="false">IF($E463&gt;0,EX466/$E463,"-")</f>
        <v>#N/A</v>
      </c>
      <c r="EY469" s="264"/>
      <c r="EZ469" s="263" t="e">
        <f aca="false">IF($E463&gt;0,EZ466/$E463,"-")</f>
        <v>#N/A</v>
      </c>
      <c r="FA469" s="263"/>
      <c r="FB469" s="263" t="e">
        <f aca="false">IF($E463&gt;0,FB466/$E463,"-")</f>
        <v>#N/A</v>
      </c>
      <c r="FC469" s="263"/>
      <c r="FD469" s="263" t="e">
        <f aca="false">IF($E463&gt;0,FD466/$E463,"-")</f>
        <v>#N/A</v>
      </c>
      <c r="FE469" s="263"/>
      <c r="FF469" s="263" t="e">
        <f aca="false">IF($E463&gt;0,FF466/$E463,"-")</f>
        <v>#N/A</v>
      </c>
      <c r="FG469" s="263"/>
      <c r="FH469" s="263" t="e">
        <f aca="false">IF($E463&gt;0,FH466/$E463,"-")</f>
        <v>#N/A</v>
      </c>
      <c r="FI469" s="263"/>
      <c r="FJ469" s="263" t="e">
        <f aca="false">IF($E463&gt;0,FJ466/$E463,"-")</f>
        <v>#N/A</v>
      </c>
      <c r="FK469" s="263"/>
      <c r="FL469" s="263" t="e">
        <f aca="false">IF($E463&gt;0,FL466/$E463,"-")</f>
        <v>#N/A</v>
      </c>
      <c r="FM469" s="263"/>
      <c r="FN469" s="263" t="e">
        <f aca="false">IF($E463&gt;0,FN466/$E463,"-")</f>
        <v>#N/A</v>
      </c>
      <c r="FO469" s="263"/>
      <c r="FP469" s="263" t="e">
        <f aca="false">IF($E463&gt;0,FP466/$E463,"-")</f>
        <v>#N/A</v>
      </c>
      <c r="FQ469" s="263"/>
      <c r="FR469" s="263" t="e">
        <f aca="false">IF($E463&gt;0,FR466/$E463,"-")</f>
        <v>#N/A</v>
      </c>
      <c r="FS469" s="263"/>
      <c r="FT469" s="263" t="e">
        <f aca="false">IF($E463&gt;0,FT466/$E463,"-")</f>
        <v>#N/A</v>
      </c>
      <c r="FU469" s="263"/>
      <c r="FV469" s="263" t="e">
        <f aca="false">IF($E463&gt;0,FV466/$E463,"-")</f>
        <v>#N/A</v>
      </c>
      <c r="FW469" s="263"/>
      <c r="FX469" s="263" t="e">
        <f aca="false">IF($E463&gt;0,FX466/$E463,"-")</f>
        <v>#N/A</v>
      </c>
      <c r="FY469" s="263"/>
      <c r="FZ469" s="263" t="e">
        <f aca="false">IF($E463&gt;0,FZ466/$E463,"-")</f>
        <v>#N/A</v>
      </c>
      <c r="GA469" s="263"/>
      <c r="GB469" s="263" t="e">
        <f aca="false">IF($E463&gt;0,GB466/$E463,"-")</f>
        <v>#N/A</v>
      </c>
      <c r="GC469" s="263"/>
      <c r="GD469" s="263" t="e">
        <f aca="false">IF($E463&gt;0,GD466/$E463,"-")</f>
        <v>#N/A</v>
      </c>
      <c r="GE469" s="263"/>
      <c r="GF469" s="263" t="e">
        <f aca="false">IF($E463&gt;0,GF466/$E463,"-")</f>
        <v>#N/A</v>
      </c>
      <c r="GG469" s="263"/>
      <c r="GH469" s="263" t="e">
        <f aca="false">IF($E463&gt;0,GH466/$E463,"-")</f>
        <v>#N/A</v>
      </c>
      <c r="GI469" s="263"/>
      <c r="GJ469" s="263" t="e">
        <f aca="false">IF($E463&gt;0,GJ466/$E463,"-")</f>
        <v>#N/A</v>
      </c>
      <c r="GK469" s="263"/>
      <c r="GL469" s="263" t="e">
        <f aca="false">IF($E463&gt;0,GL466/$E463,"-")</f>
        <v>#N/A</v>
      </c>
      <c r="GM469" s="263"/>
      <c r="GN469" s="263" t="e">
        <f aca="false">IF($E463&gt;0,GN466/$E463,"-")</f>
        <v>#N/A</v>
      </c>
      <c r="GO469" s="263"/>
      <c r="GP469" s="263" t="e">
        <f aca="false">IF($E463&gt;0,GP466/$E463,"-")</f>
        <v>#N/A</v>
      </c>
      <c r="GQ469" s="263"/>
      <c r="GR469" s="263" t="e">
        <f aca="false">IF($E463&gt;0,GR466/$E463,"-")</f>
        <v>#N/A</v>
      </c>
      <c r="GS469" s="263"/>
      <c r="GT469" s="263" t="e">
        <f aca="false">IF($E463&gt;0,GT466/$E463,"-")</f>
        <v>#N/A</v>
      </c>
      <c r="GU469" s="263"/>
      <c r="GV469" s="263" t="e">
        <f aca="false">IF($E463&gt;0,GV466/$E463,"-")</f>
        <v>#N/A</v>
      </c>
      <c r="GW469" s="263"/>
      <c r="GX469" s="263" t="e">
        <f aca="false">IF($E463&gt;0,GX466/$E463,"-")</f>
        <v>#N/A</v>
      </c>
      <c r="GY469" s="263"/>
      <c r="GZ469" s="263" t="e">
        <f aca="false">IF($E463&gt;0,GZ466/$E463,"-")</f>
        <v>#N/A</v>
      </c>
      <c r="HA469" s="263"/>
      <c r="HB469" s="263" t="e">
        <f aca="false">IF($E463&gt;0,HB466/$E463,"-")</f>
        <v>#N/A</v>
      </c>
      <c r="HC469" s="263"/>
      <c r="HD469" s="263" t="e">
        <f aca="false">IF($E463&gt;0,HD466/$E463,"-")</f>
        <v>#N/A</v>
      </c>
      <c r="HE469" s="263"/>
      <c r="HF469" s="263" t="e">
        <f aca="false">IF($E463&gt;0,HF466/$E463,"-")</f>
        <v>#N/A</v>
      </c>
      <c r="HG469" s="263"/>
      <c r="HH469" s="263" t="e">
        <f aca="false">IF($E463&gt;0,HH466/$E463,"-")</f>
        <v>#N/A</v>
      </c>
      <c r="HI469" s="263"/>
      <c r="HJ469" s="263" t="e">
        <f aca="false">IF($E463&gt;0,HJ466/$E463,"-")</f>
        <v>#N/A</v>
      </c>
      <c r="HK469" s="263"/>
    </row>
    <row r="470" customFormat="false" ht="12.75" hidden="true" customHeight="false" outlineLevel="0" collapsed="false">
      <c r="A470" s="232"/>
      <c r="B470" s="233"/>
      <c r="C470" s="232"/>
      <c r="D470" s="234"/>
      <c r="E470" s="234"/>
      <c r="F470" s="235"/>
      <c r="G470" s="234"/>
      <c r="H470" s="234"/>
      <c r="I470" s="237"/>
      <c r="J470" s="238"/>
      <c r="K470" s="265" t="s">
        <v>166</v>
      </c>
      <c r="L470" s="266" t="e">
        <f aca="false">IF($E463&gt;0,L468/$E463,"-")</f>
        <v>#N/A</v>
      </c>
      <c r="M470" s="266"/>
      <c r="N470" s="266" t="e">
        <f aca="false">IF($E463&gt;0,N468/$E463,"-")</f>
        <v>#N/A</v>
      </c>
      <c r="O470" s="266"/>
      <c r="P470" s="266" t="e">
        <f aca="false">IF($E463&gt;0,P468/$E463,"-")</f>
        <v>#N/A</v>
      </c>
      <c r="Q470" s="266"/>
      <c r="R470" s="266" t="e">
        <f aca="false">IF($E463&gt;0,R468/$E463,"-")</f>
        <v>#N/A</v>
      </c>
      <c r="S470" s="266"/>
      <c r="T470" s="266" t="e">
        <f aca="false">IF($E463&gt;0,T468/$E463,"-")</f>
        <v>#N/A</v>
      </c>
      <c r="U470" s="266"/>
      <c r="V470" s="266" t="e">
        <f aca="false">IF($E463&gt;0,V468/$E463,"-")</f>
        <v>#N/A</v>
      </c>
      <c r="W470" s="266"/>
      <c r="X470" s="266" t="e">
        <f aca="false">IF($E463&gt;0,X468/$E463,"-")</f>
        <v>#N/A</v>
      </c>
      <c r="Y470" s="266"/>
      <c r="Z470" s="266" t="e">
        <f aca="false">IF($E463&gt;0,Z468/$E463,"-")</f>
        <v>#N/A</v>
      </c>
      <c r="AA470" s="266"/>
      <c r="AB470" s="266" t="e">
        <f aca="false">IF($E463&gt;0,AB468/$E463,"-")</f>
        <v>#N/A</v>
      </c>
      <c r="AC470" s="266"/>
      <c r="AD470" s="266" t="e">
        <f aca="false">IF($E463&gt;0,AD468/$E463,"-")</f>
        <v>#N/A</v>
      </c>
      <c r="AE470" s="266"/>
      <c r="AF470" s="266" t="e">
        <f aca="false">IF($E463&gt;0,AF468/$E463,"-")</f>
        <v>#N/A</v>
      </c>
      <c r="AG470" s="266"/>
      <c r="AH470" s="266" t="e">
        <f aca="false">IF($E463&gt;0,AH468/$E463,"-")</f>
        <v>#N/A</v>
      </c>
      <c r="AI470" s="266"/>
      <c r="AJ470" s="266" t="e">
        <f aca="false">IF($E463&gt;0,AJ468/$E463,"-")</f>
        <v>#N/A</v>
      </c>
      <c r="AK470" s="266"/>
      <c r="AL470" s="266" t="e">
        <f aca="false">IF($E463&gt;0,AL468/$E463,"-")</f>
        <v>#N/A</v>
      </c>
      <c r="AM470" s="266"/>
      <c r="AN470" s="266" t="e">
        <f aca="false">IF($E463&gt;0,AN468/$E463,"-")</f>
        <v>#N/A</v>
      </c>
      <c r="AO470" s="266"/>
      <c r="AP470" s="266" t="e">
        <f aca="false">IF($E463&gt;0,AP468/$E463,"-")</f>
        <v>#N/A</v>
      </c>
      <c r="AQ470" s="266"/>
      <c r="AR470" s="266" t="e">
        <f aca="false">IF($E463&gt;0,AR468/$E463,"-")</f>
        <v>#N/A</v>
      </c>
      <c r="AS470" s="266"/>
      <c r="AT470" s="266" t="e">
        <f aca="false">IF($E463&gt;0,AT468/$E463,"-")</f>
        <v>#N/A</v>
      </c>
      <c r="AU470" s="266"/>
      <c r="AV470" s="266" t="e">
        <f aca="false">IF($E463&gt;0,AV468/$E463,"-")</f>
        <v>#N/A</v>
      </c>
      <c r="AW470" s="266"/>
      <c r="AX470" s="266" t="e">
        <f aca="false">IF($E463&gt;0,AX468/$E463,"-")</f>
        <v>#N/A</v>
      </c>
      <c r="AY470" s="266"/>
      <c r="AZ470" s="266" t="e">
        <f aca="false">IF($E463&gt;0,AZ468/$E463,"-")</f>
        <v>#N/A</v>
      </c>
      <c r="BA470" s="266"/>
      <c r="BB470" s="266" t="e">
        <f aca="false">IF($E463&gt;0,BB468/$E463,"-")</f>
        <v>#N/A</v>
      </c>
      <c r="BC470" s="266"/>
      <c r="BD470" s="266" t="e">
        <f aca="false">IF($E463&gt;0,BD468/$E463,"-")</f>
        <v>#N/A</v>
      </c>
      <c r="BE470" s="266"/>
      <c r="BF470" s="266" t="e">
        <f aca="false">IF($E463&gt;0,BF468/$E463,"-")</f>
        <v>#N/A</v>
      </c>
      <c r="BG470" s="266"/>
      <c r="BH470" s="266" t="e">
        <f aca="false">IF($E463&gt;0,BH468/$E463,"-")</f>
        <v>#N/A</v>
      </c>
      <c r="BI470" s="266"/>
      <c r="BJ470" s="266" t="e">
        <f aca="false">IF($E463&gt;0,BJ468/$E463,"-")</f>
        <v>#N/A</v>
      </c>
      <c r="BK470" s="266"/>
      <c r="BL470" s="266" t="e">
        <f aca="false">IF($E463&gt;0,BL468/$E463,"-")</f>
        <v>#N/A</v>
      </c>
      <c r="BM470" s="266"/>
      <c r="BN470" s="266" t="e">
        <f aca="false">IF($E463&gt;0,BN468/$E463,"-")</f>
        <v>#N/A</v>
      </c>
      <c r="BO470" s="266"/>
      <c r="BP470" s="266" t="e">
        <f aca="false">IF($E463&gt;0,BP468/$E463,"-")</f>
        <v>#N/A</v>
      </c>
      <c r="BQ470" s="266"/>
      <c r="BR470" s="300" t="e">
        <f aca="false">IF($E463&gt;0,BR468/$E463,"-")</f>
        <v>#N/A</v>
      </c>
      <c r="BS470" s="300"/>
      <c r="BT470" s="300" t="e">
        <f aca="false">IF($E463&gt;0,BT468/$E463,"-")</f>
        <v>#N/A</v>
      </c>
      <c r="BU470" s="300"/>
      <c r="BV470" s="300" t="e">
        <f aca="false">IF($E463&gt;0,BV468/$E463,"-")</f>
        <v>#N/A</v>
      </c>
      <c r="BW470" s="300"/>
      <c r="BX470" s="300" t="e">
        <f aca="false">IF($E463&gt;0,BX468/$E463,"-")</f>
        <v>#N/A</v>
      </c>
      <c r="BY470" s="300"/>
      <c r="BZ470" s="300" t="e">
        <f aca="false">IF($E463&gt;0,BZ468/$E463,"-")</f>
        <v>#N/A</v>
      </c>
      <c r="CA470" s="300"/>
      <c r="CB470" s="300" t="e">
        <f aca="false">IF($E463&gt;0,CB468/$E463,"-")</f>
        <v>#N/A</v>
      </c>
      <c r="CC470" s="300"/>
      <c r="CD470" s="300" t="e">
        <f aca="false">IF($E463&gt;0,CD468/$E463,"-")</f>
        <v>#N/A</v>
      </c>
      <c r="CE470" s="300"/>
      <c r="CF470" s="300" t="e">
        <f aca="false">IF($E463&gt;0,CF468/$E463,"-")</f>
        <v>#N/A</v>
      </c>
      <c r="CG470" s="300"/>
      <c r="CH470" s="300" t="e">
        <f aca="false">IF($E463&gt;0,CH468/$E463,"-")</f>
        <v>#N/A</v>
      </c>
      <c r="CI470" s="300"/>
      <c r="CJ470" s="300" t="e">
        <f aca="false">IF($E463&gt;0,CJ468/$E463,"-")</f>
        <v>#N/A</v>
      </c>
      <c r="CK470" s="300"/>
      <c r="CL470" s="300" t="e">
        <f aca="false">IF($E463&gt;0,CL468/$E463,"-")</f>
        <v>#N/A</v>
      </c>
      <c r="CM470" s="300"/>
      <c r="CN470" s="300" t="e">
        <f aca="false">IF($E463&gt;0,CN468/$E463,"-")</f>
        <v>#N/A</v>
      </c>
      <c r="CO470" s="300"/>
      <c r="CP470" s="300" t="e">
        <f aca="false">IF($E463&gt;0,CP468/$E463,"-")</f>
        <v>#N/A</v>
      </c>
      <c r="CQ470" s="300"/>
      <c r="CR470" s="300" t="e">
        <f aca="false">IF($E463&gt;0,CR468/$E463,"-")</f>
        <v>#N/A</v>
      </c>
      <c r="CS470" s="300"/>
      <c r="CT470" s="300" t="e">
        <f aca="false">IF($E463&gt;0,CT468/$E463,"-")</f>
        <v>#N/A</v>
      </c>
      <c r="CU470" s="300"/>
      <c r="CV470" s="300" t="e">
        <f aca="false">IF($E463&gt;0,CV468/$E463,"-")</f>
        <v>#N/A</v>
      </c>
      <c r="CW470" s="300"/>
      <c r="CX470" s="300" t="e">
        <f aca="false">IF($E463&gt;0,CX468/$E463,"-")</f>
        <v>#N/A</v>
      </c>
      <c r="CY470" s="300"/>
      <c r="CZ470" s="300" t="e">
        <f aca="false">IF($E463&gt;0,CZ468/$E463,"-")</f>
        <v>#N/A</v>
      </c>
      <c r="DA470" s="300"/>
      <c r="DB470" s="300" t="e">
        <f aca="false">IF($E463&gt;0,DB468/$E463,"-")</f>
        <v>#N/A</v>
      </c>
      <c r="DC470" s="300"/>
      <c r="DD470" s="300" t="e">
        <f aca="false">IF($E463&gt;0,DD468/$E463,"-")</f>
        <v>#N/A</v>
      </c>
      <c r="DE470" s="300"/>
      <c r="DF470" s="300" t="e">
        <f aca="false">IF($E463&gt;0,DF468/$E463,"-")</f>
        <v>#N/A</v>
      </c>
      <c r="DG470" s="300"/>
      <c r="DH470" s="300" t="e">
        <f aca="false">IF($E463&gt;0,DH468/$E463,"-")</f>
        <v>#N/A</v>
      </c>
      <c r="DI470" s="300"/>
      <c r="DJ470" s="301" t="e">
        <f aca="false">IF($E463&gt;0,DJ468/$E463,"-")</f>
        <v>#N/A</v>
      </c>
      <c r="DK470" s="301"/>
      <c r="DL470" s="300" t="e">
        <f aca="false">IF($E463&gt;0,DL468/$E463,"-")</f>
        <v>#N/A</v>
      </c>
      <c r="DM470" s="300"/>
      <c r="DN470" s="300" t="e">
        <f aca="false">IF($E463&gt;0,DN468/$E463,"-")</f>
        <v>#N/A</v>
      </c>
      <c r="DO470" s="300"/>
      <c r="DP470" s="300" t="e">
        <f aca="false">IF($E463&gt;0,DP468/$E463,"-")</f>
        <v>#N/A</v>
      </c>
      <c r="DQ470" s="300"/>
      <c r="DR470" s="300" t="e">
        <f aca="false">IF($E463&gt;0,DR468/$E463,"-")</f>
        <v>#N/A</v>
      </c>
      <c r="DS470" s="300"/>
      <c r="DT470" s="300" t="e">
        <f aca="false">IF($E463&gt;0,DT468/$E463,"-")</f>
        <v>#N/A</v>
      </c>
      <c r="DU470" s="300"/>
      <c r="DV470" s="300" t="e">
        <f aca="false">IF($E463&gt;0,DV468/$E463,"-")</f>
        <v>#N/A</v>
      </c>
      <c r="DW470" s="300"/>
      <c r="DX470" s="300" t="e">
        <f aca="false">IF($E463&gt;0,DX468/$E463,"-")</f>
        <v>#N/A</v>
      </c>
      <c r="DY470" s="300"/>
      <c r="DZ470" s="300" t="e">
        <f aca="false">IF($E463&gt;0,DZ468/$E463,"-")</f>
        <v>#N/A</v>
      </c>
      <c r="EA470" s="300"/>
      <c r="EB470" s="300" t="e">
        <f aca="false">IF($E463&gt;0,EB468/$E463,"-")</f>
        <v>#N/A</v>
      </c>
      <c r="EC470" s="300"/>
      <c r="ED470" s="300" t="e">
        <f aca="false">IF($E463&gt;0,ED468/$E463,"-")</f>
        <v>#N/A</v>
      </c>
      <c r="EE470" s="300"/>
      <c r="EF470" s="300" t="e">
        <f aca="false">IF($E463&gt;0,EF468/$E463,"-")</f>
        <v>#N/A</v>
      </c>
      <c r="EG470" s="300"/>
      <c r="EH470" s="300" t="e">
        <f aca="false">IF($E463&gt;0,EH468/$E463,"-")</f>
        <v>#N/A</v>
      </c>
      <c r="EI470" s="300"/>
      <c r="EJ470" s="300" t="e">
        <f aca="false">IF($E463&gt;0,EJ468/$E463,"-")</f>
        <v>#N/A</v>
      </c>
      <c r="EK470" s="300"/>
      <c r="EL470" s="300" t="e">
        <f aca="false">IF($E463&gt;0,EL468/$E463,"-")</f>
        <v>#N/A</v>
      </c>
      <c r="EM470" s="300"/>
      <c r="EN470" s="300" t="e">
        <f aca="false">IF($E463&gt;0,EN468/$E463,"-")</f>
        <v>#N/A</v>
      </c>
      <c r="EO470" s="300"/>
      <c r="EP470" s="300" t="e">
        <f aca="false">IF($E463&gt;0,EP468/$E463,"-")</f>
        <v>#N/A</v>
      </c>
      <c r="EQ470" s="300"/>
      <c r="ER470" s="300" t="e">
        <f aca="false">IF($E463&gt;0,ER468/$E463,"-")</f>
        <v>#N/A</v>
      </c>
      <c r="ES470" s="300"/>
      <c r="ET470" s="300" t="e">
        <f aca="false">IF($E463&gt;0,ET468/$E463,"-")</f>
        <v>#N/A</v>
      </c>
      <c r="EU470" s="300"/>
      <c r="EV470" s="300" t="e">
        <f aca="false">IF($E463&gt;0,EV468/$E463,"-")</f>
        <v>#N/A</v>
      </c>
      <c r="EW470" s="300"/>
      <c r="EX470" s="302" t="e">
        <f aca="false">IF($E463&gt;0,EX468/$E463,"-")</f>
        <v>#N/A</v>
      </c>
      <c r="EY470" s="302"/>
      <c r="EZ470" s="300" t="e">
        <f aca="false">IF($E463&gt;0,EZ468/$E463,"-")</f>
        <v>#N/A</v>
      </c>
      <c r="FA470" s="300"/>
      <c r="FB470" s="300" t="e">
        <f aca="false">IF($E463&gt;0,FB468/$E463,"-")</f>
        <v>#N/A</v>
      </c>
      <c r="FC470" s="300"/>
      <c r="FD470" s="300" t="e">
        <f aca="false">IF($E463&gt;0,FD468/$E463,"-")</f>
        <v>#N/A</v>
      </c>
      <c r="FE470" s="300"/>
      <c r="FF470" s="300" t="e">
        <f aca="false">IF($E463&gt;0,FF468/$E463,"-")</f>
        <v>#N/A</v>
      </c>
      <c r="FG470" s="300"/>
      <c r="FH470" s="300" t="e">
        <f aca="false">IF($E463&gt;0,FH468/$E463,"-")</f>
        <v>#N/A</v>
      </c>
      <c r="FI470" s="300"/>
      <c r="FJ470" s="300" t="e">
        <f aca="false">IF($E463&gt;0,FJ468/$E463,"-")</f>
        <v>#N/A</v>
      </c>
      <c r="FK470" s="300"/>
      <c r="FL470" s="300" t="e">
        <f aca="false">IF($E463&gt;0,FL468/$E463,"-")</f>
        <v>#N/A</v>
      </c>
      <c r="FM470" s="300"/>
      <c r="FN470" s="300" t="e">
        <f aca="false">IF($E463&gt;0,FN468/$E463,"-")</f>
        <v>#N/A</v>
      </c>
      <c r="FO470" s="300"/>
      <c r="FP470" s="300" t="e">
        <f aca="false">IF($E463&gt;0,FP468/$E463,"-")</f>
        <v>#N/A</v>
      </c>
      <c r="FQ470" s="300"/>
      <c r="FR470" s="300" t="e">
        <f aca="false">IF($E463&gt;0,FR468/$E463,"-")</f>
        <v>#N/A</v>
      </c>
      <c r="FS470" s="300"/>
      <c r="FT470" s="300" t="e">
        <f aca="false">IF($E463&gt;0,FT468/$E463,"-")</f>
        <v>#N/A</v>
      </c>
      <c r="FU470" s="300"/>
      <c r="FV470" s="300" t="e">
        <f aca="false">IF($E463&gt;0,FV468/$E463,"-")</f>
        <v>#N/A</v>
      </c>
      <c r="FW470" s="300"/>
      <c r="FX470" s="300" t="e">
        <f aca="false">IF($E463&gt;0,FX468/$E463,"-")</f>
        <v>#N/A</v>
      </c>
      <c r="FY470" s="300"/>
      <c r="FZ470" s="300" t="e">
        <f aca="false">IF($E463&gt;0,FZ468/$E463,"-")</f>
        <v>#N/A</v>
      </c>
      <c r="GA470" s="300"/>
      <c r="GB470" s="300" t="e">
        <f aca="false">IF($E463&gt;0,GB468/$E463,"-")</f>
        <v>#N/A</v>
      </c>
      <c r="GC470" s="300"/>
      <c r="GD470" s="300" t="e">
        <f aca="false">IF($E463&gt;0,GD468/$E463,"-")</f>
        <v>#N/A</v>
      </c>
      <c r="GE470" s="300"/>
      <c r="GF470" s="300" t="e">
        <f aca="false">IF($E463&gt;0,GF468/$E463,"-")</f>
        <v>#N/A</v>
      </c>
      <c r="GG470" s="300"/>
      <c r="GH470" s="300" t="e">
        <f aca="false">IF($E463&gt;0,GH468/$E463,"-")</f>
        <v>#N/A</v>
      </c>
      <c r="GI470" s="300"/>
      <c r="GJ470" s="300" t="e">
        <f aca="false">IF($E463&gt;0,GJ468/$E463,"-")</f>
        <v>#N/A</v>
      </c>
      <c r="GK470" s="300"/>
      <c r="GL470" s="300" t="e">
        <f aca="false">IF($E463&gt;0,GL468/$E463,"-")</f>
        <v>#N/A</v>
      </c>
      <c r="GM470" s="300"/>
      <c r="GN470" s="300" t="e">
        <f aca="false">IF($E463&gt;0,GN468/$E463,"-")</f>
        <v>#N/A</v>
      </c>
      <c r="GO470" s="300"/>
      <c r="GP470" s="300" t="e">
        <f aca="false">IF($E463&gt;0,GP468/$E463,"-")</f>
        <v>#N/A</v>
      </c>
      <c r="GQ470" s="300"/>
      <c r="GR470" s="300" t="e">
        <f aca="false">IF($E463&gt;0,GR468/$E463,"-")</f>
        <v>#N/A</v>
      </c>
      <c r="GS470" s="300"/>
      <c r="GT470" s="300" t="e">
        <f aca="false">IF($E463&gt;0,GT468/$E463,"-")</f>
        <v>#N/A</v>
      </c>
      <c r="GU470" s="300"/>
      <c r="GV470" s="300" t="e">
        <f aca="false">IF($E463&gt;0,GV468/$E463,"-")</f>
        <v>#N/A</v>
      </c>
      <c r="GW470" s="300"/>
      <c r="GX470" s="300" t="e">
        <f aca="false">IF($E463&gt;0,GX468/$E463,"-")</f>
        <v>#N/A</v>
      </c>
      <c r="GY470" s="300"/>
      <c r="GZ470" s="300" t="e">
        <f aca="false">IF($E463&gt;0,GZ468/$E463,"-")</f>
        <v>#N/A</v>
      </c>
      <c r="HA470" s="300"/>
      <c r="HB470" s="300" t="e">
        <f aca="false">IF($E463&gt;0,HB468/$E463,"-")</f>
        <v>#N/A</v>
      </c>
      <c r="HC470" s="300"/>
      <c r="HD470" s="300" t="e">
        <f aca="false">IF($E463&gt;0,HD468/$E463,"-")</f>
        <v>#N/A</v>
      </c>
      <c r="HE470" s="300"/>
      <c r="HF470" s="300" t="e">
        <f aca="false">IF($E463&gt;0,HF468/$E463,"-")</f>
        <v>#N/A</v>
      </c>
      <c r="HG470" s="300"/>
      <c r="HH470" s="300" t="e">
        <f aca="false">IF($E463&gt;0,HH468/$E463,"-")</f>
        <v>#N/A</v>
      </c>
      <c r="HI470" s="300"/>
      <c r="HJ470" s="300" t="e">
        <f aca="false">IF($E463&gt;0,HJ468/$E463,"-")</f>
        <v>#N/A</v>
      </c>
      <c r="HK470" s="300"/>
    </row>
    <row r="471" s="243" customFormat="true" ht="13.8" hidden="true" customHeight="false" outlineLevel="0" collapsed="false">
      <c r="A471" s="268"/>
      <c r="B471" s="269"/>
      <c r="C471" s="269"/>
      <c r="D471" s="271"/>
      <c r="E471" s="271"/>
      <c r="F471" s="269"/>
      <c r="G471" s="269"/>
      <c r="H471" s="269"/>
      <c r="I471" s="269"/>
      <c r="J471" s="269"/>
      <c r="K471" s="269"/>
      <c r="L471" s="274"/>
      <c r="M471" s="274"/>
      <c r="N471" s="274"/>
      <c r="O471" s="274"/>
      <c r="P471" s="274"/>
      <c r="Q471" s="274"/>
      <c r="R471" s="275"/>
      <c r="S471" s="275"/>
      <c r="T471" s="276"/>
      <c r="U471" s="276"/>
      <c r="V471" s="274"/>
      <c r="W471" s="274"/>
      <c r="X471" s="274"/>
      <c r="Y471" s="274"/>
      <c r="Z471" s="275"/>
      <c r="AA471" s="275"/>
      <c r="AB471" s="276"/>
      <c r="AC471" s="276"/>
      <c r="AD471" s="274"/>
      <c r="AE471" s="274"/>
      <c r="AF471" s="274"/>
      <c r="AG471" s="274"/>
      <c r="AH471" s="275"/>
      <c r="AI471" s="275"/>
      <c r="AJ471" s="276"/>
      <c r="AK471" s="276"/>
      <c r="AL471" s="274"/>
      <c r="AM471" s="274"/>
      <c r="AN471" s="274"/>
      <c r="AO471" s="274"/>
      <c r="AP471" s="275"/>
      <c r="AQ471" s="275"/>
      <c r="AR471" s="276"/>
      <c r="AS471" s="276"/>
      <c r="AT471" s="277"/>
      <c r="AU471" s="277"/>
      <c r="AV471" s="277"/>
      <c r="AW471" s="277"/>
      <c r="AX471" s="277"/>
      <c r="AY471" s="278"/>
      <c r="AZ471" s="279"/>
      <c r="BA471" s="277"/>
      <c r="BB471" s="277"/>
      <c r="BC471" s="277"/>
      <c r="BD471" s="277"/>
      <c r="BE471" s="277"/>
      <c r="BF471" s="277"/>
      <c r="BG471" s="278"/>
      <c r="BH471" s="279"/>
      <c r="BI471" s="277"/>
      <c r="BJ471" s="277"/>
      <c r="BK471" s="277"/>
      <c r="BL471" s="277"/>
      <c r="BM471" s="277"/>
      <c r="BN471" s="277"/>
      <c r="BO471" s="278"/>
      <c r="BP471" s="279"/>
      <c r="BQ471" s="277"/>
      <c r="BR471" s="277"/>
      <c r="BS471" s="277"/>
      <c r="BT471" s="277"/>
      <c r="BU471" s="277"/>
      <c r="BV471" s="277"/>
      <c r="BW471" s="278"/>
      <c r="BX471" s="279"/>
      <c r="BY471" s="277"/>
      <c r="BZ471" s="277"/>
      <c r="CA471" s="277"/>
      <c r="CB471" s="277"/>
      <c r="CC471" s="277"/>
      <c r="CD471" s="275"/>
      <c r="CE471" s="275"/>
      <c r="CF471" s="276"/>
      <c r="CG471" s="276"/>
      <c r="CH471" s="274"/>
      <c r="CI471" s="274"/>
      <c r="CJ471" s="274"/>
      <c r="CK471" s="274"/>
      <c r="CL471" s="275"/>
      <c r="CM471" s="275"/>
      <c r="CN471" s="276"/>
      <c r="CO471" s="276"/>
      <c r="CP471" s="280"/>
      <c r="CQ471" s="280"/>
      <c r="CR471" s="280"/>
      <c r="CS471" s="280"/>
      <c r="CT471" s="281"/>
      <c r="CU471" s="282"/>
      <c r="CV471" s="283"/>
      <c r="CW471" s="281"/>
      <c r="CX471" s="281"/>
      <c r="CY471" s="281"/>
      <c r="CZ471" s="281"/>
      <c r="DA471" s="281"/>
      <c r="DB471" s="281"/>
      <c r="DC471" s="282"/>
      <c r="DD471" s="283"/>
      <c r="DE471" s="281"/>
      <c r="DF471" s="281"/>
      <c r="DG471" s="281"/>
      <c r="DH471" s="281"/>
      <c r="DI471" s="281"/>
      <c r="DJ471" s="284"/>
      <c r="DK471" s="285"/>
      <c r="DL471" s="283"/>
      <c r="DM471" s="281"/>
      <c r="DN471" s="281"/>
      <c r="DO471" s="281"/>
      <c r="DP471" s="281"/>
      <c r="DQ471" s="281"/>
      <c r="DR471" s="281"/>
      <c r="DS471" s="282"/>
      <c r="DT471" s="283"/>
      <c r="DU471" s="281"/>
      <c r="DV471" s="281"/>
      <c r="DW471" s="281"/>
      <c r="DX471" s="281"/>
      <c r="DY471" s="281"/>
      <c r="DZ471" s="281"/>
      <c r="EA471" s="282"/>
      <c r="EB471" s="283"/>
      <c r="EC471" s="281"/>
      <c r="ED471" s="281"/>
      <c r="EE471" s="281"/>
      <c r="EF471" s="281"/>
      <c r="EG471" s="281"/>
      <c r="EH471" s="281"/>
      <c r="EI471" s="282"/>
      <c r="EJ471" s="283"/>
      <c r="EK471" s="281"/>
      <c r="EL471" s="281"/>
      <c r="EM471" s="281"/>
      <c r="EN471" s="281"/>
      <c r="EO471" s="281"/>
      <c r="EP471" s="281"/>
      <c r="EQ471" s="282"/>
      <c r="ER471" s="283"/>
      <c r="ES471" s="281"/>
      <c r="ET471" s="281"/>
      <c r="EU471" s="281"/>
      <c r="EV471" s="281"/>
      <c r="EW471" s="281"/>
      <c r="EX471" s="286"/>
      <c r="EY471" s="287"/>
      <c r="EZ471" s="283"/>
      <c r="FA471" s="281"/>
      <c r="FB471" s="281"/>
      <c r="FC471" s="281"/>
      <c r="FD471" s="281"/>
      <c r="FE471" s="281"/>
      <c r="FF471" s="281"/>
      <c r="FG471" s="282"/>
      <c r="FH471" s="283"/>
      <c r="FI471" s="281"/>
      <c r="FJ471" s="281"/>
      <c r="FK471" s="281"/>
      <c r="FL471" s="281"/>
      <c r="FM471" s="281"/>
      <c r="FN471" s="281"/>
      <c r="FO471" s="282"/>
      <c r="FP471" s="283"/>
      <c r="FQ471" s="281"/>
      <c r="FR471" s="281"/>
      <c r="FS471" s="281"/>
      <c r="FT471" s="281"/>
      <c r="FU471" s="281"/>
      <c r="FV471" s="281"/>
      <c r="FW471" s="282"/>
      <c r="FX471" s="283"/>
      <c r="FY471" s="281"/>
      <c r="FZ471" s="281"/>
      <c r="GA471" s="281"/>
      <c r="GB471" s="281"/>
      <c r="GC471" s="281"/>
      <c r="GD471" s="281"/>
      <c r="GE471" s="282"/>
      <c r="GF471" s="283"/>
      <c r="GG471" s="281"/>
      <c r="GH471" s="281"/>
      <c r="GI471" s="281"/>
      <c r="GJ471" s="281"/>
      <c r="GK471" s="281"/>
      <c r="GL471" s="281"/>
      <c r="GM471" s="282"/>
      <c r="GN471" s="283"/>
      <c r="GO471" s="281"/>
      <c r="GP471" s="281"/>
      <c r="GQ471" s="281"/>
      <c r="GR471" s="281"/>
      <c r="GS471" s="281"/>
      <c r="GT471" s="281"/>
      <c r="GU471" s="282"/>
      <c r="GV471" s="281"/>
      <c r="GW471" s="282"/>
      <c r="GX471" s="281"/>
      <c r="GY471" s="282"/>
      <c r="GZ471" s="281"/>
      <c r="HA471" s="282"/>
      <c r="HB471" s="281"/>
      <c r="HC471" s="282"/>
      <c r="HD471" s="281"/>
      <c r="HE471" s="282"/>
      <c r="HF471" s="281"/>
      <c r="HG471" s="282"/>
      <c r="HH471" s="281"/>
      <c r="HI471" s="282"/>
      <c r="HJ471" s="281"/>
      <c r="HK471" s="282"/>
    </row>
    <row r="472" customFormat="false" ht="12.75" hidden="true" customHeight="false" outlineLevel="0" collapsed="false">
      <c r="A472" s="232" t="s">
        <v>213</v>
      </c>
      <c r="B472" s="233" t="e">
        <f aca="false">VLOOKUP(A472,PLANEJAMENTO!$B$11:$C$96,2,FALSE())</f>
        <v>#N/A</v>
      </c>
      <c r="C472" s="232" t="e">
        <f aca="false">VLOOKUP(A472,PLANEJAMENTO!$B$11:$D$96,3,FALSE())</f>
        <v>#N/A</v>
      </c>
      <c r="D472" s="234" t="e">
        <f aca="false">VLOOKUP(A472,PLANEJAMENTO!$B$11:$E$96,4,FALSE())</f>
        <v>#N/A</v>
      </c>
      <c r="E472" s="234" t="e">
        <f aca="false">D472</f>
        <v>#N/A</v>
      </c>
      <c r="F472" s="235" t="e">
        <f aca="false">produções!#REF!</f>
        <v>#VALUE!</v>
      </c>
      <c r="G472" s="234" t="e">
        <f aca="false">F472*8</f>
        <v>#VALUE!</v>
      </c>
      <c r="H472" s="234"/>
      <c r="I472" s="237"/>
      <c r="J472" s="238"/>
      <c r="K472" s="305" t="s">
        <v>159</v>
      </c>
      <c r="L472" s="240"/>
      <c r="M472" s="240"/>
      <c r="N472" s="240"/>
      <c r="O472" s="240"/>
      <c r="P472" s="240"/>
      <c r="Q472" s="240"/>
      <c r="R472" s="345"/>
      <c r="S472" s="345"/>
      <c r="T472" s="240"/>
      <c r="U472" s="240"/>
      <c r="V472" s="240"/>
      <c r="W472" s="240"/>
      <c r="X472" s="240"/>
      <c r="Y472" s="240"/>
      <c r="Z472" s="345"/>
      <c r="AA472" s="345"/>
      <c r="AB472" s="240"/>
      <c r="AC472" s="240"/>
      <c r="AD472" s="240"/>
      <c r="AE472" s="240"/>
      <c r="AF472" s="240"/>
      <c r="AG472" s="240"/>
      <c r="AH472" s="345"/>
      <c r="AI472" s="345"/>
      <c r="AJ472" s="240"/>
      <c r="AK472" s="240"/>
      <c r="AL472" s="240"/>
      <c r="AM472" s="240"/>
      <c r="AN472" s="240"/>
      <c r="AO472" s="240"/>
      <c r="AP472" s="345"/>
      <c r="AQ472" s="345"/>
      <c r="AR472" s="240"/>
      <c r="AS472" s="240"/>
      <c r="AT472" s="240"/>
      <c r="AU472" s="240"/>
      <c r="AV472" s="240"/>
      <c r="AW472" s="240"/>
      <c r="AX472" s="345"/>
      <c r="AY472" s="345"/>
      <c r="AZ472" s="240"/>
      <c r="BA472" s="240"/>
      <c r="BB472" s="240"/>
      <c r="BC472" s="240"/>
      <c r="BD472" s="306" t="n">
        <f aca="false">6-BD463</f>
        <v>2.20153198834825</v>
      </c>
      <c r="BE472" s="306"/>
      <c r="BF472" s="388" t="n">
        <v>3.70049437403617</v>
      </c>
      <c r="BG472" s="388"/>
      <c r="BH472" s="240"/>
      <c r="BI472" s="240"/>
      <c r="BJ472" s="240"/>
      <c r="BK472" s="240"/>
      <c r="BL472" s="240"/>
      <c r="BM472" s="240"/>
      <c r="BN472" s="240"/>
      <c r="BO472" s="240"/>
      <c r="BP472" s="240"/>
      <c r="BQ472" s="240"/>
      <c r="BR472" s="308"/>
      <c r="BS472" s="308"/>
      <c r="BT472" s="308"/>
      <c r="BU472" s="308"/>
      <c r="BV472" s="308"/>
      <c r="BW472" s="308"/>
      <c r="BX472" s="308"/>
      <c r="BY472" s="308"/>
      <c r="BZ472" s="308"/>
      <c r="CA472" s="308"/>
      <c r="CB472" s="308"/>
      <c r="CC472" s="308"/>
      <c r="CD472" s="308"/>
      <c r="CE472" s="308"/>
      <c r="CF472" s="308"/>
      <c r="CG472" s="308"/>
      <c r="CH472" s="308"/>
      <c r="CI472" s="308"/>
      <c r="CJ472" s="308"/>
      <c r="CK472" s="308"/>
      <c r="CL472" s="308"/>
      <c r="CM472" s="308"/>
      <c r="CN472" s="308"/>
      <c r="CO472" s="308"/>
      <c r="CP472" s="308"/>
      <c r="CQ472" s="308"/>
      <c r="CR472" s="308"/>
      <c r="CS472" s="308"/>
      <c r="CT472" s="308"/>
      <c r="CU472" s="308"/>
      <c r="CV472" s="308"/>
      <c r="CW472" s="308"/>
      <c r="CX472" s="308"/>
      <c r="CY472" s="308"/>
      <c r="CZ472" s="308"/>
      <c r="DA472" s="308"/>
      <c r="DB472" s="308"/>
      <c r="DC472" s="308"/>
      <c r="DD472" s="308"/>
      <c r="DE472" s="308"/>
      <c r="DF472" s="308"/>
      <c r="DG472" s="308"/>
      <c r="DH472" s="308"/>
      <c r="DI472" s="308"/>
      <c r="DJ472" s="315"/>
      <c r="DK472" s="315"/>
      <c r="DL472" s="308"/>
      <c r="DM472" s="308"/>
      <c r="DN472" s="308"/>
      <c r="DO472" s="308"/>
      <c r="DP472" s="308"/>
      <c r="DQ472" s="308"/>
      <c r="DR472" s="308"/>
      <c r="DS472" s="308"/>
      <c r="DT472" s="308"/>
      <c r="DU472" s="308"/>
      <c r="DV472" s="308"/>
      <c r="DW472" s="308"/>
      <c r="DX472" s="308"/>
      <c r="DY472" s="308"/>
      <c r="DZ472" s="308"/>
      <c r="EA472" s="308"/>
      <c r="EB472" s="308"/>
      <c r="EC472" s="308"/>
      <c r="ED472" s="308"/>
      <c r="EE472" s="308"/>
      <c r="EF472" s="308"/>
      <c r="EG472" s="308"/>
      <c r="EH472" s="308"/>
      <c r="EI472" s="308"/>
      <c r="EJ472" s="308"/>
      <c r="EK472" s="308"/>
      <c r="EL472" s="308"/>
      <c r="EM472" s="308"/>
      <c r="EN472" s="308"/>
      <c r="EO472" s="308"/>
      <c r="EP472" s="308"/>
      <c r="EQ472" s="308"/>
      <c r="ER472" s="308"/>
      <c r="ES472" s="308"/>
      <c r="ET472" s="308"/>
      <c r="EU472" s="308"/>
      <c r="EV472" s="308"/>
      <c r="EW472" s="308"/>
      <c r="EX472" s="309"/>
      <c r="EY472" s="309"/>
      <c r="EZ472" s="370" t="n">
        <v>0.919117647058823</v>
      </c>
      <c r="FA472" s="370"/>
      <c r="FB472" s="308"/>
      <c r="FC472" s="308"/>
      <c r="FD472" s="308"/>
      <c r="FE472" s="308"/>
      <c r="FF472" s="308"/>
      <c r="FG472" s="308"/>
      <c r="FH472" s="308"/>
      <c r="FI472" s="308"/>
      <c r="FJ472" s="308"/>
      <c r="FK472" s="308"/>
      <c r="FL472" s="308"/>
      <c r="FM472" s="308"/>
      <c r="FN472" s="308"/>
      <c r="FO472" s="308"/>
      <c r="FP472" s="308"/>
      <c r="FQ472" s="308"/>
      <c r="FR472" s="308"/>
      <c r="FS472" s="308"/>
      <c r="FT472" s="308"/>
      <c r="FU472" s="308"/>
      <c r="FV472" s="308"/>
      <c r="FW472" s="308"/>
      <c r="FX472" s="308"/>
      <c r="FY472" s="308"/>
      <c r="FZ472" s="308"/>
      <c r="GA472" s="308"/>
      <c r="GB472" s="308"/>
      <c r="GC472" s="308"/>
      <c r="GD472" s="308"/>
      <c r="GE472" s="308"/>
      <c r="GF472" s="308"/>
      <c r="GG472" s="308"/>
      <c r="GH472" s="308"/>
      <c r="GI472" s="308"/>
      <c r="GJ472" s="308"/>
      <c r="GK472" s="308"/>
      <c r="GL472" s="308"/>
      <c r="GM472" s="308"/>
      <c r="GN472" s="308"/>
      <c r="GO472" s="308"/>
      <c r="GP472" s="308"/>
      <c r="GQ472" s="308"/>
      <c r="GR472" s="308"/>
      <c r="GS472" s="308"/>
      <c r="GT472" s="308"/>
      <c r="GU472" s="308"/>
      <c r="GV472" s="308"/>
      <c r="GW472" s="308"/>
      <c r="GX472" s="308"/>
      <c r="GY472" s="308"/>
      <c r="GZ472" s="308"/>
      <c r="HA472" s="308"/>
      <c r="HB472" s="308"/>
      <c r="HC472" s="308"/>
      <c r="HD472" s="308"/>
      <c r="HE472" s="308"/>
      <c r="HF472" s="308"/>
      <c r="HG472" s="308"/>
      <c r="HH472" s="308"/>
      <c r="HI472" s="308"/>
      <c r="HJ472" s="308"/>
      <c r="HK472" s="308"/>
    </row>
    <row r="473" customFormat="false" ht="12.75" hidden="true" customHeight="false" outlineLevel="0" collapsed="false">
      <c r="A473" s="232"/>
      <c r="B473" s="233"/>
      <c r="C473" s="232"/>
      <c r="D473" s="234"/>
      <c r="E473" s="234"/>
      <c r="F473" s="235"/>
      <c r="G473" s="234"/>
      <c r="H473" s="234"/>
      <c r="I473" s="237"/>
      <c r="J473" s="238"/>
      <c r="K473" s="244" t="s">
        <v>160</v>
      </c>
      <c r="L473" s="245"/>
      <c r="M473" s="245"/>
      <c r="N473" s="245"/>
      <c r="O473" s="245"/>
      <c r="P473" s="245"/>
      <c r="Q473" s="245"/>
      <c r="R473" s="245"/>
      <c r="S473" s="245"/>
      <c r="T473" s="245"/>
      <c r="U473" s="245"/>
      <c r="V473" s="245"/>
      <c r="W473" s="245"/>
      <c r="X473" s="245"/>
      <c r="Y473" s="245"/>
      <c r="Z473" s="245"/>
      <c r="AA473" s="245"/>
      <c r="AB473" s="245"/>
      <c r="AC473" s="245"/>
      <c r="AD473" s="245"/>
      <c r="AE473" s="245"/>
      <c r="AF473" s="245"/>
      <c r="AG473" s="245"/>
      <c r="AH473" s="245"/>
      <c r="AI473" s="245"/>
      <c r="AJ473" s="245"/>
      <c r="AK473" s="245"/>
      <c r="AL473" s="245"/>
      <c r="AM473" s="245"/>
      <c r="AN473" s="245"/>
      <c r="AO473" s="245"/>
      <c r="AP473" s="245"/>
      <c r="AQ473" s="245"/>
      <c r="AR473" s="245"/>
      <c r="AS473" s="245"/>
      <c r="AT473" s="245"/>
      <c r="AU473" s="245"/>
      <c r="AV473" s="245"/>
      <c r="AW473" s="245"/>
      <c r="AX473" s="245"/>
      <c r="AY473" s="245"/>
      <c r="AZ473" s="245"/>
      <c r="BA473" s="245"/>
      <c r="BB473" s="245"/>
      <c r="BC473" s="245"/>
      <c r="BD473" s="245" t="n">
        <v>1</v>
      </c>
      <c r="BE473" s="245"/>
      <c r="BF473" s="245" t="n">
        <v>1</v>
      </c>
      <c r="BG473" s="245"/>
      <c r="BH473" s="245"/>
      <c r="BI473" s="245"/>
      <c r="BJ473" s="245"/>
      <c r="BK473" s="245"/>
      <c r="BL473" s="245"/>
      <c r="BM473" s="245"/>
      <c r="BN473" s="245"/>
      <c r="BO473" s="245"/>
      <c r="BP473" s="245"/>
      <c r="BQ473" s="245"/>
      <c r="BR473" s="245"/>
      <c r="BS473" s="245"/>
      <c r="BT473" s="245"/>
      <c r="BU473" s="245"/>
      <c r="BV473" s="245"/>
      <c r="BW473" s="245"/>
      <c r="BX473" s="245"/>
      <c r="BY473" s="245"/>
      <c r="BZ473" s="245"/>
      <c r="CA473" s="245"/>
      <c r="CB473" s="245"/>
      <c r="CC473" s="245"/>
      <c r="CD473" s="245"/>
      <c r="CE473" s="245"/>
      <c r="CF473" s="245"/>
      <c r="CG473" s="245"/>
      <c r="CH473" s="245"/>
      <c r="CI473" s="245"/>
      <c r="CJ473" s="245"/>
      <c r="CK473" s="245"/>
      <c r="CL473" s="245"/>
      <c r="CM473" s="245"/>
      <c r="CN473" s="245"/>
      <c r="CO473" s="245"/>
      <c r="CP473" s="245"/>
      <c r="CQ473" s="245"/>
      <c r="CR473" s="245"/>
      <c r="CS473" s="245"/>
      <c r="CT473" s="245"/>
      <c r="CU473" s="245"/>
      <c r="CV473" s="245"/>
      <c r="CW473" s="245"/>
      <c r="CX473" s="245"/>
      <c r="CY473" s="245"/>
      <c r="CZ473" s="245"/>
      <c r="DA473" s="245"/>
      <c r="DB473" s="245"/>
      <c r="DC473" s="245"/>
      <c r="DD473" s="245"/>
      <c r="DE473" s="245"/>
      <c r="DF473" s="245"/>
      <c r="DG473" s="245"/>
      <c r="DH473" s="245"/>
      <c r="DI473" s="245"/>
      <c r="DJ473" s="310"/>
      <c r="DK473" s="310"/>
      <c r="DL473" s="245"/>
      <c r="DM473" s="245"/>
      <c r="DN473" s="245"/>
      <c r="DO473" s="245"/>
      <c r="DP473" s="245"/>
      <c r="DQ473" s="245"/>
      <c r="DR473" s="245"/>
      <c r="DS473" s="245"/>
      <c r="DT473" s="245"/>
      <c r="DU473" s="245"/>
      <c r="DV473" s="245"/>
      <c r="DW473" s="245"/>
      <c r="DX473" s="245"/>
      <c r="DY473" s="245"/>
      <c r="DZ473" s="245"/>
      <c r="EA473" s="245"/>
      <c r="EB473" s="245"/>
      <c r="EC473" s="245"/>
      <c r="ED473" s="245"/>
      <c r="EE473" s="245"/>
      <c r="EF473" s="245"/>
      <c r="EG473" s="245"/>
      <c r="EH473" s="245"/>
      <c r="EI473" s="245"/>
      <c r="EJ473" s="245"/>
      <c r="EK473" s="245"/>
      <c r="EL473" s="245"/>
      <c r="EM473" s="245"/>
      <c r="EN473" s="245"/>
      <c r="EO473" s="245"/>
      <c r="EP473" s="245"/>
      <c r="EQ473" s="245"/>
      <c r="ER473" s="245"/>
      <c r="ES473" s="245"/>
      <c r="ET473" s="245"/>
      <c r="EU473" s="245"/>
      <c r="EV473" s="245"/>
      <c r="EW473" s="245"/>
      <c r="EX473" s="246"/>
      <c r="EY473" s="246"/>
      <c r="EZ473" s="245" t="n">
        <v>1</v>
      </c>
      <c r="FA473" s="245"/>
      <c r="FB473" s="245"/>
      <c r="FC473" s="245"/>
      <c r="FD473" s="245"/>
      <c r="FE473" s="245"/>
      <c r="FF473" s="245"/>
      <c r="FG473" s="245"/>
      <c r="FH473" s="245"/>
      <c r="FI473" s="245"/>
      <c r="FJ473" s="245"/>
      <c r="FK473" s="245"/>
      <c r="FL473" s="245"/>
      <c r="FM473" s="245"/>
      <c r="FN473" s="245"/>
      <c r="FO473" s="245"/>
      <c r="FP473" s="245"/>
      <c r="FQ473" s="245"/>
      <c r="FR473" s="245"/>
      <c r="FS473" s="245"/>
      <c r="FT473" s="245"/>
      <c r="FU473" s="245"/>
      <c r="FV473" s="245"/>
      <c r="FW473" s="245"/>
      <c r="FX473" s="245"/>
      <c r="FY473" s="245"/>
      <c r="FZ473" s="245"/>
      <c r="GA473" s="245"/>
      <c r="GB473" s="245"/>
      <c r="GC473" s="245"/>
      <c r="GD473" s="245"/>
      <c r="GE473" s="245"/>
      <c r="GF473" s="245"/>
      <c r="GG473" s="245"/>
      <c r="GH473" s="245"/>
      <c r="GI473" s="245"/>
      <c r="GJ473" s="245"/>
      <c r="GK473" s="245"/>
      <c r="GL473" s="245"/>
      <c r="GM473" s="245"/>
      <c r="GN473" s="245"/>
      <c r="GO473" s="245"/>
      <c r="GP473" s="245"/>
      <c r="GQ473" s="245"/>
      <c r="GR473" s="245"/>
      <c r="GS473" s="245"/>
      <c r="GT473" s="245"/>
      <c r="GU473" s="245"/>
      <c r="GV473" s="245"/>
      <c r="GW473" s="245"/>
      <c r="GX473" s="245"/>
      <c r="GY473" s="245"/>
      <c r="GZ473" s="245"/>
      <c r="HA473" s="245"/>
      <c r="HB473" s="245"/>
      <c r="HC473" s="245"/>
      <c r="HD473" s="245"/>
      <c r="HE473" s="245"/>
      <c r="HF473" s="245"/>
      <c r="HG473" s="245"/>
      <c r="HH473" s="245"/>
      <c r="HI473" s="245"/>
      <c r="HJ473" s="245"/>
      <c r="HK473" s="245"/>
    </row>
    <row r="474" customFormat="false" ht="12.75" hidden="true" customHeight="false" outlineLevel="0" collapsed="false">
      <c r="A474" s="232"/>
      <c r="B474" s="233"/>
      <c r="C474" s="232"/>
      <c r="D474" s="234"/>
      <c r="E474" s="234"/>
      <c r="F474" s="235"/>
      <c r="G474" s="234"/>
      <c r="H474" s="234"/>
      <c r="I474" s="237"/>
      <c r="J474" s="238"/>
      <c r="K474" s="247" t="s">
        <v>161</v>
      </c>
      <c r="L474" s="248" t="e">
        <f aca="false">(L472*L473*$G472)*$L$8</f>
        <v>#VALUE!</v>
      </c>
      <c r="M474" s="248"/>
      <c r="N474" s="248" t="e">
        <f aca="false">(N472*N473*$G472)*$L$8</f>
        <v>#VALUE!</v>
      </c>
      <c r="O474" s="248"/>
      <c r="P474" s="248" t="e">
        <f aca="false">(P472*P473*$G472)*$L$8</f>
        <v>#VALUE!</v>
      </c>
      <c r="Q474" s="248"/>
      <c r="R474" s="248" t="e">
        <f aca="false">(R472*R473*$G472)*$L$8</f>
        <v>#VALUE!</v>
      </c>
      <c r="S474" s="248"/>
      <c r="T474" s="248" t="e">
        <f aca="false">(T472*T473*$G472)*$T$8</f>
        <v>#VALUE!</v>
      </c>
      <c r="U474" s="248"/>
      <c r="V474" s="248" t="e">
        <f aca="false">(V472*V473*$G472)*$T$8</f>
        <v>#VALUE!</v>
      </c>
      <c r="W474" s="248"/>
      <c r="X474" s="248" t="e">
        <f aca="false">(X472*X473*$G472)*$T$8</f>
        <v>#VALUE!</v>
      </c>
      <c r="Y474" s="248"/>
      <c r="Z474" s="248" t="e">
        <f aca="false">(Z472*Z473*$G472)*$T$8</f>
        <v>#VALUE!</v>
      </c>
      <c r="AA474" s="248"/>
      <c r="AB474" s="248" t="e">
        <f aca="false">(AB472*AB473*$G472)*$AB$8</f>
        <v>#VALUE!</v>
      </c>
      <c r="AC474" s="248"/>
      <c r="AD474" s="248" t="e">
        <f aca="false">(AD472*AD473*$G472)*$AB$8</f>
        <v>#VALUE!</v>
      </c>
      <c r="AE474" s="248"/>
      <c r="AF474" s="248" t="e">
        <f aca="false">(AF472*AF473*$G472)*$AB$8</f>
        <v>#VALUE!</v>
      </c>
      <c r="AG474" s="248"/>
      <c r="AH474" s="248" t="e">
        <f aca="false">(AH472*AH473*$G472)*$AB$8</f>
        <v>#VALUE!</v>
      </c>
      <c r="AI474" s="248"/>
      <c r="AJ474" s="248" t="e">
        <f aca="false">(AJ472*AJ473*$G472)*$AJ$8</f>
        <v>#VALUE!</v>
      </c>
      <c r="AK474" s="248"/>
      <c r="AL474" s="248" t="e">
        <f aca="false">(AL472*AL473*$G472)*$AJ$8</f>
        <v>#VALUE!</v>
      </c>
      <c r="AM474" s="248"/>
      <c r="AN474" s="248" t="e">
        <f aca="false">(AN472*AN473*$G472)*$AJ$8</f>
        <v>#VALUE!</v>
      </c>
      <c r="AO474" s="248"/>
      <c r="AP474" s="248" t="e">
        <f aca="false">(AP472*AP473*$G472)*$AJ$8</f>
        <v>#VALUE!</v>
      </c>
      <c r="AQ474" s="248"/>
      <c r="AR474" s="248" t="e">
        <f aca="false">(AR472*AR473*$G472)*$AT$8</f>
        <v>#VALUE!</v>
      </c>
      <c r="AS474" s="248"/>
      <c r="AT474" s="248" t="e">
        <f aca="false">(AT472*AT473*$G472)*$AT$8</f>
        <v>#VALUE!</v>
      </c>
      <c r="AU474" s="248"/>
      <c r="AV474" s="248" t="e">
        <f aca="false">(AV472*AV473*$G472)*$AT$8</f>
        <v>#VALUE!</v>
      </c>
      <c r="AW474" s="248"/>
      <c r="AX474" s="248" t="e">
        <f aca="false">(AX472*AX473*$G472)*$AT$8</f>
        <v>#VALUE!</v>
      </c>
      <c r="AY474" s="248"/>
      <c r="AZ474" s="248" t="e">
        <f aca="false">(AZ472*AZ473*$G472)*$BB$8</f>
        <v>#VALUE!</v>
      </c>
      <c r="BA474" s="248"/>
      <c r="BB474" s="248" t="e">
        <f aca="false">(BB472*BB473*$G472)*$BB$8</f>
        <v>#VALUE!</v>
      </c>
      <c r="BC474" s="248"/>
      <c r="BD474" s="248" t="e">
        <f aca="false">(BD472*BD473*$G472)*$BB$8</f>
        <v>#VALUE!</v>
      </c>
      <c r="BE474" s="248"/>
      <c r="BF474" s="248" t="e">
        <f aca="false">(BF472*BF473*$G472)*$BB$8</f>
        <v>#VALUE!</v>
      </c>
      <c r="BG474" s="248"/>
      <c r="BH474" s="248" t="e">
        <f aca="false">(BH472*BH473*$G472)*$BJ$8</f>
        <v>#VALUE!</v>
      </c>
      <c r="BI474" s="248"/>
      <c r="BJ474" s="248" t="e">
        <f aca="false">(BJ472*BJ473*$G472)*$BJ$8</f>
        <v>#VALUE!</v>
      </c>
      <c r="BK474" s="248"/>
      <c r="BL474" s="248" t="e">
        <f aca="false">(BL472*BL473*$G472)*$BJ$8</f>
        <v>#VALUE!</v>
      </c>
      <c r="BM474" s="248"/>
      <c r="BN474" s="248" t="e">
        <f aca="false">(BN472*BN473*$G472)*$BJ$8</f>
        <v>#VALUE!</v>
      </c>
      <c r="BO474" s="248"/>
      <c r="BP474" s="248" t="e">
        <f aca="false">(BP472*BP473*$G472)*$BT$8</f>
        <v>#VALUE!</v>
      </c>
      <c r="BQ474" s="248"/>
      <c r="BR474" s="248" t="e">
        <f aca="false">(BR472*BR473*$G472)*$BT$8</f>
        <v>#VALUE!</v>
      </c>
      <c r="BS474" s="248"/>
      <c r="BT474" s="248" t="e">
        <f aca="false">(BT472*BT473*$G472)*$BT$8</f>
        <v>#VALUE!</v>
      </c>
      <c r="BU474" s="248"/>
      <c r="BV474" s="248" t="e">
        <f aca="false">(BV472*BV473*$G472)*$BT$8</f>
        <v>#VALUE!</v>
      </c>
      <c r="BW474" s="248"/>
      <c r="BX474" s="248" t="e">
        <f aca="false">(BX472*BX473*$G472)*$CB$8</f>
        <v>#VALUE!</v>
      </c>
      <c r="BY474" s="248"/>
      <c r="BZ474" s="248" t="e">
        <f aca="false">(BZ472*BZ473*$G472)*$CB$8</f>
        <v>#VALUE!</v>
      </c>
      <c r="CA474" s="248"/>
      <c r="CB474" s="248" t="e">
        <f aca="false">(CB472*CB473*$G472)*$CB$8</f>
        <v>#VALUE!</v>
      </c>
      <c r="CC474" s="248"/>
      <c r="CD474" s="248" t="e">
        <f aca="false">(CD472*CD473*$G472)*$CB$8</f>
        <v>#VALUE!</v>
      </c>
      <c r="CE474" s="248"/>
      <c r="CF474" s="248" t="e">
        <f aca="false">(CF472*CF473*$G472)*$CJ$8</f>
        <v>#VALUE!</v>
      </c>
      <c r="CG474" s="248"/>
      <c r="CH474" s="248" t="e">
        <f aca="false">(CH472*CH473*$G472)*$CJ$8</f>
        <v>#VALUE!</v>
      </c>
      <c r="CI474" s="248"/>
      <c r="CJ474" s="248" t="e">
        <f aca="false">(CJ472*CJ473*$G472)*$CJ$8</f>
        <v>#VALUE!</v>
      </c>
      <c r="CK474" s="248"/>
      <c r="CL474" s="248" t="e">
        <f aca="false">(CL472*CL473*$G472)*$CJ$8</f>
        <v>#VALUE!</v>
      </c>
      <c r="CM474" s="248"/>
      <c r="CN474" s="248" t="e">
        <f aca="false">(CN472*CN473*$G472)*$CT$8</f>
        <v>#VALUE!</v>
      </c>
      <c r="CO474" s="248"/>
      <c r="CP474" s="248" t="e">
        <f aca="false">(CP472*CP473*$G472)*$CT$8</f>
        <v>#VALUE!</v>
      </c>
      <c r="CQ474" s="248"/>
      <c r="CR474" s="248" t="e">
        <f aca="false">(CR472*CR473*$G472)*$CT$8</f>
        <v>#VALUE!</v>
      </c>
      <c r="CS474" s="248"/>
      <c r="CT474" s="248" t="e">
        <f aca="false">(CT472*CT473*$G472)*$CT$8</f>
        <v>#VALUE!</v>
      </c>
      <c r="CU474" s="248"/>
      <c r="CV474" s="248" t="e">
        <f aca="false">(CV472*CV473*$G472)*$CT$8</f>
        <v>#VALUE!</v>
      </c>
      <c r="CW474" s="248"/>
      <c r="CX474" s="248" t="e">
        <f aca="false">(CX472*CX473*$G472)*$CT$8</f>
        <v>#VALUE!</v>
      </c>
      <c r="CY474" s="248"/>
      <c r="CZ474" s="248" t="e">
        <f aca="false">(CZ472*CZ473*$G472)*$CT$8</f>
        <v>#VALUE!</v>
      </c>
      <c r="DA474" s="248"/>
      <c r="DB474" s="248" t="e">
        <f aca="false">(DB472*DB473*$G472)*$DB$8</f>
        <v>#VALUE!</v>
      </c>
      <c r="DC474" s="248"/>
      <c r="DD474" s="248" t="e">
        <f aca="false">(DD472*DD473*$G472)*$DB$8</f>
        <v>#VALUE!</v>
      </c>
      <c r="DE474" s="248"/>
      <c r="DF474" s="248" t="e">
        <f aca="false">(DF472*DF473*$G472)*$DB$8</f>
        <v>#VALUE!</v>
      </c>
      <c r="DG474" s="248"/>
      <c r="DH474" s="248" t="e">
        <f aca="false">(DH472*DH473*$G472)*$DB$8</f>
        <v>#VALUE!</v>
      </c>
      <c r="DI474" s="248"/>
      <c r="DJ474" s="292" t="e">
        <f aca="false">(DJ472*DJ473*$G472)*$DB$8</f>
        <v>#VALUE!</v>
      </c>
      <c r="DK474" s="292"/>
      <c r="DL474" s="248" t="e">
        <f aca="false">(DL472*DL473*$G472)*$DB$8</f>
        <v>#VALUE!</v>
      </c>
      <c r="DM474" s="248"/>
      <c r="DN474" s="248" t="e">
        <f aca="false">(DN472*DN473*$G472)*$DB$8</f>
        <v>#VALUE!</v>
      </c>
      <c r="DO474" s="248"/>
      <c r="DP474" s="248" t="e">
        <f aca="false">(DP472*DP473*$G472)*$DB$8</f>
        <v>#VALUE!</v>
      </c>
      <c r="DQ474" s="248"/>
      <c r="DR474" s="248" t="e">
        <f aca="false">(DR472*DR473*$G472)*$DB$8</f>
        <v>#VALUE!</v>
      </c>
      <c r="DS474" s="248"/>
      <c r="DT474" s="248" t="e">
        <f aca="false">(DT472*DT473*$G472)*$DB$8</f>
        <v>#VALUE!</v>
      </c>
      <c r="DU474" s="248"/>
      <c r="DV474" s="248" t="e">
        <f aca="false">(DV472*DV473*$G472)*$DB$8</f>
        <v>#VALUE!</v>
      </c>
      <c r="DW474" s="248"/>
      <c r="DX474" s="248" t="e">
        <f aca="false">(DX472*DX473*$G472)*$DB$8</f>
        <v>#VALUE!</v>
      </c>
      <c r="DY474" s="248"/>
      <c r="DZ474" s="248" t="e">
        <f aca="false">(DZ472*DZ473*$G472)*$DB$8</f>
        <v>#VALUE!</v>
      </c>
      <c r="EA474" s="248"/>
      <c r="EB474" s="248" t="e">
        <f aca="false">(EB472*EB473*$G472)*$DB$8</f>
        <v>#VALUE!</v>
      </c>
      <c r="EC474" s="248"/>
      <c r="ED474" s="248" t="e">
        <f aca="false">(ED472*ED473*$G472)*$DB$8</f>
        <v>#VALUE!</v>
      </c>
      <c r="EE474" s="248"/>
      <c r="EF474" s="248" t="e">
        <f aca="false">(EF472*EF473*$G472)*$DB$8</f>
        <v>#VALUE!</v>
      </c>
      <c r="EG474" s="248"/>
      <c r="EH474" s="248" t="e">
        <f aca="false">(EH472*EH473*$G472)*$DB$8</f>
        <v>#VALUE!</v>
      </c>
      <c r="EI474" s="248"/>
      <c r="EJ474" s="248" t="e">
        <f aca="false">(EJ472*EJ473*$G472)*$DB$8</f>
        <v>#VALUE!</v>
      </c>
      <c r="EK474" s="248"/>
      <c r="EL474" s="248" t="e">
        <f aca="false">(EL472*EL473*$G472)*$DB$8</f>
        <v>#VALUE!</v>
      </c>
      <c r="EM474" s="248"/>
      <c r="EN474" s="248" t="e">
        <f aca="false">(EN472*EN473*$G472)*$EJ$8</f>
        <v>#VALUE!</v>
      </c>
      <c r="EO474" s="248"/>
      <c r="EP474" s="248" t="e">
        <f aca="false">(EP472*EP473*$G472)*$EJ$8</f>
        <v>#VALUE!</v>
      </c>
      <c r="EQ474" s="248"/>
      <c r="ER474" s="248" t="e">
        <f aca="false">(ER472*ER473*$G472)*$ET$8</f>
        <v>#VALUE!</v>
      </c>
      <c r="ES474" s="248"/>
      <c r="ET474" s="248" t="e">
        <f aca="false">(ET472*ET473*$G472)*$ET$8</f>
        <v>#VALUE!</v>
      </c>
      <c r="EU474" s="248"/>
      <c r="EV474" s="248" t="e">
        <f aca="false">(EV472*EV473*$G472)*$ET$8</f>
        <v>#VALUE!</v>
      </c>
      <c r="EW474" s="248"/>
      <c r="EX474" s="249" t="e">
        <f aca="false">(EX472*EX473*$G472)*$ET$8</f>
        <v>#VALUE!</v>
      </c>
      <c r="EY474" s="249"/>
      <c r="EZ474" s="248" t="e">
        <f aca="false">(EZ472*EZ473*$G472)*$ET$8</f>
        <v>#VALUE!</v>
      </c>
      <c r="FA474" s="248"/>
      <c r="FB474" s="248" t="e">
        <f aca="false">(FB472*FB473*$G472)*$DB$8</f>
        <v>#VALUE!</v>
      </c>
      <c r="FC474" s="248"/>
      <c r="FD474" s="248" t="e">
        <f aca="false">(FD472*FD473*$G472)*$DB$8</f>
        <v>#VALUE!</v>
      </c>
      <c r="FE474" s="248"/>
      <c r="FF474" s="248" t="e">
        <f aca="false">(FF472*FF473*$G472)*$DB$8</f>
        <v>#VALUE!</v>
      </c>
      <c r="FG474" s="248"/>
      <c r="FH474" s="248" t="e">
        <f aca="false">(FH472*FH473*$G472)*$DB$8</f>
        <v>#VALUE!</v>
      </c>
      <c r="FI474" s="248"/>
      <c r="FJ474" s="248" t="e">
        <f aca="false">(FJ472*FJ473*$G472)*$DB$8</f>
        <v>#VALUE!</v>
      </c>
      <c r="FK474" s="248"/>
      <c r="FL474" s="248" t="e">
        <f aca="false">(FL472*FL473*$G472)*$DB$8</f>
        <v>#VALUE!</v>
      </c>
      <c r="FM474" s="248"/>
      <c r="FN474" s="248" t="e">
        <f aca="false">(FN472*FN473*$G472)*$DB$8</f>
        <v>#VALUE!</v>
      </c>
      <c r="FO474" s="248"/>
      <c r="FP474" s="248" t="e">
        <f aca="false">(FP472*FP473*$G472)*$DB$8</f>
        <v>#VALUE!</v>
      </c>
      <c r="FQ474" s="248"/>
      <c r="FR474" s="248" t="e">
        <f aca="false">(FR472*FR473*$G472)*$DB$8</f>
        <v>#VALUE!</v>
      </c>
      <c r="FS474" s="248"/>
      <c r="FT474" s="248" t="e">
        <f aca="false">(FT472*FT473*$G472)*$DB$8</f>
        <v>#VALUE!</v>
      </c>
      <c r="FU474" s="248"/>
      <c r="FV474" s="248" t="e">
        <f aca="false">(FV472*FV473*$G472)*$DB$8</f>
        <v>#VALUE!</v>
      </c>
      <c r="FW474" s="248"/>
      <c r="FX474" s="248" t="e">
        <f aca="false">(FX472*FX473*$G472)*$DB$8</f>
        <v>#VALUE!</v>
      </c>
      <c r="FY474" s="248"/>
      <c r="FZ474" s="248" t="e">
        <f aca="false">(FZ472*FZ473*$G472)*$DB$8</f>
        <v>#VALUE!</v>
      </c>
      <c r="GA474" s="248"/>
      <c r="GB474" s="248" t="e">
        <f aca="false">(GB472*GB473*$G472)*$DB$8</f>
        <v>#VALUE!</v>
      </c>
      <c r="GC474" s="248"/>
      <c r="GD474" s="248" t="e">
        <f aca="false">(GD472*GD473*$G472)*$DB$8</f>
        <v>#VALUE!</v>
      </c>
      <c r="GE474" s="248"/>
      <c r="GF474" s="248" t="e">
        <f aca="false">(GF472*GF473*$G472)*$DB$8</f>
        <v>#VALUE!</v>
      </c>
      <c r="GG474" s="248"/>
      <c r="GH474" s="248" t="e">
        <f aca="false">(GH472*GH473*$G472)*$DB$8</f>
        <v>#VALUE!</v>
      </c>
      <c r="GI474" s="248"/>
      <c r="GJ474" s="248" t="e">
        <f aca="false">(GJ472*GJ473*$G472)*$DB$8</f>
        <v>#VALUE!</v>
      </c>
      <c r="GK474" s="248"/>
      <c r="GL474" s="248" t="e">
        <f aca="false">(GL472*GL473*$G472)*$DB$8</f>
        <v>#VALUE!</v>
      </c>
      <c r="GM474" s="248"/>
      <c r="GN474" s="248" t="e">
        <f aca="false">(GN472*GN473*$G472)*$DB$8</f>
        <v>#VALUE!</v>
      </c>
      <c r="GO474" s="248"/>
      <c r="GP474" s="248" t="e">
        <f aca="false">(GP472*GP473*$G472)*$DB$8</f>
        <v>#VALUE!</v>
      </c>
      <c r="GQ474" s="248"/>
      <c r="GR474" s="248" t="e">
        <f aca="false">(GR472*GR473*$G472)*$DB$8</f>
        <v>#VALUE!</v>
      </c>
      <c r="GS474" s="248"/>
      <c r="GT474" s="248" t="e">
        <f aca="false">(GT472*GT473*$G472)*$DB$8</f>
        <v>#VALUE!</v>
      </c>
      <c r="GU474" s="248"/>
      <c r="GV474" s="248" t="e">
        <f aca="false">(GV472*GV473*$G472)*$DB$8</f>
        <v>#VALUE!</v>
      </c>
      <c r="GW474" s="248"/>
      <c r="GX474" s="248" t="e">
        <f aca="false">(GX472*GX473*$G472)*$DB$8</f>
        <v>#VALUE!</v>
      </c>
      <c r="GY474" s="248"/>
      <c r="GZ474" s="248" t="e">
        <f aca="false">(GZ472*GZ473*$G472)*$DB$8</f>
        <v>#VALUE!</v>
      </c>
      <c r="HA474" s="248"/>
      <c r="HB474" s="248" t="e">
        <f aca="false">(HB472*HB473*$G472)*$DB$8</f>
        <v>#VALUE!</v>
      </c>
      <c r="HC474" s="248"/>
      <c r="HD474" s="248" t="e">
        <f aca="false">(HD472*HD473*$G472)*$DB$8</f>
        <v>#VALUE!</v>
      </c>
      <c r="HE474" s="248"/>
      <c r="HF474" s="248" t="e">
        <f aca="false">(HF472*HF473*$G472)*$DB$8</f>
        <v>#VALUE!</v>
      </c>
      <c r="HG474" s="248"/>
      <c r="HH474" s="248" t="e">
        <f aca="false">(HH472*HH473*$G472)*$DB$8</f>
        <v>#VALUE!</v>
      </c>
      <c r="HI474" s="248"/>
      <c r="HJ474" s="248" t="e">
        <f aca="false">(HJ472*HJ473*$G472)*$DB$8</f>
        <v>#VALUE!</v>
      </c>
      <c r="HK474" s="248"/>
    </row>
    <row r="475" customFormat="false" ht="12.75" hidden="true" customHeight="false" outlineLevel="0" collapsed="false">
      <c r="A475" s="232"/>
      <c r="B475" s="233"/>
      <c r="C475" s="232"/>
      <c r="D475" s="234"/>
      <c r="E475" s="234"/>
      <c r="F475" s="235"/>
      <c r="G475" s="234"/>
      <c r="H475" s="234"/>
      <c r="I475" s="237"/>
      <c r="J475" s="238"/>
      <c r="K475" s="250" t="s">
        <v>162</v>
      </c>
      <c r="L475" s="251" t="e">
        <f aca="false">L474</f>
        <v>#VALUE!</v>
      </c>
      <c r="M475" s="251"/>
      <c r="N475" s="251" t="e">
        <f aca="false">L475+N474</f>
        <v>#VALUE!</v>
      </c>
      <c r="O475" s="251"/>
      <c r="P475" s="251" t="e">
        <f aca="false">N475+P474</f>
        <v>#VALUE!</v>
      </c>
      <c r="Q475" s="251"/>
      <c r="R475" s="251" t="e">
        <f aca="false">P475+R474</f>
        <v>#VALUE!</v>
      </c>
      <c r="S475" s="251"/>
      <c r="T475" s="251" t="e">
        <f aca="false">R475+T474</f>
        <v>#VALUE!</v>
      </c>
      <c r="U475" s="251"/>
      <c r="V475" s="251" t="e">
        <f aca="false">T475+V474</f>
        <v>#VALUE!</v>
      </c>
      <c r="W475" s="251"/>
      <c r="X475" s="251" t="e">
        <f aca="false">V475+X474</f>
        <v>#VALUE!</v>
      </c>
      <c r="Y475" s="251"/>
      <c r="Z475" s="251" t="e">
        <f aca="false">X475+Z474</f>
        <v>#VALUE!</v>
      </c>
      <c r="AA475" s="251"/>
      <c r="AB475" s="251" t="e">
        <f aca="false">Z475+AB474</f>
        <v>#VALUE!</v>
      </c>
      <c r="AC475" s="251"/>
      <c r="AD475" s="251" t="e">
        <f aca="false">AB475+AD474</f>
        <v>#VALUE!</v>
      </c>
      <c r="AE475" s="251"/>
      <c r="AF475" s="251" t="e">
        <f aca="false">AD475+AF474</f>
        <v>#VALUE!</v>
      </c>
      <c r="AG475" s="251"/>
      <c r="AH475" s="251" t="e">
        <f aca="false">AF475+AH474</f>
        <v>#VALUE!</v>
      </c>
      <c r="AI475" s="251"/>
      <c r="AJ475" s="251" t="e">
        <f aca="false">AH475+AJ474</f>
        <v>#VALUE!</v>
      </c>
      <c r="AK475" s="251"/>
      <c r="AL475" s="251" t="e">
        <f aca="false">AJ475+AL474</f>
        <v>#VALUE!</v>
      </c>
      <c r="AM475" s="251"/>
      <c r="AN475" s="251" t="e">
        <f aca="false">AL475+AN474</f>
        <v>#VALUE!</v>
      </c>
      <c r="AO475" s="251"/>
      <c r="AP475" s="251" t="e">
        <f aca="false">AN475+AP474</f>
        <v>#VALUE!</v>
      </c>
      <c r="AQ475" s="251"/>
      <c r="AR475" s="251" t="e">
        <f aca="false">AP475+AR474</f>
        <v>#VALUE!</v>
      </c>
      <c r="AS475" s="251"/>
      <c r="AT475" s="251" t="e">
        <f aca="false">AR475+AT474</f>
        <v>#VALUE!</v>
      </c>
      <c r="AU475" s="251"/>
      <c r="AV475" s="251" t="e">
        <f aca="false">AT475+AV474</f>
        <v>#VALUE!</v>
      </c>
      <c r="AW475" s="251"/>
      <c r="AX475" s="251" t="e">
        <f aca="false">AV475+AX474</f>
        <v>#VALUE!</v>
      </c>
      <c r="AY475" s="251"/>
      <c r="AZ475" s="251" t="e">
        <f aca="false">AX475+AZ474</f>
        <v>#VALUE!</v>
      </c>
      <c r="BA475" s="251"/>
      <c r="BB475" s="251" t="e">
        <f aca="false">AZ475+BB474</f>
        <v>#VALUE!</v>
      </c>
      <c r="BC475" s="251"/>
      <c r="BD475" s="251" t="e">
        <f aca="false">BB475+BD474</f>
        <v>#VALUE!</v>
      </c>
      <c r="BE475" s="251"/>
      <c r="BF475" s="251" t="e">
        <f aca="false">BD475+BF474</f>
        <v>#VALUE!</v>
      </c>
      <c r="BG475" s="251"/>
      <c r="BH475" s="251" t="e">
        <f aca="false">BF475+BH474</f>
        <v>#VALUE!</v>
      </c>
      <c r="BI475" s="251"/>
      <c r="BJ475" s="251" t="e">
        <f aca="false">BH475+BJ474</f>
        <v>#VALUE!</v>
      </c>
      <c r="BK475" s="251"/>
      <c r="BL475" s="251" t="e">
        <f aca="false">BJ475+BL474</f>
        <v>#VALUE!</v>
      </c>
      <c r="BM475" s="251"/>
      <c r="BN475" s="251" t="e">
        <f aca="false">BL475+BN474</f>
        <v>#VALUE!</v>
      </c>
      <c r="BO475" s="251"/>
      <c r="BP475" s="251" t="e">
        <f aca="false">BN475+BP474</f>
        <v>#VALUE!</v>
      </c>
      <c r="BQ475" s="251"/>
      <c r="BR475" s="251" t="e">
        <f aca="false">BP475+BR474</f>
        <v>#VALUE!</v>
      </c>
      <c r="BS475" s="251"/>
      <c r="BT475" s="251" t="e">
        <f aca="false">BR475+BT474</f>
        <v>#VALUE!</v>
      </c>
      <c r="BU475" s="251"/>
      <c r="BV475" s="251" t="e">
        <f aca="false">BT475+BV474</f>
        <v>#VALUE!</v>
      </c>
      <c r="BW475" s="251"/>
      <c r="BX475" s="251" t="e">
        <f aca="false">BV475+BX474</f>
        <v>#VALUE!</v>
      </c>
      <c r="BY475" s="251"/>
      <c r="BZ475" s="251" t="e">
        <f aca="false">BX475+BZ474</f>
        <v>#VALUE!</v>
      </c>
      <c r="CA475" s="251"/>
      <c r="CB475" s="251" t="e">
        <f aca="false">BZ475+CB474</f>
        <v>#VALUE!</v>
      </c>
      <c r="CC475" s="251"/>
      <c r="CD475" s="251" t="e">
        <f aca="false">CB475+CD474</f>
        <v>#VALUE!</v>
      </c>
      <c r="CE475" s="251"/>
      <c r="CF475" s="251" t="e">
        <f aca="false">CD475+CF474</f>
        <v>#VALUE!</v>
      </c>
      <c r="CG475" s="251"/>
      <c r="CH475" s="251" t="e">
        <f aca="false">CF475+CH474</f>
        <v>#VALUE!</v>
      </c>
      <c r="CI475" s="251"/>
      <c r="CJ475" s="251" t="e">
        <f aca="false">CH475+CJ474</f>
        <v>#VALUE!</v>
      </c>
      <c r="CK475" s="251"/>
      <c r="CL475" s="251" t="e">
        <f aca="false">CJ475+CL474</f>
        <v>#VALUE!</v>
      </c>
      <c r="CM475" s="251"/>
      <c r="CN475" s="251" t="e">
        <f aca="false">CL475+CN474</f>
        <v>#VALUE!</v>
      </c>
      <c r="CO475" s="251"/>
      <c r="CP475" s="251" t="e">
        <f aca="false">CN475+CP474</f>
        <v>#VALUE!</v>
      </c>
      <c r="CQ475" s="251"/>
      <c r="CR475" s="251" t="e">
        <f aca="false">CP475+CR474</f>
        <v>#VALUE!</v>
      </c>
      <c r="CS475" s="251"/>
      <c r="CT475" s="251" t="e">
        <f aca="false">CR475+CT474</f>
        <v>#VALUE!</v>
      </c>
      <c r="CU475" s="251"/>
      <c r="CV475" s="251" t="e">
        <f aca="false">CT475+CV474</f>
        <v>#VALUE!</v>
      </c>
      <c r="CW475" s="251"/>
      <c r="CX475" s="251" t="e">
        <f aca="false">CV475+CX474</f>
        <v>#VALUE!</v>
      </c>
      <c r="CY475" s="251"/>
      <c r="CZ475" s="251" t="e">
        <f aca="false">CX475+CZ474</f>
        <v>#VALUE!</v>
      </c>
      <c r="DA475" s="251"/>
      <c r="DB475" s="251" t="e">
        <f aca="false">CZ475+DB474</f>
        <v>#VALUE!</v>
      </c>
      <c r="DC475" s="251"/>
      <c r="DD475" s="251" t="e">
        <f aca="false">DB475+DD474</f>
        <v>#VALUE!</v>
      </c>
      <c r="DE475" s="251"/>
      <c r="DF475" s="251" t="e">
        <f aca="false">DD475+DF474</f>
        <v>#VALUE!</v>
      </c>
      <c r="DG475" s="251"/>
      <c r="DH475" s="251" t="e">
        <f aca="false">DF475+DH474</f>
        <v>#VALUE!</v>
      </c>
      <c r="DI475" s="251"/>
      <c r="DJ475" s="293" t="e">
        <f aca="false">DH475+DJ474</f>
        <v>#VALUE!</v>
      </c>
      <c r="DK475" s="293"/>
      <c r="DL475" s="251" t="e">
        <f aca="false">DJ475+DL474</f>
        <v>#VALUE!</v>
      </c>
      <c r="DM475" s="251"/>
      <c r="DN475" s="251" t="e">
        <f aca="false">DL475+DN474</f>
        <v>#VALUE!</v>
      </c>
      <c r="DO475" s="251"/>
      <c r="DP475" s="251" t="e">
        <f aca="false">DN475+DP474</f>
        <v>#VALUE!</v>
      </c>
      <c r="DQ475" s="251"/>
      <c r="DR475" s="251" t="e">
        <f aca="false">DP475+DR474</f>
        <v>#VALUE!</v>
      </c>
      <c r="DS475" s="251"/>
      <c r="DT475" s="251" t="e">
        <f aca="false">DR475+DT474</f>
        <v>#VALUE!</v>
      </c>
      <c r="DU475" s="251"/>
      <c r="DV475" s="251" t="e">
        <f aca="false">DT475+DV474</f>
        <v>#VALUE!</v>
      </c>
      <c r="DW475" s="251"/>
      <c r="DX475" s="251" t="e">
        <f aca="false">DV475+DX474</f>
        <v>#VALUE!</v>
      </c>
      <c r="DY475" s="251"/>
      <c r="DZ475" s="251" t="e">
        <f aca="false">DX475+DZ474</f>
        <v>#VALUE!</v>
      </c>
      <c r="EA475" s="251"/>
      <c r="EB475" s="251" t="e">
        <f aca="false">DZ475+EB474</f>
        <v>#VALUE!</v>
      </c>
      <c r="EC475" s="251"/>
      <c r="ED475" s="251" t="e">
        <f aca="false">EB475+ED474</f>
        <v>#VALUE!</v>
      </c>
      <c r="EE475" s="251"/>
      <c r="EF475" s="251" t="e">
        <f aca="false">ED475+EF474</f>
        <v>#VALUE!</v>
      </c>
      <c r="EG475" s="251"/>
      <c r="EH475" s="251" t="e">
        <f aca="false">EF475+EH474</f>
        <v>#VALUE!</v>
      </c>
      <c r="EI475" s="251"/>
      <c r="EJ475" s="251" t="e">
        <f aca="false">EH475+EJ474</f>
        <v>#VALUE!</v>
      </c>
      <c r="EK475" s="251"/>
      <c r="EL475" s="251" t="e">
        <f aca="false">EJ475+EL474</f>
        <v>#VALUE!</v>
      </c>
      <c r="EM475" s="251"/>
      <c r="EN475" s="251" t="e">
        <f aca="false">EL475+EN474</f>
        <v>#VALUE!</v>
      </c>
      <c r="EO475" s="251"/>
      <c r="EP475" s="251" t="e">
        <f aca="false">EN475+EP474</f>
        <v>#VALUE!</v>
      </c>
      <c r="EQ475" s="251"/>
      <c r="ER475" s="251" t="e">
        <f aca="false">EP475+ER474</f>
        <v>#VALUE!</v>
      </c>
      <c r="ES475" s="251"/>
      <c r="ET475" s="251" t="e">
        <f aca="false">ER475+ET474</f>
        <v>#VALUE!</v>
      </c>
      <c r="EU475" s="251"/>
      <c r="EV475" s="251" t="e">
        <f aca="false">ET475+EV474</f>
        <v>#VALUE!</v>
      </c>
      <c r="EW475" s="251"/>
      <c r="EX475" s="252" t="e">
        <f aca="false">EV475+EX474</f>
        <v>#VALUE!</v>
      </c>
      <c r="EY475" s="252"/>
      <c r="EZ475" s="251" t="e">
        <f aca="false">EX475+EZ474</f>
        <v>#VALUE!</v>
      </c>
      <c r="FA475" s="251"/>
      <c r="FB475" s="251" t="e">
        <f aca="false">EZ475+FB474</f>
        <v>#VALUE!</v>
      </c>
      <c r="FC475" s="251"/>
      <c r="FD475" s="251" t="e">
        <f aca="false">FB475+FD474</f>
        <v>#VALUE!</v>
      </c>
      <c r="FE475" s="251"/>
      <c r="FF475" s="251" t="e">
        <f aca="false">FD475+FF474</f>
        <v>#VALUE!</v>
      </c>
      <c r="FG475" s="251"/>
      <c r="FH475" s="251" t="e">
        <f aca="false">FF475+FH474</f>
        <v>#VALUE!</v>
      </c>
      <c r="FI475" s="251"/>
      <c r="FJ475" s="251" t="e">
        <f aca="false">FH475+FJ474</f>
        <v>#VALUE!</v>
      </c>
      <c r="FK475" s="251"/>
      <c r="FL475" s="251" t="e">
        <f aca="false">FJ475+FL474</f>
        <v>#VALUE!</v>
      </c>
      <c r="FM475" s="251"/>
      <c r="FN475" s="251" t="e">
        <f aca="false">FL475+FN474</f>
        <v>#VALUE!</v>
      </c>
      <c r="FO475" s="251"/>
      <c r="FP475" s="251" t="e">
        <f aca="false">FN475+FP474</f>
        <v>#VALUE!</v>
      </c>
      <c r="FQ475" s="251"/>
      <c r="FR475" s="251" t="e">
        <f aca="false">FP475+FR474</f>
        <v>#VALUE!</v>
      </c>
      <c r="FS475" s="251"/>
      <c r="FT475" s="251" t="e">
        <f aca="false">FR475+FT474</f>
        <v>#VALUE!</v>
      </c>
      <c r="FU475" s="251"/>
      <c r="FV475" s="251" t="e">
        <f aca="false">FT475+FV474</f>
        <v>#VALUE!</v>
      </c>
      <c r="FW475" s="251"/>
      <c r="FX475" s="251" t="e">
        <f aca="false">FV475+FX474</f>
        <v>#VALUE!</v>
      </c>
      <c r="FY475" s="251"/>
      <c r="FZ475" s="251" t="e">
        <f aca="false">FX475+FZ474</f>
        <v>#VALUE!</v>
      </c>
      <c r="GA475" s="251"/>
      <c r="GB475" s="251" t="e">
        <f aca="false">FZ475+GB474</f>
        <v>#VALUE!</v>
      </c>
      <c r="GC475" s="251"/>
      <c r="GD475" s="251" t="e">
        <f aca="false">GB475+GD474</f>
        <v>#VALUE!</v>
      </c>
      <c r="GE475" s="251"/>
      <c r="GF475" s="251" t="e">
        <f aca="false">GD475+GF474</f>
        <v>#VALUE!</v>
      </c>
      <c r="GG475" s="251"/>
      <c r="GH475" s="251" t="e">
        <f aca="false">GF475+GH474</f>
        <v>#VALUE!</v>
      </c>
      <c r="GI475" s="251"/>
      <c r="GJ475" s="251" t="e">
        <f aca="false">GH475+GJ474</f>
        <v>#VALUE!</v>
      </c>
      <c r="GK475" s="251"/>
      <c r="GL475" s="251" t="e">
        <f aca="false">GJ475+GL474</f>
        <v>#VALUE!</v>
      </c>
      <c r="GM475" s="251"/>
      <c r="GN475" s="251" t="e">
        <f aca="false">GL475+GN474</f>
        <v>#VALUE!</v>
      </c>
      <c r="GO475" s="251"/>
      <c r="GP475" s="251" t="e">
        <f aca="false">GN475+GP474</f>
        <v>#VALUE!</v>
      </c>
      <c r="GQ475" s="251"/>
      <c r="GR475" s="251" t="e">
        <f aca="false">GP475+GR474</f>
        <v>#VALUE!</v>
      </c>
      <c r="GS475" s="251"/>
      <c r="GT475" s="251" t="e">
        <f aca="false">GR475+GT474</f>
        <v>#VALUE!</v>
      </c>
      <c r="GU475" s="251"/>
      <c r="GV475" s="251" t="e">
        <f aca="false">GT475+GV474</f>
        <v>#VALUE!</v>
      </c>
      <c r="GW475" s="251"/>
      <c r="GX475" s="251" t="e">
        <f aca="false">GV475+GX474</f>
        <v>#VALUE!</v>
      </c>
      <c r="GY475" s="251"/>
      <c r="GZ475" s="251" t="e">
        <f aca="false">GX475+GZ474</f>
        <v>#VALUE!</v>
      </c>
      <c r="HA475" s="251"/>
      <c r="HB475" s="251" t="e">
        <f aca="false">GZ475+HB474</f>
        <v>#VALUE!</v>
      </c>
      <c r="HC475" s="251"/>
      <c r="HD475" s="251" t="e">
        <f aca="false">HB475+HD474</f>
        <v>#VALUE!</v>
      </c>
      <c r="HE475" s="251"/>
      <c r="HF475" s="251" t="e">
        <f aca="false">HD475+HF474</f>
        <v>#VALUE!</v>
      </c>
      <c r="HG475" s="251"/>
      <c r="HH475" s="251" t="e">
        <f aca="false">HF475+HH474</f>
        <v>#VALUE!</v>
      </c>
      <c r="HI475" s="251"/>
      <c r="HJ475" s="251" t="e">
        <f aca="false">HH475+HJ474</f>
        <v>#VALUE!</v>
      </c>
      <c r="HK475" s="251"/>
    </row>
    <row r="476" s="295" customFormat="true" ht="12.75" hidden="true" customHeight="false" outlineLevel="0" collapsed="false">
      <c r="A476" s="232"/>
      <c r="B476" s="233"/>
      <c r="C476" s="232"/>
      <c r="D476" s="234"/>
      <c r="E476" s="234"/>
      <c r="F476" s="235"/>
      <c r="G476" s="234"/>
      <c r="H476" s="253"/>
      <c r="I476" s="237"/>
      <c r="J476" s="238"/>
      <c r="K476" s="254" t="s">
        <v>163</v>
      </c>
      <c r="L476" s="255"/>
      <c r="M476" s="255"/>
      <c r="N476" s="255"/>
      <c r="O476" s="255"/>
      <c r="P476" s="255"/>
      <c r="Q476" s="255"/>
      <c r="R476" s="255"/>
      <c r="S476" s="255"/>
      <c r="T476" s="255"/>
      <c r="U476" s="255"/>
      <c r="V476" s="255"/>
      <c r="W476" s="255"/>
      <c r="X476" s="255"/>
      <c r="Y476" s="255"/>
      <c r="Z476" s="255"/>
      <c r="AA476" s="255"/>
      <c r="AB476" s="255"/>
      <c r="AC476" s="255"/>
      <c r="AD476" s="255"/>
      <c r="AE476" s="255"/>
      <c r="AF476" s="255"/>
      <c r="AG476" s="255"/>
      <c r="AH476" s="255"/>
      <c r="AI476" s="255"/>
      <c r="AJ476" s="255"/>
      <c r="AK476" s="255"/>
      <c r="AL476" s="255"/>
      <c r="AM476" s="255"/>
      <c r="AN476" s="255"/>
      <c r="AO476" s="255"/>
      <c r="AP476" s="255"/>
      <c r="AQ476" s="255"/>
      <c r="AR476" s="255"/>
      <c r="AS476" s="255"/>
      <c r="AT476" s="255"/>
      <c r="AU476" s="255"/>
      <c r="AV476" s="255"/>
      <c r="AW476" s="255"/>
      <c r="AX476" s="255"/>
      <c r="AY476" s="255"/>
      <c r="AZ476" s="255"/>
      <c r="BA476" s="255"/>
      <c r="BB476" s="255"/>
      <c r="BC476" s="255"/>
      <c r="BD476" s="255"/>
      <c r="BE476" s="255"/>
      <c r="BF476" s="255"/>
      <c r="BG476" s="255"/>
      <c r="BH476" s="255"/>
      <c r="BI476" s="255"/>
      <c r="BJ476" s="255"/>
      <c r="BK476" s="255"/>
      <c r="BL476" s="255"/>
      <c r="BM476" s="255"/>
      <c r="BN476" s="255"/>
      <c r="BO476" s="255"/>
      <c r="BP476" s="255"/>
      <c r="BQ476" s="255"/>
      <c r="BR476" s="255"/>
      <c r="BS476" s="255"/>
      <c r="BT476" s="255"/>
      <c r="BU476" s="255"/>
      <c r="BV476" s="255"/>
      <c r="BW476" s="255"/>
      <c r="BX476" s="255"/>
      <c r="BY476" s="255"/>
      <c r="BZ476" s="255"/>
      <c r="CA476" s="255"/>
      <c r="CB476" s="255"/>
      <c r="CC476" s="255"/>
      <c r="CD476" s="255"/>
      <c r="CE476" s="255"/>
      <c r="CF476" s="255"/>
      <c r="CG476" s="255"/>
      <c r="CH476" s="255"/>
      <c r="CI476" s="255"/>
      <c r="CJ476" s="255"/>
      <c r="CK476" s="255"/>
      <c r="CL476" s="255"/>
      <c r="CM476" s="255"/>
      <c r="CN476" s="255"/>
      <c r="CO476" s="255"/>
      <c r="CP476" s="255"/>
      <c r="CQ476" s="255"/>
      <c r="CR476" s="255"/>
      <c r="CS476" s="255"/>
      <c r="CT476" s="255"/>
      <c r="CU476" s="255"/>
      <c r="CV476" s="255"/>
      <c r="CW476" s="255"/>
      <c r="CX476" s="255"/>
      <c r="CY476" s="255"/>
      <c r="CZ476" s="255"/>
      <c r="DA476" s="255"/>
      <c r="DB476" s="255"/>
      <c r="DC476" s="255"/>
      <c r="DD476" s="255"/>
      <c r="DE476" s="255"/>
      <c r="DF476" s="255"/>
      <c r="DG476" s="255"/>
      <c r="DH476" s="255"/>
      <c r="DI476" s="255"/>
      <c r="DJ476" s="294"/>
      <c r="DK476" s="294"/>
      <c r="DL476" s="255"/>
      <c r="DM476" s="255"/>
      <c r="DN476" s="255"/>
      <c r="DO476" s="255"/>
      <c r="DP476" s="255"/>
      <c r="DQ476" s="255"/>
      <c r="DR476" s="255"/>
      <c r="DS476" s="255"/>
      <c r="DT476" s="255"/>
      <c r="DU476" s="255"/>
      <c r="DV476" s="255"/>
      <c r="DW476" s="255"/>
      <c r="DX476" s="255"/>
      <c r="DY476" s="255"/>
      <c r="DZ476" s="255"/>
      <c r="EA476" s="255"/>
      <c r="EB476" s="255"/>
      <c r="EC476" s="255"/>
      <c r="ED476" s="255"/>
      <c r="EE476" s="255"/>
      <c r="EF476" s="255"/>
      <c r="EG476" s="255"/>
      <c r="EH476" s="255"/>
      <c r="EI476" s="255"/>
      <c r="EJ476" s="255"/>
      <c r="EK476" s="255"/>
      <c r="EL476" s="255"/>
      <c r="EM476" s="255"/>
      <c r="EN476" s="255"/>
      <c r="EO476" s="255"/>
      <c r="EP476" s="255"/>
      <c r="EQ476" s="255"/>
      <c r="ER476" s="255"/>
      <c r="ES476" s="255"/>
      <c r="ET476" s="255"/>
      <c r="EU476" s="255"/>
      <c r="EV476" s="255"/>
      <c r="EW476" s="255"/>
      <c r="EX476" s="256"/>
      <c r="EY476" s="256"/>
      <c r="EZ476" s="255"/>
      <c r="FA476" s="255"/>
      <c r="FB476" s="255"/>
      <c r="FC476" s="255"/>
      <c r="FD476" s="255"/>
      <c r="FE476" s="255"/>
      <c r="FF476" s="255"/>
      <c r="FG476" s="255"/>
      <c r="FH476" s="255"/>
      <c r="FI476" s="255"/>
      <c r="FJ476" s="255"/>
      <c r="FK476" s="255"/>
      <c r="FL476" s="255"/>
      <c r="FM476" s="255"/>
      <c r="FN476" s="255"/>
      <c r="FO476" s="255"/>
      <c r="FP476" s="255"/>
      <c r="FQ476" s="255"/>
      <c r="FR476" s="255"/>
      <c r="FS476" s="255"/>
      <c r="FT476" s="255"/>
      <c r="FU476" s="255"/>
      <c r="FV476" s="255"/>
      <c r="FW476" s="255"/>
      <c r="FX476" s="255"/>
      <c r="FY476" s="255"/>
      <c r="FZ476" s="255"/>
      <c r="GA476" s="255"/>
      <c r="GB476" s="255"/>
      <c r="GC476" s="255"/>
      <c r="GD476" s="255"/>
      <c r="GE476" s="255"/>
      <c r="GF476" s="255"/>
      <c r="GG476" s="255"/>
      <c r="GH476" s="255"/>
      <c r="GI476" s="255"/>
      <c r="GJ476" s="255"/>
      <c r="GK476" s="255"/>
      <c r="GL476" s="255"/>
      <c r="GM476" s="255"/>
      <c r="GN476" s="255"/>
      <c r="GO476" s="255"/>
      <c r="GP476" s="255"/>
      <c r="GQ476" s="255"/>
      <c r="GR476" s="255"/>
      <c r="GS476" s="255"/>
      <c r="GT476" s="255"/>
      <c r="GU476" s="255"/>
      <c r="GV476" s="255"/>
      <c r="GW476" s="255"/>
      <c r="GX476" s="255"/>
      <c r="GY476" s="255"/>
      <c r="GZ476" s="255"/>
      <c r="HA476" s="255"/>
      <c r="HB476" s="255"/>
      <c r="HC476" s="255"/>
      <c r="HD476" s="255"/>
      <c r="HE476" s="255"/>
      <c r="HF476" s="255"/>
      <c r="HG476" s="255"/>
      <c r="HH476" s="255"/>
      <c r="HI476" s="255"/>
      <c r="HJ476" s="255"/>
      <c r="HK476" s="255"/>
    </row>
    <row r="477" s="297" customFormat="true" ht="12.75" hidden="true" customHeight="false" outlineLevel="0" collapsed="false">
      <c r="A477" s="232"/>
      <c r="B477" s="233"/>
      <c r="C477" s="232"/>
      <c r="D477" s="234"/>
      <c r="E477" s="234"/>
      <c r="F477" s="235"/>
      <c r="G477" s="234"/>
      <c r="H477" s="257"/>
      <c r="I477" s="237"/>
      <c r="J477" s="238"/>
      <c r="K477" s="258" t="s">
        <v>164</v>
      </c>
      <c r="L477" s="259" t="n">
        <f aca="false">L476</f>
        <v>0</v>
      </c>
      <c r="M477" s="259"/>
      <c r="N477" s="259" t="n">
        <f aca="false">N476+L477</f>
        <v>0</v>
      </c>
      <c r="O477" s="259"/>
      <c r="P477" s="259" t="n">
        <f aca="false">P476+N477</f>
        <v>0</v>
      </c>
      <c r="Q477" s="259"/>
      <c r="R477" s="259" t="n">
        <f aca="false">R476+P477</f>
        <v>0</v>
      </c>
      <c r="S477" s="259"/>
      <c r="T477" s="259" t="n">
        <f aca="false">T476+R477</f>
        <v>0</v>
      </c>
      <c r="U477" s="259"/>
      <c r="V477" s="259" t="n">
        <f aca="false">V476+T477</f>
        <v>0</v>
      </c>
      <c r="W477" s="259"/>
      <c r="X477" s="259" t="n">
        <f aca="false">X476+V477</f>
        <v>0</v>
      </c>
      <c r="Y477" s="259"/>
      <c r="Z477" s="259" t="n">
        <f aca="false">Z476+X477</f>
        <v>0</v>
      </c>
      <c r="AA477" s="259"/>
      <c r="AB477" s="259" t="n">
        <f aca="false">AB476+Z477</f>
        <v>0</v>
      </c>
      <c r="AC477" s="259"/>
      <c r="AD477" s="259" t="n">
        <f aca="false">AD476+AB477</f>
        <v>0</v>
      </c>
      <c r="AE477" s="259"/>
      <c r="AF477" s="259" t="n">
        <f aca="false">AF476+AD477</f>
        <v>0</v>
      </c>
      <c r="AG477" s="259"/>
      <c r="AH477" s="259" t="n">
        <f aca="false">AH476+AF477</f>
        <v>0</v>
      </c>
      <c r="AI477" s="259"/>
      <c r="AJ477" s="259" t="n">
        <f aca="false">AJ476+AH477</f>
        <v>0</v>
      </c>
      <c r="AK477" s="259"/>
      <c r="AL477" s="259" t="n">
        <f aca="false">AL476+AJ477</f>
        <v>0</v>
      </c>
      <c r="AM477" s="259"/>
      <c r="AN477" s="259" t="n">
        <f aca="false">AN476+AL477</f>
        <v>0</v>
      </c>
      <c r="AO477" s="259"/>
      <c r="AP477" s="259" t="n">
        <f aca="false">AP476+AN477</f>
        <v>0</v>
      </c>
      <c r="AQ477" s="259"/>
      <c r="AR477" s="259" t="n">
        <f aca="false">AR476+AP477</f>
        <v>0</v>
      </c>
      <c r="AS477" s="259"/>
      <c r="AT477" s="259" t="n">
        <f aca="false">AT476+AR477</f>
        <v>0</v>
      </c>
      <c r="AU477" s="259"/>
      <c r="AV477" s="259" t="n">
        <f aca="false">AV476+AT477</f>
        <v>0</v>
      </c>
      <c r="AW477" s="259"/>
      <c r="AX477" s="259" t="n">
        <f aca="false">AX476+AV477</f>
        <v>0</v>
      </c>
      <c r="AY477" s="259"/>
      <c r="AZ477" s="259" t="n">
        <f aca="false">AZ476+AX477</f>
        <v>0</v>
      </c>
      <c r="BA477" s="259"/>
      <c r="BB477" s="259" t="n">
        <f aca="false">BB476+AZ477</f>
        <v>0</v>
      </c>
      <c r="BC477" s="259"/>
      <c r="BD477" s="259" t="n">
        <f aca="false">BD476+BB477</f>
        <v>0</v>
      </c>
      <c r="BE477" s="259"/>
      <c r="BF477" s="259" t="n">
        <f aca="false">BF476+BD477</f>
        <v>0</v>
      </c>
      <c r="BG477" s="259"/>
      <c r="BH477" s="259" t="n">
        <f aca="false">BH476+BF477</f>
        <v>0</v>
      </c>
      <c r="BI477" s="259"/>
      <c r="BJ477" s="259" t="n">
        <f aca="false">BJ476+BH477</f>
        <v>0</v>
      </c>
      <c r="BK477" s="259"/>
      <c r="BL477" s="259" t="n">
        <f aca="false">BL476+BJ477</f>
        <v>0</v>
      </c>
      <c r="BM477" s="259"/>
      <c r="BN477" s="259" t="n">
        <f aca="false">BN476+BL477</f>
        <v>0</v>
      </c>
      <c r="BO477" s="259"/>
      <c r="BP477" s="259" t="n">
        <f aca="false">BP476+BN477</f>
        <v>0</v>
      </c>
      <c r="BQ477" s="259"/>
      <c r="BR477" s="259" t="n">
        <f aca="false">BR476+BP477</f>
        <v>0</v>
      </c>
      <c r="BS477" s="259"/>
      <c r="BT477" s="259" t="n">
        <f aca="false">BT476+BR477</f>
        <v>0</v>
      </c>
      <c r="BU477" s="259"/>
      <c r="BV477" s="259" t="n">
        <f aca="false">BV476+BT477</f>
        <v>0</v>
      </c>
      <c r="BW477" s="259"/>
      <c r="BX477" s="259" t="n">
        <f aca="false">BX476+BV477</f>
        <v>0</v>
      </c>
      <c r="BY477" s="259"/>
      <c r="BZ477" s="259" t="n">
        <f aca="false">BZ476+BX477</f>
        <v>0</v>
      </c>
      <c r="CA477" s="259"/>
      <c r="CB477" s="259" t="n">
        <f aca="false">CB476+BZ477</f>
        <v>0</v>
      </c>
      <c r="CC477" s="259"/>
      <c r="CD477" s="259" t="n">
        <f aca="false">CD476+CB477</f>
        <v>0</v>
      </c>
      <c r="CE477" s="259"/>
      <c r="CF477" s="259" t="n">
        <f aca="false">CF476+CD477</f>
        <v>0</v>
      </c>
      <c r="CG477" s="259"/>
      <c r="CH477" s="259" t="n">
        <f aca="false">CH476+CF477</f>
        <v>0</v>
      </c>
      <c r="CI477" s="259"/>
      <c r="CJ477" s="259" t="n">
        <f aca="false">CJ476+CH477</f>
        <v>0</v>
      </c>
      <c r="CK477" s="259"/>
      <c r="CL477" s="259" t="n">
        <f aca="false">CL476+CJ477</f>
        <v>0</v>
      </c>
      <c r="CM477" s="259"/>
      <c r="CN477" s="259" t="n">
        <f aca="false">CN476+CL477</f>
        <v>0</v>
      </c>
      <c r="CO477" s="259"/>
      <c r="CP477" s="259" t="n">
        <f aca="false">CP476+CN477</f>
        <v>0</v>
      </c>
      <c r="CQ477" s="259"/>
      <c r="CR477" s="259" t="n">
        <f aca="false">CR476+CP477</f>
        <v>0</v>
      </c>
      <c r="CS477" s="259"/>
      <c r="CT477" s="259" t="n">
        <f aca="false">CT476+CR477</f>
        <v>0</v>
      </c>
      <c r="CU477" s="259"/>
      <c r="CV477" s="259" t="n">
        <f aca="false">CV476+CT477</f>
        <v>0</v>
      </c>
      <c r="CW477" s="259"/>
      <c r="CX477" s="259" t="n">
        <f aca="false">CX476+CV477</f>
        <v>0</v>
      </c>
      <c r="CY477" s="259"/>
      <c r="CZ477" s="259" t="n">
        <f aca="false">CZ476+CX477</f>
        <v>0</v>
      </c>
      <c r="DA477" s="259"/>
      <c r="DB477" s="259" t="n">
        <f aca="false">DB476+CZ477</f>
        <v>0</v>
      </c>
      <c r="DC477" s="259"/>
      <c r="DD477" s="259" t="n">
        <f aca="false">DD476+DB477</f>
        <v>0</v>
      </c>
      <c r="DE477" s="259"/>
      <c r="DF477" s="259" t="n">
        <f aca="false">DF476+DD477</f>
        <v>0</v>
      </c>
      <c r="DG477" s="259"/>
      <c r="DH477" s="259" t="n">
        <f aca="false">DH476+DF477</f>
        <v>0</v>
      </c>
      <c r="DI477" s="259"/>
      <c r="DJ477" s="296" t="n">
        <f aca="false">DJ476+DH477</f>
        <v>0</v>
      </c>
      <c r="DK477" s="296"/>
      <c r="DL477" s="259" t="n">
        <f aca="false">DL476+DJ477</f>
        <v>0</v>
      </c>
      <c r="DM477" s="259"/>
      <c r="DN477" s="259" t="n">
        <f aca="false">DN476+DL477</f>
        <v>0</v>
      </c>
      <c r="DO477" s="259"/>
      <c r="DP477" s="259" t="n">
        <f aca="false">DP476+DN477</f>
        <v>0</v>
      </c>
      <c r="DQ477" s="259"/>
      <c r="DR477" s="259" t="n">
        <f aca="false">DR476+DP477</f>
        <v>0</v>
      </c>
      <c r="DS477" s="259"/>
      <c r="DT477" s="259" t="n">
        <f aca="false">DT476+DR477</f>
        <v>0</v>
      </c>
      <c r="DU477" s="259"/>
      <c r="DV477" s="259" t="n">
        <f aca="false">DV476+DT477</f>
        <v>0</v>
      </c>
      <c r="DW477" s="259"/>
      <c r="DX477" s="259" t="n">
        <f aca="false">DX476+DV477</f>
        <v>0</v>
      </c>
      <c r="DY477" s="259"/>
      <c r="DZ477" s="259" t="n">
        <f aca="false">DZ476+DX477</f>
        <v>0</v>
      </c>
      <c r="EA477" s="259"/>
      <c r="EB477" s="259" t="n">
        <f aca="false">EB476+DZ477</f>
        <v>0</v>
      </c>
      <c r="EC477" s="259"/>
      <c r="ED477" s="259" t="n">
        <f aca="false">ED476+EB477</f>
        <v>0</v>
      </c>
      <c r="EE477" s="259"/>
      <c r="EF477" s="259" t="n">
        <f aca="false">EF476+ED477</f>
        <v>0</v>
      </c>
      <c r="EG477" s="259"/>
      <c r="EH477" s="259" t="n">
        <f aca="false">EH476+EF477</f>
        <v>0</v>
      </c>
      <c r="EI477" s="259"/>
      <c r="EJ477" s="259" t="n">
        <f aca="false">EJ476+EH477</f>
        <v>0</v>
      </c>
      <c r="EK477" s="259"/>
      <c r="EL477" s="259" t="n">
        <f aca="false">EL476+EJ477</f>
        <v>0</v>
      </c>
      <c r="EM477" s="259"/>
      <c r="EN477" s="259" t="n">
        <f aca="false">EN476+EL477</f>
        <v>0</v>
      </c>
      <c r="EO477" s="259"/>
      <c r="EP477" s="259" t="n">
        <f aca="false">EP476+EN477</f>
        <v>0</v>
      </c>
      <c r="EQ477" s="259"/>
      <c r="ER477" s="259" t="n">
        <f aca="false">ER476+EP477</f>
        <v>0</v>
      </c>
      <c r="ES477" s="259"/>
      <c r="ET477" s="259" t="n">
        <f aca="false">ET476+ER477</f>
        <v>0</v>
      </c>
      <c r="EU477" s="259"/>
      <c r="EV477" s="259" t="n">
        <f aca="false">EV476+ET477</f>
        <v>0</v>
      </c>
      <c r="EW477" s="259"/>
      <c r="EX477" s="260" t="n">
        <f aca="false">EX476+EV477</f>
        <v>0</v>
      </c>
      <c r="EY477" s="260"/>
      <c r="EZ477" s="259" t="n">
        <f aca="false">EZ476+EX477</f>
        <v>0</v>
      </c>
      <c r="FA477" s="259"/>
      <c r="FB477" s="259" t="n">
        <f aca="false">FB476+EZ477</f>
        <v>0</v>
      </c>
      <c r="FC477" s="259"/>
      <c r="FD477" s="259" t="n">
        <f aca="false">FD476+FB477</f>
        <v>0</v>
      </c>
      <c r="FE477" s="259"/>
      <c r="FF477" s="259" t="n">
        <f aca="false">FF476+FD477</f>
        <v>0</v>
      </c>
      <c r="FG477" s="259"/>
      <c r="FH477" s="259" t="n">
        <f aca="false">FH476+FF477</f>
        <v>0</v>
      </c>
      <c r="FI477" s="259"/>
      <c r="FJ477" s="259" t="n">
        <f aca="false">FJ476+FH477</f>
        <v>0</v>
      </c>
      <c r="FK477" s="259"/>
      <c r="FL477" s="259" t="n">
        <f aca="false">FL476+FJ477</f>
        <v>0</v>
      </c>
      <c r="FM477" s="259"/>
      <c r="FN477" s="259" t="n">
        <f aca="false">FN476+FL477</f>
        <v>0</v>
      </c>
      <c r="FO477" s="259"/>
      <c r="FP477" s="259" t="n">
        <f aca="false">FP476+FN477</f>
        <v>0</v>
      </c>
      <c r="FQ477" s="259"/>
      <c r="FR477" s="259" t="n">
        <f aca="false">FR476+FP477</f>
        <v>0</v>
      </c>
      <c r="FS477" s="259"/>
      <c r="FT477" s="259" t="n">
        <f aca="false">FT476+FR477</f>
        <v>0</v>
      </c>
      <c r="FU477" s="259"/>
      <c r="FV477" s="259" t="n">
        <f aca="false">FV476+FT477</f>
        <v>0</v>
      </c>
      <c r="FW477" s="259"/>
      <c r="FX477" s="259" t="n">
        <f aca="false">FX476+FV477</f>
        <v>0</v>
      </c>
      <c r="FY477" s="259"/>
      <c r="FZ477" s="259" t="n">
        <f aca="false">FZ476+FX477</f>
        <v>0</v>
      </c>
      <c r="GA477" s="259"/>
      <c r="GB477" s="259" t="n">
        <f aca="false">GB476+FZ477</f>
        <v>0</v>
      </c>
      <c r="GC477" s="259"/>
      <c r="GD477" s="259" t="n">
        <f aca="false">GD476+GB477</f>
        <v>0</v>
      </c>
      <c r="GE477" s="259"/>
      <c r="GF477" s="259" t="n">
        <f aca="false">GF476+GD477</f>
        <v>0</v>
      </c>
      <c r="GG477" s="259"/>
      <c r="GH477" s="259" t="n">
        <f aca="false">GH476+GF477</f>
        <v>0</v>
      </c>
      <c r="GI477" s="259"/>
      <c r="GJ477" s="259" t="n">
        <f aca="false">GJ476+GH477</f>
        <v>0</v>
      </c>
      <c r="GK477" s="259"/>
      <c r="GL477" s="259" t="n">
        <f aca="false">GL476+GJ477</f>
        <v>0</v>
      </c>
      <c r="GM477" s="259"/>
      <c r="GN477" s="259" t="n">
        <f aca="false">GN476+GL477</f>
        <v>0</v>
      </c>
      <c r="GO477" s="259"/>
      <c r="GP477" s="259" t="n">
        <f aca="false">GP476+GN477</f>
        <v>0</v>
      </c>
      <c r="GQ477" s="259"/>
      <c r="GR477" s="259" t="n">
        <f aca="false">GR476+GP477</f>
        <v>0</v>
      </c>
      <c r="GS477" s="259"/>
      <c r="GT477" s="259" t="n">
        <f aca="false">GT476+GR477</f>
        <v>0</v>
      </c>
      <c r="GU477" s="259"/>
      <c r="GV477" s="259" t="n">
        <f aca="false">GV476+GT477</f>
        <v>0</v>
      </c>
      <c r="GW477" s="259"/>
      <c r="GX477" s="259" t="n">
        <f aca="false">GX476+GV477</f>
        <v>0</v>
      </c>
      <c r="GY477" s="259"/>
      <c r="GZ477" s="259" t="n">
        <f aca="false">GZ476+GX477</f>
        <v>0</v>
      </c>
      <c r="HA477" s="259"/>
      <c r="HB477" s="259" t="n">
        <f aca="false">HB476+GZ477</f>
        <v>0</v>
      </c>
      <c r="HC477" s="259"/>
      <c r="HD477" s="259" t="n">
        <f aca="false">HD476+HB477</f>
        <v>0</v>
      </c>
      <c r="HE477" s="259"/>
      <c r="HF477" s="259" t="n">
        <f aca="false">HF476+HD477</f>
        <v>0</v>
      </c>
      <c r="HG477" s="259"/>
      <c r="HH477" s="259" t="n">
        <f aca="false">HH476+HF477</f>
        <v>0</v>
      </c>
      <c r="HI477" s="259"/>
      <c r="HJ477" s="259" t="n">
        <f aca="false">HJ476+HH477</f>
        <v>0</v>
      </c>
      <c r="HK477" s="259"/>
    </row>
    <row r="478" s="299" customFormat="true" ht="12.75" hidden="true" customHeight="false" outlineLevel="0" collapsed="false">
      <c r="A478" s="232"/>
      <c r="B478" s="233"/>
      <c r="C478" s="232"/>
      <c r="D478" s="234"/>
      <c r="E478" s="234"/>
      <c r="F478" s="235"/>
      <c r="G478" s="234"/>
      <c r="H478" s="261"/>
      <c r="I478" s="237"/>
      <c r="J478" s="238"/>
      <c r="K478" s="262" t="s">
        <v>165</v>
      </c>
      <c r="L478" s="263" t="e">
        <f aca="false">IF($E472&gt;0,L475/$E472,"-")</f>
        <v>#N/A</v>
      </c>
      <c r="M478" s="263"/>
      <c r="N478" s="263" t="e">
        <f aca="false">IF($E472&gt;0,N475/$E472,"-")</f>
        <v>#N/A</v>
      </c>
      <c r="O478" s="263"/>
      <c r="P478" s="263" t="e">
        <f aca="false">IF($E472&gt;0,P475/$E472,"-")</f>
        <v>#N/A</v>
      </c>
      <c r="Q478" s="263"/>
      <c r="R478" s="263" t="e">
        <f aca="false">IF($E472&gt;0,R475/$E472,"-")</f>
        <v>#N/A</v>
      </c>
      <c r="S478" s="263"/>
      <c r="T478" s="263" t="e">
        <f aca="false">IF($E472&gt;0,T475/$E472,"-")</f>
        <v>#N/A</v>
      </c>
      <c r="U478" s="263"/>
      <c r="V478" s="263" t="e">
        <f aca="false">IF($E472&gt;0,V475/$E472,"-")</f>
        <v>#N/A</v>
      </c>
      <c r="W478" s="263"/>
      <c r="X478" s="263" t="e">
        <f aca="false">IF($E472&gt;0,X475/$E472,"-")</f>
        <v>#N/A</v>
      </c>
      <c r="Y478" s="263"/>
      <c r="Z478" s="263" t="e">
        <f aca="false">IF($E472&gt;0,Z475/$E472,"-")</f>
        <v>#N/A</v>
      </c>
      <c r="AA478" s="263"/>
      <c r="AB478" s="263" t="e">
        <f aca="false">IF($E472&gt;0,AB475/$E472,"-")</f>
        <v>#N/A</v>
      </c>
      <c r="AC478" s="263"/>
      <c r="AD478" s="263" t="e">
        <f aca="false">IF($E472&gt;0,AD475/$E472,"-")</f>
        <v>#N/A</v>
      </c>
      <c r="AE478" s="263"/>
      <c r="AF478" s="263" t="e">
        <f aca="false">IF($E472&gt;0,AF475/$E472,"-")</f>
        <v>#N/A</v>
      </c>
      <c r="AG478" s="263"/>
      <c r="AH478" s="263" t="e">
        <f aca="false">IF($E472&gt;0,AH475/$E472,"-")</f>
        <v>#N/A</v>
      </c>
      <c r="AI478" s="263"/>
      <c r="AJ478" s="263" t="e">
        <f aca="false">IF($E472&gt;0,AJ475/$E472,"-")</f>
        <v>#N/A</v>
      </c>
      <c r="AK478" s="263"/>
      <c r="AL478" s="263" t="e">
        <f aca="false">IF($E472&gt;0,AL475/$E472,"-")</f>
        <v>#N/A</v>
      </c>
      <c r="AM478" s="263"/>
      <c r="AN478" s="263" t="e">
        <f aca="false">IF($E472&gt;0,AN475/$E472,"-")</f>
        <v>#N/A</v>
      </c>
      <c r="AO478" s="263"/>
      <c r="AP478" s="263" t="e">
        <f aca="false">IF($E472&gt;0,AP475/$E472,"-")</f>
        <v>#N/A</v>
      </c>
      <c r="AQ478" s="263"/>
      <c r="AR478" s="263" t="e">
        <f aca="false">IF($E472&gt;0,AR475/$E472,"-")</f>
        <v>#N/A</v>
      </c>
      <c r="AS478" s="263"/>
      <c r="AT478" s="263" t="e">
        <f aca="false">IF($E472&gt;0,AT475/$E472,"-")</f>
        <v>#N/A</v>
      </c>
      <c r="AU478" s="263"/>
      <c r="AV478" s="263" t="e">
        <f aca="false">IF($E472&gt;0,AV475/$E472,"-")</f>
        <v>#N/A</v>
      </c>
      <c r="AW478" s="263"/>
      <c r="AX478" s="263" t="e">
        <f aca="false">IF($E472&gt;0,AX475/$E472,"-")</f>
        <v>#N/A</v>
      </c>
      <c r="AY478" s="263"/>
      <c r="AZ478" s="263" t="e">
        <f aca="false">IF($E472&gt;0,AZ475/$E472,"-")</f>
        <v>#N/A</v>
      </c>
      <c r="BA478" s="263"/>
      <c r="BB478" s="263" t="e">
        <f aca="false">IF($E472&gt;0,BB475/$E472,"-")</f>
        <v>#N/A</v>
      </c>
      <c r="BC478" s="263"/>
      <c r="BD478" s="263" t="e">
        <f aca="false">IF($E472&gt;0,BD475/$E472,"-")</f>
        <v>#N/A</v>
      </c>
      <c r="BE478" s="263"/>
      <c r="BF478" s="263" t="e">
        <f aca="false">IF($E472&gt;0,BF475/$E472,"-")</f>
        <v>#N/A</v>
      </c>
      <c r="BG478" s="263"/>
      <c r="BH478" s="263" t="e">
        <f aca="false">IF($E472&gt;0,BH475/$E472,"-")</f>
        <v>#N/A</v>
      </c>
      <c r="BI478" s="263"/>
      <c r="BJ478" s="263" t="e">
        <f aca="false">IF($E472&gt;0,BJ475/$E472,"-")</f>
        <v>#N/A</v>
      </c>
      <c r="BK478" s="263"/>
      <c r="BL478" s="263" t="e">
        <f aca="false">IF($E472&gt;0,BL475/$E472,"-")</f>
        <v>#N/A</v>
      </c>
      <c r="BM478" s="263"/>
      <c r="BN478" s="263" t="e">
        <f aca="false">IF($E472&gt;0,BN475/$E472,"-")</f>
        <v>#N/A</v>
      </c>
      <c r="BO478" s="263"/>
      <c r="BP478" s="263" t="e">
        <f aca="false">IF($E472&gt;0,BP475/$E472,"-")</f>
        <v>#N/A</v>
      </c>
      <c r="BQ478" s="263"/>
      <c r="BR478" s="263" t="e">
        <f aca="false">IF($E472&gt;0,BR475/$E472,"-")</f>
        <v>#N/A</v>
      </c>
      <c r="BS478" s="263"/>
      <c r="BT478" s="263" t="e">
        <f aca="false">IF($E472&gt;0,BT475/$E472,"-")</f>
        <v>#N/A</v>
      </c>
      <c r="BU478" s="263"/>
      <c r="BV478" s="263" t="e">
        <f aca="false">IF($E472&gt;0,BV475/$E472,"-")</f>
        <v>#N/A</v>
      </c>
      <c r="BW478" s="263"/>
      <c r="BX478" s="263" t="e">
        <f aca="false">IF($E472&gt;0,BX475/$E472,"-")</f>
        <v>#N/A</v>
      </c>
      <c r="BY478" s="263"/>
      <c r="BZ478" s="263" t="e">
        <f aca="false">IF($E472&gt;0,BZ475/$E472,"-")</f>
        <v>#N/A</v>
      </c>
      <c r="CA478" s="263"/>
      <c r="CB478" s="263" t="e">
        <f aca="false">IF($E472&gt;0,CB475/$E472,"-")</f>
        <v>#N/A</v>
      </c>
      <c r="CC478" s="263"/>
      <c r="CD478" s="263" t="e">
        <f aca="false">IF($E472&gt;0,CD475/$E472,"-")</f>
        <v>#N/A</v>
      </c>
      <c r="CE478" s="263"/>
      <c r="CF478" s="263" t="e">
        <f aca="false">IF($E472&gt;0,CF475/$E472,"-")</f>
        <v>#N/A</v>
      </c>
      <c r="CG478" s="263"/>
      <c r="CH478" s="263" t="e">
        <f aca="false">IF($E472&gt;0,CH475/$E472,"-")</f>
        <v>#N/A</v>
      </c>
      <c r="CI478" s="263"/>
      <c r="CJ478" s="263" t="e">
        <f aca="false">IF($E472&gt;0,CJ475/$E472,"-")</f>
        <v>#N/A</v>
      </c>
      <c r="CK478" s="263"/>
      <c r="CL478" s="263" t="e">
        <f aca="false">IF($E472&gt;0,CL475/$E472,"-")</f>
        <v>#N/A</v>
      </c>
      <c r="CM478" s="263"/>
      <c r="CN478" s="263" t="e">
        <f aca="false">IF($E472&gt;0,CN475/$E472,"-")</f>
        <v>#N/A</v>
      </c>
      <c r="CO478" s="263"/>
      <c r="CP478" s="263" t="e">
        <f aca="false">IF($E472&gt;0,CP475/$E472,"-")</f>
        <v>#N/A</v>
      </c>
      <c r="CQ478" s="263"/>
      <c r="CR478" s="263" t="e">
        <f aca="false">IF($E472&gt;0,CR475/$E472,"-")</f>
        <v>#N/A</v>
      </c>
      <c r="CS478" s="263"/>
      <c r="CT478" s="263" t="e">
        <f aca="false">IF($E472&gt;0,CT475/$E472,"-")</f>
        <v>#N/A</v>
      </c>
      <c r="CU478" s="263"/>
      <c r="CV478" s="263" t="e">
        <f aca="false">IF($E472&gt;0,CV475/$E472,"-")</f>
        <v>#N/A</v>
      </c>
      <c r="CW478" s="263"/>
      <c r="CX478" s="263" t="e">
        <f aca="false">IF($E472&gt;0,CX475/$E472,"-")</f>
        <v>#N/A</v>
      </c>
      <c r="CY478" s="263"/>
      <c r="CZ478" s="263" t="e">
        <f aca="false">IF($E472&gt;0,CZ475/$E472,"-")</f>
        <v>#N/A</v>
      </c>
      <c r="DA478" s="263"/>
      <c r="DB478" s="263" t="e">
        <f aca="false">IF($E472&gt;0,DB475/$E472,"-")</f>
        <v>#N/A</v>
      </c>
      <c r="DC478" s="263"/>
      <c r="DD478" s="263" t="e">
        <f aca="false">IF($E472&gt;0,DD475/$E472,"-")</f>
        <v>#N/A</v>
      </c>
      <c r="DE478" s="263"/>
      <c r="DF478" s="263" t="e">
        <f aca="false">IF($E472&gt;0,DF475/$E472,"-")</f>
        <v>#N/A</v>
      </c>
      <c r="DG478" s="263"/>
      <c r="DH478" s="263" t="e">
        <f aca="false">IF($E472&gt;0,DH475/$E472,"-")</f>
        <v>#N/A</v>
      </c>
      <c r="DI478" s="263"/>
      <c r="DJ478" s="298" t="e">
        <f aca="false">IF($E472&gt;0,DJ475/$E472,"-")</f>
        <v>#N/A</v>
      </c>
      <c r="DK478" s="298"/>
      <c r="DL478" s="263" t="e">
        <f aca="false">IF($E472&gt;0,DL475/$E472,"-")</f>
        <v>#N/A</v>
      </c>
      <c r="DM478" s="263"/>
      <c r="DN478" s="263" t="e">
        <f aca="false">IF($E472&gt;0,DN475/$E472,"-")</f>
        <v>#N/A</v>
      </c>
      <c r="DO478" s="263"/>
      <c r="DP478" s="263" t="e">
        <f aca="false">IF($E472&gt;0,DP475/$E472,"-")</f>
        <v>#N/A</v>
      </c>
      <c r="DQ478" s="263"/>
      <c r="DR478" s="263" t="e">
        <f aca="false">IF($E472&gt;0,DR475/$E472,"-")</f>
        <v>#N/A</v>
      </c>
      <c r="DS478" s="263"/>
      <c r="DT478" s="263" t="e">
        <f aca="false">IF($E472&gt;0,DT475/$E472,"-")</f>
        <v>#N/A</v>
      </c>
      <c r="DU478" s="263"/>
      <c r="DV478" s="263" t="e">
        <f aca="false">IF($E472&gt;0,DV475/$E472,"-")</f>
        <v>#N/A</v>
      </c>
      <c r="DW478" s="263"/>
      <c r="DX478" s="263" t="e">
        <f aca="false">IF($E472&gt;0,DX475/$E472,"-")</f>
        <v>#N/A</v>
      </c>
      <c r="DY478" s="263"/>
      <c r="DZ478" s="263" t="e">
        <f aca="false">IF($E472&gt;0,DZ475/$E472,"-")</f>
        <v>#N/A</v>
      </c>
      <c r="EA478" s="263"/>
      <c r="EB478" s="263" t="e">
        <f aca="false">IF($E472&gt;0,EB475/$E472,"-")</f>
        <v>#N/A</v>
      </c>
      <c r="EC478" s="263"/>
      <c r="ED478" s="263" t="e">
        <f aca="false">IF($E472&gt;0,ED475/$E472,"-")</f>
        <v>#N/A</v>
      </c>
      <c r="EE478" s="263"/>
      <c r="EF478" s="263" t="e">
        <f aca="false">IF($E472&gt;0,EF475/$E472,"-")</f>
        <v>#N/A</v>
      </c>
      <c r="EG478" s="263"/>
      <c r="EH478" s="263" t="e">
        <f aca="false">IF($E472&gt;0,EH475/$E472,"-")</f>
        <v>#N/A</v>
      </c>
      <c r="EI478" s="263"/>
      <c r="EJ478" s="263" t="e">
        <f aca="false">IF($E472&gt;0,EJ475/$E472,"-")</f>
        <v>#N/A</v>
      </c>
      <c r="EK478" s="263"/>
      <c r="EL478" s="263" t="e">
        <f aca="false">IF($E472&gt;0,EL475/$E472,"-")</f>
        <v>#N/A</v>
      </c>
      <c r="EM478" s="263"/>
      <c r="EN478" s="263" t="e">
        <f aca="false">IF($E472&gt;0,EN475/$E472,"-")</f>
        <v>#N/A</v>
      </c>
      <c r="EO478" s="263"/>
      <c r="EP478" s="263" t="e">
        <f aca="false">IF($E472&gt;0,EP475/$E472,"-")</f>
        <v>#N/A</v>
      </c>
      <c r="EQ478" s="263"/>
      <c r="ER478" s="263" t="e">
        <f aca="false">IF($E472&gt;0,ER475/$E472,"-")</f>
        <v>#N/A</v>
      </c>
      <c r="ES478" s="263"/>
      <c r="ET478" s="263" t="e">
        <f aca="false">IF($E472&gt;0,ET475/$E472,"-")</f>
        <v>#N/A</v>
      </c>
      <c r="EU478" s="263"/>
      <c r="EV478" s="263" t="e">
        <f aca="false">IF($E472&gt;0,EV475/$E472,"-")</f>
        <v>#N/A</v>
      </c>
      <c r="EW478" s="263"/>
      <c r="EX478" s="264" t="e">
        <f aca="false">IF($E472&gt;0,EX475/$E472,"-")</f>
        <v>#N/A</v>
      </c>
      <c r="EY478" s="264"/>
      <c r="EZ478" s="263" t="e">
        <f aca="false">IF($E472&gt;0,EZ475/$E472,"-")</f>
        <v>#N/A</v>
      </c>
      <c r="FA478" s="263"/>
      <c r="FB478" s="263" t="e">
        <f aca="false">IF($E472&gt;0,FB475/$E472,"-")</f>
        <v>#N/A</v>
      </c>
      <c r="FC478" s="263"/>
      <c r="FD478" s="263" t="e">
        <f aca="false">IF($E472&gt;0,FD475/$E472,"-")</f>
        <v>#N/A</v>
      </c>
      <c r="FE478" s="263"/>
      <c r="FF478" s="263" t="e">
        <f aca="false">IF($E472&gt;0,FF475/$E472,"-")</f>
        <v>#N/A</v>
      </c>
      <c r="FG478" s="263"/>
      <c r="FH478" s="263" t="e">
        <f aca="false">IF($E472&gt;0,FH475/$E472,"-")</f>
        <v>#N/A</v>
      </c>
      <c r="FI478" s="263"/>
      <c r="FJ478" s="263" t="e">
        <f aca="false">IF($E472&gt;0,FJ475/$E472,"-")</f>
        <v>#N/A</v>
      </c>
      <c r="FK478" s="263"/>
      <c r="FL478" s="263" t="e">
        <f aca="false">IF($E472&gt;0,FL475/$E472,"-")</f>
        <v>#N/A</v>
      </c>
      <c r="FM478" s="263"/>
      <c r="FN478" s="263" t="e">
        <f aca="false">IF($E472&gt;0,FN475/$E472,"-")</f>
        <v>#N/A</v>
      </c>
      <c r="FO478" s="263"/>
      <c r="FP478" s="263" t="e">
        <f aca="false">IF($E472&gt;0,FP475/$E472,"-")</f>
        <v>#N/A</v>
      </c>
      <c r="FQ478" s="263"/>
      <c r="FR478" s="263" t="e">
        <f aca="false">IF($E472&gt;0,FR475/$E472,"-")</f>
        <v>#N/A</v>
      </c>
      <c r="FS478" s="263"/>
      <c r="FT478" s="263" t="e">
        <f aca="false">IF($E472&gt;0,FT475/$E472,"-")</f>
        <v>#N/A</v>
      </c>
      <c r="FU478" s="263"/>
      <c r="FV478" s="263" t="e">
        <f aca="false">IF($E472&gt;0,FV475/$E472,"-")</f>
        <v>#N/A</v>
      </c>
      <c r="FW478" s="263"/>
      <c r="FX478" s="263" t="e">
        <f aca="false">IF($E472&gt;0,FX475/$E472,"-")</f>
        <v>#N/A</v>
      </c>
      <c r="FY478" s="263"/>
      <c r="FZ478" s="263" t="e">
        <f aca="false">IF($E472&gt;0,FZ475/$E472,"-")</f>
        <v>#N/A</v>
      </c>
      <c r="GA478" s="263"/>
      <c r="GB478" s="263" t="e">
        <f aca="false">IF($E472&gt;0,GB475/$E472,"-")</f>
        <v>#N/A</v>
      </c>
      <c r="GC478" s="263"/>
      <c r="GD478" s="263" t="e">
        <f aca="false">IF($E472&gt;0,GD475/$E472,"-")</f>
        <v>#N/A</v>
      </c>
      <c r="GE478" s="263"/>
      <c r="GF478" s="263" t="e">
        <f aca="false">IF($E472&gt;0,GF475/$E472,"-")</f>
        <v>#N/A</v>
      </c>
      <c r="GG478" s="263"/>
      <c r="GH478" s="263" t="e">
        <f aca="false">IF($E472&gt;0,GH475/$E472,"-")</f>
        <v>#N/A</v>
      </c>
      <c r="GI478" s="263"/>
      <c r="GJ478" s="263" t="e">
        <f aca="false">IF($E472&gt;0,GJ475/$E472,"-")</f>
        <v>#N/A</v>
      </c>
      <c r="GK478" s="263"/>
      <c r="GL478" s="263" t="e">
        <f aca="false">IF($E472&gt;0,GL475/$E472,"-")</f>
        <v>#N/A</v>
      </c>
      <c r="GM478" s="263"/>
      <c r="GN478" s="263" t="e">
        <f aca="false">IF($E472&gt;0,GN475/$E472,"-")</f>
        <v>#N/A</v>
      </c>
      <c r="GO478" s="263"/>
      <c r="GP478" s="263" t="e">
        <f aca="false">IF($E472&gt;0,GP475/$E472,"-")</f>
        <v>#N/A</v>
      </c>
      <c r="GQ478" s="263"/>
      <c r="GR478" s="263" t="e">
        <f aca="false">IF($E472&gt;0,GR475/$E472,"-")</f>
        <v>#N/A</v>
      </c>
      <c r="GS478" s="263"/>
      <c r="GT478" s="263" t="e">
        <f aca="false">IF($E472&gt;0,GT475/$E472,"-")</f>
        <v>#N/A</v>
      </c>
      <c r="GU478" s="263"/>
      <c r="GV478" s="263" t="e">
        <f aca="false">IF($E472&gt;0,GV475/$E472,"-")</f>
        <v>#N/A</v>
      </c>
      <c r="GW478" s="263"/>
      <c r="GX478" s="263" t="e">
        <f aca="false">IF($E472&gt;0,GX475/$E472,"-")</f>
        <v>#N/A</v>
      </c>
      <c r="GY478" s="263"/>
      <c r="GZ478" s="263" t="e">
        <f aca="false">IF($E472&gt;0,GZ475/$E472,"-")</f>
        <v>#N/A</v>
      </c>
      <c r="HA478" s="263"/>
      <c r="HB478" s="263" t="e">
        <f aca="false">IF($E472&gt;0,HB475/$E472,"-")</f>
        <v>#N/A</v>
      </c>
      <c r="HC478" s="263"/>
      <c r="HD478" s="263" t="e">
        <f aca="false">IF($E472&gt;0,HD475/$E472,"-")</f>
        <v>#N/A</v>
      </c>
      <c r="HE478" s="263"/>
      <c r="HF478" s="263" t="e">
        <f aca="false">IF($E472&gt;0,HF475/$E472,"-")</f>
        <v>#N/A</v>
      </c>
      <c r="HG478" s="263"/>
      <c r="HH478" s="263" t="e">
        <f aca="false">IF($E472&gt;0,HH475/$E472,"-")</f>
        <v>#N/A</v>
      </c>
      <c r="HI478" s="263"/>
      <c r="HJ478" s="263" t="e">
        <f aca="false">IF($E472&gt;0,HJ475/$E472,"-")</f>
        <v>#N/A</v>
      </c>
      <c r="HK478" s="263"/>
    </row>
    <row r="479" customFormat="false" ht="12.75" hidden="true" customHeight="false" outlineLevel="0" collapsed="false">
      <c r="A479" s="232"/>
      <c r="B479" s="233"/>
      <c r="C479" s="232"/>
      <c r="D479" s="234"/>
      <c r="E479" s="234"/>
      <c r="F479" s="235"/>
      <c r="G479" s="234"/>
      <c r="H479" s="234"/>
      <c r="I479" s="237"/>
      <c r="J479" s="238"/>
      <c r="K479" s="265" t="s">
        <v>166</v>
      </c>
      <c r="L479" s="266" t="e">
        <f aca="false">IF($E472&gt;0,L477/$E472,"-")</f>
        <v>#N/A</v>
      </c>
      <c r="M479" s="266"/>
      <c r="N479" s="266" t="e">
        <f aca="false">IF($E472&gt;0,N477/$E472,"-")</f>
        <v>#N/A</v>
      </c>
      <c r="O479" s="266"/>
      <c r="P479" s="266" t="e">
        <f aca="false">IF($E472&gt;0,P477/$E472,"-")</f>
        <v>#N/A</v>
      </c>
      <c r="Q479" s="266"/>
      <c r="R479" s="266" t="e">
        <f aca="false">IF($E472&gt;0,R477/$E472,"-")</f>
        <v>#N/A</v>
      </c>
      <c r="S479" s="266"/>
      <c r="T479" s="266" t="e">
        <f aca="false">IF($E472&gt;0,T477/$E472,"-")</f>
        <v>#N/A</v>
      </c>
      <c r="U479" s="266"/>
      <c r="V479" s="266" t="e">
        <f aca="false">IF($E472&gt;0,V477/$E472,"-")</f>
        <v>#N/A</v>
      </c>
      <c r="W479" s="266"/>
      <c r="X479" s="266" t="e">
        <f aca="false">IF($E472&gt;0,X477/$E472,"-")</f>
        <v>#N/A</v>
      </c>
      <c r="Y479" s="266"/>
      <c r="Z479" s="266" t="e">
        <f aca="false">IF($E472&gt;0,Z477/$E472,"-")</f>
        <v>#N/A</v>
      </c>
      <c r="AA479" s="266"/>
      <c r="AB479" s="266" t="e">
        <f aca="false">IF($E472&gt;0,AB477/$E472,"-")</f>
        <v>#N/A</v>
      </c>
      <c r="AC479" s="266"/>
      <c r="AD479" s="266" t="e">
        <f aca="false">IF($E472&gt;0,AD477/$E472,"-")</f>
        <v>#N/A</v>
      </c>
      <c r="AE479" s="266"/>
      <c r="AF479" s="266" t="e">
        <f aca="false">IF($E472&gt;0,AF477/$E472,"-")</f>
        <v>#N/A</v>
      </c>
      <c r="AG479" s="266"/>
      <c r="AH479" s="266" t="e">
        <f aca="false">IF($E472&gt;0,AH477/$E472,"-")</f>
        <v>#N/A</v>
      </c>
      <c r="AI479" s="266"/>
      <c r="AJ479" s="266" t="e">
        <f aca="false">IF($E472&gt;0,AJ477/$E472,"-")</f>
        <v>#N/A</v>
      </c>
      <c r="AK479" s="266"/>
      <c r="AL479" s="266" t="e">
        <f aca="false">IF($E472&gt;0,AL477/$E472,"-")</f>
        <v>#N/A</v>
      </c>
      <c r="AM479" s="266"/>
      <c r="AN479" s="266" t="e">
        <f aca="false">IF($E472&gt;0,AN477/$E472,"-")</f>
        <v>#N/A</v>
      </c>
      <c r="AO479" s="266"/>
      <c r="AP479" s="266" t="e">
        <f aca="false">IF($E472&gt;0,AP477/$E472,"-")</f>
        <v>#N/A</v>
      </c>
      <c r="AQ479" s="266"/>
      <c r="AR479" s="266" t="e">
        <f aca="false">IF($E472&gt;0,AR477/$E472,"-")</f>
        <v>#N/A</v>
      </c>
      <c r="AS479" s="266"/>
      <c r="AT479" s="266" t="e">
        <f aca="false">IF($E472&gt;0,AT477/$E472,"-")</f>
        <v>#N/A</v>
      </c>
      <c r="AU479" s="266"/>
      <c r="AV479" s="266" t="e">
        <f aca="false">IF($E472&gt;0,AV477/$E472,"-")</f>
        <v>#N/A</v>
      </c>
      <c r="AW479" s="266"/>
      <c r="AX479" s="266" t="e">
        <f aca="false">IF($E472&gt;0,AX477/$E472,"-")</f>
        <v>#N/A</v>
      </c>
      <c r="AY479" s="266"/>
      <c r="AZ479" s="266" t="e">
        <f aca="false">IF($E472&gt;0,AZ477/$E472,"-")</f>
        <v>#N/A</v>
      </c>
      <c r="BA479" s="266"/>
      <c r="BB479" s="266" t="e">
        <f aca="false">IF($E472&gt;0,BB477/$E472,"-")</f>
        <v>#N/A</v>
      </c>
      <c r="BC479" s="266"/>
      <c r="BD479" s="266" t="e">
        <f aca="false">IF($E472&gt;0,BD477/$E472,"-")</f>
        <v>#N/A</v>
      </c>
      <c r="BE479" s="266"/>
      <c r="BF479" s="266" t="e">
        <f aca="false">IF($E472&gt;0,BF477/$E472,"-")</f>
        <v>#N/A</v>
      </c>
      <c r="BG479" s="266"/>
      <c r="BH479" s="266" t="e">
        <f aca="false">IF($E472&gt;0,BH477/$E472,"-")</f>
        <v>#N/A</v>
      </c>
      <c r="BI479" s="266"/>
      <c r="BJ479" s="266" t="e">
        <f aca="false">IF($E472&gt;0,BJ477/$E472,"-")</f>
        <v>#N/A</v>
      </c>
      <c r="BK479" s="266"/>
      <c r="BL479" s="266" t="e">
        <f aca="false">IF($E472&gt;0,BL477/$E472,"-")</f>
        <v>#N/A</v>
      </c>
      <c r="BM479" s="266"/>
      <c r="BN479" s="266" t="e">
        <f aca="false">IF($E472&gt;0,BN477/$E472,"-")</f>
        <v>#N/A</v>
      </c>
      <c r="BO479" s="266"/>
      <c r="BP479" s="266" t="e">
        <f aca="false">IF($E472&gt;0,BP477/$E472,"-")</f>
        <v>#N/A</v>
      </c>
      <c r="BQ479" s="266"/>
      <c r="BR479" s="300" t="e">
        <f aca="false">IF($E472&gt;0,BR477/$E472,"-")</f>
        <v>#N/A</v>
      </c>
      <c r="BS479" s="300"/>
      <c r="BT479" s="300" t="e">
        <f aca="false">IF($E472&gt;0,BT477/$E472,"-")</f>
        <v>#N/A</v>
      </c>
      <c r="BU479" s="300"/>
      <c r="BV479" s="300" t="e">
        <f aca="false">IF($E472&gt;0,BV477/$E472,"-")</f>
        <v>#N/A</v>
      </c>
      <c r="BW479" s="300"/>
      <c r="BX479" s="300" t="e">
        <f aca="false">IF($E472&gt;0,BX477/$E472,"-")</f>
        <v>#N/A</v>
      </c>
      <c r="BY479" s="300"/>
      <c r="BZ479" s="300" t="e">
        <f aca="false">IF($E472&gt;0,BZ477/$E472,"-")</f>
        <v>#N/A</v>
      </c>
      <c r="CA479" s="300"/>
      <c r="CB479" s="300" t="e">
        <f aca="false">IF($E472&gt;0,CB477/$E472,"-")</f>
        <v>#N/A</v>
      </c>
      <c r="CC479" s="300"/>
      <c r="CD479" s="300" t="e">
        <f aca="false">IF($E472&gt;0,CD477/$E472,"-")</f>
        <v>#N/A</v>
      </c>
      <c r="CE479" s="300"/>
      <c r="CF479" s="300" t="e">
        <f aca="false">IF($E472&gt;0,CF477/$E472,"-")</f>
        <v>#N/A</v>
      </c>
      <c r="CG479" s="300"/>
      <c r="CH479" s="300" t="e">
        <f aca="false">IF($E472&gt;0,CH477/$E472,"-")</f>
        <v>#N/A</v>
      </c>
      <c r="CI479" s="300"/>
      <c r="CJ479" s="300" t="e">
        <f aca="false">IF($E472&gt;0,CJ477/$E472,"-")</f>
        <v>#N/A</v>
      </c>
      <c r="CK479" s="300"/>
      <c r="CL479" s="300" t="e">
        <f aca="false">IF($E472&gt;0,CL477/$E472,"-")</f>
        <v>#N/A</v>
      </c>
      <c r="CM479" s="300"/>
      <c r="CN479" s="300" t="e">
        <f aca="false">IF($E472&gt;0,CN477/$E472,"-")</f>
        <v>#N/A</v>
      </c>
      <c r="CO479" s="300"/>
      <c r="CP479" s="300" t="e">
        <f aca="false">IF($E472&gt;0,CP477/$E472,"-")</f>
        <v>#N/A</v>
      </c>
      <c r="CQ479" s="300"/>
      <c r="CR479" s="300" t="e">
        <f aca="false">IF($E472&gt;0,CR477/$E472,"-")</f>
        <v>#N/A</v>
      </c>
      <c r="CS479" s="300"/>
      <c r="CT479" s="300" t="e">
        <f aca="false">IF($E472&gt;0,CT477/$E472,"-")</f>
        <v>#N/A</v>
      </c>
      <c r="CU479" s="300"/>
      <c r="CV479" s="300" t="e">
        <f aca="false">IF($E472&gt;0,CV477/$E472,"-")</f>
        <v>#N/A</v>
      </c>
      <c r="CW479" s="300"/>
      <c r="CX479" s="300" t="e">
        <f aca="false">IF($E472&gt;0,CX477/$E472,"-")</f>
        <v>#N/A</v>
      </c>
      <c r="CY479" s="300"/>
      <c r="CZ479" s="300" t="e">
        <f aca="false">IF($E472&gt;0,CZ477/$E472,"-")</f>
        <v>#N/A</v>
      </c>
      <c r="DA479" s="300"/>
      <c r="DB479" s="300" t="e">
        <f aca="false">IF($E472&gt;0,DB477/$E472,"-")</f>
        <v>#N/A</v>
      </c>
      <c r="DC479" s="300"/>
      <c r="DD479" s="300" t="e">
        <f aca="false">IF($E472&gt;0,DD477/$E472,"-")</f>
        <v>#N/A</v>
      </c>
      <c r="DE479" s="300"/>
      <c r="DF479" s="300" t="e">
        <f aca="false">IF($E472&gt;0,DF477/$E472,"-")</f>
        <v>#N/A</v>
      </c>
      <c r="DG479" s="300"/>
      <c r="DH479" s="300" t="e">
        <f aca="false">IF($E472&gt;0,DH477/$E472,"-")</f>
        <v>#N/A</v>
      </c>
      <c r="DI479" s="300"/>
      <c r="DJ479" s="301" t="e">
        <f aca="false">IF($E472&gt;0,DJ477/$E472,"-")</f>
        <v>#N/A</v>
      </c>
      <c r="DK479" s="301"/>
      <c r="DL479" s="300" t="e">
        <f aca="false">IF($E472&gt;0,DL477/$E472,"-")</f>
        <v>#N/A</v>
      </c>
      <c r="DM479" s="300"/>
      <c r="DN479" s="300" t="e">
        <f aca="false">IF($E472&gt;0,DN477/$E472,"-")</f>
        <v>#N/A</v>
      </c>
      <c r="DO479" s="300"/>
      <c r="DP479" s="300" t="e">
        <f aca="false">IF($E472&gt;0,DP477/$E472,"-")</f>
        <v>#N/A</v>
      </c>
      <c r="DQ479" s="300"/>
      <c r="DR479" s="300" t="e">
        <f aca="false">IF($E472&gt;0,DR477/$E472,"-")</f>
        <v>#N/A</v>
      </c>
      <c r="DS479" s="300"/>
      <c r="DT479" s="300" t="e">
        <f aca="false">IF($E472&gt;0,DT477/$E472,"-")</f>
        <v>#N/A</v>
      </c>
      <c r="DU479" s="300"/>
      <c r="DV479" s="300" t="e">
        <f aca="false">IF($E472&gt;0,DV477/$E472,"-")</f>
        <v>#N/A</v>
      </c>
      <c r="DW479" s="300"/>
      <c r="DX479" s="300" t="e">
        <f aca="false">IF($E472&gt;0,DX477/$E472,"-")</f>
        <v>#N/A</v>
      </c>
      <c r="DY479" s="300"/>
      <c r="DZ479" s="300" t="e">
        <f aca="false">IF($E472&gt;0,DZ477/$E472,"-")</f>
        <v>#N/A</v>
      </c>
      <c r="EA479" s="300"/>
      <c r="EB479" s="300" t="e">
        <f aca="false">IF($E472&gt;0,EB477/$E472,"-")</f>
        <v>#N/A</v>
      </c>
      <c r="EC479" s="300"/>
      <c r="ED479" s="300" t="e">
        <f aca="false">IF($E472&gt;0,ED477/$E472,"-")</f>
        <v>#N/A</v>
      </c>
      <c r="EE479" s="300"/>
      <c r="EF479" s="300" t="e">
        <f aca="false">IF($E472&gt;0,EF477/$E472,"-")</f>
        <v>#N/A</v>
      </c>
      <c r="EG479" s="300"/>
      <c r="EH479" s="300" t="e">
        <f aca="false">IF($E472&gt;0,EH477/$E472,"-")</f>
        <v>#N/A</v>
      </c>
      <c r="EI479" s="300"/>
      <c r="EJ479" s="300" t="e">
        <f aca="false">IF($E472&gt;0,EJ477/$E472,"-")</f>
        <v>#N/A</v>
      </c>
      <c r="EK479" s="300"/>
      <c r="EL479" s="300" t="e">
        <f aca="false">IF($E472&gt;0,EL477/$E472,"-")</f>
        <v>#N/A</v>
      </c>
      <c r="EM479" s="300"/>
      <c r="EN479" s="300" t="e">
        <f aca="false">IF($E472&gt;0,EN477/$E472,"-")</f>
        <v>#N/A</v>
      </c>
      <c r="EO479" s="300"/>
      <c r="EP479" s="300" t="e">
        <f aca="false">IF($E472&gt;0,EP477/$E472,"-")</f>
        <v>#N/A</v>
      </c>
      <c r="EQ479" s="300"/>
      <c r="ER479" s="300" t="e">
        <f aca="false">IF($E472&gt;0,ER477/$E472,"-")</f>
        <v>#N/A</v>
      </c>
      <c r="ES479" s="300"/>
      <c r="ET479" s="300" t="e">
        <f aca="false">IF($E472&gt;0,ET477/$E472,"-")</f>
        <v>#N/A</v>
      </c>
      <c r="EU479" s="300"/>
      <c r="EV479" s="300" t="e">
        <f aca="false">IF($E472&gt;0,EV477/$E472,"-")</f>
        <v>#N/A</v>
      </c>
      <c r="EW479" s="300"/>
      <c r="EX479" s="302" t="e">
        <f aca="false">IF($E472&gt;0,EX477/$E472,"-")</f>
        <v>#N/A</v>
      </c>
      <c r="EY479" s="302"/>
      <c r="EZ479" s="300" t="e">
        <f aca="false">IF($E472&gt;0,EZ477/$E472,"-")</f>
        <v>#N/A</v>
      </c>
      <c r="FA479" s="300"/>
      <c r="FB479" s="300" t="e">
        <f aca="false">IF($E472&gt;0,FB477/$E472,"-")</f>
        <v>#N/A</v>
      </c>
      <c r="FC479" s="300"/>
      <c r="FD479" s="300" t="e">
        <f aca="false">IF($E472&gt;0,FD477/$E472,"-")</f>
        <v>#N/A</v>
      </c>
      <c r="FE479" s="300"/>
      <c r="FF479" s="300" t="e">
        <f aca="false">IF($E472&gt;0,FF477/$E472,"-")</f>
        <v>#N/A</v>
      </c>
      <c r="FG479" s="300"/>
      <c r="FH479" s="300" t="e">
        <f aca="false">IF($E472&gt;0,FH477/$E472,"-")</f>
        <v>#N/A</v>
      </c>
      <c r="FI479" s="300"/>
      <c r="FJ479" s="300" t="e">
        <f aca="false">IF($E472&gt;0,FJ477/$E472,"-")</f>
        <v>#N/A</v>
      </c>
      <c r="FK479" s="300"/>
      <c r="FL479" s="300" t="e">
        <f aca="false">IF($E472&gt;0,FL477/$E472,"-")</f>
        <v>#N/A</v>
      </c>
      <c r="FM479" s="300"/>
      <c r="FN479" s="300" t="e">
        <f aca="false">IF($E472&gt;0,FN477/$E472,"-")</f>
        <v>#N/A</v>
      </c>
      <c r="FO479" s="300"/>
      <c r="FP479" s="300" t="e">
        <f aca="false">IF($E472&gt;0,FP477/$E472,"-")</f>
        <v>#N/A</v>
      </c>
      <c r="FQ479" s="300"/>
      <c r="FR479" s="300" t="e">
        <f aca="false">IF($E472&gt;0,FR477/$E472,"-")</f>
        <v>#N/A</v>
      </c>
      <c r="FS479" s="300"/>
      <c r="FT479" s="300" t="e">
        <f aca="false">IF($E472&gt;0,FT477/$E472,"-")</f>
        <v>#N/A</v>
      </c>
      <c r="FU479" s="300"/>
      <c r="FV479" s="300" t="e">
        <f aca="false">IF($E472&gt;0,FV477/$E472,"-")</f>
        <v>#N/A</v>
      </c>
      <c r="FW479" s="300"/>
      <c r="FX479" s="300" t="e">
        <f aca="false">IF($E472&gt;0,FX477/$E472,"-")</f>
        <v>#N/A</v>
      </c>
      <c r="FY479" s="300"/>
      <c r="FZ479" s="300" t="e">
        <f aca="false">IF($E472&gt;0,FZ477/$E472,"-")</f>
        <v>#N/A</v>
      </c>
      <c r="GA479" s="300"/>
      <c r="GB479" s="300" t="e">
        <f aca="false">IF($E472&gt;0,GB477/$E472,"-")</f>
        <v>#N/A</v>
      </c>
      <c r="GC479" s="300"/>
      <c r="GD479" s="300" t="e">
        <f aca="false">IF($E472&gt;0,GD477/$E472,"-")</f>
        <v>#N/A</v>
      </c>
      <c r="GE479" s="300"/>
      <c r="GF479" s="300" t="e">
        <f aca="false">IF($E472&gt;0,GF477/$E472,"-")</f>
        <v>#N/A</v>
      </c>
      <c r="GG479" s="300"/>
      <c r="GH479" s="300" t="e">
        <f aca="false">IF($E472&gt;0,GH477/$E472,"-")</f>
        <v>#N/A</v>
      </c>
      <c r="GI479" s="300"/>
      <c r="GJ479" s="300" t="e">
        <f aca="false">IF($E472&gt;0,GJ477/$E472,"-")</f>
        <v>#N/A</v>
      </c>
      <c r="GK479" s="300"/>
      <c r="GL479" s="300" t="e">
        <f aca="false">IF($E472&gt;0,GL477/$E472,"-")</f>
        <v>#N/A</v>
      </c>
      <c r="GM479" s="300"/>
      <c r="GN479" s="300" t="e">
        <f aca="false">IF($E472&gt;0,GN477/$E472,"-")</f>
        <v>#N/A</v>
      </c>
      <c r="GO479" s="300"/>
      <c r="GP479" s="300" t="e">
        <f aca="false">IF($E472&gt;0,GP477/$E472,"-")</f>
        <v>#N/A</v>
      </c>
      <c r="GQ479" s="300"/>
      <c r="GR479" s="300" t="e">
        <f aca="false">IF($E472&gt;0,GR477/$E472,"-")</f>
        <v>#N/A</v>
      </c>
      <c r="GS479" s="300"/>
      <c r="GT479" s="300" t="e">
        <f aca="false">IF($E472&gt;0,GT477/$E472,"-")</f>
        <v>#N/A</v>
      </c>
      <c r="GU479" s="300"/>
      <c r="GV479" s="300" t="e">
        <f aca="false">IF($E472&gt;0,GV477/$E472,"-")</f>
        <v>#N/A</v>
      </c>
      <c r="GW479" s="300"/>
      <c r="GX479" s="300" t="e">
        <f aca="false">IF($E472&gt;0,GX477/$E472,"-")</f>
        <v>#N/A</v>
      </c>
      <c r="GY479" s="300"/>
      <c r="GZ479" s="300" t="e">
        <f aca="false">IF($E472&gt;0,GZ477/$E472,"-")</f>
        <v>#N/A</v>
      </c>
      <c r="HA479" s="300"/>
      <c r="HB479" s="300" t="e">
        <f aca="false">IF($E472&gt;0,HB477/$E472,"-")</f>
        <v>#N/A</v>
      </c>
      <c r="HC479" s="300"/>
      <c r="HD479" s="300" t="e">
        <f aca="false">IF($E472&gt;0,HD477/$E472,"-")</f>
        <v>#N/A</v>
      </c>
      <c r="HE479" s="300"/>
      <c r="HF479" s="300" t="e">
        <f aca="false">IF($E472&gt;0,HF477/$E472,"-")</f>
        <v>#N/A</v>
      </c>
      <c r="HG479" s="300"/>
      <c r="HH479" s="300" t="e">
        <f aca="false">IF($E472&gt;0,HH477/$E472,"-")</f>
        <v>#N/A</v>
      </c>
      <c r="HI479" s="300"/>
      <c r="HJ479" s="300" t="e">
        <f aca="false">IF($E472&gt;0,HJ477/$E472,"-")</f>
        <v>#N/A</v>
      </c>
      <c r="HK479" s="300"/>
    </row>
    <row r="480" s="243" customFormat="true" ht="13.8" hidden="true" customHeight="false" outlineLevel="0" collapsed="false">
      <c r="A480" s="268"/>
      <c r="B480" s="269"/>
      <c r="C480" s="269"/>
      <c r="D480" s="271"/>
      <c r="E480" s="271"/>
      <c r="F480" s="269"/>
      <c r="G480" s="269"/>
      <c r="H480" s="269"/>
      <c r="I480" s="269"/>
      <c r="J480" s="269"/>
      <c r="K480" s="269"/>
      <c r="L480" s="274"/>
      <c r="M480" s="274"/>
      <c r="N480" s="274"/>
      <c r="O480" s="274"/>
      <c r="P480" s="274"/>
      <c r="Q480" s="274"/>
      <c r="R480" s="275"/>
      <c r="S480" s="275"/>
      <c r="T480" s="276"/>
      <c r="U480" s="276"/>
      <c r="V480" s="274"/>
      <c r="W480" s="274"/>
      <c r="X480" s="274"/>
      <c r="Y480" s="274"/>
      <c r="Z480" s="275"/>
      <c r="AA480" s="275"/>
      <c r="AB480" s="276"/>
      <c r="AC480" s="276"/>
      <c r="AD480" s="274"/>
      <c r="AE480" s="274"/>
      <c r="AF480" s="274"/>
      <c r="AG480" s="274"/>
      <c r="AH480" s="275"/>
      <c r="AI480" s="275"/>
      <c r="AJ480" s="276"/>
      <c r="AK480" s="276"/>
      <c r="AL480" s="274"/>
      <c r="AM480" s="274"/>
      <c r="AN480" s="274"/>
      <c r="AO480" s="274"/>
      <c r="AP480" s="275"/>
      <c r="AQ480" s="275"/>
      <c r="AR480" s="276"/>
      <c r="AS480" s="276"/>
      <c r="AT480" s="277"/>
      <c r="AU480" s="277"/>
      <c r="AV480" s="277"/>
      <c r="AW480" s="277"/>
      <c r="AX480" s="277"/>
      <c r="AY480" s="278"/>
      <c r="AZ480" s="279"/>
      <c r="BA480" s="277"/>
      <c r="BB480" s="277"/>
      <c r="BC480" s="277"/>
      <c r="BD480" s="277"/>
      <c r="BE480" s="277"/>
      <c r="BF480" s="277"/>
      <c r="BG480" s="278"/>
      <c r="BH480" s="279"/>
      <c r="BI480" s="277"/>
      <c r="BJ480" s="277"/>
      <c r="BK480" s="277"/>
      <c r="BL480" s="277"/>
      <c r="BM480" s="277"/>
      <c r="BN480" s="277"/>
      <c r="BO480" s="278"/>
      <c r="BP480" s="279"/>
      <c r="BQ480" s="277"/>
      <c r="BR480" s="277"/>
      <c r="BS480" s="277"/>
      <c r="BT480" s="277"/>
      <c r="BU480" s="277"/>
      <c r="BV480" s="277"/>
      <c r="BW480" s="278"/>
      <c r="BX480" s="279"/>
      <c r="BY480" s="277"/>
      <c r="BZ480" s="277"/>
      <c r="CA480" s="277"/>
      <c r="CB480" s="277"/>
      <c r="CC480" s="277"/>
      <c r="CD480" s="275"/>
      <c r="CE480" s="275"/>
      <c r="CF480" s="276"/>
      <c r="CG480" s="276"/>
      <c r="CH480" s="274"/>
      <c r="CI480" s="274"/>
      <c r="CJ480" s="274"/>
      <c r="CK480" s="274"/>
      <c r="CL480" s="275"/>
      <c r="CM480" s="275"/>
      <c r="CN480" s="276"/>
      <c r="CO480" s="276"/>
      <c r="CP480" s="280"/>
      <c r="CQ480" s="280"/>
      <c r="CR480" s="280"/>
      <c r="CS480" s="280"/>
      <c r="CT480" s="281"/>
      <c r="CU480" s="282"/>
      <c r="CV480" s="283"/>
      <c r="CW480" s="281"/>
      <c r="CX480" s="281"/>
      <c r="CY480" s="281"/>
      <c r="CZ480" s="281"/>
      <c r="DA480" s="281"/>
      <c r="DB480" s="281"/>
      <c r="DC480" s="282"/>
      <c r="DD480" s="283"/>
      <c r="DE480" s="281"/>
      <c r="DF480" s="281"/>
      <c r="DG480" s="281"/>
      <c r="DH480" s="281"/>
      <c r="DI480" s="281"/>
      <c r="DJ480" s="284"/>
      <c r="DK480" s="285"/>
      <c r="DL480" s="283"/>
      <c r="DM480" s="281"/>
      <c r="DN480" s="281"/>
      <c r="DO480" s="281"/>
      <c r="DP480" s="281"/>
      <c r="DQ480" s="281"/>
      <c r="DR480" s="281"/>
      <c r="DS480" s="282"/>
      <c r="DT480" s="283"/>
      <c r="DU480" s="281"/>
      <c r="DV480" s="281"/>
      <c r="DW480" s="281"/>
      <c r="DX480" s="281"/>
      <c r="DY480" s="281"/>
      <c r="DZ480" s="281"/>
      <c r="EA480" s="282"/>
      <c r="EB480" s="283"/>
      <c r="EC480" s="281"/>
      <c r="ED480" s="281"/>
      <c r="EE480" s="281"/>
      <c r="EF480" s="281"/>
      <c r="EG480" s="281"/>
      <c r="EH480" s="281"/>
      <c r="EI480" s="282"/>
      <c r="EJ480" s="283"/>
      <c r="EK480" s="281"/>
      <c r="EL480" s="281"/>
      <c r="EM480" s="281"/>
      <c r="EN480" s="281"/>
      <c r="EO480" s="281"/>
      <c r="EP480" s="281"/>
      <c r="EQ480" s="282"/>
      <c r="ER480" s="283"/>
      <c r="ES480" s="281"/>
      <c r="ET480" s="281"/>
      <c r="EU480" s="281"/>
      <c r="EV480" s="281"/>
      <c r="EW480" s="281"/>
      <c r="EX480" s="286"/>
      <c r="EY480" s="287"/>
      <c r="EZ480" s="283"/>
      <c r="FA480" s="281"/>
      <c r="FB480" s="281"/>
      <c r="FC480" s="281"/>
      <c r="FD480" s="281"/>
      <c r="FE480" s="281"/>
      <c r="FF480" s="281"/>
      <c r="FG480" s="282"/>
      <c r="FH480" s="283"/>
      <c r="FI480" s="281"/>
      <c r="FJ480" s="281"/>
      <c r="FK480" s="281"/>
      <c r="FL480" s="281"/>
      <c r="FM480" s="281"/>
      <c r="FN480" s="281"/>
      <c r="FO480" s="282"/>
      <c r="FP480" s="283"/>
      <c r="FQ480" s="281"/>
      <c r="FR480" s="281"/>
      <c r="FS480" s="281"/>
      <c r="FT480" s="281"/>
      <c r="FU480" s="281"/>
      <c r="FV480" s="281"/>
      <c r="FW480" s="282"/>
      <c r="FX480" s="283"/>
      <c r="FY480" s="281"/>
      <c r="FZ480" s="281"/>
      <c r="GA480" s="281"/>
      <c r="GB480" s="281"/>
      <c r="GC480" s="281"/>
      <c r="GD480" s="281"/>
      <c r="GE480" s="282"/>
      <c r="GF480" s="283"/>
      <c r="GG480" s="281"/>
      <c r="GH480" s="281"/>
      <c r="GI480" s="281"/>
      <c r="GJ480" s="281"/>
      <c r="GK480" s="281"/>
      <c r="GL480" s="281"/>
      <c r="GM480" s="282"/>
      <c r="GN480" s="283"/>
      <c r="GO480" s="281"/>
      <c r="GP480" s="281"/>
      <c r="GQ480" s="281"/>
      <c r="GR480" s="281"/>
      <c r="GS480" s="281"/>
      <c r="GT480" s="281"/>
      <c r="GU480" s="282"/>
      <c r="GV480" s="281"/>
      <c r="GW480" s="282"/>
      <c r="GX480" s="281"/>
      <c r="GY480" s="282"/>
      <c r="GZ480" s="281"/>
      <c r="HA480" s="282"/>
      <c r="HB480" s="281"/>
      <c r="HC480" s="282"/>
      <c r="HD480" s="281"/>
      <c r="HE480" s="282"/>
      <c r="HF480" s="281"/>
      <c r="HG480" s="282"/>
      <c r="HH480" s="281"/>
      <c r="HI480" s="282"/>
      <c r="HJ480" s="281"/>
      <c r="HK480" s="282"/>
    </row>
    <row r="481" customFormat="false" ht="12.75" hidden="true" customHeight="false" outlineLevel="0" collapsed="false">
      <c r="A481" s="232" t="s">
        <v>214</v>
      </c>
      <c r="B481" s="233" t="e">
        <f aca="false">VLOOKUP(A481,PLANEJAMENTO!$B$11:$C$96,2,FALSE())</f>
        <v>#N/A</v>
      </c>
      <c r="C481" s="232" t="e">
        <f aca="false">VLOOKUP(A481,PLANEJAMENTO!$B$11:$D$96,3,FALSE())</f>
        <v>#N/A</v>
      </c>
      <c r="D481" s="234" t="e">
        <f aca="false">VLOOKUP(A481,PLANEJAMENTO!$B$11:$E$96,4,FALSE())</f>
        <v>#N/A</v>
      </c>
      <c r="E481" s="234" t="e">
        <f aca="false">D481</f>
        <v>#N/A</v>
      </c>
      <c r="F481" s="235" t="e">
        <f aca="false">produções!#REF!</f>
        <v>#VALUE!</v>
      </c>
      <c r="G481" s="234" t="e">
        <f aca="false">F481*8</f>
        <v>#VALUE!</v>
      </c>
      <c r="H481" s="234"/>
      <c r="I481" s="237"/>
      <c r="J481" s="238"/>
      <c r="K481" s="305" t="s">
        <v>159</v>
      </c>
      <c r="L481" s="240"/>
      <c r="M481" s="240"/>
      <c r="N481" s="240"/>
      <c r="O481" s="240"/>
      <c r="P481" s="240"/>
      <c r="Q481" s="240"/>
      <c r="R481" s="345"/>
      <c r="S481" s="345"/>
      <c r="T481" s="240"/>
      <c r="U481" s="240"/>
      <c r="V481" s="240"/>
      <c r="W481" s="240"/>
      <c r="X481" s="240"/>
      <c r="Y481" s="240"/>
      <c r="Z481" s="345"/>
      <c r="AA481" s="345"/>
      <c r="AB481" s="240"/>
      <c r="AC481" s="240"/>
      <c r="AD481" s="240"/>
      <c r="AE481" s="240"/>
      <c r="AF481" s="240"/>
      <c r="AG481" s="240"/>
      <c r="AH481" s="345"/>
      <c r="AI481" s="345"/>
      <c r="AJ481" s="240"/>
      <c r="AK481" s="240"/>
      <c r="AL481" s="240"/>
      <c r="AM481" s="240"/>
      <c r="AN481" s="240"/>
      <c r="AO481" s="240"/>
      <c r="AP481" s="345"/>
      <c r="AQ481" s="345"/>
      <c r="AR481" s="240"/>
      <c r="AS481" s="240"/>
      <c r="AT481" s="240"/>
      <c r="AU481" s="240"/>
      <c r="AV481" s="240"/>
      <c r="AW481" s="240"/>
      <c r="AX481" s="345"/>
      <c r="AY481" s="345"/>
      <c r="AZ481" s="240"/>
      <c r="BA481" s="240"/>
      <c r="BB481" s="240"/>
      <c r="BC481" s="240"/>
      <c r="BD481" s="240"/>
      <c r="BE481" s="240"/>
      <c r="BF481" s="345"/>
      <c r="BG481" s="345"/>
      <c r="BH481" s="389" t="n">
        <v>6</v>
      </c>
      <c r="BI481" s="389"/>
      <c r="BJ481" s="389" t="n">
        <f aca="false">6-BJ527</f>
        <v>4.66666666666667</v>
      </c>
      <c r="BK481" s="389"/>
      <c r="BL481" s="389" t="n">
        <v>6</v>
      </c>
      <c r="BM481" s="389"/>
      <c r="BN481" s="389" t="n">
        <v>6</v>
      </c>
      <c r="BO481" s="389"/>
      <c r="BP481" s="389" t="n">
        <v>4.68666666666666</v>
      </c>
      <c r="BQ481" s="389"/>
      <c r="BR481" s="308"/>
      <c r="BS481" s="308"/>
      <c r="BT481" s="308"/>
      <c r="BU481" s="308"/>
      <c r="BV481" s="308"/>
      <c r="BW481" s="308"/>
      <c r="BX481" s="308"/>
      <c r="BY481" s="308"/>
      <c r="BZ481" s="308"/>
      <c r="CA481" s="308"/>
      <c r="CB481" s="308"/>
      <c r="CC481" s="308"/>
      <c r="CD481" s="308"/>
      <c r="CE481" s="308"/>
      <c r="CF481" s="308"/>
      <c r="CG481" s="308"/>
      <c r="CH481" s="308"/>
      <c r="CI481" s="308"/>
      <c r="CJ481" s="308"/>
      <c r="CK481" s="308"/>
      <c r="CL481" s="308"/>
      <c r="CM481" s="308"/>
      <c r="CN481" s="308"/>
      <c r="CO481" s="308"/>
      <c r="CP481" s="308"/>
      <c r="CQ481" s="308"/>
      <c r="CR481" s="308"/>
      <c r="CS481" s="308"/>
      <c r="CT481" s="308"/>
      <c r="CU481" s="308"/>
      <c r="CV481" s="308"/>
      <c r="CW481" s="308"/>
      <c r="CX481" s="308"/>
      <c r="CY481" s="308"/>
      <c r="CZ481" s="308"/>
      <c r="DA481" s="308"/>
      <c r="DB481" s="308"/>
      <c r="DC481" s="308"/>
      <c r="DD481" s="308"/>
      <c r="DE481" s="308"/>
      <c r="DF481" s="308"/>
      <c r="DG481" s="308"/>
      <c r="DH481" s="308"/>
      <c r="DI481" s="308"/>
      <c r="DJ481" s="313"/>
      <c r="DK481" s="313"/>
      <c r="DL481" s="240"/>
      <c r="DM481" s="240"/>
      <c r="DN481" s="240"/>
      <c r="DO481" s="240"/>
      <c r="DP481" s="240"/>
      <c r="DQ481" s="240"/>
      <c r="DR481" s="240"/>
      <c r="DS481" s="240"/>
      <c r="DT481" s="240"/>
      <c r="DU481" s="240"/>
      <c r="DV481" s="240"/>
      <c r="DW481" s="240"/>
      <c r="DX481" s="240"/>
      <c r="DY481" s="240"/>
      <c r="DZ481" s="240"/>
      <c r="EA481" s="240"/>
      <c r="EB481" s="240"/>
      <c r="EC481" s="240"/>
      <c r="ED481" s="240"/>
      <c r="EE481" s="240"/>
      <c r="EF481" s="240"/>
      <c r="EG481" s="240"/>
      <c r="EH481" s="240"/>
      <c r="EI481" s="240"/>
      <c r="EJ481" s="240"/>
      <c r="EK481" s="240"/>
      <c r="EL481" s="240"/>
      <c r="EM481" s="240"/>
      <c r="EN481" s="240"/>
      <c r="EO481" s="240"/>
      <c r="EP481" s="240"/>
      <c r="EQ481" s="240"/>
      <c r="ER481" s="240"/>
      <c r="ES481" s="240"/>
      <c r="ET481" s="308"/>
      <c r="EU481" s="308"/>
      <c r="EV481" s="308"/>
      <c r="EW481" s="308"/>
      <c r="EX481" s="309"/>
      <c r="EY481" s="309"/>
      <c r="EZ481" s="390" t="n">
        <f aca="false">6-EZ472</f>
        <v>5.08088235294118</v>
      </c>
      <c r="FA481" s="390"/>
      <c r="FB481" s="390" t="n">
        <v>3.63371459694989</v>
      </c>
      <c r="FC481" s="390"/>
      <c r="FD481" s="308"/>
      <c r="FE481" s="308"/>
      <c r="FF481" s="308"/>
      <c r="FG481" s="308"/>
      <c r="FH481" s="308"/>
      <c r="FI481" s="308"/>
      <c r="FJ481" s="308"/>
      <c r="FK481" s="308"/>
      <c r="FL481" s="308"/>
      <c r="FM481" s="308"/>
      <c r="FN481" s="308"/>
      <c r="FO481" s="308"/>
      <c r="FP481" s="308"/>
      <c r="FQ481" s="308"/>
      <c r="FR481" s="308"/>
      <c r="FS481" s="308"/>
      <c r="FT481" s="308"/>
      <c r="FU481" s="308"/>
      <c r="FV481" s="308"/>
      <c r="FW481" s="308"/>
      <c r="FX481" s="308"/>
      <c r="FY481" s="308"/>
      <c r="FZ481" s="308"/>
      <c r="GA481" s="308"/>
      <c r="GB481" s="308"/>
      <c r="GC481" s="308"/>
      <c r="GD481" s="308"/>
      <c r="GE481" s="308"/>
      <c r="GF481" s="308"/>
      <c r="GG481" s="308"/>
      <c r="GH481" s="308"/>
      <c r="GI481" s="308"/>
      <c r="GJ481" s="308"/>
      <c r="GK481" s="308"/>
      <c r="GL481" s="308"/>
      <c r="GM481" s="308"/>
      <c r="GN481" s="308"/>
      <c r="GO481" s="308"/>
      <c r="GP481" s="308"/>
      <c r="GQ481" s="308"/>
      <c r="GR481" s="308"/>
      <c r="GS481" s="308"/>
      <c r="GT481" s="308"/>
      <c r="GU481" s="308"/>
      <c r="GV481" s="308"/>
      <c r="GW481" s="308"/>
      <c r="GX481" s="308"/>
      <c r="GY481" s="308"/>
      <c r="GZ481" s="308"/>
      <c r="HA481" s="308"/>
      <c r="HB481" s="308"/>
      <c r="HC481" s="308"/>
      <c r="HD481" s="308"/>
      <c r="HE481" s="308"/>
      <c r="HF481" s="308"/>
      <c r="HG481" s="308"/>
      <c r="HH481" s="308"/>
      <c r="HI481" s="308"/>
      <c r="HJ481" s="308"/>
      <c r="HK481" s="308"/>
    </row>
    <row r="482" customFormat="false" ht="12.75" hidden="true" customHeight="false" outlineLevel="0" collapsed="false">
      <c r="A482" s="232"/>
      <c r="B482" s="233"/>
      <c r="C482" s="232"/>
      <c r="D482" s="234"/>
      <c r="E482" s="234"/>
      <c r="F482" s="235"/>
      <c r="G482" s="234"/>
      <c r="H482" s="234"/>
      <c r="I482" s="237"/>
      <c r="J482" s="238"/>
      <c r="K482" s="244" t="s">
        <v>160</v>
      </c>
      <c r="L482" s="245"/>
      <c r="M482" s="245"/>
      <c r="N482" s="245"/>
      <c r="O482" s="245"/>
      <c r="P482" s="245"/>
      <c r="Q482" s="245"/>
      <c r="R482" s="245"/>
      <c r="S482" s="245"/>
      <c r="T482" s="245"/>
      <c r="U482" s="245"/>
      <c r="V482" s="245"/>
      <c r="W482" s="245"/>
      <c r="X482" s="245"/>
      <c r="Y482" s="245"/>
      <c r="Z482" s="245"/>
      <c r="AA482" s="245"/>
      <c r="AB482" s="245"/>
      <c r="AC482" s="245"/>
      <c r="AD482" s="245"/>
      <c r="AE482" s="245"/>
      <c r="AF482" s="245"/>
      <c r="AG482" s="245"/>
      <c r="AH482" s="245"/>
      <c r="AI482" s="245"/>
      <c r="AJ482" s="245"/>
      <c r="AK482" s="245"/>
      <c r="AL482" s="245"/>
      <c r="AM482" s="245"/>
      <c r="AN482" s="245"/>
      <c r="AO482" s="245"/>
      <c r="AP482" s="245"/>
      <c r="AQ482" s="245"/>
      <c r="AR482" s="245"/>
      <c r="AS482" s="245"/>
      <c r="AT482" s="245"/>
      <c r="AU482" s="245"/>
      <c r="AV482" s="245"/>
      <c r="AW482" s="245"/>
      <c r="AX482" s="245"/>
      <c r="AY482" s="245"/>
      <c r="AZ482" s="245"/>
      <c r="BA482" s="245"/>
      <c r="BB482" s="245"/>
      <c r="BC482" s="245"/>
      <c r="BD482" s="245"/>
      <c r="BE482" s="245"/>
      <c r="BF482" s="245"/>
      <c r="BG482" s="245"/>
      <c r="BH482" s="245" t="n">
        <v>1</v>
      </c>
      <c r="BI482" s="245"/>
      <c r="BJ482" s="245" t="n">
        <v>1</v>
      </c>
      <c r="BK482" s="245"/>
      <c r="BL482" s="245" t="n">
        <v>1</v>
      </c>
      <c r="BM482" s="245"/>
      <c r="BN482" s="245" t="n">
        <v>1</v>
      </c>
      <c r="BO482" s="245"/>
      <c r="BP482" s="245" t="n">
        <v>1</v>
      </c>
      <c r="BQ482" s="245"/>
      <c r="BR482" s="245"/>
      <c r="BS482" s="245"/>
      <c r="BT482" s="245"/>
      <c r="BU482" s="245"/>
      <c r="BV482" s="245"/>
      <c r="BW482" s="245"/>
      <c r="BX482" s="245"/>
      <c r="BY482" s="245"/>
      <c r="BZ482" s="245"/>
      <c r="CA482" s="245"/>
      <c r="CB482" s="245"/>
      <c r="CC482" s="245"/>
      <c r="CD482" s="245"/>
      <c r="CE482" s="245"/>
      <c r="CF482" s="245"/>
      <c r="CG482" s="245"/>
      <c r="CH482" s="245"/>
      <c r="CI482" s="245"/>
      <c r="CJ482" s="245"/>
      <c r="CK482" s="245"/>
      <c r="CL482" s="245"/>
      <c r="CM482" s="245"/>
      <c r="CN482" s="245"/>
      <c r="CO482" s="245"/>
      <c r="CP482" s="245"/>
      <c r="CQ482" s="245"/>
      <c r="CR482" s="245"/>
      <c r="CS482" s="245"/>
      <c r="CT482" s="245"/>
      <c r="CU482" s="245"/>
      <c r="CV482" s="245"/>
      <c r="CW482" s="245"/>
      <c r="CX482" s="245"/>
      <c r="CY482" s="245"/>
      <c r="CZ482" s="245"/>
      <c r="DA482" s="245"/>
      <c r="DB482" s="245"/>
      <c r="DC482" s="245"/>
      <c r="DD482" s="245"/>
      <c r="DE482" s="245"/>
      <c r="DF482" s="245"/>
      <c r="DG482" s="245"/>
      <c r="DH482" s="245"/>
      <c r="DI482" s="245"/>
      <c r="DJ482" s="310"/>
      <c r="DK482" s="310"/>
      <c r="DL482" s="245"/>
      <c r="DM482" s="245"/>
      <c r="DN482" s="245"/>
      <c r="DO482" s="245"/>
      <c r="DP482" s="245"/>
      <c r="DQ482" s="245"/>
      <c r="DR482" s="245"/>
      <c r="DS482" s="245"/>
      <c r="DT482" s="245"/>
      <c r="DU482" s="245"/>
      <c r="DV482" s="245"/>
      <c r="DW482" s="245"/>
      <c r="DX482" s="245"/>
      <c r="DY482" s="245"/>
      <c r="DZ482" s="245"/>
      <c r="EA482" s="245"/>
      <c r="EB482" s="245"/>
      <c r="EC482" s="245"/>
      <c r="ED482" s="245"/>
      <c r="EE482" s="245"/>
      <c r="EF482" s="245"/>
      <c r="EG482" s="245"/>
      <c r="EH482" s="245"/>
      <c r="EI482" s="245"/>
      <c r="EJ482" s="245"/>
      <c r="EK482" s="245"/>
      <c r="EL482" s="245"/>
      <c r="EM482" s="245"/>
      <c r="EN482" s="245"/>
      <c r="EO482" s="245"/>
      <c r="EP482" s="245"/>
      <c r="EQ482" s="245"/>
      <c r="ER482" s="245"/>
      <c r="ES482" s="245"/>
      <c r="ET482" s="245"/>
      <c r="EU482" s="245"/>
      <c r="EV482" s="245"/>
      <c r="EW482" s="245"/>
      <c r="EX482" s="246"/>
      <c r="EY482" s="246"/>
      <c r="EZ482" s="245" t="n">
        <v>1</v>
      </c>
      <c r="FA482" s="245"/>
      <c r="FB482" s="245" t="n">
        <v>1</v>
      </c>
      <c r="FC482" s="245"/>
      <c r="FD482" s="245"/>
      <c r="FE482" s="245"/>
      <c r="FF482" s="245"/>
      <c r="FG482" s="245"/>
      <c r="FH482" s="245"/>
      <c r="FI482" s="245"/>
      <c r="FJ482" s="245"/>
      <c r="FK482" s="245"/>
      <c r="FL482" s="245"/>
      <c r="FM482" s="245"/>
      <c r="FN482" s="245"/>
      <c r="FO482" s="245"/>
      <c r="FP482" s="245"/>
      <c r="FQ482" s="245"/>
      <c r="FR482" s="245"/>
      <c r="FS482" s="245"/>
      <c r="FT482" s="245"/>
      <c r="FU482" s="245"/>
      <c r="FV482" s="245"/>
      <c r="FW482" s="245"/>
      <c r="FX482" s="245"/>
      <c r="FY482" s="245"/>
      <c r="FZ482" s="245"/>
      <c r="GA482" s="245"/>
      <c r="GB482" s="245"/>
      <c r="GC482" s="245"/>
      <c r="GD482" s="245"/>
      <c r="GE482" s="245"/>
      <c r="GF482" s="245"/>
      <c r="GG482" s="245"/>
      <c r="GH482" s="245"/>
      <c r="GI482" s="245"/>
      <c r="GJ482" s="245"/>
      <c r="GK482" s="245"/>
      <c r="GL482" s="245"/>
      <c r="GM482" s="245"/>
      <c r="GN482" s="245"/>
      <c r="GO482" s="245"/>
      <c r="GP482" s="245"/>
      <c r="GQ482" s="245"/>
      <c r="GR482" s="245"/>
      <c r="GS482" s="245"/>
      <c r="GT482" s="245"/>
      <c r="GU482" s="245"/>
      <c r="GV482" s="245"/>
      <c r="GW482" s="245"/>
      <c r="GX482" s="245"/>
      <c r="GY482" s="245"/>
      <c r="GZ482" s="245"/>
      <c r="HA482" s="245"/>
      <c r="HB482" s="245"/>
      <c r="HC482" s="245"/>
      <c r="HD482" s="245"/>
      <c r="HE482" s="245"/>
      <c r="HF482" s="245"/>
      <c r="HG482" s="245"/>
      <c r="HH482" s="245"/>
      <c r="HI482" s="245"/>
      <c r="HJ482" s="245"/>
      <c r="HK482" s="245"/>
    </row>
    <row r="483" customFormat="false" ht="12.75" hidden="true" customHeight="false" outlineLevel="0" collapsed="false">
      <c r="A483" s="232"/>
      <c r="B483" s="233"/>
      <c r="C483" s="232"/>
      <c r="D483" s="234"/>
      <c r="E483" s="234"/>
      <c r="F483" s="235"/>
      <c r="G483" s="234"/>
      <c r="H483" s="234"/>
      <c r="I483" s="237"/>
      <c r="J483" s="238"/>
      <c r="K483" s="247" t="s">
        <v>161</v>
      </c>
      <c r="L483" s="248" t="e">
        <f aca="false">(L481*L482*$G481)*$L$8</f>
        <v>#VALUE!</v>
      </c>
      <c r="M483" s="248"/>
      <c r="N483" s="248" t="e">
        <f aca="false">(N481*N482*$G481)*$L$8</f>
        <v>#VALUE!</v>
      </c>
      <c r="O483" s="248"/>
      <c r="P483" s="248" t="e">
        <f aca="false">(P481*P482*$G481)*$L$8</f>
        <v>#VALUE!</v>
      </c>
      <c r="Q483" s="248"/>
      <c r="R483" s="248" t="e">
        <f aca="false">(R481*R482*$G481)*$L$8</f>
        <v>#VALUE!</v>
      </c>
      <c r="S483" s="248"/>
      <c r="T483" s="248" t="e">
        <f aca="false">(T481*T482*$G481)*$T$8</f>
        <v>#VALUE!</v>
      </c>
      <c r="U483" s="248"/>
      <c r="V483" s="248" t="e">
        <f aca="false">(V481*V482*$G481)*$T$8</f>
        <v>#VALUE!</v>
      </c>
      <c r="W483" s="248"/>
      <c r="X483" s="248" t="e">
        <f aca="false">(X481*X482*$G481)*$T$8</f>
        <v>#VALUE!</v>
      </c>
      <c r="Y483" s="248"/>
      <c r="Z483" s="248" t="e">
        <f aca="false">(Z481*Z482*$G481)*$T$8</f>
        <v>#VALUE!</v>
      </c>
      <c r="AA483" s="248"/>
      <c r="AB483" s="248" t="e">
        <f aca="false">(AB481*AB482*$G481)*$AB$8</f>
        <v>#VALUE!</v>
      </c>
      <c r="AC483" s="248"/>
      <c r="AD483" s="248" t="e">
        <f aca="false">(AD481*AD482*$G481)*$AB$8</f>
        <v>#VALUE!</v>
      </c>
      <c r="AE483" s="248"/>
      <c r="AF483" s="248" t="e">
        <f aca="false">(AF481*AF482*$G481)*$AB$8</f>
        <v>#VALUE!</v>
      </c>
      <c r="AG483" s="248"/>
      <c r="AH483" s="248" t="e">
        <f aca="false">(AH481*AH482*$G481)*$AB$8</f>
        <v>#VALUE!</v>
      </c>
      <c r="AI483" s="248"/>
      <c r="AJ483" s="248" t="e">
        <f aca="false">(AJ481*AJ482*$G481)*$AJ$8</f>
        <v>#VALUE!</v>
      </c>
      <c r="AK483" s="248"/>
      <c r="AL483" s="248" t="e">
        <f aca="false">(AL481*AL482*$G481)*$AJ$8</f>
        <v>#VALUE!</v>
      </c>
      <c r="AM483" s="248"/>
      <c r="AN483" s="248" t="e">
        <f aca="false">(AN481*AN482*$G481)*$AJ$8</f>
        <v>#VALUE!</v>
      </c>
      <c r="AO483" s="248"/>
      <c r="AP483" s="248" t="e">
        <f aca="false">(AP481*AP482*$G481)*$AJ$8</f>
        <v>#VALUE!</v>
      </c>
      <c r="AQ483" s="248"/>
      <c r="AR483" s="248" t="e">
        <f aca="false">(AR481*AR482*$G481)*$AT$8</f>
        <v>#VALUE!</v>
      </c>
      <c r="AS483" s="248"/>
      <c r="AT483" s="248" t="e">
        <f aca="false">(AT481*AT482*$G481)*$AT$8</f>
        <v>#VALUE!</v>
      </c>
      <c r="AU483" s="248"/>
      <c r="AV483" s="248" t="e">
        <f aca="false">(AV481*AV482*$G481)*$AT$8</f>
        <v>#VALUE!</v>
      </c>
      <c r="AW483" s="248"/>
      <c r="AX483" s="248" t="e">
        <f aca="false">(AX481*AX482*$G481)*$AT$8</f>
        <v>#VALUE!</v>
      </c>
      <c r="AY483" s="248"/>
      <c r="AZ483" s="248" t="e">
        <f aca="false">(AZ481*AZ482*$G481)*$BB$8</f>
        <v>#VALUE!</v>
      </c>
      <c r="BA483" s="248"/>
      <c r="BB483" s="248" t="e">
        <f aca="false">(BB481*BB482*$G481)*$BB$8</f>
        <v>#VALUE!</v>
      </c>
      <c r="BC483" s="248"/>
      <c r="BD483" s="248" t="e">
        <f aca="false">(BD481*BD482*$G481)*$BB$8</f>
        <v>#VALUE!</v>
      </c>
      <c r="BE483" s="248"/>
      <c r="BF483" s="248" t="e">
        <f aca="false">(BF481*BF482*$G481)*$BB$8</f>
        <v>#VALUE!</v>
      </c>
      <c r="BG483" s="248"/>
      <c r="BH483" s="248" t="e">
        <f aca="false">(BH481*BH482*$G481)*$BB$8</f>
        <v>#VALUE!</v>
      </c>
      <c r="BI483" s="248"/>
      <c r="BJ483" s="248" t="e">
        <f aca="false">(BJ481*BJ482*$G481)*$BJ$8</f>
        <v>#VALUE!</v>
      </c>
      <c r="BK483" s="248"/>
      <c r="BL483" s="248" t="e">
        <f aca="false">(BL481*BL482*$G481)*$BJ$8</f>
        <v>#VALUE!</v>
      </c>
      <c r="BM483" s="248"/>
      <c r="BN483" s="248" t="e">
        <f aca="false">(BN481*BN482*$G481)*$BJ$8</f>
        <v>#VALUE!</v>
      </c>
      <c r="BO483" s="248"/>
      <c r="BP483" s="248" t="e">
        <f aca="false">(BP481*BP482*$G481)*$BJ$8</f>
        <v>#VALUE!</v>
      </c>
      <c r="BQ483" s="248"/>
      <c r="BR483" s="248" t="e">
        <f aca="false">(BR481*BR482*$G481)*$BJ$8</f>
        <v>#VALUE!</v>
      </c>
      <c r="BS483" s="248"/>
      <c r="BT483" s="248" t="e">
        <f aca="false">(BT481*BT482*$G481)*$BT$8</f>
        <v>#VALUE!</v>
      </c>
      <c r="BU483" s="248"/>
      <c r="BV483" s="248" t="e">
        <f aca="false">(BV481*BV482*$G481)*$BT$8</f>
        <v>#VALUE!</v>
      </c>
      <c r="BW483" s="248"/>
      <c r="BX483" s="248" t="e">
        <f aca="false">(BX481*BX482*$G481)*$CB$8</f>
        <v>#VALUE!</v>
      </c>
      <c r="BY483" s="248"/>
      <c r="BZ483" s="248" t="e">
        <f aca="false">(BZ481*BZ482*$G481)*$CB$8</f>
        <v>#VALUE!</v>
      </c>
      <c r="CA483" s="248"/>
      <c r="CB483" s="248" t="e">
        <f aca="false">(CB481*CB482*$G481)*$CB$8</f>
        <v>#VALUE!</v>
      </c>
      <c r="CC483" s="248"/>
      <c r="CD483" s="248" t="e">
        <f aca="false">(CD481*CD482*$G481)*$CB$8</f>
        <v>#VALUE!</v>
      </c>
      <c r="CE483" s="248"/>
      <c r="CF483" s="248" t="e">
        <f aca="false">(CF481*CF482*$G481)*$CJ$8</f>
        <v>#VALUE!</v>
      </c>
      <c r="CG483" s="248"/>
      <c r="CH483" s="248" t="e">
        <f aca="false">(CH481*CH482*$G481)*$CJ$8</f>
        <v>#VALUE!</v>
      </c>
      <c r="CI483" s="248"/>
      <c r="CJ483" s="248" t="e">
        <f aca="false">(CJ481*CJ482*$G481)*$CJ$8</f>
        <v>#VALUE!</v>
      </c>
      <c r="CK483" s="248"/>
      <c r="CL483" s="248" t="e">
        <f aca="false">(CL481*CL482*$G481)*$CJ$8</f>
        <v>#VALUE!</v>
      </c>
      <c r="CM483" s="248"/>
      <c r="CN483" s="248" t="e">
        <f aca="false">(CN481*CN482*$G481)*$CJ$8</f>
        <v>#VALUE!</v>
      </c>
      <c r="CO483" s="248"/>
      <c r="CP483" s="248" t="e">
        <f aca="false">(CP481*CP482*$G481)*$CT$8</f>
        <v>#VALUE!</v>
      </c>
      <c r="CQ483" s="248"/>
      <c r="CR483" s="248" t="e">
        <f aca="false">(CR481*CR482*$G481)*$CT$8</f>
        <v>#VALUE!</v>
      </c>
      <c r="CS483" s="248"/>
      <c r="CT483" s="248" t="e">
        <f aca="false">(CT481*CT482*$G481)*$CT$8</f>
        <v>#VALUE!</v>
      </c>
      <c r="CU483" s="248"/>
      <c r="CV483" s="248" t="e">
        <f aca="false">(CV481*CV482*$G481)*$CT$8</f>
        <v>#VALUE!</v>
      </c>
      <c r="CW483" s="248"/>
      <c r="CX483" s="248" t="e">
        <f aca="false">(CX481*CX482*$G481)*$CT$8</f>
        <v>#VALUE!</v>
      </c>
      <c r="CY483" s="248"/>
      <c r="CZ483" s="248" t="e">
        <f aca="false">(CZ481*CZ482*$G481)*$CT$8</f>
        <v>#VALUE!</v>
      </c>
      <c r="DA483" s="248"/>
      <c r="DB483" s="248" t="e">
        <f aca="false">(DB481*DB482*$G481)*$DB$8</f>
        <v>#VALUE!</v>
      </c>
      <c r="DC483" s="248"/>
      <c r="DD483" s="248" t="e">
        <f aca="false">(DD481*DD482*$G481)*$DB$8</f>
        <v>#VALUE!</v>
      </c>
      <c r="DE483" s="248"/>
      <c r="DF483" s="248" t="e">
        <f aca="false">(DF481*DF482*$G481)*$DB$8</f>
        <v>#VALUE!</v>
      </c>
      <c r="DG483" s="248"/>
      <c r="DH483" s="248" t="e">
        <f aca="false">(DH481*DH482*$G481)*$DB$8</f>
        <v>#VALUE!</v>
      </c>
      <c r="DI483" s="248"/>
      <c r="DJ483" s="292" t="e">
        <f aca="false">(DJ481*DJ482*$G481)*$DB$8</f>
        <v>#VALUE!</v>
      </c>
      <c r="DK483" s="292"/>
      <c r="DL483" s="248" t="e">
        <f aca="false">(DL481*DL482*$G481)*$DB$8</f>
        <v>#VALUE!</v>
      </c>
      <c r="DM483" s="248"/>
      <c r="DN483" s="248" t="e">
        <f aca="false">(DN481*DN482*$G481)*$DB$8</f>
        <v>#VALUE!</v>
      </c>
      <c r="DO483" s="248"/>
      <c r="DP483" s="248" t="e">
        <f aca="false">(DP481*DP482*$G481)*$DB$8</f>
        <v>#VALUE!</v>
      </c>
      <c r="DQ483" s="248"/>
      <c r="DR483" s="248" t="e">
        <f aca="false">(DR481*DR482*$G481)*$DB$8</f>
        <v>#VALUE!</v>
      </c>
      <c r="DS483" s="248"/>
      <c r="DT483" s="248" t="e">
        <f aca="false">(DT481*DT482*$G481)*$DB$8</f>
        <v>#VALUE!</v>
      </c>
      <c r="DU483" s="248"/>
      <c r="DV483" s="248" t="e">
        <f aca="false">(DV481*DV482*$G481)*$DB$8</f>
        <v>#VALUE!</v>
      </c>
      <c r="DW483" s="248"/>
      <c r="DX483" s="248" t="e">
        <f aca="false">(DX481*DX482*$G481)*$DB$8</f>
        <v>#VALUE!</v>
      </c>
      <c r="DY483" s="248"/>
      <c r="DZ483" s="248" t="e">
        <f aca="false">(DZ481*DZ482*$G481)*$DB$8</f>
        <v>#VALUE!</v>
      </c>
      <c r="EA483" s="248"/>
      <c r="EB483" s="248" t="e">
        <f aca="false">(EB481*EB482*$G481)*$DB$8</f>
        <v>#VALUE!</v>
      </c>
      <c r="EC483" s="248"/>
      <c r="ED483" s="248" t="e">
        <f aca="false">(ED481*ED482*$G481)*$DB$8</f>
        <v>#VALUE!</v>
      </c>
      <c r="EE483" s="248"/>
      <c r="EF483" s="248" t="e">
        <f aca="false">(EF481*EF482*$G481)*$DB$8</f>
        <v>#VALUE!</v>
      </c>
      <c r="EG483" s="248"/>
      <c r="EH483" s="248" t="e">
        <f aca="false">(EH481*EH482*$G481)*$DB$8</f>
        <v>#VALUE!</v>
      </c>
      <c r="EI483" s="248"/>
      <c r="EJ483" s="248" t="e">
        <f aca="false">(EJ481*EJ482*$G481)*$DB$8</f>
        <v>#VALUE!</v>
      </c>
      <c r="EK483" s="248"/>
      <c r="EL483" s="248" t="e">
        <f aca="false">(EL481*EL482*$G481)*$DB$8</f>
        <v>#VALUE!</v>
      </c>
      <c r="EM483" s="248"/>
      <c r="EN483" s="248" t="e">
        <f aca="false">(EN481*EN482*$G481)*$EJ$8</f>
        <v>#VALUE!</v>
      </c>
      <c r="EO483" s="248"/>
      <c r="EP483" s="248" t="e">
        <f aca="false">(EP481*EP482*$G481)*$EJ$8</f>
        <v>#VALUE!</v>
      </c>
      <c r="EQ483" s="248"/>
      <c r="ER483" s="248" t="e">
        <f aca="false">(ER481*ER482*$G481)*$ET$8</f>
        <v>#VALUE!</v>
      </c>
      <c r="ES483" s="248"/>
      <c r="ET483" s="248" t="e">
        <f aca="false">(ET481*ET482*$G481)*$ET$8</f>
        <v>#VALUE!</v>
      </c>
      <c r="EU483" s="248"/>
      <c r="EV483" s="248" t="e">
        <f aca="false">(EV481*EV482*$G481)*$ET$8</f>
        <v>#VALUE!</v>
      </c>
      <c r="EW483" s="248"/>
      <c r="EX483" s="249" t="e">
        <f aca="false">(EX481*EX482*$G481)*$ET$8</f>
        <v>#VALUE!</v>
      </c>
      <c r="EY483" s="249"/>
      <c r="EZ483" s="248" t="e">
        <f aca="false">(EZ481*EZ482*$G481)*$ET$8</f>
        <v>#VALUE!</v>
      </c>
      <c r="FA483" s="248"/>
      <c r="FB483" s="248" t="e">
        <f aca="false">(FB481*FB482*$G481)*$FB$8</f>
        <v>#VALUE!</v>
      </c>
      <c r="FC483" s="248"/>
      <c r="FD483" s="248" t="e">
        <f aca="false">(FD481*FD482*$G481)*$FB$8</f>
        <v>#VALUE!</v>
      </c>
      <c r="FE483" s="248"/>
      <c r="FF483" s="248" t="e">
        <f aca="false">(FF481*FF482*$G481)*$FB$8</f>
        <v>#VALUE!</v>
      </c>
      <c r="FG483" s="248"/>
      <c r="FH483" s="248" t="e">
        <f aca="false">(FH481*FH482*$G481)*$DB$8</f>
        <v>#VALUE!</v>
      </c>
      <c r="FI483" s="248"/>
      <c r="FJ483" s="248" t="e">
        <f aca="false">(FJ481*FJ482*$G481)*$DB$8</f>
        <v>#VALUE!</v>
      </c>
      <c r="FK483" s="248"/>
      <c r="FL483" s="248" t="e">
        <f aca="false">(FL481*FL482*$G481)*$DB$8</f>
        <v>#VALUE!</v>
      </c>
      <c r="FM483" s="248"/>
      <c r="FN483" s="248" t="e">
        <f aca="false">(FN481*FN482*$G481)*$DB$8</f>
        <v>#VALUE!</v>
      </c>
      <c r="FO483" s="248"/>
      <c r="FP483" s="248" t="e">
        <f aca="false">(FP481*FP482*$G481)*$DB$8</f>
        <v>#VALUE!</v>
      </c>
      <c r="FQ483" s="248"/>
      <c r="FR483" s="248" t="e">
        <f aca="false">(FR481*FR482*$G481)*$DB$8</f>
        <v>#VALUE!</v>
      </c>
      <c r="FS483" s="248"/>
      <c r="FT483" s="248" t="e">
        <f aca="false">(FT481*FT482*$G481)*$DB$8</f>
        <v>#VALUE!</v>
      </c>
      <c r="FU483" s="248"/>
      <c r="FV483" s="248" t="e">
        <f aca="false">(FV481*FV482*$G481)*$DB$8</f>
        <v>#VALUE!</v>
      </c>
      <c r="FW483" s="248"/>
      <c r="FX483" s="248" t="e">
        <f aca="false">(FX481*FX482*$G481)*$DB$8</f>
        <v>#VALUE!</v>
      </c>
      <c r="FY483" s="248"/>
      <c r="FZ483" s="248" t="e">
        <f aca="false">(FZ481*FZ482*$G481)*$DB$8</f>
        <v>#VALUE!</v>
      </c>
      <c r="GA483" s="248"/>
      <c r="GB483" s="248" t="e">
        <f aca="false">(GB481*GB482*$G481)*$DB$8</f>
        <v>#VALUE!</v>
      </c>
      <c r="GC483" s="248"/>
      <c r="GD483" s="248" t="e">
        <f aca="false">(GD481*GD482*$G481)*$DB$8</f>
        <v>#VALUE!</v>
      </c>
      <c r="GE483" s="248"/>
      <c r="GF483" s="248" t="e">
        <f aca="false">(GF481*GF482*$G481)*$DB$8</f>
        <v>#VALUE!</v>
      </c>
      <c r="GG483" s="248"/>
      <c r="GH483" s="248" t="e">
        <f aca="false">(GH481*GH482*$G481)*$DB$8</f>
        <v>#VALUE!</v>
      </c>
      <c r="GI483" s="248"/>
      <c r="GJ483" s="248" t="e">
        <f aca="false">(GJ481*GJ482*$G481)*$DB$8</f>
        <v>#VALUE!</v>
      </c>
      <c r="GK483" s="248"/>
      <c r="GL483" s="248" t="e">
        <f aca="false">(GL481*GL482*$G481)*$DB$8</f>
        <v>#VALUE!</v>
      </c>
      <c r="GM483" s="248"/>
      <c r="GN483" s="248" t="e">
        <f aca="false">(GN481*GN482*$G481)*$DB$8</f>
        <v>#VALUE!</v>
      </c>
      <c r="GO483" s="248"/>
      <c r="GP483" s="248" t="e">
        <f aca="false">(GP481*GP482*$G481)*$DB$8</f>
        <v>#VALUE!</v>
      </c>
      <c r="GQ483" s="248"/>
      <c r="GR483" s="248" t="e">
        <f aca="false">(GR481*GR482*$G481)*$DB$8</f>
        <v>#VALUE!</v>
      </c>
      <c r="GS483" s="248"/>
      <c r="GT483" s="248" t="e">
        <f aca="false">(GT481*GT482*$G481)*$DB$8</f>
        <v>#VALUE!</v>
      </c>
      <c r="GU483" s="248"/>
      <c r="GV483" s="248" t="e">
        <f aca="false">(GV481*GV482*$G481)*$DB$8</f>
        <v>#VALUE!</v>
      </c>
      <c r="GW483" s="248"/>
      <c r="GX483" s="248" t="e">
        <f aca="false">(GX481*GX482*$G481)*$DB$8</f>
        <v>#VALUE!</v>
      </c>
      <c r="GY483" s="248"/>
      <c r="GZ483" s="248" t="e">
        <f aca="false">(GZ481*GZ482*$G481)*$DB$8</f>
        <v>#VALUE!</v>
      </c>
      <c r="HA483" s="248"/>
      <c r="HB483" s="248" t="e">
        <f aca="false">(HB481*HB482*$G481)*$DB$8</f>
        <v>#VALUE!</v>
      </c>
      <c r="HC483" s="248"/>
      <c r="HD483" s="248" t="e">
        <f aca="false">(HD481*HD482*$G481)*$DB$8</f>
        <v>#VALUE!</v>
      </c>
      <c r="HE483" s="248"/>
      <c r="HF483" s="248" t="e">
        <f aca="false">(HF481*HF482*$G481)*$DB$8</f>
        <v>#VALUE!</v>
      </c>
      <c r="HG483" s="248"/>
      <c r="HH483" s="248" t="e">
        <f aca="false">(HH481*HH482*$G481)*$DB$8</f>
        <v>#VALUE!</v>
      </c>
      <c r="HI483" s="248"/>
      <c r="HJ483" s="248" t="e">
        <f aca="false">(HJ481*HJ482*$G481)*$DB$8</f>
        <v>#VALUE!</v>
      </c>
      <c r="HK483" s="248"/>
    </row>
    <row r="484" customFormat="false" ht="12.75" hidden="true" customHeight="false" outlineLevel="0" collapsed="false">
      <c r="A484" s="232"/>
      <c r="B484" s="233"/>
      <c r="C484" s="232"/>
      <c r="D484" s="234"/>
      <c r="E484" s="234"/>
      <c r="F484" s="235"/>
      <c r="G484" s="234"/>
      <c r="H484" s="234"/>
      <c r="I484" s="237"/>
      <c r="J484" s="238"/>
      <c r="K484" s="250" t="s">
        <v>162</v>
      </c>
      <c r="L484" s="251" t="e">
        <f aca="false">L483</f>
        <v>#VALUE!</v>
      </c>
      <c r="M484" s="251"/>
      <c r="N484" s="251" t="e">
        <f aca="false">L484+N483</f>
        <v>#VALUE!</v>
      </c>
      <c r="O484" s="251"/>
      <c r="P484" s="251" t="e">
        <f aca="false">N484+P483</f>
        <v>#VALUE!</v>
      </c>
      <c r="Q484" s="251"/>
      <c r="R484" s="251" t="e">
        <f aca="false">P484+R483</f>
        <v>#VALUE!</v>
      </c>
      <c r="S484" s="251"/>
      <c r="T484" s="251" t="e">
        <f aca="false">R484+T483</f>
        <v>#VALUE!</v>
      </c>
      <c r="U484" s="251"/>
      <c r="V484" s="251" t="e">
        <f aca="false">T484+V483</f>
        <v>#VALUE!</v>
      </c>
      <c r="W484" s="251"/>
      <c r="X484" s="251" t="e">
        <f aca="false">V484+X483</f>
        <v>#VALUE!</v>
      </c>
      <c r="Y484" s="251"/>
      <c r="Z484" s="251" t="e">
        <f aca="false">X484+Z483</f>
        <v>#VALUE!</v>
      </c>
      <c r="AA484" s="251"/>
      <c r="AB484" s="251" t="e">
        <f aca="false">Z484+AB483</f>
        <v>#VALUE!</v>
      </c>
      <c r="AC484" s="251"/>
      <c r="AD484" s="251" t="e">
        <f aca="false">AB484+AD483</f>
        <v>#VALUE!</v>
      </c>
      <c r="AE484" s="251"/>
      <c r="AF484" s="251" t="e">
        <f aca="false">AD484+AF483</f>
        <v>#VALUE!</v>
      </c>
      <c r="AG484" s="251"/>
      <c r="AH484" s="251" t="e">
        <f aca="false">AF484+AH483</f>
        <v>#VALUE!</v>
      </c>
      <c r="AI484" s="251"/>
      <c r="AJ484" s="251" t="e">
        <f aca="false">AH484+AJ483</f>
        <v>#VALUE!</v>
      </c>
      <c r="AK484" s="251"/>
      <c r="AL484" s="251" t="e">
        <f aca="false">AJ484+AL483</f>
        <v>#VALUE!</v>
      </c>
      <c r="AM484" s="251"/>
      <c r="AN484" s="251" t="e">
        <f aca="false">AL484+AN483</f>
        <v>#VALUE!</v>
      </c>
      <c r="AO484" s="251"/>
      <c r="AP484" s="251" t="e">
        <f aca="false">AN484+AP483</f>
        <v>#VALUE!</v>
      </c>
      <c r="AQ484" s="251"/>
      <c r="AR484" s="251" t="e">
        <f aca="false">AP484+AR483</f>
        <v>#VALUE!</v>
      </c>
      <c r="AS484" s="251"/>
      <c r="AT484" s="251" t="e">
        <f aca="false">AR484+AT483</f>
        <v>#VALUE!</v>
      </c>
      <c r="AU484" s="251"/>
      <c r="AV484" s="251" t="e">
        <f aca="false">AT484+AV483</f>
        <v>#VALUE!</v>
      </c>
      <c r="AW484" s="251"/>
      <c r="AX484" s="251" t="e">
        <f aca="false">AV484+AX483</f>
        <v>#VALUE!</v>
      </c>
      <c r="AY484" s="251"/>
      <c r="AZ484" s="251" t="e">
        <f aca="false">AX484+AZ483</f>
        <v>#VALUE!</v>
      </c>
      <c r="BA484" s="251"/>
      <c r="BB484" s="251" t="e">
        <f aca="false">AZ484+BB483</f>
        <v>#VALUE!</v>
      </c>
      <c r="BC484" s="251"/>
      <c r="BD484" s="251" t="e">
        <f aca="false">BB484+BD483</f>
        <v>#VALUE!</v>
      </c>
      <c r="BE484" s="251"/>
      <c r="BF484" s="251" t="e">
        <f aca="false">BD484+BF483</f>
        <v>#VALUE!</v>
      </c>
      <c r="BG484" s="251"/>
      <c r="BH484" s="251" t="e">
        <f aca="false">BF484+BH483</f>
        <v>#VALUE!</v>
      </c>
      <c r="BI484" s="251"/>
      <c r="BJ484" s="251" t="e">
        <f aca="false">BH484+BJ483</f>
        <v>#VALUE!</v>
      </c>
      <c r="BK484" s="251"/>
      <c r="BL484" s="251" t="e">
        <f aca="false">BJ484+BL483</f>
        <v>#VALUE!</v>
      </c>
      <c r="BM484" s="251"/>
      <c r="BN484" s="251" t="e">
        <f aca="false">BL484+BN483</f>
        <v>#VALUE!</v>
      </c>
      <c r="BO484" s="251"/>
      <c r="BP484" s="251" t="e">
        <f aca="false">BN484+BP483</f>
        <v>#VALUE!</v>
      </c>
      <c r="BQ484" s="251"/>
      <c r="BR484" s="251" t="e">
        <f aca="false">BP484+BR483</f>
        <v>#VALUE!</v>
      </c>
      <c r="BS484" s="251"/>
      <c r="BT484" s="251" t="e">
        <f aca="false">BR484+BT483</f>
        <v>#VALUE!</v>
      </c>
      <c r="BU484" s="251"/>
      <c r="BV484" s="251" t="e">
        <f aca="false">BT484+BV483</f>
        <v>#VALUE!</v>
      </c>
      <c r="BW484" s="251"/>
      <c r="BX484" s="251" t="e">
        <f aca="false">BV484+BX483</f>
        <v>#VALUE!</v>
      </c>
      <c r="BY484" s="251"/>
      <c r="BZ484" s="251" t="e">
        <f aca="false">BX484+BZ483</f>
        <v>#VALUE!</v>
      </c>
      <c r="CA484" s="251"/>
      <c r="CB484" s="251" t="e">
        <f aca="false">BZ484+CB483</f>
        <v>#VALUE!</v>
      </c>
      <c r="CC484" s="251"/>
      <c r="CD484" s="251" t="e">
        <f aca="false">CB484+CD483</f>
        <v>#VALUE!</v>
      </c>
      <c r="CE484" s="251"/>
      <c r="CF484" s="251" t="e">
        <f aca="false">CD484+CF483</f>
        <v>#VALUE!</v>
      </c>
      <c r="CG484" s="251"/>
      <c r="CH484" s="251" t="e">
        <f aca="false">CF484+CH483</f>
        <v>#VALUE!</v>
      </c>
      <c r="CI484" s="251"/>
      <c r="CJ484" s="251" t="e">
        <f aca="false">CH484+CJ483</f>
        <v>#VALUE!</v>
      </c>
      <c r="CK484" s="251"/>
      <c r="CL484" s="251" t="e">
        <f aca="false">CJ484+CL483</f>
        <v>#VALUE!</v>
      </c>
      <c r="CM484" s="251"/>
      <c r="CN484" s="251" t="e">
        <f aca="false">CL484+CN483</f>
        <v>#VALUE!</v>
      </c>
      <c r="CO484" s="251"/>
      <c r="CP484" s="251" t="e">
        <f aca="false">CN484+CP483</f>
        <v>#VALUE!</v>
      </c>
      <c r="CQ484" s="251"/>
      <c r="CR484" s="251" t="e">
        <f aca="false">CP484+CR483</f>
        <v>#VALUE!</v>
      </c>
      <c r="CS484" s="251"/>
      <c r="CT484" s="251" t="e">
        <f aca="false">CR484+CT483</f>
        <v>#VALUE!</v>
      </c>
      <c r="CU484" s="251"/>
      <c r="CV484" s="251" t="e">
        <f aca="false">CT484+CV483</f>
        <v>#VALUE!</v>
      </c>
      <c r="CW484" s="251"/>
      <c r="CX484" s="251" t="e">
        <f aca="false">CV484+CX483</f>
        <v>#VALUE!</v>
      </c>
      <c r="CY484" s="251"/>
      <c r="CZ484" s="251" t="e">
        <f aca="false">CX484+CZ483</f>
        <v>#VALUE!</v>
      </c>
      <c r="DA484" s="251"/>
      <c r="DB484" s="251" t="e">
        <f aca="false">CZ484+DB483</f>
        <v>#VALUE!</v>
      </c>
      <c r="DC484" s="251"/>
      <c r="DD484" s="251" t="e">
        <f aca="false">DB484+DD483</f>
        <v>#VALUE!</v>
      </c>
      <c r="DE484" s="251"/>
      <c r="DF484" s="251" t="e">
        <f aca="false">DD484+DF483</f>
        <v>#VALUE!</v>
      </c>
      <c r="DG484" s="251"/>
      <c r="DH484" s="251" t="e">
        <f aca="false">DF484+DH483</f>
        <v>#VALUE!</v>
      </c>
      <c r="DI484" s="251"/>
      <c r="DJ484" s="293" t="e">
        <f aca="false">DH484+DJ483</f>
        <v>#VALUE!</v>
      </c>
      <c r="DK484" s="293"/>
      <c r="DL484" s="251" t="e">
        <f aca="false">DJ484+DL483</f>
        <v>#VALUE!</v>
      </c>
      <c r="DM484" s="251"/>
      <c r="DN484" s="251" t="e">
        <f aca="false">DL484+DN483</f>
        <v>#VALUE!</v>
      </c>
      <c r="DO484" s="251"/>
      <c r="DP484" s="251" t="e">
        <f aca="false">DN484+DP483</f>
        <v>#VALUE!</v>
      </c>
      <c r="DQ484" s="251"/>
      <c r="DR484" s="251" t="e">
        <f aca="false">DP484+DR483</f>
        <v>#VALUE!</v>
      </c>
      <c r="DS484" s="251"/>
      <c r="DT484" s="251" t="e">
        <f aca="false">DR484+DT483</f>
        <v>#VALUE!</v>
      </c>
      <c r="DU484" s="251"/>
      <c r="DV484" s="251" t="e">
        <f aca="false">DT484+DV483</f>
        <v>#VALUE!</v>
      </c>
      <c r="DW484" s="251"/>
      <c r="DX484" s="251" t="e">
        <f aca="false">DV484+DX483</f>
        <v>#VALUE!</v>
      </c>
      <c r="DY484" s="251"/>
      <c r="DZ484" s="251" t="e">
        <f aca="false">DX484+DZ483</f>
        <v>#VALUE!</v>
      </c>
      <c r="EA484" s="251"/>
      <c r="EB484" s="251" t="e">
        <f aca="false">DZ484+EB483</f>
        <v>#VALUE!</v>
      </c>
      <c r="EC484" s="251"/>
      <c r="ED484" s="251" t="e">
        <f aca="false">EB484+ED483</f>
        <v>#VALUE!</v>
      </c>
      <c r="EE484" s="251"/>
      <c r="EF484" s="251" t="e">
        <f aca="false">ED484+EF483</f>
        <v>#VALUE!</v>
      </c>
      <c r="EG484" s="251"/>
      <c r="EH484" s="251" t="e">
        <f aca="false">EF484+EH483</f>
        <v>#VALUE!</v>
      </c>
      <c r="EI484" s="251"/>
      <c r="EJ484" s="251" t="e">
        <f aca="false">EH484+EJ483</f>
        <v>#VALUE!</v>
      </c>
      <c r="EK484" s="251"/>
      <c r="EL484" s="251" t="e">
        <f aca="false">EJ484+EL483</f>
        <v>#VALUE!</v>
      </c>
      <c r="EM484" s="251"/>
      <c r="EN484" s="251" t="e">
        <f aca="false">EL484+EN483</f>
        <v>#VALUE!</v>
      </c>
      <c r="EO484" s="251"/>
      <c r="EP484" s="251" t="e">
        <f aca="false">EN484+EP483</f>
        <v>#VALUE!</v>
      </c>
      <c r="EQ484" s="251"/>
      <c r="ER484" s="251" t="e">
        <f aca="false">EP484+ER483</f>
        <v>#VALUE!</v>
      </c>
      <c r="ES484" s="251"/>
      <c r="ET484" s="251" t="e">
        <f aca="false">ER484+ET483</f>
        <v>#VALUE!</v>
      </c>
      <c r="EU484" s="251"/>
      <c r="EV484" s="251" t="e">
        <f aca="false">ET484+EV483</f>
        <v>#VALUE!</v>
      </c>
      <c r="EW484" s="251"/>
      <c r="EX484" s="252" t="e">
        <f aca="false">EV484+EX483</f>
        <v>#VALUE!</v>
      </c>
      <c r="EY484" s="252"/>
      <c r="EZ484" s="251" t="e">
        <f aca="false">EX484+EZ483</f>
        <v>#VALUE!</v>
      </c>
      <c r="FA484" s="251"/>
      <c r="FB484" s="251" t="e">
        <f aca="false">EZ484+FB483</f>
        <v>#VALUE!</v>
      </c>
      <c r="FC484" s="251"/>
      <c r="FD484" s="251" t="e">
        <f aca="false">FB484+FD483</f>
        <v>#VALUE!</v>
      </c>
      <c r="FE484" s="251"/>
      <c r="FF484" s="251" t="e">
        <f aca="false">FD484+FF483</f>
        <v>#VALUE!</v>
      </c>
      <c r="FG484" s="251"/>
      <c r="FH484" s="251" t="e">
        <f aca="false">FF484+FH483</f>
        <v>#VALUE!</v>
      </c>
      <c r="FI484" s="251"/>
      <c r="FJ484" s="251" t="e">
        <f aca="false">FH484+FJ483</f>
        <v>#VALUE!</v>
      </c>
      <c r="FK484" s="251"/>
      <c r="FL484" s="251" t="e">
        <f aca="false">FJ484+FL483</f>
        <v>#VALUE!</v>
      </c>
      <c r="FM484" s="251"/>
      <c r="FN484" s="251" t="e">
        <f aca="false">FL484+FN483</f>
        <v>#VALUE!</v>
      </c>
      <c r="FO484" s="251"/>
      <c r="FP484" s="251" t="e">
        <f aca="false">FN484+FP483</f>
        <v>#VALUE!</v>
      </c>
      <c r="FQ484" s="251"/>
      <c r="FR484" s="251" t="e">
        <f aca="false">FP484+FR483</f>
        <v>#VALUE!</v>
      </c>
      <c r="FS484" s="251"/>
      <c r="FT484" s="251" t="e">
        <f aca="false">FR484+FT483</f>
        <v>#VALUE!</v>
      </c>
      <c r="FU484" s="251"/>
      <c r="FV484" s="251" t="e">
        <f aca="false">FT484+FV483</f>
        <v>#VALUE!</v>
      </c>
      <c r="FW484" s="251"/>
      <c r="FX484" s="251" t="e">
        <f aca="false">FV484+FX483</f>
        <v>#VALUE!</v>
      </c>
      <c r="FY484" s="251"/>
      <c r="FZ484" s="251" t="e">
        <f aca="false">FX484+FZ483</f>
        <v>#VALUE!</v>
      </c>
      <c r="GA484" s="251"/>
      <c r="GB484" s="251" t="e">
        <f aca="false">FZ484+GB483</f>
        <v>#VALUE!</v>
      </c>
      <c r="GC484" s="251"/>
      <c r="GD484" s="251" t="e">
        <f aca="false">GB484+GD483</f>
        <v>#VALUE!</v>
      </c>
      <c r="GE484" s="251"/>
      <c r="GF484" s="251" t="e">
        <f aca="false">GD484+GF483</f>
        <v>#VALUE!</v>
      </c>
      <c r="GG484" s="251"/>
      <c r="GH484" s="251" t="e">
        <f aca="false">GF484+GH483</f>
        <v>#VALUE!</v>
      </c>
      <c r="GI484" s="251"/>
      <c r="GJ484" s="251" t="e">
        <f aca="false">GH484+GJ483</f>
        <v>#VALUE!</v>
      </c>
      <c r="GK484" s="251"/>
      <c r="GL484" s="251" t="e">
        <f aca="false">GJ484+GL483</f>
        <v>#VALUE!</v>
      </c>
      <c r="GM484" s="251"/>
      <c r="GN484" s="251" t="e">
        <f aca="false">GL484+GN483</f>
        <v>#VALUE!</v>
      </c>
      <c r="GO484" s="251"/>
      <c r="GP484" s="251" t="e">
        <f aca="false">GN484+GP483</f>
        <v>#VALUE!</v>
      </c>
      <c r="GQ484" s="251"/>
      <c r="GR484" s="251" t="e">
        <f aca="false">GP484+GR483</f>
        <v>#VALUE!</v>
      </c>
      <c r="GS484" s="251"/>
      <c r="GT484" s="251" t="e">
        <f aca="false">GR484+GT483</f>
        <v>#VALUE!</v>
      </c>
      <c r="GU484" s="251"/>
      <c r="GV484" s="251" t="e">
        <f aca="false">GT484+GV483</f>
        <v>#VALUE!</v>
      </c>
      <c r="GW484" s="251"/>
      <c r="GX484" s="251" t="e">
        <f aca="false">GV484+GX483</f>
        <v>#VALUE!</v>
      </c>
      <c r="GY484" s="251"/>
      <c r="GZ484" s="251" t="e">
        <f aca="false">GX484+GZ483</f>
        <v>#VALUE!</v>
      </c>
      <c r="HA484" s="251"/>
      <c r="HB484" s="251" t="e">
        <f aca="false">GZ484+HB483</f>
        <v>#VALUE!</v>
      </c>
      <c r="HC484" s="251"/>
      <c r="HD484" s="251" t="e">
        <f aca="false">HB484+HD483</f>
        <v>#VALUE!</v>
      </c>
      <c r="HE484" s="251"/>
      <c r="HF484" s="251" t="e">
        <f aca="false">HD484+HF483</f>
        <v>#VALUE!</v>
      </c>
      <c r="HG484" s="251"/>
      <c r="HH484" s="251" t="e">
        <f aca="false">HF484+HH483</f>
        <v>#VALUE!</v>
      </c>
      <c r="HI484" s="251"/>
      <c r="HJ484" s="251" t="e">
        <f aca="false">HH484+HJ483</f>
        <v>#VALUE!</v>
      </c>
      <c r="HK484" s="251"/>
    </row>
    <row r="485" s="295" customFormat="true" ht="12.75" hidden="true" customHeight="false" outlineLevel="0" collapsed="false">
      <c r="A485" s="232"/>
      <c r="B485" s="233"/>
      <c r="C485" s="232"/>
      <c r="D485" s="234"/>
      <c r="E485" s="234"/>
      <c r="F485" s="235"/>
      <c r="G485" s="234"/>
      <c r="H485" s="253"/>
      <c r="I485" s="237"/>
      <c r="J485" s="238"/>
      <c r="K485" s="254" t="s">
        <v>163</v>
      </c>
      <c r="L485" s="255"/>
      <c r="M485" s="255"/>
      <c r="N485" s="255"/>
      <c r="O485" s="255"/>
      <c r="P485" s="255"/>
      <c r="Q485" s="255"/>
      <c r="R485" s="255"/>
      <c r="S485" s="255"/>
      <c r="T485" s="255"/>
      <c r="U485" s="255"/>
      <c r="V485" s="255"/>
      <c r="W485" s="255"/>
      <c r="X485" s="255"/>
      <c r="Y485" s="255"/>
      <c r="Z485" s="255"/>
      <c r="AA485" s="255"/>
      <c r="AB485" s="255"/>
      <c r="AC485" s="255"/>
      <c r="AD485" s="255"/>
      <c r="AE485" s="255"/>
      <c r="AF485" s="255"/>
      <c r="AG485" s="255"/>
      <c r="AH485" s="255"/>
      <c r="AI485" s="255"/>
      <c r="AJ485" s="255"/>
      <c r="AK485" s="255"/>
      <c r="AL485" s="255"/>
      <c r="AM485" s="255"/>
      <c r="AN485" s="255"/>
      <c r="AO485" s="255"/>
      <c r="AP485" s="255"/>
      <c r="AQ485" s="255"/>
      <c r="AR485" s="255"/>
      <c r="AS485" s="255"/>
      <c r="AT485" s="255"/>
      <c r="AU485" s="255"/>
      <c r="AV485" s="255"/>
      <c r="AW485" s="255"/>
      <c r="AX485" s="255"/>
      <c r="AY485" s="255"/>
      <c r="AZ485" s="255"/>
      <c r="BA485" s="255"/>
      <c r="BB485" s="255"/>
      <c r="BC485" s="255"/>
      <c r="BD485" s="255"/>
      <c r="BE485" s="255"/>
      <c r="BF485" s="255"/>
      <c r="BG485" s="255"/>
      <c r="BH485" s="255"/>
      <c r="BI485" s="255"/>
      <c r="BJ485" s="255"/>
      <c r="BK485" s="255"/>
      <c r="BL485" s="255"/>
      <c r="BM485" s="255"/>
      <c r="BN485" s="255"/>
      <c r="BO485" s="255"/>
      <c r="BP485" s="255"/>
      <c r="BQ485" s="255"/>
      <c r="BR485" s="255"/>
      <c r="BS485" s="255"/>
      <c r="BT485" s="255"/>
      <c r="BU485" s="255"/>
      <c r="BV485" s="255"/>
      <c r="BW485" s="255"/>
      <c r="BX485" s="255"/>
      <c r="BY485" s="255"/>
      <c r="BZ485" s="255"/>
      <c r="CA485" s="255"/>
      <c r="CB485" s="255"/>
      <c r="CC485" s="255"/>
      <c r="CD485" s="255"/>
      <c r="CE485" s="255"/>
      <c r="CF485" s="255"/>
      <c r="CG485" s="255"/>
      <c r="CH485" s="255"/>
      <c r="CI485" s="255"/>
      <c r="CJ485" s="255"/>
      <c r="CK485" s="255"/>
      <c r="CL485" s="255"/>
      <c r="CM485" s="255"/>
      <c r="CN485" s="255"/>
      <c r="CO485" s="255"/>
      <c r="CP485" s="255"/>
      <c r="CQ485" s="255"/>
      <c r="CR485" s="255"/>
      <c r="CS485" s="255"/>
      <c r="CT485" s="255"/>
      <c r="CU485" s="255"/>
      <c r="CV485" s="255"/>
      <c r="CW485" s="255"/>
      <c r="CX485" s="255"/>
      <c r="CY485" s="255"/>
      <c r="CZ485" s="255"/>
      <c r="DA485" s="255"/>
      <c r="DB485" s="255"/>
      <c r="DC485" s="255"/>
      <c r="DD485" s="255"/>
      <c r="DE485" s="255"/>
      <c r="DF485" s="255"/>
      <c r="DG485" s="255"/>
      <c r="DH485" s="255"/>
      <c r="DI485" s="255"/>
      <c r="DJ485" s="294"/>
      <c r="DK485" s="294"/>
      <c r="DL485" s="255"/>
      <c r="DM485" s="255"/>
      <c r="DN485" s="255"/>
      <c r="DO485" s="255"/>
      <c r="DP485" s="255"/>
      <c r="DQ485" s="255"/>
      <c r="DR485" s="255"/>
      <c r="DS485" s="255"/>
      <c r="DT485" s="255"/>
      <c r="DU485" s="255"/>
      <c r="DV485" s="255"/>
      <c r="DW485" s="255"/>
      <c r="DX485" s="255"/>
      <c r="DY485" s="255"/>
      <c r="DZ485" s="255"/>
      <c r="EA485" s="255"/>
      <c r="EB485" s="255"/>
      <c r="EC485" s="255"/>
      <c r="ED485" s="255"/>
      <c r="EE485" s="255"/>
      <c r="EF485" s="255"/>
      <c r="EG485" s="255"/>
      <c r="EH485" s="255"/>
      <c r="EI485" s="255"/>
      <c r="EJ485" s="255"/>
      <c r="EK485" s="255"/>
      <c r="EL485" s="255"/>
      <c r="EM485" s="255"/>
      <c r="EN485" s="255"/>
      <c r="EO485" s="255"/>
      <c r="EP485" s="255"/>
      <c r="EQ485" s="255"/>
      <c r="ER485" s="255"/>
      <c r="ES485" s="255"/>
      <c r="ET485" s="255"/>
      <c r="EU485" s="255"/>
      <c r="EV485" s="255"/>
      <c r="EW485" s="255"/>
      <c r="EX485" s="256"/>
      <c r="EY485" s="256"/>
      <c r="EZ485" s="255"/>
      <c r="FA485" s="255"/>
      <c r="FB485" s="255"/>
      <c r="FC485" s="255"/>
      <c r="FD485" s="255"/>
      <c r="FE485" s="255"/>
      <c r="FF485" s="255"/>
      <c r="FG485" s="255"/>
      <c r="FH485" s="255"/>
      <c r="FI485" s="255"/>
      <c r="FJ485" s="255"/>
      <c r="FK485" s="255"/>
      <c r="FL485" s="255"/>
      <c r="FM485" s="255"/>
      <c r="FN485" s="255"/>
      <c r="FO485" s="255"/>
      <c r="FP485" s="255"/>
      <c r="FQ485" s="255"/>
      <c r="FR485" s="255"/>
      <c r="FS485" s="255"/>
      <c r="FT485" s="255"/>
      <c r="FU485" s="255"/>
      <c r="FV485" s="255"/>
      <c r="FW485" s="255"/>
      <c r="FX485" s="255"/>
      <c r="FY485" s="255"/>
      <c r="FZ485" s="255"/>
      <c r="GA485" s="255"/>
      <c r="GB485" s="255"/>
      <c r="GC485" s="255"/>
      <c r="GD485" s="255"/>
      <c r="GE485" s="255"/>
      <c r="GF485" s="255"/>
      <c r="GG485" s="255"/>
      <c r="GH485" s="255"/>
      <c r="GI485" s="255"/>
      <c r="GJ485" s="255"/>
      <c r="GK485" s="255"/>
      <c r="GL485" s="255"/>
      <c r="GM485" s="255"/>
      <c r="GN485" s="255"/>
      <c r="GO485" s="255"/>
      <c r="GP485" s="255"/>
      <c r="GQ485" s="255"/>
      <c r="GR485" s="255"/>
      <c r="GS485" s="255"/>
      <c r="GT485" s="255"/>
      <c r="GU485" s="255"/>
      <c r="GV485" s="255"/>
      <c r="GW485" s="255"/>
      <c r="GX485" s="255"/>
      <c r="GY485" s="255"/>
      <c r="GZ485" s="255"/>
      <c r="HA485" s="255"/>
      <c r="HB485" s="255"/>
      <c r="HC485" s="255"/>
      <c r="HD485" s="255"/>
      <c r="HE485" s="255"/>
      <c r="HF485" s="255"/>
      <c r="HG485" s="255"/>
      <c r="HH485" s="255"/>
      <c r="HI485" s="255"/>
      <c r="HJ485" s="255"/>
      <c r="HK485" s="255"/>
    </row>
    <row r="486" s="297" customFormat="true" ht="12.75" hidden="true" customHeight="false" outlineLevel="0" collapsed="false">
      <c r="A486" s="232"/>
      <c r="B486" s="233"/>
      <c r="C486" s="232"/>
      <c r="D486" s="234"/>
      <c r="E486" s="234"/>
      <c r="F486" s="235"/>
      <c r="G486" s="234"/>
      <c r="H486" s="257"/>
      <c r="I486" s="237"/>
      <c r="J486" s="238"/>
      <c r="K486" s="258" t="s">
        <v>164</v>
      </c>
      <c r="L486" s="259" t="n">
        <f aca="false">L485</f>
        <v>0</v>
      </c>
      <c r="M486" s="259"/>
      <c r="N486" s="259" t="n">
        <f aca="false">N485+L486</f>
        <v>0</v>
      </c>
      <c r="O486" s="259"/>
      <c r="P486" s="259" t="n">
        <f aca="false">P485+N486</f>
        <v>0</v>
      </c>
      <c r="Q486" s="259"/>
      <c r="R486" s="259" t="n">
        <f aca="false">R485+P486</f>
        <v>0</v>
      </c>
      <c r="S486" s="259"/>
      <c r="T486" s="259" t="n">
        <f aca="false">T485+R486</f>
        <v>0</v>
      </c>
      <c r="U486" s="259"/>
      <c r="V486" s="259" t="n">
        <f aca="false">V485+T486</f>
        <v>0</v>
      </c>
      <c r="W486" s="259"/>
      <c r="X486" s="259" t="n">
        <f aca="false">X485+V486</f>
        <v>0</v>
      </c>
      <c r="Y486" s="259"/>
      <c r="Z486" s="259" t="n">
        <f aca="false">Z485+X486</f>
        <v>0</v>
      </c>
      <c r="AA486" s="259"/>
      <c r="AB486" s="259" t="n">
        <f aca="false">AB485+Z486</f>
        <v>0</v>
      </c>
      <c r="AC486" s="259"/>
      <c r="AD486" s="259" t="n">
        <f aca="false">AD485+AB486</f>
        <v>0</v>
      </c>
      <c r="AE486" s="259"/>
      <c r="AF486" s="259" t="n">
        <f aca="false">AF485+AD486</f>
        <v>0</v>
      </c>
      <c r="AG486" s="259"/>
      <c r="AH486" s="259" t="n">
        <f aca="false">AH485+AF486</f>
        <v>0</v>
      </c>
      <c r="AI486" s="259"/>
      <c r="AJ486" s="259" t="n">
        <f aca="false">AJ485+AH486</f>
        <v>0</v>
      </c>
      <c r="AK486" s="259"/>
      <c r="AL486" s="259" t="n">
        <f aca="false">AL485+AJ486</f>
        <v>0</v>
      </c>
      <c r="AM486" s="259"/>
      <c r="AN486" s="259" t="n">
        <f aca="false">AN485+AL486</f>
        <v>0</v>
      </c>
      <c r="AO486" s="259"/>
      <c r="AP486" s="259" t="n">
        <f aca="false">AP485+AN486</f>
        <v>0</v>
      </c>
      <c r="AQ486" s="259"/>
      <c r="AR486" s="259" t="n">
        <f aca="false">AR485+AP486</f>
        <v>0</v>
      </c>
      <c r="AS486" s="259"/>
      <c r="AT486" s="259" t="n">
        <f aca="false">AT485+AR486</f>
        <v>0</v>
      </c>
      <c r="AU486" s="259"/>
      <c r="AV486" s="259" t="n">
        <f aca="false">AV485+AT486</f>
        <v>0</v>
      </c>
      <c r="AW486" s="259"/>
      <c r="AX486" s="259" t="n">
        <f aca="false">AX485+AV486</f>
        <v>0</v>
      </c>
      <c r="AY486" s="259"/>
      <c r="AZ486" s="259" t="n">
        <f aca="false">AZ485+AX486</f>
        <v>0</v>
      </c>
      <c r="BA486" s="259"/>
      <c r="BB486" s="259" t="n">
        <f aca="false">BB485+AZ486</f>
        <v>0</v>
      </c>
      <c r="BC486" s="259"/>
      <c r="BD486" s="259" t="n">
        <f aca="false">BD485+BB486</f>
        <v>0</v>
      </c>
      <c r="BE486" s="259"/>
      <c r="BF486" s="259" t="n">
        <f aca="false">BF485+BD486</f>
        <v>0</v>
      </c>
      <c r="BG486" s="259"/>
      <c r="BH486" s="259" t="n">
        <f aca="false">BH485+BF486</f>
        <v>0</v>
      </c>
      <c r="BI486" s="259"/>
      <c r="BJ486" s="259" t="n">
        <f aca="false">BJ485+BH486</f>
        <v>0</v>
      </c>
      <c r="BK486" s="259"/>
      <c r="BL486" s="259" t="n">
        <f aca="false">BL485+BJ486</f>
        <v>0</v>
      </c>
      <c r="BM486" s="259"/>
      <c r="BN486" s="259" t="n">
        <f aca="false">BN485+BL486</f>
        <v>0</v>
      </c>
      <c r="BO486" s="259"/>
      <c r="BP486" s="259" t="n">
        <f aca="false">BP485+BN486</f>
        <v>0</v>
      </c>
      <c r="BQ486" s="259"/>
      <c r="BR486" s="259" t="n">
        <f aca="false">BR485+BP486</f>
        <v>0</v>
      </c>
      <c r="BS486" s="259"/>
      <c r="BT486" s="259" t="n">
        <f aca="false">BT485+BR486</f>
        <v>0</v>
      </c>
      <c r="BU486" s="259"/>
      <c r="BV486" s="259" t="n">
        <f aca="false">BV485+BT486</f>
        <v>0</v>
      </c>
      <c r="BW486" s="259"/>
      <c r="BX486" s="259" t="n">
        <f aca="false">BX485+BV486</f>
        <v>0</v>
      </c>
      <c r="BY486" s="259"/>
      <c r="BZ486" s="259" t="n">
        <f aca="false">BZ485+BX486</f>
        <v>0</v>
      </c>
      <c r="CA486" s="259"/>
      <c r="CB486" s="259" t="n">
        <f aca="false">CB485+BZ486</f>
        <v>0</v>
      </c>
      <c r="CC486" s="259"/>
      <c r="CD486" s="259" t="n">
        <f aca="false">CD485+CB486</f>
        <v>0</v>
      </c>
      <c r="CE486" s="259"/>
      <c r="CF486" s="259" t="n">
        <f aca="false">CF485+CD486</f>
        <v>0</v>
      </c>
      <c r="CG486" s="259"/>
      <c r="CH486" s="259" t="n">
        <f aca="false">CH485+CF486</f>
        <v>0</v>
      </c>
      <c r="CI486" s="259"/>
      <c r="CJ486" s="259" t="n">
        <f aca="false">CJ485+CH486</f>
        <v>0</v>
      </c>
      <c r="CK486" s="259"/>
      <c r="CL486" s="259" t="n">
        <f aca="false">CL485+CJ486</f>
        <v>0</v>
      </c>
      <c r="CM486" s="259"/>
      <c r="CN486" s="259" t="n">
        <f aca="false">CN485+CL486</f>
        <v>0</v>
      </c>
      <c r="CO486" s="259"/>
      <c r="CP486" s="259" t="n">
        <f aca="false">CP485+CN486</f>
        <v>0</v>
      </c>
      <c r="CQ486" s="259"/>
      <c r="CR486" s="259" t="n">
        <f aca="false">CR485+CP486</f>
        <v>0</v>
      </c>
      <c r="CS486" s="259"/>
      <c r="CT486" s="259" t="n">
        <f aca="false">CT485+CR486</f>
        <v>0</v>
      </c>
      <c r="CU486" s="259"/>
      <c r="CV486" s="259" t="n">
        <f aca="false">CV485+CT486</f>
        <v>0</v>
      </c>
      <c r="CW486" s="259"/>
      <c r="CX486" s="259" t="n">
        <f aca="false">CX485+CV486</f>
        <v>0</v>
      </c>
      <c r="CY486" s="259"/>
      <c r="CZ486" s="259" t="n">
        <f aca="false">CZ485+CX486</f>
        <v>0</v>
      </c>
      <c r="DA486" s="259"/>
      <c r="DB486" s="259" t="n">
        <f aca="false">DB485+CZ486</f>
        <v>0</v>
      </c>
      <c r="DC486" s="259"/>
      <c r="DD486" s="259" t="n">
        <f aca="false">DD485+DB486</f>
        <v>0</v>
      </c>
      <c r="DE486" s="259"/>
      <c r="DF486" s="259" t="n">
        <f aca="false">DF485+DD486</f>
        <v>0</v>
      </c>
      <c r="DG486" s="259"/>
      <c r="DH486" s="259" t="n">
        <f aca="false">DH485+DF486</f>
        <v>0</v>
      </c>
      <c r="DI486" s="259"/>
      <c r="DJ486" s="296" t="n">
        <f aca="false">DJ485+DH486</f>
        <v>0</v>
      </c>
      <c r="DK486" s="296"/>
      <c r="DL486" s="259" t="n">
        <f aca="false">DL485+DJ486</f>
        <v>0</v>
      </c>
      <c r="DM486" s="259"/>
      <c r="DN486" s="259" t="n">
        <f aca="false">DN485+DL486</f>
        <v>0</v>
      </c>
      <c r="DO486" s="259"/>
      <c r="DP486" s="259" t="n">
        <f aca="false">DP485+DN486</f>
        <v>0</v>
      </c>
      <c r="DQ486" s="259"/>
      <c r="DR486" s="259" t="n">
        <f aca="false">DR485+DP486</f>
        <v>0</v>
      </c>
      <c r="DS486" s="259"/>
      <c r="DT486" s="259" t="n">
        <f aca="false">DT485+DR486</f>
        <v>0</v>
      </c>
      <c r="DU486" s="259"/>
      <c r="DV486" s="259" t="n">
        <f aca="false">DV485+DT486</f>
        <v>0</v>
      </c>
      <c r="DW486" s="259"/>
      <c r="DX486" s="259" t="n">
        <f aca="false">DX485+DV486</f>
        <v>0</v>
      </c>
      <c r="DY486" s="259"/>
      <c r="DZ486" s="259" t="n">
        <f aca="false">DZ485+DX486</f>
        <v>0</v>
      </c>
      <c r="EA486" s="259"/>
      <c r="EB486" s="259" t="n">
        <f aca="false">EB485+DZ486</f>
        <v>0</v>
      </c>
      <c r="EC486" s="259"/>
      <c r="ED486" s="259" t="n">
        <f aca="false">ED485+EB486</f>
        <v>0</v>
      </c>
      <c r="EE486" s="259"/>
      <c r="EF486" s="259" t="n">
        <f aca="false">EF485+ED486</f>
        <v>0</v>
      </c>
      <c r="EG486" s="259"/>
      <c r="EH486" s="259" t="n">
        <f aca="false">EH485+EF486</f>
        <v>0</v>
      </c>
      <c r="EI486" s="259"/>
      <c r="EJ486" s="259" t="n">
        <f aca="false">EJ485+EH486</f>
        <v>0</v>
      </c>
      <c r="EK486" s="259"/>
      <c r="EL486" s="259" t="n">
        <f aca="false">EL485+EJ486</f>
        <v>0</v>
      </c>
      <c r="EM486" s="259"/>
      <c r="EN486" s="259" t="n">
        <f aca="false">EN485+EL486</f>
        <v>0</v>
      </c>
      <c r="EO486" s="259"/>
      <c r="EP486" s="259" t="n">
        <f aca="false">EP485+EN486</f>
        <v>0</v>
      </c>
      <c r="EQ486" s="259"/>
      <c r="ER486" s="259" t="n">
        <f aca="false">ER485+EP486</f>
        <v>0</v>
      </c>
      <c r="ES486" s="259"/>
      <c r="ET486" s="259" t="n">
        <f aca="false">ET485+ER486</f>
        <v>0</v>
      </c>
      <c r="EU486" s="259"/>
      <c r="EV486" s="259" t="n">
        <f aca="false">EV485+ET486</f>
        <v>0</v>
      </c>
      <c r="EW486" s="259"/>
      <c r="EX486" s="260" t="n">
        <f aca="false">EX485+EV486</f>
        <v>0</v>
      </c>
      <c r="EY486" s="260"/>
      <c r="EZ486" s="259" t="n">
        <f aca="false">EZ485+EX486</f>
        <v>0</v>
      </c>
      <c r="FA486" s="259"/>
      <c r="FB486" s="259" t="n">
        <f aca="false">FB485+EZ486</f>
        <v>0</v>
      </c>
      <c r="FC486" s="259"/>
      <c r="FD486" s="259" t="n">
        <f aca="false">FD485+FB486</f>
        <v>0</v>
      </c>
      <c r="FE486" s="259"/>
      <c r="FF486" s="259" t="n">
        <f aca="false">FF485+FD486</f>
        <v>0</v>
      </c>
      <c r="FG486" s="259"/>
      <c r="FH486" s="259" t="n">
        <f aca="false">FH485+FF486</f>
        <v>0</v>
      </c>
      <c r="FI486" s="259"/>
      <c r="FJ486" s="259" t="n">
        <f aca="false">FJ485+FH486</f>
        <v>0</v>
      </c>
      <c r="FK486" s="259"/>
      <c r="FL486" s="259" t="n">
        <f aca="false">FL485+FJ486</f>
        <v>0</v>
      </c>
      <c r="FM486" s="259"/>
      <c r="FN486" s="259" t="n">
        <f aca="false">FN485+FL486</f>
        <v>0</v>
      </c>
      <c r="FO486" s="259"/>
      <c r="FP486" s="259" t="n">
        <f aca="false">FP485+FN486</f>
        <v>0</v>
      </c>
      <c r="FQ486" s="259"/>
      <c r="FR486" s="259" t="n">
        <f aca="false">FR485+FP486</f>
        <v>0</v>
      </c>
      <c r="FS486" s="259"/>
      <c r="FT486" s="259" t="n">
        <f aca="false">FT485+FR486</f>
        <v>0</v>
      </c>
      <c r="FU486" s="259"/>
      <c r="FV486" s="259" t="n">
        <f aca="false">FV485+FT486</f>
        <v>0</v>
      </c>
      <c r="FW486" s="259"/>
      <c r="FX486" s="259" t="n">
        <f aca="false">FX485+FV486</f>
        <v>0</v>
      </c>
      <c r="FY486" s="259"/>
      <c r="FZ486" s="259" t="n">
        <f aca="false">FZ485+FX486</f>
        <v>0</v>
      </c>
      <c r="GA486" s="259"/>
      <c r="GB486" s="259" t="n">
        <f aca="false">GB485+FZ486</f>
        <v>0</v>
      </c>
      <c r="GC486" s="259"/>
      <c r="GD486" s="259" t="n">
        <f aca="false">GD485+GB486</f>
        <v>0</v>
      </c>
      <c r="GE486" s="259"/>
      <c r="GF486" s="259" t="n">
        <f aca="false">GF485+GD486</f>
        <v>0</v>
      </c>
      <c r="GG486" s="259"/>
      <c r="GH486" s="259" t="n">
        <f aca="false">GH485+GF486</f>
        <v>0</v>
      </c>
      <c r="GI486" s="259"/>
      <c r="GJ486" s="259" t="n">
        <f aca="false">GJ485+GH486</f>
        <v>0</v>
      </c>
      <c r="GK486" s="259"/>
      <c r="GL486" s="259" t="n">
        <f aca="false">GL485+GJ486</f>
        <v>0</v>
      </c>
      <c r="GM486" s="259"/>
      <c r="GN486" s="259" t="n">
        <f aca="false">GN485+GL486</f>
        <v>0</v>
      </c>
      <c r="GO486" s="259"/>
      <c r="GP486" s="259" t="n">
        <f aca="false">GP485+GN486</f>
        <v>0</v>
      </c>
      <c r="GQ486" s="259"/>
      <c r="GR486" s="259" t="n">
        <f aca="false">GR485+GP486</f>
        <v>0</v>
      </c>
      <c r="GS486" s="259"/>
      <c r="GT486" s="259" t="n">
        <f aca="false">GT485+GR486</f>
        <v>0</v>
      </c>
      <c r="GU486" s="259"/>
      <c r="GV486" s="259" t="n">
        <f aca="false">GV485+GT486</f>
        <v>0</v>
      </c>
      <c r="GW486" s="259"/>
      <c r="GX486" s="259" t="n">
        <f aca="false">GX485+GV486</f>
        <v>0</v>
      </c>
      <c r="GY486" s="259"/>
      <c r="GZ486" s="259" t="n">
        <f aca="false">GZ485+GX486</f>
        <v>0</v>
      </c>
      <c r="HA486" s="259"/>
      <c r="HB486" s="259" t="n">
        <f aca="false">HB485+GZ486</f>
        <v>0</v>
      </c>
      <c r="HC486" s="259"/>
      <c r="HD486" s="259" t="n">
        <f aca="false">HD485+HB486</f>
        <v>0</v>
      </c>
      <c r="HE486" s="259"/>
      <c r="HF486" s="259" t="n">
        <f aca="false">HF485+HD486</f>
        <v>0</v>
      </c>
      <c r="HG486" s="259"/>
      <c r="HH486" s="259" t="n">
        <f aca="false">HH485+HF486</f>
        <v>0</v>
      </c>
      <c r="HI486" s="259"/>
      <c r="HJ486" s="259" t="n">
        <f aca="false">HJ485+HH486</f>
        <v>0</v>
      </c>
      <c r="HK486" s="259"/>
    </row>
    <row r="487" s="299" customFormat="true" ht="12.75" hidden="true" customHeight="false" outlineLevel="0" collapsed="false">
      <c r="A487" s="232"/>
      <c r="B487" s="233"/>
      <c r="C487" s="232"/>
      <c r="D487" s="234"/>
      <c r="E487" s="234"/>
      <c r="F487" s="235"/>
      <c r="G487" s="234"/>
      <c r="H487" s="261"/>
      <c r="I487" s="237"/>
      <c r="J487" s="238"/>
      <c r="K487" s="262" t="s">
        <v>165</v>
      </c>
      <c r="L487" s="263" t="e">
        <f aca="false">IF($E481&gt;0,L484/$E481,"-")</f>
        <v>#N/A</v>
      </c>
      <c r="M487" s="263"/>
      <c r="N487" s="263" t="e">
        <f aca="false">IF($E481&gt;0,N484/$E481,"-")</f>
        <v>#N/A</v>
      </c>
      <c r="O487" s="263"/>
      <c r="P487" s="263" t="e">
        <f aca="false">IF($E481&gt;0,P484/$E481,"-")</f>
        <v>#N/A</v>
      </c>
      <c r="Q487" s="263"/>
      <c r="R487" s="263" t="e">
        <f aca="false">IF($E481&gt;0,R484/$E481,"-")</f>
        <v>#N/A</v>
      </c>
      <c r="S487" s="263"/>
      <c r="T487" s="263" t="e">
        <f aca="false">IF($E481&gt;0,T484/$E481,"-")</f>
        <v>#N/A</v>
      </c>
      <c r="U487" s="263"/>
      <c r="V487" s="263" t="e">
        <f aca="false">IF($E481&gt;0,V484/$E481,"-")</f>
        <v>#N/A</v>
      </c>
      <c r="W487" s="263"/>
      <c r="X487" s="263" t="e">
        <f aca="false">IF($E481&gt;0,X484/$E481,"-")</f>
        <v>#N/A</v>
      </c>
      <c r="Y487" s="263"/>
      <c r="Z487" s="263" t="e">
        <f aca="false">IF($E481&gt;0,Z484/$E481,"-")</f>
        <v>#N/A</v>
      </c>
      <c r="AA487" s="263"/>
      <c r="AB487" s="263" t="e">
        <f aca="false">IF($E481&gt;0,AB484/$E481,"-")</f>
        <v>#N/A</v>
      </c>
      <c r="AC487" s="263"/>
      <c r="AD487" s="263" t="e">
        <f aca="false">IF($E481&gt;0,AD484/$E481,"-")</f>
        <v>#N/A</v>
      </c>
      <c r="AE487" s="263"/>
      <c r="AF487" s="263" t="e">
        <f aca="false">IF($E481&gt;0,AF484/$E481,"-")</f>
        <v>#N/A</v>
      </c>
      <c r="AG487" s="263"/>
      <c r="AH487" s="263" t="e">
        <f aca="false">IF($E481&gt;0,AH484/$E481,"-")</f>
        <v>#N/A</v>
      </c>
      <c r="AI487" s="263"/>
      <c r="AJ487" s="263" t="e">
        <f aca="false">IF($E481&gt;0,AJ484/$E481,"-")</f>
        <v>#N/A</v>
      </c>
      <c r="AK487" s="263"/>
      <c r="AL487" s="263" t="e">
        <f aca="false">IF($E481&gt;0,AL484/$E481,"-")</f>
        <v>#N/A</v>
      </c>
      <c r="AM487" s="263"/>
      <c r="AN487" s="263" t="e">
        <f aca="false">IF($E481&gt;0,AN484/$E481,"-")</f>
        <v>#N/A</v>
      </c>
      <c r="AO487" s="263"/>
      <c r="AP487" s="263" t="e">
        <f aca="false">IF($E481&gt;0,AP484/$E481,"-")</f>
        <v>#N/A</v>
      </c>
      <c r="AQ487" s="263"/>
      <c r="AR487" s="263" t="e">
        <f aca="false">IF($E481&gt;0,AR484/$E481,"-")</f>
        <v>#N/A</v>
      </c>
      <c r="AS487" s="263"/>
      <c r="AT487" s="263" t="e">
        <f aca="false">IF($E481&gt;0,AT484/$E481,"-")</f>
        <v>#N/A</v>
      </c>
      <c r="AU487" s="263"/>
      <c r="AV487" s="263" t="e">
        <f aca="false">IF($E481&gt;0,AV484/$E481,"-")</f>
        <v>#N/A</v>
      </c>
      <c r="AW487" s="263"/>
      <c r="AX487" s="263" t="e">
        <f aca="false">IF($E481&gt;0,AX484/$E481,"-")</f>
        <v>#N/A</v>
      </c>
      <c r="AY487" s="263"/>
      <c r="AZ487" s="263" t="e">
        <f aca="false">IF($E481&gt;0,AZ484/$E481,"-")</f>
        <v>#N/A</v>
      </c>
      <c r="BA487" s="263"/>
      <c r="BB487" s="263" t="e">
        <f aca="false">IF($E481&gt;0,BB484/$E481,"-")</f>
        <v>#N/A</v>
      </c>
      <c r="BC487" s="263"/>
      <c r="BD487" s="263" t="e">
        <f aca="false">IF($E481&gt;0,BD484/$E481,"-")</f>
        <v>#N/A</v>
      </c>
      <c r="BE487" s="263"/>
      <c r="BF487" s="263" t="e">
        <f aca="false">IF($E481&gt;0,BF484/$E481,"-")</f>
        <v>#N/A</v>
      </c>
      <c r="BG487" s="263"/>
      <c r="BH487" s="263" t="e">
        <f aca="false">IF($E481&gt;0,BH484/$E481,"-")</f>
        <v>#N/A</v>
      </c>
      <c r="BI487" s="263"/>
      <c r="BJ487" s="263" t="e">
        <f aca="false">IF($E481&gt;0,BJ484/$E481,"-")</f>
        <v>#N/A</v>
      </c>
      <c r="BK487" s="263"/>
      <c r="BL487" s="263" t="e">
        <f aca="false">IF($E481&gt;0,BL484/$E481,"-")</f>
        <v>#N/A</v>
      </c>
      <c r="BM487" s="263"/>
      <c r="BN487" s="263" t="e">
        <f aca="false">IF($E481&gt;0,BN484/$E481,"-")</f>
        <v>#N/A</v>
      </c>
      <c r="BO487" s="263"/>
      <c r="BP487" s="263" t="e">
        <f aca="false">IF($E481&gt;0,BP484/$E481,"-")</f>
        <v>#N/A</v>
      </c>
      <c r="BQ487" s="263"/>
      <c r="BR487" s="263" t="e">
        <f aca="false">IF($E481&gt;0,BR484/$E481,"-")</f>
        <v>#N/A</v>
      </c>
      <c r="BS487" s="263"/>
      <c r="BT487" s="263" t="e">
        <f aca="false">IF($E481&gt;0,BT484/$E481,"-")</f>
        <v>#N/A</v>
      </c>
      <c r="BU487" s="263"/>
      <c r="BV487" s="263" t="e">
        <f aca="false">IF($E481&gt;0,BV484/$E481,"-")</f>
        <v>#N/A</v>
      </c>
      <c r="BW487" s="263"/>
      <c r="BX487" s="263" t="e">
        <f aca="false">IF($E481&gt;0,BX484/$E481,"-")</f>
        <v>#N/A</v>
      </c>
      <c r="BY487" s="263"/>
      <c r="BZ487" s="263" t="e">
        <f aca="false">IF($E481&gt;0,BZ484/$E481,"-")</f>
        <v>#N/A</v>
      </c>
      <c r="CA487" s="263"/>
      <c r="CB487" s="263" t="e">
        <f aca="false">IF($E481&gt;0,CB484/$E481,"-")</f>
        <v>#N/A</v>
      </c>
      <c r="CC487" s="263"/>
      <c r="CD487" s="263" t="e">
        <f aca="false">IF($E481&gt;0,CD484/$E481,"-")</f>
        <v>#N/A</v>
      </c>
      <c r="CE487" s="263"/>
      <c r="CF487" s="263" t="e">
        <f aca="false">IF($E481&gt;0,CF484/$E481,"-")</f>
        <v>#N/A</v>
      </c>
      <c r="CG487" s="263"/>
      <c r="CH487" s="263" t="e">
        <f aca="false">IF($E481&gt;0,CH484/$E481,"-")</f>
        <v>#N/A</v>
      </c>
      <c r="CI487" s="263"/>
      <c r="CJ487" s="263" t="e">
        <f aca="false">IF($E481&gt;0,CJ484/$E481,"-")</f>
        <v>#N/A</v>
      </c>
      <c r="CK487" s="263"/>
      <c r="CL487" s="263" t="e">
        <f aca="false">IF($E481&gt;0,CL484/$E481,"-")</f>
        <v>#N/A</v>
      </c>
      <c r="CM487" s="263"/>
      <c r="CN487" s="263" t="e">
        <f aca="false">IF($E481&gt;0,CN484/$E481,"-")</f>
        <v>#N/A</v>
      </c>
      <c r="CO487" s="263"/>
      <c r="CP487" s="263" t="e">
        <f aca="false">IF($E481&gt;0,CP484/$E481,"-")</f>
        <v>#N/A</v>
      </c>
      <c r="CQ487" s="263"/>
      <c r="CR487" s="263" t="e">
        <f aca="false">IF($E481&gt;0,CR484/$E481,"-")</f>
        <v>#N/A</v>
      </c>
      <c r="CS487" s="263"/>
      <c r="CT487" s="263" t="e">
        <f aca="false">IF($E481&gt;0,CT484/$E481,"-")</f>
        <v>#N/A</v>
      </c>
      <c r="CU487" s="263"/>
      <c r="CV487" s="263" t="e">
        <f aca="false">IF($E481&gt;0,CV484/$E481,"-")</f>
        <v>#N/A</v>
      </c>
      <c r="CW487" s="263"/>
      <c r="CX487" s="263" t="e">
        <f aca="false">IF($E481&gt;0,CX484/$E481,"-")</f>
        <v>#N/A</v>
      </c>
      <c r="CY487" s="263"/>
      <c r="CZ487" s="263" t="e">
        <f aca="false">IF($E481&gt;0,CZ484/$E481,"-")</f>
        <v>#N/A</v>
      </c>
      <c r="DA487" s="263"/>
      <c r="DB487" s="263" t="e">
        <f aca="false">IF($E481&gt;0,DB484/$E481,"-")</f>
        <v>#N/A</v>
      </c>
      <c r="DC487" s="263"/>
      <c r="DD487" s="263" t="e">
        <f aca="false">IF($E481&gt;0,DD484/$E481,"-")</f>
        <v>#N/A</v>
      </c>
      <c r="DE487" s="263"/>
      <c r="DF487" s="263" t="e">
        <f aca="false">IF($E481&gt;0,DF484/$E481,"-")</f>
        <v>#N/A</v>
      </c>
      <c r="DG487" s="263"/>
      <c r="DH487" s="263" t="e">
        <f aca="false">IF($E481&gt;0,DH484/$E481,"-")</f>
        <v>#N/A</v>
      </c>
      <c r="DI487" s="263"/>
      <c r="DJ487" s="298" t="e">
        <f aca="false">IF($E481&gt;0,DJ484/$E481,"-")</f>
        <v>#N/A</v>
      </c>
      <c r="DK487" s="298"/>
      <c r="DL487" s="263" t="e">
        <f aca="false">IF($E481&gt;0,DL484/$E481,"-")</f>
        <v>#N/A</v>
      </c>
      <c r="DM487" s="263"/>
      <c r="DN487" s="263" t="e">
        <f aca="false">IF($E481&gt;0,DN484/$E481,"-")</f>
        <v>#N/A</v>
      </c>
      <c r="DO487" s="263"/>
      <c r="DP487" s="263" t="e">
        <f aca="false">IF($E481&gt;0,DP484/$E481,"-")</f>
        <v>#N/A</v>
      </c>
      <c r="DQ487" s="263"/>
      <c r="DR487" s="263" t="e">
        <f aca="false">IF($E481&gt;0,DR484/$E481,"-")</f>
        <v>#N/A</v>
      </c>
      <c r="DS487" s="263"/>
      <c r="DT487" s="263" t="e">
        <f aca="false">IF($E481&gt;0,DT484/$E481,"-")</f>
        <v>#N/A</v>
      </c>
      <c r="DU487" s="263"/>
      <c r="DV487" s="263" t="e">
        <f aca="false">IF($E481&gt;0,DV484/$E481,"-")</f>
        <v>#N/A</v>
      </c>
      <c r="DW487" s="263"/>
      <c r="DX487" s="263" t="e">
        <f aca="false">IF($E481&gt;0,DX484/$E481,"-")</f>
        <v>#N/A</v>
      </c>
      <c r="DY487" s="263"/>
      <c r="DZ487" s="263" t="e">
        <f aca="false">IF($E481&gt;0,DZ484/$E481,"-")</f>
        <v>#N/A</v>
      </c>
      <c r="EA487" s="263"/>
      <c r="EB487" s="263" t="e">
        <f aca="false">IF($E481&gt;0,EB484/$E481,"-")</f>
        <v>#N/A</v>
      </c>
      <c r="EC487" s="263"/>
      <c r="ED487" s="263" t="e">
        <f aca="false">IF($E481&gt;0,ED484/$E481,"-")</f>
        <v>#N/A</v>
      </c>
      <c r="EE487" s="263"/>
      <c r="EF487" s="263" t="e">
        <f aca="false">IF($E481&gt;0,EF484/$E481,"-")</f>
        <v>#N/A</v>
      </c>
      <c r="EG487" s="263"/>
      <c r="EH487" s="263" t="e">
        <f aca="false">IF($E481&gt;0,EH484/$E481,"-")</f>
        <v>#N/A</v>
      </c>
      <c r="EI487" s="263"/>
      <c r="EJ487" s="263" t="e">
        <f aca="false">IF($E481&gt;0,EJ484/$E481,"-")</f>
        <v>#N/A</v>
      </c>
      <c r="EK487" s="263"/>
      <c r="EL487" s="263" t="e">
        <f aca="false">IF($E481&gt;0,EL484/$E481,"-")</f>
        <v>#N/A</v>
      </c>
      <c r="EM487" s="263"/>
      <c r="EN487" s="263" t="e">
        <f aca="false">IF($E481&gt;0,EN484/$E481,"-")</f>
        <v>#N/A</v>
      </c>
      <c r="EO487" s="263"/>
      <c r="EP487" s="263" t="e">
        <f aca="false">IF($E481&gt;0,EP484/$E481,"-")</f>
        <v>#N/A</v>
      </c>
      <c r="EQ487" s="263"/>
      <c r="ER487" s="263" t="e">
        <f aca="false">IF($E481&gt;0,ER484/$E481,"-")</f>
        <v>#N/A</v>
      </c>
      <c r="ES487" s="263"/>
      <c r="ET487" s="263" t="e">
        <f aca="false">IF($E481&gt;0,ET484/$E481,"-")</f>
        <v>#N/A</v>
      </c>
      <c r="EU487" s="263"/>
      <c r="EV487" s="263" t="e">
        <f aca="false">IF($E481&gt;0,EV484/$E481,"-")</f>
        <v>#N/A</v>
      </c>
      <c r="EW487" s="263"/>
      <c r="EX487" s="264" t="e">
        <f aca="false">IF($E481&gt;0,EX484/$E481,"-")</f>
        <v>#N/A</v>
      </c>
      <c r="EY487" s="264"/>
      <c r="EZ487" s="263" t="e">
        <f aca="false">IF($E481&gt;0,EZ484/$E481,"-")</f>
        <v>#N/A</v>
      </c>
      <c r="FA487" s="263"/>
      <c r="FB487" s="263" t="e">
        <f aca="false">IF($E481&gt;0,FB484/$E481,"-")</f>
        <v>#N/A</v>
      </c>
      <c r="FC487" s="263"/>
      <c r="FD487" s="263" t="e">
        <f aca="false">IF($E481&gt;0,FD484/$E481,"-")</f>
        <v>#N/A</v>
      </c>
      <c r="FE487" s="263"/>
      <c r="FF487" s="263" t="e">
        <f aca="false">IF($E481&gt;0,FF484/$E481,"-")</f>
        <v>#N/A</v>
      </c>
      <c r="FG487" s="263"/>
      <c r="FH487" s="263" t="e">
        <f aca="false">IF($E481&gt;0,FH484/$E481,"-")</f>
        <v>#N/A</v>
      </c>
      <c r="FI487" s="263"/>
      <c r="FJ487" s="263" t="e">
        <f aca="false">IF($E481&gt;0,FJ484/$E481,"-")</f>
        <v>#N/A</v>
      </c>
      <c r="FK487" s="263"/>
      <c r="FL487" s="263" t="e">
        <f aca="false">IF($E481&gt;0,FL484/$E481,"-")</f>
        <v>#N/A</v>
      </c>
      <c r="FM487" s="263"/>
      <c r="FN487" s="263" t="e">
        <f aca="false">IF($E481&gt;0,FN484/$E481,"-")</f>
        <v>#N/A</v>
      </c>
      <c r="FO487" s="263"/>
      <c r="FP487" s="263" t="e">
        <f aca="false">IF($E481&gt;0,FP484/$E481,"-")</f>
        <v>#N/A</v>
      </c>
      <c r="FQ487" s="263"/>
      <c r="FR487" s="263" t="e">
        <f aca="false">IF($E481&gt;0,FR484/$E481,"-")</f>
        <v>#N/A</v>
      </c>
      <c r="FS487" s="263"/>
      <c r="FT487" s="263" t="e">
        <f aca="false">IF($E481&gt;0,FT484/$E481,"-")</f>
        <v>#N/A</v>
      </c>
      <c r="FU487" s="263"/>
      <c r="FV487" s="263" t="e">
        <f aca="false">IF($E481&gt;0,FV484/$E481,"-")</f>
        <v>#N/A</v>
      </c>
      <c r="FW487" s="263"/>
      <c r="FX487" s="263" t="e">
        <f aca="false">IF($E481&gt;0,FX484/$E481,"-")</f>
        <v>#N/A</v>
      </c>
      <c r="FY487" s="263"/>
      <c r="FZ487" s="263" t="e">
        <f aca="false">IF($E481&gt;0,FZ484/$E481,"-")</f>
        <v>#N/A</v>
      </c>
      <c r="GA487" s="263"/>
      <c r="GB487" s="263" t="e">
        <f aca="false">IF($E481&gt;0,GB484/$E481,"-")</f>
        <v>#N/A</v>
      </c>
      <c r="GC487" s="263"/>
      <c r="GD487" s="263" t="e">
        <f aca="false">IF($E481&gt;0,GD484/$E481,"-")</f>
        <v>#N/A</v>
      </c>
      <c r="GE487" s="263"/>
      <c r="GF487" s="263" t="e">
        <f aca="false">IF($E481&gt;0,GF484/$E481,"-")</f>
        <v>#N/A</v>
      </c>
      <c r="GG487" s="263"/>
      <c r="GH487" s="263" t="e">
        <f aca="false">IF($E481&gt;0,GH484/$E481,"-")</f>
        <v>#N/A</v>
      </c>
      <c r="GI487" s="263"/>
      <c r="GJ487" s="263" t="e">
        <f aca="false">IF($E481&gt;0,GJ484/$E481,"-")</f>
        <v>#N/A</v>
      </c>
      <c r="GK487" s="263"/>
      <c r="GL487" s="263" t="e">
        <f aca="false">IF($E481&gt;0,GL484/$E481,"-")</f>
        <v>#N/A</v>
      </c>
      <c r="GM487" s="263"/>
      <c r="GN487" s="263" t="e">
        <f aca="false">IF($E481&gt;0,GN484/$E481,"-")</f>
        <v>#N/A</v>
      </c>
      <c r="GO487" s="263"/>
      <c r="GP487" s="263" t="e">
        <f aca="false">IF($E481&gt;0,GP484/$E481,"-")</f>
        <v>#N/A</v>
      </c>
      <c r="GQ487" s="263"/>
      <c r="GR487" s="263" t="e">
        <f aca="false">IF($E481&gt;0,GR484/$E481,"-")</f>
        <v>#N/A</v>
      </c>
      <c r="GS487" s="263"/>
      <c r="GT487" s="263" t="e">
        <f aca="false">IF($E481&gt;0,GT484/$E481,"-")</f>
        <v>#N/A</v>
      </c>
      <c r="GU487" s="263"/>
      <c r="GV487" s="263" t="e">
        <f aca="false">IF($E481&gt;0,GV484/$E481,"-")</f>
        <v>#N/A</v>
      </c>
      <c r="GW487" s="263"/>
      <c r="GX487" s="263" t="e">
        <f aca="false">IF($E481&gt;0,GX484/$E481,"-")</f>
        <v>#N/A</v>
      </c>
      <c r="GY487" s="263"/>
      <c r="GZ487" s="263" t="e">
        <f aca="false">IF($E481&gt;0,GZ484/$E481,"-")</f>
        <v>#N/A</v>
      </c>
      <c r="HA487" s="263"/>
      <c r="HB487" s="263" t="e">
        <f aca="false">IF($E481&gt;0,HB484/$E481,"-")</f>
        <v>#N/A</v>
      </c>
      <c r="HC487" s="263"/>
      <c r="HD487" s="263" t="e">
        <f aca="false">IF($E481&gt;0,HD484/$E481,"-")</f>
        <v>#N/A</v>
      </c>
      <c r="HE487" s="263"/>
      <c r="HF487" s="263" t="e">
        <f aca="false">IF($E481&gt;0,HF484/$E481,"-")</f>
        <v>#N/A</v>
      </c>
      <c r="HG487" s="263"/>
      <c r="HH487" s="263" t="e">
        <f aca="false">IF($E481&gt;0,HH484/$E481,"-")</f>
        <v>#N/A</v>
      </c>
      <c r="HI487" s="263"/>
      <c r="HJ487" s="263" t="e">
        <f aca="false">IF($E481&gt;0,HJ484/$E481,"-")</f>
        <v>#N/A</v>
      </c>
      <c r="HK487" s="263"/>
    </row>
    <row r="488" customFormat="false" ht="12.75" hidden="true" customHeight="false" outlineLevel="0" collapsed="false">
      <c r="A488" s="232"/>
      <c r="B488" s="233"/>
      <c r="C488" s="232"/>
      <c r="D488" s="234"/>
      <c r="E488" s="234"/>
      <c r="F488" s="235"/>
      <c r="G488" s="234"/>
      <c r="H488" s="234"/>
      <c r="I488" s="237"/>
      <c r="J488" s="238"/>
      <c r="K488" s="265" t="s">
        <v>166</v>
      </c>
      <c r="L488" s="266" t="e">
        <f aca="false">IF($E481&gt;0,L486/$E481,"-")</f>
        <v>#N/A</v>
      </c>
      <c r="M488" s="266"/>
      <c r="N488" s="266" t="e">
        <f aca="false">IF($E481&gt;0,N486/$E481,"-")</f>
        <v>#N/A</v>
      </c>
      <c r="O488" s="266"/>
      <c r="P488" s="266" t="e">
        <f aca="false">IF($E481&gt;0,P486/$E481,"-")</f>
        <v>#N/A</v>
      </c>
      <c r="Q488" s="266"/>
      <c r="R488" s="266" t="e">
        <f aca="false">IF($E481&gt;0,R486/$E481,"-")</f>
        <v>#N/A</v>
      </c>
      <c r="S488" s="266"/>
      <c r="T488" s="266" t="e">
        <f aca="false">IF($E481&gt;0,T486/$E481,"-")</f>
        <v>#N/A</v>
      </c>
      <c r="U488" s="266"/>
      <c r="V488" s="266" t="e">
        <f aca="false">IF($E481&gt;0,V486/$E481,"-")</f>
        <v>#N/A</v>
      </c>
      <c r="W488" s="266"/>
      <c r="X488" s="266" t="e">
        <f aca="false">IF($E481&gt;0,X486/$E481,"-")</f>
        <v>#N/A</v>
      </c>
      <c r="Y488" s="266"/>
      <c r="Z488" s="266" t="e">
        <f aca="false">IF($E481&gt;0,Z486/$E481,"-")</f>
        <v>#N/A</v>
      </c>
      <c r="AA488" s="266"/>
      <c r="AB488" s="266" t="e">
        <f aca="false">IF($E481&gt;0,AB486/$E481,"-")</f>
        <v>#N/A</v>
      </c>
      <c r="AC488" s="266"/>
      <c r="AD488" s="266" t="e">
        <f aca="false">IF($E481&gt;0,AD486/$E481,"-")</f>
        <v>#N/A</v>
      </c>
      <c r="AE488" s="266"/>
      <c r="AF488" s="266" t="e">
        <f aca="false">IF($E481&gt;0,AF486/$E481,"-")</f>
        <v>#N/A</v>
      </c>
      <c r="AG488" s="266"/>
      <c r="AH488" s="266" t="e">
        <f aca="false">IF($E481&gt;0,AH486/$E481,"-")</f>
        <v>#N/A</v>
      </c>
      <c r="AI488" s="266"/>
      <c r="AJ488" s="266" t="e">
        <f aca="false">IF($E481&gt;0,AJ486/$E481,"-")</f>
        <v>#N/A</v>
      </c>
      <c r="AK488" s="266"/>
      <c r="AL488" s="266" t="e">
        <f aca="false">IF($E481&gt;0,AL486/$E481,"-")</f>
        <v>#N/A</v>
      </c>
      <c r="AM488" s="266"/>
      <c r="AN488" s="266" t="e">
        <f aca="false">IF($E481&gt;0,AN486/$E481,"-")</f>
        <v>#N/A</v>
      </c>
      <c r="AO488" s="266"/>
      <c r="AP488" s="266" t="e">
        <f aca="false">IF($E481&gt;0,AP486/$E481,"-")</f>
        <v>#N/A</v>
      </c>
      <c r="AQ488" s="266"/>
      <c r="AR488" s="266" t="e">
        <f aca="false">IF($E481&gt;0,AR486/$E481,"-")</f>
        <v>#N/A</v>
      </c>
      <c r="AS488" s="266"/>
      <c r="AT488" s="266" t="e">
        <f aca="false">IF($E481&gt;0,AT486/$E481,"-")</f>
        <v>#N/A</v>
      </c>
      <c r="AU488" s="266"/>
      <c r="AV488" s="266" t="e">
        <f aca="false">IF($E481&gt;0,AV486/$E481,"-")</f>
        <v>#N/A</v>
      </c>
      <c r="AW488" s="266"/>
      <c r="AX488" s="266" t="e">
        <f aca="false">IF($E481&gt;0,AX486/$E481,"-")</f>
        <v>#N/A</v>
      </c>
      <c r="AY488" s="266"/>
      <c r="AZ488" s="266" t="e">
        <f aca="false">IF($E481&gt;0,AZ486/$E481,"-")</f>
        <v>#N/A</v>
      </c>
      <c r="BA488" s="266"/>
      <c r="BB488" s="266" t="e">
        <f aca="false">IF($E481&gt;0,BB486/$E481,"-")</f>
        <v>#N/A</v>
      </c>
      <c r="BC488" s="266"/>
      <c r="BD488" s="266" t="e">
        <f aca="false">IF($E481&gt;0,BD486/$E481,"-")</f>
        <v>#N/A</v>
      </c>
      <c r="BE488" s="266"/>
      <c r="BF488" s="266" t="e">
        <f aca="false">IF($E481&gt;0,BF486/$E481,"-")</f>
        <v>#N/A</v>
      </c>
      <c r="BG488" s="266"/>
      <c r="BH488" s="266" t="e">
        <f aca="false">IF($E481&gt;0,BH486/$E481,"-")</f>
        <v>#N/A</v>
      </c>
      <c r="BI488" s="266"/>
      <c r="BJ488" s="266" t="e">
        <f aca="false">IF($E481&gt;0,BJ486/$E481,"-")</f>
        <v>#N/A</v>
      </c>
      <c r="BK488" s="266"/>
      <c r="BL488" s="266" t="e">
        <f aca="false">IF($E481&gt;0,BL486/$E481,"-")</f>
        <v>#N/A</v>
      </c>
      <c r="BM488" s="266"/>
      <c r="BN488" s="266" t="e">
        <f aca="false">IF($E481&gt;0,BN486/$E481,"-")</f>
        <v>#N/A</v>
      </c>
      <c r="BO488" s="266"/>
      <c r="BP488" s="266" t="e">
        <f aca="false">IF($E481&gt;0,BP486/$E481,"-")</f>
        <v>#N/A</v>
      </c>
      <c r="BQ488" s="266"/>
      <c r="BR488" s="300" t="e">
        <f aca="false">IF($E481&gt;0,BR486/$E481,"-")</f>
        <v>#N/A</v>
      </c>
      <c r="BS488" s="300"/>
      <c r="BT488" s="300" t="e">
        <f aca="false">IF($E481&gt;0,BT486/$E481,"-")</f>
        <v>#N/A</v>
      </c>
      <c r="BU488" s="300"/>
      <c r="BV488" s="300" t="e">
        <f aca="false">IF($E481&gt;0,BV486/$E481,"-")</f>
        <v>#N/A</v>
      </c>
      <c r="BW488" s="300"/>
      <c r="BX488" s="300" t="e">
        <f aca="false">IF($E481&gt;0,BX486/$E481,"-")</f>
        <v>#N/A</v>
      </c>
      <c r="BY488" s="300"/>
      <c r="BZ488" s="300" t="e">
        <f aca="false">IF($E481&gt;0,BZ486/$E481,"-")</f>
        <v>#N/A</v>
      </c>
      <c r="CA488" s="300"/>
      <c r="CB488" s="300" t="e">
        <f aca="false">IF($E481&gt;0,CB486/$E481,"-")</f>
        <v>#N/A</v>
      </c>
      <c r="CC488" s="300"/>
      <c r="CD488" s="300" t="e">
        <f aca="false">IF($E481&gt;0,CD486/$E481,"-")</f>
        <v>#N/A</v>
      </c>
      <c r="CE488" s="300"/>
      <c r="CF488" s="300" t="e">
        <f aca="false">IF($E481&gt;0,CF486/$E481,"-")</f>
        <v>#N/A</v>
      </c>
      <c r="CG488" s="300"/>
      <c r="CH488" s="300" t="e">
        <f aca="false">IF($E481&gt;0,CH486/$E481,"-")</f>
        <v>#N/A</v>
      </c>
      <c r="CI488" s="300"/>
      <c r="CJ488" s="300" t="e">
        <f aca="false">IF($E481&gt;0,CJ486/$E481,"-")</f>
        <v>#N/A</v>
      </c>
      <c r="CK488" s="300"/>
      <c r="CL488" s="300" t="e">
        <f aca="false">IF($E481&gt;0,CL486/$E481,"-")</f>
        <v>#N/A</v>
      </c>
      <c r="CM488" s="300"/>
      <c r="CN488" s="300" t="e">
        <f aca="false">IF($E481&gt;0,CN486/$E481,"-")</f>
        <v>#N/A</v>
      </c>
      <c r="CO488" s="300"/>
      <c r="CP488" s="300" t="e">
        <f aca="false">IF($E481&gt;0,CP486/$E481,"-")</f>
        <v>#N/A</v>
      </c>
      <c r="CQ488" s="300"/>
      <c r="CR488" s="300" t="e">
        <f aca="false">IF($E481&gt;0,CR486/$E481,"-")</f>
        <v>#N/A</v>
      </c>
      <c r="CS488" s="300"/>
      <c r="CT488" s="300" t="e">
        <f aca="false">IF($E481&gt;0,CT486/$E481,"-")</f>
        <v>#N/A</v>
      </c>
      <c r="CU488" s="300"/>
      <c r="CV488" s="300" t="e">
        <f aca="false">IF($E481&gt;0,CV486/$E481,"-")</f>
        <v>#N/A</v>
      </c>
      <c r="CW488" s="300"/>
      <c r="CX488" s="300" t="e">
        <f aca="false">IF($E481&gt;0,CX486/$E481,"-")</f>
        <v>#N/A</v>
      </c>
      <c r="CY488" s="300"/>
      <c r="CZ488" s="300" t="e">
        <f aca="false">IF($E481&gt;0,CZ486/$E481,"-")</f>
        <v>#N/A</v>
      </c>
      <c r="DA488" s="300"/>
      <c r="DB488" s="300" t="e">
        <f aca="false">IF($E481&gt;0,DB486/$E481,"-")</f>
        <v>#N/A</v>
      </c>
      <c r="DC488" s="300"/>
      <c r="DD488" s="300" t="e">
        <f aca="false">IF($E481&gt;0,DD486/$E481,"-")</f>
        <v>#N/A</v>
      </c>
      <c r="DE488" s="300"/>
      <c r="DF488" s="300" t="e">
        <f aca="false">IF($E481&gt;0,DF486/$E481,"-")</f>
        <v>#N/A</v>
      </c>
      <c r="DG488" s="300"/>
      <c r="DH488" s="300" t="e">
        <f aca="false">IF($E481&gt;0,DH486/$E481,"-")</f>
        <v>#N/A</v>
      </c>
      <c r="DI488" s="300"/>
      <c r="DJ488" s="301" t="e">
        <f aca="false">IF($E481&gt;0,DJ486/$E481,"-")</f>
        <v>#N/A</v>
      </c>
      <c r="DK488" s="301"/>
      <c r="DL488" s="300" t="e">
        <f aca="false">IF($E481&gt;0,DL486/$E481,"-")</f>
        <v>#N/A</v>
      </c>
      <c r="DM488" s="300"/>
      <c r="DN488" s="300" t="e">
        <f aca="false">IF($E481&gt;0,DN486/$E481,"-")</f>
        <v>#N/A</v>
      </c>
      <c r="DO488" s="300"/>
      <c r="DP488" s="300" t="e">
        <f aca="false">IF($E481&gt;0,DP486/$E481,"-")</f>
        <v>#N/A</v>
      </c>
      <c r="DQ488" s="300"/>
      <c r="DR488" s="300" t="e">
        <f aca="false">IF($E481&gt;0,DR486/$E481,"-")</f>
        <v>#N/A</v>
      </c>
      <c r="DS488" s="300"/>
      <c r="DT488" s="300" t="e">
        <f aca="false">IF($E481&gt;0,DT486/$E481,"-")</f>
        <v>#N/A</v>
      </c>
      <c r="DU488" s="300"/>
      <c r="DV488" s="300" t="e">
        <f aca="false">IF($E481&gt;0,DV486/$E481,"-")</f>
        <v>#N/A</v>
      </c>
      <c r="DW488" s="300"/>
      <c r="DX488" s="300" t="e">
        <f aca="false">IF($E481&gt;0,DX486/$E481,"-")</f>
        <v>#N/A</v>
      </c>
      <c r="DY488" s="300"/>
      <c r="DZ488" s="300" t="e">
        <f aca="false">IF($E481&gt;0,DZ486/$E481,"-")</f>
        <v>#N/A</v>
      </c>
      <c r="EA488" s="300"/>
      <c r="EB488" s="300" t="e">
        <f aca="false">IF($E481&gt;0,EB486/$E481,"-")</f>
        <v>#N/A</v>
      </c>
      <c r="EC488" s="300"/>
      <c r="ED488" s="300" t="e">
        <f aca="false">IF($E481&gt;0,ED486/$E481,"-")</f>
        <v>#N/A</v>
      </c>
      <c r="EE488" s="300"/>
      <c r="EF488" s="300" t="e">
        <f aca="false">IF($E481&gt;0,EF486/$E481,"-")</f>
        <v>#N/A</v>
      </c>
      <c r="EG488" s="300"/>
      <c r="EH488" s="300" t="e">
        <f aca="false">IF($E481&gt;0,EH486/$E481,"-")</f>
        <v>#N/A</v>
      </c>
      <c r="EI488" s="300"/>
      <c r="EJ488" s="300" t="e">
        <f aca="false">IF($E481&gt;0,EJ486/$E481,"-")</f>
        <v>#N/A</v>
      </c>
      <c r="EK488" s="300"/>
      <c r="EL488" s="300" t="e">
        <f aca="false">IF($E481&gt;0,EL486/$E481,"-")</f>
        <v>#N/A</v>
      </c>
      <c r="EM488" s="300"/>
      <c r="EN488" s="300" t="e">
        <f aca="false">IF($E481&gt;0,EN486/$E481,"-")</f>
        <v>#N/A</v>
      </c>
      <c r="EO488" s="300"/>
      <c r="EP488" s="300" t="e">
        <f aca="false">IF($E481&gt;0,EP486/$E481,"-")</f>
        <v>#N/A</v>
      </c>
      <c r="EQ488" s="300"/>
      <c r="ER488" s="300" t="e">
        <f aca="false">IF($E481&gt;0,ER486/$E481,"-")</f>
        <v>#N/A</v>
      </c>
      <c r="ES488" s="300"/>
      <c r="ET488" s="300" t="e">
        <f aca="false">IF($E481&gt;0,ET486/$E481,"-")</f>
        <v>#N/A</v>
      </c>
      <c r="EU488" s="300"/>
      <c r="EV488" s="300" t="e">
        <f aca="false">IF($E481&gt;0,EV486/$E481,"-")</f>
        <v>#N/A</v>
      </c>
      <c r="EW488" s="300"/>
      <c r="EX488" s="302" t="e">
        <f aca="false">IF($E481&gt;0,EX486/$E481,"-")</f>
        <v>#N/A</v>
      </c>
      <c r="EY488" s="302"/>
      <c r="EZ488" s="300" t="e">
        <f aca="false">IF($E481&gt;0,EZ486/$E481,"-")</f>
        <v>#N/A</v>
      </c>
      <c r="FA488" s="300"/>
      <c r="FB488" s="300" t="e">
        <f aca="false">IF($E481&gt;0,FB486/$E481,"-")</f>
        <v>#N/A</v>
      </c>
      <c r="FC488" s="300"/>
      <c r="FD488" s="300" t="e">
        <f aca="false">IF($E481&gt;0,FD486/$E481,"-")</f>
        <v>#N/A</v>
      </c>
      <c r="FE488" s="300"/>
      <c r="FF488" s="300" t="e">
        <f aca="false">IF($E481&gt;0,FF486/$E481,"-")</f>
        <v>#N/A</v>
      </c>
      <c r="FG488" s="300"/>
      <c r="FH488" s="300" t="e">
        <f aca="false">IF($E481&gt;0,FH486/$E481,"-")</f>
        <v>#N/A</v>
      </c>
      <c r="FI488" s="300"/>
      <c r="FJ488" s="300" t="e">
        <f aca="false">IF($E481&gt;0,FJ486/$E481,"-")</f>
        <v>#N/A</v>
      </c>
      <c r="FK488" s="300"/>
      <c r="FL488" s="300" t="e">
        <f aca="false">IF($E481&gt;0,FL486/$E481,"-")</f>
        <v>#N/A</v>
      </c>
      <c r="FM488" s="300"/>
      <c r="FN488" s="300" t="e">
        <f aca="false">IF($E481&gt;0,FN486/$E481,"-")</f>
        <v>#N/A</v>
      </c>
      <c r="FO488" s="300"/>
      <c r="FP488" s="300" t="e">
        <f aca="false">IF($E481&gt;0,FP486/$E481,"-")</f>
        <v>#N/A</v>
      </c>
      <c r="FQ488" s="300"/>
      <c r="FR488" s="300" t="e">
        <f aca="false">IF($E481&gt;0,FR486/$E481,"-")</f>
        <v>#N/A</v>
      </c>
      <c r="FS488" s="300"/>
      <c r="FT488" s="300" t="e">
        <f aca="false">IF($E481&gt;0,FT486/$E481,"-")</f>
        <v>#N/A</v>
      </c>
      <c r="FU488" s="300"/>
      <c r="FV488" s="300" t="e">
        <f aca="false">IF($E481&gt;0,FV486/$E481,"-")</f>
        <v>#N/A</v>
      </c>
      <c r="FW488" s="300"/>
      <c r="FX488" s="300" t="e">
        <f aca="false">IF($E481&gt;0,FX486/$E481,"-")</f>
        <v>#N/A</v>
      </c>
      <c r="FY488" s="300"/>
      <c r="FZ488" s="300" t="e">
        <f aca="false">IF($E481&gt;0,FZ486/$E481,"-")</f>
        <v>#N/A</v>
      </c>
      <c r="GA488" s="300"/>
      <c r="GB488" s="300" t="e">
        <f aca="false">IF($E481&gt;0,GB486/$E481,"-")</f>
        <v>#N/A</v>
      </c>
      <c r="GC488" s="300"/>
      <c r="GD488" s="300" t="e">
        <f aca="false">IF($E481&gt;0,GD486/$E481,"-")</f>
        <v>#N/A</v>
      </c>
      <c r="GE488" s="300"/>
      <c r="GF488" s="300" t="e">
        <f aca="false">IF($E481&gt;0,GF486/$E481,"-")</f>
        <v>#N/A</v>
      </c>
      <c r="GG488" s="300"/>
      <c r="GH488" s="300" t="e">
        <f aca="false">IF($E481&gt;0,GH486/$E481,"-")</f>
        <v>#N/A</v>
      </c>
      <c r="GI488" s="300"/>
      <c r="GJ488" s="300" t="e">
        <f aca="false">IF($E481&gt;0,GJ486/$E481,"-")</f>
        <v>#N/A</v>
      </c>
      <c r="GK488" s="300"/>
      <c r="GL488" s="300" t="e">
        <f aca="false">IF($E481&gt;0,GL486/$E481,"-")</f>
        <v>#N/A</v>
      </c>
      <c r="GM488" s="300"/>
      <c r="GN488" s="300" t="e">
        <f aca="false">IF($E481&gt;0,GN486/$E481,"-")</f>
        <v>#N/A</v>
      </c>
      <c r="GO488" s="300"/>
      <c r="GP488" s="300" t="e">
        <f aca="false">IF($E481&gt;0,GP486/$E481,"-")</f>
        <v>#N/A</v>
      </c>
      <c r="GQ488" s="300"/>
      <c r="GR488" s="300" t="e">
        <f aca="false">IF($E481&gt;0,GR486/$E481,"-")</f>
        <v>#N/A</v>
      </c>
      <c r="GS488" s="300"/>
      <c r="GT488" s="300" t="e">
        <f aca="false">IF($E481&gt;0,GT486/$E481,"-")</f>
        <v>#N/A</v>
      </c>
      <c r="GU488" s="300"/>
      <c r="GV488" s="300" t="e">
        <f aca="false">IF($E481&gt;0,GV486/$E481,"-")</f>
        <v>#N/A</v>
      </c>
      <c r="GW488" s="300"/>
      <c r="GX488" s="300" t="e">
        <f aca="false">IF($E481&gt;0,GX486/$E481,"-")</f>
        <v>#N/A</v>
      </c>
      <c r="GY488" s="300"/>
      <c r="GZ488" s="300" t="e">
        <f aca="false">IF($E481&gt;0,GZ486/$E481,"-")</f>
        <v>#N/A</v>
      </c>
      <c r="HA488" s="300"/>
      <c r="HB488" s="300" t="e">
        <f aca="false">IF($E481&gt;0,HB486/$E481,"-")</f>
        <v>#N/A</v>
      </c>
      <c r="HC488" s="300"/>
      <c r="HD488" s="300" t="e">
        <f aca="false">IF($E481&gt;0,HD486/$E481,"-")</f>
        <v>#N/A</v>
      </c>
      <c r="HE488" s="300"/>
      <c r="HF488" s="300" t="e">
        <f aca="false">IF($E481&gt;0,HF486/$E481,"-")</f>
        <v>#N/A</v>
      </c>
      <c r="HG488" s="300"/>
      <c r="HH488" s="300" t="e">
        <f aca="false">IF($E481&gt;0,HH486/$E481,"-")</f>
        <v>#N/A</v>
      </c>
      <c r="HI488" s="300"/>
      <c r="HJ488" s="300" t="e">
        <f aca="false">IF($E481&gt;0,HJ486/$E481,"-")</f>
        <v>#N/A</v>
      </c>
      <c r="HK488" s="300"/>
    </row>
    <row r="489" s="243" customFormat="true" ht="13.8" hidden="true" customHeight="false" outlineLevel="0" collapsed="false">
      <c r="A489" s="268"/>
      <c r="B489" s="269"/>
      <c r="C489" s="269"/>
      <c r="D489" s="271"/>
      <c r="E489" s="271"/>
      <c r="F489" s="269"/>
      <c r="G489" s="269"/>
      <c r="H489" s="269"/>
      <c r="I489" s="269"/>
      <c r="J489" s="269"/>
      <c r="K489" s="269"/>
      <c r="L489" s="274"/>
      <c r="M489" s="274"/>
      <c r="N489" s="274"/>
      <c r="O489" s="274"/>
      <c r="P489" s="274"/>
      <c r="Q489" s="274"/>
      <c r="R489" s="275"/>
      <c r="S489" s="275"/>
      <c r="T489" s="276"/>
      <c r="U489" s="276"/>
      <c r="V489" s="274"/>
      <c r="W489" s="274"/>
      <c r="X489" s="274"/>
      <c r="Y489" s="274"/>
      <c r="Z489" s="275"/>
      <c r="AA489" s="275"/>
      <c r="AB489" s="276"/>
      <c r="AC489" s="276"/>
      <c r="AD489" s="274"/>
      <c r="AE489" s="274"/>
      <c r="AF489" s="274"/>
      <c r="AG489" s="274"/>
      <c r="AH489" s="275"/>
      <c r="AI489" s="275"/>
      <c r="AJ489" s="276"/>
      <c r="AK489" s="276"/>
      <c r="AL489" s="274"/>
      <c r="AM489" s="274"/>
      <c r="AN489" s="274"/>
      <c r="AO489" s="274"/>
      <c r="AP489" s="275"/>
      <c r="AQ489" s="275"/>
      <c r="AR489" s="276"/>
      <c r="AS489" s="276"/>
      <c r="AT489" s="277"/>
      <c r="AU489" s="277"/>
      <c r="AV489" s="277"/>
      <c r="AW489" s="277"/>
      <c r="AX489" s="277"/>
      <c r="AY489" s="278"/>
      <c r="AZ489" s="279"/>
      <c r="BA489" s="277"/>
      <c r="BB489" s="277"/>
      <c r="BC489" s="277"/>
      <c r="BD489" s="277"/>
      <c r="BE489" s="277"/>
      <c r="BF489" s="277"/>
      <c r="BG489" s="278"/>
      <c r="BH489" s="279"/>
      <c r="BI489" s="277"/>
      <c r="BJ489" s="277"/>
      <c r="BK489" s="277"/>
      <c r="BL489" s="277"/>
      <c r="BM489" s="277"/>
      <c r="BN489" s="277"/>
      <c r="BO489" s="278"/>
      <c r="BP489" s="279"/>
      <c r="BQ489" s="277"/>
      <c r="BR489" s="277"/>
      <c r="BS489" s="277"/>
      <c r="BT489" s="277"/>
      <c r="BU489" s="277"/>
      <c r="BV489" s="277"/>
      <c r="BW489" s="278"/>
      <c r="BX489" s="279"/>
      <c r="BY489" s="277"/>
      <c r="BZ489" s="277"/>
      <c r="CA489" s="277"/>
      <c r="CB489" s="277"/>
      <c r="CC489" s="277"/>
      <c r="CD489" s="275"/>
      <c r="CE489" s="275"/>
      <c r="CF489" s="276"/>
      <c r="CG489" s="276"/>
      <c r="CH489" s="274"/>
      <c r="CI489" s="274"/>
      <c r="CJ489" s="274"/>
      <c r="CK489" s="274"/>
      <c r="CL489" s="275"/>
      <c r="CM489" s="275"/>
      <c r="CN489" s="276"/>
      <c r="CO489" s="276"/>
      <c r="CP489" s="280"/>
      <c r="CQ489" s="280"/>
      <c r="CR489" s="280"/>
      <c r="CS489" s="280"/>
      <c r="CT489" s="281"/>
      <c r="CU489" s="282"/>
      <c r="CV489" s="283"/>
      <c r="CW489" s="281"/>
      <c r="CX489" s="281"/>
      <c r="CY489" s="281"/>
      <c r="CZ489" s="281"/>
      <c r="DA489" s="281"/>
      <c r="DB489" s="281"/>
      <c r="DC489" s="282"/>
      <c r="DD489" s="283"/>
      <c r="DE489" s="281"/>
      <c r="DF489" s="281"/>
      <c r="DG489" s="281"/>
      <c r="DH489" s="281"/>
      <c r="DI489" s="281"/>
      <c r="DJ489" s="284"/>
      <c r="DK489" s="285"/>
      <c r="DL489" s="283"/>
      <c r="DM489" s="281"/>
      <c r="DN489" s="281"/>
      <c r="DO489" s="281"/>
      <c r="DP489" s="281"/>
      <c r="DQ489" s="281"/>
      <c r="DR489" s="281"/>
      <c r="DS489" s="282"/>
      <c r="DT489" s="283"/>
      <c r="DU489" s="281"/>
      <c r="DV489" s="281"/>
      <c r="DW489" s="281"/>
      <c r="DX489" s="281"/>
      <c r="DY489" s="281"/>
      <c r="DZ489" s="281"/>
      <c r="EA489" s="282"/>
      <c r="EB489" s="283"/>
      <c r="EC489" s="281"/>
      <c r="ED489" s="281"/>
      <c r="EE489" s="281"/>
      <c r="EF489" s="281"/>
      <c r="EG489" s="281"/>
      <c r="EH489" s="281"/>
      <c r="EI489" s="282"/>
      <c r="EJ489" s="283"/>
      <c r="EK489" s="281"/>
      <c r="EL489" s="281"/>
      <c r="EM489" s="281"/>
      <c r="EN489" s="281"/>
      <c r="EO489" s="281"/>
      <c r="EP489" s="281"/>
      <c r="EQ489" s="282"/>
      <c r="ER489" s="283"/>
      <c r="ES489" s="281"/>
      <c r="ET489" s="281"/>
      <c r="EU489" s="281"/>
      <c r="EV489" s="281"/>
      <c r="EW489" s="281"/>
      <c r="EX489" s="286"/>
      <c r="EY489" s="287"/>
      <c r="EZ489" s="283"/>
      <c r="FA489" s="281"/>
      <c r="FB489" s="281"/>
      <c r="FC489" s="281"/>
      <c r="FD489" s="281"/>
      <c r="FE489" s="281"/>
      <c r="FF489" s="281"/>
      <c r="FG489" s="282"/>
      <c r="FH489" s="283"/>
      <c r="FI489" s="281"/>
      <c r="FJ489" s="281"/>
      <c r="FK489" s="281"/>
      <c r="FL489" s="281"/>
      <c r="FM489" s="281"/>
      <c r="FN489" s="281"/>
      <c r="FO489" s="282"/>
      <c r="FP489" s="283"/>
      <c r="FQ489" s="281"/>
      <c r="FR489" s="281"/>
      <c r="FS489" s="281"/>
      <c r="FT489" s="281"/>
      <c r="FU489" s="281"/>
      <c r="FV489" s="281"/>
      <c r="FW489" s="282"/>
      <c r="FX489" s="283"/>
      <c r="FY489" s="281"/>
      <c r="FZ489" s="281"/>
      <c r="GA489" s="281"/>
      <c r="GB489" s="281"/>
      <c r="GC489" s="281"/>
      <c r="GD489" s="281"/>
      <c r="GE489" s="282"/>
      <c r="GF489" s="283"/>
      <c r="GG489" s="281"/>
      <c r="GH489" s="281"/>
      <c r="GI489" s="281"/>
      <c r="GJ489" s="281"/>
      <c r="GK489" s="281"/>
      <c r="GL489" s="281"/>
      <c r="GM489" s="282"/>
      <c r="GN489" s="283"/>
      <c r="GO489" s="281"/>
      <c r="GP489" s="281"/>
      <c r="GQ489" s="281"/>
      <c r="GR489" s="281"/>
      <c r="GS489" s="281"/>
      <c r="GT489" s="281"/>
      <c r="GU489" s="282"/>
      <c r="GV489" s="281"/>
      <c r="GW489" s="282"/>
      <c r="GX489" s="281"/>
      <c r="GY489" s="282"/>
      <c r="GZ489" s="281"/>
      <c r="HA489" s="282"/>
      <c r="HB489" s="281"/>
      <c r="HC489" s="282"/>
      <c r="HD489" s="281"/>
      <c r="HE489" s="282"/>
      <c r="HF489" s="281"/>
      <c r="HG489" s="282"/>
      <c r="HH489" s="281"/>
      <c r="HI489" s="282"/>
      <c r="HJ489" s="281"/>
      <c r="HK489" s="282"/>
    </row>
    <row r="490" customFormat="false" ht="12.75" hidden="true" customHeight="false" outlineLevel="0" collapsed="false">
      <c r="A490" s="232" t="s">
        <v>215</v>
      </c>
      <c r="B490" s="233" t="e">
        <f aca="false">VLOOKUP(A490,PLANEJAMENTO!$B$11:$C$96,2,FALSE())</f>
        <v>#N/A</v>
      </c>
      <c r="C490" s="232" t="e">
        <f aca="false">VLOOKUP(A490,PLANEJAMENTO!$B$11:$D$96,3,FALSE())</f>
        <v>#N/A</v>
      </c>
      <c r="D490" s="234" t="e">
        <f aca="false">VLOOKUP(A490,PLANEJAMENTO!$B$11:$E$96,4,FALSE())</f>
        <v>#N/A</v>
      </c>
      <c r="E490" s="234" t="e">
        <f aca="false">D490</f>
        <v>#N/A</v>
      </c>
      <c r="F490" s="235" t="e">
        <f aca="false">produções!#REF!</f>
        <v>#VALUE!</v>
      </c>
      <c r="G490" s="234" t="e">
        <f aca="false">F490*8</f>
        <v>#VALUE!</v>
      </c>
      <c r="H490" s="234"/>
      <c r="I490" s="237"/>
      <c r="J490" s="238"/>
      <c r="K490" s="305" t="s">
        <v>159</v>
      </c>
      <c r="L490" s="240"/>
      <c r="M490" s="240"/>
      <c r="N490" s="240"/>
      <c r="O490" s="240"/>
      <c r="P490" s="240"/>
      <c r="Q490" s="240"/>
      <c r="R490" s="345"/>
      <c r="S490" s="345"/>
      <c r="T490" s="240"/>
      <c r="U490" s="240"/>
      <c r="V490" s="240"/>
      <c r="W490" s="240"/>
      <c r="X490" s="240"/>
      <c r="Y490" s="240"/>
      <c r="Z490" s="345"/>
      <c r="AA490" s="345"/>
      <c r="AB490" s="240"/>
      <c r="AC490" s="240"/>
      <c r="AD490" s="240"/>
      <c r="AE490" s="240"/>
      <c r="AF490" s="240"/>
      <c r="AG490" s="240"/>
      <c r="AH490" s="345"/>
      <c r="AI490" s="345"/>
      <c r="AJ490" s="240"/>
      <c r="AK490" s="240"/>
      <c r="AL490" s="240"/>
      <c r="AM490" s="240"/>
      <c r="AN490" s="240"/>
      <c r="AO490" s="240"/>
      <c r="AP490" s="345"/>
      <c r="AQ490" s="345"/>
      <c r="AR490" s="240"/>
      <c r="AS490" s="240"/>
      <c r="AT490" s="240"/>
      <c r="AU490" s="240"/>
      <c r="AV490" s="240"/>
      <c r="AW490" s="240"/>
      <c r="AX490" s="345"/>
      <c r="AY490" s="345"/>
      <c r="AZ490" s="240"/>
      <c r="BA490" s="240"/>
      <c r="BB490" s="240"/>
      <c r="BC490" s="240"/>
      <c r="BD490" s="240"/>
      <c r="BE490" s="240"/>
      <c r="BF490" s="345"/>
      <c r="BG490" s="345"/>
      <c r="BH490" s="240"/>
      <c r="BI490" s="240"/>
      <c r="BJ490" s="240"/>
      <c r="BK490" s="240"/>
      <c r="BL490" s="240"/>
      <c r="BM490" s="240"/>
      <c r="BN490" s="240"/>
      <c r="BO490" s="240"/>
      <c r="BP490" s="240"/>
      <c r="BQ490" s="240"/>
      <c r="BR490" s="308"/>
      <c r="BS490" s="308"/>
      <c r="BT490" s="308"/>
      <c r="BU490" s="308"/>
      <c r="BV490" s="308"/>
      <c r="BW490" s="308"/>
      <c r="BX490" s="308"/>
      <c r="BY490" s="308"/>
      <c r="BZ490" s="346" t="n">
        <v>6</v>
      </c>
      <c r="CA490" s="346"/>
      <c r="CB490" s="346" t="n">
        <v>6</v>
      </c>
      <c r="CC490" s="346"/>
      <c r="CD490" s="346" t="n">
        <v>6</v>
      </c>
      <c r="CE490" s="346"/>
      <c r="CF490" s="346" t="n">
        <v>6</v>
      </c>
      <c r="CG490" s="346"/>
      <c r="CH490" s="346" t="n">
        <v>6</v>
      </c>
      <c r="CI490" s="346"/>
      <c r="CJ490" s="346" t="n">
        <v>6</v>
      </c>
      <c r="CK490" s="346"/>
      <c r="CL490" s="346" t="n">
        <v>6</v>
      </c>
      <c r="CM490" s="346"/>
      <c r="CN490" s="346" t="n">
        <v>6</v>
      </c>
      <c r="CO490" s="346"/>
      <c r="CP490" s="346" t="n">
        <v>6</v>
      </c>
      <c r="CQ490" s="346"/>
      <c r="CR490" s="346" t="n">
        <v>6</v>
      </c>
      <c r="CS490" s="346"/>
      <c r="CT490" s="346" t="n">
        <v>6</v>
      </c>
      <c r="CU490" s="346"/>
      <c r="CV490" s="346" t="n">
        <v>6</v>
      </c>
      <c r="CW490" s="346"/>
      <c r="CX490" s="346" t="n">
        <v>6</v>
      </c>
      <c r="CY490" s="346"/>
      <c r="CZ490" s="346" t="n">
        <v>6</v>
      </c>
      <c r="DA490" s="346"/>
      <c r="DB490" s="346" t="n">
        <v>6</v>
      </c>
      <c r="DC490" s="346"/>
      <c r="DD490" s="346" t="n">
        <v>5</v>
      </c>
      <c r="DE490" s="346"/>
      <c r="DF490" s="308"/>
      <c r="DG490" s="308"/>
      <c r="DH490" s="308"/>
      <c r="DI490" s="308"/>
      <c r="DJ490" s="308"/>
      <c r="DK490" s="308"/>
      <c r="DL490" s="308"/>
      <c r="DM490" s="308"/>
      <c r="DN490" s="308"/>
      <c r="DO490" s="308"/>
      <c r="DP490" s="308"/>
      <c r="DQ490" s="308"/>
      <c r="DR490" s="308"/>
      <c r="DS490" s="308"/>
      <c r="DT490" s="308"/>
      <c r="DU490" s="308"/>
      <c r="DV490" s="308"/>
      <c r="DW490" s="308"/>
      <c r="DX490" s="308"/>
      <c r="DY490" s="308"/>
      <c r="DZ490" s="308"/>
      <c r="EA490" s="308"/>
      <c r="EB490" s="308"/>
      <c r="EC490" s="308"/>
      <c r="ED490" s="308"/>
      <c r="EE490" s="308"/>
      <c r="EF490" s="308"/>
      <c r="EG490" s="308"/>
      <c r="EH490" s="308"/>
      <c r="EI490" s="308"/>
      <c r="EJ490" s="308"/>
      <c r="EK490" s="308"/>
      <c r="EL490" s="308"/>
      <c r="EM490" s="308"/>
      <c r="EN490" s="308"/>
      <c r="EO490" s="308"/>
      <c r="EP490" s="308"/>
      <c r="EQ490" s="308"/>
      <c r="ER490" s="308"/>
      <c r="ES490" s="308"/>
      <c r="ET490" s="308"/>
      <c r="EU490" s="308"/>
      <c r="EV490" s="308"/>
      <c r="EW490" s="308"/>
      <c r="EX490" s="309"/>
      <c r="EY490" s="309"/>
      <c r="EZ490" s="308"/>
      <c r="FA490" s="308"/>
      <c r="FB490" s="308"/>
      <c r="FC490" s="308"/>
      <c r="FD490" s="308"/>
      <c r="FE490" s="308"/>
      <c r="FF490" s="308"/>
      <c r="FG490" s="308"/>
      <c r="FH490" s="308"/>
      <c r="FI490" s="308"/>
      <c r="FJ490" s="308"/>
      <c r="FK490" s="308"/>
      <c r="FL490" s="308"/>
      <c r="FM490" s="308"/>
      <c r="FN490" s="308"/>
      <c r="FO490" s="308"/>
      <c r="FP490" s="308"/>
      <c r="FQ490" s="308"/>
      <c r="FR490" s="308"/>
      <c r="FS490" s="308"/>
      <c r="FT490" s="308"/>
      <c r="FU490" s="308"/>
      <c r="FV490" s="308"/>
      <c r="FW490" s="308"/>
      <c r="FX490" s="308"/>
      <c r="FY490" s="308"/>
      <c r="FZ490" s="308"/>
      <c r="GA490" s="308"/>
      <c r="GB490" s="308"/>
      <c r="GC490" s="308"/>
      <c r="GD490" s="308"/>
      <c r="GE490" s="308"/>
      <c r="GF490" s="308"/>
      <c r="GG490" s="308"/>
      <c r="GH490" s="308"/>
      <c r="GI490" s="308"/>
      <c r="GJ490" s="308"/>
      <c r="GK490" s="308"/>
      <c r="GL490" s="308"/>
      <c r="GM490" s="308"/>
      <c r="GN490" s="308"/>
      <c r="GO490" s="308"/>
      <c r="GP490" s="308"/>
      <c r="GQ490" s="308"/>
      <c r="GR490" s="308"/>
      <c r="GS490" s="308"/>
      <c r="GT490" s="308"/>
      <c r="GU490" s="308"/>
      <c r="GV490" s="308"/>
      <c r="GW490" s="308"/>
      <c r="GX490" s="308"/>
      <c r="GY490" s="308"/>
      <c r="GZ490" s="308"/>
      <c r="HA490" s="308"/>
      <c r="HB490" s="308"/>
      <c r="HC490" s="308"/>
      <c r="HD490" s="308"/>
      <c r="HE490" s="308"/>
      <c r="HF490" s="308"/>
      <c r="HG490" s="308"/>
      <c r="HH490" s="308"/>
      <c r="HI490" s="308"/>
      <c r="HJ490" s="308"/>
      <c r="HK490" s="308"/>
    </row>
    <row r="491" customFormat="false" ht="12.75" hidden="true" customHeight="false" outlineLevel="0" collapsed="false">
      <c r="A491" s="232"/>
      <c r="B491" s="233"/>
      <c r="C491" s="232"/>
      <c r="D491" s="234"/>
      <c r="E491" s="234"/>
      <c r="F491" s="235"/>
      <c r="G491" s="234"/>
      <c r="H491" s="234"/>
      <c r="I491" s="237"/>
      <c r="J491" s="238"/>
      <c r="K491" s="244" t="s">
        <v>160</v>
      </c>
      <c r="L491" s="245"/>
      <c r="M491" s="245"/>
      <c r="N491" s="245"/>
      <c r="O491" s="245"/>
      <c r="P491" s="245"/>
      <c r="Q491" s="245"/>
      <c r="R491" s="245"/>
      <c r="S491" s="245"/>
      <c r="T491" s="245"/>
      <c r="U491" s="245"/>
      <c r="V491" s="245"/>
      <c r="W491" s="245"/>
      <c r="X491" s="245"/>
      <c r="Y491" s="245"/>
      <c r="Z491" s="245"/>
      <c r="AA491" s="245"/>
      <c r="AB491" s="245"/>
      <c r="AC491" s="245"/>
      <c r="AD491" s="245"/>
      <c r="AE491" s="245"/>
      <c r="AF491" s="245"/>
      <c r="AG491" s="245"/>
      <c r="AH491" s="245"/>
      <c r="AI491" s="245"/>
      <c r="AJ491" s="245"/>
      <c r="AK491" s="245"/>
      <c r="AL491" s="245"/>
      <c r="AM491" s="245"/>
      <c r="AN491" s="245"/>
      <c r="AO491" s="245"/>
      <c r="AP491" s="245"/>
      <c r="AQ491" s="245"/>
      <c r="AR491" s="245"/>
      <c r="AS491" s="245"/>
      <c r="AT491" s="245"/>
      <c r="AU491" s="245"/>
      <c r="AV491" s="245"/>
      <c r="AW491" s="245"/>
      <c r="AX491" s="245"/>
      <c r="AY491" s="245"/>
      <c r="AZ491" s="245"/>
      <c r="BA491" s="245"/>
      <c r="BB491" s="245"/>
      <c r="BC491" s="245"/>
      <c r="BD491" s="245"/>
      <c r="BE491" s="245"/>
      <c r="BF491" s="245"/>
      <c r="BG491" s="245"/>
      <c r="BH491" s="245"/>
      <c r="BI491" s="245"/>
      <c r="BJ491" s="245"/>
      <c r="BK491" s="245"/>
      <c r="BL491" s="245"/>
      <c r="BM491" s="245"/>
      <c r="BN491" s="245"/>
      <c r="BO491" s="245"/>
      <c r="BP491" s="245"/>
      <c r="BQ491" s="245"/>
      <c r="BR491" s="245"/>
      <c r="BS491" s="245"/>
      <c r="BT491" s="245"/>
      <c r="BU491" s="245"/>
      <c r="BV491" s="245"/>
      <c r="BW491" s="245"/>
      <c r="BX491" s="245"/>
      <c r="BY491" s="245"/>
      <c r="BZ491" s="245" t="n">
        <v>2</v>
      </c>
      <c r="CA491" s="245"/>
      <c r="CB491" s="245" t="n">
        <v>2</v>
      </c>
      <c r="CC491" s="245"/>
      <c r="CD491" s="245" t="n">
        <v>2</v>
      </c>
      <c r="CE491" s="245"/>
      <c r="CF491" s="245" t="n">
        <v>2</v>
      </c>
      <c r="CG491" s="245"/>
      <c r="CH491" s="245" t="n">
        <v>2</v>
      </c>
      <c r="CI491" s="245"/>
      <c r="CJ491" s="245" t="n">
        <v>2</v>
      </c>
      <c r="CK491" s="245"/>
      <c r="CL491" s="245" t="n">
        <v>1</v>
      </c>
      <c r="CM491" s="245"/>
      <c r="CN491" s="245" t="n">
        <v>1</v>
      </c>
      <c r="CO491" s="245"/>
      <c r="CP491" s="245" t="n">
        <v>1</v>
      </c>
      <c r="CQ491" s="245"/>
      <c r="CR491" s="245" t="n">
        <v>1</v>
      </c>
      <c r="CS491" s="245"/>
      <c r="CT491" s="245" t="n">
        <v>1</v>
      </c>
      <c r="CU491" s="245"/>
      <c r="CV491" s="245" t="n">
        <v>1</v>
      </c>
      <c r="CW491" s="245"/>
      <c r="CX491" s="245" t="n">
        <v>1</v>
      </c>
      <c r="CY491" s="245"/>
      <c r="CZ491" s="245" t="n">
        <v>1</v>
      </c>
      <c r="DA491" s="245"/>
      <c r="DB491" s="245" t="n">
        <v>1</v>
      </c>
      <c r="DC491" s="245"/>
      <c r="DD491" s="245" t="n">
        <v>1</v>
      </c>
      <c r="DE491" s="245"/>
      <c r="DF491" s="245"/>
      <c r="DG491" s="245"/>
      <c r="DH491" s="245"/>
      <c r="DI491" s="245"/>
      <c r="DJ491" s="245"/>
      <c r="DK491" s="245"/>
      <c r="DL491" s="245"/>
      <c r="DM491" s="245"/>
      <c r="DN491" s="245"/>
      <c r="DO491" s="245"/>
      <c r="DP491" s="245"/>
      <c r="DQ491" s="245"/>
      <c r="DR491" s="245"/>
      <c r="DS491" s="245"/>
      <c r="DT491" s="245"/>
      <c r="DU491" s="245"/>
      <c r="DV491" s="245"/>
      <c r="DW491" s="245"/>
      <c r="DX491" s="245"/>
      <c r="DY491" s="245"/>
      <c r="DZ491" s="245"/>
      <c r="EA491" s="245"/>
      <c r="EB491" s="245"/>
      <c r="EC491" s="245"/>
      <c r="ED491" s="245"/>
      <c r="EE491" s="245"/>
      <c r="EF491" s="245"/>
      <c r="EG491" s="245"/>
      <c r="EH491" s="245"/>
      <c r="EI491" s="245"/>
      <c r="EJ491" s="245"/>
      <c r="EK491" s="245"/>
      <c r="EL491" s="245"/>
      <c r="EM491" s="245"/>
      <c r="EN491" s="245"/>
      <c r="EO491" s="245"/>
      <c r="EP491" s="245"/>
      <c r="EQ491" s="245"/>
      <c r="ER491" s="245"/>
      <c r="ES491" s="245"/>
      <c r="ET491" s="245"/>
      <c r="EU491" s="245"/>
      <c r="EV491" s="245"/>
      <c r="EW491" s="245"/>
      <c r="EX491" s="246"/>
      <c r="EY491" s="246"/>
      <c r="EZ491" s="245"/>
      <c r="FA491" s="245"/>
      <c r="FB491" s="245"/>
      <c r="FC491" s="245"/>
      <c r="FD491" s="245"/>
      <c r="FE491" s="245"/>
      <c r="FF491" s="245"/>
      <c r="FG491" s="245"/>
      <c r="FH491" s="245"/>
      <c r="FI491" s="245"/>
      <c r="FJ491" s="245"/>
      <c r="FK491" s="245"/>
      <c r="FL491" s="245"/>
      <c r="FM491" s="245"/>
      <c r="FN491" s="245"/>
      <c r="FO491" s="245"/>
      <c r="FP491" s="245"/>
      <c r="FQ491" s="245"/>
      <c r="FR491" s="245"/>
      <c r="FS491" s="245"/>
      <c r="FT491" s="245"/>
      <c r="FU491" s="245"/>
      <c r="FV491" s="245"/>
      <c r="FW491" s="245"/>
      <c r="FX491" s="245"/>
      <c r="FY491" s="245"/>
      <c r="FZ491" s="245"/>
      <c r="GA491" s="245"/>
      <c r="GB491" s="245"/>
      <c r="GC491" s="245"/>
      <c r="GD491" s="245"/>
      <c r="GE491" s="245"/>
      <c r="GF491" s="245"/>
      <c r="GG491" s="245"/>
      <c r="GH491" s="245"/>
      <c r="GI491" s="245"/>
      <c r="GJ491" s="245"/>
      <c r="GK491" s="245"/>
      <c r="GL491" s="245"/>
      <c r="GM491" s="245"/>
      <c r="GN491" s="245"/>
      <c r="GO491" s="245"/>
      <c r="GP491" s="245"/>
      <c r="GQ491" s="245"/>
      <c r="GR491" s="245"/>
      <c r="GS491" s="245"/>
      <c r="GT491" s="245"/>
      <c r="GU491" s="245"/>
      <c r="GV491" s="245"/>
      <c r="GW491" s="245"/>
      <c r="GX491" s="245"/>
      <c r="GY491" s="245"/>
      <c r="GZ491" s="245"/>
      <c r="HA491" s="245"/>
      <c r="HB491" s="245"/>
      <c r="HC491" s="245"/>
      <c r="HD491" s="245"/>
      <c r="HE491" s="245"/>
      <c r="HF491" s="245"/>
      <c r="HG491" s="245"/>
      <c r="HH491" s="245"/>
      <c r="HI491" s="245"/>
      <c r="HJ491" s="245"/>
      <c r="HK491" s="245"/>
    </row>
    <row r="492" customFormat="false" ht="12.75" hidden="true" customHeight="false" outlineLevel="0" collapsed="false">
      <c r="A492" s="232"/>
      <c r="B492" s="233"/>
      <c r="C492" s="232"/>
      <c r="D492" s="234"/>
      <c r="E492" s="234"/>
      <c r="F492" s="235"/>
      <c r="G492" s="234"/>
      <c r="H492" s="234"/>
      <c r="I492" s="237"/>
      <c r="J492" s="238"/>
      <c r="K492" s="247" t="s">
        <v>161</v>
      </c>
      <c r="L492" s="248" t="e">
        <f aca="false">(L490*L491*$G490)*$L$8</f>
        <v>#VALUE!</v>
      </c>
      <c r="M492" s="248"/>
      <c r="N492" s="248" t="e">
        <f aca="false">(N490*N491*$G490)*$L$8</f>
        <v>#VALUE!</v>
      </c>
      <c r="O492" s="248"/>
      <c r="P492" s="248" t="e">
        <f aca="false">(P490*P491*$G490)*$L$8</f>
        <v>#VALUE!</v>
      </c>
      <c r="Q492" s="248"/>
      <c r="R492" s="248" t="e">
        <f aca="false">(R490*R491*$G490)*$L$8</f>
        <v>#VALUE!</v>
      </c>
      <c r="S492" s="248"/>
      <c r="T492" s="248" t="e">
        <f aca="false">(T490*T491*$G490)*$T$8</f>
        <v>#VALUE!</v>
      </c>
      <c r="U492" s="248"/>
      <c r="V492" s="248" t="e">
        <f aca="false">(V490*V491*$G490)*$T$8</f>
        <v>#VALUE!</v>
      </c>
      <c r="W492" s="248"/>
      <c r="X492" s="248" t="e">
        <f aca="false">(X490*X491*$G490)*$T$8</f>
        <v>#VALUE!</v>
      </c>
      <c r="Y492" s="248"/>
      <c r="Z492" s="248" t="e">
        <f aca="false">(Z490*Z491*$G490)*$T$8</f>
        <v>#VALUE!</v>
      </c>
      <c r="AA492" s="248"/>
      <c r="AB492" s="248" t="e">
        <f aca="false">(AB490*AB491*$G490)*$AB$8</f>
        <v>#VALUE!</v>
      </c>
      <c r="AC492" s="248"/>
      <c r="AD492" s="248" t="e">
        <f aca="false">(AD490*AD491*$G490)*$AB$8</f>
        <v>#VALUE!</v>
      </c>
      <c r="AE492" s="248"/>
      <c r="AF492" s="248" t="e">
        <f aca="false">(AF490*AF491*$G490)*$AB$8</f>
        <v>#VALUE!</v>
      </c>
      <c r="AG492" s="248"/>
      <c r="AH492" s="248" t="e">
        <f aca="false">(AH490*AH491*$G490)*$AB$8</f>
        <v>#VALUE!</v>
      </c>
      <c r="AI492" s="248"/>
      <c r="AJ492" s="248" t="e">
        <f aca="false">(AJ490*AJ491*$G490)*$AJ$8</f>
        <v>#VALUE!</v>
      </c>
      <c r="AK492" s="248"/>
      <c r="AL492" s="248" t="e">
        <f aca="false">(AL490*AL491*$G490)*$AJ$8</f>
        <v>#VALUE!</v>
      </c>
      <c r="AM492" s="248"/>
      <c r="AN492" s="248" t="e">
        <f aca="false">(AN490*AN491*$G490)*$AJ$8</f>
        <v>#VALUE!</v>
      </c>
      <c r="AO492" s="248"/>
      <c r="AP492" s="248" t="e">
        <f aca="false">(AP490*AP491*$G490)*$AJ$8</f>
        <v>#VALUE!</v>
      </c>
      <c r="AQ492" s="248"/>
      <c r="AR492" s="248" t="e">
        <f aca="false">(AR490*AR491*$G490)*$AT$8</f>
        <v>#VALUE!</v>
      </c>
      <c r="AS492" s="248"/>
      <c r="AT492" s="248" t="e">
        <f aca="false">(AT490*AT491*$G490)*$AT$8</f>
        <v>#VALUE!</v>
      </c>
      <c r="AU492" s="248"/>
      <c r="AV492" s="248" t="e">
        <f aca="false">(AV490*AV491*$G490)*$AT$8</f>
        <v>#VALUE!</v>
      </c>
      <c r="AW492" s="248"/>
      <c r="AX492" s="248" t="e">
        <f aca="false">(AX490*AX491*$G490)*$AT$8</f>
        <v>#VALUE!</v>
      </c>
      <c r="AY492" s="248"/>
      <c r="AZ492" s="248" t="e">
        <f aca="false">(AZ490*AZ491*$G490)*$BB$8</f>
        <v>#VALUE!</v>
      </c>
      <c r="BA492" s="248"/>
      <c r="BB492" s="248" t="e">
        <f aca="false">(BB490*BB491*$G490)*$BB$8</f>
        <v>#VALUE!</v>
      </c>
      <c r="BC492" s="248"/>
      <c r="BD492" s="248" t="e">
        <f aca="false">(BD490*BD491*$G490)*$BB$8</f>
        <v>#VALUE!</v>
      </c>
      <c r="BE492" s="248"/>
      <c r="BF492" s="248" t="e">
        <f aca="false">(BF490*BF491*$G490)*$BB$8</f>
        <v>#VALUE!</v>
      </c>
      <c r="BG492" s="248"/>
      <c r="BH492" s="248" t="e">
        <f aca="false">(BH490*BH491*$G490)*$BJ$8</f>
        <v>#VALUE!</v>
      </c>
      <c r="BI492" s="248"/>
      <c r="BJ492" s="248" t="e">
        <f aca="false">(BJ490*BJ491*$G490)*$BJ$8</f>
        <v>#VALUE!</v>
      </c>
      <c r="BK492" s="248"/>
      <c r="BL492" s="248" t="e">
        <f aca="false">(BL490*BL491*$G490)*$BJ$8</f>
        <v>#VALUE!</v>
      </c>
      <c r="BM492" s="248"/>
      <c r="BN492" s="248" t="e">
        <f aca="false">(BN490*BN491*$G490)*$BJ$8</f>
        <v>#VALUE!</v>
      </c>
      <c r="BO492" s="248"/>
      <c r="BP492" s="248" t="e">
        <f aca="false">(BP490*BP491*$G490)*$BT$8</f>
        <v>#VALUE!</v>
      </c>
      <c r="BQ492" s="248"/>
      <c r="BR492" s="248" t="e">
        <f aca="false">(BR490*BR491*$G490)*$BT$8</f>
        <v>#VALUE!</v>
      </c>
      <c r="BS492" s="248"/>
      <c r="BT492" s="248" t="e">
        <f aca="false">(BT490*BT491*$G490)*$BT$8</f>
        <v>#VALUE!</v>
      </c>
      <c r="BU492" s="248"/>
      <c r="BV492" s="248" t="e">
        <f aca="false">(BV490*BV491*$G490)*$BT$8</f>
        <v>#VALUE!</v>
      </c>
      <c r="BW492" s="248"/>
      <c r="BX492" s="248" t="e">
        <f aca="false">(BX490*BX491*$G490)*$BT$8</f>
        <v>#VALUE!</v>
      </c>
      <c r="BY492" s="248"/>
      <c r="BZ492" s="248" t="e">
        <f aca="false">(BZ490*BZ491*$G490)*$BT$8</f>
        <v>#VALUE!</v>
      </c>
      <c r="CA492" s="248"/>
      <c r="CB492" s="248" t="e">
        <f aca="false">(CB490*CB491*$G490)*$CB$8</f>
        <v>#VALUE!</v>
      </c>
      <c r="CC492" s="248"/>
      <c r="CD492" s="248" t="e">
        <f aca="false">(CD490*CD491*$G490)*$CB$8</f>
        <v>#VALUE!</v>
      </c>
      <c r="CE492" s="248"/>
      <c r="CF492" s="248" t="e">
        <f aca="false">(CF490*CF491*$G490)*$CB$8</f>
        <v>#VALUE!</v>
      </c>
      <c r="CG492" s="248"/>
      <c r="CH492" s="248" t="e">
        <f aca="false">(CH490*CH491*$G490)*$CB$8</f>
        <v>#VALUE!</v>
      </c>
      <c r="CI492" s="248"/>
      <c r="CJ492" s="248" t="e">
        <f aca="false">(CJ490*CJ491*$G490)*$CJ$8</f>
        <v>#VALUE!</v>
      </c>
      <c r="CK492" s="248"/>
      <c r="CL492" s="248" t="e">
        <f aca="false">(CL490*CL491*$G490)*$CJ$8</f>
        <v>#VALUE!</v>
      </c>
      <c r="CM492" s="248"/>
      <c r="CN492" s="248" t="e">
        <f aca="false">(CN490*CN491*$G490)*$CJ$8</f>
        <v>#VALUE!</v>
      </c>
      <c r="CO492" s="248"/>
      <c r="CP492" s="248" t="e">
        <f aca="false">(CP490*CP491*$G490)*$CJ$8</f>
        <v>#VALUE!</v>
      </c>
      <c r="CQ492" s="248"/>
      <c r="CR492" s="248" t="e">
        <f aca="false">(CR490*CR491*$G490)*$CJ$8</f>
        <v>#VALUE!</v>
      </c>
      <c r="CS492" s="248"/>
      <c r="CT492" s="248" t="e">
        <f aca="false">(CT490*CT491*$G490)*$CT$8</f>
        <v>#VALUE!</v>
      </c>
      <c r="CU492" s="248"/>
      <c r="CV492" s="248" t="e">
        <f aca="false">(CV490*CV491*$G490)*$CT$8</f>
        <v>#VALUE!</v>
      </c>
      <c r="CW492" s="248"/>
      <c r="CX492" s="248" t="e">
        <f aca="false">(CX490*CX491*$G490)*$CT$8</f>
        <v>#VALUE!</v>
      </c>
      <c r="CY492" s="248"/>
      <c r="CZ492" s="248" t="e">
        <f aca="false">(CZ490*CZ491*$G490)*$CT$8</f>
        <v>#VALUE!</v>
      </c>
      <c r="DA492" s="248"/>
      <c r="DB492" s="248" t="e">
        <f aca="false">(DB490*DB491*$G490)*$DB$8</f>
        <v>#VALUE!</v>
      </c>
      <c r="DC492" s="248"/>
      <c r="DD492" s="248" t="e">
        <f aca="false">(DD490*DD491*$G490)*$DB$8</f>
        <v>#VALUE!</v>
      </c>
      <c r="DE492" s="248"/>
      <c r="DF492" s="248" t="e">
        <f aca="false">(DF490*DF491*$G490)*$DB$8</f>
        <v>#VALUE!</v>
      </c>
      <c r="DG492" s="248"/>
      <c r="DH492" s="248" t="e">
        <f aca="false">(DH490*DH491*$G490)*$DB$8</f>
        <v>#VALUE!</v>
      </c>
      <c r="DI492" s="248"/>
      <c r="DJ492" s="248" t="e">
        <f aca="false">(DJ490*DJ491*$G490)*$DB$8</f>
        <v>#VALUE!</v>
      </c>
      <c r="DK492" s="248"/>
      <c r="DL492" s="248" t="e">
        <f aca="false">(DL490*DL491*$G490)*$DL$8</f>
        <v>#VALUE!</v>
      </c>
      <c r="DM492" s="248"/>
      <c r="DN492" s="248" t="e">
        <f aca="false">(DN490*DN491*$G490)*$DL$8</f>
        <v>#VALUE!</v>
      </c>
      <c r="DO492" s="248"/>
      <c r="DP492" s="248" t="e">
        <f aca="false">(DP490*DP491*$G490)*$DL$8</f>
        <v>#VALUE!</v>
      </c>
      <c r="DQ492" s="248"/>
      <c r="DR492" s="248" t="e">
        <f aca="false">(DR490*DR491*$G490)*$DB$8</f>
        <v>#VALUE!</v>
      </c>
      <c r="DS492" s="248"/>
      <c r="DT492" s="248" t="e">
        <f aca="false">(DT490*DT491*$G490)*$DB$8</f>
        <v>#VALUE!</v>
      </c>
      <c r="DU492" s="248"/>
      <c r="DV492" s="248" t="e">
        <f aca="false">(DV490*DV491*$G490)*$DB$8</f>
        <v>#VALUE!</v>
      </c>
      <c r="DW492" s="248"/>
      <c r="DX492" s="248" t="e">
        <f aca="false">(DX490*DX491*$G490)*$DB$8</f>
        <v>#VALUE!</v>
      </c>
      <c r="DY492" s="248"/>
      <c r="DZ492" s="248" t="e">
        <f aca="false">(DZ490*DZ491*$G490)*$DB$8</f>
        <v>#VALUE!</v>
      </c>
      <c r="EA492" s="248"/>
      <c r="EB492" s="248" t="e">
        <f aca="false">(EB490*EB491*$G490)*$DB$8</f>
        <v>#VALUE!</v>
      </c>
      <c r="EC492" s="248"/>
      <c r="ED492" s="248" t="e">
        <f aca="false">(ED490*ED491*$G490)*$DB$8</f>
        <v>#VALUE!</v>
      </c>
      <c r="EE492" s="248"/>
      <c r="EF492" s="248" t="e">
        <f aca="false">(EF490*EF491*$G490)*$DB$8</f>
        <v>#VALUE!</v>
      </c>
      <c r="EG492" s="248"/>
      <c r="EH492" s="248" t="e">
        <f aca="false">(EH490*EH491*$G490)*$DB$8</f>
        <v>#VALUE!</v>
      </c>
      <c r="EI492" s="248"/>
      <c r="EJ492" s="248" t="e">
        <f aca="false">(EJ490*EJ491*$G490)*$DB$8</f>
        <v>#VALUE!</v>
      </c>
      <c r="EK492" s="248"/>
      <c r="EL492" s="248" t="e">
        <f aca="false">(EL490*EL491*$G490)*$DB$8</f>
        <v>#VALUE!</v>
      </c>
      <c r="EM492" s="248"/>
      <c r="EN492" s="248" t="e">
        <f aca="false">(EN490*EN491*$G490)*$DB$8</f>
        <v>#VALUE!</v>
      </c>
      <c r="EO492" s="248"/>
      <c r="EP492" s="248" t="e">
        <f aca="false">(EP490*EP491*$G490)*$DB$8</f>
        <v>#VALUE!</v>
      </c>
      <c r="EQ492" s="248"/>
      <c r="ER492" s="248" t="e">
        <f aca="false">(ER490*ER491*$G490)*$DB$8</f>
        <v>#VALUE!</v>
      </c>
      <c r="ES492" s="248"/>
      <c r="ET492" s="248" t="e">
        <f aca="false">(ET490*ET491*$G490)*$DB$8</f>
        <v>#VALUE!</v>
      </c>
      <c r="EU492" s="248"/>
      <c r="EV492" s="248" t="e">
        <f aca="false">(EV490*EV491*$G490)*$DB$8</f>
        <v>#VALUE!</v>
      </c>
      <c r="EW492" s="248"/>
      <c r="EX492" s="249" t="e">
        <f aca="false">(EX490*EX491*$G490)*$DB$8</f>
        <v>#VALUE!</v>
      </c>
      <c r="EY492" s="249"/>
      <c r="EZ492" s="248" t="e">
        <f aca="false">(EZ490*EZ491*$G490)*$DB$8</f>
        <v>#VALUE!</v>
      </c>
      <c r="FA492" s="248"/>
      <c r="FB492" s="248" t="e">
        <f aca="false">(FB490*FB491*$G490)*$DB$8</f>
        <v>#VALUE!</v>
      </c>
      <c r="FC492" s="248"/>
      <c r="FD492" s="248" t="e">
        <f aca="false">(FD490*FD491*$G490)*$DB$8</f>
        <v>#VALUE!</v>
      </c>
      <c r="FE492" s="248"/>
      <c r="FF492" s="248" t="e">
        <f aca="false">(FF490*FF491*$G490)*$DB$8</f>
        <v>#VALUE!</v>
      </c>
      <c r="FG492" s="248"/>
      <c r="FH492" s="248" t="e">
        <f aca="false">(FH490*FH491*$G490)*$DB$8</f>
        <v>#VALUE!</v>
      </c>
      <c r="FI492" s="248"/>
      <c r="FJ492" s="248" t="e">
        <f aca="false">(FJ490*FJ491*$G490)*$DB$8</f>
        <v>#VALUE!</v>
      </c>
      <c r="FK492" s="248"/>
      <c r="FL492" s="248" t="e">
        <f aca="false">(FL490*FL491*$G490)*$DB$8</f>
        <v>#VALUE!</v>
      </c>
      <c r="FM492" s="248"/>
      <c r="FN492" s="248" t="e">
        <f aca="false">(FN490*FN491*$G490)*$DB$8</f>
        <v>#VALUE!</v>
      </c>
      <c r="FO492" s="248"/>
      <c r="FP492" s="248" t="e">
        <f aca="false">(FP490*FP491*$G490)*$DB$8</f>
        <v>#VALUE!</v>
      </c>
      <c r="FQ492" s="248"/>
      <c r="FR492" s="248" t="e">
        <f aca="false">(FR490*FR491*$G490)*$DB$8</f>
        <v>#VALUE!</v>
      </c>
      <c r="FS492" s="248"/>
      <c r="FT492" s="248" t="e">
        <f aca="false">(FT490*FT491*$G490)*$DB$8</f>
        <v>#VALUE!</v>
      </c>
      <c r="FU492" s="248"/>
      <c r="FV492" s="248" t="e">
        <f aca="false">(FV490*FV491*$G490)*$DB$8</f>
        <v>#VALUE!</v>
      </c>
      <c r="FW492" s="248"/>
      <c r="FX492" s="248" t="e">
        <f aca="false">(FX490*FX491*$G490)*$DB$8</f>
        <v>#VALUE!</v>
      </c>
      <c r="FY492" s="248"/>
      <c r="FZ492" s="248" t="e">
        <f aca="false">(FZ490*FZ491*$G490)*$DB$8</f>
        <v>#VALUE!</v>
      </c>
      <c r="GA492" s="248"/>
      <c r="GB492" s="248" t="e">
        <f aca="false">(GB490*GB491*$G490)*$DB$8</f>
        <v>#VALUE!</v>
      </c>
      <c r="GC492" s="248"/>
      <c r="GD492" s="248" t="e">
        <f aca="false">(GD490*GD491*$G490)*$DB$8</f>
        <v>#VALUE!</v>
      </c>
      <c r="GE492" s="248"/>
      <c r="GF492" s="248" t="e">
        <f aca="false">(GF490*GF491*$G490)*$DB$8</f>
        <v>#VALUE!</v>
      </c>
      <c r="GG492" s="248"/>
      <c r="GH492" s="248" t="e">
        <f aca="false">(GH490*GH491*$G490)*$DB$8</f>
        <v>#VALUE!</v>
      </c>
      <c r="GI492" s="248"/>
      <c r="GJ492" s="248" t="e">
        <f aca="false">(GJ490*GJ491*$G490)*$DB$8</f>
        <v>#VALUE!</v>
      </c>
      <c r="GK492" s="248"/>
      <c r="GL492" s="248" t="e">
        <f aca="false">(GL490*GL491*$G490)*$DB$8</f>
        <v>#VALUE!</v>
      </c>
      <c r="GM492" s="248"/>
      <c r="GN492" s="248" t="e">
        <f aca="false">(GN490*GN491*$G490)*$DB$8</f>
        <v>#VALUE!</v>
      </c>
      <c r="GO492" s="248"/>
      <c r="GP492" s="248" t="e">
        <f aca="false">(GP490*GP491*$G490)*$DB$8</f>
        <v>#VALUE!</v>
      </c>
      <c r="GQ492" s="248"/>
      <c r="GR492" s="248" t="e">
        <f aca="false">(GR490*GR491*$G490)*$DB$8</f>
        <v>#VALUE!</v>
      </c>
      <c r="GS492" s="248"/>
      <c r="GT492" s="248" t="e">
        <f aca="false">(GT490*GT491*$G490)*$DB$8</f>
        <v>#VALUE!</v>
      </c>
      <c r="GU492" s="248"/>
      <c r="GV492" s="248" t="e">
        <f aca="false">(GV490*GV491*$G490)*$DB$8</f>
        <v>#VALUE!</v>
      </c>
      <c r="GW492" s="248"/>
      <c r="GX492" s="248" t="e">
        <f aca="false">(GX490*GX491*$G490)*$DB$8</f>
        <v>#VALUE!</v>
      </c>
      <c r="GY492" s="248"/>
      <c r="GZ492" s="248" t="e">
        <f aca="false">(GZ490*GZ491*$G490)*$DB$8</f>
        <v>#VALUE!</v>
      </c>
      <c r="HA492" s="248"/>
      <c r="HB492" s="248" t="e">
        <f aca="false">(HB490*HB491*$G490)*$DB$8</f>
        <v>#VALUE!</v>
      </c>
      <c r="HC492" s="248"/>
      <c r="HD492" s="248" t="e">
        <f aca="false">(HD490*HD491*$G490)*$DB$8</f>
        <v>#VALUE!</v>
      </c>
      <c r="HE492" s="248"/>
      <c r="HF492" s="248" t="e">
        <f aca="false">(HF490*HF491*$G490)*$DB$8</f>
        <v>#VALUE!</v>
      </c>
      <c r="HG492" s="248"/>
      <c r="HH492" s="248" t="e">
        <f aca="false">(HH490*HH491*$G490)*$DB$8</f>
        <v>#VALUE!</v>
      </c>
      <c r="HI492" s="248"/>
      <c r="HJ492" s="248" t="e">
        <f aca="false">(HJ490*HJ491*$G490)*$DB$8</f>
        <v>#VALUE!</v>
      </c>
      <c r="HK492" s="248"/>
    </row>
    <row r="493" customFormat="false" ht="12.75" hidden="true" customHeight="false" outlineLevel="0" collapsed="false">
      <c r="A493" s="232"/>
      <c r="B493" s="233"/>
      <c r="C493" s="232"/>
      <c r="D493" s="234"/>
      <c r="E493" s="234"/>
      <c r="F493" s="235"/>
      <c r="G493" s="234"/>
      <c r="H493" s="234"/>
      <c r="I493" s="237"/>
      <c r="J493" s="238"/>
      <c r="K493" s="250" t="s">
        <v>162</v>
      </c>
      <c r="L493" s="251" t="e">
        <f aca="false">L492</f>
        <v>#VALUE!</v>
      </c>
      <c r="M493" s="251"/>
      <c r="N493" s="251" t="e">
        <f aca="false">L493+N492</f>
        <v>#VALUE!</v>
      </c>
      <c r="O493" s="251"/>
      <c r="P493" s="251" t="e">
        <f aca="false">N493+P492</f>
        <v>#VALUE!</v>
      </c>
      <c r="Q493" s="251"/>
      <c r="R493" s="251" t="e">
        <f aca="false">P493+R492</f>
        <v>#VALUE!</v>
      </c>
      <c r="S493" s="251"/>
      <c r="T493" s="251" t="e">
        <f aca="false">R493+T492</f>
        <v>#VALUE!</v>
      </c>
      <c r="U493" s="251"/>
      <c r="V493" s="251" t="e">
        <f aca="false">T493+V492</f>
        <v>#VALUE!</v>
      </c>
      <c r="W493" s="251"/>
      <c r="X493" s="251" t="e">
        <f aca="false">V493+X492</f>
        <v>#VALUE!</v>
      </c>
      <c r="Y493" s="251"/>
      <c r="Z493" s="251" t="e">
        <f aca="false">X493+Z492</f>
        <v>#VALUE!</v>
      </c>
      <c r="AA493" s="251"/>
      <c r="AB493" s="251" t="e">
        <f aca="false">Z493+AB492</f>
        <v>#VALUE!</v>
      </c>
      <c r="AC493" s="251"/>
      <c r="AD493" s="251" t="e">
        <f aca="false">AB493+AD492</f>
        <v>#VALUE!</v>
      </c>
      <c r="AE493" s="251"/>
      <c r="AF493" s="251" t="e">
        <f aca="false">AD493+AF492</f>
        <v>#VALUE!</v>
      </c>
      <c r="AG493" s="251"/>
      <c r="AH493" s="251" t="e">
        <f aca="false">AF493+AH492</f>
        <v>#VALUE!</v>
      </c>
      <c r="AI493" s="251"/>
      <c r="AJ493" s="251" t="e">
        <f aca="false">AH493+AJ492</f>
        <v>#VALUE!</v>
      </c>
      <c r="AK493" s="251"/>
      <c r="AL493" s="251" t="e">
        <f aca="false">AJ493+AL492</f>
        <v>#VALUE!</v>
      </c>
      <c r="AM493" s="251"/>
      <c r="AN493" s="251" t="e">
        <f aca="false">AL493+AN492</f>
        <v>#VALUE!</v>
      </c>
      <c r="AO493" s="251"/>
      <c r="AP493" s="251" t="e">
        <f aca="false">AN493+AP492</f>
        <v>#VALUE!</v>
      </c>
      <c r="AQ493" s="251"/>
      <c r="AR493" s="251" t="e">
        <f aca="false">AP493+AR492</f>
        <v>#VALUE!</v>
      </c>
      <c r="AS493" s="251"/>
      <c r="AT493" s="251" t="e">
        <f aca="false">AR493+AT492</f>
        <v>#VALUE!</v>
      </c>
      <c r="AU493" s="251"/>
      <c r="AV493" s="251" t="e">
        <f aca="false">AT493+AV492</f>
        <v>#VALUE!</v>
      </c>
      <c r="AW493" s="251"/>
      <c r="AX493" s="251" t="e">
        <f aca="false">AV493+AX492</f>
        <v>#VALUE!</v>
      </c>
      <c r="AY493" s="251"/>
      <c r="AZ493" s="251" t="e">
        <f aca="false">AX493+AZ492</f>
        <v>#VALUE!</v>
      </c>
      <c r="BA493" s="251"/>
      <c r="BB493" s="251" t="e">
        <f aca="false">AZ493+BB492</f>
        <v>#VALUE!</v>
      </c>
      <c r="BC493" s="251"/>
      <c r="BD493" s="251" t="e">
        <f aca="false">BB493+BD492</f>
        <v>#VALUE!</v>
      </c>
      <c r="BE493" s="251"/>
      <c r="BF493" s="251" t="e">
        <f aca="false">BD493+BF492</f>
        <v>#VALUE!</v>
      </c>
      <c r="BG493" s="251"/>
      <c r="BH493" s="251" t="e">
        <f aca="false">BF493+BH492</f>
        <v>#VALUE!</v>
      </c>
      <c r="BI493" s="251"/>
      <c r="BJ493" s="251" t="e">
        <f aca="false">BH493+BJ492</f>
        <v>#VALUE!</v>
      </c>
      <c r="BK493" s="251"/>
      <c r="BL493" s="251" t="e">
        <f aca="false">BJ493+BL492</f>
        <v>#VALUE!</v>
      </c>
      <c r="BM493" s="251"/>
      <c r="BN493" s="251" t="e">
        <f aca="false">BL493+BN492</f>
        <v>#VALUE!</v>
      </c>
      <c r="BO493" s="251"/>
      <c r="BP493" s="251" t="e">
        <f aca="false">BN493+BP492</f>
        <v>#VALUE!</v>
      </c>
      <c r="BQ493" s="251"/>
      <c r="BR493" s="251" t="e">
        <f aca="false">BP493+BR492</f>
        <v>#VALUE!</v>
      </c>
      <c r="BS493" s="251"/>
      <c r="BT493" s="251" t="e">
        <f aca="false">BR493+BT492</f>
        <v>#VALUE!</v>
      </c>
      <c r="BU493" s="251"/>
      <c r="BV493" s="251" t="e">
        <f aca="false">BT493+BV492</f>
        <v>#VALUE!</v>
      </c>
      <c r="BW493" s="251"/>
      <c r="BX493" s="251" t="e">
        <f aca="false">BV493+BX492</f>
        <v>#VALUE!</v>
      </c>
      <c r="BY493" s="251"/>
      <c r="BZ493" s="251" t="e">
        <f aca="false">BX493+BZ492</f>
        <v>#VALUE!</v>
      </c>
      <c r="CA493" s="251"/>
      <c r="CB493" s="251" t="e">
        <f aca="false">BZ493+CB492</f>
        <v>#VALUE!</v>
      </c>
      <c r="CC493" s="251"/>
      <c r="CD493" s="251" t="e">
        <f aca="false">CB493+CD492</f>
        <v>#VALUE!</v>
      </c>
      <c r="CE493" s="251"/>
      <c r="CF493" s="251" t="e">
        <f aca="false">CD493+CF492</f>
        <v>#VALUE!</v>
      </c>
      <c r="CG493" s="251"/>
      <c r="CH493" s="251" t="e">
        <f aca="false">CF493+CH492</f>
        <v>#VALUE!</v>
      </c>
      <c r="CI493" s="251"/>
      <c r="CJ493" s="251" t="e">
        <f aca="false">CH493+CJ492</f>
        <v>#VALUE!</v>
      </c>
      <c r="CK493" s="251"/>
      <c r="CL493" s="251" t="e">
        <f aca="false">CJ493+CL492</f>
        <v>#VALUE!</v>
      </c>
      <c r="CM493" s="251"/>
      <c r="CN493" s="251" t="e">
        <f aca="false">CL493+CN492</f>
        <v>#VALUE!</v>
      </c>
      <c r="CO493" s="251"/>
      <c r="CP493" s="251" t="e">
        <f aca="false">CN493+CP492</f>
        <v>#VALUE!</v>
      </c>
      <c r="CQ493" s="251"/>
      <c r="CR493" s="251" t="e">
        <f aca="false">CP493+CR492</f>
        <v>#VALUE!</v>
      </c>
      <c r="CS493" s="251"/>
      <c r="CT493" s="251" t="e">
        <f aca="false">CR493+CT492</f>
        <v>#VALUE!</v>
      </c>
      <c r="CU493" s="251"/>
      <c r="CV493" s="251" t="e">
        <f aca="false">CT493+CV492</f>
        <v>#VALUE!</v>
      </c>
      <c r="CW493" s="251"/>
      <c r="CX493" s="251" t="e">
        <f aca="false">CV493+CX492</f>
        <v>#VALUE!</v>
      </c>
      <c r="CY493" s="251"/>
      <c r="CZ493" s="251" t="e">
        <f aca="false">CX493+CZ492</f>
        <v>#VALUE!</v>
      </c>
      <c r="DA493" s="251"/>
      <c r="DB493" s="251" t="e">
        <f aca="false">CZ493+DB492</f>
        <v>#VALUE!</v>
      </c>
      <c r="DC493" s="251"/>
      <c r="DD493" s="251" t="e">
        <f aca="false">DB493+DD492</f>
        <v>#VALUE!</v>
      </c>
      <c r="DE493" s="251"/>
      <c r="DF493" s="251" t="e">
        <f aca="false">DD493+DF492</f>
        <v>#VALUE!</v>
      </c>
      <c r="DG493" s="251"/>
      <c r="DH493" s="251" t="e">
        <f aca="false">DF493+DH492</f>
        <v>#VALUE!</v>
      </c>
      <c r="DI493" s="251"/>
      <c r="DJ493" s="293" t="e">
        <f aca="false">DH493+DJ492</f>
        <v>#VALUE!</v>
      </c>
      <c r="DK493" s="293"/>
      <c r="DL493" s="251" t="e">
        <f aca="false">DJ493+DL492</f>
        <v>#VALUE!</v>
      </c>
      <c r="DM493" s="251"/>
      <c r="DN493" s="251" t="e">
        <f aca="false">DL493+DN492</f>
        <v>#VALUE!</v>
      </c>
      <c r="DO493" s="251"/>
      <c r="DP493" s="251" t="e">
        <f aca="false">DN493+DP492</f>
        <v>#VALUE!</v>
      </c>
      <c r="DQ493" s="251"/>
      <c r="DR493" s="251" t="e">
        <f aca="false">DP493+DR492</f>
        <v>#VALUE!</v>
      </c>
      <c r="DS493" s="251"/>
      <c r="DT493" s="251" t="e">
        <f aca="false">DR493+DT492</f>
        <v>#VALUE!</v>
      </c>
      <c r="DU493" s="251"/>
      <c r="DV493" s="251" t="e">
        <f aca="false">DT493+DV492</f>
        <v>#VALUE!</v>
      </c>
      <c r="DW493" s="251"/>
      <c r="DX493" s="251" t="e">
        <f aca="false">DV493+DX492</f>
        <v>#VALUE!</v>
      </c>
      <c r="DY493" s="251"/>
      <c r="DZ493" s="251" t="e">
        <f aca="false">DX493+DZ492</f>
        <v>#VALUE!</v>
      </c>
      <c r="EA493" s="251"/>
      <c r="EB493" s="251" t="e">
        <f aca="false">DZ493+EB492</f>
        <v>#VALUE!</v>
      </c>
      <c r="EC493" s="251"/>
      <c r="ED493" s="251" t="e">
        <f aca="false">EB493+ED492</f>
        <v>#VALUE!</v>
      </c>
      <c r="EE493" s="251"/>
      <c r="EF493" s="251" t="e">
        <f aca="false">ED493+EF492</f>
        <v>#VALUE!</v>
      </c>
      <c r="EG493" s="251"/>
      <c r="EH493" s="251" t="e">
        <f aca="false">EF493+EH492</f>
        <v>#VALUE!</v>
      </c>
      <c r="EI493" s="251"/>
      <c r="EJ493" s="251" t="e">
        <f aca="false">EH493+EJ492</f>
        <v>#VALUE!</v>
      </c>
      <c r="EK493" s="251"/>
      <c r="EL493" s="251" t="e">
        <f aca="false">EJ493+EL492</f>
        <v>#VALUE!</v>
      </c>
      <c r="EM493" s="251"/>
      <c r="EN493" s="251" t="e">
        <f aca="false">EL493+EN492</f>
        <v>#VALUE!</v>
      </c>
      <c r="EO493" s="251"/>
      <c r="EP493" s="251" t="e">
        <f aca="false">EN493+EP492</f>
        <v>#VALUE!</v>
      </c>
      <c r="EQ493" s="251"/>
      <c r="ER493" s="251" t="e">
        <f aca="false">EP493+ER492</f>
        <v>#VALUE!</v>
      </c>
      <c r="ES493" s="251"/>
      <c r="ET493" s="251" t="e">
        <f aca="false">ER493+ET492</f>
        <v>#VALUE!</v>
      </c>
      <c r="EU493" s="251"/>
      <c r="EV493" s="251" t="e">
        <f aca="false">ET493+EV492</f>
        <v>#VALUE!</v>
      </c>
      <c r="EW493" s="251"/>
      <c r="EX493" s="252" t="e">
        <f aca="false">EV493+EX492</f>
        <v>#VALUE!</v>
      </c>
      <c r="EY493" s="252"/>
      <c r="EZ493" s="251" t="e">
        <f aca="false">EX493+EZ492</f>
        <v>#VALUE!</v>
      </c>
      <c r="FA493" s="251"/>
      <c r="FB493" s="251" t="e">
        <f aca="false">EZ493+FB492</f>
        <v>#VALUE!</v>
      </c>
      <c r="FC493" s="251"/>
      <c r="FD493" s="251" t="e">
        <f aca="false">FB493+FD492</f>
        <v>#VALUE!</v>
      </c>
      <c r="FE493" s="251"/>
      <c r="FF493" s="251" t="e">
        <f aca="false">FD493+FF492</f>
        <v>#VALUE!</v>
      </c>
      <c r="FG493" s="251"/>
      <c r="FH493" s="251" t="e">
        <f aca="false">FF493+FH492</f>
        <v>#VALUE!</v>
      </c>
      <c r="FI493" s="251"/>
      <c r="FJ493" s="251" t="e">
        <f aca="false">FH493+FJ492</f>
        <v>#VALUE!</v>
      </c>
      <c r="FK493" s="251"/>
      <c r="FL493" s="251" t="e">
        <f aca="false">FJ493+FL492</f>
        <v>#VALUE!</v>
      </c>
      <c r="FM493" s="251"/>
      <c r="FN493" s="251" t="e">
        <f aca="false">FL493+FN492</f>
        <v>#VALUE!</v>
      </c>
      <c r="FO493" s="251"/>
      <c r="FP493" s="251" t="e">
        <f aca="false">FN493+FP492</f>
        <v>#VALUE!</v>
      </c>
      <c r="FQ493" s="251"/>
      <c r="FR493" s="251" t="e">
        <f aca="false">FP493+FR492</f>
        <v>#VALUE!</v>
      </c>
      <c r="FS493" s="251"/>
      <c r="FT493" s="251" t="e">
        <f aca="false">FR493+FT492</f>
        <v>#VALUE!</v>
      </c>
      <c r="FU493" s="251"/>
      <c r="FV493" s="251" t="e">
        <f aca="false">FT493+FV492</f>
        <v>#VALUE!</v>
      </c>
      <c r="FW493" s="251"/>
      <c r="FX493" s="251" t="e">
        <f aca="false">FV493+FX492</f>
        <v>#VALUE!</v>
      </c>
      <c r="FY493" s="251"/>
      <c r="FZ493" s="251" t="e">
        <f aca="false">FX493+FZ492</f>
        <v>#VALUE!</v>
      </c>
      <c r="GA493" s="251"/>
      <c r="GB493" s="251" t="e">
        <f aca="false">FZ493+GB492</f>
        <v>#VALUE!</v>
      </c>
      <c r="GC493" s="251"/>
      <c r="GD493" s="251" t="e">
        <f aca="false">GB493+GD492</f>
        <v>#VALUE!</v>
      </c>
      <c r="GE493" s="251"/>
      <c r="GF493" s="251" t="e">
        <f aca="false">GD493+GF492</f>
        <v>#VALUE!</v>
      </c>
      <c r="GG493" s="251"/>
      <c r="GH493" s="251" t="e">
        <f aca="false">GF493+GH492</f>
        <v>#VALUE!</v>
      </c>
      <c r="GI493" s="251"/>
      <c r="GJ493" s="251" t="e">
        <f aca="false">GH493+GJ492</f>
        <v>#VALUE!</v>
      </c>
      <c r="GK493" s="251"/>
      <c r="GL493" s="251" t="e">
        <f aca="false">GJ493+GL492</f>
        <v>#VALUE!</v>
      </c>
      <c r="GM493" s="251"/>
      <c r="GN493" s="251" t="e">
        <f aca="false">GL493+GN492</f>
        <v>#VALUE!</v>
      </c>
      <c r="GO493" s="251"/>
      <c r="GP493" s="251" t="e">
        <f aca="false">GN493+GP492</f>
        <v>#VALUE!</v>
      </c>
      <c r="GQ493" s="251"/>
      <c r="GR493" s="251" t="e">
        <f aca="false">GP493+GR492</f>
        <v>#VALUE!</v>
      </c>
      <c r="GS493" s="251"/>
      <c r="GT493" s="251" t="e">
        <f aca="false">GR493+GT492</f>
        <v>#VALUE!</v>
      </c>
      <c r="GU493" s="251"/>
      <c r="GV493" s="251" t="e">
        <f aca="false">GT493+GV492</f>
        <v>#VALUE!</v>
      </c>
      <c r="GW493" s="251"/>
      <c r="GX493" s="251" t="e">
        <f aca="false">GV493+GX492</f>
        <v>#VALUE!</v>
      </c>
      <c r="GY493" s="251"/>
      <c r="GZ493" s="251" t="e">
        <f aca="false">GX493+GZ492</f>
        <v>#VALUE!</v>
      </c>
      <c r="HA493" s="251"/>
      <c r="HB493" s="251" t="e">
        <f aca="false">GZ493+HB492</f>
        <v>#VALUE!</v>
      </c>
      <c r="HC493" s="251"/>
      <c r="HD493" s="251" t="e">
        <f aca="false">HB493+HD492</f>
        <v>#VALUE!</v>
      </c>
      <c r="HE493" s="251"/>
      <c r="HF493" s="251" t="e">
        <f aca="false">HD493+HF492</f>
        <v>#VALUE!</v>
      </c>
      <c r="HG493" s="251"/>
      <c r="HH493" s="251" t="e">
        <f aca="false">HF493+HH492</f>
        <v>#VALUE!</v>
      </c>
      <c r="HI493" s="251"/>
      <c r="HJ493" s="251" t="e">
        <f aca="false">HH493+HJ492</f>
        <v>#VALUE!</v>
      </c>
      <c r="HK493" s="251"/>
    </row>
    <row r="494" s="295" customFormat="true" ht="12.75" hidden="true" customHeight="false" outlineLevel="0" collapsed="false">
      <c r="A494" s="232"/>
      <c r="B494" s="233"/>
      <c r="C494" s="232"/>
      <c r="D494" s="234"/>
      <c r="E494" s="234"/>
      <c r="F494" s="235"/>
      <c r="G494" s="234"/>
      <c r="H494" s="253"/>
      <c r="I494" s="237"/>
      <c r="J494" s="238"/>
      <c r="K494" s="254" t="s">
        <v>163</v>
      </c>
      <c r="L494" s="255"/>
      <c r="M494" s="255"/>
      <c r="N494" s="255"/>
      <c r="O494" s="255"/>
      <c r="P494" s="255"/>
      <c r="Q494" s="255"/>
      <c r="R494" s="255"/>
      <c r="S494" s="255"/>
      <c r="T494" s="255"/>
      <c r="U494" s="255"/>
      <c r="V494" s="255"/>
      <c r="W494" s="255"/>
      <c r="X494" s="255"/>
      <c r="Y494" s="255"/>
      <c r="Z494" s="255"/>
      <c r="AA494" s="255"/>
      <c r="AB494" s="255"/>
      <c r="AC494" s="255"/>
      <c r="AD494" s="255"/>
      <c r="AE494" s="255"/>
      <c r="AF494" s="255"/>
      <c r="AG494" s="255"/>
      <c r="AH494" s="255"/>
      <c r="AI494" s="255"/>
      <c r="AJ494" s="255"/>
      <c r="AK494" s="255"/>
      <c r="AL494" s="255"/>
      <c r="AM494" s="255"/>
      <c r="AN494" s="255"/>
      <c r="AO494" s="255"/>
      <c r="AP494" s="255"/>
      <c r="AQ494" s="255"/>
      <c r="AR494" s="255"/>
      <c r="AS494" s="255"/>
      <c r="AT494" s="255"/>
      <c r="AU494" s="255"/>
      <c r="AV494" s="255"/>
      <c r="AW494" s="255"/>
      <c r="AX494" s="255"/>
      <c r="AY494" s="255"/>
      <c r="AZ494" s="255"/>
      <c r="BA494" s="255"/>
      <c r="BB494" s="255"/>
      <c r="BC494" s="255"/>
      <c r="BD494" s="255"/>
      <c r="BE494" s="255"/>
      <c r="BF494" s="255"/>
      <c r="BG494" s="255"/>
      <c r="BH494" s="255"/>
      <c r="BI494" s="255"/>
      <c r="BJ494" s="255"/>
      <c r="BK494" s="255"/>
      <c r="BL494" s="255"/>
      <c r="BM494" s="255"/>
      <c r="BN494" s="255"/>
      <c r="BO494" s="255"/>
      <c r="BP494" s="255"/>
      <c r="BQ494" s="255"/>
      <c r="BR494" s="255"/>
      <c r="BS494" s="255"/>
      <c r="BT494" s="255"/>
      <c r="BU494" s="255"/>
      <c r="BV494" s="255"/>
      <c r="BW494" s="255"/>
      <c r="BX494" s="255"/>
      <c r="BY494" s="255"/>
      <c r="BZ494" s="255"/>
      <c r="CA494" s="255"/>
      <c r="CB494" s="255"/>
      <c r="CC494" s="255"/>
      <c r="CD494" s="255"/>
      <c r="CE494" s="255"/>
      <c r="CF494" s="255"/>
      <c r="CG494" s="255"/>
      <c r="CH494" s="255"/>
      <c r="CI494" s="255"/>
      <c r="CJ494" s="255"/>
      <c r="CK494" s="255"/>
      <c r="CL494" s="255"/>
      <c r="CM494" s="255"/>
      <c r="CN494" s="255"/>
      <c r="CO494" s="255"/>
      <c r="CP494" s="255"/>
      <c r="CQ494" s="255"/>
      <c r="CR494" s="255"/>
      <c r="CS494" s="255"/>
      <c r="CT494" s="255"/>
      <c r="CU494" s="255"/>
      <c r="CV494" s="255"/>
      <c r="CW494" s="255"/>
      <c r="CX494" s="255"/>
      <c r="CY494" s="255"/>
      <c r="CZ494" s="255"/>
      <c r="DA494" s="255"/>
      <c r="DB494" s="255"/>
      <c r="DC494" s="255"/>
      <c r="DD494" s="255"/>
      <c r="DE494" s="255"/>
      <c r="DF494" s="255"/>
      <c r="DG494" s="255"/>
      <c r="DH494" s="255"/>
      <c r="DI494" s="255"/>
      <c r="DJ494" s="294"/>
      <c r="DK494" s="294"/>
      <c r="DL494" s="255"/>
      <c r="DM494" s="255"/>
      <c r="DN494" s="255"/>
      <c r="DO494" s="255"/>
      <c r="DP494" s="255"/>
      <c r="DQ494" s="255"/>
      <c r="DR494" s="255"/>
      <c r="DS494" s="255"/>
      <c r="DT494" s="255"/>
      <c r="DU494" s="255"/>
      <c r="DV494" s="255"/>
      <c r="DW494" s="255"/>
      <c r="DX494" s="255"/>
      <c r="DY494" s="255"/>
      <c r="DZ494" s="255"/>
      <c r="EA494" s="255"/>
      <c r="EB494" s="255"/>
      <c r="EC494" s="255"/>
      <c r="ED494" s="255"/>
      <c r="EE494" s="255"/>
      <c r="EF494" s="255"/>
      <c r="EG494" s="255"/>
      <c r="EH494" s="255"/>
      <c r="EI494" s="255"/>
      <c r="EJ494" s="255"/>
      <c r="EK494" s="255"/>
      <c r="EL494" s="255"/>
      <c r="EM494" s="255"/>
      <c r="EN494" s="255"/>
      <c r="EO494" s="255"/>
      <c r="EP494" s="255"/>
      <c r="EQ494" s="255"/>
      <c r="ER494" s="255"/>
      <c r="ES494" s="255"/>
      <c r="ET494" s="255"/>
      <c r="EU494" s="255"/>
      <c r="EV494" s="255"/>
      <c r="EW494" s="255"/>
      <c r="EX494" s="256"/>
      <c r="EY494" s="256"/>
      <c r="EZ494" s="255"/>
      <c r="FA494" s="255"/>
      <c r="FB494" s="255"/>
      <c r="FC494" s="255"/>
      <c r="FD494" s="255"/>
      <c r="FE494" s="255"/>
      <c r="FF494" s="255"/>
      <c r="FG494" s="255"/>
      <c r="FH494" s="255"/>
      <c r="FI494" s="255"/>
      <c r="FJ494" s="255"/>
      <c r="FK494" s="255"/>
      <c r="FL494" s="255"/>
      <c r="FM494" s="255"/>
      <c r="FN494" s="255"/>
      <c r="FO494" s="255"/>
      <c r="FP494" s="255"/>
      <c r="FQ494" s="255"/>
      <c r="FR494" s="255"/>
      <c r="FS494" s="255"/>
      <c r="FT494" s="255"/>
      <c r="FU494" s="255"/>
      <c r="FV494" s="255"/>
      <c r="FW494" s="255"/>
      <c r="FX494" s="255"/>
      <c r="FY494" s="255"/>
      <c r="FZ494" s="255"/>
      <c r="GA494" s="255"/>
      <c r="GB494" s="255"/>
      <c r="GC494" s="255"/>
      <c r="GD494" s="255"/>
      <c r="GE494" s="255"/>
      <c r="GF494" s="255"/>
      <c r="GG494" s="255"/>
      <c r="GH494" s="255"/>
      <c r="GI494" s="255"/>
      <c r="GJ494" s="255"/>
      <c r="GK494" s="255"/>
      <c r="GL494" s="255"/>
      <c r="GM494" s="255"/>
      <c r="GN494" s="255"/>
      <c r="GO494" s="255"/>
      <c r="GP494" s="255"/>
      <c r="GQ494" s="255"/>
      <c r="GR494" s="255"/>
      <c r="GS494" s="255"/>
      <c r="GT494" s="255"/>
      <c r="GU494" s="255"/>
      <c r="GV494" s="255"/>
      <c r="GW494" s="255"/>
      <c r="GX494" s="255"/>
      <c r="GY494" s="255"/>
      <c r="GZ494" s="255"/>
      <c r="HA494" s="255"/>
      <c r="HB494" s="255"/>
      <c r="HC494" s="255"/>
      <c r="HD494" s="255"/>
      <c r="HE494" s="255"/>
      <c r="HF494" s="255"/>
      <c r="HG494" s="255"/>
      <c r="HH494" s="255"/>
      <c r="HI494" s="255"/>
      <c r="HJ494" s="255"/>
      <c r="HK494" s="255"/>
    </row>
    <row r="495" s="297" customFormat="true" ht="12.75" hidden="true" customHeight="false" outlineLevel="0" collapsed="false">
      <c r="A495" s="232"/>
      <c r="B495" s="233"/>
      <c r="C495" s="232"/>
      <c r="D495" s="234"/>
      <c r="E495" s="234"/>
      <c r="F495" s="235"/>
      <c r="G495" s="234"/>
      <c r="H495" s="257"/>
      <c r="I495" s="237"/>
      <c r="J495" s="238"/>
      <c r="K495" s="258" t="s">
        <v>164</v>
      </c>
      <c r="L495" s="259" t="n">
        <f aca="false">L494</f>
        <v>0</v>
      </c>
      <c r="M495" s="259"/>
      <c r="N495" s="259" t="n">
        <f aca="false">N494+L495</f>
        <v>0</v>
      </c>
      <c r="O495" s="259"/>
      <c r="P495" s="259" t="n">
        <f aca="false">P494+N495</f>
        <v>0</v>
      </c>
      <c r="Q495" s="259"/>
      <c r="R495" s="259" t="n">
        <f aca="false">R494+P495</f>
        <v>0</v>
      </c>
      <c r="S495" s="259"/>
      <c r="T495" s="259" t="n">
        <f aca="false">T494+R495</f>
        <v>0</v>
      </c>
      <c r="U495" s="259"/>
      <c r="V495" s="259" t="n">
        <f aca="false">V494+T495</f>
        <v>0</v>
      </c>
      <c r="W495" s="259"/>
      <c r="X495" s="259" t="n">
        <f aca="false">X494+V495</f>
        <v>0</v>
      </c>
      <c r="Y495" s="259"/>
      <c r="Z495" s="259" t="n">
        <f aca="false">Z494+X495</f>
        <v>0</v>
      </c>
      <c r="AA495" s="259"/>
      <c r="AB495" s="259" t="n">
        <f aca="false">AB494+Z495</f>
        <v>0</v>
      </c>
      <c r="AC495" s="259"/>
      <c r="AD495" s="259" t="n">
        <f aca="false">AD494+AB495</f>
        <v>0</v>
      </c>
      <c r="AE495" s="259"/>
      <c r="AF495" s="259" t="n">
        <f aca="false">AF494+AD495</f>
        <v>0</v>
      </c>
      <c r="AG495" s="259"/>
      <c r="AH495" s="259" t="n">
        <f aca="false">AH494+AF495</f>
        <v>0</v>
      </c>
      <c r="AI495" s="259"/>
      <c r="AJ495" s="259" t="n">
        <f aca="false">AJ494+AH495</f>
        <v>0</v>
      </c>
      <c r="AK495" s="259"/>
      <c r="AL495" s="259" t="n">
        <f aca="false">AL494+AJ495</f>
        <v>0</v>
      </c>
      <c r="AM495" s="259"/>
      <c r="AN495" s="259" t="n">
        <f aca="false">AN494+AL495</f>
        <v>0</v>
      </c>
      <c r="AO495" s="259"/>
      <c r="AP495" s="259" t="n">
        <f aca="false">AP494+AN495</f>
        <v>0</v>
      </c>
      <c r="AQ495" s="259"/>
      <c r="AR495" s="259" t="n">
        <f aca="false">AR494+AP495</f>
        <v>0</v>
      </c>
      <c r="AS495" s="259"/>
      <c r="AT495" s="259" t="n">
        <f aca="false">AT494+AR495</f>
        <v>0</v>
      </c>
      <c r="AU495" s="259"/>
      <c r="AV495" s="259" t="n">
        <f aca="false">AV494+AT495</f>
        <v>0</v>
      </c>
      <c r="AW495" s="259"/>
      <c r="AX495" s="259" t="n">
        <f aca="false">AX494+AV495</f>
        <v>0</v>
      </c>
      <c r="AY495" s="259"/>
      <c r="AZ495" s="259" t="n">
        <f aca="false">AZ494+AX495</f>
        <v>0</v>
      </c>
      <c r="BA495" s="259"/>
      <c r="BB495" s="259" t="n">
        <f aca="false">BB494+AZ495</f>
        <v>0</v>
      </c>
      <c r="BC495" s="259"/>
      <c r="BD495" s="259" t="n">
        <f aca="false">BD494+BB495</f>
        <v>0</v>
      </c>
      <c r="BE495" s="259"/>
      <c r="BF495" s="259" t="n">
        <f aca="false">BF494+BD495</f>
        <v>0</v>
      </c>
      <c r="BG495" s="259"/>
      <c r="BH495" s="259" t="n">
        <f aca="false">BH494+BF495</f>
        <v>0</v>
      </c>
      <c r="BI495" s="259"/>
      <c r="BJ495" s="259" t="n">
        <f aca="false">BJ494+BH495</f>
        <v>0</v>
      </c>
      <c r="BK495" s="259"/>
      <c r="BL495" s="259" t="n">
        <f aca="false">BL494+BJ495</f>
        <v>0</v>
      </c>
      <c r="BM495" s="259"/>
      <c r="BN495" s="259" t="n">
        <f aca="false">BN494+BL495</f>
        <v>0</v>
      </c>
      <c r="BO495" s="259"/>
      <c r="BP495" s="259" t="n">
        <f aca="false">BP494+BN495</f>
        <v>0</v>
      </c>
      <c r="BQ495" s="259"/>
      <c r="BR495" s="259" t="n">
        <f aca="false">BR494+BP495</f>
        <v>0</v>
      </c>
      <c r="BS495" s="259"/>
      <c r="BT495" s="259" t="n">
        <f aca="false">BT494+BR495</f>
        <v>0</v>
      </c>
      <c r="BU495" s="259"/>
      <c r="BV495" s="259" t="n">
        <f aca="false">BV494+BT495</f>
        <v>0</v>
      </c>
      <c r="BW495" s="259"/>
      <c r="BX495" s="259" t="n">
        <f aca="false">BX494+BV495</f>
        <v>0</v>
      </c>
      <c r="BY495" s="259"/>
      <c r="BZ495" s="259" t="n">
        <f aca="false">BZ494+BX495</f>
        <v>0</v>
      </c>
      <c r="CA495" s="259"/>
      <c r="CB495" s="259" t="n">
        <f aca="false">CB494+BZ495</f>
        <v>0</v>
      </c>
      <c r="CC495" s="259"/>
      <c r="CD495" s="259" t="n">
        <f aca="false">CD494+CB495</f>
        <v>0</v>
      </c>
      <c r="CE495" s="259"/>
      <c r="CF495" s="259" t="n">
        <f aca="false">CF494+CD495</f>
        <v>0</v>
      </c>
      <c r="CG495" s="259"/>
      <c r="CH495" s="259" t="n">
        <f aca="false">CH494+CF495</f>
        <v>0</v>
      </c>
      <c r="CI495" s="259"/>
      <c r="CJ495" s="259" t="n">
        <f aca="false">CJ494+CH495</f>
        <v>0</v>
      </c>
      <c r="CK495" s="259"/>
      <c r="CL495" s="259" t="n">
        <f aca="false">CL494+CJ495</f>
        <v>0</v>
      </c>
      <c r="CM495" s="259"/>
      <c r="CN495" s="259" t="n">
        <f aca="false">CN494+CL495</f>
        <v>0</v>
      </c>
      <c r="CO495" s="259"/>
      <c r="CP495" s="259" t="n">
        <f aca="false">CP494+CN495</f>
        <v>0</v>
      </c>
      <c r="CQ495" s="259"/>
      <c r="CR495" s="259" t="n">
        <f aca="false">CR494+CP495</f>
        <v>0</v>
      </c>
      <c r="CS495" s="259"/>
      <c r="CT495" s="259" t="n">
        <f aca="false">CT494+CR495</f>
        <v>0</v>
      </c>
      <c r="CU495" s="259"/>
      <c r="CV495" s="259" t="n">
        <f aca="false">CV494+CT495</f>
        <v>0</v>
      </c>
      <c r="CW495" s="259"/>
      <c r="CX495" s="259" t="n">
        <f aca="false">CX494+CV495</f>
        <v>0</v>
      </c>
      <c r="CY495" s="259"/>
      <c r="CZ495" s="259" t="n">
        <f aca="false">CZ494+CX495</f>
        <v>0</v>
      </c>
      <c r="DA495" s="259"/>
      <c r="DB495" s="259" t="n">
        <f aca="false">DB494+CZ495</f>
        <v>0</v>
      </c>
      <c r="DC495" s="259"/>
      <c r="DD495" s="259" t="n">
        <f aca="false">DD494+DB495</f>
        <v>0</v>
      </c>
      <c r="DE495" s="259"/>
      <c r="DF495" s="259" t="n">
        <f aca="false">DF494+DD495</f>
        <v>0</v>
      </c>
      <c r="DG495" s="259"/>
      <c r="DH495" s="259" t="n">
        <f aca="false">DH494+DF495</f>
        <v>0</v>
      </c>
      <c r="DI495" s="259"/>
      <c r="DJ495" s="296" t="n">
        <f aca="false">DJ494+DH495</f>
        <v>0</v>
      </c>
      <c r="DK495" s="296"/>
      <c r="DL495" s="259" t="n">
        <f aca="false">DL494+DJ495</f>
        <v>0</v>
      </c>
      <c r="DM495" s="259"/>
      <c r="DN495" s="259" t="n">
        <f aca="false">DN494+DL495</f>
        <v>0</v>
      </c>
      <c r="DO495" s="259"/>
      <c r="DP495" s="259" t="n">
        <f aca="false">DP494+DN495</f>
        <v>0</v>
      </c>
      <c r="DQ495" s="259"/>
      <c r="DR495" s="259" t="n">
        <f aca="false">DR494+DP495</f>
        <v>0</v>
      </c>
      <c r="DS495" s="259"/>
      <c r="DT495" s="259" t="n">
        <f aca="false">DT494+DR495</f>
        <v>0</v>
      </c>
      <c r="DU495" s="259"/>
      <c r="DV495" s="259" t="n">
        <f aca="false">DV494+DT495</f>
        <v>0</v>
      </c>
      <c r="DW495" s="259"/>
      <c r="DX495" s="259" t="n">
        <f aca="false">DX494+DV495</f>
        <v>0</v>
      </c>
      <c r="DY495" s="259"/>
      <c r="DZ495" s="259" t="n">
        <f aca="false">DZ494+DX495</f>
        <v>0</v>
      </c>
      <c r="EA495" s="259"/>
      <c r="EB495" s="259" t="n">
        <f aca="false">EB494+DZ495</f>
        <v>0</v>
      </c>
      <c r="EC495" s="259"/>
      <c r="ED495" s="259" t="n">
        <f aca="false">ED494+EB495</f>
        <v>0</v>
      </c>
      <c r="EE495" s="259"/>
      <c r="EF495" s="259" t="n">
        <f aca="false">EF494+ED495</f>
        <v>0</v>
      </c>
      <c r="EG495" s="259"/>
      <c r="EH495" s="259" t="n">
        <f aca="false">EH494+EF495</f>
        <v>0</v>
      </c>
      <c r="EI495" s="259"/>
      <c r="EJ495" s="259" t="n">
        <f aca="false">EJ494+EH495</f>
        <v>0</v>
      </c>
      <c r="EK495" s="259"/>
      <c r="EL495" s="259" t="n">
        <f aca="false">EL494+EJ495</f>
        <v>0</v>
      </c>
      <c r="EM495" s="259"/>
      <c r="EN495" s="259" t="n">
        <f aca="false">EN494+EL495</f>
        <v>0</v>
      </c>
      <c r="EO495" s="259"/>
      <c r="EP495" s="259" t="n">
        <f aca="false">EP494+EN495</f>
        <v>0</v>
      </c>
      <c r="EQ495" s="259"/>
      <c r="ER495" s="259" t="n">
        <f aca="false">ER494+EP495</f>
        <v>0</v>
      </c>
      <c r="ES495" s="259"/>
      <c r="ET495" s="259" t="n">
        <f aca="false">ET494+ER495</f>
        <v>0</v>
      </c>
      <c r="EU495" s="259"/>
      <c r="EV495" s="259" t="n">
        <f aca="false">EV494+ET495</f>
        <v>0</v>
      </c>
      <c r="EW495" s="259"/>
      <c r="EX495" s="260" t="n">
        <f aca="false">EX494+EV495</f>
        <v>0</v>
      </c>
      <c r="EY495" s="260"/>
      <c r="EZ495" s="259" t="n">
        <f aca="false">EZ494+EX495</f>
        <v>0</v>
      </c>
      <c r="FA495" s="259"/>
      <c r="FB495" s="259" t="n">
        <f aca="false">FB494+EZ495</f>
        <v>0</v>
      </c>
      <c r="FC495" s="259"/>
      <c r="FD495" s="259" t="n">
        <f aca="false">FD494+FB495</f>
        <v>0</v>
      </c>
      <c r="FE495" s="259"/>
      <c r="FF495" s="259" t="n">
        <f aca="false">FF494+FD495</f>
        <v>0</v>
      </c>
      <c r="FG495" s="259"/>
      <c r="FH495" s="259" t="n">
        <f aca="false">FH494+FF495</f>
        <v>0</v>
      </c>
      <c r="FI495" s="259"/>
      <c r="FJ495" s="259" t="n">
        <f aca="false">FJ494+FH495</f>
        <v>0</v>
      </c>
      <c r="FK495" s="259"/>
      <c r="FL495" s="259" t="n">
        <f aca="false">FL494+FJ495</f>
        <v>0</v>
      </c>
      <c r="FM495" s="259"/>
      <c r="FN495" s="259" t="n">
        <f aca="false">FN494+FL495</f>
        <v>0</v>
      </c>
      <c r="FO495" s="259"/>
      <c r="FP495" s="259" t="n">
        <f aca="false">FP494+FN495</f>
        <v>0</v>
      </c>
      <c r="FQ495" s="259"/>
      <c r="FR495" s="259" t="n">
        <f aca="false">FR494+FP495</f>
        <v>0</v>
      </c>
      <c r="FS495" s="259"/>
      <c r="FT495" s="259" t="n">
        <f aca="false">FT494+FR495</f>
        <v>0</v>
      </c>
      <c r="FU495" s="259"/>
      <c r="FV495" s="259" t="n">
        <f aca="false">FV494+FT495</f>
        <v>0</v>
      </c>
      <c r="FW495" s="259"/>
      <c r="FX495" s="259" t="n">
        <f aca="false">FX494+FV495</f>
        <v>0</v>
      </c>
      <c r="FY495" s="259"/>
      <c r="FZ495" s="259" t="n">
        <f aca="false">FZ494+FX495</f>
        <v>0</v>
      </c>
      <c r="GA495" s="259"/>
      <c r="GB495" s="259" t="n">
        <f aca="false">GB494+FZ495</f>
        <v>0</v>
      </c>
      <c r="GC495" s="259"/>
      <c r="GD495" s="259" t="n">
        <f aca="false">GD494+GB495</f>
        <v>0</v>
      </c>
      <c r="GE495" s="259"/>
      <c r="GF495" s="259" t="n">
        <f aca="false">GF494+GD495</f>
        <v>0</v>
      </c>
      <c r="GG495" s="259"/>
      <c r="GH495" s="259" t="n">
        <f aca="false">GH494+GF495</f>
        <v>0</v>
      </c>
      <c r="GI495" s="259"/>
      <c r="GJ495" s="259" t="n">
        <f aca="false">GJ494+GH495</f>
        <v>0</v>
      </c>
      <c r="GK495" s="259"/>
      <c r="GL495" s="259" t="n">
        <f aca="false">GL494+GJ495</f>
        <v>0</v>
      </c>
      <c r="GM495" s="259"/>
      <c r="GN495" s="259" t="n">
        <f aca="false">GN494+GL495</f>
        <v>0</v>
      </c>
      <c r="GO495" s="259"/>
      <c r="GP495" s="259" t="n">
        <f aca="false">GP494+GN495</f>
        <v>0</v>
      </c>
      <c r="GQ495" s="259"/>
      <c r="GR495" s="259" t="n">
        <f aca="false">GR494+GP495</f>
        <v>0</v>
      </c>
      <c r="GS495" s="259"/>
      <c r="GT495" s="259" t="n">
        <f aca="false">GT494+GR495</f>
        <v>0</v>
      </c>
      <c r="GU495" s="259"/>
      <c r="GV495" s="259" t="n">
        <f aca="false">GV494+GT495</f>
        <v>0</v>
      </c>
      <c r="GW495" s="259"/>
      <c r="GX495" s="259" t="n">
        <f aca="false">GX494+GV495</f>
        <v>0</v>
      </c>
      <c r="GY495" s="259"/>
      <c r="GZ495" s="259" t="n">
        <f aca="false">GZ494+GX495</f>
        <v>0</v>
      </c>
      <c r="HA495" s="259"/>
      <c r="HB495" s="259" t="n">
        <f aca="false">HB494+GZ495</f>
        <v>0</v>
      </c>
      <c r="HC495" s="259"/>
      <c r="HD495" s="259" t="n">
        <f aca="false">HD494+HB495</f>
        <v>0</v>
      </c>
      <c r="HE495" s="259"/>
      <c r="HF495" s="259" t="n">
        <f aca="false">HF494+HD495</f>
        <v>0</v>
      </c>
      <c r="HG495" s="259"/>
      <c r="HH495" s="259" t="n">
        <f aca="false">HH494+HF495</f>
        <v>0</v>
      </c>
      <c r="HI495" s="259"/>
      <c r="HJ495" s="259" t="n">
        <f aca="false">HJ494+HH495</f>
        <v>0</v>
      </c>
      <c r="HK495" s="259"/>
    </row>
    <row r="496" s="299" customFormat="true" ht="12.75" hidden="true" customHeight="false" outlineLevel="0" collapsed="false">
      <c r="A496" s="232"/>
      <c r="B496" s="233"/>
      <c r="C496" s="232"/>
      <c r="D496" s="234"/>
      <c r="E496" s="234"/>
      <c r="F496" s="235"/>
      <c r="G496" s="234"/>
      <c r="H496" s="261"/>
      <c r="I496" s="237"/>
      <c r="J496" s="238"/>
      <c r="K496" s="262" t="s">
        <v>165</v>
      </c>
      <c r="L496" s="263" t="e">
        <f aca="false">IF($E490&gt;0,L493/$E490,"-")</f>
        <v>#N/A</v>
      </c>
      <c r="M496" s="263"/>
      <c r="N496" s="263" t="e">
        <f aca="false">IF($E490&gt;0,N493/$E490,"-")</f>
        <v>#N/A</v>
      </c>
      <c r="O496" s="263"/>
      <c r="P496" s="263" t="e">
        <f aca="false">IF($E490&gt;0,P493/$E490,"-")</f>
        <v>#N/A</v>
      </c>
      <c r="Q496" s="263"/>
      <c r="R496" s="263" t="e">
        <f aca="false">IF($E490&gt;0,R493/$E490,"-")</f>
        <v>#N/A</v>
      </c>
      <c r="S496" s="263"/>
      <c r="T496" s="263" t="e">
        <f aca="false">IF($E490&gt;0,T493/$E490,"-")</f>
        <v>#N/A</v>
      </c>
      <c r="U496" s="263"/>
      <c r="V496" s="263" t="e">
        <f aca="false">IF($E490&gt;0,V493/$E490,"-")</f>
        <v>#N/A</v>
      </c>
      <c r="W496" s="263"/>
      <c r="X496" s="263" t="e">
        <f aca="false">IF($E490&gt;0,X493/$E490,"-")</f>
        <v>#N/A</v>
      </c>
      <c r="Y496" s="263"/>
      <c r="Z496" s="263" t="e">
        <f aca="false">IF($E490&gt;0,Z493/$E490,"-")</f>
        <v>#N/A</v>
      </c>
      <c r="AA496" s="263"/>
      <c r="AB496" s="263" t="e">
        <f aca="false">IF($E490&gt;0,AB493/$E490,"-")</f>
        <v>#N/A</v>
      </c>
      <c r="AC496" s="263"/>
      <c r="AD496" s="263" t="e">
        <f aca="false">IF($E490&gt;0,AD493/$E490,"-")</f>
        <v>#N/A</v>
      </c>
      <c r="AE496" s="263"/>
      <c r="AF496" s="263" t="e">
        <f aca="false">IF($E490&gt;0,AF493/$E490,"-")</f>
        <v>#N/A</v>
      </c>
      <c r="AG496" s="263"/>
      <c r="AH496" s="263" t="e">
        <f aca="false">IF($E490&gt;0,AH493/$E490,"-")</f>
        <v>#N/A</v>
      </c>
      <c r="AI496" s="263"/>
      <c r="AJ496" s="263" t="e">
        <f aca="false">IF($E490&gt;0,AJ493/$E490,"-")</f>
        <v>#N/A</v>
      </c>
      <c r="AK496" s="263"/>
      <c r="AL496" s="263" t="e">
        <f aca="false">IF($E490&gt;0,AL493/$E490,"-")</f>
        <v>#N/A</v>
      </c>
      <c r="AM496" s="263"/>
      <c r="AN496" s="263" t="e">
        <f aca="false">IF($E490&gt;0,AN493/$E490,"-")</f>
        <v>#N/A</v>
      </c>
      <c r="AO496" s="263"/>
      <c r="AP496" s="263" t="e">
        <f aca="false">IF($E490&gt;0,AP493/$E490,"-")</f>
        <v>#N/A</v>
      </c>
      <c r="AQ496" s="263"/>
      <c r="AR496" s="263" t="e">
        <f aca="false">IF($E490&gt;0,AR493/$E490,"-")</f>
        <v>#N/A</v>
      </c>
      <c r="AS496" s="263"/>
      <c r="AT496" s="263" t="e">
        <f aca="false">IF($E490&gt;0,AT493/$E490,"-")</f>
        <v>#N/A</v>
      </c>
      <c r="AU496" s="263"/>
      <c r="AV496" s="263" t="e">
        <f aca="false">IF($E490&gt;0,AV493/$E490,"-")</f>
        <v>#N/A</v>
      </c>
      <c r="AW496" s="263"/>
      <c r="AX496" s="263" t="e">
        <f aca="false">IF($E490&gt;0,AX493/$E490,"-")</f>
        <v>#N/A</v>
      </c>
      <c r="AY496" s="263"/>
      <c r="AZ496" s="263" t="e">
        <f aca="false">IF($E490&gt;0,AZ493/$E490,"-")</f>
        <v>#N/A</v>
      </c>
      <c r="BA496" s="263"/>
      <c r="BB496" s="263" t="e">
        <f aca="false">IF($E490&gt;0,BB493/$E490,"-")</f>
        <v>#N/A</v>
      </c>
      <c r="BC496" s="263"/>
      <c r="BD496" s="263" t="e">
        <f aca="false">IF($E490&gt;0,BD493/$E490,"-")</f>
        <v>#N/A</v>
      </c>
      <c r="BE496" s="263"/>
      <c r="BF496" s="263" t="e">
        <f aca="false">IF($E490&gt;0,BF493/$E490,"-")</f>
        <v>#N/A</v>
      </c>
      <c r="BG496" s="263"/>
      <c r="BH496" s="263" t="e">
        <f aca="false">IF($E490&gt;0,BH493/$E490,"-")</f>
        <v>#N/A</v>
      </c>
      <c r="BI496" s="263"/>
      <c r="BJ496" s="263" t="e">
        <f aca="false">IF($E490&gt;0,BJ493/$E490,"-")</f>
        <v>#N/A</v>
      </c>
      <c r="BK496" s="263"/>
      <c r="BL496" s="263" t="e">
        <f aca="false">IF($E490&gt;0,BL493/$E490,"-")</f>
        <v>#N/A</v>
      </c>
      <c r="BM496" s="263"/>
      <c r="BN496" s="263" t="e">
        <f aca="false">IF($E490&gt;0,BN493/$E490,"-")</f>
        <v>#N/A</v>
      </c>
      <c r="BO496" s="263"/>
      <c r="BP496" s="263" t="e">
        <f aca="false">IF($E490&gt;0,BP493/$E490,"-")</f>
        <v>#N/A</v>
      </c>
      <c r="BQ496" s="263"/>
      <c r="BR496" s="263" t="e">
        <f aca="false">IF($E490&gt;0,BR493/$E490,"-")</f>
        <v>#N/A</v>
      </c>
      <c r="BS496" s="263"/>
      <c r="BT496" s="263" t="e">
        <f aca="false">IF($E490&gt;0,BT493/$E490,"-")</f>
        <v>#N/A</v>
      </c>
      <c r="BU496" s="263"/>
      <c r="BV496" s="263" t="e">
        <f aca="false">IF($E490&gt;0,BV493/$E490,"-")</f>
        <v>#N/A</v>
      </c>
      <c r="BW496" s="263"/>
      <c r="BX496" s="263" t="e">
        <f aca="false">IF($E490&gt;0,BX493/$E490,"-")</f>
        <v>#N/A</v>
      </c>
      <c r="BY496" s="263"/>
      <c r="BZ496" s="263" t="e">
        <f aca="false">IF($E490&gt;0,BZ493/$E490,"-")</f>
        <v>#N/A</v>
      </c>
      <c r="CA496" s="263"/>
      <c r="CB496" s="263" t="e">
        <f aca="false">IF($E490&gt;0,CB493/$E490,"-")</f>
        <v>#N/A</v>
      </c>
      <c r="CC496" s="263"/>
      <c r="CD496" s="263" t="e">
        <f aca="false">IF($E490&gt;0,CD493/$E490,"-")</f>
        <v>#N/A</v>
      </c>
      <c r="CE496" s="263"/>
      <c r="CF496" s="263" t="e">
        <f aca="false">IF($E490&gt;0,CF493/$E490,"-")</f>
        <v>#N/A</v>
      </c>
      <c r="CG496" s="263"/>
      <c r="CH496" s="263" t="e">
        <f aca="false">IF($E490&gt;0,CH493/$E490,"-")</f>
        <v>#N/A</v>
      </c>
      <c r="CI496" s="263"/>
      <c r="CJ496" s="263" t="e">
        <f aca="false">IF($E490&gt;0,CJ493/$E490,"-")</f>
        <v>#N/A</v>
      </c>
      <c r="CK496" s="263"/>
      <c r="CL496" s="263" t="e">
        <f aca="false">IF($E490&gt;0,CL493/$E490,"-")</f>
        <v>#N/A</v>
      </c>
      <c r="CM496" s="263"/>
      <c r="CN496" s="263" t="e">
        <f aca="false">IF($E490&gt;0,CN493/$E490,"-")</f>
        <v>#N/A</v>
      </c>
      <c r="CO496" s="263"/>
      <c r="CP496" s="263" t="e">
        <f aca="false">IF($E490&gt;0,CP493/$E490,"-")</f>
        <v>#N/A</v>
      </c>
      <c r="CQ496" s="263"/>
      <c r="CR496" s="263" t="e">
        <f aca="false">IF($E490&gt;0,CR493/$E490,"-")</f>
        <v>#N/A</v>
      </c>
      <c r="CS496" s="263"/>
      <c r="CT496" s="263" t="e">
        <f aca="false">IF($E490&gt;0,CT493/$E490,"-")</f>
        <v>#N/A</v>
      </c>
      <c r="CU496" s="263"/>
      <c r="CV496" s="263" t="e">
        <f aca="false">IF($E490&gt;0,CV493/$E490,"-")</f>
        <v>#N/A</v>
      </c>
      <c r="CW496" s="263"/>
      <c r="CX496" s="263" t="e">
        <f aca="false">IF($E490&gt;0,CX493/$E490,"-")</f>
        <v>#N/A</v>
      </c>
      <c r="CY496" s="263"/>
      <c r="CZ496" s="263" t="e">
        <f aca="false">IF($E490&gt;0,CZ493/$E490,"-")</f>
        <v>#N/A</v>
      </c>
      <c r="DA496" s="263"/>
      <c r="DB496" s="263" t="e">
        <f aca="false">IF($E490&gt;0,DB493/$E490,"-")</f>
        <v>#N/A</v>
      </c>
      <c r="DC496" s="263"/>
      <c r="DD496" s="263" t="e">
        <f aca="false">IF($E490&gt;0,DD493/$E490,"-")</f>
        <v>#N/A</v>
      </c>
      <c r="DE496" s="263"/>
      <c r="DF496" s="263" t="e">
        <f aca="false">IF($E490&gt;0,DF493/$E490,"-")</f>
        <v>#N/A</v>
      </c>
      <c r="DG496" s="263"/>
      <c r="DH496" s="263" t="e">
        <f aca="false">IF($E490&gt;0,DH493/$E490,"-")</f>
        <v>#N/A</v>
      </c>
      <c r="DI496" s="263"/>
      <c r="DJ496" s="298" t="e">
        <f aca="false">IF($E490&gt;0,DJ493/$E490,"-")</f>
        <v>#N/A</v>
      </c>
      <c r="DK496" s="298"/>
      <c r="DL496" s="263" t="e">
        <f aca="false">IF($E490&gt;0,DL493/$E490,"-")</f>
        <v>#N/A</v>
      </c>
      <c r="DM496" s="263"/>
      <c r="DN496" s="263" t="e">
        <f aca="false">IF($E490&gt;0,DN493/$E490,"-")</f>
        <v>#N/A</v>
      </c>
      <c r="DO496" s="263"/>
      <c r="DP496" s="263" t="e">
        <f aca="false">IF($E490&gt;0,DP493/$E490,"-")</f>
        <v>#N/A</v>
      </c>
      <c r="DQ496" s="263"/>
      <c r="DR496" s="263" t="e">
        <f aca="false">IF($E490&gt;0,DR493/$E490,"-")</f>
        <v>#N/A</v>
      </c>
      <c r="DS496" s="263"/>
      <c r="DT496" s="263" t="e">
        <f aca="false">IF($E490&gt;0,DT493/$E490,"-")</f>
        <v>#N/A</v>
      </c>
      <c r="DU496" s="263"/>
      <c r="DV496" s="263" t="e">
        <f aca="false">IF($E490&gt;0,DV493/$E490,"-")</f>
        <v>#N/A</v>
      </c>
      <c r="DW496" s="263"/>
      <c r="DX496" s="263" t="e">
        <f aca="false">IF($E490&gt;0,DX493/$E490,"-")</f>
        <v>#N/A</v>
      </c>
      <c r="DY496" s="263"/>
      <c r="DZ496" s="263" t="e">
        <f aca="false">IF($E490&gt;0,DZ493/$E490,"-")</f>
        <v>#N/A</v>
      </c>
      <c r="EA496" s="263"/>
      <c r="EB496" s="263" t="e">
        <f aca="false">IF($E490&gt;0,EB493/$E490,"-")</f>
        <v>#N/A</v>
      </c>
      <c r="EC496" s="263"/>
      <c r="ED496" s="263" t="e">
        <f aca="false">IF($E490&gt;0,ED493/$E490,"-")</f>
        <v>#N/A</v>
      </c>
      <c r="EE496" s="263"/>
      <c r="EF496" s="263" t="e">
        <f aca="false">IF($E490&gt;0,EF493/$E490,"-")</f>
        <v>#N/A</v>
      </c>
      <c r="EG496" s="263"/>
      <c r="EH496" s="263" t="e">
        <f aca="false">IF($E490&gt;0,EH493/$E490,"-")</f>
        <v>#N/A</v>
      </c>
      <c r="EI496" s="263"/>
      <c r="EJ496" s="263" t="e">
        <f aca="false">IF($E490&gt;0,EJ493/$E490,"-")</f>
        <v>#N/A</v>
      </c>
      <c r="EK496" s="263"/>
      <c r="EL496" s="263" t="e">
        <f aca="false">IF($E490&gt;0,EL493/$E490,"-")</f>
        <v>#N/A</v>
      </c>
      <c r="EM496" s="263"/>
      <c r="EN496" s="263" t="e">
        <f aca="false">IF($E490&gt;0,EN493/$E490,"-")</f>
        <v>#N/A</v>
      </c>
      <c r="EO496" s="263"/>
      <c r="EP496" s="263" t="e">
        <f aca="false">IF($E490&gt;0,EP493/$E490,"-")</f>
        <v>#N/A</v>
      </c>
      <c r="EQ496" s="263"/>
      <c r="ER496" s="263" t="e">
        <f aca="false">IF($E490&gt;0,ER493/$E490,"-")</f>
        <v>#N/A</v>
      </c>
      <c r="ES496" s="263"/>
      <c r="ET496" s="263" t="e">
        <f aca="false">IF($E490&gt;0,ET493/$E490,"-")</f>
        <v>#N/A</v>
      </c>
      <c r="EU496" s="263"/>
      <c r="EV496" s="263" t="e">
        <f aca="false">IF($E490&gt;0,EV493/$E490,"-")</f>
        <v>#N/A</v>
      </c>
      <c r="EW496" s="263"/>
      <c r="EX496" s="264" t="e">
        <f aca="false">IF($E490&gt;0,EX493/$E490,"-")</f>
        <v>#N/A</v>
      </c>
      <c r="EY496" s="264"/>
      <c r="EZ496" s="263" t="e">
        <f aca="false">IF($E490&gt;0,EZ493/$E490,"-")</f>
        <v>#N/A</v>
      </c>
      <c r="FA496" s="263"/>
      <c r="FB496" s="263" t="e">
        <f aca="false">IF($E490&gt;0,FB493/$E490,"-")</f>
        <v>#N/A</v>
      </c>
      <c r="FC496" s="263"/>
      <c r="FD496" s="263" t="e">
        <f aca="false">IF($E490&gt;0,FD493/$E490,"-")</f>
        <v>#N/A</v>
      </c>
      <c r="FE496" s="263"/>
      <c r="FF496" s="263" t="e">
        <f aca="false">IF($E490&gt;0,FF493/$E490,"-")</f>
        <v>#N/A</v>
      </c>
      <c r="FG496" s="263"/>
      <c r="FH496" s="263" t="e">
        <f aca="false">IF($E490&gt;0,FH493/$E490,"-")</f>
        <v>#N/A</v>
      </c>
      <c r="FI496" s="263"/>
      <c r="FJ496" s="263" t="e">
        <f aca="false">IF($E490&gt;0,FJ493/$E490,"-")</f>
        <v>#N/A</v>
      </c>
      <c r="FK496" s="263"/>
      <c r="FL496" s="263" t="e">
        <f aca="false">IF($E490&gt;0,FL493/$E490,"-")</f>
        <v>#N/A</v>
      </c>
      <c r="FM496" s="263"/>
      <c r="FN496" s="263" t="e">
        <f aca="false">IF($E490&gt;0,FN493/$E490,"-")</f>
        <v>#N/A</v>
      </c>
      <c r="FO496" s="263"/>
      <c r="FP496" s="263" t="e">
        <f aca="false">IF($E490&gt;0,FP493/$E490,"-")</f>
        <v>#N/A</v>
      </c>
      <c r="FQ496" s="263"/>
      <c r="FR496" s="263" t="e">
        <f aca="false">IF($E490&gt;0,FR493/$E490,"-")</f>
        <v>#N/A</v>
      </c>
      <c r="FS496" s="263"/>
      <c r="FT496" s="263" t="e">
        <f aca="false">IF($E490&gt;0,FT493/$E490,"-")</f>
        <v>#N/A</v>
      </c>
      <c r="FU496" s="263"/>
      <c r="FV496" s="263" t="e">
        <f aca="false">IF($E490&gt;0,FV493/$E490,"-")</f>
        <v>#N/A</v>
      </c>
      <c r="FW496" s="263"/>
      <c r="FX496" s="263" t="e">
        <f aca="false">IF($E490&gt;0,FX493/$E490,"-")</f>
        <v>#N/A</v>
      </c>
      <c r="FY496" s="263"/>
      <c r="FZ496" s="263" t="e">
        <f aca="false">IF($E490&gt;0,FZ493/$E490,"-")</f>
        <v>#N/A</v>
      </c>
      <c r="GA496" s="263"/>
      <c r="GB496" s="263" t="e">
        <f aca="false">IF($E490&gt;0,GB493/$E490,"-")</f>
        <v>#N/A</v>
      </c>
      <c r="GC496" s="263"/>
      <c r="GD496" s="263" t="e">
        <f aca="false">IF($E490&gt;0,GD493/$E490,"-")</f>
        <v>#N/A</v>
      </c>
      <c r="GE496" s="263"/>
      <c r="GF496" s="263" t="e">
        <f aca="false">IF($E490&gt;0,GF493/$E490,"-")</f>
        <v>#N/A</v>
      </c>
      <c r="GG496" s="263"/>
      <c r="GH496" s="263" t="e">
        <f aca="false">IF($E490&gt;0,GH493/$E490,"-")</f>
        <v>#N/A</v>
      </c>
      <c r="GI496" s="263"/>
      <c r="GJ496" s="263" t="e">
        <f aca="false">IF($E490&gt;0,GJ493/$E490,"-")</f>
        <v>#N/A</v>
      </c>
      <c r="GK496" s="263"/>
      <c r="GL496" s="263" t="e">
        <f aca="false">IF($E490&gt;0,GL493/$E490,"-")</f>
        <v>#N/A</v>
      </c>
      <c r="GM496" s="263"/>
      <c r="GN496" s="263" t="e">
        <f aca="false">IF($E490&gt;0,GN493/$E490,"-")</f>
        <v>#N/A</v>
      </c>
      <c r="GO496" s="263"/>
      <c r="GP496" s="263" t="e">
        <f aca="false">IF($E490&gt;0,GP493/$E490,"-")</f>
        <v>#N/A</v>
      </c>
      <c r="GQ496" s="263"/>
      <c r="GR496" s="263" t="e">
        <f aca="false">IF($E490&gt;0,GR493/$E490,"-")</f>
        <v>#N/A</v>
      </c>
      <c r="GS496" s="263"/>
      <c r="GT496" s="263" t="e">
        <f aca="false">IF($E490&gt;0,GT493/$E490,"-")</f>
        <v>#N/A</v>
      </c>
      <c r="GU496" s="263"/>
      <c r="GV496" s="263" t="e">
        <f aca="false">IF($E490&gt;0,GV493/$E490,"-")</f>
        <v>#N/A</v>
      </c>
      <c r="GW496" s="263"/>
      <c r="GX496" s="263" t="e">
        <f aca="false">IF($E490&gt;0,GX493/$E490,"-")</f>
        <v>#N/A</v>
      </c>
      <c r="GY496" s="263"/>
      <c r="GZ496" s="263" t="e">
        <f aca="false">IF($E490&gt;0,GZ493/$E490,"-")</f>
        <v>#N/A</v>
      </c>
      <c r="HA496" s="263"/>
      <c r="HB496" s="263" t="e">
        <f aca="false">IF($E490&gt;0,HB493/$E490,"-")</f>
        <v>#N/A</v>
      </c>
      <c r="HC496" s="263"/>
      <c r="HD496" s="263" t="e">
        <f aca="false">IF($E490&gt;0,HD493/$E490,"-")</f>
        <v>#N/A</v>
      </c>
      <c r="HE496" s="263"/>
      <c r="HF496" s="263" t="e">
        <f aca="false">IF($E490&gt;0,HF493/$E490,"-")</f>
        <v>#N/A</v>
      </c>
      <c r="HG496" s="263"/>
      <c r="HH496" s="263" t="e">
        <f aca="false">IF($E490&gt;0,HH493/$E490,"-")</f>
        <v>#N/A</v>
      </c>
      <c r="HI496" s="263"/>
      <c r="HJ496" s="263" t="e">
        <f aca="false">IF($E490&gt;0,HJ493/$E490,"-")</f>
        <v>#N/A</v>
      </c>
      <c r="HK496" s="263"/>
    </row>
    <row r="497" customFormat="false" ht="12.75" hidden="true" customHeight="false" outlineLevel="0" collapsed="false">
      <c r="A497" s="232"/>
      <c r="B497" s="233"/>
      <c r="C497" s="232"/>
      <c r="D497" s="234"/>
      <c r="E497" s="234"/>
      <c r="F497" s="235"/>
      <c r="G497" s="234"/>
      <c r="H497" s="234"/>
      <c r="I497" s="237"/>
      <c r="J497" s="238"/>
      <c r="K497" s="265" t="s">
        <v>166</v>
      </c>
      <c r="L497" s="266" t="e">
        <f aca="false">IF($E490&gt;0,L495/$E490,"-")</f>
        <v>#N/A</v>
      </c>
      <c r="M497" s="266"/>
      <c r="N497" s="266" t="e">
        <f aca="false">IF($E490&gt;0,N495/$E490,"-")</f>
        <v>#N/A</v>
      </c>
      <c r="O497" s="266"/>
      <c r="P497" s="266" t="e">
        <f aca="false">IF($E490&gt;0,P495/$E490,"-")</f>
        <v>#N/A</v>
      </c>
      <c r="Q497" s="266"/>
      <c r="R497" s="266" t="e">
        <f aca="false">IF($E490&gt;0,R495/$E490,"-")</f>
        <v>#N/A</v>
      </c>
      <c r="S497" s="266"/>
      <c r="T497" s="266" t="e">
        <f aca="false">IF($E490&gt;0,T495/$E490,"-")</f>
        <v>#N/A</v>
      </c>
      <c r="U497" s="266"/>
      <c r="V497" s="266" t="e">
        <f aca="false">IF($E490&gt;0,V495/$E490,"-")</f>
        <v>#N/A</v>
      </c>
      <c r="W497" s="266"/>
      <c r="X497" s="266" t="e">
        <f aca="false">IF($E490&gt;0,X495/$E490,"-")</f>
        <v>#N/A</v>
      </c>
      <c r="Y497" s="266"/>
      <c r="Z497" s="266" t="e">
        <f aca="false">IF($E490&gt;0,Z495/$E490,"-")</f>
        <v>#N/A</v>
      </c>
      <c r="AA497" s="266"/>
      <c r="AB497" s="266" t="e">
        <f aca="false">IF($E490&gt;0,AB495/$E490,"-")</f>
        <v>#N/A</v>
      </c>
      <c r="AC497" s="266"/>
      <c r="AD497" s="266" t="e">
        <f aca="false">IF($E490&gt;0,AD495/$E490,"-")</f>
        <v>#N/A</v>
      </c>
      <c r="AE497" s="266"/>
      <c r="AF497" s="266" t="e">
        <f aca="false">IF($E490&gt;0,AF495/$E490,"-")</f>
        <v>#N/A</v>
      </c>
      <c r="AG497" s="266"/>
      <c r="AH497" s="266" t="e">
        <f aca="false">IF($E490&gt;0,AH495/$E490,"-")</f>
        <v>#N/A</v>
      </c>
      <c r="AI497" s="266"/>
      <c r="AJ497" s="266" t="e">
        <f aca="false">IF($E490&gt;0,AJ495/$E490,"-")</f>
        <v>#N/A</v>
      </c>
      <c r="AK497" s="266"/>
      <c r="AL497" s="266" t="e">
        <f aca="false">IF($E490&gt;0,AL495/$E490,"-")</f>
        <v>#N/A</v>
      </c>
      <c r="AM497" s="266"/>
      <c r="AN497" s="266" t="e">
        <f aca="false">IF($E490&gt;0,AN495/$E490,"-")</f>
        <v>#N/A</v>
      </c>
      <c r="AO497" s="266"/>
      <c r="AP497" s="266" t="e">
        <f aca="false">IF($E490&gt;0,AP495/$E490,"-")</f>
        <v>#N/A</v>
      </c>
      <c r="AQ497" s="266"/>
      <c r="AR497" s="266" t="e">
        <f aca="false">IF($E490&gt;0,AR495/$E490,"-")</f>
        <v>#N/A</v>
      </c>
      <c r="AS497" s="266"/>
      <c r="AT497" s="266" t="e">
        <f aca="false">IF($E490&gt;0,AT495/$E490,"-")</f>
        <v>#N/A</v>
      </c>
      <c r="AU497" s="266"/>
      <c r="AV497" s="266" t="e">
        <f aca="false">IF($E490&gt;0,AV495/$E490,"-")</f>
        <v>#N/A</v>
      </c>
      <c r="AW497" s="266"/>
      <c r="AX497" s="266" t="e">
        <f aca="false">IF($E490&gt;0,AX495/$E490,"-")</f>
        <v>#N/A</v>
      </c>
      <c r="AY497" s="266"/>
      <c r="AZ497" s="266" t="e">
        <f aca="false">IF($E490&gt;0,AZ495/$E490,"-")</f>
        <v>#N/A</v>
      </c>
      <c r="BA497" s="266"/>
      <c r="BB497" s="266" t="e">
        <f aca="false">IF($E490&gt;0,BB495/$E490,"-")</f>
        <v>#N/A</v>
      </c>
      <c r="BC497" s="266"/>
      <c r="BD497" s="266" t="e">
        <f aca="false">IF($E490&gt;0,BD495/$E490,"-")</f>
        <v>#N/A</v>
      </c>
      <c r="BE497" s="266"/>
      <c r="BF497" s="266" t="e">
        <f aca="false">IF($E490&gt;0,BF495/$E490,"-")</f>
        <v>#N/A</v>
      </c>
      <c r="BG497" s="266"/>
      <c r="BH497" s="266" t="e">
        <f aca="false">IF($E490&gt;0,BH495/$E490,"-")</f>
        <v>#N/A</v>
      </c>
      <c r="BI497" s="266"/>
      <c r="BJ497" s="266" t="e">
        <f aca="false">IF($E490&gt;0,BJ495/$E490,"-")</f>
        <v>#N/A</v>
      </c>
      <c r="BK497" s="266"/>
      <c r="BL497" s="266" t="e">
        <f aca="false">IF($E490&gt;0,BL495/$E490,"-")</f>
        <v>#N/A</v>
      </c>
      <c r="BM497" s="266"/>
      <c r="BN497" s="266" t="e">
        <f aca="false">IF($E490&gt;0,BN495/$E490,"-")</f>
        <v>#N/A</v>
      </c>
      <c r="BO497" s="266"/>
      <c r="BP497" s="266" t="e">
        <f aca="false">IF($E490&gt;0,BP495/$E490,"-")</f>
        <v>#N/A</v>
      </c>
      <c r="BQ497" s="266"/>
      <c r="BR497" s="300" t="e">
        <f aca="false">IF($E490&gt;0,BR495/$E490,"-")</f>
        <v>#N/A</v>
      </c>
      <c r="BS497" s="300"/>
      <c r="BT497" s="300" t="e">
        <f aca="false">IF($E490&gt;0,BT495/$E490,"-")</f>
        <v>#N/A</v>
      </c>
      <c r="BU497" s="300"/>
      <c r="BV497" s="300" t="e">
        <f aca="false">IF($E490&gt;0,BV495/$E490,"-")</f>
        <v>#N/A</v>
      </c>
      <c r="BW497" s="300"/>
      <c r="BX497" s="300" t="e">
        <f aca="false">IF($E490&gt;0,BX495/$E490,"-")</f>
        <v>#N/A</v>
      </c>
      <c r="BY497" s="300"/>
      <c r="BZ497" s="300" t="e">
        <f aca="false">IF($E490&gt;0,BZ495/$E490,"-")</f>
        <v>#N/A</v>
      </c>
      <c r="CA497" s="300"/>
      <c r="CB497" s="300" t="e">
        <f aca="false">IF($E490&gt;0,CB495/$E490,"-")</f>
        <v>#N/A</v>
      </c>
      <c r="CC497" s="300"/>
      <c r="CD497" s="300" t="e">
        <f aca="false">IF($E490&gt;0,CD495/$E490,"-")</f>
        <v>#N/A</v>
      </c>
      <c r="CE497" s="300"/>
      <c r="CF497" s="300" t="e">
        <f aca="false">IF($E490&gt;0,CF495/$E490,"-")</f>
        <v>#N/A</v>
      </c>
      <c r="CG497" s="300"/>
      <c r="CH497" s="300" t="e">
        <f aca="false">IF($E490&gt;0,CH495/$E490,"-")</f>
        <v>#N/A</v>
      </c>
      <c r="CI497" s="300"/>
      <c r="CJ497" s="300" t="e">
        <f aca="false">IF($E490&gt;0,CJ495/$E490,"-")</f>
        <v>#N/A</v>
      </c>
      <c r="CK497" s="300"/>
      <c r="CL497" s="300" t="e">
        <f aca="false">IF($E490&gt;0,CL495/$E490,"-")</f>
        <v>#N/A</v>
      </c>
      <c r="CM497" s="300"/>
      <c r="CN497" s="300" t="e">
        <f aca="false">IF($E490&gt;0,CN495/$E490,"-")</f>
        <v>#N/A</v>
      </c>
      <c r="CO497" s="300"/>
      <c r="CP497" s="300" t="e">
        <f aca="false">IF($E490&gt;0,CP495/$E490,"-")</f>
        <v>#N/A</v>
      </c>
      <c r="CQ497" s="300"/>
      <c r="CR497" s="300" t="e">
        <f aca="false">IF($E490&gt;0,CR495/$E490,"-")</f>
        <v>#N/A</v>
      </c>
      <c r="CS497" s="300"/>
      <c r="CT497" s="300" t="e">
        <f aca="false">IF($E490&gt;0,CT495/$E490,"-")</f>
        <v>#N/A</v>
      </c>
      <c r="CU497" s="300"/>
      <c r="CV497" s="300" t="e">
        <f aca="false">IF($E490&gt;0,CV495/$E490,"-")</f>
        <v>#N/A</v>
      </c>
      <c r="CW497" s="300"/>
      <c r="CX497" s="300" t="e">
        <f aca="false">IF($E490&gt;0,CX495/$E490,"-")</f>
        <v>#N/A</v>
      </c>
      <c r="CY497" s="300"/>
      <c r="CZ497" s="300" t="e">
        <f aca="false">IF($E490&gt;0,CZ495/$E490,"-")</f>
        <v>#N/A</v>
      </c>
      <c r="DA497" s="300"/>
      <c r="DB497" s="300" t="e">
        <f aca="false">IF($E490&gt;0,DB495/$E490,"-")</f>
        <v>#N/A</v>
      </c>
      <c r="DC497" s="300"/>
      <c r="DD497" s="300" t="e">
        <f aca="false">IF($E490&gt;0,DD495/$E490,"-")</f>
        <v>#N/A</v>
      </c>
      <c r="DE497" s="300"/>
      <c r="DF497" s="300" t="e">
        <f aca="false">IF($E490&gt;0,DF495/$E490,"-")</f>
        <v>#N/A</v>
      </c>
      <c r="DG497" s="300"/>
      <c r="DH497" s="300" t="e">
        <f aca="false">IF($E490&gt;0,DH495/$E490,"-")</f>
        <v>#N/A</v>
      </c>
      <c r="DI497" s="300"/>
      <c r="DJ497" s="301" t="e">
        <f aca="false">IF($E490&gt;0,DJ495/$E490,"-")</f>
        <v>#N/A</v>
      </c>
      <c r="DK497" s="301"/>
      <c r="DL497" s="300" t="e">
        <f aca="false">IF($E490&gt;0,DL495/$E490,"-")</f>
        <v>#N/A</v>
      </c>
      <c r="DM497" s="300"/>
      <c r="DN497" s="300" t="e">
        <f aca="false">IF($E490&gt;0,DN495/$E490,"-")</f>
        <v>#N/A</v>
      </c>
      <c r="DO497" s="300"/>
      <c r="DP497" s="300" t="e">
        <f aca="false">IF($E490&gt;0,DP495/$E490,"-")</f>
        <v>#N/A</v>
      </c>
      <c r="DQ497" s="300"/>
      <c r="DR497" s="300" t="e">
        <f aca="false">IF($E490&gt;0,DR495/$E490,"-")</f>
        <v>#N/A</v>
      </c>
      <c r="DS497" s="300"/>
      <c r="DT497" s="300" t="e">
        <f aca="false">IF($E490&gt;0,DT495/$E490,"-")</f>
        <v>#N/A</v>
      </c>
      <c r="DU497" s="300"/>
      <c r="DV497" s="300" t="e">
        <f aca="false">IF($E490&gt;0,DV495/$E490,"-")</f>
        <v>#N/A</v>
      </c>
      <c r="DW497" s="300"/>
      <c r="DX497" s="300" t="e">
        <f aca="false">IF($E490&gt;0,DX495/$E490,"-")</f>
        <v>#N/A</v>
      </c>
      <c r="DY497" s="300"/>
      <c r="DZ497" s="300" t="e">
        <f aca="false">IF($E490&gt;0,DZ495/$E490,"-")</f>
        <v>#N/A</v>
      </c>
      <c r="EA497" s="300"/>
      <c r="EB497" s="300" t="e">
        <f aca="false">IF($E490&gt;0,EB495/$E490,"-")</f>
        <v>#N/A</v>
      </c>
      <c r="EC497" s="300"/>
      <c r="ED497" s="300" t="e">
        <f aca="false">IF($E490&gt;0,ED495/$E490,"-")</f>
        <v>#N/A</v>
      </c>
      <c r="EE497" s="300"/>
      <c r="EF497" s="300" t="e">
        <f aca="false">IF($E490&gt;0,EF495/$E490,"-")</f>
        <v>#N/A</v>
      </c>
      <c r="EG497" s="300"/>
      <c r="EH497" s="300" t="e">
        <f aca="false">IF($E490&gt;0,EH495/$E490,"-")</f>
        <v>#N/A</v>
      </c>
      <c r="EI497" s="300"/>
      <c r="EJ497" s="300" t="e">
        <f aca="false">IF($E490&gt;0,EJ495/$E490,"-")</f>
        <v>#N/A</v>
      </c>
      <c r="EK497" s="300"/>
      <c r="EL497" s="300" t="e">
        <f aca="false">IF($E490&gt;0,EL495/$E490,"-")</f>
        <v>#N/A</v>
      </c>
      <c r="EM497" s="300"/>
      <c r="EN497" s="300" t="e">
        <f aca="false">IF($E490&gt;0,EN495/$E490,"-")</f>
        <v>#N/A</v>
      </c>
      <c r="EO497" s="300"/>
      <c r="EP497" s="300" t="e">
        <f aca="false">IF($E490&gt;0,EP495/$E490,"-")</f>
        <v>#N/A</v>
      </c>
      <c r="EQ497" s="300"/>
      <c r="ER497" s="300" t="e">
        <f aca="false">IF($E490&gt;0,ER495/$E490,"-")</f>
        <v>#N/A</v>
      </c>
      <c r="ES497" s="300"/>
      <c r="ET497" s="300" t="e">
        <f aca="false">IF($E490&gt;0,ET495/$E490,"-")</f>
        <v>#N/A</v>
      </c>
      <c r="EU497" s="300"/>
      <c r="EV497" s="300" t="e">
        <f aca="false">IF($E490&gt;0,EV495/$E490,"-")</f>
        <v>#N/A</v>
      </c>
      <c r="EW497" s="300"/>
      <c r="EX497" s="302" t="e">
        <f aca="false">IF($E490&gt;0,EX495/$E490,"-")</f>
        <v>#N/A</v>
      </c>
      <c r="EY497" s="302"/>
      <c r="EZ497" s="300" t="e">
        <f aca="false">IF($E490&gt;0,EZ495/$E490,"-")</f>
        <v>#N/A</v>
      </c>
      <c r="FA497" s="300"/>
      <c r="FB497" s="300" t="e">
        <f aca="false">IF($E490&gt;0,FB495/$E490,"-")</f>
        <v>#N/A</v>
      </c>
      <c r="FC497" s="300"/>
      <c r="FD497" s="300" t="e">
        <f aca="false">IF($E490&gt;0,FD495/$E490,"-")</f>
        <v>#N/A</v>
      </c>
      <c r="FE497" s="300"/>
      <c r="FF497" s="300" t="e">
        <f aca="false">IF($E490&gt;0,FF495/$E490,"-")</f>
        <v>#N/A</v>
      </c>
      <c r="FG497" s="300"/>
      <c r="FH497" s="300" t="e">
        <f aca="false">IF($E490&gt;0,FH495/$E490,"-")</f>
        <v>#N/A</v>
      </c>
      <c r="FI497" s="300"/>
      <c r="FJ497" s="300" t="e">
        <f aca="false">IF($E490&gt;0,FJ495/$E490,"-")</f>
        <v>#N/A</v>
      </c>
      <c r="FK497" s="300"/>
      <c r="FL497" s="300" t="e">
        <f aca="false">IF($E490&gt;0,FL495/$E490,"-")</f>
        <v>#N/A</v>
      </c>
      <c r="FM497" s="300"/>
      <c r="FN497" s="300" t="e">
        <f aca="false">IF($E490&gt;0,FN495/$E490,"-")</f>
        <v>#N/A</v>
      </c>
      <c r="FO497" s="300"/>
      <c r="FP497" s="300" t="e">
        <f aca="false">IF($E490&gt;0,FP495/$E490,"-")</f>
        <v>#N/A</v>
      </c>
      <c r="FQ497" s="300"/>
      <c r="FR497" s="300" t="e">
        <f aca="false">IF($E490&gt;0,FR495/$E490,"-")</f>
        <v>#N/A</v>
      </c>
      <c r="FS497" s="300"/>
      <c r="FT497" s="300" t="e">
        <f aca="false">IF($E490&gt;0,FT495/$E490,"-")</f>
        <v>#N/A</v>
      </c>
      <c r="FU497" s="300"/>
      <c r="FV497" s="300" t="e">
        <f aca="false">IF($E490&gt;0,FV495/$E490,"-")</f>
        <v>#N/A</v>
      </c>
      <c r="FW497" s="300"/>
      <c r="FX497" s="300" t="e">
        <f aca="false">IF($E490&gt;0,FX495/$E490,"-")</f>
        <v>#N/A</v>
      </c>
      <c r="FY497" s="300"/>
      <c r="FZ497" s="300" t="e">
        <f aca="false">IF($E490&gt;0,FZ495/$E490,"-")</f>
        <v>#N/A</v>
      </c>
      <c r="GA497" s="300"/>
      <c r="GB497" s="300" t="e">
        <f aca="false">IF($E490&gt;0,GB495/$E490,"-")</f>
        <v>#N/A</v>
      </c>
      <c r="GC497" s="300"/>
      <c r="GD497" s="300" t="e">
        <f aca="false">IF($E490&gt;0,GD495/$E490,"-")</f>
        <v>#N/A</v>
      </c>
      <c r="GE497" s="300"/>
      <c r="GF497" s="300" t="e">
        <f aca="false">IF($E490&gt;0,GF495/$E490,"-")</f>
        <v>#N/A</v>
      </c>
      <c r="GG497" s="300"/>
      <c r="GH497" s="300" t="e">
        <f aca="false">IF($E490&gt;0,GH495/$E490,"-")</f>
        <v>#N/A</v>
      </c>
      <c r="GI497" s="300"/>
      <c r="GJ497" s="300" t="e">
        <f aca="false">IF($E490&gt;0,GJ495/$E490,"-")</f>
        <v>#N/A</v>
      </c>
      <c r="GK497" s="300"/>
      <c r="GL497" s="300" t="e">
        <f aca="false">IF($E490&gt;0,GL495/$E490,"-")</f>
        <v>#N/A</v>
      </c>
      <c r="GM497" s="300"/>
      <c r="GN497" s="300" t="e">
        <f aca="false">IF($E490&gt;0,GN495/$E490,"-")</f>
        <v>#N/A</v>
      </c>
      <c r="GO497" s="300"/>
      <c r="GP497" s="300" t="e">
        <f aca="false">IF($E490&gt;0,GP495/$E490,"-")</f>
        <v>#N/A</v>
      </c>
      <c r="GQ497" s="300"/>
      <c r="GR497" s="300" t="e">
        <f aca="false">IF($E490&gt;0,GR495/$E490,"-")</f>
        <v>#N/A</v>
      </c>
      <c r="GS497" s="300"/>
      <c r="GT497" s="300" t="e">
        <f aca="false">IF($E490&gt;0,GT495/$E490,"-")</f>
        <v>#N/A</v>
      </c>
      <c r="GU497" s="300"/>
      <c r="GV497" s="300" t="e">
        <f aca="false">IF($E490&gt;0,GV495/$E490,"-")</f>
        <v>#N/A</v>
      </c>
      <c r="GW497" s="300"/>
      <c r="GX497" s="300" t="e">
        <f aca="false">IF($E490&gt;0,GX495/$E490,"-")</f>
        <v>#N/A</v>
      </c>
      <c r="GY497" s="300"/>
      <c r="GZ497" s="300" t="e">
        <f aca="false">IF($E490&gt;0,GZ495/$E490,"-")</f>
        <v>#N/A</v>
      </c>
      <c r="HA497" s="300"/>
      <c r="HB497" s="300" t="e">
        <f aca="false">IF($E490&gt;0,HB495/$E490,"-")</f>
        <v>#N/A</v>
      </c>
      <c r="HC497" s="300"/>
      <c r="HD497" s="300" t="e">
        <f aca="false">IF($E490&gt;0,HD495/$E490,"-")</f>
        <v>#N/A</v>
      </c>
      <c r="HE497" s="300"/>
      <c r="HF497" s="300" t="e">
        <f aca="false">IF($E490&gt;0,HF495/$E490,"-")</f>
        <v>#N/A</v>
      </c>
      <c r="HG497" s="300"/>
      <c r="HH497" s="300" t="e">
        <f aca="false">IF($E490&gt;0,HH495/$E490,"-")</f>
        <v>#N/A</v>
      </c>
      <c r="HI497" s="300"/>
      <c r="HJ497" s="300" t="e">
        <f aca="false">IF($E490&gt;0,HJ495/$E490,"-")</f>
        <v>#N/A</v>
      </c>
      <c r="HK497" s="300"/>
    </row>
    <row r="498" s="243" customFormat="true" ht="13.8" hidden="true" customHeight="false" outlineLevel="0" collapsed="false">
      <c r="A498" s="268"/>
      <c r="B498" s="269"/>
      <c r="C498" s="269"/>
      <c r="D498" s="271"/>
      <c r="E498" s="271"/>
      <c r="F498" s="269"/>
      <c r="G498" s="269"/>
      <c r="H498" s="269"/>
      <c r="I498" s="269"/>
      <c r="J498" s="269"/>
      <c r="K498" s="269"/>
      <c r="L498" s="274"/>
      <c r="M498" s="274"/>
      <c r="N498" s="274"/>
      <c r="O498" s="274"/>
      <c r="P498" s="274"/>
      <c r="Q498" s="274"/>
      <c r="R498" s="275"/>
      <c r="S498" s="275"/>
      <c r="T498" s="276"/>
      <c r="U498" s="276"/>
      <c r="V498" s="274"/>
      <c r="W498" s="274"/>
      <c r="X498" s="274"/>
      <c r="Y498" s="274"/>
      <c r="Z498" s="275"/>
      <c r="AA498" s="275"/>
      <c r="AB498" s="276"/>
      <c r="AC498" s="276"/>
      <c r="AD498" s="274"/>
      <c r="AE498" s="274"/>
      <c r="AF498" s="274"/>
      <c r="AG498" s="274"/>
      <c r="AH498" s="275"/>
      <c r="AI498" s="275"/>
      <c r="AJ498" s="276"/>
      <c r="AK498" s="276"/>
      <c r="AL498" s="274"/>
      <c r="AM498" s="274"/>
      <c r="AN498" s="274"/>
      <c r="AO498" s="274"/>
      <c r="AP498" s="275"/>
      <c r="AQ498" s="275"/>
      <c r="AR498" s="276"/>
      <c r="AS498" s="276"/>
      <c r="AT498" s="277"/>
      <c r="AU498" s="277"/>
      <c r="AV498" s="277"/>
      <c r="AW498" s="277"/>
      <c r="AX498" s="277"/>
      <c r="AY498" s="278"/>
      <c r="AZ498" s="279"/>
      <c r="BA498" s="277"/>
      <c r="BB498" s="277"/>
      <c r="BC498" s="277"/>
      <c r="BD498" s="277"/>
      <c r="BE498" s="277"/>
      <c r="BF498" s="277"/>
      <c r="BG498" s="278"/>
      <c r="BH498" s="279"/>
      <c r="BI498" s="277"/>
      <c r="BJ498" s="277"/>
      <c r="BK498" s="277"/>
      <c r="BL498" s="277"/>
      <c r="BM498" s="277"/>
      <c r="BN498" s="277"/>
      <c r="BO498" s="278"/>
      <c r="BP498" s="279"/>
      <c r="BQ498" s="277"/>
      <c r="BR498" s="277"/>
      <c r="BS498" s="277"/>
      <c r="BT498" s="277"/>
      <c r="BU498" s="277"/>
      <c r="BV498" s="277"/>
      <c r="BW498" s="278"/>
      <c r="BX498" s="279"/>
      <c r="BY498" s="277"/>
      <c r="BZ498" s="277"/>
      <c r="CA498" s="277"/>
      <c r="CB498" s="277"/>
      <c r="CC498" s="277"/>
      <c r="CD498" s="275"/>
      <c r="CE498" s="275"/>
      <c r="CF498" s="276"/>
      <c r="CG498" s="276"/>
      <c r="CH498" s="274"/>
      <c r="CI498" s="274"/>
      <c r="CJ498" s="274"/>
      <c r="CK498" s="274"/>
      <c r="CL498" s="275"/>
      <c r="CM498" s="275"/>
      <c r="CN498" s="276"/>
      <c r="CO498" s="276"/>
      <c r="CP498" s="280"/>
      <c r="CQ498" s="280"/>
      <c r="CR498" s="280"/>
      <c r="CS498" s="280"/>
      <c r="CT498" s="281"/>
      <c r="CU498" s="282"/>
      <c r="CV498" s="283"/>
      <c r="CW498" s="281"/>
      <c r="CX498" s="281"/>
      <c r="CY498" s="281"/>
      <c r="CZ498" s="281"/>
      <c r="DA498" s="281"/>
      <c r="DB498" s="281"/>
      <c r="DC498" s="282"/>
      <c r="DD498" s="283"/>
      <c r="DE498" s="281"/>
      <c r="DF498" s="281"/>
      <c r="DG498" s="281"/>
      <c r="DH498" s="281"/>
      <c r="DI498" s="281"/>
      <c r="DJ498" s="284"/>
      <c r="DK498" s="285"/>
      <c r="DL498" s="283"/>
      <c r="DM498" s="281"/>
      <c r="DN498" s="281"/>
      <c r="DO498" s="281"/>
      <c r="DP498" s="281"/>
      <c r="DQ498" s="281"/>
      <c r="DR498" s="281"/>
      <c r="DS498" s="282"/>
      <c r="DT498" s="283"/>
      <c r="DU498" s="281"/>
      <c r="DV498" s="281"/>
      <c r="DW498" s="281"/>
      <c r="DX498" s="281"/>
      <c r="DY498" s="281"/>
      <c r="DZ498" s="281"/>
      <c r="EA498" s="282"/>
      <c r="EB498" s="283"/>
      <c r="EC498" s="281"/>
      <c r="ED498" s="281"/>
      <c r="EE498" s="281"/>
      <c r="EF498" s="281"/>
      <c r="EG498" s="281"/>
      <c r="EH498" s="281"/>
      <c r="EI498" s="282"/>
      <c r="EJ498" s="283"/>
      <c r="EK498" s="281"/>
      <c r="EL498" s="281"/>
      <c r="EM498" s="281"/>
      <c r="EN498" s="281"/>
      <c r="EO498" s="281"/>
      <c r="EP498" s="281"/>
      <c r="EQ498" s="282"/>
      <c r="ER498" s="283"/>
      <c r="ES498" s="281"/>
      <c r="ET498" s="281"/>
      <c r="EU498" s="281"/>
      <c r="EV498" s="281"/>
      <c r="EW498" s="281"/>
      <c r="EX498" s="286"/>
      <c r="EY498" s="287"/>
      <c r="EZ498" s="283"/>
      <c r="FA498" s="281"/>
      <c r="FB498" s="281"/>
      <c r="FC498" s="281"/>
      <c r="FD498" s="281"/>
      <c r="FE498" s="281"/>
      <c r="FF498" s="281"/>
      <c r="FG498" s="282"/>
      <c r="FH498" s="283"/>
      <c r="FI498" s="281"/>
      <c r="FJ498" s="281"/>
      <c r="FK498" s="281"/>
      <c r="FL498" s="281"/>
      <c r="FM498" s="281"/>
      <c r="FN498" s="281"/>
      <c r="FO498" s="282"/>
      <c r="FP498" s="283"/>
      <c r="FQ498" s="281"/>
      <c r="FR498" s="281"/>
      <c r="FS498" s="281"/>
      <c r="FT498" s="281"/>
      <c r="FU498" s="281"/>
      <c r="FV498" s="281"/>
      <c r="FW498" s="282"/>
      <c r="FX498" s="283"/>
      <c r="FY498" s="281"/>
      <c r="FZ498" s="281"/>
      <c r="GA498" s="281"/>
      <c r="GB498" s="281"/>
      <c r="GC498" s="281"/>
      <c r="GD498" s="281"/>
      <c r="GE498" s="282"/>
      <c r="GF498" s="283"/>
      <c r="GG498" s="281"/>
      <c r="GH498" s="281"/>
      <c r="GI498" s="281"/>
      <c r="GJ498" s="281"/>
      <c r="GK498" s="281"/>
      <c r="GL498" s="281"/>
      <c r="GM498" s="282"/>
      <c r="GN498" s="283"/>
      <c r="GO498" s="281"/>
      <c r="GP498" s="281"/>
      <c r="GQ498" s="281"/>
      <c r="GR498" s="281"/>
      <c r="GS498" s="281"/>
      <c r="GT498" s="281"/>
      <c r="GU498" s="282"/>
      <c r="GV498" s="281"/>
      <c r="GW498" s="282"/>
      <c r="GX498" s="281"/>
      <c r="GY498" s="282"/>
      <c r="GZ498" s="281"/>
      <c r="HA498" s="282"/>
      <c r="HB498" s="281"/>
      <c r="HC498" s="282"/>
      <c r="HD498" s="281"/>
      <c r="HE498" s="282"/>
      <c r="HF498" s="281"/>
      <c r="HG498" s="282"/>
      <c r="HH498" s="281"/>
      <c r="HI498" s="282"/>
      <c r="HJ498" s="281"/>
      <c r="HK498" s="282"/>
    </row>
    <row r="499" customFormat="false" ht="12.75" hidden="true" customHeight="false" outlineLevel="0" collapsed="false">
      <c r="A499" s="203" t="n">
        <v>8</v>
      </c>
      <c r="B499" s="204" t="e">
        <f aca="false">planejamento!#ref!</f>
        <v>#NAME?</v>
      </c>
      <c r="C499" s="205"/>
      <c r="D499" s="206"/>
      <c r="E499" s="206"/>
      <c r="F499" s="206"/>
      <c r="G499" s="205"/>
      <c r="H499" s="207"/>
      <c r="I499" s="208"/>
      <c r="J499" s="208"/>
      <c r="K499" s="208"/>
      <c r="L499" s="209"/>
      <c r="M499" s="209"/>
      <c r="N499" s="209"/>
      <c r="O499" s="209"/>
      <c r="P499" s="209"/>
      <c r="Q499" s="209"/>
      <c r="R499" s="209"/>
      <c r="S499" s="209"/>
      <c r="T499" s="209"/>
      <c r="U499" s="209"/>
      <c r="V499" s="209"/>
      <c r="W499" s="209"/>
      <c r="X499" s="209"/>
      <c r="Y499" s="209"/>
      <c r="Z499" s="209"/>
      <c r="AA499" s="209"/>
      <c r="AB499" s="210"/>
      <c r="AC499" s="210"/>
      <c r="AD499" s="210"/>
      <c r="AE499" s="210"/>
      <c r="AF499" s="210"/>
      <c r="AG499" s="210"/>
      <c r="AH499" s="210"/>
      <c r="AI499" s="210"/>
      <c r="AJ499" s="211"/>
      <c r="AK499" s="211"/>
      <c r="AL499" s="211"/>
      <c r="AM499" s="211"/>
      <c r="AN499" s="211"/>
      <c r="AO499" s="211"/>
      <c r="AP499" s="211"/>
      <c r="AQ499" s="211"/>
      <c r="AR499" s="211"/>
      <c r="AS499" s="211"/>
      <c r="AT499" s="212"/>
      <c r="AU499" s="212"/>
      <c r="AV499" s="212"/>
      <c r="AW499" s="212"/>
      <c r="AX499" s="212"/>
      <c r="AY499" s="212"/>
      <c r="AZ499" s="212"/>
      <c r="BA499" s="212"/>
      <c r="BB499" s="213"/>
      <c r="BC499" s="213"/>
      <c r="BD499" s="213"/>
      <c r="BE499" s="213"/>
      <c r="BF499" s="213"/>
      <c r="BG499" s="213"/>
      <c r="BH499" s="213"/>
      <c r="BI499" s="213"/>
      <c r="BJ499" s="211"/>
      <c r="BK499" s="211"/>
      <c r="BL499" s="211"/>
      <c r="BM499" s="211"/>
      <c r="BN499" s="211"/>
      <c r="BO499" s="211"/>
      <c r="BP499" s="211"/>
      <c r="BQ499" s="211"/>
      <c r="BR499" s="211"/>
      <c r="BS499" s="211"/>
      <c r="BT499" s="211"/>
      <c r="BU499" s="211"/>
      <c r="BV499" s="211"/>
      <c r="BW499" s="211"/>
      <c r="BX499" s="211"/>
      <c r="BY499" s="211"/>
      <c r="BZ499" s="211"/>
      <c r="CA499" s="211"/>
      <c r="CB499" s="211"/>
      <c r="CC499" s="211"/>
      <c r="CD499" s="211"/>
      <c r="CE499" s="211"/>
      <c r="CF499" s="211"/>
      <c r="CG499" s="211"/>
      <c r="CH499" s="211"/>
      <c r="CI499" s="211"/>
      <c r="CJ499" s="211"/>
      <c r="CK499" s="211"/>
      <c r="CL499" s="211"/>
      <c r="CM499" s="211"/>
      <c r="CN499" s="211"/>
      <c r="CO499" s="211"/>
      <c r="CP499" s="211"/>
      <c r="CQ499" s="211"/>
      <c r="CR499" s="211"/>
      <c r="CS499" s="211"/>
      <c r="CT499" s="211"/>
      <c r="CU499" s="211"/>
      <c r="CV499" s="211"/>
      <c r="CW499" s="211"/>
      <c r="CX499" s="211"/>
      <c r="CY499" s="211"/>
      <c r="CZ499" s="211"/>
      <c r="DA499" s="211"/>
      <c r="DB499" s="211"/>
      <c r="DC499" s="211"/>
      <c r="DD499" s="211"/>
      <c r="DE499" s="211"/>
      <c r="DF499" s="211"/>
      <c r="DG499" s="211"/>
      <c r="DH499" s="211"/>
      <c r="DI499" s="211"/>
      <c r="DJ499" s="211"/>
      <c r="DK499" s="211"/>
      <c r="DL499" s="211"/>
      <c r="DM499" s="211"/>
      <c r="DN499" s="211"/>
      <c r="DO499" s="211"/>
      <c r="DP499" s="211"/>
      <c r="DQ499" s="211"/>
      <c r="DR499" s="211"/>
      <c r="DS499" s="211"/>
      <c r="DT499" s="214"/>
      <c r="DU499" s="214"/>
      <c r="DV499" s="214"/>
      <c r="DW499" s="214"/>
      <c r="DX499" s="214"/>
      <c r="DY499" s="214"/>
      <c r="DZ499" s="214"/>
      <c r="EA499" s="214"/>
      <c r="EB499" s="214"/>
      <c r="EC499" s="214"/>
      <c r="ED499" s="214"/>
      <c r="EE499" s="214"/>
      <c r="EF499" s="214"/>
      <c r="EG499" s="214"/>
      <c r="EH499" s="214"/>
      <c r="EI499" s="214"/>
      <c r="EJ499" s="214"/>
      <c r="EK499" s="214"/>
      <c r="EL499" s="214"/>
      <c r="EM499" s="214"/>
      <c r="EN499" s="214"/>
      <c r="EO499" s="214"/>
      <c r="EP499" s="214"/>
      <c r="EQ499" s="214"/>
      <c r="ER499" s="214"/>
      <c r="ES499" s="214"/>
      <c r="ET499" s="214"/>
      <c r="EU499" s="214"/>
      <c r="EV499" s="214"/>
      <c r="EW499" s="214"/>
      <c r="EX499" s="214"/>
      <c r="EY499" s="214"/>
      <c r="EZ499" s="214"/>
      <c r="FA499" s="214"/>
      <c r="FB499" s="214"/>
      <c r="FC499" s="214"/>
      <c r="FD499" s="214"/>
      <c r="FE499" s="214"/>
      <c r="FF499" s="214"/>
      <c r="FG499" s="214"/>
      <c r="FH499" s="214"/>
      <c r="FI499" s="214"/>
      <c r="FJ499" s="214"/>
      <c r="FK499" s="214"/>
      <c r="FL499" s="214"/>
      <c r="FM499" s="214"/>
      <c r="FN499" s="214"/>
      <c r="FO499" s="214"/>
      <c r="FP499" s="214"/>
      <c r="FQ499" s="214"/>
      <c r="FR499" s="214"/>
      <c r="FS499" s="214"/>
      <c r="FT499" s="211"/>
      <c r="FU499" s="211"/>
      <c r="FV499" s="211"/>
      <c r="FW499" s="211"/>
      <c r="FX499" s="211"/>
      <c r="FY499" s="211"/>
      <c r="FZ499" s="211"/>
      <c r="GA499" s="211"/>
      <c r="GB499" s="211"/>
      <c r="GC499" s="211"/>
      <c r="GD499" s="211"/>
      <c r="GE499" s="211"/>
      <c r="GF499" s="211"/>
      <c r="GG499" s="211"/>
      <c r="GH499" s="211"/>
      <c r="GI499" s="211"/>
      <c r="GJ499" s="211"/>
      <c r="GK499" s="211"/>
      <c r="GL499" s="211"/>
      <c r="GM499" s="211"/>
      <c r="GN499" s="211"/>
      <c r="GO499" s="211"/>
      <c r="GP499" s="211"/>
      <c r="GQ499" s="211"/>
      <c r="GR499" s="211"/>
      <c r="GS499" s="211"/>
      <c r="GT499" s="211"/>
      <c r="GU499" s="211"/>
      <c r="GV499" s="211"/>
      <c r="GW499" s="211"/>
      <c r="GX499" s="211"/>
      <c r="GY499" s="211"/>
      <c r="GZ499" s="211"/>
      <c r="HA499" s="211"/>
      <c r="HB499" s="211"/>
      <c r="HC499" s="211"/>
      <c r="HD499" s="211"/>
      <c r="HE499" s="211"/>
      <c r="HF499" s="211"/>
      <c r="HG499" s="211"/>
      <c r="HH499" s="211"/>
      <c r="HI499" s="211"/>
      <c r="HJ499" s="211"/>
      <c r="HK499" s="211"/>
    </row>
    <row r="500" customFormat="false" ht="12.75" hidden="true" customHeight="false" outlineLevel="0" collapsed="false">
      <c r="A500" s="232" t="s">
        <v>216</v>
      </c>
      <c r="B500" s="233" t="e">
        <f aca="false">VLOOKUP(A500,PLANEJAMENTO!$B$11:$C$96,2,FALSE())</f>
        <v>#N/A</v>
      </c>
      <c r="C500" s="232" t="e">
        <f aca="false">VLOOKUP(A500,PLANEJAMENTO!$B$11:$D$96,3,FALSE())</f>
        <v>#N/A</v>
      </c>
      <c r="D500" s="234" t="e">
        <f aca="false">VLOOKUP(A500,PLANEJAMENTO!$B$11:$E$96,4,FALSE())</f>
        <v>#N/A</v>
      </c>
      <c r="E500" s="234" t="e">
        <f aca="false">D500</f>
        <v>#N/A</v>
      </c>
      <c r="F500" s="235" t="e">
        <f aca="false">produções!#REF!</f>
        <v>#VALUE!</v>
      </c>
      <c r="G500" s="234" t="e">
        <f aca="false">F500*8</f>
        <v>#VALUE!</v>
      </c>
      <c r="H500" s="234"/>
      <c r="I500" s="237"/>
      <c r="J500" s="238"/>
      <c r="K500" s="305" t="s">
        <v>159</v>
      </c>
      <c r="L500" s="240"/>
      <c r="M500" s="240"/>
      <c r="N500" s="240"/>
      <c r="O500" s="240"/>
      <c r="P500" s="240"/>
      <c r="Q500" s="240"/>
      <c r="R500" s="240"/>
      <c r="S500" s="240"/>
      <c r="T500" s="240"/>
      <c r="U500" s="240"/>
      <c r="V500" s="240"/>
      <c r="W500" s="240"/>
      <c r="X500" s="240"/>
      <c r="Y500" s="240"/>
      <c r="Z500" s="240"/>
      <c r="AA500" s="240"/>
      <c r="AB500" s="240"/>
      <c r="AC500" s="240"/>
      <c r="AD500" s="240"/>
      <c r="AE500" s="240"/>
      <c r="AF500" s="240"/>
      <c r="AG500" s="240"/>
      <c r="AH500" s="345"/>
      <c r="AI500" s="345"/>
      <c r="AJ500" s="240"/>
      <c r="AK500" s="240"/>
      <c r="AL500" s="240"/>
      <c r="AM500" s="240"/>
      <c r="AN500" s="240"/>
      <c r="AO500" s="240"/>
      <c r="AP500" s="240"/>
      <c r="AQ500" s="240"/>
      <c r="AR500" s="240"/>
      <c r="AS500" s="240"/>
      <c r="AT500" s="240"/>
      <c r="AU500" s="240"/>
      <c r="AV500" s="240"/>
      <c r="AW500" s="240"/>
      <c r="AX500" s="240"/>
      <c r="AY500" s="240"/>
      <c r="AZ500" s="240"/>
      <c r="BA500" s="240"/>
      <c r="BB500" s="240"/>
      <c r="BC500" s="240"/>
      <c r="BD500" s="240"/>
      <c r="BE500" s="240"/>
      <c r="BF500" s="345"/>
      <c r="BG500" s="345"/>
      <c r="BH500" s="313" t="n">
        <v>1.85340022296544</v>
      </c>
      <c r="BI500" s="313"/>
      <c r="BJ500" s="240"/>
      <c r="BK500" s="240"/>
      <c r="BL500" s="240"/>
      <c r="BM500" s="240"/>
      <c r="BN500" s="240"/>
      <c r="BO500" s="240"/>
      <c r="BP500" s="240"/>
      <c r="BQ500" s="240"/>
      <c r="BR500" s="308"/>
      <c r="BS500" s="308"/>
      <c r="BT500" s="308"/>
      <c r="BU500" s="308"/>
      <c r="BV500" s="308"/>
      <c r="BW500" s="308"/>
      <c r="BX500" s="308"/>
      <c r="BY500" s="308"/>
      <c r="BZ500" s="308"/>
      <c r="CA500" s="308"/>
      <c r="CB500" s="308"/>
      <c r="CC500" s="308"/>
      <c r="CD500" s="308"/>
      <c r="CE500" s="308"/>
      <c r="CF500" s="308"/>
      <c r="CG500" s="308"/>
      <c r="CH500" s="308"/>
      <c r="CI500" s="308"/>
      <c r="CJ500" s="308"/>
      <c r="CK500" s="308"/>
      <c r="CL500" s="308"/>
      <c r="CM500" s="308"/>
      <c r="CN500" s="308"/>
      <c r="CO500" s="308"/>
      <c r="CP500" s="308"/>
      <c r="CQ500" s="308"/>
      <c r="CR500" s="308"/>
      <c r="CS500" s="308"/>
      <c r="CT500" s="308"/>
      <c r="CU500" s="308"/>
      <c r="CV500" s="308"/>
      <c r="CW500" s="308"/>
      <c r="CX500" s="308"/>
      <c r="CY500" s="308"/>
      <c r="CZ500" s="308"/>
      <c r="DA500" s="308"/>
      <c r="DB500" s="308"/>
      <c r="DC500" s="308"/>
      <c r="DD500" s="308"/>
      <c r="DE500" s="308"/>
      <c r="DF500" s="308"/>
      <c r="DG500" s="308"/>
      <c r="DH500" s="308"/>
      <c r="DI500" s="308"/>
      <c r="DJ500" s="315"/>
      <c r="DK500" s="315"/>
      <c r="DL500" s="308"/>
      <c r="DM500" s="308"/>
      <c r="DN500" s="308"/>
      <c r="DO500" s="308"/>
      <c r="DP500" s="308"/>
      <c r="DQ500" s="308"/>
      <c r="DR500" s="308"/>
      <c r="DS500" s="308"/>
      <c r="DT500" s="308"/>
      <c r="DU500" s="308"/>
      <c r="DV500" s="308"/>
      <c r="DW500" s="308"/>
      <c r="DX500" s="308"/>
      <c r="DY500" s="308"/>
      <c r="DZ500" s="308"/>
      <c r="EA500" s="308"/>
      <c r="EB500" s="308"/>
      <c r="EC500" s="308"/>
      <c r="ED500" s="308"/>
      <c r="EE500" s="308"/>
      <c r="EF500" s="308"/>
      <c r="EG500" s="308"/>
      <c r="EH500" s="308"/>
      <c r="EI500" s="308"/>
      <c r="EJ500" s="308"/>
      <c r="EK500" s="308"/>
      <c r="EL500" s="308"/>
      <c r="EM500" s="308"/>
      <c r="EN500" s="308"/>
      <c r="EO500" s="308"/>
      <c r="EP500" s="308"/>
      <c r="EQ500" s="308"/>
      <c r="ER500" s="308"/>
      <c r="ES500" s="308"/>
      <c r="ET500" s="308"/>
      <c r="EU500" s="308"/>
      <c r="EV500" s="308"/>
      <c r="EW500" s="308"/>
      <c r="EX500" s="309"/>
      <c r="EY500" s="309"/>
      <c r="EZ500" s="308"/>
      <c r="FA500" s="308"/>
      <c r="FB500" s="308"/>
      <c r="FC500" s="308"/>
      <c r="FD500" s="308"/>
      <c r="FE500" s="308"/>
      <c r="FF500" s="308"/>
      <c r="FG500" s="308"/>
      <c r="FH500" s="308"/>
      <c r="FI500" s="308"/>
      <c r="FJ500" s="308"/>
      <c r="FK500" s="308"/>
      <c r="FL500" s="308"/>
      <c r="FM500" s="308"/>
      <c r="FN500" s="308"/>
      <c r="FO500" s="308"/>
      <c r="FP500" s="308"/>
      <c r="FQ500" s="308"/>
      <c r="FR500" s="308"/>
      <c r="FS500" s="308"/>
      <c r="FT500" s="308"/>
      <c r="FU500" s="308"/>
      <c r="FV500" s="308"/>
      <c r="FW500" s="308"/>
      <c r="FX500" s="308"/>
      <c r="FY500" s="308"/>
      <c r="FZ500" s="308"/>
      <c r="GA500" s="308"/>
      <c r="GB500" s="308"/>
      <c r="GC500" s="308"/>
      <c r="GD500" s="308"/>
      <c r="GE500" s="308"/>
      <c r="GF500" s="308"/>
      <c r="GG500" s="308"/>
      <c r="GH500" s="308"/>
      <c r="GI500" s="308"/>
      <c r="GJ500" s="308"/>
      <c r="GK500" s="308"/>
      <c r="GL500" s="308"/>
      <c r="GM500" s="308"/>
      <c r="GN500" s="308"/>
      <c r="GO500" s="308"/>
      <c r="GP500" s="308"/>
      <c r="GQ500" s="308"/>
      <c r="GR500" s="308"/>
      <c r="GS500" s="308"/>
      <c r="GT500" s="308"/>
      <c r="GU500" s="308"/>
      <c r="GV500" s="308"/>
      <c r="GW500" s="308"/>
      <c r="GX500" s="308"/>
      <c r="GY500" s="308"/>
      <c r="GZ500" s="308"/>
      <c r="HA500" s="308"/>
      <c r="HB500" s="308"/>
      <c r="HC500" s="308"/>
      <c r="HD500" s="308"/>
      <c r="HE500" s="308"/>
      <c r="HF500" s="308"/>
      <c r="HG500" s="308"/>
      <c r="HH500" s="308"/>
      <c r="HI500" s="308"/>
      <c r="HJ500" s="308"/>
      <c r="HK500" s="308"/>
    </row>
    <row r="501" customFormat="false" ht="12.75" hidden="true" customHeight="false" outlineLevel="0" collapsed="false">
      <c r="A501" s="232"/>
      <c r="B501" s="233"/>
      <c r="C501" s="232"/>
      <c r="D501" s="234"/>
      <c r="E501" s="234"/>
      <c r="F501" s="235"/>
      <c r="G501" s="234"/>
      <c r="H501" s="234"/>
      <c r="I501" s="237"/>
      <c r="J501" s="238"/>
      <c r="K501" s="244" t="s">
        <v>160</v>
      </c>
      <c r="L501" s="245"/>
      <c r="M501" s="245"/>
      <c r="N501" s="245"/>
      <c r="O501" s="245"/>
      <c r="P501" s="245"/>
      <c r="Q501" s="245"/>
      <c r="R501" s="245"/>
      <c r="S501" s="245"/>
      <c r="T501" s="245"/>
      <c r="U501" s="245"/>
      <c r="V501" s="245"/>
      <c r="W501" s="245"/>
      <c r="X501" s="245"/>
      <c r="Y501" s="245"/>
      <c r="Z501" s="245"/>
      <c r="AA501" s="245"/>
      <c r="AB501" s="245"/>
      <c r="AC501" s="245"/>
      <c r="AD501" s="245"/>
      <c r="AE501" s="245"/>
      <c r="AF501" s="245"/>
      <c r="AG501" s="245"/>
      <c r="AH501" s="245"/>
      <c r="AI501" s="245"/>
      <c r="AJ501" s="245"/>
      <c r="AK501" s="245"/>
      <c r="AL501" s="245"/>
      <c r="AM501" s="245"/>
      <c r="AN501" s="245"/>
      <c r="AO501" s="245"/>
      <c r="AP501" s="245"/>
      <c r="AQ501" s="245"/>
      <c r="AR501" s="245"/>
      <c r="AS501" s="245"/>
      <c r="AT501" s="245"/>
      <c r="AU501" s="245"/>
      <c r="AV501" s="245"/>
      <c r="AW501" s="245"/>
      <c r="AX501" s="245"/>
      <c r="AY501" s="245"/>
      <c r="AZ501" s="245"/>
      <c r="BA501" s="245"/>
      <c r="BB501" s="245"/>
      <c r="BC501" s="245"/>
      <c r="BD501" s="245"/>
      <c r="BE501" s="245"/>
      <c r="BF501" s="245"/>
      <c r="BG501" s="245"/>
      <c r="BH501" s="245" t="n">
        <v>1</v>
      </c>
      <c r="BI501" s="245"/>
      <c r="BJ501" s="245"/>
      <c r="BK501" s="245"/>
      <c r="BL501" s="245"/>
      <c r="BM501" s="245"/>
      <c r="BN501" s="245"/>
      <c r="BO501" s="245"/>
      <c r="BP501" s="245"/>
      <c r="BQ501" s="245"/>
      <c r="BR501" s="245"/>
      <c r="BS501" s="245"/>
      <c r="BT501" s="245"/>
      <c r="BU501" s="245"/>
      <c r="BV501" s="245"/>
      <c r="BW501" s="245"/>
      <c r="BX501" s="245"/>
      <c r="BY501" s="245"/>
      <c r="BZ501" s="245"/>
      <c r="CA501" s="245"/>
      <c r="CB501" s="245"/>
      <c r="CC501" s="245"/>
      <c r="CD501" s="245"/>
      <c r="CE501" s="245"/>
      <c r="CF501" s="245"/>
      <c r="CG501" s="245"/>
      <c r="CH501" s="245"/>
      <c r="CI501" s="245"/>
      <c r="CJ501" s="245"/>
      <c r="CK501" s="245"/>
      <c r="CL501" s="245"/>
      <c r="CM501" s="245"/>
      <c r="CN501" s="245"/>
      <c r="CO501" s="245"/>
      <c r="CP501" s="245"/>
      <c r="CQ501" s="245"/>
      <c r="CR501" s="245"/>
      <c r="CS501" s="245"/>
      <c r="CT501" s="245"/>
      <c r="CU501" s="245"/>
      <c r="CV501" s="245"/>
      <c r="CW501" s="245"/>
      <c r="CX501" s="245"/>
      <c r="CY501" s="245"/>
      <c r="CZ501" s="245"/>
      <c r="DA501" s="245"/>
      <c r="DB501" s="245"/>
      <c r="DC501" s="245"/>
      <c r="DD501" s="245"/>
      <c r="DE501" s="245"/>
      <c r="DF501" s="245"/>
      <c r="DG501" s="245"/>
      <c r="DH501" s="245"/>
      <c r="DI501" s="245"/>
      <c r="DJ501" s="310"/>
      <c r="DK501" s="310"/>
      <c r="DL501" s="245"/>
      <c r="DM501" s="245"/>
      <c r="DN501" s="245"/>
      <c r="DO501" s="245"/>
      <c r="DP501" s="245"/>
      <c r="DQ501" s="245"/>
      <c r="DR501" s="245"/>
      <c r="DS501" s="245"/>
      <c r="DT501" s="245"/>
      <c r="DU501" s="245"/>
      <c r="DV501" s="245"/>
      <c r="DW501" s="245"/>
      <c r="DX501" s="245"/>
      <c r="DY501" s="245"/>
      <c r="DZ501" s="245"/>
      <c r="EA501" s="245"/>
      <c r="EB501" s="245"/>
      <c r="EC501" s="245"/>
      <c r="ED501" s="245"/>
      <c r="EE501" s="245"/>
      <c r="EF501" s="245"/>
      <c r="EG501" s="245"/>
      <c r="EH501" s="245"/>
      <c r="EI501" s="245"/>
      <c r="EJ501" s="245"/>
      <c r="EK501" s="245"/>
      <c r="EL501" s="245"/>
      <c r="EM501" s="245"/>
      <c r="EN501" s="245"/>
      <c r="EO501" s="245"/>
      <c r="EP501" s="245"/>
      <c r="EQ501" s="245"/>
      <c r="ER501" s="245"/>
      <c r="ES501" s="245"/>
      <c r="ET501" s="245"/>
      <c r="EU501" s="245"/>
      <c r="EV501" s="245"/>
      <c r="EW501" s="245"/>
      <c r="EX501" s="246"/>
      <c r="EY501" s="246"/>
      <c r="EZ501" s="245"/>
      <c r="FA501" s="245"/>
      <c r="FB501" s="245"/>
      <c r="FC501" s="245"/>
      <c r="FD501" s="245"/>
      <c r="FE501" s="245"/>
      <c r="FF501" s="245"/>
      <c r="FG501" s="245"/>
      <c r="FH501" s="245"/>
      <c r="FI501" s="245"/>
      <c r="FJ501" s="245"/>
      <c r="FK501" s="245"/>
      <c r="FL501" s="245"/>
      <c r="FM501" s="245"/>
      <c r="FN501" s="245"/>
      <c r="FO501" s="245"/>
      <c r="FP501" s="245"/>
      <c r="FQ501" s="245"/>
      <c r="FR501" s="245"/>
      <c r="FS501" s="245"/>
      <c r="FT501" s="245"/>
      <c r="FU501" s="245"/>
      <c r="FV501" s="245"/>
      <c r="FW501" s="245"/>
      <c r="FX501" s="245"/>
      <c r="FY501" s="245"/>
      <c r="FZ501" s="245"/>
      <c r="GA501" s="245"/>
      <c r="GB501" s="245"/>
      <c r="GC501" s="245"/>
      <c r="GD501" s="245"/>
      <c r="GE501" s="245"/>
      <c r="GF501" s="245"/>
      <c r="GG501" s="245"/>
      <c r="GH501" s="245"/>
      <c r="GI501" s="245"/>
      <c r="GJ501" s="245"/>
      <c r="GK501" s="245"/>
      <c r="GL501" s="245"/>
      <c r="GM501" s="245"/>
      <c r="GN501" s="245"/>
      <c r="GO501" s="245"/>
      <c r="GP501" s="245"/>
      <c r="GQ501" s="245"/>
      <c r="GR501" s="245"/>
      <c r="GS501" s="245"/>
      <c r="GT501" s="245"/>
      <c r="GU501" s="245"/>
      <c r="GV501" s="245"/>
      <c r="GW501" s="245"/>
      <c r="GX501" s="245"/>
      <c r="GY501" s="245"/>
      <c r="GZ501" s="245"/>
      <c r="HA501" s="245"/>
      <c r="HB501" s="245"/>
      <c r="HC501" s="245"/>
      <c r="HD501" s="245"/>
      <c r="HE501" s="245"/>
      <c r="HF501" s="245"/>
      <c r="HG501" s="245"/>
      <c r="HH501" s="245"/>
      <c r="HI501" s="245"/>
      <c r="HJ501" s="245"/>
      <c r="HK501" s="245"/>
    </row>
    <row r="502" customFormat="false" ht="12.75" hidden="true" customHeight="false" outlineLevel="0" collapsed="false">
      <c r="A502" s="232"/>
      <c r="B502" s="233"/>
      <c r="C502" s="232"/>
      <c r="D502" s="234"/>
      <c r="E502" s="234"/>
      <c r="F502" s="235"/>
      <c r="G502" s="234"/>
      <c r="H502" s="234"/>
      <c r="I502" s="237"/>
      <c r="J502" s="238"/>
      <c r="K502" s="247" t="s">
        <v>161</v>
      </c>
      <c r="L502" s="248" t="e">
        <f aca="false">(L500*L501*$G500)*$L$8</f>
        <v>#VALUE!</v>
      </c>
      <c r="M502" s="248"/>
      <c r="N502" s="248" t="e">
        <f aca="false">(N500*N501*$G500)*$L$8</f>
        <v>#VALUE!</v>
      </c>
      <c r="O502" s="248"/>
      <c r="P502" s="248" t="e">
        <f aca="false">(P500*P501*$G500)*$L$8</f>
        <v>#VALUE!</v>
      </c>
      <c r="Q502" s="248"/>
      <c r="R502" s="248" t="e">
        <f aca="false">(R500*R501*$G500)*$L$8</f>
        <v>#VALUE!</v>
      </c>
      <c r="S502" s="248"/>
      <c r="T502" s="248" t="e">
        <f aca="false">(T500*T501*$G500)*$T$8</f>
        <v>#VALUE!</v>
      </c>
      <c r="U502" s="248"/>
      <c r="V502" s="248" t="e">
        <f aca="false">(V500*V501*$G500)*$T$8</f>
        <v>#VALUE!</v>
      </c>
      <c r="W502" s="248"/>
      <c r="X502" s="248" t="e">
        <f aca="false">(X500*X501*$G500)*$T$8</f>
        <v>#VALUE!</v>
      </c>
      <c r="Y502" s="248"/>
      <c r="Z502" s="248" t="e">
        <f aca="false">(Z500*Z501*$G500)*$T$8</f>
        <v>#VALUE!</v>
      </c>
      <c r="AA502" s="248"/>
      <c r="AB502" s="248" t="e">
        <f aca="false">(AB500*AB501*$G500)*$AB$8</f>
        <v>#VALUE!</v>
      </c>
      <c r="AC502" s="248"/>
      <c r="AD502" s="248" t="e">
        <f aca="false">(AD500*AD501*$G500)*$AB$8</f>
        <v>#VALUE!</v>
      </c>
      <c r="AE502" s="248"/>
      <c r="AF502" s="248" t="e">
        <f aca="false">(AF500*AF501*$G500)*$AB$8</f>
        <v>#VALUE!</v>
      </c>
      <c r="AG502" s="248"/>
      <c r="AH502" s="248" t="e">
        <f aca="false">(AH500*AH501*$G500)*$AB$8</f>
        <v>#VALUE!</v>
      </c>
      <c r="AI502" s="248"/>
      <c r="AJ502" s="248" t="e">
        <f aca="false">(AJ500*AJ501*$G500)*$AJ$8</f>
        <v>#VALUE!</v>
      </c>
      <c r="AK502" s="248"/>
      <c r="AL502" s="248" t="e">
        <f aca="false">(AL500*AL501*$G500)*$AJ$8</f>
        <v>#VALUE!</v>
      </c>
      <c r="AM502" s="248"/>
      <c r="AN502" s="248" t="e">
        <f aca="false">(AN500*AN501*$G500)*$AJ$8</f>
        <v>#VALUE!</v>
      </c>
      <c r="AO502" s="248"/>
      <c r="AP502" s="248" t="e">
        <f aca="false">(AP500*AP501*$G500)*$AJ$8</f>
        <v>#VALUE!</v>
      </c>
      <c r="AQ502" s="248"/>
      <c r="AR502" s="248" t="e">
        <f aca="false">(AR500*AR501*$G500)*$AT$8</f>
        <v>#VALUE!</v>
      </c>
      <c r="AS502" s="248"/>
      <c r="AT502" s="248" t="e">
        <f aca="false">(AT500*AT501*$G500)*$AT$8</f>
        <v>#VALUE!</v>
      </c>
      <c r="AU502" s="248"/>
      <c r="AV502" s="248" t="e">
        <f aca="false">(AV500*AV501*$G500)*$AT$8</f>
        <v>#VALUE!</v>
      </c>
      <c r="AW502" s="248"/>
      <c r="AX502" s="248" t="e">
        <f aca="false">(AX500*AX501*$G500)*$AT$8</f>
        <v>#VALUE!</v>
      </c>
      <c r="AY502" s="248"/>
      <c r="AZ502" s="248" t="e">
        <f aca="false">(AZ500*AZ501*$G500)*$BB$8</f>
        <v>#VALUE!</v>
      </c>
      <c r="BA502" s="248"/>
      <c r="BB502" s="248" t="e">
        <f aca="false">(BB500*BB501*$G500)*$BB$8</f>
        <v>#VALUE!</v>
      </c>
      <c r="BC502" s="248"/>
      <c r="BD502" s="248" t="e">
        <f aca="false">(BD500*BD501*$G500)*$BB$8</f>
        <v>#VALUE!</v>
      </c>
      <c r="BE502" s="248"/>
      <c r="BF502" s="248" t="e">
        <f aca="false">(BF500*BF501*$G500)*$BB$8</f>
        <v>#VALUE!</v>
      </c>
      <c r="BG502" s="248"/>
      <c r="BH502" s="248" t="e">
        <f aca="false">(BH500*BH501*$G500)*$BB$8</f>
        <v>#VALUE!</v>
      </c>
      <c r="BI502" s="248"/>
      <c r="BJ502" s="248" t="e">
        <f aca="false">(BJ500*BJ501*$G500)*$BJ$8</f>
        <v>#VALUE!</v>
      </c>
      <c r="BK502" s="248"/>
      <c r="BL502" s="248" t="e">
        <f aca="false">(BL500*BL501*$G500)*$BJ$8</f>
        <v>#VALUE!</v>
      </c>
      <c r="BM502" s="248"/>
      <c r="BN502" s="248" t="e">
        <f aca="false">(BN500*BN501*$G500)*$BJ$8</f>
        <v>#VALUE!</v>
      </c>
      <c r="BO502" s="248"/>
      <c r="BP502" s="248" t="e">
        <f aca="false">(BP500*BP501*$G500)*$BT$8</f>
        <v>#VALUE!</v>
      </c>
      <c r="BQ502" s="248"/>
      <c r="BR502" s="248" t="e">
        <f aca="false">(BR500*BR501*$G500)*$BT$8</f>
        <v>#VALUE!</v>
      </c>
      <c r="BS502" s="248"/>
      <c r="BT502" s="248" t="e">
        <f aca="false">(BT500*BT501*$G500)*$BT$8</f>
        <v>#VALUE!</v>
      </c>
      <c r="BU502" s="248"/>
      <c r="BV502" s="248" t="e">
        <f aca="false">(BV500*BV501*$G500)*$BT$8</f>
        <v>#VALUE!</v>
      </c>
      <c r="BW502" s="248"/>
      <c r="BX502" s="248" t="e">
        <f aca="false">(BX500*BX501*$G500)*$CB$8</f>
        <v>#VALUE!</v>
      </c>
      <c r="BY502" s="248"/>
      <c r="BZ502" s="248" t="e">
        <f aca="false">(BZ500*BZ501*$G500)*$CB$8</f>
        <v>#VALUE!</v>
      </c>
      <c r="CA502" s="248"/>
      <c r="CB502" s="248" t="e">
        <f aca="false">(CB500*CB501*$G500)*$CB$8</f>
        <v>#VALUE!</v>
      </c>
      <c r="CC502" s="248"/>
      <c r="CD502" s="248" t="e">
        <f aca="false">(CD500*CD501*$G500)*$CB$8</f>
        <v>#VALUE!</v>
      </c>
      <c r="CE502" s="248"/>
      <c r="CF502" s="248" t="e">
        <f aca="false">(CF500*CF501*$G500)*$CJ$8</f>
        <v>#VALUE!</v>
      </c>
      <c r="CG502" s="248"/>
      <c r="CH502" s="248" t="e">
        <f aca="false">(CH500*CH501*$G500)*$CJ$8</f>
        <v>#VALUE!</v>
      </c>
      <c r="CI502" s="248"/>
      <c r="CJ502" s="248" t="e">
        <f aca="false">(CJ500*CJ501*$G500)*$CJ$8</f>
        <v>#VALUE!</v>
      </c>
      <c r="CK502" s="248"/>
      <c r="CL502" s="248" t="e">
        <f aca="false">(CL500*CL501*$G500)*$CJ$8</f>
        <v>#VALUE!</v>
      </c>
      <c r="CM502" s="248"/>
      <c r="CN502" s="248" t="e">
        <f aca="false">(CN500*CN501*$G500)*$CT$8</f>
        <v>#VALUE!</v>
      </c>
      <c r="CO502" s="248"/>
      <c r="CP502" s="248" t="e">
        <f aca="false">(CP500*CP501*$G500)*$CT$8</f>
        <v>#VALUE!</v>
      </c>
      <c r="CQ502" s="248"/>
      <c r="CR502" s="248" t="e">
        <f aca="false">(CR500*CR501*$G500)*$CT$8</f>
        <v>#VALUE!</v>
      </c>
      <c r="CS502" s="248"/>
      <c r="CT502" s="248" t="e">
        <f aca="false">(CT500*CT501*$G500)*$CT$8</f>
        <v>#VALUE!</v>
      </c>
      <c r="CU502" s="248"/>
      <c r="CV502" s="248" t="e">
        <f aca="false">(CV500*CV501*$G500)*$DB$8</f>
        <v>#VALUE!</v>
      </c>
      <c r="CW502" s="248"/>
      <c r="CX502" s="248" t="e">
        <f aca="false">(CX500*CX501*$G500)*$DB$8</f>
        <v>#VALUE!</v>
      </c>
      <c r="CY502" s="248"/>
      <c r="CZ502" s="248" t="e">
        <f aca="false">(CZ500*CZ501*$G500)*$DB$8</f>
        <v>#VALUE!</v>
      </c>
      <c r="DA502" s="248"/>
      <c r="DB502" s="248" t="e">
        <f aca="false">(DB500*DB501*$G500)*$DB$8</f>
        <v>#VALUE!</v>
      </c>
      <c r="DC502" s="248"/>
      <c r="DD502" s="248" t="e">
        <f aca="false">(DD500*DD501*$G500)*$DB$8</f>
        <v>#VALUE!</v>
      </c>
      <c r="DE502" s="248"/>
      <c r="DF502" s="248" t="e">
        <f aca="false">(DF500*DF501*$G500)*$DB$8</f>
        <v>#VALUE!</v>
      </c>
      <c r="DG502" s="248"/>
      <c r="DH502" s="248" t="e">
        <f aca="false">(DH500*DH501*$G500)*$DB$8</f>
        <v>#VALUE!</v>
      </c>
      <c r="DI502" s="248"/>
      <c r="DJ502" s="292" t="e">
        <f aca="false">(DJ500*DJ501*$G500)*$DB$8</f>
        <v>#VALUE!</v>
      </c>
      <c r="DK502" s="292"/>
      <c r="DL502" s="248" t="e">
        <f aca="false">(DL500*DL501*$G500)*$DB$8</f>
        <v>#VALUE!</v>
      </c>
      <c r="DM502" s="248"/>
      <c r="DN502" s="248" t="e">
        <f aca="false">(DN500*DN501*$G500)*$DB$8</f>
        <v>#VALUE!</v>
      </c>
      <c r="DO502" s="248"/>
      <c r="DP502" s="248" t="e">
        <f aca="false">(DP500*DP501*$G500)*$DB$8</f>
        <v>#VALUE!</v>
      </c>
      <c r="DQ502" s="248"/>
      <c r="DR502" s="248" t="e">
        <f aca="false">(DR500*DR501*$G500)*$DB$8</f>
        <v>#VALUE!</v>
      </c>
      <c r="DS502" s="248"/>
      <c r="DT502" s="248" t="e">
        <f aca="false">(DT500*DT501*$G500)*$DB$8</f>
        <v>#VALUE!</v>
      </c>
      <c r="DU502" s="248"/>
      <c r="DV502" s="248" t="e">
        <f aca="false">(DV500*DV501*$G500)*$DB$8</f>
        <v>#VALUE!</v>
      </c>
      <c r="DW502" s="248"/>
      <c r="DX502" s="248" t="e">
        <f aca="false">(DX500*DX501*$G500)*$DB$8</f>
        <v>#VALUE!</v>
      </c>
      <c r="DY502" s="248"/>
      <c r="DZ502" s="248" t="e">
        <f aca="false">(DZ500*DZ501*$G500)*$DB$8</f>
        <v>#VALUE!</v>
      </c>
      <c r="EA502" s="248"/>
      <c r="EB502" s="248" t="e">
        <f aca="false">(EB500*EB501*$G500)*$DB$8</f>
        <v>#VALUE!</v>
      </c>
      <c r="EC502" s="248"/>
      <c r="ED502" s="248" t="e">
        <f aca="false">(ED500*ED501*$G500)*$DB$8</f>
        <v>#VALUE!</v>
      </c>
      <c r="EE502" s="248"/>
      <c r="EF502" s="248" t="e">
        <f aca="false">(EF500*EF501*$G500)*$DB$8</f>
        <v>#VALUE!</v>
      </c>
      <c r="EG502" s="248"/>
      <c r="EH502" s="248" t="e">
        <f aca="false">(EH500*EH501*$G500)*$DB$8</f>
        <v>#VALUE!</v>
      </c>
      <c r="EI502" s="248"/>
      <c r="EJ502" s="248" t="e">
        <f aca="false">(EJ500*EJ501*$G500)*$DB$8</f>
        <v>#VALUE!</v>
      </c>
      <c r="EK502" s="248"/>
      <c r="EL502" s="248" t="e">
        <f aca="false">(EL500*EL501*$G500)*$DB$8</f>
        <v>#VALUE!</v>
      </c>
      <c r="EM502" s="248"/>
      <c r="EN502" s="248" t="e">
        <f aca="false">(EN500*EN501*$G500)*$DB$8</f>
        <v>#VALUE!</v>
      </c>
      <c r="EO502" s="248"/>
      <c r="EP502" s="248" t="e">
        <f aca="false">(EP500*EP501*$G500)*$DB$8</f>
        <v>#VALUE!</v>
      </c>
      <c r="EQ502" s="248"/>
      <c r="ER502" s="248" t="e">
        <f aca="false">(ER500*ER501*$G500)*$DB$8</f>
        <v>#VALUE!</v>
      </c>
      <c r="ES502" s="248"/>
      <c r="ET502" s="248" t="e">
        <f aca="false">(ET500*ET501*$G500)*$DB$8</f>
        <v>#VALUE!</v>
      </c>
      <c r="EU502" s="248"/>
      <c r="EV502" s="248" t="e">
        <f aca="false">(EV500*EV501*$G500)*$DB$8</f>
        <v>#VALUE!</v>
      </c>
      <c r="EW502" s="248"/>
      <c r="EX502" s="249" t="e">
        <f aca="false">(EX500*EX501*$G500)*$DB$8</f>
        <v>#VALUE!</v>
      </c>
      <c r="EY502" s="249"/>
      <c r="EZ502" s="248" t="e">
        <f aca="false">(EZ500*EZ501*$G500)*$DB$8</f>
        <v>#VALUE!</v>
      </c>
      <c r="FA502" s="248"/>
      <c r="FB502" s="248" t="e">
        <f aca="false">(FB500*FB501*$G500)*$DB$8</f>
        <v>#VALUE!</v>
      </c>
      <c r="FC502" s="248"/>
      <c r="FD502" s="248" t="e">
        <f aca="false">(FD500*FD501*$G500)*$DB$8</f>
        <v>#VALUE!</v>
      </c>
      <c r="FE502" s="248"/>
      <c r="FF502" s="248" t="e">
        <f aca="false">(FF500*FF501*$G500)*$DB$8</f>
        <v>#VALUE!</v>
      </c>
      <c r="FG502" s="248"/>
      <c r="FH502" s="248" t="e">
        <f aca="false">(FH500*FH501*$G500)*$DB$8</f>
        <v>#VALUE!</v>
      </c>
      <c r="FI502" s="248"/>
      <c r="FJ502" s="248" t="e">
        <f aca="false">(FJ500*FJ501*$G500)*$DB$8</f>
        <v>#VALUE!</v>
      </c>
      <c r="FK502" s="248"/>
      <c r="FL502" s="248" t="e">
        <f aca="false">(FL500*FL501*$G500)*$DB$8</f>
        <v>#VALUE!</v>
      </c>
      <c r="FM502" s="248"/>
      <c r="FN502" s="248" t="e">
        <f aca="false">(FN500*FN501*$G500)*$DB$8</f>
        <v>#VALUE!</v>
      </c>
      <c r="FO502" s="248"/>
      <c r="FP502" s="248" t="e">
        <f aca="false">(FP500*FP501*$G500)*$DB$8</f>
        <v>#VALUE!</v>
      </c>
      <c r="FQ502" s="248"/>
      <c r="FR502" s="248" t="e">
        <f aca="false">(FR500*FR501*$G500)*$DB$8</f>
        <v>#VALUE!</v>
      </c>
      <c r="FS502" s="248"/>
      <c r="FT502" s="248" t="e">
        <f aca="false">(FT500*FT501*$G500)*$DB$8</f>
        <v>#VALUE!</v>
      </c>
      <c r="FU502" s="248"/>
      <c r="FV502" s="248" t="e">
        <f aca="false">(FV500*FV501*$G500)*$DB$8</f>
        <v>#VALUE!</v>
      </c>
      <c r="FW502" s="248"/>
      <c r="FX502" s="248" t="e">
        <f aca="false">(FX500*FX501*$G500)*$DB$8</f>
        <v>#VALUE!</v>
      </c>
      <c r="FY502" s="248"/>
      <c r="FZ502" s="248" t="e">
        <f aca="false">(FZ500*FZ501*$G500)*$DB$8</f>
        <v>#VALUE!</v>
      </c>
      <c r="GA502" s="248"/>
      <c r="GB502" s="248" t="e">
        <f aca="false">(GB500*GB501*$G500)*$DB$8</f>
        <v>#VALUE!</v>
      </c>
      <c r="GC502" s="248"/>
      <c r="GD502" s="248" t="e">
        <f aca="false">(GD500*GD501*$G500)*$DB$8</f>
        <v>#VALUE!</v>
      </c>
      <c r="GE502" s="248"/>
      <c r="GF502" s="248" t="e">
        <f aca="false">(GF500*GF501*$G500)*$DB$8</f>
        <v>#VALUE!</v>
      </c>
      <c r="GG502" s="248"/>
      <c r="GH502" s="248" t="e">
        <f aca="false">(GH500*GH501*$G500)*$DB$8</f>
        <v>#VALUE!</v>
      </c>
      <c r="GI502" s="248"/>
      <c r="GJ502" s="248" t="e">
        <f aca="false">(GJ500*GJ501*$G500)*$DB$8</f>
        <v>#VALUE!</v>
      </c>
      <c r="GK502" s="248"/>
      <c r="GL502" s="248" t="e">
        <f aca="false">(GL500*GL501*$G500)*$DB$8</f>
        <v>#VALUE!</v>
      </c>
      <c r="GM502" s="248"/>
      <c r="GN502" s="248" t="e">
        <f aca="false">(GN500*GN501*$G500)*$DB$8</f>
        <v>#VALUE!</v>
      </c>
      <c r="GO502" s="248"/>
      <c r="GP502" s="248" t="e">
        <f aca="false">(GP500*GP501*$G500)*$DB$8</f>
        <v>#VALUE!</v>
      </c>
      <c r="GQ502" s="248"/>
      <c r="GR502" s="248" t="e">
        <f aca="false">(GR500*GR501*$G500)*$DB$8</f>
        <v>#VALUE!</v>
      </c>
      <c r="GS502" s="248"/>
      <c r="GT502" s="248" t="e">
        <f aca="false">(GT500*GT501*$G500)*$DB$8</f>
        <v>#VALUE!</v>
      </c>
      <c r="GU502" s="248"/>
      <c r="GV502" s="248" t="e">
        <f aca="false">(GV500*GV501*$G500)*$DB$8</f>
        <v>#VALUE!</v>
      </c>
      <c r="GW502" s="248"/>
      <c r="GX502" s="248" t="e">
        <f aca="false">(GX500*GX501*$G500)*$DB$8</f>
        <v>#VALUE!</v>
      </c>
      <c r="GY502" s="248"/>
      <c r="GZ502" s="248" t="e">
        <f aca="false">(GZ500*GZ501*$G500)*$DB$8</f>
        <v>#VALUE!</v>
      </c>
      <c r="HA502" s="248"/>
      <c r="HB502" s="248" t="e">
        <f aca="false">(HB500*HB501*$G500)*$DB$8</f>
        <v>#VALUE!</v>
      </c>
      <c r="HC502" s="248"/>
      <c r="HD502" s="248" t="e">
        <f aca="false">(HD500*HD501*$G500)*$DB$8</f>
        <v>#VALUE!</v>
      </c>
      <c r="HE502" s="248"/>
      <c r="HF502" s="248" t="e">
        <f aca="false">(HF500*HF501*$G500)*$DB$8</f>
        <v>#VALUE!</v>
      </c>
      <c r="HG502" s="248"/>
      <c r="HH502" s="248" t="e">
        <f aca="false">(HH500*HH501*$G500)*$DB$8</f>
        <v>#VALUE!</v>
      </c>
      <c r="HI502" s="248"/>
      <c r="HJ502" s="248" t="e">
        <f aca="false">(HJ500*HJ501*$G500)*$DB$8</f>
        <v>#VALUE!</v>
      </c>
      <c r="HK502" s="248"/>
    </row>
    <row r="503" customFormat="false" ht="12.75" hidden="true" customHeight="false" outlineLevel="0" collapsed="false">
      <c r="A503" s="232"/>
      <c r="B503" s="233"/>
      <c r="C503" s="232"/>
      <c r="D503" s="234"/>
      <c r="E503" s="234"/>
      <c r="F503" s="235"/>
      <c r="G503" s="234"/>
      <c r="H503" s="234"/>
      <c r="I503" s="237"/>
      <c r="J503" s="238"/>
      <c r="K503" s="250" t="s">
        <v>162</v>
      </c>
      <c r="L503" s="251" t="e">
        <f aca="false">L502</f>
        <v>#VALUE!</v>
      </c>
      <c r="M503" s="251"/>
      <c r="N503" s="251" t="e">
        <f aca="false">L503+N502</f>
        <v>#VALUE!</v>
      </c>
      <c r="O503" s="251"/>
      <c r="P503" s="251" t="e">
        <f aca="false">N503+P502</f>
        <v>#VALUE!</v>
      </c>
      <c r="Q503" s="251"/>
      <c r="R503" s="251" t="e">
        <f aca="false">P503+R502</f>
        <v>#VALUE!</v>
      </c>
      <c r="S503" s="251"/>
      <c r="T503" s="251" t="e">
        <f aca="false">R503+T502</f>
        <v>#VALUE!</v>
      </c>
      <c r="U503" s="251"/>
      <c r="V503" s="251" t="e">
        <f aca="false">T503+V502</f>
        <v>#VALUE!</v>
      </c>
      <c r="W503" s="251"/>
      <c r="X503" s="251" t="e">
        <f aca="false">V503+X502</f>
        <v>#VALUE!</v>
      </c>
      <c r="Y503" s="251"/>
      <c r="Z503" s="251" t="e">
        <f aca="false">X503+Z502</f>
        <v>#VALUE!</v>
      </c>
      <c r="AA503" s="251"/>
      <c r="AB503" s="251" t="e">
        <f aca="false">Z503+AB502</f>
        <v>#VALUE!</v>
      </c>
      <c r="AC503" s="251"/>
      <c r="AD503" s="251" t="e">
        <f aca="false">AB503+AD502</f>
        <v>#VALUE!</v>
      </c>
      <c r="AE503" s="251"/>
      <c r="AF503" s="251" t="e">
        <f aca="false">AD503+AF502</f>
        <v>#VALUE!</v>
      </c>
      <c r="AG503" s="251"/>
      <c r="AH503" s="251" t="e">
        <f aca="false">AF503+AH502</f>
        <v>#VALUE!</v>
      </c>
      <c r="AI503" s="251"/>
      <c r="AJ503" s="251" t="e">
        <f aca="false">AH503+AJ502</f>
        <v>#VALUE!</v>
      </c>
      <c r="AK503" s="251"/>
      <c r="AL503" s="251" t="e">
        <f aca="false">AJ503+AL502</f>
        <v>#VALUE!</v>
      </c>
      <c r="AM503" s="251"/>
      <c r="AN503" s="251" t="e">
        <f aca="false">AL503+AN502</f>
        <v>#VALUE!</v>
      </c>
      <c r="AO503" s="251"/>
      <c r="AP503" s="251" t="e">
        <f aca="false">AN503+AP502</f>
        <v>#VALUE!</v>
      </c>
      <c r="AQ503" s="251"/>
      <c r="AR503" s="251" t="e">
        <f aca="false">AP503+AR502</f>
        <v>#VALUE!</v>
      </c>
      <c r="AS503" s="251"/>
      <c r="AT503" s="251" t="e">
        <f aca="false">AR503+AT502</f>
        <v>#VALUE!</v>
      </c>
      <c r="AU503" s="251"/>
      <c r="AV503" s="251" t="e">
        <f aca="false">AT503+AV502</f>
        <v>#VALUE!</v>
      </c>
      <c r="AW503" s="251"/>
      <c r="AX503" s="251" t="e">
        <f aca="false">AV503+AX502</f>
        <v>#VALUE!</v>
      </c>
      <c r="AY503" s="251"/>
      <c r="AZ503" s="251" t="e">
        <f aca="false">AX503+AZ502</f>
        <v>#VALUE!</v>
      </c>
      <c r="BA503" s="251"/>
      <c r="BB503" s="251" t="e">
        <f aca="false">AZ503+BB502</f>
        <v>#VALUE!</v>
      </c>
      <c r="BC503" s="251"/>
      <c r="BD503" s="251" t="e">
        <f aca="false">BB503+BD502</f>
        <v>#VALUE!</v>
      </c>
      <c r="BE503" s="251"/>
      <c r="BF503" s="251" t="e">
        <f aca="false">BD503+BF502</f>
        <v>#VALUE!</v>
      </c>
      <c r="BG503" s="251"/>
      <c r="BH503" s="251" t="e">
        <f aca="false">BF503+BH502</f>
        <v>#VALUE!</v>
      </c>
      <c r="BI503" s="251"/>
      <c r="BJ503" s="251" t="e">
        <f aca="false">BH503+BJ502</f>
        <v>#VALUE!</v>
      </c>
      <c r="BK503" s="251"/>
      <c r="BL503" s="251" t="e">
        <f aca="false">BJ503+BL502</f>
        <v>#VALUE!</v>
      </c>
      <c r="BM503" s="251"/>
      <c r="BN503" s="251" t="e">
        <f aca="false">BL503+BN502</f>
        <v>#VALUE!</v>
      </c>
      <c r="BO503" s="251"/>
      <c r="BP503" s="251" t="e">
        <f aca="false">BN503+BP502</f>
        <v>#VALUE!</v>
      </c>
      <c r="BQ503" s="251"/>
      <c r="BR503" s="251" t="e">
        <f aca="false">BP503+BR502</f>
        <v>#VALUE!</v>
      </c>
      <c r="BS503" s="251"/>
      <c r="BT503" s="251" t="e">
        <f aca="false">BR503+BT502</f>
        <v>#VALUE!</v>
      </c>
      <c r="BU503" s="251"/>
      <c r="BV503" s="251" t="e">
        <f aca="false">BT503+BV502</f>
        <v>#VALUE!</v>
      </c>
      <c r="BW503" s="251"/>
      <c r="BX503" s="251" t="e">
        <f aca="false">BV503+BX502</f>
        <v>#VALUE!</v>
      </c>
      <c r="BY503" s="251"/>
      <c r="BZ503" s="251" t="e">
        <f aca="false">BX503+BZ502</f>
        <v>#VALUE!</v>
      </c>
      <c r="CA503" s="251"/>
      <c r="CB503" s="251" t="e">
        <f aca="false">BZ503+CB502</f>
        <v>#VALUE!</v>
      </c>
      <c r="CC503" s="251"/>
      <c r="CD503" s="251" t="e">
        <f aca="false">CB503+CD502</f>
        <v>#VALUE!</v>
      </c>
      <c r="CE503" s="251"/>
      <c r="CF503" s="251" t="e">
        <f aca="false">CD503+CF502</f>
        <v>#VALUE!</v>
      </c>
      <c r="CG503" s="251"/>
      <c r="CH503" s="251" t="e">
        <f aca="false">CF503+CH502</f>
        <v>#VALUE!</v>
      </c>
      <c r="CI503" s="251"/>
      <c r="CJ503" s="251" t="e">
        <f aca="false">CH503+CJ502</f>
        <v>#VALUE!</v>
      </c>
      <c r="CK503" s="251"/>
      <c r="CL503" s="251" t="e">
        <f aca="false">CJ503+CL502</f>
        <v>#VALUE!</v>
      </c>
      <c r="CM503" s="251"/>
      <c r="CN503" s="251" t="e">
        <f aca="false">CL503+CN502</f>
        <v>#VALUE!</v>
      </c>
      <c r="CO503" s="251"/>
      <c r="CP503" s="251" t="e">
        <f aca="false">CN503+CP502</f>
        <v>#VALUE!</v>
      </c>
      <c r="CQ503" s="251"/>
      <c r="CR503" s="251" t="e">
        <f aca="false">CP503+CR502</f>
        <v>#VALUE!</v>
      </c>
      <c r="CS503" s="251"/>
      <c r="CT503" s="251" t="e">
        <f aca="false">CR503+CT502</f>
        <v>#VALUE!</v>
      </c>
      <c r="CU503" s="251"/>
      <c r="CV503" s="251" t="e">
        <f aca="false">CT503+CV502</f>
        <v>#VALUE!</v>
      </c>
      <c r="CW503" s="251"/>
      <c r="CX503" s="251" t="e">
        <f aca="false">CV503+CX502</f>
        <v>#VALUE!</v>
      </c>
      <c r="CY503" s="251"/>
      <c r="CZ503" s="251" t="e">
        <f aca="false">CX503+CZ502</f>
        <v>#VALUE!</v>
      </c>
      <c r="DA503" s="251"/>
      <c r="DB503" s="251" t="e">
        <f aca="false">CZ503+DB502</f>
        <v>#VALUE!</v>
      </c>
      <c r="DC503" s="251"/>
      <c r="DD503" s="251" t="e">
        <f aca="false">DB503+DD502</f>
        <v>#VALUE!</v>
      </c>
      <c r="DE503" s="251"/>
      <c r="DF503" s="251" t="e">
        <f aca="false">DD503+DF502</f>
        <v>#VALUE!</v>
      </c>
      <c r="DG503" s="251"/>
      <c r="DH503" s="251" t="e">
        <f aca="false">DF503+DH502</f>
        <v>#VALUE!</v>
      </c>
      <c r="DI503" s="251"/>
      <c r="DJ503" s="293" t="e">
        <f aca="false">DH503+DJ502</f>
        <v>#VALUE!</v>
      </c>
      <c r="DK503" s="293"/>
      <c r="DL503" s="251" t="e">
        <f aca="false">DJ503+DL502</f>
        <v>#VALUE!</v>
      </c>
      <c r="DM503" s="251"/>
      <c r="DN503" s="251" t="e">
        <f aca="false">DL503+DN502</f>
        <v>#VALUE!</v>
      </c>
      <c r="DO503" s="251"/>
      <c r="DP503" s="251" t="e">
        <f aca="false">DN503+DP502</f>
        <v>#VALUE!</v>
      </c>
      <c r="DQ503" s="251"/>
      <c r="DR503" s="251" t="e">
        <f aca="false">DP503+DR502</f>
        <v>#VALUE!</v>
      </c>
      <c r="DS503" s="251"/>
      <c r="DT503" s="251" t="e">
        <f aca="false">DR503+DT502</f>
        <v>#VALUE!</v>
      </c>
      <c r="DU503" s="251"/>
      <c r="DV503" s="251" t="e">
        <f aca="false">DT503+DV502</f>
        <v>#VALUE!</v>
      </c>
      <c r="DW503" s="251"/>
      <c r="DX503" s="251" t="e">
        <f aca="false">DV503+DX502</f>
        <v>#VALUE!</v>
      </c>
      <c r="DY503" s="251"/>
      <c r="DZ503" s="251" t="e">
        <f aca="false">DX503+DZ502</f>
        <v>#VALUE!</v>
      </c>
      <c r="EA503" s="251"/>
      <c r="EB503" s="251" t="e">
        <f aca="false">DZ503+EB502</f>
        <v>#VALUE!</v>
      </c>
      <c r="EC503" s="251"/>
      <c r="ED503" s="251" t="e">
        <f aca="false">EB503+ED502</f>
        <v>#VALUE!</v>
      </c>
      <c r="EE503" s="251"/>
      <c r="EF503" s="251" t="e">
        <f aca="false">ED503+EF502</f>
        <v>#VALUE!</v>
      </c>
      <c r="EG503" s="251"/>
      <c r="EH503" s="251" t="e">
        <f aca="false">EF503+EH502</f>
        <v>#VALUE!</v>
      </c>
      <c r="EI503" s="251"/>
      <c r="EJ503" s="251" t="e">
        <f aca="false">EH503+EJ502</f>
        <v>#VALUE!</v>
      </c>
      <c r="EK503" s="251"/>
      <c r="EL503" s="251" t="e">
        <f aca="false">EJ503+EL502</f>
        <v>#VALUE!</v>
      </c>
      <c r="EM503" s="251"/>
      <c r="EN503" s="251" t="e">
        <f aca="false">EL503+EN502</f>
        <v>#VALUE!</v>
      </c>
      <c r="EO503" s="251"/>
      <c r="EP503" s="251" t="e">
        <f aca="false">EN503+EP502</f>
        <v>#VALUE!</v>
      </c>
      <c r="EQ503" s="251"/>
      <c r="ER503" s="251" t="e">
        <f aca="false">EP503+ER502</f>
        <v>#VALUE!</v>
      </c>
      <c r="ES503" s="251"/>
      <c r="ET503" s="251" t="e">
        <f aca="false">ER503+ET502</f>
        <v>#VALUE!</v>
      </c>
      <c r="EU503" s="251"/>
      <c r="EV503" s="251" t="e">
        <f aca="false">ET503+EV502</f>
        <v>#VALUE!</v>
      </c>
      <c r="EW503" s="251"/>
      <c r="EX503" s="252" t="e">
        <f aca="false">EV503+EX502</f>
        <v>#VALUE!</v>
      </c>
      <c r="EY503" s="252"/>
      <c r="EZ503" s="251" t="e">
        <f aca="false">EX503+EZ502</f>
        <v>#VALUE!</v>
      </c>
      <c r="FA503" s="251"/>
      <c r="FB503" s="251" t="e">
        <f aca="false">EZ503+FB502</f>
        <v>#VALUE!</v>
      </c>
      <c r="FC503" s="251"/>
      <c r="FD503" s="251" t="e">
        <f aca="false">FB503+FD502</f>
        <v>#VALUE!</v>
      </c>
      <c r="FE503" s="251"/>
      <c r="FF503" s="251" t="e">
        <f aca="false">FD503+FF502</f>
        <v>#VALUE!</v>
      </c>
      <c r="FG503" s="251"/>
      <c r="FH503" s="251" t="e">
        <f aca="false">FF503+FH502</f>
        <v>#VALUE!</v>
      </c>
      <c r="FI503" s="251"/>
      <c r="FJ503" s="251" t="e">
        <f aca="false">FH503+FJ502</f>
        <v>#VALUE!</v>
      </c>
      <c r="FK503" s="251"/>
      <c r="FL503" s="251" t="e">
        <f aca="false">FJ503+FL502</f>
        <v>#VALUE!</v>
      </c>
      <c r="FM503" s="251"/>
      <c r="FN503" s="251" t="e">
        <f aca="false">FL503+FN502</f>
        <v>#VALUE!</v>
      </c>
      <c r="FO503" s="251"/>
      <c r="FP503" s="251" t="e">
        <f aca="false">FN503+FP502</f>
        <v>#VALUE!</v>
      </c>
      <c r="FQ503" s="251"/>
      <c r="FR503" s="251" t="e">
        <f aca="false">FP503+FR502</f>
        <v>#VALUE!</v>
      </c>
      <c r="FS503" s="251"/>
      <c r="FT503" s="251" t="e">
        <f aca="false">FR503+FT502</f>
        <v>#VALUE!</v>
      </c>
      <c r="FU503" s="251"/>
      <c r="FV503" s="251" t="e">
        <f aca="false">FT503+FV502</f>
        <v>#VALUE!</v>
      </c>
      <c r="FW503" s="251"/>
      <c r="FX503" s="251" t="e">
        <f aca="false">FV503+FX502</f>
        <v>#VALUE!</v>
      </c>
      <c r="FY503" s="251"/>
      <c r="FZ503" s="251" t="e">
        <f aca="false">FX503+FZ502</f>
        <v>#VALUE!</v>
      </c>
      <c r="GA503" s="251"/>
      <c r="GB503" s="251" t="e">
        <f aca="false">FZ503+GB502</f>
        <v>#VALUE!</v>
      </c>
      <c r="GC503" s="251"/>
      <c r="GD503" s="251" t="e">
        <f aca="false">GB503+GD502</f>
        <v>#VALUE!</v>
      </c>
      <c r="GE503" s="251"/>
      <c r="GF503" s="251" t="e">
        <f aca="false">GD503+GF502</f>
        <v>#VALUE!</v>
      </c>
      <c r="GG503" s="251"/>
      <c r="GH503" s="251" t="e">
        <f aca="false">GF503+GH502</f>
        <v>#VALUE!</v>
      </c>
      <c r="GI503" s="251"/>
      <c r="GJ503" s="251" t="e">
        <f aca="false">GH503+GJ502</f>
        <v>#VALUE!</v>
      </c>
      <c r="GK503" s="251"/>
      <c r="GL503" s="251" t="e">
        <f aca="false">GJ503+GL502</f>
        <v>#VALUE!</v>
      </c>
      <c r="GM503" s="251"/>
      <c r="GN503" s="251" t="e">
        <f aca="false">GL503+GN502</f>
        <v>#VALUE!</v>
      </c>
      <c r="GO503" s="251"/>
      <c r="GP503" s="251" t="e">
        <f aca="false">GN503+GP502</f>
        <v>#VALUE!</v>
      </c>
      <c r="GQ503" s="251"/>
      <c r="GR503" s="251" t="e">
        <f aca="false">GP503+GR502</f>
        <v>#VALUE!</v>
      </c>
      <c r="GS503" s="251"/>
      <c r="GT503" s="251" t="e">
        <f aca="false">GR503+GT502</f>
        <v>#VALUE!</v>
      </c>
      <c r="GU503" s="251"/>
      <c r="GV503" s="251" t="e">
        <f aca="false">GT503+GV502</f>
        <v>#VALUE!</v>
      </c>
      <c r="GW503" s="251"/>
      <c r="GX503" s="251" t="e">
        <f aca="false">GV503+GX502</f>
        <v>#VALUE!</v>
      </c>
      <c r="GY503" s="251"/>
      <c r="GZ503" s="251" t="e">
        <f aca="false">GX503+GZ502</f>
        <v>#VALUE!</v>
      </c>
      <c r="HA503" s="251"/>
      <c r="HB503" s="251" t="e">
        <f aca="false">GZ503+HB502</f>
        <v>#VALUE!</v>
      </c>
      <c r="HC503" s="251"/>
      <c r="HD503" s="251" t="e">
        <f aca="false">HB503+HD502</f>
        <v>#VALUE!</v>
      </c>
      <c r="HE503" s="251"/>
      <c r="HF503" s="251" t="e">
        <f aca="false">HD503+HF502</f>
        <v>#VALUE!</v>
      </c>
      <c r="HG503" s="251"/>
      <c r="HH503" s="251" t="e">
        <f aca="false">HF503+HH502</f>
        <v>#VALUE!</v>
      </c>
      <c r="HI503" s="251"/>
      <c r="HJ503" s="251" t="e">
        <f aca="false">HH503+HJ502</f>
        <v>#VALUE!</v>
      </c>
      <c r="HK503" s="251"/>
    </row>
    <row r="504" s="295" customFormat="true" ht="12.75" hidden="true" customHeight="false" outlineLevel="0" collapsed="false">
      <c r="A504" s="232"/>
      <c r="B504" s="233"/>
      <c r="C504" s="232"/>
      <c r="D504" s="234"/>
      <c r="E504" s="234"/>
      <c r="F504" s="235"/>
      <c r="G504" s="234"/>
      <c r="H504" s="253"/>
      <c r="I504" s="237"/>
      <c r="J504" s="238"/>
      <c r="K504" s="254" t="s">
        <v>163</v>
      </c>
      <c r="L504" s="255"/>
      <c r="M504" s="255"/>
      <c r="N504" s="255"/>
      <c r="O504" s="255"/>
      <c r="P504" s="255"/>
      <c r="Q504" s="255"/>
      <c r="R504" s="255" t="n">
        <v>0</v>
      </c>
      <c r="S504" s="255"/>
      <c r="T504" s="255"/>
      <c r="U504" s="255"/>
      <c r="V504" s="255"/>
      <c r="W504" s="255"/>
      <c r="X504" s="255"/>
      <c r="Y504" s="255"/>
      <c r="Z504" s="255"/>
      <c r="AA504" s="255"/>
      <c r="AB504" s="255"/>
      <c r="AC504" s="255"/>
      <c r="AD504" s="255"/>
      <c r="AE504" s="255"/>
      <c r="AF504" s="255"/>
      <c r="AG504" s="255"/>
      <c r="AH504" s="255"/>
      <c r="AI504" s="255"/>
      <c r="AJ504" s="255"/>
      <c r="AK504" s="255"/>
      <c r="AL504" s="255"/>
      <c r="AM504" s="255"/>
      <c r="AN504" s="255"/>
      <c r="AO504" s="255"/>
      <c r="AP504" s="255"/>
      <c r="AQ504" s="255"/>
      <c r="AR504" s="255"/>
      <c r="AS504" s="255"/>
      <c r="AT504" s="255"/>
      <c r="AU504" s="255"/>
      <c r="AV504" s="255"/>
      <c r="AW504" s="255"/>
      <c r="AX504" s="255"/>
      <c r="AY504" s="255"/>
      <c r="AZ504" s="255"/>
      <c r="BA504" s="255"/>
      <c r="BB504" s="255"/>
      <c r="BC504" s="255"/>
      <c r="BD504" s="255"/>
      <c r="BE504" s="255"/>
      <c r="BF504" s="255"/>
      <c r="BG504" s="255"/>
      <c r="BH504" s="255"/>
      <c r="BI504" s="255"/>
      <c r="BJ504" s="255"/>
      <c r="BK504" s="255"/>
      <c r="BL504" s="255"/>
      <c r="BM504" s="255"/>
      <c r="BN504" s="255"/>
      <c r="BO504" s="255"/>
      <c r="BP504" s="255"/>
      <c r="BQ504" s="255"/>
      <c r="BR504" s="255"/>
      <c r="BS504" s="255"/>
      <c r="BT504" s="255"/>
      <c r="BU504" s="255"/>
      <c r="BV504" s="255"/>
      <c r="BW504" s="255"/>
      <c r="BX504" s="255"/>
      <c r="BY504" s="255"/>
      <c r="BZ504" s="255"/>
      <c r="CA504" s="255"/>
      <c r="CB504" s="255"/>
      <c r="CC504" s="255"/>
      <c r="CD504" s="255"/>
      <c r="CE504" s="255"/>
      <c r="CF504" s="255"/>
      <c r="CG504" s="255"/>
      <c r="CH504" s="255"/>
      <c r="CI504" s="255"/>
      <c r="CJ504" s="255"/>
      <c r="CK504" s="255"/>
      <c r="CL504" s="255"/>
      <c r="CM504" s="255"/>
      <c r="CN504" s="255"/>
      <c r="CO504" s="255"/>
      <c r="CP504" s="255"/>
      <c r="CQ504" s="255"/>
      <c r="CR504" s="255"/>
      <c r="CS504" s="255"/>
      <c r="CT504" s="255"/>
      <c r="CU504" s="255"/>
      <c r="CV504" s="255"/>
      <c r="CW504" s="255"/>
      <c r="CX504" s="255"/>
      <c r="CY504" s="255"/>
      <c r="CZ504" s="255"/>
      <c r="DA504" s="255"/>
      <c r="DB504" s="255"/>
      <c r="DC504" s="255"/>
      <c r="DD504" s="255"/>
      <c r="DE504" s="255"/>
      <c r="DF504" s="255"/>
      <c r="DG504" s="255"/>
      <c r="DH504" s="255"/>
      <c r="DI504" s="255"/>
      <c r="DJ504" s="294"/>
      <c r="DK504" s="294"/>
      <c r="DL504" s="255"/>
      <c r="DM504" s="255"/>
      <c r="DN504" s="255"/>
      <c r="DO504" s="255"/>
      <c r="DP504" s="255"/>
      <c r="DQ504" s="255"/>
      <c r="DR504" s="255"/>
      <c r="DS504" s="255"/>
      <c r="DT504" s="255"/>
      <c r="DU504" s="255"/>
      <c r="DV504" s="255"/>
      <c r="DW504" s="255"/>
      <c r="DX504" s="255"/>
      <c r="DY504" s="255"/>
      <c r="DZ504" s="255"/>
      <c r="EA504" s="255"/>
      <c r="EB504" s="255"/>
      <c r="EC504" s="255"/>
      <c r="ED504" s="255"/>
      <c r="EE504" s="255"/>
      <c r="EF504" s="255"/>
      <c r="EG504" s="255"/>
      <c r="EH504" s="255"/>
      <c r="EI504" s="255"/>
      <c r="EJ504" s="255"/>
      <c r="EK504" s="255"/>
      <c r="EL504" s="255"/>
      <c r="EM504" s="255"/>
      <c r="EN504" s="255"/>
      <c r="EO504" s="255"/>
      <c r="EP504" s="255"/>
      <c r="EQ504" s="255"/>
      <c r="ER504" s="255"/>
      <c r="ES504" s="255"/>
      <c r="ET504" s="255"/>
      <c r="EU504" s="255"/>
      <c r="EV504" s="255"/>
      <c r="EW504" s="255"/>
      <c r="EX504" s="256"/>
      <c r="EY504" s="256"/>
      <c r="EZ504" s="255"/>
      <c r="FA504" s="255"/>
      <c r="FB504" s="255"/>
      <c r="FC504" s="255"/>
      <c r="FD504" s="255"/>
      <c r="FE504" s="255"/>
      <c r="FF504" s="255"/>
      <c r="FG504" s="255"/>
      <c r="FH504" s="255"/>
      <c r="FI504" s="255"/>
      <c r="FJ504" s="255"/>
      <c r="FK504" s="255"/>
      <c r="FL504" s="255"/>
      <c r="FM504" s="255"/>
      <c r="FN504" s="255"/>
      <c r="FO504" s="255"/>
      <c r="FP504" s="255"/>
      <c r="FQ504" s="255"/>
      <c r="FR504" s="255"/>
      <c r="FS504" s="255"/>
      <c r="FT504" s="255"/>
      <c r="FU504" s="255"/>
      <c r="FV504" s="255"/>
      <c r="FW504" s="255"/>
      <c r="FX504" s="255"/>
      <c r="FY504" s="255"/>
      <c r="FZ504" s="255"/>
      <c r="GA504" s="255"/>
      <c r="GB504" s="255"/>
      <c r="GC504" s="255"/>
      <c r="GD504" s="255"/>
      <c r="GE504" s="255"/>
      <c r="GF504" s="255"/>
      <c r="GG504" s="255"/>
      <c r="GH504" s="255"/>
      <c r="GI504" s="255"/>
      <c r="GJ504" s="255"/>
      <c r="GK504" s="255"/>
      <c r="GL504" s="255"/>
      <c r="GM504" s="255"/>
      <c r="GN504" s="255"/>
      <c r="GO504" s="255"/>
      <c r="GP504" s="255"/>
      <c r="GQ504" s="255"/>
      <c r="GR504" s="255"/>
      <c r="GS504" s="255"/>
      <c r="GT504" s="255"/>
      <c r="GU504" s="255"/>
      <c r="GV504" s="255"/>
      <c r="GW504" s="255"/>
      <c r="GX504" s="255"/>
      <c r="GY504" s="255"/>
      <c r="GZ504" s="255"/>
      <c r="HA504" s="255"/>
      <c r="HB504" s="255"/>
      <c r="HC504" s="255"/>
      <c r="HD504" s="255"/>
      <c r="HE504" s="255"/>
      <c r="HF504" s="255"/>
      <c r="HG504" s="255"/>
      <c r="HH504" s="255"/>
      <c r="HI504" s="255"/>
      <c r="HJ504" s="255"/>
      <c r="HK504" s="255"/>
    </row>
    <row r="505" s="297" customFormat="true" ht="12.75" hidden="true" customHeight="false" outlineLevel="0" collapsed="false">
      <c r="A505" s="232"/>
      <c r="B505" s="233"/>
      <c r="C505" s="232"/>
      <c r="D505" s="234"/>
      <c r="E505" s="234"/>
      <c r="F505" s="235"/>
      <c r="G505" s="234"/>
      <c r="H505" s="257"/>
      <c r="I505" s="237"/>
      <c r="J505" s="238"/>
      <c r="K505" s="258" t="s">
        <v>164</v>
      </c>
      <c r="L505" s="259" t="n">
        <f aca="false">L504</f>
        <v>0</v>
      </c>
      <c r="M505" s="259"/>
      <c r="N505" s="259" t="n">
        <f aca="false">N504+L505</f>
        <v>0</v>
      </c>
      <c r="O505" s="259"/>
      <c r="P505" s="259" t="n">
        <f aca="false">P504+N505</f>
        <v>0</v>
      </c>
      <c r="Q505" s="259"/>
      <c r="R505" s="259" t="n">
        <f aca="false">R504+P505</f>
        <v>0</v>
      </c>
      <c r="S505" s="259"/>
      <c r="T505" s="259" t="n">
        <f aca="false">T504+R505</f>
        <v>0</v>
      </c>
      <c r="U505" s="259"/>
      <c r="V505" s="259" t="n">
        <f aca="false">V504+T505</f>
        <v>0</v>
      </c>
      <c r="W505" s="259"/>
      <c r="X505" s="259" t="n">
        <f aca="false">X504+V505</f>
        <v>0</v>
      </c>
      <c r="Y505" s="259"/>
      <c r="Z505" s="259" t="n">
        <f aca="false">Z504+X505</f>
        <v>0</v>
      </c>
      <c r="AA505" s="259"/>
      <c r="AB505" s="259" t="n">
        <f aca="false">AB504+Z505</f>
        <v>0</v>
      </c>
      <c r="AC505" s="259"/>
      <c r="AD505" s="259" t="n">
        <f aca="false">AD504+AB505</f>
        <v>0</v>
      </c>
      <c r="AE505" s="259"/>
      <c r="AF505" s="259" t="n">
        <f aca="false">AF504+AD505</f>
        <v>0</v>
      </c>
      <c r="AG505" s="259"/>
      <c r="AH505" s="259" t="n">
        <f aca="false">AH504+AF505</f>
        <v>0</v>
      </c>
      <c r="AI505" s="259"/>
      <c r="AJ505" s="259" t="n">
        <f aca="false">AJ504+AH505</f>
        <v>0</v>
      </c>
      <c r="AK505" s="259"/>
      <c r="AL505" s="259" t="n">
        <f aca="false">AL504+AJ505</f>
        <v>0</v>
      </c>
      <c r="AM505" s="259"/>
      <c r="AN505" s="259" t="n">
        <f aca="false">AN504+AL505</f>
        <v>0</v>
      </c>
      <c r="AO505" s="259"/>
      <c r="AP505" s="259" t="n">
        <f aca="false">AP504+AN505</f>
        <v>0</v>
      </c>
      <c r="AQ505" s="259"/>
      <c r="AR505" s="259" t="n">
        <f aca="false">AR504+AP505</f>
        <v>0</v>
      </c>
      <c r="AS505" s="259"/>
      <c r="AT505" s="259" t="n">
        <f aca="false">AT504+AR505</f>
        <v>0</v>
      </c>
      <c r="AU505" s="259"/>
      <c r="AV505" s="259" t="n">
        <f aca="false">AV504+AT505</f>
        <v>0</v>
      </c>
      <c r="AW505" s="259"/>
      <c r="AX505" s="259" t="n">
        <f aca="false">AX504+AV505</f>
        <v>0</v>
      </c>
      <c r="AY505" s="259"/>
      <c r="AZ505" s="259" t="n">
        <f aca="false">AZ504+AX505</f>
        <v>0</v>
      </c>
      <c r="BA505" s="259"/>
      <c r="BB505" s="259" t="n">
        <f aca="false">BB504+AZ505</f>
        <v>0</v>
      </c>
      <c r="BC505" s="259"/>
      <c r="BD505" s="259" t="n">
        <f aca="false">BD504+BB505</f>
        <v>0</v>
      </c>
      <c r="BE505" s="259"/>
      <c r="BF505" s="259" t="n">
        <f aca="false">BF504+BD505</f>
        <v>0</v>
      </c>
      <c r="BG505" s="259"/>
      <c r="BH505" s="259" t="n">
        <f aca="false">BH504+BF505</f>
        <v>0</v>
      </c>
      <c r="BI505" s="259"/>
      <c r="BJ505" s="259" t="n">
        <f aca="false">BJ504+BH505</f>
        <v>0</v>
      </c>
      <c r="BK505" s="259"/>
      <c r="BL505" s="259" t="n">
        <f aca="false">BL504+BJ505</f>
        <v>0</v>
      </c>
      <c r="BM505" s="259"/>
      <c r="BN505" s="259" t="n">
        <f aca="false">BN504+BL505</f>
        <v>0</v>
      </c>
      <c r="BO505" s="259"/>
      <c r="BP505" s="259" t="n">
        <f aca="false">BP504+BN505</f>
        <v>0</v>
      </c>
      <c r="BQ505" s="259"/>
      <c r="BR505" s="259" t="n">
        <f aca="false">BR504+BP505</f>
        <v>0</v>
      </c>
      <c r="BS505" s="259"/>
      <c r="BT505" s="259" t="n">
        <f aca="false">BT504+BR505</f>
        <v>0</v>
      </c>
      <c r="BU505" s="259"/>
      <c r="BV505" s="259" t="n">
        <f aca="false">BV504+BT505</f>
        <v>0</v>
      </c>
      <c r="BW505" s="259"/>
      <c r="BX505" s="259" t="n">
        <f aca="false">BX504+BV505</f>
        <v>0</v>
      </c>
      <c r="BY505" s="259"/>
      <c r="BZ505" s="259" t="n">
        <f aca="false">BZ504+BX505</f>
        <v>0</v>
      </c>
      <c r="CA505" s="259"/>
      <c r="CB505" s="259" t="n">
        <f aca="false">CB504+BZ505</f>
        <v>0</v>
      </c>
      <c r="CC505" s="259"/>
      <c r="CD505" s="259" t="n">
        <f aca="false">CD504+CB505</f>
        <v>0</v>
      </c>
      <c r="CE505" s="259"/>
      <c r="CF505" s="259" t="n">
        <f aca="false">CF504+CD505</f>
        <v>0</v>
      </c>
      <c r="CG505" s="259"/>
      <c r="CH505" s="259" t="n">
        <f aca="false">CH504+CF505</f>
        <v>0</v>
      </c>
      <c r="CI505" s="259"/>
      <c r="CJ505" s="259" t="n">
        <f aca="false">CJ504+CH505</f>
        <v>0</v>
      </c>
      <c r="CK505" s="259"/>
      <c r="CL505" s="259" t="n">
        <f aca="false">CL504+CJ505</f>
        <v>0</v>
      </c>
      <c r="CM505" s="259"/>
      <c r="CN505" s="259" t="n">
        <f aca="false">CN504+CL505</f>
        <v>0</v>
      </c>
      <c r="CO505" s="259"/>
      <c r="CP505" s="259" t="n">
        <f aca="false">CP504+CN505</f>
        <v>0</v>
      </c>
      <c r="CQ505" s="259"/>
      <c r="CR505" s="259" t="n">
        <f aca="false">CR504+CP505</f>
        <v>0</v>
      </c>
      <c r="CS505" s="259"/>
      <c r="CT505" s="259" t="n">
        <f aca="false">CT504+CR505</f>
        <v>0</v>
      </c>
      <c r="CU505" s="259"/>
      <c r="CV505" s="259" t="n">
        <f aca="false">CV504+CT505</f>
        <v>0</v>
      </c>
      <c r="CW505" s="259"/>
      <c r="CX505" s="259" t="n">
        <f aca="false">CX504+CV505</f>
        <v>0</v>
      </c>
      <c r="CY505" s="259"/>
      <c r="CZ505" s="259" t="n">
        <f aca="false">CZ504+CX505</f>
        <v>0</v>
      </c>
      <c r="DA505" s="259"/>
      <c r="DB505" s="259" t="n">
        <f aca="false">DB504+CZ505</f>
        <v>0</v>
      </c>
      <c r="DC505" s="259"/>
      <c r="DD505" s="259" t="n">
        <f aca="false">DD504+DB505</f>
        <v>0</v>
      </c>
      <c r="DE505" s="259"/>
      <c r="DF505" s="259" t="n">
        <f aca="false">DF504+DD505</f>
        <v>0</v>
      </c>
      <c r="DG505" s="259"/>
      <c r="DH505" s="259" t="n">
        <f aca="false">DH504+DF505</f>
        <v>0</v>
      </c>
      <c r="DI505" s="259"/>
      <c r="DJ505" s="296" t="n">
        <f aca="false">DJ504+DH505</f>
        <v>0</v>
      </c>
      <c r="DK505" s="296"/>
      <c r="DL505" s="259" t="n">
        <f aca="false">DL504+DJ505</f>
        <v>0</v>
      </c>
      <c r="DM505" s="259"/>
      <c r="DN505" s="259" t="n">
        <f aca="false">DN504+DL505</f>
        <v>0</v>
      </c>
      <c r="DO505" s="259"/>
      <c r="DP505" s="259" t="n">
        <f aca="false">DP504+DN505</f>
        <v>0</v>
      </c>
      <c r="DQ505" s="259"/>
      <c r="DR505" s="259" t="n">
        <f aca="false">DR504+DP505</f>
        <v>0</v>
      </c>
      <c r="DS505" s="259"/>
      <c r="DT505" s="259" t="n">
        <f aca="false">DT504+DR505</f>
        <v>0</v>
      </c>
      <c r="DU505" s="259"/>
      <c r="DV505" s="259" t="n">
        <f aca="false">DV504+DT505</f>
        <v>0</v>
      </c>
      <c r="DW505" s="259"/>
      <c r="DX505" s="259" t="n">
        <f aca="false">DX504+DV505</f>
        <v>0</v>
      </c>
      <c r="DY505" s="259"/>
      <c r="DZ505" s="259" t="n">
        <f aca="false">DZ504+DX505</f>
        <v>0</v>
      </c>
      <c r="EA505" s="259"/>
      <c r="EB505" s="259" t="n">
        <f aca="false">EB504+DZ505</f>
        <v>0</v>
      </c>
      <c r="EC505" s="259"/>
      <c r="ED505" s="259" t="n">
        <f aca="false">ED504+EB505</f>
        <v>0</v>
      </c>
      <c r="EE505" s="259"/>
      <c r="EF505" s="259" t="n">
        <f aca="false">EF504+ED505</f>
        <v>0</v>
      </c>
      <c r="EG505" s="259"/>
      <c r="EH505" s="259" t="n">
        <f aca="false">EH504+EF505</f>
        <v>0</v>
      </c>
      <c r="EI505" s="259"/>
      <c r="EJ505" s="259" t="n">
        <f aca="false">EJ504+EH505</f>
        <v>0</v>
      </c>
      <c r="EK505" s="259"/>
      <c r="EL505" s="259" t="n">
        <f aca="false">EL504+EJ505</f>
        <v>0</v>
      </c>
      <c r="EM505" s="259"/>
      <c r="EN505" s="259" t="n">
        <f aca="false">EN504+EL505</f>
        <v>0</v>
      </c>
      <c r="EO505" s="259"/>
      <c r="EP505" s="259" t="n">
        <f aca="false">EP504+EN505</f>
        <v>0</v>
      </c>
      <c r="EQ505" s="259"/>
      <c r="ER505" s="259" t="n">
        <f aca="false">ER504+EP505</f>
        <v>0</v>
      </c>
      <c r="ES505" s="259"/>
      <c r="ET505" s="259" t="n">
        <f aca="false">ET504+ER505</f>
        <v>0</v>
      </c>
      <c r="EU505" s="259"/>
      <c r="EV505" s="259" t="n">
        <f aca="false">EV504+ET505</f>
        <v>0</v>
      </c>
      <c r="EW505" s="259"/>
      <c r="EX505" s="260" t="n">
        <f aca="false">EX504+EV505</f>
        <v>0</v>
      </c>
      <c r="EY505" s="260"/>
      <c r="EZ505" s="259" t="n">
        <f aca="false">EZ504+EX505</f>
        <v>0</v>
      </c>
      <c r="FA505" s="259"/>
      <c r="FB505" s="259" t="n">
        <f aca="false">FB504+EZ505</f>
        <v>0</v>
      </c>
      <c r="FC505" s="259"/>
      <c r="FD505" s="259" t="n">
        <f aca="false">FD504+FB505</f>
        <v>0</v>
      </c>
      <c r="FE505" s="259"/>
      <c r="FF505" s="259" t="n">
        <f aca="false">FF504+FD505</f>
        <v>0</v>
      </c>
      <c r="FG505" s="259"/>
      <c r="FH505" s="259" t="n">
        <f aca="false">FH504+FF505</f>
        <v>0</v>
      </c>
      <c r="FI505" s="259"/>
      <c r="FJ505" s="259" t="n">
        <f aca="false">FJ504+FH505</f>
        <v>0</v>
      </c>
      <c r="FK505" s="259"/>
      <c r="FL505" s="259" t="n">
        <f aca="false">FL504+FJ505</f>
        <v>0</v>
      </c>
      <c r="FM505" s="259"/>
      <c r="FN505" s="259" t="n">
        <f aca="false">FN504+FL505</f>
        <v>0</v>
      </c>
      <c r="FO505" s="259"/>
      <c r="FP505" s="259" t="n">
        <f aca="false">FP504+FN505</f>
        <v>0</v>
      </c>
      <c r="FQ505" s="259"/>
      <c r="FR505" s="259" t="n">
        <f aca="false">FR504+FP505</f>
        <v>0</v>
      </c>
      <c r="FS505" s="259"/>
      <c r="FT505" s="259" t="n">
        <f aca="false">FT504+FR505</f>
        <v>0</v>
      </c>
      <c r="FU505" s="259"/>
      <c r="FV505" s="259" t="n">
        <f aca="false">FV504+FT505</f>
        <v>0</v>
      </c>
      <c r="FW505" s="259"/>
      <c r="FX505" s="259" t="n">
        <f aca="false">FX504+FV505</f>
        <v>0</v>
      </c>
      <c r="FY505" s="259"/>
      <c r="FZ505" s="259" t="n">
        <f aca="false">FZ504+FX505</f>
        <v>0</v>
      </c>
      <c r="GA505" s="259"/>
      <c r="GB505" s="259" t="n">
        <f aca="false">GB504+FZ505</f>
        <v>0</v>
      </c>
      <c r="GC505" s="259"/>
      <c r="GD505" s="259" t="n">
        <f aca="false">GD504+GB505</f>
        <v>0</v>
      </c>
      <c r="GE505" s="259"/>
      <c r="GF505" s="259" t="n">
        <f aca="false">GF504+GD505</f>
        <v>0</v>
      </c>
      <c r="GG505" s="259"/>
      <c r="GH505" s="259" t="n">
        <f aca="false">GH504+GF505</f>
        <v>0</v>
      </c>
      <c r="GI505" s="259"/>
      <c r="GJ505" s="259" t="n">
        <f aca="false">GJ504+GH505</f>
        <v>0</v>
      </c>
      <c r="GK505" s="259"/>
      <c r="GL505" s="259" t="n">
        <f aca="false">GL504+GJ505</f>
        <v>0</v>
      </c>
      <c r="GM505" s="259"/>
      <c r="GN505" s="259" t="n">
        <f aca="false">GN504+GL505</f>
        <v>0</v>
      </c>
      <c r="GO505" s="259"/>
      <c r="GP505" s="259" t="n">
        <f aca="false">GP504+GN505</f>
        <v>0</v>
      </c>
      <c r="GQ505" s="259"/>
      <c r="GR505" s="259" t="n">
        <f aca="false">GR504+GP505</f>
        <v>0</v>
      </c>
      <c r="GS505" s="259"/>
      <c r="GT505" s="259" t="n">
        <f aca="false">GT504+GR505</f>
        <v>0</v>
      </c>
      <c r="GU505" s="259"/>
      <c r="GV505" s="259" t="n">
        <f aca="false">GV504+GT505</f>
        <v>0</v>
      </c>
      <c r="GW505" s="259"/>
      <c r="GX505" s="259" t="n">
        <f aca="false">GX504+GV505</f>
        <v>0</v>
      </c>
      <c r="GY505" s="259"/>
      <c r="GZ505" s="259" t="n">
        <f aca="false">GZ504+GX505</f>
        <v>0</v>
      </c>
      <c r="HA505" s="259"/>
      <c r="HB505" s="259" t="n">
        <f aca="false">HB504+GZ505</f>
        <v>0</v>
      </c>
      <c r="HC505" s="259"/>
      <c r="HD505" s="259" t="n">
        <f aca="false">HD504+HB505</f>
        <v>0</v>
      </c>
      <c r="HE505" s="259"/>
      <c r="HF505" s="259" t="n">
        <f aca="false">HF504+HD505</f>
        <v>0</v>
      </c>
      <c r="HG505" s="259"/>
      <c r="HH505" s="259" t="n">
        <f aca="false">HH504+HF505</f>
        <v>0</v>
      </c>
      <c r="HI505" s="259"/>
      <c r="HJ505" s="259" t="n">
        <f aca="false">HJ504+HH505</f>
        <v>0</v>
      </c>
      <c r="HK505" s="259"/>
    </row>
    <row r="506" s="299" customFormat="true" ht="12.75" hidden="true" customHeight="false" outlineLevel="0" collapsed="false">
      <c r="A506" s="232"/>
      <c r="B506" s="233"/>
      <c r="C506" s="232"/>
      <c r="D506" s="234"/>
      <c r="E506" s="234"/>
      <c r="F506" s="235"/>
      <c r="G506" s="234"/>
      <c r="H506" s="261"/>
      <c r="I506" s="237"/>
      <c r="J506" s="238"/>
      <c r="K506" s="262" t="s">
        <v>165</v>
      </c>
      <c r="L506" s="263" t="e">
        <f aca="false">IF($E500&gt;0,L503/$E500,"-")</f>
        <v>#N/A</v>
      </c>
      <c r="M506" s="263"/>
      <c r="N506" s="263" t="e">
        <f aca="false">IF($E500&gt;0,N503/$E500,"-")</f>
        <v>#N/A</v>
      </c>
      <c r="O506" s="263"/>
      <c r="P506" s="263" t="e">
        <f aca="false">IF($E500&gt;0,P503/$E500,"-")</f>
        <v>#N/A</v>
      </c>
      <c r="Q506" s="263"/>
      <c r="R506" s="263" t="e">
        <f aca="false">IF($E500&gt;0,R503/$E500,"-")</f>
        <v>#N/A</v>
      </c>
      <c r="S506" s="263"/>
      <c r="T506" s="263" t="e">
        <f aca="false">IF($E500&gt;0,T503/$E500,"-")</f>
        <v>#N/A</v>
      </c>
      <c r="U506" s="263"/>
      <c r="V506" s="263" t="e">
        <f aca="false">IF($E500&gt;0,V503/$E500,"-")</f>
        <v>#N/A</v>
      </c>
      <c r="W506" s="263"/>
      <c r="X506" s="263" t="e">
        <f aca="false">IF($E500&gt;0,X503/$E500,"-")</f>
        <v>#N/A</v>
      </c>
      <c r="Y506" s="263"/>
      <c r="Z506" s="263" t="e">
        <f aca="false">IF($E500&gt;0,Z503/$E500,"-")</f>
        <v>#N/A</v>
      </c>
      <c r="AA506" s="263"/>
      <c r="AB506" s="263" t="e">
        <f aca="false">IF($E500&gt;0,AB503/$E500,"-")</f>
        <v>#N/A</v>
      </c>
      <c r="AC506" s="263"/>
      <c r="AD506" s="263" t="e">
        <f aca="false">IF($E500&gt;0,AD503/$E500,"-")</f>
        <v>#N/A</v>
      </c>
      <c r="AE506" s="263"/>
      <c r="AF506" s="263" t="e">
        <f aca="false">IF($E500&gt;0,AF503/$E500,"-")</f>
        <v>#N/A</v>
      </c>
      <c r="AG506" s="263"/>
      <c r="AH506" s="263" t="e">
        <f aca="false">IF($E500&gt;0,AH503/$E500,"-")</f>
        <v>#N/A</v>
      </c>
      <c r="AI506" s="263"/>
      <c r="AJ506" s="263" t="e">
        <f aca="false">IF($E500&gt;0,AJ503/$E500,"-")</f>
        <v>#N/A</v>
      </c>
      <c r="AK506" s="263"/>
      <c r="AL506" s="263" t="e">
        <f aca="false">IF($E500&gt;0,AL503/$E500,"-")</f>
        <v>#N/A</v>
      </c>
      <c r="AM506" s="263"/>
      <c r="AN506" s="263" t="e">
        <f aca="false">IF($E500&gt;0,AN503/$E500,"-")</f>
        <v>#N/A</v>
      </c>
      <c r="AO506" s="263"/>
      <c r="AP506" s="263" t="e">
        <f aca="false">IF($E500&gt;0,AP503/$E500,"-")</f>
        <v>#N/A</v>
      </c>
      <c r="AQ506" s="263"/>
      <c r="AR506" s="263" t="e">
        <f aca="false">IF($E500&gt;0,AR503/$E500,"-")</f>
        <v>#N/A</v>
      </c>
      <c r="AS506" s="263"/>
      <c r="AT506" s="263" t="e">
        <f aca="false">IF($E500&gt;0,AT503/$E500,"-")</f>
        <v>#N/A</v>
      </c>
      <c r="AU506" s="263"/>
      <c r="AV506" s="263" t="e">
        <f aca="false">IF($E500&gt;0,AV503/$E500,"-")</f>
        <v>#N/A</v>
      </c>
      <c r="AW506" s="263"/>
      <c r="AX506" s="263" t="e">
        <f aca="false">IF($E500&gt;0,AX503/$E500,"-")</f>
        <v>#N/A</v>
      </c>
      <c r="AY506" s="263"/>
      <c r="AZ506" s="263" t="e">
        <f aca="false">IF($E500&gt;0,AZ503/$E500,"-")</f>
        <v>#N/A</v>
      </c>
      <c r="BA506" s="263"/>
      <c r="BB506" s="263" t="e">
        <f aca="false">IF($E500&gt;0,BB503/$E500,"-")</f>
        <v>#N/A</v>
      </c>
      <c r="BC506" s="263"/>
      <c r="BD506" s="263" t="e">
        <f aca="false">IF($E500&gt;0,BD503/$E500,"-")</f>
        <v>#N/A</v>
      </c>
      <c r="BE506" s="263"/>
      <c r="BF506" s="263" t="e">
        <f aca="false">IF($E500&gt;0,BF503/$E500,"-")</f>
        <v>#N/A</v>
      </c>
      <c r="BG506" s="263"/>
      <c r="BH506" s="263" t="e">
        <f aca="false">IF($E500&gt;0,BH503/$E500,"-")</f>
        <v>#N/A</v>
      </c>
      <c r="BI506" s="263"/>
      <c r="BJ506" s="263" t="e">
        <f aca="false">IF($E500&gt;0,BJ503/$E500,"-")</f>
        <v>#N/A</v>
      </c>
      <c r="BK506" s="263"/>
      <c r="BL506" s="263" t="e">
        <f aca="false">IF($E500&gt;0,BL503/$E500,"-")</f>
        <v>#N/A</v>
      </c>
      <c r="BM506" s="263"/>
      <c r="BN506" s="263" t="e">
        <f aca="false">IF($E500&gt;0,BN503/$E500,"-")</f>
        <v>#N/A</v>
      </c>
      <c r="BO506" s="263"/>
      <c r="BP506" s="263" t="e">
        <f aca="false">IF($E500&gt;0,BP503/$E500,"-")</f>
        <v>#N/A</v>
      </c>
      <c r="BQ506" s="263"/>
      <c r="BR506" s="263" t="e">
        <f aca="false">IF($E500&gt;0,BR503/$E500,"-")</f>
        <v>#N/A</v>
      </c>
      <c r="BS506" s="263"/>
      <c r="BT506" s="263" t="e">
        <f aca="false">IF($E500&gt;0,BT503/$E500,"-")</f>
        <v>#N/A</v>
      </c>
      <c r="BU506" s="263"/>
      <c r="BV506" s="263" t="e">
        <f aca="false">IF($E500&gt;0,BV503/$E500,"-")</f>
        <v>#N/A</v>
      </c>
      <c r="BW506" s="263"/>
      <c r="BX506" s="263" t="e">
        <f aca="false">IF($E500&gt;0,BX503/$E500,"-")</f>
        <v>#N/A</v>
      </c>
      <c r="BY506" s="263"/>
      <c r="BZ506" s="263" t="e">
        <f aca="false">IF($E500&gt;0,BZ503/$E500,"-")</f>
        <v>#N/A</v>
      </c>
      <c r="CA506" s="263"/>
      <c r="CB506" s="263" t="e">
        <f aca="false">IF($E500&gt;0,CB503/$E500,"-")</f>
        <v>#N/A</v>
      </c>
      <c r="CC506" s="263"/>
      <c r="CD506" s="263" t="e">
        <f aca="false">IF($E500&gt;0,CD503/$E500,"-")</f>
        <v>#N/A</v>
      </c>
      <c r="CE506" s="263"/>
      <c r="CF506" s="263" t="e">
        <f aca="false">IF($E500&gt;0,CF503/$E500,"-")</f>
        <v>#N/A</v>
      </c>
      <c r="CG506" s="263"/>
      <c r="CH506" s="263" t="e">
        <f aca="false">IF($E500&gt;0,CH503/$E500,"-")</f>
        <v>#N/A</v>
      </c>
      <c r="CI506" s="263"/>
      <c r="CJ506" s="263" t="e">
        <f aca="false">IF($E500&gt;0,CJ503/$E500,"-")</f>
        <v>#N/A</v>
      </c>
      <c r="CK506" s="263"/>
      <c r="CL506" s="263" t="e">
        <f aca="false">IF($E500&gt;0,CL503/$E500,"-")</f>
        <v>#N/A</v>
      </c>
      <c r="CM506" s="263"/>
      <c r="CN506" s="263" t="e">
        <f aca="false">IF($E500&gt;0,CN503/$E500,"-")</f>
        <v>#N/A</v>
      </c>
      <c r="CO506" s="263"/>
      <c r="CP506" s="263" t="e">
        <f aca="false">IF($E500&gt;0,CP503/$E500,"-")</f>
        <v>#N/A</v>
      </c>
      <c r="CQ506" s="263"/>
      <c r="CR506" s="263" t="e">
        <f aca="false">IF($E500&gt;0,CR503/$E500,"-")</f>
        <v>#N/A</v>
      </c>
      <c r="CS506" s="263"/>
      <c r="CT506" s="263" t="e">
        <f aca="false">IF($E500&gt;0,CT503/$E500,"-")</f>
        <v>#N/A</v>
      </c>
      <c r="CU506" s="263"/>
      <c r="CV506" s="263" t="e">
        <f aca="false">IF($E500&gt;0,CV503/$E500,"-")</f>
        <v>#N/A</v>
      </c>
      <c r="CW506" s="263"/>
      <c r="CX506" s="263" t="e">
        <f aca="false">IF($E500&gt;0,CX503/$E500,"-")</f>
        <v>#N/A</v>
      </c>
      <c r="CY506" s="263"/>
      <c r="CZ506" s="263" t="e">
        <f aca="false">IF($E500&gt;0,CZ503/$E500,"-")</f>
        <v>#N/A</v>
      </c>
      <c r="DA506" s="263"/>
      <c r="DB506" s="263" t="e">
        <f aca="false">IF($E500&gt;0,DB503/$E500,"-")</f>
        <v>#N/A</v>
      </c>
      <c r="DC506" s="263"/>
      <c r="DD506" s="263" t="e">
        <f aca="false">IF($E500&gt;0,DD503/$E500,"-")</f>
        <v>#N/A</v>
      </c>
      <c r="DE506" s="263"/>
      <c r="DF506" s="263" t="e">
        <f aca="false">IF($E500&gt;0,DF503/$E500,"-")</f>
        <v>#N/A</v>
      </c>
      <c r="DG506" s="263"/>
      <c r="DH506" s="263" t="e">
        <f aca="false">IF($E500&gt;0,DH503/$E500,"-")</f>
        <v>#N/A</v>
      </c>
      <c r="DI506" s="263"/>
      <c r="DJ506" s="298" t="e">
        <f aca="false">IF($E500&gt;0,DJ503/$E500,"-")</f>
        <v>#N/A</v>
      </c>
      <c r="DK506" s="298"/>
      <c r="DL506" s="263" t="e">
        <f aca="false">IF($E500&gt;0,DL503/$E500,"-")</f>
        <v>#N/A</v>
      </c>
      <c r="DM506" s="263"/>
      <c r="DN506" s="263" t="e">
        <f aca="false">IF($E500&gt;0,DN503/$E500,"-")</f>
        <v>#N/A</v>
      </c>
      <c r="DO506" s="263"/>
      <c r="DP506" s="263" t="e">
        <f aca="false">IF($E500&gt;0,DP503/$E500,"-")</f>
        <v>#N/A</v>
      </c>
      <c r="DQ506" s="263"/>
      <c r="DR506" s="263" t="e">
        <f aca="false">IF($E500&gt;0,DR503/$E500,"-")</f>
        <v>#N/A</v>
      </c>
      <c r="DS506" s="263"/>
      <c r="DT506" s="263" t="e">
        <f aca="false">IF($E500&gt;0,DT503/$E500,"-")</f>
        <v>#N/A</v>
      </c>
      <c r="DU506" s="263"/>
      <c r="DV506" s="263" t="e">
        <f aca="false">IF($E500&gt;0,DV503/$E500,"-")</f>
        <v>#N/A</v>
      </c>
      <c r="DW506" s="263"/>
      <c r="DX506" s="263" t="e">
        <f aca="false">IF($E500&gt;0,DX503/$E500,"-")</f>
        <v>#N/A</v>
      </c>
      <c r="DY506" s="263"/>
      <c r="DZ506" s="263" t="e">
        <f aca="false">IF($E500&gt;0,DZ503/$E500,"-")</f>
        <v>#N/A</v>
      </c>
      <c r="EA506" s="263"/>
      <c r="EB506" s="263" t="e">
        <f aca="false">IF($E500&gt;0,EB503/$E500,"-")</f>
        <v>#N/A</v>
      </c>
      <c r="EC506" s="263"/>
      <c r="ED506" s="263" t="e">
        <f aca="false">IF($E500&gt;0,ED503/$E500,"-")</f>
        <v>#N/A</v>
      </c>
      <c r="EE506" s="263"/>
      <c r="EF506" s="263" t="e">
        <f aca="false">IF($E500&gt;0,EF503/$E500,"-")</f>
        <v>#N/A</v>
      </c>
      <c r="EG506" s="263"/>
      <c r="EH506" s="263" t="e">
        <f aca="false">IF($E500&gt;0,EH503/$E500,"-")</f>
        <v>#N/A</v>
      </c>
      <c r="EI506" s="263"/>
      <c r="EJ506" s="263" t="e">
        <f aca="false">IF($E500&gt;0,EJ503/$E500,"-")</f>
        <v>#N/A</v>
      </c>
      <c r="EK506" s="263"/>
      <c r="EL506" s="263" t="e">
        <f aca="false">IF($E500&gt;0,EL503/$E500,"-")</f>
        <v>#N/A</v>
      </c>
      <c r="EM506" s="263"/>
      <c r="EN506" s="263" t="e">
        <f aca="false">IF($E500&gt;0,EN503/$E500,"-")</f>
        <v>#N/A</v>
      </c>
      <c r="EO506" s="263"/>
      <c r="EP506" s="263" t="e">
        <f aca="false">IF($E500&gt;0,EP503/$E500,"-")</f>
        <v>#N/A</v>
      </c>
      <c r="EQ506" s="263"/>
      <c r="ER506" s="263" t="e">
        <f aca="false">IF($E500&gt;0,ER503/$E500,"-")</f>
        <v>#N/A</v>
      </c>
      <c r="ES506" s="263"/>
      <c r="ET506" s="263" t="e">
        <f aca="false">IF($E500&gt;0,ET503/$E500,"-")</f>
        <v>#N/A</v>
      </c>
      <c r="EU506" s="263"/>
      <c r="EV506" s="263" t="e">
        <f aca="false">IF($E500&gt;0,EV503/$E500,"-")</f>
        <v>#N/A</v>
      </c>
      <c r="EW506" s="263"/>
      <c r="EX506" s="264" t="e">
        <f aca="false">IF($E500&gt;0,EX503/$E500,"-")</f>
        <v>#N/A</v>
      </c>
      <c r="EY506" s="264"/>
      <c r="EZ506" s="263" t="e">
        <f aca="false">IF($E500&gt;0,EZ503/$E500,"-")</f>
        <v>#N/A</v>
      </c>
      <c r="FA506" s="263"/>
      <c r="FB506" s="263" t="e">
        <f aca="false">IF($E500&gt;0,FB503/$E500,"-")</f>
        <v>#N/A</v>
      </c>
      <c r="FC506" s="263"/>
      <c r="FD506" s="263" t="e">
        <f aca="false">IF($E500&gt;0,FD503/$E500,"-")</f>
        <v>#N/A</v>
      </c>
      <c r="FE506" s="263"/>
      <c r="FF506" s="263" t="e">
        <f aca="false">IF($E500&gt;0,FF503/$E500,"-")</f>
        <v>#N/A</v>
      </c>
      <c r="FG506" s="263"/>
      <c r="FH506" s="263" t="e">
        <f aca="false">IF($E500&gt;0,FH503/$E500,"-")</f>
        <v>#N/A</v>
      </c>
      <c r="FI506" s="263"/>
      <c r="FJ506" s="263" t="e">
        <f aca="false">IF($E500&gt;0,FJ503/$E500,"-")</f>
        <v>#N/A</v>
      </c>
      <c r="FK506" s="263"/>
      <c r="FL506" s="263" t="e">
        <f aca="false">IF($E500&gt;0,FL503/$E500,"-")</f>
        <v>#N/A</v>
      </c>
      <c r="FM506" s="263"/>
      <c r="FN506" s="263" t="e">
        <f aca="false">IF($E500&gt;0,FN503/$E500,"-")</f>
        <v>#N/A</v>
      </c>
      <c r="FO506" s="263"/>
      <c r="FP506" s="263" t="e">
        <f aca="false">IF($E500&gt;0,FP503/$E500,"-")</f>
        <v>#N/A</v>
      </c>
      <c r="FQ506" s="263"/>
      <c r="FR506" s="263" t="e">
        <f aca="false">IF($E500&gt;0,FR503/$E500,"-")</f>
        <v>#N/A</v>
      </c>
      <c r="FS506" s="263"/>
      <c r="FT506" s="263" t="e">
        <f aca="false">IF($E500&gt;0,FT503/$E500,"-")</f>
        <v>#N/A</v>
      </c>
      <c r="FU506" s="263"/>
      <c r="FV506" s="263" t="e">
        <f aca="false">IF($E500&gt;0,FV503/$E500,"-")</f>
        <v>#N/A</v>
      </c>
      <c r="FW506" s="263"/>
      <c r="FX506" s="263" t="e">
        <f aca="false">IF($E500&gt;0,FX503/$E500,"-")</f>
        <v>#N/A</v>
      </c>
      <c r="FY506" s="263"/>
      <c r="FZ506" s="263" t="e">
        <f aca="false">IF($E500&gt;0,FZ503/$E500,"-")</f>
        <v>#N/A</v>
      </c>
      <c r="GA506" s="263"/>
      <c r="GB506" s="263" t="e">
        <f aca="false">IF($E500&gt;0,GB503/$E500,"-")</f>
        <v>#N/A</v>
      </c>
      <c r="GC506" s="263"/>
      <c r="GD506" s="263" t="e">
        <f aca="false">IF($E500&gt;0,GD503/$E500,"-")</f>
        <v>#N/A</v>
      </c>
      <c r="GE506" s="263"/>
      <c r="GF506" s="263" t="e">
        <f aca="false">IF($E500&gt;0,GF503/$E500,"-")</f>
        <v>#N/A</v>
      </c>
      <c r="GG506" s="263"/>
      <c r="GH506" s="263" t="e">
        <f aca="false">IF($E500&gt;0,GH503/$E500,"-")</f>
        <v>#N/A</v>
      </c>
      <c r="GI506" s="263"/>
      <c r="GJ506" s="263" t="e">
        <f aca="false">IF($E500&gt;0,GJ503/$E500,"-")</f>
        <v>#N/A</v>
      </c>
      <c r="GK506" s="263"/>
      <c r="GL506" s="263" t="e">
        <f aca="false">IF($E500&gt;0,GL503/$E500,"-")</f>
        <v>#N/A</v>
      </c>
      <c r="GM506" s="263"/>
      <c r="GN506" s="263" t="e">
        <f aca="false">IF($E500&gt;0,GN503/$E500,"-")</f>
        <v>#N/A</v>
      </c>
      <c r="GO506" s="263"/>
      <c r="GP506" s="263" t="e">
        <f aca="false">IF($E500&gt;0,GP503/$E500,"-")</f>
        <v>#N/A</v>
      </c>
      <c r="GQ506" s="263"/>
      <c r="GR506" s="263" t="e">
        <f aca="false">IF($E500&gt;0,GR503/$E500,"-")</f>
        <v>#N/A</v>
      </c>
      <c r="GS506" s="263"/>
      <c r="GT506" s="263" t="e">
        <f aca="false">IF($E500&gt;0,GT503/$E500,"-")</f>
        <v>#N/A</v>
      </c>
      <c r="GU506" s="263"/>
      <c r="GV506" s="263" t="e">
        <f aca="false">IF($E500&gt;0,GV503/$E500,"-")</f>
        <v>#N/A</v>
      </c>
      <c r="GW506" s="263"/>
      <c r="GX506" s="263" t="e">
        <f aca="false">IF($E500&gt;0,GX503/$E500,"-")</f>
        <v>#N/A</v>
      </c>
      <c r="GY506" s="263"/>
      <c r="GZ506" s="263" t="e">
        <f aca="false">IF($E500&gt;0,GZ503/$E500,"-")</f>
        <v>#N/A</v>
      </c>
      <c r="HA506" s="263"/>
      <c r="HB506" s="263" t="e">
        <f aca="false">IF($E500&gt;0,HB503/$E500,"-")</f>
        <v>#N/A</v>
      </c>
      <c r="HC506" s="263"/>
      <c r="HD506" s="263" t="e">
        <f aca="false">IF($E500&gt;0,HD503/$E500,"-")</f>
        <v>#N/A</v>
      </c>
      <c r="HE506" s="263"/>
      <c r="HF506" s="263" t="e">
        <f aca="false">IF($E500&gt;0,HF503/$E500,"-")</f>
        <v>#N/A</v>
      </c>
      <c r="HG506" s="263"/>
      <c r="HH506" s="263" t="e">
        <f aca="false">IF($E500&gt;0,HH503/$E500,"-")</f>
        <v>#N/A</v>
      </c>
      <c r="HI506" s="263"/>
      <c r="HJ506" s="263" t="e">
        <f aca="false">IF($E500&gt;0,HJ503/$E500,"-")</f>
        <v>#N/A</v>
      </c>
      <c r="HK506" s="263"/>
    </row>
    <row r="507" customFormat="false" ht="12.75" hidden="true" customHeight="false" outlineLevel="0" collapsed="false">
      <c r="A507" s="232"/>
      <c r="B507" s="233"/>
      <c r="C507" s="232"/>
      <c r="D507" s="234"/>
      <c r="E507" s="234"/>
      <c r="F507" s="235"/>
      <c r="G507" s="234"/>
      <c r="H507" s="234"/>
      <c r="I507" s="237"/>
      <c r="J507" s="238"/>
      <c r="K507" s="265" t="s">
        <v>166</v>
      </c>
      <c r="L507" s="266" t="e">
        <f aca="false">IF($E500&gt;0,L505/$E500,"-")</f>
        <v>#N/A</v>
      </c>
      <c r="M507" s="266"/>
      <c r="N507" s="266" t="e">
        <f aca="false">IF($E500&gt;0,N505/$E500,"-")</f>
        <v>#N/A</v>
      </c>
      <c r="O507" s="266"/>
      <c r="P507" s="266" t="e">
        <f aca="false">IF($E500&gt;0,P505/$E500,"-")</f>
        <v>#N/A</v>
      </c>
      <c r="Q507" s="266"/>
      <c r="R507" s="266" t="e">
        <f aca="false">IF($E500&gt;0,R505/$E500,"-")</f>
        <v>#N/A</v>
      </c>
      <c r="S507" s="266"/>
      <c r="T507" s="266" t="e">
        <f aca="false">IF($E500&gt;0,T505/$E500,"-")</f>
        <v>#N/A</v>
      </c>
      <c r="U507" s="266"/>
      <c r="V507" s="266" t="e">
        <f aca="false">IF($E500&gt;0,V505/$E500,"-")</f>
        <v>#N/A</v>
      </c>
      <c r="W507" s="266"/>
      <c r="X507" s="266" t="e">
        <f aca="false">IF($E500&gt;0,X505/$E500,"-")</f>
        <v>#N/A</v>
      </c>
      <c r="Y507" s="266"/>
      <c r="Z507" s="266" t="e">
        <f aca="false">IF($E500&gt;0,Z505/$E500,"-")</f>
        <v>#N/A</v>
      </c>
      <c r="AA507" s="266"/>
      <c r="AB507" s="266" t="e">
        <f aca="false">IF($E500&gt;0,AB505/$E500,"-")</f>
        <v>#N/A</v>
      </c>
      <c r="AC507" s="266"/>
      <c r="AD507" s="266" t="e">
        <f aca="false">IF($E500&gt;0,AD505/$E500,"-")</f>
        <v>#N/A</v>
      </c>
      <c r="AE507" s="266"/>
      <c r="AF507" s="266" t="e">
        <f aca="false">IF($E500&gt;0,AF505/$E500,"-")</f>
        <v>#N/A</v>
      </c>
      <c r="AG507" s="266"/>
      <c r="AH507" s="266" t="e">
        <f aca="false">IF($E500&gt;0,AH505/$E500,"-")</f>
        <v>#N/A</v>
      </c>
      <c r="AI507" s="266"/>
      <c r="AJ507" s="266" t="e">
        <f aca="false">IF($E500&gt;0,AJ505/$E500,"-")</f>
        <v>#N/A</v>
      </c>
      <c r="AK507" s="266"/>
      <c r="AL507" s="266" t="e">
        <f aca="false">IF($E500&gt;0,AL505/$E500,"-")</f>
        <v>#N/A</v>
      </c>
      <c r="AM507" s="266"/>
      <c r="AN507" s="266" t="e">
        <f aca="false">IF($E500&gt;0,AN505/$E500,"-")</f>
        <v>#N/A</v>
      </c>
      <c r="AO507" s="266"/>
      <c r="AP507" s="266" t="e">
        <f aca="false">IF($E500&gt;0,AP505/$E500,"-")</f>
        <v>#N/A</v>
      </c>
      <c r="AQ507" s="266"/>
      <c r="AR507" s="266" t="e">
        <f aca="false">IF($E500&gt;0,AR505/$E500,"-")</f>
        <v>#N/A</v>
      </c>
      <c r="AS507" s="266"/>
      <c r="AT507" s="266" t="e">
        <f aca="false">IF($E500&gt;0,AT505/$E500,"-")</f>
        <v>#N/A</v>
      </c>
      <c r="AU507" s="266"/>
      <c r="AV507" s="266" t="e">
        <f aca="false">IF($E500&gt;0,AV505/$E500,"-")</f>
        <v>#N/A</v>
      </c>
      <c r="AW507" s="266"/>
      <c r="AX507" s="266" t="e">
        <f aca="false">IF($E500&gt;0,AX505/$E500,"-")</f>
        <v>#N/A</v>
      </c>
      <c r="AY507" s="266"/>
      <c r="AZ507" s="266" t="e">
        <f aca="false">IF($E500&gt;0,AZ505/$E500,"-")</f>
        <v>#N/A</v>
      </c>
      <c r="BA507" s="266"/>
      <c r="BB507" s="266" t="e">
        <f aca="false">IF($E500&gt;0,BB505/$E500,"-")</f>
        <v>#N/A</v>
      </c>
      <c r="BC507" s="266"/>
      <c r="BD507" s="266" t="e">
        <f aca="false">IF($E500&gt;0,BD505/$E500,"-")</f>
        <v>#N/A</v>
      </c>
      <c r="BE507" s="266"/>
      <c r="BF507" s="266" t="e">
        <f aca="false">IF($E500&gt;0,BF505/$E500,"-")</f>
        <v>#N/A</v>
      </c>
      <c r="BG507" s="266"/>
      <c r="BH507" s="266" t="e">
        <f aca="false">IF($E500&gt;0,BH505/$E500,"-")</f>
        <v>#N/A</v>
      </c>
      <c r="BI507" s="266"/>
      <c r="BJ507" s="266" t="e">
        <f aca="false">IF($E500&gt;0,BJ505/$E500,"-")</f>
        <v>#N/A</v>
      </c>
      <c r="BK507" s="266"/>
      <c r="BL507" s="266" t="e">
        <f aca="false">IF($E500&gt;0,BL505/$E500,"-")</f>
        <v>#N/A</v>
      </c>
      <c r="BM507" s="266"/>
      <c r="BN507" s="266" t="e">
        <f aca="false">IF($E500&gt;0,BN505/$E500,"-")</f>
        <v>#N/A</v>
      </c>
      <c r="BO507" s="266"/>
      <c r="BP507" s="266" t="e">
        <f aca="false">IF($E500&gt;0,BP505/$E500,"-")</f>
        <v>#N/A</v>
      </c>
      <c r="BQ507" s="266"/>
      <c r="BR507" s="300" t="e">
        <f aca="false">IF($E500&gt;0,BR505/$E500,"-")</f>
        <v>#N/A</v>
      </c>
      <c r="BS507" s="300"/>
      <c r="BT507" s="300" t="e">
        <f aca="false">IF($E500&gt;0,BT505/$E500,"-")</f>
        <v>#N/A</v>
      </c>
      <c r="BU507" s="300"/>
      <c r="BV507" s="300" t="e">
        <f aca="false">IF($E500&gt;0,BV505/$E500,"-")</f>
        <v>#N/A</v>
      </c>
      <c r="BW507" s="300"/>
      <c r="BX507" s="300" t="e">
        <f aca="false">IF($E500&gt;0,BX505/$E500,"-")</f>
        <v>#N/A</v>
      </c>
      <c r="BY507" s="300"/>
      <c r="BZ507" s="300" t="e">
        <f aca="false">IF($E500&gt;0,BZ505/$E500,"-")</f>
        <v>#N/A</v>
      </c>
      <c r="CA507" s="300"/>
      <c r="CB507" s="300" t="e">
        <f aca="false">IF($E500&gt;0,CB505/$E500,"-")</f>
        <v>#N/A</v>
      </c>
      <c r="CC507" s="300"/>
      <c r="CD507" s="300" t="e">
        <f aca="false">IF($E500&gt;0,CD505/$E500,"-")</f>
        <v>#N/A</v>
      </c>
      <c r="CE507" s="300"/>
      <c r="CF507" s="300" t="e">
        <f aca="false">IF($E500&gt;0,CF505/$E500,"-")</f>
        <v>#N/A</v>
      </c>
      <c r="CG507" s="300"/>
      <c r="CH507" s="300" t="e">
        <f aca="false">IF($E500&gt;0,CH505/$E500,"-")</f>
        <v>#N/A</v>
      </c>
      <c r="CI507" s="300"/>
      <c r="CJ507" s="300" t="e">
        <f aca="false">IF($E500&gt;0,CJ505/$E500,"-")</f>
        <v>#N/A</v>
      </c>
      <c r="CK507" s="300"/>
      <c r="CL507" s="300" t="e">
        <f aca="false">IF($E500&gt;0,CL505/$E500,"-")</f>
        <v>#N/A</v>
      </c>
      <c r="CM507" s="300"/>
      <c r="CN507" s="300" t="e">
        <f aca="false">IF($E500&gt;0,CN505/$E500,"-")</f>
        <v>#N/A</v>
      </c>
      <c r="CO507" s="300"/>
      <c r="CP507" s="300" t="e">
        <f aca="false">IF($E500&gt;0,CP505/$E500,"-")</f>
        <v>#N/A</v>
      </c>
      <c r="CQ507" s="300"/>
      <c r="CR507" s="300" t="e">
        <f aca="false">IF($E500&gt;0,CR505/$E500,"-")</f>
        <v>#N/A</v>
      </c>
      <c r="CS507" s="300"/>
      <c r="CT507" s="300" t="e">
        <f aca="false">IF($E500&gt;0,CT505/$E500,"-")</f>
        <v>#N/A</v>
      </c>
      <c r="CU507" s="300"/>
      <c r="CV507" s="300" t="e">
        <f aca="false">IF($E500&gt;0,CV505/$E500,"-")</f>
        <v>#N/A</v>
      </c>
      <c r="CW507" s="300"/>
      <c r="CX507" s="300" t="e">
        <f aca="false">IF($E500&gt;0,CX505/$E500,"-")</f>
        <v>#N/A</v>
      </c>
      <c r="CY507" s="300"/>
      <c r="CZ507" s="300" t="e">
        <f aca="false">IF($E500&gt;0,CZ505/$E500,"-")</f>
        <v>#N/A</v>
      </c>
      <c r="DA507" s="300"/>
      <c r="DB507" s="300" t="e">
        <f aca="false">IF($E500&gt;0,DB505/$E500,"-")</f>
        <v>#N/A</v>
      </c>
      <c r="DC507" s="300"/>
      <c r="DD507" s="300" t="e">
        <f aca="false">IF($E500&gt;0,DD505/$E500,"-")</f>
        <v>#N/A</v>
      </c>
      <c r="DE507" s="300"/>
      <c r="DF507" s="300" t="e">
        <f aca="false">IF($E500&gt;0,DF505/$E500,"-")</f>
        <v>#N/A</v>
      </c>
      <c r="DG507" s="300"/>
      <c r="DH507" s="300" t="e">
        <f aca="false">IF($E500&gt;0,DH505/$E500,"-")</f>
        <v>#N/A</v>
      </c>
      <c r="DI507" s="300"/>
      <c r="DJ507" s="301" t="e">
        <f aca="false">IF($E500&gt;0,DJ505/$E500,"-")</f>
        <v>#N/A</v>
      </c>
      <c r="DK507" s="301"/>
      <c r="DL507" s="300" t="e">
        <f aca="false">IF($E500&gt;0,DL505/$E500,"-")</f>
        <v>#N/A</v>
      </c>
      <c r="DM507" s="300"/>
      <c r="DN507" s="300" t="e">
        <f aca="false">IF($E500&gt;0,DN505/$E500,"-")</f>
        <v>#N/A</v>
      </c>
      <c r="DO507" s="300"/>
      <c r="DP507" s="300" t="e">
        <f aca="false">IF($E500&gt;0,DP505/$E500,"-")</f>
        <v>#N/A</v>
      </c>
      <c r="DQ507" s="300"/>
      <c r="DR507" s="300" t="e">
        <f aca="false">IF($E500&gt;0,DR505/$E500,"-")</f>
        <v>#N/A</v>
      </c>
      <c r="DS507" s="300"/>
      <c r="DT507" s="300" t="e">
        <f aca="false">IF($E500&gt;0,DT505/$E500,"-")</f>
        <v>#N/A</v>
      </c>
      <c r="DU507" s="300"/>
      <c r="DV507" s="300" t="e">
        <f aca="false">IF($E500&gt;0,DV505/$E500,"-")</f>
        <v>#N/A</v>
      </c>
      <c r="DW507" s="300"/>
      <c r="DX507" s="300" t="e">
        <f aca="false">IF($E500&gt;0,DX505/$E500,"-")</f>
        <v>#N/A</v>
      </c>
      <c r="DY507" s="300"/>
      <c r="DZ507" s="300" t="e">
        <f aca="false">IF($E500&gt;0,DZ505/$E500,"-")</f>
        <v>#N/A</v>
      </c>
      <c r="EA507" s="300"/>
      <c r="EB507" s="300" t="e">
        <f aca="false">IF($E500&gt;0,EB505/$E500,"-")</f>
        <v>#N/A</v>
      </c>
      <c r="EC507" s="300"/>
      <c r="ED507" s="300" t="e">
        <f aca="false">IF($E500&gt;0,ED505/$E500,"-")</f>
        <v>#N/A</v>
      </c>
      <c r="EE507" s="300"/>
      <c r="EF507" s="300" t="e">
        <f aca="false">IF($E500&gt;0,EF505/$E500,"-")</f>
        <v>#N/A</v>
      </c>
      <c r="EG507" s="300"/>
      <c r="EH507" s="300" t="e">
        <f aca="false">IF($E500&gt;0,EH505/$E500,"-")</f>
        <v>#N/A</v>
      </c>
      <c r="EI507" s="300"/>
      <c r="EJ507" s="300" t="e">
        <f aca="false">IF($E500&gt;0,EJ505/$E500,"-")</f>
        <v>#N/A</v>
      </c>
      <c r="EK507" s="300"/>
      <c r="EL507" s="300" t="e">
        <f aca="false">IF($E500&gt;0,EL505/$E500,"-")</f>
        <v>#N/A</v>
      </c>
      <c r="EM507" s="300"/>
      <c r="EN507" s="300" t="e">
        <f aca="false">IF($E500&gt;0,EN505/$E500,"-")</f>
        <v>#N/A</v>
      </c>
      <c r="EO507" s="300"/>
      <c r="EP507" s="300" t="e">
        <f aca="false">IF($E500&gt;0,EP505/$E500,"-")</f>
        <v>#N/A</v>
      </c>
      <c r="EQ507" s="300"/>
      <c r="ER507" s="300" t="e">
        <f aca="false">IF($E500&gt;0,ER505/$E500,"-")</f>
        <v>#N/A</v>
      </c>
      <c r="ES507" s="300"/>
      <c r="ET507" s="300" t="e">
        <f aca="false">IF($E500&gt;0,ET505/$E500,"-")</f>
        <v>#N/A</v>
      </c>
      <c r="EU507" s="300"/>
      <c r="EV507" s="300" t="e">
        <f aca="false">IF($E500&gt;0,EV505/$E500,"-")</f>
        <v>#N/A</v>
      </c>
      <c r="EW507" s="300"/>
      <c r="EX507" s="302" t="e">
        <f aca="false">IF($E500&gt;0,EX505/$E500,"-")</f>
        <v>#N/A</v>
      </c>
      <c r="EY507" s="302"/>
      <c r="EZ507" s="300" t="e">
        <f aca="false">IF($E500&gt;0,EZ505/$E500,"-")</f>
        <v>#N/A</v>
      </c>
      <c r="FA507" s="300"/>
      <c r="FB507" s="300" t="e">
        <f aca="false">IF($E500&gt;0,FB505/$E500,"-")</f>
        <v>#N/A</v>
      </c>
      <c r="FC507" s="300"/>
      <c r="FD507" s="300" t="e">
        <f aca="false">IF($E500&gt;0,FD505/$E500,"-")</f>
        <v>#N/A</v>
      </c>
      <c r="FE507" s="300"/>
      <c r="FF507" s="300" t="e">
        <f aca="false">IF($E500&gt;0,FF505/$E500,"-")</f>
        <v>#N/A</v>
      </c>
      <c r="FG507" s="300"/>
      <c r="FH507" s="300" t="e">
        <f aca="false">IF($E500&gt;0,FH505/$E500,"-")</f>
        <v>#N/A</v>
      </c>
      <c r="FI507" s="300"/>
      <c r="FJ507" s="300" t="e">
        <f aca="false">IF($E500&gt;0,FJ505/$E500,"-")</f>
        <v>#N/A</v>
      </c>
      <c r="FK507" s="300"/>
      <c r="FL507" s="300" t="e">
        <f aca="false">IF($E500&gt;0,FL505/$E500,"-")</f>
        <v>#N/A</v>
      </c>
      <c r="FM507" s="300"/>
      <c r="FN507" s="300" t="e">
        <f aca="false">IF($E500&gt;0,FN505/$E500,"-")</f>
        <v>#N/A</v>
      </c>
      <c r="FO507" s="300"/>
      <c r="FP507" s="300" t="e">
        <f aca="false">IF($E500&gt;0,FP505/$E500,"-")</f>
        <v>#N/A</v>
      </c>
      <c r="FQ507" s="300"/>
      <c r="FR507" s="300" t="e">
        <f aca="false">IF($E500&gt;0,FR505/$E500,"-")</f>
        <v>#N/A</v>
      </c>
      <c r="FS507" s="300"/>
      <c r="FT507" s="300" t="e">
        <f aca="false">IF($E500&gt;0,FT505/$E500,"-")</f>
        <v>#N/A</v>
      </c>
      <c r="FU507" s="300"/>
      <c r="FV507" s="300" t="e">
        <f aca="false">IF($E500&gt;0,FV505/$E500,"-")</f>
        <v>#N/A</v>
      </c>
      <c r="FW507" s="300"/>
      <c r="FX507" s="300" t="e">
        <f aca="false">IF($E500&gt;0,FX505/$E500,"-")</f>
        <v>#N/A</v>
      </c>
      <c r="FY507" s="300"/>
      <c r="FZ507" s="300" t="e">
        <f aca="false">IF($E500&gt;0,FZ505/$E500,"-")</f>
        <v>#N/A</v>
      </c>
      <c r="GA507" s="300"/>
      <c r="GB507" s="300" t="e">
        <f aca="false">IF($E500&gt;0,GB505/$E500,"-")</f>
        <v>#N/A</v>
      </c>
      <c r="GC507" s="300"/>
      <c r="GD507" s="300" t="e">
        <f aca="false">IF($E500&gt;0,GD505/$E500,"-")</f>
        <v>#N/A</v>
      </c>
      <c r="GE507" s="300"/>
      <c r="GF507" s="300" t="e">
        <f aca="false">IF($E500&gt;0,GF505/$E500,"-")</f>
        <v>#N/A</v>
      </c>
      <c r="GG507" s="300"/>
      <c r="GH507" s="300" t="e">
        <f aca="false">IF($E500&gt;0,GH505/$E500,"-")</f>
        <v>#N/A</v>
      </c>
      <c r="GI507" s="300"/>
      <c r="GJ507" s="300" t="e">
        <f aca="false">IF($E500&gt;0,GJ505/$E500,"-")</f>
        <v>#N/A</v>
      </c>
      <c r="GK507" s="300"/>
      <c r="GL507" s="300" t="e">
        <f aca="false">IF($E500&gt;0,GL505/$E500,"-")</f>
        <v>#N/A</v>
      </c>
      <c r="GM507" s="300"/>
      <c r="GN507" s="300" t="e">
        <f aca="false">IF($E500&gt;0,GN505/$E500,"-")</f>
        <v>#N/A</v>
      </c>
      <c r="GO507" s="300"/>
      <c r="GP507" s="300" t="e">
        <f aca="false">IF($E500&gt;0,GP505/$E500,"-")</f>
        <v>#N/A</v>
      </c>
      <c r="GQ507" s="300"/>
      <c r="GR507" s="300" t="e">
        <f aca="false">IF($E500&gt;0,GR505/$E500,"-")</f>
        <v>#N/A</v>
      </c>
      <c r="GS507" s="300"/>
      <c r="GT507" s="300" t="e">
        <f aca="false">IF($E500&gt;0,GT505/$E500,"-")</f>
        <v>#N/A</v>
      </c>
      <c r="GU507" s="300"/>
      <c r="GV507" s="300" t="e">
        <f aca="false">IF($E500&gt;0,GV505/$E500,"-")</f>
        <v>#N/A</v>
      </c>
      <c r="GW507" s="300"/>
      <c r="GX507" s="300" t="e">
        <f aca="false">IF($E500&gt;0,GX505/$E500,"-")</f>
        <v>#N/A</v>
      </c>
      <c r="GY507" s="300"/>
      <c r="GZ507" s="300" t="e">
        <f aca="false">IF($E500&gt;0,GZ505/$E500,"-")</f>
        <v>#N/A</v>
      </c>
      <c r="HA507" s="300"/>
      <c r="HB507" s="300" t="e">
        <f aca="false">IF($E500&gt;0,HB505/$E500,"-")</f>
        <v>#N/A</v>
      </c>
      <c r="HC507" s="300"/>
      <c r="HD507" s="300" t="e">
        <f aca="false">IF($E500&gt;0,HD505/$E500,"-")</f>
        <v>#N/A</v>
      </c>
      <c r="HE507" s="300"/>
      <c r="HF507" s="300" t="e">
        <f aca="false">IF($E500&gt;0,HF505/$E500,"-")</f>
        <v>#N/A</v>
      </c>
      <c r="HG507" s="300"/>
      <c r="HH507" s="300" t="e">
        <f aca="false">IF($E500&gt;0,HH505/$E500,"-")</f>
        <v>#N/A</v>
      </c>
      <c r="HI507" s="300"/>
      <c r="HJ507" s="300" t="e">
        <f aca="false">IF($E500&gt;0,HJ505/$E500,"-")</f>
        <v>#N/A</v>
      </c>
      <c r="HK507" s="300"/>
    </row>
    <row r="508" s="243" customFormat="true" ht="13.8" hidden="true" customHeight="false" outlineLevel="0" collapsed="false">
      <c r="A508" s="268"/>
      <c r="B508" s="269"/>
      <c r="C508" s="269"/>
      <c r="D508" s="271"/>
      <c r="E508" s="271"/>
      <c r="F508" s="269"/>
      <c r="G508" s="269"/>
      <c r="H508" s="269"/>
      <c r="I508" s="269"/>
      <c r="J508" s="269"/>
      <c r="K508" s="269"/>
      <c r="L508" s="274"/>
      <c r="M508" s="274"/>
      <c r="N508" s="274"/>
      <c r="O508" s="274"/>
      <c r="P508" s="274"/>
      <c r="Q508" s="274"/>
      <c r="R508" s="275"/>
      <c r="S508" s="275"/>
      <c r="T508" s="276"/>
      <c r="U508" s="276"/>
      <c r="V508" s="274"/>
      <c r="W508" s="274"/>
      <c r="X508" s="274"/>
      <c r="Y508" s="274"/>
      <c r="Z508" s="275"/>
      <c r="AA508" s="275"/>
      <c r="AB508" s="276"/>
      <c r="AC508" s="276"/>
      <c r="AD508" s="274"/>
      <c r="AE508" s="274"/>
      <c r="AF508" s="274"/>
      <c r="AG508" s="274"/>
      <c r="AH508" s="275"/>
      <c r="AI508" s="275"/>
      <c r="AJ508" s="276"/>
      <c r="AK508" s="276"/>
      <c r="AL508" s="274"/>
      <c r="AM508" s="274"/>
      <c r="AN508" s="274"/>
      <c r="AO508" s="274"/>
      <c r="AP508" s="275"/>
      <c r="AQ508" s="275"/>
      <c r="AR508" s="276"/>
      <c r="AS508" s="276"/>
      <c r="AT508" s="277"/>
      <c r="AU508" s="277"/>
      <c r="AV508" s="277"/>
      <c r="AW508" s="277"/>
      <c r="AX508" s="277"/>
      <c r="AY508" s="278"/>
      <c r="AZ508" s="279"/>
      <c r="BA508" s="277"/>
      <c r="BB508" s="277"/>
      <c r="BC508" s="277"/>
      <c r="BD508" s="277"/>
      <c r="BE508" s="277"/>
      <c r="BF508" s="277"/>
      <c r="BG508" s="278"/>
      <c r="BH508" s="279"/>
      <c r="BI508" s="277"/>
      <c r="BJ508" s="277"/>
      <c r="BK508" s="277"/>
      <c r="BL508" s="277"/>
      <c r="BM508" s="277"/>
      <c r="BN508" s="277"/>
      <c r="BO508" s="278"/>
      <c r="BP508" s="279"/>
      <c r="BQ508" s="277"/>
      <c r="BR508" s="277"/>
      <c r="BS508" s="277"/>
      <c r="BT508" s="277"/>
      <c r="BU508" s="277"/>
      <c r="BV508" s="277"/>
      <c r="BW508" s="278"/>
      <c r="BX508" s="279"/>
      <c r="BY508" s="277"/>
      <c r="BZ508" s="277"/>
      <c r="CA508" s="277"/>
      <c r="CB508" s="277"/>
      <c r="CC508" s="277"/>
      <c r="CD508" s="275"/>
      <c r="CE508" s="275"/>
      <c r="CF508" s="276"/>
      <c r="CG508" s="276"/>
      <c r="CH508" s="274"/>
      <c r="CI508" s="274"/>
      <c r="CJ508" s="274"/>
      <c r="CK508" s="274"/>
      <c r="CL508" s="275"/>
      <c r="CM508" s="275"/>
      <c r="CN508" s="276"/>
      <c r="CO508" s="276"/>
      <c r="CP508" s="280"/>
      <c r="CQ508" s="280"/>
      <c r="CR508" s="280"/>
      <c r="CS508" s="280"/>
      <c r="CT508" s="281"/>
      <c r="CU508" s="282"/>
      <c r="CV508" s="283"/>
      <c r="CW508" s="281"/>
      <c r="CX508" s="281"/>
      <c r="CY508" s="281"/>
      <c r="CZ508" s="281"/>
      <c r="DA508" s="281"/>
      <c r="DB508" s="281"/>
      <c r="DC508" s="282"/>
      <c r="DD508" s="283"/>
      <c r="DE508" s="281"/>
      <c r="DF508" s="281"/>
      <c r="DG508" s="281"/>
      <c r="DH508" s="281"/>
      <c r="DI508" s="281"/>
      <c r="DJ508" s="284"/>
      <c r="DK508" s="285"/>
      <c r="DL508" s="283"/>
      <c r="DM508" s="281"/>
      <c r="DN508" s="281"/>
      <c r="DO508" s="281"/>
      <c r="DP508" s="281"/>
      <c r="DQ508" s="281"/>
      <c r="DR508" s="281"/>
      <c r="DS508" s="282"/>
      <c r="DT508" s="283"/>
      <c r="DU508" s="281"/>
      <c r="DV508" s="281"/>
      <c r="DW508" s="281"/>
      <c r="DX508" s="281"/>
      <c r="DY508" s="281"/>
      <c r="DZ508" s="281"/>
      <c r="EA508" s="282"/>
      <c r="EB508" s="283"/>
      <c r="EC508" s="281"/>
      <c r="ED508" s="281"/>
      <c r="EE508" s="281"/>
      <c r="EF508" s="281"/>
      <c r="EG508" s="281"/>
      <c r="EH508" s="281"/>
      <c r="EI508" s="282"/>
      <c r="EJ508" s="283"/>
      <c r="EK508" s="281"/>
      <c r="EL508" s="281"/>
      <c r="EM508" s="281"/>
      <c r="EN508" s="281"/>
      <c r="EO508" s="281"/>
      <c r="EP508" s="281"/>
      <c r="EQ508" s="282"/>
      <c r="ER508" s="283"/>
      <c r="ES508" s="281"/>
      <c r="ET508" s="281"/>
      <c r="EU508" s="281"/>
      <c r="EV508" s="281"/>
      <c r="EW508" s="281"/>
      <c r="EX508" s="286"/>
      <c r="EY508" s="287"/>
      <c r="EZ508" s="283"/>
      <c r="FA508" s="281"/>
      <c r="FB508" s="281"/>
      <c r="FC508" s="281"/>
      <c r="FD508" s="281"/>
      <c r="FE508" s="281"/>
      <c r="FF508" s="281"/>
      <c r="FG508" s="282"/>
      <c r="FH508" s="283"/>
      <c r="FI508" s="281"/>
      <c r="FJ508" s="281"/>
      <c r="FK508" s="281"/>
      <c r="FL508" s="281"/>
      <c r="FM508" s="281"/>
      <c r="FN508" s="281"/>
      <c r="FO508" s="282"/>
      <c r="FP508" s="283"/>
      <c r="FQ508" s="281"/>
      <c r="FR508" s="281"/>
      <c r="FS508" s="281"/>
      <c r="FT508" s="281"/>
      <c r="FU508" s="281"/>
      <c r="FV508" s="281"/>
      <c r="FW508" s="282"/>
      <c r="FX508" s="283"/>
      <c r="FY508" s="281"/>
      <c r="FZ508" s="281"/>
      <c r="GA508" s="281"/>
      <c r="GB508" s="281"/>
      <c r="GC508" s="281"/>
      <c r="GD508" s="281"/>
      <c r="GE508" s="282"/>
      <c r="GF508" s="283"/>
      <c r="GG508" s="281"/>
      <c r="GH508" s="281"/>
      <c r="GI508" s="281"/>
      <c r="GJ508" s="281"/>
      <c r="GK508" s="281"/>
      <c r="GL508" s="281"/>
      <c r="GM508" s="282"/>
      <c r="GN508" s="283"/>
      <c r="GO508" s="281"/>
      <c r="GP508" s="281"/>
      <c r="GQ508" s="281"/>
      <c r="GR508" s="281"/>
      <c r="GS508" s="281"/>
      <c r="GT508" s="281"/>
      <c r="GU508" s="282"/>
      <c r="GV508" s="281"/>
      <c r="GW508" s="282"/>
      <c r="GX508" s="281"/>
      <c r="GY508" s="282"/>
      <c r="GZ508" s="281"/>
      <c r="HA508" s="282"/>
      <c r="HB508" s="281"/>
      <c r="HC508" s="282"/>
      <c r="HD508" s="281"/>
      <c r="HE508" s="282"/>
      <c r="HF508" s="281"/>
      <c r="HG508" s="282"/>
      <c r="HH508" s="281"/>
      <c r="HI508" s="282"/>
      <c r="HJ508" s="281"/>
      <c r="HK508" s="282"/>
    </row>
    <row r="509" customFormat="false" ht="12.75" hidden="true" customHeight="false" outlineLevel="0" collapsed="false">
      <c r="A509" s="232" t="s">
        <v>217</v>
      </c>
      <c r="B509" s="233" t="e">
        <f aca="false">VLOOKUP(A509,PLANEJAMENTO!$B$11:$C$96,2,FALSE())</f>
        <v>#N/A</v>
      </c>
      <c r="C509" s="232" t="e">
        <f aca="false">VLOOKUP(A509,PLANEJAMENTO!$B$11:$D$96,3,FALSE())</f>
        <v>#N/A</v>
      </c>
      <c r="D509" s="234" t="e">
        <f aca="false">VLOOKUP(A509,PLANEJAMENTO!$B$11:$E$96,4,FALSE())</f>
        <v>#N/A</v>
      </c>
      <c r="E509" s="234" t="e">
        <f aca="false">D509</f>
        <v>#N/A</v>
      </c>
      <c r="F509" s="235" t="e">
        <f aca="false">produções!#REF!</f>
        <v>#VALUE!</v>
      </c>
      <c r="G509" s="234" t="e">
        <f aca="false">F509*8</f>
        <v>#VALUE!</v>
      </c>
      <c r="H509" s="234"/>
      <c r="I509" s="237"/>
      <c r="J509" s="238"/>
      <c r="K509" s="305" t="s">
        <v>159</v>
      </c>
      <c r="L509" s="240"/>
      <c r="M509" s="240"/>
      <c r="N509" s="240"/>
      <c r="O509" s="240"/>
      <c r="P509" s="240"/>
      <c r="Q509" s="240"/>
      <c r="R509" s="345"/>
      <c r="S509" s="345"/>
      <c r="T509" s="240"/>
      <c r="U509" s="240"/>
      <c r="V509" s="240"/>
      <c r="W509" s="240"/>
      <c r="X509" s="240"/>
      <c r="Y509" s="240"/>
      <c r="Z509" s="345"/>
      <c r="AA509" s="345"/>
      <c r="AB509" s="240"/>
      <c r="AC509" s="240"/>
      <c r="AD509" s="240"/>
      <c r="AE509" s="240"/>
      <c r="AF509" s="240"/>
      <c r="AG509" s="240"/>
      <c r="AH509" s="345"/>
      <c r="AI509" s="345"/>
      <c r="AJ509" s="240"/>
      <c r="AK509" s="240"/>
      <c r="AL509" s="240"/>
      <c r="AM509" s="240"/>
      <c r="AN509" s="240"/>
      <c r="AO509" s="240"/>
      <c r="AP509" s="345"/>
      <c r="AQ509" s="345"/>
      <c r="AR509" s="240"/>
      <c r="AS509" s="240"/>
      <c r="AT509" s="240"/>
      <c r="AU509" s="240"/>
      <c r="AV509" s="240"/>
      <c r="AW509" s="240"/>
      <c r="AX509" s="345"/>
      <c r="AY509" s="345"/>
      <c r="AZ509" s="240"/>
      <c r="BA509" s="240"/>
      <c r="BB509" s="240"/>
      <c r="BC509" s="240"/>
      <c r="BD509" s="240"/>
      <c r="BE509" s="240"/>
      <c r="BF509" s="345"/>
      <c r="BG509" s="345"/>
      <c r="BH509" s="391" t="n">
        <f aca="false">6-BH500-BH445</f>
        <v>0.388324538863035</v>
      </c>
      <c r="BI509" s="391"/>
      <c r="BJ509" s="313" t="n">
        <v>1.24899928803121</v>
      </c>
      <c r="BK509" s="313"/>
      <c r="BL509" s="240"/>
      <c r="BM509" s="240"/>
      <c r="BN509" s="240"/>
      <c r="BO509" s="240"/>
      <c r="BP509" s="240"/>
      <c r="BQ509" s="240"/>
      <c r="BR509" s="308"/>
      <c r="BS509" s="308"/>
      <c r="BT509" s="308"/>
      <c r="BU509" s="308"/>
      <c r="BV509" s="308"/>
      <c r="BW509" s="308"/>
      <c r="BX509" s="308"/>
      <c r="BY509" s="308"/>
      <c r="BZ509" s="308"/>
      <c r="CA509" s="308"/>
      <c r="CB509" s="308"/>
      <c r="CC509" s="308"/>
      <c r="CD509" s="308"/>
      <c r="CE509" s="308"/>
      <c r="CF509" s="308"/>
      <c r="CG509" s="308"/>
      <c r="CH509" s="308"/>
      <c r="CI509" s="308"/>
      <c r="CJ509" s="308"/>
      <c r="CK509" s="308"/>
      <c r="CL509" s="308"/>
      <c r="CM509" s="308"/>
      <c r="CN509" s="308"/>
      <c r="CO509" s="308"/>
      <c r="CP509" s="308"/>
      <c r="CQ509" s="308"/>
      <c r="CR509" s="308"/>
      <c r="CS509" s="308"/>
      <c r="CT509" s="308"/>
      <c r="CU509" s="308"/>
      <c r="CV509" s="308"/>
      <c r="CW509" s="308"/>
      <c r="CX509" s="308"/>
      <c r="CY509" s="308"/>
      <c r="CZ509" s="308"/>
      <c r="DA509" s="308"/>
      <c r="DB509" s="308"/>
      <c r="DC509" s="308"/>
      <c r="DD509" s="308"/>
      <c r="DE509" s="308"/>
      <c r="DF509" s="308"/>
      <c r="DG509" s="308"/>
      <c r="DH509" s="308"/>
      <c r="DI509" s="308"/>
      <c r="DJ509" s="315"/>
      <c r="DK509" s="315"/>
      <c r="DL509" s="308"/>
      <c r="DM509" s="308"/>
      <c r="DN509" s="308"/>
      <c r="DO509" s="308"/>
      <c r="DP509" s="308"/>
      <c r="DQ509" s="308"/>
      <c r="DR509" s="308"/>
      <c r="DS509" s="308"/>
      <c r="DT509" s="308"/>
      <c r="DU509" s="308"/>
      <c r="DV509" s="308"/>
      <c r="DW509" s="308"/>
      <c r="DX509" s="308"/>
      <c r="DY509" s="308"/>
      <c r="DZ509" s="308"/>
      <c r="EA509" s="308"/>
      <c r="EB509" s="308"/>
      <c r="EC509" s="308"/>
      <c r="ED509" s="308"/>
      <c r="EE509" s="308"/>
      <c r="EF509" s="308"/>
      <c r="EG509" s="308"/>
      <c r="EH509" s="308"/>
      <c r="EI509" s="308"/>
      <c r="EJ509" s="308"/>
      <c r="EK509" s="308"/>
      <c r="EL509" s="308"/>
      <c r="EM509" s="308"/>
      <c r="EN509" s="308"/>
      <c r="EO509" s="308"/>
      <c r="EP509" s="308"/>
      <c r="EQ509" s="308"/>
      <c r="ER509" s="308"/>
      <c r="ES509" s="308"/>
      <c r="ET509" s="308"/>
      <c r="EU509" s="308"/>
      <c r="EV509" s="308"/>
      <c r="EW509" s="308"/>
      <c r="EX509" s="309"/>
      <c r="EY509" s="309"/>
      <c r="EZ509" s="308"/>
      <c r="FA509" s="308"/>
      <c r="FB509" s="308"/>
      <c r="FC509" s="308"/>
      <c r="FD509" s="308"/>
      <c r="FE509" s="308"/>
      <c r="FF509" s="308"/>
      <c r="FG509" s="308"/>
      <c r="FH509" s="308"/>
      <c r="FI509" s="308"/>
      <c r="FJ509" s="308"/>
      <c r="FK509" s="308"/>
      <c r="FL509" s="308"/>
      <c r="FM509" s="308"/>
      <c r="FN509" s="308"/>
      <c r="FO509" s="308"/>
      <c r="FP509" s="308"/>
      <c r="FQ509" s="308"/>
      <c r="FR509" s="308"/>
      <c r="FS509" s="308"/>
      <c r="FT509" s="308"/>
      <c r="FU509" s="308"/>
      <c r="FV509" s="308"/>
      <c r="FW509" s="308"/>
      <c r="FX509" s="308"/>
      <c r="FY509" s="308"/>
      <c r="FZ509" s="308"/>
      <c r="GA509" s="308"/>
      <c r="GB509" s="308"/>
      <c r="GC509" s="308"/>
      <c r="GD509" s="308"/>
      <c r="GE509" s="308"/>
      <c r="GF509" s="308"/>
      <c r="GG509" s="308"/>
      <c r="GH509" s="308"/>
      <c r="GI509" s="308"/>
      <c r="GJ509" s="308"/>
      <c r="GK509" s="308"/>
      <c r="GL509" s="308"/>
      <c r="GM509" s="308"/>
      <c r="GN509" s="308"/>
      <c r="GO509" s="308"/>
      <c r="GP509" s="308"/>
      <c r="GQ509" s="308"/>
      <c r="GR509" s="308"/>
      <c r="GS509" s="308"/>
      <c r="GT509" s="308"/>
      <c r="GU509" s="308"/>
      <c r="GV509" s="308"/>
      <c r="GW509" s="308"/>
      <c r="GX509" s="308"/>
      <c r="GY509" s="308"/>
      <c r="GZ509" s="308"/>
      <c r="HA509" s="308"/>
      <c r="HB509" s="308"/>
      <c r="HC509" s="308"/>
      <c r="HD509" s="308"/>
      <c r="HE509" s="308"/>
      <c r="HF509" s="308"/>
      <c r="HG509" s="308"/>
      <c r="HH509" s="308"/>
      <c r="HI509" s="308"/>
      <c r="HJ509" s="308"/>
      <c r="HK509" s="308"/>
    </row>
    <row r="510" customFormat="false" ht="12.75" hidden="true" customHeight="false" outlineLevel="0" collapsed="false">
      <c r="A510" s="232"/>
      <c r="B510" s="233"/>
      <c r="C510" s="232"/>
      <c r="D510" s="234"/>
      <c r="E510" s="234"/>
      <c r="F510" s="235"/>
      <c r="G510" s="234"/>
      <c r="H510" s="234"/>
      <c r="I510" s="237"/>
      <c r="J510" s="238"/>
      <c r="K510" s="244" t="s">
        <v>160</v>
      </c>
      <c r="L510" s="245"/>
      <c r="M510" s="245"/>
      <c r="N510" s="245"/>
      <c r="O510" s="245"/>
      <c r="P510" s="245"/>
      <c r="Q510" s="245"/>
      <c r="R510" s="245"/>
      <c r="S510" s="245"/>
      <c r="T510" s="245"/>
      <c r="U510" s="245"/>
      <c r="V510" s="245"/>
      <c r="W510" s="245"/>
      <c r="X510" s="245"/>
      <c r="Y510" s="245"/>
      <c r="Z510" s="245"/>
      <c r="AA510" s="245"/>
      <c r="AB510" s="245"/>
      <c r="AC510" s="245"/>
      <c r="AD510" s="245"/>
      <c r="AE510" s="245"/>
      <c r="AF510" s="245"/>
      <c r="AG510" s="245"/>
      <c r="AH510" s="245"/>
      <c r="AI510" s="245"/>
      <c r="AJ510" s="245"/>
      <c r="AK510" s="245"/>
      <c r="AL510" s="245"/>
      <c r="AM510" s="245"/>
      <c r="AN510" s="245"/>
      <c r="AO510" s="245"/>
      <c r="AP510" s="245"/>
      <c r="AQ510" s="245"/>
      <c r="AR510" s="245"/>
      <c r="AS510" s="245"/>
      <c r="AT510" s="245"/>
      <c r="AU510" s="245"/>
      <c r="AV510" s="245"/>
      <c r="AW510" s="245"/>
      <c r="AX510" s="245"/>
      <c r="AY510" s="245"/>
      <c r="AZ510" s="245"/>
      <c r="BA510" s="245"/>
      <c r="BB510" s="245"/>
      <c r="BC510" s="245"/>
      <c r="BD510" s="245"/>
      <c r="BE510" s="245"/>
      <c r="BF510" s="245"/>
      <c r="BG510" s="245"/>
      <c r="BH510" s="245" t="n">
        <v>1</v>
      </c>
      <c r="BI510" s="245"/>
      <c r="BJ510" s="245" t="n">
        <v>1</v>
      </c>
      <c r="BK510" s="245"/>
      <c r="BL510" s="245"/>
      <c r="BM510" s="245"/>
      <c r="BN510" s="245"/>
      <c r="BO510" s="245"/>
      <c r="BP510" s="245"/>
      <c r="BQ510" s="245"/>
      <c r="BR510" s="245"/>
      <c r="BS510" s="245"/>
      <c r="BT510" s="245"/>
      <c r="BU510" s="245"/>
      <c r="BV510" s="245"/>
      <c r="BW510" s="245"/>
      <c r="BX510" s="245"/>
      <c r="BY510" s="245"/>
      <c r="BZ510" s="245"/>
      <c r="CA510" s="245"/>
      <c r="CB510" s="245"/>
      <c r="CC510" s="245"/>
      <c r="CD510" s="245"/>
      <c r="CE510" s="245"/>
      <c r="CF510" s="245"/>
      <c r="CG510" s="245"/>
      <c r="CH510" s="245"/>
      <c r="CI510" s="245"/>
      <c r="CJ510" s="245"/>
      <c r="CK510" s="245"/>
      <c r="CL510" s="245"/>
      <c r="CM510" s="245"/>
      <c r="CN510" s="245"/>
      <c r="CO510" s="245"/>
      <c r="CP510" s="245"/>
      <c r="CQ510" s="245"/>
      <c r="CR510" s="245"/>
      <c r="CS510" s="245"/>
      <c r="CT510" s="245"/>
      <c r="CU510" s="245"/>
      <c r="CV510" s="245"/>
      <c r="CW510" s="245"/>
      <c r="CX510" s="245"/>
      <c r="CY510" s="245"/>
      <c r="CZ510" s="245"/>
      <c r="DA510" s="245"/>
      <c r="DB510" s="245"/>
      <c r="DC510" s="245"/>
      <c r="DD510" s="245"/>
      <c r="DE510" s="245"/>
      <c r="DF510" s="245"/>
      <c r="DG510" s="245"/>
      <c r="DH510" s="245"/>
      <c r="DI510" s="245"/>
      <c r="DJ510" s="310"/>
      <c r="DK510" s="310"/>
      <c r="DL510" s="245"/>
      <c r="DM510" s="245"/>
      <c r="DN510" s="245"/>
      <c r="DO510" s="245"/>
      <c r="DP510" s="245"/>
      <c r="DQ510" s="245"/>
      <c r="DR510" s="245"/>
      <c r="DS510" s="245"/>
      <c r="DT510" s="245"/>
      <c r="DU510" s="245"/>
      <c r="DV510" s="245"/>
      <c r="DW510" s="245"/>
      <c r="DX510" s="245"/>
      <c r="DY510" s="245"/>
      <c r="DZ510" s="245"/>
      <c r="EA510" s="245"/>
      <c r="EB510" s="245"/>
      <c r="EC510" s="245"/>
      <c r="ED510" s="245"/>
      <c r="EE510" s="245"/>
      <c r="EF510" s="245"/>
      <c r="EG510" s="245"/>
      <c r="EH510" s="245"/>
      <c r="EI510" s="245"/>
      <c r="EJ510" s="245"/>
      <c r="EK510" s="245"/>
      <c r="EL510" s="245"/>
      <c r="EM510" s="245"/>
      <c r="EN510" s="245"/>
      <c r="EO510" s="245"/>
      <c r="EP510" s="245"/>
      <c r="EQ510" s="245"/>
      <c r="ER510" s="245"/>
      <c r="ES510" s="245"/>
      <c r="ET510" s="245"/>
      <c r="EU510" s="245"/>
      <c r="EV510" s="245"/>
      <c r="EW510" s="245"/>
      <c r="EX510" s="246"/>
      <c r="EY510" s="246"/>
      <c r="EZ510" s="245"/>
      <c r="FA510" s="245"/>
      <c r="FB510" s="245"/>
      <c r="FC510" s="245"/>
      <c r="FD510" s="245"/>
      <c r="FE510" s="245"/>
      <c r="FF510" s="245"/>
      <c r="FG510" s="245"/>
      <c r="FH510" s="245"/>
      <c r="FI510" s="245"/>
      <c r="FJ510" s="245"/>
      <c r="FK510" s="245"/>
      <c r="FL510" s="245"/>
      <c r="FM510" s="245"/>
      <c r="FN510" s="245"/>
      <c r="FO510" s="245"/>
      <c r="FP510" s="245"/>
      <c r="FQ510" s="245"/>
      <c r="FR510" s="245"/>
      <c r="FS510" s="245"/>
      <c r="FT510" s="245"/>
      <c r="FU510" s="245"/>
      <c r="FV510" s="245"/>
      <c r="FW510" s="245"/>
      <c r="FX510" s="245"/>
      <c r="FY510" s="245"/>
      <c r="FZ510" s="245"/>
      <c r="GA510" s="245"/>
      <c r="GB510" s="245"/>
      <c r="GC510" s="245"/>
      <c r="GD510" s="245"/>
      <c r="GE510" s="245"/>
      <c r="GF510" s="245"/>
      <c r="GG510" s="245"/>
      <c r="GH510" s="245"/>
      <c r="GI510" s="245"/>
      <c r="GJ510" s="245"/>
      <c r="GK510" s="245"/>
      <c r="GL510" s="245"/>
      <c r="GM510" s="245"/>
      <c r="GN510" s="245"/>
      <c r="GO510" s="245"/>
      <c r="GP510" s="245"/>
      <c r="GQ510" s="245"/>
      <c r="GR510" s="245"/>
      <c r="GS510" s="245"/>
      <c r="GT510" s="245"/>
      <c r="GU510" s="245"/>
      <c r="GV510" s="245"/>
      <c r="GW510" s="245"/>
      <c r="GX510" s="245"/>
      <c r="GY510" s="245"/>
      <c r="GZ510" s="245"/>
      <c r="HA510" s="245"/>
      <c r="HB510" s="245"/>
      <c r="HC510" s="245"/>
      <c r="HD510" s="245"/>
      <c r="HE510" s="245"/>
      <c r="HF510" s="245"/>
      <c r="HG510" s="245"/>
      <c r="HH510" s="245"/>
      <c r="HI510" s="245"/>
      <c r="HJ510" s="245"/>
      <c r="HK510" s="245"/>
    </row>
    <row r="511" customFormat="false" ht="12.75" hidden="true" customHeight="false" outlineLevel="0" collapsed="false">
      <c r="A511" s="232"/>
      <c r="B511" s="233"/>
      <c r="C511" s="232"/>
      <c r="D511" s="234"/>
      <c r="E511" s="234"/>
      <c r="F511" s="235"/>
      <c r="G511" s="234"/>
      <c r="H511" s="234"/>
      <c r="I511" s="237"/>
      <c r="J511" s="238"/>
      <c r="K511" s="247" t="s">
        <v>161</v>
      </c>
      <c r="L511" s="248" t="e">
        <f aca="false">(L509*L510*$G509)*$L$8</f>
        <v>#VALUE!</v>
      </c>
      <c r="M511" s="248"/>
      <c r="N511" s="248" t="e">
        <f aca="false">(N509*N510*$G509)*$L$8</f>
        <v>#VALUE!</v>
      </c>
      <c r="O511" s="248"/>
      <c r="P511" s="248" t="e">
        <f aca="false">(P509*P510*$G509)*$L$8</f>
        <v>#VALUE!</v>
      </c>
      <c r="Q511" s="248"/>
      <c r="R511" s="248" t="e">
        <f aca="false">(R509*R510*$G509)*$L$8</f>
        <v>#VALUE!</v>
      </c>
      <c r="S511" s="248"/>
      <c r="T511" s="248" t="e">
        <f aca="false">(T509*T510*$G509)*$T$8</f>
        <v>#VALUE!</v>
      </c>
      <c r="U511" s="248"/>
      <c r="V511" s="248" t="e">
        <f aca="false">(V509*V510*$G509)*$T$8</f>
        <v>#VALUE!</v>
      </c>
      <c r="W511" s="248"/>
      <c r="X511" s="248" t="e">
        <f aca="false">(X509*X510*$G509)*$T$8</f>
        <v>#VALUE!</v>
      </c>
      <c r="Y511" s="248"/>
      <c r="Z511" s="248" t="e">
        <f aca="false">(Z509*Z510*$G509)*$T$8</f>
        <v>#VALUE!</v>
      </c>
      <c r="AA511" s="248"/>
      <c r="AB511" s="248" t="e">
        <f aca="false">(AB509*AB510*$G509)*$AB$8</f>
        <v>#VALUE!</v>
      </c>
      <c r="AC511" s="248"/>
      <c r="AD511" s="248" t="e">
        <f aca="false">(AD509*AD510*$G509)*$AB$8</f>
        <v>#VALUE!</v>
      </c>
      <c r="AE511" s="248"/>
      <c r="AF511" s="248" t="e">
        <f aca="false">(AF509*AF510*$G509)*$AB$8</f>
        <v>#VALUE!</v>
      </c>
      <c r="AG511" s="248"/>
      <c r="AH511" s="248" t="e">
        <f aca="false">(AH509*AH510*$G509)*$AB$8</f>
        <v>#VALUE!</v>
      </c>
      <c r="AI511" s="248"/>
      <c r="AJ511" s="248" t="e">
        <f aca="false">(AJ509*AJ510*$G509)*$AJ$8</f>
        <v>#VALUE!</v>
      </c>
      <c r="AK511" s="248"/>
      <c r="AL511" s="248" t="e">
        <f aca="false">(AL509*AL510*$G509)*$AJ$8</f>
        <v>#VALUE!</v>
      </c>
      <c r="AM511" s="248"/>
      <c r="AN511" s="248" t="e">
        <f aca="false">(AN509*AN510*$G509)*$AJ$8</f>
        <v>#VALUE!</v>
      </c>
      <c r="AO511" s="248"/>
      <c r="AP511" s="248" t="e">
        <f aca="false">(AP509*AP510*$G509)*$AJ$8</f>
        <v>#VALUE!</v>
      </c>
      <c r="AQ511" s="248"/>
      <c r="AR511" s="248" t="e">
        <f aca="false">(AR509*AR510*$G509)*$AT$8</f>
        <v>#VALUE!</v>
      </c>
      <c r="AS511" s="248"/>
      <c r="AT511" s="248" t="e">
        <f aca="false">(AT509*AT510*$G509)*$AT$8</f>
        <v>#VALUE!</v>
      </c>
      <c r="AU511" s="248"/>
      <c r="AV511" s="248" t="e">
        <f aca="false">(AV509*AV510*$G509)*$AT$8</f>
        <v>#VALUE!</v>
      </c>
      <c r="AW511" s="248"/>
      <c r="AX511" s="248" t="e">
        <f aca="false">(AX509*AX510*$G509)*$AT$8</f>
        <v>#VALUE!</v>
      </c>
      <c r="AY511" s="248"/>
      <c r="AZ511" s="248" t="e">
        <f aca="false">(AZ509*AZ510*$G509)*$BB$8</f>
        <v>#VALUE!</v>
      </c>
      <c r="BA511" s="248"/>
      <c r="BB511" s="248" t="e">
        <f aca="false">(BB509*BB510*$G509)*$BB$8</f>
        <v>#VALUE!</v>
      </c>
      <c r="BC511" s="248"/>
      <c r="BD511" s="248" t="e">
        <f aca="false">(BD509*BD510*$G509)*$BB$8</f>
        <v>#VALUE!</v>
      </c>
      <c r="BE511" s="248"/>
      <c r="BF511" s="248" t="e">
        <f aca="false">(BF509*BF510*$G509)*$BB$8</f>
        <v>#VALUE!</v>
      </c>
      <c r="BG511" s="248"/>
      <c r="BH511" s="248" t="e">
        <f aca="false">(BH509*BH510*$G509)*$BB$8</f>
        <v>#VALUE!</v>
      </c>
      <c r="BI511" s="248"/>
      <c r="BJ511" s="248" t="e">
        <f aca="false">(BJ509*BJ510*$G509)*$BJ$8</f>
        <v>#VALUE!</v>
      </c>
      <c r="BK511" s="248"/>
      <c r="BL511" s="248" t="e">
        <f aca="false">(BL509*BL510*$G509)*$BJ$8</f>
        <v>#VALUE!</v>
      </c>
      <c r="BM511" s="248"/>
      <c r="BN511" s="248" t="e">
        <f aca="false">(BN509*BN510*$G509)*$BJ$8</f>
        <v>#VALUE!</v>
      </c>
      <c r="BO511" s="248"/>
      <c r="BP511" s="248" t="e">
        <f aca="false">(BP509*BP510*$G509)*$BT$8</f>
        <v>#VALUE!</v>
      </c>
      <c r="BQ511" s="248"/>
      <c r="BR511" s="248" t="e">
        <f aca="false">(BR509*BR510*$G509)*$BT$8</f>
        <v>#VALUE!</v>
      </c>
      <c r="BS511" s="248"/>
      <c r="BT511" s="248" t="e">
        <f aca="false">(BT509*BT510*$G509)*$BT$8</f>
        <v>#VALUE!</v>
      </c>
      <c r="BU511" s="248"/>
      <c r="BV511" s="248" t="e">
        <f aca="false">(BV509*BV510*$G509)*$BT$8</f>
        <v>#VALUE!</v>
      </c>
      <c r="BW511" s="248"/>
      <c r="BX511" s="248" t="e">
        <f aca="false">(BX509*BX510*$G509)*$CB$8</f>
        <v>#VALUE!</v>
      </c>
      <c r="BY511" s="248"/>
      <c r="BZ511" s="248" t="e">
        <f aca="false">(BZ509*BZ510*$G509)*$CB$8</f>
        <v>#VALUE!</v>
      </c>
      <c r="CA511" s="248"/>
      <c r="CB511" s="248" t="e">
        <f aca="false">(CB509*CB510*$G509)*$CB$8</f>
        <v>#VALUE!</v>
      </c>
      <c r="CC511" s="248"/>
      <c r="CD511" s="248" t="e">
        <f aca="false">(CD509*CD510*$G509)*$CB$8</f>
        <v>#VALUE!</v>
      </c>
      <c r="CE511" s="248"/>
      <c r="CF511" s="248" t="e">
        <f aca="false">(CF509*CF510*$G509)*$CJ$8</f>
        <v>#VALUE!</v>
      </c>
      <c r="CG511" s="248"/>
      <c r="CH511" s="248" t="e">
        <f aca="false">(CH509*CH510*$G509)*$CJ$8</f>
        <v>#VALUE!</v>
      </c>
      <c r="CI511" s="248"/>
      <c r="CJ511" s="248" t="e">
        <f aca="false">(CJ509*CJ510*$G509)*$CJ$8</f>
        <v>#VALUE!</v>
      </c>
      <c r="CK511" s="248"/>
      <c r="CL511" s="248" t="e">
        <f aca="false">(CL509*CL510*$G509)*$CJ$8</f>
        <v>#VALUE!</v>
      </c>
      <c r="CM511" s="248"/>
      <c r="CN511" s="248" t="e">
        <f aca="false">(CN509*CN510*$G509)*$CT$8</f>
        <v>#VALUE!</v>
      </c>
      <c r="CO511" s="248"/>
      <c r="CP511" s="248" t="e">
        <f aca="false">(CP509*CP510*$G509)*$CT$8</f>
        <v>#VALUE!</v>
      </c>
      <c r="CQ511" s="248"/>
      <c r="CR511" s="248" t="e">
        <f aca="false">(CR509*CR510*$G509)*$CT$8</f>
        <v>#VALUE!</v>
      </c>
      <c r="CS511" s="248"/>
      <c r="CT511" s="248" t="e">
        <f aca="false">(CT509*CT510*$G509)*$CT$8</f>
        <v>#VALUE!</v>
      </c>
      <c r="CU511" s="248"/>
      <c r="CV511" s="248" t="e">
        <f aca="false">(CV509*CV510*$G509)*$DB$8</f>
        <v>#VALUE!</v>
      </c>
      <c r="CW511" s="248"/>
      <c r="CX511" s="248" t="e">
        <f aca="false">(CX509*CX510*$G509)*$DB$8</f>
        <v>#VALUE!</v>
      </c>
      <c r="CY511" s="248"/>
      <c r="CZ511" s="248" t="e">
        <f aca="false">(CZ509*CZ510*$G509)*$DB$8</f>
        <v>#VALUE!</v>
      </c>
      <c r="DA511" s="248"/>
      <c r="DB511" s="248" t="e">
        <f aca="false">(DB509*DB510*$G509)*$DB$8</f>
        <v>#VALUE!</v>
      </c>
      <c r="DC511" s="248"/>
      <c r="DD511" s="248" t="e">
        <f aca="false">(DD509*DD510*$G509)*$DB$8</f>
        <v>#VALUE!</v>
      </c>
      <c r="DE511" s="248"/>
      <c r="DF511" s="248" t="e">
        <f aca="false">(DF509*DF510*$G509)*$DB$8</f>
        <v>#VALUE!</v>
      </c>
      <c r="DG511" s="248"/>
      <c r="DH511" s="248" t="e">
        <f aca="false">(DH509*DH510*$G509)*$DB$8</f>
        <v>#VALUE!</v>
      </c>
      <c r="DI511" s="248"/>
      <c r="DJ511" s="292" t="e">
        <f aca="false">(DJ509*DJ510*$G509)*$DB$8</f>
        <v>#VALUE!</v>
      </c>
      <c r="DK511" s="292"/>
      <c r="DL511" s="248" t="e">
        <f aca="false">(DL509*DL510*$G509)*$DB$8</f>
        <v>#VALUE!</v>
      </c>
      <c r="DM511" s="248"/>
      <c r="DN511" s="248" t="e">
        <f aca="false">(DN509*DN510*$G509)*$DB$8</f>
        <v>#VALUE!</v>
      </c>
      <c r="DO511" s="248"/>
      <c r="DP511" s="248" t="e">
        <f aca="false">(DP509*DP510*$G509)*$DB$8</f>
        <v>#VALUE!</v>
      </c>
      <c r="DQ511" s="248"/>
      <c r="DR511" s="248" t="e">
        <f aca="false">(DR509*DR510*$G509)*$DB$8</f>
        <v>#VALUE!</v>
      </c>
      <c r="DS511" s="248"/>
      <c r="DT511" s="248" t="e">
        <f aca="false">(DT509*DT510*$G509)*$DB$8</f>
        <v>#VALUE!</v>
      </c>
      <c r="DU511" s="248"/>
      <c r="DV511" s="248" t="e">
        <f aca="false">(DV509*DV510*$G509)*$DB$8</f>
        <v>#VALUE!</v>
      </c>
      <c r="DW511" s="248"/>
      <c r="DX511" s="248" t="e">
        <f aca="false">(DX509*DX510*$G509)*$DB$8</f>
        <v>#VALUE!</v>
      </c>
      <c r="DY511" s="248"/>
      <c r="DZ511" s="248" t="e">
        <f aca="false">(DZ509*DZ510*$G509)*$DB$8</f>
        <v>#VALUE!</v>
      </c>
      <c r="EA511" s="248"/>
      <c r="EB511" s="248" t="e">
        <f aca="false">(EB509*EB510*$G509)*$DB$8</f>
        <v>#VALUE!</v>
      </c>
      <c r="EC511" s="248"/>
      <c r="ED511" s="248" t="e">
        <f aca="false">(ED509*ED510*$G509)*$DB$8</f>
        <v>#VALUE!</v>
      </c>
      <c r="EE511" s="248"/>
      <c r="EF511" s="248" t="e">
        <f aca="false">(EF509*EF510*$G509)*$DB$8</f>
        <v>#VALUE!</v>
      </c>
      <c r="EG511" s="248"/>
      <c r="EH511" s="248" t="e">
        <f aca="false">(EH509*EH510*$G509)*$DB$8</f>
        <v>#VALUE!</v>
      </c>
      <c r="EI511" s="248"/>
      <c r="EJ511" s="248" t="e">
        <f aca="false">(EJ509*EJ510*$G509)*$DB$8</f>
        <v>#VALUE!</v>
      </c>
      <c r="EK511" s="248"/>
      <c r="EL511" s="248" t="e">
        <f aca="false">(EL509*EL510*$G509)*$DB$8</f>
        <v>#VALUE!</v>
      </c>
      <c r="EM511" s="248"/>
      <c r="EN511" s="248" t="e">
        <f aca="false">(EN509*EN510*$G509)*$DB$8</f>
        <v>#VALUE!</v>
      </c>
      <c r="EO511" s="248"/>
      <c r="EP511" s="248" t="e">
        <f aca="false">(EP509*EP510*$G509)*$DB$8</f>
        <v>#VALUE!</v>
      </c>
      <c r="EQ511" s="248"/>
      <c r="ER511" s="248" t="e">
        <f aca="false">(ER509*ER510*$G509)*$DB$8</f>
        <v>#VALUE!</v>
      </c>
      <c r="ES511" s="248"/>
      <c r="ET511" s="248" t="e">
        <f aca="false">(ET509*ET510*$G509)*$DB$8</f>
        <v>#VALUE!</v>
      </c>
      <c r="EU511" s="248"/>
      <c r="EV511" s="248" t="e">
        <f aca="false">(EV509*EV510*$G509)*$DB$8</f>
        <v>#VALUE!</v>
      </c>
      <c r="EW511" s="248"/>
      <c r="EX511" s="249" t="e">
        <f aca="false">(EX509*EX510*$G509)*$DB$8</f>
        <v>#VALUE!</v>
      </c>
      <c r="EY511" s="249"/>
      <c r="EZ511" s="248" t="e">
        <f aca="false">(EZ509*EZ510*$G509)*$DB$8</f>
        <v>#VALUE!</v>
      </c>
      <c r="FA511" s="248"/>
      <c r="FB511" s="248" t="e">
        <f aca="false">(FB509*FB510*$G509)*$DB$8</f>
        <v>#VALUE!</v>
      </c>
      <c r="FC511" s="248"/>
      <c r="FD511" s="248" t="e">
        <f aca="false">(FD509*FD510*$G509)*$DB$8</f>
        <v>#VALUE!</v>
      </c>
      <c r="FE511" s="248"/>
      <c r="FF511" s="248" t="e">
        <f aca="false">(FF509*FF510*$G509)*$DB$8</f>
        <v>#VALUE!</v>
      </c>
      <c r="FG511" s="248"/>
      <c r="FH511" s="248" t="e">
        <f aca="false">(FH509*FH510*$G509)*$DB$8</f>
        <v>#VALUE!</v>
      </c>
      <c r="FI511" s="248"/>
      <c r="FJ511" s="248" t="e">
        <f aca="false">(FJ509*FJ510*$G509)*$DB$8</f>
        <v>#VALUE!</v>
      </c>
      <c r="FK511" s="248"/>
      <c r="FL511" s="248" t="e">
        <f aca="false">(FL509*FL510*$G509)*$DB$8</f>
        <v>#VALUE!</v>
      </c>
      <c r="FM511" s="248"/>
      <c r="FN511" s="248" t="e">
        <f aca="false">(FN509*FN510*$G509)*$DB$8</f>
        <v>#VALUE!</v>
      </c>
      <c r="FO511" s="248"/>
      <c r="FP511" s="248" t="e">
        <f aca="false">(FP509*FP510*$G509)*$DB$8</f>
        <v>#VALUE!</v>
      </c>
      <c r="FQ511" s="248"/>
      <c r="FR511" s="248" t="e">
        <f aca="false">(FR509*FR510*$G509)*$DB$8</f>
        <v>#VALUE!</v>
      </c>
      <c r="FS511" s="248"/>
      <c r="FT511" s="248" t="e">
        <f aca="false">(FT509*FT510*$G509)*$DB$8</f>
        <v>#VALUE!</v>
      </c>
      <c r="FU511" s="248"/>
      <c r="FV511" s="248" t="e">
        <f aca="false">(FV509*FV510*$G509)*$DB$8</f>
        <v>#VALUE!</v>
      </c>
      <c r="FW511" s="248"/>
      <c r="FX511" s="248" t="e">
        <f aca="false">(FX509*FX510*$G509)*$DB$8</f>
        <v>#VALUE!</v>
      </c>
      <c r="FY511" s="248"/>
      <c r="FZ511" s="248" t="e">
        <f aca="false">(FZ509*FZ510*$G509)*$DB$8</f>
        <v>#VALUE!</v>
      </c>
      <c r="GA511" s="248"/>
      <c r="GB511" s="248" t="e">
        <f aca="false">(GB509*GB510*$G509)*$DB$8</f>
        <v>#VALUE!</v>
      </c>
      <c r="GC511" s="248"/>
      <c r="GD511" s="248" t="e">
        <f aca="false">(GD509*GD510*$G509)*$DB$8</f>
        <v>#VALUE!</v>
      </c>
      <c r="GE511" s="248"/>
      <c r="GF511" s="248" t="e">
        <f aca="false">(GF509*GF510*$G509)*$DB$8</f>
        <v>#VALUE!</v>
      </c>
      <c r="GG511" s="248"/>
      <c r="GH511" s="248" t="e">
        <f aca="false">(GH509*GH510*$G509)*$DB$8</f>
        <v>#VALUE!</v>
      </c>
      <c r="GI511" s="248"/>
      <c r="GJ511" s="248" t="e">
        <f aca="false">(GJ509*GJ510*$G509)*$DB$8</f>
        <v>#VALUE!</v>
      </c>
      <c r="GK511" s="248"/>
      <c r="GL511" s="248" t="e">
        <f aca="false">(GL509*GL510*$G509)*$DB$8</f>
        <v>#VALUE!</v>
      </c>
      <c r="GM511" s="248"/>
      <c r="GN511" s="248" t="e">
        <f aca="false">(GN509*GN510*$G509)*$DB$8</f>
        <v>#VALUE!</v>
      </c>
      <c r="GO511" s="248"/>
      <c r="GP511" s="248" t="e">
        <f aca="false">(GP509*GP510*$G509)*$DB$8</f>
        <v>#VALUE!</v>
      </c>
      <c r="GQ511" s="248"/>
      <c r="GR511" s="248" t="e">
        <f aca="false">(GR509*GR510*$G509)*$DB$8</f>
        <v>#VALUE!</v>
      </c>
      <c r="GS511" s="248"/>
      <c r="GT511" s="248" t="e">
        <f aca="false">(GT509*GT510*$G509)*$DB$8</f>
        <v>#VALUE!</v>
      </c>
      <c r="GU511" s="248"/>
      <c r="GV511" s="248" t="e">
        <f aca="false">(GV509*GV510*$G509)*$DB$8</f>
        <v>#VALUE!</v>
      </c>
      <c r="GW511" s="248"/>
      <c r="GX511" s="248" t="e">
        <f aca="false">(GX509*GX510*$G509)*$DB$8</f>
        <v>#VALUE!</v>
      </c>
      <c r="GY511" s="248"/>
      <c r="GZ511" s="248" t="e">
        <f aca="false">(GZ509*GZ510*$G509)*$DB$8</f>
        <v>#VALUE!</v>
      </c>
      <c r="HA511" s="248"/>
      <c r="HB511" s="248" t="e">
        <f aca="false">(HB509*HB510*$G509)*$DB$8</f>
        <v>#VALUE!</v>
      </c>
      <c r="HC511" s="248"/>
      <c r="HD511" s="248" t="e">
        <f aca="false">(HD509*HD510*$G509)*$DB$8</f>
        <v>#VALUE!</v>
      </c>
      <c r="HE511" s="248"/>
      <c r="HF511" s="248" t="e">
        <f aca="false">(HF509*HF510*$G509)*$DB$8</f>
        <v>#VALUE!</v>
      </c>
      <c r="HG511" s="248"/>
      <c r="HH511" s="248" t="e">
        <f aca="false">(HH509*HH510*$G509)*$DB$8</f>
        <v>#VALUE!</v>
      </c>
      <c r="HI511" s="248"/>
      <c r="HJ511" s="248" t="e">
        <f aca="false">(HJ509*HJ510*$G509)*$DB$8</f>
        <v>#VALUE!</v>
      </c>
      <c r="HK511" s="248"/>
    </row>
    <row r="512" customFormat="false" ht="12.75" hidden="true" customHeight="false" outlineLevel="0" collapsed="false">
      <c r="A512" s="232"/>
      <c r="B512" s="233"/>
      <c r="C512" s="232"/>
      <c r="D512" s="234"/>
      <c r="E512" s="234"/>
      <c r="F512" s="235"/>
      <c r="G512" s="234"/>
      <c r="H512" s="234"/>
      <c r="I512" s="237"/>
      <c r="J512" s="238"/>
      <c r="K512" s="250" t="s">
        <v>162</v>
      </c>
      <c r="L512" s="251" t="e">
        <f aca="false">L511</f>
        <v>#VALUE!</v>
      </c>
      <c r="M512" s="251"/>
      <c r="N512" s="251" t="e">
        <f aca="false">L512+N511</f>
        <v>#VALUE!</v>
      </c>
      <c r="O512" s="251"/>
      <c r="P512" s="251" t="e">
        <f aca="false">N512+P511</f>
        <v>#VALUE!</v>
      </c>
      <c r="Q512" s="251"/>
      <c r="R512" s="251" t="e">
        <f aca="false">P512+R511</f>
        <v>#VALUE!</v>
      </c>
      <c r="S512" s="251"/>
      <c r="T512" s="251" t="e">
        <f aca="false">R512+T511</f>
        <v>#VALUE!</v>
      </c>
      <c r="U512" s="251"/>
      <c r="V512" s="251" t="e">
        <f aca="false">T512+V511</f>
        <v>#VALUE!</v>
      </c>
      <c r="W512" s="251"/>
      <c r="X512" s="251" t="e">
        <f aca="false">V512+X511</f>
        <v>#VALUE!</v>
      </c>
      <c r="Y512" s="251"/>
      <c r="Z512" s="251" t="e">
        <f aca="false">X512+Z511</f>
        <v>#VALUE!</v>
      </c>
      <c r="AA512" s="251"/>
      <c r="AB512" s="251" t="e">
        <f aca="false">Z512+AB511</f>
        <v>#VALUE!</v>
      </c>
      <c r="AC512" s="251"/>
      <c r="AD512" s="251" t="e">
        <f aca="false">AB512+AD511</f>
        <v>#VALUE!</v>
      </c>
      <c r="AE512" s="251"/>
      <c r="AF512" s="251" t="e">
        <f aca="false">AD512+AF511</f>
        <v>#VALUE!</v>
      </c>
      <c r="AG512" s="251"/>
      <c r="AH512" s="251" t="e">
        <f aca="false">AF512+AH511</f>
        <v>#VALUE!</v>
      </c>
      <c r="AI512" s="251"/>
      <c r="AJ512" s="251" t="e">
        <f aca="false">AH512+AJ511</f>
        <v>#VALUE!</v>
      </c>
      <c r="AK512" s="251"/>
      <c r="AL512" s="251" t="e">
        <f aca="false">AJ512+AL511</f>
        <v>#VALUE!</v>
      </c>
      <c r="AM512" s="251"/>
      <c r="AN512" s="251" t="e">
        <f aca="false">AL512+AN511</f>
        <v>#VALUE!</v>
      </c>
      <c r="AO512" s="251"/>
      <c r="AP512" s="251" t="e">
        <f aca="false">AN512+AP511</f>
        <v>#VALUE!</v>
      </c>
      <c r="AQ512" s="251"/>
      <c r="AR512" s="251" t="e">
        <f aca="false">AP512+AR511</f>
        <v>#VALUE!</v>
      </c>
      <c r="AS512" s="251"/>
      <c r="AT512" s="251" t="e">
        <f aca="false">AR512+AT511</f>
        <v>#VALUE!</v>
      </c>
      <c r="AU512" s="251"/>
      <c r="AV512" s="251" t="e">
        <f aca="false">AT512+AV511</f>
        <v>#VALUE!</v>
      </c>
      <c r="AW512" s="251"/>
      <c r="AX512" s="251" t="e">
        <f aca="false">AV512+AX511</f>
        <v>#VALUE!</v>
      </c>
      <c r="AY512" s="251"/>
      <c r="AZ512" s="251" t="e">
        <f aca="false">AX512+AZ511</f>
        <v>#VALUE!</v>
      </c>
      <c r="BA512" s="251"/>
      <c r="BB512" s="251" t="e">
        <f aca="false">AZ512+BB511</f>
        <v>#VALUE!</v>
      </c>
      <c r="BC512" s="251"/>
      <c r="BD512" s="251" t="e">
        <f aca="false">BB512+BD511</f>
        <v>#VALUE!</v>
      </c>
      <c r="BE512" s="251"/>
      <c r="BF512" s="251" t="e">
        <f aca="false">BD512+BF511</f>
        <v>#VALUE!</v>
      </c>
      <c r="BG512" s="251"/>
      <c r="BH512" s="251" t="e">
        <f aca="false">BF512+BH511</f>
        <v>#VALUE!</v>
      </c>
      <c r="BI512" s="251"/>
      <c r="BJ512" s="251" t="e">
        <f aca="false">BH512+BJ511</f>
        <v>#VALUE!</v>
      </c>
      <c r="BK512" s="251"/>
      <c r="BL512" s="251" t="e">
        <f aca="false">BJ512+BL511</f>
        <v>#VALUE!</v>
      </c>
      <c r="BM512" s="251"/>
      <c r="BN512" s="251" t="e">
        <f aca="false">BL512+BN511</f>
        <v>#VALUE!</v>
      </c>
      <c r="BO512" s="251"/>
      <c r="BP512" s="251" t="e">
        <f aca="false">BN512+BP511</f>
        <v>#VALUE!</v>
      </c>
      <c r="BQ512" s="251"/>
      <c r="BR512" s="251" t="e">
        <f aca="false">BP512+BR511</f>
        <v>#VALUE!</v>
      </c>
      <c r="BS512" s="251"/>
      <c r="BT512" s="251" t="e">
        <f aca="false">BR512+BT511</f>
        <v>#VALUE!</v>
      </c>
      <c r="BU512" s="251"/>
      <c r="BV512" s="251" t="e">
        <f aca="false">BT512+BV511</f>
        <v>#VALUE!</v>
      </c>
      <c r="BW512" s="251"/>
      <c r="BX512" s="251" t="e">
        <f aca="false">BV512+BX511</f>
        <v>#VALUE!</v>
      </c>
      <c r="BY512" s="251"/>
      <c r="BZ512" s="251" t="e">
        <f aca="false">BX512+BZ511</f>
        <v>#VALUE!</v>
      </c>
      <c r="CA512" s="251"/>
      <c r="CB512" s="251" t="e">
        <f aca="false">BZ512+CB511</f>
        <v>#VALUE!</v>
      </c>
      <c r="CC512" s="251"/>
      <c r="CD512" s="251" t="e">
        <f aca="false">CB512+CD511</f>
        <v>#VALUE!</v>
      </c>
      <c r="CE512" s="251"/>
      <c r="CF512" s="251" t="e">
        <f aca="false">CD512+CF511</f>
        <v>#VALUE!</v>
      </c>
      <c r="CG512" s="251"/>
      <c r="CH512" s="251" t="e">
        <f aca="false">CF512+CH511</f>
        <v>#VALUE!</v>
      </c>
      <c r="CI512" s="251"/>
      <c r="CJ512" s="251" t="e">
        <f aca="false">CH512+CJ511</f>
        <v>#VALUE!</v>
      </c>
      <c r="CK512" s="251"/>
      <c r="CL512" s="251" t="e">
        <f aca="false">CJ512+CL511</f>
        <v>#VALUE!</v>
      </c>
      <c r="CM512" s="251"/>
      <c r="CN512" s="251" t="e">
        <f aca="false">CL512+CN511</f>
        <v>#VALUE!</v>
      </c>
      <c r="CO512" s="251"/>
      <c r="CP512" s="251" t="e">
        <f aca="false">CN512+CP511</f>
        <v>#VALUE!</v>
      </c>
      <c r="CQ512" s="251"/>
      <c r="CR512" s="251" t="e">
        <f aca="false">CP512+CR511</f>
        <v>#VALUE!</v>
      </c>
      <c r="CS512" s="251"/>
      <c r="CT512" s="251" t="e">
        <f aca="false">CR512+CT511</f>
        <v>#VALUE!</v>
      </c>
      <c r="CU512" s="251"/>
      <c r="CV512" s="251" t="e">
        <f aca="false">CT512+CV511</f>
        <v>#VALUE!</v>
      </c>
      <c r="CW512" s="251"/>
      <c r="CX512" s="251" t="e">
        <f aca="false">CV512+CX511</f>
        <v>#VALUE!</v>
      </c>
      <c r="CY512" s="251"/>
      <c r="CZ512" s="251" t="e">
        <f aca="false">CX512+CZ511</f>
        <v>#VALUE!</v>
      </c>
      <c r="DA512" s="251"/>
      <c r="DB512" s="251" t="e">
        <f aca="false">CZ512+DB511</f>
        <v>#VALUE!</v>
      </c>
      <c r="DC512" s="251"/>
      <c r="DD512" s="251" t="e">
        <f aca="false">DB512+DD511</f>
        <v>#VALUE!</v>
      </c>
      <c r="DE512" s="251"/>
      <c r="DF512" s="251" t="e">
        <f aca="false">DD512+DF511</f>
        <v>#VALUE!</v>
      </c>
      <c r="DG512" s="251"/>
      <c r="DH512" s="251" t="e">
        <f aca="false">DF512+DH511</f>
        <v>#VALUE!</v>
      </c>
      <c r="DI512" s="251"/>
      <c r="DJ512" s="293" t="e">
        <f aca="false">DH512+DJ511</f>
        <v>#VALUE!</v>
      </c>
      <c r="DK512" s="293"/>
      <c r="DL512" s="251" t="e">
        <f aca="false">DJ512+DL511</f>
        <v>#VALUE!</v>
      </c>
      <c r="DM512" s="251"/>
      <c r="DN512" s="251" t="e">
        <f aca="false">DL512+DN511</f>
        <v>#VALUE!</v>
      </c>
      <c r="DO512" s="251"/>
      <c r="DP512" s="251" t="e">
        <f aca="false">DN512+DP511</f>
        <v>#VALUE!</v>
      </c>
      <c r="DQ512" s="251"/>
      <c r="DR512" s="251" t="e">
        <f aca="false">DP512+DR511</f>
        <v>#VALUE!</v>
      </c>
      <c r="DS512" s="251"/>
      <c r="DT512" s="251" t="e">
        <f aca="false">DR512+DT511</f>
        <v>#VALUE!</v>
      </c>
      <c r="DU512" s="251"/>
      <c r="DV512" s="251" t="e">
        <f aca="false">DT512+DV511</f>
        <v>#VALUE!</v>
      </c>
      <c r="DW512" s="251"/>
      <c r="DX512" s="251" t="e">
        <f aca="false">DV512+DX511</f>
        <v>#VALUE!</v>
      </c>
      <c r="DY512" s="251"/>
      <c r="DZ512" s="251" t="e">
        <f aca="false">DX512+DZ511</f>
        <v>#VALUE!</v>
      </c>
      <c r="EA512" s="251"/>
      <c r="EB512" s="251" t="e">
        <f aca="false">DZ512+EB511</f>
        <v>#VALUE!</v>
      </c>
      <c r="EC512" s="251"/>
      <c r="ED512" s="251" t="e">
        <f aca="false">EB512+ED511</f>
        <v>#VALUE!</v>
      </c>
      <c r="EE512" s="251"/>
      <c r="EF512" s="251" t="e">
        <f aca="false">ED512+EF511</f>
        <v>#VALUE!</v>
      </c>
      <c r="EG512" s="251"/>
      <c r="EH512" s="251" t="e">
        <f aca="false">EF512+EH511</f>
        <v>#VALUE!</v>
      </c>
      <c r="EI512" s="251"/>
      <c r="EJ512" s="251" t="e">
        <f aca="false">EH512+EJ511</f>
        <v>#VALUE!</v>
      </c>
      <c r="EK512" s="251"/>
      <c r="EL512" s="251" t="e">
        <f aca="false">EJ512+EL511</f>
        <v>#VALUE!</v>
      </c>
      <c r="EM512" s="251"/>
      <c r="EN512" s="251" t="e">
        <f aca="false">EL512+EN511</f>
        <v>#VALUE!</v>
      </c>
      <c r="EO512" s="251"/>
      <c r="EP512" s="251" t="e">
        <f aca="false">EN512+EP511</f>
        <v>#VALUE!</v>
      </c>
      <c r="EQ512" s="251"/>
      <c r="ER512" s="251" t="e">
        <f aca="false">EP512+ER511</f>
        <v>#VALUE!</v>
      </c>
      <c r="ES512" s="251"/>
      <c r="ET512" s="251" t="e">
        <f aca="false">ER512+ET511</f>
        <v>#VALUE!</v>
      </c>
      <c r="EU512" s="251"/>
      <c r="EV512" s="251" t="e">
        <f aca="false">ET512+EV511</f>
        <v>#VALUE!</v>
      </c>
      <c r="EW512" s="251"/>
      <c r="EX512" s="252" t="e">
        <f aca="false">EV512+EX511</f>
        <v>#VALUE!</v>
      </c>
      <c r="EY512" s="252"/>
      <c r="EZ512" s="251" t="e">
        <f aca="false">EX512+EZ511</f>
        <v>#VALUE!</v>
      </c>
      <c r="FA512" s="251"/>
      <c r="FB512" s="251" t="e">
        <f aca="false">EZ512+FB511</f>
        <v>#VALUE!</v>
      </c>
      <c r="FC512" s="251"/>
      <c r="FD512" s="251" t="e">
        <f aca="false">FB512+FD511</f>
        <v>#VALUE!</v>
      </c>
      <c r="FE512" s="251"/>
      <c r="FF512" s="251" t="e">
        <f aca="false">FD512+FF511</f>
        <v>#VALUE!</v>
      </c>
      <c r="FG512" s="251"/>
      <c r="FH512" s="251" t="e">
        <f aca="false">FF512+FH511</f>
        <v>#VALUE!</v>
      </c>
      <c r="FI512" s="251"/>
      <c r="FJ512" s="251" t="e">
        <f aca="false">FH512+FJ511</f>
        <v>#VALUE!</v>
      </c>
      <c r="FK512" s="251"/>
      <c r="FL512" s="251" t="e">
        <f aca="false">FJ512+FL511</f>
        <v>#VALUE!</v>
      </c>
      <c r="FM512" s="251"/>
      <c r="FN512" s="251" t="e">
        <f aca="false">FL512+FN511</f>
        <v>#VALUE!</v>
      </c>
      <c r="FO512" s="251"/>
      <c r="FP512" s="251" t="e">
        <f aca="false">FN512+FP511</f>
        <v>#VALUE!</v>
      </c>
      <c r="FQ512" s="251"/>
      <c r="FR512" s="251" t="e">
        <f aca="false">FP512+FR511</f>
        <v>#VALUE!</v>
      </c>
      <c r="FS512" s="251"/>
      <c r="FT512" s="251" t="e">
        <f aca="false">FR512+FT511</f>
        <v>#VALUE!</v>
      </c>
      <c r="FU512" s="251"/>
      <c r="FV512" s="251" t="e">
        <f aca="false">FT512+FV511</f>
        <v>#VALUE!</v>
      </c>
      <c r="FW512" s="251"/>
      <c r="FX512" s="251" t="e">
        <f aca="false">FV512+FX511</f>
        <v>#VALUE!</v>
      </c>
      <c r="FY512" s="251"/>
      <c r="FZ512" s="251" t="e">
        <f aca="false">FX512+FZ511</f>
        <v>#VALUE!</v>
      </c>
      <c r="GA512" s="251"/>
      <c r="GB512" s="251" t="e">
        <f aca="false">FZ512+GB511</f>
        <v>#VALUE!</v>
      </c>
      <c r="GC512" s="251"/>
      <c r="GD512" s="251" t="e">
        <f aca="false">GB512+GD511</f>
        <v>#VALUE!</v>
      </c>
      <c r="GE512" s="251"/>
      <c r="GF512" s="251" t="e">
        <f aca="false">GD512+GF511</f>
        <v>#VALUE!</v>
      </c>
      <c r="GG512" s="251"/>
      <c r="GH512" s="251" t="e">
        <f aca="false">GF512+GH511</f>
        <v>#VALUE!</v>
      </c>
      <c r="GI512" s="251"/>
      <c r="GJ512" s="251" t="e">
        <f aca="false">GH512+GJ511</f>
        <v>#VALUE!</v>
      </c>
      <c r="GK512" s="251"/>
      <c r="GL512" s="251" t="e">
        <f aca="false">GJ512+GL511</f>
        <v>#VALUE!</v>
      </c>
      <c r="GM512" s="251"/>
      <c r="GN512" s="251" t="e">
        <f aca="false">GL512+GN511</f>
        <v>#VALUE!</v>
      </c>
      <c r="GO512" s="251"/>
      <c r="GP512" s="251" t="e">
        <f aca="false">GN512+GP511</f>
        <v>#VALUE!</v>
      </c>
      <c r="GQ512" s="251"/>
      <c r="GR512" s="251" t="e">
        <f aca="false">GP512+GR511</f>
        <v>#VALUE!</v>
      </c>
      <c r="GS512" s="251"/>
      <c r="GT512" s="251" t="e">
        <f aca="false">GR512+GT511</f>
        <v>#VALUE!</v>
      </c>
      <c r="GU512" s="251"/>
      <c r="GV512" s="251" t="e">
        <f aca="false">GT512+GV511</f>
        <v>#VALUE!</v>
      </c>
      <c r="GW512" s="251"/>
      <c r="GX512" s="251" t="e">
        <f aca="false">GV512+GX511</f>
        <v>#VALUE!</v>
      </c>
      <c r="GY512" s="251"/>
      <c r="GZ512" s="251" t="e">
        <f aca="false">GX512+GZ511</f>
        <v>#VALUE!</v>
      </c>
      <c r="HA512" s="251"/>
      <c r="HB512" s="251" t="e">
        <f aca="false">GZ512+HB511</f>
        <v>#VALUE!</v>
      </c>
      <c r="HC512" s="251"/>
      <c r="HD512" s="251" t="e">
        <f aca="false">HB512+HD511</f>
        <v>#VALUE!</v>
      </c>
      <c r="HE512" s="251"/>
      <c r="HF512" s="251" t="e">
        <f aca="false">HD512+HF511</f>
        <v>#VALUE!</v>
      </c>
      <c r="HG512" s="251"/>
      <c r="HH512" s="251" t="e">
        <f aca="false">HF512+HH511</f>
        <v>#VALUE!</v>
      </c>
      <c r="HI512" s="251"/>
      <c r="HJ512" s="251" t="e">
        <f aca="false">HH512+HJ511</f>
        <v>#VALUE!</v>
      </c>
      <c r="HK512" s="251"/>
    </row>
    <row r="513" s="295" customFormat="true" ht="12.75" hidden="true" customHeight="false" outlineLevel="0" collapsed="false">
      <c r="A513" s="232"/>
      <c r="B513" s="233"/>
      <c r="C513" s="232"/>
      <c r="D513" s="234"/>
      <c r="E513" s="234"/>
      <c r="F513" s="235"/>
      <c r="G513" s="234"/>
      <c r="H513" s="253"/>
      <c r="I513" s="237"/>
      <c r="J513" s="238"/>
      <c r="K513" s="254" t="s">
        <v>163</v>
      </c>
      <c r="L513" s="255"/>
      <c r="M513" s="255"/>
      <c r="N513" s="255"/>
      <c r="O513" s="255"/>
      <c r="P513" s="255"/>
      <c r="Q513" s="255"/>
      <c r="R513" s="255"/>
      <c r="S513" s="255"/>
      <c r="T513" s="255"/>
      <c r="U513" s="255"/>
      <c r="V513" s="255"/>
      <c r="W513" s="255"/>
      <c r="X513" s="255"/>
      <c r="Y513" s="255"/>
      <c r="Z513" s="255"/>
      <c r="AA513" s="255"/>
      <c r="AB513" s="255"/>
      <c r="AC513" s="255"/>
      <c r="AD513" s="255"/>
      <c r="AE513" s="255"/>
      <c r="AF513" s="255"/>
      <c r="AG513" s="255"/>
      <c r="AH513" s="255"/>
      <c r="AI513" s="255"/>
      <c r="AJ513" s="255"/>
      <c r="AK513" s="255"/>
      <c r="AL513" s="255"/>
      <c r="AM513" s="255"/>
      <c r="AN513" s="255"/>
      <c r="AO513" s="255"/>
      <c r="AP513" s="255"/>
      <c r="AQ513" s="255"/>
      <c r="AR513" s="255"/>
      <c r="AS513" s="255"/>
      <c r="AT513" s="255"/>
      <c r="AU513" s="255"/>
      <c r="AV513" s="255"/>
      <c r="AW513" s="255"/>
      <c r="AX513" s="255"/>
      <c r="AY513" s="255"/>
      <c r="AZ513" s="255"/>
      <c r="BA513" s="255"/>
      <c r="BB513" s="255"/>
      <c r="BC513" s="255"/>
      <c r="BD513" s="255"/>
      <c r="BE513" s="255"/>
      <c r="BF513" s="255"/>
      <c r="BG513" s="255"/>
      <c r="BH513" s="255"/>
      <c r="BI513" s="255"/>
      <c r="BJ513" s="255"/>
      <c r="BK513" s="255"/>
      <c r="BL513" s="255"/>
      <c r="BM513" s="255"/>
      <c r="BN513" s="255"/>
      <c r="BO513" s="255"/>
      <c r="BP513" s="255"/>
      <c r="BQ513" s="255"/>
      <c r="BR513" s="255"/>
      <c r="BS513" s="255"/>
      <c r="BT513" s="255"/>
      <c r="BU513" s="255"/>
      <c r="BV513" s="255"/>
      <c r="BW513" s="255"/>
      <c r="BX513" s="255"/>
      <c r="BY513" s="255"/>
      <c r="BZ513" s="255"/>
      <c r="CA513" s="255"/>
      <c r="CB513" s="255"/>
      <c r="CC513" s="255"/>
      <c r="CD513" s="255"/>
      <c r="CE513" s="255"/>
      <c r="CF513" s="255"/>
      <c r="CG513" s="255"/>
      <c r="CH513" s="255"/>
      <c r="CI513" s="255"/>
      <c r="CJ513" s="255"/>
      <c r="CK513" s="255"/>
      <c r="CL513" s="255"/>
      <c r="CM513" s="255"/>
      <c r="CN513" s="255"/>
      <c r="CO513" s="255"/>
      <c r="CP513" s="255"/>
      <c r="CQ513" s="255"/>
      <c r="CR513" s="255"/>
      <c r="CS513" s="255"/>
      <c r="CT513" s="255"/>
      <c r="CU513" s="255"/>
      <c r="CV513" s="255"/>
      <c r="CW513" s="255"/>
      <c r="CX513" s="255"/>
      <c r="CY513" s="255"/>
      <c r="CZ513" s="255"/>
      <c r="DA513" s="255"/>
      <c r="DB513" s="255"/>
      <c r="DC513" s="255"/>
      <c r="DD513" s="255"/>
      <c r="DE513" s="255"/>
      <c r="DF513" s="255"/>
      <c r="DG513" s="255"/>
      <c r="DH513" s="255"/>
      <c r="DI513" s="255"/>
      <c r="DJ513" s="294"/>
      <c r="DK513" s="294"/>
      <c r="DL513" s="255"/>
      <c r="DM513" s="255"/>
      <c r="DN513" s="255"/>
      <c r="DO513" s="255"/>
      <c r="DP513" s="255"/>
      <c r="DQ513" s="255"/>
      <c r="DR513" s="255"/>
      <c r="DS513" s="255"/>
      <c r="DT513" s="255"/>
      <c r="DU513" s="255"/>
      <c r="DV513" s="255"/>
      <c r="DW513" s="255"/>
      <c r="DX513" s="255"/>
      <c r="DY513" s="255"/>
      <c r="DZ513" s="255"/>
      <c r="EA513" s="255"/>
      <c r="EB513" s="255"/>
      <c r="EC513" s="255"/>
      <c r="ED513" s="255"/>
      <c r="EE513" s="255"/>
      <c r="EF513" s="255"/>
      <c r="EG513" s="255"/>
      <c r="EH513" s="255"/>
      <c r="EI513" s="255"/>
      <c r="EJ513" s="255"/>
      <c r="EK513" s="255"/>
      <c r="EL513" s="255"/>
      <c r="EM513" s="255"/>
      <c r="EN513" s="255"/>
      <c r="EO513" s="255"/>
      <c r="EP513" s="255"/>
      <c r="EQ513" s="255"/>
      <c r="ER513" s="255"/>
      <c r="ES513" s="255"/>
      <c r="ET513" s="255"/>
      <c r="EU513" s="255"/>
      <c r="EV513" s="255"/>
      <c r="EW513" s="255"/>
      <c r="EX513" s="256"/>
      <c r="EY513" s="256"/>
      <c r="EZ513" s="255"/>
      <c r="FA513" s="255"/>
      <c r="FB513" s="255"/>
      <c r="FC513" s="255"/>
      <c r="FD513" s="255"/>
      <c r="FE513" s="255"/>
      <c r="FF513" s="255"/>
      <c r="FG513" s="255"/>
      <c r="FH513" s="255"/>
      <c r="FI513" s="255"/>
      <c r="FJ513" s="255"/>
      <c r="FK513" s="255"/>
      <c r="FL513" s="255"/>
      <c r="FM513" s="255"/>
      <c r="FN513" s="255"/>
      <c r="FO513" s="255"/>
      <c r="FP513" s="255"/>
      <c r="FQ513" s="255"/>
      <c r="FR513" s="255"/>
      <c r="FS513" s="255"/>
      <c r="FT513" s="255"/>
      <c r="FU513" s="255"/>
      <c r="FV513" s="255"/>
      <c r="FW513" s="255"/>
      <c r="FX513" s="255"/>
      <c r="FY513" s="255"/>
      <c r="FZ513" s="255"/>
      <c r="GA513" s="255"/>
      <c r="GB513" s="255"/>
      <c r="GC513" s="255"/>
      <c r="GD513" s="255"/>
      <c r="GE513" s="255"/>
      <c r="GF513" s="255"/>
      <c r="GG513" s="255"/>
      <c r="GH513" s="255"/>
      <c r="GI513" s="255"/>
      <c r="GJ513" s="255"/>
      <c r="GK513" s="255"/>
      <c r="GL513" s="255"/>
      <c r="GM513" s="255"/>
      <c r="GN513" s="255"/>
      <c r="GO513" s="255"/>
      <c r="GP513" s="255"/>
      <c r="GQ513" s="255"/>
      <c r="GR513" s="255"/>
      <c r="GS513" s="255"/>
      <c r="GT513" s="255"/>
      <c r="GU513" s="255"/>
      <c r="GV513" s="255"/>
      <c r="GW513" s="255"/>
      <c r="GX513" s="255"/>
      <c r="GY513" s="255"/>
      <c r="GZ513" s="255"/>
      <c r="HA513" s="255"/>
      <c r="HB513" s="255"/>
      <c r="HC513" s="255"/>
      <c r="HD513" s="255"/>
      <c r="HE513" s="255"/>
      <c r="HF513" s="255"/>
      <c r="HG513" s="255"/>
      <c r="HH513" s="255"/>
      <c r="HI513" s="255"/>
      <c r="HJ513" s="255"/>
      <c r="HK513" s="255"/>
    </row>
    <row r="514" s="297" customFormat="true" ht="12.75" hidden="true" customHeight="false" outlineLevel="0" collapsed="false">
      <c r="A514" s="232"/>
      <c r="B514" s="233"/>
      <c r="C514" s="232"/>
      <c r="D514" s="234"/>
      <c r="E514" s="234"/>
      <c r="F514" s="235"/>
      <c r="G514" s="234"/>
      <c r="H514" s="257"/>
      <c r="I514" s="237"/>
      <c r="J514" s="238"/>
      <c r="K514" s="258" t="s">
        <v>164</v>
      </c>
      <c r="L514" s="259" t="n">
        <f aca="false">L513</f>
        <v>0</v>
      </c>
      <c r="M514" s="259"/>
      <c r="N514" s="259" t="n">
        <f aca="false">N513+L514</f>
        <v>0</v>
      </c>
      <c r="O514" s="259"/>
      <c r="P514" s="259" t="n">
        <f aca="false">P513+N514</f>
        <v>0</v>
      </c>
      <c r="Q514" s="259"/>
      <c r="R514" s="259" t="n">
        <f aca="false">R513+P514</f>
        <v>0</v>
      </c>
      <c r="S514" s="259"/>
      <c r="T514" s="259" t="n">
        <f aca="false">T513+R514</f>
        <v>0</v>
      </c>
      <c r="U514" s="259"/>
      <c r="V514" s="259" t="n">
        <f aca="false">V513+T514</f>
        <v>0</v>
      </c>
      <c r="W514" s="259"/>
      <c r="X514" s="259" t="n">
        <f aca="false">X513+V514</f>
        <v>0</v>
      </c>
      <c r="Y514" s="259"/>
      <c r="Z514" s="259" t="n">
        <f aca="false">Z513+X514</f>
        <v>0</v>
      </c>
      <c r="AA514" s="259"/>
      <c r="AB514" s="259" t="n">
        <f aca="false">AB513+Z514</f>
        <v>0</v>
      </c>
      <c r="AC514" s="259"/>
      <c r="AD514" s="259" t="n">
        <f aca="false">AD513+AB514</f>
        <v>0</v>
      </c>
      <c r="AE514" s="259"/>
      <c r="AF514" s="259" t="n">
        <f aca="false">AF513+AD514</f>
        <v>0</v>
      </c>
      <c r="AG514" s="259"/>
      <c r="AH514" s="259" t="n">
        <f aca="false">AH513+AF514</f>
        <v>0</v>
      </c>
      <c r="AI514" s="259"/>
      <c r="AJ514" s="259" t="n">
        <f aca="false">AJ513+AH514</f>
        <v>0</v>
      </c>
      <c r="AK514" s="259"/>
      <c r="AL514" s="259" t="n">
        <f aca="false">AL513+AJ514</f>
        <v>0</v>
      </c>
      <c r="AM514" s="259"/>
      <c r="AN514" s="259" t="n">
        <f aca="false">AN513+AL514</f>
        <v>0</v>
      </c>
      <c r="AO514" s="259"/>
      <c r="AP514" s="259" t="n">
        <f aca="false">AP513+AN514</f>
        <v>0</v>
      </c>
      <c r="AQ514" s="259"/>
      <c r="AR514" s="259" t="n">
        <f aca="false">AR513+AP514</f>
        <v>0</v>
      </c>
      <c r="AS514" s="259"/>
      <c r="AT514" s="259" t="n">
        <f aca="false">AT513+AR514</f>
        <v>0</v>
      </c>
      <c r="AU514" s="259"/>
      <c r="AV514" s="259" t="n">
        <f aca="false">AV513+AT514</f>
        <v>0</v>
      </c>
      <c r="AW514" s="259"/>
      <c r="AX514" s="259" t="n">
        <f aca="false">AX513+AV514</f>
        <v>0</v>
      </c>
      <c r="AY514" s="259"/>
      <c r="AZ514" s="259" t="n">
        <f aca="false">AZ513+AX514</f>
        <v>0</v>
      </c>
      <c r="BA514" s="259"/>
      <c r="BB514" s="259" t="n">
        <f aca="false">BB513+AZ514</f>
        <v>0</v>
      </c>
      <c r="BC514" s="259"/>
      <c r="BD514" s="259" t="n">
        <f aca="false">BD513+BB514</f>
        <v>0</v>
      </c>
      <c r="BE514" s="259"/>
      <c r="BF514" s="259" t="n">
        <f aca="false">BF513+BD514</f>
        <v>0</v>
      </c>
      <c r="BG514" s="259"/>
      <c r="BH514" s="259" t="n">
        <f aca="false">BH513+BF514</f>
        <v>0</v>
      </c>
      <c r="BI514" s="259"/>
      <c r="BJ514" s="259" t="n">
        <f aca="false">BJ513+BH514</f>
        <v>0</v>
      </c>
      <c r="BK514" s="259"/>
      <c r="BL514" s="259" t="n">
        <f aca="false">BL513+BJ514</f>
        <v>0</v>
      </c>
      <c r="BM514" s="259"/>
      <c r="BN514" s="259" t="n">
        <f aca="false">BN513+BL514</f>
        <v>0</v>
      </c>
      <c r="BO514" s="259"/>
      <c r="BP514" s="259" t="n">
        <f aca="false">BP513+BN514</f>
        <v>0</v>
      </c>
      <c r="BQ514" s="259"/>
      <c r="BR514" s="259" t="n">
        <f aca="false">BR513+BP514</f>
        <v>0</v>
      </c>
      <c r="BS514" s="259"/>
      <c r="BT514" s="259" t="n">
        <f aca="false">BT513+BR514</f>
        <v>0</v>
      </c>
      <c r="BU514" s="259"/>
      <c r="BV514" s="259" t="n">
        <f aca="false">BV513+BT514</f>
        <v>0</v>
      </c>
      <c r="BW514" s="259"/>
      <c r="BX514" s="259" t="n">
        <f aca="false">BX513+BV514</f>
        <v>0</v>
      </c>
      <c r="BY514" s="259"/>
      <c r="BZ514" s="259" t="n">
        <f aca="false">BZ513+BX514</f>
        <v>0</v>
      </c>
      <c r="CA514" s="259"/>
      <c r="CB514" s="259" t="n">
        <f aca="false">CB513+BZ514</f>
        <v>0</v>
      </c>
      <c r="CC514" s="259"/>
      <c r="CD514" s="259" t="n">
        <f aca="false">CD513+CB514</f>
        <v>0</v>
      </c>
      <c r="CE514" s="259"/>
      <c r="CF514" s="259" t="n">
        <f aca="false">CF513+CD514</f>
        <v>0</v>
      </c>
      <c r="CG514" s="259"/>
      <c r="CH514" s="259" t="n">
        <f aca="false">CH513+CF514</f>
        <v>0</v>
      </c>
      <c r="CI514" s="259"/>
      <c r="CJ514" s="259" t="n">
        <f aca="false">CJ513+CH514</f>
        <v>0</v>
      </c>
      <c r="CK514" s="259"/>
      <c r="CL514" s="259" t="n">
        <f aca="false">CL513+CJ514</f>
        <v>0</v>
      </c>
      <c r="CM514" s="259"/>
      <c r="CN514" s="259" t="n">
        <f aca="false">CN513+CL514</f>
        <v>0</v>
      </c>
      <c r="CO514" s="259"/>
      <c r="CP514" s="259" t="n">
        <f aca="false">CP513+CN514</f>
        <v>0</v>
      </c>
      <c r="CQ514" s="259"/>
      <c r="CR514" s="259" t="n">
        <f aca="false">CR513+CP514</f>
        <v>0</v>
      </c>
      <c r="CS514" s="259"/>
      <c r="CT514" s="259" t="n">
        <f aca="false">CT513+CR514</f>
        <v>0</v>
      </c>
      <c r="CU514" s="259"/>
      <c r="CV514" s="259" t="n">
        <f aca="false">CV513+CT514</f>
        <v>0</v>
      </c>
      <c r="CW514" s="259"/>
      <c r="CX514" s="259" t="n">
        <f aca="false">CX513+CV514</f>
        <v>0</v>
      </c>
      <c r="CY514" s="259"/>
      <c r="CZ514" s="259" t="n">
        <f aca="false">CZ513+CX514</f>
        <v>0</v>
      </c>
      <c r="DA514" s="259"/>
      <c r="DB514" s="259" t="n">
        <f aca="false">DB513+CZ514</f>
        <v>0</v>
      </c>
      <c r="DC514" s="259"/>
      <c r="DD514" s="259" t="n">
        <f aca="false">DD513+DB514</f>
        <v>0</v>
      </c>
      <c r="DE514" s="259"/>
      <c r="DF514" s="259" t="n">
        <f aca="false">DF513+DD514</f>
        <v>0</v>
      </c>
      <c r="DG514" s="259"/>
      <c r="DH514" s="259" t="n">
        <f aca="false">DH513+DF514</f>
        <v>0</v>
      </c>
      <c r="DI514" s="259"/>
      <c r="DJ514" s="296" t="n">
        <f aca="false">DJ513+DH514</f>
        <v>0</v>
      </c>
      <c r="DK514" s="296"/>
      <c r="DL514" s="259" t="n">
        <f aca="false">DL513+DJ514</f>
        <v>0</v>
      </c>
      <c r="DM514" s="259"/>
      <c r="DN514" s="259" t="n">
        <f aca="false">DN513+DL514</f>
        <v>0</v>
      </c>
      <c r="DO514" s="259"/>
      <c r="DP514" s="259" t="n">
        <f aca="false">DP513+DN514</f>
        <v>0</v>
      </c>
      <c r="DQ514" s="259"/>
      <c r="DR514" s="259" t="n">
        <f aca="false">DR513+DP514</f>
        <v>0</v>
      </c>
      <c r="DS514" s="259"/>
      <c r="DT514" s="259" t="n">
        <f aca="false">DT513+DR514</f>
        <v>0</v>
      </c>
      <c r="DU514" s="259"/>
      <c r="DV514" s="259" t="n">
        <f aca="false">DV513+DT514</f>
        <v>0</v>
      </c>
      <c r="DW514" s="259"/>
      <c r="DX514" s="259" t="n">
        <f aca="false">DX513+DV514</f>
        <v>0</v>
      </c>
      <c r="DY514" s="259"/>
      <c r="DZ514" s="259" t="n">
        <f aca="false">DZ513+DX514</f>
        <v>0</v>
      </c>
      <c r="EA514" s="259"/>
      <c r="EB514" s="259" t="n">
        <f aca="false">EB513+DZ514</f>
        <v>0</v>
      </c>
      <c r="EC514" s="259"/>
      <c r="ED514" s="259" t="n">
        <f aca="false">ED513+EB514</f>
        <v>0</v>
      </c>
      <c r="EE514" s="259"/>
      <c r="EF514" s="259" t="n">
        <f aca="false">EF513+ED514</f>
        <v>0</v>
      </c>
      <c r="EG514" s="259"/>
      <c r="EH514" s="259" t="n">
        <f aca="false">EH513+EF514</f>
        <v>0</v>
      </c>
      <c r="EI514" s="259"/>
      <c r="EJ514" s="259" t="n">
        <f aca="false">EJ513+EH514</f>
        <v>0</v>
      </c>
      <c r="EK514" s="259"/>
      <c r="EL514" s="259" t="n">
        <f aca="false">EL513+EJ514</f>
        <v>0</v>
      </c>
      <c r="EM514" s="259"/>
      <c r="EN514" s="259" t="n">
        <f aca="false">EN513+EL514</f>
        <v>0</v>
      </c>
      <c r="EO514" s="259"/>
      <c r="EP514" s="259" t="n">
        <f aca="false">EP513+EN514</f>
        <v>0</v>
      </c>
      <c r="EQ514" s="259"/>
      <c r="ER514" s="259" t="n">
        <f aca="false">ER513+EP514</f>
        <v>0</v>
      </c>
      <c r="ES514" s="259"/>
      <c r="ET514" s="259" t="n">
        <f aca="false">ET513+ER514</f>
        <v>0</v>
      </c>
      <c r="EU514" s="259"/>
      <c r="EV514" s="259" t="n">
        <f aca="false">EV513+ET514</f>
        <v>0</v>
      </c>
      <c r="EW514" s="259"/>
      <c r="EX514" s="260" t="n">
        <f aca="false">EX513+EV514</f>
        <v>0</v>
      </c>
      <c r="EY514" s="260"/>
      <c r="EZ514" s="259" t="n">
        <f aca="false">EZ513+EX514</f>
        <v>0</v>
      </c>
      <c r="FA514" s="259"/>
      <c r="FB514" s="259" t="n">
        <f aca="false">FB513+EZ514</f>
        <v>0</v>
      </c>
      <c r="FC514" s="259"/>
      <c r="FD514" s="259" t="n">
        <f aca="false">FD513+FB514</f>
        <v>0</v>
      </c>
      <c r="FE514" s="259"/>
      <c r="FF514" s="259" t="n">
        <f aca="false">FF513+FD514</f>
        <v>0</v>
      </c>
      <c r="FG514" s="259"/>
      <c r="FH514" s="259" t="n">
        <f aca="false">FH513+FF514</f>
        <v>0</v>
      </c>
      <c r="FI514" s="259"/>
      <c r="FJ514" s="259" t="n">
        <f aca="false">FJ513+FH514</f>
        <v>0</v>
      </c>
      <c r="FK514" s="259"/>
      <c r="FL514" s="259" t="n">
        <f aca="false">FL513+FJ514</f>
        <v>0</v>
      </c>
      <c r="FM514" s="259"/>
      <c r="FN514" s="259" t="n">
        <f aca="false">FN513+FL514</f>
        <v>0</v>
      </c>
      <c r="FO514" s="259"/>
      <c r="FP514" s="259" t="n">
        <f aca="false">FP513+FN514</f>
        <v>0</v>
      </c>
      <c r="FQ514" s="259"/>
      <c r="FR514" s="259" t="n">
        <f aca="false">FR513+FP514</f>
        <v>0</v>
      </c>
      <c r="FS514" s="259"/>
      <c r="FT514" s="259" t="n">
        <f aca="false">FT513+FR514</f>
        <v>0</v>
      </c>
      <c r="FU514" s="259"/>
      <c r="FV514" s="259" t="n">
        <f aca="false">FV513+FT514</f>
        <v>0</v>
      </c>
      <c r="FW514" s="259"/>
      <c r="FX514" s="259" t="n">
        <f aca="false">FX513+FV514</f>
        <v>0</v>
      </c>
      <c r="FY514" s="259"/>
      <c r="FZ514" s="259" t="n">
        <f aca="false">FZ513+FX514</f>
        <v>0</v>
      </c>
      <c r="GA514" s="259"/>
      <c r="GB514" s="259" t="n">
        <f aca="false">GB513+FZ514</f>
        <v>0</v>
      </c>
      <c r="GC514" s="259"/>
      <c r="GD514" s="259" t="n">
        <f aca="false">GD513+GB514</f>
        <v>0</v>
      </c>
      <c r="GE514" s="259"/>
      <c r="GF514" s="259" t="n">
        <f aca="false">GF513+GD514</f>
        <v>0</v>
      </c>
      <c r="GG514" s="259"/>
      <c r="GH514" s="259" t="n">
        <f aca="false">GH513+GF514</f>
        <v>0</v>
      </c>
      <c r="GI514" s="259"/>
      <c r="GJ514" s="259" t="n">
        <f aca="false">GJ513+GH514</f>
        <v>0</v>
      </c>
      <c r="GK514" s="259"/>
      <c r="GL514" s="259" t="n">
        <f aca="false">GL513+GJ514</f>
        <v>0</v>
      </c>
      <c r="GM514" s="259"/>
      <c r="GN514" s="259" t="n">
        <f aca="false">GN513+GL514</f>
        <v>0</v>
      </c>
      <c r="GO514" s="259"/>
      <c r="GP514" s="259" t="n">
        <f aca="false">GP513+GN514</f>
        <v>0</v>
      </c>
      <c r="GQ514" s="259"/>
      <c r="GR514" s="259" t="n">
        <f aca="false">GR513+GP514</f>
        <v>0</v>
      </c>
      <c r="GS514" s="259"/>
      <c r="GT514" s="259" t="n">
        <f aca="false">GT513+GR514</f>
        <v>0</v>
      </c>
      <c r="GU514" s="259"/>
      <c r="GV514" s="259" t="n">
        <f aca="false">GV513+GT514</f>
        <v>0</v>
      </c>
      <c r="GW514" s="259"/>
      <c r="GX514" s="259" t="n">
        <f aca="false">GX513+GV514</f>
        <v>0</v>
      </c>
      <c r="GY514" s="259"/>
      <c r="GZ514" s="259" t="n">
        <f aca="false">GZ513+GX514</f>
        <v>0</v>
      </c>
      <c r="HA514" s="259"/>
      <c r="HB514" s="259" t="n">
        <f aca="false">HB513+GZ514</f>
        <v>0</v>
      </c>
      <c r="HC514" s="259"/>
      <c r="HD514" s="259" t="n">
        <f aca="false">HD513+HB514</f>
        <v>0</v>
      </c>
      <c r="HE514" s="259"/>
      <c r="HF514" s="259" t="n">
        <f aca="false">HF513+HD514</f>
        <v>0</v>
      </c>
      <c r="HG514" s="259"/>
      <c r="HH514" s="259" t="n">
        <f aca="false">HH513+HF514</f>
        <v>0</v>
      </c>
      <c r="HI514" s="259"/>
      <c r="HJ514" s="259" t="n">
        <f aca="false">HJ513+HH514</f>
        <v>0</v>
      </c>
      <c r="HK514" s="259"/>
    </row>
    <row r="515" s="299" customFormat="true" ht="12.75" hidden="true" customHeight="false" outlineLevel="0" collapsed="false">
      <c r="A515" s="232"/>
      <c r="B515" s="233"/>
      <c r="C515" s="232"/>
      <c r="D515" s="234"/>
      <c r="E515" s="234"/>
      <c r="F515" s="235"/>
      <c r="G515" s="234"/>
      <c r="H515" s="261"/>
      <c r="I515" s="237"/>
      <c r="J515" s="238"/>
      <c r="K515" s="262" t="s">
        <v>165</v>
      </c>
      <c r="L515" s="263" t="e">
        <f aca="false">IF($E509&gt;0,L512/$E509,"-")</f>
        <v>#N/A</v>
      </c>
      <c r="M515" s="263"/>
      <c r="N515" s="263" t="e">
        <f aca="false">IF($E509&gt;0,N512/$E509,"-")</f>
        <v>#N/A</v>
      </c>
      <c r="O515" s="263"/>
      <c r="P515" s="263" t="e">
        <f aca="false">IF($E509&gt;0,P512/$E509,"-")</f>
        <v>#N/A</v>
      </c>
      <c r="Q515" s="263"/>
      <c r="R515" s="263" t="e">
        <f aca="false">IF($E509&gt;0,R512/$E509,"-")</f>
        <v>#N/A</v>
      </c>
      <c r="S515" s="263"/>
      <c r="T515" s="263" t="e">
        <f aca="false">IF($E509&gt;0,T512/$E509,"-")</f>
        <v>#N/A</v>
      </c>
      <c r="U515" s="263"/>
      <c r="V515" s="263" t="e">
        <f aca="false">IF($E509&gt;0,V512/$E509,"-")</f>
        <v>#N/A</v>
      </c>
      <c r="W515" s="263"/>
      <c r="X515" s="263" t="e">
        <f aca="false">IF($E509&gt;0,X512/$E509,"-")</f>
        <v>#N/A</v>
      </c>
      <c r="Y515" s="263"/>
      <c r="Z515" s="263" t="e">
        <f aca="false">IF($E509&gt;0,Z512/$E509,"-")</f>
        <v>#N/A</v>
      </c>
      <c r="AA515" s="263"/>
      <c r="AB515" s="263" t="e">
        <f aca="false">IF($E509&gt;0,AB512/$E509,"-")</f>
        <v>#N/A</v>
      </c>
      <c r="AC515" s="263"/>
      <c r="AD515" s="263" t="e">
        <f aca="false">IF($E509&gt;0,AD512/$E509,"-")</f>
        <v>#N/A</v>
      </c>
      <c r="AE515" s="263"/>
      <c r="AF515" s="263" t="e">
        <f aca="false">IF($E509&gt;0,AF512/$E509,"-")</f>
        <v>#N/A</v>
      </c>
      <c r="AG515" s="263"/>
      <c r="AH515" s="263" t="e">
        <f aca="false">IF($E509&gt;0,AH512/$E509,"-")</f>
        <v>#N/A</v>
      </c>
      <c r="AI515" s="263"/>
      <c r="AJ515" s="263" t="e">
        <f aca="false">IF($E509&gt;0,AJ512/$E509,"-")</f>
        <v>#N/A</v>
      </c>
      <c r="AK515" s="263"/>
      <c r="AL515" s="263" t="e">
        <f aca="false">IF($E509&gt;0,AL512/$E509,"-")</f>
        <v>#N/A</v>
      </c>
      <c r="AM515" s="263"/>
      <c r="AN515" s="263" t="e">
        <f aca="false">IF($E509&gt;0,AN512/$E509,"-")</f>
        <v>#N/A</v>
      </c>
      <c r="AO515" s="263"/>
      <c r="AP515" s="263" t="e">
        <f aca="false">IF($E509&gt;0,AP512/$E509,"-")</f>
        <v>#N/A</v>
      </c>
      <c r="AQ515" s="263"/>
      <c r="AR515" s="263" t="e">
        <f aca="false">IF($E509&gt;0,AR512/$E509,"-")</f>
        <v>#N/A</v>
      </c>
      <c r="AS515" s="263"/>
      <c r="AT515" s="263" t="e">
        <f aca="false">IF($E509&gt;0,AT512/$E509,"-")</f>
        <v>#N/A</v>
      </c>
      <c r="AU515" s="263"/>
      <c r="AV515" s="263" t="e">
        <f aca="false">IF($E509&gt;0,AV512/$E509,"-")</f>
        <v>#N/A</v>
      </c>
      <c r="AW515" s="263"/>
      <c r="AX515" s="263" t="e">
        <f aca="false">IF($E509&gt;0,AX512/$E509,"-")</f>
        <v>#N/A</v>
      </c>
      <c r="AY515" s="263"/>
      <c r="AZ515" s="263" t="e">
        <f aca="false">IF($E509&gt;0,AZ512/$E509,"-")</f>
        <v>#N/A</v>
      </c>
      <c r="BA515" s="263"/>
      <c r="BB515" s="263" t="e">
        <f aca="false">IF($E509&gt;0,BB512/$E509,"-")</f>
        <v>#N/A</v>
      </c>
      <c r="BC515" s="263"/>
      <c r="BD515" s="263" t="e">
        <f aca="false">IF($E509&gt;0,BD512/$E509,"-")</f>
        <v>#N/A</v>
      </c>
      <c r="BE515" s="263"/>
      <c r="BF515" s="263" t="e">
        <f aca="false">IF($E509&gt;0,BF512/$E509,"-")</f>
        <v>#N/A</v>
      </c>
      <c r="BG515" s="263"/>
      <c r="BH515" s="263" t="e">
        <f aca="false">IF($E509&gt;0,BH512/$E509,"-")</f>
        <v>#N/A</v>
      </c>
      <c r="BI515" s="263"/>
      <c r="BJ515" s="263" t="e">
        <f aca="false">IF($E509&gt;0,BJ512/$E509,"-")</f>
        <v>#N/A</v>
      </c>
      <c r="BK515" s="263"/>
      <c r="BL515" s="263" t="e">
        <f aca="false">IF($E509&gt;0,BL512/$E509,"-")</f>
        <v>#N/A</v>
      </c>
      <c r="BM515" s="263"/>
      <c r="BN515" s="263" t="e">
        <f aca="false">IF($E509&gt;0,BN512/$E509,"-")</f>
        <v>#N/A</v>
      </c>
      <c r="BO515" s="263"/>
      <c r="BP515" s="263" t="e">
        <f aca="false">IF($E509&gt;0,BP512/$E509,"-")</f>
        <v>#N/A</v>
      </c>
      <c r="BQ515" s="263"/>
      <c r="BR515" s="263" t="e">
        <f aca="false">IF($E509&gt;0,BR512/$E509,"-")</f>
        <v>#N/A</v>
      </c>
      <c r="BS515" s="263"/>
      <c r="BT515" s="263" t="e">
        <f aca="false">IF($E509&gt;0,BT512/$E509,"-")</f>
        <v>#N/A</v>
      </c>
      <c r="BU515" s="263"/>
      <c r="BV515" s="263" t="e">
        <f aca="false">IF($E509&gt;0,BV512/$E509,"-")</f>
        <v>#N/A</v>
      </c>
      <c r="BW515" s="263"/>
      <c r="BX515" s="263" t="e">
        <f aca="false">IF($E509&gt;0,BX512/$E509,"-")</f>
        <v>#N/A</v>
      </c>
      <c r="BY515" s="263"/>
      <c r="BZ515" s="263" t="e">
        <f aca="false">IF($E509&gt;0,BZ512/$E509,"-")</f>
        <v>#N/A</v>
      </c>
      <c r="CA515" s="263"/>
      <c r="CB515" s="263" t="e">
        <f aca="false">IF($E509&gt;0,CB512/$E509,"-")</f>
        <v>#N/A</v>
      </c>
      <c r="CC515" s="263"/>
      <c r="CD515" s="263" t="e">
        <f aca="false">IF($E509&gt;0,CD512/$E509,"-")</f>
        <v>#N/A</v>
      </c>
      <c r="CE515" s="263"/>
      <c r="CF515" s="263" t="e">
        <f aca="false">IF($E509&gt;0,CF512/$E509,"-")</f>
        <v>#N/A</v>
      </c>
      <c r="CG515" s="263"/>
      <c r="CH515" s="263" t="e">
        <f aca="false">IF($E509&gt;0,CH512/$E509,"-")</f>
        <v>#N/A</v>
      </c>
      <c r="CI515" s="263"/>
      <c r="CJ515" s="263" t="e">
        <f aca="false">IF($E509&gt;0,CJ512/$E509,"-")</f>
        <v>#N/A</v>
      </c>
      <c r="CK515" s="263"/>
      <c r="CL515" s="263" t="e">
        <f aca="false">IF($E509&gt;0,CL512/$E509,"-")</f>
        <v>#N/A</v>
      </c>
      <c r="CM515" s="263"/>
      <c r="CN515" s="263" t="e">
        <f aca="false">IF($E509&gt;0,CN512/$E509,"-")</f>
        <v>#N/A</v>
      </c>
      <c r="CO515" s="263"/>
      <c r="CP515" s="263" t="e">
        <f aca="false">IF($E509&gt;0,CP512/$E509,"-")</f>
        <v>#N/A</v>
      </c>
      <c r="CQ515" s="263"/>
      <c r="CR515" s="263" t="e">
        <f aca="false">IF($E509&gt;0,CR512/$E509,"-")</f>
        <v>#N/A</v>
      </c>
      <c r="CS515" s="263"/>
      <c r="CT515" s="263" t="e">
        <f aca="false">IF($E509&gt;0,CT512/$E509,"-")</f>
        <v>#N/A</v>
      </c>
      <c r="CU515" s="263"/>
      <c r="CV515" s="263" t="e">
        <f aca="false">IF($E509&gt;0,CV512/$E509,"-")</f>
        <v>#N/A</v>
      </c>
      <c r="CW515" s="263"/>
      <c r="CX515" s="263" t="e">
        <f aca="false">IF($E509&gt;0,CX512/$E509,"-")</f>
        <v>#N/A</v>
      </c>
      <c r="CY515" s="263"/>
      <c r="CZ515" s="263" t="e">
        <f aca="false">IF($E509&gt;0,CZ512/$E509,"-")</f>
        <v>#N/A</v>
      </c>
      <c r="DA515" s="263"/>
      <c r="DB515" s="263" t="e">
        <f aca="false">IF($E509&gt;0,DB512/$E509,"-")</f>
        <v>#N/A</v>
      </c>
      <c r="DC515" s="263"/>
      <c r="DD515" s="263" t="e">
        <f aca="false">IF($E509&gt;0,DD512/$E509,"-")</f>
        <v>#N/A</v>
      </c>
      <c r="DE515" s="263"/>
      <c r="DF515" s="263" t="e">
        <f aca="false">IF($E509&gt;0,DF512/$E509,"-")</f>
        <v>#N/A</v>
      </c>
      <c r="DG515" s="263"/>
      <c r="DH515" s="263" t="e">
        <f aca="false">IF($E509&gt;0,DH512/$E509,"-")</f>
        <v>#N/A</v>
      </c>
      <c r="DI515" s="263"/>
      <c r="DJ515" s="298" t="e">
        <f aca="false">IF($E509&gt;0,DJ512/$E509,"-")</f>
        <v>#N/A</v>
      </c>
      <c r="DK515" s="298"/>
      <c r="DL515" s="263" t="e">
        <f aca="false">IF($E509&gt;0,DL512/$E509,"-")</f>
        <v>#N/A</v>
      </c>
      <c r="DM515" s="263"/>
      <c r="DN515" s="263" t="e">
        <f aca="false">IF($E509&gt;0,DN512/$E509,"-")</f>
        <v>#N/A</v>
      </c>
      <c r="DO515" s="263"/>
      <c r="DP515" s="263" t="e">
        <f aca="false">IF($E509&gt;0,DP512/$E509,"-")</f>
        <v>#N/A</v>
      </c>
      <c r="DQ515" s="263"/>
      <c r="DR515" s="263" t="e">
        <f aca="false">IF($E509&gt;0,DR512/$E509,"-")</f>
        <v>#N/A</v>
      </c>
      <c r="DS515" s="263"/>
      <c r="DT515" s="263" t="e">
        <f aca="false">IF($E509&gt;0,DT512/$E509,"-")</f>
        <v>#N/A</v>
      </c>
      <c r="DU515" s="263"/>
      <c r="DV515" s="263" t="e">
        <f aca="false">IF($E509&gt;0,DV512/$E509,"-")</f>
        <v>#N/A</v>
      </c>
      <c r="DW515" s="263"/>
      <c r="DX515" s="263" t="e">
        <f aca="false">IF($E509&gt;0,DX512/$E509,"-")</f>
        <v>#N/A</v>
      </c>
      <c r="DY515" s="263"/>
      <c r="DZ515" s="263" t="e">
        <f aca="false">IF($E509&gt;0,DZ512/$E509,"-")</f>
        <v>#N/A</v>
      </c>
      <c r="EA515" s="263"/>
      <c r="EB515" s="263" t="e">
        <f aca="false">IF($E509&gt;0,EB512/$E509,"-")</f>
        <v>#N/A</v>
      </c>
      <c r="EC515" s="263"/>
      <c r="ED515" s="263" t="e">
        <f aca="false">IF($E509&gt;0,ED512/$E509,"-")</f>
        <v>#N/A</v>
      </c>
      <c r="EE515" s="263"/>
      <c r="EF515" s="263" t="e">
        <f aca="false">IF($E509&gt;0,EF512/$E509,"-")</f>
        <v>#N/A</v>
      </c>
      <c r="EG515" s="263"/>
      <c r="EH515" s="263" t="e">
        <f aca="false">IF($E509&gt;0,EH512/$E509,"-")</f>
        <v>#N/A</v>
      </c>
      <c r="EI515" s="263"/>
      <c r="EJ515" s="263" t="e">
        <f aca="false">IF($E509&gt;0,EJ512/$E509,"-")</f>
        <v>#N/A</v>
      </c>
      <c r="EK515" s="263"/>
      <c r="EL515" s="263" t="e">
        <f aca="false">IF($E509&gt;0,EL512/$E509,"-")</f>
        <v>#N/A</v>
      </c>
      <c r="EM515" s="263"/>
      <c r="EN515" s="263" t="e">
        <f aca="false">IF($E509&gt;0,EN512/$E509,"-")</f>
        <v>#N/A</v>
      </c>
      <c r="EO515" s="263"/>
      <c r="EP515" s="263" t="e">
        <f aca="false">IF($E509&gt;0,EP512/$E509,"-")</f>
        <v>#N/A</v>
      </c>
      <c r="EQ515" s="263"/>
      <c r="ER515" s="263" t="e">
        <f aca="false">IF($E509&gt;0,ER512/$E509,"-")</f>
        <v>#N/A</v>
      </c>
      <c r="ES515" s="263"/>
      <c r="ET515" s="263" t="e">
        <f aca="false">IF($E509&gt;0,ET512/$E509,"-")</f>
        <v>#N/A</v>
      </c>
      <c r="EU515" s="263"/>
      <c r="EV515" s="263" t="e">
        <f aca="false">IF($E509&gt;0,EV512/$E509,"-")</f>
        <v>#N/A</v>
      </c>
      <c r="EW515" s="263"/>
      <c r="EX515" s="264" t="e">
        <f aca="false">IF($E509&gt;0,EX512/$E509,"-")</f>
        <v>#N/A</v>
      </c>
      <c r="EY515" s="264"/>
      <c r="EZ515" s="263" t="e">
        <f aca="false">IF($E509&gt;0,EZ512/$E509,"-")</f>
        <v>#N/A</v>
      </c>
      <c r="FA515" s="263"/>
      <c r="FB515" s="263" t="e">
        <f aca="false">IF($E509&gt;0,FB512/$E509,"-")</f>
        <v>#N/A</v>
      </c>
      <c r="FC515" s="263"/>
      <c r="FD515" s="263" t="e">
        <f aca="false">IF($E509&gt;0,FD512/$E509,"-")</f>
        <v>#N/A</v>
      </c>
      <c r="FE515" s="263"/>
      <c r="FF515" s="263" t="e">
        <f aca="false">IF($E509&gt;0,FF512/$E509,"-")</f>
        <v>#N/A</v>
      </c>
      <c r="FG515" s="263"/>
      <c r="FH515" s="263" t="e">
        <f aca="false">IF($E509&gt;0,FH512/$E509,"-")</f>
        <v>#N/A</v>
      </c>
      <c r="FI515" s="263"/>
      <c r="FJ515" s="263" t="e">
        <f aca="false">IF($E509&gt;0,FJ512/$E509,"-")</f>
        <v>#N/A</v>
      </c>
      <c r="FK515" s="263"/>
      <c r="FL515" s="263" t="e">
        <f aca="false">IF($E509&gt;0,FL512/$E509,"-")</f>
        <v>#N/A</v>
      </c>
      <c r="FM515" s="263"/>
      <c r="FN515" s="263" t="e">
        <f aca="false">IF($E509&gt;0,FN512/$E509,"-")</f>
        <v>#N/A</v>
      </c>
      <c r="FO515" s="263"/>
      <c r="FP515" s="263" t="e">
        <f aca="false">IF($E509&gt;0,FP512/$E509,"-")</f>
        <v>#N/A</v>
      </c>
      <c r="FQ515" s="263"/>
      <c r="FR515" s="263" t="e">
        <f aca="false">IF($E509&gt;0,FR512/$E509,"-")</f>
        <v>#N/A</v>
      </c>
      <c r="FS515" s="263"/>
      <c r="FT515" s="263" t="e">
        <f aca="false">IF($E509&gt;0,FT512/$E509,"-")</f>
        <v>#N/A</v>
      </c>
      <c r="FU515" s="263"/>
      <c r="FV515" s="263" t="e">
        <f aca="false">IF($E509&gt;0,FV512/$E509,"-")</f>
        <v>#N/A</v>
      </c>
      <c r="FW515" s="263"/>
      <c r="FX515" s="263" t="e">
        <f aca="false">IF($E509&gt;0,FX512/$E509,"-")</f>
        <v>#N/A</v>
      </c>
      <c r="FY515" s="263"/>
      <c r="FZ515" s="263" t="e">
        <f aca="false">IF($E509&gt;0,FZ512/$E509,"-")</f>
        <v>#N/A</v>
      </c>
      <c r="GA515" s="263"/>
      <c r="GB515" s="263" t="e">
        <f aca="false">IF($E509&gt;0,GB512/$E509,"-")</f>
        <v>#N/A</v>
      </c>
      <c r="GC515" s="263"/>
      <c r="GD515" s="263" t="e">
        <f aca="false">IF($E509&gt;0,GD512/$E509,"-")</f>
        <v>#N/A</v>
      </c>
      <c r="GE515" s="263"/>
      <c r="GF515" s="263" t="e">
        <f aca="false">IF($E509&gt;0,GF512/$E509,"-")</f>
        <v>#N/A</v>
      </c>
      <c r="GG515" s="263"/>
      <c r="GH515" s="263" t="e">
        <f aca="false">IF($E509&gt;0,GH512/$E509,"-")</f>
        <v>#N/A</v>
      </c>
      <c r="GI515" s="263"/>
      <c r="GJ515" s="263" t="e">
        <f aca="false">IF($E509&gt;0,GJ512/$E509,"-")</f>
        <v>#N/A</v>
      </c>
      <c r="GK515" s="263"/>
      <c r="GL515" s="263" t="e">
        <f aca="false">IF($E509&gt;0,GL512/$E509,"-")</f>
        <v>#N/A</v>
      </c>
      <c r="GM515" s="263"/>
      <c r="GN515" s="263" t="e">
        <f aca="false">IF($E509&gt;0,GN512/$E509,"-")</f>
        <v>#N/A</v>
      </c>
      <c r="GO515" s="263"/>
      <c r="GP515" s="263" t="e">
        <f aca="false">IF($E509&gt;0,GP512/$E509,"-")</f>
        <v>#N/A</v>
      </c>
      <c r="GQ515" s="263"/>
      <c r="GR515" s="263" t="e">
        <f aca="false">IF($E509&gt;0,GR512/$E509,"-")</f>
        <v>#N/A</v>
      </c>
      <c r="GS515" s="263"/>
      <c r="GT515" s="263" t="e">
        <f aca="false">IF($E509&gt;0,GT512/$E509,"-")</f>
        <v>#N/A</v>
      </c>
      <c r="GU515" s="263"/>
      <c r="GV515" s="263" t="e">
        <f aca="false">IF($E509&gt;0,GV512/$E509,"-")</f>
        <v>#N/A</v>
      </c>
      <c r="GW515" s="263"/>
      <c r="GX515" s="263" t="e">
        <f aca="false">IF($E509&gt;0,GX512/$E509,"-")</f>
        <v>#N/A</v>
      </c>
      <c r="GY515" s="263"/>
      <c r="GZ515" s="263" t="e">
        <f aca="false">IF($E509&gt;0,GZ512/$E509,"-")</f>
        <v>#N/A</v>
      </c>
      <c r="HA515" s="263"/>
      <c r="HB515" s="263" t="e">
        <f aca="false">IF($E509&gt;0,HB512/$E509,"-")</f>
        <v>#N/A</v>
      </c>
      <c r="HC515" s="263"/>
      <c r="HD515" s="263" t="e">
        <f aca="false">IF($E509&gt;0,HD512/$E509,"-")</f>
        <v>#N/A</v>
      </c>
      <c r="HE515" s="263"/>
      <c r="HF515" s="263" t="e">
        <f aca="false">IF($E509&gt;0,HF512/$E509,"-")</f>
        <v>#N/A</v>
      </c>
      <c r="HG515" s="263"/>
      <c r="HH515" s="263" t="e">
        <f aca="false">IF($E509&gt;0,HH512/$E509,"-")</f>
        <v>#N/A</v>
      </c>
      <c r="HI515" s="263"/>
      <c r="HJ515" s="263" t="e">
        <f aca="false">IF($E509&gt;0,HJ512/$E509,"-")</f>
        <v>#N/A</v>
      </c>
      <c r="HK515" s="263"/>
    </row>
    <row r="516" customFormat="false" ht="12.75" hidden="true" customHeight="false" outlineLevel="0" collapsed="false">
      <c r="A516" s="232"/>
      <c r="B516" s="233"/>
      <c r="C516" s="232"/>
      <c r="D516" s="234"/>
      <c r="E516" s="234"/>
      <c r="F516" s="235"/>
      <c r="G516" s="234"/>
      <c r="H516" s="234"/>
      <c r="I516" s="237"/>
      <c r="J516" s="238"/>
      <c r="K516" s="265" t="s">
        <v>166</v>
      </c>
      <c r="L516" s="266" t="e">
        <f aca="false">IF($E509&gt;0,L514/$E509,"-")</f>
        <v>#N/A</v>
      </c>
      <c r="M516" s="266"/>
      <c r="N516" s="266" t="e">
        <f aca="false">IF($E509&gt;0,N514/$E509,"-")</f>
        <v>#N/A</v>
      </c>
      <c r="O516" s="266"/>
      <c r="P516" s="266" t="e">
        <f aca="false">IF($E509&gt;0,P514/$E509,"-")</f>
        <v>#N/A</v>
      </c>
      <c r="Q516" s="266"/>
      <c r="R516" s="266" t="e">
        <f aca="false">IF($E509&gt;0,R514/$E509,"-")</f>
        <v>#N/A</v>
      </c>
      <c r="S516" s="266"/>
      <c r="T516" s="266" t="e">
        <f aca="false">IF($E509&gt;0,T514/$E509,"-")</f>
        <v>#N/A</v>
      </c>
      <c r="U516" s="266"/>
      <c r="V516" s="266" t="e">
        <f aca="false">IF($E509&gt;0,V514/$E509,"-")</f>
        <v>#N/A</v>
      </c>
      <c r="W516" s="266"/>
      <c r="X516" s="266" t="e">
        <f aca="false">IF($E509&gt;0,X514/$E509,"-")</f>
        <v>#N/A</v>
      </c>
      <c r="Y516" s="266"/>
      <c r="Z516" s="266" t="e">
        <f aca="false">IF($E509&gt;0,Z514/$E509,"-")</f>
        <v>#N/A</v>
      </c>
      <c r="AA516" s="266"/>
      <c r="AB516" s="266" t="e">
        <f aca="false">IF($E509&gt;0,AB514/$E509,"-")</f>
        <v>#N/A</v>
      </c>
      <c r="AC516" s="266"/>
      <c r="AD516" s="266" t="e">
        <f aca="false">IF($E509&gt;0,AD514/$E509,"-")</f>
        <v>#N/A</v>
      </c>
      <c r="AE516" s="266"/>
      <c r="AF516" s="266" t="e">
        <f aca="false">IF($E509&gt;0,AF514/$E509,"-")</f>
        <v>#N/A</v>
      </c>
      <c r="AG516" s="266"/>
      <c r="AH516" s="266" t="e">
        <f aca="false">IF($E509&gt;0,AH514/$E509,"-")</f>
        <v>#N/A</v>
      </c>
      <c r="AI516" s="266"/>
      <c r="AJ516" s="266" t="e">
        <f aca="false">IF($E509&gt;0,AJ514/$E509,"-")</f>
        <v>#N/A</v>
      </c>
      <c r="AK516" s="266"/>
      <c r="AL516" s="266" t="e">
        <f aca="false">IF($E509&gt;0,AL514/$E509,"-")</f>
        <v>#N/A</v>
      </c>
      <c r="AM516" s="266"/>
      <c r="AN516" s="266" t="e">
        <f aca="false">IF($E509&gt;0,AN514/$E509,"-")</f>
        <v>#N/A</v>
      </c>
      <c r="AO516" s="266"/>
      <c r="AP516" s="266" t="e">
        <f aca="false">IF($E509&gt;0,AP514/$E509,"-")</f>
        <v>#N/A</v>
      </c>
      <c r="AQ516" s="266"/>
      <c r="AR516" s="266" t="e">
        <f aca="false">IF($E509&gt;0,AR514/$E509,"-")</f>
        <v>#N/A</v>
      </c>
      <c r="AS516" s="266"/>
      <c r="AT516" s="266" t="e">
        <f aca="false">IF($E509&gt;0,AT514/$E509,"-")</f>
        <v>#N/A</v>
      </c>
      <c r="AU516" s="266"/>
      <c r="AV516" s="266" t="e">
        <f aca="false">IF($E509&gt;0,AV514/$E509,"-")</f>
        <v>#N/A</v>
      </c>
      <c r="AW516" s="266"/>
      <c r="AX516" s="266" t="e">
        <f aca="false">IF($E509&gt;0,AX514/$E509,"-")</f>
        <v>#N/A</v>
      </c>
      <c r="AY516" s="266"/>
      <c r="AZ516" s="266" t="e">
        <f aca="false">IF($E509&gt;0,AZ514/$E509,"-")</f>
        <v>#N/A</v>
      </c>
      <c r="BA516" s="266"/>
      <c r="BB516" s="266" t="e">
        <f aca="false">IF($E509&gt;0,BB514/$E509,"-")</f>
        <v>#N/A</v>
      </c>
      <c r="BC516" s="266"/>
      <c r="BD516" s="266" t="e">
        <f aca="false">IF($E509&gt;0,BD514/$E509,"-")</f>
        <v>#N/A</v>
      </c>
      <c r="BE516" s="266"/>
      <c r="BF516" s="266" t="e">
        <f aca="false">IF($E509&gt;0,BF514/$E509,"-")</f>
        <v>#N/A</v>
      </c>
      <c r="BG516" s="266"/>
      <c r="BH516" s="266" t="e">
        <f aca="false">IF($E509&gt;0,BH514/$E509,"-")</f>
        <v>#N/A</v>
      </c>
      <c r="BI516" s="266"/>
      <c r="BJ516" s="266" t="e">
        <f aca="false">IF($E509&gt;0,BJ514/$E509,"-")</f>
        <v>#N/A</v>
      </c>
      <c r="BK516" s="266"/>
      <c r="BL516" s="266" t="e">
        <f aca="false">IF($E509&gt;0,BL514/$E509,"-")</f>
        <v>#N/A</v>
      </c>
      <c r="BM516" s="266"/>
      <c r="BN516" s="266" t="e">
        <f aca="false">IF($E509&gt;0,BN514/$E509,"-")</f>
        <v>#N/A</v>
      </c>
      <c r="BO516" s="266"/>
      <c r="BP516" s="266" t="e">
        <f aca="false">IF($E509&gt;0,BP514/$E509,"-")</f>
        <v>#N/A</v>
      </c>
      <c r="BQ516" s="266"/>
      <c r="BR516" s="300" t="e">
        <f aca="false">IF($E509&gt;0,BR514/$E509,"-")</f>
        <v>#N/A</v>
      </c>
      <c r="BS516" s="300"/>
      <c r="BT516" s="300" t="e">
        <f aca="false">IF($E509&gt;0,BT514/$E509,"-")</f>
        <v>#N/A</v>
      </c>
      <c r="BU516" s="300"/>
      <c r="BV516" s="300" t="e">
        <f aca="false">IF($E509&gt;0,BV514/$E509,"-")</f>
        <v>#N/A</v>
      </c>
      <c r="BW516" s="300"/>
      <c r="BX516" s="300" t="e">
        <f aca="false">IF($E509&gt;0,BX514/$E509,"-")</f>
        <v>#N/A</v>
      </c>
      <c r="BY516" s="300"/>
      <c r="BZ516" s="300" t="e">
        <f aca="false">IF($E509&gt;0,BZ514/$E509,"-")</f>
        <v>#N/A</v>
      </c>
      <c r="CA516" s="300"/>
      <c r="CB516" s="300" t="e">
        <f aca="false">IF($E509&gt;0,CB514/$E509,"-")</f>
        <v>#N/A</v>
      </c>
      <c r="CC516" s="300"/>
      <c r="CD516" s="300" t="e">
        <f aca="false">IF($E509&gt;0,CD514/$E509,"-")</f>
        <v>#N/A</v>
      </c>
      <c r="CE516" s="300"/>
      <c r="CF516" s="300" t="e">
        <f aca="false">IF($E509&gt;0,CF514/$E509,"-")</f>
        <v>#N/A</v>
      </c>
      <c r="CG516" s="300"/>
      <c r="CH516" s="300" t="e">
        <f aca="false">IF($E509&gt;0,CH514/$E509,"-")</f>
        <v>#N/A</v>
      </c>
      <c r="CI516" s="300"/>
      <c r="CJ516" s="300" t="e">
        <f aca="false">IF($E509&gt;0,CJ514/$E509,"-")</f>
        <v>#N/A</v>
      </c>
      <c r="CK516" s="300"/>
      <c r="CL516" s="300" t="e">
        <f aca="false">IF($E509&gt;0,CL514/$E509,"-")</f>
        <v>#N/A</v>
      </c>
      <c r="CM516" s="300"/>
      <c r="CN516" s="300" t="e">
        <f aca="false">IF($E509&gt;0,CN514/$E509,"-")</f>
        <v>#N/A</v>
      </c>
      <c r="CO516" s="300"/>
      <c r="CP516" s="300" t="e">
        <f aca="false">IF($E509&gt;0,CP514/$E509,"-")</f>
        <v>#N/A</v>
      </c>
      <c r="CQ516" s="300"/>
      <c r="CR516" s="300" t="e">
        <f aca="false">IF($E509&gt;0,CR514/$E509,"-")</f>
        <v>#N/A</v>
      </c>
      <c r="CS516" s="300"/>
      <c r="CT516" s="300" t="e">
        <f aca="false">IF($E509&gt;0,CT514/$E509,"-")</f>
        <v>#N/A</v>
      </c>
      <c r="CU516" s="300"/>
      <c r="CV516" s="300" t="e">
        <f aca="false">IF($E509&gt;0,CV514/$E509,"-")</f>
        <v>#N/A</v>
      </c>
      <c r="CW516" s="300"/>
      <c r="CX516" s="300" t="e">
        <f aca="false">IF($E509&gt;0,CX514/$E509,"-")</f>
        <v>#N/A</v>
      </c>
      <c r="CY516" s="300"/>
      <c r="CZ516" s="300" t="e">
        <f aca="false">IF($E509&gt;0,CZ514/$E509,"-")</f>
        <v>#N/A</v>
      </c>
      <c r="DA516" s="300"/>
      <c r="DB516" s="300" t="e">
        <f aca="false">IF($E509&gt;0,DB514/$E509,"-")</f>
        <v>#N/A</v>
      </c>
      <c r="DC516" s="300"/>
      <c r="DD516" s="300" t="e">
        <f aca="false">IF($E509&gt;0,DD514/$E509,"-")</f>
        <v>#N/A</v>
      </c>
      <c r="DE516" s="300"/>
      <c r="DF516" s="300" t="e">
        <f aca="false">IF($E509&gt;0,DF514/$E509,"-")</f>
        <v>#N/A</v>
      </c>
      <c r="DG516" s="300"/>
      <c r="DH516" s="300" t="e">
        <f aca="false">IF($E509&gt;0,DH514/$E509,"-")</f>
        <v>#N/A</v>
      </c>
      <c r="DI516" s="300"/>
      <c r="DJ516" s="301" t="e">
        <f aca="false">IF($E509&gt;0,DJ514/$E509,"-")</f>
        <v>#N/A</v>
      </c>
      <c r="DK516" s="301"/>
      <c r="DL516" s="300" t="e">
        <f aca="false">IF($E509&gt;0,DL514/$E509,"-")</f>
        <v>#N/A</v>
      </c>
      <c r="DM516" s="300"/>
      <c r="DN516" s="300" t="e">
        <f aca="false">IF($E509&gt;0,DN514/$E509,"-")</f>
        <v>#N/A</v>
      </c>
      <c r="DO516" s="300"/>
      <c r="DP516" s="300" t="e">
        <f aca="false">IF($E509&gt;0,DP514/$E509,"-")</f>
        <v>#N/A</v>
      </c>
      <c r="DQ516" s="300"/>
      <c r="DR516" s="300" t="e">
        <f aca="false">IF($E509&gt;0,DR514/$E509,"-")</f>
        <v>#N/A</v>
      </c>
      <c r="DS516" s="300"/>
      <c r="DT516" s="300" t="e">
        <f aca="false">IF($E509&gt;0,DT514/$E509,"-")</f>
        <v>#N/A</v>
      </c>
      <c r="DU516" s="300"/>
      <c r="DV516" s="300" t="e">
        <f aca="false">IF($E509&gt;0,DV514/$E509,"-")</f>
        <v>#N/A</v>
      </c>
      <c r="DW516" s="300"/>
      <c r="DX516" s="300" t="e">
        <f aca="false">IF($E509&gt;0,DX514/$E509,"-")</f>
        <v>#N/A</v>
      </c>
      <c r="DY516" s="300"/>
      <c r="DZ516" s="300" t="e">
        <f aca="false">IF($E509&gt;0,DZ514/$E509,"-")</f>
        <v>#N/A</v>
      </c>
      <c r="EA516" s="300"/>
      <c r="EB516" s="300" t="e">
        <f aca="false">IF($E509&gt;0,EB514/$E509,"-")</f>
        <v>#N/A</v>
      </c>
      <c r="EC516" s="300"/>
      <c r="ED516" s="300" t="e">
        <f aca="false">IF($E509&gt;0,ED514/$E509,"-")</f>
        <v>#N/A</v>
      </c>
      <c r="EE516" s="300"/>
      <c r="EF516" s="300" t="e">
        <f aca="false">IF($E509&gt;0,EF514/$E509,"-")</f>
        <v>#N/A</v>
      </c>
      <c r="EG516" s="300"/>
      <c r="EH516" s="300" t="e">
        <f aca="false">IF($E509&gt;0,EH514/$E509,"-")</f>
        <v>#N/A</v>
      </c>
      <c r="EI516" s="300"/>
      <c r="EJ516" s="300" t="e">
        <f aca="false">IF($E509&gt;0,EJ514/$E509,"-")</f>
        <v>#N/A</v>
      </c>
      <c r="EK516" s="300"/>
      <c r="EL516" s="300" t="e">
        <f aca="false">IF($E509&gt;0,EL514/$E509,"-")</f>
        <v>#N/A</v>
      </c>
      <c r="EM516" s="300"/>
      <c r="EN516" s="300" t="e">
        <f aca="false">IF($E509&gt;0,EN514/$E509,"-")</f>
        <v>#N/A</v>
      </c>
      <c r="EO516" s="300"/>
      <c r="EP516" s="300" t="e">
        <f aca="false">IF($E509&gt;0,EP514/$E509,"-")</f>
        <v>#N/A</v>
      </c>
      <c r="EQ516" s="300"/>
      <c r="ER516" s="300" t="e">
        <f aca="false">IF($E509&gt;0,ER514/$E509,"-")</f>
        <v>#N/A</v>
      </c>
      <c r="ES516" s="300"/>
      <c r="ET516" s="300" t="e">
        <f aca="false">IF($E509&gt;0,ET514/$E509,"-")</f>
        <v>#N/A</v>
      </c>
      <c r="EU516" s="300"/>
      <c r="EV516" s="300" t="e">
        <f aca="false">IF($E509&gt;0,EV514/$E509,"-")</f>
        <v>#N/A</v>
      </c>
      <c r="EW516" s="300"/>
      <c r="EX516" s="302" t="e">
        <f aca="false">IF($E509&gt;0,EX514/$E509,"-")</f>
        <v>#N/A</v>
      </c>
      <c r="EY516" s="302"/>
      <c r="EZ516" s="300" t="e">
        <f aca="false">IF($E509&gt;0,EZ514/$E509,"-")</f>
        <v>#N/A</v>
      </c>
      <c r="FA516" s="300"/>
      <c r="FB516" s="300" t="e">
        <f aca="false">IF($E509&gt;0,FB514/$E509,"-")</f>
        <v>#N/A</v>
      </c>
      <c r="FC516" s="300"/>
      <c r="FD516" s="300" t="e">
        <f aca="false">IF($E509&gt;0,FD514/$E509,"-")</f>
        <v>#N/A</v>
      </c>
      <c r="FE516" s="300"/>
      <c r="FF516" s="300" t="e">
        <f aca="false">IF($E509&gt;0,FF514/$E509,"-")</f>
        <v>#N/A</v>
      </c>
      <c r="FG516" s="300"/>
      <c r="FH516" s="300" t="e">
        <f aca="false">IF($E509&gt;0,FH514/$E509,"-")</f>
        <v>#N/A</v>
      </c>
      <c r="FI516" s="300"/>
      <c r="FJ516" s="300" t="e">
        <f aca="false">IF($E509&gt;0,FJ514/$E509,"-")</f>
        <v>#N/A</v>
      </c>
      <c r="FK516" s="300"/>
      <c r="FL516" s="300" t="e">
        <f aca="false">IF($E509&gt;0,FL514/$E509,"-")</f>
        <v>#N/A</v>
      </c>
      <c r="FM516" s="300"/>
      <c r="FN516" s="300" t="e">
        <f aca="false">IF($E509&gt;0,FN514/$E509,"-")</f>
        <v>#N/A</v>
      </c>
      <c r="FO516" s="300"/>
      <c r="FP516" s="300" t="e">
        <f aca="false">IF($E509&gt;0,FP514/$E509,"-")</f>
        <v>#N/A</v>
      </c>
      <c r="FQ516" s="300"/>
      <c r="FR516" s="300" t="e">
        <f aca="false">IF($E509&gt;0,FR514/$E509,"-")</f>
        <v>#N/A</v>
      </c>
      <c r="FS516" s="300"/>
      <c r="FT516" s="300" t="e">
        <f aca="false">IF($E509&gt;0,FT514/$E509,"-")</f>
        <v>#N/A</v>
      </c>
      <c r="FU516" s="300"/>
      <c r="FV516" s="300" t="e">
        <f aca="false">IF($E509&gt;0,FV514/$E509,"-")</f>
        <v>#N/A</v>
      </c>
      <c r="FW516" s="300"/>
      <c r="FX516" s="300" t="e">
        <f aca="false">IF($E509&gt;0,FX514/$E509,"-")</f>
        <v>#N/A</v>
      </c>
      <c r="FY516" s="300"/>
      <c r="FZ516" s="300" t="e">
        <f aca="false">IF($E509&gt;0,FZ514/$E509,"-")</f>
        <v>#N/A</v>
      </c>
      <c r="GA516" s="300"/>
      <c r="GB516" s="300" t="e">
        <f aca="false">IF($E509&gt;0,GB514/$E509,"-")</f>
        <v>#N/A</v>
      </c>
      <c r="GC516" s="300"/>
      <c r="GD516" s="300" t="e">
        <f aca="false">IF($E509&gt;0,GD514/$E509,"-")</f>
        <v>#N/A</v>
      </c>
      <c r="GE516" s="300"/>
      <c r="GF516" s="300" t="e">
        <f aca="false">IF($E509&gt;0,GF514/$E509,"-")</f>
        <v>#N/A</v>
      </c>
      <c r="GG516" s="300"/>
      <c r="GH516" s="300" t="e">
        <f aca="false">IF($E509&gt;0,GH514/$E509,"-")</f>
        <v>#N/A</v>
      </c>
      <c r="GI516" s="300"/>
      <c r="GJ516" s="300" t="e">
        <f aca="false">IF($E509&gt;0,GJ514/$E509,"-")</f>
        <v>#N/A</v>
      </c>
      <c r="GK516" s="300"/>
      <c r="GL516" s="300" t="e">
        <f aca="false">IF($E509&gt;0,GL514/$E509,"-")</f>
        <v>#N/A</v>
      </c>
      <c r="GM516" s="300"/>
      <c r="GN516" s="300" t="e">
        <f aca="false">IF($E509&gt;0,GN514/$E509,"-")</f>
        <v>#N/A</v>
      </c>
      <c r="GO516" s="300"/>
      <c r="GP516" s="300" t="e">
        <f aca="false">IF($E509&gt;0,GP514/$E509,"-")</f>
        <v>#N/A</v>
      </c>
      <c r="GQ516" s="300"/>
      <c r="GR516" s="300" t="e">
        <f aca="false">IF($E509&gt;0,GR514/$E509,"-")</f>
        <v>#N/A</v>
      </c>
      <c r="GS516" s="300"/>
      <c r="GT516" s="300" t="e">
        <f aca="false">IF($E509&gt;0,GT514/$E509,"-")</f>
        <v>#N/A</v>
      </c>
      <c r="GU516" s="300"/>
      <c r="GV516" s="300" t="e">
        <f aca="false">IF($E509&gt;0,GV514/$E509,"-")</f>
        <v>#N/A</v>
      </c>
      <c r="GW516" s="300"/>
      <c r="GX516" s="300" t="e">
        <f aca="false">IF($E509&gt;0,GX514/$E509,"-")</f>
        <v>#N/A</v>
      </c>
      <c r="GY516" s="300"/>
      <c r="GZ516" s="300" t="e">
        <f aca="false">IF($E509&gt;0,GZ514/$E509,"-")</f>
        <v>#N/A</v>
      </c>
      <c r="HA516" s="300"/>
      <c r="HB516" s="300" t="e">
        <f aca="false">IF($E509&gt;0,HB514/$E509,"-")</f>
        <v>#N/A</v>
      </c>
      <c r="HC516" s="300"/>
      <c r="HD516" s="300" t="e">
        <f aca="false">IF($E509&gt;0,HD514/$E509,"-")</f>
        <v>#N/A</v>
      </c>
      <c r="HE516" s="300"/>
      <c r="HF516" s="300" t="e">
        <f aca="false">IF($E509&gt;0,HF514/$E509,"-")</f>
        <v>#N/A</v>
      </c>
      <c r="HG516" s="300"/>
      <c r="HH516" s="300" t="e">
        <f aca="false">IF($E509&gt;0,HH514/$E509,"-")</f>
        <v>#N/A</v>
      </c>
      <c r="HI516" s="300"/>
      <c r="HJ516" s="300" t="e">
        <f aca="false">IF($E509&gt;0,HJ514/$E509,"-")</f>
        <v>#N/A</v>
      </c>
      <c r="HK516" s="300"/>
    </row>
    <row r="517" s="243" customFormat="true" ht="13.8" hidden="true" customHeight="false" outlineLevel="0" collapsed="false">
      <c r="A517" s="268"/>
      <c r="B517" s="269"/>
      <c r="C517" s="269"/>
      <c r="D517" s="271"/>
      <c r="E517" s="271"/>
      <c r="F517" s="269"/>
      <c r="G517" s="269"/>
      <c r="H517" s="269"/>
      <c r="I517" s="269"/>
      <c r="J517" s="269"/>
      <c r="K517" s="269"/>
      <c r="L517" s="274"/>
      <c r="M517" s="274"/>
      <c r="N517" s="274"/>
      <c r="O517" s="274"/>
      <c r="P517" s="274"/>
      <c r="Q517" s="274"/>
      <c r="R517" s="275"/>
      <c r="S517" s="275"/>
      <c r="T517" s="276"/>
      <c r="U517" s="276"/>
      <c r="V517" s="274"/>
      <c r="W517" s="274"/>
      <c r="X517" s="274"/>
      <c r="Y517" s="274"/>
      <c r="Z517" s="275"/>
      <c r="AA517" s="275"/>
      <c r="AB517" s="276"/>
      <c r="AC517" s="276"/>
      <c r="AD517" s="274"/>
      <c r="AE517" s="274"/>
      <c r="AF517" s="274"/>
      <c r="AG517" s="274"/>
      <c r="AH517" s="275"/>
      <c r="AI517" s="275"/>
      <c r="AJ517" s="276"/>
      <c r="AK517" s="276"/>
      <c r="AL517" s="274"/>
      <c r="AM517" s="274"/>
      <c r="AN517" s="274"/>
      <c r="AO517" s="274"/>
      <c r="AP517" s="275"/>
      <c r="AQ517" s="275"/>
      <c r="AR517" s="276"/>
      <c r="AS517" s="276"/>
      <c r="AT517" s="277"/>
      <c r="AU517" s="277"/>
      <c r="AV517" s="277"/>
      <c r="AW517" s="277"/>
      <c r="AX517" s="277"/>
      <c r="AY517" s="278"/>
      <c r="AZ517" s="279"/>
      <c r="BA517" s="277"/>
      <c r="BB517" s="277"/>
      <c r="BC517" s="277"/>
      <c r="BD517" s="277"/>
      <c r="BE517" s="277"/>
      <c r="BF517" s="277"/>
      <c r="BG517" s="278"/>
      <c r="BH517" s="279"/>
      <c r="BI517" s="277"/>
      <c r="BJ517" s="277"/>
      <c r="BK517" s="277"/>
      <c r="BL517" s="277"/>
      <c r="BM517" s="277"/>
      <c r="BN517" s="277"/>
      <c r="BO517" s="278"/>
      <c r="BP517" s="279"/>
      <c r="BQ517" s="277"/>
      <c r="BR517" s="277"/>
      <c r="BS517" s="277"/>
      <c r="BT517" s="277"/>
      <c r="BU517" s="277"/>
      <c r="BV517" s="277"/>
      <c r="BW517" s="278"/>
      <c r="BX517" s="279"/>
      <c r="BY517" s="277"/>
      <c r="BZ517" s="277"/>
      <c r="CA517" s="277"/>
      <c r="CB517" s="277"/>
      <c r="CC517" s="277"/>
      <c r="CD517" s="275"/>
      <c r="CE517" s="275"/>
      <c r="CF517" s="276"/>
      <c r="CG517" s="276"/>
      <c r="CH517" s="274"/>
      <c r="CI517" s="274"/>
      <c r="CJ517" s="274"/>
      <c r="CK517" s="274"/>
      <c r="CL517" s="275"/>
      <c r="CM517" s="275"/>
      <c r="CN517" s="276"/>
      <c r="CO517" s="276"/>
      <c r="CP517" s="280"/>
      <c r="CQ517" s="280"/>
      <c r="CR517" s="280"/>
      <c r="CS517" s="280"/>
      <c r="CT517" s="281"/>
      <c r="CU517" s="282"/>
      <c r="CV517" s="283"/>
      <c r="CW517" s="281"/>
      <c r="CX517" s="281"/>
      <c r="CY517" s="281"/>
      <c r="CZ517" s="281"/>
      <c r="DA517" s="281"/>
      <c r="DB517" s="281"/>
      <c r="DC517" s="282"/>
      <c r="DD517" s="283"/>
      <c r="DE517" s="281"/>
      <c r="DF517" s="281"/>
      <c r="DG517" s="281"/>
      <c r="DH517" s="281"/>
      <c r="DI517" s="281"/>
      <c r="DJ517" s="284"/>
      <c r="DK517" s="285"/>
      <c r="DL517" s="283"/>
      <c r="DM517" s="281"/>
      <c r="DN517" s="281"/>
      <c r="DO517" s="281"/>
      <c r="DP517" s="281"/>
      <c r="DQ517" s="281"/>
      <c r="DR517" s="281"/>
      <c r="DS517" s="282"/>
      <c r="DT517" s="283"/>
      <c r="DU517" s="281"/>
      <c r="DV517" s="281"/>
      <c r="DW517" s="281"/>
      <c r="DX517" s="281"/>
      <c r="DY517" s="281"/>
      <c r="DZ517" s="281"/>
      <c r="EA517" s="282"/>
      <c r="EB517" s="283"/>
      <c r="EC517" s="281"/>
      <c r="ED517" s="281"/>
      <c r="EE517" s="281"/>
      <c r="EF517" s="281"/>
      <c r="EG517" s="281"/>
      <c r="EH517" s="281"/>
      <c r="EI517" s="282"/>
      <c r="EJ517" s="283"/>
      <c r="EK517" s="281"/>
      <c r="EL517" s="281"/>
      <c r="EM517" s="281"/>
      <c r="EN517" s="281"/>
      <c r="EO517" s="281"/>
      <c r="EP517" s="281"/>
      <c r="EQ517" s="282"/>
      <c r="ER517" s="283"/>
      <c r="ES517" s="281"/>
      <c r="ET517" s="281"/>
      <c r="EU517" s="281"/>
      <c r="EV517" s="281"/>
      <c r="EW517" s="281"/>
      <c r="EX517" s="286"/>
      <c r="EY517" s="287"/>
      <c r="EZ517" s="283"/>
      <c r="FA517" s="281"/>
      <c r="FB517" s="281"/>
      <c r="FC517" s="281"/>
      <c r="FD517" s="281"/>
      <c r="FE517" s="281"/>
      <c r="FF517" s="281"/>
      <c r="FG517" s="282"/>
      <c r="FH517" s="283"/>
      <c r="FI517" s="281"/>
      <c r="FJ517" s="281"/>
      <c r="FK517" s="281"/>
      <c r="FL517" s="281"/>
      <c r="FM517" s="281"/>
      <c r="FN517" s="281"/>
      <c r="FO517" s="282"/>
      <c r="FP517" s="283"/>
      <c r="FQ517" s="281"/>
      <c r="FR517" s="281"/>
      <c r="FS517" s="281"/>
      <c r="FT517" s="281"/>
      <c r="FU517" s="281"/>
      <c r="FV517" s="281"/>
      <c r="FW517" s="282"/>
      <c r="FX517" s="283"/>
      <c r="FY517" s="281"/>
      <c r="FZ517" s="281"/>
      <c r="GA517" s="281"/>
      <c r="GB517" s="281"/>
      <c r="GC517" s="281"/>
      <c r="GD517" s="281"/>
      <c r="GE517" s="282"/>
      <c r="GF517" s="283"/>
      <c r="GG517" s="281"/>
      <c r="GH517" s="281"/>
      <c r="GI517" s="281"/>
      <c r="GJ517" s="281"/>
      <c r="GK517" s="281"/>
      <c r="GL517" s="281"/>
      <c r="GM517" s="282"/>
      <c r="GN517" s="283"/>
      <c r="GO517" s="281"/>
      <c r="GP517" s="281"/>
      <c r="GQ517" s="281"/>
      <c r="GR517" s="281"/>
      <c r="GS517" s="281"/>
      <c r="GT517" s="281"/>
      <c r="GU517" s="282"/>
      <c r="GV517" s="281"/>
      <c r="GW517" s="282"/>
      <c r="GX517" s="281"/>
      <c r="GY517" s="282"/>
      <c r="GZ517" s="281"/>
      <c r="HA517" s="282"/>
      <c r="HB517" s="281"/>
      <c r="HC517" s="282"/>
      <c r="HD517" s="281"/>
      <c r="HE517" s="282"/>
      <c r="HF517" s="281"/>
      <c r="HG517" s="282"/>
      <c r="HH517" s="281"/>
      <c r="HI517" s="282"/>
      <c r="HJ517" s="281"/>
      <c r="HK517" s="282"/>
    </row>
    <row r="518" customFormat="false" ht="12.75" hidden="true" customHeight="false" outlineLevel="0" collapsed="false">
      <c r="A518" s="232" t="s">
        <v>218</v>
      </c>
      <c r="B518" s="233" t="e">
        <f aca="false">VLOOKUP(A518,PLANEJAMENTO!$B$11:$C$96,2,FALSE())</f>
        <v>#N/A</v>
      </c>
      <c r="C518" s="232" t="e">
        <f aca="false">VLOOKUP(A518,PLANEJAMENTO!$B$11:$D$96,3,FALSE())</f>
        <v>#N/A</v>
      </c>
      <c r="D518" s="234" t="e">
        <f aca="false">VLOOKUP(A518,PLANEJAMENTO!$B$11:$E$96,4,FALSE())</f>
        <v>#N/A</v>
      </c>
      <c r="E518" s="234" t="e">
        <f aca="false">D518</f>
        <v>#N/A</v>
      </c>
      <c r="F518" s="235" t="e">
        <f aca="false">produções!#REF!</f>
        <v>#VALUE!</v>
      </c>
      <c r="G518" s="234" t="e">
        <f aca="false">F518*8</f>
        <v>#VALUE!</v>
      </c>
      <c r="H518" s="234"/>
      <c r="I518" s="237"/>
      <c r="J518" s="238"/>
      <c r="K518" s="305" t="s">
        <v>159</v>
      </c>
      <c r="L518" s="240"/>
      <c r="M518" s="240"/>
      <c r="N518" s="240"/>
      <c r="O518" s="240"/>
      <c r="P518" s="240"/>
      <c r="Q518" s="240"/>
      <c r="R518" s="345"/>
      <c r="S518" s="345"/>
      <c r="T518" s="240"/>
      <c r="U518" s="240"/>
      <c r="V518" s="240"/>
      <c r="W518" s="240"/>
      <c r="X518" s="240"/>
      <c r="Y518" s="240"/>
      <c r="Z518" s="345"/>
      <c r="AA518" s="345"/>
      <c r="AB518" s="240"/>
      <c r="AC518" s="240"/>
      <c r="AD518" s="240"/>
      <c r="AE518" s="240"/>
      <c r="AF518" s="240"/>
      <c r="AG518" s="240"/>
      <c r="AH518" s="345"/>
      <c r="AI518" s="345"/>
      <c r="AJ518" s="240"/>
      <c r="AK518" s="240"/>
      <c r="AL518" s="240"/>
      <c r="AM518" s="240"/>
      <c r="AN518" s="240"/>
      <c r="AO518" s="240"/>
      <c r="AP518" s="345"/>
      <c r="AQ518" s="345"/>
      <c r="AR518" s="240"/>
      <c r="AS518" s="240"/>
      <c r="AT518" s="240"/>
      <c r="AU518" s="240"/>
      <c r="AV518" s="240"/>
      <c r="AW518" s="240"/>
      <c r="AX518" s="345"/>
      <c r="AY518" s="345"/>
      <c r="AZ518" s="240"/>
      <c r="BA518" s="240"/>
      <c r="BB518" s="240"/>
      <c r="BC518" s="240"/>
      <c r="BD518" s="240"/>
      <c r="BE518" s="240"/>
      <c r="BF518" s="345"/>
      <c r="BG518" s="345"/>
      <c r="BH518" s="240"/>
      <c r="BI518" s="240"/>
      <c r="BJ518" s="306" t="n">
        <v>2</v>
      </c>
      <c r="BK518" s="306"/>
      <c r="BL518" s="240"/>
      <c r="BM518" s="240"/>
      <c r="BN518" s="240"/>
      <c r="BO518" s="240"/>
      <c r="BP518" s="240"/>
      <c r="BQ518" s="240"/>
      <c r="BR518" s="308"/>
      <c r="BS518" s="308"/>
      <c r="BT518" s="308"/>
      <c r="BU518" s="308"/>
      <c r="BV518" s="308"/>
      <c r="BW518" s="308"/>
      <c r="BX518" s="308"/>
      <c r="BY518" s="308"/>
      <c r="BZ518" s="308"/>
      <c r="CA518" s="308"/>
      <c r="CB518" s="308"/>
      <c r="CC518" s="308"/>
      <c r="CD518" s="308"/>
      <c r="CE518" s="308"/>
      <c r="CF518" s="308"/>
      <c r="CG518" s="308"/>
      <c r="CH518" s="308"/>
      <c r="CI518" s="308"/>
      <c r="CJ518" s="308"/>
      <c r="CK518" s="308"/>
      <c r="CL518" s="308"/>
      <c r="CM518" s="308"/>
      <c r="CN518" s="308"/>
      <c r="CO518" s="308"/>
      <c r="CP518" s="308"/>
      <c r="CQ518" s="308"/>
      <c r="CR518" s="308"/>
      <c r="CS518" s="308"/>
      <c r="CT518" s="308"/>
      <c r="CU518" s="308"/>
      <c r="CV518" s="308"/>
      <c r="CW518" s="308"/>
      <c r="CX518" s="308"/>
      <c r="CY518" s="308"/>
      <c r="CZ518" s="308"/>
      <c r="DA518" s="308"/>
      <c r="DB518" s="308"/>
      <c r="DC518" s="308"/>
      <c r="DD518" s="308"/>
      <c r="DE518" s="308"/>
      <c r="DF518" s="308"/>
      <c r="DG518" s="308"/>
      <c r="DH518" s="308"/>
      <c r="DI518" s="308"/>
      <c r="DJ518" s="315"/>
      <c r="DK518" s="315"/>
      <c r="DL518" s="308"/>
      <c r="DM518" s="308"/>
      <c r="DN518" s="308"/>
      <c r="DO518" s="308"/>
      <c r="DP518" s="308"/>
      <c r="DQ518" s="308"/>
      <c r="DR518" s="308"/>
      <c r="DS518" s="308"/>
      <c r="DT518" s="308"/>
      <c r="DU518" s="308"/>
      <c r="DV518" s="308"/>
      <c r="DW518" s="308"/>
      <c r="DX518" s="308"/>
      <c r="DY518" s="308"/>
      <c r="DZ518" s="308"/>
      <c r="EA518" s="308"/>
      <c r="EB518" s="308"/>
      <c r="EC518" s="308"/>
      <c r="ED518" s="308"/>
      <c r="EE518" s="308"/>
      <c r="EF518" s="308"/>
      <c r="EG518" s="308"/>
      <c r="EH518" s="308"/>
      <c r="EI518" s="308"/>
      <c r="EJ518" s="308"/>
      <c r="EK518" s="308"/>
      <c r="EL518" s="308"/>
      <c r="EM518" s="308"/>
      <c r="EN518" s="308"/>
      <c r="EO518" s="308"/>
      <c r="EP518" s="308"/>
      <c r="EQ518" s="308"/>
      <c r="ER518" s="308"/>
      <c r="ES518" s="308"/>
      <c r="ET518" s="308"/>
      <c r="EU518" s="308"/>
      <c r="EV518" s="308"/>
      <c r="EW518" s="308"/>
      <c r="EX518" s="309"/>
      <c r="EY518" s="309"/>
      <c r="EZ518" s="308"/>
      <c r="FA518" s="308"/>
      <c r="FB518" s="308"/>
      <c r="FC518" s="308"/>
      <c r="FD518" s="308"/>
      <c r="FE518" s="308"/>
      <c r="FF518" s="308"/>
      <c r="FG518" s="308"/>
      <c r="FH518" s="308"/>
      <c r="FI518" s="308"/>
      <c r="FJ518" s="308"/>
      <c r="FK518" s="308"/>
      <c r="FL518" s="308"/>
      <c r="FM518" s="308"/>
      <c r="FN518" s="308"/>
      <c r="FO518" s="308"/>
      <c r="FP518" s="308"/>
      <c r="FQ518" s="308"/>
      <c r="FR518" s="308"/>
      <c r="FS518" s="308"/>
      <c r="FT518" s="308"/>
      <c r="FU518" s="308"/>
      <c r="FV518" s="308"/>
      <c r="FW518" s="308"/>
      <c r="FX518" s="308"/>
      <c r="FY518" s="308"/>
      <c r="FZ518" s="308"/>
      <c r="GA518" s="308"/>
      <c r="GB518" s="308"/>
      <c r="GC518" s="308"/>
      <c r="GD518" s="308"/>
      <c r="GE518" s="308"/>
      <c r="GF518" s="308"/>
      <c r="GG518" s="308"/>
      <c r="GH518" s="308"/>
      <c r="GI518" s="308"/>
      <c r="GJ518" s="308"/>
      <c r="GK518" s="308"/>
      <c r="GL518" s="308"/>
      <c r="GM518" s="308"/>
      <c r="GN518" s="308"/>
      <c r="GO518" s="308"/>
      <c r="GP518" s="308"/>
      <c r="GQ518" s="308"/>
      <c r="GR518" s="308"/>
      <c r="GS518" s="308"/>
      <c r="GT518" s="308"/>
      <c r="GU518" s="308"/>
      <c r="GV518" s="308"/>
      <c r="GW518" s="308"/>
      <c r="GX518" s="308"/>
      <c r="GY518" s="308"/>
      <c r="GZ518" s="308"/>
      <c r="HA518" s="308"/>
      <c r="HB518" s="308"/>
      <c r="HC518" s="308"/>
      <c r="HD518" s="308"/>
      <c r="HE518" s="308"/>
      <c r="HF518" s="308"/>
      <c r="HG518" s="308"/>
      <c r="HH518" s="308"/>
      <c r="HI518" s="308"/>
      <c r="HJ518" s="308"/>
      <c r="HK518" s="308"/>
    </row>
    <row r="519" customFormat="false" ht="12.75" hidden="true" customHeight="false" outlineLevel="0" collapsed="false">
      <c r="A519" s="232"/>
      <c r="B519" s="233"/>
      <c r="C519" s="232"/>
      <c r="D519" s="234"/>
      <c r="E519" s="234"/>
      <c r="F519" s="235"/>
      <c r="G519" s="234"/>
      <c r="H519" s="234"/>
      <c r="I519" s="237"/>
      <c r="J519" s="238"/>
      <c r="K519" s="244" t="s">
        <v>160</v>
      </c>
      <c r="L519" s="245"/>
      <c r="M519" s="245"/>
      <c r="N519" s="245"/>
      <c r="O519" s="245"/>
      <c r="P519" s="245"/>
      <c r="Q519" s="245"/>
      <c r="R519" s="245"/>
      <c r="S519" s="245"/>
      <c r="T519" s="245"/>
      <c r="U519" s="245"/>
      <c r="V519" s="245"/>
      <c r="W519" s="245"/>
      <c r="X519" s="245"/>
      <c r="Y519" s="245"/>
      <c r="Z519" s="245"/>
      <c r="AA519" s="245"/>
      <c r="AB519" s="245"/>
      <c r="AC519" s="245"/>
      <c r="AD519" s="245"/>
      <c r="AE519" s="245"/>
      <c r="AF519" s="245"/>
      <c r="AG519" s="245"/>
      <c r="AH519" s="245"/>
      <c r="AI519" s="245"/>
      <c r="AJ519" s="245"/>
      <c r="AK519" s="245"/>
      <c r="AL519" s="245"/>
      <c r="AM519" s="245"/>
      <c r="AN519" s="245"/>
      <c r="AO519" s="245"/>
      <c r="AP519" s="245"/>
      <c r="AQ519" s="245"/>
      <c r="AR519" s="245"/>
      <c r="AS519" s="245"/>
      <c r="AT519" s="245"/>
      <c r="AU519" s="245"/>
      <c r="AV519" s="245"/>
      <c r="AW519" s="245"/>
      <c r="AX519" s="245"/>
      <c r="AY519" s="245"/>
      <c r="AZ519" s="245"/>
      <c r="BA519" s="245"/>
      <c r="BB519" s="245"/>
      <c r="BC519" s="245"/>
      <c r="BD519" s="245"/>
      <c r="BE519" s="245"/>
      <c r="BF519" s="245"/>
      <c r="BG519" s="245"/>
      <c r="BH519" s="245"/>
      <c r="BI519" s="245"/>
      <c r="BJ519" s="245" t="n">
        <v>1</v>
      </c>
      <c r="BK519" s="245"/>
      <c r="BL519" s="245"/>
      <c r="BM519" s="245"/>
      <c r="BN519" s="245"/>
      <c r="BO519" s="245"/>
      <c r="BP519" s="245"/>
      <c r="BQ519" s="245"/>
      <c r="BR519" s="245"/>
      <c r="BS519" s="245"/>
      <c r="BT519" s="245"/>
      <c r="BU519" s="245"/>
      <c r="BV519" s="245"/>
      <c r="BW519" s="245"/>
      <c r="BX519" s="245"/>
      <c r="BY519" s="245"/>
      <c r="BZ519" s="245"/>
      <c r="CA519" s="245"/>
      <c r="CB519" s="245"/>
      <c r="CC519" s="245"/>
      <c r="CD519" s="245"/>
      <c r="CE519" s="245"/>
      <c r="CF519" s="245"/>
      <c r="CG519" s="245"/>
      <c r="CH519" s="245"/>
      <c r="CI519" s="245"/>
      <c r="CJ519" s="245"/>
      <c r="CK519" s="245"/>
      <c r="CL519" s="245"/>
      <c r="CM519" s="245"/>
      <c r="CN519" s="245"/>
      <c r="CO519" s="245"/>
      <c r="CP519" s="245"/>
      <c r="CQ519" s="245"/>
      <c r="CR519" s="245"/>
      <c r="CS519" s="245"/>
      <c r="CT519" s="245"/>
      <c r="CU519" s="245"/>
      <c r="CV519" s="245"/>
      <c r="CW519" s="245"/>
      <c r="CX519" s="245"/>
      <c r="CY519" s="245"/>
      <c r="CZ519" s="245"/>
      <c r="DA519" s="245"/>
      <c r="DB519" s="245"/>
      <c r="DC519" s="245"/>
      <c r="DD519" s="245"/>
      <c r="DE519" s="245"/>
      <c r="DF519" s="245"/>
      <c r="DG519" s="245"/>
      <c r="DH519" s="245"/>
      <c r="DI519" s="245"/>
      <c r="DJ519" s="310"/>
      <c r="DK519" s="310"/>
      <c r="DL519" s="245"/>
      <c r="DM519" s="245"/>
      <c r="DN519" s="245"/>
      <c r="DO519" s="245"/>
      <c r="DP519" s="245"/>
      <c r="DQ519" s="245"/>
      <c r="DR519" s="245"/>
      <c r="DS519" s="245"/>
      <c r="DT519" s="245"/>
      <c r="DU519" s="245"/>
      <c r="DV519" s="245"/>
      <c r="DW519" s="245"/>
      <c r="DX519" s="245"/>
      <c r="DY519" s="245"/>
      <c r="DZ519" s="245"/>
      <c r="EA519" s="245"/>
      <c r="EB519" s="245"/>
      <c r="EC519" s="245"/>
      <c r="ED519" s="245"/>
      <c r="EE519" s="245"/>
      <c r="EF519" s="245"/>
      <c r="EG519" s="245"/>
      <c r="EH519" s="245"/>
      <c r="EI519" s="245"/>
      <c r="EJ519" s="245"/>
      <c r="EK519" s="245"/>
      <c r="EL519" s="245"/>
      <c r="EM519" s="245"/>
      <c r="EN519" s="245"/>
      <c r="EO519" s="245"/>
      <c r="EP519" s="245"/>
      <c r="EQ519" s="245"/>
      <c r="ER519" s="245"/>
      <c r="ES519" s="245"/>
      <c r="ET519" s="245"/>
      <c r="EU519" s="245"/>
      <c r="EV519" s="245"/>
      <c r="EW519" s="245"/>
      <c r="EX519" s="246"/>
      <c r="EY519" s="246"/>
      <c r="EZ519" s="245"/>
      <c r="FA519" s="245"/>
      <c r="FB519" s="245"/>
      <c r="FC519" s="245"/>
      <c r="FD519" s="245"/>
      <c r="FE519" s="245"/>
      <c r="FF519" s="245"/>
      <c r="FG519" s="245"/>
      <c r="FH519" s="245"/>
      <c r="FI519" s="245"/>
      <c r="FJ519" s="245"/>
      <c r="FK519" s="245"/>
      <c r="FL519" s="245"/>
      <c r="FM519" s="245"/>
      <c r="FN519" s="245"/>
      <c r="FO519" s="245"/>
      <c r="FP519" s="245"/>
      <c r="FQ519" s="245"/>
      <c r="FR519" s="245"/>
      <c r="FS519" s="245"/>
      <c r="FT519" s="245"/>
      <c r="FU519" s="245"/>
      <c r="FV519" s="245"/>
      <c r="FW519" s="245"/>
      <c r="FX519" s="245"/>
      <c r="FY519" s="245"/>
      <c r="FZ519" s="245"/>
      <c r="GA519" s="245"/>
      <c r="GB519" s="245"/>
      <c r="GC519" s="245"/>
      <c r="GD519" s="245"/>
      <c r="GE519" s="245"/>
      <c r="GF519" s="245"/>
      <c r="GG519" s="245"/>
      <c r="GH519" s="245"/>
      <c r="GI519" s="245"/>
      <c r="GJ519" s="245"/>
      <c r="GK519" s="245"/>
      <c r="GL519" s="245"/>
      <c r="GM519" s="245"/>
      <c r="GN519" s="245"/>
      <c r="GO519" s="245"/>
      <c r="GP519" s="245"/>
      <c r="GQ519" s="245"/>
      <c r="GR519" s="245"/>
      <c r="GS519" s="245"/>
      <c r="GT519" s="245"/>
      <c r="GU519" s="245"/>
      <c r="GV519" s="245"/>
      <c r="GW519" s="245"/>
      <c r="GX519" s="245"/>
      <c r="GY519" s="245"/>
      <c r="GZ519" s="245"/>
      <c r="HA519" s="245"/>
      <c r="HB519" s="245"/>
      <c r="HC519" s="245"/>
      <c r="HD519" s="245"/>
      <c r="HE519" s="245"/>
      <c r="HF519" s="245"/>
      <c r="HG519" s="245"/>
      <c r="HH519" s="245"/>
      <c r="HI519" s="245"/>
      <c r="HJ519" s="245"/>
      <c r="HK519" s="245"/>
    </row>
    <row r="520" customFormat="false" ht="12.75" hidden="true" customHeight="false" outlineLevel="0" collapsed="false">
      <c r="A520" s="232"/>
      <c r="B520" s="233"/>
      <c r="C520" s="232"/>
      <c r="D520" s="234"/>
      <c r="E520" s="234"/>
      <c r="F520" s="235"/>
      <c r="G520" s="234"/>
      <c r="H520" s="234"/>
      <c r="I520" s="237"/>
      <c r="J520" s="238"/>
      <c r="K520" s="247" t="s">
        <v>161</v>
      </c>
      <c r="L520" s="248" t="e">
        <f aca="false">(L518*L519*$G518)*$L$8</f>
        <v>#VALUE!</v>
      </c>
      <c r="M520" s="248"/>
      <c r="N520" s="248" t="e">
        <f aca="false">(N518*N519*$G518)*$L$8</f>
        <v>#VALUE!</v>
      </c>
      <c r="O520" s="248"/>
      <c r="P520" s="248" t="e">
        <f aca="false">(P518*P519*$G518)*$L$8</f>
        <v>#VALUE!</v>
      </c>
      <c r="Q520" s="248"/>
      <c r="R520" s="248" t="e">
        <f aca="false">(R518*R519*$G518)*$L$8</f>
        <v>#VALUE!</v>
      </c>
      <c r="S520" s="248"/>
      <c r="T520" s="248" t="e">
        <f aca="false">(T518*T519*$G518)*$T$8</f>
        <v>#VALUE!</v>
      </c>
      <c r="U520" s="248"/>
      <c r="V520" s="248" t="e">
        <f aca="false">(V518*V519*$G518)*$T$8</f>
        <v>#VALUE!</v>
      </c>
      <c r="W520" s="248"/>
      <c r="X520" s="248" t="e">
        <f aca="false">(X518*X519*$G518)*$T$8</f>
        <v>#VALUE!</v>
      </c>
      <c r="Y520" s="248"/>
      <c r="Z520" s="248" t="e">
        <f aca="false">(Z518*Z519*$G518)*$T$8</f>
        <v>#VALUE!</v>
      </c>
      <c r="AA520" s="248"/>
      <c r="AB520" s="248" t="e">
        <f aca="false">(AB518*AB519*$G518)*$AB$8</f>
        <v>#VALUE!</v>
      </c>
      <c r="AC520" s="248"/>
      <c r="AD520" s="248" t="e">
        <f aca="false">(AD518*AD519*$G518)*$AB$8</f>
        <v>#VALUE!</v>
      </c>
      <c r="AE520" s="248"/>
      <c r="AF520" s="248" t="e">
        <f aca="false">(AF518*AF519*$G518)*$AB$8</f>
        <v>#VALUE!</v>
      </c>
      <c r="AG520" s="248"/>
      <c r="AH520" s="248" t="e">
        <f aca="false">(AH518*AH519*$G518)*$AB$8</f>
        <v>#VALUE!</v>
      </c>
      <c r="AI520" s="248"/>
      <c r="AJ520" s="248" t="e">
        <f aca="false">(AJ518*AJ519*$G518)*$AJ$8</f>
        <v>#VALUE!</v>
      </c>
      <c r="AK520" s="248"/>
      <c r="AL520" s="248" t="e">
        <f aca="false">(AL518*AL519*$G518)*$AJ$8</f>
        <v>#VALUE!</v>
      </c>
      <c r="AM520" s="248"/>
      <c r="AN520" s="248" t="e">
        <f aca="false">(AN518*AN519*$G518)*$AJ$8</f>
        <v>#VALUE!</v>
      </c>
      <c r="AO520" s="248"/>
      <c r="AP520" s="248" t="e">
        <f aca="false">(AP518*AP519*$G518)*$AJ$8</f>
        <v>#VALUE!</v>
      </c>
      <c r="AQ520" s="248"/>
      <c r="AR520" s="248" t="e">
        <f aca="false">(AR518*AR519*$G518)*$AT$8</f>
        <v>#VALUE!</v>
      </c>
      <c r="AS520" s="248"/>
      <c r="AT520" s="248" t="e">
        <f aca="false">(AT518*AT519*$G518)*$AT$8</f>
        <v>#VALUE!</v>
      </c>
      <c r="AU520" s="248"/>
      <c r="AV520" s="248" t="e">
        <f aca="false">(AV518*AV519*$G518)*$AT$8</f>
        <v>#VALUE!</v>
      </c>
      <c r="AW520" s="248"/>
      <c r="AX520" s="248" t="e">
        <f aca="false">(AX518*AX519*$G518)*$AT$8</f>
        <v>#VALUE!</v>
      </c>
      <c r="AY520" s="248"/>
      <c r="AZ520" s="248" t="e">
        <f aca="false">(AZ518*AZ519*$G518)*$BB$8</f>
        <v>#VALUE!</v>
      </c>
      <c r="BA520" s="248"/>
      <c r="BB520" s="248" t="e">
        <f aca="false">(BB518*BB519*$G518)*$BB$8</f>
        <v>#VALUE!</v>
      </c>
      <c r="BC520" s="248"/>
      <c r="BD520" s="248" t="e">
        <f aca="false">(BD518*BD519*$G518)*$BB$8</f>
        <v>#VALUE!</v>
      </c>
      <c r="BE520" s="248"/>
      <c r="BF520" s="248" t="e">
        <f aca="false">(BF518*BF519*$G518)*$BB$8</f>
        <v>#VALUE!</v>
      </c>
      <c r="BG520" s="248"/>
      <c r="BH520" s="248" t="e">
        <f aca="false">(BH518*BH519*$G518)*$BJ$8</f>
        <v>#VALUE!</v>
      </c>
      <c r="BI520" s="248"/>
      <c r="BJ520" s="248" t="e">
        <f aca="false">(BJ518*BJ519*$G518)*$BJ$8</f>
        <v>#VALUE!</v>
      </c>
      <c r="BK520" s="248"/>
      <c r="BL520" s="248" t="e">
        <f aca="false">(BL518*BL519*$G518)*$BJ$8</f>
        <v>#VALUE!</v>
      </c>
      <c r="BM520" s="248"/>
      <c r="BN520" s="248" t="e">
        <f aca="false">(BN518*BN519*$G518)*$BJ$8</f>
        <v>#VALUE!</v>
      </c>
      <c r="BO520" s="248"/>
      <c r="BP520" s="248" t="e">
        <f aca="false">(BP518*BP519*$G518)*$BT$8</f>
        <v>#VALUE!</v>
      </c>
      <c r="BQ520" s="248"/>
      <c r="BR520" s="248" t="e">
        <f aca="false">(BR518*BR519*$G518)*$BT$8</f>
        <v>#VALUE!</v>
      </c>
      <c r="BS520" s="248"/>
      <c r="BT520" s="248" t="e">
        <f aca="false">(BT518*BT519*$G518)*$BT$8</f>
        <v>#VALUE!</v>
      </c>
      <c r="BU520" s="248"/>
      <c r="BV520" s="248" t="e">
        <f aca="false">(BV518*BV519*$G518)*$BT$8</f>
        <v>#VALUE!</v>
      </c>
      <c r="BW520" s="248"/>
      <c r="BX520" s="248" t="e">
        <f aca="false">(BX518*BX519*$G518)*$CB$8</f>
        <v>#VALUE!</v>
      </c>
      <c r="BY520" s="248"/>
      <c r="BZ520" s="248" t="e">
        <f aca="false">(BZ518*BZ519*$G518)*$CB$8</f>
        <v>#VALUE!</v>
      </c>
      <c r="CA520" s="248"/>
      <c r="CB520" s="248" t="e">
        <f aca="false">(CB518*CB519*$G518)*$CB$8</f>
        <v>#VALUE!</v>
      </c>
      <c r="CC520" s="248"/>
      <c r="CD520" s="248" t="e">
        <f aca="false">(CD518*CD519*$G518)*$CB$8</f>
        <v>#VALUE!</v>
      </c>
      <c r="CE520" s="248"/>
      <c r="CF520" s="248" t="e">
        <f aca="false">(CF518*CF519*$G518)*$CJ$8</f>
        <v>#VALUE!</v>
      </c>
      <c r="CG520" s="248"/>
      <c r="CH520" s="248" t="e">
        <f aca="false">(CH518*CH519*$G518)*$CJ$8</f>
        <v>#VALUE!</v>
      </c>
      <c r="CI520" s="248"/>
      <c r="CJ520" s="248" t="e">
        <f aca="false">(CJ518*CJ519*$G518)*$CJ$8</f>
        <v>#VALUE!</v>
      </c>
      <c r="CK520" s="248"/>
      <c r="CL520" s="248" t="e">
        <f aca="false">(CL518*CL519*$G518)*$CJ$8</f>
        <v>#VALUE!</v>
      </c>
      <c r="CM520" s="248"/>
      <c r="CN520" s="248" t="e">
        <f aca="false">(CN518*CN519*$G518)*$CT$8</f>
        <v>#VALUE!</v>
      </c>
      <c r="CO520" s="248"/>
      <c r="CP520" s="248" t="e">
        <f aca="false">(CP518*CP519*$G518)*$CT$8</f>
        <v>#VALUE!</v>
      </c>
      <c r="CQ520" s="248"/>
      <c r="CR520" s="248" t="e">
        <f aca="false">(CR518*CR519*$G518)*$CT$8</f>
        <v>#VALUE!</v>
      </c>
      <c r="CS520" s="248"/>
      <c r="CT520" s="248" t="e">
        <f aca="false">(CT518*CT519*$G518)*$CT$8</f>
        <v>#VALUE!</v>
      </c>
      <c r="CU520" s="248"/>
      <c r="CV520" s="248" t="e">
        <f aca="false">(CV518*CV519*$G518)*$DB$8</f>
        <v>#VALUE!</v>
      </c>
      <c r="CW520" s="248"/>
      <c r="CX520" s="248" t="e">
        <f aca="false">(CX518*CX519*$G518)*$DB$8</f>
        <v>#VALUE!</v>
      </c>
      <c r="CY520" s="248"/>
      <c r="CZ520" s="248" t="e">
        <f aca="false">(CZ518*CZ519*$G518)*$DB$8</f>
        <v>#VALUE!</v>
      </c>
      <c r="DA520" s="248"/>
      <c r="DB520" s="248" t="e">
        <f aca="false">(DB518*DB519*$G518)*$DB$8</f>
        <v>#VALUE!</v>
      </c>
      <c r="DC520" s="248"/>
      <c r="DD520" s="248" t="e">
        <f aca="false">(DD518*DD519*$G518)*$DB$8</f>
        <v>#VALUE!</v>
      </c>
      <c r="DE520" s="248"/>
      <c r="DF520" s="248" t="e">
        <f aca="false">(DF518*DF519*$G518)*$DB$8</f>
        <v>#VALUE!</v>
      </c>
      <c r="DG520" s="248"/>
      <c r="DH520" s="248" t="e">
        <f aca="false">(DH518*DH519*$G518)*$DB$8</f>
        <v>#VALUE!</v>
      </c>
      <c r="DI520" s="248"/>
      <c r="DJ520" s="292" t="e">
        <f aca="false">(DJ518*DJ519*$G518)*$DB$8</f>
        <v>#VALUE!</v>
      </c>
      <c r="DK520" s="292"/>
      <c r="DL520" s="248" t="e">
        <f aca="false">(DL518*DL519*$G518)*$DB$8</f>
        <v>#VALUE!</v>
      </c>
      <c r="DM520" s="248"/>
      <c r="DN520" s="248" t="e">
        <f aca="false">(DN518*DN519*$G518)*$DB$8</f>
        <v>#VALUE!</v>
      </c>
      <c r="DO520" s="248"/>
      <c r="DP520" s="248" t="e">
        <f aca="false">(DP518*DP519*$G518)*$DB$8</f>
        <v>#VALUE!</v>
      </c>
      <c r="DQ520" s="248"/>
      <c r="DR520" s="248" t="e">
        <f aca="false">(DR518*DR519*$G518)*$DB$8</f>
        <v>#VALUE!</v>
      </c>
      <c r="DS520" s="248"/>
      <c r="DT520" s="248" t="e">
        <f aca="false">(DT518*DT519*$G518)*$DB$8</f>
        <v>#VALUE!</v>
      </c>
      <c r="DU520" s="248"/>
      <c r="DV520" s="248" t="e">
        <f aca="false">(DV518*DV519*$G518)*$DB$8</f>
        <v>#VALUE!</v>
      </c>
      <c r="DW520" s="248"/>
      <c r="DX520" s="248" t="e">
        <f aca="false">(DX518*DX519*$G518)*$DB$8</f>
        <v>#VALUE!</v>
      </c>
      <c r="DY520" s="248"/>
      <c r="DZ520" s="248" t="e">
        <f aca="false">(DZ518*DZ519*$G518)*$DB$8</f>
        <v>#VALUE!</v>
      </c>
      <c r="EA520" s="248"/>
      <c r="EB520" s="248" t="e">
        <f aca="false">(EB518*EB519*$G518)*$DB$8</f>
        <v>#VALUE!</v>
      </c>
      <c r="EC520" s="248"/>
      <c r="ED520" s="248" t="e">
        <f aca="false">(ED518*ED519*$G518)*$DB$8</f>
        <v>#VALUE!</v>
      </c>
      <c r="EE520" s="248"/>
      <c r="EF520" s="248" t="e">
        <f aca="false">(EF518*EF519*$G518)*$DB$8</f>
        <v>#VALUE!</v>
      </c>
      <c r="EG520" s="248"/>
      <c r="EH520" s="248" t="e">
        <f aca="false">(EH518*EH519*$G518)*$DB$8</f>
        <v>#VALUE!</v>
      </c>
      <c r="EI520" s="248"/>
      <c r="EJ520" s="248" t="e">
        <f aca="false">(EJ518*EJ519*$G518)*$DB$8</f>
        <v>#VALUE!</v>
      </c>
      <c r="EK520" s="248"/>
      <c r="EL520" s="248" t="e">
        <f aca="false">(EL518*EL519*$G518)*$DB$8</f>
        <v>#VALUE!</v>
      </c>
      <c r="EM520" s="248"/>
      <c r="EN520" s="248" t="e">
        <f aca="false">(EN518*EN519*$G518)*$DB$8</f>
        <v>#VALUE!</v>
      </c>
      <c r="EO520" s="248"/>
      <c r="EP520" s="248" t="e">
        <f aca="false">(EP518*EP519*$G518)*$DB$8</f>
        <v>#VALUE!</v>
      </c>
      <c r="EQ520" s="248"/>
      <c r="ER520" s="248" t="e">
        <f aca="false">(ER518*ER519*$G518)*$DB$8</f>
        <v>#VALUE!</v>
      </c>
      <c r="ES520" s="248"/>
      <c r="ET520" s="248" t="e">
        <f aca="false">(ET518*ET519*$G518)*$DB$8</f>
        <v>#VALUE!</v>
      </c>
      <c r="EU520" s="248"/>
      <c r="EV520" s="248" t="e">
        <f aca="false">(EV518*EV519*$G518)*$DB$8</f>
        <v>#VALUE!</v>
      </c>
      <c r="EW520" s="248"/>
      <c r="EX520" s="249" t="e">
        <f aca="false">(EX518*EX519*$G518)*$DB$8</f>
        <v>#VALUE!</v>
      </c>
      <c r="EY520" s="249"/>
      <c r="EZ520" s="248" t="e">
        <f aca="false">(EZ518*EZ519*$G518)*$DB$8</f>
        <v>#VALUE!</v>
      </c>
      <c r="FA520" s="248"/>
      <c r="FB520" s="248" t="e">
        <f aca="false">(FB518*FB519*$G518)*$DB$8</f>
        <v>#VALUE!</v>
      </c>
      <c r="FC520" s="248"/>
      <c r="FD520" s="248" t="e">
        <f aca="false">(FD518*FD519*$G518)*$DB$8</f>
        <v>#VALUE!</v>
      </c>
      <c r="FE520" s="248"/>
      <c r="FF520" s="248" t="e">
        <f aca="false">(FF518*FF519*$G518)*$DB$8</f>
        <v>#VALUE!</v>
      </c>
      <c r="FG520" s="248"/>
      <c r="FH520" s="248" t="e">
        <f aca="false">(FH518*FH519*$G518)*$DB$8</f>
        <v>#VALUE!</v>
      </c>
      <c r="FI520" s="248"/>
      <c r="FJ520" s="248" t="e">
        <f aca="false">(FJ518*FJ519*$G518)*$DB$8</f>
        <v>#VALUE!</v>
      </c>
      <c r="FK520" s="248"/>
      <c r="FL520" s="248" t="e">
        <f aca="false">(FL518*FL519*$G518)*$DB$8</f>
        <v>#VALUE!</v>
      </c>
      <c r="FM520" s="248"/>
      <c r="FN520" s="248" t="e">
        <f aca="false">(FN518*FN519*$G518)*$DB$8</f>
        <v>#VALUE!</v>
      </c>
      <c r="FO520" s="248"/>
      <c r="FP520" s="248" t="e">
        <f aca="false">(FP518*FP519*$G518)*$DB$8</f>
        <v>#VALUE!</v>
      </c>
      <c r="FQ520" s="248"/>
      <c r="FR520" s="248" t="e">
        <f aca="false">(FR518*FR519*$G518)*$DB$8</f>
        <v>#VALUE!</v>
      </c>
      <c r="FS520" s="248"/>
      <c r="FT520" s="248" t="e">
        <f aca="false">(FT518*FT519*$G518)*$DB$8</f>
        <v>#VALUE!</v>
      </c>
      <c r="FU520" s="248"/>
      <c r="FV520" s="248" t="e">
        <f aca="false">(FV518*FV519*$G518)*$DB$8</f>
        <v>#VALUE!</v>
      </c>
      <c r="FW520" s="248"/>
      <c r="FX520" s="248" t="e">
        <f aca="false">(FX518*FX519*$G518)*$DB$8</f>
        <v>#VALUE!</v>
      </c>
      <c r="FY520" s="248"/>
      <c r="FZ520" s="248" t="e">
        <f aca="false">(FZ518*FZ519*$G518)*$DB$8</f>
        <v>#VALUE!</v>
      </c>
      <c r="GA520" s="248"/>
      <c r="GB520" s="248" t="e">
        <f aca="false">(GB518*GB519*$G518)*$DB$8</f>
        <v>#VALUE!</v>
      </c>
      <c r="GC520" s="248"/>
      <c r="GD520" s="248" t="e">
        <f aca="false">(GD518*GD519*$G518)*$DB$8</f>
        <v>#VALUE!</v>
      </c>
      <c r="GE520" s="248"/>
      <c r="GF520" s="248" t="e">
        <f aca="false">(GF518*GF519*$G518)*$DB$8</f>
        <v>#VALUE!</v>
      </c>
      <c r="GG520" s="248"/>
      <c r="GH520" s="248" t="e">
        <f aca="false">(GH518*GH519*$G518)*$DB$8</f>
        <v>#VALUE!</v>
      </c>
      <c r="GI520" s="248"/>
      <c r="GJ520" s="248" t="e">
        <f aca="false">(GJ518*GJ519*$G518)*$DB$8</f>
        <v>#VALUE!</v>
      </c>
      <c r="GK520" s="248"/>
      <c r="GL520" s="248" t="e">
        <f aca="false">(GL518*GL519*$G518)*$DB$8</f>
        <v>#VALUE!</v>
      </c>
      <c r="GM520" s="248"/>
      <c r="GN520" s="248" t="e">
        <f aca="false">(GN518*GN519*$G518)*$DB$8</f>
        <v>#VALUE!</v>
      </c>
      <c r="GO520" s="248"/>
      <c r="GP520" s="248" t="e">
        <f aca="false">(GP518*GP519*$G518)*$DB$8</f>
        <v>#VALUE!</v>
      </c>
      <c r="GQ520" s="248"/>
      <c r="GR520" s="248" t="e">
        <f aca="false">(GR518*GR519*$G518)*$DB$8</f>
        <v>#VALUE!</v>
      </c>
      <c r="GS520" s="248"/>
      <c r="GT520" s="248" t="e">
        <f aca="false">(GT518*GT519*$G518)*$DB$8</f>
        <v>#VALUE!</v>
      </c>
      <c r="GU520" s="248"/>
      <c r="GV520" s="248" t="e">
        <f aca="false">(GV518*GV519*$G518)*$DB$8</f>
        <v>#VALUE!</v>
      </c>
      <c r="GW520" s="248"/>
      <c r="GX520" s="248" t="e">
        <f aca="false">(GX518*GX519*$G518)*$DB$8</f>
        <v>#VALUE!</v>
      </c>
      <c r="GY520" s="248"/>
      <c r="GZ520" s="248" t="e">
        <f aca="false">(GZ518*GZ519*$G518)*$DB$8</f>
        <v>#VALUE!</v>
      </c>
      <c r="HA520" s="248"/>
      <c r="HB520" s="248" t="e">
        <f aca="false">(HB518*HB519*$G518)*$DB$8</f>
        <v>#VALUE!</v>
      </c>
      <c r="HC520" s="248"/>
      <c r="HD520" s="248" t="e">
        <f aca="false">(HD518*HD519*$G518)*$DB$8</f>
        <v>#VALUE!</v>
      </c>
      <c r="HE520" s="248"/>
      <c r="HF520" s="248" t="e">
        <f aca="false">(HF518*HF519*$G518)*$DB$8</f>
        <v>#VALUE!</v>
      </c>
      <c r="HG520" s="248"/>
      <c r="HH520" s="248" t="e">
        <f aca="false">(HH518*HH519*$G518)*$DB$8</f>
        <v>#VALUE!</v>
      </c>
      <c r="HI520" s="248"/>
      <c r="HJ520" s="248" t="e">
        <f aca="false">(HJ518*HJ519*$G518)*$DB$8</f>
        <v>#VALUE!</v>
      </c>
      <c r="HK520" s="248"/>
    </row>
    <row r="521" customFormat="false" ht="12.75" hidden="true" customHeight="false" outlineLevel="0" collapsed="false">
      <c r="A521" s="232"/>
      <c r="B521" s="233"/>
      <c r="C521" s="232"/>
      <c r="D521" s="234"/>
      <c r="E521" s="234"/>
      <c r="F521" s="235"/>
      <c r="G521" s="234"/>
      <c r="H521" s="234"/>
      <c r="I521" s="237"/>
      <c r="J521" s="238"/>
      <c r="K521" s="250" t="s">
        <v>162</v>
      </c>
      <c r="L521" s="251" t="e">
        <f aca="false">L520</f>
        <v>#VALUE!</v>
      </c>
      <c r="M521" s="251"/>
      <c r="N521" s="251" t="e">
        <f aca="false">L521+N520</f>
        <v>#VALUE!</v>
      </c>
      <c r="O521" s="251"/>
      <c r="P521" s="251" t="e">
        <f aca="false">N521+P520</f>
        <v>#VALUE!</v>
      </c>
      <c r="Q521" s="251"/>
      <c r="R521" s="251" t="e">
        <f aca="false">P521+R520</f>
        <v>#VALUE!</v>
      </c>
      <c r="S521" s="251"/>
      <c r="T521" s="251" t="e">
        <f aca="false">R521+T520</f>
        <v>#VALUE!</v>
      </c>
      <c r="U521" s="251"/>
      <c r="V521" s="251" t="e">
        <f aca="false">T521+V520</f>
        <v>#VALUE!</v>
      </c>
      <c r="W521" s="251"/>
      <c r="X521" s="251" t="e">
        <f aca="false">V521+X520</f>
        <v>#VALUE!</v>
      </c>
      <c r="Y521" s="251"/>
      <c r="Z521" s="251" t="e">
        <f aca="false">X521+Z520</f>
        <v>#VALUE!</v>
      </c>
      <c r="AA521" s="251"/>
      <c r="AB521" s="251" t="e">
        <f aca="false">Z521+AB520</f>
        <v>#VALUE!</v>
      </c>
      <c r="AC521" s="251"/>
      <c r="AD521" s="251" t="e">
        <f aca="false">AB521+AD520</f>
        <v>#VALUE!</v>
      </c>
      <c r="AE521" s="251"/>
      <c r="AF521" s="251" t="e">
        <f aca="false">AD521+AF520</f>
        <v>#VALUE!</v>
      </c>
      <c r="AG521" s="251"/>
      <c r="AH521" s="251" t="e">
        <f aca="false">AF521+AH520</f>
        <v>#VALUE!</v>
      </c>
      <c r="AI521" s="251"/>
      <c r="AJ521" s="251" t="e">
        <f aca="false">AH521+AJ520</f>
        <v>#VALUE!</v>
      </c>
      <c r="AK521" s="251"/>
      <c r="AL521" s="251" t="e">
        <f aca="false">AJ521+AL520</f>
        <v>#VALUE!</v>
      </c>
      <c r="AM521" s="251"/>
      <c r="AN521" s="251" t="e">
        <f aca="false">AL521+AN520</f>
        <v>#VALUE!</v>
      </c>
      <c r="AO521" s="251"/>
      <c r="AP521" s="251" t="e">
        <f aca="false">AN521+AP520</f>
        <v>#VALUE!</v>
      </c>
      <c r="AQ521" s="251"/>
      <c r="AR521" s="251" t="e">
        <f aca="false">AP521+AR520</f>
        <v>#VALUE!</v>
      </c>
      <c r="AS521" s="251"/>
      <c r="AT521" s="251" t="e">
        <f aca="false">AR521+AT520</f>
        <v>#VALUE!</v>
      </c>
      <c r="AU521" s="251"/>
      <c r="AV521" s="251" t="e">
        <f aca="false">AT521+AV520</f>
        <v>#VALUE!</v>
      </c>
      <c r="AW521" s="251"/>
      <c r="AX521" s="251" t="e">
        <f aca="false">AV521+AX520</f>
        <v>#VALUE!</v>
      </c>
      <c r="AY521" s="251"/>
      <c r="AZ521" s="251" t="e">
        <f aca="false">AX521+AZ520</f>
        <v>#VALUE!</v>
      </c>
      <c r="BA521" s="251"/>
      <c r="BB521" s="251" t="e">
        <f aca="false">AZ521+BB520</f>
        <v>#VALUE!</v>
      </c>
      <c r="BC521" s="251"/>
      <c r="BD521" s="251" t="e">
        <f aca="false">BB521+BD520</f>
        <v>#VALUE!</v>
      </c>
      <c r="BE521" s="251"/>
      <c r="BF521" s="251" t="e">
        <f aca="false">BD521+BF520</f>
        <v>#VALUE!</v>
      </c>
      <c r="BG521" s="251"/>
      <c r="BH521" s="251" t="e">
        <f aca="false">BF521+BH520</f>
        <v>#VALUE!</v>
      </c>
      <c r="BI521" s="251"/>
      <c r="BJ521" s="251" t="e">
        <f aca="false">BH521+BJ520</f>
        <v>#VALUE!</v>
      </c>
      <c r="BK521" s="251"/>
      <c r="BL521" s="251" t="e">
        <f aca="false">BJ521+BL520</f>
        <v>#VALUE!</v>
      </c>
      <c r="BM521" s="251"/>
      <c r="BN521" s="251" t="e">
        <f aca="false">BL521+BN520</f>
        <v>#VALUE!</v>
      </c>
      <c r="BO521" s="251"/>
      <c r="BP521" s="251" t="e">
        <f aca="false">BN521+BP520</f>
        <v>#VALUE!</v>
      </c>
      <c r="BQ521" s="251"/>
      <c r="BR521" s="251" t="e">
        <f aca="false">BP521+BR520</f>
        <v>#VALUE!</v>
      </c>
      <c r="BS521" s="251"/>
      <c r="BT521" s="251" t="e">
        <f aca="false">BR521+BT520</f>
        <v>#VALUE!</v>
      </c>
      <c r="BU521" s="251"/>
      <c r="BV521" s="251" t="e">
        <f aca="false">BT521+BV520</f>
        <v>#VALUE!</v>
      </c>
      <c r="BW521" s="251"/>
      <c r="BX521" s="251" t="e">
        <f aca="false">BV521+BX520</f>
        <v>#VALUE!</v>
      </c>
      <c r="BY521" s="251"/>
      <c r="BZ521" s="251" t="e">
        <f aca="false">BX521+BZ520</f>
        <v>#VALUE!</v>
      </c>
      <c r="CA521" s="251"/>
      <c r="CB521" s="251" t="e">
        <f aca="false">BZ521+CB520</f>
        <v>#VALUE!</v>
      </c>
      <c r="CC521" s="251"/>
      <c r="CD521" s="251" t="e">
        <f aca="false">CB521+CD520</f>
        <v>#VALUE!</v>
      </c>
      <c r="CE521" s="251"/>
      <c r="CF521" s="251" t="e">
        <f aca="false">CD521+CF520</f>
        <v>#VALUE!</v>
      </c>
      <c r="CG521" s="251"/>
      <c r="CH521" s="251" t="e">
        <f aca="false">CF521+CH520</f>
        <v>#VALUE!</v>
      </c>
      <c r="CI521" s="251"/>
      <c r="CJ521" s="251" t="e">
        <f aca="false">CH521+CJ520</f>
        <v>#VALUE!</v>
      </c>
      <c r="CK521" s="251"/>
      <c r="CL521" s="251" t="e">
        <f aca="false">CJ521+CL520</f>
        <v>#VALUE!</v>
      </c>
      <c r="CM521" s="251"/>
      <c r="CN521" s="251" t="e">
        <f aca="false">CL521+CN520</f>
        <v>#VALUE!</v>
      </c>
      <c r="CO521" s="251"/>
      <c r="CP521" s="251" t="e">
        <f aca="false">CN521+CP520</f>
        <v>#VALUE!</v>
      </c>
      <c r="CQ521" s="251"/>
      <c r="CR521" s="251" t="e">
        <f aca="false">CP521+CR520</f>
        <v>#VALUE!</v>
      </c>
      <c r="CS521" s="251"/>
      <c r="CT521" s="251" t="e">
        <f aca="false">CR521+CT520</f>
        <v>#VALUE!</v>
      </c>
      <c r="CU521" s="251"/>
      <c r="CV521" s="251" t="e">
        <f aca="false">CT521+CV520</f>
        <v>#VALUE!</v>
      </c>
      <c r="CW521" s="251"/>
      <c r="CX521" s="251" t="e">
        <f aca="false">CV521+CX520</f>
        <v>#VALUE!</v>
      </c>
      <c r="CY521" s="251"/>
      <c r="CZ521" s="251" t="e">
        <f aca="false">CX521+CZ520</f>
        <v>#VALUE!</v>
      </c>
      <c r="DA521" s="251"/>
      <c r="DB521" s="251" t="e">
        <f aca="false">CZ521+DB520</f>
        <v>#VALUE!</v>
      </c>
      <c r="DC521" s="251"/>
      <c r="DD521" s="251" t="e">
        <f aca="false">DB521+DD520</f>
        <v>#VALUE!</v>
      </c>
      <c r="DE521" s="251"/>
      <c r="DF521" s="251" t="e">
        <f aca="false">DD521+DF520</f>
        <v>#VALUE!</v>
      </c>
      <c r="DG521" s="251"/>
      <c r="DH521" s="251" t="e">
        <f aca="false">DF521+DH520</f>
        <v>#VALUE!</v>
      </c>
      <c r="DI521" s="251"/>
      <c r="DJ521" s="293" t="e">
        <f aca="false">DH521+DJ520</f>
        <v>#VALUE!</v>
      </c>
      <c r="DK521" s="293"/>
      <c r="DL521" s="251" t="e">
        <f aca="false">DJ521+DL520</f>
        <v>#VALUE!</v>
      </c>
      <c r="DM521" s="251"/>
      <c r="DN521" s="251" t="e">
        <f aca="false">DL521+DN520</f>
        <v>#VALUE!</v>
      </c>
      <c r="DO521" s="251"/>
      <c r="DP521" s="251" t="e">
        <f aca="false">DN521+DP520</f>
        <v>#VALUE!</v>
      </c>
      <c r="DQ521" s="251"/>
      <c r="DR521" s="251" t="e">
        <f aca="false">DP521+DR520</f>
        <v>#VALUE!</v>
      </c>
      <c r="DS521" s="251"/>
      <c r="DT521" s="251" t="e">
        <f aca="false">DR521+DT520</f>
        <v>#VALUE!</v>
      </c>
      <c r="DU521" s="251"/>
      <c r="DV521" s="251" t="e">
        <f aca="false">DT521+DV520</f>
        <v>#VALUE!</v>
      </c>
      <c r="DW521" s="251"/>
      <c r="DX521" s="251" t="e">
        <f aca="false">DV521+DX520</f>
        <v>#VALUE!</v>
      </c>
      <c r="DY521" s="251"/>
      <c r="DZ521" s="251" t="e">
        <f aca="false">DX521+DZ520</f>
        <v>#VALUE!</v>
      </c>
      <c r="EA521" s="251"/>
      <c r="EB521" s="251" t="e">
        <f aca="false">DZ521+EB520</f>
        <v>#VALUE!</v>
      </c>
      <c r="EC521" s="251"/>
      <c r="ED521" s="251" t="e">
        <f aca="false">EB521+ED520</f>
        <v>#VALUE!</v>
      </c>
      <c r="EE521" s="251"/>
      <c r="EF521" s="251" t="e">
        <f aca="false">ED521+EF520</f>
        <v>#VALUE!</v>
      </c>
      <c r="EG521" s="251"/>
      <c r="EH521" s="251" t="e">
        <f aca="false">EF521+EH520</f>
        <v>#VALUE!</v>
      </c>
      <c r="EI521" s="251"/>
      <c r="EJ521" s="251" t="e">
        <f aca="false">EH521+EJ520</f>
        <v>#VALUE!</v>
      </c>
      <c r="EK521" s="251"/>
      <c r="EL521" s="251" t="e">
        <f aca="false">EJ521+EL520</f>
        <v>#VALUE!</v>
      </c>
      <c r="EM521" s="251"/>
      <c r="EN521" s="251" t="e">
        <f aca="false">EL521+EN520</f>
        <v>#VALUE!</v>
      </c>
      <c r="EO521" s="251"/>
      <c r="EP521" s="251" t="e">
        <f aca="false">EN521+EP520</f>
        <v>#VALUE!</v>
      </c>
      <c r="EQ521" s="251"/>
      <c r="ER521" s="251" t="e">
        <f aca="false">EP521+ER520</f>
        <v>#VALUE!</v>
      </c>
      <c r="ES521" s="251"/>
      <c r="ET521" s="251" t="e">
        <f aca="false">ER521+ET520</f>
        <v>#VALUE!</v>
      </c>
      <c r="EU521" s="251"/>
      <c r="EV521" s="251" t="e">
        <f aca="false">ET521+EV520</f>
        <v>#VALUE!</v>
      </c>
      <c r="EW521" s="251"/>
      <c r="EX521" s="252" t="e">
        <f aca="false">EV521+EX520</f>
        <v>#VALUE!</v>
      </c>
      <c r="EY521" s="252"/>
      <c r="EZ521" s="251" t="e">
        <f aca="false">EX521+EZ520</f>
        <v>#VALUE!</v>
      </c>
      <c r="FA521" s="251"/>
      <c r="FB521" s="251" t="e">
        <f aca="false">EZ521+FB520</f>
        <v>#VALUE!</v>
      </c>
      <c r="FC521" s="251"/>
      <c r="FD521" s="251" t="e">
        <f aca="false">FB521+FD520</f>
        <v>#VALUE!</v>
      </c>
      <c r="FE521" s="251"/>
      <c r="FF521" s="251" t="e">
        <f aca="false">FD521+FF520</f>
        <v>#VALUE!</v>
      </c>
      <c r="FG521" s="251"/>
      <c r="FH521" s="251" t="e">
        <f aca="false">FF521+FH520</f>
        <v>#VALUE!</v>
      </c>
      <c r="FI521" s="251"/>
      <c r="FJ521" s="251" t="e">
        <f aca="false">FH521+FJ520</f>
        <v>#VALUE!</v>
      </c>
      <c r="FK521" s="251"/>
      <c r="FL521" s="251" t="e">
        <f aca="false">FJ521+FL520</f>
        <v>#VALUE!</v>
      </c>
      <c r="FM521" s="251"/>
      <c r="FN521" s="251" t="e">
        <f aca="false">FL521+FN520</f>
        <v>#VALUE!</v>
      </c>
      <c r="FO521" s="251"/>
      <c r="FP521" s="251" t="e">
        <f aca="false">FN521+FP520</f>
        <v>#VALUE!</v>
      </c>
      <c r="FQ521" s="251"/>
      <c r="FR521" s="251" t="e">
        <f aca="false">FP521+FR520</f>
        <v>#VALUE!</v>
      </c>
      <c r="FS521" s="251"/>
      <c r="FT521" s="251" t="e">
        <f aca="false">FR521+FT520</f>
        <v>#VALUE!</v>
      </c>
      <c r="FU521" s="251"/>
      <c r="FV521" s="251" t="e">
        <f aca="false">FT521+FV520</f>
        <v>#VALUE!</v>
      </c>
      <c r="FW521" s="251"/>
      <c r="FX521" s="251" t="e">
        <f aca="false">FV521+FX520</f>
        <v>#VALUE!</v>
      </c>
      <c r="FY521" s="251"/>
      <c r="FZ521" s="251" t="e">
        <f aca="false">FX521+FZ520</f>
        <v>#VALUE!</v>
      </c>
      <c r="GA521" s="251"/>
      <c r="GB521" s="251" t="e">
        <f aca="false">FZ521+GB520</f>
        <v>#VALUE!</v>
      </c>
      <c r="GC521" s="251"/>
      <c r="GD521" s="251" t="e">
        <f aca="false">GB521+GD520</f>
        <v>#VALUE!</v>
      </c>
      <c r="GE521" s="251"/>
      <c r="GF521" s="251" t="e">
        <f aca="false">GD521+GF520</f>
        <v>#VALUE!</v>
      </c>
      <c r="GG521" s="251"/>
      <c r="GH521" s="251" t="e">
        <f aca="false">GF521+GH520</f>
        <v>#VALUE!</v>
      </c>
      <c r="GI521" s="251"/>
      <c r="GJ521" s="251" t="e">
        <f aca="false">GH521+GJ520</f>
        <v>#VALUE!</v>
      </c>
      <c r="GK521" s="251"/>
      <c r="GL521" s="251" t="e">
        <f aca="false">GJ521+GL520</f>
        <v>#VALUE!</v>
      </c>
      <c r="GM521" s="251"/>
      <c r="GN521" s="251" t="e">
        <f aca="false">GL521+GN520</f>
        <v>#VALUE!</v>
      </c>
      <c r="GO521" s="251"/>
      <c r="GP521" s="251" t="e">
        <f aca="false">GN521+GP520</f>
        <v>#VALUE!</v>
      </c>
      <c r="GQ521" s="251"/>
      <c r="GR521" s="251" t="e">
        <f aca="false">GP521+GR520</f>
        <v>#VALUE!</v>
      </c>
      <c r="GS521" s="251"/>
      <c r="GT521" s="251" t="e">
        <f aca="false">GR521+GT520</f>
        <v>#VALUE!</v>
      </c>
      <c r="GU521" s="251"/>
      <c r="GV521" s="251" t="e">
        <f aca="false">GT521+GV520</f>
        <v>#VALUE!</v>
      </c>
      <c r="GW521" s="251"/>
      <c r="GX521" s="251" t="e">
        <f aca="false">GV521+GX520</f>
        <v>#VALUE!</v>
      </c>
      <c r="GY521" s="251"/>
      <c r="GZ521" s="251" t="e">
        <f aca="false">GX521+GZ520</f>
        <v>#VALUE!</v>
      </c>
      <c r="HA521" s="251"/>
      <c r="HB521" s="251" t="e">
        <f aca="false">GZ521+HB520</f>
        <v>#VALUE!</v>
      </c>
      <c r="HC521" s="251"/>
      <c r="HD521" s="251" t="e">
        <f aca="false">HB521+HD520</f>
        <v>#VALUE!</v>
      </c>
      <c r="HE521" s="251"/>
      <c r="HF521" s="251" t="e">
        <f aca="false">HD521+HF520</f>
        <v>#VALUE!</v>
      </c>
      <c r="HG521" s="251"/>
      <c r="HH521" s="251" t="e">
        <f aca="false">HF521+HH520</f>
        <v>#VALUE!</v>
      </c>
      <c r="HI521" s="251"/>
      <c r="HJ521" s="251" t="e">
        <f aca="false">HH521+HJ520</f>
        <v>#VALUE!</v>
      </c>
      <c r="HK521" s="251"/>
    </row>
    <row r="522" s="295" customFormat="true" ht="12.75" hidden="true" customHeight="false" outlineLevel="0" collapsed="false">
      <c r="A522" s="232"/>
      <c r="B522" s="233"/>
      <c r="C522" s="232"/>
      <c r="D522" s="234"/>
      <c r="E522" s="234"/>
      <c r="F522" s="235"/>
      <c r="G522" s="234"/>
      <c r="H522" s="253"/>
      <c r="I522" s="237"/>
      <c r="J522" s="238"/>
      <c r="K522" s="254" t="s">
        <v>163</v>
      </c>
      <c r="L522" s="255"/>
      <c r="M522" s="255"/>
      <c r="N522" s="255"/>
      <c r="O522" s="255"/>
      <c r="P522" s="255"/>
      <c r="Q522" s="255"/>
      <c r="R522" s="255"/>
      <c r="S522" s="255"/>
      <c r="T522" s="255"/>
      <c r="U522" s="255"/>
      <c r="V522" s="255"/>
      <c r="W522" s="255"/>
      <c r="X522" s="255"/>
      <c r="Y522" s="255"/>
      <c r="Z522" s="255"/>
      <c r="AA522" s="255"/>
      <c r="AB522" s="255"/>
      <c r="AC522" s="255"/>
      <c r="AD522" s="255"/>
      <c r="AE522" s="255"/>
      <c r="AF522" s="255"/>
      <c r="AG522" s="255"/>
      <c r="AH522" s="255"/>
      <c r="AI522" s="255"/>
      <c r="AJ522" s="255"/>
      <c r="AK522" s="255"/>
      <c r="AL522" s="255"/>
      <c r="AM522" s="255"/>
      <c r="AN522" s="255"/>
      <c r="AO522" s="255"/>
      <c r="AP522" s="255"/>
      <c r="AQ522" s="255"/>
      <c r="AR522" s="255"/>
      <c r="AS522" s="255"/>
      <c r="AT522" s="255"/>
      <c r="AU522" s="255"/>
      <c r="AV522" s="255"/>
      <c r="AW522" s="255"/>
      <c r="AX522" s="255"/>
      <c r="AY522" s="255"/>
      <c r="AZ522" s="255"/>
      <c r="BA522" s="255"/>
      <c r="BB522" s="255"/>
      <c r="BC522" s="255"/>
      <c r="BD522" s="255"/>
      <c r="BE522" s="255"/>
      <c r="BF522" s="255"/>
      <c r="BG522" s="255"/>
      <c r="BH522" s="255"/>
      <c r="BI522" s="255"/>
      <c r="BJ522" s="255"/>
      <c r="BK522" s="255"/>
      <c r="BL522" s="255"/>
      <c r="BM522" s="255"/>
      <c r="BN522" s="255"/>
      <c r="BO522" s="255"/>
      <c r="BP522" s="255"/>
      <c r="BQ522" s="255"/>
      <c r="BR522" s="255"/>
      <c r="BS522" s="255"/>
      <c r="BT522" s="255"/>
      <c r="BU522" s="255"/>
      <c r="BV522" s="255"/>
      <c r="BW522" s="255"/>
      <c r="BX522" s="255"/>
      <c r="BY522" s="255"/>
      <c r="BZ522" s="255"/>
      <c r="CA522" s="255"/>
      <c r="CB522" s="255"/>
      <c r="CC522" s="255"/>
      <c r="CD522" s="255"/>
      <c r="CE522" s="255"/>
      <c r="CF522" s="255"/>
      <c r="CG522" s="255"/>
      <c r="CH522" s="255"/>
      <c r="CI522" s="255"/>
      <c r="CJ522" s="255"/>
      <c r="CK522" s="255"/>
      <c r="CL522" s="255"/>
      <c r="CM522" s="255"/>
      <c r="CN522" s="255"/>
      <c r="CO522" s="255"/>
      <c r="CP522" s="255"/>
      <c r="CQ522" s="255"/>
      <c r="CR522" s="255"/>
      <c r="CS522" s="255"/>
      <c r="CT522" s="255"/>
      <c r="CU522" s="255"/>
      <c r="CV522" s="255"/>
      <c r="CW522" s="255"/>
      <c r="CX522" s="255"/>
      <c r="CY522" s="255"/>
      <c r="CZ522" s="255"/>
      <c r="DA522" s="255"/>
      <c r="DB522" s="255"/>
      <c r="DC522" s="255"/>
      <c r="DD522" s="255"/>
      <c r="DE522" s="255"/>
      <c r="DF522" s="255"/>
      <c r="DG522" s="255"/>
      <c r="DH522" s="255"/>
      <c r="DI522" s="255"/>
      <c r="DJ522" s="294"/>
      <c r="DK522" s="294"/>
      <c r="DL522" s="255"/>
      <c r="DM522" s="255"/>
      <c r="DN522" s="255"/>
      <c r="DO522" s="255"/>
      <c r="DP522" s="255"/>
      <c r="DQ522" s="255"/>
      <c r="DR522" s="255"/>
      <c r="DS522" s="255"/>
      <c r="DT522" s="255"/>
      <c r="DU522" s="255"/>
      <c r="DV522" s="255"/>
      <c r="DW522" s="255"/>
      <c r="DX522" s="255"/>
      <c r="DY522" s="255"/>
      <c r="DZ522" s="255"/>
      <c r="EA522" s="255"/>
      <c r="EB522" s="255"/>
      <c r="EC522" s="255"/>
      <c r="ED522" s="255"/>
      <c r="EE522" s="255"/>
      <c r="EF522" s="255"/>
      <c r="EG522" s="255"/>
      <c r="EH522" s="255"/>
      <c r="EI522" s="255"/>
      <c r="EJ522" s="255"/>
      <c r="EK522" s="255"/>
      <c r="EL522" s="255"/>
      <c r="EM522" s="255"/>
      <c r="EN522" s="255"/>
      <c r="EO522" s="255"/>
      <c r="EP522" s="255"/>
      <c r="EQ522" s="255"/>
      <c r="ER522" s="255"/>
      <c r="ES522" s="255"/>
      <c r="ET522" s="255"/>
      <c r="EU522" s="255"/>
      <c r="EV522" s="255"/>
      <c r="EW522" s="255"/>
      <c r="EX522" s="256"/>
      <c r="EY522" s="256"/>
      <c r="EZ522" s="255"/>
      <c r="FA522" s="255"/>
      <c r="FB522" s="255"/>
      <c r="FC522" s="255"/>
      <c r="FD522" s="255"/>
      <c r="FE522" s="255"/>
      <c r="FF522" s="255"/>
      <c r="FG522" s="255"/>
      <c r="FH522" s="255"/>
      <c r="FI522" s="255"/>
      <c r="FJ522" s="255"/>
      <c r="FK522" s="255"/>
      <c r="FL522" s="255"/>
      <c r="FM522" s="255"/>
      <c r="FN522" s="255"/>
      <c r="FO522" s="255"/>
      <c r="FP522" s="255"/>
      <c r="FQ522" s="255"/>
      <c r="FR522" s="255"/>
      <c r="FS522" s="255"/>
      <c r="FT522" s="255"/>
      <c r="FU522" s="255"/>
      <c r="FV522" s="255"/>
      <c r="FW522" s="255"/>
      <c r="FX522" s="255"/>
      <c r="FY522" s="255"/>
      <c r="FZ522" s="255"/>
      <c r="GA522" s="255"/>
      <c r="GB522" s="255"/>
      <c r="GC522" s="255"/>
      <c r="GD522" s="255"/>
      <c r="GE522" s="255"/>
      <c r="GF522" s="255"/>
      <c r="GG522" s="255"/>
      <c r="GH522" s="255"/>
      <c r="GI522" s="255"/>
      <c r="GJ522" s="255"/>
      <c r="GK522" s="255"/>
      <c r="GL522" s="255"/>
      <c r="GM522" s="255"/>
      <c r="GN522" s="255"/>
      <c r="GO522" s="255"/>
      <c r="GP522" s="255"/>
      <c r="GQ522" s="255"/>
      <c r="GR522" s="255"/>
      <c r="GS522" s="255"/>
      <c r="GT522" s="255"/>
      <c r="GU522" s="255"/>
      <c r="GV522" s="255"/>
      <c r="GW522" s="255"/>
      <c r="GX522" s="255"/>
      <c r="GY522" s="255"/>
      <c r="GZ522" s="255"/>
      <c r="HA522" s="255"/>
      <c r="HB522" s="255"/>
      <c r="HC522" s="255"/>
      <c r="HD522" s="255"/>
      <c r="HE522" s="255"/>
      <c r="HF522" s="255"/>
      <c r="HG522" s="255"/>
      <c r="HH522" s="255"/>
      <c r="HI522" s="255"/>
      <c r="HJ522" s="255"/>
      <c r="HK522" s="255"/>
    </row>
    <row r="523" s="297" customFormat="true" ht="12.75" hidden="true" customHeight="false" outlineLevel="0" collapsed="false">
      <c r="A523" s="232"/>
      <c r="B523" s="233"/>
      <c r="C523" s="232"/>
      <c r="D523" s="234"/>
      <c r="E523" s="234"/>
      <c r="F523" s="235"/>
      <c r="G523" s="234"/>
      <c r="H523" s="257"/>
      <c r="I523" s="237"/>
      <c r="J523" s="238"/>
      <c r="K523" s="258" t="s">
        <v>164</v>
      </c>
      <c r="L523" s="259" t="n">
        <f aca="false">L522</f>
        <v>0</v>
      </c>
      <c r="M523" s="259"/>
      <c r="N523" s="259" t="n">
        <f aca="false">N522+L523</f>
        <v>0</v>
      </c>
      <c r="O523" s="259"/>
      <c r="P523" s="259" t="n">
        <f aca="false">P522+N523</f>
        <v>0</v>
      </c>
      <c r="Q523" s="259"/>
      <c r="R523" s="259" t="n">
        <f aca="false">R522+P523</f>
        <v>0</v>
      </c>
      <c r="S523" s="259"/>
      <c r="T523" s="259" t="n">
        <f aca="false">T522+R523</f>
        <v>0</v>
      </c>
      <c r="U523" s="259"/>
      <c r="V523" s="259" t="n">
        <f aca="false">V522+T523</f>
        <v>0</v>
      </c>
      <c r="W523" s="259"/>
      <c r="X523" s="259" t="n">
        <f aca="false">X522+V523</f>
        <v>0</v>
      </c>
      <c r="Y523" s="259"/>
      <c r="Z523" s="259" t="n">
        <f aca="false">Z522+X523</f>
        <v>0</v>
      </c>
      <c r="AA523" s="259"/>
      <c r="AB523" s="259" t="n">
        <f aca="false">AB522+Z523</f>
        <v>0</v>
      </c>
      <c r="AC523" s="259"/>
      <c r="AD523" s="259" t="n">
        <f aca="false">AD522+AB523</f>
        <v>0</v>
      </c>
      <c r="AE523" s="259"/>
      <c r="AF523" s="259" t="n">
        <f aca="false">AF522+AD523</f>
        <v>0</v>
      </c>
      <c r="AG523" s="259"/>
      <c r="AH523" s="259" t="n">
        <f aca="false">AH522+AF523</f>
        <v>0</v>
      </c>
      <c r="AI523" s="259"/>
      <c r="AJ523" s="259" t="n">
        <f aca="false">AJ522+AH523</f>
        <v>0</v>
      </c>
      <c r="AK523" s="259"/>
      <c r="AL523" s="259" t="n">
        <f aca="false">AL522+AJ523</f>
        <v>0</v>
      </c>
      <c r="AM523" s="259"/>
      <c r="AN523" s="259" t="n">
        <f aca="false">AN522+AL523</f>
        <v>0</v>
      </c>
      <c r="AO523" s="259"/>
      <c r="AP523" s="259" t="n">
        <f aca="false">AP522+AN523</f>
        <v>0</v>
      </c>
      <c r="AQ523" s="259"/>
      <c r="AR523" s="259" t="n">
        <f aca="false">AR522+AP523</f>
        <v>0</v>
      </c>
      <c r="AS523" s="259"/>
      <c r="AT523" s="259" t="n">
        <f aca="false">AT522+AR523</f>
        <v>0</v>
      </c>
      <c r="AU523" s="259"/>
      <c r="AV523" s="259" t="n">
        <f aca="false">AV522+AT523</f>
        <v>0</v>
      </c>
      <c r="AW523" s="259"/>
      <c r="AX523" s="259" t="n">
        <f aca="false">AX522+AV523</f>
        <v>0</v>
      </c>
      <c r="AY523" s="259"/>
      <c r="AZ523" s="259" t="n">
        <f aca="false">AZ522+AX523</f>
        <v>0</v>
      </c>
      <c r="BA523" s="259"/>
      <c r="BB523" s="259" t="n">
        <f aca="false">BB522+AZ523</f>
        <v>0</v>
      </c>
      <c r="BC523" s="259"/>
      <c r="BD523" s="259" t="n">
        <f aca="false">BD522+BB523</f>
        <v>0</v>
      </c>
      <c r="BE523" s="259"/>
      <c r="BF523" s="259" t="n">
        <f aca="false">BF522+BD523</f>
        <v>0</v>
      </c>
      <c r="BG523" s="259"/>
      <c r="BH523" s="259" t="n">
        <f aca="false">BH522+BF523</f>
        <v>0</v>
      </c>
      <c r="BI523" s="259"/>
      <c r="BJ523" s="259" t="n">
        <f aca="false">BJ522+BH523</f>
        <v>0</v>
      </c>
      <c r="BK523" s="259"/>
      <c r="BL523" s="259" t="n">
        <f aca="false">BL522+BJ523</f>
        <v>0</v>
      </c>
      <c r="BM523" s="259"/>
      <c r="BN523" s="259" t="n">
        <f aca="false">BN522+BL523</f>
        <v>0</v>
      </c>
      <c r="BO523" s="259"/>
      <c r="BP523" s="259" t="n">
        <f aca="false">BP522+BN523</f>
        <v>0</v>
      </c>
      <c r="BQ523" s="259"/>
      <c r="BR523" s="259" t="n">
        <f aca="false">BR522+BP523</f>
        <v>0</v>
      </c>
      <c r="BS523" s="259"/>
      <c r="BT523" s="259" t="n">
        <f aca="false">BT522+BR523</f>
        <v>0</v>
      </c>
      <c r="BU523" s="259"/>
      <c r="BV523" s="259" t="n">
        <f aca="false">BV522+BT523</f>
        <v>0</v>
      </c>
      <c r="BW523" s="259"/>
      <c r="BX523" s="259" t="n">
        <f aca="false">BX522+BV523</f>
        <v>0</v>
      </c>
      <c r="BY523" s="259"/>
      <c r="BZ523" s="259" t="n">
        <f aca="false">BZ522+BX523</f>
        <v>0</v>
      </c>
      <c r="CA523" s="259"/>
      <c r="CB523" s="259" t="n">
        <f aca="false">CB522+BZ523</f>
        <v>0</v>
      </c>
      <c r="CC523" s="259"/>
      <c r="CD523" s="259" t="n">
        <f aca="false">CD522+CB523</f>
        <v>0</v>
      </c>
      <c r="CE523" s="259"/>
      <c r="CF523" s="259" t="n">
        <f aca="false">CF522+CD523</f>
        <v>0</v>
      </c>
      <c r="CG523" s="259"/>
      <c r="CH523" s="259" t="n">
        <f aca="false">CH522+CF523</f>
        <v>0</v>
      </c>
      <c r="CI523" s="259"/>
      <c r="CJ523" s="259" t="n">
        <f aca="false">CJ522+CH523</f>
        <v>0</v>
      </c>
      <c r="CK523" s="259"/>
      <c r="CL523" s="259" t="n">
        <f aca="false">CL522+CJ523</f>
        <v>0</v>
      </c>
      <c r="CM523" s="259"/>
      <c r="CN523" s="259" t="n">
        <f aca="false">CN522+CL523</f>
        <v>0</v>
      </c>
      <c r="CO523" s="259"/>
      <c r="CP523" s="259" t="n">
        <f aca="false">CP522+CN523</f>
        <v>0</v>
      </c>
      <c r="CQ523" s="259"/>
      <c r="CR523" s="259" t="n">
        <f aca="false">CR522+CP523</f>
        <v>0</v>
      </c>
      <c r="CS523" s="259"/>
      <c r="CT523" s="259" t="n">
        <f aca="false">CT522+CR523</f>
        <v>0</v>
      </c>
      <c r="CU523" s="259"/>
      <c r="CV523" s="259" t="n">
        <f aca="false">CV522+CT523</f>
        <v>0</v>
      </c>
      <c r="CW523" s="259"/>
      <c r="CX523" s="259" t="n">
        <f aca="false">CX522+CV523</f>
        <v>0</v>
      </c>
      <c r="CY523" s="259"/>
      <c r="CZ523" s="259" t="n">
        <f aca="false">CZ522+CX523</f>
        <v>0</v>
      </c>
      <c r="DA523" s="259"/>
      <c r="DB523" s="259" t="n">
        <f aca="false">DB522+CZ523</f>
        <v>0</v>
      </c>
      <c r="DC523" s="259"/>
      <c r="DD523" s="259" t="n">
        <f aca="false">DD522+DB523</f>
        <v>0</v>
      </c>
      <c r="DE523" s="259"/>
      <c r="DF523" s="259" t="n">
        <f aca="false">DF522+DD523</f>
        <v>0</v>
      </c>
      <c r="DG523" s="259"/>
      <c r="DH523" s="259" t="n">
        <f aca="false">DH522+DF523</f>
        <v>0</v>
      </c>
      <c r="DI523" s="259"/>
      <c r="DJ523" s="296" t="n">
        <f aca="false">DJ522+DH523</f>
        <v>0</v>
      </c>
      <c r="DK523" s="296"/>
      <c r="DL523" s="259" t="n">
        <f aca="false">DL522+DJ523</f>
        <v>0</v>
      </c>
      <c r="DM523" s="259"/>
      <c r="DN523" s="259" t="n">
        <f aca="false">DN522+DL523</f>
        <v>0</v>
      </c>
      <c r="DO523" s="259"/>
      <c r="DP523" s="259" t="n">
        <f aca="false">DP522+DN523</f>
        <v>0</v>
      </c>
      <c r="DQ523" s="259"/>
      <c r="DR523" s="259" t="n">
        <f aca="false">DR522+DP523</f>
        <v>0</v>
      </c>
      <c r="DS523" s="259"/>
      <c r="DT523" s="259" t="n">
        <f aca="false">DT522+DR523</f>
        <v>0</v>
      </c>
      <c r="DU523" s="259"/>
      <c r="DV523" s="259" t="n">
        <f aca="false">DV522+DT523</f>
        <v>0</v>
      </c>
      <c r="DW523" s="259"/>
      <c r="DX523" s="259" t="n">
        <f aca="false">DX522+DV523</f>
        <v>0</v>
      </c>
      <c r="DY523" s="259"/>
      <c r="DZ523" s="259" t="n">
        <f aca="false">DZ522+DX523</f>
        <v>0</v>
      </c>
      <c r="EA523" s="259"/>
      <c r="EB523" s="259" t="n">
        <f aca="false">EB522+DZ523</f>
        <v>0</v>
      </c>
      <c r="EC523" s="259"/>
      <c r="ED523" s="259" t="n">
        <f aca="false">ED522+EB523</f>
        <v>0</v>
      </c>
      <c r="EE523" s="259"/>
      <c r="EF523" s="259" t="n">
        <f aca="false">EF522+ED523</f>
        <v>0</v>
      </c>
      <c r="EG523" s="259"/>
      <c r="EH523" s="259" t="n">
        <f aca="false">EH522+EF523</f>
        <v>0</v>
      </c>
      <c r="EI523" s="259"/>
      <c r="EJ523" s="259" t="n">
        <f aca="false">EJ522+EH523</f>
        <v>0</v>
      </c>
      <c r="EK523" s="259"/>
      <c r="EL523" s="259" t="n">
        <f aca="false">EL522+EJ523</f>
        <v>0</v>
      </c>
      <c r="EM523" s="259"/>
      <c r="EN523" s="259" t="n">
        <f aca="false">EN522+EL523</f>
        <v>0</v>
      </c>
      <c r="EO523" s="259"/>
      <c r="EP523" s="259" t="n">
        <f aca="false">EP522+EN523</f>
        <v>0</v>
      </c>
      <c r="EQ523" s="259"/>
      <c r="ER523" s="259" t="n">
        <f aca="false">ER522+EP523</f>
        <v>0</v>
      </c>
      <c r="ES523" s="259"/>
      <c r="ET523" s="259" t="n">
        <f aca="false">ET522+ER523</f>
        <v>0</v>
      </c>
      <c r="EU523" s="259"/>
      <c r="EV523" s="259" t="n">
        <f aca="false">EV522+ET523</f>
        <v>0</v>
      </c>
      <c r="EW523" s="259"/>
      <c r="EX523" s="260" t="n">
        <f aca="false">EX522+EV523</f>
        <v>0</v>
      </c>
      <c r="EY523" s="260"/>
      <c r="EZ523" s="259" t="n">
        <f aca="false">EZ522+EX523</f>
        <v>0</v>
      </c>
      <c r="FA523" s="259"/>
      <c r="FB523" s="259" t="n">
        <f aca="false">FB522+EZ523</f>
        <v>0</v>
      </c>
      <c r="FC523" s="259"/>
      <c r="FD523" s="259" t="n">
        <f aca="false">FD522+FB523</f>
        <v>0</v>
      </c>
      <c r="FE523" s="259"/>
      <c r="FF523" s="259" t="n">
        <f aca="false">FF522+FD523</f>
        <v>0</v>
      </c>
      <c r="FG523" s="259"/>
      <c r="FH523" s="259" t="n">
        <f aca="false">FH522+FF523</f>
        <v>0</v>
      </c>
      <c r="FI523" s="259"/>
      <c r="FJ523" s="259" t="n">
        <f aca="false">FJ522+FH523</f>
        <v>0</v>
      </c>
      <c r="FK523" s="259"/>
      <c r="FL523" s="259" t="n">
        <f aca="false">FL522+FJ523</f>
        <v>0</v>
      </c>
      <c r="FM523" s="259"/>
      <c r="FN523" s="259" t="n">
        <f aca="false">FN522+FL523</f>
        <v>0</v>
      </c>
      <c r="FO523" s="259"/>
      <c r="FP523" s="259" t="n">
        <f aca="false">FP522+FN523</f>
        <v>0</v>
      </c>
      <c r="FQ523" s="259"/>
      <c r="FR523" s="259" t="n">
        <f aca="false">FR522+FP523</f>
        <v>0</v>
      </c>
      <c r="FS523" s="259"/>
      <c r="FT523" s="259" t="n">
        <f aca="false">FT522+FR523</f>
        <v>0</v>
      </c>
      <c r="FU523" s="259"/>
      <c r="FV523" s="259" t="n">
        <f aca="false">FV522+FT523</f>
        <v>0</v>
      </c>
      <c r="FW523" s="259"/>
      <c r="FX523" s="259" t="n">
        <f aca="false">FX522+FV523</f>
        <v>0</v>
      </c>
      <c r="FY523" s="259"/>
      <c r="FZ523" s="259" t="n">
        <f aca="false">FZ522+FX523</f>
        <v>0</v>
      </c>
      <c r="GA523" s="259"/>
      <c r="GB523" s="259" t="n">
        <f aca="false">GB522+FZ523</f>
        <v>0</v>
      </c>
      <c r="GC523" s="259"/>
      <c r="GD523" s="259" t="n">
        <f aca="false">GD522+GB523</f>
        <v>0</v>
      </c>
      <c r="GE523" s="259"/>
      <c r="GF523" s="259" t="n">
        <f aca="false">GF522+GD523</f>
        <v>0</v>
      </c>
      <c r="GG523" s="259"/>
      <c r="GH523" s="259" t="n">
        <f aca="false">GH522+GF523</f>
        <v>0</v>
      </c>
      <c r="GI523" s="259"/>
      <c r="GJ523" s="259" t="n">
        <f aca="false">GJ522+GH523</f>
        <v>0</v>
      </c>
      <c r="GK523" s="259"/>
      <c r="GL523" s="259" t="n">
        <f aca="false">GL522+GJ523</f>
        <v>0</v>
      </c>
      <c r="GM523" s="259"/>
      <c r="GN523" s="259" t="n">
        <f aca="false">GN522+GL523</f>
        <v>0</v>
      </c>
      <c r="GO523" s="259"/>
      <c r="GP523" s="259" t="n">
        <f aca="false">GP522+GN523</f>
        <v>0</v>
      </c>
      <c r="GQ523" s="259"/>
      <c r="GR523" s="259" t="n">
        <f aca="false">GR522+GP523</f>
        <v>0</v>
      </c>
      <c r="GS523" s="259"/>
      <c r="GT523" s="259" t="n">
        <f aca="false">GT522+GR523</f>
        <v>0</v>
      </c>
      <c r="GU523" s="259"/>
      <c r="GV523" s="259" t="n">
        <f aca="false">GV522+GT523</f>
        <v>0</v>
      </c>
      <c r="GW523" s="259"/>
      <c r="GX523" s="259" t="n">
        <f aca="false">GX522+GV523</f>
        <v>0</v>
      </c>
      <c r="GY523" s="259"/>
      <c r="GZ523" s="259" t="n">
        <f aca="false">GZ522+GX523</f>
        <v>0</v>
      </c>
      <c r="HA523" s="259"/>
      <c r="HB523" s="259" t="n">
        <f aca="false">HB522+GZ523</f>
        <v>0</v>
      </c>
      <c r="HC523" s="259"/>
      <c r="HD523" s="259" t="n">
        <f aca="false">HD522+HB523</f>
        <v>0</v>
      </c>
      <c r="HE523" s="259"/>
      <c r="HF523" s="259" t="n">
        <f aca="false">HF522+HD523</f>
        <v>0</v>
      </c>
      <c r="HG523" s="259"/>
      <c r="HH523" s="259" t="n">
        <f aca="false">HH522+HF523</f>
        <v>0</v>
      </c>
      <c r="HI523" s="259"/>
      <c r="HJ523" s="259" t="n">
        <f aca="false">HJ522+HH523</f>
        <v>0</v>
      </c>
      <c r="HK523" s="259"/>
    </row>
    <row r="524" s="299" customFormat="true" ht="12.75" hidden="true" customHeight="false" outlineLevel="0" collapsed="false">
      <c r="A524" s="232"/>
      <c r="B524" s="233"/>
      <c r="C524" s="232"/>
      <c r="D524" s="234"/>
      <c r="E524" s="234"/>
      <c r="F524" s="235"/>
      <c r="G524" s="234"/>
      <c r="H524" s="261"/>
      <c r="I524" s="237"/>
      <c r="J524" s="238"/>
      <c r="K524" s="262" t="s">
        <v>165</v>
      </c>
      <c r="L524" s="263" t="e">
        <f aca="false">IF($E518&gt;0,L521/$E518,"-")</f>
        <v>#N/A</v>
      </c>
      <c r="M524" s="263"/>
      <c r="N524" s="263" t="e">
        <f aca="false">IF($E518&gt;0,N521/$E518,"-")</f>
        <v>#N/A</v>
      </c>
      <c r="O524" s="263"/>
      <c r="P524" s="263" t="e">
        <f aca="false">IF($E518&gt;0,P521/$E518,"-")</f>
        <v>#N/A</v>
      </c>
      <c r="Q524" s="263"/>
      <c r="R524" s="263" t="e">
        <f aca="false">IF($E518&gt;0,R521/$E518,"-")</f>
        <v>#N/A</v>
      </c>
      <c r="S524" s="263"/>
      <c r="T524" s="263" t="e">
        <f aca="false">IF($E518&gt;0,T521/$E518,"-")</f>
        <v>#N/A</v>
      </c>
      <c r="U524" s="263"/>
      <c r="V524" s="263" t="e">
        <f aca="false">IF($E518&gt;0,V521/$E518,"-")</f>
        <v>#N/A</v>
      </c>
      <c r="W524" s="263"/>
      <c r="X524" s="263" t="e">
        <f aca="false">IF($E518&gt;0,X521/$E518,"-")</f>
        <v>#N/A</v>
      </c>
      <c r="Y524" s="263"/>
      <c r="Z524" s="263" t="e">
        <f aca="false">IF($E518&gt;0,Z521/$E518,"-")</f>
        <v>#N/A</v>
      </c>
      <c r="AA524" s="263"/>
      <c r="AB524" s="263" t="e">
        <f aca="false">IF($E518&gt;0,AB521/$E518,"-")</f>
        <v>#N/A</v>
      </c>
      <c r="AC524" s="263"/>
      <c r="AD524" s="263" t="e">
        <f aca="false">IF($E518&gt;0,AD521/$E518,"-")</f>
        <v>#N/A</v>
      </c>
      <c r="AE524" s="263"/>
      <c r="AF524" s="263" t="e">
        <f aca="false">IF($E518&gt;0,AF521/$E518,"-")</f>
        <v>#N/A</v>
      </c>
      <c r="AG524" s="263"/>
      <c r="AH524" s="263" t="e">
        <f aca="false">IF($E518&gt;0,AH521/$E518,"-")</f>
        <v>#N/A</v>
      </c>
      <c r="AI524" s="263"/>
      <c r="AJ524" s="263" t="e">
        <f aca="false">IF($E518&gt;0,AJ521/$E518,"-")</f>
        <v>#N/A</v>
      </c>
      <c r="AK524" s="263"/>
      <c r="AL524" s="263" t="e">
        <f aca="false">IF($E518&gt;0,AL521/$E518,"-")</f>
        <v>#N/A</v>
      </c>
      <c r="AM524" s="263"/>
      <c r="AN524" s="263" t="e">
        <f aca="false">IF($E518&gt;0,AN521/$E518,"-")</f>
        <v>#N/A</v>
      </c>
      <c r="AO524" s="263"/>
      <c r="AP524" s="263" t="e">
        <f aca="false">IF($E518&gt;0,AP521/$E518,"-")</f>
        <v>#N/A</v>
      </c>
      <c r="AQ524" s="263"/>
      <c r="AR524" s="263" t="e">
        <f aca="false">IF($E518&gt;0,AR521/$E518,"-")</f>
        <v>#N/A</v>
      </c>
      <c r="AS524" s="263"/>
      <c r="AT524" s="263" t="e">
        <f aca="false">IF($E518&gt;0,AT521/$E518,"-")</f>
        <v>#N/A</v>
      </c>
      <c r="AU524" s="263"/>
      <c r="AV524" s="263" t="e">
        <f aca="false">IF($E518&gt;0,AV521/$E518,"-")</f>
        <v>#N/A</v>
      </c>
      <c r="AW524" s="263"/>
      <c r="AX524" s="263" t="e">
        <f aca="false">IF($E518&gt;0,AX521/$E518,"-")</f>
        <v>#N/A</v>
      </c>
      <c r="AY524" s="263"/>
      <c r="AZ524" s="263" t="e">
        <f aca="false">IF($E518&gt;0,AZ521/$E518,"-")</f>
        <v>#N/A</v>
      </c>
      <c r="BA524" s="263"/>
      <c r="BB524" s="263" t="e">
        <f aca="false">IF($E518&gt;0,BB521/$E518,"-")</f>
        <v>#N/A</v>
      </c>
      <c r="BC524" s="263"/>
      <c r="BD524" s="263" t="e">
        <f aca="false">IF($E518&gt;0,BD521/$E518,"-")</f>
        <v>#N/A</v>
      </c>
      <c r="BE524" s="263"/>
      <c r="BF524" s="263" t="e">
        <f aca="false">IF($E518&gt;0,BF521/$E518,"-")</f>
        <v>#N/A</v>
      </c>
      <c r="BG524" s="263"/>
      <c r="BH524" s="263" t="e">
        <f aca="false">IF($E518&gt;0,BH521/$E518,"-")</f>
        <v>#N/A</v>
      </c>
      <c r="BI524" s="263"/>
      <c r="BJ524" s="263" t="e">
        <f aca="false">IF($E518&gt;0,BJ521/$E518,"-")</f>
        <v>#N/A</v>
      </c>
      <c r="BK524" s="263"/>
      <c r="BL524" s="263" t="e">
        <f aca="false">IF($E518&gt;0,BL521/$E518,"-")</f>
        <v>#N/A</v>
      </c>
      <c r="BM524" s="263"/>
      <c r="BN524" s="263" t="e">
        <f aca="false">IF($E518&gt;0,BN521/$E518,"-")</f>
        <v>#N/A</v>
      </c>
      <c r="BO524" s="263"/>
      <c r="BP524" s="263" t="e">
        <f aca="false">IF($E518&gt;0,BP521/$E518,"-")</f>
        <v>#N/A</v>
      </c>
      <c r="BQ524" s="263"/>
      <c r="BR524" s="263" t="e">
        <f aca="false">IF($E518&gt;0,BR521/$E518,"-")</f>
        <v>#N/A</v>
      </c>
      <c r="BS524" s="263"/>
      <c r="BT524" s="263" t="e">
        <f aca="false">IF($E518&gt;0,BT521/$E518,"-")</f>
        <v>#N/A</v>
      </c>
      <c r="BU524" s="263"/>
      <c r="BV524" s="263" t="e">
        <f aca="false">IF($E518&gt;0,BV521/$E518,"-")</f>
        <v>#N/A</v>
      </c>
      <c r="BW524" s="263"/>
      <c r="BX524" s="263" t="e">
        <f aca="false">IF($E518&gt;0,BX521/$E518,"-")</f>
        <v>#N/A</v>
      </c>
      <c r="BY524" s="263"/>
      <c r="BZ524" s="263" t="e">
        <f aca="false">IF($E518&gt;0,BZ521/$E518,"-")</f>
        <v>#N/A</v>
      </c>
      <c r="CA524" s="263"/>
      <c r="CB524" s="263" t="e">
        <f aca="false">IF($E518&gt;0,CB521/$E518,"-")</f>
        <v>#N/A</v>
      </c>
      <c r="CC524" s="263"/>
      <c r="CD524" s="263" t="e">
        <f aca="false">IF($E518&gt;0,CD521/$E518,"-")</f>
        <v>#N/A</v>
      </c>
      <c r="CE524" s="263"/>
      <c r="CF524" s="263" t="e">
        <f aca="false">IF($E518&gt;0,CF521/$E518,"-")</f>
        <v>#N/A</v>
      </c>
      <c r="CG524" s="263"/>
      <c r="CH524" s="263" t="e">
        <f aca="false">IF($E518&gt;0,CH521/$E518,"-")</f>
        <v>#N/A</v>
      </c>
      <c r="CI524" s="263"/>
      <c r="CJ524" s="263" t="e">
        <f aca="false">IF($E518&gt;0,CJ521/$E518,"-")</f>
        <v>#N/A</v>
      </c>
      <c r="CK524" s="263"/>
      <c r="CL524" s="263" t="e">
        <f aca="false">IF($E518&gt;0,CL521/$E518,"-")</f>
        <v>#N/A</v>
      </c>
      <c r="CM524" s="263"/>
      <c r="CN524" s="263" t="e">
        <f aca="false">IF($E518&gt;0,CN521/$E518,"-")</f>
        <v>#N/A</v>
      </c>
      <c r="CO524" s="263"/>
      <c r="CP524" s="263" t="e">
        <f aca="false">IF($E518&gt;0,CP521/$E518,"-")</f>
        <v>#N/A</v>
      </c>
      <c r="CQ524" s="263"/>
      <c r="CR524" s="263" t="e">
        <f aca="false">IF($E518&gt;0,CR521/$E518,"-")</f>
        <v>#N/A</v>
      </c>
      <c r="CS524" s="263"/>
      <c r="CT524" s="263" t="e">
        <f aca="false">IF($E518&gt;0,CT521/$E518,"-")</f>
        <v>#N/A</v>
      </c>
      <c r="CU524" s="263"/>
      <c r="CV524" s="263" t="e">
        <f aca="false">IF($E518&gt;0,CV521/$E518,"-")</f>
        <v>#N/A</v>
      </c>
      <c r="CW524" s="263"/>
      <c r="CX524" s="263" t="e">
        <f aca="false">IF($E518&gt;0,CX521/$E518,"-")</f>
        <v>#N/A</v>
      </c>
      <c r="CY524" s="263"/>
      <c r="CZ524" s="263" t="e">
        <f aca="false">IF($E518&gt;0,CZ521/$E518,"-")</f>
        <v>#N/A</v>
      </c>
      <c r="DA524" s="263"/>
      <c r="DB524" s="263" t="e">
        <f aca="false">IF($E518&gt;0,DB521/$E518,"-")</f>
        <v>#N/A</v>
      </c>
      <c r="DC524" s="263"/>
      <c r="DD524" s="263" t="e">
        <f aca="false">IF($E518&gt;0,DD521/$E518,"-")</f>
        <v>#N/A</v>
      </c>
      <c r="DE524" s="263"/>
      <c r="DF524" s="263" t="e">
        <f aca="false">IF($E518&gt;0,DF521/$E518,"-")</f>
        <v>#N/A</v>
      </c>
      <c r="DG524" s="263"/>
      <c r="DH524" s="263" t="e">
        <f aca="false">IF($E518&gt;0,DH521/$E518,"-")</f>
        <v>#N/A</v>
      </c>
      <c r="DI524" s="263"/>
      <c r="DJ524" s="298" t="e">
        <f aca="false">IF($E518&gt;0,DJ521/$E518,"-")</f>
        <v>#N/A</v>
      </c>
      <c r="DK524" s="298"/>
      <c r="DL524" s="263" t="e">
        <f aca="false">IF($E518&gt;0,DL521/$E518,"-")</f>
        <v>#N/A</v>
      </c>
      <c r="DM524" s="263"/>
      <c r="DN524" s="263" t="e">
        <f aca="false">IF($E518&gt;0,DN521/$E518,"-")</f>
        <v>#N/A</v>
      </c>
      <c r="DO524" s="263"/>
      <c r="DP524" s="263" t="e">
        <f aca="false">IF($E518&gt;0,DP521/$E518,"-")</f>
        <v>#N/A</v>
      </c>
      <c r="DQ524" s="263"/>
      <c r="DR524" s="263" t="e">
        <f aca="false">IF($E518&gt;0,DR521/$E518,"-")</f>
        <v>#N/A</v>
      </c>
      <c r="DS524" s="263"/>
      <c r="DT524" s="263" t="e">
        <f aca="false">IF($E518&gt;0,DT521/$E518,"-")</f>
        <v>#N/A</v>
      </c>
      <c r="DU524" s="263"/>
      <c r="DV524" s="263" t="e">
        <f aca="false">IF($E518&gt;0,DV521/$E518,"-")</f>
        <v>#N/A</v>
      </c>
      <c r="DW524" s="263"/>
      <c r="DX524" s="263" t="e">
        <f aca="false">IF($E518&gt;0,DX521/$E518,"-")</f>
        <v>#N/A</v>
      </c>
      <c r="DY524" s="263"/>
      <c r="DZ524" s="263" t="e">
        <f aca="false">IF($E518&gt;0,DZ521/$E518,"-")</f>
        <v>#N/A</v>
      </c>
      <c r="EA524" s="263"/>
      <c r="EB524" s="263" t="e">
        <f aca="false">IF($E518&gt;0,EB521/$E518,"-")</f>
        <v>#N/A</v>
      </c>
      <c r="EC524" s="263"/>
      <c r="ED524" s="263" t="e">
        <f aca="false">IF($E518&gt;0,ED521/$E518,"-")</f>
        <v>#N/A</v>
      </c>
      <c r="EE524" s="263"/>
      <c r="EF524" s="263" t="e">
        <f aca="false">IF($E518&gt;0,EF521/$E518,"-")</f>
        <v>#N/A</v>
      </c>
      <c r="EG524" s="263"/>
      <c r="EH524" s="263" t="e">
        <f aca="false">IF($E518&gt;0,EH521/$E518,"-")</f>
        <v>#N/A</v>
      </c>
      <c r="EI524" s="263"/>
      <c r="EJ524" s="263" t="e">
        <f aca="false">IF($E518&gt;0,EJ521/$E518,"-")</f>
        <v>#N/A</v>
      </c>
      <c r="EK524" s="263"/>
      <c r="EL524" s="263" t="e">
        <f aca="false">IF($E518&gt;0,EL521/$E518,"-")</f>
        <v>#N/A</v>
      </c>
      <c r="EM524" s="263"/>
      <c r="EN524" s="263" t="e">
        <f aca="false">IF($E518&gt;0,EN521/$E518,"-")</f>
        <v>#N/A</v>
      </c>
      <c r="EO524" s="263"/>
      <c r="EP524" s="263" t="e">
        <f aca="false">IF($E518&gt;0,EP521/$E518,"-")</f>
        <v>#N/A</v>
      </c>
      <c r="EQ524" s="263"/>
      <c r="ER524" s="263" t="e">
        <f aca="false">IF($E518&gt;0,ER521/$E518,"-")</f>
        <v>#N/A</v>
      </c>
      <c r="ES524" s="263"/>
      <c r="ET524" s="263" t="e">
        <f aca="false">IF($E518&gt;0,ET521/$E518,"-")</f>
        <v>#N/A</v>
      </c>
      <c r="EU524" s="263"/>
      <c r="EV524" s="263" t="e">
        <f aca="false">IF($E518&gt;0,EV521/$E518,"-")</f>
        <v>#N/A</v>
      </c>
      <c r="EW524" s="263"/>
      <c r="EX524" s="264" t="e">
        <f aca="false">IF($E518&gt;0,EX521/$E518,"-")</f>
        <v>#N/A</v>
      </c>
      <c r="EY524" s="264"/>
      <c r="EZ524" s="263" t="e">
        <f aca="false">IF($E518&gt;0,EZ521/$E518,"-")</f>
        <v>#N/A</v>
      </c>
      <c r="FA524" s="263"/>
      <c r="FB524" s="263" t="e">
        <f aca="false">IF($E518&gt;0,FB521/$E518,"-")</f>
        <v>#N/A</v>
      </c>
      <c r="FC524" s="263"/>
      <c r="FD524" s="263" t="e">
        <f aca="false">IF($E518&gt;0,FD521/$E518,"-")</f>
        <v>#N/A</v>
      </c>
      <c r="FE524" s="263"/>
      <c r="FF524" s="263" t="e">
        <f aca="false">IF($E518&gt;0,FF521/$E518,"-")</f>
        <v>#N/A</v>
      </c>
      <c r="FG524" s="263"/>
      <c r="FH524" s="263" t="e">
        <f aca="false">IF($E518&gt;0,FH521/$E518,"-")</f>
        <v>#N/A</v>
      </c>
      <c r="FI524" s="263"/>
      <c r="FJ524" s="263" t="e">
        <f aca="false">IF($E518&gt;0,FJ521/$E518,"-")</f>
        <v>#N/A</v>
      </c>
      <c r="FK524" s="263"/>
      <c r="FL524" s="263" t="e">
        <f aca="false">IF($E518&gt;0,FL521/$E518,"-")</f>
        <v>#N/A</v>
      </c>
      <c r="FM524" s="263"/>
      <c r="FN524" s="263" t="e">
        <f aca="false">IF($E518&gt;0,FN521/$E518,"-")</f>
        <v>#N/A</v>
      </c>
      <c r="FO524" s="263"/>
      <c r="FP524" s="263" t="e">
        <f aca="false">IF($E518&gt;0,FP521/$E518,"-")</f>
        <v>#N/A</v>
      </c>
      <c r="FQ524" s="263"/>
      <c r="FR524" s="263" t="e">
        <f aca="false">IF($E518&gt;0,FR521/$E518,"-")</f>
        <v>#N/A</v>
      </c>
      <c r="FS524" s="263"/>
      <c r="FT524" s="263" t="e">
        <f aca="false">IF($E518&gt;0,FT521/$E518,"-")</f>
        <v>#N/A</v>
      </c>
      <c r="FU524" s="263"/>
      <c r="FV524" s="263" t="e">
        <f aca="false">IF($E518&gt;0,FV521/$E518,"-")</f>
        <v>#N/A</v>
      </c>
      <c r="FW524" s="263"/>
      <c r="FX524" s="263" t="e">
        <f aca="false">IF($E518&gt;0,FX521/$E518,"-")</f>
        <v>#N/A</v>
      </c>
      <c r="FY524" s="263"/>
      <c r="FZ524" s="263" t="e">
        <f aca="false">IF($E518&gt;0,FZ521/$E518,"-")</f>
        <v>#N/A</v>
      </c>
      <c r="GA524" s="263"/>
      <c r="GB524" s="263" t="e">
        <f aca="false">IF($E518&gt;0,GB521/$E518,"-")</f>
        <v>#N/A</v>
      </c>
      <c r="GC524" s="263"/>
      <c r="GD524" s="263" t="e">
        <f aca="false">IF($E518&gt;0,GD521/$E518,"-")</f>
        <v>#N/A</v>
      </c>
      <c r="GE524" s="263"/>
      <c r="GF524" s="263" t="e">
        <f aca="false">IF($E518&gt;0,GF521/$E518,"-")</f>
        <v>#N/A</v>
      </c>
      <c r="GG524" s="263"/>
      <c r="GH524" s="263" t="e">
        <f aca="false">IF($E518&gt;0,GH521/$E518,"-")</f>
        <v>#N/A</v>
      </c>
      <c r="GI524" s="263"/>
      <c r="GJ524" s="263" t="e">
        <f aca="false">IF($E518&gt;0,GJ521/$E518,"-")</f>
        <v>#N/A</v>
      </c>
      <c r="GK524" s="263"/>
      <c r="GL524" s="263" t="e">
        <f aca="false">IF($E518&gt;0,GL521/$E518,"-")</f>
        <v>#N/A</v>
      </c>
      <c r="GM524" s="263"/>
      <c r="GN524" s="263" t="e">
        <f aca="false">IF($E518&gt;0,GN521/$E518,"-")</f>
        <v>#N/A</v>
      </c>
      <c r="GO524" s="263"/>
      <c r="GP524" s="263" t="e">
        <f aca="false">IF($E518&gt;0,GP521/$E518,"-")</f>
        <v>#N/A</v>
      </c>
      <c r="GQ524" s="263"/>
      <c r="GR524" s="263" t="e">
        <f aca="false">IF($E518&gt;0,GR521/$E518,"-")</f>
        <v>#N/A</v>
      </c>
      <c r="GS524" s="263"/>
      <c r="GT524" s="263" t="e">
        <f aca="false">IF($E518&gt;0,GT521/$E518,"-")</f>
        <v>#N/A</v>
      </c>
      <c r="GU524" s="263"/>
      <c r="GV524" s="263" t="e">
        <f aca="false">IF($E518&gt;0,GV521/$E518,"-")</f>
        <v>#N/A</v>
      </c>
      <c r="GW524" s="263"/>
      <c r="GX524" s="263" t="e">
        <f aca="false">IF($E518&gt;0,GX521/$E518,"-")</f>
        <v>#N/A</v>
      </c>
      <c r="GY524" s="263"/>
      <c r="GZ524" s="263" t="e">
        <f aca="false">IF($E518&gt;0,GZ521/$E518,"-")</f>
        <v>#N/A</v>
      </c>
      <c r="HA524" s="263"/>
      <c r="HB524" s="263" t="e">
        <f aca="false">IF($E518&gt;0,HB521/$E518,"-")</f>
        <v>#N/A</v>
      </c>
      <c r="HC524" s="263"/>
      <c r="HD524" s="263" t="e">
        <f aca="false">IF($E518&gt;0,HD521/$E518,"-")</f>
        <v>#N/A</v>
      </c>
      <c r="HE524" s="263"/>
      <c r="HF524" s="263" t="e">
        <f aca="false">IF($E518&gt;0,HF521/$E518,"-")</f>
        <v>#N/A</v>
      </c>
      <c r="HG524" s="263"/>
      <c r="HH524" s="263" t="e">
        <f aca="false">IF($E518&gt;0,HH521/$E518,"-")</f>
        <v>#N/A</v>
      </c>
      <c r="HI524" s="263"/>
      <c r="HJ524" s="263" t="e">
        <f aca="false">IF($E518&gt;0,HJ521/$E518,"-")</f>
        <v>#N/A</v>
      </c>
      <c r="HK524" s="263"/>
    </row>
    <row r="525" customFormat="false" ht="12.75" hidden="true" customHeight="false" outlineLevel="0" collapsed="false">
      <c r="A525" s="232"/>
      <c r="B525" s="233"/>
      <c r="C525" s="232"/>
      <c r="D525" s="234"/>
      <c r="E525" s="234"/>
      <c r="F525" s="235"/>
      <c r="G525" s="234"/>
      <c r="H525" s="234"/>
      <c r="I525" s="237"/>
      <c r="J525" s="238"/>
      <c r="K525" s="265" t="s">
        <v>166</v>
      </c>
      <c r="L525" s="266" t="e">
        <f aca="false">IF($E518&gt;0,L523/$E518,"-")</f>
        <v>#N/A</v>
      </c>
      <c r="M525" s="266"/>
      <c r="N525" s="266" t="e">
        <f aca="false">IF($E518&gt;0,N523/$E518,"-")</f>
        <v>#N/A</v>
      </c>
      <c r="O525" s="266"/>
      <c r="P525" s="266" t="e">
        <f aca="false">IF($E518&gt;0,P523/$E518,"-")</f>
        <v>#N/A</v>
      </c>
      <c r="Q525" s="266"/>
      <c r="R525" s="266" t="e">
        <f aca="false">IF($E518&gt;0,R523/$E518,"-")</f>
        <v>#N/A</v>
      </c>
      <c r="S525" s="266"/>
      <c r="T525" s="266" t="e">
        <f aca="false">IF($E518&gt;0,T523/$E518,"-")</f>
        <v>#N/A</v>
      </c>
      <c r="U525" s="266"/>
      <c r="V525" s="266" t="e">
        <f aca="false">IF($E518&gt;0,V523/$E518,"-")</f>
        <v>#N/A</v>
      </c>
      <c r="W525" s="266"/>
      <c r="X525" s="266" t="e">
        <f aca="false">IF($E518&gt;0,X523/$E518,"-")</f>
        <v>#N/A</v>
      </c>
      <c r="Y525" s="266"/>
      <c r="Z525" s="266" t="e">
        <f aca="false">IF($E518&gt;0,Z523/$E518,"-")</f>
        <v>#N/A</v>
      </c>
      <c r="AA525" s="266"/>
      <c r="AB525" s="266" t="e">
        <f aca="false">IF($E518&gt;0,AB523/$E518,"-")</f>
        <v>#N/A</v>
      </c>
      <c r="AC525" s="266"/>
      <c r="AD525" s="266" t="e">
        <f aca="false">IF($E518&gt;0,AD523/$E518,"-")</f>
        <v>#N/A</v>
      </c>
      <c r="AE525" s="266"/>
      <c r="AF525" s="266" t="e">
        <f aca="false">IF($E518&gt;0,AF523/$E518,"-")</f>
        <v>#N/A</v>
      </c>
      <c r="AG525" s="266"/>
      <c r="AH525" s="266" t="e">
        <f aca="false">IF($E518&gt;0,AH523/$E518,"-")</f>
        <v>#N/A</v>
      </c>
      <c r="AI525" s="266"/>
      <c r="AJ525" s="266" t="e">
        <f aca="false">IF($E518&gt;0,AJ523/$E518,"-")</f>
        <v>#N/A</v>
      </c>
      <c r="AK525" s="266"/>
      <c r="AL525" s="266" t="e">
        <f aca="false">IF($E518&gt;0,AL523/$E518,"-")</f>
        <v>#N/A</v>
      </c>
      <c r="AM525" s="266"/>
      <c r="AN525" s="266" t="e">
        <f aca="false">IF($E518&gt;0,AN523/$E518,"-")</f>
        <v>#N/A</v>
      </c>
      <c r="AO525" s="266"/>
      <c r="AP525" s="266" t="e">
        <f aca="false">IF($E518&gt;0,AP523/$E518,"-")</f>
        <v>#N/A</v>
      </c>
      <c r="AQ525" s="266"/>
      <c r="AR525" s="266" t="e">
        <f aca="false">IF($E518&gt;0,AR523/$E518,"-")</f>
        <v>#N/A</v>
      </c>
      <c r="AS525" s="266"/>
      <c r="AT525" s="266" t="e">
        <f aca="false">IF($E518&gt;0,AT523/$E518,"-")</f>
        <v>#N/A</v>
      </c>
      <c r="AU525" s="266"/>
      <c r="AV525" s="266" t="e">
        <f aca="false">IF($E518&gt;0,AV523/$E518,"-")</f>
        <v>#N/A</v>
      </c>
      <c r="AW525" s="266"/>
      <c r="AX525" s="266" t="e">
        <f aca="false">IF($E518&gt;0,AX523/$E518,"-")</f>
        <v>#N/A</v>
      </c>
      <c r="AY525" s="266"/>
      <c r="AZ525" s="266" t="e">
        <f aca="false">IF($E518&gt;0,AZ523/$E518,"-")</f>
        <v>#N/A</v>
      </c>
      <c r="BA525" s="266"/>
      <c r="BB525" s="266" t="e">
        <f aca="false">IF($E518&gt;0,BB523/$E518,"-")</f>
        <v>#N/A</v>
      </c>
      <c r="BC525" s="266"/>
      <c r="BD525" s="266" t="e">
        <f aca="false">IF($E518&gt;0,BD523/$E518,"-")</f>
        <v>#N/A</v>
      </c>
      <c r="BE525" s="266"/>
      <c r="BF525" s="266" t="e">
        <f aca="false">IF($E518&gt;0,BF523/$E518,"-")</f>
        <v>#N/A</v>
      </c>
      <c r="BG525" s="266"/>
      <c r="BH525" s="266" t="e">
        <f aca="false">IF($E518&gt;0,BH523/$E518,"-")</f>
        <v>#N/A</v>
      </c>
      <c r="BI525" s="266"/>
      <c r="BJ525" s="266" t="e">
        <f aca="false">IF($E518&gt;0,BJ523/$E518,"-")</f>
        <v>#N/A</v>
      </c>
      <c r="BK525" s="266"/>
      <c r="BL525" s="266" t="e">
        <f aca="false">IF($E518&gt;0,BL523/$E518,"-")</f>
        <v>#N/A</v>
      </c>
      <c r="BM525" s="266"/>
      <c r="BN525" s="266" t="e">
        <f aca="false">IF($E518&gt;0,BN523/$E518,"-")</f>
        <v>#N/A</v>
      </c>
      <c r="BO525" s="266"/>
      <c r="BP525" s="266" t="e">
        <f aca="false">IF($E518&gt;0,BP523/$E518,"-")</f>
        <v>#N/A</v>
      </c>
      <c r="BQ525" s="266"/>
      <c r="BR525" s="300" t="e">
        <f aca="false">IF($E518&gt;0,BR523/$E518,"-")</f>
        <v>#N/A</v>
      </c>
      <c r="BS525" s="300"/>
      <c r="BT525" s="300" t="e">
        <f aca="false">IF($E518&gt;0,BT523/$E518,"-")</f>
        <v>#N/A</v>
      </c>
      <c r="BU525" s="300"/>
      <c r="BV525" s="300" t="e">
        <f aca="false">IF($E518&gt;0,BV523/$E518,"-")</f>
        <v>#N/A</v>
      </c>
      <c r="BW525" s="300"/>
      <c r="BX525" s="300" t="e">
        <f aca="false">IF($E518&gt;0,BX523/$E518,"-")</f>
        <v>#N/A</v>
      </c>
      <c r="BY525" s="300"/>
      <c r="BZ525" s="300" t="e">
        <f aca="false">IF($E518&gt;0,BZ523/$E518,"-")</f>
        <v>#N/A</v>
      </c>
      <c r="CA525" s="300"/>
      <c r="CB525" s="300" t="e">
        <f aca="false">IF($E518&gt;0,CB523/$E518,"-")</f>
        <v>#N/A</v>
      </c>
      <c r="CC525" s="300"/>
      <c r="CD525" s="300" t="e">
        <f aca="false">IF($E518&gt;0,CD523/$E518,"-")</f>
        <v>#N/A</v>
      </c>
      <c r="CE525" s="300"/>
      <c r="CF525" s="300" t="e">
        <f aca="false">IF($E518&gt;0,CF523/$E518,"-")</f>
        <v>#N/A</v>
      </c>
      <c r="CG525" s="300"/>
      <c r="CH525" s="300" t="e">
        <f aca="false">IF($E518&gt;0,CH523/$E518,"-")</f>
        <v>#N/A</v>
      </c>
      <c r="CI525" s="300"/>
      <c r="CJ525" s="300" t="e">
        <f aca="false">IF($E518&gt;0,CJ523/$E518,"-")</f>
        <v>#N/A</v>
      </c>
      <c r="CK525" s="300"/>
      <c r="CL525" s="300" t="e">
        <f aca="false">IF($E518&gt;0,CL523/$E518,"-")</f>
        <v>#N/A</v>
      </c>
      <c r="CM525" s="300"/>
      <c r="CN525" s="300" t="e">
        <f aca="false">IF($E518&gt;0,CN523/$E518,"-")</f>
        <v>#N/A</v>
      </c>
      <c r="CO525" s="300"/>
      <c r="CP525" s="300" t="e">
        <f aca="false">IF($E518&gt;0,CP523/$E518,"-")</f>
        <v>#N/A</v>
      </c>
      <c r="CQ525" s="300"/>
      <c r="CR525" s="300" t="e">
        <f aca="false">IF($E518&gt;0,CR523/$E518,"-")</f>
        <v>#N/A</v>
      </c>
      <c r="CS525" s="300"/>
      <c r="CT525" s="300" t="e">
        <f aca="false">IF($E518&gt;0,CT523/$E518,"-")</f>
        <v>#N/A</v>
      </c>
      <c r="CU525" s="300"/>
      <c r="CV525" s="300" t="e">
        <f aca="false">IF($E518&gt;0,CV523/$E518,"-")</f>
        <v>#N/A</v>
      </c>
      <c r="CW525" s="300"/>
      <c r="CX525" s="300" t="e">
        <f aca="false">IF($E518&gt;0,CX523/$E518,"-")</f>
        <v>#N/A</v>
      </c>
      <c r="CY525" s="300"/>
      <c r="CZ525" s="300" t="e">
        <f aca="false">IF($E518&gt;0,CZ523/$E518,"-")</f>
        <v>#N/A</v>
      </c>
      <c r="DA525" s="300"/>
      <c r="DB525" s="300" t="e">
        <f aca="false">IF($E518&gt;0,DB523/$E518,"-")</f>
        <v>#N/A</v>
      </c>
      <c r="DC525" s="300"/>
      <c r="DD525" s="300" t="e">
        <f aca="false">IF($E518&gt;0,DD523/$E518,"-")</f>
        <v>#N/A</v>
      </c>
      <c r="DE525" s="300"/>
      <c r="DF525" s="300" t="e">
        <f aca="false">IF($E518&gt;0,DF523/$E518,"-")</f>
        <v>#N/A</v>
      </c>
      <c r="DG525" s="300"/>
      <c r="DH525" s="300" t="e">
        <f aca="false">IF($E518&gt;0,DH523/$E518,"-")</f>
        <v>#N/A</v>
      </c>
      <c r="DI525" s="300"/>
      <c r="DJ525" s="301" t="e">
        <f aca="false">IF($E518&gt;0,DJ523/$E518,"-")</f>
        <v>#N/A</v>
      </c>
      <c r="DK525" s="301"/>
      <c r="DL525" s="300" t="e">
        <f aca="false">IF($E518&gt;0,DL523/$E518,"-")</f>
        <v>#N/A</v>
      </c>
      <c r="DM525" s="300"/>
      <c r="DN525" s="300" t="e">
        <f aca="false">IF($E518&gt;0,DN523/$E518,"-")</f>
        <v>#N/A</v>
      </c>
      <c r="DO525" s="300"/>
      <c r="DP525" s="300" t="e">
        <f aca="false">IF($E518&gt;0,DP523/$E518,"-")</f>
        <v>#N/A</v>
      </c>
      <c r="DQ525" s="300"/>
      <c r="DR525" s="300" t="e">
        <f aca="false">IF($E518&gt;0,DR523/$E518,"-")</f>
        <v>#N/A</v>
      </c>
      <c r="DS525" s="300"/>
      <c r="DT525" s="300" t="e">
        <f aca="false">IF($E518&gt;0,DT523/$E518,"-")</f>
        <v>#N/A</v>
      </c>
      <c r="DU525" s="300"/>
      <c r="DV525" s="300" t="e">
        <f aca="false">IF($E518&gt;0,DV523/$E518,"-")</f>
        <v>#N/A</v>
      </c>
      <c r="DW525" s="300"/>
      <c r="DX525" s="300" t="e">
        <f aca="false">IF($E518&gt;0,DX523/$E518,"-")</f>
        <v>#N/A</v>
      </c>
      <c r="DY525" s="300"/>
      <c r="DZ525" s="300" t="e">
        <f aca="false">IF($E518&gt;0,DZ523/$E518,"-")</f>
        <v>#N/A</v>
      </c>
      <c r="EA525" s="300"/>
      <c r="EB525" s="300" t="e">
        <f aca="false">IF($E518&gt;0,EB523/$E518,"-")</f>
        <v>#N/A</v>
      </c>
      <c r="EC525" s="300"/>
      <c r="ED525" s="300" t="e">
        <f aca="false">IF($E518&gt;0,ED523/$E518,"-")</f>
        <v>#N/A</v>
      </c>
      <c r="EE525" s="300"/>
      <c r="EF525" s="300" t="e">
        <f aca="false">IF($E518&gt;0,EF523/$E518,"-")</f>
        <v>#N/A</v>
      </c>
      <c r="EG525" s="300"/>
      <c r="EH525" s="300" t="e">
        <f aca="false">IF($E518&gt;0,EH523/$E518,"-")</f>
        <v>#N/A</v>
      </c>
      <c r="EI525" s="300"/>
      <c r="EJ525" s="300" t="e">
        <f aca="false">IF($E518&gt;0,EJ523/$E518,"-")</f>
        <v>#N/A</v>
      </c>
      <c r="EK525" s="300"/>
      <c r="EL525" s="300" t="e">
        <f aca="false">IF($E518&gt;0,EL523/$E518,"-")</f>
        <v>#N/A</v>
      </c>
      <c r="EM525" s="300"/>
      <c r="EN525" s="300" t="e">
        <f aca="false">IF($E518&gt;0,EN523/$E518,"-")</f>
        <v>#N/A</v>
      </c>
      <c r="EO525" s="300"/>
      <c r="EP525" s="300" t="e">
        <f aca="false">IF($E518&gt;0,EP523/$E518,"-")</f>
        <v>#N/A</v>
      </c>
      <c r="EQ525" s="300"/>
      <c r="ER525" s="300" t="e">
        <f aca="false">IF($E518&gt;0,ER523/$E518,"-")</f>
        <v>#N/A</v>
      </c>
      <c r="ES525" s="300"/>
      <c r="ET525" s="300" t="e">
        <f aca="false">IF($E518&gt;0,ET523/$E518,"-")</f>
        <v>#N/A</v>
      </c>
      <c r="EU525" s="300"/>
      <c r="EV525" s="300" t="e">
        <f aca="false">IF($E518&gt;0,EV523/$E518,"-")</f>
        <v>#N/A</v>
      </c>
      <c r="EW525" s="300"/>
      <c r="EX525" s="302" t="e">
        <f aca="false">IF($E518&gt;0,EX523/$E518,"-")</f>
        <v>#N/A</v>
      </c>
      <c r="EY525" s="302"/>
      <c r="EZ525" s="300" t="e">
        <f aca="false">IF($E518&gt;0,EZ523/$E518,"-")</f>
        <v>#N/A</v>
      </c>
      <c r="FA525" s="300"/>
      <c r="FB525" s="300" t="e">
        <f aca="false">IF($E518&gt;0,FB523/$E518,"-")</f>
        <v>#N/A</v>
      </c>
      <c r="FC525" s="300"/>
      <c r="FD525" s="300" t="e">
        <f aca="false">IF($E518&gt;0,FD523/$E518,"-")</f>
        <v>#N/A</v>
      </c>
      <c r="FE525" s="300"/>
      <c r="FF525" s="300" t="e">
        <f aca="false">IF($E518&gt;0,FF523/$E518,"-")</f>
        <v>#N/A</v>
      </c>
      <c r="FG525" s="300"/>
      <c r="FH525" s="300" t="e">
        <f aca="false">IF($E518&gt;0,FH523/$E518,"-")</f>
        <v>#N/A</v>
      </c>
      <c r="FI525" s="300"/>
      <c r="FJ525" s="300" t="e">
        <f aca="false">IF($E518&gt;0,FJ523/$E518,"-")</f>
        <v>#N/A</v>
      </c>
      <c r="FK525" s="300"/>
      <c r="FL525" s="300" t="e">
        <f aca="false">IF($E518&gt;0,FL523/$E518,"-")</f>
        <v>#N/A</v>
      </c>
      <c r="FM525" s="300"/>
      <c r="FN525" s="300" t="e">
        <f aca="false">IF($E518&gt;0,FN523/$E518,"-")</f>
        <v>#N/A</v>
      </c>
      <c r="FO525" s="300"/>
      <c r="FP525" s="300" t="e">
        <f aca="false">IF($E518&gt;0,FP523/$E518,"-")</f>
        <v>#N/A</v>
      </c>
      <c r="FQ525" s="300"/>
      <c r="FR525" s="300" t="e">
        <f aca="false">IF($E518&gt;0,FR523/$E518,"-")</f>
        <v>#N/A</v>
      </c>
      <c r="FS525" s="300"/>
      <c r="FT525" s="300" t="e">
        <f aca="false">IF($E518&gt;0,FT523/$E518,"-")</f>
        <v>#N/A</v>
      </c>
      <c r="FU525" s="300"/>
      <c r="FV525" s="300" t="e">
        <f aca="false">IF($E518&gt;0,FV523/$E518,"-")</f>
        <v>#N/A</v>
      </c>
      <c r="FW525" s="300"/>
      <c r="FX525" s="300" t="e">
        <f aca="false">IF($E518&gt;0,FX523/$E518,"-")</f>
        <v>#N/A</v>
      </c>
      <c r="FY525" s="300"/>
      <c r="FZ525" s="300" t="e">
        <f aca="false">IF($E518&gt;0,FZ523/$E518,"-")</f>
        <v>#N/A</v>
      </c>
      <c r="GA525" s="300"/>
      <c r="GB525" s="300" t="e">
        <f aca="false">IF($E518&gt;0,GB523/$E518,"-")</f>
        <v>#N/A</v>
      </c>
      <c r="GC525" s="300"/>
      <c r="GD525" s="300" t="e">
        <f aca="false">IF($E518&gt;0,GD523/$E518,"-")</f>
        <v>#N/A</v>
      </c>
      <c r="GE525" s="300"/>
      <c r="GF525" s="300" t="e">
        <f aca="false">IF($E518&gt;0,GF523/$E518,"-")</f>
        <v>#N/A</v>
      </c>
      <c r="GG525" s="300"/>
      <c r="GH525" s="300" t="e">
        <f aca="false">IF($E518&gt;0,GH523/$E518,"-")</f>
        <v>#N/A</v>
      </c>
      <c r="GI525" s="300"/>
      <c r="GJ525" s="300" t="e">
        <f aca="false">IF($E518&gt;0,GJ523/$E518,"-")</f>
        <v>#N/A</v>
      </c>
      <c r="GK525" s="300"/>
      <c r="GL525" s="300" t="e">
        <f aca="false">IF($E518&gt;0,GL523/$E518,"-")</f>
        <v>#N/A</v>
      </c>
      <c r="GM525" s="300"/>
      <c r="GN525" s="300" t="e">
        <f aca="false">IF($E518&gt;0,GN523/$E518,"-")</f>
        <v>#N/A</v>
      </c>
      <c r="GO525" s="300"/>
      <c r="GP525" s="300" t="e">
        <f aca="false">IF($E518&gt;0,GP523/$E518,"-")</f>
        <v>#N/A</v>
      </c>
      <c r="GQ525" s="300"/>
      <c r="GR525" s="300" t="e">
        <f aca="false">IF($E518&gt;0,GR523/$E518,"-")</f>
        <v>#N/A</v>
      </c>
      <c r="GS525" s="300"/>
      <c r="GT525" s="300" t="e">
        <f aca="false">IF($E518&gt;0,GT523/$E518,"-")</f>
        <v>#N/A</v>
      </c>
      <c r="GU525" s="300"/>
      <c r="GV525" s="300" t="e">
        <f aca="false">IF($E518&gt;0,GV523/$E518,"-")</f>
        <v>#N/A</v>
      </c>
      <c r="GW525" s="300"/>
      <c r="GX525" s="300" t="e">
        <f aca="false">IF($E518&gt;0,GX523/$E518,"-")</f>
        <v>#N/A</v>
      </c>
      <c r="GY525" s="300"/>
      <c r="GZ525" s="300" t="e">
        <f aca="false">IF($E518&gt;0,GZ523/$E518,"-")</f>
        <v>#N/A</v>
      </c>
      <c r="HA525" s="300"/>
      <c r="HB525" s="300" t="e">
        <f aca="false">IF($E518&gt;0,HB523/$E518,"-")</f>
        <v>#N/A</v>
      </c>
      <c r="HC525" s="300"/>
      <c r="HD525" s="300" t="e">
        <f aca="false">IF($E518&gt;0,HD523/$E518,"-")</f>
        <v>#N/A</v>
      </c>
      <c r="HE525" s="300"/>
      <c r="HF525" s="300" t="e">
        <f aca="false">IF($E518&gt;0,HF523/$E518,"-")</f>
        <v>#N/A</v>
      </c>
      <c r="HG525" s="300"/>
      <c r="HH525" s="300" t="e">
        <f aca="false">IF($E518&gt;0,HH523/$E518,"-")</f>
        <v>#N/A</v>
      </c>
      <c r="HI525" s="300"/>
      <c r="HJ525" s="300" t="e">
        <f aca="false">IF($E518&gt;0,HJ523/$E518,"-")</f>
        <v>#N/A</v>
      </c>
      <c r="HK525" s="300"/>
    </row>
    <row r="526" s="243" customFormat="true" ht="13.8" hidden="true" customHeight="false" outlineLevel="0" collapsed="false">
      <c r="A526" s="268"/>
      <c r="B526" s="269"/>
      <c r="C526" s="269"/>
      <c r="D526" s="271"/>
      <c r="E526" s="271"/>
      <c r="F526" s="269"/>
      <c r="G526" s="269"/>
      <c r="H526" s="269"/>
      <c r="I526" s="269"/>
      <c r="J526" s="269"/>
      <c r="K526" s="269"/>
      <c r="L526" s="274"/>
      <c r="M526" s="274"/>
      <c r="N526" s="274"/>
      <c r="O526" s="274"/>
      <c r="P526" s="274"/>
      <c r="Q526" s="274"/>
      <c r="R526" s="275"/>
      <c r="S526" s="275"/>
      <c r="T526" s="276"/>
      <c r="U526" s="276"/>
      <c r="V526" s="274"/>
      <c r="W526" s="274"/>
      <c r="X526" s="274"/>
      <c r="Y526" s="274"/>
      <c r="Z526" s="275"/>
      <c r="AA526" s="275"/>
      <c r="AB526" s="276"/>
      <c r="AC526" s="276"/>
      <c r="AD526" s="274"/>
      <c r="AE526" s="274"/>
      <c r="AF526" s="274"/>
      <c r="AG526" s="274"/>
      <c r="AH526" s="275"/>
      <c r="AI526" s="275"/>
      <c r="AJ526" s="276"/>
      <c r="AK526" s="276"/>
      <c r="AL526" s="274"/>
      <c r="AM526" s="274"/>
      <c r="AN526" s="274"/>
      <c r="AO526" s="274"/>
      <c r="AP526" s="275"/>
      <c r="AQ526" s="275"/>
      <c r="AR526" s="276"/>
      <c r="AS526" s="276"/>
      <c r="AT526" s="277"/>
      <c r="AU526" s="277"/>
      <c r="AV526" s="277"/>
      <c r="AW526" s="277"/>
      <c r="AX526" s="277"/>
      <c r="AY526" s="278"/>
      <c r="AZ526" s="279"/>
      <c r="BA526" s="277"/>
      <c r="BB526" s="277"/>
      <c r="BC526" s="277"/>
      <c r="BD526" s="277"/>
      <c r="BE526" s="277"/>
      <c r="BF526" s="277"/>
      <c r="BG526" s="278"/>
      <c r="BH526" s="279"/>
      <c r="BI526" s="277"/>
      <c r="BJ526" s="277"/>
      <c r="BK526" s="277"/>
      <c r="BL526" s="277"/>
      <c r="BM526" s="277"/>
      <c r="BN526" s="277"/>
      <c r="BO526" s="278"/>
      <c r="BP526" s="279"/>
      <c r="BQ526" s="277"/>
      <c r="BR526" s="277"/>
      <c r="BS526" s="277"/>
      <c r="BT526" s="277"/>
      <c r="BU526" s="277"/>
      <c r="BV526" s="277"/>
      <c r="BW526" s="278"/>
      <c r="BX526" s="279"/>
      <c r="BY526" s="277"/>
      <c r="BZ526" s="277"/>
      <c r="CA526" s="277"/>
      <c r="CB526" s="277"/>
      <c r="CC526" s="277"/>
      <c r="CD526" s="275"/>
      <c r="CE526" s="275"/>
      <c r="CF526" s="276"/>
      <c r="CG526" s="276"/>
      <c r="CH526" s="274"/>
      <c r="CI526" s="274"/>
      <c r="CJ526" s="274"/>
      <c r="CK526" s="274"/>
      <c r="CL526" s="275"/>
      <c r="CM526" s="275"/>
      <c r="CN526" s="276"/>
      <c r="CO526" s="276"/>
      <c r="CP526" s="280"/>
      <c r="CQ526" s="280"/>
      <c r="CR526" s="280"/>
      <c r="CS526" s="280"/>
      <c r="CT526" s="281"/>
      <c r="CU526" s="282"/>
      <c r="CV526" s="283"/>
      <c r="CW526" s="281"/>
      <c r="CX526" s="281"/>
      <c r="CY526" s="281"/>
      <c r="CZ526" s="281"/>
      <c r="DA526" s="281"/>
      <c r="DB526" s="281"/>
      <c r="DC526" s="282"/>
      <c r="DD526" s="283"/>
      <c r="DE526" s="281"/>
      <c r="DF526" s="281"/>
      <c r="DG526" s="281"/>
      <c r="DH526" s="281"/>
      <c r="DI526" s="281"/>
      <c r="DJ526" s="284"/>
      <c r="DK526" s="285"/>
      <c r="DL526" s="283"/>
      <c r="DM526" s="281"/>
      <c r="DN526" s="281"/>
      <c r="DO526" s="281"/>
      <c r="DP526" s="281"/>
      <c r="DQ526" s="281"/>
      <c r="DR526" s="281"/>
      <c r="DS526" s="282"/>
      <c r="DT526" s="283"/>
      <c r="DU526" s="281"/>
      <c r="DV526" s="281"/>
      <c r="DW526" s="281"/>
      <c r="DX526" s="281"/>
      <c r="DY526" s="281"/>
      <c r="DZ526" s="281"/>
      <c r="EA526" s="282"/>
      <c r="EB526" s="283"/>
      <c r="EC526" s="281"/>
      <c r="ED526" s="281"/>
      <c r="EE526" s="281"/>
      <c r="EF526" s="281"/>
      <c r="EG526" s="281"/>
      <c r="EH526" s="281"/>
      <c r="EI526" s="282"/>
      <c r="EJ526" s="283"/>
      <c r="EK526" s="281"/>
      <c r="EL526" s="281"/>
      <c r="EM526" s="281"/>
      <c r="EN526" s="281"/>
      <c r="EO526" s="281"/>
      <c r="EP526" s="281"/>
      <c r="EQ526" s="282"/>
      <c r="ER526" s="283"/>
      <c r="ES526" s="281"/>
      <c r="ET526" s="281"/>
      <c r="EU526" s="281"/>
      <c r="EV526" s="281"/>
      <c r="EW526" s="281"/>
      <c r="EX526" s="286"/>
      <c r="EY526" s="287"/>
      <c r="EZ526" s="283"/>
      <c r="FA526" s="281"/>
      <c r="FB526" s="281"/>
      <c r="FC526" s="281"/>
      <c r="FD526" s="281"/>
      <c r="FE526" s="281"/>
      <c r="FF526" s="281"/>
      <c r="FG526" s="282"/>
      <c r="FH526" s="283"/>
      <c r="FI526" s="281"/>
      <c r="FJ526" s="281"/>
      <c r="FK526" s="281"/>
      <c r="FL526" s="281"/>
      <c r="FM526" s="281"/>
      <c r="FN526" s="281"/>
      <c r="FO526" s="282"/>
      <c r="FP526" s="283"/>
      <c r="FQ526" s="281"/>
      <c r="FR526" s="281"/>
      <c r="FS526" s="281"/>
      <c r="FT526" s="281"/>
      <c r="FU526" s="281"/>
      <c r="FV526" s="281"/>
      <c r="FW526" s="282"/>
      <c r="FX526" s="283"/>
      <c r="FY526" s="281"/>
      <c r="FZ526" s="281"/>
      <c r="GA526" s="281"/>
      <c r="GB526" s="281"/>
      <c r="GC526" s="281"/>
      <c r="GD526" s="281"/>
      <c r="GE526" s="282"/>
      <c r="GF526" s="283"/>
      <c r="GG526" s="281"/>
      <c r="GH526" s="281"/>
      <c r="GI526" s="281"/>
      <c r="GJ526" s="281"/>
      <c r="GK526" s="281"/>
      <c r="GL526" s="281"/>
      <c r="GM526" s="282"/>
      <c r="GN526" s="283"/>
      <c r="GO526" s="281"/>
      <c r="GP526" s="281"/>
      <c r="GQ526" s="281"/>
      <c r="GR526" s="281"/>
      <c r="GS526" s="281"/>
      <c r="GT526" s="281"/>
      <c r="GU526" s="282"/>
      <c r="GV526" s="281"/>
      <c r="GW526" s="282"/>
      <c r="GX526" s="281"/>
      <c r="GY526" s="282"/>
      <c r="GZ526" s="281"/>
      <c r="HA526" s="282"/>
      <c r="HB526" s="281"/>
      <c r="HC526" s="282"/>
      <c r="HD526" s="281"/>
      <c r="HE526" s="282"/>
      <c r="HF526" s="281"/>
      <c r="HG526" s="282"/>
      <c r="HH526" s="281"/>
      <c r="HI526" s="282"/>
      <c r="HJ526" s="281"/>
      <c r="HK526" s="282"/>
    </row>
    <row r="527" customFormat="false" ht="12.75" hidden="true" customHeight="false" outlineLevel="0" collapsed="false">
      <c r="A527" s="232" t="s">
        <v>219</v>
      </c>
      <c r="B527" s="233" t="e">
        <f aca="false">VLOOKUP(A527,PLANEJAMENTO!$B$11:$C$96,2,FALSE())</f>
        <v>#N/A</v>
      </c>
      <c r="C527" s="232" t="e">
        <f aca="false">VLOOKUP(A527,PLANEJAMENTO!$B$11:$D$96,3,FALSE())</f>
        <v>#N/A</v>
      </c>
      <c r="D527" s="234" t="e">
        <f aca="false">VLOOKUP(A527,PLANEJAMENTO!$B$11:$E$96,4,FALSE())</f>
        <v>#N/A</v>
      </c>
      <c r="E527" s="234" t="e">
        <f aca="false">D527</f>
        <v>#N/A</v>
      </c>
      <c r="F527" s="235" t="e">
        <f aca="false">produções!#REF!</f>
        <v>#VALUE!</v>
      </c>
      <c r="G527" s="234" t="e">
        <f aca="false">F527*8</f>
        <v>#VALUE!</v>
      </c>
      <c r="H527" s="234"/>
      <c r="I527" s="237"/>
      <c r="J527" s="238"/>
      <c r="K527" s="305" t="s">
        <v>159</v>
      </c>
      <c r="L527" s="240"/>
      <c r="M527" s="240"/>
      <c r="N527" s="240"/>
      <c r="O527" s="240"/>
      <c r="P527" s="240"/>
      <c r="Q527" s="240"/>
      <c r="R527" s="240"/>
      <c r="S527" s="240"/>
      <c r="T527" s="240"/>
      <c r="U527" s="240"/>
      <c r="V527" s="240"/>
      <c r="W527" s="240"/>
      <c r="X527" s="240"/>
      <c r="Y527" s="240"/>
      <c r="Z527" s="240"/>
      <c r="AA527" s="240"/>
      <c r="AB527" s="240"/>
      <c r="AC527" s="240"/>
      <c r="AD527" s="240"/>
      <c r="AE527" s="240"/>
      <c r="AF527" s="240"/>
      <c r="AG527" s="240"/>
      <c r="AH527" s="240"/>
      <c r="AI527" s="240"/>
      <c r="AJ527" s="240"/>
      <c r="AK527" s="240"/>
      <c r="AL527" s="240"/>
      <c r="AM527" s="240"/>
      <c r="AN527" s="240"/>
      <c r="AO527" s="240"/>
      <c r="AP527" s="345"/>
      <c r="AQ527" s="345"/>
      <c r="AR527" s="240"/>
      <c r="AS527" s="240"/>
      <c r="AT527" s="240"/>
      <c r="AU527" s="240"/>
      <c r="AV527" s="240"/>
      <c r="AW527" s="240"/>
      <c r="AX527" s="345"/>
      <c r="AY527" s="345"/>
      <c r="AZ527" s="240"/>
      <c r="BA527" s="240"/>
      <c r="BB527" s="240"/>
      <c r="BC527" s="240"/>
      <c r="BD527" s="240"/>
      <c r="BE527" s="240"/>
      <c r="BF527" s="345"/>
      <c r="BG527" s="345"/>
      <c r="BH527" s="240"/>
      <c r="BI527" s="240"/>
      <c r="BJ527" s="389" t="n">
        <v>1.33333333333333</v>
      </c>
      <c r="BK527" s="389"/>
      <c r="BL527" s="240"/>
      <c r="BM527" s="240"/>
      <c r="BN527" s="240"/>
      <c r="BO527" s="240"/>
      <c r="BP527" s="240"/>
      <c r="BQ527" s="240"/>
      <c r="BR527" s="308"/>
      <c r="BS527" s="308"/>
      <c r="BT527" s="308"/>
      <c r="BU527" s="308"/>
      <c r="BV527" s="308"/>
      <c r="BW527" s="308"/>
      <c r="BX527" s="308"/>
      <c r="BY527" s="308"/>
      <c r="BZ527" s="308"/>
      <c r="CA527" s="308"/>
      <c r="CB527" s="308"/>
      <c r="CC527" s="308"/>
      <c r="CD527" s="308"/>
      <c r="CE527" s="308"/>
      <c r="CF527" s="308"/>
      <c r="CG527" s="308"/>
      <c r="CH527" s="308"/>
      <c r="CI527" s="308"/>
      <c r="CJ527" s="308"/>
      <c r="CK527" s="308"/>
      <c r="CL527" s="308"/>
      <c r="CM527" s="308"/>
      <c r="CN527" s="308"/>
      <c r="CO527" s="308"/>
      <c r="CP527" s="308"/>
      <c r="CQ527" s="308"/>
      <c r="CR527" s="308"/>
      <c r="CS527" s="308"/>
      <c r="CT527" s="308"/>
      <c r="CU527" s="308"/>
      <c r="CV527" s="308"/>
      <c r="CW527" s="308"/>
      <c r="CX527" s="308"/>
      <c r="CY527" s="308"/>
      <c r="CZ527" s="308"/>
      <c r="DA527" s="308"/>
      <c r="DB527" s="308"/>
      <c r="DC527" s="308"/>
      <c r="DD527" s="308"/>
      <c r="DE527" s="308"/>
      <c r="DF527" s="308"/>
      <c r="DG527" s="308"/>
      <c r="DH527" s="308"/>
      <c r="DI527" s="308"/>
      <c r="DJ527" s="315"/>
      <c r="DK527" s="315"/>
      <c r="DL527" s="308"/>
      <c r="DM527" s="308"/>
      <c r="DN527" s="308"/>
      <c r="DO527" s="308"/>
      <c r="DP527" s="308"/>
      <c r="DQ527" s="308"/>
      <c r="DR527" s="308"/>
      <c r="DS527" s="308"/>
      <c r="DT527" s="308"/>
      <c r="DU527" s="308"/>
      <c r="DV527" s="308"/>
      <c r="DW527" s="308"/>
      <c r="DX527" s="308"/>
      <c r="DY527" s="308"/>
      <c r="DZ527" s="308"/>
      <c r="EA527" s="308"/>
      <c r="EB527" s="308"/>
      <c r="EC527" s="308"/>
      <c r="ED527" s="308"/>
      <c r="EE527" s="308"/>
      <c r="EF527" s="308"/>
      <c r="EG527" s="308"/>
      <c r="EH527" s="308"/>
      <c r="EI527" s="308"/>
      <c r="EJ527" s="308"/>
      <c r="EK527" s="308"/>
      <c r="EL527" s="308"/>
      <c r="EM527" s="308"/>
      <c r="EN527" s="308"/>
      <c r="EO527" s="308"/>
      <c r="EP527" s="308"/>
      <c r="EQ527" s="308"/>
      <c r="ER527" s="308"/>
      <c r="ES527" s="308"/>
      <c r="ET527" s="308"/>
      <c r="EU527" s="308"/>
      <c r="EV527" s="308"/>
      <c r="EW527" s="308"/>
      <c r="EX527" s="309"/>
      <c r="EY527" s="309"/>
      <c r="EZ527" s="308"/>
      <c r="FA527" s="308"/>
      <c r="FB527" s="308"/>
      <c r="FC527" s="308"/>
      <c r="FD527" s="308"/>
      <c r="FE527" s="308"/>
      <c r="FF527" s="308"/>
      <c r="FG527" s="308"/>
      <c r="FH527" s="308"/>
      <c r="FI527" s="308"/>
      <c r="FJ527" s="308"/>
      <c r="FK527" s="308"/>
      <c r="FL527" s="308"/>
      <c r="FM527" s="308"/>
      <c r="FN527" s="308"/>
      <c r="FO527" s="308"/>
      <c r="FP527" s="308"/>
      <c r="FQ527" s="308"/>
      <c r="FR527" s="308"/>
      <c r="FS527" s="308"/>
      <c r="FT527" s="308"/>
      <c r="FU527" s="308"/>
      <c r="FV527" s="308"/>
      <c r="FW527" s="308"/>
      <c r="FX527" s="308"/>
      <c r="FY527" s="308"/>
      <c r="FZ527" s="308"/>
      <c r="GA527" s="308"/>
      <c r="GB527" s="308"/>
      <c r="GC527" s="308"/>
      <c r="GD527" s="308"/>
      <c r="GE527" s="308"/>
      <c r="GF527" s="308"/>
      <c r="GG527" s="308"/>
      <c r="GH527" s="308"/>
      <c r="GI527" s="308"/>
      <c r="GJ527" s="308"/>
      <c r="GK527" s="308"/>
      <c r="GL527" s="308"/>
      <c r="GM527" s="308"/>
      <c r="GN527" s="308"/>
      <c r="GO527" s="308"/>
      <c r="GP527" s="308"/>
      <c r="GQ527" s="308"/>
      <c r="GR527" s="308"/>
      <c r="GS527" s="308"/>
      <c r="GT527" s="308"/>
      <c r="GU527" s="308"/>
      <c r="GV527" s="308"/>
      <c r="GW527" s="308"/>
      <c r="GX527" s="308"/>
      <c r="GY527" s="308"/>
      <c r="GZ527" s="308"/>
      <c r="HA527" s="308"/>
      <c r="HB527" s="308"/>
      <c r="HC527" s="308"/>
      <c r="HD527" s="308"/>
      <c r="HE527" s="308"/>
      <c r="HF527" s="308"/>
      <c r="HG527" s="308"/>
      <c r="HH527" s="308"/>
      <c r="HI527" s="308"/>
      <c r="HJ527" s="308"/>
      <c r="HK527" s="308"/>
    </row>
    <row r="528" customFormat="false" ht="12.75" hidden="true" customHeight="false" outlineLevel="0" collapsed="false">
      <c r="A528" s="232"/>
      <c r="B528" s="233"/>
      <c r="C528" s="232"/>
      <c r="D528" s="234"/>
      <c r="E528" s="234"/>
      <c r="F528" s="235"/>
      <c r="G528" s="234"/>
      <c r="H528" s="234"/>
      <c r="I528" s="237"/>
      <c r="J528" s="238"/>
      <c r="K528" s="244" t="s">
        <v>160</v>
      </c>
      <c r="L528" s="245"/>
      <c r="M528" s="245"/>
      <c r="N528" s="245"/>
      <c r="O528" s="245"/>
      <c r="P528" s="245"/>
      <c r="Q528" s="245"/>
      <c r="R528" s="245"/>
      <c r="S528" s="245"/>
      <c r="T528" s="245"/>
      <c r="U528" s="245"/>
      <c r="V528" s="245"/>
      <c r="W528" s="245"/>
      <c r="X528" s="245"/>
      <c r="Y528" s="245"/>
      <c r="Z528" s="245"/>
      <c r="AA528" s="245"/>
      <c r="AB528" s="245"/>
      <c r="AC528" s="245"/>
      <c r="AD528" s="245"/>
      <c r="AE528" s="245"/>
      <c r="AF528" s="245"/>
      <c r="AG528" s="245"/>
      <c r="AH528" s="245"/>
      <c r="AI528" s="245"/>
      <c r="AJ528" s="245"/>
      <c r="AK528" s="245"/>
      <c r="AL528" s="245"/>
      <c r="AM528" s="245"/>
      <c r="AN528" s="245"/>
      <c r="AO528" s="245"/>
      <c r="AP528" s="245"/>
      <c r="AQ528" s="245"/>
      <c r="AR528" s="245"/>
      <c r="AS528" s="245"/>
      <c r="AT528" s="245"/>
      <c r="AU528" s="245"/>
      <c r="AV528" s="245"/>
      <c r="AW528" s="245"/>
      <c r="AX528" s="245"/>
      <c r="AY528" s="245"/>
      <c r="AZ528" s="245"/>
      <c r="BA528" s="245"/>
      <c r="BB528" s="245"/>
      <c r="BC528" s="245"/>
      <c r="BD528" s="245"/>
      <c r="BE528" s="245"/>
      <c r="BF528" s="245"/>
      <c r="BG528" s="245"/>
      <c r="BH528" s="245"/>
      <c r="BI528" s="245"/>
      <c r="BJ528" s="245" t="n">
        <v>1</v>
      </c>
      <c r="BK528" s="245"/>
      <c r="BL528" s="245"/>
      <c r="BM528" s="245"/>
      <c r="BN528" s="245"/>
      <c r="BO528" s="245"/>
      <c r="BP528" s="245"/>
      <c r="BQ528" s="245"/>
      <c r="BR528" s="245"/>
      <c r="BS528" s="245"/>
      <c r="BT528" s="245"/>
      <c r="BU528" s="245"/>
      <c r="BV528" s="245"/>
      <c r="BW528" s="245"/>
      <c r="BX528" s="245"/>
      <c r="BY528" s="245"/>
      <c r="BZ528" s="245"/>
      <c r="CA528" s="245"/>
      <c r="CB528" s="245"/>
      <c r="CC528" s="245"/>
      <c r="CD528" s="245"/>
      <c r="CE528" s="245"/>
      <c r="CF528" s="245"/>
      <c r="CG528" s="245"/>
      <c r="CH528" s="245"/>
      <c r="CI528" s="245"/>
      <c r="CJ528" s="245"/>
      <c r="CK528" s="245"/>
      <c r="CL528" s="245"/>
      <c r="CM528" s="245"/>
      <c r="CN528" s="245"/>
      <c r="CO528" s="245"/>
      <c r="CP528" s="245"/>
      <c r="CQ528" s="245"/>
      <c r="CR528" s="245"/>
      <c r="CS528" s="245"/>
      <c r="CT528" s="245"/>
      <c r="CU528" s="245"/>
      <c r="CV528" s="245"/>
      <c r="CW528" s="245"/>
      <c r="CX528" s="245"/>
      <c r="CY528" s="245"/>
      <c r="CZ528" s="245"/>
      <c r="DA528" s="245"/>
      <c r="DB528" s="245"/>
      <c r="DC528" s="245"/>
      <c r="DD528" s="245"/>
      <c r="DE528" s="245"/>
      <c r="DF528" s="245"/>
      <c r="DG528" s="245"/>
      <c r="DH528" s="245"/>
      <c r="DI528" s="245"/>
      <c r="DJ528" s="310"/>
      <c r="DK528" s="310"/>
      <c r="DL528" s="245"/>
      <c r="DM528" s="245"/>
      <c r="DN528" s="245"/>
      <c r="DO528" s="245"/>
      <c r="DP528" s="245"/>
      <c r="DQ528" s="245"/>
      <c r="DR528" s="245"/>
      <c r="DS528" s="245"/>
      <c r="DT528" s="245"/>
      <c r="DU528" s="245"/>
      <c r="DV528" s="245"/>
      <c r="DW528" s="245"/>
      <c r="DX528" s="245"/>
      <c r="DY528" s="245"/>
      <c r="DZ528" s="245"/>
      <c r="EA528" s="245"/>
      <c r="EB528" s="245"/>
      <c r="EC528" s="245"/>
      <c r="ED528" s="245"/>
      <c r="EE528" s="245"/>
      <c r="EF528" s="245"/>
      <c r="EG528" s="245"/>
      <c r="EH528" s="245"/>
      <c r="EI528" s="245"/>
      <c r="EJ528" s="245"/>
      <c r="EK528" s="245"/>
      <c r="EL528" s="245"/>
      <c r="EM528" s="245"/>
      <c r="EN528" s="245"/>
      <c r="EO528" s="245"/>
      <c r="EP528" s="245"/>
      <c r="EQ528" s="245"/>
      <c r="ER528" s="245"/>
      <c r="ES528" s="245"/>
      <c r="ET528" s="245"/>
      <c r="EU528" s="245"/>
      <c r="EV528" s="245"/>
      <c r="EW528" s="245"/>
      <c r="EX528" s="246"/>
      <c r="EY528" s="246"/>
      <c r="EZ528" s="245"/>
      <c r="FA528" s="245"/>
      <c r="FB528" s="245"/>
      <c r="FC528" s="245"/>
      <c r="FD528" s="245"/>
      <c r="FE528" s="245"/>
      <c r="FF528" s="245"/>
      <c r="FG528" s="245"/>
      <c r="FH528" s="245"/>
      <c r="FI528" s="245"/>
      <c r="FJ528" s="245"/>
      <c r="FK528" s="245"/>
      <c r="FL528" s="245"/>
      <c r="FM528" s="245"/>
      <c r="FN528" s="245"/>
      <c r="FO528" s="245"/>
      <c r="FP528" s="245"/>
      <c r="FQ528" s="245"/>
      <c r="FR528" s="245"/>
      <c r="FS528" s="245"/>
      <c r="FT528" s="245"/>
      <c r="FU528" s="245"/>
      <c r="FV528" s="245"/>
      <c r="FW528" s="245"/>
      <c r="FX528" s="245"/>
      <c r="FY528" s="245"/>
      <c r="FZ528" s="245"/>
      <c r="GA528" s="245"/>
      <c r="GB528" s="245"/>
      <c r="GC528" s="245"/>
      <c r="GD528" s="245"/>
      <c r="GE528" s="245"/>
      <c r="GF528" s="245"/>
      <c r="GG528" s="245"/>
      <c r="GH528" s="245"/>
      <c r="GI528" s="245"/>
      <c r="GJ528" s="245"/>
      <c r="GK528" s="245"/>
      <c r="GL528" s="245"/>
      <c r="GM528" s="245"/>
      <c r="GN528" s="245"/>
      <c r="GO528" s="245"/>
      <c r="GP528" s="245"/>
      <c r="GQ528" s="245"/>
      <c r="GR528" s="245"/>
      <c r="GS528" s="245"/>
      <c r="GT528" s="245"/>
      <c r="GU528" s="245"/>
      <c r="GV528" s="245"/>
      <c r="GW528" s="245"/>
      <c r="GX528" s="245"/>
      <c r="GY528" s="245"/>
      <c r="GZ528" s="245"/>
      <c r="HA528" s="245"/>
      <c r="HB528" s="245"/>
      <c r="HC528" s="245"/>
      <c r="HD528" s="245"/>
      <c r="HE528" s="245"/>
      <c r="HF528" s="245"/>
      <c r="HG528" s="245"/>
      <c r="HH528" s="245"/>
      <c r="HI528" s="245"/>
      <c r="HJ528" s="245"/>
      <c r="HK528" s="245"/>
    </row>
    <row r="529" customFormat="false" ht="12.75" hidden="true" customHeight="false" outlineLevel="0" collapsed="false">
      <c r="A529" s="232"/>
      <c r="B529" s="233"/>
      <c r="C529" s="232"/>
      <c r="D529" s="234"/>
      <c r="E529" s="234"/>
      <c r="F529" s="235"/>
      <c r="G529" s="234"/>
      <c r="H529" s="234"/>
      <c r="I529" s="237"/>
      <c r="J529" s="238"/>
      <c r="K529" s="247" t="s">
        <v>161</v>
      </c>
      <c r="L529" s="248" t="e">
        <f aca="false">(L527*L528*$G527)*$L$8</f>
        <v>#VALUE!</v>
      </c>
      <c r="M529" s="248"/>
      <c r="N529" s="248" t="e">
        <f aca="false">(N527*N528*$G527)*$L$8</f>
        <v>#VALUE!</v>
      </c>
      <c r="O529" s="248"/>
      <c r="P529" s="248" t="e">
        <f aca="false">(P527*P528*$G527)*$L$8</f>
        <v>#VALUE!</v>
      </c>
      <c r="Q529" s="248"/>
      <c r="R529" s="248" t="e">
        <f aca="false">(R527*R528*$G527)*$L$8</f>
        <v>#VALUE!</v>
      </c>
      <c r="S529" s="248"/>
      <c r="T529" s="248" t="e">
        <f aca="false">(T527*T528*$G527)*$T$8</f>
        <v>#VALUE!</v>
      </c>
      <c r="U529" s="248"/>
      <c r="V529" s="248" t="e">
        <f aca="false">(V527*V528*$G527)*$T$8</f>
        <v>#VALUE!</v>
      </c>
      <c r="W529" s="248"/>
      <c r="X529" s="248" t="e">
        <f aca="false">(X527*X528*$G527)*$T$8</f>
        <v>#VALUE!</v>
      </c>
      <c r="Y529" s="248"/>
      <c r="Z529" s="248" t="e">
        <f aca="false">(Z527*Z528*$G527)*$T$8</f>
        <v>#VALUE!</v>
      </c>
      <c r="AA529" s="248"/>
      <c r="AB529" s="248" t="e">
        <f aca="false">(AB527*AB528*$G527)*$AB$8</f>
        <v>#VALUE!</v>
      </c>
      <c r="AC529" s="248"/>
      <c r="AD529" s="248" t="e">
        <f aca="false">(AD527*AD528*$G527)*$AB$8</f>
        <v>#VALUE!</v>
      </c>
      <c r="AE529" s="248"/>
      <c r="AF529" s="248" t="e">
        <f aca="false">(AF527*AF528*$G527)*$AB$8</f>
        <v>#VALUE!</v>
      </c>
      <c r="AG529" s="248"/>
      <c r="AH529" s="248" t="e">
        <f aca="false">(AH527*AH528*$G527)*$AB$8</f>
        <v>#VALUE!</v>
      </c>
      <c r="AI529" s="248"/>
      <c r="AJ529" s="248" t="e">
        <f aca="false">(AJ527*AJ528*$G527)*$AJ$8</f>
        <v>#VALUE!</v>
      </c>
      <c r="AK529" s="248"/>
      <c r="AL529" s="248" t="e">
        <f aca="false">(AL527*AL528*$G527)*$AJ$8</f>
        <v>#VALUE!</v>
      </c>
      <c r="AM529" s="248"/>
      <c r="AN529" s="248" t="e">
        <f aca="false">(AN527*AN528*$G527)*$AJ$8</f>
        <v>#VALUE!</v>
      </c>
      <c r="AO529" s="248"/>
      <c r="AP529" s="248" t="e">
        <f aca="false">(AP527*AP528*$G527)*$AJ$8</f>
        <v>#VALUE!</v>
      </c>
      <c r="AQ529" s="248"/>
      <c r="AR529" s="248" t="e">
        <f aca="false">(AR527*AR528*$G527)*$AT$8</f>
        <v>#VALUE!</v>
      </c>
      <c r="AS529" s="248"/>
      <c r="AT529" s="248" t="e">
        <f aca="false">(AT527*AT528*$G527)*$AT$8</f>
        <v>#VALUE!</v>
      </c>
      <c r="AU529" s="248"/>
      <c r="AV529" s="248" t="e">
        <f aca="false">(AV527*AV528*$G527)*$AT$8</f>
        <v>#VALUE!</v>
      </c>
      <c r="AW529" s="248"/>
      <c r="AX529" s="248" t="e">
        <f aca="false">(AX527*AX528*$G527)*$AT$8</f>
        <v>#VALUE!</v>
      </c>
      <c r="AY529" s="248"/>
      <c r="AZ529" s="248" t="e">
        <f aca="false">(AZ527*AZ528*$G527)*$BB$8</f>
        <v>#VALUE!</v>
      </c>
      <c r="BA529" s="248"/>
      <c r="BB529" s="248" t="e">
        <f aca="false">(BB527*BB528*$G527)*$BB$8</f>
        <v>#VALUE!</v>
      </c>
      <c r="BC529" s="248"/>
      <c r="BD529" s="248" t="e">
        <f aca="false">(BD527*BD528*$G527)*$BB$8</f>
        <v>#VALUE!</v>
      </c>
      <c r="BE529" s="248"/>
      <c r="BF529" s="248" t="e">
        <f aca="false">(BF527*BF528*$G527)*$BB$8</f>
        <v>#VALUE!</v>
      </c>
      <c r="BG529" s="248"/>
      <c r="BH529" s="248" t="e">
        <f aca="false">(BH527*BH528*$G527)*$BJ$8</f>
        <v>#VALUE!</v>
      </c>
      <c r="BI529" s="248"/>
      <c r="BJ529" s="248" t="e">
        <f aca="false">(BJ527*BJ528*$G527)*$BJ$8</f>
        <v>#VALUE!</v>
      </c>
      <c r="BK529" s="248"/>
      <c r="BL529" s="248" t="e">
        <f aca="false">(BL527*BL528*$G527)*$BJ$8</f>
        <v>#VALUE!</v>
      </c>
      <c r="BM529" s="248"/>
      <c r="BN529" s="248" t="e">
        <f aca="false">(BN527*BN528*$G527)*$BJ$8</f>
        <v>#VALUE!</v>
      </c>
      <c r="BO529" s="248"/>
      <c r="BP529" s="248" t="e">
        <f aca="false">(BP527*BP528*$G527)*$BT$8</f>
        <v>#VALUE!</v>
      </c>
      <c r="BQ529" s="248"/>
      <c r="BR529" s="248" t="e">
        <f aca="false">(BR527*BR528*$G527)*$BT$8</f>
        <v>#VALUE!</v>
      </c>
      <c r="BS529" s="248"/>
      <c r="BT529" s="248" t="e">
        <f aca="false">(BT527*BT528*$G527)*$BT$8</f>
        <v>#VALUE!</v>
      </c>
      <c r="BU529" s="248"/>
      <c r="BV529" s="248" t="e">
        <f aca="false">(BV527*BV528*$G527)*$BT$8</f>
        <v>#VALUE!</v>
      </c>
      <c r="BW529" s="248"/>
      <c r="BX529" s="248" t="e">
        <f aca="false">(BX527*BX528*$G527)*$BT$8</f>
        <v>#VALUE!</v>
      </c>
      <c r="BY529" s="248"/>
      <c r="BZ529" s="248" t="e">
        <f aca="false">(BZ527*BZ528*$G527)*$CB$8</f>
        <v>#VALUE!</v>
      </c>
      <c r="CA529" s="248"/>
      <c r="CB529" s="248" t="e">
        <f aca="false">(CB527*CB528*$G527)*$CB$8</f>
        <v>#VALUE!</v>
      </c>
      <c r="CC529" s="248"/>
      <c r="CD529" s="248" t="e">
        <f aca="false">(CD527*CD528*$G527)*$CB$8</f>
        <v>#VALUE!</v>
      </c>
      <c r="CE529" s="248"/>
      <c r="CF529" s="248" t="e">
        <f aca="false">(CF527*CF528*$G527)*$CJ$8</f>
        <v>#VALUE!</v>
      </c>
      <c r="CG529" s="248"/>
      <c r="CH529" s="248" t="e">
        <f aca="false">(CH527*CH528*$G527)*$CJ$8</f>
        <v>#VALUE!</v>
      </c>
      <c r="CI529" s="248"/>
      <c r="CJ529" s="248" t="e">
        <f aca="false">(CJ527*CJ528*$G527)*$CJ$8</f>
        <v>#VALUE!</v>
      </c>
      <c r="CK529" s="248"/>
      <c r="CL529" s="248" t="e">
        <f aca="false">(CL527*CL528*$G527)*$CJ$8</f>
        <v>#VALUE!</v>
      </c>
      <c r="CM529" s="248"/>
      <c r="CN529" s="248" t="e">
        <f aca="false">(CN527*CN528*$G527)*$CT$8</f>
        <v>#VALUE!</v>
      </c>
      <c r="CO529" s="248"/>
      <c r="CP529" s="248" t="e">
        <f aca="false">(CP527*CP528*$G527)*$CT$8</f>
        <v>#VALUE!</v>
      </c>
      <c r="CQ529" s="248"/>
      <c r="CR529" s="248" t="e">
        <f aca="false">(CR527*CR528*$G527)*$CT$8</f>
        <v>#VALUE!</v>
      </c>
      <c r="CS529" s="248"/>
      <c r="CT529" s="248" t="e">
        <f aca="false">(CT527*CT528*$G527)*$CT$8</f>
        <v>#VALUE!</v>
      </c>
      <c r="CU529" s="248"/>
      <c r="CV529" s="248" t="e">
        <f aca="false">(CV527*CV528*$G527)*$DB$8</f>
        <v>#VALUE!</v>
      </c>
      <c r="CW529" s="248"/>
      <c r="CX529" s="248" t="e">
        <f aca="false">(CX527*CX528*$G527)*$DB$8</f>
        <v>#VALUE!</v>
      </c>
      <c r="CY529" s="248"/>
      <c r="CZ529" s="248" t="e">
        <f aca="false">(CZ527*CZ528*$G527)*$DB$8</f>
        <v>#VALUE!</v>
      </c>
      <c r="DA529" s="248"/>
      <c r="DB529" s="248" t="e">
        <f aca="false">(DB527*DB528*$G527)*$DB$8</f>
        <v>#VALUE!</v>
      </c>
      <c r="DC529" s="248"/>
      <c r="DD529" s="248" t="e">
        <f aca="false">(DD527*DD528*$G527)*$DB$8</f>
        <v>#VALUE!</v>
      </c>
      <c r="DE529" s="248"/>
      <c r="DF529" s="248" t="e">
        <f aca="false">(DF527*DF528*$G527)*$DB$8</f>
        <v>#VALUE!</v>
      </c>
      <c r="DG529" s="248"/>
      <c r="DH529" s="248" t="e">
        <f aca="false">(DH527*DH528*$G527)*$DB$8</f>
        <v>#VALUE!</v>
      </c>
      <c r="DI529" s="248"/>
      <c r="DJ529" s="292" t="e">
        <f aca="false">(DJ527*DJ528*$G527)*$DB$8</f>
        <v>#VALUE!</v>
      </c>
      <c r="DK529" s="292"/>
      <c r="DL529" s="248" t="e">
        <f aca="false">(DL527*DL528*$G527)*$DB$8</f>
        <v>#VALUE!</v>
      </c>
      <c r="DM529" s="248"/>
      <c r="DN529" s="248" t="e">
        <f aca="false">(DN527*DN528*$G527)*$DB$8</f>
        <v>#VALUE!</v>
      </c>
      <c r="DO529" s="248"/>
      <c r="DP529" s="248" t="e">
        <f aca="false">(DP527*DP528*$G527)*$DB$8</f>
        <v>#VALUE!</v>
      </c>
      <c r="DQ529" s="248"/>
      <c r="DR529" s="248" t="e">
        <f aca="false">(DR527*DR528*$G527)*$DB$8</f>
        <v>#VALUE!</v>
      </c>
      <c r="DS529" s="248"/>
      <c r="DT529" s="248" t="e">
        <f aca="false">(DT527*DT528*$G527)*$DB$8</f>
        <v>#VALUE!</v>
      </c>
      <c r="DU529" s="248"/>
      <c r="DV529" s="248" t="e">
        <f aca="false">(DV527*DV528*$G527)*$DB$8</f>
        <v>#VALUE!</v>
      </c>
      <c r="DW529" s="248"/>
      <c r="DX529" s="248" t="e">
        <f aca="false">(DX527*DX528*$G527)*$DB$8</f>
        <v>#VALUE!</v>
      </c>
      <c r="DY529" s="248"/>
      <c r="DZ529" s="248" t="e">
        <f aca="false">(DZ527*DZ528*$G527)*$DB$8</f>
        <v>#VALUE!</v>
      </c>
      <c r="EA529" s="248"/>
      <c r="EB529" s="248" t="e">
        <f aca="false">(EB527*EB528*$G527)*$DB$8</f>
        <v>#VALUE!</v>
      </c>
      <c r="EC529" s="248"/>
      <c r="ED529" s="248" t="e">
        <f aca="false">(ED527*ED528*$G527)*$DB$8</f>
        <v>#VALUE!</v>
      </c>
      <c r="EE529" s="248"/>
      <c r="EF529" s="248" t="e">
        <f aca="false">(EF527*EF528*$G527)*$DB$8</f>
        <v>#VALUE!</v>
      </c>
      <c r="EG529" s="248"/>
      <c r="EH529" s="248" t="e">
        <f aca="false">(EH527*EH528*$G527)*$DB$8</f>
        <v>#VALUE!</v>
      </c>
      <c r="EI529" s="248"/>
      <c r="EJ529" s="248" t="e">
        <f aca="false">(EJ527*EJ528*$G527)*$DB$8</f>
        <v>#VALUE!</v>
      </c>
      <c r="EK529" s="248"/>
      <c r="EL529" s="248" t="e">
        <f aca="false">(EL527*EL528*$G527)*$DB$8</f>
        <v>#VALUE!</v>
      </c>
      <c r="EM529" s="248"/>
      <c r="EN529" s="248" t="e">
        <f aca="false">(EN527*EN528*$G527)*$DB$8</f>
        <v>#VALUE!</v>
      </c>
      <c r="EO529" s="248"/>
      <c r="EP529" s="248" t="e">
        <f aca="false">(EP527*EP528*$G527)*$DB$8</f>
        <v>#VALUE!</v>
      </c>
      <c r="EQ529" s="248"/>
      <c r="ER529" s="248" t="e">
        <f aca="false">(ER527*ER528*$G527)*$DB$8</f>
        <v>#VALUE!</v>
      </c>
      <c r="ES529" s="248"/>
      <c r="ET529" s="248" t="e">
        <f aca="false">(ET527*ET528*$G527)*$DB$8</f>
        <v>#VALUE!</v>
      </c>
      <c r="EU529" s="248"/>
      <c r="EV529" s="248" t="e">
        <f aca="false">(EV527*EV528*$G527)*$DB$8</f>
        <v>#VALUE!</v>
      </c>
      <c r="EW529" s="248"/>
      <c r="EX529" s="249" t="e">
        <f aca="false">(EX527*EX528*$G527)*$DB$8</f>
        <v>#VALUE!</v>
      </c>
      <c r="EY529" s="249"/>
      <c r="EZ529" s="248" t="e">
        <f aca="false">(EZ527*EZ528*$G527)*$DB$8</f>
        <v>#VALUE!</v>
      </c>
      <c r="FA529" s="248"/>
      <c r="FB529" s="248" t="e">
        <f aca="false">(FB527*FB528*$G527)*$DB$8</f>
        <v>#VALUE!</v>
      </c>
      <c r="FC529" s="248"/>
      <c r="FD529" s="248" t="e">
        <f aca="false">(FD527*FD528*$G527)*$DB$8</f>
        <v>#VALUE!</v>
      </c>
      <c r="FE529" s="248"/>
      <c r="FF529" s="248" t="e">
        <f aca="false">(FF527*FF528*$G527)*$DB$8</f>
        <v>#VALUE!</v>
      </c>
      <c r="FG529" s="248"/>
      <c r="FH529" s="248" t="e">
        <f aca="false">(FH527*FH528*$G527)*$DB$8</f>
        <v>#VALUE!</v>
      </c>
      <c r="FI529" s="248"/>
      <c r="FJ529" s="248" t="e">
        <f aca="false">(FJ527*FJ528*$G527)*$DB$8</f>
        <v>#VALUE!</v>
      </c>
      <c r="FK529" s="248"/>
      <c r="FL529" s="248" t="e">
        <f aca="false">(FL527*FL528*$G527)*$DB$8</f>
        <v>#VALUE!</v>
      </c>
      <c r="FM529" s="248"/>
      <c r="FN529" s="248" t="e">
        <f aca="false">(FN527*FN528*$G527)*$DB$8</f>
        <v>#VALUE!</v>
      </c>
      <c r="FO529" s="248"/>
      <c r="FP529" s="248" t="e">
        <f aca="false">(FP527*FP528*$G527)*$DB$8</f>
        <v>#VALUE!</v>
      </c>
      <c r="FQ529" s="248"/>
      <c r="FR529" s="248" t="e">
        <f aca="false">(FR527*FR528*$G527)*$DB$8</f>
        <v>#VALUE!</v>
      </c>
      <c r="FS529" s="248"/>
      <c r="FT529" s="248" t="e">
        <f aca="false">(FT527*FT528*$G527)*$DB$8</f>
        <v>#VALUE!</v>
      </c>
      <c r="FU529" s="248"/>
      <c r="FV529" s="248" t="e">
        <f aca="false">(FV527*FV528*$G527)*$DB$8</f>
        <v>#VALUE!</v>
      </c>
      <c r="FW529" s="248"/>
      <c r="FX529" s="248" t="e">
        <f aca="false">(FX527*FX528*$G527)*$DB$8</f>
        <v>#VALUE!</v>
      </c>
      <c r="FY529" s="248"/>
      <c r="FZ529" s="248" t="e">
        <f aca="false">(FZ527*FZ528*$G527)*$DB$8</f>
        <v>#VALUE!</v>
      </c>
      <c r="GA529" s="248"/>
      <c r="GB529" s="248" t="e">
        <f aca="false">(GB527*GB528*$G527)*$DB$8</f>
        <v>#VALUE!</v>
      </c>
      <c r="GC529" s="248"/>
      <c r="GD529" s="248" t="e">
        <f aca="false">(GD527*GD528*$G527)*$DB$8</f>
        <v>#VALUE!</v>
      </c>
      <c r="GE529" s="248"/>
      <c r="GF529" s="248" t="e">
        <f aca="false">(GF527*GF528*$G527)*$DB$8</f>
        <v>#VALUE!</v>
      </c>
      <c r="GG529" s="248"/>
      <c r="GH529" s="248" t="e">
        <f aca="false">(GH527*GH528*$G527)*$DB$8</f>
        <v>#VALUE!</v>
      </c>
      <c r="GI529" s="248"/>
      <c r="GJ529" s="248" t="e">
        <f aca="false">(GJ527*GJ528*$G527)*$DB$8</f>
        <v>#VALUE!</v>
      </c>
      <c r="GK529" s="248"/>
      <c r="GL529" s="248" t="e">
        <f aca="false">(GL527*GL528*$G527)*$DB$8</f>
        <v>#VALUE!</v>
      </c>
      <c r="GM529" s="248"/>
      <c r="GN529" s="248" t="e">
        <f aca="false">(GN527*GN528*$G527)*$DB$8</f>
        <v>#VALUE!</v>
      </c>
      <c r="GO529" s="248"/>
      <c r="GP529" s="248" t="e">
        <f aca="false">(GP527*GP528*$G527)*$DB$8</f>
        <v>#VALUE!</v>
      </c>
      <c r="GQ529" s="248"/>
      <c r="GR529" s="248" t="e">
        <f aca="false">(GR527*GR528*$G527)*$DB$8</f>
        <v>#VALUE!</v>
      </c>
      <c r="GS529" s="248"/>
      <c r="GT529" s="248" t="e">
        <f aca="false">(GT527*GT528*$G527)*$DB$8</f>
        <v>#VALUE!</v>
      </c>
      <c r="GU529" s="248"/>
      <c r="GV529" s="248" t="e">
        <f aca="false">(GV527*GV528*$G527)*$DB$8</f>
        <v>#VALUE!</v>
      </c>
      <c r="GW529" s="248"/>
      <c r="GX529" s="248" t="e">
        <f aca="false">(GX527*GX528*$G527)*$DB$8</f>
        <v>#VALUE!</v>
      </c>
      <c r="GY529" s="248"/>
      <c r="GZ529" s="248" t="e">
        <f aca="false">(GZ527*GZ528*$G527)*$DB$8</f>
        <v>#VALUE!</v>
      </c>
      <c r="HA529" s="248"/>
      <c r="HB529" s="248" t="e">
        <f aca="false">(HB527*HB528*$G527)*$DB$8</f>
        <v>#VALUE!</v>
      </c>
      <c r="HC529" s="248"/>
      <c r="HD529" s="248" t="e">
        <f aca="false">(HD527*HD528*$G527)*$DB$8</f>
        <v>#VALUE!</v>
      </c>
      <c r="HE529" s="248"/>
      <c r="HF529" s="248" t="e">
        <f aca="false">(HF527*HF528*$G527)*$DB$8</f>
        <v>#VALUE!</v>
      </c>
      <c r="HG529" s="248"/>
      <c r="HH529" s="248" t="e">
        <f aca="false">(HH527*HH528*$G527)*$DB$8</f>
        <v>#VALUE!</v>
      </c>
      <c r="HI529" s="248"/>
      <c r="HJ529" s="248" t="e">
        <f aca="false">(HJ527*HJ528*$G527)*$DB$8</f>
        <v>#VALUE!</v>
      </c>
      <c r="HK529" s="248"/>
    </row>
    <row r="530" customFormat="false" ht="12.75" hidden="true" customHeight="false" outlineLevel="0" collapsed="false">
      <c r="A530" s="232"/>
      <c r="B530" s="233"/>
      <c r="C530" s="232"/>
      <c r="D530" s="234"/>
      <c r="E530" s="234"/>
      <c r="F530" s="235"/>
      <c r="G530" s="234"/>
      <c r="H530" s="234"/>
      <c r="I530" s="237"/>
      <c r="J530" s="238"/>
      <c r="K530" s="250" t="s">
        <v>162</v>
      </c>
      <c r="L530" s="251" t="e">
        <f aca="false">L529</f>
        <v>#VALUE!</v>
      </c>
      <c r="M530" s="251"/>
      <c r="N530" s="251" t="e">
        <f aca="false">L530+N529</f>
        <v>#VALUE!</v>
      </c>
      <c r="O530" s="251"/>
      <c r="P530" s="251" t="e">
        <f aca="false">N530+P529</f>
        <v>#VALUE!</v>
      </c>
      <c r="Q530" s="251"/>
      <c r="R530" s="251" t="e">
        <f aca="false">P530+R529</f>
        <v>#VALUE!</v>
      </c>
      <c r="S530" s="251"/>
      <c r="T530" s="251" t="e">
        <f aca="false">R530+T529</f>
        <v>#VALUE!</v>
      </c>
      <c r="U530" s="251"/>
      <c r="V530" s="251" t="e">
        <f aca="false">T530+V529</f>
        <v>#VALUE!</v>
      </c>
      <c r="W530" s="251"/>
      <c r="X530" s="251" t="e">
        <f aca="false">V530+X529</f>
        <v>#VALUE!</v>
      </c>
      <c r="Y530" s="251"/>
      <c r="Z530" s="251" t="e">
        <f aca="false">X530+Z529</f>
        <v>#VALUE!</v>
      </c>
      <c r="AA530" s="251"/>
      <c r="AB530" s="251" t="e">
        <f aca="false">Z530+AB529</f>
        <v>#VALUE!</v>
      </c>
      <c r="AC530" s="251"/>
      <c r="AD530" s="251" t="e">
        <f aca="false">AB530+AD529</f>
        <v>#VALUE!</v>
      </c>
      <c r="AE530" s="251"/>
      <c r="AF530" s="251" t="e">
        <f aca="false">AD530+AF529</f>
        <v>#VALUE!</v>
      </c>
      <c r="AG530" s="251"/>
      <c r="AH530" s="251" t="e">
        <f aca="false">AF530+AH529</f>
        <v>#VALUE!</v>
      </c>
      <c r="AI530" s="251"/>
      <c r="AJ530" s="251" t="e">
        <f aca="false">AH530+AJ529</f>
        <v>#VALUE!</v>
      </c>
      <c r="AK530" s="251"/>
      <c r="AL530" s="251" t="e">
        <f aca="false">AJ530+AL529</f>
        <v>#VALUE!</v>
      </c>
      <c r="AM530" s="251"/>
      <c r="AN530" s="251" t="e">
        <f aca="false">AL530+AN529</f>
        <v>#VALUE!</v>
      </c>
      <c r="AO530" s="251"/>
      <c r="AP530" s="251" t="e">
        <f aca="false">AN530+AP529</f>
        <v>#VALUE!</v>
      </c>
      <c r="AQ530" s="251"/>
      <c r="AR530" s="251" t="e">
        <f aca="false">AP530+AR529</f>
        <v>#VALUE!</v>
      </c>
      <c r="AS530" s="251"/>
      <c r="AT530" s="251" t="e">
        <f aca="false">AR530+AT529</f>
        <v>#VALUE!</v>
      </c>
      <c r="AU530" s="251"/>
      <c r="AV530" s="251" t="e">
        <f aca="false">AT530+AV529</f>
        <v>#VALUE!</v>
      </c>
      <c r="AW530" s="251"/>
      <c r="AX530" s="251" t="e">
        <f aca="false">AV530+AX529</f>
        <v>#VALUE!</v>
      </c>
      <c r="AY530" s="251"/>
      <c r="AZ530" s="251" t="e">
        <f aca="false">AX530+AZ529</f>
        <v>#VALUE!</v>
      </c>
      <c r="BA530" s="251"/>
      <c r="BB530" s="251" t="e">
        <f aca="false">AZ530+BB529</f>
        <v>#VALUE!</v>
      </c>
      <c r="BC530" s="251"/>
      <c r="BD530" s="251" t="e">
        <f aca="false">BB530+BD529</f>
        <v>#VALUE!</v>
      </c>
      <c r="BE530" s="251"/>
      <c r="BF530" s="251" t="e">
        <f aca="false">BD530+BF529</f>
        <v>#VALUE!</v>
      </c>
      <c r="BG530" s="251"/>
      <c r="BH530" s="251" t="e">
        <f aca="false">BF530+BH529</f>
        <v>#VALUE!</v>
      </c>
      <c r="BI530" s="251"/>
      <c r="BJ530" s="251" t="e">
        <f aca="false">BH530+BJ529</f>
        <v>#VALUE!</v>
      </c>
      <c r="BK530" s="251"/>
      <c r="BL530" s="251" t="e">
        <f aca="false">BJ530+BL529</f>
        <v>#VALUE!</v>
      </c>
      <c r="BM530" s="251"/>
      <c r="BN530" s="251" t="e">
        <f aca="false">BL530+BN529</f>
        <v>#VALUE!</v>
      </c>
      <c r="BO530" s="251"/>
      <c r="BP530" s="251" t="e">
        <f aca="false">BN530+BP529</f>
        <v>#VALUE!</v>
      </c>
      <c r="BQ530" s="251"/>
      <c r="BR530" s="251" t="e">
        <f aca="false">BP530+BR529</f>
        <v>#VALUE!</v>
      </c>
      <c r="BS530" s="251"/>
      <c r="BT530" s="251" t="e">
        <f aca="false">BR530+BT529</f>
        <v>#VALUE!</v>
      </c>
      <c r="BU530" s="251"/>
      <c r="BV530" s="251" t="e">
        <f aca="false">BT530+BV529</f>
        <v>#VALUE!</v>
      </c>
      <c r="BW530" s="251"/>
      <c r="BX530" s="251" t="e">
        <f aca="false">BV530+BX529</f>
        <v>#VALUE!</v>
      </c>
      <c r="BY530" s="251"/>
      <c r="BZ530" s="251" t="e">
        <f aca="false">BX530+BZ529</f>
        <v>#VALUE!</v>
      </c>
      <c r="CA530" s="251"/>
      <c r="CB530" s="251" t="e">
        <f aca="false">BZ530+CB529</f>
        <v>#VALUE!</v>
      </c>
      <c r="CC530" s="251"/>
      <c r="CD530" s="251" t="e">
        <f aca="false">CB530+CD529</f>
        <v>#VALUE!</v>
      </c>
      <c r="CE530" s="251"/>
      <c r="CF530" s="251" t="e">
        <f aca="false">CD530+CF529</f>
        <v>#VALUE!</v>
      </c>
      <c r="CG530" s="251"/>
      <c r="CH530" s="251" t="e">
        <f aca="false">CF530+CH529</f>
        <v>#VALUE!</v>
      </c>
      <c r="CI530" s="251"/>
      <c r="CJ530" s="251" t="e">
        <f aca="false">CH530+CJ529</f>
        <v>#VALUE!</v>
      </c>
      <c r="CK530" s="251"/>
      <c r="CL530" s="251" t="e">
        <f aca="false">CJ530+CL529</f>
        <v>#VALUE!</v>
      </c>
      <c r="CM530" s="251"/>
      <c r="CN530" s="251" t="e">
        <f aca="false">CL530+CN529</f>
        <v>#VALUE!</v>
      </c>
      <c r="CO530" s="251"/>
      <c r="CP530" s="251" t="e">
        <f aca="false">CN530+CP529</f>
        <v>#VALUE!</v>
      </c>
      <c r="CQ530" s="251"/>
      <c r="CR530" s="251" t="e">
        <f aca="false">CP530+CR529</f>
        <v>#VALUE!</v>
      </c>
      <c r="CS530" s="251"/>
      <c r="CT530" s="251" t="e">
        <f aca="false">CR530+CT529</f>
        <v>#VALUE!</v>
      </c>
      <c r="CU530" s="251"/>
      <c r="CV530" s="251" t="e">
        <f aca="false">CT530+CV529</f>
        <v>#VALUE!</v>
      </c>
      <c r="CW530" s="251"/>
      <c r="CX530" s="251" t="e">
        <f aca="false">CV530+CX529</f>
        <v>#VALUE!</v>
      </c>
      <c r="CY530" s="251"/>
      <c r="CZ530" s="251" t="e">
        <f aca="false">CX530+CZ529</f>
        <v>#VALUE!</v>
      </c>
      <c r="DA530" s="251"/>
      <c r="DB530" s="251" t="e">
        <f aca="false">CZ530+DB529</f>
        <v>#VALUE!</v>
      </c>
      <c r="DC530" s="251"/>
      <c r="DD530" s="251" t="e">
        <f aca="false">DB530+DD529</f>
        <v>#VALUE!</v>
      </c>
      <c r="DE530" s="251"/>
      <c r="DF530" s="251" t="e">
        <f aca="false">DD530+DF529</f>
        <v>#VALUE!</v>
      </c>
      <c r="DG530" s="251"/>
      <c r="DH530" s="251" t="e">
        <f aca="false">DF530+DH529</f>
        <v>#VALUE!</v>
      </c>
      <c r="DI530" s="251"/>
      <c r="DJ530" s="293" t="e">
        <f aca="false">DH530+DJ529</f>
        <v>#VALUE!</v>
      </c>
      <c r="DK530" s="293"/>
      <c r="DL530" s="251" t="e">
        <f aca="false">DJ530+DL529</f>
        <v>#VALUE!</v>
      </c>
      <c r="DM530" s="251"/>
      <c r="DN530" s="251" t="e">
        <f aca="false">DL530+DN529</f>
        <v>#VALUE!</v>
      </c>
      <c r="DO530" s="251"/>
      <c r="DP530" s="251" t="e">
        <f aca="false">DN530+DP529</f>
        <v>#VALUE!</v>
      </c>
      <c r="DQ530" s="251"/>
      <c r="DR530" s="251" t="e">
        <f aca="false">DP530+DR529</f>
        <v>#VALUE!</v>
      </c>
      <c r="DS530" s="251"/>
      <c r="DT530" s="251" t="e">
        <f aca="false">DR530+DT529</f>
        <v>#VALUE!</v>
      </c>
      <c r="DU530" s="251"/>
      <c r="DV530" s="251" t="e">
        <f aca="false">DT530+DV529</f>
        <v>#VALUE!</v>
      </c>
      <c r="DW530" s="251"/>
      <c r="DX530" s="251" t="e">
        <f aca="false">DV530+DX529</f>
        <v>#VALUE!</v>
      </c>
      <c r="DY530" s="251"/>
      <c r="DZ530" s="251" t="e">
        <f aca="false">DX530+DZ529</f>
        <v>#VALUE!</v>
      </c>
      <c r="EA530" s="251"/>
      <c r="EB530" s="251" t="e">
        <f aca="false">DZ530+EB529</f>
        <v>#VALUE!</v>
      </c>
      <c r="EC530" s="251"/>
      <c r="ED530" s="251" t="e">
        <f aca="false">EB530+ED529</f>
        <v>#VALUE!</v>
      </c>
      <c r="EE530" s="251"/>
      <c r="EF530" s="251" t="e">
        <f aca="false">ED530+EF529</f>
        <v>#VALUE!</v>
      </c>
      <c r="EG530" s="251"/>
      <c r="EH530" s="251" t="e">
        <f aca="false">EF530+EH529</f>
        <v>#VALUE!</v>
      </c>
      <c r="EI530" s="251"/>
      <c r="EJ530" s="251" t="e">
        <f aca="false">EH530+EJ529</f>
        <v>#VALUE!</v>
      </c>
      <c r="EK530" s="251"/>
      <c r="EL530" s="251" t="e">
        <f aca="false">EJ530+EL529</f>
        <v>#VALUE!</v>
      </c>
      <c r="EM530" s="251"/>
      <c r="EN530" s="251" t="e">
        <f aca="false">EL530+EN529</f>
        <v>#VALUE!</v>
      </c>
      <c r="EO530" s="251"/>
      <c r="EP530" s="251" t="e">
        <f aca="false">EN530+EP529</f>
        <v>#VALUE!</v>
      </c>
      <c r="EQ530" s="251"/>
      <c r="ER530" s="251" t="e">
        <f aca="false">EP530+ER529</f>
        <v>#VALUE!</v>
      </c>
      <c r="ES530" s="251"/>
      <c r="ET530" s="251" t="e">
        <f aca="false">ER530+ET529</f>
        <v>#VALUE!</v>
      </c>
      <c r="EU530" s="251"/>
      <c r="EV530" s="251" t="e">
        <f aca="false">ET530+EV529</f>
        <v>#VALUE!</v>
      </c>
      <c r="EW530" s="251"/>
      <c r="EX530" s="252" t="e">
        <f aca="false">EV530+EX529</f>
        <v>#VALUE!</v>
      </c>
      <c r="EY530" s="252"/>
      <c r="EZ530" s="251" t="e">
        <f aca="false">EX530+EZ529</f>
        <v>#VALUE!</v>
      </c>
      <c r="FA530" s="251"/>
      <c r="FB530" s="251" t="e">
        <f aca="false">EZ530+FB529</f>
        <v>#VALUE!</v>
      </c>
      <c r="FC530" s="251"/>
      <c r="FD530" s="251" t="e">
        <f aca="false">FB530+FD529</f>
        <v>#VALUE!</v>
      </c>
      <c r="FE530" s="251"/>
      <c r="FF530" s="251" t="e">
        <f aca="false">FD530+FF529</f>
        <v>#VALUE!</v>
      </c>
      <c r="FG530" s="251"/>
      <c r="FH530" s="251" t="e">
        <f aca="false">FF530+FH529</f>
        <v>#VALUE!</v>
      </c>
      <c r="FI530" s="251"/>
      <c r="FJ530" s="251" t="e">
        <f aca="false">FH530+FJ529</f>
        <v>#VALUE!</v>
      </c>
      <c r="FK530" s="251"/>
      <c r="FL530" s="251" t="e">
        <f aca="false">FJ530+FL529</f>
        <v>#VALUE!</v>
      </c>
      <c r="FM530" s="251"/>
      <c r="FN530" s="251" t="e">
        <f aca="false">FL530+FN529</f>
        <v>#VALUE!</v>
      </c>
      <c r="FO530" s="251"/>
      <c r="FP530" s="251" t="e">
        <f aca="false">FN530+FP529</f>
        <v>#VALUE!</v>
      </c>
      <c r="FQ530" s="251"/>
      <c r="FR530" s="251" t="e">
        <f aca="false">FP530+FR529</f>
        <v>#VALUE!</v>
      </c>
      <c r="FS530" s="251"/>
      <c r="FT530" s="251" t="e">
        <f aca="false">FR530+FT529</f>
        <v>#VALUE!</v>
      </c>
      <c r="FU530" s="251"/>
      <c r="FV530" s="251" t="e">
        <f aca="false">FT530+FV529</f>
        <v>#VALUE!</v>
      </c>
      <c r="FW530" s="251"/>
      <c r="FX530" s="251" t="e">
        <f aca="false">FV530+FX529</f>
        <v>#VALUE!</v>
      </c>
      <c r="FY530" s="251"/>
      <c r="FZ530" s="251" t="e">
        <f aca="false">FX530+FZ529</f>
        <v>#VALUE!</v>
      </c>
      <c r="GA530" s="251"/>
      <c r="GB530" s="251" t="e">
        <f aca="false">FZ530+GB529</f>
        <v>#VALUE!</v>
      </c>
      <c r="GC530" s="251"/>
      <c r="GD530" s="251" t="e">
        <f aca="false">GB530+GD529</f>
        <v>#VALUE!</v>
      </c>
      <c r="GE530" s="251"/>
      <c r="GF530" s="251" t="e">
        <f aca="false">GD530+GF529</f>
        <v>#VALUE!</v>
      </c>
      <c r="GG530" s="251"/>
      <c r="GH530" s="251" t="e">
        <f aca="false">GF530+GH529</f>
        <v>#VALUE!</v>
      </c>
      <c r="GI530" s="251"/>
      <c r="GJ530" s="251" t="e">
        <f aca="false">GH530+GJ529</f>
        <v>#VALUE!</v>
      </c>
      <c r="GK530" s="251"/>
      <c r="GL530" s="251" t="e">
        <f aca="false">GJ530+GL529</f>
        <v>#VALUE!</v>
      </c>
      <c r="GM530" s="251"/>
      <c r="GN530" s="251" t="e">
        <f aca="false">GL530+GN529</f>
        <v>#VALUE!</v>
      </c>
      <c r="GO530" s="251"/>
      <c r="GP530" s="251" t="e">
        <f aca="false">GN530+GP529</f>
        <v>#VALUE!</v>
      </c>
      <c r="GQ530" s="251"/>
      <c r="GR530" s="251" t="e">
        <f aca="false">GP530+GR529</f>
        <v>#VALUE!</v>
      </c>
      <c r="GS530" s="251"/>
      <c r="GT530" s="251" t="e">
        <f aca="false">GR530+GT529</f>
        <v>#VALUE!</v>
      </c>
      <c r="GU530" s="251"/>
      <c r="GV530" s="251" t="e">
        <f aca="false">GT530+GV529</f>
        <v>#VALUE!</v>
      </c>
      <c r="GW530" s="251"/>
      <c r="GX530" s="251" t="e">
        <f aca="false">GV530+GX529</f>
        <v>#VALUE!</v>
      </c>
      <c r="GY530" s="251"/>
      <c r="GZ530" s="251" t="e">
        <f aca="false">GX530+GZ529</f>
        <v>#VALUE!</v>
      </c>
      <c r="HA530" s="251"/>
      <c r="HB530" s="251" t="e">
        <f aca="false">GZ530+HB529</f>
        <v>#VALUE!</v>
      </c>
      <c r="HC530" s="251"/>
      <c r="HD530" s="251" t="e">
        <f aca="false">HB530+HD529</f>
        <v>#VALUE!</v>
      </c>
      <c r="HE530" s="251"/>
      <c r="HF530" s="251" t="e">
        <f aca="false">HD530+HF529</f>
        <v>#VALUE!</v>
      </c>
      <c r="HG530" s="251"/>
      <c r="HH530" s="251" t="e">
        <f aca="false">HF530+HH529</f>
        <v>#VALUE!</v>
      </c>
      <c r="HI530" s="251"/>
      <c r="HJ530" s="251" t="e">
        <f aca="false">HH530+HJ529</f>
        <v>#VALUE!</v>
      </c>
      <c r="HK530" s="251"/>
    </row>
    <row r="531" s="295" customFormat="true" ht="12.75" hidden="true" customHeight="false" outlineLevel="0" collapsed="false">
      <c r="A531" s="232"/>
      <c r="B531" s="233"/>
      <c r="C531" s="232"/>
      <c r="D531" s="234"/>
      <c r="E531" s="234"/>
      <c r="F531" s="235"/>
      <c r="G531" s="234"/>
      <c r="H531" s="253"/>
      <c r="I531" s="237"/>
      <c r="J531" s="238"/>
      <c r="K531" s="254" t="s">
        <v>163</v>
      </c>
      <c r="L531" s="255"/>
      <c r="M531" s="255"/>
      <c r="N531" s="255"/>
      <c r="O531" s="255"/>
      <c r="P531" s="255"/>
      <c r="Q531" s="255"/>
      <c r="R531" s="255" t="n">
        <v>0</v>
      </c>
      <c r="S531" s="255"/>
      <c r="T531" s="255"/>
      <c r="U531" s="255"/>
      <c r="V531" s="255"/>
      <c r="W531" s="255"/>
      <c r="X531" s="255"/>
      <c r="Y531" s="255"/>
      <c r="Z531" s="255"/>
      <c r="AA531" s="255"/>
      <c r="AB531" s="255"/>
      <c r="AC531" s="255"/>
      <c r="AD531" s="255"/>
      <c r="AE531" s="255"/>
      <c r="AF531" s="255"/>
      <c r="AG531" s="255"/>
      <c r="AH531" s="255"/>
      <c r="AI531" s="255"/>
      <c r="AJ531" s="255"/>
      <c r="AK531" s="255"/>
      <c r="AL531" s="255"/>
      <c r="AM531" s="255"/>
      <c r="AN531" s="255"/>
      <c r="AO531" s="255"/>
      <c r="AP531" s="255"/>
      <c r="AQ531" s="255"/>
      <c r="AR531" s="255"/>
      <c r="AS531" s="255"/>
      <c r="AT531" s="255"/>
      <c r="AU531" s="255"/>
      <c r="AV531" s="255"/>
      <c r="AW531" s="255"/>
      <c r="AX531" s="255"/>
      <c r="AY531" s="255"/>
      <c r="AZ531" s="255"/>
      <c r="BA531" s="255"/>
      <c r="BB531" s="255"/>
      <c r="BC531" s="255"/>
      <c r="BD531" s="255"/>
      <c r="BE531" s="255"/>
      <c r="BF531" s="255"/>
      <c r="BG531" s="255"/>
      <c r="BH531" s="255"/>
      <c r="BI531" s="255"/>
      <c r="BJ531" s="255"/>
      <c r="BK531" s="255"/>
      <c r="BL531" s="255"/>
      <c r="BM531" s="255"/>
      <c r="BN531" s="255"/>
      <c r="BO531" s="255"/>
      <c r="BP531" s="255"/>
      <c r="BQ531" s="255"/>
      <c r="BR531" s="255"/>
      <c r="BS531" s="255"/>
      <c r="BT531" s="255"/>
      <c r="BU531" s="255"/>
      <c r="BV531" s="255"/>
      <c r="BW531" s="255"/>
      <c r="BX531" s="255"/>
      <c r="BY531" s="255"/>
      <c r="BZ531" s="255"/>
      <c r="CA531" s="255"/>
      <c r="CB531" s="255"/>
      <c r="CC531" s="255"/>
      <c r="CD531" s="255"/>
      <c r="CE531" s="255"/>
      <c r="CF531" s="255"/>
      <c r="CG531" s="255"/>
      <c r="CH531" s="255"/>
      <c r="CI531" s="255"/>
      <c r="CJ531" s="255"/>
      <c r="CK531" s="255"/>
      <c r="CL531" s="255"/>
      <c r="CM531" s="255"/>
      <c r="CN531" s="255"/>
      <c r="CO531" s="255"/>
      <c r="CP531" s="255"/>
      <c r="CQ531" s="255"/>
      <c r="CR531" s="255"/>
      <c r="CS531" s="255"/>
      <c r="CT531" s="255"/>
      <c r="CU531" s="255"/>
      <c r="CV531" s="255"/>
      <c r="CW531" s="255"/>
      <c r="CX531" s="255"/>
      <c r="CY531" s="255"/>
      <c r="CZ531" s="255"/>
      <c r="DA531" s="255"/>
      <c r="DB531" s="255"/>
      <c r="DC531" s="255"/>
      <c r="DD531" s="255"/>
      <c r="DE531" s="255"/>
      <c r="DF531" s="255"/>
      <c r="DG531" s="255"/>
      <c r="DH531" s="255"/>
      <c r="DI531" s="255"/>
      <c r="DJ531" s="294"/>
      <c r="DK531" s="294"/>
      <c r="DL531" s="255"/>
      <c r="DM531" s="255"/>
      <c r="DN531" s="255"/>
      <c r="DO531" s="255"/>
      <c r="DP531" s="255"/>
      <c r="DQ531" s="255"/>
      <c r="DR531" s="255"/>
      <c r="DS531" s="255"/>
      <c r="DT531" s="255"/>
      <c r="DU531" s="255"/>
      <c r="DV531" s="255"/>
      <c r="DW531" s="255"/>
      <c r="DX531" s="255"/>
      <c r="DY531" s="255"/>
      <c r="DZ531" s="255"/>
      <c r="EA531" s="255"/>
      <c r="EB531" s="255"/>
      <c r="EC531" s="255"/>
      <c r="ED531" s="255"/>
      <c r="EE531" s="255"/>
      <c r="EF531" s="255"/>
      <c r="EG531" s="255"/>
      <c r="EH531" s="255"/>
      <c r="EI531" s="255"/>
      <c r="EJ531" s="255"/>
      <c r="EK531" s="255"/>
      <c r="EL531" s="255"/>
      <c r="EM531" s="255"/>
      <c r="EN531" s="255"/>
      <c r="EO531" s="255"/>
      <c r="EP531" s="255"/>
      <c r="EQ531" s="255"/>
      <c r="ER531" s="255"/>
      <c r="ES531" s="255"/>
      <c r="ET531" s="255"/>
      <c r="EU531" s="255"/>
      <c r="EV531" s="255"/>
      <c r="EW531" s="255"/>
      <c r="EX531" s="256"/>
      <c r="EY531" s="256"/>
      <c r="EZ531" s="255"/>
      <c r="FA531" s="255"/>
      <c r="FB531" s="255"/>
      <c r="FC531" s="255"/>
      <c r="FD531" s="255"/>
      <c r="FE531" s="255"/>
      <c r="FF531" s="255"/>
      <c r="FG531" s="255"/>
      <c r="FH531" s="255"/>
      <c r="FI531" s="255"/>
      <c r="FJ531" s="255"/>
      <c r="FK531" s="255"/>
      <c r="FL531" s="255"/>
      <c r="FM531" s="255"/>
      <c r="FN531" s="255"/>
      <c r="FO531" s="255"/>
      <c r="FP531" s="255"/>
      <c r="FQ531" s="255"/>
      <c r="FR531" s="255"/>
      <c r="FS531" s="255"/>
      <c r="FT531" s="255"/>
      <c r="FU531" s="255"/>
      <c r="FV531" s="255"/>
      <c r="FW531" s="255"/>
      <c r="FX531" s="255"/>
      <c r="FY531" s="255"/>
      <c r="FZ531" s="255"/>
      <c r="GA531" s="255"/>
      <c r="GB531" s="255"/>
      <c r="GC531" s="255"/>
      <c r="GD531" s="255"/>
      <c r="GE531" s="255"/>
      <c r="GF531" s="255"/>
      <c r="GG531" s="255"/>
      <c r="GH531" s="255"/>
      <c r="GI531" s="255"/>
      <c r="GJ531" s="255"/>
      <c r="GK531" s="255"/>
      <c r="GL531" s="255"/>
      <c r="GM531" s="255"/>
      <c r="GN531" s="255"/>
      <c r="GO531" s="255"/>
      <c r="GP531" s="255"/>
      <c r="GQ531" s="255"/>
      <c r="GR531" s="255"/>
      <c r="GS531" s="255"/>
      <c r="GT531" s="255"/>
      <c r="GU531" s="255"/>
      <c r="GV531" s="255"/>
      <c r="GW531" s="255"/>
      <c r="GX531" s="255"/>
      <c r="GY531" s="255"/>
      <c r="GZ531" s="255"/>
      <c r="HA531" s="255"/>
      <c r="HB531" s="255"/>
      <c r="HC531" s="255"/>
      <c r="HD531" s="255"/>
      <c r="HE531" s="255"/>
      <c r="HF531" s="255"/>
      <c r="HG531" s="255"/>
      <c r="HH531" s="255"/>
      <c r="HI531" s="255"/>
      <c r="HJ531" s="255"/>
      <c r="HK531" s="255"/>
    </row>
    <row r="532" s="297" customFormat="true" ht="12.75" hidden="true" customHeight="false" outlineLevel="0" collapsed="false">
      <c r="A532" s="232"/>
      <c r="B532" s="233"/>
      <c r="C532" s="232"/>
      <c r="D532" s="234"/>
      <c r="E532" s="234"/>
      <c r="F532" s="235"/>
      <c r="G532" s="234"/>
      <c r="H532" s="257"/>
      <c r="I532" s="237"/>
      <c r="J532" s="238"/>
      <c r="K532" s="258" t="s">
        <v>164</v>
      </c>
      <c r="L532" s="259" t="n">
        <f aca="false">L531</f>
        <v>0</v>
      </c>
      <c r="M532" s="259"/>
      <c r="N532" s="259" t="n">
        <f aca="false">N531+L532</f>
        <v>0</v>
      </c>
      <c r="O532" s="259"/>
      <c r="P532" s="259" t="n">
        <f aca="false">P531+N532</f>
        <v>0</v>
      </c>
      <c r="Q532" s="259"/>
      <c r="R532" s="259" t="n">
        <f aca="false">R531+P532</f>
        <v>0</v>
      </c>
      <c r="S532" s="259"/>
      <c r="T532" s="259" t="n">
        <f aca="false">T531+R532</f>
        <v>0</v>
      </c>
      <c r="U532" s="259"/>
      <c r="V532" s="259" t="n">
        <f aca="false">V531+T532</f>
        <v>0</v>
      </c>
      <c r="W532" s="259"/>
      <c r="X532" s="259" t="n">
        <f aca="false">X531+V532</f>
        <v>0</v>
      </c>
      <c r="Y532" s="259"/>
      <c r="Z532" s="259" t="n">
        <f aca="false">Z531+X532</f>
        <v>0</v>
      </c>
      <c r="AA532" s="259"/>
      <c r="AB532" s="259" t="n">
        <f aca="false">AB531+Z532</f>
        <v>0</v>
      </c>
      <c r="AC532" s="259"/>
      <c r="AD532" s="259" t="n">
        <f aca="false">AD531+AB532</f>
        <v>0</v>
      </c>
      <c r="AE532" s="259"/>
      <c r="AF532" s="259" t="n">
        <f aca="false">AF531+AD532</f>
        <v>0</v>
      </c>
      <c r="AG532" s="259"/>
      <c r="AH532" s="259" t="n">
        <f aca="false">AH531+AF532</f>
        <v>0</v>
      </c>
      <c r="AI532" s="259"/>
      <c r="AJ532" s="259" t="n">
        <f aca="false">AJ531+AH532</f>
        <v>0</v>
      </c>
      <c r="AK532" s="259"/>
      <c r="AL532" s="259" t="n">
        <f aca="false">AL531+AJ532</f>
        <v>0</v>
      </c>
      <c r="AM532" s="259"/>
      <c r="AN532" s="259" t="n">
        <f aca="false">AN531+AL532</f>
        <v>0</v>
      </c>
      <c r="AO532" s="259"/>
      <c r="AP532" s="259" t="n">
        <f aca="false">AP531+AN532</f>
        <v>0</v>
      </c>
      <c r="AQ532" s="259"/>
      <c r="AR532" s="259" t="n">
        <f aca="false">AR531+AP532</f>
        <v>0</v>
      </c>
      <c r="AS532" s="259"/>
      <c r="AT532" s="259" t="n">
        <f aca="false">AT531+AR532</f>
        <v>0</v>
      </c>
      <c r="AU532" s="259"/>
      <c r="AV532" s="259" t="n">
        <f aca="false">AV531+AT532</f>
        <v>0</v>
      </c>
      <c r="AW532" s="259"/>
      <c r="AX532" s="259" t="n">
        <f aca="false">AX531+AV532</f>
        <v>0</v>
      </c>
      <c r="AY532" s="259"/>
      <c r="AZ532" s="259" t="n">
        <f aca="false">AZ531+AX532</f>
        <v>0</v>
      </c>
      <c r="BA532" s="259"/>
      <c r="BB532" s="259" t="n">
        <f aca="false">BB531+AZ532</f>
        <v>0</v>
      </c>
      <c r="BC532" s="259"/>
      <c r="BD532" s="259" t="n">
        <f aca="false">BD531+BB532</f>
        <v>0</v>
      </c>
      <c r="BE532" s="259"/>
      <c r="BF532" s="259" t="n">
        <f aca="false">BF531+BD532</f>
        <v>0</v>
      </c>
      <c r="BG532" s="259"/>
      <c r="BH532" s="259" t="n">
        <f aca="false">BH531+BF532</f>
        <v>0</v>
      </c>
      <c r="BI532" s="259"/>
      <c r="BJ532" s="259" t="n">
        <f aca="false">BJ531+BH532</f>
        <v>0</v>
      </c>
      <c r="BK532" s="259"/>
      <c r="BL532" s="259" t="n">
        <f aca="false">BL531+BJ532</f>
        <v>0</v>
      </c>
      <c r="BM532" s="259"/>
      <c r="BN532" s="259" t="n">
        <f aca="false">BN531+BL532</f>
        <v>0</v>
      </c>
      <c r="BO532" s="259"/>
      <c r="BP532" s="259" t="n">
        <f aca="false">BP531+BN532</f>
        <v>0</v>
      </c>
      <c r="BQ532" s="259"/>
      <c r="BR532" s="259" t="n">
        <f aca="false">BR531+BP532</f>
        <v>0</v>
      </c>
      <c r="BS532" s="259"/>
      <c r="BT532" s="259" t="n">
        <f aca="false">BT531+BR532</f>
        <v>0</v>
      </c>
      <c r="BU532" s="259"/>
      <c r="BV532" s="259" t="n">
        <f aca="false">BV531+BT532</f>
        <v>0</v>
      </c>
      <c r="BW532" s="259"/>
      <c r="BX532" s="259" t="n">
        <f aca="false">BX531+BV532</f>
        <v>0</v>
      </c>
      <c r="BY532" s="259"/>
      <c r="BZ532" s="259" t="n">
        <f aca="false">BZ531+BX532</f>
        <v>0</v>
      </c>
      <c r="CA532" s="259"/>
      <c r="CB532" s="259" t="n">
        <f aca="false">CB531+BZ532</f>
        <v>0</v>
      </c>
      <c r="CC532" s="259"/>
      <c r="CD532" s="259" t="n">
        <f aca="false">CD531+CB532</f>
        <v>0</v>
      </c>
      <c r="CE532" s="259"/>
      <c r="CF532" s="259" t="n">
        <f aca="false">CF531+CD532</f>
        <v>0</v>
      </c>
      <c r="CG532" s="259"/>
      <c r="CH532" s="259" t="n">
        <f aca="false">CH531+CF532</f>
        <v>0</v>
      </c>
      <c r="CI532" s="259"/>
      <c r="CJ532" s="259" t="n">
        <f aca="false">CJ531+CH532</f>
        <v>0</v>
      </c>
      <c r="CK532" s="259"/>
      <c r="CL532" s="259" t="n">
        <f aca="false">CL531+CJ532</f>
        <v>0</v>
      </c>
      <c r="CM532" s="259"/>
      <c r="CN532" s="259" t="n">
        <f aca="false">CN531+CL532</f>
        <v>0</v>
      </c>
      <c r="CO532" s="259"/>
      <c r="CP532" s="259" t="n">
        <f aca="false">CP531+CN532</f>
        <v>0</v>
      </c>
      <c r="CQ532" s="259"/>
      <c r="CR532" s="259" t="n">
        <f aca="false">CR531+CP532</f>
        <v>0</v>
      </c>
      <c r="CS532" s="259"/>
      <c r="CT532" s="259" t="n">
        <f aca="false">CT531+CR532</f>
        <v>0</v>
      </c>
      <c r="CU532" s="259"/>
      <c r="CV532" s="259" t="n">
        <f aca="false">CV531+CT532</f>
        <v>0</v>
      </c>
      <c r="CW532" s="259"/>
      <c r="CX532" s="259" t="n">
        <f aca="false">CX531+CV532</f>
        <v>0</v>
      </c>
      <c r="CY532" s="259"/>
      <c r="CZ532" s="259" t="n">
        <f aca="false">CZ531+CX532</f>
        <v>0</v>
      </c>
      <c r="DA532" s="259"/>
      <c r="DB532" s="259" t="n">
        <f aca="false">DB531+CZ532</f>
        <v>0</v>
      </c>
      <c r="DC532" s="259"/>
      <c r="DD532" s="259" t="n">
        <f aca="false">DD531+DB532</f>
        <v>0</v>
      </c>
      <c r="DE532" s="259"/>
      <c r="DF532" s="259" t="n">
        <f aca="false">DF531+DD532</f>
        <v>0</v>
      </c>
      <c r="DG532" s="259"/>
      <c r="DH532" s="259" t="n">
        <f aca="false">DH531+DF532</f>
        <v>0</v>
      </c>
      <c r="DI532" s="259"/>
      <c r="DJ532" s="296" t="n">
        <f aca="false">DJ531+DH532</f>
        <v>0</v>
      </c>
      <c r="DK532" s="296"/>
      <c r="DL532" s="259" t="n">
        <f aca="false">DL531+DJ532</f>
        <v>0</v>
      </c>
      <c r="DM532" s="259"/>
      <c r="DN532" s="259" t="n">
        <f aca="false">DN531+DL532</f>
        <v>0</v>
      </c>
      <c r="DO532" s="259"/>
      <c r="DP532" s="259" t="n">
        <f aca="false">DP531+DN532</f>
        <v>0</v>
      </c>
      <c r="DQ532" s="259"/>
      <c r="DR532" s="259" t="n">
        <f aca="false">DR531+DP532</f>
        <v>0</v>
      </c>
      <c r="DS532" s="259"/>
      <c r="DT532" s="259" t="n">
        <f aca="false">DT531+DR532</f>
        <v>0</v>
      </c>
      <c r="DU532" s="259"/>
      <c r="DV532" s="259" t="n">
        <f aca="false">DV531+DT532</f>
        <v>0</v>
      </c>
      <c r="DW532" s="259"/>
      <c r="DX532" s="259" t="n">
        <f aca="false">DX531+DV532</f>
        <v>0</v>
      </c>
      <c r="DY532" s="259"/>
      <c r="DZ532" s="259" t="n">
        <f aca="false">DZ531+DX532</f>
        <v>0</v>
      </c>
      <c r="EA532" s="259"/>
      <c r="EB532" s="259" t="n">
        <f aca="false">EB531+DZ532</f>
        <v>0</v>
      </c>
      <c r="EC532" s="259"/>
      <c r="ED532" s="259" t="n">
        <f aca="false">ED531+EB532</f>
        <v>0</v>
      </c>
      <c r="EE532" s="259"/>
      <c r="EF532" s="259" t="n">
        <f aca="false">EF531+ED532</f>
        <v>0</v>
      </c>
      <c r="EG532" s="259"/>
      <c r="EH532" s="259" t="n">
        <f aca="false">EH531+EF532</f>
        <v>0</v>
      </c>
      <c r="EI532" s="259"/>
      <c r="EJ532" s="259" t="n">
        <f aca="false">EJ531+EH532</f>
        <v>0</v>
      </c>
      <c r="EK532" s="259"/>
      <c r="EL532" s="259" t="n">
        <f aca="false">EL531+EJ532</f>
        <v>0</v>
      </c>
      <c r="EM532" s="259"/>
      <c r="EN532" s="259" t="n">
        <f aca="false">EN531+EL532</f>
        <v>0</v>
      </c>
      <c r="EO532" s="259"/>
      <c r="EP532" s="259" t="n">
        <f aca="false">EP531+EN532</f>
        <v>0</v>
      </c>
      <c r="EQ532" s="259"/>
      <c r="ER532" s="259" t="n">
        <f aca="false">ER531+EP532</f>
        <v>0</v>
      </c>
      <c r="ES532" s="259"/>
      <c r="ET532" s="259" t="n">
        <f aca="false">ET531+ER532</f>
        <v>0</v>
      </c>
      <c r="EU532" s="259"/>
      <c r="EV532" s="259" t="n">
        <f aca="false">EV531+ET532</f>
        <v>0</v>
      </c>
      <c r="EW532" s="259"/>
      <c r="EX532" s="260" t="n">
        <f aca="false">EX531+EV532</f>
        <v>0</v>
      </c>
      <c r="EY532" s="260"/>
      <c r="EZ532" s="259" t="n">
        <f aca="false">EZ531+EX532</f>
        <v>0</v>
      </c>
      <c r="FA532" s="259"/>
      <c r="FB532" s="259" t="n">
        <f aca="false">FB531+EZ532</f>
        <v>0</v>
      </c>
      <c r="FC532" s="259"/>
      <c r="FD532" s="259" t="n">
        <f aca="false">FD531+FB532</f>
        <v>0</v>
      </c>
      <c r="FE532" s="259"/>
      <c r="FF532" s="259" t="n">
        <f aca="false">FF531+FD532</f>
        <v>0</v>
      </c>
      <c r="FG532" s="259"/>
      <c r="FH532" s="259" t="n">
        <f aca="false">FH531+FF532</f>
        <v>0</v>
      </c>
      <c r="FI532" s="259"/>
      <c r="FJ532" s="259" t="n">
        <f aca="false">FJ531+FH532</f>
        <v>0</v>
      </c>
      <c r="FK532" s="259"/>
      <c r="FL532" s="259" t="n">
        <f aca="false">FL531+FJ532</f>
        <v>0</v>
      </c>
      <c r="FM532" s="259"/>
      <c r="FN532" s="259" t="n">
        <f aca="false">FN531+FL532</f>
        <v>0</v>
      </c>
      <c r="FO532" s="259"/>
      <c r="FP532" s="259" t="n">
        <f aca="false">FP531+FN532</f>
        <v>0</v>
      </c>
      <c r="FQ532" s="259"/>
      <c r="FR532" s="259" t="n">
        <f aca="false">FR531+FP532</f>
        <v>0</v>
      </c>
      <c r="FS532" s="259"/>
      <c r="FT532" s="259" t="n">
        <f aca="false">FT531+FR532</f>
        <v>0</v>
      </c>
      <c r="FU532" s="259"/>
      <c r="FV532" s="259" t="n">
        <f aca="false">FV531+FT532</f>
        <v>0</v>
      </c>
      <c r="FW532" s="259"/>
      <c r="FX532" s="259" t="n">
        <f aca="false">FX531+FV532</f>
        <v>0</v>
      </c>
      <c r="FY532" s="259"/>
      <c r="FZ532" s="259" t="n">
        <f aca="false">FZ531+FX532</f>
        <v>0</v>
      </c>
      <c r="GA532" s="259"/>
      <c r="GB532" s="259" t="n">
        <f aca="false">GB531+FZ532</f>
        <v>0</v>
      </c>
      <c r="GC532" s="259"/>
      <c r="GD532" s="259" t="n">
        <f aca="false">GD531+GB532</f>
        <v>0</v>
      </c>
      <c r="GE532" s="259"/>
      <c r="GF532" s="259" t="n">
        <f aca="false">GF531+GD532</f>
        <v>0</v>
      </c>
      <c r="GG532" s="259"/>
      <c r="GH532" s="259" t="n">
        <f aca="false">GH531+GF532</f>
        <v>0</v>
      </c>
      <c r="GI532" s="259"/>
      <c r="GJ532" s="259" t="n">
        <f aca="false">GJ531+GH532</f>
        <v>0</v>
      </c>
      <c r="GK532" s="259"/>
      <c r="GL532" s="259" t="n">
        <f aca="false">GL531+GJ532</f>
        <v>0</v>
      </c>
      <c r="GM532" s="259"/>
      <c r="GN532" s="259" t="n">
        <f aca="false">GN531+GL532</f>
        <v>0</v>
      </c>
      <c r="GO532" s="259"/>
      <c r="GP532" s="259" t="n">
        <f aca="false">GP531+GN532</f>
        <v>0</v>
      </c>
      <c r="GQ532" s="259"/>
      <c r="GR532" s="259" t="n">
        <f aca="false">GR531+GP532</f>
        <v>0</v>
      </c>
      <c r="GS532" s="259"/>
      <c r="GT532" s="259" t="n">
        <f aca="false">GT531+GR532</f>
        <v>0</v>
      </c>
      <c r="GU532" s="259"/>
      <c r="GV532" s="259" t="n">
        <f aca="false">GV531+GT532</f>
        <v>0</v>
      </c>
      <c r="GW532" s="259"/>
      <c r="GX532" s="259" t="n">
        <f aca="false">GX531+GV532</f>
        <v>0</v>
      </c>
      <c r="GY532" s="259"/>
      <c r="GZ532" s="259" t="n">
        <f aca="false">GZ531+GX532</f>
        <v>0</v>
      </c>
      <c r="HA532" s="259"/>
      <c r="HB532" s="259" t="n">
        <f aca="false">HB531+GZ532</f>
        <v>0</v>
      </c>
      <c r="HC532" s="259"/>
      <c r="HD532" s="259" t="n">
        <f aca="false">HD531+HB532</f>
        <v>0</v>
      </c>
      <c r="HE532" s="259"/>
      <c r="HF532" s="259" t="n">
        <f aca="false">HF531+HD532</f>
        <v>0</v>
      </c>
      <c r="HG532" s="259"/>
      <c r="HH532" s="259" t="n">
        <f aca="false">HH531+HF532</f>
        <v>0</v>
      </c>
      <c r="HI532" s="259"/>
      <c r="HJ532" s="259" t="n">
        <f aca="false">HJ531+HH532</f>
        <v>0</v>
      </c>
      <c r="HK532" s="259"/>
    </row>
    <row r="533" s="299" customFormat="true" ht="12.75" hidden="true" customHeight="false" outlineLevel="0" collapsed="false">
      <c r="A533" s="232"/>
      <c r="B533" s="233"/>
      <c r="C533" s="232"/>
      <c r="D533" s="234"/>
      <c r="E533" s="234"/>
      <c r="F533" s="235"/>
      <c r="G533" s="234"/>
      <c r="H533" s="261"/>
      <c r="I533" s="237"/>
      <c r="J533" s="238"/>
      <c r="K533" s="262" t="s">
        <v>165</v>
      </c>
      <c r="L533" s="263" t="e">
        <f aca="false">IF($E527&gt;0,L530/$E527,"-")</f>
        <v>#N/A</v>
      </c>
      <c r="M533" s="263"/>
      <c r="N533" s="263" t="e">
        <f aca="false">IF($E527&gt;0,N530/$E527,"-")</f>
        <v>#N/A</v>
      </c>
      <c r="O533" s="263"/>
      <c r="P533" s="263" t="e">
        <f aca="false">IF($E527&gt;0,P530/$E527,"-")</f>
        <v>#N/A</v>
      </c>
      <c r="Q533" s="263"/>
      <c r="R533" s="263" t="e">
        <f aca="false">IF($E527&gt;0,R530/$E527,"-")</f>
        <v>#N/A</v>
      </c>
      <c r="S533" s="263"/>
      <c r="T533" s="263" t="e">
        <f aca="false">IF($E527&gt;0,T530/$E527,"-")</f>
        <v>#N/A</v>
      </c>
      <c r="U533" s="263"/>
      <c r="V533" s="263" t="e">
        <f aca="false">IF($E527&gt;0,V530/$E527,"-")</f>
        <v>#N/A</v>
      </c>
      <c r="W533" s="263"/>
      <c r="X533" s="263" t="e">
        <f aca="false">IF($E527&gt;0,X530/$E527,"-")</f>
        <v>#N/A</v>
      </c>
      <c r="Y533" s="263"/>
      <c r="Z533" s="263" t="e">
        <f aca="false">IF($E527&gt;0,Z530/$E527,"-")</f>
        <v>#N/A</v>
      </c>
      <c r="AA533" s="263"/>
      <c r="AB533" s="263" t="e">
        <f aca="false">IF($E527&gt;0,AB530/$E527,"-")</f>
        <v>#N/A</v>
      </c>
      <c r="AC533" s="263"/>
      <c r="AD533" s="263" t="e">
        <f aca="false">IF($E527&gt;0,AD530/$E527,"-")</f>
        <v>#N/A</v>
      </c>
      <c r="AE533" s="263"/>
      <c r="AF533" s="263" t="e">
        <f aca="false">IF($E527&gt;0,AF530/$E527,"-")</f>
        <v>#N/A</v>
      </c>
      <c r="AG533" s="263"/>
      <c r="AH533" s="263" t="e">
        <f aca="false">IF($E527&gt;0,AH530/$E527,"-")</f>
        <v>#N/A</v>
      </c>
      <c r="AI533" s="263"/>
      <c r="AJ533" s="263" t="e">
        <f aca="false">IF($E527&gt;0,AJ530/$E527,"-")</f>
        <v>#N/A</v>
      </c>
      <c r="AK533" s="263"/>
      <c r="AL533" s="263" t="e">
        <f aca="false">IF($E527&gt;0,AL530/$E527,"-")</f>
        <v>#N/A</v>
      </c>
      <c r="AM533" s="263"/>
      <c r="AN533" s="263" t="e">
        <f aca="false">IF($E527&gt;0,AN530/$E527,"-")</f>
        <v>#N/A</v>
      </c>
      <c r="AO533" s="263"/>
      <c r="AP533" s="263" t="e">
        <f aca="false">IF($E527&gt;0,AP530/$E527,"-")</f>
        <v>#N/A</v>
      </c>
      <c r="AQ533" s="263"/>
      <c r="AR533" s="263" t="e">
        <f aca="false">IF($E527&gt;0,AR530/$E527,"-")</f>
        <v>#N/A</v>
      </c>
      <c r="AS533" s="263"/>
      <c r="AT533" s="263" t="e">
        <f aca="false">IF($E527&gt;0,AT530/$E527,"-")</f>
        <v>#N/A</v>
      </c>
      <c r="AU533" s="263"/>
      <c r="AV533" s="263" t="e">
        <f aca="false">IF($E527&gt;0,AV530/$E527,"-")</f>
        <v>#N/A</v>
      </c>
      <c r="AW533" s="263"/>
      <c r="AX533" s="263" t="e">
        <f aca="false">IF($E527&gt;0,AX530/$E527,"-")</f>
        <v>#N/A</v>
      </c>
      <c r="AY533" s="263"/>
      <c r="AZ533" s="263" t="e">
        <f aca="false">IF($E527&gt;0,AZ530/$E527,"-")</f>
        <v>#N/A</v>
      </c>
      <c r="BA533" s="263"/>
      <c r="BB533" s="263" t="e">
        <f aca="false">IF($E527&gt;0,BB530/$E527,"-")</f>
        <v>#N/A</v>
      </c>
      <c r="BC533" s="263"/>
      <c r="BD533" s="263" t="e">
        <f aca="false">IF($E527&gt;0,BD530/$E527,"-")</f>
        <v>#N/A</v>
      </c>
      <c r="BE533" s="263"/>
      <c r="BF533" s="263" t="e">
        <f aca="false">IF($E527&gt;0,BF530/$E527,"-")</f>
        <v>#N/A</v>
      </c>
      <c r="BG533" s="263"/>
      <c r="BH533" s="263" t="e">
        <f aca="false">IF($E527&gt;0,BH530/$E527,"-")</f>
        <v>#N/A</v>
      </c>
      <c r="BI533" s="263"/>
      <c r="BJ533" s="263" t="e">
        <f aca="false">IF($E527&gt;0,BJ530/$E527,"-")</f>
        <v>#N/A</v>
      </c>
      <c r="BK533" s="263"/>
      <c r="BL533" s="263" t="e">
        <f aca="false">IF($E527&gt;0,BL530/$E527,"-")</f>
        <v>#N/A</v>
      </c>
      <c r="BM533" s="263"/>
      <c r="BN533" s="263" t="e">
        <f aca="false">IF($E527&gt;0,BN530/$E527,"-")</f>
        <v>#N/A</v>
      </c>
      <c r="BO533" s="263"/>
      <c r="BP533" s="263" t="e">
        <f aca="false">IF($E527&gt;0,BP530/$E527,"-")</f>
        <v>#N/A</v>
      </c>
      <c r="BQ533" s="263"/>
      <c r="BR533" s="263" t="e">
        <f aca="false">IF($E527&gt;0,BR530/$E527,"-")</f>
        <v>#N/A</v>
      </c>
      <c r="BS533" s="263"/>
      <c r="BT533" s="263" t="e">
        <f aca="false">IF($E527&gt;0,BT530/$E527,"-")</f>
        <v>#N/A</v>
      </c>
      <c r="BU533" s="263"/>
      <c r="BV533" s="263" t="e">
        <f aca="false">IF($E527&gt;0,BV530/$E527,"-")</f>
        <v>#N/A</v>
      </c>
      <c r="BW533" s="263"/>
      <c r="BX533" s="263" t="e">
        <f aca="false">IF($E527&gt;0,BX530/$E527,"-")</f>
        <v>#N/A</v>
      </c>
      <c r="BY533" s="263"/>
      <c r="BZ533" s="263" t="e">
        <f aca="false">IF($E527&gt;0,BZ530/$E527,"-")</f>
        <v>#N/A</v>
      </c>
      <c r="CA533" s="263"/>
      <c r="CB533" s="263" t="e">
        <f aca="false">IF($E527&gt;0,CB530/$E527,"-")</f>
        <v>#N/A</v>
      </c>
      <c r="CC533" s="263"/>
      <c r="CD533" s="263" t="e">
        <f aca="false">IF($E527&gt;0,CD530/$E527,"-")</f>
        <v>#N/A</v>
      </c>
      <c r="CE533" s="263"/>
      <c r="CF533" s="263" t="e">
        <f aca="false">IF($E527&gt;0,CF530/$E527,"-")</f>
        <v>#N/A</v>
      </c>
      <c r="CG533" s="263"/>
      <c r="CH533" s="263" t="e">
        <f aca="false">IF($E527&gt;0,CH530/$E527,"-")</f>
        <v>#N/A</v>
      </c>
      <c r="CI533" s="263"/>
      <c r="CJ533" s="263" t="e">
        <f aca="false">IF($E527&gt;0,CJ530/$E527,"-")</f>
        <v>#N/A</v>
      </c>
      <c r="CK533" s="263"/>
      <c r="CL533" s="263" t="e">
        <f aca="false">IF($E527&gt;0,CL530/$E527,"-")</f>
        <v>#N/A</v>
      </c>
      <c r="CM533" s="263"/>
      <c r="CN533" s="263" t="e">
        <f aca="false">IF($E527&gt;0,CN530/$E527,"-")</f>
        <v>#N/A</v>
      </c>
      <c r="CO533" s="263"/>
      <c r="CP533" s="263" t="e">
        <f aca="false">IF($E527&gt;0,CP530/$E527,"-")</f>
        <v>#N/A</v>
      </c>
      <c r="CQ533" s="263"/>
      <c r="CR533" s="263" t="e">
        <f aca="false">IF($E527&gt;0,CR530/$E527,"-")</f>
        <v>#N/A</v>
      </c>
      <c r="CS533" s="263"/>
      <c r="CT533" s="263" t="e">
        <f aca="false">IF($E527&gt;0,CT530/$E527,"-")</f>
        <v>#N/A</v>
      </c>
      <c r="CU533" s="263"/>
      <c r="CV533" s="263" t="e">
        <f aca="false">IF($E527&gt;0,CV530/$E527,"-")</f>
        <v>#N/A</v>
      </c>
      <c r="CW533" s="263"/>
      <c r="CX533" s="263" t="e">
        <f aca="false">IF($E527&gt;0,CX530/$E527,"-")</f>
        <v>#N/A</v>
      </c>
      <c r="CY533" s="263"/>
      <c r="CZ533" s="263" t="e">
        <f aca="false">IF($E527&gt;0,CZ530/$E527,"-")</f>
        <v>#N/A</v>
      </c>
      <c r="DA533" s="263"/>
      <c r="DB533" s="263" t="e">
        <f aca="false">IF($E527&gt;0,DB530/$E527,"-")</f>
        <v>#N/A</v>
      </c>
      <c r="DC533" s="263"/>
      <c r="DD533" s="263" t="e">
        <f aca="false">IF($E527&gt;0,DD530/$E527,"-")</f>
        <v>#N/A</v>
      </c>
      <c r="DE533" s="263"/>
      <c r="DF533" s="263" t="e">
        <f aca="false">IF($E527&gt;0,DF530/$E527,"-")</f>
        <v>#N/A</v>
      </c>
      <c r="DG533" s="263"/>
      <c r="DH533" s="263" t="e">
        <f aca="false">IF($E527&gt;0,DH530/$E527,"-")</f>
        <v>#N/A</v>
      </c>
      <c r="DI533" s="263"/>
      <c r="DJ533" s="298" t="e">
        <f aca="false">IF($E527&gt;0,DJ530/$E527,"-")</f>
        <v>#N/A</v>
      </c>
      <c r="DK533" s="298"/>
      <c r="DL533" s="263" t="e">
        <f aca="false">IF($E527&gt;0,DL530/$E527,"-")</f>
        <v>#N/A</v>
      </c>
      <c r="DM533" s="263"/>
      <c r="DN533" s="263" t="e">
        <f aca="false">IF($E527&gt;0,DN530/$E527,"-")</f>
        <v>#N/A</v>
      </c>
      <c r="DO533" s="263"/>
      <c r="DP533" s="263" t="e">
        <f aca="false">IF($E527&gt;0,DP530/$E527,"-")</f>
        <v>#N/A</v>
      </c>
      <c r="DQ533" s="263"/>
      <c r="DR533" s="263" t="e">
        <f aca="false">IF($E527&gt;0,DR530/$E527,"-")</f>
        <v>#N/A</v>
      </c>
      <c r="DS533" s="263"/>
      <c r="DT533" s="263" t="e">
        <f aca="false">IF($E527&gt;0,DT530/$E527,"-")</f>
        <v>#N/A</v>
      </c>
      <c r="DU533" s="263"/>
      <c r="DV533" s="263" t="e">
        <f aca="false">IF($E527&gt;0,DV530/$E527,"-")</f>
        <v>#N/A</v>
      </c>
      <c r="DW533" s="263"/>
      <c r="DX533" s="263" t="e">
        <f aca="false">IF($E527&gt;0,DX530/$E527,"-")</f>
        <v>#N/A</v>
      </c>
      <c r="DY533" s="263"/>
      <c r="DZ533" s="263" t="e">
        <f aca="false">IF($E527&gt;0,DZ530/$E527,"-")</f>
        <v>#N/A</v>
      </c>
      <c r="EA533" s="263"/>
      <c r="EB533" s="263" t="e">
        <f aca="false">IF($E527&gt;0,EB530/$E527,"-")</f>
        <v>#N/A</v>
      </c>
      <c r="EC533" s="263"/>
      <c r="ED533" s="263" t="e">
        <f aca="false">IF($E527&gt;0,ED530/$E527,"-")</f>
        <v>#N/A</v>
      </c>
      <c r="EE533" s="263"/>
      <c r="EF533" s="263" t="e">
        <f aca="false">IF($E527&gt;0,EF530/$E527,"-")</f>
        <v>#N/A</v>
      </c>
      <c r="EG533" s="263"/>
      <c r="EH533" s="263" t="e">
        <f aca="false">IF($E527&gt;0,EH530/$E527,"-")</f>
        <v>#N/A</v>
      </c>
      <c r="EI533" s="263"/>
      <c r="EJ533" s="263" t="e">
        <f aca="false">IF($E527&gt;0,EJ530/$E527,"-")</f>
        <v>#N/A</v>
      </c>
      <c r="EK533" s="263"/>
      <c r="EL533" s="263" t="e">
        <f aca="false">IF($E527&gt;0,EL530/$E527,"-")</f>
        <v>#N/A</v>
      </c>
      <c r="EM533" s="263"/>
      <c r="EN533" s="263" t="e">
        <f aca="false">IF($E527&gt;0,EN530/$E527,"-")</f>
        <v>#N/A</v>
      </c>
      <c r="EO533" s="263"/>
      <c r="EP533" s="263" t="e">
        <f aca="false">IF($E527&gt;0,EP530/$E527,"-")</f>
        <v>#N/A</v>
      </c>
      <c r="EQ533" s="263"/>
      <c r="ER533" s="263" t="e">
        <f aca="false">IF($E527&gt;0,ER530/$E527,"-")</f>
        <v>#N/A</v>
      </c>
      <c r="ES533" s="263"/>
      <c r="ET533" s="263" t="e">
        <f aca="false">IF($E527&gt;0,ET530/$E527,"-")</f>
        <v>#N/A</v>
      </c>
      <c r="EU533" s="263"/>
      <c r="EV533" s="263" t="e">
        <f aca="false">IF($E527&gt;0,EV530/$E527,"-")</f>
        <v>#N/A</v>
      </c>
      <c r="EW533" s="263"/>
      <c r="EX533" s="264" t="e">
        <f aca="false">IF($E527&gt;0,EX530/$E527,"-")</f>
        <v>#N/A</v>
      </c>
      <c r="EY533" s="264"/>
      <c r="EZ533" s="263" t="e">
        <f aca="false">IF($E527&gt;0,EZ530/$E527,"-")</f>
        <v>#N/A</v>
      </c>
      <c r="FA533" s="263"/>
      <c r="FB533" s="263" t="e">
        <f aca="false">IF($E527&gt;0,FB530/$E527,"-")</f>
        <v>#N/A</v>
      </c>
      <c r="FC533" s="263"/>
      <c r="FD533" s="263" t="e">
        <f aca="false">IF($E527&gt;0,FD530/$E527,"-")</f>
        <v>#N/A</v>
      </c>
      <c r="FE533" s="263"/>
      <c r="FF533" s="263" t="e">
        <f aca="false">IF($E527&gt;0,FF530/$E527,"-")</f>
        <v>#N/A</v>
      </c>
      <c r="FG533" s="263"/>
      <c r="FH533" s="263" t="e">
        <f aca="false">IF($E527&gt;0,FH530/$E527,"-")</f>
        <v>#N/A</v>
      </c>
      <c r="FI533" s="263"/>
      <c r="FJ533" s="263" t="e">
        <f aca="false">IF($E527&gt;0,FJ530/$E527,"-")</f>
        <v>#N/A</v>
      </c>
      <c r="FK533" s="263"/>
      <c r="FL533" s="263" t="e">
        <f aca="false">IF($E527&gt;0,FL530/$E527,"-")</f>
        <v>#N/A</v>
      </c>
      <c r="FM533" s="263"/>
      <c r="FN533" s="263" t="e">
        <f aca="false">IF($E527&gt;0,FN530/$E527,"-")</f>
        <v>#N/A</v>
      </c>
      <c r="FO533" s="263"/>
      <c r="FP533" s="263" t="e">
        <f aca="false">IF($E527&gt;0,FP530/$E527,"-")</f>
        <v>#N/A</v>
      </c>
      <c r="FQ533" s="263"/>
      <c r="FR533" s="263" t="e">
        <f aca="false">IF($E527&gt;0,FR530/$E527,"-")</f>
        <v>#N/A</v>
      </c>
      <c r="FS533" s="263"/>
      <c r="FT533" s="263" t="e">
        <f aca="false">IF($E527&gt;0,FT530/$E527,"-")</f>
        <v>#N/A</v>
      </c>
      <c r="FU533" s="263"/>
      <c r="FV533" s="263" t="e">
        <f aca="false">IF($E527&gt;0,FV530/$E527,"-")</f>
        <v>#N/A</v>
      </c>
      <c r="FW533" s="263"/>
      <c r="FX533" s="263" t="e">
        <f aca="false">IF($E527&gt;0,FX530/$E527,"-")</f>
        <v>#N/A</v>
      </c>
      <c r="FY533" s="263"/>
      <c r="FZ533" s="263" t="e">
        <f aca="false">IF($E527&gt;0,FZ530/$E527,"-")</f>
        <v>#N/A</v>
      </c>
      <c r="GA533" s="263"/>
      <c r="GB533" s="263" t="e">
        <f aca="false">IF($E527&gt;0,GB530/$E527,"-")</f>
        <v>#N/A</v>
      </c>
      <c r="GC533" s="263"/>
      <c r="GD533" s="263" t="e">
        <f aca="false">IF($E527&gt;0,GD530/$E527,"-")</f>
        <v>#N/A</v>
      </c>
      <c r="GE533" s="263"/>
      <c r="GF533" s="263" t="e">
        <f aca="false">IF($E527&gt;0,GF530/$E527,"-")</f>
        <v>#N/A</v>
      </c>
      <c r="GG533" s="263"/>
      <c r="GH533" s="263" t="e">
        <f aca="false">IF($E527&gt;0,GH530/$E527,"-")</f>
        <v>#N/A</v>
      </c>
      <c r="GI533" s="263"/>
      <c r="GJ533" s="263" t="e">
        <f aca="false">IF($E527&gt;0,GJ530/$E527,"-")</f>
        <v>#N/A</v>
      </c>
      <c r="GK533" s="263"/>
      <c r="GL533" s="263" t="e">
        <f aca="false">IF($E527&gt;0,GL530/$E527,"-")</f>
        <v>#N/A</v>
      </c>
      <c r="GM533" s="263"/>
      <c r="GN533" s="263" t="e">
        <f aca="false">IF($E527&gt;0,GN530/$E527,"-")</f>
        <v>#N/A</v>
      </c>
      <c r="GO533" s="263"/>
      <c r="GP533" s="263" t="e">
        <f aca="false">IF($E527&gt;0,GP530/$E527,"-")</f>
        <v>#N/A</v>
      </c>
      <c r="GQ533" s="263"/>
      <c r="GR533" s="263" t="e">
        <f aca="false">IF($E527&gt;0,GR530/$E527,"-")</f>
        <v>#N/A</v>
      </c>
      <c r="GS533" s="263"/>
      <c r="GT533" s="263" t="e">
        <f aca="false">IF($E527&gt;0,GT530/$E527,"-")</f>
        <v>#N/A</v>
      </c>
      <c r="GU533" s="263"/>
      <c r="GV533" s="263" t="e">
        <f aca="false">IF($E527&gt;0,GV530/$E527,"-")</f>
        <v>#N/A</v>
      </c>
      <c r="GW533" s="263"/>
      <c r="GX533" s="263" t="e">
        <f aca="false">IF($E527&gt;0,GX530/$E527,"-")</f>
        <v>#N/A</v>
      </c>
      <c r="GY533" s="263"/>
      <c r="GZ533" s="263" t="e">
        <f aca="false">IF($E527&gt;0,GZ530/$E527,"-")</f>
        <v>#N/A</v>
      </c>
      <c r="HA533" s="263"/>
      <c r="HB533" s="263" t="e">
        <f aca="false">IF($E527&gt;0,HB530/$E527,"-")</f>
        <v>#N/A</v>
      </c>
      <c r="HC533" s="263"/>
      <c r="HD533" s="263" t="e">
        <f aca="false">IF($E527&gt;0,HD530/$E527,"-")</f>
        <v>#N/A</v>
      </c>
      <c r="HE533" s="263"/>
      <c r="HF533" s="263" t="e">
        <f aca="false">IF($E527&gt;0,HF530/$E527,"-")</f>
        <v>#N/A</v>
      </c>
      <c r="HG533" s="263"/>
      <c r="HH533" s="263" t="e">
        <f aca="false">IF($E527&gt;0,HH530/$E527,"-")</f>
        <v>#N/A</v>
      </c>
      <c r="HI533" s="263"/>
      <c r="HJ533" s="263" t="e">
        <f aca="false">IF($E527&gt;0,HJ530/$E527,"-")</f>
        <v>#N/A</v>
      </c>
      <c r="HK533" s="263"/>
    </row>
    <row r="534" customFormat="false" ht="12.75" hidden="true" customHeight="false" outlineLevel="0" collapsed="false">
      <c r="A534" s="232"/>
      <c r="B534" s="233"/>
      <c r="C534" s="232"/>
      <c r="D534" s="234"/>
      <c r="E534" s="234"/>
      <c r="F534" s="235"/>
      <c r="G534" s="234"/>
      <c r="H534" s="234"/>
      <c r="I534" s="237"/>
      <c r="J534" s="238"/>
      <c r="K534" s="265" t="s">
        <v>166</v>
      </c>
      <c r="L534" s="266" t="e">
        <f aca="false">IF($E527&gt;0,L532/$E527,"-")</f>
        <v>#N/A</v>
      </c>
      <c r="M534" s="266"/>
      <c r="N534" s="266" t="e">
        <f aca="false">IF($E527&gt;0,N532/$E527,"-")</f>
        <v>#N/A</v>
      </c>
      <c r="O534" s="266"/>
      <c r="P534" s="266" t="e">
        <f aca="false">IF($E527&gt;0,P532/$E527,"-")</f>
        <v>#N/A</v>
      </c>
      <c r="Q534" s="266"/>
      <c r="R534" s="266" t="e">
        <f aca="false">IF($E527&gt;0,R532/$E527,"-")</f>
        <v>#N/A</v>
      </c>
      <c r="S534" s="266"/>
      <c r="T534" s="266" t="e">
        <f aca="false">IF($E527&gt;0,T532/$E527,"-")</f>
        <v>#N/A</v>
      </c>
      <c r="U534" s="266"/>
      <c r="V534" s="266" t="e">
        <f aca="false">IF($E527&gt;0,V532/$E527,"-")</f>
        <v>#N/A</v>
      </c>
      <c r="W534" s="266"/>
      <c r="X534" s="266" t="e">
        <f aca="false">IF($E527&gt;0,X532/$E527,"-")</f>
        <v>#N/A</v>
      </c>
      <c r="Y534" s="266"/>
      <c r="Z534" s="266" t="e">
        <f aca="false">IF($E527&gt;0,Z532/$E527,"-")</f>
        <v>#N/A</v>
      </c>
      <c r="AA534" s="266"/>
      <c r="AB534" s="266" t="e">
        <f aca="false">IF($E527&gt;0,AB532/$E527,"-")</f>
        <v>#N/A</v>
      </c>
      <c r="AC534" s="266"/>
      <c r="AD534" s="266" t="e">
        <f aca="false">IF($E527&gt;0,AD532/$E527,"-")</f>
        <v>#N/A</v>
      </c>
      <c r="AE534" s="266"/>
      <c r="AF534" s="266" t="e">
        <f aca="false">IF($E527&gt;0,AF532/$E527,"-")</f>
        <v>#N/A</v>
      </c>
      <c r="AG534" s="266"/>
      <c r="AH534" s="266" t="e">
        <f aca="false">IF($E527&gt;0,AH532/$E527,"-")</f>
        <v>#N/A</v>
      </c>
      <c r="AI534" s="266"/>
      <c r="AJ534" s="266" t="e">
        <f aca="false">IF($E527&gt;0,AJ532/$E527,"-")</f>
        <v>#N/A</v>
      </c>
      <c r="AK534" s="266"/>
      <c r="AL534" s="266" t="e">
        <f aca="false">IF($E527&gt;0,AL532/$E527,"-")</f>
        <v>#N/A</v>
      </c>
      <c r="AM534" s="266"/>
      <c r="AN534" s="266" t="e">
        <f aca="false">IF($E527&gt;0,AN532/$E527,"-")</f>
        <v>#N/A</v>
      </c>
      <c r="AO534" s="266"/>
      <c r="AP534" s="266" t="e">
        <f aca="false">IF($E527&gt;0,AP532/$E527,"-")</f>
        <v>#N/A</v>
      </c>
      <c r="AQ534" s="266"/>
      <c r="AR534" s="266" t="e">
        <f aca="false">IF($E527&gt;0,AR532/$E527,"-")</f>
        <v>#N/A</v>
      </c>
      <c r="AS534" s="266"/>
      <c r="AT534" s="266" t="e">
        <f aca="false">IF($E527&gt;0,AT532/$E527,"-")</f>
        <v>#N/A</v>
      </c>
      <c r="AU534" s="266"/>
      <c r="AV534" s="266" t="e">
        <f aca="false">IF($E527&gt;0,AV532/$E527,"-")</f>
        <v>#N/A</v>
      </c>
      <c r="AW534" s="266"/>
      <c r="AX534" s="266" t="e">
        <f aca="false">IF($E527&gt;0,AX532/$E527,"-")</f>
        <v>#N/A</v>
      </c>
      <c r="AY534" s="266"/>
      <c r="AZ534" s="266" t="e">
        <f aca="false">IF($E527&gt;0,AZ532/$E527,"-")</f>
        <v>#N/A</v>
      </c>
      <c r="BA534" s="266"/>
      <c r="BB534" s="266" t="e">
        <f aca="false">IF($E527&gt;0,BB532/$E527,"-")</f>
        <v>#N/A</v>
      </c>
      <c r="BC534" s="266"/>
      <c r="BD534" s="266" t="e">
        <f aca="false">IF($E527&gt;0,BD532/$E527,"-")</f>
        <v>#N/A</v>
      </c>
      <c r="BE534" s="266"/>
      <c r="BF534" s="266" t="e">
        <f aca="false">IF($E527&gt;0,BF532/$E527,"-")</f>
        <v>#N/A</v>
      </c>
      <c r="BG534" s="266"/>
      <c r="BH534" s="266" t="e">
        <f aca="false">IF($E527&gt;0,BH532/$E527,"-")</f>
        <v>#N/A</v>
      </c>
      <c r="BI534" s="266"/>
      <c r="BJ534" s="266" t="e">
        <f aca="false">IF($E527&gt;0,BJ532/$E527,"-")</f>
        <v>#N/A</v>
      </c>
      <c r="BK534" s="266"/>
      <c r="BL534" s="266" t="e">
        <f aca="false">IF($E527&gt;0,BL532/$E527,"-")</f>
        <v>#N/A</v>
      </c>
      <c r="BM534" s="266"/>
      <c r="BN534" s="266" t="e">
        <f aca="false">IF($E527&gt;0,BN532/$E527,"-")</f>
        <v>#N/A</v>
      </c>
      <c r="BO534" s="266"/>
      <c r="BP534" s="266" t="e">
        <f aca="false">IF($E527&gt;0,BP532/$E527,"-")</f>
        <v>#N/A</v>
      </c>
      <c r="BQ534" s="266"/>
      <c r="BR534" s="300" t="e">
        <f aca="false">IF($E527&gt;0,BR532/$E527,"-")</f>
        <v>#N/A</v>
      </c>
      <c r="BS534" s="300"/>
      <c r="BT534" s="300" t="e">
        <f aca="false">IF($E527&gt;0,BT532/$E527,"-")</f>
        <v>#N/A</v>
      </c>
      <c r="BU534" s="300"/>
      <c r="BV534" s="300" t="e">
        <f aca="false">IF($E527&gt;0,BV532/$E527,"-")</f>
        <v>#N/A</v>
      </c>
      <c r="BW534" s="300"/>
      <c r="BX534" s="300" t="e">
        <f aca="false">IF($E527&gt;0,BX532/$E527,"-")</f>
        <v>#N/A</v>
      </c>
      <c r="BY534" s="300"/>
      <c r="BZ534" s="300" t="e">
        <f aca="false">IF($E527&gt;0,BZ532/$E527,"-")</f>
        <v>#N/A</v>
      </c>
      <c r="CA534" s="300"/>
      <c r="CB534" s="300" t="e">
        <f aca="false">IF($E527&gt;0,CB532/$E527,"-")</f>
        <v>#N/A</v>
      </c>
      <c r="CC534" s="300"/>
      <c r="CD534" s="300" t="e">
        <f aca="false">IF($E527&gt;0,CD532/$E527,"-")</f>
        <v>#N/A</v>
      </c>
      <c r="CE534" s="300"/>
      <c r="CF534" s="300" t="e">
        <f aca="false">IF($E527&gt;0,CF532/$E527,"-")</f>
        <v>#N/A</v>
      </c>
      <c r="CG534" s="300"/>
      <c r="CH534" s="300" t="e">
        <f aca="false">IF($E527&gt;0,CH532/$E527,"-")</f>
        <v>#N/A</v>
      </c>
      <c r="CI534" s="300"/>
      <c r="CJ534" s="300" t="e">
        <f aca="false">IF($E527&gt;0,CJ532/$E527,"-")</f>
        <v>#N/A</v>
      </c>
      <c r="CK534" s="300"/>
      <c r="CL534" s="300" t="e">
        <f aca="false">IF($E527&gt;0,CL532/$E527,"-")</f>
        <v>#N/A</v>
      </c>
      <c r="CM534" s="300"/>
      <c r="CN534" s="300" t="e">
        <f aca="false">IF($E527&gt;0,CN532/$E527,"-")</f>
        <v>#N/A</v>
      </c>
      <c r="CO534" s="300"/>
      <c r="CP534" s="300" t="e">
        <f aca="false">IF($E527&gt;0,CP532/$E527,"-")</f>
        <v>#N/A</v>
      </c>
      <c r="CQ534" s="300"/>
      <c r="CR534" s="300" t="e">
        <f aca="false">IF($E527&gt;0,CR532/$E527,"-")</f>
        <v>#N/A</v>
      </c>
      <c r="CS534" s="300"/>
      <c r="CT534" s="300" t="e">
        <f aca="false">IF($E527&gt;0,CT532/$E527,"-")</f>
        <v>#N/A</v>
      </c>
      <c r="CU534" s="300"/>
      <c r="CV534" s="300" t="e">
        <f aca="false">IF($E527&gt;0,CV532/$E527,"-")</f>
        <v>#N/A</v>
      </c>
      <c r="CW534" s="300"/>
      <c r="CX534" s="300" t="e">
        <f aca="false">IF($E527&gt;0,CX532/$E527,"-")</f>
        <v>#N/A</v>
      </c>
      <c r="CY534" s="300"/>
      <c r="CZ534" s="300" t="e">
        <f aca="false">IF($E527&gt;0,CZ532/$E527,"-")</f>
        <v>#N/A</v>
      </c>
      <c r="DA534" s="300"/>
      <c r="DB534" s="300" t="e">
        <f aca="false">IF($E527&gt;0,DB532/$E527,"-")</f>
        <v>#N/A</v>
      </c>
      <c r="DC534" s="300"/>
      <c r="DD534" s="300" t="e">
        <f aca="false">IF($E527&gt;0,DD532/$E527,"-")</f>
        <v>#N/A</v>
      </c>
      <c r="DE534" s="300"/>
      <c r="DF534" s="300" t="e">
        <f aca="false">IF($E527&gt;0,DF532/$E527,"-")</f>
        <v>#N/A</v>
      </c>
      <c r="DG534" s="300"/>
      <c r="DH534" s="300" t="e">
        <f aca="false">IF($E527&gt;0,DH532/$E527,"-")</f>
        <v>#N/A</v>
      </c>
      <c r="DI534" s="300"/>
      <c r="DJ534" s="301" t="e">
        <f aca="false">IF($E527&gt;0,DJ532/$E527,"-")</f>
        <v>#N/A</v>
      </c>
      <c r="DK534" s="301"/>
      <c r="DL534" s="300" t="e">
        <f aca="false">IF($E527&gt;0,DL532/$E527,"-")</f>
        <v>#N/A</v>
      </c>
      <c r="DM534" s="300"/>
      <c r="DN534" s="300" t="e">
        <f aca="false">IF($E527&gt;0,DN532/$E527,"-")</f>
        <v>#N/A</v>
      </c>
      <c r="DO534" s="300"/>
      <c r="DP534" s="300" t="e">
        <f aca="false">IF($E527&gt;0,DP532/$E527,"-")</f>
        <v>#N/A</v>
      </c>
      <c r="DQ534" s="300"/>
      <c r="DR534" s="300" t="e">
        <f aca="false">IF($E527&gt;0,DR532/$E527,"-")</f>
        <v>#N/A</v>
      </c>
      <c r="DS534" s="300"/>
      <c r="DT534" s="300" t="e">
        <f aca="false">IF($E527&gt;0,DT532/$E527,"-")</f>
        <v>#N/A</v>
      </c>
      <c r="DU534" s="300"/>
      <c r="DV534" s="300" t="e">
        <f aca="false">IF($E527&gt;0,DV532/$E527,"-")</f>
        <v>#N/A</v>
      </c>
      <c r="DW534" s="300"/>
      <c r="DX534" s="300" t="e">
        <f aca="false">IF($E527&gt;0,DX532/$E527,"-")</f>
        <v>#N/A</v>
      </c>
      <c r="DY534" s="300"/>
      <c r="DZ534" s="300" t="e">
        <f aca="false">IF($E527&gt;0,DZ532/$E527,"-")</f>
        <v>#N/A</v>
      </c>
      <c r="EA534" s="300"/>
      <c r="EB534" s="300" t="e">
        <f aca="false">IF($E527&gt;0,EB532/$E527,"-")</f>
        <v>#N/A</v>
      </c>
      <c r="EC534" s="300"/>
      <c r="ED534" s="300" t="e">
        <f aca="false">IF($E527&gt;0,ED532/$E527,"-")</f>
        <v>#N/A</v>
      </c>
      <c r="EE534" s="300"/>
      <c r="EF534" s="300" t="e">
        <f aca="false">IF($E527&gt;0,EF532/$E527,"-")</f>
        <v>#N/A</v>
      </c>
      <c r="EG534" s="300"/>
      <c r="EH534" s="300" t="e">
        <f aca="false">IF($E527&gt;0,EH532/$E527,"-")</f>
        <v>#N/A</v>
      </c>
      <c r="EI534" s="300"/>
      <c r="EJ534" s="300" t="e">
        <f aca="false">IF($E527&gt;0,EJ532/$E527,"-")</f>
        <v>#N/A</v>
      </c>
      <c r="EK534" s="300"/>
      <c r="EL534" s="300" t="e">
        <f aca="false">IF($E527&gt;0,EL532/$E527,"-")</f>
        <v>#N/A</v>
      </c>
      <c r="EM534" s="300"/>
      <c r="EN534" s="300" t="e">
        <f aca="false">IF($E527&gt;0,EN532/$E527,"-")</f>
        <v>#N/A</v>
      </c>
      <c r="EO534" s="300"/>
      <c r="EP534" s="300" t="e">
        <f aca="false">IF($E527&gt;0,EP532/$E527,"-")</f>
        <v>#N/A</v>
      </c>
      <c r="EQ534" s="300"/>
      <c r="ER534" s="300" t="e">
        <f aca="false">IF($E527&gt;0,ER532/$E527,"-")</f>
        <v>#N/A</v>
      </c>
      <c r="ES534" s="300"/>
      <c r="ET534" s="300" t="e">
        <f aca="false">IF($E527&gt;0,ET532/$E527,"-")</f>
        <v>#N/A</v>
      </c>
      <c r="EU534" s="300"/>
      <c r="EV534" s="300" t="e">
        <f aca="false">IF($E527&gt;0,EV532/$E527,"-")</f>
        <v>#N/A</v>
      </c>
      <c r="EW534" s="300"/>
      <c r="EX534" s="302" t="e">
        <f aca="false">IF($E527&gt;0,EX532/$E527,"-")</f>
        <v>#N/A</v>
      </c>
      <c r="EY534" s="302"/>
      <c r="EZ534" s="300" t="e">
        <f aca="false">IF($E527&gt;0,EZ532/$E527,"-")</f>
        <v>#N/A</v>
      </c>
      <c r="FA534" s="300"/>
      <c r="FB534" s="300" t="e">
        <f aca="false">IF($E527&gt;0,FB532/$E527,"-")</f>
        <v>#N/A</v>
      </c>
      <c r="FC534" s="300"/>
      <c r="FD534" s="300" t="e">
        <f aca="false">IF($E527&gt;0,FD532/$E527,"-")</f>
        <v>#N/A</v>
      </c>
      <c r="FE534" s="300"/>
      <c r="FF534" s="300" t="e">
        <f aca="false">IF($E527&gt;0,FF532/$E527,"-")</f>
        <v>#N/A</v>
      </c>
      <c r="FG534" s="300"/>
      <c r="FH534" s="300" t="e">
        <f aca="false">IF($E527&gt;0,FH532/$E527,"-")</f>
        <v>#N/A</v>
      </c>
      <c r="FI534" s="300"/>
      <c r="FJ534" s="300" t="e">
        <f aca="false">IF($E527&gt;0,FJ532/$E527,"-")</f>
        <v>#N/A</v>
      </c>
      <c r="FK534" s="300"/>
      <c r="FL534" s="300" t="e">
        <f aca="false">IF($E527&gt;0,FL532/$E527,"-")</f>
        <v>#N/A</v>
      </c>
      <c r="FM534" s="300"/>
      <c r="FN534" s="300" t="e">
        <f aca="false">IF($E527&gt;0,FN532/$E527,"-")</f>
        <v>#N/A</v>
      </c>
      <c r="FO534" s="300"/>
      <c r="FP534" s="300" t="e">
        <f aca="false">IF($E527&gt;0,FP532/$E527,"-")</f>
        <v>#N/A</v>
      </c>
      <c r="FQ534" s="300"/>
      <c r="FR534" s="300" t="e">
        <f aca="false">IF($E527&gt;0,FR532/$E527,"-")</f>
        <v>#N/A</v>
      </c>
      <c r="FS534" s="300"/>
      <c r="FT534" s="300" t="e">
        <f aca="false">IF($E527&gt;0,FT532/$E527,"-")</f>
        <v>#N/A</v>
      </c>
      <c r="FU534" s="300"/>
      <c r="FV534" s="300" t="e">
        <f aca="false">IF($E527&gt;0,FV532/$E527,"-")</f>
        <v>#N/A</v>
      </c>
      <c r="FW534" s="300"/>
      <c r="FX534" s="300" t="e">
        <f aca="false">IF($E527&gt;0,FX532/$E527,"-")</f>
        <v>#N/A</v>
      </c>
      <c r="FY534" s="300"/>
      <c r="FZ534" s="300" t="e">
        <f aca="false">IF($E527&gt;0,FZ532/$E527,"-")</f>
        <v>#N/A</v>
      </c>
      <c r="GA534" s="300"/>
      <c r="GB534" s="300" t="e">
        <f aca="false">IF($E527&gt;0,GB532/$E527,"-")</f>
        <v>#N/A</v>
      </c>
      <c r="GC534" s="300"/>
      <c r="GD534" s="300" t="e">
        <f aca="false">IF($E527&gt;0,GD532/$E527,"-")</f>
        <v>#N/A</v>
      </c>
      <c r="GE534" s="300"/>
      <c r="GF534" s="300" t="e">
        <f aca="false">IF($E527&gt;0,GF532/$E527,"-")</f>
        <v>#N/A</v>
      </c>
      <c r="GG534" s="300"/>
      <c r="GH534" s="300" t="e">
        <f aca="false">IF($E527&gt;0,GH532/$E527,"-")</f>
        <v>#N/A</v>
      </c>
      <c r="GI534" s="300"/>
      <c r="GJ534" s="300" t="e">
        <f aca="false">IF($E527&gt;0,GJ532/$E527,"-")</f>
        <v>#N/A</v>
      </c>
      <c r="GK534" s="300"/>
      <c r="GL534" s="300" t="e">
        <f aca="false">IF($E527&gt;0,GL532/$E527,"-")</f>
        <v>#N/A</v>
      </c>
      <c r="GM534" s="300"/>
      <c r="GN534" s="300" t="e">
        <f aca="false">IF($E527&gt;0,GN532/$E527,"-")</f>
        <v>#N/A</v>
      </c>
      <c r="GO534" s="300"/>
      <c r="GP534" s="300" t="e">
        <f aca="false">IF($E527&gt;0,GP532/$E527,"-")</f>
        <v>#N/A</v>
      </c>
      <c r="GQ534" s="300"/>
      <c r="GR534" s="300" t="e">
        <f aca="false">IF($E527&gt;0,GR532/$E527,"-")</f>
        <v>#N/A</v>
      </c>
      <c r="GS534" s="300"/>
      <c r="GT534" s="300" t="e">
        <f aca="false">IF($E527&gt;0,GT532/$E527,"-")</f>
        <v>#N/A</v>
      </c>
      <c r="GU534" s="300"/>
      <c r="GV534" s="300" t="e">
        <f aca="false">IF($E527&gt;0,GV532/$E527,"-")</f>
        <v>#N/A</v>
      </c>
      <c r="GW534" s="300"/>
      <c r="GX534" s="300" t="e">
        <f aca="false">IF($E527&gt;0,GX532/$E527,"-")</f>
        <v>#N/A</v>
      </c>
      <c r="GY534" s="300"/>
      <c r="GZ534" s="300" t="e">
        <f aca="false">IF($E527&gt;0,GZ532/$E527,"-")</f>
        <v>#N/A</v>
      </c>
      <c r="HA534" s="300"/>
      <c r="HB534" s="300" t="e">
        <f aca="false">IF($E527&gt;0,HB532/$E527,"-")</f>
        <v>#N/A</v>
      </c>
      <c r="HC534" s="300"/>
      <c r="HD534" s="300" t="e">
        <f aca="false">IF($E527&gt;0,HD532/$E527,"-")</f>
        <v>#N/A</v>
      </c>
      <c r="HE534" s="300"/>
      <c r="HF534" s="300" t="e">
        <f aca="false">IF($E527&gt;0,HF532/$E527,"-")</f>
        <v>#N/A</v>
      </c>
      <c r="HG534" s="300"/>
      <c r="HH534" s="300" t="e">
        <f aca="false">IF($E527&gt;0,HH532/$E527,"-")</f>
        <v>#N/A</v>
      </c>
      <c r="HI534" s="300"/>
      <c r="HJ534" s="300" t="e">
        <f aca="false">IF($E527&gt;0,HJ532/$E527,"-")</f>
        <v>#N/A</v>
      </c>
      <c r="HK534" s="300"/>
    </row>
    <row r="535" s="243" customFormat="true" ht="13.8" hidden="true" customHeight="false" outlineLevel="0" collapsed="false">
      <c r="A535" s="268"/>
      <c r="B535" s="269"/>
      <c r="C535" s="269"/>
      <c r="D535" s="271"/>
      <c r="E535" s="271"/>
      <c r="F535" s="269"/>
      <c r="G535" s="269"/>
      <c r="H535" s="269"/>
      <c r="I535" s="269"/>
      <c r="J535" s="269"/>
      <c r="K535" s="269"/>
      <c r="L535" s="274"/>
      <c r="M535" s="274"/>
      <c r="N535" s="274"/>
      <c r="O535" s="274"/>
      <c r="P535" s="274"/>
      <c r="Q535" s="274"/>
      <c r="R535" s="275"/>
      <c r="S535" s="275"/>
      <c r="T535" s="276"/>
      <c r="U535" s="276"/>
      <c r="V535" s="274"/>
      <c r="W535" s="274"/>
      <c r="X535" s="274"/>
      <c r="Y535" s="274"/>
      <c r="Z535" s="275"/>
      <c r="AA535" s="275"/>
      <c r="AB535" s="276"/>
      <c r="AC535" s="276"/>
      <c r="AD535" s="274"/>
      <c r="AE535" s="274"/>
      <c r="AF535" s="274"/>
      <c r="AG535" s="274"/>
      <c r="AH535" s="275"/>
      <c r="AI535" s="275"/>
      <c r="AJ535" s="276"/>
      <c r="AK535" s="276"/>
      <c r="AL535" s="274"/>
      <c r="AM535" s="274"/>
      <c r="AN535" s="274"/>
      <c r="AO535" s="274"/>
      <c r="AP535" s="275"/>
      <c r="AQ535" s="275"/>
      <c r="AR535" s="276"/>
      <c r="AS535" s="276"/>
      <c r="AT535" s="277"/>
      <c r="AU535" s="277"/>
      <c r="AV535" s="277"/>
      <c r="AW535" s="277"/>
      <c r="AX535" s="277"/>
      <c r="AY535" s="278"/>
      <c r="AZ535" s="279"/>
      <c r="BA535" s="277"/>
      <c r="BB535" s="277"/>
      <c r="BC535" s="277"/>
      <c r="BD535" s="277"/>
      <c r="BE535" s="277"/>
      <c r="BF535" s="277"/>
      <c r="BG535" s="278"/>
      <c r="BH535" s="279"/>
      <c r="BI535" s="277"/>
      <c r="BJ535" s="277"/>
      <c r="BK535" s="277"/>
      <c r="BL535" s="277"/>
      <c r="BM535" s="277"/>
      <c r="BN535" s="277"/>
      <c r="BO535" s="278"/>
      <c r="BP535" s="279"/>
      <c r="BQ535" s="277"/>
      <c r="BR535" s="277"/>
      <c r="BS535" s="277"/>
      <c r="BT535" s="277"/>
      <c r="BU535" s="277"/>
      <c r="BV535" s="277"/>
      <c r="BW535" s="278"/>
      <c r="BX535" s="279"/>
      <c r="BY535" s="277"/>
      <c r="BZ535" s="277"/>
      <c r="CA535" s="277"/>
      <c r="CB535" s="277"/>
      <c r="CC535" s="277"/>
      <c r="CD535" s="275"/>
      <c r="CE535" s="275"/>
      <c r="CF535" s="276"/>
      <c r="CG535" s="276"/>
      <c r="CH535" s="274"/>
      <c r="CI535" s="274"/>
      <c r="CJ535" s="274"/>
      <c r="CK535" s="274"/>
      <c r="CL535" s="275"/>
      <c r="CM535" s="275"/>
      <c r="CN535" s="276"/>
      <c r="CO535" s="276"/>
      <c r="CP535" s="280"/>
      <c r="CQ535" s="280"/>
      <c r="CR535" s="280"/>
      <c r="CS535" s="280"/>
      <c r="CT535" s="281"/>
      <c r="CU535" s="282"/>
      <c r="CV535" s="283"/>
      <c r="CW535" s="281"/>
      <c r="CX535" s="281"/>
      <c r="CY535" s="281"/>
      <c r="CZ535" s="281"/>
      <c r="DA535" s="281"/>
      <c r="DB535" s="281"/>
      <c r="DC535" s="282"/>
      <c r="DD535" s="283"/>
      <c r="DE535" s="281"/>
      <c r="DF535" s="281"/>
      <c r="DG535" s="281"/>
      <c r="DH535" s="281"/>
      <c r="DI535" s="281"/>
      <c r="DJ535" s="284"/>
      <c r="DK535" s="285"/>
      <c r="DL535" s="283"/>
      <c r="DM535" s="281"/>
      <c r="DN535" s="281"/>
      <c r="DO535" s="281"/>
      <c r="DP535" s="281"/>
      <c r="DQ535" s="281"/>
      <c r="DR535" s="281"/>
      <c r="DS535" s="282"/>
      <c r="DT535" s="283"/>
      <c r="DU535" s="281"/>
      <c r="DV535" s="281"/>
      <c r="DW535" s="281"/>
      <c r="DX535" s="281"/>
      <c r="DY535" s="281"/>
      <c r="DZ535" s="281"/>
      <c r="EA535" s="282"/>
      <c r="EB535" s="283"/>
      <c r="EC535" s="281"/>
      <c r="ED535" s="281"/>
      <c r="EE535" s="281"/>
      <c r="EF535" s="281"/>
      <c r="EG535" s="281"/>
      <c r="EH535" s="281"/>
      <c r="EI535" s="282"/>
      <c r="EJ535" s="283"/>
      <c r="EK535" s="281"/>
      <c r="EL535" s="281"/>
      <c r="EM535" s="281"/>
      <c r="EN535" s="281"/>
      <c r="EO535" s="281"/>
      <c r="EP535" s="281"/>
      <c r="EQ535" s="282"/>
      <c r="ER535" s="283"/>
      <c r="ES535" s="281"/>
      <c r="ET535" s="281"/>
      <c r="EU535" s="281"/>
      <c r="EV535" s="281"/>
      <c r="EW535" s="281"/>
      <c r="EX535" s="286"/>
      <c r="EY535" s="287"/>
      <c r="EZ535" s="283"/>
      <c r="FA535" s="281"/>
      <c r="FB535" s="281"/>
      <c r="FC535" s="281"/>
      <c r="FD535" s="281"/>
      <c r="FE535" s="281"/>
      <c r="FF535" s="281"/>
      <c r="FG535" s="282"/>
      <c r="FH535" s="283"/>
      <c r="FI535" s="281"/>
      <c r="FJ535" s="281"/>
      <c r="FK535" s="281"/>
      <c r="FL535" s="281"/>
      <c r="FM535" s="281"/>
      <c r="FN535" s="281"/>
      <c r="FO535" s="282"/>
      <c r="FP535" s="283"/>
      <c r="FQ535" s="281"/>
      <c r="FR535" s="281"/>
      <c r="FS535" s="281"/>
      <c r="FT535" s="281"/>
      <c r="FU535" s="281"/>
      <c r="FV535" s="281"/>
      <c r="FW535" s="282"/>
      <c r="FX535" s="283"/>
      <c r="FY535" s="281"/>
      <c r="FZ535" s="281"/>
      <c r="GA535" s="281"/>
      <c r="GB535" s="281"/>
      <c r="GC535" s="281"/>
      <c r="GD535" s="281"/>
      <c r="GE535" s="282"/>
      <c r="GF535" s="283"/>
      <c r="GG535" s="281"/>
      <c r="GH535" s="281"/>
      <c r="GI535" s="281"/>
      <c r="GJ535" s="281"/>
      <c r="GK535" s="281"/>
      <c r="GL535" s="281"/>
      <c r="GM535" s="282"/>
      <c r="GN535" s="283"/>
      <c r="GO535" s="281"/>
      <c r="GP535" s="281"/>
      <c r="GQ535" s="281"/>
      <c r="GR535" s="281"/>
      <c r="GS535" s="281"/>
      <c r="GT535" s="281"/>
      <c r="GU535" s="282"/>
      <c r="GV535" s="281"/>
      <c r="GW535" s="282"/>
      <c r="GX535" s="281"/>
      <c r="GY535" s="282"/>
      <c r="GZ535" s="281"/>
      <c r="HA535" s="282"/>
      <c r="HB535" s="281"/>
      <c r="HC535" s="282"/>
      <c r="HD535" s="281"/>
      <c r="HE535" s="282"/>
      <c r="HF535" s="281"/>
      <c r="HG535" s="282"/>
      <c r="HH535" s="281"/>
      <c r="HI535" s="282"/>
      <c r="HJ535" s="281"/>
      <c r="HK535" s="282"/>
    </row>
    <row r="536" customFormat="false" ht="12.75" hidden="true" customHeight="false" outlineLevel="0" collapsed="false">
      <c r="A536" s="232" t="s">
        <v>220</v>
      </c>
      <c r="B536" s="233" t="e">
        <f aca="false">VLOOKUP(A536,PLANEJAMENTO!$B$11:$C$96,2,FALSE())</f>
        <v>#N/A</v>
      </c>
      <c r="C536" s="232" t="e">
        <f aca="false">VLOOKUP(A536,PLANEJAMENTO!$B$11:$D$96,3,FALSE())</f>
        <v>#N/A</v>
      </c>
      <c r="D536" s="234" t="e">
        <f aca="false">VLOOKUP(A536,PLANEJAMENTO!$B$11:$E$96,4,FALSE())</f>
        <v>#N/A</v>
      </c>
      <c r="E536" s="234" t="e">
        <f aca="false">D536</f>
        <v>#N/A</v>
      </c>
      <c r="F536" s="235" t="e">
        <f aca="false">produções!#REF!</f>
        <v>#VALUE!</v>
      </c>
      <c r="G536" s="234" t="e">
        <f aca="false">F536*8</f>
        <v>#VALUE!</v>
      </c>
      <c r="H536" s="234"/>
      <c r="I536" s="237"/>
      <c r="J536" s="238"/>
      <c r="K536" s="305" t="s">
        <v>159</v>
      </c>
      <c r="L536" s="240"/>
      <c r="M536" s="240"/>
      <c r="N536" s="240"/>
      <c r="O536" s="240"/>
      <c r="P536" s="240"/>
      <c r="Q536" s="240"/>
      <c r="R536" s="240"/>
      <c r="S536" s="240"/>
      <c r="T536" s="240"/>
      <c r="U536" s="240"/>
      <c r="V536" s="240"/>
      <c r="W536" s="240"/>
      <c r="X536" s="240"/>
      <c r="Y536" s="240"/>
      <c r="Z536" s="240"/>
      <c r="AA536" s="240"/>
      <c r="AB536" s="240"/>
      <c r="AC536" s="240"/>
      <c r="AD536" s="240"/>
      <c r="AE536" s="240"/>
      <c r="AF536" s="240"/>
      <c r="AG536" s="240"/>
      <c r="AH536" s="240"/>
      <c r="AI536" s="240"/>
      <c r="AJ536" s="240"/>
      <c r="AK536" s="240"/>
      <c r="AL536" s="240"/>
      <c r="AM536" s="240"/>
      <c r="AN536" s="240"/>
      <c r="AO536" s="240"/>
      <c r="AP536" s="240"/>
      <c r="AQ536" s="240"/>
      <c r="AR536" s="240"/>
      <c r="AS536" s="240"/>
      <c r="AT536" s="240"/>
      <c r="AU536" s="240"/>
      <c r="AV536" s="240"/>
      <c r="AW536" s="240"/>
      <c r="AX536" s="240"/>
      <c r="AY536" s="240"/>
      <c r="AZ536" s="240"/>
      <c r="BA536" s="240"/>
      <c r="BB536" s="240"/>
      <c r="BC536" s="240"/>
      <c r="BD536" s="240"/>
      <c r="BE536" s="240"/>
      <c r="BF536" s="345"/>
      <c r="BG536" s="345"/>
      <c r="BH536" s="240"/>
      <c r="BI536" s="240"/>
      <c r="BJ536" s="240"/>
      <c r="BK536" s="240"/>
      <c r="BL536" s="240"/>
      <c r="BM536" s="240"/>
      <c r="BN536" s="240"/>
      <c r="BO536" s="240"/>
      <c r="BP536" s="240"/>
      <c r="BQ536" s="240"/>
      <c r="BR536" s="308"/>
      <c r="BS536" s="308"/>
      <c r="BT536" s="308"/>
      <c r="BU536" s="308"/>
      <c r="BV536" s="308"/>
      <c r="BW536" s="308"/>
      <c r="BX536" s="308"/>
      <c r="BY536" s="308"/>
      <c r="BZ536" s="308"/>
      <c r="CA536" s="308"/>
      <c r="CB536" s="308"/>
      <c r="CC536" s="308"/>
      <c r="CD536" s="308"/>
      <c r="CE536" s="308"/>
      <c r="CF536" s="308"/>
      <c r="CG536" s="308"/>
      <c r="CH536" s="308"/>
      <c r="CI536" s="308"/>
      <c r="CJ536" s="308"/>
      <c r="CK536" s="308"/>
      <c r="CL536" s="346" t="n">
        <v>6</v>
      </c>
      <c r="CM536" s="346"/>
      <c r="CN536" s="346" t="n">
        <v>6</v>
      </c>
      <c r="CO536" s="346"/>
      <c r="CP536" s="346" t="n">
        <v>6</v>
      </c>
      <c r="CQ536" s="346"/>
      <c r="CR536" s="346" t="n">
        <v>6</v>
      </c>
      <c r="CS536" s="346"/>
      <c r="CT536" s="346" t="n">
        <v>6</v>
      </c>
      <c r="CU536" s="346"/>
      <c r="CV536" s="346" t="n">
        <v>6</v>
      </c>
      <c r="CW536" s="346"/>
      <c r="CX536" s="346" t="n">
        <v>6</v>
      </c>
      <c r="CY536" s="346"/>
      <c r="CZ536" s="346" t="n">
        <v>6</v>
      </c>
      <c r="DA536" s="346"/>
      <c r="DB536" s="346" t="n">
        <v>6</v>
      </c>
      <c r="DC536" s="346"/>
      <c r="DD536" s="346" t="n">
        <v>6</v>
      </c>
      <c r="DE536" s="346"/>
      <c r="DF536" s="346" t="n">
        <v>2</v>
      </c>
      <c r="DG536" s="346"/>
      <c r="DH536" s="308"/>
      <c r="DI536" s="308"/>
      <c r="DJ536" s="315"/>
      <c r="DK536" s="315"/>
      <c r="DL536" s="308"/>
      <c r="DM536" s="308"/>
      <c r="DN536" s="308"/>
      <c r="DO536" s="308"/>
      <c r="DP536" s="308"/>
      <c r="DQ536" s="308"/>
      <c r="DR536" s="308"/>
      <c r="DS536" s="308"/>
      <c r="DT536" s="308"/>
      <c r="DU536" s="308"/>
      <c r="DV536" s="308"/>
      <c r="DW536" s="308"/>
      <c r="DX536" s="308"/>
      <c r="DY536" s="308"/>
      <c r="DZ536" s="308"/>
      <c r="EA536" s="308"/>
      <c r="EB536" s="308"/>
      <c r="EC536" s="308"/>
      <c r="ED536" s="308"/>
      <c r="EE536" s="308"/>
      <c r="EF536" s="308"/>
      <c r="EG536" s="308"/>
      <c r="EH536" s="308"/>
      <c r="EI536" s="308"/>
      <c r="EJ536" s="308"/>
      <c r="EK536" s="308"/>
      <c r="EL536" s="308"/>
      <c r="EM536" s="308"/>
      <c r="EN536" s="308"/>
      <c r="EO536" s="308"/>
      <c r="EP536" s="308"/>
      <c r="EQ536" s="308"/>
      <c r="ER536" s="308"/>
      <c r="ES536" s="308"/>
      <c r="ET536" s="308"/>
      <c r="EU536" s="308"/>
      <c r="EV536" s="308"/>
      <c r="EW536" s="308"/>
      <c r="EX536" s="309"/>
      <c r="EY536" s="309"/>
      <c r="EZ536" s="308"/>
      <c r="FA536" s="308"/>
      <c r="FB536" s="308"/>
      <c r="FC536" s="308"/>
      <c r="FD536" s="308"/>
      <c r="FE536" s="308"/>
      <c r="FF536" s="308"/>
      <c r="FG536" s="308"/>
      <c r="FH536" s="308"/>
      <c r="FI536" s="308"/>
      <c r="FJ536" s="308"/>
      <c r="FK536" s="308"/>
      <c r="FL536" s="308"/>
      <c r="FM536" s="308"/>
      <c r="FN536" s="308"/>
      <c r="FO536" s="308"/>
      <c r="FP536" s="308"/>
      <c r="FQ536" s="308"/>
      <c r="FR536" s="308"/>
      <c r="FS536" s="308"/>
      <c r="FT536" s="308"/>
      <c r="FU536" s="308"/>
      <c r="FV536" s="308"/>
      <c r="FW536" s="308"/>
      <c r="FX536" s="308"/>
      <c r="FY536" s="308"/>
      <c r="FZ536" s="308"/>
      <c r="GA536" s="308"/>
      <c r="GB536" s="308"/>
      <c r="GC536" s="308"/>
      <c r="GD536" s="308"/>
      <c r="GE536" s="308"/>
      <c r="GF536" s="308"/>
      <c r="GG536" s="308"/>
      <c r="GH536" s="308"/>
      <c r="GI536" s="308"/>
      <c r="GJ536" s="308"/>
      <c r="GK536" s="308"/>
      <c r="GL536" s="308"/>
      <c r="GM536" s="308"/>
      <c r="GN536" s="308"/>
      <c r="GO536" s="308"/>
      <c r="GP536" s="308"/>
      <c r="GQ536" s="308"/>
      <c r="GR536" s="308"/>
      <c r="GS536" s="308"/>
      <c r="GT536" s="308"/>
      <c r="GU536" s="308"/>
      <c r="GV536" s="308"/>
      <c r="GW536" s="308"/>
      <c r="GX536" s="308"/>
      <c r="GY536" s="308"/>
      <c r="GZ536" s="308"/>
      <c r="HA536" s="308"/>
      <c r="HB536" s="308"/>
      <c r="HC536" s="308"/>
      <c r="HD536" s="308"/>
      <c r="HE536" s="308"/>
      <c r="HF536" s="308"/>
      <c r="HG536" s="308"/>
      <c r="HH536" s="308"/>
      <c r="HI536" s="308"/>
      <c r="HJ536" s="308"/>
      <c r="HK536" s="308"/>
    </row>
    <row r="537" customFormat="false" ht="12.75" hidden="true" customHeight="false" outlineLevel="0" collapsed="false">
      <c r="A537" s="232"/>
      <c r="B537" s="233"/>
      <c r="C537" s="232"/>
      <c r="D537" s="234"/>
      <c r="E537" s="234"/>
      <c r="F537" s="235"/>
      <c r="G537" s="234"/>
      <c r="H537" s="234"/>
      <c r="I537" s="237"/>
      <c r="J537" s="238"/>
      <c r="K537" s="244" t="s">
        <v>160</v>
      </c>
      <c r="L537" s="245"/>
      <c r="M537" s="245"/>
      <c r="N537" s="245"/>
      <c r="O537" s="245"/>
      <c r="P537" s="245"/>
      <c r="Q537" s="245"/>
      <c r="R537" s="245"/>
      <c r="S537" s="245"/>
      <c r="T537" s="245"/>
      <c r="U537" s="245"/>
      <c r="V537" s="245"/>
      <c r="W537" s="245"/>
      <c r="X537" s="245"/>
      <c r="Y537" s="245"/>
      <c r="Z537" s="245"/>
      <c r="AA537" s="245"/>
      <c r="AB537" s="245"/>
      <c r="AC537" s="245"/>
      <c r="AD537" s="245"/>
      <c r="AE537" s="245"/>
      <c r="AF537" s="245"/>
      <c r="AG537" s="245"/>
      <c r="AH537" s="245"/>
      <c r="AI537" s="245"/>
      <c r="AJ537" s="245"/>
      <c r="AK537" s="245"/>
      <c r="AL537" s="245"/>
      <c r="AM537" s="245"/>
      <c r="AN537" s="245"/>
      <c r="AO537" s="245"/>
      <c r="AP537" s="245"/>
      <c r="AQ537" s="245"/>
      <c r="AR537" s="245"/>
      <c r="AS537" s="245"/>
      <c r="AT537" s="245"/>
      <c r="AU537" s="245"/>
      <c r="AV537" s="245"/>
      <c r="AW537" s="245"/>
      <c r="AX537" s="245"/>
      <c r="AY537" s="245"/>
      <c r="AZ537" s="245"/>
      <c r="BA537" s="245"/>
      <c r="BB537" s="245"/>
      <c r="BC537" s="245"/>
      <c r="BD537" s="245"/>
      <c r="BE537" s="245"/>
      <c r="BF537" s="245"/>
      <c r="BG537" s="245"/>
      <c r="BH537" s="245"/>
      <c r="BI537" s="245"/>
      <c r="BJ537" s="245"/>
      <c r="BK537" s="245"/>
      <c r="BL537" s="245"/>
      <c r="BM537" s="245"/>
      <c r="BN537" s="245"/>
      <c r="BO537" s="245"/>
      <c r="BP537" s="245"/>
      <c r="BQ537" s="245"/>
      <c r="BR537" s="245"/>
      <c r="BS537" s="245"/>
      <c r="BT537" s="245"/>
      <c r="BU537" s="245"/>
      <c r="BV537" s="245"/>
      <c r="BW537" s="245"/>
      <c r="BX537" s="245"/>
      <c r="BY537" s="245"/>
      <c r="BZ537" s="245"/>
      <c r="CA537" s="245"/>
      <c r="CB537" s="245"/>
      <c r="CC537" s="245"/>
      <c r="CD537" s="245"/>
      <c r="CE537" s="245"/>
      <c r="CF537" s="245"/>
      <c r="CG537" s="245"/>
      <c r="CH537" s="245"/>
      <c r="CI537" s="245"/>
      <c r="CJ537" s="245"/>
      <c r="CK537" s="245"/>
      <c r="CL537" s="245" t="n">
        <v>1</v>
      </c>
      <c r="CM537" s="245"/>
      <c r="CN537" s="245" t="n">
        <v>1</v>
      </c>
      <c r="CO537" s="245"/>
      <c r="CP537" s="245" t="n">
        <v>1</v>
      </c>
      <c r="CQ537" s="245"/>
      <c r="CR537" s="245" t="n">
        <v>1</v>
      </c>
      <c r="CS537" s="245"/>
      <c r="CT537" s="245" t="n">
        <v>1</v>
      </c>
      <c r="CU537" s="245"/>
      <c r="CV537" s="245" t="n">
        <v>1</v>
      </c>
      <c r="CW537" s="245"/>
      <c r="CX537" s="245" t="n">
        <v>1</v>
      </c>
      <c r="CY537" s="245"/>
      <c r="CZ537" s="245" t="n">
        <v>1</v>
      </c>
      <c r="DA537" s="245"/>
      <c r="DB537" s="245" t="n">
        <v>1</v>
      </c>
      <c r="DC537" s="245"/>
      <c r="DD537" s="245" t="n">
        <v>1</v>
      </c>
      <c r="DE537" s="245"/>
      <c r="DF537" s="245" t="n">
        <v>2</v>
      </c>
      <c r="DG537" s="245"/>
      <c r="DH537" s="245"/>
      <c r="DI537" s="245"/>
      <c r="DJ537" s="310"/>
      <c r="DK537" s="310"/>
      <c r="DL537" s="245"/>
      <c r="DM537" s="245"/>
      <c r="DN537" s="245"/>
      <c r="DO537" s="245"/>
      <c r="DP537" s="245"/>
      <c r="DQ537" s="245"/>
      <c r="DR537" s="245"/>
      <c r="DS537" s="245"/>
      <c r="DT537" s="245"/>
      <c r="DU537" s="245"/>
      <c r="DV537" s="245"/>
      <c r="DW537" s="245"/>
      <c r="DX537" s="245"/>
      <c r="DY537" s="245"/>
      <c r="DZ537" s="245"/>
      <c r="EA537" s="245"/>
      <c r="EB537" s="245"/>
      <c r="EC537" s="245"/>
      <c r="ED537" s="245"/>
      <c r="EE537" s="245"/>
      <c r="EF537" s="245"/>
      <c r="EG537" s="245"/>
      <c r="EH537" s="245"/>
      <c r="EI537" s="245"/>
      <c r="EJ537" s="245"/>
      <c r="EK537" s="245"/>
      <c r="EL537" s="245"/>
      <c r="EM537" s="245"/>
      <c r="EN537" s="245"/>
      <c r="EO537" s="245"/>
      <c r="EP537" s="245"/>
      <c r="EQ537" s="245"/>
      <c r="ER537" s="245"/>
      <c r="ES537" s="245"/>
      <c r="ET537" s="245"/>
      <c r="EU537" s="245"/>
      <c r="EV537" s="245"/>
      <c r="EW537" s="245"/>
      <c r="EX537" s="246"/>
      <c r="EY537" s="246"/>
      <c r="EZ537" s="245"/>
      <c r="FA537" s="245"/>
      <c r="FB537" s="245"/>
      <c r="FC537" s="245"/>
      <c r="FD537" s="245"/>
      <c r="FE537" s="245"/>
      <c r="FF537" s="245"/>
      <c r="FG537" s="245"/>
      <c r="FH537" s="245"/>
      <c r="FI537" s="245"/>
      <c r="FJ537" s="245"/>
      <c r="FK537" s="245"/>
      <c r="FL537" s="245"/>
      <c r="FM537" s="245"/>
      <c r="FN537" s="245"/>
      <c r="FO537" s="245"/>
      <c r="FP537" s="245"/>
      <c r="FQ537" s="245"/>
      <c r="FR537" s="245"/>
      <c r="FS537" s="245"/>
      <c r="FT537" s="245"/>
      <c r="FU537" s="245"/>
      <c r="FV537" s="245"/>
      <c r="FW537" s="245"/>
      <c r="FX537" s="245"/>
      <c r="FY537" s="245"/>
      <c r="FZ537" s="245"/>
      <c r="GA537" s="245"/>
      <c r="GB537" s="245"/>
      <c r="GC537" s="245"/>
      <c r="GD537" s="245"/>
      <c r="GE537" s="245"/>
      <c r="GF537" s="245"/>
      <c r="GG537" s="245"/>
      <c r="GH537" s="245"/>
      <c r="GI537" s="245"/>
      <c r="GJ537" s="245"/>
      <c r="GK537" s="245"/>
      <c r="GL537" s="245"/>
      <c r="GM537" s="245"/>
      <c r="GN537" s="245"/>
      <c r="GO537" s="245"/>
      <c r="GP537" s="245"/>
      <c r="GQ537" s="245"/>
      <c r="GR537" s="245"/>
      <c r="GS537" s="245"/>
      <c r="GT537" s="245"/>
      <c r="GU537" s="245"/>
      <c r="GV537" s="245"/>
      <c r="GW537" s="245"/>
      <c r="GX537" s="245"/>
      <c r="GY537" s="245"/>
      <c r="GZ537" s="245"/>
      <c r="HA537" s="245"/>
      <c r="HB537" s="245"/>
      <c r="HC537" s="245"/>
      <c r="HD537" s="245"/>
      <c r="HE537" s="245"/>
      <c r="HF537" s="245"/>
      <c r="HG537" s="245"/>
      <c r="HH537" s="245"/>
      <c r="HI537" s="245"/>
      <c r="HJ537" s="245"/>
      <c r="HK537" s="245"/>
    </row>
    <row r="538" customFormat="false" ht="12.75" hidden="true" customHeight="false" outlineLevel="0" collapsed="false">
      <c r="A538" s="232"/>
      <c r="B538" s="233"/>
      <c r="C538" s="232"/>
      <c r="D538" s="234"/>
      <c r="E538" s="234"/>
      <c r="F538" s="235"/>
      <c r="G538" s="234"/>
      <c r="H538" s="234"/>
      <c r="I538" s="237"/>
      <c r="J538" s="238"/>
      <c r="K538" s="247" t="s">
        <v>161</v>
      </c>
      <c r="L538" s="248" t="e">
        <f aca="false">(L536*L537*$G536)*$L$8</f>
        <v>#VALUE!</v>
      </c>
      <c r="M538" s="248"/>
      <c r="N538" s="248" t="e">
        <f aca="false">(N536*N537*$G536)*$L$8</f>
        <v>#VALUE!</v>
      </c>
      <c r="O538" s="248"/>
      <c r="P538" s="248" t="e">
        <f aca="false">(P536*P537*$G536)*$L$8</f>
        <v>#VALUE!</v>
      </c>
      <c r="Q538" s="248"/>
      <c r="R538" s="248" t="e">
        <f aca="false">(R536*R537*$G536)*$L$8</f>
        <v>#VALUE!</v>
      </c>
      <c r="S538" s="248"/>
      <c r="T538" s="248" t="e">
        <f aca="false">(T536*T537*$G536)*$T$8</f>
        <v>#VALUE!</v>
      </c>
      <c r="U538" s="248"/>
      <c r="V538" s="248" t="e">
        <f aca="false">(V536*V537*$G536)*$T$8</f>
        <v>#VALUE!</v>
      </c>
      <c r="W538" s="248"/>
      <c r="X538" s="248" t="e">
        <f aca="false">(X536*X537*$G536)*$T$8</f>
        <v>#VALUE!</v>
      </c>
      <c r="Y538" s="248"/>
      <c r="Z538" s="248" t="e">
        <f aca="false">(Z536*Z537*$G536)*$T$8</f>
        <v>#VALUE!</v>
      </c>
      <c r="AA538" s="248"/>
      <c r="AB538" s="248" t="e">
        <f aca="false">(AB536*AB537*$G536)*$AB$8</f>
        <v>#VALUE!</v>
      </c>
      <c r="AC538" s="248"/>
      <c r="AD538" s="248" t="e">
        <f aca="false">(AD536*AD537*$G536)*$AB$8</f>
        <v>#VALUE!</v>
      </c>
      <c r="AE538" s="248"/>
      <c r="AF538" s="248" t="e">
        <f aca="false">(AF536*AF537*$G536)*$AB$8</f>
        <v>#VALUE!</v>
      </c>
      <c r="AG538" s="248"/>
      <c r="AH538" s="248" t="e">
        <f aca="false">(AH536*AH537*$G536)*$AB$8</f>
        <v>#VALUE!</v>
      </c>
      <c r="AI538" s="248"/>
      <c r="AJ538" s="248" t="e">
        <f aca="false">(AJ536*AJ537*$G536)*$AJ$8</f>
        <v>#VALUE!</v>
      </c>
      <c r="AK538" s="248"/>
      <c r="AL538" s="248" t="e">
        <f aca="false">(AL536*AL537*$G536)*$AJ$8</f>
        <v>#VALUE!</v>
      </c>
      <c r="AM538" s="248"/>
      <c r="AN538" s="248" t="e">
        <f aca="false">(AN536*AN537*$G536)*$AJ$8</f>
        <v>#VALUE!</v>
      </c>
      <c r="AO538" s="248"/>
      <c r="AP538" s="248" t="e">
        <f aca="false">(AP536*AP537*$G536)*$AJ$8</f>
        <v>#VALUE!</v>
      </c>
      <c r="AQ538" s="248"/>
      <c r="AR538" s="248" t="e">
        <f aca="false">(AR536*AR537*$G536)*$AT$8</f>
        <v>#VALUE!</v>
      </c>
      <c r="AS538" s="248"/>
      <c r="AT538" s="248" t="e">
        <f aca="false">(AT536*AT537*$G536)*$AT$8</f>
        <v>#VALUE!</v>
      </c>
      <c r="AU538" s="248"/>
      <c r="AV538" s="248" t="e">
        <f aca="false">(AV536*AV537*$G536)*$AT$8</f>
        <v>#VALUE!</v>
      </c>
      <c r="AW538" s="248"/>
      <c r="AX538" s="248" t="e">
        <f aca="false">(AX536*AX537*$G536)*$AT$8</f>
        <v>#VALUE!</v>
      </c>
      <c r="AY538" s="248"/>
      <c r="AZ538" s="248" t="e">
        <f aca="false">(AZ536*AZ537*$G536)*$BB$8</f>
        <v>#VALUE!</v>
      </c>
      <c r="BA538" s="248"/>
      <c r="BB538" s="248" t="e">
        <f aca="false">(BB536*BB537*$G536)*$BB$8</f>
        <v>#VALUE!</v>
      </c>
      <c r="BC538" s="248"/>
      <c r="BD538" s="248" t="e">
        <f aca="false">(BD536*BD537*$G536)*$BB$8</f>
        <v>#VALUE!</v>
      </c>
      <c r="BE538" s="248"/>
      <c r="BF538" s="248" t="e">
        <f aca="false">(BF536*BF537*$G536)*$BB$8</f>
        <v>#VALUE!</v>
      </c>
      <c r="BG538" s="248"/>
      <c r="BH538" s="248" t="e">
        <f aca="false">(BH536*BH537*$G536)*$BJ$8</f>
        <v>#VALUE!</v>
      </c>
      <c r="BI538" s="248"/>
      <c r="BJ538" s="248" t="e">
        <f aca="false">(BJ536*BJ537*$G536)*$BJ$8</f>
        <v>#VALUE!</v>
      </c>
      <c r="BK538" s="248"/>
      <c r="BL538" s="248" t="e">
        <f aca="false">(BL536*BL537*$G536)*$BJ$8</f>
        <v>#VALUE!</v>
      </c>
      <c r="BM538" s="248"/>
      <c r="BN538" s="248" t="e">
        <f aca="false">(BN536*BN537*$G536)*$BJ$8</f>
        <v>#VALUE!</v>
      </c>
      <c r="BO538" s="248"/>
      <c r="BP538" s="248" t="e">
        <f aca="false">(BP536*BP537*$G536)*$BT$8</f>
        <v>#VALUE!</v>
      </c>
      <c r="BQ538" s="248"/>
      <c r="BR538" s="248" t="e">
        <f aca="false">(BR536*BR537*$G536)*$BT$8</f>
        <v>#VALUE!</v>
      </c>
      <c r="BS538" s="248"/>
      <c r="BT538" s="248" t="e">
        <f aca="false">(BT536*BT537*$G536)*$BT$8</f>
        <v>#VALUE!</v>
      </c>
      <c r="BU538" s="248"/>
      <c r="BV538" s="248" t="e">
        <f aca="false">(BV536*BV537*$G536)*$BT$8</f>
        <v>#VALUE!</v>
      </c>
      <c r="BW538" s="248"/>
      <c r="BX538" s="248" t="e">
        <f aca="false">(BX536*BX537*$G536)*$BT$8</f>
        <v>#VALUE!</v>
      </c>
      <c r="BY538" s="248"/>
      <c r="BZ538" s="248" t="e">
        <f aca="false">(BZ536*BZ537*$G536)*$BT$8</f>
        <v>#VALUE!</v>
      </c>
      <c r="CA538" s="248"/>
      <c r="CB538" s="248" t="e">
        <f aca="false">(CB536*CB537*$G536)*$CB$8</f>
        <v>#VALUE!</v>
      </c>
      <c r="CC538" s="248"/>
      <c r="CD538" s="248" t="e">
        <f aca="false">(CD536*CD537*$G536)*$CB$8</f>
        <v>#VALUE!</v>
      </c>
      <c r="CE538" s="248"/>
      <c r="CF538" s="248" t="e">
        <f aca="false">(CF536*CF537*$G536)*$CB$8</f>
        <v>#VALUE!</v>
      </c>
      <c r="CG538" s="248"/>
      <c r="CH538" s="248" t="e">
        <f aca="false">(CH536*CH537*$G536)*$CB$8</f>
        <v>#VALUE!</v>
      </c>
      <c r="CI538" s="248"/>
      <c r="CJ538" s="248" t="e">
        <f aca="false">(CJ536*CJ537*$G536)*$CJ$8</f>
        <v>#VALUE!</v>
      </c>
      <c r="CK538" s="248"/>
      <c r="CL538" s="248" t="e">
        <f aca="false">(CL536*CL537*$G536)*$CJ$8</f>
        <v>#VALUE!</v>
      </c>
      <c r="CM538" s="248"/>
      <c r="CN538" s="248" t="e">
        <f aca="false">(CN536*CN537*$G536)*$CJ$8</f>
        <v>#VALUE!</v>
      </c>
      <c r="CO538" s="248"/>
      <c r="CP538" s="248" t="e">
        <f aca="false">(CP536*CP537*$G536)*$CJ$8</f>
        <v>#VALUE!</v>
      </c>
      <c r="CQ538" s="248"/>
      <c r="CR538" s="248" t="e">
        <f aca="false">(CR536*CR537*$G536)*$CJ$8</f>
        <v>#VALUE!</v>
      </c>
      <c r="CS538" s="248"/>
      <c r="CT538" s="248" t="e">
        <f aca="false">(CT536*CT537*$G536)*$CT$8</f>
        <v>#VALUE!</v>
      </c>
      <c r="CU538" s="248"/>
      <c r="CV538" s="248" t="e">
        <f aca="false">(CV536*CV537*$G536)*$CT$8</f>
        <v>#VALUE!</v>
      </c>
      <c r="CW538" s="248"/>
      <c r="CX538" s="248" t="e">
        <f aca="false">(CX536*CX537*$G536)*$CT$8</f>
        <v>#VALUE!</v>
      </c>
      <c r="CY538" s="248"/>
      <c r="CZ538" s="248" t="e">
        <f aca="false">(CZ536*CZ537*$G536)*$CT$8</f>
        <v>#VALUE!</v>
      </c>
      <c r="DA538" s="248"/>
      <c r="DB538" s="248" t="e">
        <f aca="false">(DB536*DB537*$G536)*$DB$8</f>
        <v>#VALUE!</v>
      </c>
      <c r="DC538" s="248"/>
      <c r="DD538" s="248" t="e">
        <f aca="false">(DD536*DD537*$G536)*$DB$8</f>
        <v>#VALUE!</v>
      </c>
      <c r="DE538" s="248"/>
      <c r="DF538" s="248" t="e">
        <f aca="false">(DF536*DF537*$G536)*$DB$8</f>
        <v>#VALUE!</v>
      </c>
      <c r="DG538" s="248"/>
      <c r="DH538" s="248" t="e">
        <f aca="false">(DH536*DH537*$G536)*$DB$8</f>
        <v>#VALUE!</v>
      </c>
      <c r="DI538" s="248"/>
      <c r="DJ538" s="292" t="e">
        <f aca="false">(DJ536*DJ537*$G536)*$DB$8</f>
        <v>#VALUE!</v>
      </c>
      <c r="DK538" s="292"/>
      <c r="DL538" s="248" t="e">
        <f aca="false">(DL536*DL537*$G536)*$DB$8</f>
        <v>#VALUE!</v>
      </c>
      <c r="DM538" s="248"/>
      <c r="DN538" s="248" t="e">
        <f aca="false">(DN536*DN537*$G536)*$DB$8</f>
        <v>#VALUE!</v>
      </c>
      <c r="DO538" s="248"/>
      <c r="DP538" s="248" t="e">
        <f aca="false">(DP536*DP537*$G536)*$DB$8</f>
        <v>#VALUE!</v>
      </c>
      <c r="DQ538" s="248"/>
      <c r="DR538" s="248" t="e">
        <f aca="false">(DR536*DR537*$G536)*$DB$8</f>
        <v>#VALUE!</v>
      </c>
      <c r="DS538" s="248"/>
      <c r="DT538" s="248" t="e">
        <f aca="false">(DT536*DT537*$G536)*$DB$8</f>
        <v>#VALUE!</v>
      </c>
      <c r="DU538" s="248"/>
      <c r="DV538" s="248" t="e">
        <f aca="false">(DV536*DV537*$G536)*$DB$8</f>
        <v>#VALUE!</v>
      </c>
      <c r="DW538" s="248"/>
      <c r="DX538" s="248" t="e">
        <f aca="false">(DX536*DX537*$G536)*$DB$8</f>
        <v>#VALUE!</v>
      </c>
      <c r="DY538" s="248"/>
      <c r="DZ538" s="248" t="e">
        <f aca="false">(DZ536*DZ537*$G536)*$DB$8</f>
        <v>#VALUE!</v>
      </c>
      <c r="EA538" s="248"/>
      <c r="EB538" s="248" t="e">
        <f aca="false">(EB536*EB537*$G536)*$DB$8</f>
        <v>#VALUE!</v>
      </c>
      <c r="EC538" s="248"/>
      <c r="ED538" s="248" t="e">
        <f aca="false">(ED536*ED537*$G536)*$DB$8</f>
        <v>#VALUE!</v>
      </c>
      <c r="EE538" s="248"/>
      <c r="EF538" s="248" t="e">
        <f aca="false">(EF536*EF537*$G536)*$DB$8</f>
        <v>#VALUE!</v>
      </c>
      <c r="EG538" s="248"/>
      <c r="EH538" s="248" t="e">
        <f aca="false">(EH536*EH537*$G536)*$DB$8</f>
        <v>#VALUE!</v>
      </c>
      <c r="EI538" s="248"/>
      <c r="EJ538" s="248" t="e">
        <f aca="false">(EJ536*EJ537*$G536)*$DB$8</f>
        <v>#VALUE!</v>
      </c>
      <c r="EK538" s="248"/>
      <c r="EL538" s="248" t="e">
        <f aca="false">(EL536*EL537*$G536)*$DB$8</f>
        <v>#VALUE!</v>
      </c>
      <c r="EM538" s="248"/>
      <c r="EN538" s="248" t="e">
        <f aca="false">(EN536*EN537*$G536)*$DB$8</f>
        <v>#VALUE!</v>
      </c>
      <c r="EO538" s="248"/>
      <c r="EP538" s="248" t="e">
        <f aca="false">(EP536*EP537*$G536)*$DB$8</f>
        <v>#VALUE!</v>
      </c>
      <c r="EQ538" s="248"/>
      <c r="ER538" s="248" t="e">
        <f aca="false">(ER536*ER537*$G536)*$DB$8</f>
        <v>#VALUE!</v>
      </c>
      <c r="ES538" s="248"/>
      <c r="ET538" s="248" t="e">
        <f aca="false">(ET536*ET537*$G536)*$DB$8</f>
        <v>#VALUE!</v>
      </c>
      <c r="EU538" s="248"/>
      <c r="EV538" s="248" t="e">
        <f aca="false">(EV536*EV537*$G536)*$DB$8</f>
        <v>#VALUE!</v>
      </c>
      <c r="EW538" s="248"/>
      <c r="EX538" s="249" t="e">
        <f aca="false">(EX536*EX537*$G536)*$DB$8</f>
        <v>#VALUE!</v>
      </c>
      <c r="EY538" s="249"/>
      <c r="EZ538" s="248" t="e">
        <f aca="false">(EZ536*EZ537*$G536)*$DB$8</f>
        <v>#VALUE!</v>
      </c>
      <c r="FA538" s="248"/>
      <c r="FB538" s="248" t="e">
        <f aca="false">(FB536*FB537*$G536)*$DB$8</f>
        <v>#VALUE!</v>
      </c>
      <c r="FC538" s="248"/>
      <c r="FD538" s="248" t="e">
        <f aca="false">(FD536*FD537*$G536)*$DB$8</f>
        <v>#VALUE!</v>
      </c>
      <c r="FE538" s="248"/>
      <c r="FF538" s="248" t="e">
        <f aca="false">(FF536*FF537*$G536)*$DB$8</f>
        <v>#VALUE!</v>
      </c>
      <c r="FG538" s="248"/>
      <c r="FH538" s="248" t="e">
        <f aca="false">(FH536*FH537*$G536)*$DB$8</f>
        <v>#VALUE!</v>
      </c>
      <c r="FI538" s="248"/>
      <c r="FJ538" s="248" t="e">
        <f aca="false">(FJ536*FJ537*$G536)*$DB$8</f>
        <v>#VALUE!</v>
      </c>
      <c r="FK538" s="248"/>
      <c r="FL538" s="248" t="e">
        <f aca="false">(FL536*FL537*$G536)*$DB$8</f>
        <v>#VALUE!</v>
      </c>
      <c r="FM538" s="248"/>
      <c r="FN538" s="248" t="e">
        <f aca="false">(FN536*FN537*$G536)*$DB$8</f>
        <v>#VALUE!</v>
      </c>
      <c r="FO538" s="248"/>
      <c r="FP538" s="248" t="e">
        <f aca="false">(FP536*FP537*$G536)*$DB$8</f>
        <v>#VALUE!</v>
      </c>
      <c r="FQ538" s="248"/>
      <c r="FR538" s="248" t="e">
        <f aca="false">(FR536*FR537*$G536)*$DB$8</f>
        <v>#VALUE!</v>
      </c>
      <c r="FS538" s="248"/>
      <c r="FT538" s="248" t="e">
        <f aca="false">(FT536*FT537*$G536)*$DB$8</f>
        <v>#VALUE!</v>
      </c>
      <c r="FU538" s="248"/>
      <c r="FV538" s="248" t="e">
        <f aca="false">(FV536*FV537*$G536)*$DB$8</f>
        <v>#VALUE!</v>
      </c>
      <c r="FW538" s="248"/>
      <c r="FX538" s="248" t="e">
        <f aca="false">(FX536*FX537*$G536)*$DB$8</f>
        <v>#VALUE!</v>
      </c>
      <c r="FY538" s="248"/>
      <c r="FZ538" s="248" t="e">
        <f aca="false">(FZ536*FZ537*$G536)*$DB$8</f>
        <v>#VALUE!</v>
      </c>
      <c r="GA538" s="248"/>
      <c r="GB538" s="248" t="e">
        <f aca="false">(GB536*GB537*$G536)*$DB$8</f>
        <v>#VALUE!</v>
      </c>
      <c r="GC538" s="248"/>
      <c r="GD538" s="248" t="e">
        <f aca="false">(GD536*GD537*$G536)*$DB$8</f>
        <v>#VALUE!</v>
      </c>
      <c r="GE538" s="248"/>
      <c r="GF538" s="248" t="e">
        <f aca="false">(GF536*GF537*$G536)*$DB$8</f>
        <v>#VALUE!</v>
      </c>
      <c r="GG538" s="248"/>
      <c r="GH538" s="248" t="e">
        <f aca="false">(GH536*GH537*$G536)*$DB$8</f>
        <v>#VALUE!</v>
      </c>
      <c r="GI538" s="248"/>
      <c r="GJ538" s="248" t="e">
        <f aca="false">(GJ536*GJ537*$G536)*$DB$8</f>
        <v>#VALUE!</v>
      </c>
      <c r="GK538" s="248"/>
      <c r="GL538" s="248" t="e">
        <f aca="false">(GL536*GL537*$G536)*$DB$8</f>
        <v>#VALUE!</v>
      </c>
      <c r="GM538" s="248"/>
      <c r="GN538" s="248" t="e">
        <f aca="false">(GN536*GN537*$G536)*$DB$8</f>
        <v>#VALUE!</v>
      </c>
      <c r="GO538" s="248"/>
      <c r="GP538" s="248" t="e">
        <f aca="false">(GP536*GP537*$G536)*$DB$8</f>
        <v>#VALUE!</v>
      </c>
      <c r="GQ538" s="248"/>
      <c r="GR538" s="248" t="e">
        <f aca="false">(GR536*GR537*$G536)*$DB$8</f>
        <v>#VALUE!</v>
      </c>
      <c r="GS538" s="248"/>
      <c r="GT538" s="248" t="e">
        <f aca="false">(GT536*GT537*$G536)*$DB$8</f>
        <v>#VALUE!</v>
      </c>
      <c r="GU538" s="248"/>
      <c r="GV538" s="248" t="e">
        <f aca="false">(GV536*GV537*$G536)*$DB$8</f>
        <v>#VALUE!</v>
      </c>
      <c r="GW538" s="248"/>
      <c r="GX538" s="248" t="e">
        <f aca="false">(GX536*GX537*$G536)*$DB$8</f>
        <v>#VALUE!</v>
      </c>
      <c r="GY538" s="248"/>
      <c r="GZ538" s="248" t="e">
        <f aca="false">(GZ536*GZ537*$G536)*$DB$8</f>
        <v>#VALUE!</v>
      </c>
      <c r="HA538" s="248"/>
      <c r="HB538" s="248" t="e">
        <f aca="false">(HB536*HB537*$G536)*$DB$8</f>
        <v>#VALUE!</v>
      </c>
      <c r="HC538" s="248"/>
      <c r="HD538" s="248" t="e">
        <f aca="false">(HD536*HD537*$G536)*$DB$8</f>
        <v>#VALUE!</v>
      </c>
      <c r="HE538" s="248"/>
      <c r="HF538" s="248" t="e">
        <f aca="false">(HF536*HF537*$G536)*$DB$8</f>
        <v>#VALUE!</v>
      </c>
      <c r="HG538" s="248"/>
      <c r="HH538" s="248" t="e">
        <f aca="false">(HH536*HH537*$G536)*$DB$8</f>
        <v>#VALUE!</v>
      </c>
      <c r="HI538" s="248"/>
      <c r="HJ538" s="248" t="e">
        <f aca="false">(HJ536*HJ537*$G536)*$DB$8</f>
        <v>#VALUE!</v>
      </c>
      <c r="HK538" s="248"/>
    </row>
    <row r="539" customFormat="false" ht="12.75" hidden="true" customHeight="false" outlineLevel="0" collapsed="false">
      <c r="A539" s="232"/>
      <c r="B539" s="233"/>
      <c r="C539" s="232"/>
      <c r="D539" s="234"/>
      <c r="E539" s="234"/>
      <c r="F539" s="235"/>
      <c r="G539" s="234"/>
      <c r="H539" s="234"/>
      <c r="I539" s="237"/>
      <c r="J539" s="238"/>
      <c r="K539" s="250" t="s">
        <v>162</v>
      </c>
      <c r="L539" s="251" t="e">
        <f aca="false">L538</f>
        <v>#VALUE!</v>
      </c>
      <c r="M539" s="251"/>
      <c r="N539" s="251" t="e">
        <f aca="false">L539+N538</f>
        <v>#VALUE!</v>
      </c>
      <c r="O539" s="251"/>
      <c r="P539" s="251" t="e">
        <f aca="false">N539+P538</f>
        <v>#VALUE!</v>
      </c>
      <c r="Q539" s="251"/>
      <c r="R539" s="251" t="e">
        <f aca="false">P539+R538</f>
        <v>#VALUE!</v>
      </c>
      <c r="S539" s="251"/>
      <c r="T539" s="251" t="e">
        <f aca="false">R539+T538</f>
        <v>#VALUE!</v>
      </c>
      <c r="U539" s="251"/>
      <c r="V539" s="251" t="e">
        <f aca="false">T539+V538</f>
        <v>#VALUE!</v>
      </c>
      <c r="W539" s="251"/>
      <c r="X539" s="251" t="e">
        <f aca="false">V539+X538</f>
        <v>#VALUE!</v>
      </c>
      <c r="Y539" s="251"/>
      <c r="Z539" s="251" t="e">
        <f aca="false">X539+Z538</f>
        <v>#VALUE!</v>
      </c>
      <c r="AA539" s="251"/>
      <c r="AB539" s="251" t="e">
        <f aca="false">Z539+AB538</f>
        <v>#VALUE!</v>
      </c>
      <c r="AC539" s="251"/>
      <c r="AD539" s="251" t="e">
        <f aca="false">AB539+AD538</f>
        <v>#VALUE!</v>
      </c>
      <c r="AE539" s="251"/>
      <c r="AF539" s="251" t="e">
        <f aca="false">AD539+AF538</f>
        <v>#VALUE!</v>
      </c>
      <c r="AG539" s="251"/>
      <c r="AH539" s="251" t="e">
        <f aca="false">AF539+AH538</f>
        <v>#VALUE!</v>
      </c>
      <c r="AI539" s="251"/>
      <c r="AJ539" s="251" t="e">
        <f aca="false">AH539+AJ538</f>
        <v>#VALUE!</v>
      </c>
      <c r="AK539" s="251"/>
      <c r="AL539" s="251" t="e">
        <f aca="false">AJ539+AL538</f>
        <v>#VALUE!</v>
      </c>
      <c r="AM539" s="251"/>
      <c r="AN539" s="251" t="e">
        <f aca="false">AL539+AN538</f>
        <v>#VALUE!</v>
      </c>
      <c r="AO539" s="251"/>
      <c r="AP539" s="251" t="e">
        <f aca="false">AN539+AP538</f>
        <v>#VALUE!</v>
      </c>
      <c r="AQ539" s="251"/>
      <c r="AR539" s="251" t="e">
        <f aca="false">AP539+AR538</f>
        <v>#VALUE!</v>
      </c>
      <c r="AS539" s="251"/>
      <c r="AT539" s="251" t="e">
        <f aca="false">AR539+AT538</f>
        <v>#VALUE!</v>
      </c>
      <c r="AU539" s="251"/>
      <c r="AV539" s="251" t="e">
        <f aca="false">AT539+AV538</f>
        <v>#VALUE!</v>
      </c>
      <c r="AW539" s="251"/>
      <c r="AX539" s="251" t="e">
        <f aca="false">AV539+AX538</f>
        <v>#VALUE!</v>
      </c>
      <c r="AY539" s="251"/>
      <c r="AZ539" s="251" t="e">
        <f aca="false">AX539+AZ538</f>
        <v>#VALUE!</v>
      </c>
      <c r="BA539" s="251"/>
      <c r="BB539" s="251" t="e">
        <f aca="false">AZ539+BB538</f>
        <v>#VALUE!</v>
      </c>
      <c r="BC539" s="251"/>
      <c r="BD539" s="251" t="e">
        <f aca="false">BB539+BD538</f>
        <v>#VALUE!</v>
      </c>
      <c r="BE539" s="251"/>
      <c r="BF539" s="251" t="e">
        <f aca="false">BD539+BF538</f>
        <v>#VALUE!</v>
      </c>
      <c r="BG539" s="251"/>
      <c r="BH539" s="251" t="e">
        <f aca="false">BF539+BH538</f>
        <v>#VALUE!</v>
      </c>
      <c r="BI539" s="251"/>
      <c r="BJ539" s="251" t="e">
        <f aca="false">BH539+BJ538</f>
        <v>#VALUE!</v>
      </c>
      <c r="BK539" s="251"/>
      <c r="BL539" s="251" t="e">
        <f aca="false">BJ539+BL538</f>
        <v>#VALUE!</v>
      </c>
      <c r="BM539" s="251"/>
      <c r="BN539" s="251" t="e">
        <f aca="false">BL539+BN538</f>
        <v>#VALUE!</v>
      </c>
      <c r="BO539" s="251"/>
      <c r="BP539" s="251" t="e">
        <f aca="false">BN539+BP538</f>
        <v>#VALUE!</v>
      </c>
      <c r="BQ539" s="251"/>
      <c r="BR539" s="251" t="e">
        <f aca="false">BP539+BR538</f>
        <v>#VALUE!</v>
      </c>
      <c r="BS539" s="251"/>
      <c r="BT539" s="251" t="e">
        <f aca="false">BR539+BT538</f>
        <v>#VALUE!</v>
      </c>
      <c r="BU539" s="251"/>
      <c r="BV539" s="251" t="e">
        <f aca="false">BT539+BV538</f>
        <v>#VALUE!</v>
      </c>
      <c r="BW539" s="251"/>
      <c r="BX539" s="251" t="e">
        <f aca="false">BV539+BX538</f>
        <v>#VALUE!</v>
      </c>
      <c r="BY539" s="251"/>
      <c r="BZ539" s="251" t="e">
        <f aca="false">BX539+BZ538</f>
        <v>#VALUE!</v>
      </c>
      <c r="CA539" s="251"/>
      <c r="CB539" s="251" t="e">
        <f aca="false">BZ539+CB538</f>
        <v>#VALUE!</v>
      </c>
      <c r="CC539" s="251"/>
      <c r="CD539" s="251" t="e">
        <f aca="false">CB539+CD538</f>
        <v>#VALUE!</v>
      </c>
      <c r="CE539" s="251"/>
      <c r="CF539" s="251" t="e">
        <f aca="false">CD539+CF538</f>
        <v>#VALUE!</v>
      </c>
      <c r="CG539" s="251"/>
      <c r="CH539" s="251" t="e">
        <f aca="false">CF539+CH538</f>
        <v>#VALUE!</v>
      </c>
      <c r="CI539" s="251"/>
      <c r="CJ539" s="251" t="e">
        <f aca="false">CH539+CJ538</f>
        <v>#VALUE!</v>
      </c>
      <c r="CK539" s="251"/>
      <c r="CL539" s="251" t="e">
        <f aca="false">CJ539+CL538</f>
        <v>#VALUE!</v>
      </c>
      <c r="CM539" s="251"/>
      <c r="CN539" s="251" t="e">
        <f aca="false">CL539+CN538</f>
        <v>#VALUE!</v>
      </c>
      <c r="CO539" s="251"/>
      <c r="CP539" s="251" t="e">
        <f aca="false">CN539+CP538</f>
        <v>#VALUE!</v>
      </c>
      <c r="CQ539" s="251"/>
      <c r="CR539" s="251" t="e">
        <f aca="false">CP539+CR538</f>
        <v>#VALUE!</v>
      </c>
      <c r="CS539" s="251"/>
      <c r="CT539" s="251" t="e">
        <f aca="false">CR539+CT538</f>
        <v>#VALUE!</v>
      </c>
      <c r="CU539" s="251"/>
      <c r="CV539" s="251" t="e">
        <f aca="false">CT539+CV538</f>
        <v>#VALUE!</v>
      </c>
      <c r="CW539" s="251"/>
      <c r="CX539" s="251" t="e">
        <f aca="false">CV539+CX538</f>
        <v>#VALUE!</v>
      </c>
      <c r="CY539" s="251"/>
      <c r="CZ539" s="251" t="e">
        <f aca="false">CX539+CZ538</f>
        <v>#VALUE!</v>
      </c>
      <c r="DA539" s="251"/>
      <c r="DB539" s="251" t="e">
        <f aca="false">CZ539+DB538</f>
        <v>#VALUE!</v>
      </c>
      <c r="DC539" s="251"/>
      <c r="DD539" s="251" t="e">
        <f aca="false">DB539+DD538</f>
        <v>#VALUE!</v>
      </c>
      <c r="DE539" s="251"/>
      <c r="DF539" s="251" t="e">
        <f aca="false">DD539+DF538</f>
        <v>#VALUE!</v>
      </c>
      <c r="DG539" s="251"/>
      <c r="DH539" s="251" t="e">
        <f aca="false">DF539+DH538</f>
        <v>#VALUE!</v>
      </c>
      <c r="DI539" s="251"/>
      <c r="DJ539" s="293" t="e">
        <f aca="false">DH539+DJ538</f>
        <v>#VALUE!</v>
      </c>
      <c r="DK539" s="293"/>
      <c r="DL539" s="251" t="e">
        <f aca="false">DJ539+DL538</f>
        <v>#VALUE!</v>
      </c>
      <c r="DM539" s="251"/>
      <c r="DN539" s="251" t="e">
        <f aca="false">DL539+DN538</f>
        <v>#VALUE!</v>
      </c>
      <c r="DO539" s="251"/>
      <c r="DP539" s="251" t="e">
        <f aca="false">DN539+DP538</f>
        <v>#VALUE!</v>
      </c>
      <c r="DQ539" s="251"/>
      <c r="DR539" s="251" t="e">
        <f aca="false">DP539+DR538</f>
        <v>#VALUE!</v>
      </c>
      <c r="DS539" s="251"/>
      <c r="DT539" s="251" t="e">
        <f aca="false">DR539+DT538</f>
        <v>#VALUE!</v>
      </c>
      <c r="DU539" s="251"/>
      <c r="DV539" s="251" t="e">
        <f aca="false">DT539+DV538</f>
        <v>#VALUE!</v>
      </c>
      <c r="DW539" s="251"/>
      <c r="DX539" s="251" t="e">
        <f aca="false">DV539+DX538</f>
        <v>#VALUE!</v>
      </c>
      <c r="DY539" s="251"/>
      <c r="DZ539" s="251" t="e">
        <f aca="false">DX539+DZ538</f>
        <v>#VALUE!</v>
      </c>
      <c r="EA539" s="251"/>
      <c r="EB539" s="251" t="e">
        <f aca="false">DZ539+EB538</f>
        <v>#VALUE!</v>
      </c>
      <c r="EC539" s="251"/>
      <c r="ED539" s="251" t="e">
        <f aca="false">EB539+ED538</f>
        <v>#VALUE!</v>
      </c>
      <c r="EE539" s="251"/>
      <c r="EF539" s="251" t="e">
        <f aca="false">ED539+EF538</f>
        <v>#VALUE!</v>
      </c>
      <c r="EG539" s="251"/>
      <c r="EH539" s="251" t="e">
        <f aca="false">EF539+EH538</f>
        <v>#VALUE!</v>
      </c>
      <c r="EI539" s="251"/>
      <c r="EJ539" s="251" t="e">
        <f aca="false">EH539+EJ538</f>
        <v>#VALUE!</v>
      </c>
      <c r="EK539" s="251"/>
      <c r="EL539" s="251" t="e">
        <f aca="false">EJ539+EL538</f>
        <v>#VALUE!</v>
      </c>
      <c r="EM539" s="251"/>
      <c r="EN539" s="251" t="e">
        <f aca="false">EL539+EN538</f>
        <v>#VALUE!</v>
      </c>
      <c r="EO539" s="251"/>
      <c r="EP539" s="251" t="e">
        <f aca="false">EN539+EP538</f>
        <v>#VALUE!</v>
      </c>
      <c r="EQ539" s="251"/>
      <c r="ER539" s="251" t="e">
        <f aca="false">EP539+ER538</f>
        <v>#VALUE!</v>
      </c>
      <c r="ES539" s="251"/>
      <c r="ET539" s="251" t="e">
        <f aca="false">ER539+ET538</f>
        <v>#VALUE!</v>
      </c>
      <c r="EU539" s="251"/>
      <c r="EV539" s="251" t="e">
        <f aca="false">ET539+EV538</f>
        <v>#VALUE!</v>
      </c>
      <c r="EW539" s="251"/>
      <c r="EX539" s="252" t="e">
        <f aca="false">EV539+EX538</f>
        <v>#VALUE!</v>
      </c>
      <c r="EY539" s="252"/>
      <c r="EZ539" s="251" t="e">
        <f aca="false">EX539+EZ538</f>
        <v>#VALUE!</v>
      </c>
      <c r="FA539" s="251"/>
      <c r="FB539" s="251" t="e">
        <f aca="false">EZ539+FB538</f>
        <v>#VALUE!</v>
      </c>
      <c r="FC539" s="251"/>
      <c r="FD539" s="251" t="e">
        <f aca="false">FB539+FD538</f>
        <v>#VALUE!</v>
      </c>
      <c r="FE539" s="251"/>
      <c r="FF539" s="251" t="e">
        <f aca="false">FD539+FF538</f>
        <v>#VALUE!</v>
      </c>
      <c r="FG539" s="251"/>
      <c r="FH539" s="251" t="e">
        <f aca="false">FF539+FH538</f>
        <v>#VALUE!</v>
      </c>
      <c r="FI539" s="251"/>
      <c r="FJ539" s="251" t="e">
        <f aca="false">FH539+FJ538</f>
        <v>#VALUE!</v>
      </c>
      <c r="FK539" s="251"/>
      <c r="FL539" s="251" t="e">
        <f aca="false">FJ539+FL538</f>
        <v>#VALUE!</v>
      </c>
      <c r="FM539" s="251"/>
      <c r="FN539" s="251" t="e">
        <f aca="false">FL539+FN538</f>
        <v>#VALUE!</v>
      </c>
      <c r="FO539" s="251"/>
      <c r="FP539" s="251" t="e">
        <f aca="false">FN539+FP538</f>
        <v>#VALUE!</v>
      </c>
      <c r="FQ539" s="251"/>
      <c r="FR539" s="251" t="e">
        <f aca="false">FP539+FR538</f>
        <v>#VALUE!</v>
      </c>
      <c r="FS539" s="251"/>
      <c r="FT539" s="251" t="e">
        <f aca="false">FR539+FT538</f>
        <v>#VALUE!</v>
      </c>
      <c r="FU539" s="251"/>
      <c r="FV539" s="251" t="e">
        <f aca="false">FT539+FV538</f>
        <v>#VALUE!</v>
      </c>
      <c r="FW539" s="251"/>
      <c r="FX539" s="251" t="e">
        <f aca="false">FV539+FX538</f>
        <v>#VALUE!</v>
      </c>
      <c r="FY539" s="251"/>
      <c r="FZ539" s="251" t="e">
        <f aca="false">FX539+FZ538</f>
        <v>#VALUE!</v>
      </c>
      <c r="GA539" s="251"/>
      <c r="GB539" s="251" t="e">
        <f aca="false">FZ539+GB538</f>
        <v>#VALUE!</v>
      </c>
      <c r="GC539" s="251"/>
      <c r="GD539" s="251" t="e">
        <f aca="false">GB539+GD538</f>
        <v>#VALUE!</v>
      </c>
      <c r="GE539" s="251"/>
      <c r="GF539" s="251" t="e">
        <f aca="false">GD539+GF538</f>
        <v>#VALUE!</v>
      </c>
      <c r="GG539" s="251"/>
      <c r="GH539" s="251" t="e">
        <f aca="false">GF539+GH538</f>
        <v>#VALUE!</v>
      </c>
      <c r="GI539" s="251"/>
      <c r="GJ539" s="251" t="e">
        <f aca="false">GH539+GJ538</f>
        <v>#VALUE!</v>
      </c>
      <c r="GK539" s="251"/>
      <c r="GL539" s="251" t="e">
        <f aca="false">GJ539+GL538</f>
        <v>#VALUE!</v>
      </c>
      <c r="GM539" s="251"/>
      <c r="GN539" s="251" t="e">
        <f aca="false">GL539+GN538</f>
        <v>#VALUE!</v>
      </c>
      <c r="GO539" s="251"/>
      <c r="GP539" s="251" t="e">
        <f aca="false">GN539+GP538</f>
        <v>#VALUE!</v>
      </c>
      <c r="GQ539" s="251"/>
      <c r="GR539" s="251" t="e">
        <f aca="false">GP539+GR538</f>
        <v>#VALUE!</v>
      </c>
      <c r="GS539" s="251"/>
      <c r="GT539" s="251" t="e">
        <f aca="false">GR539+GT538</f>
        <v>#VALUE!</v>
      </c>
      <c r="GU539" s="251"/>
      <c r="GV539" s="251" t="e">
        <f aca="false">GT539+GV538</f>
        <v>#VALUE!</v>
      </c>
      <c r="GW539" s="251"/>
      <c r="GX539" s="251" t="e">
        <f aca="false">GV539+GX538</f>
        <v>#VALUE!</v>
      </c>
      <c r="GY539" s="251"/>
      <c r="GZ539" s="251" t="e">
        <f aca="false">GX539+GZ538</f>
        <v>#VALUE!</v>
      </c>
      <c r="HA539" s="251"/>
      <c r="HB539" s="251" t="e">
        <f aca="false">GZ539+HB538</f>
        <v>#VALUE!</v>
      </c>
      <c r="HC539" s="251"/>
      <c r="HD539" s="251" t="e">
        <f aca="false">HB539+HD538</f>
        <v>#VALUE!</v>
      </c>
      <c r="HE539" s="251"/>
      <c r="HF539" s="251" t="e">
        <f aca="false">HD539+HF538</f>
        <v>#VALUE!</v>
      </c>
      <c r="HG539" s="251"/>
      <c r="HH539" s="251" t="e">
        <f aca="false">HF539+HH538</f>
        <v>#VALUE!</v>
      </c>
      <c r="HI539" s="251"/>
      <c r="HJ539" s="251" t="e">
        <f aca="false">HH539+HJ538</f>
        <v>#VALUE!</v>
      </c>
      <c r="HK539" s="251"/>
    </row>
    <row r="540" s="295" customFormat="true" ht="12.75" hidden="true" customHeight="false" outlineLevel="0" collapsed="false">
      <c r="A540" s="232"/>
      <c r="B540" s="233"/>
      <c r="C540" s="232"/>
      <c r="D540" s="234"/>
      <c r="E540" s="234"/>
      <c r="F540" s="235"/>
      <c r="G540" s="234"/>
      <c r="H540" s="253"/>
      <c r="I540" s="237"/>
      <c r="J540" s="238"/>
      <c r="K540" s="254" t="s">
        <v>163</v>
      </c>
      <c r="L540" s="255"/>
      <c r="M540" s="255"/>
      <c r="N540" s="255"/>
      <c r="O540" s="255"/>
      <c r="P540" s="255"/>
      <c r="Q540" s="255"/>
      <c r="R540" s="255"/>
      <c r="S540" s="255"/>
      <c r="T540" s="255"/>
      <c r="U540" s="255"/>
      <c r="V540" s="255"/>
      <c r="W540" s="255"/>
      <c r="X540" s="255"/>
      <c r="Y540" s="255"/>
      <c r="Z540" s="255"/>
      <c r="AA540" s="255"/>
      <c r="AB540" s="255"/>
      <c r="AC540" s="255"/>
      <c r="AD540" s="255"/>
      <c r="AE540" s="255"/>
      <c r="AF540" s="255"/>
      <c r="AG540" s="255"/>
      <c r="AH540" s="255"/>
      <c r="AI540" s="255"/>
      <c r="AJ540" s="255"/>
      <c r="AK540" s="255"/>
      <c r="AL540" s="255"/>
      <c r="AM540" s="255"/>
      <c r="AN540" s="255"/>
      <c r="AO540" s="255"/>
      <c r="AP540" s="255"/>
      <c r="AQ540" s="255"/>
      <c r="AR540" s="255"/>
      <c r="AS540" s="255"/>
      <c r="AT540" s="255"/>
      <c r="AU540" s="255"/>
      <c r="AV540" s="255"/>
      <c r="AW540" s="255"/>
      <c r="AX540" s="255"/>
      <c r="AY540" s="255"/>
      <c r="AZ540" s="255"/>
      <c r="BA540" s="255"/>
      <c r="BB540" s="255"/>
      <c r="BC540" s="255"/>
      <c r="BD540" s="255"/>
      <c r="BE540" s="255"/>
      <c r="BF540" s="255"/>
      <c r="BG540" s="255"/>
      <c r="BH540" s="255"/>
      <c r="BI540" s="255"/>
      <c r="BJ540" s="255"/>
      <c r="BK540" s="255"/>
      <c r="BL540" s="255"/>
      <c r="BM540" s="255"/>
      <c r="BN540" s="255"/>
      <c r="BO540" s="255"/>
      <c r="BP540" s="255"/>
      <c r="BQ540" s="255"/>
      <c r="BR540" s="255"/>
      <c r="BS540" s="255"/>
      <c r="BT540" s="255"/>
      <c r="BU540" s="255"/>
      <c r="BV540" s="255"/>
      <c r="BW540" s="255"/>
      <c r="BX540" s="255"/>
      <c r="BY540" s="255"/>
      <c r="BZ540" s="255"/>
      <c r="CA540" s="255"/>
      <c r="CB540" s="255"/>
      <c r="CC540" s="255"/>
      <c r="CD540" s="255"/>
      <c r="CE540" s="255"/>
      <c r="CF540" s="255"/>
      <c r="CG540" s="255"/>
      <c r="CH540" s="255"/>
      <c r="CI540" s="255"/>
      <c r="CJ540" s="255"/>
      <c r="CK540" s="255"/>
      <c r="CL540" s="255"/>
      <c r="CM540" s="255"/>
      <c r="CN540" s="255"/>
      <c r="CO540" s="255"/>
      <c r="CP540" s="255"/>
      <c r="CQ540" s="255"/>
      <c r="CR540" s="255"/>
      <c r="CS540" s="255"/>
      <c r="CT540" s="255"/>
      <c r="CU540" s="255"/>
      <c r="CV540" s="255"/>
      <c r="CW540" s="255"/>
      <c r="CX540" s="255"/>
      <c r="CY540" s="255"/>
      <c r="CZ540" s="255"/>
      <c r="DA540" s="255"/>
      <c r="DB540" s="255"/>
      <c r="DC540" s="255"/>
      <c r="DD540" s="255"/>
      <c r="DE540" s="255"/>
      <c r="DF540" s="255"/>
      <c r="DG540" s="255"/>
      <c r="DH540" s="255"/>
      <c r="DI540" s="255"/>
      <c r="DJ540" s="294"/>
      <c r="DK540" s="294"/>
      <c r="DL540" s="255"/>
      <c r="DM540" s="255"/>
      <c r="DN540" s="255"/>
      <c r="DO540" s="255"/>
      <c r="DP540" s="255"/>
      <c r="DQ540" s="255"/>
      <c r="DR540" s="255"/>
      <c r="DS540" s="255"/>
      <c r="DT540" s="255"/>
      <c r="DU540" s="255"/>
      <c r="DV540" s="255"/>
      <c r="DW540" s="255"/>
      <c r="DX540" s="255"/>
      <c r="DY540" s="255"/>
      <c r="DZ540" s="255"/>
      <c r="EA540" s="255"/>
      <c r="EB540" s="255"/>
      <c r="EC540" s="255"/>
      <c r="ED540" s="255"/>
      <c r="EE540" s="255"/>
      <c r="EF540" s="255"/>
      <c r="EG540" s="255"/>
      <c r="EH540" s="255"/>
      <c r="EI540" s="255"/>
      <c r="EJ540" s="255"/>
      <c r="EK540" s="255"/>
      <c r="EL540" s="255"/>
      <c r="EM540" s="255"/>
      <c r="EN540" s="255"/>
      <c r="EO540" s="255"/>
      <c r="EP540" s="255"/>
      <c r="EQ540" s="255"/>
      <c r="ER540" s="255"/>
      <c r="ES540" s="255"/>
      <c r="ET540" s="255"/>
      <c r="EU540" s="255"/>
      <c r="EV540" s="255"/>
      <c r="EW540" s="255"/>
      <c r="EX540" s="256"/>
      <c r="EY540" s="256"/>
      <c r="EZ540" s="255"/>
      <c r="FA540" s="255"/>
      <c r="FB540" s="255"/>
      <c r="FC540" s="255"/>
      <c r="FD540" s="255"/>
      <c r="FE540" s="255"/>
      <c r="FF540" s="255"/>
      <c r="FG540" s="255"/>
      <c r="FH540" s="255"/>
      <c r="FI540" s="255"/>
      <c r="FJ540" s="255"/>
      <c r="FK540" s="255"/>
      <c r="FL540" s="255"/>
      <c r="FM540" s="255"/>
      <c r="FN540" s="255"/>
      <c r="FO540" s="255"/>
      <c r="FP540" s="255"/>
      <c r="FQ540" s="255"/>
      <c r="FR540" s="255"/>
      <c r="FS540" s="255"/>
      <c r="FT540" s="255"/>
      <c r="FU540" s="255"/>
      <c r="FV540" s="255"/>
      <c r="FW540" s="255"/>
      <c r="FX540" s="255"/>
      <c r="FY540" s="255"/>
      <c r="FZ540" s="255"/>
      <c r="GA540" s="255"/>
      <c r="GB540" s="255"/>
      <c r="GC540" s="255"/>
      <c r="GD540" s="255"/>
      <c r="GE540" s="255"/>
      <c r="GF540" s="255"/>
      <c r="GG540" s="255"/>
      <c r="GH540" s="255"/>
      <c r="GI540" s="255"/>
      <c r="GJ540" s="255"/>
      <c r="GK540" s="255"/>
      <c r="GL540" s="255"/>
      <c r="GM540" s="255"/>
      <c r="GN540" s="255"/>
      <c r="GO540" s="255"/>
      <c r="GP540" s="255"/>
      <c r="GQ540" s="255"/>
      <c r="GR540" s="255"/>
      <c r="GS540" s="255"/>
      <c r="GT540" s="255"/>
      <c r="GU540" s="255"/>
      <c r="GV540" s="255"/>
      <c r="GW540" s="255"/>
      <c r="GX540" s="255"/>
      <c r="GY540" s="255"/>
      <c r="GZ540" s="255"/>
      <c r="HA540" s="255"/>
      <c r="HB540" s="255"/>
      <c r="HC540" s="255"/>
      <c r="HD540" s="255"/>
      <c r="HE540" s="255"/>
      <c r="HF540" s="255"/>
      <c r="HG540" s="255"/>
      <c r="HH540" s="255"/>
      <c r="HI540" s="255"/>
      <c r="HJ540" s="255"/>
      <c r="HK540" s="255"/>
    </row>
    <row r="541" s="297" customFormat="true" ht="12.75" hidden="true" customHeight="false" outlineLevel="0" collapsed="false">
      <c r="A541" s="232"/>
      <c r="B541" s="233"/>
      <c r="C541" s="232"/>
      <c r="D541" s="234"/>
      <c r="E541" s="234"/>
      <c r="F541" s="235"/>
      <c r="G541" s="234"/>
      <c r="H541" s="257"/>
      <c r="I541" s="237"/>
      <c r="J541" s="238"/>
      <c r="K541" s="258" t="s">
        <v>164</v>
      </c>
      <c r="L541" s="259" t="n">
        <f aca="false">L540</f>
        <v>0</v>
      </c>
      <c r="M541" s="259"/>
      <c r="N541" s="259" t="n">
        <f aca="false">N540+L541</f>
        <v>0</v>
      </c>
      <c r="O541" s="259"/>
      <c r="P541" s="259" t="n">
        <f aca="false">P540+N541</f>
        <v>0</v>
      </c>
      <c r="Q541" s="259"/>
      <c r="R541" s="259" t="n">
        <f aca="false">R540+P541</f>
        <v>0</v>
      </c>
      <c r="S541" s="259"/>
      <c r="T541" s="259" t="n">
        <f aca="false">T540+R541</f>
        <v>0</v>
      </c>
      <c r="U541" s="259"/>
      <c r="V541" s="259" t="n">
        <f aca="false">V540+T541</f>
        <v>0</v>
      </c>
      <c r="W541" s="259"/>
      <c r="X541" s="259" t="n">
        <f aca="false">X540+V541</f>
        <v>0</v>
      </c>
      <c r="Y541" s="259"/>
      <c r="Z541" s="259" t="n">
        <f aca="false">Z540+X541</f>
        <v>0</v>
      </c>
      <c r="AA541" s="259"/>
      <c r="AB541" s="259" t="n">
        <f aca="false">AB540+Z541</f>
        <v>0</v>
      </c>
      <c r="AC541" s="259"/>
      <c r="AD541" s="259" t="n">
        <f aca="false">AD540+AB541</f>
        <v>0</v>
      </c>
      <c r="AE541" s="259"/>
      <c r="AF541" s="259" t="n">
        <f aca="false">AF540+AD541</f>
        <v>0</v>
      </c>
      <c r="AG541" s="259"/>
      <c r="AH541" s="259" t="n">
        <f aca="false">AH540+AF541</f>
        <v>0</v>
      </c>
      <c r="AI541" s="259"/>
      <c r="AJ541" s="259" t="n">
        <f aca="false">AJ540+AH541</f>
        <v>0</v>
      </c>
      <c r="AK541" s="259"/>
      <c r="AL541" s="259" t="n">
        <f aca="false">AL540+AJ541</f>
        <v>0</v>
      </c>
      <c r="AM541" s="259"/>
      <c r="AN541" s="259" t="n">
        <f aca="false">AN540+AL541</f>
        <v>0</v>
      </c>
      <c r="AO541" s="259"/>
      <c r="AP541" s="259" t="n">
        <f aca="false">AP540+AN541</f>
        <v>0</v>
      </c>
      <c r="AQ541" s="259"/>
      <c r="AR541" s="259" t="n">
        <f aca="false">AR540+AP541</f>
        <v>0</v>
      </c>
      <c r="AS541" s="259"/>
      <c r="AT541" s="259" t="n">
        <f aca="false">AT540+AR541</f>
        <v>0</v>
      </c>
      <c r="AU541" s="259"/>
      <c r="AV541" s="259" t="n">
        <f aca="false">AV540+AT541</f>
        <v>0</v>
      </c>
      <c r="AW541" s="259"/>
      <c r="AX541" s="259" t="n">
        <f aca="false">AX540+AV541</f>
        <v>0</v>
      </c>
      <c r="AY541" s="259"/>
      <c r="AZ541" s="259" t="n">
        <f aca="false">AZ540+AX541</f>
        <v>0</v>
      </c>
      <c r="BA541" s="259"/>
      <c r="BB541" s="259" t="n">
        <f aca="false">BB540+AZ541</f>
        <v>0</v>
      </c>
      <c r="BC541" s="259"/>
      <c r="BD541" s="259" t="n">
        <f aca="false">BD540+BB541</f>
        <v>0</v>
      </c>
      <c r="BE541" s="259"/>
      <c r="BF541" s="259" t="n">
        <f aca="false">BF540+BD541</f>
        <v>0</v>
      </c>
      <c r="BG541" s="259"/>
      <c r="BH541" s="259" t="n">
        <f aca="false">BH540+BF541</f>
        <v>0</v>
      </c>
      <c r="BI541" s="259"/>
      <c r="BJ541" s="259" t="n">
        <f aca="false">BJ540+BH541</f>
        <v>0</v>
      </c>
      <c r="BK541" s="259"/>
      <c r="BL541" s="259" t="n">
        <f aca="false">BL540+BJ541</f>
        <v>0</v>
      </c>
      <c r="BM541" s="259"/>
      <c r="BN541" s="259" t="n">
        <f aca="false">BN540+BL541</f>
        <v>0</v>
      </c>
      <c r="BO541" s="259"/>
      <c r="BP541" s="259" t="n">
        <f aca="false">BP540+BN541</f>
        <v>0</v>
      </c>
      <c r="BQ541" s="259"/>
      <c r="BR541" s="259" t="n">
        <f aca="false">BR540+BP541</f>
        <v>0</v>
      </c>
      <c r="BS541" s="259"/>
      <c r="BT541" s="259" t="n">
        <f aca="false">BT540+BR541</f>
        <v>0</v>
      </c>
      <c r="BU541" s="259"/>
      <c r="BV541" s="259" t="n">
        <f aca="false">BV540+BT541</f>
        <v>0</v>
      </c>
      <c r="BW541" s="259"/>
      <c r="BX541" s="259" t="n">
        <f aca="false">BX540+BV541</f>
        <v>0</v>
      </c>
      <c r="BY541" s="259"/>
      <c r="BZ541" s="259" t="n">
        <f aca="false">BZ540+BX541</f>
        <v>0</v>
      </c>
      <c r="CA541" s="259"/>
      <c r="CB541" s="259" t="n">
        <f aca="false">CB540+BZ541</f>
        <v>0</v>
      </c>
      <c r="CC541" s="259"/>
      <c r="CD541" s="259" t="n">
        <f aca="false">CD540+CB541</f>
        <v>0</v>
      </c>
      <c r="CE541" s="259"/>
      <c r="CF541" s="259" t="n">
        <f aca="false">CF540+CD541</f>
        <v>0</v>
      </c>
      <c r="CG541" s="259"/>
      <c r="CH541" s="259" t="n">
        <f aca="false">CH540+CF541</f>
        <v>0</v>
      </c>
      <c r="CI541" s="259"/>
      <c r="CJ541" s="259" t="n">
        <f aca="false">CJ540+CH541</f>
        <v>0</v>
      </c>
      <c r="CK541" s="259"/>
      <c r="CL541" s="259" t="n">
        <f aca="false">CL540+CJ541</f>
        <v>0</v>
      </c>
      <c r="CM541" s="259"/>
      <c r="CN541" s="259" t="n">
        <f aca="false">CN540+CL541</f>
        <v>0</v>
      </c>
      <c r="CO541" s="259"/>
      <c r="CP541" s="259" t="n">
        <f aca="false">CP540+CN541</f>
        <v>0</v>
      </c>
      <c r="CQ541" s="259"/>
      <c r="CR541" s="259" t="n">
        <f aca="false">CR540+CP541</f>
        <v>0</v>
      </c>
      <c r="CS541" s="259"/>
      <c r="CT541" s="259" t="n">
        <f aca="false">CT540+CR541</f>
        <v>0</v>
      </c>
      <c r="CU541" s="259"/>
      <c r="CV541" s="259" t="n">
        <f aca="false">CV540+CT541</f>
        <v>0</v>
      </c>
      <c r="CW541" s="259"/>
      <c r="CX541" s="259" t="n">
        <f aca="false">CX540+CV541</f>
        <v>0</v>
      </c>
      <c r="CY541" s="259"/>
      <c r="CZ541" s="259" t="n">
        <f aca="false">CZ540+CX541</f>
        <v>0</v>
      </c>
      <c r="DA541" s="259"/>
      <c r="DB541" s="259" t="n">
        <f aca="false">DB540+CZ541</f>
        <v>0</v>
      </c>
      <c r="DC541" s="259"/>
      <c r="DD541" s="259" t="n">
        <f aca="false">DD540+DB541</f>
        <v>0</v>
      </c>
      <c r="DE541" s="259"/>
      <c r="DF541" s="259" t="n">
        <f aca="false">DF540+DD541</f>
        <v>0</v>
      </c>
      <c r="DG541" s="259"/>
      <c r="DH541" s="259" t="n">
        <f aca="false">DH540+DF541</f>
        <v>0</v>
      </c>
      <c r="DI541" s="259"/>
      <c r="DJ541" s="296" t="n">
        <f aca="false">DJ540+DH541</f>
        <v>0</v>
      </c>
      <c r="DK541" s="296"/>
      <c r="DL541" s="259" t="n">
        <f aca="false">DL540+DJ541</f>
        <v>0</v>
      </c>
      <c r="DM541" s="259"/>
      <c r="DN541" s="259" t="n">
        <f aca="false">DN540+DL541</f>
        <v>0</v>
      </c>
      <c r="DO541" s="259"/>
      <c r="DP541" s="259" t="n">
        <f aca="false">DP540+DN541</f>
        <v>0</v>
      </c>
      <c r="DQ541" s="259"/>
      <c r="DR541" s="259" t="n">
        <f aca="false">DR540+DP541</f>
        <v>0</v>
      </c>
      <c r="DS541" s="259"/>
      <c r="DT541" s="259" t="n">
        <f aca="false">DT540+DR541</f>
        <v>0</v>
      </c>
      <c r="DU541" s="259"/>
      <c r="DV541" s="259" t="n">
        <f aca="false">DV540+DT541</f>
        <v>0</v>
      </c>
      <c r="DW541" s="259"/>
      <c r="DX541" s="259" t="n">
        <f aca="false">DX540+DV541</f>
        <v>0</v>
      </c>
      <c r="DY541" s="259"/>
      <c r="DZ541" s="259" t="n">
        <f aca="false">DZ540+DX541</f>
        <v>0</v>
      </c>
      <c r="EA541" s="259"/>
      <c r="EB541" s="259" t="n">
        <f aca="false">EB540+DZ541</f>
        <v>0</v>
      </c>
      <c r="EC541" s="259"/>
      <c r="ED541" s="259" t="n">
        <f aca="false">ED540+EB541</f>
        <v>0</v>
      </c>
      <c r="EE541" s="259"/>
      <c r="EF541" s="259" t="n">
        <f aca="false">EF540+ED541</f>
        <v>0</v>
      </c>
      <c r="EG541" s="259"/>
      <c r="EH541" s="259" t="n">
        <f aca="false">EH540+EF541</f>
        <v>0</v>
      </c>
      <c r="EI541" s="259"/>
      <c r="EJ541" s="259" t="n">
        <f aca="false">EJ540+EH541</f>
        <v>0</v>
      </c>
      <c r="EK541" s="259"/>
      <c r="EL541" s="259" t="n">
        <f aca="false">EL540+EJ541</f>
        <v>0</v>
      </c>
      <c r="EM541" s="259"/>
      <c r="EN541" s="259" t="n">
        <f aca="false">EN540+EL541</f>
        <v>0</v>
      </c>
      <c r="EO541" s="259"/>
      <c r="EP541" s="259" t="n">
        <f aca="false">EP540+EN541</f>
        <v>0</v>
      </c>
      <c r="EQ541" s="259"/>
      <c r="ER541" s="259" t="n">
        <f aca="false">ER540+EP541</f>
        <v>0</v>
      </c>
      <c r="ES541" s="259"/>
      <c r="ET541" s="259" t="n">
        <f aca="false">ET540+ER541</f>
        <v>0</v>
      </c>
      <c r="EU541" s="259"/>
      <c r="EV541" s="259" t="n">
        <f aca="false">EV540+ET541</f>
        <v>0</v>
      </c>
      <c r="EW541" s="259"/>
      <c r="EX541" s="260" t="n">
        <f aca="false">EX540+EV541</f>
        <v>0</v>
      </c>
      <c r="EY541" s="260"/>
      <c r="EZ541" s="259" t="n">
        <f aca="false">EZ540+EX541</f>
        <v>0</v>
      </c>
      <c r="FA541" s="259"/>
      <c r="FB541" s="259" t="n">
        <f aca="false">FB540+EZ541</f>
        <v>0</v>
      </c>
      <c r="FC541" s="259"/>
      <c r="FD541" s="259" t="n">
        <f aca="false">FD540+FB541</f>
        <v>0</v>
      </c>
      <c r="FE541" s="259"/>
      <c r="FF541" s="259" t="n">
        <f aca="false">FF540+FD541</f>
        <v>0</v>
      </c>
      <c r="FG541" s="259"/>
      <c r="FH541" s="259" t="n">
        <f aca="false">FH540+FF541</f>
        <v>0</v>
      </c>
      <c r="FI541" s="259"/>
      <c r="FJ541" s="259" t="n">
        <f aca="false">FJ540+FH541</f>
        <v>0</v>
      </c>
      <c r="FK541" s="259"/>
      <c r="FL541" s="259" t="n">
        <f aca="false">FL540+FJ541</f>
        <v>0</v>
      </c>
      <c r="FM541" s="259"/>
      <c r="FN541" s="259" t="n">
        <f aca="false">FN540+FL541</f>
        <v>0</v>
      </c>
      <c r="FO541" s="259"/>
      <c r="FP541" s="259" t="n">
        <f aca="false">FP540+FN541</f>
        <v>0</v>
      </c>
      <c r="FQ541" s="259"/>
      <c r="FR541" s="259" t="n">
        <f aca="false">FR540+FP541</f>
        <v>0</v>
      </c>
      <c r="FS541" s="259"/>
      <c r="FT541" s="259" t="n">
        <f aca="false">FT540+FR541</f>
        <v>0</v>
      </c>
      <c r="FU541" s="259"/>
      <c r="FV541" s="259" t="n">
        <f aca="false">FV540+FT541</f>
        <v>0</v>
      </c>
      <c r="FW541" s="259"/>
      <c r="FX541" s="259" t="n">
        <f aca="false">FX540+FV541</f>
        <v>0</v>
      </c>
      <c r="FY541" s="259"/>
      <c r="FZ541" s="259" t="n">
        <f aca="false">FZ540+FX541</f>
        <v>0</v>
      </c>
      <c r="GA541" s="259"/>
      <c r="GB541" s="259" t="n">
        <f aca="false">GB540+FZ541</f>
        <v>0</v>
      </c>
      <c r="GC541" s="259"/>
      <c r="GD541" s="259" t="n">
        <f aca="false">GD540+GB541</f>
        <v>0</v>
      </c>
      <c r="GE541" s="259"/>
      <c r="GF541" s="259" t="n">
        <f aca="false">GF540+GD541</f>
        <v>0</v>
      </c>
      <c r="GG541" s="259"/>
      <c r="GH541" s="259" t="n">
        <f aca="false">GH540+GF541</f>
        <v>0</v>
      </c>
      <c r="GI541" s="259"/>
      <c r="GJ541" s="259" t="n">
        <f aca="false">GJ540+GH541</f>
        <v>0</v>
      </c>
      <c r="GK541" s="259"/>
      <c r="GL541" s="259" t="n">
        <f aca="false">GL540+GJ541</f>
        <v>0</v>
      </c>
      <c r="GM541" s="259"/>
      <c r="GN541" s="259" t="n">
        <f aca="false">GN540+GL541</f>
        <v>0</v>
      </c>
      <c r="GO541" s="259"/>
      <c r="GP541" s="259" t="n">
        <f aca="false">GP540+GN541</f>
        <v>0</v>
      </c>
      <c r="GQ541" s="259"/>
      <c r="GR541" s="259" t="n">
        <f aca="false">GR540+GP541</f>
        <v>0</v>
      </c>
      <c r="GS541" s="259"/>
      <c r="GT541" s="259" t="n">
        <f aca="false">GT540+GR541</f>
        <v>0</v>
      </c>
      <c r="GU541" s="259"/>
      <c r="GV541" s="259" t="n">
        <f aca="false">GV540+GT541</f>
        <v>0</v>
      </c>
      <c r="GW541" s="259"/>
      <c r="GX541" s="259" t="n">
        <f aca="false">GX540+GV541</f>
        <v>0</v>
      </c>
      <c r="GY541" s="259"/>
      <c r="GZ541" s="259" t="n">
        <f aca="false">GZ540+GX541</f>
        <v>0</v>
      </c>
      <c r="HA541" s="259"/>
      <c r="HB541" s="259" t="n">
        <f aca="false">HB540+GZ541</f>
        <v>0</v>
      </c>
      <c r="HC541" s="259"/>
      <c r="HD541" s="259" t="n">
        <f aca="false">HD540+HB541</f>
        <v>0</v>
      </c>
      <c r="HE541" s="259"/>
      <c r="HF541" s="259" t="n">
        <f aca="false">HF540+HD541</f>
        <v>0</v>
      </c>
      <c r="HG541" s="259"/>
      <c r="HH541" s="259" t="n">
        <f aca="false">HH540+HF541</f>
        <v>0</v>
      </c>
      <c r="HI541" s="259"/>
      <c r="HJ541" s="259" t="n">
        <f aca="false">HJ540+HH541</f>
        <v>0</v>
      </c>
      <c r="HK541" s="259"/>
    </row>
    <row r="542" s="299" customFormat="true" ht="12.75" hidden="true" customHeight="false" outlineLevel="0" collapsed="false">
      <c r="A542" s="232"/>
      <c r="B542" s="233"/>
      <c r="C542" s="232"/>
      <c r="D542" s="234"/>
      <c r="E542" s="234"/>
      <c r="F542" s="235"/>
      <c r="G542" s="234"/>
      <c r="H542" s="261"/>
      <c r="I542" s="237"/>
      <c r="J542" s="238"/>
      <c r="K542" s="262" t="s">
        <v>165</v>
      </c>
      <c r="L542" s="263" t="e">
        <f aca="false">IF($E536&gt;0,L539/$E536,"-")</f>
        <v>#N/A</v>
      </c>
      <c r="M542" s="263"/>
      <c r="N542" s="263" t="e">
        <f aca="false">IF($E536&gt;0,N539/$E536,"-")</f>
        <v>#N/A</v>
      </c>
      <c r="O542" s="263"/>
      <c r="P542" s="263" t="e">
        <f aca="false">IF($E536&gt;0,P539/$E536,"-")</f>
        <v>#N/A</v>
      </c>
      <c r="Q542" s="263"/>
      <c r="R542" s="263" t="e">
        <f aca="false">IF($E536&gt;0,R539/$E536,"-")</f>
        <v>#N/A</v>
      </c>
      <c r="S542" s="263"/>
      <c r="T542" s="263" t="e">
        <f aca="false">IF($E536&gt;0,T539/$E536,"-")</f>
        <v>#N/A</v>
      </c>
      <c r="U542" s="263"/>
      <c r="V542" s="263" t="e">
        <f aca="false">IF($E536&gt;0,V539/$E536,"-")</f>
        <v>#N/A</v>
      </c>
      <c r="W542" s="263"/>
      <c r="X542" s="263" t="e">
        <f aca="false">IF($E536&gt;0,X539/$E536,"-")</f>
        <v>#N/A</v>
      </c>
      <c r="Y542" s="263"/>
      <c r="Z542" s="263" t="e">
        <f aca="false">IF($E536&gt;0,Z539/$E536,"-")</f>
        <v>#N/A</v>
      </c>
      <c r="AA542" s="263"/>
      <c r="AB542" s="263" t="e">
        <f aca="false">IF($E536&gt;0,AB539/$E536,"-")</f>
        <v>#N/A</v>
      </c>
      <c r="AC542" s="263"/>
      <c r="AD542" s="263" t="e">
        <f aca="false">IF($E536&gt;0,AD539/$E536,"-")</f>
        <v>#N/A</v>
      </c>
      <c r="AE542" s="263"/>
      <c r="AF542" s="263" t="e">
        <f aca="false">IF($E536&gt;0,AF539/$E536,"-")</f>
        <v>#N/A</v>
      </c>
      <c r="AG542" s="263"/>
      <c r="AH542" s="263" t="e">
        <f aca="false">IF($E536&gt;0,AH539/$E536,"-")</f>
        <v>#N/A</v>
      </c>
      <c r="AI542" s="263"/>
      <c r="AJ542" s="263" t="e">
        <f aca="false">IF($E536&gt;0,AJ539/$E536,"-")</f>
        <v>#N/A</v>
      </c>
      <c r="AK542" s="263"/>
      <c r="AL542" s="263" t="e">
        <f aca="false">IF($E536&gt;0,AL539/$E536,"-")</f>
        <v>#N/A</v>
      </c>
      <c r="AM542" s="263"/>
      <c r="AN542" s="263" t="e">
        <f aca="false">IF($E536&gt;0,AN539/$E536,"-")</f>
        <v>#N/A</v>
      </c>
      <c r="AO542" s="263"/>
      <c r="AP542" s="263" t="e">
        <f aca="false">IF($E536&gt;0,AP539/$E536,"-")</f>
        <v>#N/A</v>
      </c>
      <c r="AQ542" s="263"/>
      <c r="AR542" s="263" t="e">
        <f aca="false">IF($E536&gt;0,AR539/$E536,"-")</f>
        <v>#N/A</v>
      </c>
      <c r="AS542" s="263"/>
      <c r="AT542" s="263" t="e">
        <f aca="false">IF($E536&gt;0,AT539/$E536,"-")</f>
        <v>#N/A</v>
      </c>
      <c r="AU542" s="263"/>
      <c r="AV542" s="263" t="e">
        <f aca="false">IF($E536&gt;0,AV539/$E536,"-")</f>
        <v>#N/A</v>
      </c>
      <c r="AW542" s="263"/>
      <c r="AX542" s="263" t="e">
        <f aca="false">IF($E536&gt;0,AX539/$E536,"-")</f>
        <v>#N/A</v>
      </c>
      <c r="AY542" s="263"/>
      <c r="AZ542" s="263" t="e">
        <f aca="false">IF($E536&gt;0,AZ539/$E536,"-")</f>
        <v>#N/A</v>
      </c>
      <c r="BA542" s="263"/>
      <c r="BB542" s="263" t="e">
        <f aca="false">IF($E536&gt;0,BB539/$E536,"-")</f>
        <v>#N/A</v>
      </c>
      <c r="BC542" s="263"/>
      <c r="BD542" s="263" t="e">
        <f aca="false">IF($E536&gt;0,BD539/$E536,"-")</f>
        <v>#N/A</v>
      </c>
      <c r="BE542" s="263"/>
      <c r="BF542" s="263" t="e">
        <f aca="false">IF($E536&gt;0,BF539/$E536,"-")</f>
        <v>#N/A</v>
      </c>
      <c r="BG542" s="263"/>
      <c r="BH542" s="263" t="e">
        <f aca="false">IF($E536&gt;0,BH539/$E536,"-")</f>
        <v>#N/A</v>
      </c>
      <c r="BI542" s="263"/>
      <c r="BJ542" s="263" t="e">
        <f aca="false">IF($E536&gt;0,BJ539/$E536,"-")</f>
        <v>#N/A</v>
      </c>
      <c r="BK542" s="263"/>
      <c r="BL542" s="263" t="e">
        <f aca="false">IF($E536&gt;0,BL539/$E536,"-")</f>
        <v>#N/A</v>
      </c>
      <c r="BM542" s="263"/>
      <c r="BN542" s="263" t="e">
        <f aca="false">IF($E536&gt;0,BN539/$E536,"-")</f>
        <v>#N/A</v>
      </c>
      <c r="BO542" s="263"/>
      <c r="BP542" s="263" t="e">
        <f aca="false">IF($E536&gt;0,BP539/$E536,"-")</f>
        <v>#N/A</v>
      </c>
      <c r="BQ542" s="263"/>
      <c r="BR542" s="263" t="e">
        <f aca="false">IF($E536&gt;0,BR539/$E536,"-")</f>
        <v>#N/A</v>
      </c>
      <c r="BS542" s="263"/>
      <c r="BT542" s="263" t="e">
        <f aca="false">IF($E536&gt;0,BT539/$E536,"-")</f>
        <v>#N/A</v>
      </c>
      <c r="BU542" s="263"/>
      <c r="BV542" s="263" t="e">
        <f aca="false">IF($E536&gt;0,BV539/$E536,"-")</f>
        <v>#N/A</v>
      </c>
      <c r="BW542" s="263"/>
      <c r="BX542" s="263" t="e">
        <f aca="false">IF($E536&gt;0,BX539/$E536,"-")</f>
        <v>#N/A</v>
      </c>
      <c r="BY542" s="263"/>
      <c r="BZ542" s="263" t="e">
        <f aca="false">IF($E536&gt;0,BZ539/$E536,"-")</f>
        <v>#N/A</v>
      </c>
      <c r="CA542" s="263"/>
      <c r="CB542" s="263" t="e">
        <f aca="false">IF($E536&gt;0,CB539/$E536,"-")</f>
        <v>#N/A</v>
      </c>
      <c r="CC542" s="263"/>
      <c r="CD542" s="263" t="e">
        <f aca="false">IF($E536&gt;0,CD539/$E536,"-")</f>
        <v>#N/A</v>
      </c>
      <c r="CE542" s="263"/>
      <c r="CF542" s="263" t="e">
        <f aca="false">IF($E536&gt;0,CF539/$E536,"-")</f>
        <v>#N/A</v>
      </c>
      <c r="CG542" s="263"/>
      <c r="CH542" s="263" t="e">
        <f aca="false">IF($E536&gt;0,CH539/$E536,"-")</f>
        <v>#N/A</v>
      </c>
      <c r="CI542" s="263"/>
      <c r="CJ542" s="263" t="e">
        <f aca="false">IF($E536&gt;0,CJ539/$E536,"-")</f>
        <v>#N/A</v>
      </c>
      <c r="CK542" s="263"/>
      <c r="CL542" s="263" t="e">
        <f aca="false">IF($E536&gt;0,CL539/$E536,"-")</f>
        <v>#N/A</v>
      </c>
      <c r="CM542" s="263"/>
      <c r="CN542" s="263" t="e">
        <f aca="false">IF($E536&gt;0,CN539/$E536,"-")</f>
        <v>#N/A</v>
      </c>
      <c r="CO542" s="263"/>
      <c r="CP542" s="263" t="e">
        <f aca="false">IF($E536&gt;0,CP539/$E536,"-")</f>
        <v>#N/A</v>
      </c>
      <c r="CQ542" s="263"/>
      <c r="CR542" s="263" t="e">
        <f aca="false">IF($E536&gt;0,CR539/$E536,"-")</f>
        <v>#N/A</v>
      </c>
      <c r="CS542" s="263"/>
      <c r="CT542" s="263" t="e">
        <f aca="false">IF($E536&gt;0,CT539/$E536,"-")</f>
        <v>#N/A</v>
      </c>
      <c r="CU542" s="263"/>
      <c r="CV542" s="263" t="e">
        <f aca="false">IF($E536&gt;0,CV539/$E536,"-")</f>
        <v>#N/A</v>
      </c>
      <c r="CW542" s="263"/>
      <c r="CX542" s="263" t="e">
        <f aca="false">IF($E536&gt;0,CX539/$E536,"-")</f>
        <v>#N/A</v>
      </c>
      <c r="CY542" s="263"/>
      <c r="CZ542" s="263" t="e">
        <f aca="false">IF($E536&gt;0,CZ539/$E536,"-")</f>
        <v>#N/A</v>
      </c>
      <c r="DA542" s="263"/>
      <c r="DB542" s="263" t="e">
        <f aca="false">IF($E536&gt;0,DB539/$E536,"-")</f>
        <v>#N/A</v>
      </c>
      <c r="DC542" s="263"/>
      <c r="DD542" s="263" t="e">
        <f aca="false">IF($E536&gt;0,DD539/$E536,"-")</f>
        <v>#N/A</v>
      </c>
      <c r="DE542" s="263"/>
      <c r="DF542" s="263" t="e">
        <f aca="false">IF($E536&gt;0,DF539/$E536,"-")</f>
        <v>#N/A</v>
      </c>
      <c r="DG542" s="263"/>
      <c r="DH542" s="263" t="e">
        <f aca="false">IF($E536&gt;0,DH539/$E536,"-")</f>
        <v>#N/A</v>
      </c>
      <c r="DI542" s="263"/>
      <c r="DJ542" s="298" t="e">
        <f aca="false">IF($E536&gt;0,DJ539/$E536,"-")</f>
        <v>#N/A</v>
      </c>
      <c r="DK542" s="298"/>
      <c r="DL542" s="263" t="e">
        <f aca="false">IF($E536&gt;0,DL539/$E536,"-")</f>
        <v>#N/A</v>
      </c>
      <c r="DM542" s="263"/>
      <c r="DN542" s="263" t="e">
        <f aca="false">IF($E536&gt;0,DN539/$E536,"-")</f>
        <v>#N/A</v>
      </c>
      <c r="DO542" s="263"/>
      <c r="DP542" s="263" t="e">
        <f aca="false">IF($E536&gt;0,DP539/$E536,"-")</f>
        <v>#N/A</v>
      </c>
      <c r="DQ542" s="263"/>
      <c r="DR542" s="263" t="e">
        <f aca="false">IF($E536&gt;0,DR539/$E536,"-")</f>
        <v>#N/A</v>
      </c>
      <c r="DS542" s="263"/>
      <c r="DT542" s="263" t="e">
        <f aca="false">IF($E536&gt;0,DT539/$E536,"-")</f>
        <v>#N/A</v>
      </c>
      <c r="DU542" s="263"/>
      <c r="DV542" s="263" t="e">
        <f aca="false">IF($E536&gt;0,DV539/$E536,"-")</f>
        <v>#N/A</v>
      </c>
      <c r="DW542" s="263"/>
      <c r="DX542" s="263" t="e">
        <f aca="false">IF($E536&gt;0,DX539/$E536,"-")</f>
        <v>#N/A</v>
      </c>
      <c r="DY542" s="263"/>
      <c r="DZ542" s="263" t="e">
        <f aca="false">IF($E536&gt;0,DZ539/$E536,"-")</f>
        <v>#N/A</v>
      </c>
      <c r="EA542" s="263"/>
      <c r="EB542" s="263" t="e">
        <f aca="false">IF($E536&gt;0,EB539/$E536,"-")</f>
        <v>#N/A</v>
      </c>
      <c r="EC542" s="263"/>
      <c r="ED542" s="263" t="e">
        <f aca="false">IF($E536&gt;0,ED539/$E536,"-")</f>
        <v>#N/A</v>
      </c>
      <c r="EE542" s="263"/>
      <c r="EF542" s="263" t="e">
        <f aca="false">IF($E536&gt;0,EF539/$E536,"-")</f>
        <v>#N/A</v>
      </c>
      <c r="EG542" s="263"/>
      <c r="EH542" s="263" t="e">
        <f aca="false">IF($E536&gt;0,EH539/$E536,"-")</f>
        <v>#N/A</v>
      </c>
      <c r="EI542" s="263"/>
      <c r="EJ542" s="263" t="e">
        <f aca="false">IF($E536&gt;0,EJ539/$E536,"-")</f>
        <v>#N/A</v>
      </c>
      <c r="EK542" s="263"/>
      <c r="EL542" s="263" t="e">
        <f aca="false">IF($E536&gt;0,EL539/$E536,"-")</f>
        <v>#N/A</v>
      </c>
      <c r="EM542" s="263"/>
      <c r="EN542" s="263" t="e">
        <f aca="false">IF($E536&gt;0,EN539/$E536,"-")</f>
        <v>#N/A</v>
      </c>
      <c r="EO542" s="263"/>
      <c r="EP542" s="263" t="e">
        <f aca="false">IF($E536&gt;0,EP539/$E536,"-")</f>
        <v>#N/A</v>
      </c>
      <c r="EQ542" s="263"/>
      <c r="ER542" s="263" t="e">
        <f aca="false">IF($E536&gt;0,ER539/$E536,"-")</f>
        <v>#N/A</v>
      </c>
      <c r="ES542" s="263"/>
      <c r="ET542" s="263" t="e">
        <f aca="false">IF($E536&gt;0,ET539/$E536,"-")</f>
        <v>#N/A</v>
      </c>
      <c r="EU542" s="263"/>
      <c r="EV542" s="263" t="e">
        <f aca="false">IF($E536&gt;0,EV539/$E536,"-")</f>
        <v>#N/A</v>
      </c>
      <c r="EW542" s="263"/>
      <c r="EX542" s="264" t="e">
        <f aca="false">IF($E536&gt;0,EX539/$E536,"-")</f>
        <v>#N/A</v>
      </c>
      <c r="EY542" s="264"/>
      <c r="EZ542" s="263" t="e">
        <f aca="false">IF($E536&gt;0,EZ539/$E536,"-")</f>
        <v>#N/A</v>
      </c>
      <c r="FA542" s="263"/>
      <c r="FB542" s="263" t="e">
        <f aca="false">IF($E536&gt;0,FB539/$E536,"-")</f>
        <v>#N/A</v>
      </c>
      <c r="FC542" s="263"/>
      <c r="FD542" s="263" t="e">
        <f aca="false">IF($E536&gt;0,FD539/$E536,"-")</f>
        <v>#N/A</v>
      </c>
      <c r="FE542" s="263"/>
      <c r="FF542" s="263" t="e">
        <f aca="false">IF($E536&gt;0,FF539/$E536,"-")</f>
        <v>#N/A</v>
      </c>
      <c r="FG542" s="263"/>
      <c r="FH542" s="263" t="e">
        <f aca="false">IF($E536&gt;0,FH539/$E536,"-")</f>
        <v>#N/A</v>
      </c>
      <c r="FI542" s="263"/>
      <c r="FJ542" s="263" t="e">
        <f aca="false">IF($E536&gt;0,FJ539/$E536,"-")</f>
        <v>#N/A</v>
      </c>
      <c r="FK542" s="263"/>
      <c r="FL542" s="263" t="e">
        <f aca="false">IF($E536&gt;0,FL539/$E536,"-")</f>
        <v>#N/A</v>
      </c>
      <c r="FM542" s="263"/>
      <c r="FN542" s="263" t="e">
        <f aca="false">IF($E536&gt;0,FN539/$E536,"-")</f>
        <v>#N/A</v>
      </c>
      <c r="FO542" s="263"/>
      <c r="FP542" s="263" t="e">
        <f aca="false">IF($E536&gt;0,FP539/$E536,"-")</f>
        <v>#N/A</v>
      </c>
      <c r="FQ542" s="263"/>
      <c r="FR542" s="263" t="e">
        <f aca="false">IF($E536&gt;0,FR539/$E536,"-")</f>
        <v>#N/A</v>
      </c>
      <c r="FS542" s="263"/>
      <c r="FT542" s="263" t="e">
        <f aca="false">IF($E536&gt;0,FT539/$E536,"-")</f>
        <v>#N/A</v>
      </c>
      <c r="FU542" s="263"/>
      <c r="FV542" s="263" t="e">
        <f aca="false">IF($E536&gt;0,FV539/$E536,"-")</f>
        <v>#N/A</v>
      </c>
      <c r="FW542" s="263"/>
      <c r="FX542" s="263" t="e">
        <f aca="false">IF($E536&gt;0,FX539/$E536,"-")</f>
        <v>#N/A</v>
      </c>
      <c r="FY542" s="263"/>
      <c r="FZ542" s="263" t="e">
        <f aca="false">IF($E536&gt;0,FZ539/$E536,"-")</f>
        <v>#N/A</v>
      </c>
      <c r="GA542" s="263"/>
      <c r="GB542" s="263" t="e">
        <f aca="false">IF($E536&gt;0,GB539/$E536,"-")</f>
        <v>#N/A</v>
      </c>
      <c r="GC542" s="263"/>
      <c r="GD542" s="263" t="e">
        <f aca="false">IF($E536&gt;0,GD539/$E536,"-")</f>
        <v>#N/A</v>
      </c>
      <c r="GE542" s="263"/>
      <c r="GF542" s="263" t="e">
        <f aca="false">IF($E536&gt;0,GF539/$E536,"-")</f>
        <v>#N/A</v>
      </c>
      <c r="GG542" s="263"/>
      <c r="GH542" s="263" t="e">
        <f aca="false">IF($E536&gt;0,GH539/$E536,"-")</f>
        <v>#N/A</v>
      </c>
      <c r="GI542" s="263"/>
      <c r="GJ542" s="263" t="e">
        <f aca="false">IF($E536&gt;0,GJ539/$E536,"-")</f>
        <v>#N/A</v>
      </c>
      <c r="GK542" s="263"/>
      <c r="GL542" s="263" t="e">
        <f aca="false">IF($E536&gt;0,GL539/$E536,"-")</f>
        <v>#N/A</v>
      </c>
      <c r="GM542" s="263"/>
      <c r="GN542" s="263" t="e">
        <f aca="false">IF($E536&gt;0,GN539/$E536,"-")</f>
        <v>#N/A</v>
      </c>
      <c r="GO542" s="263"/>
      <c r="GP542" s="263" t="e">
        <f aca="false">IF($E536&gt;0,GP539/$E536,"-")</f>
        <v>#N/A</v>
      </c>
      <c r="GQ542" s="263"/>
      <c r="GR542" s="263" t="e">
        <f aca="false">IF($E536&gt;0,GR539/$E536,"-")</f>
        <v>#N/A</v>
      </c>
      <c r="GS542" s="263"/>
      <c r="GT542" s="263" t="e">
        <f aca="false">IF($E536&gt;0,GT539/$E536,"-")</f>
        <v>#N/A</v>
      </c>
      <c r="GU542" s="263"/>
      <c r="GV542" s="263" t="e">
        <f aca="false">IF($E536&gt;0,GV539/$E536,"-")</f>
        <v>#N/A</v>
      </c>
      <c r="GW542" s="263"/>
      <c r="GX542" s="263" t="e">
        <f aca="false">IF($E536&gt;0,GX539/$E536,"-")</f>
        <v>#N/A</v>
      </c>
      <c r="GY542" s="263"/>
      <c r="GZ542" s="263" t="e">
        <f aca="false">IF($E536&gt;0,GZ539/$E536,"-")</f>
        <v>#N/A</v>
      </c>
      <c r="HA542" s="263"/>
      <c r="HB542" s="263" t="e">
        <f aca="false">IF($E536&gt;0,HB539/$E536,"-")</f>
        <v>#N/A</v>
      </c>
      <c r="HC542" s="263"/>
      <c r="HD542" s="263" t="e">
        <f aca="false">IF($E536&gt;0,HD539/$E536,"-")</f>
        <v>#N/A</v>
      </c>
      <c r="HE542" s="263"/>
      <c r="HF542" s="263" t="e">
        <f aca="false">IF($E536&gt;0,HF539/$E536,"-")</f>
        <v>#N/A</v>
      </c>
      <c r="HG542" s="263"/>
      <c r="HH542" s="263" t="e">
        <f aca="false">IF($E536&gt;0,HH539/$E536,"-")</f>
        <v>#N/A</v>
      </c>
      <c r="HI542" s="263"/>
      <c r="HJ542" s="263" t="e">
        <f aca="false">IF($E536&gt;0,HJ539/$E536,"-")</f>
        <v>#N/A</v>
      </c>
      <c r="HK542" s="263"/>
    </row>
    <row r="543" customFormat="false" ht="12.75" hidden="true" customHeight="false" outlineLevel="0" collapsed="false">
      <c r="A543" s="232"/>
      <c r="B543" s="233"/>
      <c r="C543" s="232"/>
      <c r="D543" s="234"/>
      <c r="E543" s="234"/>
      <c r="F543" s="235"/>
      <c r="G543" s="234"/>
      <c r="H543" s="234"/>
      <c r="I543" s="237"/>
      <c r="J543" s="238"/>
      <c r="K543" s="265" t="s">
        <v>166</v>
      </c>
      <c r="L543" s="266" t="e">
        <f aca="false">IF($E536&gt;0,L541/$E536,"-")</f>
        <v>#N/A</v>
      </c>
      <c r="M543" s="266"/>
      <c r="N543" s="266" t="e">
        <f aca="false">IF($E536&gt;0,N541/$E536,"-")</f>
        <v>#N/A</v>
      </c>
      <c r="O543" s="266"/>
      <c r="P543" s="266" t="e">
        <f aca="false">IF($E536&gt;0,P541/$E536,"-")</f>
        <v>#N/A</v>
      </c>
      <c r="Q543" s="266"/>
      <c r="R543" s="266" t="e">
        <f aca="false">IF($E536&gt;0,R541/$E536,"-")</f>
        <v>#N/A</v>
      </c>
      <c r="S543" s="266"/>
      <c r="T543" s="266" t="e">
        <f aca="false">IF($E536&gt;0,T541/$E536,"-")</f>
        <v>#N/A</v>
      </c>
      <c r="U543" s="266"/>
      <c r="V543" s="266" t="e">
        <f aca="false">IF($E536&gt;0,V541/$E536,"-")</f>
        <v>#N/A</v>
      </c>
      <c r="W543" s="266"/>
      <c r="X543" s="266" t="e">
        <f aca="false">IF($E536&gt;0,X541/$E536,"-")</f>
        <v>#N/A</v>
      </c>
      <c r="Y543" s="266"/>
      <c r="Z543" s="266" t="e">
        <f aca="false">IF($E536&gt;0,Z541/$E536,"-")</f>
        <v>#N/A</v>
      </c>
      <c r="AA543" s="266"/>
      <c r="AB543" s="266" t="e">
        <f aca="false">IF($E536&gt;0,AB541/$E536,"-")</f>
        <v>#N/A</v>
      </c>
      <c r="AC543" s="266"/>
      <c r="AD543" s="266" t="e">
        <f aca="false">IF($E536&gt;0,AD541/$E536,"-")</f>
        <v>#N/A</v>
      </c>
      <c r="AE543" s="266"/>
      <c r="AF543" s="266" t="e">
        <f aca="false">IF($E536&gt;0,AF541/$E536,"-")</f>
        <v>#N/A</v>
      </c>
      <c r="AG543" s="266"/>
      <c r="AH543" s="266" t="e">
        <f aca="false">IF($E536&gt;0,AH541/$E536,"-")</f>
        <v>#N/A</v>
      </c>
      <c r="AI543" s="266"/>
      <c r="AJ543" s="266" t="e">
        <f aca="false">IF($E536&gt;0,AJ541/$E536,"-")</f>
        <v>#N/A</v>
      </c>
      <c r="AK543" s="266"/>
      <c r="AL543" s="266" t="e">
        <f aca="false">IF($E536&gt;0,AL541/$E536,"-")</f>
        <v>#N/A</v>
      </c>
      <c r="AM543" s="266"/>
      <c r="AN543" s="266" t="e">
        <f aca="false">IF($E536&gt;0,AN541/$E536,"-")</f>
        <v>#N/A</v>
      </c>
      <c r="AO543" s="266"/>
      <c r="AP543" s="266" t="e">
        <f aca="false">IF($E536&gt;0,AP541/$E536,"-")</f>
        <v>#N/A</v>
      </c>
      <c r="AQ543" s="266"/>
      <c r="AR543" s="266" t="e">
        <f aca="false">IF($E536&gt;0,AR541/$E536,"-")</f>
        <v>#N/A</v>
      </c>
      <c r="AS543" s="266"/>
      <c r="AT543" s="266" t="e">
        <f aca="false">IF($E536&gt;0,AT541/$E536,"-")</f>
        <v>#N/A</v>
      </c>
      <c r="AU543" s="266"/>
      <c r="AV543" s="266" t="e">
        <f aca="false">IF($E536&gt;0,AV541/$E536,"-")</f>
        <v>#N/A</v>
      </c>
      <c r="AW543" s="266"/>
      <c r="AX543" s="266" t="e">
        <f aca="false">IF($E536&gt;0,AX541/$E536,"-")</f>
        <v>#N/A</v>
      </c>
      <c r="AY543" s="266"/>
      <c r="AZ543" s="266" t="e">
        <f aca="false">IF($E536&gt;0,AZ541/$E536,"-")</f>
        <v>#N/A</v>
      </c>
      <c r="BA543" s="266"/>
      <c r="BB543" s="266" t="e">
        <f aca="false">IF($E536&gt;0,BB541/$E536,"-")</f>
        <v>#N/A</v>
      </c>
      <c r="BC543" s="266"/>
      <c r="BD543" s="266" t="e">
        <f aca="false">IF($E536&gt;0,BD541/$E536,"-")</f>
        <v>#N/A</v>
      </c>
      <c r="BE543" s="266"/>
      <c r="BF543" s="266" t="e">
        <f aca="false">IF($E536&gt;0,BF541/$E536,"-")</f>
        <v>#N/A</v>
      </c>
      <c r="BG543" s="266"/>
      <c r="BH543" s="266" t="e">
        <f aca="false">IF($E536&gt;0,BH541/$E536,"-")</f>
        <v>#N/A</v>
      </c>
      <c r="BI543" s="266"/>
      <c r="BJ543" s="266" t="e">
        <f aca="false">IF($E536&gt;0,BJ541/$E536,"-")</f>
        <v>#N/A</v>
      </c>
      <c r="BK543" s="266"/>
      <c r="BL543" s="266" t="e">
        <f aca="false">IF($E536&gt;0,BL541/$E536,"-")</f>
        <v>#N/A</v>
      </c>
      <c r="BM543" s="266"/>
      <c r="BN543" s="266" t="e">
        <f aca="false">IF($E536&gt;0,BN541/$E536,"-")</f>
        <v>#N/A</v>
      </c>
      <c r="BO543" s="266"/>
      <c r="BP543" s="266" t="e">
        <f aca="false">IF($E536&gt;0,BP541/$E536,"-")</f>
        <v>#N/A</v>
      </c>
      <c r="BQ543" s="266"/>
      <c r="BR543" s="300" t="e">
        <f aca="false">IF($E536&gt;0,BR541/$E536,"-")</f>
        <v>#N/A</v>
      </c>
      <c r="BS543" s="300"/>
      <c r="BT543" s="300" t="e">
        <f aca="false">IF($E536&gt;0,BT541/$E536,"-")</f>
        <v>#N/A</v>
      </c>
      <c r="BU543" s="300"/>
      <c r="BV543" s="300" t="e">
        <f aca="false">IF($E536&gt;0,BV541/$E536,"-")</f>
        <v>#N/A</v>
      </c>
      <c r="BW543" s="300"/>
      <c r="BX543" s="300" t="e">
        <f aca="false">IF($E536&gt;0,BX541/$E536,"-")</f>
        <v>#N/A</v>
      </c>
      <c r="BY543" s="300"/>
      <c r="BZ543" s="300" t="e">
        <f aca="false">IF($E536&gt;0,BZ541/$E536,"-")</f>
        <v>#N/A</v>
      </c>
      <c r="CA543" s="300"/>
      <c r="CB543" s="300" t="e">
        <f aca="false">IF($E536&gt;0,CB541/$E536,"-")</f>
        <v>#N/A</v>
      </c>
      <c r="CC543" s="300"/>
      <c r="CD543" s="300" t="e">
        <f aca="false">IF($E536&gt;0,CD541/$E536,"-")</f>
        <v>#N/A</v>
      </c>
      <c r="CE543" s="300"/>
      <c r="CF543" s="300" t="e">
        <f aca="false">IF($E536&gt;0,CF541/$E536,"-")</f>
        <v>#N/A</v>
      </c>
      <c r="CG543" s="300"/>
      <c r="CH543" s="300" t="e">
        <f aca="false">IF($E536&gt;0,CH541/$E536,"-")</f>
        <v>#N/A</v>
      </c>
      <c r="CI543" s="300"/>
      <c r="CJ543" s="300" t="e">
        <f aca="false">IF($E536&gt;0,CJ541/$E536,"-")</f>
        <v>#N/A</v>
      </c>
      <c r="CK543" s="300"/>
      <c r="CL543" s="300" t="e">
        <f aca="false">IF($E536&gt;0,CL541/$E536,"-")</f>
        <v>#N/A</v>
      </c>
      <c r="CM543" s="300"/>
      <c r="CN543" s="300" t="e">
        <f aca="false">IF($E536&gt;0,CN541/$E536,"-")</f>
        <v>#N/A</v>
      </c>
      <c r="CO543" s="300"/>
      <c r="CP543" s="300" t="e">
        <f aca="false">IF($E536&gt;0,CP541/$E536,"-")</f>
        <v>#N/A</v>
      </c>
      <c r="CQ543" s="300"/>
      <c r="CR543" s="300" t="e">
        <f aca="false">IF($E536&gt;0,CR541/$E536,"-")</f>
        <v>#N/A</v>
      </c>
      <c r="CS543" s="300"/>
      <c r="CT543" s="300" t="e">
        <f aca="false">IF($E536&gt;0,CT541/$E536,"-")</f>
        <v>#N/A</v>
      </c>
      <c r="CU543" s="300"/>
      <c r="CV543" s="300" t="e">
        <f aca="false">IF($E536&gt;0,CV541/$E536,"-")</f>
        <v>#N/A</v>
      </c>
      <c r="CW543" s="300"/>
      <c r="CX543" s="300" t="e">
        <f aca="false">IF($E536&gt;0,CX541/$E536,"-")</f>
        <v>#N/A</v>
      </c>
      <c r="CY543" s="300"/>
      <c r="CZ543" s="300" t="e">
        <f aca="false">IF($E536&gt;0,CZ541/$E536,"-")</f>
        <v>#N/A</v>
      </c>
      <c r="DA543" s="300"/>
      <c r="DB543" s="300" t="e">
        <f aca="false">IF($E536&gt;0,DB541/$E536,"-")</f>
        <v>#N/A</v>
      </c>
      <c r="DC543" s="300"/>
      <c r="DD543" s="300" t="e">
        <f aca="false">IF($E536&gt;0,DD541/$E536,"-")</f>
        <v>#N/A</v>
      </c>
      <c r="DE543" s="300"/>
      <c r="DF543" s="300" t="e">
        <f aca="false">IF($E536&gt;0,DF541/$E536,"-")</f>
        <v>#N/A</v>
      </c>
      <c r="DG543" s="300"/>
      <c r="DH543" s="300" t="e">
        <f aca="false">IF($E536&gt;0,DH541/$E536,"-")</f>
        <v>#N/A</v>
      </c>
      <c r="DI543" s="300"/>
      <c r="DJ543" s="301" t="e">
        <f aca="false">IF($E536&gt;0,DJ541/$E536,"-")</f>
        <v>#N/A</v>
      </c>
      <c r="DK543" s="301"/>
      <c r="DL543" s="300" t="e">
        <f aca="false">IF($E536&gt;0,DL541/$E536,"-")</f>
        <v>#N/A</v>
      </c>
      <c r="DM543" s="300"/>
      <c r="DN543" s="300" t="e">
        <f aca="false">IF($E536&gt;0,DN541/$E536,"-")</f>
        <v>#N/A</v>
      </c>
      <c r="DO543" s="300"/>
      <c r="DP543" s="300" t="e">
        <f aca="false">IF($E536&gt;0,DP541/$E536,"-")</f>
        <v>#N/A</v>
      </c>
      <c r="DQ543" s="300"/>
      <c r="DR543" s="300" t="e">
        <f aca="false">IF($E536&gt;0,DR541/$E536,"-")</f>
        <v>#N/A</v>
      </c>
      <c r="DS543" s="300"/>
      <c r="DT543" s="300" t="e">
        <f aca="false">IF($E536&gt;0,DT541/$E536,"-")</f>
        <v>#N/A</v>
      </c>
      <c r="DU543" s="300"/>
      <c r="DV543" s="300" t="e">
        <f aca="false">IF($E536&gt;0,DV541/$E536,"-")</f>
        <v>#N/A</v>
      </c>
      <c r="DW543" s="300"/>
      <c r="DX543" s="300" t="e">
        <f aca="false">IF($E536&gt;0,DX541/$E536,"-")</f>
        <v>#N/A</v>
      </c>
      <c r="DY543" s="300"/>
      <c r="DZ543" s="300" t="e">
        <f aca="false">IF($E536&gt;0,DZ541/$E536,"-")</f>
        <v>#N/A</v>
      </c>
      <c r="EA543" s="300"/>
      <c r="EB543" s="300" t="e">
        <f aca="false">IF($E536&gt;0,EB541/$E536,"-")</f>
        <v>#N/A</v>
      </c>
      <c r="EC543" s="300"/>
      <c r="ED543" s="300" t="e">
        <f aca="false">IF($E536&gt;0,ED541/$E536,"-")</f>
        <v>#N/A</v>
      </c>
      <c r="EE543" s="300"/>
      <c r="EF543" s="300" t="e">
        <f aca="false">IF($E536&gt;0,EF541/$E536,"-")</f>
        <v>#N/A</v>
      </c>
      <c r="EG543" s="300"/>
      <c r="EH543" s="300" t="e">
        <f aca="false">IF($E536&gt;0,EH541/$E536,"-")</f>
        <v>#N/A</v>
      </c>
      <c r="EI543" s="300"/>
      <c r="EJ543" s="300" t="e">
        <f aca="false">IF($E536&gt;0,EJ541/$E536,"-")</f>
        <v>#N/A</v>
      </c>
      <c r="EK543" s="300"/>
      <c r="EL543" s="300" t="e">
        <f aca="false">IF($E536&gt;0,EL541/$E536,"-")</f>
        <v>#N/A</v>
      </c>
      <c r="EM543" s="300"/>
      <c r="EN543" s="300" t="e">
        <f aca="false">IF($E536&gt;0,EN541/$E536,"-")</f>
        <v>#N/A</v>
      </c>
      <c r="EO543" s="300"/>
      <c r="EP543" s="300" t="e">
        <f aca="false">IF($E536&gt;0,EP541/$E536,"-")</f>
        <v>#N/A</v>
      </c>
      <c r="EQ543" s="300"/>
      <c r="ER543" s="300" t="e">
        <f aca="false">IF($E536&gt;0,ER541/$E536,"-")</f>
        <v>#N/A</v>
      </c>
      <c r="ES543" s="300"/>
      <c r="ET543" s="300" t="e">
        <f aca="false">IF($E536&gt;0,ET541/$E536,"-")</f>
        <v>#N/A</v>
      </c>
      <c r="EU543" s="300"/>
      <c r="EV543" s="300" t="e">
        <f aca="false">IF($E536&gt;0,EV541/$E536,"-")</f>
        <v>#N/A</v>
      </c>
      <c r="EW543" s="300"/>
      <c r="EX543" s="302" t="e">
        <f aca="false">IF($E536&gt;0,EX541/$E536,"-")</f>
        <v>#N/A</v>
      </c>
      <c r="EY543" s="302"/>
      <c r="EZ543" s="300" t="e">
        <f aca="false">IF($E536&gt;0,EZ541/$E536,"-")</f>
        <v>#N/A</v>
      </c>
      <c r="FA543" s="300"/>
      <c r="FB543" s="300" t="e">
        <f aca="false">IF($E536&gt;0,FB541/$E536,"-")</f>
        <v>#N/A</v>
      </c>
      <c r="FC543" s="300"/>
      <c r="FD543" s="300" t="e">
        <f aca="false">IF($E536&gt;0,FD541/$E536,"-")</f>
        <v>#N/A</v>
      </c>
      <c r="FE543" s="300"/>
      <c r="FF543" s="300" t="e">
        <f aca="false">IF($E536&gt;0,FF541/$E536,"-")</f>
        <v>#N/A</v>
      </c>
      <c r="FG543" s="300"/>
      <c r="FH543" s="300" t="e">
        <f aca="false">IF($E536&gt;0,FH541/$E536,"-")</f>
        <v>#N/A</v>
      </c>
      <c r="FI543" s="300"/>
      <c r="FJ543" s="300" t="e">
        <f aca="false">IF($E536&gt;0,FJ541/$E536,"-")</f>
        <v>#N/A</v>
      </c>
      <c r="FK543" s="300"/>
      <c r="FL543" s="300" t="e">
        <f aca="false">IF($E536&gt;0,FL541/$E536,"-")</f>
        <v>#N/A</v>
      </c>
      <c r="FM543" s="300"/>
      <c r="FN543" s="300" t="e">
        <f aca="false">IF($E536&gt;0,FN541/$E536,"-")</f>
        <v>#N/A</v>
      </c>
      <c r="FO543" s="300"/>
      <c r="FP543" s="300" t="e">
        <f aca="false">IF($E536&gt;0,FP541/$E536,"-")</f>
        <v>#N/A</v>
      </c>
      <c r="FQ543" s="300"/>
      <c r="FR543" s="300" t="e">
        <f aca="false">IF($E536&gt;0,FR541/$E536,"-")</f>
        <v>#N/A</v>
      </c>
      <c r="FS543" s="300"/>
      <c r="FT543" s="300" t="e">
        <f aca="false">IF($E536&gt;0,FT541/$E536,"-")</f>
        <v>#N/A</v>
      </c>
      <c r="FU543" s="300"/>
      <c r="FV543" s="300" t="e">
        <f aca="false">IF($E536&gt;0,FV541/$E536,"-")</f>
        <v>#N/A</v>
      </c>
      <c r="FW543" s="300"/>
      <c r="FX543" s="300" t="e">
        <f aca="false">IF($E536&gt;0,FX541/$E536,"-")</f>
        <v>#N/A</v>
      </c>
      <c r="FY543" s="300"/>
      <c r="FZ543" s="300" t="e">
        <f aca="false">IF($E536&gt;0,FZ541/$E536,"-")</f>
        <v>#N/A</v>
      </c>
      <c r="GA543" s="300"/>
      <c r="GB543" s="300" t="e">
        <f aca="false">IF($E536&gt;0,GB541/$E536,"-")</f>
        <v>#N/A</v>
      </c>
      <c r="GC543" s="300"/>
      <c r="GD543" s="300" t="e">
        <f aca="false">IF($E536&gt;0,GD541/$E536,"-")</f>
        <v>#N/A</v>
      </c>
      <c r="GE543" s="300"/>
      <c r="GF543" s="300" t="e">
        <f aca="false">IF($E536&gt;0,GF541/$E536,"-")</f>
        <v>#N/A</v>
      </c>
      <c r="GG543" s="300"/>
      <c r="GH543" s="300" t="e">
        <f aca="false">IF($E536&gt;0,GH541/$E536,"-")</f>
        <v>#N/A</v>
      </c>
      <c r="GI543" s="300"/>
      <c r="GJ543" s="300" t="e">
        <f aca="false">IF($E536&gt;0,GJ541/$E536,"-")</f>
        <v>#N/A</v>
      </c>
      <c r="GK543" s="300"/>
      <c r="GL543" s="300" t="e">
        <f aca="false">IF($E536&gt;0,GL541/$E536,"-")</f>
        <v>#N/A</v>
      </c>
      <c r="GM543" s="300"/>
      <c r="GN543" s="300" t="e">
        <f aca="false">IF($E536&gt;0,GN541/$E536,"-")</f>
        <v>#N/A</v>
      </c>
      <c r="GO543" s="300"/>
      <c r="GP543" s="300" t="e">
        <f aca="false">IF($E536&gt;0,GP541/$E536,"-")</f>
        <v>#N/A</v>
      </c>
      <c r="GQ543" s="300"/>
      <c r="GR543" s="300" t="e">
        <f aca="false">IF($E536&gt;0,GR541/$E536,"-")</f>
        <v>#N/A</v>
      </c>
      <c r="GS543" s="300"/>
      <c r="GT543" s="300" t="e">
        <f aca="false">IF($E536&gt;0,GT541/$E536,"-")</f>
        <v>#N/A</v>
      </c>
      <c r="GU543" s="300"/>
      <c r="GV543" s="300" t="e">
        <f aca="false">IF($E536&gt;0,GV541/$E536,"-")</f>
        <v>#N/A</v>
      </c>
      <c r="GW543" s="300"/>
      <c r="GX543" s="300" t="e">
        <f aca="false">IF($E536&gt;0,GX541/$E536,"-")</f>
        <v>#N/A</v>
      </c>
      <c r="GY543" s="300"/>
      <c r="GZ543" s="300" t="e">
        <f aca="false">IF($E536&gt;0,GZ541/$E536,"-")</f>
        <v>#N/A</v>
      </c>
      <c r="HA543" s="300"/>
      <c r="HB543" s="300" t="e">
        <f aca="false">IF($E536&gt;0,HB541/$E536,"-")</f>
        <v>#N/A</v>
      </c>
      <c r="HC543" s="300"/>
      <c r="HD543" s="300" t="e">
        <f aca="false">IF($E536&gt;0,HD541/$E536,"-")</f>
        <v>#N/A</v>
      </c>
      <c r="HE543" s="300"/>
      <c r="HF543" s="300" t="e">
        <f aca="false">IF($E536&gt;0,HF541/$E536,"-")</f>
        <v>#N/A</v>
      </c>
      <c r="HG543" s="300"/>
      <c r="HH543" s="300" t="e">
        <f aca="false">IF($E536&gt;0,HH541/$E536,"-")</f>
        <v>#N/A</v>
      </c>
      <c r="HI543" s="300"/>
      <c r="HJ543" s="300" t="e">
        <f aca="false">IF($E536&gt;0,HJ541/$E536,"-")</f>
        <v>#N/A</v>
      </c>
      <c r="HK543" s="300"/>
    </row>
    <row r="544" s="243" customFormat="true" ht="13.8" hidden="true" customHeight="false" outlineLevel="0" collapsed="false">
      <c r="A544" s="268"/>
      <c r="B544" s="269"/>
      <c r="C544" s="269"/>
      <c r="D544" s="271"/>
      <c r="E544" s="271"/>
      <c r="F544" s="269"/>
      <c r="G544" s="269"/>
      <c r="H544" s="269"/>
      <c r="I544" s="269"/>
      <c r="J544" s="269"/>
      <c r="K544" s="269"/>
      <c r="L544" s="274"/>
      <c r="M544" s="274"/>
      <c r="N544" s="274"/>
      <c r="O544" s="274"/>
      <c r="P544" s="274"/>
      <c r="Q544" s="274"/>
      <c r="R544" s="275"/>
      <c r="S544" s="275"/>
      <c r="T544" s="276"/>
      <c r="U544" s="276"/>
      <c r="V544" s="274"/>
      <c r="W544" s="274"/>
      <c r="X544" s="274"/>
      <c r="Y544" s="274"/>
      <c r="Z544" s="275"/>
      <c r="AA544" s="275"/>
      <c r="AB544" s="276"/>
      <c r="AC544" s="276"/>
      <c r="AD544" s="274"/>
      <c r="AE544" s="274"/>
      <c r="AF544" s="274"/>
      <c r="AG544" s="274"/>
      <c r="AH544" s="275"/>
      <c r="AI544" s="275"/>
      <c r="AJ544" s="276"/>
      <c r="AK544" s="276"/>
      <c r="AL544" s="274"/>
      <c r="AM544" s="274"/>
      <c r="AN544" s="274"/>
      <c r="AO544" s="274"/>
      <c r="AP544" s="275"/>
      <c r="AQ544" s="275"/>
      <c r="AR544" s="276"/>
      <c r="AS544" s="276"/>
      <c r="AT544" s="277"/>
      <c r="AU544" s="277"/>
      <c r="AV544" s="277"/>
      <c r="AW544" s="277"/>
      <c r="AX544" s="277"/>
      <c r="AY544" s="278"/>
      <c r="AZ544" s="279"/>
      <c r="BA544" s="277"/>
      <c r="BB544" s="277"/>
      <c r="BC544" s="277"/>
      <c r="BD544" s="277"/>
      <c r="BE544" s="277"/>
      <c r="BF544" s="277"/>
      <c r="BG544" s="278"/>
      <c r="BH544" s="279"/>
      <c r="BI544" s="277"/>
      <c r="BJ544" s="277"/>
      <c r="BK544" s="277"/>
      <c r="BL544" s="277"/>
      <c r="BM544" s="277"/>
      <c r="BN544" s="277"/>
      <c r="BO544" s="278"/>
      <c r="BP544" s="279"/>
      <c r="BQ544" s="277"/>
      <c r="BR544" s="277"/>
      <c r="BS544" s="277"/>
      <c r="BT544" s="277"/>
      <c r="BU544" s="277"/>
      <c r="BV544" s="277"/>
      <c r="BW544" s="278"/>
      <c r="BX544" s="279"/>
      <c r="BY544" s="277"/>
      <c r="BZ544" s="277"/>
      <c r="CA544" s="277"/>
      <c r="CB544" s="277"/>
      <c r="CC544" s="277"/>
      <c r="CD544" s="275"/>
      <c r="CE544" s="275"/>
      <c r="CF544" s="276"/>
      <c r="CG544" s="276"/>
      <c r="CH544" s="274"/>
      <c r="CI544" s="274"/>
      <c r="CJ544" s="274"/>
      <c r="CK544" s="274"/>
      <c r="CL544" s="275"/>
      <c r="CM544" s="275"/>
      <c r="CN544" s="276"/>
      <c r="CO544" s="276"/>
      <c r="CP544" s="280"/>
      <c r="CQ544" s="280"/>
      <c r="CR544" s="280"/>
      <c r="CS544" s="280"/>
      <c r="CT544" s="281"/>
      <c r="CU544" s="282"/>
      <c r="CV544" s="283"/>
      <c r="CW544" s="281"/>
      <c r="CX544" s="281"/>
      <c r="CY544" s="281"/>
      <c r="CZ544" s="281"/>
      <c r="DA544" s="281"/>
      <c r="DB544" s="281"/>
      <c r="DC544" s="282"/>
      <c r="DD544" s="283"/>
      <c r="DE544" s="281"/>
      <c r="DF544" s="281"/>
      <c r="DG544" s="281"/>
      <c r="DH544" s="281"/>
      <c r="DI544" s="281"/>
      <c r="DJ544" s="284"/>
      <c r="DK544" s="285"/>
      <c r="DL544" s="283"/>
      <c r="DM544" s="281"/>
      <c r="DN544" s="281"/>
      <c r="DO544" s="281"/>
      <c r="DP544" s="281"/>
      <c r="DQ544" s="281"/>
      <c r="DR544" s="281"/>
      <c r="DS544" s="282"/>
      <c r="DT544" s="283"/>
      <c r="DU544" s="281"/>
      <c r="DV544" s="281"/>
      <c r="DW544" s="281"/>
      <c r="DX544" s="281"/>
      <c r="DY544" s="281"/>
      <c r="DZ544" s="281"/>
      <c r="EA544" s="282"/>
      <c r="EB544" s="283"/>
      <c r="EC544" s="281"/>
      <c r="ED544" s="281"/>
      <c r="EE544" s="281"/>
      <c r="EF544" s="281"/>
      <c r="EG544" s="281"/>
      <c r="EH544" s="281"/>
      <c r="EI544" s="282"/>
      <c r="EJ544" s="283"/>
      <c r="EK544" s="281"/>
      <c r="EL544" s="281"/>
      <c r="EM544" s="281"/>
      <c r="EN544" s="281"/>
      <c r="EO544" s="281"/>
      <c r="EP544" s="281"/>
      <c r="EQ544" s="282"/>
      <c r="ER544" s="283"/>
      <c r="ES544" s="281"/>
      <c r="ET544" s="281"/>
      <c r="EU544" s="281"/>
      <c r="EV544" s="281"/>
      <c r="EW544" s="281"/>
      <c r="EX544" s="286"/>
      <c r="EY544" s="287"/>
      <c r="EZ544" s="283"/>
      <c r="FA544" s="281"/>
      <c r="FB544" s="281"/>
      <c r="FC544" s="281"/>
      <c r="FD544" s="281"/>
      <c r="FE544" s="281"/>
      <c r="FF544" s="281"/>
      <c r="FG544" s="282"/>
      <c r="FH544" s="283"/>
      <c r="FI544" s="281"/>
      <c r="FJ544" s="281"/>
      <c r="FK544" s="281"/>
      <c r="FL544" s="281"/>
      <c r="FM544" s="281"/>
      <c r="FN544" s="281"/>
      <c r="FO544" s="282"/>
      <c r="FP544" s="283"/>
      <c r="FQ544" s="281"/>
      <c r="FR544" s="281"/>
      <c r="FS544" s="281"/>
      <c r="FT544" s="281"/>
      <c r="FU544" s="281"/>
      <c r="FV544" s="281"/>
      <c r="FW544" s="282"/>
      <c r="FX544" s="283"/>
      <c r="FY544" s="281"/>
      <c r="FZ544" s="281"/>
      <c r="GA544" s="281"/>
      <c r="GB544" s="281"/>
      <c r="GC544" s="281"/>
      <c r="GD544" s="281"/>
      <c r="GE544" s="282"/>
      <c r="GF544" s="283"/>
      <c r="GG544" s="281"/>
      <c r="GH544" s="281"/>
      <c r="GI544" s="281"/>
      <c r="GJ544" s="281"/>
      <c r="GK544" s="281"/>
      <c r="GL544" s="281"/>
      <c r="GM544" s="282"/>
      <c r="GN544" s="283"/>
      <c r="GO544" s="281"/>
      <c r="GP544" s="281"/>
      <c r="GQ544" s="281"/>
      <c r="GR544" s="281"/>
      <c r="GS544" s="281"/>
      <c r="GT544" s="281"/>
      <c r="GU544" s="282"/>
      <c r="GV544" s="281"/>
      <c r="GW544" s="282"/>
      <c r="GX544" s="281"/>
      <c r="GY544" s="282"/>
      <c r="GZ544" s="281"/>
      <c r="HA544" s="282"/>
      <c r="HB544" s="281"/>
      <c r="HC544" s="282"/>
      <c r="HD544" s="281"/>
      <c r="HE544" s="282"/>
      <c r="HF544" s="281"/>
      <c r="HG544" s="282"/>
      <c r="HH544" s="281"/>
      <c r="HI544" s="282"/>
      <c r="HJ544" s="281"/>
      <c r="HK544" s="282"/>
    </row>
    <row r="545" customFormat="false" ht="12.75" hidden="true" customHeight="false" outlineLevel="0" collapsed="false">
      <c r="A545" s="203" t="n">
        <v>9</v>
      </c>
      <c r="B545" s="204" t="e">
        <f aca="false">planejamento!#ref!</f>
        <v>#NAME?</v>
      </c>
      <c r="C545" s="205"/>
      <c r="D545" s="206"/>
      <c r="E545" s="206"/>
      <c r="F545" s="206"/>
      <c r="G545" s="205"/>
      <c r="H545" s="207"/>
      <c r="I545" s="208"/>
      <c r="J545" s="208"/>
      <c r="K545" s="208"/>
      <c r="L545" s="209"/>
      <c r="M545" s="209"/>
      <c r="N545" s="209"/>
      <c r="O545" s="209"/>
      <c r="P545" s="209"/>
      <c r="Q545" s="209"/>
      <c r="R545" s="209"/>
      <c r="S545" s="209"/>
      <c r="T545" s="209"/>
      <c r="U545" s="209"/>
      <c r="V545" s="209"/>
      <c r="W545" s="209"/>
      <c r="X545" s="209"/>
      <c r="Y545" s="209"/>
      <c r="Z545" s="209"/>
      <c r="AA545" s="209"/>
      <c r="AB545" s="210"/>
      <c r="AC545" s="210"/>
      <c r="AD545" s="210"/>
      <c r="AE545" s="210"/>
      <c r="AF545" s="210"/>
      <c r="AG545" s="210"/>
      <c r="AH545" s="210"/>
      <c r="AI545" s="210"/>
      <c r="AJ545" s="211"/>
      <c r="AK545" s="211"/>
      <c r="AL545" s="211"/>
      <c r="AM545" s="211"/>
      <c r="AN545" s="211"/>
      <c r="AO545" s="211"/>
      <c r="AP545" s="211"/>
      <c r="AQ545" s="211"/>
      <c r="AR545" s="211"/>
      <c r="AS545" s="211"/>
      <c r="AT545" s="212"/>
      <c r="AU545" s="212"/>
      <c r="AV545" s="212"/>
      <c r="AW545" s="212"/>
      <c r="AX545" s="212"/>
      <c r="AY545" s="212"/>
      <c r="AZ545" s="212"/>
      <c r="BA545" s="212"/>
      <c r="BB545" s="213"/>
      <c r="BC545" s="213"/>
      <c r="BD545" s="213"/>
      <c r="BE545" s="213"/>
      <c r="BF545" s="213"/>
      <c r="BG545" s="213"/>
      <c r="BH545" s="213"/>
      <c r="BI545" s="213"/>
      <c r="BJ545" s="211"/>
      <c r="BK545" s="211"/>
      <c r="BL545" s="211"/>
      <c r="BM545" s="211"/>
      <c r="BN545" s="211"/>
      <c r="BO545" s="211"/>
      <c r="BP545" s="211"/>
      <c r="BQ545" s="211"/>
      <c r="BR545" s="211"/>
      <c r="BS545" s="211"/>
      <c r="BT545" s="211"/>
      <c r="BU545" s="211"/>
      <c r="BV545" s="211"/>
      <c r="BW545" s="211"/>
      <c r="BX545" s="211"/>
      <c r="BY545" s="211"/>
      <c r="BZ545" s="211"/>
      <c r="CA545" s="211"/>
      <c r="CB545" s="211"/>
      <c r="CC545" s="211"/>
      <c r="CD545" s="211"/>
      <c r="CE545" s="211"/>
      <c r="CF545" s="211"/>
      <c r="CG545" s="211"/>
      <c r="CH545" s="211"/>
      <c r="CI545" s="211"/>
      <c r="CJ545" s="211"/>
      <c r="CK545" s="211"/>
      <c r="CL545" s="211"/>
      <c r="CM545" s="211"/>
      <c r="CN545" s="211"/>
      <c r="CO545" s="211"/>
      <c r="CP545" s="211"/>
      <c r="CQ545" s="211"/>
      <c r="CR545" s="211"/>
      <c r="CS545" s="211"/>
      <c r="CT545" s="211"/>
      <c r="CU545" s="211"/>
      <c r="CV545" s="211"/>
      <c r="CW545" s="211"/>
      <c r="CX545" s="211"/>
      <c r="CY545" s="211"/>
      <c r="CZ545" s="211"/>
      <c r="DA545" s="211"/>
      <c r="DB545" s="211"/>
      <c r="DC545" s="211"/>
      <c r="DD545" s="211"/>
      <c r="DE545" s="211"/>
      <c r="DF545" s="211"/>
      <c r="DG545" s="211"/>
      <c r="DH545" s="211"/>
      <c r="DI545" s="211"/>
      <c r="DJ545" s="211"/>
      <c r="DK545" s="211"/>
      <c r="DL545" s="211"/>
      <c r="DM545" s="211"/>
      <c r="DN545" s="211"/>
      <c r="DO545" s="211"/>
      <c r="DP545" s="211"/>
      <c r="DQ545" s="211"/>
      <c r="DR545" s="211"/>
      <c r="DS545" s="211"/>
      <c r="DT545" s="214"/>
      <c r="DU545" s="214"/>
      <c r="DV545" s="214"/>
      <c r="DW545" s="214"/>
      <c r="DX545" s="214"/>
      <c r="DY545" s="214"/>
      <c r="DZ545" s="214"/>
      <c r="EA545" s="214"/>
      <c r="EB545" s="214"/>
      <c r="EC545" s="214"/>
      <c r="ED545" s="214"/>
      <c r="EE545" s="214"/>
      <c r="EF545" s="214"/>
      <c r="EG545" s="214"/>
      <c r="EH545" s="214"/>
      <c r="EI545" s="214"/>
      <c r="EJ545" s="214"/>
      <c r="EK545" s="214"/>
      <c r="EL545" s="214"/>
      <c r="EM545" s="214"/>
      <c r="EN545" s="214"/>
      <c r="EO545" s="214"/>
      <c r="EP545" s="214"/>
      <c r="EQ545" s="214"/>
      <c r="ER545" s="214"/>
      <c r="ES545" s="214"/>
      <c r="ET545" s="214"/>
      <c r="EU545" s="214"/>
      <c r="EV545" s="214"/>
      <c r="EW545" s="214"/>
      <c r="EX545" s="214"/>
      <c r="EY545" s="214"/>
      <c r="EZ545" s="214"/>
      <c r="FA545" s="214"/>
      <c r="FB545" s="214"/>
      <c r="FC545" s="214"/>
      <c r="FD545" s="214"/>
      <c r="FE545" s="214"/>
      <c r="FF545" s="214"/>
      <c r="FG545" s="214"/>
      <c r="FH545" s="214"/>
      <c r="FI545" s="214"/>
      <c r="FJ545" s="214"/>
      <c r="FK545" s="214"/>
      <c r="FL545" s="214"/>
      <c r="FM545" s="214"/>
      <c r="FN545" s="214"/>
      <c r="FO545" s="214"/>
      <c r="FP545" s="214"/>
      <c r="FQ545" s="214"/>
      <c r="FR545" s="214"/>
      <c r="FS545" s="214"/>
      <c r="FT545" s="211"/>
      <c r="FU545" s="211"/>
      <c r="FV545" s="211"/>
      <c r="FW545" s="211"/>
      <c r="FX545" s="211"/>
      <c r="FY545" s="211"/>
      <c r="FZ545" s="211"/>
      <c r="GA545" s="211"/>
      <c r="GB545" s="211"/>
      <c r="GC545" s="211"/>
      <c r="GD545" s="211"/>
      <c r="GE545" s="211"/>
      <c r="GF545" s="211"/>
      <c r="GG545" s="211"/>
      <c r="GH545" s="211"/>
      <c r="GI545" s="211"/>
      <c r="GJ545" s="211"/>
      <c r="GK545" s="211"/>
      <c r="GL545" s="211"/>
      <c r="GM545" s="211"/>
      <c r="GN545" s="211"/>
      <c r="GO545" s="211"/>
      <c r="GP545" s="211"/>
      <c r="GQ545" s="211"/>
      <c r="GR545" s="211"/>
      <c r="GS545" s="211"/>
      <c r="GT545" s="211"/>
      <c r="GU545" s="211"/>
      <c r="GV545" s="211"/>
      <c r="GW545" s="211"/>
      <c r="GX545" s="211"/>
      <c r="GY545" s="211"/>
      <c r="GZ545" s="211"/>
      <c r="HA545" s="211"/>
      <c r="HB545" s="211"/>
      <c r="HC545" s="211"/>
      <c r="HD545" s="211"/>
      <c r="HE545" s="211"/>
      <c r="HF545" s="211"/>
      <c r="HG545" s="211"/>
      <c r="HH545" s="211"/>
      <c r="HI545" s="211"/>
      <c r="HJ545" s="211"/>
      <c r="HK545" s="211"/>
    </row>
    <row r="546" customFormat="false" ht="12.75" hidden="true" customHeight="false" outlineLevel="0" collapsed="false">
      <c r="A546" s="232" t="s">
        <v>221</v>
      </c>
      <c r="B546" s="233" t="e">
        <f aca="false">VLOOKUP(A546,PLANEJAMENTO!$B$11:$C$96,2,FALSE())</f>
        <v>#N/A</v>
      </c>
      <c r="C546" s="232" t="e">
        <f aca="false">VLOOKUP(A546,PLANEJAMENTO!$B$11:$D$96,3,FALSE())</f>
        <v>#N/A</v>
      </c>
      <c r="D546" s="234" t="e">
        <f aca="false">VLOOKUP(A546,PLANEJAMENTO!$B$11:$E$96,4,FALSE())</f>
        <v>#N/A</v>
      </c>
      <c r="E546" s="234" t="e">
        <f aca="false">D546</f>
        <v>#N/A</v>
      </c>
      <c r="F546" s="235" t="e">
        <f aca="false">produções!#REF!</f>
        <v>#VALUE!</v>
      </c>
      <c r="G546" s="234" t="e">
        <f aca="false">F546*8</f>
        <v>#VALUE!</v>
      </c>
      <c r="H546" s="234"/>
      <c r="I546" s="237"/>
      <c r="J546" s="238"/>
      <c r="K546" s="305" t="s">
        <v>159</v>
      </c>
      <c r="L546" s="240"/>
      <c r="M546" s="240"/>
      <c r="N546" s="240"/>
      <c r="O546" s="240"/>
      <c r="P546" s="240"/>
      <c r="Q546" s="240"/>
      <c r="R546" s="345"/>
      <c r="S546" s="345"/>
      <c r="T546" s="240"/>
      <c r="U546" s="240"/>
      <c r="V546" s="240"/>
      <c r="W546" s="240"/>
      <c r="X546" s="240"/>
      <c r="Y546" s="240"/>
      <c r="Z546" s="345"/>
      <c r="AA546" s="345"/>
      <c r="AB546" s="240"/>
      <c r="AC546" s="240"/>
      <c r="AD546" s="240"/>
      <c r="AE546" s="240"/>
      <c r="AF546" s="240"/>
      <c r="AG546" s="240"/>
      <c r="AH546" s="345"/>
      <c r="AI546" s="345"/>
      <c r="AJ546" s="240"/>
      <c r="AK546" s="240"/>
      <c r="AL546" s="240"/>
      <c r="AM546" s="240"/>
      <c r="AN546" s="240"/>
      <c r="AO546" s="240"/>
      <c r="AP546" s="345"/>
      <c r="AQ546" s="345"/>
      <c r="AR546" s="240"/>
      <c r="AS546" s="240"/>
      <c r="AT546" s="240"/>
      <c r="AU546" s="240"/>
      <c r="AV546" s="240"/>
      <c r="AW546" s="240"/>
      <c r="AX546" s="240"/>
      <c r="AY546" s="240"/>
      <c r="AZ546" s="240"/>
      <c r="BA546" s="240"/>
      <c r="BB546" s="240"/>
      <c r="BC546" s="240"/>
      <c r="BD546" s="240"/>
      <c r="BE546" s="240"/>
      <c r="BF546" s="345"/>
      <c r="BG546" s="345"/>
      <c r="BH546" s="345"/>
      <c r="BI546" s="345"/>
      <c r="BJ546" s="391" t="n">
        <f aca="false">6-BJ509-BJ500-BJ445</f>
        <v>4.75100071196879</v>
      </c>
      <c r="BK546" s="391"/>
      <c r="BL546" s="313" t="n">
        <v>6</v>
      </c>
      <c r="BM546" s="313"/>
      <c r="BN546" s="313" t="n">
        <v>6</v>
      </c>
      <c r="BO546" s="313"/>
      <c r="BP546" s="313" t="n">
        <v>6</v>
      </c>
      <c r="BQ546" s="313"/>
      <c r="BR546" s="313" t="n">
        <v>3.56149928803121</v>
      </c>
      <c r="BS546" s="313"/>
      <c r="BT546" s="308"/>
      <c r="BU546" s="308"/>
      <c r="BV546" s="308"/>
      <c r="BW546" s="308"/>
      <c r="BX546" s="308"/>
      <c r="BY546" s="308"/>
      <c r="BZ546" s="308"/>
      <c r="CA546" s="308"/>
      <c r="CB546" s="308"/>
      <c r="CC546" s="308"/>
      <c r="CD546" s="308"/>
      <c r="CE546" s="308"/>
      <c r="CF546" s="308"/>
      <c r="CG546" s="308"/>
      <c r="CH546" s="308"/>
      <c r="CI546" s="308"/>
      <c r="CJ546" s="308"/>
      <c r="CK546" s="308"/>
      <c r="CL546" s="308"/>
      <c r="CM546" s="308"/>
      <c r="CN546" s="308"/>
      <c r="CO546" s="308"/>
      <c r="CP546" s="308"/>
      <c r="CQ546" s="308"/>
      <c r="CR546" s="308"/>
      <c r="CS546" s="308"/>
      <c r="CT546" s="308"/>
      <c r="CU546" s="308"/>
      <c r="CV546" s="308"/>
      <c r="CW546" s="308"/>
      <c r="CX546" s="308"/>
      <c r="CY546" s="308"/>
      <c r="CZ546" s="308"/>
      <c r="DA546" s="308"/>
      <c r="DB546" s="308"/>
      <c r="DC546" s="308"/>
      <c r="DD546" s="308"/>
      <c r="DE546" s="308"/>
      <c r="DF546" s="308"/>
      <c r="DG546" s="308"/>
      <c r="DH546" s="308"/>
      <c r="DI546" s="308"/>
      <c r="DJ546" s="315"/>
      <c r="DK546" s="315"/>
      <c r="DL546" s="308"/>
      <c r="DM546" s="308"/>
      <c r="DN546" s="308"/>
      <c r="DO546" s="308"/>
      <c r="DP546" s="308"/>
      <c r="DQ546" s="308"/>
      <c r="DR546" s="308"/>
      <c r="DS546" s="308"/>
      <c r="DT546" s="308"/>
      <c r="DU546" s="308"/>
      <c r="DV546" s="308"/>
      <c r="DW546" s="308"/>
      <c r="DX546" s="308"/>
      <c r="DY546" s="308"/>
      <c r="DZ546" s="308"/>
      <c r="EA546" s="308"/>
      <c r="EB546" s="308"/>
      <c r="EC546" s="308"/>
      <c r="ED546" s="308"/>
      <c r="EE546" s="308"/>
      <c r="EF546" s="308"/>
      <c r="EG546" s="308"/>
      <c r="EH546" s="308"/>
      <c r="EI546" s="308"/>
      <c r="EJ546" s="308"/>
      <c r="EK546" s="308"/>
      <c r="EL546" s="308"/>
      <c r="EM546" s="308"/>
      <c r="EN546" s="308"/>
      <c r="EO546" s="308"/>
      <c r="EP546" s="308"/>
      <c r="EQ546" s="308"/>
      <c r="ER546" s="308"/>
      <c r="ES546" s="308"/>
      <c r="ET546" s="308"/>
      <c r="EU546" s="308"/>
      <c r="EV546" s="308"/>
      <c r="EW546" s="308"/>
      <c r="EX546" s="309"/>
      <c r="EY546" s="309"/>
      <c r="EZ546" s="308"/>
      <c r="FA546" s="308"/>
      <c r="FB546" s="308"/>
      <c r="FC546" s="308"/>
      <c r="FD546" s="308"/>
      <c r="FE546" s="308"/>
      <c r="FF546" s="308"/>
      <c r="FG546" s="308"/>
      <c r="FH546" s="308"/>
      <c r="FI546" s="308"/>
      <c r="FJ546" s="308"/>
      <c r="FK546" s="308"/>
      <c r="FL546" s="308"/>
      <c r="FM546" s="308"/>
      <c r="FN546" s="308"/>
      <c r="FO546" s="308"/>
      <c r="FP546" s="308"/>
      <c r="FQ546" s="308"/>
      <c r="FR546" s="308"/>
      <c r="FS546" s="308"/>
      <c r="FT546" s="308"/>
      <c r="FU546" s="308"/>
      <c r="FV546" s="308"/>
      <c r="FW546" s="308"/>
      <c r="FX546" s="308"/>
      <c r="FY546" s="308"/>
      <c r="FZ546" s="308"/>
      <c r="GA546" s="308"/>
      <c r="GB546" s="308"/>
      <c r="GC546" s="308"/>
      <c r="GD546" s="308"/>
      <c r="GE546" s="308"/>
      <c r="GF546" s="308"/>
      <c r="GG546" s="308"/>
      <c r="GH546" s="308"/>
      <c r="GI546" s="308"/>
      <c r="GJ546" s="308"/>
      <c r="GK546" s="308"/>
      <c r="GL546" s="308"/>
      <c r="GM546" s="308"/>
      <c r="GN546" s="308"/>
      <c r="GO546" s="308"/>
      <c r="GP546" s="308"/>
      <c r="GQ546" s="308"/>
      <c r="GR546" s="308"/>
      <c r="GS546" s="308"/>
      <c r="GT546" s="308"/>
      <c r="GU546" s="308"/>
      <c r="GV546" s="308"/>
      <c r="GW546" s="308"/>
      <c r="GX546" s="308"/>
      <c r="GY546" s="308"/>
      <c r="GZ546" s="308"/>
      <c r="HA546" s="308"/>
      <c r="HB546" s="308"/>
      <c r="HC546" s="308"/>
      <c r="HD546" s="308"/>
      <c r="HE546" s="308"/>
      <c r="HF546" s="308"/>
      <c r="HG546" s="308"/>
      <c r="HH546" s="308"/>
      <c r="HI546" s="308"/>
      <c r="HJ546" s="308"/>
      <c r="HK546" s="308"/>
    </row>
    <row r="547" customFormat="false" ht="12.75" hidden="true" customHeight="false" outlineLevel="0" collapsed="false">
      <c r="A547" s="232"/>
      <c r="B547" s="233"/>
      <c r="C547" s="232"/>
      <c r="D547" s="234"/>
      <c r="E547" s="234"/>
      <c r="F547" s="235"/>
      <c r="G547" s="234"/>
      <c r="H547" s="234"/>
      <c r="I547" s="237"/>
      <c r="J547" s="238"/>
      <c r="K547" s="244" t="s">
        <v>160</v>
      </c>
      <c r="L547" s="245"/>
      <c r="M547" s="245"/>
      <c r="N547" s="245"/>
      <c r="O547" s="245"/>
      <c r="P547" s="245"/>
      <c r="Q547" s="245"/>
      <c r="R547" s="245"/>
      <c r="S547" s="245"/>
      <c r="T547" s="245"/>
      <c r="U547" s="245"/>
      <c r="V547" s="245"/>
      <c r="W547" s="245"/>
      <c r="X547" s="245"/>
      <c r="Y547" s="245"/>
      <c r="Z547" s="245"/>
      <c r="AA547" s="245"/>
      <c r="AB547" s="245"/>
      <c r="AC547" s="245"/>
      <c r="AD547" s="245"/>
      <c r="AE547" s="245"/>
      <c r="AF547" s="245"/>
      <c r="AG547" s="245"/>
      <c r="AH547" s="245"/>
      <c r="AI547" s="245"/>
      <c r="AJ547" s="245"/>
      <c r="AK547" s="245"/>
      <c r="AL547" s="245"/>
      <c r="AM547" s="245"/>
      <c r="AN547" s="245"/>
      <c r="AO547" s="245"/>
      <c r="AP547" s="245"/>
      <c r="AQ547" s="245"/>
      <c r="AR547" s="245"/>
      <c r="AS547" s="245"/>
      <c r="AT547" s="245"/>
      <c r="AU547" s="245"/>
      <c r="AV547" s="245"/>
      <c r="AW547" s="245"/>
      <c r="AX547" s="245"/>
      <c r="AY547" s="245"/>
      <c r="AZ547" s="245"/>
      <c r="BA547" s="245"/>
      <c r="BB547" s="245"/>
      <c r="BC547" s="245"/>
      <c r="BD547" s="245"/>
      <c r="BE547" s="245"/>
      <c r="BF547" s="245"/>
      <c r="BG547" s="245"/>
      <c r="BH547" s="245"/>
      <c r="BI547" s="245"/>
      <c r="BJ547" s="245" t="n">
        <v>1</v>
      </c>
      <c r="BK547" s="245"/>
      <c r="BL547" s="245" t="n">
        <v>1</v>
      </c>
      <c r="BM547" s="245"/>
      <c r="BN547" s="245" t="n">
        <v>1</v>
      </c>
      <c r="BO547" s="245"/>
      <c r="BP547" s="245" t="n">
        <v>1</v>
      </c>
      <c r="BQ547" s="245"/>
      <c r="BR547" s="245" t="n">
        <v>1</v>
      </c>
      <c r="BS547" s="245"/>
      <c r="BT547" s="245"/>
      <c r="BU547" s="245"/>
      <c r="BV547" s="245"/>
      <c r="BW547" s="245"/>
      <c r="BX547" s="245"/>
      <c r="BY547" s="245"/>
      <c r="BZ547" s="245"/>
      <c r="CA547" s="245"/>
      <c r="CB547" s="245"/>
      <c r="CC547" s="245"/>
      <c r="CD547" s="245"/>
      <c r="CE547" s="245"/>
      <c r="CF547" s="245"/>
      <c r="CG547" s="245"/>
      <c r="CH547" s="245"/>
      <c r="CI547" s="245"/>
      <c r="CJ547" s="245"/>
      <c r="CK547" s="245"/>
      <c r="CL547" s="245"/>
      <c r="CM547" s="245"/>
      <c r="CN547" s="245"/>
      <c r="CO547" s="245"/>
      <c r="CP547" s="245"/>
      <c r="CQ547" s="245"/>
      <c r="CR547" s="245"/>
      <c r="CS547" s="245"/>
      <c r="CT547" s="245"/>
      <c r="CU547" s="245"/>
      <c r="CV547" s="245"/>
      <c r="CW547" s="245"/>
      <c r="CX547" s="245"/>
      <c r="CY547" s="245"/>
      <c r="CZ547" s="245"/>
      <c r="DA547" s="245"/>
      <c r="DB547" s="245"/>
      <c r="DC547" s="245"/>
      <c r="DD547" s="245"/>
      <c r="DE547" s="245"/>
      <c r="DF547" s="245"/>
      <c r="DG547" s="245"/>
      <c r="DH547" s="245"/>
      <c r="DI547" s="245"/>
      <c r="DJ547" s="310"/>
      <c r="DK547" s="310"/>
      <c r="DL547" s="245"/>
      <c r="DM547" s="245"/>
      <c r="DN547" s="245"/>
      <c r="DO547" s="245"/>
      <c r="DP547" s="245"/>
      <c r="DQ547" s="245"/>
      <c r="DR547" s="245"/>
      <c r="DS547" s="245"/>
      <c r="DT547" s="245"/>
      <c r="DU547" s="245"/>
      <c r="DV547" s="245"/>
      <c r="DW547" s="245"/>
      <c r="DX547" s="245"/>
      <c r="DY547" s="245"/>
      <c r="DZ547" s="245"/>
      <c r="EA547" s="245"/>
      <c r="EB547" s="245"/>
      <c r="EC547" s="245"/>
      <c r="ED547" s="245"/>
      <c r="EE547" s="245"/>
      <c r="EF547" s="245"/>
      <c r="EG547" s="245"/>
      <c r="EH547" s="245"/>
      <c r="EI547" s="245"/>
      <c r="EJ547" s="245"/>
      <c r="EK547" s="245"/>
      <c r="EL547" s="245"/>
      <c r="EM547" s="245"/>
      <c r="EN547" s="245"/>
      <c r="EO547" s="245"/>
      <c r="EP547" s="245"/>
      <c r="EQ547" s="245"/>
      <c r="ER547" s="245"/>
      <c r="ES547" s="245"/>
      <c r="ET547" s="245"/>
      <c r="EU547" s="245"/>
      <c r="EV547" s="245"/>
      <c r="EW547" s="245"/>
      <c r="EX547" s="246"/>
      <c r="EY547" s="246"/>
      <c r="EZ547" s="245"/>
      <c r="FA547" s="245"/>
      <c r="FB547" s="245"/>
      <c r="FC547" s="245"/>
      <c r="FD547" s="245"/>
      <c r="FE547" s="245"/>
      <c r="FF547" s="245"/>
      <c r="FG547" s="245"/>
      <c r="FH547" s="245"/>
      <c r="FI547" s="245"/>
      <c r="FJ547" s="245"/>
      <c r="FK547" s="245"/>
      <c r="FL547" s="245"/>
      <c r="FM547" s="245"/>
      <c r="FN547" s="245"/>
      <c r="FO547" s="245"/>
      <c r="FP547" s="245"/>
      <c r="FQ547" s="245"/>
      <c r="FR547" s="245"/>
      <c r="FS547" s="245"/>
      <c r="FT547" s="245"/>
      <c r="FU547" s="245"/>
      <c r="FV547" s="245"/>
      <c r="FW547" s="245"/>
      <c r="FX547" s="245"/>
      <c r="FY547" s="245"/>
      <c r="FZ547" s="245"/>
      <c r="GA547" s="245"/>
      <c r="GB547" s="245"/>
      <c r="GC547" s="245"/>
      <c r="GD547" s="245"/>
      <c r="GE547" s="245"/>
      <c r="GF547" s="245"/>
      <c r="GG547" s="245"/>
      <c r="GH547" s="245"/>
      <c r="GI547" s="245"/>
      <c r="GJ547" s="245"/>
      <c r="GK547" s="245"/>
      <c r="GL547" s="245"/>
      <c r="GM547" s="245"/>
      <c r="GN547" s="245"/>
      <c r="GO547" s="245"/>
      <c r="GP547" s="245"/>
      <c r="GQ547" s="245"/>
      <c r="GR547" s="245"/>
      <c r="GS547" s="245"/>
      <c r="GT547" s="245"/>
      <c r="GU547" s="245"/>
      <c r="GV547" s="245"/>
      <c r="GW547" s="245"/>
      <c r="GX547" s="245"/>
      <c r="GY547" s="245"/>
      <c r="GZ547" s="245"/>
      <c r="HA547" s="245"/>
      <c r="HB547" s="245"/>
      <c r="HC547" s="245"/>
      <c r="HD547" s="245"/>
      <c r="HE547" s="245"/>
      <c r="HF547" s="245"/>
      <c r="HG547" s="245"/>
      <c r="HH547" s="245"/>
      <c r="HI547" s="245"/>
      <c r="HJ547" s="245"/>
      <c r="HK547" s="245"/>
    </row>
    <row r="548" customFormat="false" ht="12.75" hidden="true" customHeight="false" outlineLevel="0" collapsed="false">
      <c r="A548" s="232"/>
      <c r="B548" s="233"/>
      <c r="C548" s="232"/>
      <c r="D548" s="234"/>
      <c r="E548" s="234"/>
      <c r="F548" s="235"/>
      <c r="G548" s="234"/>
      <c r="H548" s="234"/>
      <c r="I548" s="237"/>
      <c r="J548" s="238"/>
      <c r="K548" s="247" t="s">
        <v>161</v>
      </c>
      <c r="L548" s="248" t="e">
        <f aca="false">(L546*L547*$G546)*$L$8</f>
        <v>#VALUE!</v>
      </c>
      <c r="M548" s="248"/>
      <c r="N548" s="248" t="e">
        <f aca="false">(N546*N547*$G546)*$L$8</f>
        <v>#VALUE!</v>
      </c>
      <c r="O548" s="248"/>
      <c r="P548" s="248" t="e">
        <f aca="false">(P546*P547*$G546)*$L$8</f>
        <v>#VALUE!</v>
      </c>
      <c r="Q548" s="248"/>
      <c r="R548" s="248" t="e">
        <f aca="false">(R546*R547*$G546)*$L$8</f>
        <v>#VALUE!</v>
      </c>
      <c r="S548" s="248"/>
      <c r="T548" s="248" t="e">
        <f aca="false">(T546*T547*$G546)*$T$8</f>
        <v>#VALUE!</v>
      </c>
      <c r="U548" s="248"/>
      <c r="V548" s="248" t="e">
        <f aca="false">(V546*V547*$G546)*$T$8</f>
        <v>#VALUE!</v>
      </c>
      <c r="W548" s="248"/>
      <c r="X548" s="248" t="e">
        <f aca="false">(X546*X547*$G546)*$T$8</f>
        <v>#VALUE!</v>
      </c>
      <c r="Y548" s="248"/>
      <c r="Z548" s="248" t="e">
        <f aca="false">(Z546*Z547*$G546)*$T$8</f>
        <v>#VALUE!</v>
      </c>
      <c r="AA548" s="248"/>
      <c r="AB548" s="248" t="e">
        <f aca="false">(AB546*AB547*$G546)*$AB$8</f>
        <v>#VALUE!</v>
      </c>
      <c r="AC548" s="248"/>
      <c r="AD548" s="248" t="e">
        <f aca="false">(AD546*AD547*$G546)*$AB$8</f>
        <v>#VALUE!</v>
      </c>
      <c r="AE548" s="248"/>
      <c r="AF548" s="248" t="e">
        <f aca="false">(AF546*AF547*$G546)*$AB$8</f>
        <v>#VALUE!</v>
      </c>
      <c r="AG548" s="248"/>
      <c r="AH548" s="248" t="e">
        <f aca="false">(AH546*AH547*$G546)*$AB$8</f>
        <v>#VALUE!</v>
      </c>
      <c r="AI548" s="248"/>
      <c r="AJ548" s="248" t="e">
        <f aca="false">(AJ546*AJ547*$G546)*$AJ$8</f>
        <v>#VALUE!</v>
      </c>
      <c r="AK548" s="248"/>
      <c r="AL548" s="248" t="e">
        <f aca="false">(AL546*AL547*$G546)*$AJ$8</f>
        <v>#VALUE!</v>
      </c>
      <c r="AM548" s="248"/>
      <c r="AN548" s="248" t="e">
        <f aca="false">(AN546*AN547*$G546)*$AJ$8</f>
        <v>#VALUE!</v>
      </c>
      <c r="AO548" s="248"/>
      <c r="AP548" s="248" t="e">
        <f aca="false">(AP546*AP547*$G546)*$AJ$8</f>
        <v>#VALUE!</v>
      </c>
      <c r="AQ548" s="248"/>
      <c r="AR548" s="248" t="e">
        <f aca="false">(AR546*AR547*$G546)*$AT$8</f>
        <v>#VALUE!</v>
      </c>
      <c r="AS548" s="248"/>
      <c r="AT548" s="248" t="e">
        <f aca="false">(AT546*AT547*$G546)*$AT$8</f>
        <v>#VALUE!</v>
      </c>
      <c r="AU548" s="248"/>
      <c r="AV548" s="248" t="e">
        <f aca="false">(AV546*AV547*$G546)*$AT$8</f>
        <v>#VALUE!</v>
      </c>
      <c r="AW548" s="248"/>
      <c r="AX548" s="248" t="e">
        <f aca="false">(AX546*AX547*$G546)*$AT$8</f>
        <v>#VALUE!</v>
      </c>
      <c r="AY548" s="248"/>
      <c r="AZ548" s="248" t="e">
        <f aca="false">(AZ546*AZ547*$G546)*$AT$8</f>
        <v>#VALUE!</v>
      </c>
      <c r="BA548" s="248"/>
      <c r="BB548" s="248" t="e">
        <f aca="false">(BB546*BB547*$G546)*$BB$8</f>
        <v>#VALUE!</v>
      </c>
      <c r="BC548" s="248"/>
      <c r="BD548" s="248" t="e">
        <f aca="false">(BD546*BD547*$G546)*$BB$8</f>
        <v>#VALUE!</v>
      </c>
      <c r="BE548" s="248"/>
      <c r="BF548" s="248" t="e">
        <f aca="false">(BF546*BF547*$G546)*$BB$8</f>
        <v>#VALUE!</v>
      </c>
      <c r="BG548" s="248"/>
      <c r="BH548" s="248" t="e">
        <f aca="false">(BH546*BH547*$G546)*$BB$8</f>
        <v>#VALUE!</v>
      </c>
      <c r="BI548" s="248"/>
      <c r="BJ548" s="248" t="e">
        <f aca="false">(BJ546*BJ547*$G546)*$BJ$8</f>
        <v>#VALUE!</v>
      </c>
      <c r="BK548" s="248"/>
      <c r="BL548" s="248" t="e">
        <f aca="false">(BL546*BL547*$G546)*$BJ$8</f>
        <v>#VALUE!</v>
      </c>
      <c r="BM548" s="248"/>
      <c r="BN548" s="248" t="e">
        <f aca="false">(BN546*BN547*$G546)*$BJ$8</f>
        <v>#VALUE!</v>
      </c>
      <c r="BO548" s="248"/>
      <c r="BP548" s="248" t="e">
        <f aca="false">(BP546*BP547*$G546)*$BJ$8</f>
        <v>#VALUE!</v>
      </c>
      <c r="BQ548" s="248"/>
      <c r="BR548" s="248" t="e">
        <f aca="false">(BR546*BR547*$G546)*$BJ$8</f>
        <v>#VALUE!</v>
      </c>
      <c r="BS548" s="248"/>
      <c r="BT548" s="248" t="e">
        <f aca="false">(BT546*BT547*$G546)*$BT$8</f>
        <v>#VALUE!</v>
      </c>
      <c r="BU548" s="248"/>
      <c r="BV548" s="248" t="e">
        <f aca="false">(BV546*BV547*$G546)*$BT$8</f>
        <v>#VALUE!</v>
      </c>
      <c r="BW548" s="248"/>
      <c r="BX548" s="248" t="e">
        <f aca="false">(BX546*BX547*$G546)*$CB$8</f>
        <v>#VALUE!</v>
      </c>
      <c r="BY548" s="248"/>
      <c r="BZ548" s="248" t="e">
        <f aca="false">(BZ546*BZ547*$G546)*$CB$8</f>
        <v>#VALUE!</v>
      </c>
      <c r="CA548" s="248"/>
      <c r="CB548" s="248" t="e">
        <f aca="false">(CB546*CB547*$G546)*$CB$8</f>
        <v>#VALUE!</v>
      </c>
      <c r="CC548" s="248"/>
      <c r="CD548" s="248" t="e">
        <f aca="false">(CD546*CD547*$G546)*$CB$8</f>
        <v>#VALUE!</v>
      </c>
      <c r="CE548" s="248"/>
      <c r="CF548" s="248" t="e">
        <f aca="false">(CF546*CF547*$G546)*$CJ$8</f>
        <v>#VALUE!</v>
      </c>
      <c r="CG548" s="248"/>
      <c r="CH548" s="248" t="e">
        <f aca="false">(CH546*CH547*$G546)*$CJ$8</f>
        <v>#VALUE!</v>
      </c>
      <c r="CI548" s="248"/>
      <c r="CJ548" s="248" t="e">
        <f aca="false">(CJ546*CJ547*$G546)*$CJ$8</f>
        <v>#VALUE!</v>
      </c>
      <c r="CK548" s="248"/>
      <c r="CL548" s="248" t="e">
        <f aca="false">(CL546*CL547*$G546)*$CJ$8</f>
        <v>#VALUE!</v>
      </c>
      <c r="CM548" s="248"/>
      <c r="CN548" s="248" t="e">
        <f aca="false">(CN546*CN547*$G546)*$CT$8</f>
        <v>#VALUE!</v>
      </c>
      <c r="CO548" s="248"/>
      <c r="CP548" s="248" t="e">
        <f aca="false">(CP546*CP547*$G546)*$CT$8</f>
        <v>#VALUE!</v>
      </c>
      <c r="CQ548" s="248"/>
      <c r="CR548" s="248" t="e">
        <f aca="false">(CR546*CR547*$G546)*$CT$8</f>
        <v>#VALUE!</v>
      </c>
      <c r="CS548" s="248"/>
      <c r="CT548" s="248" t="e">
        <f aca="false">(CT546*CT547*$G546)*$CT$8</f>
        <v>#VALUE!</v>
      </c>
      <c r="CU548" s="248"/>
      <c r="CV548" s="248" t="e">
        <f aca="false">(CV546*CV547*$G546)*$DB$8</f>
        <v>#VALUE!</v>
      </c>
      <c r="CW548" s="248"/>
      <c r="CX548" s="248" t="e">
        <f aca="false">(CX546*CX547*$G546)*$DB$8</f>
        <v>#VALUE!</v>
      </c>
      <c r="CY548" s="248"/>
      <c r="CZ548" s="248" t="e">
        <f aca="false">(CZ546*CZ547*$G546)*$DB$8</f>
        <v>#VALUE!</v>
      </c>
      <c r="DA548" s="248"/>
      <c r="DB548" s="248" t="e">
        <f aca="false">(DB546*DB547*$G546)*$DB$8</f>
        <v>#VALUE!</v>
      </c>
      <c r="DC548" s="248"/>
      <c r="DD548" s="248" t="e">
        <f aca="false">(DD546*DD547*$G546)*$DB$8</f>
        <v>#VALUE!</v>
      </c>
      <c r="DE548" s="248"/>
      <c r="DF548" s="248" t="e">
        <f aca="false">(DF546*DF547*$G546)*$DB$8</f>
        <v>#VALUE!</v>
      </c>
      <c r="DG548" s="248"/>
      <c r="DH548" s="248" t="e">
        <f aca="false">(DH546*DH547*$G546)*$DB$8</f>
        <v>#VALUE!</v>
      </c>
      <c r="DI548" s="248"/>
      <c r="DJ548" s="292" t="e">
        <f aca="false">(DJ546*DJ547*$G546)*$DB$8</f>
        <v>#VALUE!</v>
      </c>
      <c r="DK548" s="292"/>
      <c r="DL548" s="248" t="e">
        <f aca="false">(DL546*DL547*$G546)*$DB$8</f>
        <v>#VALUE!</v>
      </c>
      <c r="DM548" s="248"/>
      <c r="DN548" s="248" t="e">
        <f aca="false">(DN546*DN547*$G546)*$DB$8</f>
        <v>#VALUE!</v>
      </c>
      <c r="DO548" s="248"/>
      <c r="DP548" s="248" t="e">
        <f aca="false">(DP546*DP547*$G546)*$DB$8</f>
        <v>#VALUE!</v>
      </c>
      <c r="DQ548" s="248"/>
      <c r="DR548" s="248" t="e">
        <f aca="false">(DR546*DR547*$G546)*$DB$8</f>
        <v>#VALUE!</v>
      </c>
      <c r="DS548" s="248"/>
      <c r="DT548" s="248" t="e">
        <f aca="false">(DT546*DT547*$G546)*$DB$8</f>
        <v>#VALUE!</v>
      </c>
      <c r="DU548" s="248"/>
      <c r="DV548" s="248" t="e">
        <f aca="false">(DV546*DV547*$G546)*$DB$8</f>
        <v>#VALUE!</v>
      </c>
      <c r="DW548" s="248"/>
      <c r="DX548" s="248" t="e">
        <f aca="false">(DX546*DX547*$G546)*$DB$8</f>
        <v>#VALUE!</v>
      </c>
      <c r="DY548" s="248"/>
      <c r="DZ548" s="248" t="e">
        <f aca="false">(DZ546*DZ547*$G546)*$DB$8</f>
        <v>#VALUE!</v>
      </c>
      <c r="EA548" s="248"/>
      <c r="EB548" s="248" t="e">
        <f aca="false">(EB546*EB547*$G546)*$DB$8</f>
        <v>#VALUE!</v>
      </c>
      <c r="EC548" s="248"/>
      <c r="ED548" s="248" t="e">
        <f aca="false">(ED546*ED547*$G546)*$DB$8</f>
        <v>#VALUE!</v>
      </c>
      <c r="EE548" s="248"/>
      <c r="EF548" s="248" t="e">
        <f aca="false">(EF546*EF547*$G546)*$DB$8</f>
        <v>#VALUE!</v>
      </c>
      <c r="EG548" s="248"/>
      <c r="EH548" s="248" t="e">
        <f aca="false">(EH546*EH547*$G546)*$DB$8</f>
        <v>#VALUE!</v>
      </c>
      <c r="EI548" s="248"/>
      <c r="EJ548" s="248" t="e">
        <f aca="false">(EJ546*EJ547*$G546)*$DB$8</f>
        <v>#VALUE!</v>
      </c>
      <c r="EK548" s="248"/>
      <c r="EL548" s="248" t="e">
        <f aca="false">(EL546*EL547*$G546)*$DB$8</f>
        <v>#VALUE!</v>
      </c>
      <c r="EM548" s="248"/>
      <c r="EN548" s="248" t="e">
        <f aca="false">(EN546*EN547*$G546)*$DB$8</f>
        <v>#VALUE!</v>
      </c>
      <c r="EO548" s="248"/>
      <c r="EP548" s="248" t="e">
        <f aca="false">(EP546*EP547*$G546)*$DB$8</f>
        <v>#VALUE!</v>
      </c>
      <c r="EQ548" s="248"/>
      <c r="ER548" s="248" t="e">
        <f aca="false">(ER546*ER547*$G546)*$DB$8</f>
        <v>#VALUE!</v>
      </c>
      <c r="ES548" s="248"/>
      <c r="ET548" s="248" t="e">
        <f aca="false">(ET546*ET547*$G546)*$DB$8</f>
        <v>#VALUE!</v>
      </c>
      <c r="EU548" s="248"/>
      <c r="EV548" s="248" t="e">
        <f aca="false">(EV546*EV547*$G546)*$DB$8</f>
        <v>#VALUE!</v>
      </c>
      <c r="EW548" s="248"/>
      <c r="EX548" s="249" t="e">
        <f aca="false">(EX546*EX547*$G546)*$DB$8</f>
        <v>#VALUE!</v>
      </c>
      <c r="EY548" s="249"/>
      <c r="EZ548" s="248" t="e">
        <f aca="false">(EZ546*EZ547*$G546)*$DB$8</f>
        <v>#VALUE!</v>
      </c>
      <c r="FA548" s="248"/>
      <c r="FB548" s="248" t="e">
        <f aca="false">(FB546*FB547*$G546)*$DB$8</f>
        <v>#VALUE!</v>
      </c>
      <c r="FC548" s="248"/>
      <c r="FD548" s="248" t="e">
        <f aca="false">(FD546*FD547*$G546)*$DB$8</f>
        <v>#VALUE!</v>
      </c>
      <c r="FE548" s="248"/>
      <c r="FF548" s="248" t="e">
        <f aca="false">(FF546*FF547*$G546)*$DB$8</f>
        <v>#VALUE!</v>
      </c>
      <c r="FG548" s="248"/>
      <c r="FH548" s="248" t="e">
        <f aca="false">(FH546*FH547*$G546)*$DB$8</f>
        <v>#VALUE!</v>
      </c>
      <c r="FI548" s="248"/>
      <c r="FJ548" s="248" t="e">
        <f aca="false">(FJ546*FJ547*$G546)*$DB$8</f>
        <v>#VALUE!</v>
      </c>
      <c r="FK548" s="248"/>
      <c r="FL548" s="248" t="e">
        <f aca="false">(FL546*FL547*$G546)*$DB$8</f>
        <v>#VALUE!</v>
      </c>
      <c r="FM548" s="248"/>
      <c r="FN548" s="248" t="e">
        <f aca="false">(FN546*FN547*$G546)*$DB$8</f>
        <v>#VALUE!</v>
      </c>
      <c r="FO548" s="248"/>
      <c r="FP548" s="248" t="e">
        <f aca="false">(FP546*FP547*$G546)*$DB$8</f>
        <v>#VALUE!</v>
      </c>
      <c r="FQ548" s="248"/>
      <c r="FR548" s="248" t="e">
        <f aca="false">(FR546*FR547*$G546)*$DB$8</f>
        <v>#VALUE!</v>
      </c>
      <c r="FS548" s="248"/>
      <c r="FT548" s="248" t="e">
        <f aca="false">(FT546*FT547*$G546)*$DB$8</f>
        <v>#VALUE!</v>
      </c>
      <c r="FU548" s="248"/>
      <c r="FV548" s="248" t="e">
        <f aca="false">(FV546*FV547*$G546)*$DB$8</f>
        <v>#VALUE!</v>
      </c>
      <c r="FW548" s="248"/>
      <c r="FX548" s="248" t="e">
        <f aca="false">(FX546*FX547*$G546)*$DB$8</f>
        <v>#VALUE!</v>
      </c>
      <c r="FY548" s="248"/>
      <c r="FZ548" s="248" t="e">
        <f aca="false">(FZ546*FZ547*$G546)*$DB$8</f>
        <v>#VALUE!</v>
      </c>
      <c r="GA548" s="248"/>
      <c r="GB548" s="248" t="e">
        <f aca="false">(GB546*GB547*$G546)*$DB$8</f>
        <v>#VALUE!</v>
      </c>
      <c r="GC548" s="248"/>
      <c r="GD548" s="248" t="e">
        <f aca="false">(GD546*GD547*$G546)*$DB$8</f>
        <v>#VALUE!</v>
      </c>
      <c r="GE548" s="248"/>
      <c r="GF548" s="248" t="e">
        <f aca="false">(GF546*GF547*$G546)*$DB$8</f>
        <v>#VALUE!</v>
      </c>
      <c r="GG548" s="248"/>
      <c r="GH548" s="248" t="e">
        <f aca="false">(GH546*GH547*$G546)*$DB$8</f>
        <v>#VALUE!</v>
      </c>
      <c r="GI548" s="248"/>
      <c r="GJ548" s="248" t="e">
        <f aca="false">(GJ546*GJ547*$G546)*$DB$8</f>
        <v>#VALUE!</v>
      </c>
      <c r="GK548" s="248"/>
      <c r="GL548" s="248" t="e">
        <f aca="false">(GL546*GL547*$G546)*$DB$8</f>
        <v>#VALUE!</v>
      </c>
      <c r="GM548" s="248"/>
      <c r="GN548" s="248" t="e">
        <f aca="false">(GN546*GN547*$G546)*$DB$8</f>
        <v>#VALUE!</v>
      </c>
      <c r="GO548" s="248"/>
      <c r="GP548" s="248" t="e">
        <f aca="false">(GP546*GP547*$G546)*$DB$8</f>
        <v>#VALUE!</v>
      </c>
      <c r="GQ548" s="248"/>
      <c r="GR548" s="248" t="e">
        <f aca="false">(GR546*GR547*$G546)*$DB$8</f>
        <v>#VALUE!</v>
      </c>
      <c r="GS548" s="248"/>
      <c r="GT548" s="248" t="e">
        <f aca="false">(GT546*GT547*$G546)*$DB$8</f>
        <v>#VALUE!</v>
      </c>
      <c r="GU548" s="248"/>
      <c r="GV548" s="248" t="e">
        <f aca="false">(GV546*GV547*$G546)*$DB$8</f>
        <v>#VALUE!</v>
      </c>
      <c r="GW548" s="248"/>
      <c r="GX548" s="248" t="e">
        <f aca="false">(GX546*GX547*$G546)*$DB$8</f>
        <v>#VALUE!</v>
      </c>
      <c r="GY548" s="248"/>
      <c r="GZ548" s="248" t="e">
        <f aca="false">(GZ546*GZ547*$G546)*$DB$8</f>
        <v>#VALUE!</v>
      </c>
      <c r="HA548" s="248"/>
      <c r="HB548" s="248" t="e">
        <f aca="false">(HB546*HB547*$G546)*$DB$8</f>
        <v>#VALUE!</v>
      </c>
      <c r="HC548" s="248"/>
      <c r="HD548" s="248" t="e">
        <f aca="false">(HD546*HD547*$G546)*$DB$8</f>
        <v>#VALUE!</v>
      </c>
      <c r="HE548" s="248"/>
      <c r="HF548" s="248" t="e">
        <f aca="false">(HF546*HF547*$G546)*$DB$8</f>
        <v>#VALUE!</v>
      </c>
      <c r="HG548" s="248"/>
      <c r="HH548" s="248" t="e">
        <f aca="false">(HH546*HH547*$G546)*$DB$8</f>
        <v>#VALUE!</v>
      </c>
      <c r="HI548" s="248"/>
      <c r="HJ548" s="248" t="e">
        <f aca="false">(HJ546*HJ547*$G546)*$DB$8</f>
        <v>#VALUE!</v>
      </c>
      <c r="HK548" s="248"/>
    </row>
    <row r="549" customFormat="false" ht="12.75" hidden="true" customHeight="false" outlineLevel="0" collapsed="false">
      <c r="A549" s="232"/>
      <c r="B549" s="233"/>
      <c r="C549" s="232"/>
      <c r="D549" s="234"/>
      <c r="E549" s="234"/>
      <c r="F549" s="235"/>
      <c r="G549" s="234"/>
      <c r="H549" s="234"/>
      <c r="I549" s="237"/>
      <c r="J549" s="238"/>
      <c r="K549" s="250" t="s">
        <v>162</v>
      </c>
      <c r="L549" s="251" t="e">
        <f aca="false">L548</f>
        <v>#VALUE!</v>
      </c>
      <c r="M549" s="251"/>
      <c r="N549" s="251" t="e">
        <f aca="false">L549+N548</f>
        <v>#VALUE!</v>
      </c>
      <c r="O549" s="251"/>
      <c r="P549" s="251" t="e">
        <f aca="false">N549+P548</f>
        <v>#VALUE!</v>
      </c>
      <c r="Q549" s="251"/>
      <c r="R549" s="251" t="e">
        <f aca="false">P549+R548</f>
        <v>#VALUE!</v>
      </c>
      <c r="S549" s="251"/>
      <c r="T549" s="251" t="e">
        <f aca="false">R549+T548</f>
        <v>#VALUE!</v>
      </c>
      <c r="U549" s="251"/>
      <c r="V549" s="251" t="e">
        <f aca="false">T549+V548</f>
        <v>#VALUE!</v>
      </c>
      <c r="W549" s="251"/>
      <c r="X549" s="251" t="e">
        <f aca="false">V549+X548</f>
        <v>#VALUE!</v>
      </c>
      <c r="Y549" s="251"/>
      <c r="Z549" s="251" t="e">
        <f aca="false">X549+Z548</f>
        <v>#VALUE!</v>
      </c>
      <c r="AA549" s="251"/>
      <c r="AB549" s="251" t="e">
        <f aca="false">Z549+AB548</f>
        <v>#VALUE!</v>
      </c>
      <c r="AC549" s="251"/>
      <c r="AD549" s="251" t="e">
        <f aca="false">AB549+AD548</f>
        <v>#VALUE!</v>
      </c>
      <c r="AE549" s="251"/>
      <c r="AF549" s="251" t="e">
        <f aca="false">AD549+AF548</f>
        <v>#VALUE!</v>
      </c>
      <c r="AG549" s="251"/>
      <c r="AH549" s="251" t="e">
        <f aca="false">AF549+AH548</f>
        <v>#VALUE!</v>
      </c>
      <c r="AI549" s="251"/>
      <c r="AJ549" s="251" t="e">
        <f aca="false">AH549+AJ548</f>
        <v>#VALUE!</v>
      </c>
      <c r="AK549" s="251"/>
      <c r="AL549" s="251" t="e">
        <f aca="false">AJ549+AL548</f>
        <v>#VALUE!</v>
      </c>
      <c r="AM549" s="251"/>
      <c r="AN549" s="251" t="e">
        <f aca="false">AL549+AN548</f>
        <v>#VALUE!</v>
      </c>
      <c r="AO549" s="251"/>
      <c r="AP549" s="251" t="e">
        <f aca="false">AN549+AP548</f>
        <v>#VALUE!</v>
      </c>
      <c r="AQ549" s="251"/>
      <c r="AR549" s="251" t="e">
        <f aca="false">AP549+AR548</f>
        <v>#VALUE!</v>
      </c>
      <c r="AS549" s="251"/>
      <c r="AT549" s="251" t="e">
        <f aca="false">AR549+AT548</f>
        <v>#VALUE!</v>
      </c>
      <c r="AU549" s="251"/>
      <c r="AV549" s="251" t="e">
        <f aca="false">AT549+AV548</f>
        <v>#VALUE!</v>
      </c>
      <c r="AW549" s="251"/>
      <c r="AX549" s="251" t="e">
        <f aca="false">AV549+AX548</f>
        <v>#VALUE!</v>
      </c>
      <c r="AY549" s="251"/>
      <c r="AZ549" s="251" t="e">
        <f aca="false">AX549+AZ548</f>
        <v>#VALUE!</v>
      </c>
      <c r="BA549" s="251"/>
      <c r="BB549" s="251" t="e">
        <f aca="false">AZ549+BB548</f>
        <v>#VALUE!</v>
      </c>
      <c r="BC549" s="251"/>
      <c r="BD549" s="251" t="e">
        <f aca="false">BB549+BD548</f>
        <v>#VALUE!</v>
      </c>
      <c r="BE549" s="251"/>
      <c r="BF549" s="251" t="e">
        <f aca="false">BD549+BF548</f>
        <v>#VALUE!</v>
      </c>
      <c r="BG549" s="251"/>
      <c r="BH549" s="251" t="e">
        <f aca="false">BF549+BH548</f>
        <v>#VALUE!</v>
      </c>
      <c r="BI549" s="251"/>
      <c r="BJ549" s="251" t="e">
        <f aca="false">BH549+BJ548</f>
        <v>#VALUE!</v>
      </c>
      <c r="BK549" s="251"/>
      <c r="BL549" s="251" t="e">
        <f aca="false">BJ549+BL548</f>
        <v>#VALUE!</v>
      </c>
      <c r="BM549" s="251"/>
      <c r="BN549" s="251" t="e">
        <f aca="false">BL549+BN548</f>
        <v>#VALUE!</v>
      </c>
      <c r="BO549" s="251"/>
      <c r="BP549" s="251" t="e">
        <f aca="false">BN549+BP548</f>
        <v>#VALUE!</v>
      </c>
      <c r="BQ549" s="251"/>
      <c r="BR549" s="251" t="e">
        <f aca="false">BP549+BR548</f>
        <v>#VALUE!</v>
      </c>
      <c r="BS549" s="251"/>
      <c r="BT549" s="251" t="e">
        <f aca="false">BR549+BT548</f>
        <v>#VALUE!</v>
      </c>
      <c r="BU549" s="251"/>
      <c r="BV549" s="251" t="e">
        <f aca="false">BT549+BV548</f>
        <v>#VALUE!</v>
      </c>
      <c r="BW549" s="251"/>
      <c r="BX549" s="251" t="e">
        <f aca="false">BV549+BX548</f>
        <v>#VALUE!</v>
      </c>
      <c r="BY549" s="251"/>
      <c r="BZ549" s="251" t="e">
        <f aca="false">BX549+BZ548</f>
        <v>#VALUE!</v>
      </c>
      <c r="CA549" s="251"/>
      <c r="CB549" s="251" t="e">
        <f aca="false">BZ549+CB548</f>
        <v>#VALUE!</v>
      </c>
      <c r="CC549" s="251"/>
      <c r="CD549" s="251" t="e">
        <f aca="false">CB549+CD548</f>
        <v>#VALUE!</v>
      </c>
      <c r="CE549" s="251"/>
      <c r="CF549" s="251" t="e">
        <f aca="false">CD549+CF548</f>
        <v>#VALUE!</v>
      </c>
      <c r="CG549" s="251"/>
      <c r="CH549" s="251" t="e">
        <f aca="false">CF549+CH548</f>
        <v>#VALUE!</v>
      </c>
      <c r="CI549" s="251"/>
      <c r="CJ549" s="251" t="e">
        <f aca="false">CH549+CJ548</f>
        <v>#VALUE!</v>
      </c>
      <c r="CK549" s="251"/>
      <c r="CL549" s="251" t="e">
        <f aca="false">CJ549+CL548</f>
        <v>#VALUE!</v>
      </c>
      <c r="CM549" s="251"/>
      <c r="CN549" s="251" t="e">
        <f aca="false">CL549+CN548</f>
        <v>#VALUE!</v>
      </c>
      <c r="CO549" s="251"/>
      <c r="CP549" s="251" t="e">
        <f aca="false">CN549+CP548</f>
        <v>#VALUE!</v>
      </c>
      <c r="CQ549" s="251"/>
      <c r="CR549" s="251" t="e">
        <f aca="false">CP549+CR548</f>
        <v>#VALUE!</v>
      </c>
      <c r="CS549" s="251"/>
      <c r="CT549" s="251" t="e">
        <f aca="false">CR549+CT548</f>
        <v>#VALUE!</v>
      </c>
      <c r="CU549" s="251"/>
      <c r="CV549" s="251" t="e">
        <f aca="false">CT549+CV548</f>
        <v>#VALUE!</v>
      </c>
      <c r="CW549" s="251"/>
      <c r="CX549" s="251" t="e">
        <f aca="false">CV549+CX548</f>
        <v>#VALUE!</v>
      </c>
      <c r="CY549" s="251"/>
      <c r="CZ549" s="251" t="e">
        <f aca="false">CX549+CZ548</f>
        <v>#VALUE!</v>
      </c>
      <c r="DA549" s="251"/>
      <c r="DB549" s="251" t="e">
        <f aca="false">CZ549+DB548</f>
        <v>#VALUE!</v>
      </c>
      <c r="DC549" s="251"/>
      <c r="DD549" s="251" t="e">
        <f aca="false">DB549+DD548</f>
        <v>#VALUE!</v>
      </c>
      <c r="DE549" s="251"/>
      <c r="DF549" s="251" t="e">
        <f aca="false">DD549+DF548</f>
        <v>#VALUE!</v>
      </c>
      <c r="DG549" s="251"/>
      <c r="DH549" s="251" t="e">
        <f aca="false">DF549+DH548</f>
        <v>#VALUE!</v>
      </c>
      <c r="DI549" s="251"/>
      <c r="DJ549" s="293" t="e">
        <f aca="false">DH549+DJ548</f>
        <v>#VALUE!</v>
      </c>
      <c r="DK549" s="293"/>
      <c r="DL549" s="251" t="e">
        <f aca="false">DJ549+DL548</f>
        <v>#VALUE!</v>
      </c>
      <c r="DM549" s="251"/>
      <c r="DN549" s="251" t="e">
        <f aca="false">DL549+DN548</f>
        <v>#VALUE!</v>
      </c>
      <c r="DO549" s="251"/>
      <c r="DP549" s="251" t="e">
        <f aca="false">DN549+DP548</f>
        <v>#VALUE!</v>
      </c>
      <c r="DQ549" s="251"/>
      <c r="DR549" s="251" t="e">
        <f aca="false">DP549+DR548</f>
        <v>#VALUE!</v>
      </c>
      <c r="DS549" s="251"/>
      <c r="DT549" s="251" t="e">
        <f aca="false">DR549+DT548</f>
        <v>#VALUE!</v>
      </c>
      <c r="DU549" s="251"/>
      <c r="DV549" s="251" t="e">
        <f aca="false">DT549+DV548</f>
        <v>#VALUE!</v>
      </c>
      <c r="DW549" s="251"/>
      <c r="DX549" s="251" t="e">
        <f aca="false">DV549+DX548</f>
        <v>#VALUE!</v>
      </c>
      <c r="DY549" s="251"/>
      <c r="DZ549" s="251" t="e">
        <f aca="false">DX549+DZ548</f>
        <v>#VALUE!</v>
      </c>
      <c r="EA549" s="251"/>
      <c r="EB549" s="251" t="e">
        <f aca="false">DZ549+EB548</f>
        <v>#VALUE!</v>
      </c>
      <c r="EC549" s="251"/>
      <c r="ED549" s="251" t="e">
        <f aca="false">EB549+ED548</f>
        <v>#VALUE!</v>
      </c>
      <c r="EE549" s="251"/>
      <c r="EF549" s="251" t="e">
        <f aca="false">ED549+EF548</f>
        <v>#VALUE!</v>
      </c>
      <c r="EG549" s="251"/>
      <c r="EH549" s="251" t="e">
        <f aca="false">EF549+EH548</f>
        <v>#VALUE!</v>
      </c>
      <c r="EI549" s="251"/>
      <c r="EJ549" s="251" t="e">
        <f aca="false">EH549+EJ548</f>
        <v>#VALUE!</v>
      </c>
      <c r="EK549" s="251"/>
      <c r="EL549" s="251" t="e">
        <f aca="false">EJ549+EL548</f>
        <v>#VALUE!</v>
      </c>
      <c r="EM549" s="251"/>
      <c r="EN549" s="251" t="e">
        <f aca="false">EL549+EN548</f>
        <v>#VALUE!</v>
      </c>
      <c r="EO549" s="251"/>
      <c r="EP549" s="251" t="e">
        <f aca="false">EN549+EP548</f>
        <v>#VALUE!</v>
      </c>
      <c r="EQ549" s="251"/>
      <c r="ER549" s="251" t="e">
        <f aca="false">EP549+ER548</f>
        <v>#VALUE!</v>
      </c>
      <c r="ES549" s="251"/>
      <c r="ET549" s="251" t="e">
        <f aca="false">ER549+ET548</f>
        <v>#VALUE!</v>
      </c>
      <c r="EU549" s="251"/>
      <c r="EV549" s="251" t="e">
        <f aca="false">ET549+EV548</f>
        <v>#VALUE!</v>
      </c>
      <c r="EW549" s="251"/>
      <c r="EX549" s="252" t="e">
        <f aca="false">EV549+EX548</f>
        <v>#VALUE!</v>
      </c>
      <c r="EY549" s="252"/>
      <c r="EZ549" s="251" t="e">
        <f aca="false">EX549+EZ548</f>
        <v>#VALUE!</v>
      </c>
      <c r="FA549" s="251"/>
      <c r="FB549" s="251" t="e">
        <f aca="false">EZ549+FB548</f>
        <v>#VALUE!</v>
      </c>
      <c r="FC549" s="251"/>
      <c r="FD549" s="251" t="e">
        <f aca="false">FB549+FD548</f>
        <v>#VALUE!</v>
      </c>
      <c r="FE549" s="251"/>
      <c r="FF549" s="251" t="e">
        <f aca="false">FD549+FF548</f>
        <v>#VALUE!</v>
      </c>
      <c r="FG549" s="251"/>
      <c r="FH549" s="251" t="e">
        <f aca="false">FF549+FH548</f>
        <v>#VALUE!</v>
      </c>
      <c r="FI549" s="251"/>
      <c r="FJ549" s="251" t="e">
        <f aca="false">FH549+FJ548</f>
        <v>#VALUE!</v>
      </c>
      <c r="FK549" s="251"/>
      <c r="FL549" s="251" t="e">
        <f aca="false">FJ549+FL548</f>
        <v>#VALUE!</v>
      </c>
      <c r="FM549" s="251"/>
      <c r="FN549" s="251" t="e">
        <f aca="false">FL549+FN548</f>
        <v>#VALUE!</v>
      </c>
      <c r="FO549" s="251"/>
      <c r="FP549" s="251" t="e">
        <f aca="false">FN549+FP548</f>
        <v>#VALUE!</v>
      </c>
      <c r="FQ549" s="251"/>
      <c r="FR549" s="251" t="e">
        <f aca="false">FP549+FR548</f>
        <v>#VALUE!</v>
      </c>
      <c r="FS549" s="251"/>
      <c r="FT549" s="251" t="e">
        <f aca="false">FR549+FT548</f>
        <v>#VALUE!</v>
      </c>
      <c r="FU549" s="251"/>
      <c r="FV549" s="251" t="e">
        <f aca="false">FT549+FV548</f>
        <v>#VALUE!</v>
      </c>
      <c r="FW549" s="251"/>
      <c r="FX549" s="251" t="e">
        <f aca="false">FV549+FX548</f>
        <v>#VALUE!</v>
      </c>
      <c r="FY549" s="251"/>
      <c r="FZ549" s="251" t="e">
        <f aca="false">FX549+FZ548</f>
        <v>#VALUE!</v>
      </c>
      <c r="GA549" s="251"/>
      <c r="GB549" s="251" t="e">
        <f aca="false">FZ549+GB548</f>
        <v>#VALUE!</v>
      </c>
      <c r="GC549" s="251"/>
      <c r="GD549" s="251" t="e">
        <f aca="false">GB549+GD548</f>
        <v>#VALUE!</v>
      </c>
      <c r="GE549" s="251"/>
      <c r="GF549" s="251" t="e">
        <f aca="false">GD549+GF548</f>
        <v>#VALUE!</v>
      </c>
      <c r="GG549" s="251"/>
      <c r="GH549" s="251" t="e">
        <f aca="false">GF549+GH548</f>
        <v>#VALUE!</v>
      </c>
      <c r="GI549" s="251"/>
      <c r="GJ549" s="251" t="e">
        <f aca="false">GH549+GJ548</f>
        <v>#VALUE!</v>
      </c>
      <c r="GK549" s="251"/>
      <c r="GL549" s="251" t="e">
        <f aca="false">GJ549+GL548</f>
        <v>#VALUE!</v>
      </c>
      <c r="GM549" s="251"/>
      <c r="GN549" s="251" t="e">
        <f aca="false">GL549+GN548</f>
        <v>#VALUE!</v>
      </c>
      <c r="GO549" s="251"/>
      <c r="GP549" s="251" t="e">
        <f aca="false">GN549+GP548</f>
        <v>#VALUE!</v>
      </c>
      <c r="GQ549" s="251"/>
      <c r="GR549" s="251" t="e">
        <f aca="false">GP549+GR548</f>
        <v>#VALUE!</v>
      </c>
      <c r="GS549" s="251"/>
      <c r="GT549" s="251" t="e">
        <f aca="false">GR549+GT548</f>
        <v>#VALUE!</v>
      </c>
      <c r="GU549" s="251"/>
      <c r="GV549" s="251" t="e">
        <f aca="false">GT549+GV548</f>
        <v>#VALUE!</v>
      </c>
      <c r="GW549" s="251"/>
      <c r="GX549" s="251" t="e">
        <f aca="false">GV549+GX548</f>
        <v>#VALUE!</v>
      </c>
      <c r="GY549" s="251"/>
      <c r="GZ549" s="251" t="e">
        <f aca="false">GX549+GZ548</f>
        <v>#VALUE!</v>
      </c>
      <c r="HA549" s="251"/>
      <c r="HB549" s="251" t="e">
        <f aca="false">GZ549+HB548</f>
        <v>#VALUE!</v>
      </c>
      <c r="HC549" s="251"/>
      <c r="HD549" s="251" t="e">
        <f aca="false">HB549+HD548</f>
        <v>#VALUE!</v>
      </c>
      <c r="HE549" s="251"/>
      <c r="HF549" s="251" t="e">
        <f aca="false">HD549+HF548</f>
        <v>#VALUE!</v>
      </c>
      <c r="HG549" s="251"/>
      <c r="HH549" s="251" t="e">
        <f aca="false">HF549+HH548</f>
        <v>#VALUE!</v>
      </c>
      <c r="HI549" s="251"/>
      <c r="HJ549" s="251" t="e">
        <f aca="false">HH549+HJ548</f>
        <v>#VALUE!</v>
      </c>
      <c r="HK549" s="251"/>
    </row>
    <row r="550" s="295" customFormat="true" ht="12.75" hidden="true" customHeight="false" outlineLevel="0" collapsed="false">
      <c r="A550" s="232"/>
      <c r="B550" s="233"/>
      <c r="C550" s="232"/>
      <c r="D550" s="234"/>
      <c r="E550" s="234"/>
      <c r="F550" s="235"/>
      <c r="G550" s="234"/>
      <c r="H550" s="253"/>
      <c r="I550" s="237"/>
      <c r="J550" s="238"/>
      <c r="K550" s="254" t="s">
        <v>163</v>
      </c>
      <c r="L550" s="255"/>
      <c r="M550" s="255"/>
      <c r="N550" s="255"/>
      <c r="O550" s="255"/>
      <c r="P550" s="255"/>
      <c r="Q550" s="255"/>
      <c r="R550" s="255"/>
      <c r="S550" s="255"/>
      <c r="T550" s="255"/>
      <c r="U550" s="255"/>
      <c r="V550" s="255"/>
      <c r="W550" s="255"/>
      <c r="X550" s="255"/>
      <c r="Y550" s="255"/>
      <c r="Z550" s="255"/>
      <c r="AA550" s="255"/>
      <c r="AB550" s="255"/>
      <c r="AC550" s="255"/>
      <c r="AD550" s="255"/>
      <c r="AE550" s="255"/>
      <c r="AF550" s="255"/>
      <c r="AG550" s="255"/>
      <c r="AH550" s="255"/>
      <c r="AI550" s="255"/>
      <c r="AJ550" s="255"/>
      <c r="AK550" s="255"/>
      <c r="AL550" s="255"/>
      <c r="AM550" s="255"/>
      <c r="AN550" s="255"/>
      <c r="AO550" s="255"/>
      <c r="AP550" s="255"/>
      <c r="AQ550" s="255"/>
      <c r="AR550" s="255"/>
      <c r="AS550" s="255"/>
      <c r="AT550" s="255"/>
      <c r="AU550" s="255"/>
      <c r="AV550" s="255"/>
      <c r="AW550" s="255"/>
      <c r="AX550" s="255"/>
      <c r="AY550" s="255"/>
      <c r="AZ550" s="255"/>
      <c r="BA550" s="255"/>
      <c r="BB550" s="255"/>
      <c r="BC550" s="255"/>
      <c r="BD550" s="255"/>
      <c r="BE550" s="255"/>
      <c r="BF550" s="255"/>
      <c r="BG550" s="255"/>
      <c r="BH550" s="255"/>
      <c r="BI550" s="255"/>
      <c r="BJ550" s="255"/>
      <c r="BK550" s="255"/>
      <c r="BL550" s="255"/>
      <c r="BM550" s="255"/>
      <c r="BN550" s="255"/>
      <c r="BO550" s="255"/>
      <c r="BP550" s="255"/>
      <c r="BQ550" s="255"/>
      <c r="BR550" s="255"/>
      <c r="BS550" s="255"/>
      <c r="BT550" s="255"/>
      <c r="BU550" s="255"/>
      <c r="BV550" s="255"/>
      <c r="BW550" s="255"/>
      <c r="BX550" s="255"/>
      <c r="BY550" s="255"/>
      <c r="BZ550" s="255"/>
      <c r="CA550" s="255"/>
      <c r="CB550" s="255"/>
      <c r="CC550" s="255"/>
      <c r="CD550" s="255"/>
      <c r="CE550" s="255"/>
      <c r="CF550" s="255"/>
      <c r="CG550" s="255"/>
      <c r="CH550" s="255"/>
      <c r="CI550" s="255"/>
      <c r="CJ550" s="255"/>
      <c r="CK550" s="255"/>
      <c r="CL550" s="255"/>
      <c r="CM550" s="255"/>
      <c r="CN550" s="255"/>
      <c r="CO550" s="255"/>
      <c r="CP550" s="255"/>
      <c r="CQ550" s="255"/>
      <c r="CR550" s="255"/>
      <c r="CS550" s="255"/>
      <c r="CT550" s="255"/>
      <c r="CU550" s="255"/>
      <c r="CV550" s="255"/>
      <c r="CW550" s="255"/>
      <c r="CX550" s="255"/>
      <c r="CY550" s="255"/>
      <c r="CZ550" s="255"/>
      <c r="DA550" s="255"/>
      <c r="DB550" s="255"/>
      <c r="DC550" s="255"/>
      <c r="DD550" s="255"/>
      <c r="DE550" s="255"/>
      <c r="DF550" s="255"/>
      <c r="DG550" s="255"/>
      <c r="DH550" s="255"/>
      <c r="DI550" s="255"/>
      <c r="DJ550" s="294"/>
      <c r="DK550" s="294"/>
      <c r="DL550" s="255"/>
      <c r="DM550" s="255"/>
      <c r="DN550" s="255"/>
      <c r="DO550" s="255"/>
      <c r="DP550" s="255"/>
      <c r="DQ550" s="255"/>
      <c r="DR550" s="255"/>
      <c r="DS550" s="255"/>
      <c r="DT550" s="255"/>
      <c r="DU550" s="255"/>
      <c r="DV550" s="255"/>
      <c r="DW550" s="255"/>
      <c r="DX550" s="255"/>
      <c r="DY550" s="255"/>
      <c r="DZ550" s="255"/>
      <c r="EA550" s="255"/>
      <c r="EB550" s="255"/>
      <c r="EC550" s="255"/>
      <c r="ED550" s="255"/>
      <c r="EE550" s="255"/>
      <c r="EF550" s="255"/>
      <c r="EG550" s="255"/>
      <c r="EH550" s="255"/>
      <c r="EI550" s="255"/>
      <c r="EJ550" s="255"/>
      <c r="EK550" s="255"/>
      <c r="EL550" s="255"/>
      <c r="EM550" s="255"/>
      <c r="EN550" s="255"/>
      <c r="EO550" s="255"/>
      <c r="EP550" s="255"/>
      <c r="EQ550" s="255"/>
      <c r="ER550" s="255"/>
      <c r="ES550" s="255"/>
      <c r="ET550" s="255"/>
      <c r="EU550" s="255"/>
      <c r="EV550" s="255"/>
      <c r="EW550" s="255"/>
      <c r="EX550" s="256"/>
      <c r="EY550" s="256"/>
      <c r="EZ550" s="255"/>
      <c r="FA550" s="255"/>
      <c r="FB550" s="255"/>
      <c r="FC550" s="255"/>
      <c r="FD550" s="255"/>
      <c r="FE550" s="255"/>
      <c r="FF550" s="255"/>
      <c r="FG550" s="255"/>
      <c r="FH550" s="255"/>
      <c r="FI550" s="255"/>
      <c r="FJ550" s="255"/>
      <c r="FK550" s="255"/>
      <c r="FL550" s="255"/>
      <c r="FM550" s="255"/>
      <c r="FN550" s="255"/>
      <c r="FO550" s="255"/>
      <c r="FP550" s="255"/>
      <c r="FQ550" s="255"/>
      <c r="FR550" s="255"/>
      <c r="FS550" s="255"/>
      <c r="FT550" s="255"/>
      <c r="FU550" s="255"/>
      <c r="FV550" s="255"/>
      <c r="FW550" s="255"/>
      <c r="FX550" s="255"/>
      <c r="FY550" s="255"/>
      <c r="FZ550" s="255"/>
      <c r="GA550" s="255"/>
      <c r="GB550" s="255"/>
      <c r="GC550" s="255"/>
      <c r="GD550" s="255"/>
      <c r="GE550" s="255"/>
      <c r="GF550" s="255"/>
      <c r="GG550" s="255"/>
      <c r="GH550" s="255"/>
      <c r="GI550" s="255"/>
      <c r="GJ550" s="255"/>
      <c r="GK550" s="255"/>
      <c r="GL550" s="255"/>
      <c r="GM550" s="255"/>
      <c r="GN550" s="255"/>
      <c r="GO550" s="255"/>
      <c r="GP550" s="255"/>
      <c r="GQ550" s="255"/>
      <c r="GR550" s="255"/>
      <c r="GS550" s="255"/>
      <c r="GT550" s="255"/>
      <c r="GU550" s="255"/>
      <c r="GV550" s="255"/>
      <c r="GW550" s="255"/>
      <c r="GX550" s="255"/>
      <c r="GY550" s="255"/>
      <c r="GZ550" s="255"/>
      <c r="HA550" s="255"/>
      <c r="HB550" s="255"/>
      <c r="HC550" s="255"/>
      <c r="HD550" s="255"/>
      <c r="HE550" s="255"/>
      <c r="HF550" s="255"/>
      <c r="HG550" s="255"/>
      <c r="HH550" s="255"/>
      <c r="HI550" s="255"/>
      <c r="HJ550" s="255"/>
      <c r="HK550" s="255"/>
    </row>
    <row r="551" s="297" customFormat="true" ht="12.75" hidden="true" customHeight="false" outlineLevel="0" collapsed="false">
      <c r="A551" s="232"/>
      <c r="B551" s="233"/>
      <c r="C551" s="232"/>
      <c r="D551" s="234"/>
      <c r="E551" s="234"/>
      <c r="F551" s="235"/>
      <c r="G551" s="234"/>
      <c r="H551" s="257"/>
      <c r="I551" s="237"/>
      <c r="J551" s="238"/>
      <c r="K551" s="258" t="s">
        <v>164</v>
      </c>
      <c r="L551" s="259" t="n">
        <f aca="false">L550</f>
        <v>0</v>
      </c>
      <c r="M551" s="259"/>
      <c r="N551" s="259" t="n">
        <f aca="false">N550+L551</f>
        <v>0</v>
      </c>
      <c r="O551" s="259"/>
      <c r="P551" s="259" t="n">
        <f aca="false">P550+N551</f>
        <v>0</v>
      </c>
      <c r="Q551" s="259"/>
      <c r="R551" s="259" t="n">
        <f aca="false">R550+P551</f>
        <v>0</v>
      </c>
      <c r="S551" s="259"/>
      <c r="T551" s="259" t="n">
        <f aca="false">T550+R551</f>
        <v>0</v>
      </c>
      <c r="U551" s="259"/>
      <c r="V551" s="259" t="n">
        <f aca="false">V550+T551</f>
        <v>0</v>
      </c>
      <c r="W551" s="259"/>
      <c r="X551" s="259" t="n">
        <f aca="false">X550+V551</f>
        <v>0</v>
      </c>
      <c r="Y551" s="259"/>
      <c r="Z551" s="259" t="n">
        <f aca="false">Z550+X551</f>
        <v>0</v>
      </c>
      <c r="AA551" s="259"/>
      <c r="AB551" s="259" t="n">
        <f aca="false">AB550+Z551</f>
        <v>0</v>
      </c>
      <c r="AC551" s="259"/>
      <c r="AD551" s="259" t="n">
        <f aca="false">AD550+AB551</f>
        <v>0</v>
      </c>
      <c r="AE551" s="259"/>
      <c r="AF551" s="259" t="n">
        <f aca="false">AF550+AD551</f>
        <v>0</v>
      </c>
      <c r="AG551" s="259"/>
      <c r="AH551" s="259" t="n">
        <f aca="false">AH550+AF551</f>
        <v>0</v>
      </c>
      <c r="AI551" s="259"/>
      <c r="AJ551" s="259" t="n">
        <f aca="false">AJ550+AH551</f>
        <v>0</v>
      </c>
      <c r="AK551" s="259"/>
      <c r="AL551" s="259" t="n">
        <f aca="false">AL550+AJ551</f>
        <v>0</v>
      </c>
      <c r="AM551" s="259"/>
      <c r="AN551" s="259" t="n">
        <f aca="false">AN550+AL551</f>
        <v>0</v>
      </c>
      <c r="AO551" s="259"/>
      <c r="AP551" s="259" t="n">
        <f aca="false">AP550+AN551</f>
        <v>0</v>
      </c>
      <c r="AQ551" s="259"/>
      <c r="AR551" s="259" t="n">
        <f aca="false">AR550+AP551</f>
        <v>0</v>
      </c>
      <c r="AS551" s="259"/>
      <c r="AT551" s="259" t="n">
        <f aca="false">AT550+AR551</f>
        <v>0</v>
      </c>
      <c r="AU551" s="259"/>
      <c r="AV551" s="259" t="n">
        <f aca="false">AV550+AT551</f>
        <v>0</v>
      </c>
      <c r="AW551" s="259"/>
      <c r="AX551" s="259" t="n">
        <f aca="false">AX550+AV551</f>
        <v>0</v>
      </c>
      <c r="AY551" s="259"/>
      <c r="AZ551" s="259" t="n">
        <f aca="false">AZ550+AX551</f>
        <v>0</v>
      </c>
      <c r="BA551" s="259"/>
      <c r="BB551" s="259" t="n">
        <f aca="false">BB550+AZ551</f>
        <v>0</v>
      </c>
      <c r="BC551" s="259"/>
      <c r="BD551" s="259" t="n">
        <f aca="false">BD550+BB551</f>
        <v>0</v>
      </c>
      <c r="BE551" s="259"/>
      <c r="BF551" s="259" t="n">
        <f aca="false">BF550+BD551</f>
        <v>0</v>
      </c>
      <c r="BG551" s="259"/>
      <c r="BH551" s="259" t="n">
        <f aca="false">BH550+BF551</f>
        <v>0</v>
      </c>
      <c r="BI551" s="259"/>
      <c r="BJ551" s="259" t="n">
        <f aca="false">BJ550+BH551</f>
        <v>0</v>
      </c>
      <c r="BK551" s="259"/>
      <c r="BL551" s="259" t="n">
        <f aca="false">BL550+BJ551</f>
        <v>0</v>
      </c>
      <c r="BM551" s="259"/>
      <c r="BN551" s="259" t="n">
        <f aca="false">BN550+BL551</f>
        <v>0</v>
      </c>
      <c r="BO551" s="259"/>
      <c r="BP551" s="259" t="n">
        <f aca="false">BP550+BN551</f>
        <v>0</v>
      </c>
      <c r="BQ551" s="259"/>
      <c r="BR551" s="259" t="n">
        <f aca="false">BR550+BP551</f>
        <v>0</v>
      </c>
      <c r="BS551" s="259"/>
      <c r="BT551" s="259" t="n">
        <f aca="false">BT550+BR551</f>
        <v>0</v>
      </c>
      <c r="BU551" s="259"/>
      <c r="BV551" s="259" t="n">
        <f aca="false">BV550+BT551</f>
        <v>0</v>
      </c>
      <c r="BW551" s="259"/>
      <c r="BX551" s="259" t="n">
        <f aca="false">BX550+BV551</f>
        <v>0</v>
      </c>
      <c r="BY551" s="259"/>
      <c r="BZ551" s="259" t="n">
        <f aca="false">BZ550+BX551</f>
        <v>0</v>
      </c>
      <c r="CA551" s="259"/>
      <c r="CB551" s="259" t="n">
        <f aca="false">CB550+BZ551</f>
        <v>0</v>
      </c>
      <c r="CC551" s="259"/>
      <c r="CD551" s="259" t="n">
        <f aca="false">CD550+CB551</f>
        <v>0</v>
      </c>
      <c r="CE551" s="259"/>
      <c r="CF551" s="259" t="n">
        <f aca="false">CF550+CD551</f>
        <v>0</v>
      </c>
      <c r="CG551" s="259"/>
      <c r="CH551" s="259" t="n">
        <f aca="false">CH550+CF551</f>
        <v>0</v>
      </c>
      <c r="CI551" s="259"/>
      <c r="CJ551" s="259" t="n">
        <f aca="false">CJ550+CH551</f>
        <v>0</v>
      </c>
      <c r="CK551" s="259"/>
      <c r="CL551" s="259" t="n">
        <f aca="false">CL550+CJ551</f>
        <v>0</v>
      </c>
      <c r="CM551" s="259"/>
      <c r="CN551" s="259" t="n">
        <f aca="false">CN550+CL551</f>
        <v>0</v>
      </c>
      <c r="CO551" s="259"/>
      <c r="CP551" s="259" t="n">
        <f aca="false">CP550+CN551</f>
        <v>0</v>
      </c>
      <c r="CQ551" s="259"/>
      <c r="CR551" s="259" t="n">
        <f aca="false">CR550+CP551</f>
        <v>0</v>
      </c>
      <c r="CS551" s="259"/>
      <c r="CT551" s="259" t="n">
        <f aca="false">CT550+CR551</f>
        <v>0</v>
      </c>
      <c r="CU551" s="259"/>
      <c r="CV551" s="259" t="n">
        <f aca="false">CV550+CT551</f>
        <v>0</v>
      </c>
      <c r="CW551" s="259"/>
      <c r="CX551" s="259" t="n">
        <f aca="false">CX550+CV551</f>
        <v>0</v>
      </c>
      <c r="CY551" s="259"/>
      <c r="CZ551" s="259" t="n">
        <f aca="false">CZ550+CX551</f>
        <v>0</v>
      </c>
      <c r="DA551" s="259"/>
      <c r="DB551" s="259" t="n">
        <f aca="false">DB550+CZ551</f>
        <v>0</v>
      </c>
      <c r="DC551" s="259"/>
      <c r="DD551" s="259" t="n">
        <f aca="false">DD550+DB551</f>
        <v>0</v>
      </c>
      <c r="DE551" s="259"/>
      <c r="DF551" s="259" t="n">
        <f aca="false">DF550+DD551</f>
        <v>0</v>
      </c>
      <c r="DG551" s="259"/>
      <c r="DH551" s="259" t="n">
        <f aca="false">DH550+DF551</f>
        <v>0</v>
      </c>
      <c r="DI551" s="259"/>
      <c r="DJ551" s="296" t="n">
        <f aca="false">DJ550+DH551</f>
        <v>0</v>
      </c>
      <c r="DK551" s="296"/>
      <c r="DL551" s="259" t="n">
        <f aca="false">DL550+DJ551</f>
        <v>0</v>
      </c>
      <c r="DM551" s="259"/>
      <c r="DN551" s="259" t="n">
        <f aca="false">DN550+DL551</f>
        <v>0</v>
      </c>
      <c r="DO551" s="259"/>
      <c r="DP551" s="259" t="n">
        <f aca="false">DP550+DN551</f>
        <v>0</v>
      </c>
      <c r="DQ551" s="259"/>
      <c r="DR551" s="259" t="n">
        <f aca="false">DR550+DP551</f>
        <v>0</v>
      </c>
      <c r="DS551" s="259"/>
      <c r="DT551" s="259" t="n">
        <f aca="false">DT550+DR551</f>
        <v>0</v>
      </c>
      <c r="DU551" s="259"/>
      <c r="DV551" s="259" t="n">
        <f aca="false">DV550+DT551</f>
        <v>0</v>
      </c>
      <c r="DW551" s="259"/>
      <c r="DX551" s="259" t="n">
        <f aca="false">DX550+DV551</f>
        <v>0</v>
      </c>
      <c r="DY551" s="259"/>
      <c r="DZ551" s="259" t="n">
        <f aca="false">DZ550+DX551</f>
        <v>0</v>
      </c>
      <c r="EA551" s="259"/>
      <c r="EB551" s="259" t="n">
        <f aca="false">EB550+DZ551</f>
        <v>0</v>
      </c>
      <c r="EC551" s="259"/>
      <c r="ED551" s="259" t="n">
        <f aca="false">ED550+EB551</f>
        <v>0</v>
      </c>
      <c r="EE551" s="259"/>
      <c r="EF551" s="259" t="n">
        <f aca="false">EF550+ED551</f>
        <v>0</v>
      </c>
      <c r="EG551" s="259"/>
      <c r="EH551" s="259" t="n">
        <f aca="false">EH550+EF551</f>
        <v>0</v>
      </c>
      <c r="EI551" s="259"/>
      <c r="EJ551" s="259" t="n">
        <f aca="false">EJ550+EH551</f>
        <v>0</v>
      </c>
      <c r="EK551" s="259"/>
      <c r="EL551" s="259" t="n">
        <f aca="false">EL550+EJ551</f>
        <v>0</v>
      </c>
      <c r="EM551" s="259"/>
      <c r="EN551" s="259" t="n">
        <f aca="false">EN550+EL551</f>
        <v>0</v>
      </c>
      <c r="EO551" s="259"/>
      <c r="EP551" s="259" t="n">
        <f aca="false">EP550+EN551</f>
        <v>0</v>
      </c>
      <c r="EQ551" s="259"/>
      <c r="ER551" s="259" t="n">
        <f aca="false">ER550+EP551</f>
        <v>0</v>
      </c>
      <c r="ES551" s="259"/>
      <c r="ET551" s="259" t="n">
        <f aca="false">ET550+ER551</f>
        <v>0</v>
      </c>
      <c r="EU551" s="259"/>
      <c r="EV551" s="259" t="n">
        <f aca="false">EV550+ET551</f>
        <v>0</v>
      </c>
      <c r="EW551" s="259"/>
      <c r="EX551" s="260" t="n">
        <f aca="false">EX550+EV551</f>
        <v>0</v>
      </c>
      <c r="EY551" s="260"/>
      <c r="EZ551" s="259" t="n">
        <f aca="false">EZ550+EX551</f>
        <v>0</v>
      </c>
      <c r="FA551" s="259"/>
      <c r="FB551" s="259" t="n">
        <f aca="false">FB550+EZ551</f>
        <v>0</v>
      </c>
      <c r="FC551" s="259"/>
      <c r="FD551" s="259" t="n">
        <f aca="false">FD550+FB551</f>
        <v>0</v>
      </c>
      <c r="FE551" s="259"/>
      <c r="FF551" s="259" t="n">
        <f aca="false">FF550+FD551</f>
        <v>0</v>
      </c>
      <c r="FG551" s="259"/>
      <c r="FH551" s="259" t="n">
        <f aca="false">FH550+FF551</f>
        <v>0</v>
      </c>
      <c r="FI551" s="259"/>
      <c r="FJ551" s="259" t="n">
        <f aca="false">FJ550+FH551</f>
        <v>0</v>
      </c>
      <c r="FK551" s="259"/>
      <c r="FL551" s="259" t="n">
        <f aca="false">FL550+FJ551</f>
        <v>0</v>
      </c>
      <c r="FM551" s="259"/>
      <c r="FN551" s="259" t="n">
        <f aca="false">FN550+FL551</f>
        <v>0</v>
      </c>
      <c r="FO551" s="259"/>
      <c r="FP551" s="259" t="n">
        <f aca="false">FP550+FN551</f>
        <v>0</v>
      </c>
      <c r="FQ551" s="259"/>
      <c r="FR551" s="259" t="n">
        <f aca="false">FR550+FP551</f>
        <v>0</v>
      </c>
      <c r="FS551" s="259"/>
      <c r="FT551" s="259" t="n">
        <f aca="false">FT550+FR551</f>
        <v>0</v>
      </c>
      <c r="FU551" s="259"/>
      <c r="FV551" s="259" t="n">
        <f aca="false">FV550+FT551</f>
        <v>0</v>
      </c>
      <c r="FW551" s="259"/>
      <c r="FX551" s="259" t="n">
        <f aca="false">FX550+FV551</f>
        <v>0</v>
      </c>
      <c r="FY551" s="259"/>
      <c r="FZ551" s="259" t="n">
        <f aca="false">FZ550+FX551</f>
        <v>0</v>
      </c>
      <c r="GA551" s="259"/>
      <c r="GB551" s="259" t="n">
        <f aca="false">GB550+FZ551</f>
        <v>0</v>
      </c>
      <c r="GC551" s="259"/>
      <c r="GD551" s="259" t="n">
        <f aca="false">GD550+GB551</f>
        <v>0</v>
      </c>
      <c r="GE551" s="259"/>
      <c r="GF551" s="259" t="n">
        <f aca="false">GF550+GD551</f>
        <v>0</v>
      </c>
      <c r="GG551" s="259"/>
      <c r="GH551" s="259" t="n">
        <f aca="false">GH550+GF551</f>
        <v>0</v>
      </c>
      <c r="GI551" s="259"/>
      <c r="GJ551" s="259" t="n">
        <f aca="false">GJ550+GH551</f>
        <v>0</v>
      </c>
      <c r="GK551" s="259"/>
      <c r="GL551" s="259" t="n">
        <f aca="false">GL550+GJ551</f>
        <v>0</v>
      </c>
      <c r="GM551" s="259"/>
      <c r="GN551" s="259" t="n">
        <f aca="false">GN550+GL551</f>
        <v>0</v>
      </c>
      <c r="GO551" s="259"/>
      <c r="GP551" s="259" t="n">
        <f aca="false">GP550+GN551</f>
        <v>0</v>
      </c>
      <c r="GQ551" s="259"/>
      <c r="GR551" s="259" t="n">
        <f aca="false">GR550+GP551</f>
        <v>0</v>
      </c>
      <c r="GS551" s="259"/>
      <c r="GT551" s="259" t="n">
        <f aca="false">GT550+GR551</f>
        <v>0</v>
      </c>
      <c r="GU551" s="259"/>
      <c r="GV551" s="259" t="n">
        <f aca="false">GV550+GT551</f>
        <v>0</v>
      </c>
      <c r="GW551" s="259"/>
      <c r="GX551" s="259" t="n">
        <f aca="false">GX550+GV551</f>
        <v>0</v>
      </c>
      <c r="GY551" s="259"/>
      <c r="GZ551" s="259" t="n">
        <f aca="false">GZ550+GX551</f>
        <v>0</v>
      </c>
      <c r="HA551" s="259"/>
      <c r="HB551" s="259" t="n">
        <f aca="false">HB550+GZ551</f>
        <v>0</v>
      </c>
      <c r="HC551" s="259"/>
      <c r="HD551" s="259" t="n">
        <f aca="false">HD550+HB551</f>
        <v>0</v>
      </c>
      <c r="HE551" s="259"/>
      <c r="HF551" s="259" t="n">
        <f aca="false">HF550+HD551</f>
        <v>0</v>
      </c>
      <c r="HG551" s="259"/>
      <c r="HH551" s="259" t="n">
        <f aca="false">HH550+HF551</f>
        <v>0</v>
      </c>
      <c r="HI551" s="259"/>
      <c r="HJ551" s="259" t="n">
        <f aca="false">HJ550+HH551</f>
        <v>0</v>
      </c>
      <c r="HK551" s="259"/>
    </row>
    <row r="552" s="299" customFormat="true" ht="12.75" hidden="true" customHeight="false" outlineLevel="0" collapsed="false">
      <c r="A552" s="232"/>
      <c r="B552" s="233"/>
      <c r="C552" s="232"/>
      <c r="D552" s="234"/>
      <c r="E552" s="234"/>
      <c r="F552" s="235"/>
      <c r="G552" s="234"/>
      <c r="H552" s="261"/>
      <c r="I552" s="237"/>
      <c r="J552" s="238"/>
      <c r="K552" s="262" t="s">
        <v>165</v>
      </c>
      <c r="L552" s="263" t="e">
        <f aca="false">IF($E546&gt;0,L549/$E546,"-")</f>
        <v>#N/A</v>
      </c>
      <c r="M552" s="263"/>
      <c r="N552" s="263" t="e">
        <f aca="false">IF($E546&gt;0,N549/$E546,"-")</f>
        <v>#N/A</v>
      </c>
      <c r="O552" s="263"/>
      <c r="P552" s="263" t="e">
        <f aca="false">IF($E546&gt;0,P549/$E546,"-")</f>
        <v>#N/A</v>
      </c>
      <c r="Q552" s="263"/>
      <c r="R552" s="263" t="e">
        <f aca="false">IF($E546&gt;0,R549/$E546,"-")</f>
        <v>#N/A</v>
      </c>
      <c r="S552" s="263"/>
      <c r="T552" s="263" t="e">
        <f aca="false">IF($E546&gt;0,T549/$E546,"-")</f>
        <v>#N/A</v>
      </c>
      <c r="U552" s="263"/>
      <c r="V552" s="263" t="e">
        <f aca="false">IF($E546&gt;0,V549/$E546,"-")</f>
        <v>#N/A</v>
      </c>
      <c r="W552" s="263"/>
      <c r="X552" s="263" t="e">
        <f aca="false">IF($E546&gt;0,X549/$E546,"-")</f>
        <v>#N/A</v>
      </c>
      <c r="Y552" s="263"/>
      <c r="Z552" s="263" t="e">
        <f aca="false">IF($E546&gt;0,Z549/$E546,"-")</f>
        <v>#N/A</v>
      </c>
      <c r="AA552" s="263"/>
      <c r="AB552" s="263" t="e">
        <f aca="false">IF($E546&gt;0,AB549/$E546,"-")</f>
        <v>#N/A</v>
      </c>
      <c r="AC552" s="263"/>
      <c r="AD552" s="263" t="e">
        <f aca="false">IF($E546&gt;0,AD549/$E546,"-")</f>
        <v>#N/A</v>
      </c>
      <c r="AE552" s="263"/>
      <c r="AF552" s="263" t="e">
        <f aca="false">IF($E546&gt;0,AF549/$E546,"-")</f>
        <v>#N/A</v>
      </c>
      <c r="AG552" s="263"/>
      <c r="AH552" s="263" t="e">
        <f aca="false">IF($E546&gt;0,AH549/$E546,"-")</f>
        <v>#N/A</v>
      </c>
      <c r="AI552" s="263"/>
      <c r="AJ552" s="263" t="e">
        <f aca="false">IF($E546&gt;0,AJ549/$E546,"-")</f>
        <v>#N/A</v>
      </c>
      <c r="AK552" s="263"/>
      <c r="AL552" s="263" t="e">
        <f aca="false">IF($E546&gt;0,AL549/$E546,"-")</f>
        <v>#N/A</v>
      </c>
      <c r="AM552" s="263"/>
      <c r="AN552" s="263" t="e">
        <f aca="false">IF($E546&gt;0,AN549/$E546,"-")</f>
        <v>#N/A</v>
      </c>
      <c r="AO552" s="263"/>
      <c r="AP552" s="263" t="e">
        <f aca="false">IF($E546&gt;0,AP549/$E546,"-")</f>
        <v>#N/A</v>
      </c>
      <c r="AQ552" s="263"/>
      <c r="AR552" s="263" t="e">
        <f aca="false">IF($E546&gt;0,AR549/$E546,"-")</f>
        <v>#N/A</v>
      </c>
      <c r="AS552" s="263"/>
      <c r="AT552" s="263" t="e">
        <f aca="false">IF($E546&gt;0,AT549/$E546,"-")</f>
        <v>#N/A</v>
      </c>
      <c r="AU552" s="263"/>
      <c r="AV552" s="263" t="e">
        <f aca="false">IF($E546&gt;0,AV549/$E546,"-")</f>
        <v>#N/A</v>
      </c>
      <c r="AW552" s="263"/>
      <c r="AX552" s="263" t="e">
        <f aca="false">IF($E546&gt;0,AX549/$E546,"-")</f>
        <v>#N/A</v>
      </c>
      <c r="AY552" s="263"/>
      <c r="AZ552" s="263" t="e">
        <f aca="false">IF($E546&gt;0,AZ549/$E546,"-")</f>
        <v>#N/A</v>
      </c>
      <c r="BA552" s="263"/>
      <c r="BB552" s="263" t="e">
        <f aca="false">IF($E546&gt;0,BB549/$E546,"-")</f>
        <v>#N/A</v>
      </c>
      <c r="BC552" s="263"/>
      <c r="BD552" s="263" t="e">
        <f aca="false">IF($E546&gt;0,BD549/$E546,"-")</f>
        <v>#N/A</v>
      </c>
      <c r="BE552" s="263"/>
      <c r="BF552" s="263" t="e">
        <f aca="false">IF($E546&gt;0,BF549/$E546,"-")</f>
        <v>#N/A</v>
      </c>
      <c r="BG552" s="263"/>
      <c r="BH552" s="263" t="e">
        <f aca="false">IF($E546&gt;0,BH549/$E546,"-")</f>
        <v>#N/A</v>
      </c>
      <c r="BI552" s="263"/>
      <c r="BJ552" s="263" t="e">
        <f aca="false">IF($E546&gt;0,BJ549/$E546,"-")</f>
        <v>#N/A</v>
      </c>
      <c r="BK552" s="263"/>
      <c r="BL552" s="263" t="e">
        <f aca="false">IF($E546&gt;0,BL549/$E546,"-")</f>
        <v>#N/A</v>
      </c>
      <c r="BM552" s="263"/>
      <c r="BN552" s="263" t="e">
        <f aca="false">IF($E546&gt;0,BN549/$E546,"-")</f>
        <v>#N/A</v>
      </c>
      <c r="BO552" s="263"/>
      <c r="BP552" s="263" t="e">
        <f aca="false">IF($E546&gt;0,BP549/$E546,"-")</f>
        <v>#N/A</v>
      </c>
      <c r="BQ552" s="263"/>
      <c r="BR552" s="263" t="e">
        <f aca="false">IF($E546&gt;0,BR549/$E546,"-")</f>
        <v>#N/A</v>
      </c>
      <c r="BS552" s="263"/>
      <c r="BT552" s="263" t="e">
        <f aca="false">IF($E546&gt;0,BT549/$E546,"-")</f>
        <v>#N/A</v>
      </c>
      <c r="BU552" s="263"/>
      <c r="BV552" s="263" t="e">
        <f aca="false">IF($E546&gt;0,BV549/$E546,"-")</f>
        <v>#N/A</v>
      </c>
      <c r="BW552" s="263"/>
      <c r="BX552" s="263" t="e">
        <f aca="false">IF($E546&gt;0,BX549/$E546,"-")</f>
        <v>#N/A</v>
      </c>
      <c r="BY552" s="263"/>
      <c r="BZ552" s="263" t="e">
        <f aca="false">IF($E546&gt;0,BZ549/$E546,"-")</f>
        <v>#N/A</v>
      </c>
      <c r="CA552" s="263"/>
      <c r="CB552" s="263" t="e">
        <f aca="false">IF($E546&gt;0,CB549/$E546,"-")</f>
        <v>#N/A</v>
      </c>
      <c r="CC552" s="263"/>
      <c r="CD552" s="263" t="e">
        <f aca="false">IF($E546&gt;0,CD549/$E546,"-")</f>
        <v>#N/A</v>
      </c>
      <c r="CE552" s="263"/>
      <c r="CF552" s="263" t="e">
        <f aca="false">IF($E546&gt;0,CF549/$E546,"-")</f>
        <v>#N/A</v>
      </c>
      <c r="CG552" s="263"/>
      <c r="CH552" s="263" t="e">
        <f aca="false">IF($E546&gt;0,CH549/$E546,"-")</f>
        <v>#N/A</v>
      </c>
      <c r="CI552" s="263"/>
      <c r="CJ552" s="263" t="e">
        <f aca="false">IF($E546&gt;0,CJ549/$E546,"-")</f>
        <v>#N/A</v>
      </c>
      <c r="CK552" s="263"/>
      <c r="CL552" s="263" t="e">
        <f aca="false">IF($E546&gt;0,CL549/$E546,"-")</f>
        <v>#N/A</v>
      </c>
      <c r="CM552" s="263"/>
      <c r="CN552" s="263" t="e">
        <f aca="false">IF($E546&gt;0,CN549/$E546,"-")</f>
        <v>#N/A</v>
      </c>
      <c r="CO552" s="263"/>
      <c r="CP552" s="263" t="e">
        <f aca="false">IF($E546&gt;0,CP549/$E546,"-")</f>
        <v>#N/A</v>
      </c>
      <c r="CQ552" s="263"/>
      <c r="CR552" s="263" t="e">
        <f aca="false">IF($E546&gt;0,CR549/$E546,"-")</f>
        <v>#N/A</v>
      </c>
      <c r="CS552" s="263"/>
      <c r="CT552" s="263" t="e">
        <f aca="false">IF($E546&gt;0,CT549/$E546,"-")</f>
        <v>#N/A</v>
      </c>
      <c r="CU552" s="263"/>
      <c r="CV552" s="263" t="e">
        <f aca="false">IF($E546&gt;0,CV549/$E546,"-")</f>
        <v>#N/A</v>
      </c>
      <c r="CW552" s="263"/>
      <c r="CX552" s="263" t="e">
        <f aca="false">IF($E546&gt;0,CX549/$E546,"-")</f>
        <v>#N/A</v>
      </c>
      <c r="CY552" s="263"/>
      <c r="CZ552" s="263" t="e">
        <f aca="false">IF($E546&gt;0,CZ549/$E546,"-")</f>
        <v>#N/A</v>
      </c>
      <c r="DA552" s="263"/>
      <c r="DB552" s="263" t="e">
        <f aca="false">IF($E546&gt;0,DB549/$E546,"-")</f>
        <v>#N/A</v>
      </c>
      <c r="DC552" s="263"/>
      <c r="DD552" s="263" t="e">
        <f aca="false">IF($E546&gt;0,DD549/$E546,"-")</f>
        <v>#N/A</v>
      </c>
      <c r="DE552" s="263"/>
      <c r="DF552" s="263" t="e">
        <f aca="false">IF($E546&gt;0,DF549/$E546,"-")</f>
        <v>#N/A</v>
      </c>
      <c r="DG552" s="263"/>
      <c r="DH552" s="263" t="e">
        <f aca="false">IF($E546&gt;0,DH549/$E546,"-")</f>
        <v>#N/A</v>
      </c>
      <c r="DI552" s="263"/>
      <c r="DJ552" s="298" t="e">
        <f aca="false">IF($E546&gt;0,DJ549/$E546,"-")</f>
        <v>#N/A</v>
      </c>
      <c r="DK552" s="298"/>
      <c r="DL552" s="263" t="e">
        <f aca="false">IF($E546&gt;0,DL549/$E546,"-")</f>
        <v>#N/A</v>
      </c>
      <c r="DM552" s="263"/>
      <c r="DN552" s="263" t="e">
        <f aca="false">IF($E546&gt;0,DN549/$E546,"-")</f>
        <v>#N/A</v>
      </c>
      <c r="DO552" s="263"/>
      <c r="DP552" s="263" t="e">
        <f aca="false">IF($E546&gt;0,DP549/$E546,"-")</f>
        <v>#N/A</v>
      </c>
      <c r="DQ552" s="263"/>
      <c r="DR552" s="263" t="e">
        <f aca="false">IF($E546&gt;0,DR549/$E546,"-")</f>
        <v>#N/A</v>
      </c>
      <c r="DS552" s="263"/>
      <c r="DT552" s="263" t="e">
        <f aca="false">IF($E546&gt;0,DT549/$E546,"-")</f>
        <v>#N/A</v>
      </c>
      <c r="DU552" s="263"/>
      <c r="DV552" s="263" t="e">
        <f aca="false">IF($E546&gt;0,DV549/$E546,"-")</f>
        <v>#N/A</v>
      </c>
      <c r="DW552" s="263"/>
      <c r="DX552" s="263" t="e">
        <f aca="false">IF($E546&gt;0,DX549/$E546,"-")</f>
        <v>#N/A</v>
      </c>
      <c r="DY552" s="263"/>
      <c r="DZ552" s="263" t="e">
        <f aca="false">IF($E546&gt;0,DZ549/$E546,"-")</f>
        <v>#N/A</v>
      </c>
      <c r="EA552" s="263"/>
      <c r="EB552" s="263" t="e">
        <f aca="false">IF($E546&gt;0,EB549/$E546,"-")</f>
        <v>#N/A</v>
      </c>
      <c r="EC552" s="263"/>
      <c r="ED552" s="263" t="e">
        <f aca="false">IF($E546&gt;0,ED549/$E546,"-")</f>
        <v>#N/A</v>
      </c>
      <c r="EE552" s="263"/>
      <c r="EF552" s="263" t="e">
        <f aca="false">IF($E546&gt;0,EF549/$E546,"-")</f>
        <v>#N/A</v>
      </c>
      <c r="EG552" s="263"/>
      <c r="EH552" s="263" t="e">
        <f aca="false">IF($E546&gt;0,EH549/$E546,"-")</f>
        <v>#N/A</v>
      </c>
      <c r="EI552" s="263"/>
      <c r="EJ552" s="263" t="e">
        <f aca="false">IF($E546&gt;0,EJ549/$E546,"-")</f>
        <v>#N/A</v>
      </c>
      <c r="EK552" s="263"/>
      <c r="EL552" s="263" t="e">
        <f aca="false">IF($E546&gt;0,EL549/$E546,"-")</f>
        <v>#N/A</v>
      </c>
      <c r="EM552" s="263"/>
      <c r="EN552" s="263" t="e">
        <f aca="false">IF($E546&gt;0,EN549/$E546,"-")</f>
        <v>#N/A</v>
      </c>
      <c r="EO552" s="263"/>
      <c r="EP552" s="263" t="e">
        <f aca="false">IF($E546&gt;0,EP549/$E546,"-")</f>
        <v>#N/A</v>
      </c>
      <c r="EQ552" s="263"/>
      <c r="ER552" s="263" t="e">
        <f aca="false">IF($E546&gt;0,ER549/$E546,"-")</f>
        <v>#N/A</v>
      </c>
      <c r="ES552" s="263"/>
      <c r="ET552" s="263" t="e">
        <f aca="false">IF($E546&gt;0,ET549/$E546,"-")</f>
        <v>#N/A</v>
      </c>
      <c r="EU552" s="263"/>
      <c r="EV552" s="263" t="e">
        <f aca="false">IF($E546&gt;0,EV549/$E546,"-")</f>
        <v>#N/A</v>
      </c>
      <c r="EW552" s="263"/>
      <c r="EX552" s="264" t="e">
        <f aca="false">IF($E546&gt;0,EX549/$E546,"-")</f>
        <v>#N/A</v>
      </c>
      <c r="EY552" s="264"/>
      <c r="EZ552" s="263" t="e">
        <f aca="false">IF($E546&gt;0,EZ549/$E546,"-")</f>
        <v>#N/A</v>
      </c>
      <c r="FA552" s="263"/>
      <c r="FB552" s="263" t="e">
        <f aca="false">IF($E546&gt;0,FB549/$E546,"-")</f>
        <v>#N/A</v>
      </c>
      <c r="FC552" s="263"/>
      <c r="FD552" s="263" t="e">
        <f aca="false">IF($E546&gt;0,FD549/$E546,"-")</f>
        <v>#N/A</v>
      </c>
      <c r="FE552" s="263"/>
      <c r="FF552" s="263" t="e">
        <f aca="false">IF($E546&gt;0,FF549/$E546,"-")</f>
        <v>#N/A</v>
      </c>
      <c r="FG552" s="263"/>
      <c r="FH552" s="263" t="e">
        <f aca="false">IF($E546&gt;0,FH549/$E546,"-")</f>
        <v>#N/A</v>
      </c>
      <c r="FI552" s="263"/>
      <c r="FJ552" s="263" t="e">
        <f aca="false">IF($E546&gt;0,FJ549/$E546,"-")</f>
        <v>#N/A</v>
      </c>
      <c r="FK552" s="263"/>
      <c r="FL552" s="263" t="e">
        <f aca="false">IF($E546&gt;0,FL549/$E546,"-")</f>
        <v>#N/A</v>
      </c>
      <c r="FM552" s="263"/>
      <c r="FN552" s="263" t="e">
        <f aca="false">IF($E546&gt;0,FN549/$E546,"-")</f>
        <v>#N/A</v>
      </c>
      <c r="FO552" s="263"/>
      <c r="FP552" s="263" t="e">
        <f aca="false">IF($E546&gt;0,FP549/$E546,"-")</f>
        <v>#N/A</v>
      </c>
      <c r="FQ552" s="263"/>
      <c r="FR552" s="263" t="e">
        <f aca="false">IF($E546&gt;0,FR549/$E546,"-")</f>
        <v>#N/A</v>
      </c>
      <c r="FS552" s="263"/>
      <c r="FT552" s="263" t="e">
        <f aca="false">IF($E546&gt;0,FT549/$E546,"-")</f>
        <v>#N/A</v>
      </c>
      <c r="FU552" s="263"/>
      <c r="FV552" s="263" t="e">
        <f aca="false">IF($E546&gt;0,FV549/$E546,"-")</f>
        <v>#N/A</v>
      </c>
      <c r="FW552" s="263"/>
      <c r="FX552" s="263" t="e">
        <f aca="false">IF($E546&gt;0,FX549/$E546,"-")</f>
        <v>#N/A</v>
      </c>
      <c r="FY552" s="263"/>
      <c r="FZ552" s="263" t="e">
        <f aca="false">IF($E546&gt;0,FZ549/$E546,"-")</f>
        <v>#N/A</v>
      </c>
      <c r="GA552" s="263"/>
      <c r="GB552" s="263" t="e">
        <f aca="false">IF($E546&gt;0,GB549/$E546,"-")</f>
        <v>#N/A</v>
      </c>
      <c r="GC552" s="263"/>
      <c r="GD552" s="263" t="e">
        <f aca="false">IF($E546&gt;0,GD549/$E546,"-")</f>
        <v>#N/A</v>
      </c>
      <c r="GE552" s="263"/>
      <c r="GF552" s="263" t="e">
        <f aca="false">IF($E546&gt;0,GF549/$E546,"-")</f>
        <v>#N/A</v>
      </c>
      <c r="GG552" s="263"/>
      <c r="GH552" s="263" t="e">
        <f aca="false">IF($E546&gt;0,GH549/$E546,"-")</f>
        <v>#N/A</v>
      </c>
      <c r="GI552" s="263"/>
      <c r="GJ552" s="263" t="e">
        <f aca="false">IF($E546&gt;0,GJ549/$E546,"-")</f>
        <v>#N/A</v>
      </c>
      <c r="GK552" s="263"/>
      <c r="GL552" s="263" t="e">
        <f aca="false">IF($E546&gt;0,GL549/$E546,"-")</f>
        <v>#N/A</v>
      </c>
      <c r="GM552" s="263"/>
      <c r="GN552" s="263" t="e">
        <f aca="false">IF($E546&gt;0,GN549/$E546,"-")</f>
        <v>#N/A</v>
      </c>
      <c r="GO552" s="263"/>
      <c r="GP552" s="263" t="e">
        <f aca="false">IF($E546&gt;0,GP549/$E546,"-")</f>
        <v>#N/A</v>
      </c>
      <c r="GQ552" s="263"/>
      <c r="GR552" s="263" t="e">
        <f aca="false">IF($E546&gt;0,GR549/$E546,"-")</f>
        <v>#N/A</v>
      </c>
      <c r="GS552" s="263"/>
      <c r="GT552" s="263" t="e">
        <f aca="false">IF($E546&gt;0,GT549/$E546,"-")</f>
        <v>#N/A</v>
      </c>
      <c r="GU552" s="263"/>
      <c r="GV552" s="263" t="e">
        <f aca="false">IF($E546&gt;0,GV549/$E546,"-")</f>
        <v>#N/A</v>
      </c>
      <c r="GW552" s="263"/>
      <c r="GX552" s="263" t="e">
        <f aca="false">IF($E546&gt;0,GX549/$E546,"-")</f>
        <v>#N/A</v>
      </c>
      <c r="GY552" s="263"/>
      <c r="GZ552" s="263" t="e">
        <f aca="false">IF($E546&gt;0,GZ549/$E546,"-")</f>
        <v>#N/A</v>
      </c>
      <c r="HA552" s="263"/>
      <c r="HB552" s="263" t="e">
        <f aca="false">IF($E546&gt;0,HB549/$E546,"-")</f>
        <v>#N/A</v>
      </c>
      <c r="HC552" s="263"/>
      <c r="HD552" s="263" t="e">
        <f aca="false">IF($E546&gt;0,HD549/$E546,"-")</f>
        <v>#N/A</v>
      </c>
      <c r="HE552" s="263"/>
      <c r="HF552" s="263" t="e">
        <f aca="false">IF($E546&gt;0,HF549/$E546,"-")</f>
        <v>#N/A</v>
      </c>
      <c r="HG552" s="263"/>
      <c r="HH552" s="263" t="e">
        <f aca="false">IF($E546&gt;0,HH549/$E546,"-")</f>
        <v>#N/A</v>
      </c>
      <c r="HI552" s="263"/>
      <c r="HJ552" s="263" t="e">
        <f aca="false">IF($E546&gt;0,HJ549/$E546,"-")</f>
        <v>#N/A</v>
      </c>
      <c r="HK552" s="263"/>
    </row>
    <row r="553" customFormat="false" ht="12.75" hidden="true" customHeight="false" outlineLevel="0" collapsed="false">
      <c r="A553" s="232"/>
      <c r="B553" s="233"/>
      <c r="C553" s="232"/>
      <c r="D553" s="234"/>
      <c r="E553" s="234"/>
      <c r="F553" s="235"/>
      <c r="G553" s="234"/>
      <c r="H553" s="234"/>
      <c r="I553" s="237"/>
      <c r="J553" s="238"/>
      <c r="K553" s="265" t="s">
        <v>166</v>
      </c>
      <c r="L553" s="266" t="e">
        <f aca="false">IF($E546&gt;0,L551/$E546,"-")</f>
        <v>#N/A</v>
      </c>
      <c r="M553" s="266"/>
      <c r="N553" s="266" t="e">
        <f aca="false">IF($E546&gt;0,N551/$E546,"-")</f>
        <v>#N/A</v>
      </c>
      <c r="O553" s="266"/>
      <c r="P553" s="266" t="e">
        <f aca="false">IF($E546&gt;0,P551/$E546,"-")</f>
        <v>#N/A</v>
      </c>
      <c r="Q553" s="266"/>
      <c r="R553" s="266" t="e">
        <f aca="false">IF($E546&gt;0,R551/$E546,"-")</f>
        <v>#N/A</v>
      </c>
      <c r="S553" s="266"/>
      <c r="T553" s="266" t="e">
        <f aca="false">IF($E546&gt;0,T551/$E546,"-")</f>
        <v>#N/A</v>
      </c>
      <c r="U553" s="266"/>
      <c r="V553" s="266" t="e">
        <f aca="false">IF($E546&gt;0,V551/$E546,"-")</f>
        <v>#N/A</v>
      </c>
      <c r="W553" s="266"/>
      <c r="X553" s="266" t="e">
        <f aca="false">IF($E546&gt;0,X551/$E546,"-")</f>
        <v>#N/A</v>
      </c>
      <c r="Y553" s="266"/>
      <c r="Z553" s="266" t="e">
        <f aca="false">IF($E546&gt;0,Z551/$E546,"-")</f>
        <v>#N/A</v>
      </c>
      <c r="AA553" s="266"/>
      <c r="AB553" s="266" t="e">
        <f aca="false">IF($E546&gt;0,AB551/$E546,"-")</f>
        <v>#N/A</v>
      </c>
      <c r="AC553" s="266"/>
      <c r="AD553" s="266" t="e">
        <f aca="false">IF($E546&gt;0,AD551/$E546,"-")</f>
        <v>#N/A</v>
      </c>
      <c r="AE553" s="266"/>
      <c r="AF553" s="266" t="e">
        <f aca="false">IF($E546&gt;0,AF551/$E546,"-")</f>
        <v>#N/A</v>
      </c>
      <c r="AG553" s="266"/>
      <c r="AH553" s="266" t="e">
        <f aca="false">IF($E546&gt;0,AH551/$E546,"-")</f>
        <v>#N/A</v>
      </c>
      <c r="AI553" s="266"/>
      <c r="AJ553" s="266" t="e">
        <f aca="false">IF($E546&gt;0,AJ551/$E546,"-")</f>
        <v>#N/A</v>
      </c>
      <c r="AK553" s="266"/>
      <c r="AL553" s="266" t="e">
        <f aca="false">IF($E546&gt;0,AL551/$E546,"-")</f>
        <v>#N/A</v>
      </c>
      <c r="AM553" s="266"/>
      <c r="AN553" s="266" t="e">
        <f aca="false">IF($E546&gt;0,AN551/$E546,"-")</f>
        <v>#N/A</v>
      </c>
      <c r="AO553" s="266"/>
      <c r="AP553" s="266" t="e">
        <f aca="false">IF($E546&gt;0,AP551/$E546,"-")</f>
        <v>#N/A</v>
      </c>
      <c r="AQ553" s="266"/>
      <c r="AR553" s="266" t="e">
        <f aca="false">IF($E546&gt;0,AR551/$E546,"-")</f>
        <v>#N/A</v>
      </c>
      <c r="AS553" s="266"/>
      <c r="AT553" s="266" t="e">
        <f aca="false">IF($E546&gt;0,AT551/$E546,"-")</f>
        <v>#N/A</v>
      </c>
      <c r="AU553" s="266"/>
      <c r="AV553" s="266" t="e">
        <f aca="false">IF($E546&gt;0,AV551/$E546,"-")</f>
        <v>#N/A</v>
      </c>
      <c r="AW553" s="266"/>
      <c r="AX553" s="266" t="e">
        <f aca="false">IF($E546&gt;0,AX551/$E546,"-")</f>
        <v>#N/A</v>
      </c>
      <c r="AY553" s="266"/>
      <c r="AZ553" s="266" t="e">
        <f aca="false">IF($E546&gt;0,AZ551/$E546,"-")</f>
        <v>#N/A</v>
      </c>
      <c r="BA553" s="266"/>
      <c r="BB553" s="266" t="e">
        <f aca="false">IF($E546&gt;0,BB551/$E546,"-")</f>
        <v>#N/A</v>
      </c>
      <c r="BC553" s="266"/>
      <c r="BD553" s="266" t="e">
        <f aca="false">IF($E546&gt;0,BD551/$E546,"-")</f>
        <v>#N/A</v>
      </c>
      <c r="BE553" s="266"/>
      <c r="BF553" s="266" t="e">
        <f aca="false">IF($E546&gt;0,BF551/$E546,"-")</f>
        <v>#N/A</v>
      </c>
      <c r="BG553" s="266"/>
      <c r="BH553" s="266" t="e">
        <f aca="false">IF($E546&gt;0,BH551/$E546,"-")</f>
        <v>#N/A</v>
      </c>
      <c r="BI553" s="266"/>
      <c r="BJ553" s="266" t="e">
        <f aca="false">IF($E546&gt;0,BJ551/$E546,"-")</f>
        <v>#N/A</v>
      </c>
      <c r="BK553" s="266"/>
      <c r="BL553" s="266" t="e">
        <f aca="false">IF($E546&gt;0,BL551/$E546,"-")</f>
        <v>#N/A</v>
      </c>
      <c r="BM553" s="266"/>
      <c r="BN553" s="266" t="e">
        <f aca="false">IF($E546&gt;0,BN551/$E546,"-")</f>
        <v>#N/A</v>
      </c>
      <c r="BO553" s="266"/>
      <c r="BP553" s="266" t="e">
        <f aca="false">IF($E546&gt;0,BP551/$E546,"-")</f>
        <v>#N/A</v>
      </c>
      <c r="BQ553" s="266"/>
      <c r="BR553" s="300" t="e">
        <f aca="false">IF($E546&gt;0,BR551/$E546,"-")</f>
        <v>#N/A</v>
      </c>
      <c r="BS553" s="300"/>
      <c r="BT553" s="300" t="e">
        <f aca="false">IF($E546&gt;0,BT551/$E546,"-")</f>
        <v>#N/A</v>
      </c>
      <c r="BU553" s="300"/>
      <c r="BV553" s="300" t="e">
        <f aca="false">IF($E546&gt;0,BV551/$E546,"-")</f>
        <v>#N/A</v>
      </c>
      <c r="BW553" s="300"/>
      <c r="BX553" s="300" t="e">
        <f aca="false">IF($E546&gt;0,BX551/$E546,"-")</f>
        <v>#N/A</v>
      </c>
      <c r="BY553" s="300"/>
      <c r="BZ553" s="300" t="e">
        <f aca="false">IF($E546&gt;0,BZ551/$E546,"-")</f>
        <v>#N/A</v>
      </c>
      <c r="CA553" s="300"/>
      <c r="CB553" s="300" t="e">
        <f aca="false">IF($E546&gt;0,CB551/$E546,"-")</f>
        <v>#N/A</v>
      </c>
      <c r="CC553" s="300"/>
      <c r="CD553" s="300" t="e">
        <f aca="false">IF($E546&gt;0,CD551/$E546,"-")</f>
        <v>#N/A</v>
      </c>
      <c r="CE553" s="300"/>
      <c r="CF553" s="300" t="e">
        <f aca="false">IF($E546&gt;0,CF551/$E546,"-")</f>
        <v>#N/A</v>
      </c>
      <c r="CG553" s="300"/>
      <c r="CH553" s="300" t="e">
        <f aca="false">IF($E546&gt;0,CH551/$E546,"-")</f>
        <v>#N/A</v>
      </c>
      <c r="CI553" s="300"/>
      <c r="CJ553" s="300" t="e">
        <f aca="false">IF($E546&gt;0,CJ551/$E546,"-")</f>
        <v>#N/A</v>
      </c>
      <c r="CK553" s="300"/>
      <c r="CL553" s="300" t="e">
        <f aca="false">IF($E546&gt;0,CL551/$E546,"-")</f>
        <v>#N/A</v>
      </c>
      <c r="CM553" s="300"/>
      <c r="CN553" s="300" t="e">
        <f aca="false">IF($E546&gt;0,CN551/$E546,"-")</f>
        <v>#N/A</v>
      </c>
      <c r="CO553" s="300"/>
      <c r="CP553" s="300" t="e">
        <f aca="false">IF($E546&gt;0,CP551/$E546,"-")</f>
        <v>#N/A</v>
      </c>
      <c r="CQ553" s="300"/>
      <c r="CR553" s="300" t="e">
        <f aca="false">IF($E546&gt;0,CR551/$E546,"-")</f>
        <v>#N/A</v>
      </c>
      <c r="CS553" s="300"/>
      <c r="CT553" s="300" t="e">
        <f aca="false">IF($E546&gt;0,CT551/$E546,"-")</f>
        <v>#N/A</v>
      </c>
      <c r="CU553" s="300"/>
      <c r="CV553" s="300" t="e">
        <f aca="false">IF($E546&gt;0,CV551/$E546,"-")</f>
        <v>#N/A</v>
      </c>
      <c r="CW553" s="300"/>
      <c r="CX553" s="300" t="e">
        <f aca="false">IF($E546&gt;0,CX551/$E546,"-")</f>
        <v>#N/A</v>
      </c>
      <c r="CY553" s="300"/>
      <c r="CZ553" s="300" t="e">
        <f aca="false">IF($E546&gt;0,CZ551/$E546,"-")</f>
        <v>#N/A</v>
      </c>
      <c r="DA553" s="300"/>
      <c r="DB553" s="300" t="e">
        <f aca="false">IF($E546&gt;0,DB551/$E546,"-")</f>
        <v>#N/A</v>
      </c>
      <c r="DC553" s="300"/>
      <c r="DD553" s="300" t="e">
        <f aca="false">IF($E546&gt;0,DD551/$E546,"-")</f>
        <v>#N/A</v>
      </c>
      <c r="DE553" s="300"/>
      <c r="DF553" s="300" t="e">
        <f aca="false">IF($E546&gt;0,DF551/$E546,"-")</f>
        <v>#N/A</v>
      </c>
      <c r="DG553" s="300"/>
      <c r="DH553" s="300" t="e">
        <f aca="false">IF($E546&gt;0,DH551/$E546,"-")</f>
        <v>#N/A</v>
      </c>
      <c r="DI553" s="300"/>
      <c r="DJ553" s="301" t="e">
        <f aca="false">IF($E546&gt;0,DJ551/$E546,"-")</f>
        <v>#N/A</v>
      </c>
      <c r="DK553" s="301"/>
      <c r="DL553" s="300" t="e">
        <f aca="false">IF($E546&gt;0,DL551/$E546,"-")</f>
        <v>#N/A</v>
      </c>
      <c r="DM553" s="300"/>
      <c r="DN553" s="300" t="e">
        <f aca="false">IF($E546&gt;0,DN551/$E546,"-")</f>
        <v>#N/A</v>
      </c>
      <c r="DO553" s="300"/>
      <c r="DP553" s="300" t="e">
        <f aca="false">IF($E546&gt;0,DP551/$E546,"-")</f>
        <v>#N/A</v>
      </c>
      <c r="DQ553" s="300"/>
      <c r="DR553" s="300" t="e">
        <f aca="false">IF($E546&gt;0,DR551/$E546,"-")</f>
        <v>#N/A</v>
      </c>
      <c r="DS553" s="300"/>
      <c r="DT553" s="300" t="e">
        <f aca="false">IF($E546&gt;0,DT551/$E546,"-")</f>
        <v>#N/A</v>
      </c>
      <c r="DU553" s="300"/>
      <c r="DV553" s="300" t="e">
        <f aca="false">IF($E546&gt;0,DV551/$E546,"-")</f>
        <v>#N/A</v>
      </c>
      <c r="DW553" s="300"/>
      <c r="DX553" s="300" t="e">
        <f aca="false">IF($E546&gt;0,DX551/$E546,"-")</f>
        <v>#N/A</v>
      </c>
      <c r="DY553" s="300"/>
      <c r="DZ553" s="300" t="e">
        <f aca="false">IF($E546&gt;0,DZ551/$E546,"-")</f>
        <v>#N/A</v>
      </c>
      <c r="EA553" s="300"/>
      <c r="EB553" s="300" t="e">
        <f aca="false">IF($E546&gt;0,EB551/$E546,"-")</f>
        <v>#N/A</v>
      </c>
      <c r="EC553" s="300"/>
      <c r="ED553" s="300" t="e">
        <f aca="false">IF($E546&gt;0,ED551/$E546,"-")</f>
        <v>#N/A</v>
      </c>
      <c r="EE553" s="300"/>
      <c r="EF553" s="300" t="e">
        <f aca="false">IF($E546&gt;0,EF551/$E546,"-")</f>
        <v>#N/A</v>
      </c>
      <c r="EG553" s="300"/>
      <c r="EH553" s="300" t="e">
        <f aca="false">IF($E546&gt;0,EH551/$E546,"-")</f>
        <v>#N/A</v>
      </c>
      <c r="EI553" s="300"/>
      <c r="EJ553" s="300" t="e">
        <f aca="false">IF($E546&gt;0,EJ551/$E546,"-")</f>
        <v>#N/A</v>
      </c>
      <c r="EK553" s="300"/>
      <c r="EL553" s="300" t="e">
        <f aca="false">IF($E546&gt;0,EL551/$E546,"-")</f>
        <v>#N/A</v>
      </c>
      <c r="EM553" s="300"/>
      <c r="EN553" s="300" t="e">
        <f aca="false">IF($E546&gt;0,EN551/$E546,"-")</f>
        <v>#N/A</v>
      </c>
      <c r="EO553" s="300"/>
      <c r="EP553" s="300" t="e">
        <f aca="false">IF($E546&gt;0,EP551/$E546,"-")</f>
        <v>#N/A</v>
      </c>
      <c r="EQ553" s="300"/>
      <c r="ER553" s="300" t="e">
        <f aca="false">IF($E546&gt;0,ER551/$E546,"-")</f>
        <v>#N/A</v>
      </c>
      <c r="ES553" s="300"/>
      <c r="ET553" s="300" t="e">
        <f aca="false">IF($E546&gt;0,ET551/$E546,"-")</f>
        <v>#N/A</v>
      </c>
      <c r="EU553" s="300"/>
      <c r="EV553" s="300" t="e">
        <f aca="false">IF($E546&gt;0,EV551/$E546,"-")</f>
        <v>#N/A</v>
      </c>
      <c r="EW553" s="300"/>
      <c r="EX553" s="302" t="e">
        <f aca="false">IF($E546&gt;0,EX551/$E546,"-")</f>
        <v>#N/A</v>
      </c>
      <c r="EY553" s="302"/>
      <c r="EZ553" s="300" t="e">
        <f aca="false">IF($E546&gt;0,EZ551/$E546,"-")</f>
        <v>#N/A</v>
      </c>
      <c r="FA553" s="300"/>
      <c r="FB553" s="300" t="e">
        <f aca="false">IF($E546&gt;0,FB551/$E546,"-")</f>
        <v>#N/A</v>
      </c>
      <c r="FC553" s="300"/>
      <c r="FD553" s="300" t="e">
        <f aca="false">IF($E546&gt;0,FD551/$E546,"-")</f>
        <v>#N/A</v>
      </c>
      <c r="FE553" s="300"/>
      <c r="FF553" s="300" t="e">
        <f aca="false">IF($E546&gt;0,FF551/$E546,"-")</f>
        <v>#N/A</v>
      </c>
      <c r="FG553" s="300"/>
      <c r="FH553" s="300" t="e">
        <f aca="false">IF($E546&gt;0,FH551/$E546,"-")</f>
        <v>#N/A</v>
      </c>
      <c r="FI553" s="300"/>
      <c r="FJ553" s="300" t="e">
        <f aca="false">IF($E546&gt;0,FJ551/$E546,"-")</f>
        <v>#N/A</v>
      </c>
      <c r="FK553" s="300"/>
      <c r="FL553" s="300" t="e">
        <f aca="false">IF($E546&gt;0,FL551/$E546,"-")</f>
        <v>#N/A</v>
      </c>
      <c r="FM553" s="300"/>
      <c r="FN553" s="300" t="e">
        <f aca="false">IF($E546&gt;0,FN551/$E546,"-")</f>
        <v>#N/A</v>
      </c>
      <c r="FO553" s="300"/>
      <c r="FP553" s="300" t="e">
        <f aca="false">IF($E546&gt;0,FP551/$E546,"-")</f>
        <v>#N/A</v>
      </c>
      <c r="FQ553" s="300"/>
      <c r="FR553" s="300" t="e">
        <f aca="false">IF($E546&gt;0,FR551/$E546,"-")</f>
        <v>#N/A</v>
      </c>
      <c r="FS553" s="300"/>
      <c r="FT553" s="300" t="e">
        <f aca="false">IF($E546&gt;0,FT551/$E546,"-")</f>
        <v>#N/A</v>
      </c>
      <c r="FU553" s="300"/>
      <c r="FV553" s="300" t="e">
        <f aca="false">IF($E546&gt;0,FV551/$E546,"-")</f>
        <v>#N/A</v>
      </c>
      <c r="FW553" s="300"/>
      <c r="FX553" s="300" t="e">
        <f aca="false">IF($E546&gt;0,FX551/$E546,"-")</f>
        <v>#N/A</v>
      </c>
      <c r="FY553" s="300"/>
      <c r="FZ553" s="300" t="e">
        <f aca="false">IF($E546&gt;0,FZ551/$E546,"-")</f>
        <v>#N/A</v>
      </c>
      <c r="GA553" s="300"/>
      <c r="GB553" s="300" t="e">
        <f aca="false">IF($E546&gt;0,GB551/$E546,"-")</f>
        <v>#N/A</v>
      </c>
      <c r="GC553" s="300"/>
      <c r="GD553" s="300" t="e">
        <f aca="false">IF($E546&gt;0,GD551/$E546,"-")</f>
        <v>#N/A</v>
      </c>
      <c r="GE553" s="300"/>
      <c r="GF553" s="300" t="e">
        <f aca="false">IF($E546&gt;0,GF551/$E546,"-")</f>
        <v>#N/A</v>
      </c>
      <c r="GG553" s="300"/>
      <c r="GH553" s="300" t="e">
        <f aca="false">IF($E546&gt;0,GH551/$E546,"-")</f>
        <v>#N/A</v>
      </c>
      <c r="GI553" s="300"/>
      <c r="GJ553" s="300" t="e">
        <f aca="false">IF($E546&gt;0,GJ551/$E546,"-")</f>
        <v>#N/A</v>
      </c>
      <c r="GK553" s="300"/>
      <c r="GL553" s="300" t="e">
        <f aca="false">IF($E546&gt;0,GL551/$E546,"-")</f>
        <v>#N/A</v>
      </c>
      <c r="GM553" s="300"/>
      <c r="GN553" s="300" t="e">
        <f aca="false">IF($E546&gt;0,GN551/$E546,"-")</f>
        <v>#N/A</v>
      </c>
      <c r="GO553" s="300"/>
      <c r="GP553" s="300" t="e">
        <f aca="false">IF($E546&gt;0,GP551/$E546,"-")</f>
        <v>#N/A</v>
      </c>
      <c r="GQ553" s="300"/>
      <c r="GR553" s="300" t="e">
        <f aca="false">IF($E546&gt;0,GR551/$E546,"-")</f>
        <v>#N/A</v>
      </c>
      <c r="GS553" s="300"/>
      <c r="GT553" s="300" t="e">
        <f aca="false">IF($E546&gt;0,GT551/$E546,"-")</f>
        <v>#N/A</v>
      </c>
      <c r="GU553" s="300"/>
      <c r="GV553" s="300" t="e">
        <f aca="false">IF($E546&gt;0,GV551/$E546,"-")</f>
        <v>#N/A</v>
      </c>
      <c r="GW553" s="300"/>
      <c r="GX553" s="300" t="e">
        <f aca="false">IF($E546&gt;0,GX551/$E546,"-")</f>
        <v>#N/A</v>
      </c>
      <c r="GY553" s="300"/>
      <c r="GZ553" s="300" t="e">
        <f aca="false">IF($E546&gt;0,GZ551/$E546,"-")</f>
        <v>#N/A</v>
      </c>
      <c r="HA553" s="300"/>
      <c r="HB553" s="300" t="e">
        <f aca="false">IF($E546&gt;0,HB551/$E546,"-")</f>
        <v>#N/A</v>
      </c>
      <c r="HC553" s="300"/>
      <c r="HD553" s="300" t="e">
        <f aca="false">IF($E546&gt;0,HD551/$E546,"-")</f>
        <v>#N/A</v>
      </c>
      <c r="HE553" s="300"/>
      <c r="HF553" s="300" t="e">
        <f aca="false">IF($E546&gt;0,HF551/$E546,"-")</f>
        <v>#N/A</v>
      </c>
      <c r="HG553" s="300"/>
      <c r="HH553" s="300" t="e">
        <f aca="false">IF($E546&gt;0,HH551/$E546,"-")</f>
        <v>#N/A</v>
      </c>
      <c r="HI553" s="300"/>
      <c r="HJ553" s="300" t="e">
        <f aca="false">IF($E546&gt;0,HJ551/$E546,"-")</f>
        <v>#N/A</v>
      </c>
      <c r="HK553" s="300"/>
    </row>
    <row r="554" s="243" customFormat="true" ht="13.8" hidden="true" customHeight="false" outlineLevel="0" collapsed="false">
      <c r="A554" s="268"/>
      <c r="B554" s="269"/>
      <c r="C554" s="269"/>
      <c r="D554" s="271"/>
      <c r="E554" s="271"/>
      <c r="F554" s="269"/>
      <c r="G554" s="269"/>
      <c r="H554" s="269"/>
      <c r="I554" s="269"/>
      <c r="J554" s="269"/>
      <c r="K554" s="269"/>
      <c r="L554" s="274"/>
      <c r="M554" s="274"/>
      <c r="N554" s="274"/>
      <c r="O554" s="274"/>
      <c r="P554" s="274"/>
      <c r="Q554" s="274"/>
      <c r="R554" s="275"/>
      <c r="S554" s="275"/>
      <c r="T554" s="276"/>
      <c r="U554" s="276"/>
      <c r="V554" s="274"/>
      <c r="W554" s="274"/>
      <c r="X554" s="274"/>
      <c r="Y554" s="274"/>
      <c r="Z554" s="275"/>
      <c r="AA554" s="275"/>
      <c r="AB554" s="276"/>
      <c r="AC554" s="276"/>
      <c r="AD554" s="274"/>
      <c r="AE554" s="274"/>
      <c r="AF554" s="274"/>
      <c r="AG554" s="274"/>
      <c r="AH554" s="275"/>
      <c r="AI554" s="275"/>
      <c r="AJ554" s="276"/>
      <c r="AK554" s="276"/>
      <c r="AL554" s="274"/>
      <c r="AM554" s="274"/>
      <c r="AN554" s="274"/>
      <c r="AO554" s="274"/>
      <c r="AP554" s="275"/>
      <c r="AQ554" s="275"/>
      <c r="AR554" s="276"/>
      <c r="AS554" s="276"/>
      <c r="AT554" s="277"/>
      <c r="AU554" s="277"/>
      <c r="AV554" s="277"/>
      <c r="AW554" s="277"/>
      <c r="AX554" s="277"/>
      <c r="AY554" s="278"/>
      <c r="AZ554" s="279"/>
      <c r="BA554" s="277"/>
      <c r="BB554" s="277"/>
      <c r="BC554" s="277"/>
      <c r="BD554" s="277"/>
      <c r="BE554" s="277"/>
      <c r="BF554" s="277"/>
      <c r="BG554" s="278"/>
      <c r="BH554" s="279"/>
      <c r="BI554" s="277"/>
      <c r="BJ554" s="277"/>
      <c r="BK554" s="277"/>
      <c r="BL554" s="277"/>
      <c r="BM554" s="277"/>
      <c r="BN554" s="277"/>
      <c r="BO554" s="278"/>
      <c r="BP554" s="279"/>
      <c r="BQ554" s="277"/>
      <c r="BR554" s="277"/>
      <c r="BS554" s="277"/>
      <c r="BT554" s="277"/>
      <c r="BU554" s="277"/>
      <c r="BV554" s="277"/>
      <c r="BW554" s="278"/>
      <c r="BX554" s="279"/>
      <c r="BY554" s="277"/>
      <c r="BZ554" s="277"/>
      <c r="CA554" s="277"/>
      <c r="CB554" s="277"/>
      <c r="CC554" s="277"/>
      <c r="CD554" s="275"/>
      <c r="CE554" s="275"/>
      <c r="CF554" s="276"/>
      <c r="CG554" s="276"/>
      <c r="CH554" s="274"/>
      <c r="CI554" s="274"/>
      <c r="CJ554" s="274"/>
      <c r="CK554" s="274"/>
      <c r="CL554" s="275"/>
      <c r="CM554" s="275"/>
      <c r="CN554" s="276"/>
      <c r="CO554" s="276"/>
      <c r="CP554" s="280"/>
      <c r="CQ554" s="280"/>
      <c r="CR554" s="280"/>
      <c r="CS554" s="280"/>
      <c r="CT554" s="281"/>
      <c r="CU554" s="282"/>
      <c r="CV554" s="283"/>
      <c r="CW554" s="281"/>
      <c r="CX554" s="281"/>
      <c r="CY554" s="281"/>
      <c r="CZ554" s="281"/>
      <c r="DA554" s="281"/>
      <c r="DB554" s="281"/>
      <c r="DC554" s="282"/>
      <c r="DD554" s="283"/>
      <c r="DE554" s="281"/>
      <c r="DF554" s="281"/>
      <c r="DG554" s="281"/>
      <c r="DH554" s="281"/>
      <c r="DI554" s="281"/>
      <c r="DJ554" s="284"/>
      <c r="DK554" s="285"/>
      <c r="DL554" s="283"/>
      <c r="DM554" s="281"/>
      <c r="DN554" s="281"/>
      <c r="DO554" s="281"/>
      <c r="DP554" s="281"/>
      <c r="DQ554" s="281"/>
      <c r="DR554" s="281"/>
      <c r="DS554" s="282"/>
      <c r="DT554" s="283"/>
      <c r="DU554" s="281"/>
      <c r="DV554" s="281"/>
      <c r="DW554" s="281"/>
      <c r="DX554" s="281"/>
      <c r="DY554" s="281"/>
      <c r="DZ554" s="281"/>
      <c r="EA554" s="282"/>
      <c r="EB554" s="283"/>
      <c r="EC554" s="281"/>
      <c r="ED554" s="281"/>
      <c r="EE554" s="281"/>
      <c r="EF554" s="281"/>
      <c r="EG554" s="281"/>
      <c r="EH554" s="281"/>
      <c r="EI554" s="282"/>
      <c r="EJ554" s="283"/>
      <c r="EK554" s="281"/>
      <c r="EL554" s="281"/>
      <c r="EM554" s="281"/>
      <c r="EN554" s="281"/>
      <c r="EO554" s="281"/>
      <c r="EP554" s="281"/>
      <c r="EQ554" s="282"/>
      <c r="ER554" s="283"/>
      <c r="ES554" s="281"/>
      <c r="ET554" s="281"/>
      <c r="EU554" s="281"/>
      <c r="EV554" s="281"/>
      <c r="EW554" s="281"/>
      <c r="EX554" s="286"/>
      <c r="EY554" s="287"/>
      <c r="EZ554" s="283"/>
      <c r="FA554" s="281"/>
      <c r="FB554" s="281"/>
      <c r="FC554" s="281"/>
      <c r="FD554" s="281"/>
      <c r="FE554" s="281"/>
      <c r="FF554" s="281"/>
      <c r="FG554" s="282"/>
      <c r="FH554" s="283"/>
      <c r="FI554" s="281"/>
      <c r="FJ554" s="281"/>
      <c r="FK554" s="281"/>
      <c r="FL554" s="281"/>
      <c r="FM554" s="281"/>
      <c r="FN554" s="281"/>
      <c r="FO554" s="282"/>
      <c r="FP554" s="283"/>
      <c r="FQ554" s="281"/>
      <c r="FR554" s="281"/>
      <c r="FS554" s="281"/>
      <c r="FT554" s="281"/>
      <c r="FU554" s="281"/>
      <c r="FV554" s="281"/>
      <c r="FW554" s="282"/>
      <c r="FX554" s="283"/>
      <c r="FY554" s="281"/>
      <c r="FZ554" s="281"/>
      <c r="GA554" s="281"/>
      <c r="GB554" s="281"/>
      <c r="GC554" s="281"/>
      <c r="GD554" s="281"/>
      <c r="GE554" s="282"/>
      <c r="GF554" s="283"/>
      <c r="GG554" s="281"/>
      <c r="GH554" s="281"/>
      <c r="GI554" s="281"/>
      <c r="GJ554" s="281"/>
      <c r="GK554" s="281"/>
      <c r="GL554" s="281"/>
      <c r="GM554" s="282"/>
      <c r="GN554" s="283"/>
      <c r="GO554" s="281"/>
      <c r="GP554" s="281"/>
      <c r="GQ554" s="281"/>
      <c r="GR554" s="281"/>
      <c r="GS554" s="281"/>
      <c r="GT554" s="281"/>
      <c r="GU554" s="282"/>
      <c r="GV554" s="281"/>
      <c r="GW554" s="282"/>
      <c r="GX554" s="281"/>
      <c r="GY554" s="282"/>
      <c r="GZ554" s="281"/>
      <c r="HA554" s="282"/>
      <c r="HB554" s="281"/>
      <c r="HC554" s="282"/>
      <c r="HD554" s="281"/>
      <c r="HE554" s="282"/>
      <c r="HF554" s="281"/>
      <c r="HG554" s="282"/>
      <c r="HH554" s="281"/>
      <c r="HI554" s="282"/>
      <c r="HJ554" s="281"/>
      <c r="HK554" s="282"/>
    </row>
    <row r="555" customFormat="false" ht="12.75" hidden="true" customHeight="false" outlineLevel="0" collapsed="false">
      <c r="A555" s="232" t="s">
        <v>222</v>
      </c>
      <c r="B555" s="233" t="e">
        <f aca="false">VLOOKUP(A555,PLANEJAMENTO!$B$11:$C$96,2,FALSE())</f>
        <v>#N/A</v>
      </c>
      <c r="C555" s="232" t="e">
        <f aca="false">VLOOKUP(A555,PLANEJAMENTO!$B$11:$D$96,3,FALSE())</f>
        <v>#N/A</v>
      </c>
      <c r="D555" s="234" t="e">
        <f aca="false">VLOOKUP(A555,PLANEJAMENTO!$B$11:$E$96,4,FALSE())</f>
        <v>#N/A</v>
      </c>
      <c r="E555" s="234" t="e">
        <f aca="false">D555</f>
        <v>#N/A</v>
      </c>
      <c r="F555" s="235" t="e">
        <f aca="false">produções!#REF!</f>
        <v>#VALUE!</v>
      </c>
      <c r="G555" s="234" t="e">
        <f aca="false">F555*8</f>
        <v>#VALUE!</v>
      </c>
      <c r="H555" s="234"/>
      <c r="I555" s="237"/>
      <c r="J555" s="238"/>
      <c r="K555" s="305" t="s">
        <v>159</v>
      </c>
      <c r="L555" s="240"/>
      <c r="M555" s="240"/>
      <c r="N555" s="240"/>
      <c r="O555" s="240"/>
      <c r="P555" s="240"/>
      <c r="Q555" s="240"/>
      <c r="R555" s="240"/>
      <c r="S555" s="240"/>
      <c r="T555" s="240"/>
      <c r="U555" s="240"/>
      <c r="V555" s="240"/>
      <c r="W555" s="240"/>
      <c r="X555" s="240"/>
      <c r="Y555" s="240"/>
      <c r="Z555" s="240"/>
      <c r="AA555" s="240"/>
      <c r="AB555" s="240"/>
      <c r="AC555" s="240"/>
      <c r="AD555" s="240"/>
      <c r="AE555" s="240"/>
      <c r="AF555" s="240"/>
      <c r="AG555" s="240"/>
      <c r="AH555" s="240"/>
      <c r="AI555" s="240"/>
      <c r="AJ555" s="240"/>
      <c r="AK555" s="240"/>
      <c r="AL555" s="240"/>
      <c r="AM555" s="240"/>
      <c r="AN555" s="240"/>
      <c r="AO555" s="240"/>
      <c r="AP555" s="240"/>
      <c r="AQ555" s="240"/>
      <c r="AR555" s="240"/>
      <c r="AS555" s="240"/>
      <c r="AT555" s="240"/>
      <c r="AU555" s="240"/>
      <c r="AV555" s="240"/>
      <c r="AW555" s="240"/>
      <c r="AX555" s="240"/>
      <c r="AY555" s="240"/>
      <c r="AZ555" s="240"/>
      <c r="BA555" s="240"/>
      <c r="BB555" s="240"/>
      <c r="BC555" s="240"/>
      <c r="BD555" s="240"/>
      <c r="BE555" s="240"/>
      <c r="BF555" s="345"/>
      <c r="BG555" s="345"/>
      <c r="BH555" s="240"/>
      <c r="BI555" s="240"/>
      <c r="BJ555" s="306" t="n">
        <f aca="false">6-BJ518</f>
        <v>4</v>
      </c>
      <c r="BK555" s="306"/>
      <c r="BL555" s="306" t="n">
        <v>6</v>
      </c>
      <c r="BM555" s="306"/>
      <c r="BN555" s="306" t="n">
        <v>6</v>
      </c>
      <c r="BO555" s="306"/>
      <c r="BP555" s="306" t="n">
        <v>6</v>
      </c>
      <c r="BQ555" s="306"/>
      <c r="BR555" s="306" t="n">
        <v>6</v>
      </c>
      <c r="BS555" s="306"/>
      <c r="BT555" s="240"/>
      <c r="BU555" s="240"/>
      <c r="BV555" s="308"/>
      <c r="BW555" s="308"/>
      <c r="BX555" s="308"/>
      <c r="BY555" s="308"/>
      <c r="BZ555" s="308"/>
      <c r="CA555" s="308"/>
      <c r="CB555" s="308"/>
      <c r="CC555" s="308"/>
      <c r="CD555" s="308"/>
      <c r="CE555" s="308"/>
      <c r="CF555" s="308"/>
      <c r="CG555" s="308"/>
      <c r="CH555" s="308"/>
      <c r="CI555" s="308"/>
      <c r="CJ555" s="308"/>
      <c r="CK555" s="308"/>
      <c r="CL555" s="308"/>
      <c r="CM555" s="308"/>
      <c r="CN555" s="308"/>
      <c r="CO555" s="308"/>
      <c r="CP555" s="308"/>
      <c r="CQ555" s="308"/>
      <c r="CR555" s="308"/>
      <c r="CS555" s="308"/>
      <c r="CT555" s="308"/>
      <c r="CU555" s="308"/>
      <c r="CV555" s="308"/>
      <c r="CW555" s="308"/>
      <c r="CX555" s="308"/>
      <c r="CY555" s="308"/>
      <c r="CZ555" s="308"/>
      <c r="DA555" s="308"/>
      <c r="DB555" s="308"/>
      <c r="DC555" s="308"/>
      <c r="DD555" s="308"/>
      <c r="DE555" s="308"/>
      <c r="DF555" s="308"/>
      <c r="DG555" s="308"/>
      <c r="DH555" s="308"/>
      <c r="DI555" s="308"/>
      <c r="DJ555" s="315"/>
      <c r="DK555" s="315"/>
      <c r="DL555" s="308"/>
      <c r="DM555" s="308"/>
      <c r="DN555" s="308"/>
      <c r="DO555" s="308"/>
      <c r="DP555" s="308"/>
      <c r="DQ555" s="308"/>
      <c r="DR555" s="308"/>
      <c r="DS555" s="308"/>
      <c r="DT555" s="308"/>
      <c r="DU555" s="308"/>
      <c r="DV555" s="308"/>
      <c r="DW555" s="308"/>
      <c r="DX555" s="308"/>
      <c r="DY555" s="308"/>
      <c r="DZ555" s="308"/>
      <c r="EA555" s="308"/>
      <c r="EB555" s="308"/>
      <c r="EC555" s="308"/>
      <c r="ED555" s="308"/>
      <c r="EE555" s="308"/>
      <c r="EF555" s="308"/>
      <c r="EG555" s="308"/>
      <c r="EH555" s="308"/>
      <c r="EI555" s="308"/>
      <c r="EJ555" s="308"/>
      <c r="EK555" s="308"/>
      <c r="EL555" s="308"/>
      <c r="EM555" s="308"/>
      <c r="EN555" s="308"/>
      <c r="EO555" s="308"/>
      <c r="EP555" s="308"/>
      <c r="EQ555" s="308"/>
      <c r="ER555" s="308"/>
      <c r="ES555" s="308"/>
      <c r="ET555" s="308"/>
      <c r="EU555" s="308"/>
      <c r="EV555" s="308"/>
      <c r="EW555" s="308"/>
      <c r="EX555" s="309"/>
      <c r="EY555" s="309"/>
      <c r="EZ555" s="308"/>
      <c r="FA555" s="308"/>
      <c r="FB555" s="308"/>
      <c r="FC555" s="308"/>
      <c r="FD555" s="308"/>
      <c r="FE555" s="308"/>
      <c r="FF555" s="308"/>
      <c r="FG555" s="308"/>
      <c r="FH555" s="308"/>
      <c r="FI555" s="308"/>
      <c r="FJ555" s="308"/>
      <c r="FK555" s="308"/>
      <c r="FL555" s="308"/>
      <c r="FM555" s="308"/>
      <c r="FN555" s="308"/>
      <c r="FO555" s="308"/>
      <c r="FP555" s="308"/>
      <c r="FQ555" s="308"/>
      <c r="FR555" s="308"/>
      <c r="FS555" s="308"/>
      <c r="FT555" s="308"/>
      <c r="FU555" s="308"/>
      <c r="FV555" s="308"/>
      <c r="FW555" s="308"/>
      <c r="FX555" s="308"/>
      <c r="FY555" s="308"/>
      <c r="FZ555" s="308"/>
      <c r="GA555" s="308"/>
      <c r="GB555" s="308"/>
      <c r="GC555" s="308"/>
      <c r="GD555" s="308"/>
      <c r="GE555" s="308"/>
      <c r="GF555" s="308"/>
      <c r="GG555" s="308"/>
      <c r="GH555" s="308"/>
      <c r="GI555" s="308"/>
      <c r="GJ555" s="308"/>
      <c r="GK555" s="308"/>
      <c r="GL555" s="308"/>
      <c r="GM555" s="308"/>
      <c r="GN555" s="308"/>
      <c r="GO555" s="308"/>
      <c r="GP555" s="308"/>
      <c r="GQ555" s="308"/>
      <c r="GR555" s="308"/>
      <c r="GS555" s="308"/>
      <c r="GT555" s="308"/>
      <c r="GU555" s="308"/>
      <c r="GV555" s="308"/>
      <c r="GW555" s="308"/>
      <c r="GX555" s="308"/>
      <c r="GY555" s="308"/>
      <c r="GZ555" s="308"/>
      <c r="HA555" s="308"/>
      <c r="HB555" s="308"/>
      <c r="HC555" s="308"/>
      <c r="HD555" s="308"/>
      <c r="HE555" s="308"/>
      <c r="HF555" s="308"/>
      <c r="HG555" s="308"/>
      <c r="HH555" s="308"/>
      <c r="HI555" s="308"/>
      <c r="HJ555" s="308"/>
      <c r="HK555" s="308"/>
    </row>
    <row r="556" customFormat="false" ht="12.75" hidden="true" customHeight="false" outlineLevel="0" collapsed="false">
      <c r="A556" s="232"/>
      <c r="B556" s="233"/>
      <c r="C556" s="232"/>
      <c r="D556" s="234"/>
      <c r="E556" s="234"/>
      <c r="F556" s="235"/>
      <c r="G556" s="234"/>
      <c r="H556" s="234"/>
      <c r="I556" s="237"/>
      <c r="J556" s="238"/>
      <c r="K556" s="244" t="s">
        <v>160</v>
      </c>
      <c r="L556" s="245"/>
      <c r="M556" s="245"/>
      <c r="N556" s="245"/>
      <c r="O556" s="245"/>
      <c r="P556" s="245"/>
      <c r="Q556" s="245"/>
      <c r="R556" s="245"/>
      <c r="S556" s="245"/>
      <c r="T556" s="245"/>
      <c r="U556" s="245"/>
      <c r="V556" s="245"/>
      <c r="W556" s="245"/>
      <c r="X556" s="245"/>
      <c r="Y556" s="245"/>
      <c r="Z556" s="245"/>
      <c r="AA556" s="245"/>
      <c r="AB556" s="245"/>
      <c r="AC556" s="245"/>
      <c r="AD556" s="245"/>
      <c r="AE556" s="245"/>
      <c r="AF556" s="245"/>
      <c r="AG556" s="245"/>
      <c r="AH556" s="245"/>
      <c r="AI556" s="245"/>
      <c r="AJ556" s="245"/>
      <c r="AK556" s="245"/>
      <c r="AL556" s="245"/>
      <c r="AM556" s="245"/>
      <c r="AN556" s="245"/>
      <c r="AO556" s="245"/>
      <c r="AP556" s="245"/>
      <c r="AQ556" s="245"/>
      <c r="AR556" s="245"/>
      <c r="AS556" s="245"/>
      <c r="AT556" s="245"/>
      <c r="AU556" s="245"/>
      <c r="AV556" s="245"/>
      <c r="AW556" s="245"/>
      <c r="AX556" s="245"/>
      <c r="AY556" s="245"/>
      <c r="AZ556" s="245"/>
      <c r="BA556" s="245"/>
      <c r="BB556" s="245"/>
      <c r="BC556" s="245"/>
      <c r="BD556" s="245"/>
      <c r="BE556" s="245"/>
      <c r="BF556" s="245"/>
      <c r="BG556" s="245"/>
      <c r="BH556" s="245"/>
      <c r="BI556" s="245"/>
      <c r="BJ556" s="245" t="n">
        <v>1</v>
      </c>
      <c r="BK556" s="245"/>
      <c r="BL556" s="245" t="n">
        <v>1</v>
      </c>
      <c r="BM556" s="245"/>
      <c r="BN556" s="245" t="n">
        <v>1</v>
      </c>
      <c r="BO556" s="245"/>
      <c r="BP556" s="245" t="n">
        <v>1</v>
      </c>
      <c r="BQ556" s="245"/>
      <c r="BR556" s="245" t="n">
        <v>1</v>
      </c>
      <c r="BS556" s="245"/>
      <c r="BT556" s="245"/>
      <c r="BU556" s="245"/>
      <c r="BV556" s="245"/>
      <c r="BW556" s="245"/>
      <c r="BX556" s="245"/>
      <c r="BY556" s="245"/>
      <c r="BZ556" s="245"/>
      <c r="CA556" s="245"/>
      <c r="CB556" s="245"/>
      <c r="CC556" s="245"/>
      <c r="CD556" s="245"/>
      <c r="CE556" s="245"/>
      <c r="CF556" s="245"/>
      <c r="CG556" s="245"/>
      <c r="CH556" s="245"/>
      <c r="CI556" s="245"/>
      <c r="CJ556" s="245"/>
      <c r="CK556" s="245"/>
      <c r="CL556" s="245"/>
      <c r="CM556" s="245"/>
      <c r="CN556" s="245"/>
      <c r="CO556" s="245"/>
      <c r="CP556" s="245"/>
      <c r="CQ556" s="245"/>
      <c r="CR556" s="245"/>
      <c r="CS556" s="245"/>
      <c r="CT556" s="245"/>
      <c r="CU556" s="245"/>
      <c r="CV556" s="245"/>
      <c r="CW556" s="245"/>
      <c r="CX556" s="245"/>
      <c r="CY556" s="245"/>
      <c r="CZ556" s="245"/>
      <c r="DA556" s="245"/>
      <c r="DB556" s="245"/>
      <c r="DC556" s="245"/>
      <c r="DD556" s="245"/>
      <c r="DE556" s="245"/>
      <c r="DF556" s="245"/>
      <c r="DG556" s="245"/>
      <c r="DH556" s="245"/>
      <c r="DI556" s="245"/>
      <c r="DJ556" s="310"/>
      <c r="DK556" s="310"/>
      <c r="DL556" s="245"/>
      <c r="DM556" s="245"/>
      <c r="DN556" s="245"/>
      <c r="DO556" s="245"/>
      <c r="DP556" s="245"/>
      <c r="DQ556" s="245"/>
      <c r="DR556" s="245"/>
      <c r="DS556" s="245"/>
      <c r="DT556" s="245"/>
      <c r="DU556" s="245"/>
      <c r="DV556" s="245"/>
      <c r="DW556" s="245"/>
      <c r="DX556" s="245"/>
      <c r="DY556" s="245"/>
      <c r="DZ556" s="245"/>
      <c r="EA556" s="245"/>
      <c r="EB556" s="245"/>
      <c r="EC556" s="245"/>
      <c r="ED556" s="245"/>
      <c r="EE556" s="245"/>
      <c r="EF556" s="245"/>
      <c r="EG556" s="245"/>
      <c r="EH556" s="245"/>
      <c r="EI556" s="245"/>
      <c r="EJ556" s="245"/>
      <c r="EK556" s="245"/>
      <c r="EL556" s="245"/>
      <c r="EM556" s="245"/>
      <c r="EN556" s="245"/>
      <c r="EO556" s="245"/>
      <c r="EP556" s="245"/>
      <c r="EQ556" s="245"/>
      <c r="ER556" s="245"/>
      <c r="ES556" s="245"/>
      <c r="ET556" s="245"/>
      <c r="EU556" s="245"/>
      <c r="EV556" s="245"/>
      <c r="EW556" s="245"/>
      <c r="EX556" s="246"/>
      <c r="EY556" s="246"/>
      <c r="EZ556" s="245"/>
      <c r="FA556" s="245"/>
      <c r="FB556" s="245"/>
      <c r="FC556" s="245"/>
      <c r="FD556" s="245"/>
      <c r="FE556" s="245"/>
      <c r="FF556" s="245"/>
      <c r="FG556" s="245"/>
      <c r="FH556" s="245"/>
      <c r="FI556" s="245"/>
      <c r="FJ556" s="245"/>
      <c r="FK556" s="245"/>
      <c r="FL556" s="245"/>
      <c r="FM556" s="245"/>
      <c r="FN556" s="245"/>
      <c r="FO556" s="245"/>
      <c r="FP556" s="245"/>
      <c r="FQ556" s="245"/>
      <c r="FR556" s="245"/>
      <c r="FS556" s="245"/>
      <c r="FT556" s="245"/>
      <c r="FU556" s="245"/>
      <c r="FV556" s="245"/>
      <c r="FW556" s="245"/>
      <c r="FX556" s="245"/>
      <c r="FY556" s="245"/>
      <c r="FZ556" s="245"/>
      <c r="GA556" s="245"/>
      <c r="GB556" s="245"/>
      <c r="GC556" s="245"/>
      <c r="GD556" s="245"/>
      <c r="GE556" s="245"/>
      <c r="GF556" s="245"/>
      <c r="GG556" s="245"/>
      <c r="GH556" s="245"/>
      <c r="GI556" s="245"/>
      <c r="GJ556" s="245"/>
      <c r="GK556" s="245"/>
      <c r="GL556" s="245"/>
      <c r="GM556" s="245"/>
      <c r="GN556" s="245"/>
      <c r="GO556" s="245"/>
      <c r="GP556" s="245"/>
      <c r="GQ556" s="245"/>
      <c r="GR556" s="245"/>
      <c r="GS556" s="245"/>
      <c r="GT556" s="245"/>
      <c r="GU556" s="245"/>
      <c r="GV556" s="245"/>
      <c r="GW556" s="245"/>
      <c r="GX556" s="245"/>
      <c r="GY556" s="245"/>
      <c r="GZ556" s="245"/>
      <c r="HA556" s="245"/>
      <c r="HB556" s="245"/>
      <c r="HC556" s="245"/>
      <c r="HD556" s="245"/>
      <c r="HE556" s="245"/>
      <c r="HF556" s="245"/>
      <c r="HG556" s="245"/>
      <c r="HH556" s="245"/>
      <c r="HI556" s="245"/>
      <c r="HJ556" s="245"/>
      <c r="HK556" s="245"/>
    </row>
    <row r="557" customFormat="false" ht="12.75" hidden="true" customHeight="false" outlineLevel="0" collapsed="false">
      <c r="A557" s="232"/>
      <c r="B557" s="233"/>
      <c r="C557" s="232"/>
      <c r="D557" s="234"/>
      <c r="E557" s="234"/>
      <c r="F557" s="235"/>
      <c r="G557" s="234"/>
      <c r="H557" s="234"/>
      <c r="I557" s="237"/>
      <c r="J557" s="238"/>
      <c r="K557" s="247" t="s">
        <v>161</v>
      </c>
      <c r="L557" s="248" t="e">
        <f aca="false">(L555*L556*$G555)*$L$8</f>
        <v>#VALUE!</v>
      </c>
      <c r="M557" s="248"/>
      <c r="N557" s="248" t="e">
        <f aca="false">(N555*N556*$G555)*$L$8</f>
        <v>#VALUE!</v>
      </c>
      <c r="O557" s="248"/>
      <c r="P557" s="248" t="e">
        <f aca="false">(P555*P556*$G555)*$L$8</f>
        <v>#VALUE!</v>
      </c>
      <c r="Q557" s="248"/>
      <c r="R557" s="248" t="e">
        <f aca="false">(R555*R556*$G555)*$L$8</f>
        <v>#VALUE!</v>
      </c>
      <c r="S557" s="248"/>
      <c r="T557" s="248" t="e">
        <f aca="false">(T555*T556*$G555)*$T$8</f>
        <v>#VALUE!</v>
      </c>
      <c r="U557" s="248"/>
      <c r="V557" s="248" t="e">
        <f aca="false">(V555*V556*$G555)*$T$8</f>
        <v>#VALUE!</v>
      </c>
      <c r="W557" s="248"/>
      <c r="X557" s="248" t="e">
        <f aca="false">(X555*X556*$G555)*$T$8</f>
        <v>#VALUE!</v>
      </c>
      <c r="Y557" s="248"/>
      <c r="Z557" s="248" t="e">
        <f aca="false">(Z555*Z556*$G555)*$T$8</f>
        <v>#VALUE!</v>
      </c>
      <c r="AA557" s="248"/>
      <c r="AB557" s="248" t="e">
        <f aca="false">(AB555*AB556*$G555)*$AB$8</f>
        <v>#VALUE!</v>
      </c>
      <c r="AC557" s="248"/>
      <c r="AD557" s="248" t="e">
        <f aca="false">(AD555*AD556*$G555)*$AB$8</f>
        <v>#VALUE!</v>
      </c>
      <c r="AE557" s="248"/>
      <c r="AF557" s="248" t="e">
        <f aca="false">(AF555*AF556*$G555)*$AB$8</f>
        <v>#VALUE!</v>
      </c>
      <c r="AG557" s="248"/>
      <c r="AH557" s="248" t="e">
        <f aca="false">(AH555*AH556*$G555)*$AB$8</f>
        <v>#VALUE!</v>
      </c>
      <c r="AI557" s="248"/>
      <c r="AJ557" s="248" t="e">
        <f aca="false">(AJ555*AJ556*$G555)*$AJ$8</f>
        <v>#VALUE!</v>
      </c>
      <c r="AK557" s="248"/>
      <c r="AL557" s="248" t="e">
        <f aca="false">(AL555*AL556*$G555)*$AJ$8</f>
        <v>#VALUE!</v>
      </c>
      <c r="AM557" s="248"/>
      <c r="AN557" s="248" t="e">
        <f aca="false">(AN555*AN556*$G555)*$AJ$8</f>
        <v>#VALUE!</v>
      </c>
      <c r="AO557" s="248"/>
      <c r="AP557" s="248" t="e">
        <f aca="false">(AP555*AP556*$G555)*$AJ$8</f>
        <v>#VALUE!</v>
      </c>
      <c r="AQ557" s="248"/>
      <c r="AR557" s="248" t="e">
        <f aca="false">(AR555*AR556*$G555)*$AT$8</f>
        <v>#VALUE!</v>
      </c>
      <c r="AS557" s="248"/>
      <c r="AT557" s="248" t="e">
        <f aca="false">(AT555*AT556*$G555)*$AT$8</f>
        <v>#VALUE!</v>
      </c>
      <c r="AU557" s="248"/>
      <c r="AV557" s="248" t="e">
        <f aca="false">(AV555*AV556*$G555)*$AT$8</f>
        <v>#VALUE!</v>
      </c>
      <c r="AW557" s="248"/>
      <c r="AX557" s="248" t="e">
        <f aca="false">(AX555*AX556*$G555)*$AT$8</f>
        <v>#VALUE!</v>
      </c>
      <c r="AY557" s="248"/>
      <c r="AZ557" s="248" t="e">
        <f aca="false">(AZ555*AZ556*$G555)*$BB$8</f>
        <v>#VALUE!</v>
      </c>
      <c r="BA557" s="248"/>
      <c r="BB557" s="248" t="e">
        <f aca="false">(BB555*BB556*$G555)*$BB$8</f>
        <v>#VALUE!</v>
      </c>
      <c r="BC557" s="248"/>
      <c r="BD557" s="248" t="e">
        <f aca="false">(BD555*BD556*$G555)*$BB$8</f>
        <v>#VALUE!</v>
      </c>
      <c r="BE557" s="248"/>
      <c r="BF557" s="248" t="e">
        <f aca="false">(BF555*BF556*$G555)*$BB$8</f>
        <v>#VALUE!</v>
      </c>
      <c r="BG557" s="248"/>
      <c r="BH557" s="248" t="e">
        <f aca="false">(BH555*BH556*$G555)*$BJ$8</f>
        <v>#VALUE!</v>
      </c>
      <c r="BI557" s="248"/>
      <c r="BJ557" s="248" t="e">
        <f aca="false">(BJ555*BJ556*$G555)*$BJ$8</f>
        <v>#VALUE!</v>
      </c>
      <c r="BK557" s="248"/>
      <c r="BL557" s="248" t="e">
        <f aca="false">(BL555*BL556*$G555)*$BJ$8</f>
        <v>#VALUE!</v>
      </c>
      <c r="BM557" s="248"/>
      <c r="BN557" s="248" t="e">
        <f aca="false">(BN555*BN556*$G555)*$BJ$8</f>
        <v>#VALUE!</v>
      </c>
      <c r="BO557" s="248"/>
      <c r="BP557" s="248" t="e">
        <f aca="false">(BP555*BP556*$G555)*$BJ$8</f>
        <v>#VALUE!</v>
      </c>
      <c r="BQ557" s="248"/>
      <c r="BR557" s="248" t="e">
        <f aca="false">(BR555*BR556*$G555)*$BJ$8</f>
        <v>#VALUE!</v>
      </c>
      <c r="BS557" s="248"/>
      <c r="BT557" s="248" t="e">
        <f aca="false">(BT555*BT556*$G555)*$BT$8</f>
        <v>#VALUE!</v>
      </c>
      <c r="BU557" s="248"/>
      <c r="BV557" s="248" t="e">
        <f aca="false">(BV555*BV556*$G555)*$BT$8</f>
        <v>#VALUE!</v>
      </c>
      <c r="BW557" s="248"/>
      <c r="BX557" s="248" t="e">
        <f aca="false">(BX555*BX556*$G555)*$CB$8</f>
        <v>#VALUE!</v>
      </c>
      <c r="BY557" s="248"/>
      <c r="BZ557" s="248" t="e">
        <f aca="false">(BZ555*BZ556*$G555)*$CB$8</f>
        <v>#VALUE!</v>
      </c>
      <c r="CA557" s="248"/>
      <c r="CB557" s="248" t="e">
        <f aca="false">(CB555*CB556*$G555)*$CB$8</f>
        <v>#VALUE!</v>
      </c>
      <c r="CC557" s="248"/>
      <c r="CD557" s="248" t="e">
        <f aca="false">(CD555*CD556*$G555)*$CB$8</f>
        <v>#VALUE!</v>
      </c>
      <c r="CE557" s="248"/>
      <c r="CF557" s="248" t="e">
        <f aca="false">(CF555*CF556*$G555)*$CJ$8</f>
        <v>#VALUE!</v>
      </c>
      <c r="CG557" s="248"/>
      <c r="CH557" s="248" t="e">
        <f aca="false">(CH555*CH556*$G555)*$CJ$8</f>
        <v>#VALUE!</v>
      </c>
      <c r="CI557" s="248"/>
      <c r="CJ557" s="248" t="e">
        <f aca="false">(CJ555*CJ556*$G555)*$CJ$8</f>
        <v>#VALUE!</v>
      </c>
      <c r="CK557" s="248"/>
      <c r="CL557" s="248" t="e">
        <f aca="false">(CL555*CL556*$G555)*$CJ$8</f>
        <v>#VALUE!</v>
      </c>
      <c r="CM557" s="248"/>
      <c r="CN557" s="248" t="e">
        <f aca="false">(CN555*CN556*$G555)*$CT$8</f>
        <v>#VALUE!</v>
      </c>
      <c r="CO557" s="248"/>
      <c r="CP557" s="248" t="e">
        <f aca="false">(CP555*CP556*$G555)*$CT$8</f>
        <v>#VALUE!</v>
      </c>
      <c r="CQ557" s="248"/>
      <c r="CR557" s="248" t="e">
        <f aca="false">(CR555*CR556*$G555)*$CT$8</f>
        <v>#VALUE!</v>
      </c>
      <c r="CS557" s="248"/>
      <c r="CT557" s="248" t="e">
        <f aca="false">(CT555*CT556*$G555)*$CT$8</f>
        <v>#VALUE!</v>
      </c>
      <c r="CU557" s="248"/>
      <c r="CV557" s="248" t="e">
        <f aca="false">(CV555*CV556*$G555)*$DB$8</f>
        <v>#VALUE!</v>
      </c>
      <c r="CW557" s="248"/>
      <c r="CX557" s="248" t="e">
        <f aca="false">(CX555*CX556*$G555)*$DB$8</f>
        <v>#VALUE!</v>
      </c>
      <c r="CY557" s="248"/>
      <c r="CZ557" s="248" t="e">
        <f aca="false">(CZ555*CZ556*$G555)*$DB$8</f>
        <v>#VALUE!</v>
      </c>
      <c r="DA557" s="248"/>
      <c r="DB557" s="248" t="e">
        <f aca="false">(DB555*DB556*$G555)*$DB$8</f>
        <v>#VALUE!</v>
      </c>
      <c r="DC557" s="248"/>
      <c r="DD557" s="248" t="e">
        <f aca="false">(DD555*DD556*$G555)*$DB$8</f>
        <v>#VALUE!</v>
      </c>
      <c r="DE557" s="248"/>
      <c r="DF557" s="248" t="e">
        <f aca="false">(DF555*DF556*$G555)*$DB$8</f>
        <v>#VALUE!</v>
      </c>
      <c r="DG557" s="248"/>
      <c r="DH557" s="248" t="e">
        <f aca="false">(DH555*DH556*$G555)*$DB$8</f>
        <v>#VALUE!</v>
      </c>
      <c r="DI557" s="248"/>
      <c r="DJ557" s="292" t="e">
        <f aca="false">(DJ555*DJ556*$G555)*$DB$8</f>
        <v>#VALUE!</v>
      </c>
      <c r="DK557" s="292"/>
      <c r="DL557" s="248" t="e">
        <f aca="false">(DL555*DL556*$G555)*$DB$8</f>
        <v>#VALUE!</v>
      </c>
      <c r="DM557" s="248"/>
      <c r="DN557" s="248" t="e">
        <f aca="false">(DN555*DN556*$G555)*$DB$8</f>
        <v>#VALUE!</v>
      </c>
      <c r="DO557" s="248"/>
      <c r="DP557" s="248" t="e">
        <f aca="false">(DP555*DP556*$G555)*$DB$8</f>
        <v>#VALUE!</v>
      </c>
      <c r="DQ557" s="248"/>
      <c r="DR557" s="248" t="e">
        <f aca="false">(DR555*DR556*$G555)*$DB$8</f>
        <v>#VALUE!</v>
      </c>
      <c r="DS557" s="248"/>
      <c r="DT557" s="248" t="e">
        <f aca="false">(DT555*DT556*$G555)*$DB$8</f>
        <v>#VALUE!</v>
      </c>
      <c r="DU557" s="248"/>
      <c r="DV557" s="248" t="e">
        <f aca="false">(DV555*DV556*$G555)*$DB$8</f>
        <v>#VALUE!</v>
      </c>
      <c r="DW557" s="248"/>
      <c r="DX557" s="248" t="e">
        <f aca="false">(DX555*DX556*$G555)*$DB$8</f>
        <v>#VALUE!</v>
      </c>
      <c r="DY557" s="248"/>
      <c r="DZ557" s="248" t="e">
        <f aca="false">(DZ555*DZ556*$G555)*$DB$8</f>
        <v>#VALUE!</v>
      </c>
      <c r="EA557" s="248"/>
      <c r="EB557" s="248" t="e">
        <f aca="false">(EB555*EB556*$G555)*$DB$8</f>
        <v>#VALUE!</v>
      </c>
      <c r="EC557" s="248"/>
      <c r="ED557" s="248" t="e">
        <f aca="false">(ED555*ED556*$G555)*$DB$8</f>
        <v>#VALUE!</v>
      </c>
      <c r="EE557" s="248"/>
      <c r="EF557" s="248" t="e">
        <f aca="false">(EF555*EF556*$G555)*$DB$8</f>
        <v>#VALUE!</v>
      </c>
      <c r="EG557" s="248"/>
      <c r="EH557" s="248" t="e">
        <f aca="false">(EH555*EH556*$G555)*$DB$8</f>
        <v>#VALUE!</v>
      </c>
      <c r="EI557" s="248"/>
      <c r="EJ557" s="248" t="e">
        <f aca="false">(EJ555*EJ556*$G555)*$DB$8</f>
        <v>#VALUE!</v>
      </c>
      <c r="EK557" s="248"/>
      <c r="EL557" s="248" t="e">
        <f aca="false">(EL555*EL556*$G555)*$DB$8</f>
        <v>#VALUE!</v>
      </c>
      <c r="EM557" s="248"/>
      <c r="EN557" s="248" t="e">
        <f aca="false">(EN555*EN556*$G555)*$DB$8</f>
        <v>#VALUE!</v>
      </c>
      <c r="EO557" s="248"/>
      <c r="EP557" s="248" t="e">
        <f aca="false">(EP555*EP556*$G555)*$DB$8</f>
        <v>#VALUE!</v>
      </c>
      <c r="EQ557" s="248"/>
      <c r="ER557" s="248" t="e">
        <f aca="false">(ER555*ER556*$G555)*$DB$8</f>
        <v>#VALUE!</v>
      </c>
      <c r="ES557" s="248"/>
      <c r="ET557" s="248" t="e">
        <f aca="false">(ET555*ET556*$G555)*$DB$8</f>
        <v>#VALUE!</v>
      </c>
      <c r="EU557" s="248"/>
      <c r="EV557" s="248" t="e">
        <f aca="false">(EV555*EV556*$G555)*$DB$8</f>
        <v>#VALUE!</v>
      </c>
      <c r="EW557" s="248"/>
      <c r="EX557" s="249" t="e">
        <f aca="false">(EX555*EX556*$G555)*$DB$8</f>
        <v>#VALUE!</v>
      </c>
      <c r="EY557" s="249"/>
      <c r="EZ557" s="248" t="e">
        <f aca="false">(EZ555*EZ556*$G555)*$DB$8</f>
        <v>#VALUE!</v>
      </c>
      <c r="FA557" s="248"/>
      <c r="FB557" s="248" t="e">
        <f aca="false">(FB555*FB556*$G555)*$DB$8</f>
        <v>#VALUE!</v>
      </c>
      <c r="FC557" s="248"/>
      <c r="FD557" s="248" t="e">
        <f aca="false">(FD555*FD556*$G555)*$DB$8</f>
        <v>#VALUE!</v>
      </c>
      <c r="FE557" s="248"/>
      <c r="FF557" s="248" t="e">
        <f aca="false">(FF555*FF556*$G555)*$DB$8</f>
        <v>#VALUE!</v>
      </c>
      <c r="FG557" s="248"/>
      <c r="FH557" s="248" t="e">
        <f aca="false">(FH555*FH556*$G555)*$DB$8</f>
        <v>#VALUE!</v>
      </c>
      <c r="FI557" s="248"/>
      <c r="FJ557" s="248" t="e">
        <f aca="false">(FJ555*FJ556*$G555)*$DB$8</f>
        <v>#VALUE!</v>
      </c>
      <c r="FK557" s="248"/>
      <c r="FL557" s="248" t="e">
        <f aca="false">(FL555*FL556*$G555)*$DB$8</f>
        <v>#VALUE!</v>
      </c>
      <c r="FM557" s="248"/>
      <c r="FN557" s="248" t="e">
        <f aca="false">(FN555*FN556*$G555)*$DB$8</f>
        <v>#VALUE!</v>
      </c>
      <c r="FO557" s="248"/>
      <c r="FP557" s="248" t="e">
        <f aca="false">(FP555*FP556*$G555)*$DB$8</f>
        <v>#VALUE!</v>
      </c>
      <c r="FQ557" s="248"/>
      <c r="FR557" s="248" t="e">
        <f aca="false">(FR555*FR556*$G555)*$DB$8</f>
        <v>#VALUE!</v>
      </c>
      <c r="FS557" s="248"/>
      <c r="FT557" s="248" t="e">
        <f aca="false">(FT555*FT556*$G555)*$DB$8</f>
        <v>#VALUE!</v>
      </c>
      <c r="FU557" s="248"/>
      <c r="FV557" s="248" t="e">
        <f aca="false">(FV555*FV556*$G555)*$DB$8</f>
        <v>#VALUE!</v>
      </c>
      <c r="FW557" s="248"/>
      <c r="FX557" s="248" t="e">
        <f aca="false">(FX555*FX556*$G555)*$DB$8</f>
        <v>#VALUE!</v>
      </c>
      <c r="FY557" s="248"/>
      <c r="FZ557" s="248" t="e">
        <f aca="false">(FZ555*FZ556*$G555)*$DB$8</f>
        <v>#VALUE!</v>
      </c>
      <c r="GA557" s="248"/>
      <c r="GB557" s="248" t="e">
        <f aca="false">(GB555*GB556*$G555)*$DB$8</f>
        <v>#VALUE!</v>
      </c>
      <c r="GC557" s="248"/>
      <c r="GD557" s="248" t="e">
        <f aca="false">(GD555*GD556*$G555)*$DB$8</f>
        <v>#VALUE!</v>
      </c>
      <c r="GE557" s="248"/>
      <c r="GF557" s="248" t="e">
        <f aca="false">(GF555*GF556*$G555)*$DB$8</f>
        <v>#VALUE!</v>
      </c>
      <c r="GG557" s="248"/>
      <c r="GH557" s="248" t="e">
        <f aca="false">(GH555*GH556*$G555)*$DB$8</f>
        <v>#VALUE!</v>
      </c>
      <c r="GI557" s="248"/>
      <c r="GJ557" s="248" t="e">
        <f aca="false">(GJ555*GJ556*$G555)*$DB$8</f>
        <v>#VALUE!</v>
      </c>
      <c r="GK557" s="248"/>
      <c r="GL557" s="248" t="e">
        <f aca="false">(GL555*GL556*$G555)*$DB$8</f>
        <v>#VALUE!</v>
      </c>
      <c r="GM557" s="248"/>
      <c r="GN557" s="248" t="e">
        <f aca="false">(GN555*GN556*$G555)*$DB$8</f>
        <v>#VALUE!</v>
      </c>
      <c r="GO557" s="248"/>
      <c r="GP557" s="248" t="e">
        <f aca="false">(GP555*GP556*$G555)*$DB$8</f>
        <v>#VALUE!</v>
      </c>
      <c r="GQ557" s="248"/>
      <c r="GR557" s="248" t="e">
        <f aca="false">(GR555*GR556*$G555)*$DB$8</f>
        <v>#VALUE!</v>
      </c>
      <c r="GS557" s="248"/>
      <c r="GT557" s="248" t="e">
        <f aca="false">(GT555*GT556*$G555)*$DB$8</f>
        <v>#VALUE!</v>
      </c>
      <c r="GU557" s="248"/>
      <c r="GV557" s="248" t="e">
        <f aca="false">(GV555*GV556*$G555)*$DB$8</f>
        <v>#VALUE!</v>
      </c>
      <c r="GW557" s="248"/>
      <c r="GX557" s="248" t="e">
        <f aca="false">(GX555*GX556*$G555)*$DB$8</f>
        <v>#VALUE!</v>
      </c>
      <c r="GY557" s="248"/>
      <c r="GZ557" s="248" t="e">
        <f aca="false">(GZ555*GZ556*$G555)*$DB$8</f>
        <v>#VALUE!</v>
      </c>
      <c r="HA557" s="248"/>
      <c r="HB557" s="248" t="e">
        <f aca="false">(HB555*HB556*$G555)*$DB$8</f>
        <v>#VALUE!</v>
      </c>
      <c r="HC557" s="248"/>
      <c r="HD557" s="248" t="e">
        <f aca="false">(HD555*HD556*$G555)*$DB$8</f>
        <v>#VALUE!</v>
      </c>
      <c r="HE557" s="248"/>
      <c r="HF557" s="248" t="e">
        <f aca="false">(HF555*HF556*$G555)*$DB$8</f>
        <v>#VALUE!</v>
      </c>
      <c r="HG557" s="248"/>
      <c r="HH557" s="248" t="e">
        <f aca="false">(HH555*HH556*$G555)*$DB$8</f>
        <v>#VALUE!</v>
      </c>
      <c r="HI557" s="248"/>
      <c r="HJ557" s="248" t="e">
        <f aca="false">(HJ555*HJ556*$G555)*$DB$8</f>
        <v>#VALUE!</v>
      </c>
      <c r="HK557" s="248"/>
    </row>
    <row r="558" customFormat="false" ht="12.75" hidden="true" customHeight="false" outlineLevel="0" collapsed="false">
      <c r="A558" s="232"/>
      <c r="B558" s="233"/>
      <c r="C558" s="232"/>
      <c r="D558" s="234"/>
      <c r="E558" s="234"/>
      <c r="F558" s="235"/>
      <c r="G558" s="234"/>
      <c r="H558" s="234"/>
      <c r="I558" s="237"/>
      <c r="J558" s="238"/>
      <c r="K558" s="250" t="s">
        <v>162</v>
      </c>
      <c r="L558" s="251" t="e">
        <f aca="false">L557</f>
        <v>#VALUE!</v>
      </c>
      <c r="M558" s="251"/>
      <c r="N558" s="251" t="e">
        <f aca="false">L558+N557</f>
        <v>#VALUE!</v>
      </c>
      <c r="O558" s="251"/>
      <c r="P558" s="251" t="e">
        <f aca="false">N558+P557</f>
        <v>#VALUE!</v>
      </c>
      <c r="Q558" s="251"/>
      <c r="R558" s="251" t="e">
        <f aca="false">P558+R557</f>
        <v>#VALUE!</v>
      </c>
      <c r="S558" s="251"/>
      <c r="T558" s="251" t="e">
        <f aca="false">R558+T557</f>
        <v>#VALUE!</v>
      </c>
      <c r="U558" s="251"/>
      <c r="V558" s="251" t="e">
        <f aca="false">T558+V557</f>
        <v>#VALUE!</v>
      </c>
      <c r="W558" s="251"/>
      <c r="X558" s="251" t="e">
        <f aca="false">V558+X557</f>
        <v>#VALUE!</v>
      </c>
      <c r="Y558" s="251"/>
      <c r="Z558" s="251" t="e">
        <f aca="false">X558+Z557</f>
        <v>#VALUE!</v>
      </c>
      <c r="AA558" s="251"/>
      <c r="AB558" s="251" t="e">
        <f aca="false">Z558+AB557</f>
        <v>#VALUE!</v>
      </c>
      <c r="AC558" s="251"/>
      <c r="AD558" s="251" t="e">
        <f aca="false">AB558+AD557</f>
        <v>#VALUE!</v>
      </c>
      <c r="AE558" s="251"/>
      <c r="AF558" s="251" t="e">
        <f aca="false">AD558+AF557</f>
        <v>#VALUE!</v>
      </c>
      <c r="AG558" s="251"/>
      <c r="AH558" s="251" t="e">
        <f aca="false">AF558+AH557</f>
        <v>#VALUE!</v>
      </c>
      <c r="AI558" s="251"/>
      <c r="AJ558" s="251" t="e">
        <f aca="false">AH558+AJ557</f>
        <v>#VALUE!</v>
      </c>
      <c r="AK558" s="251"/>
      <c r="AL558" s="251" t="e">
        <f aca="false">AJ558+AL557</f>
        <v>#VALUE!</v>
      </c>
      <c r="AM558" s="251"/>
      <c r="AN558" s="251" t="e">
        <f aca="false">AL558+AN557</f>
        <v>#VALUE!</v>
      </c>
      <c r="AO558" s="251"/>
      <c r="AP558" s="251" t="e">
        <f aca="false">AN558+AP557</f>
        <v>#VALUE!</v>
      </c>
      <c r="AQ558" s="251"/>
      <c r="AR558" s="251" t="e">
        <f aca="false">AP558+AR557</f>
        <v>#VALUE!</v>
      </c>
      <c r="AS558" s="251"/>
      <c r="AT558" s="251" t="e">
        <f aca="false">AR558+AT557</f>
        <v>#VALUE!</v>
      </c>
      <c r="AU558" s="251"/>
      <c r="AV558" s="251" t="e">
        <f aca="false">AT558+AV557</f>
        <v>#VALUE!</v>
      </c>
      <c r="AW558" s="251"/>
      <c r="AX558" s="251" t="e">
        <f aca="false">AV558+AX557</f>
        <v>#VALUE!</v>
      </c>
      <c r="AY558" s="251"/>
      <c r="AZ558" s="251" t="e">
        <f aca="false">AX558+AZ557</f>
        <v>#VALUE!</v>
      </c>
      <c r="BA558" s="251"/>
      <c r="BB558" s="251" t="e">
        <f aca="false">AZ558+BB557</f>
        <v>#VALUE!</v>
      </c>
      <c r="BC558" s="251"/>
      <c r="BD558" s="251" t="e">
        <f aca="false">BB558+BD557</f>
        <v>#VALUE!</v>
      </c>
      <c r="BE558" s="251"/>
      <c r="BF558" s="251" t="e">
        <f aca="false">BD558+BF557</f>
        <v>#VALUE!</v>
      </c>
      <c r="BG558" s="251"/>
      <c r="BH558" s="251" t="e">
        <f aca="false">BF558+BH557</f>
        <v>#VALUE!</v>
      </c>
      <c r="BI558" s="251"/>
      <c r="BJ558" s="251" t="e">
        <f aca="false">BH558+BJ557</f>
        <v>#VALUE!</v>
      </c>
      <c r="BK558" s="251"/>
      <c r="BL558" s="251" t="e">
        <f aca="false">BJ558+BL557</f>
        <v>#VALUE!</v>
      </c>
      <c r="BM558" s="251"/>
      <c r="BN558" s="251" t="e">
        <f aca="false">BL558+BN557</f>
        <v>#VALUE!</v>
      </c>
      <c r="BO558" s="251"/>
      <c r="BP558" s="251" t="e">
        <f aca="false">BN558+BP557</f>
        <v>#VALUE!</v>
      </c>
      <c r="BQ558" s="251"/>
      <c r="BR558" s="251" t="e">
        <f aca="false">BP558+BR557</f>
        <v>#VALUE!</v>
      </c>
      <c r="BS558" s="251"/>
      <c r="BT558" s="251" t="e">
        <f aca="false">BR558+BT557</f>
        <v>#VALUE!</v>
      </c>
      <c r="BU558" s="251"/>
      <c r="BV558" s="251" t="e">
        <f aca="false">BT558+BV557</f>
        <v>#VALUE!</v>
      </c>
      <c r="BW558" s="251"/>
      <c r="BX558" s="251" t="e">
        <f aca="false">BV558+BX557</f>
        <v>#VALUE!</v>
      </c>
      <c r="BY558" s="251"/>
      <c r="BZ558" s="251" t="e">
        <f aca="false">BX558+BZ557</f>
        <v>#VALUE!</v>
      </c>
      <c r="CA558" s="251"/>
      <c r="CB558" s="251" t="e">
        <f aca="false">BZ558+CB557</f>
        <v>#VALUE!</v>
      </c>
      <c r="CC558" s="251"/>
      <c r="CD558" s="251" t="e">
        <f aca="false">CB558+CD557</f>
        <v>#VALUE!</v>
      </c>
      <c r="CE558" s="251"/>
      <c r="CF558" s="251" t="e">
        <f aca="false">CD558+CF557</f>
        <v>#VALUE!</v>
      </c>
      <c r="CG558" s="251"/>
      <c r="CH558" s="251" t="e">
        <f aca="false">CF558+CH557</f>
        <v>#VALUE!</v>
      </c>
      <c r="CI558" s="251"/>
      <c r="CJ558" s="251" t="e">
        <f aca="false">CH558+CJ557</f>
        <v>#VALUE!</v>
      </c>
      <c r="CK558" s="251"/>
      <c r="CL558" s="251" t="e">
        <f aca="false">CJ558+CL557</f>
        <v>#VALUE!</v>
      </c>
      <c r="CM558" s="251"/>
      <c r="CN558" s="251" t="e">
        <f aca="false">CL558+CN557</f>
        <v>#VALUE!</v>
      </c>
      <c r="CO558" s="251"/>
      <c r="CP558" s="251" t="e">
        <f aca="false">CN558+CP557</f>
        <v>#VALUE!</v>
      </c>
      <c r="CQ558" s="251"/>
      <c r="CR558" s="251" t="e">
        <f aca="false">CP558+CR557</f>
        <v>#VALUE!</v>
      </c>
      <c r="CS558" s="251"/>
      <c r="CT558" s="251" t="e">
        <f aca="false">CR558+CT557</f>
        <v>#VALUE!</v>
      </c>
      <c r="CU558" s="251"/>
      <c r="CV558" s="251" t="e">
        <f aca="false">CT558+CV557</f>
        <v>#VALUE!</v>
      </c>
      <c r="CW558" s="251"/>
      <c r="CX558" s="251" t="e">
        <f aca="false">CV558+CX557</f>
        <v>#VALUE!</v>
      </c>
      <c r="CY558" s="251"/>
      <c r="CZ558" s="251" t="e">
        <f aca="false">CX558+CZ557</f>
        <v>#VALUE!</v>
      </c>
      <c r="DA558" s="251"/>
      <c r="DB558" s="251" t="e">
        <f aca="false">CZ558+DB557</f>
        <v>#VALUE!</v>
      </c>
      <c r="DC558" s="251"/>
      <c r="DD558" s="251" t="e">
        <f aca="false">DB558+DD557</f>
        <v>#VALUE!</v>
      </c>
      <c r="DE558" s="251"/>
      <c r="DF558" s="251" t="e">
        <f aca="false">DD558+DF557</f>
        <v>#VALUE!</v>
      </c>
      <c r="DG558" s="251"/>
      <c r="DH558" s="251" t="e">
        <f aca="false">DF558+DH557</f>
        <v>#VALUE!</v>
      </c>
      <c r="DI558" s="251"/>
      <c r="DJ558" s="293" t="e">
        <f aca="false">DH558+DJ557</f>
        <v>#VALUE!</v>
      </c>
      <c r="DK558" s="293"/>
      <c r="DL558" s="251" t="e">
        <f aca="false">DJ558+DL557</f>
        <v>#VALUE!</v>
      </c>
      <c r="DM558" s="251"/>
      <c r="DN558" s="251" t="e">
        <f aca="false">DL558+DN557</f>
        <v>#VALUE!</v>
      </c>
      <c r="DO558" s="251"/>
      <c r="DP558" s="251" t="e">
        <f aca="false">DN558+DP557</f>
        <v>#VALUE!</v>
      </c>
      <c r="DQ558" s="251"/>
      <c r="DR558" s="251" t="e">
        <f aca="false">DP558+DR557</f>
        <v>#VALUE!</v>
      </c>
      <c r="DS558" s="251"/>
      <c r="DT558" s="251" t="e">
        <f aca="false">DR558+DT557</f>
        <v>#VALUE!</v>
      </c>
      <c r="DU558" s="251"/>
      <c r="DV558" s="251" t="e">
        <f aca="false">DT558+DV557</f>
        <v>#VALUE!</v>
      </c>
      <c r="DW558" s="251"/>
      <c r="DX558" s="251" t="e">
        <f aca="false">DV558+DX557</f>
        <v>#VALUE!</v>
      </c>
      <c r="DY558" s="251"/>
      <c r="DZ558" s="251" t="e">
        <f aca="false">DX558+DZ557</f>
        <v>#VALUE!</v>
      </c>
      <c r="EA558" s="251"/>
      <c r="EB558" s="251" t="e">
        <f aca="false">DZ558+EB557</f>
        <v>#VALUE!</v>
      </c>
      <c r="EC558" s="251"/>
      <c r="ED558" s="251" t="e">
        <f aca="false">EB558+ED557</f>
        <v>#VALUE!</v>
      </c>
      <c r="EE558" s="251"/>
      <c r="EF558" s="251" t="e">
        <f aca="false">ED558+EF557</f>
        <v>#VALUE!</v>
      </c>
      <c r="EG558" s="251"/>
      <c r="EH558" s="251" t="e">
        <f aca="false">EF558+EH557</f>
        <v>#VALUE!</v>
      </c>
      <c r="EI558" s="251"/>
      <c r="EJ558" s="251" t="e">
        <f aca="false">EH558+EJ557</f>
        <v>#VALUE!</v>
      </c>
      <c r="EK558" s="251"/>
      <c r="EL558" s="251" t="e">
        <f aca="false">EJ558+EL557</f>
        <v>#VALUE!</v>
      </c>
      <c r="EM558" s="251"/>
      <c r="EN558" s="251" t="e">
        <f aca="false">EL558+EN557</f>
        <v>#VALUE!</v>
      </c>
      <c r="EO558" s="251"/>
      <c r="EP558" s="251" t="e">
        <f aca="false">EN558+EP557</f>
        <v>#VALUE!</v>
      </c>
      <c r="EQ558" s="251"/>
      <c r="ER558" s="251" t="e">
        <f aca="false">EP558+ER557</f>
        <v>#VALUE!</v>
      </c>
      <c r="ES558" s="251"/>
      <c r="ET558" s="251" t="e">
        <f aca="false">ER558+ET557</f>
        <v>#VALUE!</v>
      </c>
      <c r="EU558" s="251"/>
      <c r="EV558" s="251" t="e">
        <f aca="false">ET558+EV557</f>
        <v>#VALUE!</v>
      </c>
      <c r="EW558" s="251"/>
      <c r="EX558" s="252" t="e">
        <f aca="false">EV558+EX557</f>
        <v>#VALUE!</v>
      </c>
      <c r="EY558" s="252"/>
      <c r="EZ558" s="251" t="e">
        <f aca="false">EX558+EZ557</f>
        <v>#VALUE!</v>
      </c>
      <c r="FA558" s="251"/>
      <c r="FB558" s="251" t="e">
        <f aca="false">EZ558+FB557</f>
        <v>#VALUE!</v>
      </c>
      <c r="FC558" s="251"/>
      <c r="FD558" s="251" t="e">
        <f aca="false">FB558+FD557</f>
        <v>#VALUE!</v>
      </c>
      <c r="FE558" s="251"/>
      <c r="FF558" s="251" t="e">
        <f aca="false">FD558+FF557</f>
        <v>#VALUE!</v>
      </c>
      <c r="FG558" s="251"/>
      <c r="FH558" s="251" t="e">
        <f aca="false">FF558+FH557</f>
        <v>#VALUE!</v>
      </c>
      <c r="FI558" s="251"/>
      <c r="FJ558" s="251" t="e">
        <f aca="false">FH558+FJ557</f>
        <v>#VALUE!</v>
      </c>
      <c r="FK558" s="251"/>
      <c r="FL558" s="251" t="e">
        <f aca="false">FJ558+FL557</f>
        <v>#VALUE!</v>
      </c>
      <c r="FM558" s="251"/>
      <c r="FN558" s="251" t="e">
        <f aca="false">FL558+FN557</f>
        <v>#VALUE!</v>
      </c>
      <c r="FO558" s="251"/>
      <c r="FP558" s="251" t="e">
        <f aca="false">FN558+FP557</f>
        <v>#VALUE!</v>
      </c>
      <c r="FQ558" s="251"/>
      <c r="FR558" s="251" t="e">
        <f aca="false">FP558+FR557</f>
        <v>#VALUE!</v>
      </c>
      <c r="FS558" s="251"/>
      <c r="FT558" s="251" t="e">
        <f aca="false">FR558+FT557</f>
        <v>#VALUE!</v>
      </c>
      <c r="FU558" s="251"/>
      <c r="FV558" s="251" t="e">
        <f aca="false">FT558+FV557</f>
        <v>#VALUE!</v>
      </c>
      <c r="FW558" s="251"/>
      <c r="FX558" s="251" t="e">
        <f aca="false">FV558+FX557</f>
        <v>#VALUE!</v>
      </c>
      <c r="FY558" s="251"/>
      <c r="FZ558" s="251" t="e">
        <f aca="false">FX558+FZ557</f>
        <v>#VALUE!</v>
      </c>
      <c r="GA558" s="251"/>
      <c r="GB558" s="251" t="e">
        <f aca="false">FZ558+GB557</f>
        <v>#VALUE!</v>
      </c>
      <c r="GC558" s="251"/>
      <c r="GD558" s="251" t="e">
        <f aca="false">GB558+GD557</f>
        <v>#VALUE!</v>
      </c>
      <c r="GE558" s="251"/>
      <c r="GF558" s="251" t="e">
        <f aca="false">GD558+GF557</f>
        <v>#VALUE!</v>
      </c>
      <c r="GG558" s="251"/>
      <c r="GH558" s="251" t="e">
        <f aca="false">GF558+GH557</f>
        <v>#VALUE!</v>
      </c>
      <c r="GI558" s="251"/>
      <c r="GJ558" s="251" t="e">
        <f aca="false">GH558+GJ557</f>
        <v>#VALUE!</v>
      </c>
      <c r="GK558" s="251"/>
      <c r="GL558" s="251" t="e">
        <f aca="false">GJ558+GL557</f>
        <v>#VALUE!</v>
      </c>
      <c r="GM558" s="251"/>
      <c r="GN558" s="251" t="e">
        <f aca="false">GL558+GN557</f>
        <v>#VALUE!</v>
      </c>
      <c r="GO558" s="251"/>
      <c r="GP558" s="251" t="e">
        <f aca="false">GN558+GP557</f>
        <v>#VALUE!</v>
      </c>
      <c r="GQ558" s="251"/>
      <c r="GR558" s="251" t="e">
        <f aca="false">GP558+GR557</f>
        <v>#VALUE!</v>
      </c>
      <c r="GS558" s="251"/>
      <c r="GT558" s="251" t="e">
        <f aca="false">GR558+GT557</f>
        <v>#VALUE!</v>
      </c>
      <c r="GU558" s="251"/>
      <c r="GV558" s="251" t="e">
        <f aca="false">GT558+GV557</f>
        <v>#VALUE!</v>
      </c>
      <c r="GW558" s="251"/>
      <c r="GX558" s="251" t="e">
        <f aca="false">GV558+GX557</f>
        <v>#VALUE!</v>
      </c>
      <c r="GY558" s="251"/>
      <c r="GZ558" s="251" t="e">
        <f aca="false">GX558+GZ557</f>
        <v>#VALUE!</v>
      </c>
      <c r="HA558" s="251"/>
      <c r="HB558" s="251" t="e">
        <f aca="false">GZ558+HB557</f>
        <v>#VALUE!</v>
      </c>
      <c r="HC558" s="251"/>
      <c r="HD558" s="251" t="e">
        <f aca="false">HB558+HD557</f>
        <v>#VALUE!</v>
      </c>
      <c r="HE558" s="251"/>
      <c r="HF558" s="251" t="e">
        <f aca="false">HD558+HF557</f>
        <v>#VALUE!</v>
      </c>
      <c r="HG558" s="251"/>
      <c r="HH558" s="251" t="e">
        <f aca="false">HF558+HH557</f>
        <v>#VALUE!</v>
      </c>
      <c r="HI558" s="251"/>
      <c r="HJ558" s="251" t="e">
        <f aca="false">HH558+HJ557</f>
        <v>#VALUE!</v>
      </c>
      <c r="HK558" s="251"/>
    </row>
    <row r="559" s="295" customFormat="true" ht="12.75" hidden="true" customHeight="false" outlineLevel="0" collapsed="false">
      <c r="A559" s="232"/>
      <c r="B559" s="233"/>
      <c r="C559" s="232"/>
      <c r="D559" s="234"/>
      <c r="E559" s="234"/>
      <c r="F559" s="235"/>
      <c r="G559" s="234"/>
      <c r="H559" s="253"/>
      <c r="I559" s="237"/>
      <c r="J559" s="238"/>
      <c r="K559" s="254" t="s">
        <v>163</v>
      </c>
      <c r="L559" s="255"/>
      <c r="M559" s="255"/>
      <c r="N559" s="255"/>
      <c r="O559" s="255"/>
      <c r="P559" s="255"/>
      <c r="Q559" s="255"/>
      <c r="R559" s="255"/>
      <c r="S559" s="255"/>
      <c r="T559" s="255"/>
      <c r="U559" s="255"/>
      <c r="V559" s="255"/>
      <c r="W559" s="255"/>
      <c r="X559" s="255"/>
      <c r="Y559" s="255"/>
      <c r="Z559" s="255"/>
      <c r="AA559" s="255"/>
      <c r="AB559" s="255"/>
      <c r="AC559" s="255"/>
      <c r="AD559" s="255"/>
      <c r="AE559" s="255"/>
      <c r="AF559" s="255"/>
      <c r="AG559" s="255"/>
      <c r="AH559" s="255"/>
      <c r="AI559" s="255"/>
      <c r="AJ559" s="255"/>
      <c r="AK559" s="255"/>
      <c r="AL559" s="255"/>
      <c r="AM559" s="255"/>
      <c r="AN559" s="255"/>
      <c r="AO559" s="255"/>
      <c r="AP559" s="255"/>
      <c r="AQ559" s="255"/>
      <c r="AR559" s="255"/>
      <c r="AS559" s="255"/>
      <c r="AT559" s="255"/>
      <c r="AU559" s="255"/>
      <c r="AV559" s="255"/>
      <c r="AW559" s="255"/>
      <c r="AX559" s="255"/>
      <c r="AY559" s="255"/>
      <c r="AZ559" s="255"/>
      <c r="BA559" s="255"/>
      <c r="BB559" s="255"/>
      <c r="BC559" s="255"/>
      <c r="BD559" s="255"/>
      <c r="BE559" s="255"/>
      <c r="BF559" s="255"/>
      <c r="BG559" s="255"/>
      <c r="BH559" s="255"/>
      <c r="BI559" s="255"/>
      <c r="BJ559" s="255"/>
      <c r="BK559" s="255"/>
      <c r="BL559" s="255"/>
      <c r="BM559" s="255"/>
      <c r="BN559" s="255"/>
      <c r="BO559" s="255"/>
      <c r="BP559" s="255"/>
      <c r="BQ559" s="255"/>
      <c r="BR559" s="255"/>
      <c r="BS559" s="255"/>
      <c r="BT559" s="255"/>
      <c r="BU559" s="255"/>
      <c r="BV559" s="255"/>
      <c r="BW559" s="255"/>
      <c r="BX559" s="255"/>
      <c r="BY559" s="255"/>
      <c r="BZ559" s="255"/>
      <c r="CA559" s="255"/>
      <c r="CB559" s="255"/>
      <c r="CC559" s="255"/>
      <c r="CD559" s="255"/>
      <c r="CE559" s="255"/>
      <c r="CF559" s="255"/>
      <c r="CG559" s="255"/>
      <c r="CH559" s="255"/>
      <c r="CI559" s="255"/>
      <c r="CJ559" s="255"/>
      <c r="CK559" s="255"/>
      <c r="CL559" s="255"/>
      <c r="CM559" s="255"/>
      <c r="CN559" s="255"/>
      <c r="CO559" s="255"/>
      <c r="CP559" s="255"/>
      <c r="CQ559" s="255"/>
      <c r="CR559" s="255"/>
      <c r="CS559" s="255"/>
      <c r="CT559" s="255"/>
      <c r="CU559" s="255"/>
      <c r="CV559" s="255"/>
      <c r="CW559" s="255"/>
      <c r="CX559" s="255"/>
      <c r="CY559" s="255"/>
      <c r="CZ559" s="255"/>
      <c r="DA559" s="255"/>
      <c r="DB559" s="255"/>
      <c r="DC559" s="255"/>
      <c r="DD559" s="255"/>
      <c r="DE559" s="255"/>
      <c r="DF559" s="255"/>
      <c r="DG559" s="255"/>
      <c r="DH559" s="255"/>
      <c r="DI559" s="255"/>
      <c r="DJ559" s="294"/>
      <c r="DK559" s="294"/>
      <c r="DL559" s="255"/>
      <c r="DM559" s="255"/>
      <c r="DN559" s="255"/>
      <c r="DO559" s="255"/>
      <c r="DP559" s="255"/>
      <c r="DQ559" s="255"/>
      <c r="DR559" s="255"/>
      <c r="DS559" s="255"/>
      <c r="DT559" s="255"/>
      <c r="DU559" s="255"/>
      <c r="DV559" s="255"/>
      <c r="DW559" s="255"/>
      <c r="DX559" s="255"/>
      <c r="DY559" s="255"/>
      <c r="DZ559" s="255"/>
      <c r="EA559" s="255"/>
      <c r="EB559" s="255"/>
      <c r="EC559" s="255"/>
      <c r="ED559" s="255"/>
      <c r="EE559" s="255"/>
      <c r="EF559" s="255"/>
      <c r="EG559" s="255"/>
      <c r="EH559" s="255"/>
      <c r="EI559" s="255"/>
      <c r="EJ559" s="255"/>
      <c r="EK559" s="255"/>
      <c r="EL559" s="255"/>
      <c r="EM559" s="255"/>
      <c r="EN559" s="255"/>
      <c r="EO559" s="255"/>
      <c r="EP559" s="255"/>
      <c r="EQ559" s="255"/>
      <c r="ER559" s="255"/>
      <c r="ES559" s="255"/>
      <c r="ET559" s="255"/>
      <c r="EU559" s="255"/>
      <c r="EV559" s="255"/>
      <c r="EW559" s="255"/>
      <c r="EX559" s="256"/>
      <c r="EY559" s="256"/>
      <c r="EZ559" s="255"/>
      <c r="FA559" s="255"/>
      <c r="FB559" s="255"/>
      <c r="FC559" s="255"/>
      <c r="FD559" s="255"/>
      <c r="FE559" s="255"/>
      <c r="FF559" s="255"/>
      <c r="FG559" s="255"/>
      <c r="FH559" s="255"/>
      <c r="FI559" s="255"/>
      <c r="FJ559" s="255"/>
      <c r="FK559" s="255"/>
      <c r="FL559" s="255"/>
      <c r="FM559" s="255"/>
      <c r="FN559" s="255"/>
      <c r="FO559" s="255"/>
      <c r="FP559" s="255"/>
      <c r="FQ559" s="255"/>
      <c r="FR559" s="255"/>
      <c r="FS559" s="255"/>
      <c r="FT559" s="255"/>
      <c r="FU559" s="255"/>
      <c r="FV559" s="255"/>
      <c r="FW559" s="255"/>
      <c r="FX559" s="255"/>
      <c r="FY559" s="255"/>
      <c r="FZ559" s="255"/>
      <c r="GA559" s="255"/>
      <c r="GB559" s="255"/>
      <c r="GC559" s="255"/>
      <c r="GD559" s="255"/>
      <c r="GE559" s="255"/>
      <c r="GF559" s="255"/>
      <c r="GG559" s="255"/>
      <c r="GH559" s="255"/>
      <c r="GI559" s="255"/>
      <c r="GJ559" s="255"/>
      <c r="GK559" s="255"/>
      <c r="GL559" s="255"/>
      <c r="GM559" s="255"/>
      <c r="GN559" s="255"/>
      <c r="GO559" s="255"/>
      <c r="GP559" s="255"/>
      <c r="GQ559" s="255"/>
      <c r="GR559" s="255"/>
      <c r="GS559" s="255"/>
      <c r="GT559" s="255"/>
      <c r="GU559" s="255"/>
      <c r="GV559" s="255"/>
      <c r="GW559" s="255"/>
      <c r="GX559" s="255"/>
      <c r="GY559" s="255"/>
      <c r="GZ559" s="255"/>
      <c r="HA559" s="255"/>
      <c r="HB559" s="255"/>
      <c r="HC559" s="255"/>
      <c r="HD559" s="255"/>
      <c r="HE559" s="255"/>
      <c r="HF559" s="255"/>
      <c r="HG559" s="255"/>
      <c r="HH559" s="255"/>
      <c r="HI559" s="255"/>
      <c r="HJ559" s="255"/>
      <c r="HK559" s="255"/>
    </row>
    <row r="560" s="297" customFormat="true" ht="12.75" hidden="true" customHeight="false" outlineLevel="0" collapsed="false">
      <c r="A560" s="232"/>
      <c r="B560" s="233"/>
      <c r="C560" s="232"/>
      <c r="D560" s="234"/>
      <c r="E560" s="234"/>
      <c r="F560" s="235"/>
      <c r="G560" s="234"/>
      <c r="H560" s="257"/>
      <c r="I560" s="237"/>
      <c r="J560" s="238"/>
      <c r="K560" s="258" t="s">
        <v>164</v>
      </c>
      <c r="L560" s="259" t="n">
        <f aca="false">L559</f>
        <v>0</v>
      </c>
      <c r="M560" s="259"/>
      <c r="N560" s="259" t="n">
        <f aca="false">N559+L560</f>
        <v>0</v>
      </c>
      <c r="O560" s="259"/>
      <c r="P560" s="259" t="n">
        <f aca="false">P559+N560</f>
        <v>0</v>
      </c>
      <c r="Q560" s="259"/>
      <c r="R560" s="259" t="n">
        <f aca="false">R559+P560</f>
        <v>0</v>
      </c>
      <c r="S560" s="259"/>
      <c r="T560" s="259" t="n">
        <f aca="false">T559+R560</f>
        <v>0</v>
      </c>
      <c r="U560" s="259"/>
      <c r="V560" s="259" t="n">
        <f aca="false">V559+T560</f>
        <v>0</v>
      </c>
      <c r="W560" s="259"/>
      <c r="X560" s="259" t="n">
        <f aca="false">X559+V560</f>
        <v>0</v>
      </c>
      <c r="Y560" s="259"/>
      <c r="Z560" s="259" t="n">
        <f aca="false">Z559+X560</f>
        <v>0</v>
      </c>
      <c r="AA560" s="259"/>
      <c r="AB560" s="259" t="n">
        <f aca="false">AB559+Z560</f>
        <v>0</v>
      </c>
      <c r="AC560" s="259"/>
      <c r="AD560" s="259" t="n">
        <f aca="false">AD559+AB560</f>
        <v>0</v>
      </c>
      <c r="AE560" s="259"/>
      <c r="AF560" s="259" t="n">
        <f aca="false">AF559+AD560</f>
        <v>0</v>
      </c>
      <c r="AG560" s="259"/>
      <c r="AH560" s="259" t="n">
        <f aca="false">AH559+AF560</f>
        <v>0</v>
      </c>
      <c r="AI560" s="259"/>
      <c r="AJ560" s="259" t="n">
        <f aca="false">AJ559+AH560</f>
        <v>0</v>
      </c>
      <c r="AK560" s="259"/>
      <c r="AL560" s="259" t="n">
        <f aca="false">AL559+AJ560</f>
        <v>0</v>
      </c>
      <c r="AM560" s="259"/>
      <c r="AN560" s="259" t="n">
        <f aca="false">AN559+AL560</f>
        <v>0</v>
      </c>
      <c r="AO560" s="259"/>
      <c r="AP560" s="259" t="n">
        <f aca="false">AP559+AN560</f>
        <v>0</v>
      </c>
      <c r="AQ560" s="259"/>
      <c r="AR560" s="259" t="n">
        <f aca="false">AR559+AP560</f>
        <v>0</v>
      </c>
      <c r="AS560" s="259"/>
      <c r="AT560" s="259" t="n">
        <f aca="false">AT559+AR560</f>
        <v>0</v>
      </c>
      <c r="AU560" s="259"/>
      <c r="AV560" s="259" t="n">
        <f aca="false">AV559+AT560</f>
        <v>0</v>
      </c>
      <c r="AW560" s="259"/>
      <c r="AX560" s="259" t="n">
        <f aca="false">AX559+AV560</f>
        <v>0</v>
      </c>
      <c r="AY560" s="259"/>
      <c r="AZ560" s="259" t="n">
        <f aca="false">AZ559+AX560</f>
        <v>0</v>
      </c>
      <c r="BA560" s="259"/>
      <c r="BB560" s="259" t="n">
        <f aca="false">BB559+AZ560</f>
        <v>0</v>
      </c>
      <c r="BC560" s="259"/>
      <c r="BD560" s="259" t="n">
        <f aca="false">BD559+BB560</f>
        <v>0</v>
      </c>
      <c r="BE560" s="259"/>
      <c r="BF560" s="259" t="n">
        <f aca="false">BF559+BD560</f>
        <v>0</v>
      </c>
      <c r="BG560" s="259"/>
      <c r="BH560" s="259" t="n">
        <f aca="false">BH559+BF560</f>
        <v>0</v>
      </c>
      <c r="BI560" s="259"/>
      <c r="BJ560" s="259" t="n">
        <f aca="false">BJ559+BH560</f>
        <v>0</v>
      </c>
      <c r="BK560" s="259"/>
      <c r="BL560" s="259" t="n">
        <f aca="false">BL559+BJ560</f>
        <v>0</v>
      </c>
      <c r="BM560" s="259"/>
      <c r="BN560" s="259" t="n">
        <f aca="false">BN559+BL560</f>
        <v>0</v>
      </c>
      <c r="BO560" s="259"/>
      <c r="BP560" s="259" t="n">
        <f aca="false">BP559+BN560</f>
        <v>0</v>
      </c>
      <c r="BQ560" s="259"/>
      <c r="BR560" s="259" t="n">
        <f aca="false">BR559+BP560</f>
        <v>0</v>
      </c>
      <c r="BS560" s="259"/>
      <c r="BT560" s="259" t="n">
        <f aca="false">BT559+BR560</f>
        <v>0</v>
      </c>
      <c r="BU560" s="259"/>
      <c r="BV560" s="259" t="n">
        <f aca="false">BV559+BT560</f>
        <v>0</v>
      </c>
      <c r="BW560" s="259"/>
      <c r="BX560" s="259" t="n">
        <f aca="false">BX559+BV560</f>
        <v>0</v>
      </c>
      <c r="BY560" s="259"/>
      <c r="BZ560" s="259" t="n">
        <f aca="false">BZ559+BX560</f>
        <v>0</v>
      </c>
      <c r="CA560" s="259"/>
      <c r="CB560" s="259" t="n">
        <f aca="false">CB559+BZ560</f>
        <v>0</v>
      </c>
      <c r="CC560" s="259"/>
      <c r="CD560" s="259" t="n">
        <f aca="false">CD559+CB560</f>
        <v>0</v>
      </c>
      <c r="CE560" s="259"/>
      <c r="CF560" s="259" t="n">
        <f aca="false">CF559+CD560</f>
        <v>0</v>
      </c>
      <c r="CG560" s="259"/>
      <c r="CH560" s="259" t="n">
        <f aca="false">CH559+CF560</f>
        <v>0</v>
      </c>
      <c r="CI560" s="259"/>
      <c r="CJ560" s="259" t="n">
        <f aca="false">CJ559+CH560</f>
        <v>0</v>
      </c>
      <c r="CK560" s="259"/>
      <c r="CL560" s="259" t="n">
        <f aca="false">CL559+CJ560</f>
        <v>0</v>
      </c>
      <c r="CM560" s="259"/>
      <c r="CN560" s="259" t="n">
        <f aca="false">CN559+CL560</f>
        <v>0</v>
      </c>
      <c r="CO560" s="259"/>
      <c r="CP560" s="259" t="n">
        <f aca="false">CP559+CN560</f>
        <v>0</v>
      </c>
      <c r="CQ560" s="259"/>
      <c r="CR560" s="259" t="n">
        <f aca="false">CR559+CP560</f>
        <v>0</v>
      </c>
      <c r="CS560" s="259"/>
      <c r="CT560" s="259" t="n">
        <f aca="false">CT559+CR560</f>
        <v>0</v>
      </c>
      <c r="CU560" s="259"/>
      <c r="CV560" s="259" t="n">
        <f aca="false">CV559+CT560</f>
        <v>0</v>
      </c>
      <c r="CW560" s="259"/>
      <c r="CX560" s="259" t="n">
        <f aca="false">CX559+CV560</f>
        <v>0</v>
      </c>
      <c r="CY560" s="259"/>
      <c r="CZ560" s="259" t="n">
        <f aca="false">CZ559+CX560</f>
        <v>0</v>
      </c>
      <c r="DA560" s="259"/>
      <c r="DB560" s="259" t="n">
        <f aca="false">DB559+CZ560</f>
        <v>0</v>
      </c>
      <c r="DC560" s="259"/>
      <c r="DD560" s="259" t="n">
        <f aca="false">DD559+DB560</f>
        <v>0</v>
      </c>
      <c r="DE560" s="259"/>
      <c r="DF560" s="259" t="n">
        <f aca="false">DF559+DD560</f>
        <v>0</v>
      </c>
      <c r="DG560" s="259"/>
      <c r="DH560" s="259" t="n">
        <f aca="false">DH559+DF560</f>
        <v>0</v>
      </c>
      <c r="DI560" s="259"/>
      <c r="DJ560" s="296" t="n">
        <f aca="false">DJ559+DH560</f>
        <v>0</v>
      </c>
      <c r="DK560" s="296"/>
      <c r="DL560" s="259" t="n">
        <f aca="false">DL559+DJ560</f>
        <v>0</v>
      </c>
      <c r="DM560" s="259"/>
      <c r="DN560" s="259" t="n">
        <f aca="false">DN559+DL560</f>
        <v>0</v>
      </c>
      <c r="DO560" s="259"/>
      <c r="DP560" s="259" t="n">
        <f aca="false">DP559+DN560</f>
        <v>0</v>
      </c>
      <c r="DQ560" s="259"/>
      <c r="DR560" s="259" t="n">
        <f aca="false">DR559+DP560</f>
        <v>0</v>
      </c>
      <c r="DS560" s="259"/>
      <c r="DT560" s="259" t="n">
        <f aca="false">DT559+DR560</f>
        <v>0</v>
      </c>
      <c r="DU560" s="259"/>
      <c r="DV560" s="259" t="n">
        <f aca="false">DV559+DT560</f>
        <v>0</v>
      </c>
      <c r="DW560" s="259"/>
      <c r="DX560" s="259" t="n">
        <f aca="false">DX559+DV560</f>
        <v>0</v>
      </c>
      <c r="DY560" s="259"/>
      <c r="DZ560" s="259" t="n">
        <f aca="false">DZ559+DX560</f>
        <v>0</v>
      </c>
      <c r="EA560" s="259"/>
      <c r="EB560" s="259" t="n">
        <f aca="false">EB559+DZ560</f>
        <v>0</v>
      </c>
      <c r="EC560" s="259"/>
      <c r="ED560" s="259" t="n">
        <f aca="false">ED559+EB560</f>
        <v>0</v>
      </c>
      <c r="EE560" s="259"/>
      <c r="EF560" s="259" t="n">
        <f aca="false">EF559+ED560</f>
        <v>0</v>
      </c>
      <c r="EG560" s="259"/>
      <c r="EH560" s="259" t="n">
        <f aca="false">EH559+EF560</f>
        <v>0</v>
      </c>
      <c r="EI560" s="259"/>
      <c r="EJ560" s="259" t="n">
        <f aca="false">EJ559+EH560</f>
        <v>0</v>
      </c>
      <c r="EK560" s="259"/>
      <c r="EL560" s="259" t="n">
        <f aca="false">EL559+EJ560</f>
        <v>0</v>
      </c>
      <c r="EM560" s="259"/>
      <c r="EN560" s="259" t="n">
        <f aca="false">EN559+EL560</f>
        <v>0</v>
      </c>
      <c r="EO560" s="259"/>
      <c r="EP560" s="259" t="n">
        <f aca="false">EP559+EN560</f>
        <v>0</v>
      </c>
      <c r="EQ560" s="259"/>
      <c r="ER560" s="259" t="n">
        <f aca="false">ER559+EP560</f>
        <v>0</v>
      </c>
      <c r="ES560" s="259"/>
      <c r="ET560" s="259" t="n">
        <f aca="false">ET559+ER560</f>
        <v>0</v>
      </c>
      <c r="EU560" s="259"/>
      <c r="EV560" s="259" t="n">
        <f aca="false">EV559+ET560</f>
        <v>0</v>
      </c>
      <c r="EW560" s="259"/>
      <c r="EX560" s="260" t="n">
        <f aca="false">EX559+EV560</f>
        <v>0</v>
      </c>
      <c r="EY560" s="260"/>
      <c r="EZ560" s="259" t="n">
        <f aca="false">EZ559+EX560</f>
        <v>0</v>
      </c>
      <c r="FA560" s="259"/>
      <c r="FB560" s="259" t="n">
        <f aca="false">FB559+EZ560</f>
        <v>0</v>
      </c>
      <c r="FC560" s="259"/>
      <c r="FD560" s="259" t="n">
        <f aca="false">FD559+FB560</f>
        <v>0</v>
      </c>
      <c r="FE560" s="259"/>
      <c r="FF560" s="259" t="n">
        <f aca="false">FF559+FD560</f>
        <v>0</v>
      </c>
      <c r="FG560" s="259"/>
      <c r="FH560" s="259" t="n">
        <f aca="false">FH559+FF560</f>
        <v>0</v>
      </c>
      <c r="FI560" s="259"/>
      <c r="FJ560" s="259" t="n">
        <f aca="false">FJ559+FH560</f>
        <v>0</v>
      </c>
      <c r="FK560" s="259"/>
      <c r="FL560" s="259" t="n">
        <f aca="false">FL559+FJ560</f>
        <v>0</v>
      </c>
      <c r="FM560" s="259"/>
      <c r="FN560" s="259" t="n">
        <f aca="false">FN559+FL560</f>
        <v>0</v>
      </c>
      <c r="FO560" s="259"/>
      <c r="FP560" s="259" t="n">
        <f aca="false">FP559+FN560</f>
        <v>0</v>
      </c>
      <c r="FQ560" s="259"/>
      <c r="FR560" s="259" t="n">
        <f aca="false">FR559+FP560</f>
        <v>0</v>
      </c>
      <c r="FS560" s="259"/>
      <c r="FT560" s="259" t="n">
        <f aca="false">FT559+FR560</f>
        <v>0</v>
      </c>
      <c r="FU560" s="259"/>
      <c r="FV560" s="259" t="n">
        <f aca="false">FV559+FT560</f>
        <v>0</v>
      </c>
      <c r="FW560" s="259"/>
      <c r="FX560" s="259" t="n">
        <f aca="false">FX559+FV560</f>
        <v>0</v>
      </c>
      <c r="FY560" s="259"/>
      <c r="FZ560" s="259" t="n">
        <f aca="false">FZ559+FX560</f>
        <v>0</v>
      </c>
      <c r="GA560" s="259"/>
      <c r="GB560" s="259" t="n">
        <f aca="false">GB559+FZ560</f>
        <v>0</v>
      </c>
      <c r="GC560" s="259"/>
      <c r="GD560" s="259" t="n">
        <f aca="false">GD559+GB560</f>
        <v>0</v>
      </c>
      <c r="GE560" s="259"/>
      <c r="GF560" s="259" t="n">
        <f aca="false">GF559+GD560</f>
        <v>0</v>
      </c>
      <c r="GG560" s="259"/>
      <c r="GH560" s="259" t="n">
        <f aca="false">GH559+GF560</f>
        <v>0</v>
      </c>
      <c r="GI560" s="259"/>
      <c r="GJ560" s="259" t="n">
        <f aca="false">GJ559+GH560</f>
        <v>0</v>
      </c>
      <c r="GK560" s="259"/>
      <c r="GL560" s="259" t="n">
        <f aca="false">GL559+GJ560</f>
        <v>0</v>
      </c>
      <c r="GM560" s="259"/>
      <c r="GN560" s="259" t="n">
        <f aca="false">GN559+GL560</f>
        <v>0</v>
      </c>
      <c r="GO560" s="259"/>
      <c r="GP560" s="259" t="n">
        <f aca="false">GP559+GN560</f>
        <v>0</v>
      </c>
      <c r="GQ560" s="259"/>
      <c r="GR560" s="259" t="n">
        <f aca="false">GR559+GP560</f>
        <v>0</v>
      </c>
      <c r="GS560" s="259"/>
      <c r="GT560" s="259" t="n">
        <f aca="false">GT559+GR560</f>
        <v>0</v>
      </c>
      <c r="GU560" s="259"/>
      <c r="GV560" s="259" t="n">
        <f aca="false">GV559+GT560</f>
        <v>0</v>
      </c>
      <c r="GW560" s="259"/>
      <c r="GX560" s="259" t="n">
        <f aca="false">GX559+GV560</f>
        <v>0</v>
      </c>
      <c r="GY560" s="259"/>
      <c r="GZ560" s="259" t="n">
        <f aca="false">GZ559+GX560</f>
        <v>0</v>
      </c>
      <c r="HA560" s="259"/>
      <c r="HB560" s="259" t="n">
        <f aca="false">HB559+GZ560</f>
        <v>0</v>
      </c>
      <c r="HC560" s="259"/>
      <c r="HD560" s="259" t="n">
        <f aca="false">HD559+HB560</f>
        <v>0</v>
      </c>
      <c r="HE560" s="259"/>
      <c r="HF560" s="259" t="n">
        <f aca="false">HF559+HD560</f>
        <v>0</v>
      </c>
      <c r="HG560" s="259"/>
      <c r="HH560" s="259" t="n">
        <f aca="false">HH559+HF560</f>
        <v>0</v>
      </c>
      <c r="HI560" s="259"/>
      <c r="HJ560" s="259" t="n">
        <f aca="false">HJ559+HH560</f>
        <v>0</v>
      </c>
      <c r="HK560" s="259"/>
    </row>
    <row r="561" s="299" customFormat="true" ht="12.75" hidden="true" customHeight="false" outlineLevel="0" collapsed="false">
      <c r="A561" s="232"/>
      <c r="B561" s="233"/>
      <c r="C561" s="232"/>
      <c r="D561" s="234"/>
      <c r="E561" s="234"/>
      <c r="F561" s="235"/>
      <c r="G561" s="234"/>
      <c r="H561" s="261"/>
      <c r="I561" s="237"/>
      <c r="J561" s="238"/>
      <c r="K561" s="262" t="s">
        <v>165</v>
      </c>
      <c r="L561" s="263" t="e">
        <f aca="false">IF($E555&gt;0,L558/$E555,"-")</f>
        <v>#N/A</v>
      </c>
      <c r="M561" s="263"/>
      <c r="N561" s="263" t="e">
        <f aca="false">IF($E555&gt;0,N558/$E555,"-")</f>
        <v>#N/A</v>
      </c>
      <c r="O561" s="263"/>
      <c r="P561" s="263" t="e">
        <f aca="false">IF($E555&gt;0,P558/$E555,"-")</f>
        <v>#N/A</v>
      </c>
      <c r="Q561" s="263"/>
      <c r="R561" s="263" t="e">
        <f aca="false">IF($E555&gt;0,R558/$E555,"-")</f>
        <v>#N/A</v>
      </c>
      <c r="S561" s="263"/>
      <c r="T561" s="263" t="e">
        <f aca="false">IF($E555&gt;0,T558/$E555,"-")</f>
        <v>#N/A</v>
      </c>
      <c r="U561" s="263"/>
      <c r="V561" s="263" t="e">
        <f aca="false">IF($E555&gt;0,V558/$E555,"-")</f>
        <v>#N/A</v>
      </c>
      <c r="W561" s="263"/>
      <c r="X561" s="263" t="e">
        <f aca="false">IF($E555&gt;0,X558/$E555,"-")</f>
        <v>#N/A</v>
      </c>
      <c r="Y561" s="263"/>
      <c r="Z561" s="263" t="e">
        <f aca="false">IF($E555&gt;0,Z558/$E555,"-")</f>
        <v>#N/A</v>
      </c>
      <c r="AA561" s="263"/>
      <c r="AB561" s="263" t="e">
        <f aca="false">IF($E555&gt;0,AB558/$E555,"-")</f>
        <v>#N/A</v>
      </c>
      <c r="AC561" s="263"/>
      <c r="AD561" s="263" t="e">
        <f aca="false">IF($E555&gt;0,AD558/$E555,"-")</f>
        <v>#N/A</v>
      </c>
      <c r="AE561" s="263"/>
      <c r="AF561" s="263" t="e">
        <f aca="false">IF($E555&gt;0,AF558/$E555,"-")</f>
        <v>#N/A</v>
      </c>
      <c r="AG561" s="263"/>
      <c r="AH561" s="263" t="e">
        <f aca="false">IF($E555&gt;0,AH558/$E555,"-")</f>
        <v>#N/A</v>
      </c>
      <c r="AI561" s="263"/>
      <c r="AJ561" s="263" t="e">
        <f aca="false">IF($E555&gt;0,AJ558/$E555,"-")</f>
        <v>#N/A</v>
      </c>
      <c r="AK561" s="263"/>
      <c r="AL561" s="263" t="e">
        <f aca="false">IF($E555&gt;0,AL558/$E555,"-")</f>
        <v>#N/A</v>
      </c>
      <c r="AM561" s="263"/>
      <c r="AN561" s="263" t="e">
        <f aca="false">IF($E555&gt;0,AN558/$E555,"-")</f>
        <v>#N/A</v>
      </c>
      <c r="AO561" s="263"/>
      <c r="AP561" s="263" t="e">
        <f aca="false">IF($E555&gt;0,AP558/$E555,"-")</f>
        <v>#N/A</v>
      </c>
      <c r="AQ561" s="263"/>
      <c r="AR561" s="263" t="e">
        <f aca="false">IF($E555&gt;0,AR558/$E555,"-")</f>
        <v>#N/A</v>
      </c>
      <c r="AS561" s="263"/>
      <c r="AT561" s="263" t="e">
        <f aca="false">IF($E555&gt;0,AT558/$E555,"-")</f>
        <v>#N/A</v>
      </c>
      <c r="AU561" s="263"/>
      <c r="AV561" s="263" t="e">
        <f aca="false">IF($E555&gt;0,AV558/$E555,"-")</f>
        <v>#N/A</v>
      </c>
      <c r="AW561" s="263"/>
      <c r="AX561" s="263" t="e">
        <f aca="false">IF($E555&gt;0,AX558/$E555,"-")</f>
        <v>#N/A</v>
      </c>
      <c r="AY561" s="263"/>
      <c r="AZ561" s="263" t="e">
        <f aca="false">IF($E555&gt;0,AZ558/$E555,"-")</f>
        <v>#N/A</v>
      </c>
      <c r="BA561" s="263"/>
      <c r="BB561" s="263" t="e">
        <f aca="false">IF($E555&gt;0,BB558/$E555,"-")</f>
        <v>#N/A</v>
      </c>
      <c r="BC561" s="263"/>
      <c r="BD561" s="263" t="e">
        <f aca="false">IF($E555&gt;0,BD558/$E555,"-")</f>
        <v>#N/A</v>
      </c>
      <c r="BE561" s="263"/>
      <c r="BF561" s="263" t="e">
        <f aca="false">IF($E555&gt;0,BF558/$E555,"-")</f>
        <v>#N/A</v>
      </c>
      <c r="BG561" s="263"/>
      <c r="BH561" s="263" t="e">
        <f aca="false">IF($E555&gt;0,BH558/$E555,"-")</f>
        <v>#N/A</v>
      </c>
      <c r="BI561" s="263"/>
      <c r="BJ561" s="263" t="e">
        <f aca="false">IF($E555&gt;0,BJ558/$E555,"-")</f>
        <v>#N/A</v>
      </c>
      <c r="BK561" s="263"/>
      <c r="BL561" s="263" t="e">
        <f aca="false">IF($E555&gt;0,BL558/$E555,"-")</f>
        <v>#N/A</v>
      </c>
      <c r="BM561" s="263"/>
      <c r="BN561" s="263" t="e">
        <f aca="false">IF($E555&gt;0,BN558/$E555,"-")</f>
        <v>#N/A</v>
      </c>
      <c r="BO561" s="263"/>
      <c r="BP561" s="263" t="e">
        <f aca="false">IF($E555&gt;0,BP558/$E555,"-")</f>
        <v>#N/A</v>
      </c>
      <c r="BQ561" s="263"/>
      <c r="BR561" s="263" t="e">
        <f aca="false">IF($E555&gt;0,BR558/$E555,"-")</f>
        <v>#N/A</v>
      </c>
      <c r="BS561" s="263"/>
      <c r="BT561" s="263" t="e">
        <f aca="false">IF($E555&gt;0,BT558/$E555,"-")</f>
        <v>#N/A</v>
      </c>
      <c r="BU561" s="263"/>
      <c r="BV561" s="263" t="e">
        <f aca="false">IF($E555&gt;0,BV558/$E555,"-")</f>
        <v>#N/A</v>
      </c>
      <c r="BW561" s="263"/>
      <c r="BX561" s="263" t="e">
        <f aca="false">IF($E555&gt;0,BX558/$E555,"-")</f>
        <v>#N/A</v>
      </c>
      <c r="BY561" s="263"/>
      <c r="BZ561" s="263" t="e">
        <f aca="false">IF($E555&gt;0,BZ558/$E555,"-")</f>
        <v>#N/A</v>
      </c>
      <c r="CA561" s="263"/>
      <c r="CB561" s="263" t="e">
        <f aca="false">IF($E555&gt;0,CB558/$E555,"-")</f>
        <v>#N/A</v>
      </c>
      <c r="CC561" s="263"/>
      <c r="CD561" s="263" t="e">
        <f aca="false">IF($E555&gt;0,CD558/$E555,"-")</f>
        <v>#N/A</v>
      </c>
      <c r="CE561" s="263"/>
      <c r="CF561" s="263" t="e">
        <f aca="false">IF($E555&gt;0,CF558/$E555,"-")</f>
        <v>#N/A</v>
      </c>
      <c r="CG561" s="263"/>
      <c r="CH561" s="263" t="e">
        <f aca="false">IF($E555&gt;0,CH558/$E555,"-")</f>
        <v>#N/A</v>
      </c>
      <c r="CI561" s="263"/>
      <c r="CJ561" s="263" t="e">
        <f aca="false">IF($E555&gt;0,CJ558/$E555,"-")</f>
        <v>#N/A</v>
      </c>
      <c r="CK561" s="263"/>
      <c r="CL561" s="263" t="e">
        <f aca="false">IF($E555&gt;0,CL558/$E555,"-")</f>
        <v>#N/A</v>
      </c>
      <c r="CM561" s="263"/>
      <c r="CN561" s="263" t="e">
        <f aca="false">IF($E555&gt;0,CN558/$E555,"-")</f>
        <v>#N/A</v>
      </c>
      <c r="CO561" s="263"/>
      <c r="CP561" s="263" t="e">
        <f aca="false">IF($E555&gt;0,CP558/$E555,"-")</f>
        <v>#N/A</v>
      </c>
      <c r="CQ561" s="263"/>
      <c r="CR561" s="263" t="e">
        <f aca="false">IF($E555&gt;0,CR558/$E555,"-")</f>
        <v>#N/A</v>
      </c>
      <c r="CS561" s="263"/>
      <c r="CT561" s="263" t="e">
        <f aca="false">IF($E555&gt;0,CT558/$E555,"-")</f>
        <v>#N/A</v>
      </c>
      <c r="CU561" s="263"/>
      <c r="CV561" s="263" t="e">
        <f aca="false">IF($E555&gt;0,CV558/$E555,"-")</f>
        <v>#N/A</v>
      </c>
      <c r="CW561" s="263"/>
      <c r="CX561" s="263" t="e">
        <f aca="false">IF($E555&gt;0,CX558/$E555,"-")</f>
        <v>#N/A</v>
      </c>
      <c r="CY561" s="263"/>
      <c r="CZ561" s="263" t="e">
        <f aca="false">IF($E555&gt;0,CZ558/$E555,"-")</f>
        <v>#N/A</v>
      </c>
      <c r="DA561" s="263"/>
      <c r="DB561" s="263" t="e">
        <f aca="false">IF($E555&gt;0,DB558/$E555,"-")</f>
        <v>#N/A</v>
      </c>
      <c r="DC561" s="263"/>
      <c r="DD561" s="263" t="e">
        <f aca="false">IF($E555&gt;0,DD558/$E555,"-")</f>
        <v>#N/A</v>
      </c>
      <c r="DE561" s="263"/>
      <c r="DF561" s="263" t="e">
        <f aca="false">IF($E555&gt;0,DF558/$E555,"-")</f>
        <v>#N/A</v>
      </c>
      <c r="DG561" s="263"/>
      <c r="DH561" s="263" t="e">
        <f aca="false">IF($E555&gt;0,DH558/$E555,"-")</f>
        <v>#N/A</v>
      </c>
      <c r="DI561" s="263"/>
      <c r="DJ561" s="298" t="e">
        <f aca="false">IF($E555&gt;0,DJ558/$E555,"-")</f>
        <v>#N/A</v>
      </c>
      <c r="DK561" s="298"/>
      <c r="DL561" s="263" t="e">
        <f aca="false">IF($E555&gt;0,DL558/$E555,"-")</f>
        <v>#N/A</v>
      </c>
      <c r="DM561" s="263"/>
      <c r="DN561" s="263" t="e">
        <f aca="false">IF($E555&gt;0,DN558/$E555,"-")</f>
        <v>#N/A</v>
      </c>
      <c r="DO561" s="263"/>
      <c r="DP561" s="263" t="e">
        <f aca="false">IF($E555&gt;0,DP558/$E555,"-")</f>
        <v>#N/A</v>
      </c>
      <c r="DQ561" s="263"/>
      <c r="DR561" s="263" t="e">
        <f aca="false">IF($E555&gt;0,DR558/$E555,"-")</f>
        <v>#N/A</v>
      </c>
      <c r="DS561" s="263"/>
      <c r="DT561" s="263" t="e">
        <f aca="false">IF($E555&gt;0,DT558/$E555,"-")</f>
        <v>#N/A</v>
      </c>
      <c r="DU561" s="263"/>
      <c r="DV561" s="263" t="e">
        <f aca="false">IF($E555&gt;0,DV558/$E555,"-")</f>
        <v>#N/A</v>
      </c>
      <c r="DW561" s="263"/>
      <c r="DX561" s="263" t="e">
        <f aca="false">IF($E555&gt;0,DX558/$E555,"-")</f>
        <v>#N/A</v>
      </c>
      <c r="DY561" s="263"/>
      <c r="DZ561" s="263" t="e">
        <f aca="false">IF($E555&gt;0,DZ558/$E555,"-")</f>
        <v>#N/A</v>
      </c>
      <c r="EA561" s="263"/>
      <c r="EB561" s="263" t="e">
        <f aca="false">IF($E555&gt;0,EB558/$E555,"-")</f>
        <v>#N/A</v>
      </c>
      <c r="EC561" s="263"/>
      <c r="ED561" s="263" t="e">
        <f aca="false">IF($E555&gt;0,ED558/$E555,"-")</f>
        <v>#N/A</v>
      </c>
      <c r="EE561" s="263"/>
      <c r="EF561" s="263" t="e">
        <f aca="false">IF($E555&gt;0,EF558/$E555,"-")</f>
        <v>#N/A</v>
      </c>
      <c r="EG561" s="263"/>
      <c r="EH561" s="263" t="e">
        <f aca="false">IF($E555&gt;0,EH558/$E555,"-")</f>
        <v>#N/A</v>
      </c>
      <c r="EI561" s="263"/>
      <c r="EJ561" s="263" t="e">
        <f aca="false">IF($E555&gt;0,EJ558/$E555,"-")</f>
        <v>#N/A</v>
      </c>
      <c r="EK561" s="263"/>
      <c r="EL561" s="263" t="e">
        <f aca="false">IF($E555&gt;0,EL558/$E555,"-")</f>
        <v>#N/A</v>
      </c>
      <c r="EM561" s="263"/>
      <c r="EN561" s="263" t="e">
        <f aca="false">IF($E555&gt;0,EN558/$E555,"-")</f>
        <v>#N/A</v>
      </c>
      <c r="EO561" s="263"/>
      <c r="EP561" s="263" t="e">
        <f aca="false">IF($E555&gt;0,EP558/$E555,"-")</f>
        <v>#N/A</v>
      </c>
      <c r="EQ561" s="263"/>
      <c r="ER561" s="263" t="e">
        <f aca="false">IF($E555&gt;0,ER558/$E555,"-")</f>
        <v>#N/A</v>
      </c>
      <c r="ES561" s="263"/>
      <c r="ET561" s="263" t="e">
        <f aca="false">IF($E555&gt;0,ET558/$E555,"-")</f>
        <v>#N/A</v>
      </c>
      <c r="EU561" s="263"/>
      <c r="EV561" s="263" t="e">
        <f aca="false">IF($E555&gt;0,EV558/$E555,"-")</f>
        <v>#N/A</v>
      </c>
      <c r="EW561" s="263"/>
      <c r="EX561" s="264" t="e">
        <f aca="false">IF($E555&gt;0,EX558/$E555,"-")</f>
        <v>#N/A</v>
      </c>
      <c r="EY561" s="264"/>
      <c r="EZ561" s="263" t="e">
        <f aca="false">IF($E555&gt;0,EZ558/$E555,"-")</f>
        <v>#N/A</v>
      </c>
      <c r="FA561" s="263"/>
      <c r="FB561" s="263" t="e">
        <f aca="false">IF($E555&gt;0,FB558/$E555,"-")</f>
        <v>#N/A</v>
      </c>
      <c r="FC561" s="263"/>
      <c r="FD561" s="263" t="e">
        <f aca="false">IF($E555&gt;0,FD558/$E555,"-")</f>
        <v>#N/A</v>
      </c>
      <c r="FE561" s="263"/>
      <c r="FF561" s="263" t="e">
        <f aca="false">IF($E555&gt;0,FF558/$E555,"-")</f>
        <v>#N/A</v>
      </c>
      <c r="FG561" s="263"/>
      <c r="FH561" s="263" t="e">
        <f aca="false">IF($E555&gt;0,FH558/$E555,"-")</f>
        <v>#N/A</v>
      </c>
      <c r="FI561" s="263"/>
      <c r="FJ561" s="263" t="e">
        <f aca="false">IF($E555&gt;0,FJ558/$E555,"-")</f>
        <v>#N/A</v>
      </c>
      <c r="FK561" s="263"/>
      <c r="FL561" s="263" t="e">
        <f aca="false">IF($E555&gt;0,FL558/$E555,"-")</f>
        <v>#N/A</v>
      </c>
      <c r="FM561" s="263"/>
      <c r="FN561" s="263" t="e">
        <f aca="false">IF($E555&gt;0,FN558/$E555,"-")</f>
        <v>#N/A</v>
      </c>
      <c r="FO561" s="263"/>
      <c r="FP561" s="263" t="e">
        <f aca="false">IF($E555&gt;0,FP558/$E555,"-")</f>
        <v>#N/A</v>
      </c>
      <c r="FQ561" s="263"/>
      <c r="FR561" s="263" t="e">
        <f aca="false">IF($E555&gt;0,FR558/$E555,"-")</f>
        <v>#N/A</v>
      </c>
      <c r="FS561" s="263"/>
      <c r="FT561" s="263" t="e">
        <f aca="false">IF($E555&gt;0,FT558/$E555,"-")</f>
        <v>#N/A</v>
      </c>
      <c r="FU561" s="263"/>
      <c r="FV561" s="263" t="e">
        <f aca="false">IF($E555&gt;0,FV558/$E555,"-")</f>
        <v>#N/A</v>
      </c>
      <c r="FW561" s="263"/>
      <c r="FX561" s="263" t="e">
        <f aca="false">IF($E555&gt;0,FX558/$E555,"-")</f>
        <v>#N/A</v>
      </c>
      <c r="FY561" s="263"/>
      <c r="FZ561" s="263" t="e">
        <f aca="false">IF($E555&gt;0,FZ558/$E555,"-")</f>
        <v>#N/A</v>
      </c>
      <c r="GA561" s="263"/>
      <c r="GB561" s="263" t="e">
        <f aca="false">IF($E555&gt;0,GB558/$E555,"-")</f>
        <v>#N/A</v>
      </c>
      <c r="GC561" s="263"/>
      <c r="GD561" s="263" t="e">
        <f aca="false">IF($E555&gt;0,GD558/$E555,"-")</f>
        <v>#N/A</v>
      </c>
      <c r="GE561" s="263"/>
      <c r="GF561" s="263" t="e">
        <f aca="false">IF($E555&gt;0,GF558/$E555,"-")</f>
        <v>#N/A</v>
      </c>
      <c r="GG561" s="263"/>
      <c r="GH561" s="263" t="e">
        <f aca="false">IF($E555&gt;0,GH558/$E555,"-")</f>
        <v>#N/A</v>
      </c>
      <c r="GI561" s="263"/>
      <c r="GJ561" s="263" t="e">
        <f aca="false">IF($E555&gt;0,GJ558/$E555,"-")</f>
        <v>#N/A</v>
      </c>
      <c r="GK561" s="263"/>
      <c r="GL561" s="263" t="e">
        <f aca="false">IF($E555&gt;0,GL558/$E555,"-")</f>
        <v>#N/A</v>
      </c>
      <c r="GM561" s="263"/>
      <c r="GN561" s="263" t="e">
        <f aca="false">IF($E555&gt;0,GN558/$E555,"-")</f>
        <v>#N/A</v>
      </c>
      <c r="GO561" s="263"/>
      <c r="GP561" s="263" t="e">
        <f aca="false">IF($E555&gt;0,GP558/$E555,"-")</f>
        <v>#N/A</v>
      </c>
      <c r="GQ561" s="263"/>
      <c r="GR561" s="263" t="e">
        <f aca="false">IF($E555&gt;0,GR558/$E555,"-")</f>
        <v>#N/A</v>
      </c>
      <c r="GS561" s="263"/>
      <c r="GT561" s="263" t="e">
        <f aca="false">IF($E555&gt;0,GT558/$E555,"-")</f>
        <v>#N/A</v>
      </c>
      <c r="GU561" s="263"/>
      <c r="GV561" s="263" t="e">
        <f aca="false">IF($E555&gt;0,GV558/$E555,"-")</f>
        <v>#N/A</v>
      </c>
      <c r="GW561" s="263"/>
      <c r="GX561" s="263" t="e">
        <f aca="false">IF($E555&gt;0,GX558/$E555,"-")</f>
        <v>#N/A</v>
      </c>
      <c r="GY561" s="263"/>
      <c r="GZ561" s="263" t="e">
        <f aca="false">IF($E555&gt;0,GZ558/$E555,"-")</f>
        <v>#N/A</v>
      </c>
      <c r="HA561" s="263"/>
      <c r="HB561" s="263" t="e">
        <f aca="false">IF($E555&gt;0,HB558/$E555,"-")</f>
        <v>#N/A</v>
      </c>
      <c r="HC561" s="263"/>
      <c r="HD561" s="263" t="e">
        <f aca="false">IF($E555&gt;0,HD558/$E555,"-")</f>
        <v>#N/A</v>
      </c>
      <c r="HE561" s="263"/>
      <c r="HF561" s="263" t="e">
        <f aca="false">IF($E555&gt;0,HF558/$E555,"-")</f>
        <v>#N/A</v>
      </c>
      <c r="HG561" s="263"/>
      <c r="HH561" s="263" t="e">
        <f aca="false">IF($E555&gt;0,HH558/$E555,"-")</f>
        <v>#N/A</v>
      </c>
      <c r="HI561" s="263"/>
      <c r="HJ561" s="263" t="e">
        <f aca="false">IF($E555&gt;0,HJ558/$E555,"-")</f>
        <v>#N/A</v>
      </c>
      <c r="HK561" s="263"/>
    </row>
    <row r="562" customFormat="false" ht="12.75" hidden="true" customHeight="false" outlineLevel="0" collapsed="false">
      <c r="A562" s="232"/>
      <c r="B562" s="233"/>
      <c r="C562" s="232"/>
      <c r="D562" s="234"/>
      <c r="E562" s="234"/>
      <c r="F562" s="235"/>
      <c r="G562" s="234"/>
      <c r="H562" s="234"/>
      <c r="I562" s="237"/>
      <c r="J562" s="238"/>
      <c r="K562" s="265" t="s">
        <v>166</v>
      </c>
      <c r="L562" s="266" t="e">
        <f aca="false">IF($E555&gt;0,L560/$E555,"-")</f>
        <v>#N/A</v>
      </c>
      <c r="M562" s="266"/>
      <c r="N562" s="266" t="e">
        <f aca="false">IF($E555&gt;0,N560/$E555,"-")</f>
        <v>#N/A</v>
      </c>
      <c r="O562" s="266"/>
      <c r="P562" s="266" t="e">
        <f aca="false">IF($E555&gt;0,P560/$E555,"-")</f>
        <v>#N/A</v>
      </c>
      <c r="Q562" s="266"/>
      <c r="R562" s="266" t="e">
        <f aca="false">IF($E555&gt;0,R560/$E555,"-")</f>
        <v>#N/A</v>
      </c>
      <c r="S562" s="266"/>
      <c r="T562" s="266" t="e">
        <f aca="false">IF($E555&gt;0,T560/$E555,"-")</f>
        <v>#N/A</v>
      </c>
      <c r="U562" s="266"/>
      <c r="V562" s="266" t="e">
        <f aca="false">IF($E555&gt;0,V560/$E555,"-")</f>
        <v>#N/A</v>
      </c>
      <c r="W562" s="266"/>
      <c r="X562" s="266" t="e">
        <f aca="false">IF($E555&gt;0,X560/$E555,"-")</f>
        <v>#N/A</v>
      </c>
      <c r="Y562" s="266"/>
      <c r="Z562" s="266" t="e">
        <f aca="false">IF($E555&gt;0,Z560/$E555,"-")</f>
        <v>#N/A</v>
      </c>
      <c r="AA562" s="266"/>
      <c r="AB562" s="266" t="e">
        <f aca="false">IF($E555&gt;0,AB560/$E555,"-")</f>
        <v>#N/A</v>
      </c>
      <c r="AC562" s="266"/>
      <c r="AD562" s="266" t="e">
        <f aca="false">IF($E555&gt;0,AD560/$E555,"-")</f>
        <v>#N/A</v>
      </c>
      <c r="AE562" s="266"/>
      <c r="AF562" s="266" t="e">
        <f aca="false">IF($E555&gt;0,AF560/$E555,"-")</f>
        <v>#N/A</v>
      </c>
      <c r="AG562" s="266"/>
      <c r="AH562" s="266" t="e">
        <f aca="false">IF($E555&gt;0,AH560/$E555,"-")</f>
        <v>#N/A</v>
      </c>
      <c r="AI562" s="266"/>
      <c r="AJ562" s="266" t="e">
        <f aca="false">IF($E555&gt;0,AJ560/$E555,"-")</f>
        <v>#N/A</v>
      </c>
      <c r="AK562" s="266"/>
      <c r="AL562" s="266" t="e">
        <f aca="false">IF($E555&gt;0,AL560/$E555,"-")</f>
        <v>#N/A</v>
      </c>
      <c r="AM562" s="266"/>
      <c r="AN562" s="266" t="e">
        <f aca="false">IF($E555&gt;0,AN560/$E555,"-")</f>
        <v>#N/A</v>
      </c>
      <c r="AO562" s="266"/>
      <c r="AP562" s="266" t="e">
        <f aca="false">IF($E555&gt;0,AP560/$E555,"-")</f>
        <v>#N/A</v>
      </c>
      <c r="AQ562" s="266"/>
      <c r="AR562" s="266" t="e">
        <f aca="false">IF($E555&gt;0,AR560/$E555,"-")</f>
        <v>#N/A</v>
      </c>
      <c r="AS562" s="266"/>
      <c r="AT562" s="266" t="e">
        <f aca="false">IF($E555&gt;0,AT560/$E555,"-")</f>
        <v>#N/A</v>
      </c>
      <c r="AU562" s="266"/>
      <c r="AV562" s="266" t="e">
        <f aca="false">IF($E555&gt;0,AV560/$E555,"-")</f>
        <v>#N/A</v>
      </c>
      <c r="AW562" s="266"/>
      <c r="AX562" s="266" t="e">
        <f aca="false">IF($E555&gt;0,AX560/$E555,"-")</f>
        <v>#N/A</v>
      </c>
      <c r="AY562" s="266"/>
      <c r="AZ562" s="266" t="e">
        <f aca="false">IF($E555&gt;0,AZ560/$E555,"-")</f>
        <v>#N/A</v>
      </c>
      <c r="BA562" s="266"/>
      <c r="BB562" s="266" t="e">
        <f aca="false">IF($E555&gt;0,BB560/$E555,"-")</f>
        <v>#N/A</v>
      </c>
      <c r="BC562" s="266"/>
      <c r="BD562" s="266" t="e">
        <f aca="false">IF($E555&gt;0,BD560/$E555,"-")</f>
        <v>#N/A</v>
      </c>
      <c r="BE562" s="266"/>
      <c r="BF562" s="266" t="e">
        <f aca="false">IF($E555&gt;0,BF560/$E555,"-")</f>
        <v>#N/A</v>
      </c>
      <c r="BG562" s="266"/>
      <c r="BH562" s="266" t="e">
        <f aca="false">IF($E555&gt;0,BH560/$E555,"-")</f>
        <v>#N/A</v>
      </c>
      <c r="BI562" s="266"/>
      <c r="BJ562" s="266" t="e">
        <f aca="false">IF($E555&gt;0,BJ560/$E555,"-")</f>
        <v>#N/A</v>
      </c>
      <c r="BK562" s="266"/>
      <c r="BL562" s="266" t="e">
        <f aca="false">IF($E555&gt;0,BL560/$E555,"-")</f>
        <v>#N/A</v>
      </c>
      <c r="BM562" s="266"/>
      <c r="BN562" s="266" t="e">
        <f aca="false">IF($E555&gt;0,BN560/$E555,"-")</f>
        <v>#N/A</v>
      </c>
      <c r="BO562" s="266"/>
      <c r="BP562" s="266" t="e">
        <f aca="false">IF($E555&gt;0,BP560/$E555,"-")</f>
        <v>#N/A</v>
      </c>
      <c r="BQ562" s="266"/>
      <c r="BR562" s="300" t="e">
        <f aca="false">IF($E555&gt;0,BR560/$E555,"-")</f>
        <v>#N/A</v>
      </c>
      <c r="BS562" s="300"/>
      <c r="BT562" s="300" t="e">
        <f aca="false">IF($E555&gt;0,BT560/$E555,"-")</f>
        <v>#N/A</v>
      </c>
      <c r="BU562" s="300"/>
      <c r="BV562" s="300" t="e">
        <f aca="false">IF($E555&gt;0,BV560/$E555,"-")</f>
        <v>#N/A</v>
      </c>
      <c r="BW562" s="300"/>
      <c r="BX562" s="300" t="e">
        <f aca="false">IF($E555&gt;0,BX560/$E555,"-")</f>
        <v>#N/A</v>
      </c>
      <c r="BY562" s="300"/>
      <c r="BZ562" s="300" t="e">
        <f aca="false">IF($E555&gt;0,BZ560/$E555,"-")</f>
        <v>#N/A</v>
      </c>
      <c r="CA562" s="300"/>
      <c r="CB562" s="300" t="e">
        <f aca="false">IF($E555&gt;0,CB560/$E555,"-")</f>
        <v>#N/A</v>
      </c>
      <c r="CC562" s="300"/>
      <c r="CD562" s="300" t="e">
        <f aca="false">IF($E555&gt;0,CD560/$E555,"-")</f>
        <v>#N/A</v>
      </c>
      <c r="CE562" s="300"/>
      <c r="CF562" s="300" t="e">
        <f aca="false">IF($E555&gt;0,CF560/$E555,"-")</f>
        <v>#N/A</v>
      </c>
      <c r="CG562" s="300"/>
      <c r="CH562" s="300" t="e">
        <f aca="false">IF($E555&gt;0,CH560/$E555,"-")</f>
        <v>#N/A</v>
      </c>
      <c r="CI562" s="300"/>
      <c r="CJ562" s="300" t="e">
        <f aca="false">IF($E555&gt;0,CJ560/$E555,"-")</f>
        <v>#N/A</v>
      </c>
      <c r="CK562" s="300"/>
      <c r="CL562" s="300" t="e">
        <f aca="false">IF($E555&gt;0,CL560/$E555,"-")</f>
        <v>#N/A</v>
      </c>
      <c r="CM562" s="300"/>
      <c r="CN562" s="300" t="e">
        <f aca="false">IF($E555&gt;0,CN560/$E555,"-")</f>
        <v>#N/A</v>
      </c>
      <c r="CO562" s="300"/>
      <c r="CP562" s="300" t="e">
        <f aca="false">IF($E555&gt;0,CP560/$E555,"-")</f>
        <v>#N/A</v>
      </c>
      <c r="CQ562" s="300"/>
      <c r="CR562" s="300" t="e">
        <f aca="false">IF($E555&gt;0,CR560/$E555,"-")</f>
        <v>#N/A</v>
      </c>
      <c r="CS562" s="300"/>
      <c r="CT562" s="300" t="e">
        <f aca="false">IF($E555&gt;0,CT560/$E555,"-")</f>
        <v>#N/A</v>
      </c>
      <c r="CU562" s="300"/>
      <c r="CV562" s="300" t="e">
        <f aca="false">IF($E555&gt;0,CV560/$E555,"-")</f>
        <v>#N/A</v>
      </c>
      <c r="CW562" s="300"/>
      <c r="CX562" s="300" t="e">
        <f aca="false">IF($E555&gt;0,CX560/$E555,"-")</f>
        <v>#N/A</v>
      </c>
      <c r="CY562" s="300"/>
      <c r="CZ562" s="300" t="e">
        <f aca="false">IF($E555&gt;0,CZ560/$E555,"-")</f>
        <v>#N/A</v>
      </c>
      <c r="DA562" s="300"/>
      <c r="DB562" s="300" t="e">
        <f aca="false">IF($E555&gt;0,DB560/$E555,"-")</f>
        <v>#N/A</v>
      </c>
      <c r="DC562" s="300"/>
      <c r="DD562" s="300" t="e">
        <f aca="false">IF($E555&gt;0,DD560/$E555,"-")</f>
        <v>#N/A</v>
      </c>
      <c r="DE562" s="300"/>
      <c r="DF562" s="300" t="e">
        <f aca="false">IF($E555&gt;0,DF560/$E555,"-")</f>
        <v>#N/A</v>
      </c>
      <c r="DG562" s="300"/>
      <c r="DH562" s="300" t="e">
        <f aca="false">IF($E555&gt;0,DH560/$E555,"-")</f>
        <v>#N/A</v>
      </c>
      <c r="DI562" s="300"/>
      <c r="DJ562" s="301" t="e">
        <f aca="false">IF($E555&gt;0,DJ560/$E555,"-")</f>
        <v>#N/A</v>
      </c>
      <c r="DK562" s="301"/>
      <c r="DL562" s="300" t="e">
        <f aca="false">IF($E555&gt;0,DL560/$E555,"-")</f>
        <v>#N/A</v>
      </c>
      <c r="DM562" s="300"/>
      <c r="DN562" s="300" t="e">
        <f aca="false">IF($E555&gt;0,DN560/$E555,"-")</f>
        <v>#N/A</v>
      </c>
      <c r="DO562" s="300"/>
      <c r="DP562" s="300" t="e">
        <f aca="false">IF($E555&gt;0,DP560/$E555,"-")</f>
        <v>#N/A</v>
      </c>
      <c r="DQ562" s="300"/>
      <c r="DR562" s="300" t="e">
        <f aca="false">IF($E555&gt;0,DR560/$E555,"-")</f>
        <v>#N/A</v>
      </c>
      <c r="DS562" s="300"/>
      <c r="DT562" s="300" t="e">
        <f aca="false">IF($E555&gt;0,DT560/$E555,"-")</f>
        <v>#N/A</v>
      </c>
      <c r="DU562" s="300"/>
      <c r="DV562" s="300" t="e">
        <f aca="false">IF($E555&gt;0,DV560/$E555,"-")</f>
        <v>#N/A</v>
      </c>
      <c r="DW562" s="300"/>
      <c r="DX562" s="300" t="e">
        <f aca="false">IF($E555&gt;0,DX560/$E555,"-")</f>
        <v>#N/A</v>
      </c>
      <c r="DY562" s="300"/>
      <c r="DZ562" s="300" t="e">
        <f aca="false">IF($E555&gt;0,DZ560/$E555,"-")</f>
        <v>#N/A</v>
      </c>
      <c r="EA562" s="300"/>
      <c r="EB562" s="300" t="e">
        <f aca="false">IF($E555&gt;0,EB560/$E555,"-")</f>
        <v>#N/A</v>
      </c>
      <c r="EC562" s="300"/>
      <c r="ED562" s="300" t="e">
        <f aca="false">IF($E555&gt;0,ED560/$E555,"-")</f>
        <v>#N/A</v>
      </c>
      <c r="EE562" s="300"/>
      <c r="EF562" s="300" t="e">
        <f aca="false">IF($E555&gt;0,EF560/$E555,"-")</f>
        <v>#N/A</v>
      </c>
      <c r="EG562" s="300"/>
      <c r="EH562" s="300" t="e">
        <f aca="false">IF($E555&gt;0,EH560/$E555,"-")</f>
        <v>#N/A</v>
      </c>
      <c r="EI562" s="300"/>
      <c r="EJ562" s="300" t="e">
        <f aca="false">IF($E555&gt;0,EJ560/$E555,"-")</f>
        <v>#N/A</v>
      </c>
      <c r="EK562" s="300"/>
      <c r="EL562" s="300" t="e">
        <f aca="false">IF($E555&gt;0,EL560/$E555,"-")</f>
        <v>#N/A</v>
      </c>
      <c r="EM562" s="300"/>
      <c r="EN562" s="300" t="e">
        <f aca="false">IF($E555&gt;0,EN560/$E555,"-")</f>
        <v>#N/A</v>
      </c>
      <c r="EO562" s="300"/>
      <c r="EP562" s="300" t="e">
        <f aca="false">IF($E555&gt;0,EP560/$E555,"-")</f>
        <v>#N/A</v>
      </c>
      <c r="EQ562" s="300"/>
      <c r="ER562" s="300" t="e">
        <f aca="false">IF($E555&gt;0,ER560/$E555,"-")</f>
        <v>#N/A</v>
      </c>
      <c r="ES562" s="300"/>
      <c r="ET562" s="300" t="e">
        <f aca="false">IF($E555&gt;0,ET560/$E555,"-")</f>
        <v>#N/A</v>
      </c>
      <c r="EU562" s="300"/>
      <c r="EV562" s="300" t="e">
        <f aca="false">IF($E555&gt;0,EV560/$E555,"-")</f>
        <v>#N/A</v>
      </c>
      <c r="EW562" s="300"/>
      <c r="EX562" s="302" t="e">
        <f aca="false">IF($E555&gt;0,EX560/$E555,"-")</f>
        <v>#N/A</v>
      </c>
      <c r="EY562" s="302"/>
      <c r="EZ562" s="300" t="e">
        <f aca="false">IF($E555&gt;0,EZ560/$E555,"-")</f>
        <v>#N/A</v>
      </c>
      <c r="FA562" s="300"/>
      <c r="FB562" s="300" t="e">
        <f aca="false">IF($E555&gt;0,FB560/$E555,"-")</f>
        <v>#N/A</v>
      </c>
      <c r="FC562" s="300"/>
      <c r="FD562" s="300" t="e">
        <f aca="false">IF($E555&gt;0,FD560/$E555,"-")</f>
        <v>#N/A</v>
      </c>
      <c r="FE562" s="300"/>
      <c r="FF562" s="300" t="e">
        <f aca="false">IF($E555&gt;0,FF560/$E555,"-")</f>
        <v>#N/A</v>
      </c>
      <c r="FG562" s="300"/>
      <c r="FH562" s="300" t="e">
        <f aca="false">IF($E555&gt;0,FH560/$E555,"-")</f>
        <v>#N/A</v>
      </c>
      <c r="FI562" s="300"/>
      <c r="FJ562" s="300" t="e">
        <f aca="false">IF($E555&gt;0,FJ560/$E555,"-")</f>
        <v>#N/A</v>
      </c>
      <c r="FK562" s="300"/>
      <c r="FL562" s="300" t="e">
        <f aca="false">IF($E555&gt;0,FL560/$E555,"-")</f>
        <v>#N/A</v>
      </c>
      <c r="FM562" s="300"/>
      <c r="FN562" s="300" t="e">
        <f aca="false">IF($E555&gt;0,FN560/$E555,"-")</f>
        <v>#N/A</v>
      </c>
      <c r="FO562" s="300"/>
      <c r="FP562" s="300" t="e">
        <f aca="false">IF($E555&gt;0,FP560/$E555,"-")</f>
        <v>#N/A</v>
      </c>
      <c r="FQ562" s="300"/>
      <c r="FR562" s="300" t="e">
        <f aca="false">IF($E555&gt;0,FR560/$E555,"-")</f>
        <v>#N/A</v>
      </c>
      <c r="FS562" s="300"/>
      <c r="FT562" s="300" t="e">
        <f aca="false">IF($E555&gt;0,FT560/$E555,"-")</f>
        <v>#N/A</v>
      </c>
      <c r="FU562" s="300"/>
      <c r="FV562" s="300" t="e">
        <f aca="false">IF($E555&gt;0,FV560/$E555,"-")</f>
        <v>#N/A</v>
      </c>
      <c r="FW562" s="300"/>
      <c r="FX562" s="300" t="e">
        <f aca="false">IF($E555&gt;0,FX560/$E555,"-")</f>
        <v>#N/A</v>
      </c>
      <c r="FY562" s="300"/>
      <c r="FZ562" s="300" t="e">
        <f aca="false">IF($E555&gt;0,FZ560/$E555,"-")</f>
        <v>#N/A</v>
      </c>
      <c r="GA562" s="300"/>
      <c r="GB562" s="300" t="e">
        <f aca="false">IF($E555&gt;0,GB560/$E555,"-")</f>
        <v>#N/A</v>
      </c>
      <c r="GC562" s="300"/>
      <c r="GD562" s="300" t="e">
        <f aca="false">IF($E555&gt;0,GD560/$E555,"-")</f>
        <v>#N/A</v>
      </c>
      <c r="GE562" s="300"/>
      <c r="GF562" s="300" t="e">
        <f aca="false">IF($E555&gt;0,GF560/$E555,"-")</f>
        <v>#N/A</v>
      </c>
      <c r="GG562" s="300"/>
      <c r="GH562" s="300" t="e">
        <f aca="false">IF($E555&gt;0,GH560/$E555,"-")</f>
        <v>#N/A</v>
      </c>
      <c r="GI562" s="300"/>
      <c r="GJ562" s="300" t="e">
        <f aca="false">IF($E555&gt;0,GJ560/$E555,"-")</f>
        <v>#N/A</v>
      </c>
      <c r="GK562" s="300"/>
      <c r="GL562" s="300" t="e">
        <f aca="false">IF($E555&gt;0,GL560/$E555,"-")</f>
        <v>#N/A</v>
      </c>
      <c r="GM562" s="300"/>
      <c r="GN562" s="300" t="e">
        <f aca="false">IF($E555&gt;0,GN560/$E555,"-")</f>
        <v>#N/A</v>
      </c>
      <c r="GO562" s="300"/>
      <c r="GP562" s="300" t="e">
        <f aca="false">IF($E555&gt;0,GP560/$E555,"-")</f>
        <v>#N/A</v>
      </c>
      <c r="GQ562" s="300"/>
      <c r="GR562" s="300" t="e">
        <f aca="false">IF($E555&gt;0,GR560/$E555,"-")</f>
        <v>#N/A</v>
      </c>
      <c r="GS562" s="300"/>
      <c r="GT562" s="300" t="e">
        <f aca="false">IF($E555&gt;0,GT560/$E555,"-")</f>
        <v>#N/A</v>
      </c>
      <c r="GU562" s="300"/>
      <c r="GV562" s="300" t="e">
        <f aca="false">IF($E555&gt;0,GV560/$E555,"-")</f>
        <v>#N/A</v>
      </c>
      <c r="GW562" s="300"/>
      <c r="GX562" s="300" t="e">
        <f aca="false">IF($E555&gt;0,GX560/$E555,"-")</f>
        <v>#N/A</v>
      </c>
      <c r="GY562" s="300"/>
      <c r="GZ562" s="300" t="e">
        <f aca="false">IF($E555&gt;0,GZ560/$E555,"-")</f>
        <v>#N/A</v>
      </c>
      <c r="HA562" s="300"/>
      <c r="HB562" s="300" t="e">
        <f aca="false">IF($E555&gt;0,HB560/$E555,"-")</f>
        <v>#N/A</v>
      </c>
      <c r="HC562" s="300"/>
      <c r="HD562" s="300" t="e">
        <f aca="false">IF($E555&gt;0,HD560/$E555,"-")</f>
        <v>#N/A</v>
      </c>
      <c r="HE562" s="300"/>
      <c r="HF562" s="300" t="e">
        <f aca="false">IF($E555&gt;0,HF560/$E555,"-")</f>
        <v>#N/A</v>
      </c>
      <c r="HG562" s="300"/>
      <c r="HH562" s="300" t="e">
        <f aca="false">IF($E555&gt;0,HH560/$E555,"-")</f>
        <v>#N/A</v>
      </c>
      <c r="HI562" s="300"/>
      <c r="HJ562" s="300" t="e">
        <f aca="false">IF($E555&gt;0,HJ560/$E555,"-")</f>
        <v>#N/A</v>
      </c>
      <c r="HK562" s="300"/>
    </row>
    <row r="563" s="243" customFormat="true" ht="13.8" hidden="true" customHeight="false" outlineLevel="0" collapsed="false">
      <c r="A563" s="268"/>
      <c r="B563" s="269"/>
      <c r="C563" s="269"/>
      <c r="D563" s="271"/>
      <c r="E563" s="271"/>
      <c r="F563" s="269"/>
      <c r="G563" s="269"/>
      <c r="H563" s="269"/>
      <c r="I563" s="269"/>
      <c r="J563" s="269"/>
      <c r="K563" s="269"/>
      <c r="L563" s="274"/>
      <c r="M563" s="274"/>
      <c r="N563" s="274"/>
      <c r="O563" s="274"/>
      <c r="P563" s="274"/>
      <c r="Q563" s="274"/>
      <c r="R563" s="275"/>
      <c r="S563" s="275"/>
      <c r="T563" s="276"/>
      <c r="U563" s="276"/>
      <c r="V563" s="274"/>
      <c r="W563" s="274"/>
      <c r="X563" s="274"/>
      <c r="Y563" s="274"/>
      <c r="Z563" s="275"/>
      <c r="AA563" s="275"/>
      <c r="AB563" s="276"/>
      <c r="AC563" s="276"/>
      <c r="AD563" s="274"/>
      <c r="AE563" s="274"/>
      <c r="AF563" s="274"/>
      <c r="AG563" s="274"/>
      <c r="AH563" s="275"/>
      <c r="AI563" s="275"/>
      <c r="AJ563" s="276"/>
      <c r="AK563" s="276"/>
      <c r="AL563" s="274"/>
      <c r="AM563" s="274"/>
      <c r="AN563" s="274"/>
      <c r="AO563" s="274"/>
      <c r="AP563" s="275"/>
      <c r="AQ563" s="275"/>
      <c r="AR563" s="276"/>
      <c r="AS563" s="276"/>
      <c r="AT563" s="277"/>
      <c r="AU563" s="277"/>
      <c r="AV563" s="277"/>
      <c r="AW563" s="277"/>
      <c r="AX563" s="277"/>
      <c r="AY563" s="278"/>
      <c r="AZ563" s="279"/>
      <c r="BA563" s="277"/>
      <c r="BB563" s="277"/>
      <c r="BC563" s="277"/>
      <c r="BD563" s="277"/>
      <c r="BE563" s="277"/>
      <c r="BF563" s="277"/>
      <c r="BG563" s="278"/>
      <c r="BH563" s="279"/>
      <c r="BI563" s="277"/>
      <c r="BJ563" s="277"/>
      <c r="BK563" s="277"/>
      <c r="BL563" s="277"/>
      <c r="BM563" s="277"/>
      <c r="BN563" s="277"/>
      <c r="BO563" s="278"/>
      <c r="BP563" s="279"/>
      <c r="BQ563" s="277"/>
      <c r="BR563" s="277"/>
      <c r="BS563" s="277"/>
      <c r="BT563" s="277"/>
      <c r="BU563" s="277"/>
      <c r="BV563" s="277"/>
      <c r="BW563" s="278"/>
      <c r="BX563" s="279"/>
      <c r="BY563" s="277"/>
      <c r="BZ563" s="277"/>
      <c r="CA563" s="277"/>
      <c r="CB563" s="277"/>
      <c r="CC563" s="277"/>
      <c r="CD563" s="275"/>
      <c r="CE563" s="275"/>
      <c r="CF563" s="276"/>
      <c r="CG563" s="276"/>
      <c r="CH563" s="274"/>
      <c r="CI563" s="274"/>
      <c r="CJ563" s="274"/>
      <c r="CK563" s="274"/>
      <c r="CL563" s="275"/>
      <c r="CM563" s="275"/>
      <c r="CN563" s="276"/>
      <c r="CO563" s="276"/>
      <c r="CP563" s="280"/>
      <c r="CQ563" s="280"/>
      <c r="CR563" s="280"/>
      <c r="CS563" s="280"/>
      <c r="CT563" s="281"/>
      <c r="CU563" s="282"/>
      <c r="CV563" s="283"/>
      <c r="CW563" s="281"/>
      <c r="CX563" s="281"/>
      <c r="CY563" s="281"/>
      <c r="CZ563" s="281"/>
      <c r="DA563" s="281"/>
      <c r="DB563" s="281"/>
      <c r="DC563" s="282"/>
      <c r="DD563" s="283"/>
      <c r="DE563" s="281"/>
      <c r="DF563" s="281"/>
      <c r="DG563" s="281"/>
      <c r="DH563" s="281"/>
      <c r="DI563" s="281"/>
      <c r="DJ563" s="284"/>
      <c r="DK563" s="285"/>
      <c r="DL563" s="283"/>
      <c r="DM563" s="281"/>
      <c r="DN563" s="281"/>
      <c r="DO563" s="281"/>
      <c r="DP563" s="281"/>
      <c r="DQ563" s="281"/>
      <c r="DR563" s="281"/>
      <c r="DS563" s="282"/>
      <c r="DT563" s="283"/>
      <c r="DU563" s="281"/>
      <c r="DV563" s="281"/>
      <c r="DW563" s="281"/>
      <c r="DX563" s="281"/>
      <c r="DY563" s="281"/>
      <c r="DZ563" s="281"/>
      <c r="EA563" s="282"/>
      <c r="EB563" s="283"/>
      <c r="EC563" s="281"/>
      <c r="ED563" s="281"/>
      <c r="EE563" s="281"/>
      <c r="EF563" s="281"/>
      <c r="EG563" s="281"/>
      <c r="EH563" s="281"/>
      <c r="EI563" s="282"/>
      <c r="EJ563" s="283"/>
      <c r="EK563" s="281"/>
      <c r="EL563" s="281"/>
      <c r="EM563" s="281"/>
      <c r="EN563" s="281"/>
      <c r="EO563" s="281"/>
      <c r="EP563" s="281"/>
      <c r="EQ563" s="282"/>
      <c r="ER563" s="283"/>
      <c r="ES563" s="281"/>
      <c r="ET563" s="281"/>
      <c r="EU563" s="281"/>
      <c r="EV563" s="281"/>
      <c r="EW563" s="281"/>
      <c r="EX563" s="286"/>
      <c r="EY563" s="287"/>
      <c r="EZ563" s="283"/>
      <c r="FA563" s="281"/>
      <c r="FB563" s="281"/>
      <c r="FC563" s="281"/>
      <c r="FD563" s="281"/>
      <c r="FE563" s="281"/>
      <c r="FF563" s="281"/>
      <c r="FG563" s="282"/>
      <c r="FH563" s="283"/>
      <c r="FI563" s="281"/>
      <c r="FJ563" s="281"/>
      <c r="FK563" s="281"/>
      <c r="FL563" s="281"/>
      <c r="FM563" s="281"/>
      <c r="FN563" s="281"/>
      <c r="FO563" s="282"/>
      <c r="FP563" s="283"/>
      <c r="FQ563" s="281"/>
      <c r="FR563" s="281"/>
      <c r="FS563" s="281"/>
      <c r="FT563" s="281"/>
      <c r="FU563" s="281"/>
      <c r="FV563" s="281"/>
      <c r="FW563" s="282"/>
      <c r="FX563" s="283"/>
      <c r="FY563" s="281"/>
      <c r="FZ563" s="281"/>
      <c r="GA563" s="281"/>
      <c r="GB563" s="281"/>
      <c r="GC563" s="281"/>
      <c r="GD563" s="281"/>
      <c r="GE563" s="282"/>
      <c r="GF563" s="283"/>
      <c r="GG563" s="281"/>
      <c r="GH563" s="281"/>
      <c r="GI563" s="281"/>
      <c r="GJ563" s="281"/>
      <c r="GK563" s="281"/>
      <c r="GL563" s="281"/>
      <c r="GM563" s="282"/>
      <c r="GN563" s="283"/>
      <c r="GO563" s="281"/>
      <c r="GP563" s="281"/>
      <c r="GQ563" s="281"/>
      <c r="GR563" s="281"/>
      <c r="GS563" s="281"/>
      <c r="GT563" s="281"/>
      <c r="GU563" s="282"/>
      <c r="GV563" s="281"/>
      <c r="GW563" s="282"/>
      <c r="GX563" s="281"/>
      <c r="GY563" s="282"/>
      <c r="GZ563" s="281"/>
      <c r="HA563" s="282"/>
      <c r="HB563" s="281"/>
      <c r="HC563" s="282"/>
      <c r="HD563" s="281"/>
      <c r="HE563" s="282"/>
      <c r="HF563" s="281"/>
      <c r="HG563" s="282"/>
      <c r="HH563" s="281"/>
      <c r="HI563" s="282"/>
      <c r="HJ563" s="281"/>
      <c r="HK563" s="282"/>
    </row>
    <row r="564" customFormat="false" ht="12.75" hidden="true" customHeight="false" outlineLevel="0" collapsed="false">
      <c r="A564" s="232" t="s">
        <v>223</v>
      </c>
      <c r="B564" s="233" t="e">
        <f aca="false">VLOOKUP(A564,PLANEJAMENTO!$B$11:$C$96,2,FALSE())</f>
        <v>#N/A</v>
      </c>
      <c r="C564" s="232" t="e">
        <f aca="false">VLOOKUP(A564,PLANEJAMENTO!$B$11:$D$96,3,FALSE())</f>
        <v>#N/A</v>
      </c>
      <c r="D564" s="234" t="e">
        <f aca="false">VLOOKUP(A564,PLANEJAMENTO!$B$11:$E$96,4,FALSE())</f>
        <v>#N/A</v>
      </c>
      <c r="E564" s="234" t="e">
        <f aca="false">D564</f>
        <v>#N/A</v>
      </c>
      <c r="F564" s="235" t="e">
        <f aca="false">produções!#REF!</f>
        <v>#VALUE!</v>
      </c>
      <c r="G564" s="234" t="e">
        <f aca="false">F564*8</f>
        <v>#VALUE!</v>
      </c>
      <c r="H564" s="234"/>
      <c r="I564" s="237"/>
      <c r="J564" s="238"/>
      <c r="K564" s="305" t="s">
        <v>159</v>
      </c>
      <c r="L564" s="240"/>
      <c r="M564" s="240"/>
      <c r="N564" s="240"/>
      <c r="O564" s="240"/>
      <c r="P564" s="240"/>
      <c r="Q564" s="240"/>
      <c r="R564" s="240"/>
      <c r="S564" s="240"/>
      <c r="T564" s="240"/>
      <c r="U564" s="240"/>
      <c r="V564" s="240"/>
      <c r="W564" s="240"/>
      <c r="X564" s="240"/>
      <c r="Y564" s="240"/>
      <c r="Z564" s="240"/>
      <c r="AA564" s="240"/>
      <c r="AB564" s="240"/>
      <c r="AC564" s="240"/>
      <c r="AD564" s="240"/>
      <c r="AE564" s="240"/>
      <c r="AF564" s="240"/>
      <c r="AG564" s="240"/>
      <c r="AH564" s="240"/>
      <c r="AI564" s="240"/>
      <c r="AJ564" s="240"/>
      <c r="AK564" s="240"/>
      <c r="AL564" s="240"/>
      <c r="AM564" s="240"/>
      <c r="AN564" s="240"/>
      <c r="AO564" s="240"/>
      <c r="AP564" s="240"/>
      <c r="AQ564" s="240"/>
      <c r="AR564" s="240"/>
      <c r="AS564" s="240"/>
      <c r="AT564" s="240"/>
      <c r="AU564" s="240"/>
      <c r="AV564" s="240"/>
      <c r="AW564" s="240"/>
      <c r="AX564" s="240"/>
      <c r="AY564" s="240"/>
      <c r="AZ564" s="240"/>
      <c r="BA564" s="240"/>
      <c r="BB564" s="240"/>
      <c r="BC564" s="240"/>
      <c r="BD564" s="240"/>
      <c r="BE564" s="240"/>
      <c r="BF564" s="345"/>
      <c r="BG564" s="345"/>
      <c r="BH564" s="240"/>
      <c r="BI564" s="240"/>
      <c r="BJ564" s="240"/>
      <c r="BK564" s="240"/>
      <c r="BL564" s="240"/>
      <c r="BM564" s="240"/>
      <c r="BN564" s="240"/>
      <c r="BO564" s="240"/>
      <c r="BP564" s="392" t="n">
        <f aca="false">6-BP481</f>
        <v>1.31333333333334</v>
      </c>
      <c r="BQ564" s="392"/>
      <c r="BR564" s="392" t="n">
        <v>6</v>
      </c>
      <c r="BS564" s="392"/>
      <c r="BT564" s="392" t="n">
        <v>2.03311688311688</v>
      </c>
      <c r="BU564" s="392"/>
      <c r="BV564" s="308"/>
      <c r="BW564" s="308"/>
      <c r="BX564" s="308"/>
      <c r="BY564" s="308"/>
      <c r="BZ564" s="308"/>
      <c r="CA564" s="308"/>
      <c r="CB564" s="308"/>
      <c r="CC564" s="308"/>
      <c r="CD564" s="308"/>
      <c r="CE564" s="308"/>
      <c r="CF564" s="308"/>
      <c r="CG564" s="308"/>
      <c r="CH564" s="308"/>
      <c r="CI564" s="308"/>
      <c r="CJ564" s="308"/>
      <c r="CK564" s="308"/>
      <c r="CL564" s="308"/>
      <c r="CM564" s="308"/>
      <c r="CN564" s="308"/>
      <c r="CO564" s="308"/>
      <c r="CP564" s="308"/>
      <c r="CQ564" s="308"/>
      <c r="CR564" s="308"/>
      <c r="CS564" s="308"/>
      <c r="CT564" s="308"/>
      <c r="CU564" s="308"/>
      <c r="CV564" s="308"/>
      <c r="CW564" s="308"/>
      <c r="CX564" s="308"/>
      <c r="CY564" s="308"/>
      <c r="CZ564" s="308"/>
      <c r="DA564" s="308"/>
      <c r="DB564" s="308"/>
      <c r="DC564" s="308"/>
      <c r="DD564" s="308"/>
      <c r="DE564" s="308"/>
      <c r="DF564" s="308"/>
      <c r="DG564" s="308"/>
      <c r="DH564" s="308"/>
      <c r="DI564" s="308"/>
      <c r="DJ564" s="315"/>
      <c r="DK564" s="315"/>
      <c r="DL564" s="308"/>
      <c r="DM564" s="308"/>
      <c r="DN564" s="308"/>
      <c r="DO564" s="308"/>
      <c r="DP564" s="308"/>
      <c r="DQ564" s="308"/>
      <c r="DR564" s="308"/>
      <c r="DS564" s="308"/>
      <c r="DT564" s="308"/>
      <c r="DU564" s="308"/>
      <c r="DV564" s="308"/>
      <c r="DW564" s="308"/>
      <c r="DX564" s="308"/>
      <c r="DY564" s="308"/>
      <c r="DZ564" s="308"/>
      <c r="EA564" s="308"/>
      <c r="EB564" s="308"/>
      <c r="EC564" s="308"/>
      <c r="ED564" s="308"/>
      <c r="EE564" s="308"/>
      <c r="EF564" s="308"/>
      <c r="EG564" s="308"/>
      <c r="EH564" s="308"/>
      <c r="EI564" s="308"/>
      <c r="EJ564" s="308"/>
      <c r="EK564" s="308"/>
      <c r="EL564" s="308"/>
      <c r="EM564" s="308"/>
      <c r="EN564" s="308"/>
      <c r="EO564" s="308"/>
      <c r="EP564" s="308"/>
      <c r="EQ564" s="308"/>
      <c r="ER564" s="308"/>
      <c r="ES564" s="308"/>
      <c r="ET564" s="308"/>
      <c r="EU564" s="308"/>
      <c r="EV564" s="308"/>
      <c r="EW564" s="308"/>
      <c r="EX564" s="309"/>
      <c r="EY564" s="309"/>
      <c r="EZ564" s="308"/>
      <c r="FA564" s="308"/>
      <c r="FB564" s="308"/>
      <c r="FC564" s="308"/>
      <c r="FD564" s="308"/>
      <c r="FE564" s="308"/>
      <c r="FF564" s="308"/>
      <c r="FG564" s="308"/>
      <c r="FH564" s="308"/>
      <c r="FI564" s="308"/>
      <c r="FJ564" s="308"/>
      <c r="FK564" s="308"/>
    </row>
    <row r="565" customFormat="false" ht="12.75" hidden="true" customHeight="false" outlineLevel="0" collapsed="false">
      <c r="A565" s="232"/>
      <c r="B565" s="233"/>
      <c r="C565" s="232"/>
      <c r="D565" s="234"/>
      <c r="E565" s="234"/>
      <c r="F565" s="235"/>
      <c r="G565" s="234"/>
      <c r="H565" s="234"/>
      <c r="I565" s="237"/>
      <c r="J565" s="238"/>
      <c r="K565" s="244" t="s">
        <v>160</v>
      </c>
      <c r="L565" s="245"/>
      <c r="M565" s="245"/>
      <c r="N565" s="245"/>
      <c r="O565" s="245"/>
      <c r="P565" s="245"/>
      <c r="Q565" s="245"/>
      <c r="R565" s="245"/>
      <c r="S565" s="245"/>
      <c r="T565" s="245"/>
      <c r="U565" s="245"/>
      <c r="V565" s="245"/>
      <c r="W565" s="245"/>
      <c r="X565" s="245"/>
      <c r="Y565" s="245"/>
      <c r="Z565" s="245"/>
      <c r="AA565" s="245"/>
      <c r="AB565" s="245"/>
      <c r="AC565" s="245"/>
      <c r="AD565" s="245"/>
      <c r="AE565" s="245"/>
      <c r="AF565" s="245"/>
      <c r="AG565" s="245"/>
      <c r="AH565" s="245"/>
      <c r="AI565" s="245"/>
      <c r="AJ565" s="245"/>
      <c r="AK565" s="245"/>
      <c r="AL565" s="245"/>
      <c r="AM565" s="245"/>
      <c r="AN565" s="245"/>
      <c r="AO565" s="245"/>
      <c r="AP565" s="245"/>
      <c r="AQ565" s="245"/>
      <c r="AR565" s="245"/>
      <c r="AS565" s="245"/>
      <c r="AT565" s="245"/>
      <c r="AU565" s="245"/>
      <c r="AV565" s="245"/>
      <c r="AW565" s="245"/>
      <c r="AX565" s="245"/>
      <c r="AY565" s="245"/>
      <c r="AZ565" s="245"/>
      <c r="BA565" s="245"/>
      <c r="BB565" s="245"/>
      <c r="BC565" s="245"/>
      <c r="BD565" s="245"/>
      <c r="BE565" s="245"/>
      <c r="BF565" s="245"/>
      <c r="BG565" s="245"/>
      <c r="BH565" s="245"/>
      <c r="BI565" s="245"/>
      <c r="BJ565" s="245"/>
      <c r="BK565" s="245"/>
      <c r="BL565" s="245"/>
      <c r="BM565" s="245"/>
      <c r="BN565" s="245"/>
      <c r="BO565" s="245"/>
      <c r="BP565" s="245" t="n">
        <v>1</v>
      </c>
      <c r="BQ565" s="245"/>
      <c r="BR565" s="245" t="n">
        <v>1</v>
      </c>
      <c r="BS565" s="245"/>
      <c r="BT565" s="245" t="n">
        <v>1</v>
      </c>
      <c r="BU565" s="245"/>
      <c r="BV565" s="245"/>
      <c r="BW565" s="245"/>
      <c r="BX565" s="245"/>
      <c r="BY565" s="245"/>
      <c r="BZ565" s="245"/>
      <c r="CA565" s="245"/>
      <c r="CB565" s="245"/>
      <c r="CC565" s="245"/>
      <c r="CD565" s="245"/>
      <c r="CE565" s="245"/>
      <c r="CF565" s="245"/>
      <c r="CG565" s="245"/>
      <c r="CH565" s="245"/>
      <c r="CI565" s="245"/>
      <c r="CJ565" s="245"/>
      <c r="CK565" s="245"/>
      <c r="CL565" s="245"/>
      <c r="CM565" s="245"/>
      <c r="CN565" s="245"/>
      <c r="CO565" s="245"/>
      <c r="CP565" s="245"/>
      <c r="CQ565" s="245"/>
      <c r="CR565" s="245"/>
      <c r="CS565" s="245"/>
      <c r="CT565" s="245"/>
      <c r="CU565" s="245"/>
      <c r="CV565" s="245"/>
      <c r="CW565" s="245"/>
      <c r="CX565" s="245"/>
      <c r="CY565" s="245"/>
      <c r="CZ565" s="245"/>
      <c r="DA565" s="245"/>
      <c r="DB565" s="245"/>
      <c r="DC565" s="245"/>
      <c r="DD565" s="245"/>
      <c r="DE565" s="245"/>
      <c r="DF565" s="245"/>
      <c r="DG565" s="245"/>
      <c r="DH565" s="245"/>
      <c r="DI565" s="245"/>
      <c r="DJ565" s="310"/>
      <c r="DK565" s="310"/>
      <c r="DL565" s="245"/>
      <c r="DM565" s="245"/>
      <c r="DN565" s="245"/>
      <c r="DO565" s="245"/>
      <c r="DP565" s="245"/>
      <c r="DQ565" s="245"/>
      <c r="DR565" s="245"/>
      <c r="DS565" s="245"/>
      <c r="DT565" s="245"/>
      <c r="DU565" s="245"/>
      <c r="DV565" s="245"/>
      <c r="DW565" s="245"/>
      <c r="DX565" s="245"/>
      <c r="DY565" s="245"/>
      <c r="DZ565" s="245"/>
      <c r="EA565" s="245"/>
      <c r="EB565" s="245"/>
      <c r="EC565" s="245"/>
      <c r="ED565" s="245"/>
      <c r="EE565" s="245"/>
      <c r="EF565" s="245"/>
      <c r="EG565" s="245"/>
      <c r="EH565" s="245"/>
      <c r="EI565" s="245"/>
      <c r="EJ565" s="245"/>
      <c r="EK565" s="245"/>
      <c r="EL565" s="245"/>
      <c r="EM565" s="245"/>
      <c r="EN565" s="245"/>
      <c r="EO565" s="245"/>
      <c r="EP565" s="245"/>
      <c r="EQ565" s="245"/>
      <c r="ER565" s="245"/>
      <c r="ES565" s="245"/>
      <c r="ET565" s="245"/>
      <c r="EU565" s="245"/>
      <c r="EV565" s="245"/>
      <c r="EW565" s="245"/>
      <c r="EX565" s="246"/>
      <c r="EY565" s="246"/>
      <c r="EZ565" s="245"/>
      <c r="FA565" s="245"/>
      <c r="FB565" s="245"/>
      <c r="FC565" s="245"/>
      <c r="FD565" s="245"/>
      <c r="FE565" s="245"/>
      <c r="FF565" s="245"/>
      <c r="FG565" s="245"/>
      <c r="FH565" s="245"/>
      <c r="FI565" s="245"/>
      <c r="FJ565" s="245"/>
      <c r="FK565" s="245"/>
    </row>
    <row r="566" customFormat="false" ht="12.75" hidden="true" customHeight="false" outlineLevel="0" collapsed="false">
      <c r="A566" s="232"/>
      <c r="B566" s="233"/>
      <c r="C566" s="232"/>
      <c r="D566" s="234"/>
      <c r="E566" s="234"/>
      <c r="F566" s="235"/>
      <c r="G566" s="234"/>
      <c r="H566" s="234"/>
      <c r="I566" s="237"/>
      <c r="J566" s="238"/>
      <c r="K566" s="247" t="s">
        <v>161</v>
      </c>
      <c r="L566" s="248" t="e">
        <f aca="false">(L564*L565*$G564)*$L$8</f>
        <v>#VALUE!</v>
      </c>
      <c r="M566" s="248"/>
      <c r="N566" s="248" t="e">
        <f aca="false">(N564*N565*$G564)*$L$8</f>
        <v>#VALUE!</v>
      </c>
      <c r="O566" s="248"/>
      <c r="P566" s="248" t="e">
        <f aca="false">(P564*P565*$G564)*$L$8</f>
        <v>#VALUE!</v>
      </c>
      <c r="Q566" s="248"/>
      <c r="R566" s="248" t="e">
        <f aca="false">(R564*R565*$G564)*$L$8</f>
        <v>#VALUE!</v>
      </c>
      <c r="S566" s="248"/>
      <c r="T566" s="248" t="e">
        <f aca="false">(T564*T565*$G564)*$T$8</f>
        <v>#VALUE!</v>
      </c>
      <c r="U566" s="248"/>
      <c r="V566" s="248" t="e">
        <f aca="false">(V564*V565*$G564)*$T$8</f>
        <v>#VALUE!</v>
      </c>
      <c r="W566" s="248"/>
      <c r="X566" s="248" t="e">
        <f aca="false">(X564*X565*$G564)*$T$8</f>
        <v>#VALUE!</v>
      </c>
      <c r="Y566" s="248"/>
      <c r="Z566" s="248" t="e">
        <f aca="false">(Z564*Z565*$G564)*$T$8</f>
        <v>#VALUE!</v>
      </c>
      <c r="AA566" s="248"/>
      <c r="AB566" s="248" t="e">
        <f aca="false">(AB564*AB565*$G564)*$AB$8</f>
        <v>#VALUE!</v>
      </c>
      <c r="AC566" s="248"/>
      <c r="AD566" s="248" t="e">
        <f aca="false">(AD564*AD565*$G564)*$AB$8</f>
        <v>#VALUE!</v>
      </c>
      <c r="AE566" s="248"/>
      <c r="AF566" s="248" t="e">
        <f aca="false">(AF564*AF565*$G564)*$AB$8</f>
        <v>#VALUE!</v>
      </c>
      <c r="AG566" s="248"/>
      <c r="AH566" s="248" t="e">
        <f aca="false">(AH564*AH565*$G564)*$AB$8</f>
        <v>#VALUE!</v>
      </c>
      <c r="AI566" s="248"/>
      <c r="AJ566" s="248" t="e">
        <f aca="false">(AJ564*AJ565*$G564)*$AJ$8</f>
        <v>#VALUE!</v>
      </c>
      <c r="AK566" s="248"/>
      <c r="AL566" s="248" t="e">
        <f aca="false">(AL564*AL565*$G564)*$AJ$8</f>
        <v>#VALUE!</v>
      </c>
      <c r="AM566" s="248"/>
      <c r="AN566" s="248" t="e">
        <f aca="false">(AN564*AN565*$G564)*$AJ$8</f>
        <v>#VALUE!</v>
      </c>
      <c r="AO566" s="248"/>
      <c r="AP566" s="248" t="e">
        <f aca="false">(AP564*AP565*$G564)*$AJ$8</f>
        <v>#VALUE!</v>
      </c>
      <c r="AQ566" s="248"/>
      <c r="AR566" s="248" t="e">
        <f aca="false">(AR564*AR565*$G564)*$AT$8</f>
        <v>#VALUE!</v>
      </c>
      <c r="AS566" s="248"/>
      <c r="AT566" s="248" t="e">
        <f aca="false">(AT564*AT565*$G564)*$AT$8</f>
        <v>#VALUE!</v>
      </c>
      <c r="AU566" s="248"/>
      <c r="AV566" s="248" t="e">
        <f aca="false">(AV564*AV565*$G564)*$AT$8</f>
        <v>#VALUE!</v>
      </c>
      <c r="AW566" s="248"/>
      <c r="AX566" s="248" t="e">
        <f aca="false">(AX564*AX565*$G564)*$AT$8</f>
        <v>#VALUE!</v>
      </c>
      <c r="AY566" s="248"/>
      <c r="AZ566" s="248" t="e">
        <f aca="false">(AZ564*AZ565*$G564)*$BB$8</f>
        <v>#VALUE!</v>
      </c>
      <c r="BA566" s="248"/>
      <c r="BB566" s="248" t="e">
        <f aca="false">(BB564*BB565*$G564)*$BB$8</f>
        <v>#VALUE!</v>
      </c>
      <c r="BC566" s="248"/>
      <c r="BD566" s="248" t="e">
        <f aca="false">(BD564*BD565*$G564)*$BB$8</f>
        <v>#VALUE!</v>
      </c>
      <c r="BE566" s="248"/>
      <c r="BF566" s="248" t="e">
        <f aca="false">(BF564*BF565*$G564)*$BB$8</f>
        <v>#VALUE!</v>
      </c>
      <c r="BG566" s="248"/>
      <c r="BH566" s="248" t="e">
        <f aca="false">(BH564*BH565*$G564)*$BJ$8</f>
        <v>#VALUE!</v>
      </c>
      <c r="BI566" s="248"/>
      <c r="BJ566" s="248" t="e">
        <f aca="false">(BJ564*BJ565*$G564)*$BJ$8</f>
        <v>#VALUE!</v>
      </c>
      <c r="BK566" s="248"/>
      <c r="BL566" s="248" t="e">
        <f aca="false">(BL564*BL565*$G564)*$BJ$8</f>
        <v>#VALUE!</v>
      </c>
      <c r="BM566" s="248"/>
      <c r="BN566" s="248" t="e">
        <f aca="false">(BN564*BN565*$G564)*$BJ$8</f>
        <v>#VALUE!</v>
      </c>
      <c r="BO566" s="248"/>
      <c r="BP566" s="248" t="e">
        <f aca="false">(BP564*BP565*$G564)*$BJ$8</f>
        <v>#VALUE!</v>
      </c>
      <c r="BQ566" s="248"/>
      <c r="BR566" s="248" t="e">
        <f aca="false">(BR564*BR565*$G564)*$BJ$8</f>
        <v>#VALUE!</v>
      </c>
      <c r="BS566" s="248"/>
      <c r="BT566" s="248" t="e">
        <f aca="false">(BT564*BT565*$G564)*$BT$8</f>
        <v>#VALUE!</v>
      </c>
      <c r="BU566" s="248"/>
      <c r="BV566" s="248" t="e">
        <f aca="false">(BV564*BV565*$G564)*$BT$8</f>
        <v>#VALUE!</v>
      </c>
      <c r="BW566" s="248"/>
      <c r="BX566" s="248" t="e">
        <f aca="false">(BX564*BX565*$G564)*$BT$8</f>
        <v>#VALUE!</v>
      </c>
      <c r="BY566" s="248"/>
      <c r="BZ566" s="248" t="e">
        <f aca="false">(BZ564*BZ565*$G564)*$BT$8</f>
        <v>#VALUE!</v>
      </c>
      <c r="CA566" s="248"/>
      <c r="CB566" s="248" t="e">
        <f aca="false">(CB564*CB565*$G564)*$CB$8</f>
        <v>#VALUE!</v>
      </c>
      <c r="CC566" s="248"/>
      <c r="CD566" s="248" t="e">
        <f aca="false">(CD564*CD565*$G564)*$CB$8</f>
        <v>#VALUE!</v>
      </c>
      <c r="CE566" s="248"/>
      <c r="CF566" s="248" t="e">
        <f aca="false">(CF564*CF565*$G564)*$CJ$8</f>
        <v>#VALUE!</v>
      </c>
      <c r="CG566" s="248"/>
      <c r="CH566" s="248" t="e">
        <f aca="false">(CH564*CH565*$G564)*$CJ$8</f>
        <v>#VALUE!</v>
      </c>
      <c r="CI566" s="248"/>
      <c r="CJ566" s="248" t="e">
        <f aca="false">(CJ564*CJ565*$G564)*$CJ$8</f>
        <v>#VALUE!</v>
      </c>
      <c r="CK566" s="248"/>
      <c r="CL566" s="248" t="e">
        <f aca="false">(CL564*CL565*$G564)*$CJ$8</f>
        <v>#VALUE!</v>
      </c>
      <c r="CM566" s="248"/>
      <c r="CN566" s="248" t="e">
        <f aca="false">(CN564*CN565*$G564)*$CT$8</f>
        <v>#VALUE!</v>
      </c>
      <c r="CO566" s="248"/>
      <c r="CP566" s="248" t="e">
        <f aca="false">(CP564*CP565*$G564)*$CT$8</f>
        <v>#VALUE!</v>
      </c>
      <c r="CQ566" s="248"/>
      <c r="CR566" s="248" t="e">
        <f aca="false">(CR564*CR565*$G564)*$CT$8</f>
        <v>#VALUE!</v>
      </c>
      <c r="CS566" s="248"/>
      <c r="CT566" s="248" t="e">
        <f aca="false">(CT564*CT565*$G564)*$CT$8</f>
        <v>#VALUE!</v>
      </c>
      <c r="CU566" s="248"/>
      <c r="CV566" s="248" t="e">
        <f aca="false">(CV564*CV565*$G564)*$DB$8</f>
        <v>#VALUE!</v>
      </c>
      <c r="CW566" s="248"/>
      <c r="CX566" s="248" t="e">
        <f aca="false">(CX564*CX565*$G564)*$DB$8</f>
        <v>#VALUE!</v>
      </c>
      <c r="CY566" s="248"/>
      <c r="CZ566" s="248" t="e">
        <f aca="false">(CZ564*CZ565*$G564)*$DB$8</f>
        <v>#VALUE!</v>
      </c>
      <c r="DA566" s="248"/>
      <c r="DB566" s="248" t="e">
        <f aca="false">(DB564*DB565*$G564)*$DB$8</f>
        <v>#VALUE!</v>
      </c>
      <c r="DC566" s="248"/>
      <c r="DD566" s="248" t="e">
        <f aca="false">(DD564*DD565*$G564)*$DB$8</f>
        <v>#VALUE!</v>
      </c>
      <c r="DE566" s="248"/>
      <c r="DF566" s="248" t="e">
        <f aca="false">(DF564*DF565*$G564)*$DB$8</f>
        <v>#VALUE!</v>
      </c>
      <c r="DG566" s="248"/>
      <c r="DH566" s="248" t="e">
        <f aca="false">(DH564*DH565*$G564)*$DB$8</f>
        <v>#VALUE!</v>
      </c>
      <c r="DI566" s="248"/>
      <c r="DJ566" s="292" t="e">
        <f aca="false">(DJ564*DJ565*$G564)*$DB$8</f>
        <v>#VALUE!</v>
      </c>
      <c r="DK566" s="292"/>
      <c r="DL566" s="248" t="e">
        <f aca="false">(DL564*DL565*$G564)*$DB$8</f>
        <v>#VALUE!</v>
      </c>
      <c r="DM566" s="248"/>
      <c r="DN566" s="248" t="e">
        <f aca="false">(DN564*DN565*$G564)*$DB$8</f>
        <v>#VALUE!</v>
      </c>
      <c r="DO566" s="248"/>
      <c r="DP566" s="248" t="e">
        <f aca="false">(DP564*DP565*$G564)*$DB$8</f>
        <v>#VALUE!</v>
      </c>
      <c r="DQ566" s="248"/>
      <c r="DR566" s="248" t="e">
        <f aca="false">(DR564*DR565*$G564)*$DB$8</f>
        <v>#VALUE!</v>
      </c>
      <c r="DS566" s="248"/>
      <c r="DT566" s="248" t="e">
        <f aca="false">(DT564*DT565*$G564)*$DB$8</f>
        <v>#VALUE!</v>
      </c>
      <c r="DU566" s="248"/>
      <c r="DV566" s="248" t="e">
        <f aca="false">(DV564*DV565*$G564)*$DB$8</f>
        <v>#VALUE!</v>
      </c>
      <c r="DW566" s="248"/>
      <c r="DX566" s="248" t="e">
        <f aca="false">(DX564*DX565*$G564)*$DB$8</f>
        <v>#VALUE!</v>
      </c>
      <c r="DY566" s="248"/>
      <c r="DZ566" s="248" t="e">
        <f aca="false">(DZ564*DZ565*$G564)*$DB$8</f>
        <v>#VALUE!</v>
      </c>
      <c r="EA566" s="248"/>
      <c r="EB566" s="248" t="e">
        <f aca="false">(EB564*EB565*$G564)*$DB$8</f>
        <v>#VALUE!</v>
      </c>
      <c r="EC566" s="248"/>
      <c r="ED566" s="248" t="e">
        <f aca="false">(ED564*ED565*$G564)*$DB$8</f>
        <v>#VALUE!</v>
      </c>
      <c r="EE566" s="248"/>
      <c r="EF566" s="248" t="e">
        <f aca="false">(EF564*EF565*$G564)*$DB$8</f>
        <v>#VALUE!</v>
      </c>
      <c r="EG566" s="248"/>
      <c r="EH566" s="248" t="e">
        <f aca="false">(EH564*EH565*$G564)*$DB$8</f>
        <v>#VALUE!</v>
      </c>
      <c r="EI566" s="248"/>
      <c r="EJ566" s="248" t="e">
        <f aca="false">(EJ564*EJ565*$G564)*$DB$8</f>
        <v>#VALUE!</v>
      </c>
      <c r="EK566" s="248"/>
      <c r="EL566" s="248" t="e">
        <f aca="false">(EL564*EL565*$G564)*$DB$8</f>
        <v>#VALUE!</v>
      </c>
      <c r="EM566" s="248"/>
      <c r="EN566" s="248" t="e">
        <f aca="false">(EN564*EN565*$G564)*$DB$8</f>
        <v>#VALUE!</v>
      </c>
      <c r="EO566" s="248"/>
      <c r="EP566" s="248" t="e">
        <f aca="false">(EP564*EP565*$G564)*$DB$8</f>
        <v>#VALUE!</v>
      </c>
      <c r="EQ566" s="248"/>
      <c r="ER566" s="248" t="e">
        <f aca="false">(ER564*ER565*$G564)*$DB$8</f>
        <v>#VALUE!</v>
      </c>
      <c r="ES566" s="248"/>
      <c r="ET566" s="248" t="e">
        <f aca="false">(ET564*ET565*$G564)*$DB$8</f>
        <v>#VALUE!</v>
      </c>
      <c r="EU566" s="248"/>
      <c r="EV566" s="248" t="e">
        <f aca="false">(EV564*EV565*$G564)*$DB$8</f>
        <v>#VALUE!</v>
      </c>
      <c r="EW566" s="248"/>
      <c r="EX566" s="249" t="e">
        <f aca="false">(EX564*EX565*$G564)*$DB$8</f>
        <v>#VALUE!</v>
      </c>
      <c r="EY566" s="249"/>
      <c r="EZ566" s="248" t="e">
        <f aca="false">(EZ564*EZ565*$G564)*$DB$8</f>
        <v>#VALUE!</v>
      </c>
      <c r="FA566" s="248"/>
      <c r="FB566" s="248" t="e">
        <f aca="false">(FB564*FB565*$G564)*$DB$8</f>
        <v>#VALUE!</v>
      </c>
      <c r="FC566" s="248"/>
      <c r="FD566" s="248" t="e">
        <f aca="false">(FD564*FD565*$G564)*$DB$8</f>
        <v>#VALUE!</v>
      </c>
      <c r="FE566" s="248"/>
      <c r="FF566" s="248" t="e">
        <f aca="false">(FF564*FF565*$G564)*$DB$8</f>
        <v>#VALUE!</v>
      </c>
      <c r="FG566" s="248"/>
      <c r="FH566" s="248" t="e">
        <f aca="false">(FH564*FH565*$G564)*$DB$8</f>
        <v>#VALUE!</v>
      </c>
      <c r="FI566" s="248"/>
      <c r="FJ566" s="248" t="e">
        <f aca="false">(FJ564*FJ565*$G564)*$DB$8</f>
        <v>#VALUE!</v>
      </c>
      <c r="FK566" s="248"/>
    </row>
    <row r="567" customFormat="false" ht="12.75" hidden="true" customHeight="false" outlineLevel="0" collapsed="false">
      <c r="A567" s="232"/>
      <c r="B567" s="233"/>
      <c r="C567" s="232"/>
      <c r="D567" s="234"/>
      <c r="E567" s="234"/>
      <c r="F567" s="235"/>
      <c r="G567" s="234"/>
      <c r="H567" s="234"/>
      <c r="I567" s="237"/>
      <c r="J567" s="238"/>
      <c r="K567" s="250" t="s">
        <v>162</v>
      </c>
      <c r="L567" s="251" t="e">
        <f aca="false">L566</f>
        <v>#VALUE!</v>
      </c>
      <c r="M567" s="251"/>
      <c r="N567" s="251" t="e">
        <f aca="false">L567+N566</f>
        <v>#VALUE!</v>
      </c>
      <c r="O567" s="251"/>
      <c r="P567" s="251" t="e">
        <f aca="false">N567+P566</f>
        <v>#VALUE!</v>
      </c>
      <c r="Q567" s="251"/>
      <c r="R567" s="251" t="e">
        <f aca="false">P567+R566</f>
        <v>#VALUE!</v>
      </c>
      <c r="S567" s="251"/>
      <c r="T567" s="251" t="e">
        <f aca="false">R567+T566</f>
        <v>#VALUE!</v>
      </c>
      <c r="U567" s="251"/>
      <c r="V567" s="251" t="e">
        <f aca="false">T567+V566</f>
        <v>#VALUE!</v>
      </c>
      <c r="W567" s="251"/>
      <c r="X567" s="251" t="e">
        <f aca="false">V567+X566</f>
        <v>#VALUE!</v>
      </c>
      <c r="Y567" s="251"/>
      <c r="Z567" s="251" t="e">
        <f aca="false">X567+Z566</f>
        <v>#VALUE!</v>
      </c>
      <c r="AA567" s="251"/>
      <c r="AB567" s="251" t="e">
        <f aca="false">Z567+AB566</f>
        <v>#VALUE!</v>
      </c>
      <c r="AC567" s="251"/>
      <c r="AD567" s="251" t="e">
        <f aca="false">AB567+AD566</f>
        <v>#VALUE!</v>
      </c>
      <c r="AE567" s="251"/>
      <c r="AF567" s="251" t="e">
        <f aca="false">AD567+AF566</f>
        <v>#VALUE!</v>
      </c>
      <c r="AG567" s="251"/>
      <c r="AH567" s="251" t="e">
        <f aca="false">AF567+AH566</f>
        <v>#VALUE!</v>
      </c>
      <c r="AI567" s="251"/>
      <c r="AJ567" s="251" t="e">
        <f aca="false">AH567+AJ566</f>
        <v>#VALUE!</v>
      </c>
      <c r="AK567" s="251"/>
      <c r="AL567" s="251" t="e">
        <f aca="false">AJ567+AL566</f>
        <v>#VALUE!</v>
      </c>
      <c r="AM567" s="251"/>
      <c r="AN567" s="251" t="e">
        <f aca="false">AL567+AN566</f>
        <v>#VALUE!</v>
      </c>
      <c r="AO567" s="251"/>
      <c r="AP567" s="251" t="e">
        <f aca="false">AN567+AP566</f>
        <v>#VALUE!</v>
      </c>
      <c r="AQ567" s="251"/>
      <c r="AR567" s="251" t="e">
        <f aca="false">AP567+AR566</f>
        <v>#VALUE!</v>
      </c>
      <c r="AS567" s="251"/>
      <c r="AT567" s="251" t="e">
        <f aca="false">AR567+AT566</f>
        <v>#VALUE!</v>
      </c>
      <c r="AU567" s="251"/>
      <c r="AV567" s="251" t="e">
        <f aca="false">AT567+AV566</f>
        <v>#VALUE!</v>
      </c>
      <c r="AW567" s="251"/>
      <c r="AX567" s="251" t="e">
        <f aca="false">AV567+AX566</f>
        <v>#VALUE!</v>
      </c>
      <c r="AY567" s="251"/>
      <c r="AZ567" s="251" t="e">
        <f aca="false">AX567+AZ566</f>
        <v>#VALUE!</v>
      </c>
      <c r="BA567" s="251"/>
      <c r="BB567" s="251" t="e">
        <f aca="false">AZ567+BB566</f>
        <v>#VALUE!</v>
      </c>
      <c r="BC567" s="251"/>
      <c r="BD567" s="251" t="e">
        <f aca="false">BB567+BD566</f>
        <v>#VALUE!</v>
      </c>
      <c r="BE567" s="251"/>
      <c r="BF567" s="251" t="e">
        <f aca="false">BD567+BF566</f>
        <v>#VALUE!</v>
      </c>
      <c r="BG567" s="251"/>
      <c r="BH567" s="251" t="e">
        <f aca="false">BF567+BH566</f>
        <v>#VALUE!</v>
      </c>
      <c r="BI567" s="251"/>
      <c r="BJ567" s="251" t="e">
        <f aca="false">BH567+BJ566</f>
        <v>#VALUE!</v>
      </c>
      <c r="BK567" s="251"/>
      <c r="BL567" s="251" t="e">
        <f aca="false">BJ567+BL566</f>
        <v>#VALUE!</v>
      </c>
      <c r="BM567" s="251"/>
      <c r="BN567" s="251" t="e">
        <f aca="false">BL567+BN566</f>
        <v>#VALUE!</v>
      </c>
      <c r="BO567" s="251"/>
      <c r="BP567" s="251" t="e">
        <f aca="false">BN567+BP566</f>
        <v>#VALUE!</v>
      </c>
      <c r="BQ567" s="251"/>
      <c r="BR567" s="251" t="e">
        <f aca="false">BP567+BR566</f>
        <v>#VALUE!</v>
      </c>
      <c r="BS567" s="251"/>
      <c r="BT567" s="251" t="e">
        <f aca="false">BR567+BT566</f>
        <v>#VALUE!</v>
      </c>
      <c r="BU567" s="251"/>
      <c r="BV567" s="251" t="e">
        <f aca="false">BT567+BV566</f>
        <v>#VALUE!</v>
      </c>
      <c r="BW567" s="251"/>
      <c r="BX567" s="251" t="e">
        <f aca="false">BV567+BX566</f>
        <v>#VALUE!</v>
      </c>
      <c r="BY567" s="251"/>
      <c r="BZ567" s="251" t="e">
        <f aca="false">BX567+BZ566</f>
        <v>#VALUE!</v>
      </c>
      <c r="CA567" s="251"/>
      <c r="CB567" s="251" t="e">
        <f aca="false">BZ567+CB566</f>
        <v>#VALUE!</v>
      </c>
      <c r="CC567" s="251"/>
      <c r="CD567" s="251" t="e">
        <f aca="false">CB567+CD566</f>
        <v>#VALUE!</v>
      </c>
      <c r="CE567" s="251"/>
      <c r="CF567" s="251" t="e">
        <f aca="false">CD567+CF566</f>
        <v>#VALUE!</v>
      </c>
      <c r="CG567" s="251"/>
      <c r="CH567" s="251" t="e">
        <f aca="false">CF567+CH566</f>
        <v>#VALUE!</v>
      </c>
      <c r="CI567" s="251"/>
      <c r="CJ567" s="251" t="e">
        <f aca="false">CH567+CJ566</f>
        <v>#VALUE!</v>
      </c>
      <c r="CK567" s="251"/>
      <c r="CL567" s="251" t="e">
        <f aca="false">CJ567+CL566</f>
        <v>#VALUE!</v>
      </c>
      <c r="CM567" s="251"/>
      <c r="CN567" s="251" t="e">
        <f aca="false">CL567+CN566</f>
        <v>#VALUE!</v>
      </c>
      <c r="CO567" s="251"/>
      <c r="CP567" s="251" t="e">
        <f aca="false">CN567+CP566</f>
        <v>#VALUE!</v>
      </c>
      <c r="CQ567" s="251"/>
      <c r="CR567" s="251" t="e">
        <f aca="false">CP567+CR566</f>
        <v>#VALUE!</v>
      </c>
      <c r="CS567" s="251"/>
      <c r="CT567" s="251" t="e">
        <f aca="false">CR567+CT566</f>
        <v>#VALUE!</v>
      </c>
      <c r="CU567" s="251"/>
      <c r="CV567" s="251" t="e">
        <f aca="false">CT567+CV566</f>
        <v>#VALUE!</v>
      </c>
      <c r="CW567" s="251"/>
      <c r="CX567" s="251" t="e">
        <f aca="false">CV567+CX566</f>
        <v>#VALUE!</v>
      </c>
      <c r="CY567" s="251"/>
      <c r="CZ567" s="251" t="e">
        <f aca="false">CX567+CZ566</f>
        <v>#VALUE!</v>
      </c>
      <c r="DA567" s="251"/>
      <c r="DB567" s="251" t="e">
        <f aca="false">CZ567+DB566</f>
        <v>#VALUE!</v>
      </c>
      <c r="DC567" s="251"/>
      <c r="DD567" s="251" t="e">
        <f aca="false">DB567+DD566</f>
        <v>#VALUE!</v>
      </c>
      <c r="DE567" s="251"/>
      <c r="DF567" s="251" t="e">
        <f aca="false">DD567+DF566</f>
        <v>#VALUE!</v>
      </c>
      <c r="DG567" s="251"/>
      <c r="DH567" s="251" t="e">
        <f aca="false">DF567+DH566</f>
        <v>#VALUE!</v>
      </c>
      <c r="DI567" s="251"/>
      <c r="DJ567" s="293" t="e">
        <f aca="false">DH567+DJ566</f>
        <v>#VALUE!</v>
      </c>
      <c r="DK567" s="293"/>
      <c r="DL567" s="251" t="e">
        <f aca="false">DJ567+DL566</f>
        <v>#VALUE!</v>
      </c>
      <c r="DM567" s="251"/>
      <c r="DN567" s="251" t="e">
        <f aca="false">DL567+DN566</f>
        <v>#VALUE!</v>
      </c>
      <c r="DO567" s="251"/>
      <c r="DP567" s="251" t="e">
        <f aca="false">DN567+DP566</f>
        <v>#VALUE!</v>
      </c>
      <c r="DQ567" s="251"/>
      <c r="DR567" s="251" t="e">
        <f aca="false">DP567+DR566</f>
        <v>#VALUE!</v>
      </c>
      <c r="DS567" s="251"/>
      <c r="DT567" s="251" t="e">
        <f aca="false">DR567+DT566</f>
        <v>#VALUE!</v>
      </c>
      <c r="DU567" s="251"/>
      <c r="DV567" s="251" t="e">
        <f aca="false">DT567+DV566</f>
        <v>#VALUE!</v>
      </c>
      <c r="DW567" s="251"/>
      <c r="DX567" s="251" t="e">
        <f aca="false">DV567+DX566</f>
        <v>#VALUE!</v>
      </c>
      <c r="DY567" s="251"/>
      <c r="DZ567" s="251" t="e">
        <f aca="false">DX567+DZ566</f>
        <v>#VALUE!</v>
      </c>
      <c r="EA567" s="251"/>
      <c r="EB567" s="251" t="e">
        <f aca="false">DZ567+EB566</f>
        <v>#VALUE!</v>
      </c>
      <c r="EC567" s="251"/>
      <c r="ED567" s="251" t="e">
        <f aca="false">EB567+ED566</f>
        <v>#VALUE!</v>
      </c>
      <c r="EE567" s="251"/>
      <c r="EF567" s="251" t="e">
        <f aca="false">ED567+EF566</f>
        <v>#VALUE!</v>
      </c>
      <c r="EG567" s="251"/>
      <c r="EH567" s="251" t="e">
        <f aca="false">EF567+EH566</f>
        <v>#VALUE!</v>
      </c>
      <c r="EI567" s="251"/>
      <c r="EJ567" s="251" t="e">
        <f aca="false">EH567+EJ566</f>
        <v>#VALUE!</v>
      </c>
      <c r="EK567" s="251"/>
      <c r="EL567" s="251" t="e">
        <f aca="false">EJ567+EL566</f>
        <v>#VALUE!</v>
      </c>
      <c r="EM567" s="251"/>
      <c r="EN567" s="251" t="e">
        <f aca="false">EL567+EN566</f>
        <v>#VALUE!</v>
      </c>
      <c r="EO567" s="251"/>
      <c r="EP567" s="251" t="e">
        <f aca="false">EN567+EP566</f>
        <v>#VALUE!</v>
      </c>
      <c r="EQ567" s="251"/>
      <c r="ER567" s="251" t="e">
        <f aca="false">EP567+ER566</f>
        <v>#VALUE!</v>
      </c>
      <c r="ES567" s="251"/>
      <c r="ET567" s="251" t="e">
        <f aca="false">ER567+ET566</f>
        <v>#VALUE!</v>
      </c>
      <c r="EU567" s="251"/>
      <c r="EV567" s="251" t="e">
        <f aca="false">ET567+EV566</f>
        <v>#VALUE!</v>
      </c>
      <c r="EW567" s="251"/>
      <c r="EX567" s="252" t="e">
        <f aca="false">EV567+EX566</f>
        <v>#VALUE!</v>
      </c>
      <c r="EY567" s="252"/>
      <c r="EZ567" s="251" t="e">
        <f aca="false">EX567+EZ566</f>
        <v>#VALUE!</v>
      </c>
      <c r="FA567" s="251"/>
      <c r="FB567" s="251" t="e">
        <f aca="false">EZ567+FB566</f>
        <v>#VALUE!</v>
      </c>
      <c r="FC567" s="251"/>
      <c r="FD567" s="251" t="e">
        <f aca="false">FB567+FD566</f>
        <v>#VALUE!</v>
      </c>
      <c r="FE567" s="251"/>
      <c r="FF567" s="251" t="e">
        <f aca="false">FD567+FF566</f>
        <v>#VALUE!</v>
      </c>
      <c r="FG567" s="251"/>
      <c r="FH567" s="251" t="e">
        <f aca="false">FF567+FH566</f>
        <v>#VALUE!</v>
      </c>
      <c r="FI567" s="251"/>
      <c r="FJ567" s="251" t="e">
        <f aca="false">FH567+FJ566</f>
        <v>#VALUE!</v>
      </c>
      <c r="FK567" s="251"/>
    </row>
    <row r="568" customFormat="false" ht="12.75" hidden="true" customHeight="false" outlineLevel="0" collapsed="false">
      <c r="A568" s="232"/>
      <c r="B568" s="233"/>
      <c r="C568" s="232"/>
      <c r="D568" s="234"/>
      <c r="E568" s="234"/>
      <c r="F568" s="235"/>
      <c r="G568" s="234"/>
      <c r="H568" s="253"/>
      <c r="I568" s="237"/>
      <c r="J568" s="238"/>
      <c r="K568" s="254" t="s">
        <v>163</v>
      </c>
      <c r="L568" s="255"/>
      <c r="M568" s="255"/>
      <c r="N568" s="255"/>
      <c r="O568" s="255"/>
      <c r="P568" s="255"/>
      <c r="Q568" s="255"/>
      <c r="R568" s="255"/>
      <c r="S568" s="255"/>
      <c r="T568" s="255"/>
      <c r="U568" s="255"/>
      <c r="V568" s="255"/>
      <c r="W568" s="255"/>
      <c r="X568" s="255"/>
      <c r="Y568" s="255"/>
      <c r="Z568" s="255"/>
      <c r="AA568" s="255"/>
      <c r="AB568" s="255"/>
      <c r="AC568" s="255"/>
      <c r="AD568" s="255"/>
      <c r="AE568" s="255"/>
      <c r="AF568" s="255"/>
      <c r="AG568" s="255"/>
      <c r="AH568" s="255"/>
      <c r="AI568" s="255"/>
      <c r="AJ568" s="255"/>
      <c r="AK568" s="255"/>
      <c r="AL568" s="255"/>
      <c r="AM568" s="255"/>
      <c r="AN568" s="255"/>
      <c r="AO568" s="255"/>
      <c r="AP568" s="255"/>
      <c r="AQ568" s="255"/>
      <c r="AR568" s="255"/>
      <c r="AS568" s="255"/>
      <c r="AT568" s="255"/>
      <c r="AU568" s="255"/>
      <c r="AV568" s="255"/>
      <c r="AW568" s="255"/>
      <c r="AX568" s="255"/>
      <c r="AY568" s="255"/>
      <c r="AZ568" s="255"/>
      <c r="BA568" s="255"/>
      <c r="BB568" s="255"/>
      <c r="BC568" s="255"/>
      <c r="BD568" s="255"/>
      <c r="BE568" s="255"/>
      <c r="BF568" s="255"/>
      <c r="BG568" s="255"/>
      <c r="BH568" s="255"/>
      <c r="BI568" s="255"/>
      <c r="BJ568" s="255"/>
      <c r="BK568" s="255"/>
      <c r="BL568" s="255"/>
      <c r="BM568" s="255"/>
      <c r="BN568" s="255"/>
      <c r="BO568" s="255"/>
      <c r="BP568" s="255"/>
      <c r="BQ568" s="255"/>
      <c r="BR568" s="255"/>
      <c r="BS568" s="255"/>
      <c r="BT568" s="255"/>
      <c r="BU568" s="255"/>
      <c r="BV568" s="255"/>
      <c r="BW568" s="255"/>
      <c r="BX568" s="255"/>
      <c r="BY568" s="255"/>
      <c r="BZ568" s="255"/>
      <c r="CA568" s="255"/>
      <c r="CB568" s="255"/>
      <c r="CC568" s="255"/>
      <c r="CD568" s="255"/>
      <c r="CE568" s="255"/>
      <c r="CF568" s="255"/>
      <c r="CG568" s="255"/>
      <c r="CH568" s="255"/>
      <c r="CI568" s="255"/>
      <c r="CJ568" s="255"/>
      <c r="CK568" s="255"/>
      <c r="CL568" s="255"/>
      <c r="CM568" s="255"/>
      <c r="CN568" s="255"/>
      <c r="CO568" s="255"/>
      <c r="CP568" s="255"/>
      <c r="CQ568" s="255"/>
      <c r="CR568" s="255"/>
      <c r="CS568" s="255"/>
      <c r="CT568" s="255"/>
      <c r="CU568" s="255"/>
      <c r="CV568" s="255"/>
      <c r="CW568" s="255"/>
      <c r="CX568" s="255"/>
      <c r="CY568" s="255"/>
      <c r="CZ568" s="255"/>
      <c r="DA568" s="255"/>
      <c r="DB568" s="255"/>
      <c r="DC568" s="255"/>
      <c r="DD568" s="255"/>
      <c r="DE568" s="255"/>
      <c r="DF568" s="255"/>
      <c r="DG568" s="255"/>
      <c r="DH568" s="255"/>
      <c r="DI568" s="255"/>
      <c r="DJ568" s="294"/>
      <c r="DK568" s="294"/>
      <c r="DL568" s="255"/>
      <c r="DM568" s="255"/>
      <c r="DN568" s="255"/>
      <c r="DO568" s="255"/>
      <c r="DP568" s="255"/>
      <c r="DQ568" s="255"/>
      <c r="DR568" s="255"/>
      <c r="DS568" s="255"/>
      <c r="DT568" s="255"/>
      <c r="DU568" s="255"/>
      <c r="DV568" s="255"/>
      <c r="DW568" s="255"/>
      <c r="DX568" s="255"/>
      <c r="DY568" s="255"/>
      <c r="DZ568" s="255"/>
      <c r="EA568" s="255"/>
      <c r="EB568" s="255"/>
      <c r="EC568" s="255"/>
      <c r="ED568" s="255"/>
      <c r="EE568" s="255"/>
      <c r="EF568" s="255"/>
      <c r="EG568" s="255"/>
      <c r="EH568" s="255"/>
      <c r="EI568" s="255"/>
      <c r="EJ568" s="255"/>
      <c r="EK568" s="255"/>
      <c r="EL568" s="255"/>
      <c r="EM568" s="255"/>
      <c r="EN568" s="255"/>
      <c r="EO568" s="255"/>
      <c r="EP568" s="255"/>
      <c r="EQ568" s="255"/>
      <c r="ER568" s="255"/>
      <c r="ES568" s="255"/>
      <c r="ET568" s="255"/>
      <c r="EU568" s="255"/>
      <c r="EV568" s="255"/>
      <c r="EW568" s="255"/>
      <c r="EX568" s="256"/>
      <c r="EY568" s="256"/>
      <c r="EZ568" s="255"/>
      <c r="FA568" s="255"/>
      <c r="FB568" s="255"/>
      <c r="FC568" s="255"/>
      <c r="FD568" s="255"/>
      <c r="FE568" s="255"/>
      <c r="FF568" s="255"/>
      <c r="FG568" s="255"/>
      <c r="FH568" s="255"/>
      <c r="FI568" s="255"/>
      <c r="FJ568" s="255"/>
      <c r="FK568" s="255"/>
    </row>
    <row r="569" customFormat="false" ht="12.75" hidden="true" customHeight="false" outlineLevel="0" collapsed="false">
      <c r="A569" s="232"/>
      <c r="B569" s="233"/>
      <c r="C569" s="232"/>
      <c r="D569" s="234"/>
      <c r="E569" s="234"/>
      <c r="F569" s="235"/>
      <c r="G569" s="234"/>
      <c r="H569" s="257"/>
      <c r="I569" s="237"/>
      <c r="J569" s="238"/>
      <c r="K569" s="258" t="s">
        <v>164</v>
      </c>
      <c r="L569" s="259" t="n">
        <f aca="false">L568</f>
        <v>0</v>
      </c>
      <c r="M569" s="259"/>
      <c r="N569" s="259" t="n">
        <f aca="false">N568+L569</f>
        <v>0</v>
      </c>
      <c r="O569" s="259"/>
      <c r="P569" s="259" t="n">
        <f aca="false">P568+N569</f>
        <v>0</v>
      </c>
      <c r="Q569" s="259"/>
      <c r="R569" s="259" t="n">
        <f aca="false">R568+P569</f>
        <v>0</v>
      </c>
      <c r="S569" s="259"/>
      <c r="T569" s="259" t="n">
        <f aca="false">T568+R569</f>
        <v>0</v>
      </c>
      <c r="U569" s="259"/>
      <c r="V569" s="259" t="n">
        <f aca="false">V568+T569</f>
        <v>0</v>
      </c>
      <c r="W569" s="259"/>
      <c r="X569" s="259" t="n">
        <f aca="false">X568+V569</f>
        <v>0</v>
      </c>
      <c r="Y569" s="259"/>
      <c r="Z569" s="259" t="n">
        <f aca="false">Z568+X569</f>
        <v>0</v>
      </c>
      <c r="AA569" s="259"/>
      <c r="AB569" s="259" t="n">
        <f aca="false">AB568+Z569</f>
        <v>0</v>
      </c>
      <c r="AC569" s="259"/>
      <c r="AD569" s="259" t="n">
        <f aca="false">AD568+AB569</f>
        <v>0</v>
      </c>
      <c r="AE569" s="259"/>
      <c r="AF569" s="259" t="n">
        <f aca="false">AF568+AD569</f>
        <v>0</v>
      </c>
      <c r="AG569" s="259"/>
      <c r="AH569" s="259" t="n">
        <f aca="false">AH568+AF569</f>
        <v>0</v>
      </c>
      <c r="AI569" s="259"/>
      <c r="AJ569" s="259" t="n">
        <f aca="false">AJ568+AH569</f>
        <v>0</v>
      </c>
      <c r="AK569" s="259"/>
      <c r="AL569" s="259" t="n">
        <f aca="false">AL568+AJ569</f>
        <v>0</v>
      </c>
      <c r="AM569" s="259"/>
      <c r="AN569" s="259" t="n">
        <f aca="false">AN568+AL569</f>
        <v>0</v>
      </c>
      <c r="AO569" s="259"/>
      <c r="AP569" s="259" t="n">
        <f aca="false">AP568+AN569</f>
        <v>0</v>
      </c>
      <c r="AQ569" s="259"/>
      <c r="AR569" s="259" t="n">
        <f aca="false">AR568+AP569</f>
        <v>0</v>
      </c>
      <c r="AS569" s="259"/>
      <c r="AT569" s="259" t="n">
        <f aca="false">AT568+AR569</f>
        <v>0</v>
      </c>
      <c r="AU569" s="259"/>
      <c r="AV569" s="259" t="n">
        <f aca="false">AV568+AT569</f>
        <v>0</v>
      </c>
      <c r="AW569" s="259"/>
      <c r="AX569" s="259" t="n">
        <f aca="false">AX568+AV569</f>
        <v>0</v>
      </c>
      <c r="AY569" s="259"/>
      <c r="AZ569" s="259" t="n">
        <f aca="false">AZ568+AX569</f>
        <v>0</v>
      </c>
      <c r="BA569" s="259"/>
      <c r="BB569" s="259" t="n">
        <f aca="false">BB568+AZ569</f>
        <v>0</v>
      </c>
      <c r="BC569" s="259"/>
      <c r="BD569" s="259" t="n">
        <f aca="false">BD568+BB569</f>
        <v>0</v>
      </c>
      <c r="BE569" s="259"/>
      <c r="BF569" s="259" t="n">
        <f aca="false">BF568+BD569</f>
        <v>0</v>
      </c>
      <c r="BG569" s="259"/>
      <c r="BH569" s="259" t="n">
        <f aca="false">BH568+BF569</f>
        <v>0</v>
      </c>
      <c r="BI569" s="259"/>
      <c r="BJ569" s="259" t="n">
        <f aca="false">BJ568+BH569</f>
        <v>0</v>
      </c>
      <c r="BK569" s="259"/>
      <c r="BL569" s="259" t="n">
        <f aca="false">BL568+BJ569</f>
        <v>0</v>
      </c>
      <c r="BM569" s="259"/>
      <c r="BN569" s="259" t="n">
        <f aca="false">BN568+BL569</f>
        <v>0</v>
      </c>
      <c r="BO569" s="259"/>
      <c r="BP569" s="259" t="n">
        <f aca="false">BP568+BN569</f>
        <v>0</v>
      </c>
      <c r="BQ569" s="259"/>
      <c r="BR569" s="259" t="n">
        <f aca="false">BR568+BP569</f>
        <v>0</v>
      </c>
      <c r="BS569" s="259"/>
      <c r="BT569" s="259" t="n">
        <f aca="false">BT568+BR569</f>
        <v>0</v>
      </c>
      <c r="BU569" s="259"/>
      <c r="BV569" s="259" t="n">
        <f aca="false">BV568+BT569</f>
        <v>0</v>
      </c>
      <c r="BW569" s="259"/>
      <c r="BX569" s="259" t="n">
        <f aca="false">BX568+BV569</f>
        <v>0</v>
      </c>
      <c r="BY569" s="259"/>
      <c r="BZ569" s="259" t="n">
        <f aca="false">BZ568+BX569</f>
        <v>0</v>
      </c>
      <c r="CA569" s="259"/>
      <c r="CB569" s="259" t="n">
        <f aca="false">CB568+BZ569</f>
        <v>0</v>
      </c>
      <c r="CC569" s="259"/>
      <c r="CD569" s="259" t="n">
        <f aca="false">CD568+CB569</f>
        <v>0</v>
      </c>
      <c r="CE569" s="259"/>
      <c r="CF569" s="259" t="n">
        <f aca="false">CF568+CD569</f>
        <v>0</v>
      </c>
      <c r="CG569" s="259"/>
      <c r="CH569" s="259" t="n">
        <f aca="false">CH568+CF569</f>
        <v>0</v>
      </c>
      <c r="CI569" s="259"/>
      <c r="CJ569" s="259" t="n">
        <f aca="false">CJ568+CH569</f>
        <v>0</v>
      </c>
      <c r="CK569" s="259"/>
      <c r="CL569" s="259" t="n">
        <f aca="false">CL568+CJ569</f>
        <v>0</v>
      </c>
      <c r="CM569" s="259"/>
      <c r="CN569" s="259" t="n">
        <f aca="false">CN568+CL569</f>
        <v>0</v>
      </c>
      <c r="CO569" s="259"/>
      <c r="CP569" s="259" t="n">
        <f aca="false">CP568+CN569</f>
        <v>0</v>
      </c>
      <c r="CQ569" s="259"/>
      <c r="CR569" s="259" t="n">
        <f aca="false">CR568+CP569</f>
        <v>0</v>
      </c>
      <c r="CS569" s="259"/>
      <c r="CT569" s="259" t="n">
        <f aca="false">CT568+CR569</f>
        <v>0</v>
      </c>
      <c r="CU569" s="259"/>
      <c r="CV569" s="259" t="n">
        <f aca="false">CV568+CT569</f>
        <v>0</v>
      </c>
      <c r="CW569" s="259"/>
      <c r="CX569" s="259" t="n">
        <f aca="false">CX568+CV569</f>
        <v>0</v>
      </c>
      <c r="CY569" s="259"/>
      <c r="CZ569" s="259" t="n">
        <f aca="false">CZ568+CX569</f>
        <v>0</v>
      </c>
      <c r="DA569" s="259"/>
      <c r="DB569" s="259" t="n">
        <f aca="false">DB568+CZ569</f>
        <v>0</v>
      </c>
      <c r="DC569" s="259"/>
      <c r="DD569" s="259" t="n">
        <f aca="false">DD568+DB569</f>
        <v>0</v>
      </c>
      <c r="DE569" s="259"/>
      <c r="DF569" s="259" t="n">
        <f aca="false">DF568+DD569</f>
        <v>0</v>
      </c>
      <c r="DG569" s="259"/>
      <c r="DH569" s="259" t="n">
        <f aca="false">DH568+DF569</f>
        <v>0</v>
      </c>
      <c r="DI569" s="259"/>
      <c r="DJ569" s="296" t="n">
        <f aca="false">DJ568+DH569</f>
        <v>0</v>
      </c>
      <c r="DK569" s="296"/>
      <c r="DL569" s="259" t="n">
        <f aca="false">DL568+DJ569</f>
        <v>0</v>
      </c>
      <c r="DM569" s="259"/>
      <c r="DN569" s="259" t="n">
        <f aca="false">DN568+DL569</f>
        <v>0</v>
      </c>
      <c r="DO569" s="259"/>
      <c r="DP569" s="259" t="n">
        <f aca="false">DP568+DN569</f>
        <v>0</v>
      </c>
      <c r="DQ569" s="259"/>
      <c r="DR569" s="259" t="n">
        <f aca="false">DR568+DP569</f>
        <v>0</v>
      </c>
      <c r="DS569" s="259"/>
      <c r="DT569" s="259" t="n">
        <f aca="false">DT568+DR569</f>
        <v>0</v>
      </c>
      <c r="DU569" s="259"/>
      <c r="DV569" s="259" t="n">
        <f aca="false">DV568+DT569</f>
        <v>0</v>
      </c>
      <c r="DW569" s="259"/>
      <c r="DX569" s="259" t="n">
        <f aca="false">DX568+DV569</f>
        <v>0</v>
      </c>
      <c r="DY569" s="259"/>
      <c r="DZ569" s="259" t="n">
        <f aca="false">DZ568+DX569</f>
        <v>0</v>
      </c>
      <c r="EA569" s="259"/>
      <c r="EB569" s="259" t="n">
        <f aca="false">EB568+DZ569</f>
        <v>0</v>
      </c>
      <c r="EC569" s="259"/>
      <c r="ED569" s="259" t="n">
        <f aca="false">ED568+EB569</f>
        <v>0</v>
      </c>
      <c r="EE569" s="259"/>
      <c r="EF569" s="259" t="n">
        <f aca="false">EF568+ED569</f>
        <v>0</v>
      </c>
      <c r="EG569" s="259"/>
      <c r="EH569" s="259" t="n">
        <f aca="false">EH568+EF569</f>
        <v>0</v>
      </c>
      <c r="EI569" s="259"/>
      <c r="EJ569" s="259" t="n">
        <f aca="false">EJ568+EH569</f>
        <v>0</v>
      </c>
      <c r="EK569" s="259"/>
      <c r="EL569" s="259" t="n">
        <f aca="false">EL568+EJ569</f>
        <v>0</v>
      </c>
      <c r="EM569" s="259"/>
      <c r="EN569" s="259" t="n">
        <f aca="false">EN568+EL569</f>
        <v>0</v>
      </c>
      <c r="EO569" s="259"/>
      <c r="EP569" s="259" t="n">
        <f aca="false">EP568+EN569</f>
        <v>0</v>
      </c>
      <c r="EQ569" s="259"/>
      <c r="ER569" s="259" t="n">
        <f aca="false">ER568+EP569</f>
        <v>0</v>
      </c>
      <c r="ES569" s="259"/>
      <c r="ET569" s="259" t="n">
        <f aca="false">ET568+ER569</f>
        <v>0</v>
      </c>
      <c r="EU569" s="259"/>
      <c r="EV569" s="259" t="n">
        <f aca="false">EV568+ET569</f>
        <v>0</v>
      </c>
      <c r="EW569" s="259"/>
      <c r="EX569" s="260" t="n">
        <f aca="false">EX568+EV569</f>
        <v>0</v>
      </c>
      <c r="EY569" s="260"/>
      <c r="EZ569" s="259" t="n">
        <f aca="false">EZ568+EX569</f>
        <v>0</v>
      </c>
      <c r="FA569" s="259"/>
      <c r="FB569" s="259" t="n">
        <f aca="false">FB568+EZ569</f>
        <v>0</v>
      </c>
      <c r="FC569" s="259"/>
      <c r="FD569" s="259" t="n">
        <f aca="false">FD568+FB569</f>
        <v>0</v>
      </c>
      <c r="FE569" s="259"/>
      <c r="FF569" s="259" t="n">
        <f aca="false">FF568+FD569</f>
        <v>0</v>
      </c>
      <c r="FG569" s="259"/>
      <c r="FH569" s="259" t="n">
        <f aca="false">FH568+FF569</f>
        <v>0</v>
      </c>
      <c r="FI569" s="259"/>
      <c r="FJ569" s="259" t="n">
        <f aca="false">FJ568+FH569</f>
        <v>0</v>
      </c>
      <c r="FK569" s="259"/>
    </row>
    <row r="570" customFormat="false" ht="12.75" hidden="true" customHeight="false" outlineLevel="0" collapsed="false">
      <c r="A570" s="232"/>
      <c r="B570" s="233"/>
      <c r="C570" s="232"/>
      <c r="D570" s="234"/>
      <c r="E570" s="234"/>
      <c r="F570" s="235"/>
      <c r="G570" s="234"/>
      <c r="H570" s="261"/>
      <c r="I570" s="237"/>
      <c r="J570" s="238"/>
      <c r="K570" s="262" t="s">
        <v>165</v>
      </c>
      <c r="L570" s="263" t="e">
        <f aca="false">IF($E564&gt;0,L567/$E564,"-")</f>
        <v>#N/A</v>
      </c>
      <c r="M570" s="263"/>
      <c r="N570" s="263" t="e">
        <f aca="false">IF($E564&gt;0,N567/$E564,"-")</f>
        <v>#N/A</v>
      </c>
      <c r="O570" s="263"/>
      <c r="P570" s="263" t="e">
        <f aca="false">IF($E564&gt;0,P567/$E564,"-")</f>
        <v>#N/A</v>
      </c>
      <c r="Q570" s="263"/>
      <c r="R570" s="263" t="e">
        <f aca="false">IF($E564&gt;0,R567/$E564,"-")</f>
        <v>#N/A</v>
      </c>
      <c r="S570" s="263"/>
      <c r="T570" s="263" t="e">
        <f aca="false">IF($E564&gt;0,T567/$E564,"-")</f>
        <v>#N/A</v>
      </c>
      <c r="U570" s="263"/>
      <c r="V570" s="263" t="e">
        <f aca="false">IF($E564&gt;0,V567/$E564,"-")</f>
        <v>#N/A</v>
      </c>
      <c r="W570" s="263"/>
      <c r="X570" s="263" t="e">
        <f aca="false">IF($E564&gt;0,X567/$E564,"-")</f>
        <v>#N/A</v>
      </c>
      <c r="Y570" s="263"/>
      <c r="Z570" s="263" t="e">
        <f aca="false">IF($E564&gt;0,Z567/$E564,"-")</f>
        <v>#N/A</v>
      </c>
      <c r="AA570" s="263"/>
      <c r="AB570" s="263" t="e">
        <f aca="false">IF($E564&gt;0,AB567/$E564,"-")</f>
        <v>#N/A</v>
      </c>
      <c r="AC570" s="263"/>
      <c r="AD570" s="263" t="e">
        <f aca="false">IF($E564&gt;0,AD567/$E564,"-")</f>
        <v>#N/A</v>
      </c>
      <c r="AE570" s="263"/>
      <c r="AF570" s="263" t="e">
        <f aca="false">IF($E564&gt;0,AF567/$E564,"-")</f>
        <v>#N/A</v>
      </c>
      <c r="AG570" s="263"/>
      <c r="AH570" s="263" t="e">
        <f aca="false">IF($E564&gt;0,AH567/$E564,"-")</f>
        <v>#N/A</v>
      </c>
      <c r="AI570" s="263"/>
      <c r="AJ570" s="263" t="e">
        <f aca="false">IF($E564&gt;0,AJ567/$E564,"-")</f>
        <v>#N/A</v>
      </c>
      <c r="AK570" s="263"/>
      <c r="AL570" s="263" t="e">
        <f aca="false">IF($E564&gt;0,AL567/$E564,"-")</f>
        <v>#N/A</v>
      </c>
      <c r="AM570" s="263"/>
      <c r="AN570" s="263" t="e">
        <f aca="false">IF($E564&gt;0,AN567/$E564,"-")</f>
        <v>#N/A</v>
      </c>
      <c r="AO570" s="263"/>
      <c r="AP570" s="263" t="e">
        <f aca="false">IF($E564&gt;0,AP567/$E564,"-")</f>
        <v>#N/A</v>
      </c>
      <c r="AQ570" s="263"/>
      <c r="AR570" s="263" t="e">
        <f aca="false">IF($E564&gt;0,AR567/$E564,"-")</f>
        <v>#N/A</v>
      </c>
      <c r="AS570" s="263"/>
      <c r="AT570" s="263" t="e">
        <f aca="false">IF($E564&gt;0,AT567/$E564,"-")</f>
        <v>#N/A</v>
      </c>
      <c r="AU570" s="263"/>
      <c r="AV570" s="263" t="e">
        <f aca="false">IF($E564&gt;0,AV567/$E564,"-")</f>
        <v>#N/A</v>
      </c>
      <c r="AW570" s="263"/>
      <c r="AX570" s="263" t="e">
        <f aca="false">IF($E564&gt;0,AX567/$E564,"-")</f>
        <v>#N/A</v>
      </c>
      <c r="AY570" s="263"/>
      <c r="AZ570" s="263" t="e">
        <f aca="false">IF($E564&gt;0,AZ567/$E564,"-")</f>
        <v>#N/A</v>
      </c>
      <c r="BA570" s="263"/>
      <c r="BB570" s="263" t="e">
        <f aca="false">IF($E564&gt;0,BB567/$E564,"-")</f>
        <v>#N/A</v>
      </c>
      <c r="BC570" s="263"/>
      <c r="BD570" s="263" t="e">
        <f aca="false">IF($E564&gt;0,BD567/$E564,"-")</f>
        <v>#N/A</v>
      </c>
      <c r="BE570" s="263"/>
      <c r="BF570" s="263" t="e">
        <f aca="false">IF($E564&gt;0,BF567/$E564,"-")</f>
        <v>#N/A</v>
      </c>
      <c r="BG570" s="263"/>
      <c r="BH570" s="263" t="e">
        <f aca="false">IF($E564&gt;0,BH567/$E564,"-")</f>
        <v>#N/A</v>
      </c>
      <c r="BI570" s="263"/>
      <c r="BJ570" s="263" t="e">
        <f aca="false">IF($E564&gt;0,BJ567/$E564,"-")</f>
        <v>#N/A</v>
      </c>
      <c r="BK570" s="263"/>
      <c r="BL570" s="263" t="e">
        <f aca="false">IF($E564&gt;0,BL567/$E564,"-")</f>
        <v>#N/A</v>
      </c>
      <c r="BM570" s="263"/>
      <c r="BN570" s="263" t="e">
        <f aca="false">IF($E564&gt;0,BN567/$E564,"-")</f>
        <v>#N/A</v>
      </c>
      <c r="BO570" s="263"/>
      <c r="BP570" s="263" t="e">
        <f aca="false">IF($E564&gt;0,BP567/$E564,"-")</f>
        <v>#N/A</v>
      </c>
      <c r="BQ570" s="263"/>
      <c r="BR570" s="263" t="e">
        <f aca="false">IF($E564&gt;0,BR567/$E564,"-")</f>
        <v>#N/A</v>
      </c>
      <c r="BS570" s="263"/>
      <c r="BT570" s="263" t="e">
        <f aca="false">IF($E564&gt;0,BT567/$E564,"-")</f>
        <v>#N/A</v>
      </c>
      <c r="BU570" s="263"/>
      <c r="BV570" s="263" t="e">
        <f aca="false">IF($E564&gt;0,BV567/$E564,"-")</f>
        <v>#N/A</v>
      </c>
      <c r="BW570" s="263"/>
      <c r="BX570" s="263" t="e">
        <f aca="false">IF($E564&gt;0,BX567/$E564,"-")</f>
        <v>#N/A</v>
      </c>
      <c r="BY570" s="263"/>
      <c r="BZ570" s="263" t="e">
        <f aca="false">IF($E564&gt;0,BZ567/$E564,"-")</f>
        <v>#N/A</v>
      </c>
      <c r="CA570" s="263"/>
      <c r="CB570" s="263" t="e">
        <f aca="false">IF($E564&gt;0,CB567/$E564,"-")</f>
        <v>#N/A</v>
      </c>
      <c r="CC570" s="263"/>
      <c r="CD570" s="263" t="e">
        <f aca="false">IF($E564&gt;0,CD567/$E564,"-")</f>
        <v>#N/A</v>
      </c>
      <c r="CE570" s="263"/>
      <c r="CF570" s="263" t="e">
        <f aca="false">IF($E564&gt;0,CF567/$E564,"-")</f>
        <v>#N/A</v>
      </c>
      <c r="CG570" s="263"/>
      <c r="CH570" s="263" t="e">
        <f aca="false">IF($E564&gt;0,CH567/$E564,"-")</f>
        <v>#N/A</v>
      </c>
      <c r="CI570" s="263"/>
      <c r="CJ570" s="263" t="e">
        <f aca="false">IF($E564&gt;0,CJ567/$E564,"-")</f>
        <v>#N/A</v>
      </c>
      <c r="CK570" s="263"/>
      <c r="CL570" s="263" t="e">
        <f aca="false">IF($E564&gt;0,CL567/$E564,"-")</f>
        <v>#N/A</v>
      </c>
      <c r="CM570" s="263"/>
      <c r="CN570" s="263" t="e">
        <f aca="false">IF($E564&gt;0,CN567/$E564,"-")</f>
        <v>#N/A</v>
      </c>
      <c r="CO570" s="263"/>
      <c r="CP570" s="263" t="e">
        <f aca="false">IF($E564&gt;0,CP567/$E564,"-")</f>
        <v>#N/A</v>
      </c>
      <c r="CQ570" s="263"/>
      <c r="CR570" s="263" t="e">
        <f aca="false">IF($E564&gt;0,CR567/$E564,"-")</f>
        <v>#N/A</v>
      </c>
      <c r="CS570" s="263"/>
      <c r="CT570" s="263" t="e">
        <f aca="false">IF($E564&gt;0,CT567/$E564,"-")</f>
        <v>#N/A</v>
      </c>
      <c r="CU570" s="263"/>
      <c r="CV570" s="263" t="e">
        <f aca="false">IF($E564&gt;0,CV567/$E564,"-")</f>
        <v>#N/A</v>
      </c>
      <c r="CW570" s="263"/>
      <c r="CX570" s="263" t="e">
        <f aca="false">IF($E564&gt;0,CX567/$E564,"-")</f>
        <v>#N/A</v>
      </c>
      <c r="CY570" s="263"/>
      <c r="CZ570" s="263" t="e">
        <f aca="false">IF($E564&gt;0,CZ567/$E564,"-")</f>
        <v>#N/A</v>
      </c>
      <c r="DA570" s="263"/>
      <c r="DB570" s="263" t="e">
        <f aca="false">IF($E564&gt;0,DB567/$E564,"-")</f>
        <v>#N/A</v>
      </c>
      <c r="DC570" s="263"/>
      <c r="DD570" s="263" t="e">
        <f aca="false">IF($E564&gt;0,DD567/$E564,"-")</f>
        <v>#N/A</v>
      </c>
      <c r="DE570" s="263"/>
      <c r="DF570" s="263" t="e">
        <f aca="false">IF($E564&gt;0,DF567/$E564,"-")</f>
        <v>#N/A</v>
      </c>
      <c r="DG570" s="263"/>
      <c r="DH570" s="263" t="e">
        <f aca="false">IF($E564&gt;0,DH567/$E564,"-")</f>
        <v>#N/A</v>
      </c>
      <c r="DI570" s="263"/>
      <c r="DJ570" s="298" t="e">
        <f aca="false">IF($E564&gt;0,DJ567/$E564,"-")</f>
        <v>#N/A</v>
      </c>
      <c r="DK570" s="298"/>
      <c r="DL570" s="263" t="e">
        <f aca="false">IF($E564&gt;0,DL567/$E564,"-")</f>
        <v>#N/A</v>
      </c>
      <c r="DM570" s="263"/>
      <c r="DN570" s="263" t="e">
        <f aca="false">IF($E564&gt;0,DN567/$E564,"-")</f>
        <v>#N/A</v>
      </c>
      <c r="DO570" s="263"/>
      <c r="DP570" s="263" t="e">
        <f aca="false">IF($E564&gt;0,DP567/$E564,"-")</f>
        <v>#N/A</v>
      </c>
      <c r="DQ570" s="263"/>
      <c r="DR570" s="263" t="e">
        <f aca="false">IF($E564&gt;0,DR567/$E564,"-")</f>
        <v>#N/A</v>
      </c>
      <c r="DS570" s="263"/>
      <c r="DT570" s="263" t="e">
        <f aca="false">IF($E564&gt;0,DT567/$E564,"-")</f>
        <v>#N/A</v>
      </c>
      <c r="DU570" s="263"/>
      <c r="DV570" s="263" t="e">
        <f aca="false">IF($E564&gt;0,DV567/$E564,"-")</f>
        <v>#N/A</v>
      </c>
      <c r="DW570" s="263"/>
      <c r="DX570" s="263" t="e">
        <f aca="false">IF($E564&gt;0,DX567/$E564,"-")</f>
        <v>#N/A</v>
      </c>
      <c r="DY570" s="263"/>
      <c r="DZ570" s="263" t="e">
        <f aca="false">IF($E564&gt;0,DZ567/$E564,"-")</f>
        <v>#N/A</v>
      </c>
      <c r="EA570" s="263"/>
      <c r="EB570" s="263" t="e">
        <f aca="false">IF($E564&gt;0,EB567/$E564,"-")</f>
        <v>#N/A</v>
      </c>
      <c r="EC570" s="263"/>
      <c r="ED570" s="263" t="e">
        <f aca="false">IF($E564&gt;0,ED567/$E564,"-")</f>
        <v>#N/A</v>
      </c>
      <c r="EE570" s="263"/>
      <c r="EF570" s="263" t="e">
        <f aca="false">IF($E564&gt;0,EF567/$E564,"-")</f>
        <v>#N/A</v>
      </c>
      <c r="EG570" s="263"/>
      <c r="EH570" s="263" t="e">
        <f aca="false">IF($E564&gt;0,EH567/$E564,"-")</f>
        <v>#N/A</v>
      </c>
      <c r="EI570" s="263"/>
      <c r="EJ570" s="263" t="e">
        <f aca="false">IF($E564&gt;0,EJ567/$E564,"-")</f>
        <v>#N/A</v>
      </c>
      <c r="EK570" s="263"/>
      <c r="EL570" s="263" t="e">
        <f aca="false">IF($E564&gt;0,EL567/$E564,"-")</f>
        <v>#N/A</v>
      </c>
      <c r="EM570" s="263"/>
      <c r="EN570" s="263" t="e">
        <f aca="false">IF($E564&gt;0,EN567/$E564,"-")</f>
        <v>#N/A</v>
      </c>
      <c r="EO570" s="263"/>
      <c r="EP570" s="263" t="e">
        <f aca="false">IF($E564&gt;0,EP567/$E564,"-")</f>
        <v>#N/A</v>
      </c>
      <c r="EQ570" s="263"/>
      <c r="ER570" s="263" t="e">
        <f aca="false">IF($E564&gt;0,ER567/$E564,"-")</f>
        <v>#N/A</v>
      </c>
      <c r="ES570" s="263"/>
      <c r="ET570" s="263" t="e">
        <f aca="false">IF($E564&gt;0,ET567/$E564,"-")</f>
        <v>#N/A</v>
      </c>
      <c r="EU570" s="263"/>
      <c r="EV570" s="263" t="e">
        <f aca="false">IF($E564&gt;0,EV567/$E564,"-")</f>
        <v>#N/A</v>
      </c>
      <c r="EW570" s="263"/>
      <c r="EX570" s="264" t="e">
        <f aca="false">IF($E564&gt;0,EX567/$E564,"-")</f>
        <v>#N/A</v>
      </c>
      <c r="EY570" s="264"/>
      <c r="EZ570" s="263" t="e">
        <f aca="false">IF($E564&gt;0,EZ567/$E564,"-")</f>
        <v>#N/A</v>
      </c>
      <c r="FA570" s="263"/>
      <c r="FB570" s="263" t="e">
        <f aca="false">IF($E564&gt;0,FB567/$E564,"-")</f>
        <v>#N/A</v>
      </c>
      <c r="FC570" s="263"/>
      <c r="FD570" s="263" t="e">
        <f aca="false">IF($E564&gt;0,FD567/$E564,"-")</f>
        <v>#N/A</v>
      </c>
      <c r="FE570" s="263"/>
      <c r="FF570" s="263" t="e">
        <f aca="false">IF($E564&gt;0,FF567/$E564,"-")</f>
        <v>#N/A</v>
      </c>
      <c r="FG570" s="263"/>
      <c r="FH570" s="263" t="e">
        <f aca="false">IF($E564&gt;0,FH567/$E564,"-")</f>
        <v>#N/A</v>
      </c>
      <c r="FI570" s="263"/>
      <c r="FJ570" s="263" t="e">
        <f aca="false">IF($E564&gt;0,FJ567/$E564,"-")</f>
        <v>#N/A</v>
      </c>
      <c r="FK570" s="263"/>
    </row>
    <row r="571" customFormat="false" ht="12.75" hidden="true" customHeight="false" outlineLevel="0" collapsed="false">
      <c r="A571" s="232"/>
      <c r="B571" s="233"/>
      <c r="C571" s="232"/>
      <c r="D571" s="234"/>
      <c r="E571" s="234"/>
      <c r="F571" s="235"/>
      <c r="G571" s="234"/>
      <c r="H571" s="234"/>
      <c r="I571" s="237"/>
      <c r="J571" s="238"/>
      <c r="K571" s="265" t="s">
        <v>166</v>
      </c>
      <c r="L571" s="266" t="e">
        <f aca="false">IF($E564&gt;0,L569/$E564,"-")</f>
        <v>#N/A</v>
      </c>
      <c r="M571" s="266"/>
      <c r="N571" s="266" t="e">
        <f aca="false">IF($E564&gt;0,N569/$E564,"-")</f>
        <v>#N/A</v>
      </c>
      <c r="O571" s="266"/>
      <c r="P571" s="266" t="e">
        <f aca="false">IF($E564&gt;0,P569/$E564,"-")</f>
        <v>#N/A</v>
      </c>
      <c r="Q571" s="266"/>
      <c r="R571" s="266" t="e">
        <f aca="false">IF($E564&gt;0,R569/$E564,"-")</f>
        <v>#N/A</v>
      </c>
      <c r="S571" s="266"/>
      <c r="T571" s="266" t="e">
        <f aca="false">IF($E564&gt;0,T569/$E564,"-")</f>
        <v>#N/A</v>
      </c>
      <c r="U571" s="266"/>
      <c r="V571" s="266" t="e">
        <f aca="false">IF($E564&gt;0,V569/$E564,"-")</f>
        <v>#N/A</v>
      </c>
      <c r="W571" s="266"/>
      <c r="X571" s="266" t="e">
        <f aca="false">IF($E564&gt;0,X569/$E564,"-")</f>
        <v>#N/A</v>
      </c>
      <c r="Y571" s="266"/>
      <c r="Z571" s="266" t="e">
        <f aca="false">IF($E564&gt;0,Z569/$E564,"-")</f>
        <v>#N/A</v>
      </c>
      <c r="AA571" s="266"/>
      <c r="AB571" s="266" t="e">
        <f aca="false">IF($E564&gt;0,AB569/$E564,"-")</f>
        <v>#N/A</v>
      </c>
      <c r="AC571" s="266"/>
      <c r="AD571" s="266" t="e">
        <f aca="false">IF($E564&gt;0,AD569/$E564,"-")</f>
        <v>#N/A</v>
      </c>
      <c r="AE571" s="266"/>
      <c r="AF571" s="266" t="e">
        <f aca="false">IF($E564&gt;0,AF569/$E564,"-")</f>
        <v>#N/A</v>
      </c>
      <c r="AG571" s="266"/>
      <c r="AH571" s="266" t="e">
        <f aca="false">IF($E564&gt;0,AH569/$E564,"-")</f>
        <v>#N/A</v>
      </c>
      <c r="AI571" s="266"/>
      <c r="AJ571" s="266" t="e">
        <f aca="false">IF($E564&gt;0,AJ569/$E564,"-")</f>
        <v>#N/A</v>
      </c>
      <c r="AK571" s="266"/>
      <c r="AL571" s="266" t="e">
        <f aca="false">IF($E564&gt;0,AL569/$E564,"-")</f>
        <v>#N/A</v>
      </c>
      <c r="AM571" s="266"/>
      <c r="AN571" s="266" t="e">
        <f aca="false">IF($E564&gt;0,AN569/$E564,"-")</f>
        <v>#N/A</v>
      </c>
      <c r="AO571" s="266"/>
      <c r="AP571" s="266" t="e">
        <f aca="false">IF($E564&gt;0,AP569/$E564,"-")</f>
        <v>#N/A</v>
      </c>
      <c r="AQ571" s="266"/>
      <c r="AR571" s="266" t="e">
        <f aca="false">IF($E564&gt;0,AR569/$E564,"-")</f>
        <v>#N/A</v>
      </c>
      <c r="AS571" s="266"/>
      <c r="AT571" s="266" t="e">
        <f aca="false">IF($E564&gt;0,AT569/$E564,"-")</f>
        <v>#N/A</v>
      </c>
      <c r="AU571" s="266"/>
      <c r="AV571" s="266" t="e">
        <f aca="false">IF($E564&gt;0,AV569/$E564,"-")</f>
        <v>#N/A</v>
      </c>
      <c r="AW571" s="266"/>
      <c r="AX571" s="266" t="e">
        <f aca="false">IF($E564&gt;0,AX569/$E564,"-")</f>
        <v>#N/A</v>
      </c>
      <c r="AY571" s="266"/>
      <c r="AZ571" s="266" t="e">
        <f aca="false">IF($E564&gt;0,AZ569/$E564,"-")</f>
        <v>#N/A</v>
      </c>
      <c r="BA571" s="266"/>
      <c r="BB571" s="266" t="e">
        <f aca="false">IF($E564&gt;0,BB569/$E564,"-")</f>
        <v>#N/A</v>
      </c>
      <c r="BC571" s="266"/>
      <c r="BD571" s="266" t="e">
        <f aca="false">IF($E564&gt;0,BD569/$E564,"-")</f>
        <v>#N/A</v>
      </c>
      <c r="BE571" s="266"/>
      <c r="BF571" s="266" t="e">
        <f aca="false">IF($E564&gt;0,BF569/$E564,"-")</f>
        <v>#N/A</v>
      </c>
      <c r="BG571" s="266"/>
      <c r="BH571" s="266" t="e">
        <f aca="false">IF($E564&gt;0,BH569/$E564,"-")</f>
        <v>#N/A</v>
      </c>
      <c r="BI571" s="266"/>
      <c r="BJ571" s="266" t="e">
        <f aca="false">IF($E564&gt;0,BJ569/$E564,"-")</f>
        <v>#N/A</v>
      </c>
      <c r="BK571" s="266"/>
      <c r="BL571" s="266" t="e">
        <f aca="false">IF($E564&gt;0,BL569/$E564,"-")</f>
        <v>#N/A</v>
      </c>
      <c r="BM571" s="266"/>
      <c r="BN571" s="266" t="e">
        <f aca="false">IF($E564&gt;0,BN569/$E564,"-")</f>
        <v>#N/A</v>
      </c>
      <c r="BO571" s="266"/>
      <c r="BP571" s="266" t="e">
        <f aca="false">IF($E564&gt;0,BP569/$E564,"-")</f>
        <v>#N/A</v>
      </c>
      <c r="BQ571" s="266"/>
      <c r="BR571" s="300" t="e">
        <f aca="false">IF($E564&gt;0,BR569/$E564,"-")</f>
        <v>#N/A</v>
      </c>
      <c r="BS571" s="300"/>
      <c r="BT571" s="300" t="e">
        <f aca="false">IF($E564&gt;0,BT569/$E564,"-")</f>
        <v>#N/A</v>
      </c>
      <c r="BU571" s="300"/>
      <c r="BV571" s="300" t="e">
        <f aca="false">IF($E564&gt;0,BV569/$E564,"-")</f>
        <v>#N/A</v>
      </c>
      <c r="BW571" s="300"/>
      <c r="BX571" s="300" t="e">
        <f aca="false">IF($E564&gt;0,BX569/$E564,"-")</f>
        <v>#N/A</v>
      </c>
      <c r="BY571" s="300"/>
      <c r="BZ571" s="300" t="e">
        <f aca="false">IF($E564&gt;0,BZ569/$E564,"-")</f>
        <v>#N/A</v>
      </c>
      <c r="CA571" s="300"/>
      <c r="CB571" s="300" t="e">
        <f aca="false">IF($E564&gt;0,CB569/$E564,"-")</f>
        <v>#N/A</v>
      </c>
      <c r="CC571" s="300"/>
      <c r="CD571" s="300" t="e">
        <f aca="false">IF($E564&gt;0,CD569/$E564,"-")</f>
        <v>#N/A</v>
      </c>
      <c r="CE571" s="300"/>
      <c r="CF571" s="300" t="e">
        <f aca="false">IF($E564&gt;0,CF569/$E564,"-")</f>
        <v>#N/A</v>
      </c>
      <c r="CG571" s="300"/>
      <c r="CH571" s="300" t="e">
        <f aca="false">IF($E564&gt;0,CH569/$E564,"-")</f>
        <v>#N/A</v>
      </c>
      <c r="CI571" s="300"/>
      <c r="CJ571" s="300" t="e">
        <f aca="false">IF($E564&gt;0,CJ569/$E564,"-")</f>
        <v>#N/A</v>
      </c>
      <c r="CK571" s="300"/>
      <c r="CL571" s="300" t="e">
        <f aca="false">IF($E564&gt;0,CL569/$E564,"-")</f>
        <v>#N/A</v>
      </c>
      <c r="CM571" s="300"/>
      <c r="CN571" s="300" t="e">
        <f aca="false">IF($E564&gt;0,CN569/$E564,"-")</f>
        <v>#N/A</v>
      </c>
      <c r="CO571" s="300"/>
      <c r="CP571" s="300" t="e">
        <f aca="false">IF($E564&gt;0,CP569/$E564,"-")</f>
        <v>#N/A</v>
      </c>
      <c r="CQ571" s="300"/>
      <c r="CR571" s="300" t="e">
        <f aca="false">IF($E564&gt;0,CR569/$E564,"-")</f>
        <v>#N/A</v>
      </c>
      <c r="CS571" s="300"/>
      <c r="CT571" s="300" t="e">
        <f aca="false">IF($E564&gt;0,CT569/$E564,"-")</f>
        <v>#N/A</v>
      </c>
      <c r="CU571" s="300"/>
      <c r="CV571" s="300" t="e">
        <f aca="false">IF($E564&gt;0,CV569/$E564,"-")</f>
        <v>#N/A</v>
      </c>
      <c r="CW571" s="300"/>
      <c r="CX571" s="300" t="e">
        <f aca="false">IF($E564&gt;0,CX569/$E564,"-")</f>
        <v>#N/A</v>
      </c>
      <c r="CY571" s="300"/>
      <c r="CZ571" s="300" t="e">
        <f aca="false">IF($E564&gt;0,CZ569/$E564,"-")</f>
        <v>#N/A</v>
      </c>
      <c r="DA571" s="300"/>
      <c r="DB571" s="300" t="e">
        <f aca="false">IF($E564&gt;0,DB569/$E564,"-")</f>
        <v>#N/A</v>
      </c>
      <c r="DC571" s="300"/>
      <c r="DD571" s="300" t="e">
        <f aca="false">IF($E564&gt;0,DD569/$E564,"-")</f>
        <v>#N/A</v>
      </c>
      <c r="DE571" s="300"/>
      <c r="DF571" s="300" t="e">
        <f aca="false">IF($E564&gt;0,DF569/$E564,"-")</f>
        <v>#N/A</v>
      </c>
      <c r="DG571" s="300"/>
      <c r="DH571" s="300" t="e">
        <f aca="false">IF($E564&gt;0,DH569/$E564,"-")</f>
        <v>#N/A</v>
      </c>
      <c r="DI571" s="300"/>
      <c r="DJ571" s="301" t="e">
        <f aca="false">IF($E564&gt;0,DJ569/$E564,"-")</f>
        <v>#N/A</v>
      </c>
      <c r="DK571" s="301"/>
      <c r="DL571" s="300" t="e">
        <f aca="false">IF($E564&gt;0,DL569/$E564,"-")</f>
        <v>#N/A</v>
      </c>
      <c r="DM571" s="300"/>
      <c r="DN571" s="300" t="e">
        <f aca="false">IF($E564&gt;0,DN569/$E564,"-")</f>
        <v>#N/A</v>
      </c>
      <c r="DO571" s="300"/>
      <c r="DP571" s="300" t="e">
        <f aca="false">IF($E564&gt;0,DP569/$E564,"-")</f>
        <v>#N/A</v>
      </c>
      <c r="DQ571" s="300"/>
      <c r="DR571" s="300" t="e">
        <f aca="false">IF($E564&gt;0,DR569/$E564,"-")</f>
        <v>#N/A</v>
      </c>
      <c r="DS571" s="300"/>
      <c r="DT571" s="300" t="e">
        <f aca="false">IF($E564&gt;0,DT569/$E564,"-")</f>
        <v>#N/A</v>
      </c>
      <c r="DU571" s="300"/>
      <c r="DV571" s="300" t="e">
        <f aca="false">IF($E564&gt;0,DV569/$E564,"-")</f>
        <v>#N/A</v>
      </c>
      <c r="DW571" s="300"/>
      <c r="DX571" s="300" t="e">
        <f aca="false">IF($E564&gt;0,DX569/$E564,"-")</f>
        <v>#N/A</v>
      </c>
      <c r="DY571" s="300"/>
      <c r="DZ571" s="300" t="e">
        <f aca="false">IF($E564&gt;0,DZ569/$E564,"-")</f>
        <v>#N/A</v>
      </c>
      <c r="EA571" s="300"/>
      <c r="EB571" s="300" t="e">
        <f aca="false">IF($E564&gt;0,EB569/$E564,"-")</f>
        <v>#N/A</v>
      </c>
      <c r="EC571" s="300"/>
      <c r="ED571" s="300" t="e">
        <f aca="false">IF($E564&gt;0,ED569/$E564,"-")</f>
        <v>#N/A</v>
      </c>
      <c r="EE571" s="300"/>
      <c r="EF571" s="300" t="e">
        <f aca="false">IF($E564&gt;0,EF569/$E564,"-")</f>
        <v>#N/A</v>
      </c>
      <c r="EG571" s="300"/>
      <c r="EH571" s="300" t="e">
        <f aca="false">IF($E564&gt;0,EH569/$E564,"-")</f>
        <v>#N/A</v>
      </c>
      <c r="EI571" s="300"/>
      <c r="EJ571" s="300" t="e">
        <f aca="false">IF($E564&gt;0,EJ569/$E564,"-")</f>
        <v>#N/A</v>
      </c>
      <c r="EK571" s="300"/>
      <c r="EL571" s="300" t="e">
        <f aca="false">IF($E564&gt;0,EL569/$E564,"-")</f>
        <v>#N/A</v>
      </c>
      <c r="EM571" s="300"/>
      <c r="EN571" s="300" t="e">
        <f aca="false">IF($E564&gt;0,EN569/$E564,"-")</f>
        <v>#N/A</v>
      </c>
      <c r="EO571" s="300"/>
      <c r="EP571" s="300" t="e">
        <f aca="false">IF($E564&gt;0,EP569/$E564,"-")</f>
        <v>#N/A</v>
      </c>
      <c r="EQ571" s="300"/>
      <c r="ER571" s="300" t="e">
        <f aca="false">IF($E564&gt;0,ER569/$E564,"-")</f>
        <v>#N/A</v>
      </c>
      <c r="ES571" s="300"/>
      <c r="ET571" s="300" t="e">
        <f aca="false">IF($E564&gt;0,ET569/$E564,"-")</f>
        <v>#N/A</v>
      </c>
      <c r="EU571" s="300"/>
      <c r="EV571" s="300" t="e">
        <f aca="false">IF($E564&gt;0,EV569/$E564,"-")</f>
        <v>#N/A</v>
      </c>
      <c r="EW571" s="300"/>
      <c r="EX571" s="302" t="e">
        <f aca="false">IF($E564&gt;0,EX569/$E564,"-")</f>
        <v>#N/A</v>
      </c>
      <c r="EY571" s="302"/>
      <c r="EZ571" s="300" t="e">
        <f aca="false">IF($E564&gt;0,EZ569/$E564,"-")</f>
        <v>#N/A</v>
      </c>
      <c r="FA571" s="300"/>
      <c r="FB571" s="300" t="e">
        <f aca="false">IF($E564&gt;0,FB569/$E564,"-")</f>
        <v>#N/A</v>
      </c>
      <c r="FC571" s="300"/>
      <c r="FD571" s="300" t="e">
        <f aca="false">IF($E564&gt;0,FD569/$E564,"-")</f>
        <v>#N/A</v>
      </c>
      <c r="FE571" s="300"/>
      <c r="FF571" s="300" t="e">
        <f aca="false">IF($E564&gt;0,FF569/$E564,"-")</f>
        <v>#N/A</v>
      </c>
      <c r="FG571" s="300"/>
      <c r="FH571" s="300" t="e">
        <f aca="false">IF($E564&gt;0,FH569/$E564,"-")</f>
        <v>#N/A</v>
      </c>
      <c r="FI571" s="300"/>
      <c r="FJ571" s="300" t="e">
        <f aca="false">IF($E564&gt;0,FJ569/$E564,"-")</f>
        <v>#N/A</v>
      </c>
      <c r="FK571" s="300"/>
    </row>
    <row r="572" customFormat="false" ht="13.8" hidden="true" customHeight="false" outlineLevel="0" collapsed="false">
      <c r="A572" s="268"/>
      <c r="B572" s="269"/>
      <c r="C572" s="269"/>
      <c r="D572" s="271"/>
      <c r="E572" s="271"/>
      <c r="F572" s="269"/>
      <c r="G572" s="269"/>
      <c r="H572" s="269"/>
      <c r="I572" s="269"/>
      <c r="J572" s="269"/>
      <c r="K572" s="269"/>
      <c r="L572" s="274"/>
      <c r="M572" s="274"/>
      <c r="N572" s="274"/>
      <c r="O572" s="274"/>
      <c r="P572" s="274"/>
      <c r="Q572" s="274"/>
      <c r="R572" s="275"/>
      <c r="S572" s="275"/>
      <c r="T572" s="276"/>
      <c r="U572" s="276"/>
      <c r="V572" s="274"/>
      <c r="W572" s="274"/>
      <c r="X572" s="274"/>
      <c r="Y572" s="274"/>
      <c r="Z572" s="275"/>
      <c r="AA572" s="275"/>
      <c r="AB572" s="276"/>
      <c r="AC572" s="276"/>
      <c r="AD572" s="274"/>
      <c r="AE572" s="274"/>
      <c r="AF572" s="274"/>
      <c r="AG572" s="274"/>
      <c r="AH572" s="275"/>
      <c r="AI572" s="275"/>
      <c r="AJ572" s="276"/>
      <c r="AK572" s="276"/>
      <c r="AL572" s="274"/>
      <c r="AM572" s="274"/>
      <c r="AN572" s="274"/>
      <c r="AO572" s="274"/>
      <c r="AP572" s="275"/>
      <c r="AQ572" s="275"/>
      <c r="AR572" s="276"/>
      <c r="AS572" s="276"/>
      <c r="AT572" s="277"/>
      <c r="AU572" s="277"/>
      <c r="AV572" s="277"/>
      <c r="AW572" s="277"/>
      <c r="AX572" s="277"/>
      <c r="AY572" s="278"/>
      <c r="AZ572" s="279"/>
      <c r="BA572" s="277"/>
      <c r="BB572" s="277"/>
      <c r="BC572" s="277"/>
      <c r="BD572" s="277"/>
      <c r="BE572" s="277"/>
      <c r="BF572" s="277"/>
      <c r="BG572" s="278"/>
      <c r="BH572" s="279"/>
      <c r="BI572" s="277"/>
      <c r="BJ572" s="277"/>
      <c r="BK572" s="277"/>
      <c r="BL572" s="277"/>
      <c r="BM572" s="277"/>
      <c r="BN572" s="277"/>
      <c r="BO572" s="278"/>
      <c r="BP572" s="279"/>
      <c r="BQ572" s="277"/>
      <c r="BR572" s="277"/>
      <c r="BS572" s="277"/>
      <c r="BT572" s="277"/>
      <c r="BU572" s="277"/>
      <c r="BV572" s="277"/>
      <c r="BW572" s="278"/>
      <c r="BX572" s="279"/>
      <c r="BY572" s="277"/>
      <c r="BZ572" s="277"/>
      <c r="CA572" s="277"/>
      <c r="CB572" s="277"/>
      <c r="CC572" s="277"/>
      <c r="CD572" s="275"/>
      <c r="CE572" s="275"/>
      <c r="CF572" s="276"/>
      <c r="CG572" s="276"/>
      <c r="CH572" s="274"/>
      <c r="CI572" s="274"/>
      <c r="CJ572" s="274"/>
      <c r="CK572" s="274"/>
      <c r="CL572" s="275"/>
      <c r="CM572" s="275"/>
      <c r="CN572" s="276"/>
      <c r="CO572" s="276"/>
      <c r="CP572" s="280"/>
      <c r="CQ572" s="280"/>
      <c r="CR572" s="280"/>
      <c r="CS572" s="280"/>
      <c r="CT572" s="281"/>
      <c r="CU572" s="282"/>
      <c r="CV572" s="283"/>
      <c r="CW572" s="281"/>
      <c r="CX572" s="281"/>
      <c r="CY572" s="281"/>
      <c r="CZ572" s="281"/>
      <c r="DA572" s="281"/>
      <c r="DB572" s="281"/>
      <c r="DC572" s="282"/>
      <c r="DD572" s="283"/>
      <c r="DE572" s="281"/>
      <c r="DF572" s="281"/>
      <c r="DG572" s="281"/>
      <c r="DH572" s="281"/>
      <c r="DI572" s="281"/>
      <c r="DJ572" s="284"/>
      <c r="DK572" s="285"/>
      <c r="DL572" s="283"/>
      <c r="DM572" s="281"/>
      <c r="DN572" s="281"/>
      <c r="DO572" s="281"/>
      <c r="DP572" s="281"/>
      <c r="DQ572" s="281"/>
      <c r="DR572" s="281"/>
      <c r="DS572" s="282"/>
      <c r="DT572" s="283"/>
      <c r="DU572" s="281"/>
      <c r="DV572" s="281"/>
      <c r="DW572" s="281"/>
      <c r="DX572" s="281"/>
      <c r="DY572" s="281"/>
      <c r="DZ572" s="281"/>
      <c r="EA572" s="282"/>
      <c r="EB572" s="283"/>
      <c r="EC572" s="281"/>
      <c r="ED572" s="281"/>
      <c r="EE572" s="281"/>
      <c r="EF572" s="281"/>
      <c r="EG572" s="281"/>
      <c r="EH572" s="281"/>
      <c r="EI572" s="282"/>
      <c r="EJ572" s="283"/>
      <c r="EK572" s="281"/>
      <c r="EL572" s="281"/>
      <c r="EM572" s="281"/>
      <c r="EN572" s="281"/>
      <c r="EO572" s="281"/>
      <c r="EP572" s="281"/>
      <c r="EQ572" s="282"/>
      <c r="ER572" s="283"/>
      <c r="ES572" s="281"/>
      <c r="ET572" s="281"/>
      <c r="EU572" s="281"/>
      <c r="EV572" s="281"/>
      <c r="EW572" s="281"/>
      <c r="EX572" s="286"/>
      <c r="EY572" s="287"/>
      <c r="EZ572" s="283"/>
      <c r="FA572" s="281"/>
      <c r="FB572" s="281"/>
      <c r="FC572" s="281"/>
      <c r="FD572" s="281"/>
      <c r="FE572" s="281"/>
      <c r="FF572" s="281"/>
      <c r="FG572" s="282"/>
      <c r="FH572" s="283"/>
      <c r="FI572" s="281"/>
      <c r="FJ572" s="281"/>
      <c r="FK572" s="281"/>
    </row>
    <row r="573" customFormat="false" ht="12.75" hidden="true" customHeight="false" outlineLevel="0" collapsed="false">
      <c r="A573" s="203" t="n">
        <v>10</v>
      </c>
      <c r="B573" s="204" t="e">
        <f aca="false">planejamento!#ref!</f>
        <v>#NAME?</v>
      </c>
      <c r="C573" s="205"/>
      <c r="D573" s="206"/>
      <c r="E573" s="206"/>
      <c r="F573" s="206"/>
      <c r="G573" s="205"/>
      <c r="H573" s="207"/>
      <c r="I573" s="208"/>
      <c r="J573" s="208"/>
      <c r="K573" s="208"/>
      <c r="L573" s="209"/>
      <c r="M573" s="209"/>
      <c r="N573" s="209"/>
      <c r="O573" s="209"/>
      <c r="P573" s="209"/>
      <c r="Q573" s="209"/>
      <c r="R573" s="209"/>
      <c r="S573" s="209"/>
      <c r="T573" s="209"/>
      <c r="U573" s="209"/>
      <c r="V573" s="209"/>
      <c r="W573" s="209"/>
      <c r="X573" s="209"/>
      <c r="Y573" s="209"/>
      <c r="Z573" s="209"/>
      <c r="AA573" s="209"/>
      <c r="AB573" s="210"/>
      <c r="AC573" s="210"/>
      <c r="AD573" s="210"/>
      <c r="AE573" s="210"/>
      <c r="AF573" s="210"/>
      <c r="AG573" s="210"/>
      <c r="AH573" s="210"/>
      <c r="AI573" s="210"/>
      <c r="AJ573" s="211"/>
      <c r="AK573" s="211"/>
      <c r="AL573" s="211"/>
      <c r="AM573" s="211"/>
      <c r="AN573" s="211"/>
      <c r="AO573" s="211"/>
      <c r="AP573" s="211"/>
      <c r="AQ573" s="211"/>
      <c r="AR573" s="211"/>
      <c r="AS573" s="211"/>
      <c r="AT573" s="212"/>
      <c r="AU573" s="212"/>
      <c r="AV573" s="212"/>
      <c r="AW573" s="212"/>
      <c r="AX573" s="212"/>
      <c r="AY573" s="212"/>
      <c r="AZ573" s="212"/>
      <c r="BA573" s="212"/>
      <c r="BB573" s="213"/>
      <c r="BC573" s="213"/>
      <c r="BD573" s="213"/>
      <c r="BE573" s="213"/>
      <c r="BF573" s="213"/>
      <c r="BG573" s="213"/>
      <c r="BH573" s="213"/>
      <c r="BI573" s="213"/>
      <c r="BJ573" s="211"/>
      <c r="BK573" s="211"/>
      <c r="BL573" s="211"/>
      <c r="BM573" s="211"/>
      <c r="BN573" s="211"/>
      <c r="BO573" s="211"/>
      <c r="BP573" s="211"/>
      <c r="BQ573" s="211"/>
      <c r="BR573" s="211"/>
      <c r="BS573" s="211"/>
      <c r="BT573" s="211"/>
      <c r="BU573" s="211"/>
      <c r="BV573" s="211"/>
      <c r="BW573" s="211"/>
      <c r="BX573" s="211"/>
      <c r="BY573" s="211"/>
      <c r="BZ573" s="211"/>
      <c r="CA573" s="211"/>
      <c r="CB573" s="211"/>
      <c r="CC573" s="211"/>
      <c r="CD573" s="211"/>
      <c r="CE573" s="211"/>
      <c r="CF573" s="211"/>
      <c r="CG573" s="211"/>
      <c r="CH573" s="211"/>
      <c r="CI573" s="211"/>
      <c r="CJ573" s="211"/>
      <c r="CK573" s="211"/>
      <c r="CL573" s="211"/>
      <c r="CM573" s="211"/>
      <c r="CN573" s="211"/>
      <c r="CO573" s="211"/>
      <c r="CP573" s="211"/>
      <c r="CQ573" s="211"/>
      <c r="CR573" s="211"/>
      <c r="CS573" s="211"/>
      <c r="CT573" s="211"/>
      <c r="CU573" s="211"/>
      <c r="CV573" s="211"/>
      <c r="CW573" s="211"/>
      <c r="CX573" s="211"/>
      <c r="CY573" s="211"/>
      <c r="CZ573" s="211"/>
      <c r="DA573" s="211"/>
      <c r="DB573" s="211"/>
      <c r="DC573" s="211"/>
      <c r="DD573" s="211"/>
      <c r="DE573" s="211"/>
      <c r="DF573" s="211"/>
      <c r="DG573" s="211"/>
      <c r="DH573" s="211"/>
      <c r="DI573" s="211"/>
      <c r="DJ573" s="211"/>
      <c r="DK573" s="211"/>
      <c r="DL573" s="211"/>
      <c r="DM573" s="211"/>
      <c r="DN573" s="211"/>
      <c r="DO573" s="211"/>
      <c r="DP573" s="211"/>
      <c r="DQ573" s="211"/>
      <c r="DR573" s="211"/>
      <c r="DS573" s="211"/>
      <c r="DT573" s="214"/>
      <c r="DU573" s="214"/>
      <c r="DV573" s="214"/>
      <c r="DW573" s="214"/>
      <c r="DX573" s="214"/>
      <c r="DY573" s="214"/>
      <c r="DZ573" s="214"/>
      <c r="EA573" s="214"/>
      <c r="EB573" s="214"/>
      <c r="EC573" s="214"/>
      <c r="ED573" s="214"/>
      <c r="EE573" s="214"/>
      <c r="EF573" s="214"/>
      <c r="EG573" s="214"/>
      <c r="EH573" s="214"/>
      <c r="EI573" s="214"/>
      <c r="EJ573" s="214"/>
      <c r="EK573" s="214"/>
      <c r="EL573" s="214"/>
      <c r="EM573" s="214"/>
      <c r="EN573" s="214"/>
      <c r="EO573" s="214"/>
      <c r="EP573" s="214"/>
      <c r="EQ573" s="214"/>
      <c r="ER573" s="214"/>
      <c r="ES573" s="214"/>
      <c r="ET573" s="214"/>
      <c r="EU573" s="214"/>
      <c r="EV573" s="214"/>
      <c r="EW573" s="214"/>
      <c r="EX573" s="214"/>
      <c r="EY573" s="214"/>
      <c r="EZ573" s="214"/>
      <c r="FA573" s="214"/>
      <c r="FB573" s="214"/>
      <c r="FC573" s="214"/>
      <c r="FD573" s="214"/>
      <c r="FE573" s="214"/>
      <c r="FF573" s="214"/>
      <c r="FG573" s="214"/>
      <c r="FH573" s="214"/>
      <c r="FI573" s="214"/>
      <c r="FJ573" s="214"/>
      <c r="FK573" s="214"/>
      <c r="FL573" s="214"/>
      <c r="FM573" s="214"/>
      <c r="FN573" s="214"/>
      <c r="FO573" s="214"/>
      <c r="FP573" s="214"/>
      <c r="FQ573" s="214"/>
      <c r="FR573" s="214"/>
      <c r="FS573" s="214"/>
      <c r="FT573" s="211"/>
      <c r="FU573" s="211"/>
      <c r="FV573" s="211"/>
      <c r="FW573" s="211"/>
      <c r="FX573" s="211"/>
      <c r="FY573" s="211"/>
      <c r="FZ573" s="211"/>
      <c r="GA573" s="211"/>
      <c r="GB573" s="211"/>
      <c r="GC573" s="211"/>
      <c r="GD573" s="211"/>
      <c r="GE573" s="211"/>
      <c r="GF573" s="211"/>
      <c r="GG573" s="211"/>
      <c r="GH573" s="211"/>
      <c r="GI573" s="211"/>
      <c r="GJ573" s="211"/>
      <c r="GK573" s="211"/>
      <c r="GL573" s="211"/>
      <c r="GM573" s="211"/>
      <c r="GN573" s="211"/>
      <c r="GO573" s="211"/>
      <c r="GP573" s="211"/>
      <c r="GQ573" s="211"/>
      <c r="GR573" s="211"/>
      <c r="GS573" s="211"/>
      <c r="GT573" s="211"/>
      <c r="GU573" s="211"/>
      <c r="GV573" s="211"/>
      <c r="GW573" s="211"/>
      <c r="GX573" s="211"/>
      <c r="GY573" s="211"/>
      <c r="GZ573" s="211"/>
      <c r="HA573" s="211"/>
      <c r="HB573" s="211"/>
      <c r="HC573" s="211"/>
      <c r="HD573" s="211"/>
      <c r="HE573" s="211"/>
      <c r="HF573" s="211"/>
      <c r="HG573" s="211"/>
      <c r="HH573" s="211"/>
      <c r="HI573" s="211"/>
      <c r="HJ573" s="211"/>
      <c r="HK573" s="211"/>
    </row>
    <row r="574" customFormat="false" ht="12.75" hidden="true" customHeight="false" outlineLevel="0" collapsed="false">
      <c r="A574" s="232" t="s">
        <v>224</v>
      </c>
      <c r="B574" s="233" t="e">
        <f aca="false">VLOOKUP(A574,PLANEJAMENTO!$B$11:$C$96,2,FALSE())</f>
        <v>#N/A</v>
      </c>
      <c r="C574" s="232" t="e">
        <f aca="false">VLOOKUP(A574,PLANEJAMENTO!$B$11:$D$96,3,FALSE())</f>
        <v>#N/A</v>
      </c>
      <c r="D574" s="234" t="e">
        <f aca="false">VLOOKUP(A574,PLANEJAMENTO!$B$11:$E$96,4,FALSE())</f>
        <v>#N/A</v>
      </c>
      <c r="E574" s="234" t="e">
        <f aca="false">D574</f>
        <v>#N/A</v>
      </c>
      <c r="F574" s="235" t="e">
        <f aca="false">produções!#REF!*1.2</f>
        <v>#VALUE!</v>
      </c>
      <c r="G574" s="234" t="e">
        <f aca="false">F574*8</f>
        <v>#VALUE!</v>
      </c>
      <c r="H574" s="234"/>
      <c r="I574" s="237"/>
      <c r="J574" s="238"/>
      <c r="K574" s="305" t="s">
        <v>159</v>
      </c>
      <c r="L574" s="240"/>
      <c r="M574" s="240"/>
      <c r="N574" s="240"/>
      <c r="O574" s="240"/>
      <c r="P574" s="240"/>
      <c r="Q574" s="240"/>
      <c r="R574" s="240"/>
      <c r="S574" s="240"/>
      <c r="T574" s="240"/>
      <c r="U574" s="240"/>
      <c r="V574" s="240"/>
      <c r="W574" s="240"/>
      <c r="X574" s="240"/>
      <c r="Y574" s="240"/>
      <c r="Z574" s="240"/>
      <c r="AA574" s="240"/>
      <c r="AB574" s="240"/>
      <c r="AC574" s="240"/>
      <c r="AD574" s="240"/>
      <c r="AE574" s="240"/>
      <c r="AF574" s="240"/>
      <c r="AG574" s="240"/>
      <c r="AH574" s="240"/>
      <c r="AI574" s="240"/>
      <c r="AJ574" s="240"/>
      <c r="AK574" s="240"/>
      <c r="AL574" s="240"/>
      <c r="AM574" s="240"/>
      <c r="AN574" s="240"/>
      <c r="AO574" s="240"/>
      <c r="AP574" s="240"/>
      <c r="AQ574" s="240"/>
      <c r="AR574" s="240"/>
      <c r="AS574" s="240"/>
      <c r="AT574" s="240"/>
      <c r="AU574" s="240"/>
      <c r="AV574" s="240"/>
      <c r="AW574" s="240"/>
      <c r="AX574" s="240"/>
      <c r="AY574" s="240"/>
      <c r="AZ574" s="240"/>
      <c r="BA574" s="240"/>
      <c r="BB574" s="240"/>
      <c r="BC574" s="240"/>
      <c r="BD574" s="240"/>
      <c r="BE574" s="240"/>
      <c r="BF574" s="345"/>
      <c r="BG574" s="345"/>
      <c r="BH574" s="240"/>
      <c r="BI574" s="240"/>
      <c r="BJ574" s="240"/>
      <c r="BK574" s="240"/>
      <c r="BL574" s="240"/>
      <c r="BM574" s="240"/>
      <c r="BN574" s="240"/>
      <c r="BO574" s="240"/>
      <c r="BP574" s="240"/>
      <c r="BQ574" s="240"/>
      <c r="BR574" s="308"/>
      <c r="BS574" s="308"/>
      <c r="BT574" s="308"/>
      <c r="BU574" s="308"/>
      <c r="BV574" s="393" t="n">
        <v>2</v>
      </c>
      <c r="BW574" s="393"/>
      <c r="BX574" s="393" t="n">
        <v>6</v>
      </c>
      <c r="BY574" s="393"/>
      <c r="BZ574" s="393" t="n">
        <v>6</v>
      </c>
      <c r="CA574" s="393"/>
      <c r="CB574" s="393" t="n">
        <v>5.78831063734792</v>
      </c>
      <c r="CC574" s="393"/>
      <c r="CD574" s="308"/>
      <c r="CE574" s="308"/>
      <c r="CF574" s="308"/>
      <c r="CG574" s="308"/>
      <c r="CH574" s="308"/>
      <c r="CI574" s="308"/>
      <c r="CJ574" s="308"/>
      <c r="CK574" s="308"/>
      <c r="CL574" s="308"/>
      <c r="CM574" s="308"/>
      <c r="CN574" s="308"/>
      <c r="CO574" s="308"/>
      <c r="CP574" s="308"/>
      <c r="CQ574" s="308"/>
      <c r="CR574" s="308"/>
      <c r="CS574" s="308"/>
      <c r="CT574" s="308"/>
      <c r="CU574" s="308"/>
      <c r="CV574" s="308"/>
      <c r="CW574" s="308"/>
      <c r="CX574" s="308"/>
      <c r="CY574" s="308"/>
      <c r="CZ574" s="308"/>
      <c r="DA574" s="308"/>
      <c r="DB574" s="308"/>
      <c r="DC574" s="308"/>
      <c r="DD574" s="308"/>
      <c r="DE574" s="308"/>
      <c r="DF574" s="308"/>
      <c r="DG574" s="308"/>
      <c r="DH574" s="308"/>
      <c r="DI574" s="308"/>
      <c r="DJ574" s="315"/>
      <c r="DK574" s="315"/>
      <c r="DL574" s="308"/>
      <c r="DM574" s="308"/>
      <c r="DN574" s="308"/>
      <c r="DO574" s="308"/>
      <c r="DP574" s="308"/>
      <c r="DQ574" s="308"/>
      <c r="DR574" s="308"/>
      <c r="DS574" s="308"/>
      <c r="DT574" s="308"/>
      <c r="DU574" s="308"/>
      <c r="DV574" s="308"/>
      <c r="DW574" s="308"/>
      <c r="DX574" s="308"/>
      <c r="DY574" s="308"/>
      <c r="DZ574" s="308"/>
      <c r="EA574" s="308"/>
      <c r="EB574" s="308"/>
      <c r="EC574" s="308"/>
      <c r="ED574" s="308"/>
      <c r="EE574" s="308"/>
      <c r="EF574" s="308"/>
      <c r="EG574" s="308"/>
      <c r="EH574" s="308"/>
      <c r="EI574" s="308"/>
      <c r="EJ574" s="308"/>
      <c r="EK574" s="308"/>
      <c r="EL574" s="308"/>
      <c r="EM574" s="308"/>
      <c r="EN574" s="308"/>
      <c r="EO574" s="308"/>
      <c r="EP574" s="308"/>
      <c r="EQ574" s="308"/>
      <c r="ER574" s="308"/>
      <c r="ES574" s="308"/>
      <c r="ET574" s="308"/>
      <c r="EU574" s="308"/>
      <c r="EV574" s="308"/>
      <c r="EW574" s="308"/>
      <c r="EX574" s="309"/>
      <c r="EY574" s="309"/>
      <c r="EZ574" s="308"/>
      <c r="FA574" s="308"/>
      <c r="FB574" s="308"/>
      <c r="FC574" s="308"/>
      <c r="FD574" s="308"/>
      <c r="FE574" s="308"/>
      <c r="FF574" s="308"/>
      <c r="FG574" s="308"/>
      <c r="FH574" s="308"/>
      <c r="FI574" s="308"/>
      <c r="FJ574" s="308"/>
      <c r="FK574" s="308"/>
    </row>
    <row r="575" customFormat="false" ht="12.75" hidden="true" customHeight="false" outlineLevel="0" collapsed="false">
      <c r="A575" s="232"/>
      <c r="B575" s="233"/>
      <c r="C575" s="232"/>
      <c r="D575" s="234"/>
      <c r="E575" s="234"/>
      <c r="F575" s="235"/>
      <c r="G575" s="234"/>
      <c r="H575" s="234"/>
      <c r="I575" s="237"/>
      <c r="J575" s="238"/>
      <c r="K575" s="244" t="s">
        <v>160</v>
      </c>
      <c r="L575" s="245"/>
      <c r="M575" s="245"/>
      <c r="N575" s="245"/>
      <c r="O575" s="245"/>
      <c r="P575" s="245"/>
      <c r="Q575" s="245"/>
      <c r="R575" s="245"/>
      <c r="S575" s="245"/>
      <c r="T575" s="245"/>
      <c r="U575" s="245"/>
      <c r="V575" s="245"/>
      <c r="W575" s="245"/>
      <c r="X575" s="245"/>
      <c r="Y575" s="245"/>
      <c r="Z575" s="245"/>
      <c r="AA575" s="245"/>
      <c r="AB575" s="245"/>
      <c r="AC575" s="245"/>
      <c r="AD575" s="245"/>
      <c r="AE575" s="245"/>
      <c r="AF575" s="245"/>
      <c r="AG575" s="245"/>
      <c r="AH575" s="245"/>
      <c r="AI575" s="245"/>
      <c r="AJ575" s="245"/>
      <c r="AK575" s="245"/>
      <c r="AL575" s="245"/>
      <c r="AM575" s="245"/>
      <c r="AN575" s="245"/>
      <c r="AO575" s="245"/>
      <c r="AP575" s="245"/>
      <c r="AQ575" s="245"/>
      <c r="AR575" s="245"/>
      <c r="AS575" s="245"/>
      <c r="AT575" s="245"/>
      <c r="AU575" s="245"/>
      <c r="AV575" s="245"/>
      <c r="AW575" s="245"/>
      <c r="AX575" s="245"/>
      <c r="AY575" s="245"/>
      <c r="AZ575" s="245"/>
      <c r="BA575" s="245"/>
      <c r="BB575" s="245"/>
      <c r="BC575" s="245"/>
      <c r="BD575" s="245"/>
      <c r="BE575" s="245"/>
      <c r="BF575" s="245"/>
      <c r="BG575" s="245"/>
      <c r="BH575" s="245"/>
      <c r="BI575" s="245"/>
      <c r="BJ575" s="245"/>
      <c r="BK575" s="245"/>
      <c r="BL575" s="245"/>
      <c r="BM575" s="245"/>
      <c r="BN575" s="245"/>
      <c r="BO575" s="245"/>
      <c r="BP575" s="245"/>
      <c r="BQ575" s="245"/>
      <c r="BR575" s="245"/>
      <c r="BS575" s="245"/>
      <c r="BT575" s="245"/>
      <c r="BU575" s="245"/>
      <c r="BV575" s="245" t="n">
        <v>1</v>
      </c>
      <c r="BW575" s="245"/>
      <c r="BX575" s="245" t="n">
        <v>1</v>
      </c>
      <c r="BY575" s="245"/>
      <c r="BZ575" s="245" t="n">
        <v>1</v>
      </c>
      <c r="CA575" s="245"/>
      <c r="CB575" s="245" t="n">
        <v>1</v>
      </c>
      <c r="CC575" s="245"/>
      <c r="CD575" s="245"/>
      <c r="CE575" s="245"/>
      <c r="CF575" s="245"/>
      <c r="CG575" s="245"/>
      <c r="CH575" s="245"/>
      <c r="CI575" s="245"/>
      <c r="CJ575" s="245"/>
      <c r="CK575" s="245"/>
      <c r="CL575" s="245"/>
      <c r="CM575" s="245"/>
      <c r="CN575" s="245"/>
      <c r="CO575" s="245"/>
      <c r="CP575" s="245"/>
      <c r="CQ575" s="245"/>
      <c r="CR575" s="245"/>
      <c r="CS575" s="245"/>
      <c r="CT575" s="245"/>
      <c r="CU575" s="245"/>
      <c r="CV575" s="245"/>
      <c r="CW575" s="245"/>
      <c r="CX575" s="245"/>
      <c r="CY575" s="245"/>
      <c r="CZ575" s="245"/>
      <c r="DA575" s="245"/>
      <c r="DB575" s="245"/>
      <c r="DC575" s="245"/>
      <c r="DD575" s="245"/>
      <c r="DE575" s="245"/>
      <c r="DF575" s="245"/>
      <c r="DG575" s="245"/>
      <c r="DH575" s="245"/>
      <c r="DI575" s="245"/>
      <c r="DJ575" s="310"/>
      <c r="DK575" s="310"/>
      <c r="DL575" s="245"/>
      <c r="DM575" s="245"/>
      <c r="DN575" s="245"/>
      <c r="DO575" s="245"/>
      <c r="DP575" s="245"/>
      <c r="DQ575" s="245"/>
      <c r="DR575" s="245"/>
      <c r="DS575" s="245"/>
      <c r="DT575" s="245"/>
      <c r="DU575" s="245"/>
      <c r="DV575" s="245"/>
      <c r="DW575" s="245"/>
      <c r="DX575" s="245"/>
      <c r="DY575" s="245"/>
      <c r="DZ575" s="245"/>
      <c r="EA575" s="245"/>
      <c r="EB575" s="245"/>
      <c r="EC575" s="245"/>
      <c r="ED575" s="245"/>
      <c r="EE575" s="245"/>
      <c r="EF575" s="245"/>
      <c r="EG575" s="245"/>
      <c r="EH575" s="245"/>
      <c r="EI575" s="245"/>
      <c r="EJ575" s="245"/>
      <c r="EK575" s="245"/>
      <c r="EL575" s="245"/>
      <c r="EM575" s="245"/>
      <c r="EN575" s="245"/>
      <c r="EO575" s="245"/>
      <c r="EP575" s="245"/>
      <c r="EQ575" s="245"/>
      <c r="ER575" s="245"/>
      <c r="ES575" s="245"/>
      <c r="ET575" s="245"/>
      <c r="EU575" s="245"/>
      <c r="EV575" s="245"/>
      <c r="EW575" s="245"/>
      <c r="EX575" s="246"/>
      <c r="EY575" s="246"/>
      <c r="EZ575" s="245"/>
      <c r="FA575" s="245"/>
      <c r="FB575" s="245"/>
      <c r="FC575" s="245"/>
      <c r="FD575" s="245"/>
      <c r="FE575" s="245"/>
      <c r="FF575" s="245"/>
      <c r="FG575" s="245"/>
      <c r="FH575" s="245"/>
      <c r="FI575" s="245"/>
      <c r="FJ575" s="245"/>
      <c r="FK575" s="245"/>
    </row>
    <row r="576" customFormat="false" ht="12.75" hidden="true" customHeight="false" outlineLevel="0" collapsed="false">
      <c r="A576" s="232"/>
      <c r="B576" s="233"/>
      <c r="C576" s="232"/>
      <c r="D576" s="234"/>
      <c r="E576" s="234"/>
      <c r="F576" s="235"/>
      <c r="G576" s="234"/>
      <c r="H576" s="234"/>
      <c r="I576" s="237"/>
      <c r="J576" s="238"/>
      <c r="K576" s="247" t="s">
        <v>161</v>
      </c>
      <c r="L576" s="248" t="e">
        <f aca="false">(L574*L575*$G574)*$L$8</f>
        <v>#VALUE!</v>
      </c>
      <c r="M576" s="248"/>
      <c r="N576" s="248" t="e">
        <f aca="false">(N574*N575*$G574)*$L$8</f>
        <v>#VALUE!</v>
      </c>
      <c r="O576" s="248"/>
      <c r="P576" s="248" t="e">
        <f aca="false">(P574*P575*$G574)*$L$8</f>
        <v>#VALUE!</v>
      </c>
      <c r="Q576" s="248"/>
      <c r="R576" s="248" t="e">
        <f aca="false">(R574*R575*$G574)*$L$8</f>
        <v>#VALUE!</v>
      </c>
      <c r="S576" s="248"/>
      <c r="T576" s="248" t="e">
        <f aca="false">(T574*T575*$G574)*$T$8</f>
        <v>#VALUE!</v>
      </c>
      <c r="U576" s="248"/>
      <c r="V576" s="248" t="e">
        <f aca="false">(V574*V575*$G574)*$T$8</f>
        <v>#VALUE!</v>
      </c>
      <c r="W576" s="248"/>
      <c r="X576" s="248" t="e">
        <f aca="false">(X574*X575*$G574)*$T$8</f>
        <v>#VALUE!</v>
      </c>
      <c r="Y576" s="248"/>
      <c r="Z576" s="248" t="e">
        <f aca="false">(Z574*Z575*$G574)*$T$8</f>
        <v>#VALUE!</v>
      </c>
      <c r="AA576" s="248"/>
      <c r="AB576" s="248" t="e">
        <f aca="false">(AB574*AB575*$G574)*$AB$8</f>
        <v>#VALUE!</v>
      </c>
      <c r="AC576" s="248"/>
      <c r="AD576" s="248" t="e">
        <f aca="false">(AD574*AD575*$G574)*$AB$8</f>
        <v>#VALUE!</v>
      </c>
      <c r="AE576" s="248"/>
      <c r="AF576" s="248" t="e">
        <f aca="false">(AF574*AF575*$G574)*$AB$8</f>
        <v>#VALUE!</v>
      </c>
      <c r="AG576" s="248"/>
      <c r="AH576" s="248" t="e">
        <f aca="false">(AH574*AH575*$G574)*$AB$8</f>
        <v>#VALUE!</v>
      </c>
      <c r="AI576" s="248"/>
      <c r="AJ576" s="248" t="e">
        <f aca="false">(AJ574*AJ575*$G574)*$AJ$8</f>
        <v>#VALUE!</v>
      </c>
      <c r="AK576" s="248"/>
      <c r="AL576" s="248" t="e">
        <f aca="false">(AL574*AL575*$G574)*$AJ$8</f>
        <v>#VALUE!</v>
      </c>
      <c r="AM576" s="248"/>
      <c r="AN576" s="248" t="e">
        <f aca="false">(AN574*AN575*$G574)*$AJ$8</f>
        <v>#VALUE!</v>
      </c>
      <c r="AO576" s="248"/>
      <c r="AP576" s="248" t="e">
        <f aca="false">(AP574*AP575*$G574)*$AJ$8</f>
        <v>#VALUE!</v>
      </c>
      <c r="AQ576" s="248"/>
      <c r="AR576" s="248" t="e">
        <f aca="false">(AR574*AR575*$G574)*$AT$8</f>
        <v>#VALUE!</v>
      </c>
      <c r="AS576" s="248"/>
      <c r="AT576" s="248" t="e">
        <f aca="false">(AT574*AT575*$G574)*$AT$8</f>
        <v>#VALUE!</v>
      </c>
      <c r="AU576" s="248"/>
      <c r="AV576" s="248" t="e">
        <f aca="false">(AV574*AV575*$G574)*$AT$8</f>
        <v>#VALUE!</v>
      </c>
      <c r="AW576" s="248"/>
      <c r="AX576" s="248" t="e">
        <f aca="false">(AX574*AX575*$G574)*$AT$8</f>
        <v>#VALUE!</v>
      </c>
      <c r="AY576" s="248"/>
      <c r="AZ576" s="248" t="e">
        <f aca="false">(AZ574*AZ575*$G574)*$BB$8</f>
        <v>#VALUE!</v>
      </c>
      <c r="BA576" s="248"/>
      <c r="BB576" s="248" t="e">
        <f aca="false">(BB574*BB575*$G574)*$BB$8</f>
        <v>#VALUE!</v>
      </c>
      <c r="BC576" s="248"/>
      <c r="BD576" s="248" t="e">
        <f aca="false">(BD574*BD575*$G574)*$BB$8</f>
        <v>#VALUE!</v>
      </c>
      <c r="BE576" s="248"/>
      <c r="BF576" s="248" t="e">
        <f aca="false">(BF574*BF575*$G574)*$BB$8</f>
        <v>#VALUE!</v>
      </c>
      <c r="BG576" s="248"/>
      <c r="BH576" s="248" t="e">
        <f aca="false">(BH574*BH575*$G574)*$BJ$8</f>
        <v>#VALUE!</v>
      </c>
      <c r="BI576" s="248"/>
      <c r="BJ576" s="248" t="e">
        <f aca="false">(BJ574*BJ575*$G574)*$BJ$8</f>
        <v>#VALUE!</v>
      </c>
      <c r="BK576" s="248"/>
      <c r="BL576" s="248" t="e">
        <f aca="false">(BL574*BL575*$G574)*$BJ$8</f>
        <v>#VALUE!</v>
      </c>
      <c r="BM576" s="248"/>
      <c r="BN576" s="248" t="e">
        <f aca="false">(BN574*BN575*$G574)*$BJ$8</f>
        <v>#VALUE!</v>
      </c>
      <c r="BO576" s="248"/>
      <c r="BP576" s="248" t="e">
        <f aca="false">(BP574*BP575*$G574)*$BT$8</f>
        <v>#VALUE!</v>
      </c>
      <c r="BQ576" s="248"/>
      <c r="BR576" s="248" t="e">
        <f aca="false">(BR574*BR575*$G574)*$BT$8</f>
        <v>#VALUE!</v>
      </c>
      <c r="BS576" s="248"/>
      <c r="BT576" s="248" t="e">
        <f aca="false">(BT574*BT575*$G574)*$BT$8</f>
        <v>#VALUE!</v>
      </c>
      <c r="BU576" s="248"/>
      <c r="BV576" s="248" t="e">
        <f aca="false">(BV574*BV575*$G574)*$BT$8</f>
        <v>#VALUE!</v>
      </c>
      <c r="BW576" s="248"/>
      <c r="BX576" s="248" t="e">
        <f aca="false">(BX574*BX575*$G574)*$BT$8</f>
        <v>#VALUE!</v>
      </c>
      <c r="BY576" s="248"/>
      <c r="BZ576" s="248" t="e">
        <f aca="false">(BZ574*BZ575*$G574)*$BT$8</f>
        <v>#VALUE!</v>
      </c>
      <c r="CA576" s="248"/>
      <c r="CB576" s="248" t="e">
        <f aca="false">(CB574*CB575*$G574)*$CB$8</f>
        <v>#VALUE!</v>
      </c>
      <c r="CC576" s="248"/>
      <c r="CD576" s="248" t="e">
        <f aca="false">(CD574*CD575*$G574)*$CB$8</f>
        <v>#VALUE!</v>
      </c>
      <c r="CE576" s="248"/>
      <c r="CF576" s="248" t="e">
        <f aca="false">(CF574*CF575*$G574)*$CJ$8</f>
        <v>#VALUE!</v>
      </c>
      <c r="CG576" s="248"/>
      <c r="CH576" s="248" t="e">
        <f aca="false">(CH574*CH575*$G574)*$CJ$8</f>
        <v>#VALUE!</v>
      </c>
      <c r="CI576" s="248"/>
      <c r="CJ576" s="248" t="e">
        <f aca="false">(CJ574*CJ575*$G574)*$CJ$8</f>
        <v>#VALUE!</v>
      </c>
      <c r="CK576" s="248"/>
      <c r="CL576" s="248" t="e">
        <f aca="false">(CL574*CL575*$G574)*$CJ$8</f>
        <v>#VALUE!</v>
      </c>
      <c r="CM576" s="248"/>
      <c r="CN576" s="248" t="e">
        <f aca="false">(CN574*CN575*$G574)*$CT$8</f>
        <v>#VALUE!</v>
      </c>
      <c r="CO576" s="248"/>
      <c r="CP576" s="248" t="e">
        <f aca="false">(CP574*CP575*$G574)*$CT$8</f>
        <v>#VALUE!</v>
      </c>
      <c r="CQ576" s="248"/>
      <c r="CR576" s="248" t="e">
        <f aca="false">(CR574*CR575*$G574)*$CT$8</f>
        <v>#VALUE!</v>
      </c>
      <c r="CS576" s="248"/>
      <c r="CT576" s="248" t="e">
        <f aca="false">(CT574*CT575*$G574)*$CT$8</f>
        <v>#VALUE!</v>
      </c>
      <c r="CU576" s="248"/>
      <c r="CV576" s="248" t="e">
        <f aca="false">(CV574*CV575*$G574)*$DB$8</f>
        <v>#VALUE!</v>
      </c>
      <c r="CW576" s="248"/>
      <c r="CX576" s="248" t="e">
        <f aca="false">(CX574*CX575*$G574)*$DB$8</f>
        <v>#VALUE!</v>
      </c>
      <c r="CY576" s="248"/>
      <c r="CZ576" s="248" t="e">
        <f aca="false">(CZ574*CZ575*$G574)*$DB$8</f>
        <v>#VALUE!</v>
      </c>
      <c r="DA576" s="248"/>
      <c r="DB576" s="248" t="e">
        <f aca="false">(DB574*DB575*$G574)*$DB$8</f>
        <v>#VALUE!</v>
      </c>
      <c r="DC576" s="248"/>
      <c r="DD576" s="248" t="e">
        <f aca="false">(DD574*DD575*$G574)*$DB$8</f>
        <v>#VALUE!</v>
      </c>
      <c r="DE576" s="248"/>
      <c r="DF576" s="248" t="e">
        <f aca="false">(DF574*DF575*$G574)*$DB$8</f>
        <v>#VALUE!</v>
      </c>
      <c r="DG576" s="248"/>
      <c r="DH576" s="248" t="e">
        <f aca="false">(DH574*DH575*$G574)*$DB$8</f>
        <v>#VALUE!</v>
      </c>
      <c r="DI576" s="248"/>
      <c r="DJ576" s="292" t="e">
        <f aca="false">(DJ574*DJ575*$G574)*$DB$8</f>
        <v>#VALUE!</v>
      </c>
      <c r="DK576" s="292"/>
      <c r="DL576" s="248" t="e">
        <f aca="false">(DL574*DL575*$G574)*$DB$8</f>
        <v>#VALUE!</v>
      </c>
      <c r="DM576" s="248"/>
      <c r="DN576" s="248" t="e">
        <f aca="false">(DN574*DN575*$G574)*$DB$8</f>
        <v>#VALUE!</v>
      </c>
      <c r="DO576" s="248"/>
      <c r="DP576" s="248" t="e">
        <f aca="false">(DP574*DP575*$G574)*$DB$8</f>
        <v>#VALUE!</v>
      </c>
      <c r="DQ576" s="248"/>
      <c r="DR576" s="248" t="e">
        <f aca="false">(DR574*DR575*$G574)*$DB$8</f>
        <v>#VALUE!</v>
      </c>
      <c r="DS576" s="248"/>
      <c r="DT576" s="248" t="e">
        <f aca="false">(DT574*DT575*$G574)*$DB$8</f>
        <v>#VALUE!</v>
      </c>
      <c r="DU576" s="248"/>
      <c r="DV576" s="248" t="e">
        <f aca="false">(DV574*DV575*$G574)*$DB$8</f>
        <v>#VALUE!</v>
      </c>
      <c r="DW576" s="248"/>
      <c r="DX576" s="248" t="e">
        <f aca="false">(DX574*DX575*$G574)*$DB$8</f>
        <v>#VALUE!</v>
      </c>
      <c r="DY576" s="248"/>
      <c r="DZ576" s="248" t="e">
        <f aca="false">(DZ574*DZ575*$G574)*$DB$8</f>
        <v>#VALUE!</v>
      </c>
      <c r="EA576" s="248"/>
      <c r="EB576" s="248" t="e">
        <f aca="false">(EB574*EB575*$G574)*$DB$8</f>
        <v>#VALUE!</v>
      </c>
      <c r="EC576" s="248"/>
      <c r="ED576" s="248" t="e">
        <f aca="false">(ED574*ED575*$G574)*$DB$8</f>
        <v>#VALUE!</v>
      </c>
      <c r="EE576" s="248"/>
      <c r="EF576" s="248" t="e">
        <f aca="false">(EF574*EF575*$G574)*$DB$8</f>
        <v>#VALUE!</v>
      </c>
      <c r="EG576" s="248"/>
      <c r="EH576" s="248" t="e">
        <f aca="false">(EH574*EH575*$G574)*$DB$8</f>
        <v>#VALUE!</v>
      </c>
      <c r="EI576" s="248"/>
      <c r="EJ576" s="248" t="e">
        <f aca="false">(EJ574*EJ575*$G574)*$DB$8</f>
        <v>#VALUE!</v>
      </c>
      <c r="EK576" s="248"/>
      <c r="EL576" s="248" t="e">
        <f aca="false">(EL574*EL575*$G574)*$DB$8</f>
        <v>#VALUE!</v>
      </c>
      <c r="EM576" s="248"/>
      <c r="EN576" s="248" t="e">
        <f aca="false">(EN574*EN575*$G574)*$DB$8</f>
        <v>#VALUE!</v>
      </c>
      <c r="EO576" s="248"/>
      <c r="EP576" s="248" t="e">
        <f aca="false">(EP574*EP575*$G574)*$DB$8</f>
        <v>#VALUE!</v>
      </c>
      <c r="EQ576" s="248"/>
      <c r="ER576" s="248" t="e">
        <f aca="false">(ER574*ER575*$G574)*$DB$8</f>
        <v>#VALUE!</v>
      </c>
      <c r="ES576" s="248"/>
      <c r="ET576" s="248" t="e">
        <f aca="false">(ET574*ET575*$G574)*$DB$8</f>
        <v>#VALUE!</v>
      </c>
      <c r="EU576" s="248"/>
      <c r="EV576" s="248" t="e">
        <f aca="false">(EV574*EV575*$G574)*$DB$8</f>
        <v>#VALUE!</v>
      </c>
      <c r="EW576" s="248"/>
      <c r="EX576" s="249" t="e">
        <f aca="false">(EX574*EX575*$G574)*$DB$8</f>
        <v>#VALUE!</v>
      </c>
      <c r="EY576" s="249"/>
      <c r="EZ576" s="248" t="e">
        <f aca="false">(EZ574*EZ575*$G574)*$DB$8</f>
        <v>#VALUE!</v>
      </c>
      <c r="FA576" s="248"/>
      <c r="FB576" s="248" t="e">
        <f aca="false">(FB574*FB575*$G574)*$DB$8</f>
        <v>#VALUE!</v>
      </c>
      <c r="FC576" s="248"/>
      <c r="FD576" s="248" t="e">
        <f aca="false">(FD574*FD575*$G574)*$DB$8</f>
        <v>#VALUE!</v>
      </c>
      <c r="FE576" s="248"/>
      <c r="FF576" s="248" t="e">
        <f aca="false">(FF574*FF575*$G574)*$DB$8</f>
        <v>#VALUE!</v>
      </c>
      <c r="FG576" s="248"/>
      <c r="FH576" s="248" t="e">
        <f aca="false">(FH574*FH575*$G574)*$DB$8</f>
        <v>#VALUE!</v>
      </c>
      <c r="FI576" s="248"/>
      <c r="FJ576" s="248" t="e">
        <f aca="false">(FJ574*FJ575*$G574)*$DB$8</f>
        <v>#VALUE!</v>
      </c>
      <c r="FK576" s="248"/>
    </row>
    <row r="577" customFormat="false" ht="12.75" hidden="true" customHeight="false" outlineLevel="0" collapsed="false">
      <c r="A577" s="232"/>
      <c r="B577" s="233"/>
      <c r="C577" s="232"/>
      <c r="D577" s="234"/>
      <c r="E577" s="234"/>
      <c r="F577" s="235"/>
      <c r="G577" s="234"/>
      <c r="H577" s="234"/>
      <c r="I577" s="237"/>
      <c r="J577" s="238"/>
      <c r="K577" s="250" t="s">
        <v>162</v>
      </c>
      <c r="L577" s="251" t="e">
        <f aca="false">L576</f>
        <v>#VALUE!</v>
      </c>
      <c r="M577" s="251"/>
      <c r="N577" s="251" t="e">
        <f aca="false">L577+N576</f>
        <v>#VALUE!</v>
      </c>
      <c r="O577" s="251"/>
      <c r="P577" s="251" t="e">
        <f aca="false">N577+P576</f>
        <v>#VALUE!</v>
      </c>
      <c r="Q577" s="251"/>
      <c r="R577" s="251" t="e">
        <f aca="false">P577+R576</f>
        <v>#VALUE!</v>
      </c>
      <c r="S577" s="251"/>
      <c r="T577" s="251" t="e">
        <f aca="false">R577+T576</f>
        <v>#VALUE!</v>
      </c>
      <c r="U577" s="251"/>
      <c r="V577" s="251" t="e">
        <f aca="false">T577+V576</f>
        <v>#VALUE!</v>
      </c>
      <c r="W577" s="251"/>
      <c r="X577" s="251" t="e">
        <f aca="false">V577+X576</f>
        <v>#VALUE!</v>
      </c>
      <c r="Y577" s="251"/>
      <c r="Z577" s="251" t="e">
        <f aca="false">X577+Z576</f>
        <v>#VALUE!</v>
      </c>
      <c r="AA577" s="251"/>
      <c r="AB577" s="251" t="e">
        <f aca="false">Z577+AB576</f>
        <v>#VALUE!</v>
      </c>
      <c r="AC577" s="251"/>
      <c r="AD577" s="251" t="e">
        <f aca="false">AB577+AD576</f>
        <v>#VALUE!</v>
      </c>
      <c r="AE577" s="251"/>
      <c r="AF577" s="251" t="e">
        <f aca="false">AD577+AF576</f>
        <v>#VALUE!</v>
      </c>
      <c r="AG577" s="251"/>
      <c r="AH577" s="251" t="e">
        <f aca="false">AF577+AH576</f>
        <v>#VALUE!</v>
      </c>
      <c r="AI577" s="251"/>
      <c r="AJ577" s="251" t="e">
        <f aca="false">AH577+AJ576</f>
        <v>#VALUE!</v>
      </c>
      <c r="AK577" s="251"/>
      <c r="AL577" s="251" t="e">
        <f aca="false">AJ577+AL576</f>
        <v>#VALUE!</v>
      </c>
      <c r="AM577" s="251"/>
      <c r="AN577" s="251" t="e">
        <f aca="false">AL577+AN576</f>
        <v>#VALUE!</v>
      </c>
      <c r="AO577" s="251"/>
      <c r="AP577" s="251" t="e">
        <f aca="false">AN577+AP576</f>
        <v>#VALUE!</v>
      </c>
      <c r="AQ577" s="251"/>
      <c r="AR577" s="251" t="e">
        <f aca="false">AP577+AR576</f>
        <v>#VALUE!</v>
      </c>
      <c r="AS577" s="251"/>
      <c r="AT577" s="251" t="e">
        <f aca="false">AR577+AT576</f>
        <v>#VALUE!</v>
      </c>
      <c r="AU577" s="251"/>
      <c r="AV577" s="251" t="e">
        <f aca="false">AT577+AV576</f>
        <v>#VALUE!</v>
      </c>
      <c r="AW577" s="251"/>
      <c r="AX577" s="251" t="e">
        <f aca="false">AV577+AX576</f>
        <v>#VALUE!</v>
      </c>
      <c r="AY577" s="251"/>
      <c r="AZ577" s="251" t="e">
        <f aca="false">AX577+AZ576</f>
        <v>#VALUE!</v>
      </c>
      <c r="BA577" s="251"/>
      <c r="BB577" s="251" t="e">
        <f aca="false">AZ577+BB576</f>
        <v>#VALUE!</v>
      </c>
      <c r="BC577" s="251"/>
      <c r="BD577" s="251" t="e">
        <f aca="false">BB577+BD576</f>
        <v>#VALUE!</v>
      </c>
      <c r="BE577" s="251"/>
      <c r="BF577" s="251" t="e">
        <f aca="false">BD577+BF576</f>
        <v>#VALUE!</v>
      </c>
      <c r="BG577" s="251"/>
      <c r="BH577" s="251" t="e">
        <f aca="false">BF577+BH576</f>
        <v>#VALUE!</v>
      </c>
      <c r="BI577" s="251"/>
      <c r="BJ577" s="251" t="e">
        <f aca="false">BH577+BJ576</f>
        <v>#VALUE!</v>
      </c>
      <c r="BK577" s="251"/>
      <c r="BL577" s="251" t="e">
        <f aca="false">BJ577+BL576</f>
        <v>#VALUE!</v>
      </c>
      <c r="BM577" s="251"/>
      <c r="BN577" s="251" t="e">
        <f aca="false">BL577+BN576</f>
        <v>#VALUE!</v>
      </c>
      <c r="BO577" s="251"/>
      <c r="BP577" s="251" t="e">
        <f aca="false">BN577+BP576</f>
        <v>#VALUE!</v>
      </c>
      <c r="BQ577" s="251"/>
      <c r="BR577" s="251" t="e">
        <f aca="false">BP577+BR576</f>
        <v>#VALUE!</v>
      </c>
      <c r="BS577" s="251"/>
      <c r="BT577" s="251" t="e">
        <f aca="false">BR577+BT576</f>
        <v>#VALUE!</v>
      </c>
      <c r="BU577" s="251"/>
      <c r="BV577" s="251" t="e">
        <f aca="false">BT577+BV576</f>
        <v>#VALUE!</v>
      </c>
      <c r="BW577" s="251"/>
      <c r="BX577" s="251" t="e">
        <f aca="false">BV577+BX576</f>
        <v>#VALUE!</v>
      </c>
      <c r="BY577" s="251"/>
      <c r="BZ577" s="251" t="e">
        <f aca="false">BX577+BZ576</f>
        <v>#VALUE!</v>
      </c>
      <c r="CA577" s="251"/>
      <c r="CB577" s="251" t="e">
        <f aca="false">BZ577+CB576</f>
        <v>#VALUE!</v>
      </c>
      <c r="CC577" s="251"/>
      <c r="CD577" s="251" t="e">
        <f aca="false">CB577+CD576</f>
        <v>#VALUE!</v>
      </c>
      <c r="CE577" s="251"/>
      <c r="CF577" s="251" t="e">
        <f aca="false">CD577+CF576</f>
        <v>#VALUE!</v>
      </c>
      <c r="CG577" s="251"/>
      <c r="CH577" s="251" t="e">
        <f aca="false">CF577+CH576</f>
        <v>#VALUE!</v>
      </c>
      <c r="CI577" s="251"/>
      <c r="CJ577" s="251" t="e">
        <f aca="false">CH577+CJ576</f>
        <v>#VALUE!</v>
      </c>
      <c r="CK577" s="251"/>
      <c r="CL577" s="251" t="e">
        <f aca="false">CJ577+CL576</f>
        <v>#VALUE!</v>
      </c>
      <c r="CM577" s="251"/>
      <c r="CN577" s="251" t="e">
        <f aca="false">CL577+CN576</f>
        <v>#VALUE!</v>
      </c>
      <c r="CO577" s="251"/>
      <c r="CP577" s="251" t="e">
        <f aca="false">CN577+CP576</f>
        <v>#VALUE!</v>
      </c>
      <c r="CQ577" s="251"/>
      <c r="CR577" s="251" t="e">
        <f aca="false">CP577+CR576</f>
        <v>#VALUE!</v>
      </c>
      <c r="CS577" s="251"/>
      <c r="CT577" s="251" t="e">
        <f aca="false">CR577+CT576</f>
        <v>#VALUE!</v>
      </c>
      <c r="CU577" s="251"/>
      <c r="CV577" s="251" t="e">
        <f aca="false">CT577+CV576</f>
        <v>#VALUE!</v>
      </c>
      <c r="CW577" s="251"/>
      <c r="CX577" s="251" t="e">
        <f aca="false">CV577+CX576</f>
        <v>#VALUE!</v>
      </c>
      <c r="CY577" s="251"/>
      <c r="CZ577" s="251" t="e">
        <f aca="false">CX577+CZ576</f>
        <v>#VALUE!</v>
      </c>
      <c r="DA577" s="251"/>
      <c r="DB577" s="251" t="e">
        <f aca="false">CZ577+DB576</f>
        <v>#VALUE!</v>
      </c>
      <c r="DC577" s="251"/>
      <c r="DD577" s="251" t="e">
        <f aca="false">DB577+DD576</f>
        <v>#VALUE!</v>
      </c>
      <c r="DE577" s="251"/>
      <c r="DF577" s="251" t="e">
        <f aca="false">DD577+DF576</f>
        <v>#VALUE!</v>
      </c>
      <c r="DG577" s="251"/>
      <c r="DH577" s="251" t="e">
        <f aca="false">DF577+DH576</f>
        <v>#VALUE!</v>
      </c>
      <c r="DI577" s="251"/>
      <c r="DJ577" s="293" t="e">
        <f aca="false">DH577+DJ576</f>
        <v>#VALUE!</v>
      </c>
      <c r="DK577" s="293"/>
      <c r="DL577" s="251" t="e">
        <f aca="false">DJ577+DL576</f>
        <v>#VALUE!</v>
      </c>
      <c r="DM577" s="251"/>
      <c r="DN577" s="251" t="e">
        <f aca="false">DL577+DN576</f>
        <v>#VALUE!</v>
      </c>
      <c r="DO577" s="251"/>
      <c r="DP577" s="251" t="e">
        <f aca="false">DN577+DP576</f>
        <v>#VALUE!</v>
      </c>
      <c r="DQ577" s="251"/>
      <c r="DR577" s="251" t="e">
        <f aca="false">DP577+DR576</f>
        <v>#VALUE!</v>
      </c>
      <c r="DS577" s="251"/>
      <c r="DT577" s="251" t="e">
        <f aca="false">DR577+DT576</f>
        <v>#VALUE!</v>
      </c>
      <c r="DU577" s="251"/>
      <c r="DV577" s="251" t="e">
        <f aca="false">DT577+DV576</f>
        <v>#VALUE!</v>
      </c>
      <c r="DW577" s="251"/>
      <c r="DX577" s="251" t="e">
        <f aca="false">DV577+DX576</f>
        <v>#VALUE!</v>
      </c>
      <c r="DY577" s="251"/>
      <c r="DZ577" s="251" t="e">
        <f aca="false">DX577+DZ576</f>
        <v>#VALUE!</v>
      </c>
      <c r="EA577" s="251"/>
      <c r="EB577" s="251" t="e">
        <f aca="false">DZ577+EB576</f>
        <v>#VALUE!</v>
      </c>
      <c r="EC577" s="251"/>
      <c r="ED577" s="251" t="e">
        <f aca="false">EB577+ED576</f>
        <v>#VALUE!</v>
      </c>
      <c r="EE577" s="251"/>
      <c r="EF577" s="251" t="e">
        <f aca="false">ED577+EF576</f>
        <v>#VALUE!</v>
      </c>
      <c r="EG577" s="251"/>
      <c r="EH577" s="251" t="e">
        <f aca="false">EF577+EH576</f>
        <v>#VALUE!</v>
      </c>
      <c r="EI577" s="251"/>
      <c r="EJ577" s="251" t="e">
        <f aca="false">EH577+EJ576</f>
        <v>#VALUE!</v>
      </c>
      <c r="EK577" s="251"/>
      <c r="EL577" s="251" t="e">
        <f aca="false">EJ577+EL576</f>
        <v>#VALUE!</v>
      </c>
      <c r="EM577" s="251"/>
      <c r="EN577" s="251" t="e">
        <f aca="false">EL577+EN576</f>
        <v>#VALUE!</v>
      </c>
      <c r="EO577" s="251"/>
      <c r="EP577" s="251" t="e">
        <f aca="false">EN577+EP576</f>
        <v>#VALUE!</v>
      </c>
      <c r="EQ577" s="251"/>
      <c r="ER577" s="251" t="e">
        <f aca="false">EP577+ER576</f>
        <v>#VALUE!</v>
      </c>
      <c r="ES577" s="251"/>
      <c r="ET577" s="251" t="e">
        <f aca="false">ER577+ET576</f>
        <v>#VALUE!</v>
      </c>
      <c r="EU577" s="251"/>
      <c r="EV577" s="251" t="e">
        <f aca="false">ET577+EV576</f>
        <v>#VALUE!</v>
      </c>
      <c r="EW577" s="251"/>
      <c r="EX577" s="252" t="e">
        <f aca="false">EV577+EX576</f>
        <v>#VALUE!</v>
      </c>
      <c r="EY577" s="252"/>
      <c r="EZ577" s="251" t="e">
        <f aca="false">EX577+EZ576</f>
        <v>#VALUE!</v>
      </c>
      <c r="FA577" s="251"/>
      <c r="FB577" s="251" t="e">
        <f aca="false">EZ577+FB576</f>
        <v>#VALUE!</v>
      </c>
      <c r="FC577" s="251"/>
      <c r="FD577" s="251" t="e">
        <f aca="false">FB577+FD576</f>
        <v>#VALUE!</v>
      </c>
      <c r="FE577" s="251"/>
      <c r="FF577" s="251" t="e">
        <f aca="false">FD577+FF576</f>
        <v>#VALUE!</v>
      </c>
      <c r="FG577" s="251"/>
      <c r="FH577" s="251" t="e">
        <f aca="false">FF577+FH576</f>
        <v>#VALUE!</v>
      </c>
      <c r="FI577" s="251"/>
      <c r="FJ577" s="251" t="e">
        <f aca="false">FH577+FJ576</f>
        <v>#VALUE!</v>
      </c>
      <c r="FK577" s="251"/>
    </row>
    <row r="578" customFormat="false" ht="12.75" hidden="true" customHeight="false" outlineLevel="0" collapsed="false">
      <c r="A578" s="232"/>
      <c r="B578" s="233"/>
      <c r="C578" s="232"/>
      <c r="D578" s="234"/>
      <c r="E578" s="234"/>
      <c r="F578" s="235"/>
      <c r="G578" s="234"/>
      <c r="H578" s="253"/>
      <c r="I578" s="237"/>
      <c r="J578" s="238"/>
      <c r="K578" s="254" t="s">
        <v>163</v>
      </c>
      <c r="L578" s="255"/>
      <c r="M578" s="255"/>
      <c r="N578" s="255"/>
      <c r="O578" s="255"/>
      <c r="P578" s="255"/>
      <c r="Q578" s="255"/>
      <c r="R578" s="255"/>
      <c r="S578" s="255"/>
      <c r="T578" s="255"/>
      <c r="U578" s="255"/>
      <c r="V578" s="255"/>
      <c r="W578" s="255"/>
      <c r="X578" s="255"/>
      <c r="Y578" s="255"/>
      <c r="Z578" s="255"/>
      <c r="AA578" s="255"/>
      <c r="AB578" s="255"/>
      <c r="AC578" s="255"/>
      <c r="AD578" s="255"/>
      <c r="AE578" s="255"/>
      <c r="AF578" s="255"/>
      <c r="AG578" s="255"/>
      <c r="AH578" s="255"/>
      <c r="AI578" s="255"/>
      <c r="AJ578" s="255"/>
      <c r="AK578" s="255"/>
      <c r="AL578" s="255"/>
      <c r="AM578" s="255"/>
      <c r="AN578" s="255"/>
      <c r="AO578" s="255"/>
      <c r="AP578" s="255"/>
      <c r="AQ578" s="255"/>
      <c r="AR578" s="255"/>
      <c r="AS578" s="255"/>
      <c r="AT578" s="255"/>
      <c r="AU578" s="255"/>
      <c r="AV578" s="255"/>
      <c r="AW578" s="255"/>
      <c r="AX578" s="255"/>
      <c r="AY578" s="255"/>
      <c r="AZ578" s="255"/>
      <c r="BA578" s="255"/>
      <c r="BB578" s="255"/>
      <c r="BC578" s="255"/>
      <c r="BD578" s="255"/>
      <c r="BE578" s="255"/>
      <c r="BF578" s="255"/>
      <c r="BG578" s="255"/>
      <c r="BH578" s="255"/>
      <c r="BI578" s="255"/>
      <c r="BJ578" s="255"/>
      <c r="BK578" s="255"/>
      <c r="BL578" s="255"/>
      <c r="BM578" s="255"/>
      <c r="BN578" s="255"/>
      <c r="BO578" s="255"/>
      <c r="BP578" s="255"/>
      <c r="BQ578" s="255"/>
      <c r="BR578" s="255"/>
      <c r="BS578" s="255"/>
      <c r="BT578" s="255"/>
      <c r="BU578" s="255"/>
      <c r="BV578" s="255"/>
      <c r="BW578" s="255"/>
      <c r="BX578" s="255"/>
      <c r="BY578" s="255"/>
      <c r="BZ578" s="255"/>
      <c r="CA578" s="255"/>
      <c r="CB578" s="255"/>
      <c r="CC578" s="255"/>
      <c r="CD578" s="255"/>
      <c r="CE578" s="255"/>
      <c r="CF578" s="255"/>
      <c r="CG578" s="255"/>
      <c r="CH578" s="255"/>
      <c r="CI578" s="255"/>
      <c r="CJ578" s="255"/>
      <c r="CK578" s="255"/>
      <c r="CL578" s="255"/>
      <c r="CM578" s="255"/>
      <c r="CN578" s="255"/>
      <c r="CO578" s="255"/>
      <c r="CP578" s="255"/>
      <c r="CQ578" s="255"/>
      <c r="CR578" s="255"/>
      <c r="CS578" s="255"/>
      <c r="CT578" s="255"/>
      <c r="CU578" s="255"/>
      <c r="CV578" s="255"/>
      <c r="CW578" s="255"/>
      <c r="CX578" s="255"/>
      <c r="CY578" s="255"/>
      <c r="CZ578" s="255"/>
      <c r="DA578" s="255"/>
      <c r="DB578" s="255"/>
      <c r="DC578" s="255"/>
      <c r="DD578" s="255"/>
      <c r="DE578" s="255"/>
      <c r="DF578" s="255"/>
      <c r="DG578" s="255"/>
      <c r="DH578" s="255"/>
      <c r="DI578" s="255"/>
      <c r="DJ578" s="294"/>
      <c r="DK578" s="294"/>
      <c r="DL578" s="255"/>
      <c r="DM578" s="255"/>
      <c r="DN578" s="255"/>
      <c r="DO578" s="255"/>
      <c r="DP578" s="255"/>
      <c r="DQ578" s="255"/>
      <c r="DR578" s="255"/>
      <c r="DS578" s="255"/>
      <c r="DT578" s="255"/>
      <c r="DU578" s="255"/>
      <c r="DV578" s="255"/>
      <c r="DW578" s="255"/>
      <c r="DX578" s="255"/>
      <c r="DY578" s="255"/>
      <c r="DZ578" s="255"/>
      <c r="EA578" s="255"/>
      <c r="EB578" s="255"/>
      <c r="EC578" s="255"/>
      <c r="ED578" s="255"/>
      <c r="EE578" s="255"/>
      <c r="EF578" s="255"/>
      <c r="EG578" s="255"/>
      <c r="EH578" s="255"/>
      <c r="EI578" s="255"/>
      <c r="EJ578" s="255"/>
      <c r="EK578" s="255"/>
      <c r="EL578" s="255"/>
      <c r="EM578" s="255"/>
      <c r="EN578" s="255"/>
      <c r="EO578" s="255"/>
      <c r="EP578" s="255"/>
      <c r="EQ578" s="255"/>
      <c r="ER578" s="255"/>
      <c r="ES578" s="255"/>
      <c r="ET578" s="255"/>
      <c r="EU578" s="255"/>
      <c r="EV578" s="255"/>
      <c r="EW578" s="255"/>
      <c r="EX578" s="256"/>
      <c r="EY578" s="256"/>
      <c r="EZ578" s="255"/>
      <c r="FA578" s="255"/>
      <c r="FB578" s="255"/>
      <c r="FC578" s="255"/>
      <c r="FD578" s="255"/>
      <c r="FE578" s="255"/>
      <c r="FF578" s="255"/>
      <c r="FG578" s="255"/>
      <c r="FH578" s="255"/>
      <c r="FI578" s="255"/>
      <c r="FJ578" s="255"/>
      <c r="FK578" s="255"/>
    </row>
    <row r="579" customFormat="false" ht="12.75" hidden="true" customHeight="false" outlineLevel="0" collapsed="false">
      <c r="A579" s="232"/>
      <c r="B579" s="233"/>
      <c r="C579" s="232"/>
      <c r="D579" s="234"/>
      <c r="E579" s="234"/>
      <c r="F579" s="235"/>
      <c r="G579" s="234"/>
      <c r="H579" s="257"/>
      <c r="I579" s="237"/>
      <c r="J579" s="238"/>
      <c r="K579" s="258" t="s">
        <v>164</v>
      </c>
      <c r="L579" s="259" t="n">
        <f aca="false">L578</f>
        <v>0</v>
      </c>
      <c r="M579" s="259"/>
      <c r="N579" s="259" t="n">
        <f aca="false">N578+L579</f>
        <v>0</v>
      </c>
      <c r="O579" s="259"/>
      <c r="P579" s="259" t="n">
        <f aca="false">P578+N579</f>
        <v>0</v>
      </c>
      <c r="Q579" s="259"/>
      <c r="R579" s="259" t="n">
        <f aca="false">R578+P579</f>
        <v>0</v>
      </c>
      <c r="S579" s="259"/>
      <c r="T579" s="259" t="n">
        <f aca="false">T578+R579</f>
        <v>0</v>
      </c>
      <c r="U579" s="259"/>
      <c r="V579" s="259" t="n">
        <f aca="false">V578+T579</f>
        <v>0</v>
      </c>
      <c r="W579" s="259"/>
      <c r="X579" s="259" t="n">
        <f aca="false">X578+V579</f>
        <v>0</v>
      </c>
      <c r="Y579" s="259"/>
      <c r="Z579" s="259" t="n">
        <f aca="false">Z578+X579</f>
        <v>0</v>
      </c>
      <c r="AA579" s="259"/>
      <c r="AB579" s="259" t="n">
        <f aca="false">AB578+Z579</f>
        <v>0</v>
      </c>
      <c r="AC579" s="259"/>
      <c r="AD579" s="259" t="n">
        <f aca="false">AD578+AB579</f>
        <v>0</v>
      </c>
      <c r="AE579" s="259"/>
      <c r="AF579" s="259" t="n">
        <f aca="false">AF578+AD579</f>
        <v>0</v>
      </c>
      <c r="AG579" s="259"/>
      <c r="AH579" s="259" t="n">
        <f aca="false">AH578+AF579</f>
        <v>0</v>
      </c>
      <c r="AI579" s="259"/>
      <c r="AJ579" s="259" t="n">
        <f aca="false">AJ578+AH579</f>
        <v>0</v>
      </c>
      <c r="AK579" s="259"/>
      <c r="AL579" s="259" t="n">
        <f aca="false">AL578+AJ579</f>
        <v>0</v>
      </c>
      <c r="AM579" s="259"/>
      <c r="AN579" s="259" t="n">
        <f aca="false">AN578+AL579</f>
        <v>0</v>
      </c>
      <c r="AO579" s="259"/>
      <c r="AP579" s="259" t="n">
        <f aca="false">AP578+AN579</f>
        <v>0</v>
      </c>
      <c r="AQ579" s="259"/>
      <c r="AR579" s="259" t="n">
        <f aca="false">AR578+AP579</f>
        <v>0</v>
      </c>
      <c r="AS579" s="259"/>
      <c r="AT579" s="259" t="n">
        <f aca="false">AT578+AR579</f>
        <v>0</v>
      </c>
      <c r="AU579" s="259"/>
      <c r="AV579" s="259" t="n">
        <f aca="false">AV578+AT579</f>
        <v>0</v>
      </c>
      <c r="AW579" s="259"/>
      <c r="AX579" s="259" t="n">
        <f aca="false">AX578+AV579</f>
        <v>0</v>
      </c>
      <c r="AY579" s="259"/>
      <c r="AZ579" s="259" t="n">
        <f aca="false">AZ578+AX579</f>
        <v>0</v>
      </c>
      <c r="BA579" s="259"/>
      <c r="BB579" s="259" t="n">
        <f aca="false">BB578+AZ579</f>
        <v>0</v>
      </c>
      <c r="BC579" s="259"/>
      <c r="BD579" s="259" t="n">
        <f aca="false">BD578+BB579</f>
        <v>0</v>
      </c>
      <c r="BE579" s="259"/>
      <c r="BF579" s="259" t="n">
        <f aca="false">BF578+BD579</f>
        <v>0</v>
      </c>
      <c r="BG579" s="259"/>
      <c r="BH579" s="259" t="n">
        <f aca="false">BH578+BF579</f>
        <v>0</v>
      </c>
      <c r="BI579" s="259"/>
      <c r="BJ579" s="259" t="n">
        <f aca="false">BJ578+BH579</f>
        <v>0</v>
      </c>
      <c r="BK579" s="259"/>
      <c r="BL579" s="259" t="n">
        <f aca="false">BL578+BJ579</f>
        <v>0</v>
      </c>
      <c r="BM579" s="259"/>
      <c r="BN579" s="259" t="n">
        <f aca="false">BN578+BL579</f>
        <v>0</v>
      </c>
      <c r="BO579" s="259"/>
      <c r="BP579" s="259" t="n">
        <f aca="false">BP578+BN579</f>
        <v>0</v>
      </c>
      <c r="BQ579" s="259"/>
      <c r="BR579" s="259" t="n">
        <f aca="false">BR578+BP579</f>
        <v>0</v>
      </c>
      <c r="BS579" s="259"/>
      <c r="BT579" s="259" t="n">
        <f aca="false">BT578+BR579</f>
        <v>0</v>
      </c>
      <c r="BU579" s="259"/>
      <c r="BV579" s="259" t="n">
        <f aca="false">BV578+BT579</f>
        <v>0</v>
      </c>
      <c r="BW579" s="259"/>
      <c r="BX579" s="259" t="n">
        <f aca="false">BX578+BV579</f>
        <v>0</v>
      </c>
      <c r="BY579" s="259"/>
      <c r="BZ579" s="259" t="n">
        <f aca="false">BZ578+BX579</f>
        <v>0</v>
      </c>
      <c r="CA579" s="259"/>
      <c r="CB579" s="259" t="n">
        <f aca="false">CB578+BZ579</f>
        <v>0</v>
      </c>
      <c r="CC579" s="259"/>
      <c r="CD579" s="259" t="n">
        <f aca="false">CD578+CB579</f>
        <v>0</v>
      </c>
      <c r="CE579" s="259"/>
      <c r="CF579" s="259" t="n">
        <f aca="false">CF578+CD579</f>
        <v>0</v>
      </c>
      <c r="CG579" s="259"/>
      <c r="CH579" s="259" t="n">
        <f aca="false">CH578+CF579</f>
        <v>0</v>
      </c>
      <c r="CI579" s="259"/>
      <c r="CJ579" s="259" t="n">
        <f aca="false">CJ578+CH579</f>
        <v>0</v>
      </c>
      <c r="CK579" s="259"/>
      <c r="CL579" s="259" t="n">
        <f aca="false">CL578+CJ579</f>
        <v>0</v>
      </c>
      <c r="CM579" s="259"/>
      <c r="CN579" s="259" t="n">
        <f aca="false">CN578+CL579</f>
        <v>0</v>
      </c>
      <c r="CO579" s="259"/>
      <c r="CP579" s="259" t="n">
        <f aca="false">CP578+CN579</f>
        <v>0</v>
      </c>
      <c r="CQ579" s="259"/>
      <c r="CR579" s="259" t="n">
        <f aca="false">CR578+CP579</f>
        <v>0</v>
      </c>
      <c r="CS579" s="259"/>
      <c r="CT579" s="259" t="n">
        <f aca="false">CT578+CR579</f>
        <v>0</v>
      </c>
      <c r="CU579" s="259"/>
      <c r="CV579" s="259" t="n">
        <f aca="false">CV578+CT579</f>
        <v>0</v>
      </c>
      <c r="CW579" s="259"/>
      <c r="CX579" s="259" t="n">
        <f aca="false">CX578+CV579</f>
        <v>0</v>
      </c>
      <c r="CY579" s="259"/>
      <c r="CZ579" s="259" t="n">
        <f aca="false">CZ578+CX579</f>
        <v>0</v>
      </c>
      <c r="DA579" s="259"/>
      <c r="DB579" s="259" t="n">
        <f aca="false">DB578+CZ579</f>
        <v>0</v>
      </c>
      <c r="DC579" s="259"/>
      <c r="DD579" s="259" t="n">
        <f aca="false">DD578+DB579</f>
        <v>0</v>
      </c>
      <c r="DE579" s="259"/>
      <c r="DF579" s="259" t="n">
        <f aca="false">DF578+DD579</f>
        <v>0</v>
      </c>
      <c r="DG579" s="259"/>
      <c r="DH579" s="259" t="n">
        <f aca="false">DH578+DF579</f>
        <v>0</v>
      </c>
      <c r="DI579" s="259"/>
      <c r="DJ579" s="296" t="n">
        <f aca="false">DJ578+DH579</f>
        <v>0</v>
      </c>
      <c r="DK579" s="296"/>
      <c r="DL579" s="259" t="n">
        <f aca="false">DL578+DJ579</f>
        <v>0</v>
      </c>
      <c r="DM579" s="259"/>
      <c r="DN579" s="259" t="n">
        <f aca="false">DN578+DL579</f>
        <v>0</v>
      </c>
      <c r="DO579" s="259"/>
      <c r="DP579" s="259" t="n">
        <f aca="false">DP578+DN579</f>
        <v>0</v>
      </c>
      <c r="DQ579" s="259"/>
      <c r="DR579" s="259" t="n">
        <f aca="false">DR578+DP579</f>
        <v>0</v>
      </c>
      <c r="DS579" s="259"/>
      <c r="DT579" s="259" t="n">
        <f aca="false">DT578+DR579</f>
        <v>0</v>
      </c>
      <c r="DU579" s="259"/>
      <c r="DV579" s="259" t="n">
        <f aca="false">DV578+DT579</f>
        <v>0</v>
      </c>
      <c r="DW579" s="259"/>
      <c r="DX579" s="259" t="n">
        <f aca="false">DX578+DV579</f>
        <v>0</v>
      </c>
      <c r="DY579" s="259"/>
      <c r="DZ579" s="259" t="n">
        <f aca="false">DZ578+DX579</f>
        <v>0</v>
      </c>
      <c r="EA579" s="259"/>
      <c r="EB579" s="259" t="n">
        <f aca="false">EB578+DZ579</f>
        <v>0</v>
      </c>
      <c r="EC579" s="259"/>
      <c r="ED579" s="259" t="n">
        <f aca="false">ED578+EB579</f>
        <v>0</v>
      </c>
      <c r="EE579" s="259"/>
      <c r="EF579" s="259" t="n">
        <f aca="false">EF578+ED579</f>
        <v>0</v>
      </c>
      <c r="EG579" s="259"/>
      <c r="EH579" s="259" t="n">
        <f aca="false">EH578+EF579</f>
        <v>0</v>
      </c>
      <c r="EI579" s="259"/>
      <c r="EJ579" s="259" t="n">
        <f aca="false">EJ578+EH579</f>
        <v>0</v>
      </c>
      <c r="EK579" s="259"/>
      <c r="EL579" s="259" t="n">
        <f aca="false">EL578+EJ579</f>
        <v>0</v>
      </c>
      <c r="EM579" s="259"/>
      <c r="EN579" s="259" t="n">
        <f aca="false">EN578+EL579</f>
        <v>0</v>
      </c>
      <c r="EO579" s="259"/>
      <c r="EP579" s="259" t="n">
        <f aca="false">EP578+EN579</f>
        <v>0</v>
      </c>
      <c r="EQ579" s="259"/>
      <c r="ER579" s="259" t="n">
        <f aca="false">ER578+EP579</f>
        <v>0</v>
      </c>
      <c r="ES579" s="259"/>
      <c r="ET579" s="259" t="n">
        <f aca="false">ET578+ER579</f>
        <v>0</v>
      </c>
      <c r="EU579" s="259"/>
      <c r="EV579" s="259" t="n">
        <f aca="false">EV578+ET579</f>
        <v>0</v>
      </c>
      <c r="EW579" s="259"/>
      <c r="EX579" s="260" t="n">
        <f aca="false">EX578+EV579</f>
        <v>0</v>
      </c>
      <c r="EY579" s="260"/>
      <c r="EZ579" s="259" t="n">
        <f aca="false">EZ578+EX579</f>
        <v>0</v>
      </c>
      <c r="FA579" s="259"/>
      <c r="FB579" s="259" t="n">
        <f aca="false">FB578+EZ579</f>
        <v>0</v>
      </c>
      <c r="FC579" s="259"/>
      <c r="FD579" s="259" t="n">
        <f aca="false">FD578+FB579</f>
        <v>0</v>
      </c>
      <c r="FE579" s="259"/>
      <c r="FF579" s="259" t="n">
        <f aca="false">FF578+FD579</f>
        <v>0</v>
      </c>
      <c r="FG579" s="259"/>
      <c r="FH579" s="259" t="n">
        <f aca="false">FH578+FF579</f>
        <v>0</v>
      </c>
      <c r="FI579" s="259"/>
      <c r="FJ579" s="259" t="n">
        <f aca="false">FJ578+FH579</f>
        <v>0</v>
      </c>
      <c r="FK579" s="259"/>
    </row>
    <row r="580" customFormat="false" ht="12.75" hidden="true" customHeight="false" outlineLevel="0" collapsed="false">
      <c r="A580" s="232"/>
      <c r="B580" s="233"/>
      <c r="C580" s="232"/>
      <c r="D580" s="234"/>
      <c r="E580" s="234"/>
      <c r="F580" s="235"/>
      <c r="G580" s="234"/>
      <c r="H580" s="261"/>
      <c r="I580" s="237"/>
      <c r="J580" s="238"/>
      <c r="K580" s="262" t="s">
        <v>165</v>
      </c>
      <c r="L580" s="263" t="e">
        <f aca="false">IF($E574&gt;0,L577/$E574,"-")</f>
        <v>#N/A</v>
      </c>
      <c r="M580" s="263"/>
      <c r="N580" s="263" t="e">
        <f aca="false">IF($E574&gt;0,N577/$E574,"-")</f>
        <v>#N/A</v>
      </c>
      <c r="O580" s="263"/>
      <c r="P580" s="263" t="e">
        <f aca="false">IF($E574&gt;0,P577/$E574,"-")</f>
        <v>#N/A</v>
      </c>
      <c r="Q580" s="263"/>
      <c r="R580" s="263" t="e">
        <f aca="false">IF($E574&gt;0,R577/$E574,"-")</f>
        <v>#N/A</v>
      </c>
      <c r="S580" s="263"/>
      <c r="T580" s="263" t="e">
        <f aca="false">IF($E574&gt;0,T577/$E574,"-")</f>
        <v>#N/A</v>
      </c>
      <c r="U580" s="263"/>
      <c r="V580" s="263" t="e">
        <f aca="false">IF($E574&gt;0,V577/$E574,"-")</f>
        <v>#N/A</v>
      </c>
      <c r="W580" s="263"/>
      <c r="X580" s="263" t="e">
        <f aca="false">IF($E574&gt;0,X577/$E574,"-")</f>
        <v>#N/A</v>
      </c>
      <c r="Y580" s="263"/>
      <c r="Z580" s="263" t="e">
        <f aca="false">IF($E574&gt;0,Z577/$E574,"-")</f>
        <v>#N/A</v>
      </c>
      <c r="AA580" s="263"/>
      <c r="AB580" s="263" t="e">
        <f aca="false">IF($E574&gt;0,AB577/$E574,"-")</f>
        <v>#N/A</v>
      </c>
      <c r="AC580" s="263"/>
      <c r="AD580" s="263" t="e">
        <f aca="false">IF($E574&gt;0,AD577/$E574,"-")</f>
        <v>#N/A</v>
      </c>
      <c r="AE580" s="263"/>
      <c r="AF580" s="263" t="e">
        <f aca="false">IF($E574&gt;0,AF577/$E574,"-")</f>
        <v>#N/A</v>
      </c>
      <c r="AG580" s="263"/>
      <c r="AH580" s="263" t="e">
        <f aca="false">IF($E574&gt;0,AH577/$E574,"-")</f>
        <v>#N/A</v>
      </c>
      <c r="AI580" s="263"/>
      <c r="AJ580" s="263" t="e">
        <f aca="false">IF($E574&gt;0,AJ577/$E574,"-")</f>
        <v>#N/A</v>
      </c>
      <c r="AK580" s="263"/>
      <c r="AL580" s="263" t="e">
        <f aca="false">IF($E574&gt;0,AL577/$E574,"-")</f>
        <v>#N/A</v>
      </c>
      <c r="AM580" s="263"/>
      <c r="AN580" s="263" t="e">
        <f aca="false">IF($E574&gt;0,AN577/$E574,"-")</f>
        <v>#N/A</v>
      </c>
      <c r="AO580" s="263"/>
      <c r="AP580" s="263" t="e">
        <f aca="false">IF($E574&gt;0,AP577/$E574,"-")</f>
        <v>#N/A</v>
      </c>
      <c r="AQ580" s="263"/>
      <c r="AR580" s="263" t="e">
        <f aca="false">IF($E574&gt;0,AR577/$E574,"-")</f>
        <v>#N/A</v>
      </c>
      <c r="AS580" s="263"/>
      <c r="AT580" s="263" t="e">
        <f aca="false">IF($E574&gt;0,AT577/$E574,"-")</f>
        <v>#N/A</v>
      </c>
      <c r="AU580" s="263"/>
      <c r="AV580" s="263" t="e">
        <f aca="false">IF($E574&gt;0,AV577/$E574,"-")</f>
        <v>#N/A</v>
      </c>
      <c r="AW580" s="263"/>
      <c r="AX580" s="263" t="e">
        <f aca="false">IF($E574&gt;0,AX577/$E574,"-")</f>
        <v>#N/A</v>
      </c>
      <c r="AY580" s="263"/>
      <c r="AZ580" s="263" t="e">
        <f aca="false">IF($E574&gt;0,AZ577/$E574,"-")</f>
        <v>#N/A</v>
      </c>
      <c r="BA580" s="263"/>
      <c r="BB580" s="263" t="e">
        <f aca="false">IF($E574&gt;0,BB577/$E574,"-")</f>
        <v>#N/A</v>
      </c>
      <c r="BC580" s="263"/>
      <c r="BD580" s="263" t="e">
        <f aca="false">IF($E574&gt;0,BD577/$E574,"-")</f>
        <v>#N/A</v>
      </c>
      <c r="BE580" s="263"/>
      <c r="BF580" s="263" t="e">
        <f aca="false">IF($E574&gt;0,BF577/$E574,"-")</f>
        <v>#N/A</v>
      </c>
      <c r="BG580" s="263"/>
      <c r="BH580" s="263" t="e">
        <f aca="false">IF($E574&gt;0,BH577/$E574,"-")</f>
        <v>#N/A</v>
      </c>
      <c r="BI580" s="263"/>
      <c r="BJ580" s="263" t="e">
        <f aca="false">IF($E574&gt;0,BJ577/$E574,"-")</f>
        <v>#N/A</v>
      </c>
      <c r="BK580" s="263"/>
      <c r="BL580" s="263" t="e">
        <f aca="false">IF($E574&gt;0,BL577/$E574,"-")</f>
        <v>#N/A</v>
      </c>
      <c r="BM580" s="263"/>
      <c r="BN580" s="263" t="e">
        <f aca="false">IF($E574&gt;0,BN577/$E574,"-")</f>
        <v>#N/A</v>
      </c>
      <c r="BO580" s="263"/>
      <c r="BP580" s="263" t="e">
        <f aca="false">IF($E574&gt;0,BP577/$E574,"-")</f>
        <v>#N/A</v>
      </c>
      <c r="BQ580" s="263"/>
      <c r="BR580" s="263" t="e">
        <f aca="false">IF($E574&gt;0,BR577/$E574,"-")</f>
        <v>#N/A</v>
      </c>
      <c r="BS580" s="263"/>
      <c r="BT580" s="263" t="e">
        <f aca="false">IF($E574&gt;0,BT577/$E574,"-")</f>
        <v>#N/A</v>
      </c>
      <c r="BU580" s="263"/>
      <c r="BV580" s="263" t="e">
        <f aca="false">IF($E574&gt;0,BV577/$E574,"-")</f>
        <v>#N/A</v>
      </c>
      <c r="BW580" s="263"/>
      <c r="BX580" s="263" t="e">
        <f aca="false">IF($E574&gt;0,BX577/$E574,"-")</f>
        <v>#N/A</v>
      </c>
      <c r="BY580" s="263"/>
      <c r="BZ580" s="263" t="e">
        <f aca="false">IF($E574&gt;0,BZ577/$E574,"-")</f>
        <v>#N/A</v>
      </c>
      <c r="CA580" s="263"/>
      <c r="CB580" s="263" t="e">
        <f aca="false">IF($E574&gt;0,CB577/$E574,"-")</f>
        <v>#N/A</v>
      </c>
      <c r="CC580" s="263"/>
      <c r="CD580" s="263" t="e">
        <f aca="false">IF($E574&gt;0,CD577/$E574,"-")</f>
        <v>#N/A</v>
      </c>
      <c r="CE580" s="263"/>
      <c r="CF580" s="263" t="e">
        <f aca="false">IF($E574&gt;0,CF577/$E574,"-")</f>
        <v>#N/A</v>
      </c>
      <c r="CG580" s="263"/>
      <c r="CH580" s="263" t="e">
        <f aca="false">IF($E574&gt;0,CH577/$E574,"-")</f>
        <v>#N/A</v>
      </c>
      <c r="CI580" s="263"/>
      <c r="CJ580" s="263" t="e">
        <f aca="false">IF($E574&gt;0,CJ577/$E574,"-")</f>
        <v>#N/A</v>
      </c>
      <c r="CK580" s="263"/>
      <c r="CL580" s="263" t="e">
        <f aca="false">IF($E574&gt;0,CL577/$E574,"-")</f>
        <v>#N/A</v>
      </c>
      <c r="CM580" s="263"/>
      <c r="CN580" s="263" t="e">
        <f aca="false">IF($E574&gt;0,CN577/$E574,"-")</f>
        <v>#N/A</v>
      </c>
      <c r="CO580" s="263"/>
      <c r="CP580" s="263" t="e">
        <f aca="false">IF($E574&gt;0,CP577/$E574,"-")</f>
        <v>#N/A</v>
      </c>
      <c r="CQ580" s="263"/>
      <c r="CR580" s="263" t="e">
        <f aca="false">IF($E574&gt;0,CR577/$E574,"-")</f>
        <v>#N/A</v>
      </c>
      <c r="CS580" s="263"/>
      <c r="CT580" s="263" t="e">
        <f aca="false">IF($E574&gt;0,CT577/$E574,"-")</f>
        <v>#N/A</v>
      </c>
      <c r="CU580" s="263"/>
      <c r="CV580" s="263" t="e">
        <f aca="false">IF($E574&gt;0,CV577/$E574,"-")</f>
        <v>#N/A</v>
      </c>
      <c r="CW580" s="263"/>
      <c r="CX580" s="263" t="e">
        <f aca="false">IF($E574&gt;0,CX577/$E574,"-")</f>
        <v>#N/A</v>
      </c>
      <c r="CY580" s="263"/>
      <c r="CZ580" s="263" t="e">
        <f aca="false">IF($E574&gt;0,CZ577/$E574,"-")</f>
        <v>#N/A</v>
      </c>
      <c r="DA580" s="263"/>
      <c r="DB580" s="263" t="e">
        <f aca="false">IF($E574&gt;0,DB577/$E574,"-")</f>
        <v>#N/A</v>
      </c>
      <c r="DC580" s="263"/>
      <c r="DD580" s="263" t="e">
        <f aca="false">IF($E574&gt;0,DD577/$E574,"-")</f>
        <v>#N/A</v>
      </c>
      <c r="DE580" s="263"/>
      <c r="DF580" s="263" t="e">
        <f aca="false">IF($E574&gt;0,DF577/$E574,"-")</f>
        <v>#N/A</v>
      </c>
      <c r="DG580" s="263"/>
      <c r="DH580" s="263" t="e">
        <f aca="false">IF($E574&gt;0,DH577/$E574,"-")</f>
        <v>#N/A</v>
      </c>
      <c r="DI580" s="263"/>
      <c r="DJ580" s="298" t="e">
        <f aca="false">IF($E574&gt;0,DJ577/$E574,"-")</f>
        <v>#N/A</v>
      </c>
      <c r="DK580" s="298"/>
      <c r="DL580" s="263" t="e">
        <f aca="false">IF($E574&gt;0,DL577/$E574,"-")</f>
        <v>#N/A</v>
      </c>
      <c r="DM580" s="263"/>
      <c r="DN580" s="263" t="e">
        <f aca="false">IF($E574&gt;0,DN577/$E574,"-")</f>
        <v>#N/A</v>
      </c>
      <c r="DO580" s="263"/>
      <c r="DP580" s="263" t="e">
        <f aca="false">IF($E574&gt;0,DP577/$E574,"-")</f>
        <v>#N/A</v>
      </c>
      <c r="DQ580" s="263"/>
      <c r="DR580" s="263" t="e">
        <f aca="false">IF($E574&gt;0,DR577/$E574,"-")</f>
        <v>#N/A</v>
      </c>
      <c r="DS580" s="263"/>
      <c r="DT580" s="263" t="e">
        <f aca="false">IF($E574&gt;0,DT577/$E574,"-")</f>
        <v>#N/A</v>
      </c>
      <c r="DU580" s="263"/>
      <c r="DV580" s="263" t="e">
        <f aca="false">IF($E574&gt;0,DV577/$E574,"-")</f>
        <v>#N/A</v>
      </c>
      <c r="DW580" s="263"/>
      <c r="DX580" s="263" t="e">
        <f aca="false">IF($E574&gt;0,DX577/$E574,"-")</f>
        <v>#N/A</v>
      </c>
      <c r="DY580" s="263"/>
      <c r="DZ580" s="263" t="e">
        <f aca="false">IF($E574&gt;0,DZ577/$E574,"-")</f>
        <v>#N/A</v>
      </c>
      <c r="EA580" s="263"/>
      <c r="EB580" s="263" t="e">
        <f aca="false">IF($E574&gt;0,EB577/$E574,"-")</f>
        <v>#N/A</v>
      </c>
      <c r="EC580" s="263"/>
      <c r="ED580" s="263" t="e">
        <f aca="false">IF($E574&gt;0,ED577/$E574,"-")</f>
        <v>#N/A</v>
      </c>
      <c r="EE580" s="263"/>
      <c r="EF580" s="263" t="e">
        <f aca="false">IF($E574&gt;0,EF577/$E574,"-")</f>
        <v>#N/A</v>
      </c>
      <c r="EG580" s="263"/>
      <c r="EH580" s="263" t="e">
        <f aca="false">IF($E574&gt;0,EH577/$E574,"-")</f>
        <v>#N/A</v>
      </c>
      <c r="EI580" s="263"/>
      <c r="EJ580" s="263" t="e">
        <f aca="false">IF($E574&gt;0,EJ577/$E574,"-")</f>
        <v>#N/A</v>
      </c>
      <c r="EK580" s="263"/>
      <c r="EL580" s="263" t="e">
        <f aca="false">IF($E574&gt;0,EL577/$E574,"-")</f>
        <v>#N/A</v>
      </c>
      <c r="EM580" s="263"/>
      <c r="EN580" s="263" t="e">
        <f aca="false">IF($E574&gt;0,EN577/$E574,"-")</f>
        <v>#N/A</v>
      </c>
      <c r="EO580" s="263"/>
      <c r="EP580" s="263" t="e">
        <f aca="false">IF($E574&gt;0,EP577/$E574,"-")</f>
        <v>#N/A</v>
      </c>
      <c r="EQ580" s="263"/>
      <c r="ER580" s="263" t="e">
        <f aca="false">IF($E574&gt;0,ER577/$E574,"-")</f>
        <v>#N/A</v>
      </c>
      <c r="ES580" s="263"/>
      <c r="ET580" s="263" t="e">
        <f aca="false">IF($E574&gt;0,ET577/$E574,"-")</f>
        <v>#N/A</v>
      </c>
      <c r="EU580" s="263"/>
      <c r="EV580" s="263" t="e">
        <f aca="false">IF($E574&gt;0,EV577/$E574,"-")</f>
        <v>#N/A</v>
      </c>
      <c r="EW580" s="263"/>
      <c r="EX580" s="264" t="e">
        <f aca="false">IF($E574&gt;0,EX577/$E574,"-")</f>
        <v>#N/A</v>
      </c>
      <c r="EY580" s="264"/>
      <c r="EZ580" s="263" t="e">
        <f aca="false">IF($E574&gt;0,EZ577/$E574,"-")</f>
        <v>#N/A</v>
      </c>
      <c r="FA580" s="263"/>
      <c r="FB580" s="263" t="e">
        <f aca="false">IF($E574&gt;0,FB577/$E574,"-")</f>
        <v>#N/A</v>
      </c>
      <c r="FC580" s="263"/>
      <c r="FD580" s="263" t="e">
        <f aca="false">IF($E574&gt;0,FD577/$E574,"-")</f>
        <v>#N/A</v>
      </c>
      <c r="FE580" s="263"/>
      <c r="FF580" s="263" t="e">
        <f aca="false">IF($E574&gt;0,FF577/$E574,"-")</f>
        <v>#N/A</v>
      </c>
      <c r="FG580" s="263"/>
      <c r="FH580" s="263" t="e">
        <f aca="false">IF($E574&gt;0,FH577/$E574,"-")</f>
        <v>#N/A</v>
      </c>
      <c r="FI580" s="263"/>
      <c r="FJ580" s="263" t="e">
        <f aca="false">IF($E574&gt;0,FJ577/$E574,"-")</f>
        <v>#N/A</v>
      </c>
      <c r="FK580" s="263"/>
    </row>
    <row r="581" customFormat="false" ht="12.75" hidden="true" customHeight="false" outlineLevel="0" collapsed="false">
      <c r="A581" s="232"/>
      <c r="B581" s="233"/>
      <c r="C581" s="232"/>
      <c r="D581" s="234"/>
      <c r="E581" s="234"/>
      <c r="F581" s="235"/>
      <c r="G581" s="234"/>
      <c r="H581" s="234"/>
      <c r="I581" s="237"/>
      <c r="J581" s="238"/>
      <c r="K581" s="265" t="s">
        <v>166</v>
      </c>
      <c r="L581" s="266" t="e">
        <f aca="false">IF($E574&gt;0,L579/$E574,"-")</f>
        <v>#N/A</v>
      </c>
      <c r="M581" s="266"/>
      <c r="N581" s="266" t="e">
        <f aca="false">IF($E574&gt;0,N579/$E574,"-")</f>
        <v>#N/A</v>
      </c>
      <c r="O581" s="266"/>
      <c r="P581" s="266" t="e">
        <f aca="false">IF($E574&gt;0,P579/$E574,"-")</f>
        <v>#N/A</v>
      </c>
      <c r="Q581" s="266"/>
      <c r="R581" s="266" t="e">
        <f aca="false">IF($E574&gt;0,R579/$E574,"-")</f>
        <v>#N/A</v>
      </c>
      <c r="S581" s="266"/>
      <c r="T581" s="266" t="e">
        <f aca="false">IF($E574&gt;0,T579/$E574,"-")</f>
        <v>#N/A</v>
      </c>
      <c r="U581" s="266"/>
      <c r="V581" s="266" t="e">
        <f aca="false">IF($E574&gt;0,V579/$E574,"-")</f>
        <v>#N/A</v>
      </c>
      <c r="W581" s="266"/>
      <c r="X581" s="266" t="e">
        <f aca="false">IF($E574&gt;0,X579/$E574,"-")</f>
        <v>#N/A</v>
      </c>
      <c r="Y581" s="266"/>
      <c r="Z581" s="266" t="e">
        <f aca="false">IF($E574&gt;0,Z579/$E574,"-")</f>
        <v>#N/A</v>
      </c>
      <c r="AA581" s="266"/>
      <c r="AB581" s="266" t="e">
        <f aca="false">IF($E574&gt;0,AB579/$E574,"-")</f>
        <v>#N/A</v>
      </c>
      <c r="AC581" s="266"/>
      <c r="AD581" s="266" t="e">
        <f aca="false">IF($E574&gt;0,AD579/$E574,"-")</f>
        <v>#N/A</v>
      </c>
      <c r="AE581" s="266"/>
      <c r="AF581" s="266" t="e">
        <f aca="false">IF($E574&gt;0,AF579/$E574,"-")</f>
        <v>#N/A</v>
      </c>
      <c r="AG581" s="266"/>
      <c r="AH581" s="266" t="e">
        <f aca="false">IF($E574&gt;0,AH579/$E574,"-")</f>
        <v>#N/A</v>
      </c>
      <c r="AI581" s="266"/>
      <c r="AJ581" s="266" t="e">
        <f aca="false">IF($E574&gt;0,AJ579/$E574,"-")</f>
        <v>#N/A</v>
      </c>
      <c r="AK581" s="266"/>
      <c r="AL581" s="266" t="e">
        <f aca="false">IF($E574&gt;0,AL579/$E574,"-")</f>
        <v>#N/A</v>
      </c>
      <c r="AM581" s="266"/>
      <c r="AN581" s="266" t="e">
        <f aca="false">IF($E574&gt;0,AN579/$E574,"-")</f>
        <v>#N/A</v>
      </c>
      <c r="AO581" s="266"/>
      <c r="AP581" s="266" t="e">
        <f aca="false">IF($E574&gt;0,AP579/$E574,"-")</f>
        <v>#N/A</v>
      </c>
      <c r="AQ581" s="266"/>
      <c r="AR581" s="266" t="e">
        <f aca="false">IF($E574&gt;0,AR579/$E574,"-")</f>
        <v>#N/A</v>
      </c>
      <c r="AS581" s="266"/>
      <c r="AT581" s="266" t="e">
        <f aca="false">IF($E574&gt;0,AT579/$E574,"-")</f>
        <v>#N/A</v>
      </c>
      <c r="AU581" s="266"/>
      <c r="AV581" s="266" t="e">
        <f aca="false">IF($E574&gt;0,AV579/$E574,"-")</f>
        <v>#N/A</v>
      </c>
      <c r="AW581" s="266"/>
      <c r="AX581" s="266" t="e">
        <f aca="false">IF($E574&gt;0,AX579/$E574,"-")</f>
        <v>#N/A</v>
      </c>
      <c r="AY581" s="266"/>
      <c r="AZ581" s="266" t="e">
        <f aca="false">IF($E574&gt;0,AZ579/$E574,"-")</f>
        <v>#N/A</v>
      </c>
      <c r="BA581" s="266"/>
      <c r="BB581" s="266" t="e">
        <f aca="false">IF($E574&gt;0,BB579/$E574,"-")</f>
        <v>#N/A</v>
      </c>
      <c r="BC581" s="266"/>
      <c r="BD581" s="266" t="e">
        <f aca="false">IF($E574&gt;0,BD579/$E574,"-")</f>
        <v>#N/A</v>
      </c>
      <c r="BE581" s="266"/>
      <c r="BF581" s="266" t="e">
        <f aca="false">IF($E574&gt;0,BF579/$E574,"-")</f>
        <v>#N/A</v>
      </c>
      <c r="BG581" s="266"/>
      <c r="BH581" s="266" t="e">
        <f aca="false">IF($E574&gt;0,BH579/$E574,"-")</f>
        <v>#N/A</v>
      </c>
      <c r="BI581" s="266"/>
      <c r="BJ581" s="266" t="e">
        <f aca="false">IF($E574&gt;0,BJ579/$E574,"-")</f>
        <v>#N/A</v>
      </c>
      <c r="BK581" s="266"/>
      <c r="BL581" s="266" t="e">
        <f aca="false">IF($E574&gt;0,BL579/$E574,"-")</f>
        <v>#N/A</v>
      </c>
      <c r="BM581" s="266"/>
      <c r="BN581" s="266" t="e">
        <f aca="false">IF($E574&gt;0,BN579/$E574,"-")</f>
        <v>#N/A</v>
      </c>
      <c r="BO581" s="266"/>
      <c r="BP581" s="266" t="e">
        <f aca="false">IF($E574&gt;0,BP579/$E574,"-")</f>
        <v>#N/A</v>
      </c>
      <c r="BQ581" s="266"/>
      <c r="BR581" s="300" t="e">
        <f aca="false">IF($E574&gt;0,BR579/$E574,"-")</f>
        <v>#N/A</v>
      </c>
      <c r="BS581" s="300"/>
      <c r="BT581" s="300" t="e">
        <f aca="false">IF($E574&gt;0,BT579/$E574,"-")</f>
        <v>#N/A</v>
      </c>
      <c r="BU581" s="300"/>
      <c r="BV581" s="300" t="e">
        <f aca="false">IF($E574&gt;0,BV579/$E574,"-")</f>
        <v>#N/A</v>
      </c>
      <c r="BW581" s="300"/>
      <c r="BX581" s="300" t="e">
        <f aca="false">IF($E574&gt;0,BX579/$E574,"-")</f>
        <v>#N/A</v>
      </c>
      <c r="BY581" s="300"/>
      <c r="BZ581" s="300" t="e">
        <f aca="false">IF($E574&gt;0,BZ579/$E574,"-")</f>
        <v>#N/A</v>
      </c>
      <c r="CA581" s="300"/>
      <c r="CB581" s="300" t="e">
        <f aca="false">IF($E574&gt;0,CB579/$E574,"-")</f>
        <v>#N/A</v>
      </c>
      <c r="CC581" s="300"/>
      <c r="CD581" s="300" t="e">
        <f aca="false">IF($E574&gt;0,CD579/$E574,"-")</f>
        <v>#N/A</v>
      </c>
      <c r="CE581" s="300"/>
      <c r="CF581" s="300" t="e">
        <f aca="false">IF($E574&gt;0,CF579/$E574,"-")</f>
        <v>#N/A</v>
      </c>
      <c r="CG581" s="300"/>
      <c r="CH581" s="300" t="e">
        <f aca="false">IF($E574&gt;0,CH579/$E574,"-")</f>
        <v>#N/A</v>
      </c>
      <c r="CI581" s="300"/>
      <c r="CJ581" s="300" t="e">
        <f aca="false">IF($E574&gt;0,CJ579/$E574,"-")</f>
        <v>#N/A</v>
      </c>
      <c r="CK581" s="300"/>
      <c r="CL581" s="300" t="e">
        <f aca="false">IF($E574&gt;0,CL579/$E574,"-")</f>
        <v>#N/A</v>
      </c>
      <c r="CM581" s="300"/>
      <c r="CN581" s="300" t="e">
        <f aca="false">IF($E574&gt;0,CN579/$E574,"-")</f>
        <v>#N/A</v>
      </c>
      <c r="CO581" s="300"/>
      <c r="CP581" s="300" t="e">
        <f aca="false">IF($E574&gt;0,CP579/$E574,"-")</f>
        <v>#N/A</v>
      </c>
      <c r="CQ581" s="300"/>
      <c r="CR581" s="300" t="e">
        <f aca="false">IF($E574&gt;0,CR579/$E574,"-")</f>
        <v>#N/A</v>
      </c>
      <c r="CS581" s="300"/>
      <c r="CT581" s="300" t="e">
        <f aca="false">IF($E574&gt;0,CT579/$E574,"-")</f>
        <v>#N/A</v>
      </c>
      <c r="CU581" s="300"/>
      <c r="CV581" s="300" t="e">
        <f aca="false">IF($E574&gt;0,CV579/$E574,"-")</f>
        <v>#N/A</v>
      </c>
      <c r="CW581" s="300"/>
      <c r="CX581" s="300" t="e">
        <f aca="false">IF($E574&gt;0,CX579/$E574,"-")</f>
        <v>#N/A</v>
      </c>
      <c r="CY581" s="300"/>
      <c r="CZ581" s="300" t="e">
        <f aca="false">IF($E574&gt;0,CZ579/$E574,"-")</f>
        <v>#N/A</v>
      </c>
      <c r="DA581" s="300"/>
      <c r="DB581" s="300" t="e">
        <f aca="false">IF($E574&gt;0,DB579/$E574,"-")</f>
        <v>#N/A</v>
      </c>
      <c r="DC581" s="300"/>
      <c r="DD581" s="300" t="e">
        <f aca="false">IF($E574&gt;0,DD579/$E574,"-")</f>
        <v>#N/A</v>
      </c>
      <c r="DE581" s="300"/>
      <c r="DF581" s="300" t="e">
        <f aca="false">IF($E574&gt;0,DF579/$E574,"-")</f>
        <v>#N/A</v>
      </c>
      <c r="DG581" s="300"/>
      <c r="DH581" s="300" t="e">
        <f aca="false">IF($E574&gt;0,DH579/$E574,"-")</f>
        <v>#N/A</v>
      </c>
      <c r="DI581" s="300"/>
      <c r="DJ581" s="301" t="e">
        <f aca="false">IF($E574&gt;0,DJ579/$E574,"-")</f>
        <v>#N/A</v>
      </c>
      <c r="DK581" s="301"/>
      <c r="DL581" s="300" t="e">
        <f aca="false">IF($E574&gt;0,DL579/$E574,"-")</f>
        <v>#N/A</v>
      </c>
      <c r="DM581" s="300"/>
      <c r="DN581" s="300" t="e">
        <f aca="false">IF($E574&gt;0,DN579/$E574,"-")</f>
        <v>#N/A</v>
      </c>
      <c r="DO581" s="300"/>
      <c r="DP581" s="300" t="e">
        <f aca="false">IF($E574&gt;0,DP579/$E574,"-")</f>
        <v>#N/A</v>
      </c>
      <c r="DQ581" s="300"/>
      <c r="DR581" s="300" t="e">
        <f aca="false">IF($E574&gt;0,DR579/$E574,"-")</f>
        <v>#N/A</v>
      </c>
      <c r="DS581" s="300"/>
      <c r="DT581" s="300" t="e">
        <f aca="false">IF($E574&gt;0,DT579/$E574,"-")</f>
        <v>#N/A</v>
      </c>
      <c r="DU581" s="300"/>
      <c r="DV581" s="300" t="e">
        <f aca="false">IF($E574&gt;0,DV579/$E574,"-")</f>
        <v>#N/A</v>
      </c>
      <c r="DW581" s="300"/>
      <c r="DX581" s="300" t="e">
        <f aca="false">IF($E574&gt;0,DX579/$E574,"-")</f>
        <v>#N/A</v>
      </c>
      <c r="DY581" s="300"/>
      <c r="DZ581" s="300" t="e">
        <f aca="false">IF($E574&gt;0,DZ579/$E574,"-")</f>
        <v>#N/A</v>
      </c>
      <c r="EA581" s="300"/>
      <c r="EB581" s="300" t="e">
        <f aca="false">IF($E574&gt;0,EB579/$E574,"-")</f>
        <v>#N/A</v>
      </c>
      <c r="EC581" s="300"/>
      <c r="ED581" s="300" t="e">
        <f aca="false">IF($E574&gt;0,ED579/$E574,"-")</f>
        <v>#N/A</v>
      </c>
      <c r="EE581" s="300"/>
      <c r="EF581" s="300" t="e">
        <f aca="false">IF($E574&gt;0,EF579/$E574,"-")</f>
        <v>#N/A</v>
      </c>
      <c r="EG581" s="300"/>
      <c r="EH581" s="300" t="e">
        <f aca="false">IF($E574&gt;0,EH579/$E574,"-")</f>
        <v>#N/A</v>
      </c>
      <c r="EI581" s="300"/>
      <c r="EJ581" s="300" t="e">
        <f aca="false">IF($E574&gt;0,EJ579/$E574,"-")</f>
        <v>#N/A</v>
      </c>
      <c r="EK581" s="300"/>
      <c r="EL581" s="300" t="e">
        <f aca="false">IF($E574&gt;0,EL579/$E574,"-")</f>
        <v>#N/A</v>
      </c>
      <c r="EM581" s="300"/>
      <c r="EN581" s="300" t="e">
        <f aca="false">IF($E574&gt;0,EN579/$E574,"-")</f>
        <v>#N/A</v>
      </c>
      <c r="EO581" s="300"/>
      <c r="EP581" s="300" t="e">
        <f aca="false">IF($E574&gt;0,EP579/$E574,"-")</f>
        <v>#N/A</v>
      </c>
      <c r="EQ581" s="300"/>
      <c r="ER581" s="300" t="e">
        <f aca="false">IF($E574&gt;0,ER579/$E574,"-")</f>
        <v>#N/A</v>
      </c>
      <c r="ES581" s="300"/>
      <c r="ET581" s="300" t="e">
        <f aca="false">IF($E574&gt;0,ET579/$E574,"-")</f>
        <v>#N/A</v>
      </c>
      <c r="EU581" s="300"/>
      <c r="EV581" s="300" t="e">
        <f aca="false">IF($E574&gt;0,EV579/$E574,"-")</f>
        <v>#N/A</v>
      </c>
      <c r="EW581" s="300"/>
      <c r="EX581" s="302" t="e">
        <f aca="false">IF($E574&gt;0,EX579/$E574,"-")</f>
        <v>#N/A</v>
      </c>
      <c r="EY581" s="302"/>
      <c r="EZ581" s="300" t="e">
        <f aca="false">IF($E574&gt;0,EZ579/$E574,"-")</f>
        <v>#N/A</v>
      </c>
      <c r="FA581" s="300"/>
      <c r="FB581" s="300" t="e">
        <f aca="false">IF($E574&gt;0,FB579/$E574,"-")</f>
        <v>#N/A</v>
      </c>
      <c r="FC581" s="300"/>
      <c r="FD581" s="300" t="e">
        <f aca="false">IF($E574&gt;0,FD579/$E574,"-")</f>
        <v>#N/A</v>
      </c>
      <c r="FE581" s="300"/>
      <c r="FF581" s="300" t="e">
        <f aca="false">IF($E574&gt;0,FF579/$E574,"-")</f>
        <v>#N/A</v>
      </c>
      <c r="FG581" s="300"/>
      <c r="FH581" s="300" t="e">
        <f aca="false">IF($E574&gt;0,FH579/$E574,"-")</f>
        <v>#N/A</v>
      </c>
      <c r="FI581" s="300"/>
      <c r="FJ581" s="300" t="e">
        <f aca="false">IF($E574&gt;0,FJ579/$E574,"-")</f>
        <v>#N/A</v>
      </c>
      <c r="FK581" s="300"/>
    </row>
    <row r="582" customFormat="false" ht="13.8" hidden="true" customHeight="false" outlineLevel="0" collapsed="false">
      <c r="A582" s="268"/>
      <c r="B582" s="269"/>
      <c r="C582" s="269"/>
      <c r="D582" s="271"/>
      <c r="E582" s="271"/>
      <c r="F582" s="269"/>
      <c r="G582" s="269"/>
      <c r="H582" s="269"/>
      <c r="I582" s="269"/>
      <c r="J582" s="269"/>
      <c r="K582" s="269"/>
      <c r="L582" s="274"/>
      <c r="M582" s="274"/>
      <c r="N582" s="274"/>
      <c r="O582" s="274"/>
      <c r="P582" s="274"/>
      <c r="Q582" s="274"/>
      <c r="R582" s="275"/>
      <c r="S582" s="275"/>
      <c r="T582" s="276"/>
      <c r="U582" s="276"/>
      <c r="V582" s="274"/>
      <c r="W582" s="274"/>
      <c r="X582" s="274"/>
      <c r="Y582" s="274"/>
      <c r="Z582" s="275"/>
      <c r="AA582" s="275"/>
      <c r="AB582" s="276"/>
      <c r="AC582" s="276"/>
      <c r="AD582" s="274"/>
      <c r="AE582" s="274"/>
      <c r="AF582" s="274"/>
      <c r="AG582" s="274"/>
      <c r="AH582" s="275"/>
      <c r="AI582" s="275"/>
      <c r="AJ582" s="276"/>
      <c r="AK582" s="276"/>
      <c r="AL582" s="274"/>
      <c r="AM582" s="274"/>
      <c r="AN582" s="274"/>
      <c r="AO582" s="274"/>
      <c r="AP582" s="275"/>
      <c r="AQ582" s="275"/>
      <c r="AR582" s="276"/>
      <c r="AS582" s="276"/>
      <c r="AT582" s="277"/>
      <c r="AU582" s="277"/>
      <c r="AV582" s="277"/>
      <c r="AW582" s="277"/>
      <c r="AX582" s="277"/>
      <c r="AY582" s="278"/>
      <c r="AZ582" s="279"/>
      <c r="BA582" s="277"/>
      <c r="BB582" s="277"/>
      <c r="BC582" s="277"/>
      <c r="BD582" s="277"/>
      <c r="BE582" s="277"/>
      <c r="BF582" s="277"/>
      <c r="BG582" s="278"/>
      <c r="BH582" s="279"/>
      <c r="BI582" s="277"/>
      <c r="BJ582" s="277"/>
      <c r="BK582" s="277"/>
      <c r="BL582" s="277"/>
      <c r="BM582" s="277"/>
      <c r="BN582" s="277"/>
      <c r="BO582" s="278"/>
      <c r="BP582" s="279"/>
      <c r="BQ582" s="277"/>
      <c r="BR582" s="277"/>
      <c r="BS582" s="277"/>
      <c r="BT582" s="277"/>
      <c r="BU582" s="277"/>
      <c r="BV582" s="277"/>
      <c r="BW582" s="278"/>
      <c r="BX582" s="279"/>
      <c r="BY582" s="277"/>
      <c r="BZ582" s="277"/>
      <c r="CA582" s="277"/>
      <c r="CB582" s="277"/>
      <c r="CC582" s="277"/>
      <c r="CD582" s="275"/>
      <c r="CE582" s="275"/>
      <c r="CF582" s="276"/>
      <c r="CG582" s="276"/>
      <c r="CH582" s="274"/>
      <c r="CI582" s="274"/>
      <c r="CJ582" s="274"/>
      <c r="CK582" s="274"/>
      <c r="CL582" s="275"/>
      <c r="CM582" s="275"/>
      <c r="CN582" s="276"/>
      <c r="CO582" s="276"/>
      <c r="CP582" s="280"/>
      <c r="CQ582" s="280"/>
      <c r="CR582" s="280"/>
      <c r="CS582" s="280"/>
      <c r="CT582" s="281"/>
      <c r="CU582" s="282"/>
      <c r="CV582" s="283"/>
      <c r="CW582" s="281"/>
      <c r="CX582" s="281"/>
      <c r="CY582" s="281"/>
      <c r="CZ582" s="281"/>
      <c r="DA582" s="281"/>
      <c r="DB582" s="281"/>
      <c r="DC582" s="282"/>
      <c r="DD582" s="283"/>
      <c r="DE582" s="281"/>
      <c r="DF582" s="281"/>
      <c r="DG582" s="281"/>
      <c r="DH582" s="281"/>
      <c r="DI582" s="281"/>
      <c r="DJ582" s="284"/>
      <c r="DK582" s="285"/>
      <c r="DL582" s="283"/>
      <c r="DM582" s="281"/>
      <c r="DN582" s="281"/>
      <c r="DO582" s="281"/>
      <c r="DP582" s="281"/>
      <c r="DQ582" s="281"/>
      <c r="DR582" s="281"/>
      <c r="DS582" s="282"/>
      <c r="DT582" s="283"/>
      <c r="DU582" s="281"/>
      <c r="DV582" s="281"/>
      <c r="DW582" s="281"/>
      <c r="DX582" s="281"/>
      <c r="DY582" s="281"/>
      <c r="DZ582" s="281"/>
      <c r="EA582" s="282"/>
      <c r="EB582" s="283"/>
      <c r="EC582" s="281"/>
      <c r="ED582" s="281"/>
      <c r="EE582" s="281"/>
      <c r="EF582" s="281"/>
      <c r="EG582" s="281"/>
      <c r="EH582" s="281"/>
      <c r="EI582" s="282"/>
      <c r="EJ582" s="283"/>
      <c r="EK582" s="281"/>
      <c r="EL582" s="281"/>
      <c r="EM582" s="281"/>
      <c r="EN582" s="281"/>
      <c r="EO582" s="281"/>
      <c r="EP582" s="281"/>
      <c r="EQ582" s="282"/>
      <c r="ER582" s="283"/>
      <c r="ES582" s="281"/>
      <c r="ET582" s="281"/>
      <c r="EU582" s="281"/>
      <c r="EV582" s="281"/>
      <c r="EW582" s="281"/>
      <c r="EX582" s="286"/>
      <c r="EY582" s="287"/>
      <c r="EZ582" s="283"/>
      <c r="FA582" s="281"/>
      <c r="FB582" s="281"/>
      <c r="FC582" s="281"/>
      <c r="FD582" s="281"/>
      <c r="FE582" s="281"/>
      <c r="FF582" s="281"/>
      <c r="FG582" s="282"/>
      <c r="FH582" s="283"/>
      <c r="FI582" s="281"/>
      <c r="FJ582" s="281"/>
      <c r="FK582" s="281"/>
    </row>
    <row r="583" customFormat="false" ht="12.75" hidden="true" customHeight="false" outlineLevel="0" collapsed="false">
      <c r="A583" s="232" t="s">
        <v>225</v>
      </c>
      <c r="B583" s="233" t="e">
        <f aca="false">VLOOKUP(A583,PLANEJAMENTO!$B$11:$C$96,2,FALSE())</f>
        <v>#N/A</v>
      </c>
      <c r="C583" s="232" t="e">
        <f aca="false">VLOOKUP(A583,PLANEJAMENTO!$B$11:$D$96,3,FALSE())</f>
        <v>#N/A</v>
      </c>
      <c r="D583" s="234" t="e">
        <f aca="false">VLOOKUP(A583,PLANEJAMENTO!$B$11:$E$96,4,FALSE())</f>
        <v>#N/A</v>
      </c>
      <c r="E583" s="234" t="e">
        <f aca="false">D583</f>
        <v>#N/A</v>
      </c>
      <c r="F583" s="235" t="e">
        <f aca="false">produções!#REF!</f>
        <v>#VALUE!</v>
      </c>
      <c r="G583" s="234" t="e">
        <f aca="false">F583*8</f>
        <v>#VALUE!</v>
      </c>
      <c r="H583" s="234"/>
      <c r="I583" s="237"/>
      <c r="J583" s="238"/>
      <c r="K583" s="305" t="s">
        <v>159</v>
      </c>
      <c r="L583" s="240"/>
      <c r="M583" s="240"/>
      <c r="N583" s="240"/>
      <c r="O583" s="240"/>
      <c r="P583" s="240"/>
      <c r="Q583" s="240"/>
      <c r="R583" s="240"/>
      <c r="S583" s="240"/>
      <c r="T583" s="240"/>
      <c r="U583" s="240"/>
      <c r="V583" s="240"/>
      <c r="W583" s="240"/>
      <c r="X583" s="240"/>
      <c r="Y583" s="240"/>
      <c r="Z583" s="240"/>
      <c r="AA583" s="240"/>
      <c r="AB583" s="240"/>
      <c r="AC583" s="240"/>
      <c r="AD583" s="240"/>
      <c r="AE583" s="240"/>
      <c r="AF583" s="240"/>
      <c r="AG583" s="240"/>
      <c r="AH583" s="240"/>
      <c r="AI583" s="240"/>
      <c r="AJ583" s="240"/>
      <c r="AK583" s="240"/>
      <c r="AL583" s="240"/>
      <c r="AM583" s="240"/>
      <c r="AN583" s="240"/>
      <c r="AO583" s="240"/>
      <c r="AP583" s="240"/>
      <c r="AQ583" s="240"/>
      <c r="AR583" s="240"/>
      <c r="AS583" s="240"/>
      <c r="AT583" s="240"/>
      <c r="AU583" s="240"/>
      <c r="AV583" s="240"/>
      <c r="AW583" s="240"/>
      <c r="AX583" s="240"/>
      <c r="AY583" s="240"/>
      <c r="AZ583" s="240"/>
      <c r="BA583" s="240"/>
      <c r="BB583" s="240"/>
      <c r="BC583" s="240"/>
      <c r="BD583" s="240"/>
      <c r="BE583" s="240"/>
      <c r="BF583" s="345"/>
      <c r="BG583" s="345"/>
      <c r="BH583" s="240"/>
      <c r="BI583" s="240"/>
      <c r="BJ583" s="240"/>
      <c r="BK583" s="240"/>
      <c r="BL583" s="240"/>
      <c r="BM583" s="240"/>
      <c r="BN583" s="240"/>
      <c r="BO583" s="240"/>
      <c r="BP583" s="240"/>
      <c r="BQ583" s="240"/>
      <c r="BR583" s="308"/>
      <c r="BS583" s="308"/>
      <c r="BT583" s="308"/>
      <c r="BU583" s="308"/>
      <c r="BV583" s="308"/>
      <c r="BW583" s="308"/>
      <c r="BX583" s="308"/>
      <c r="BY583" s="308"/>
      <c r="BZ583" s="308"/>
      <c r="CA583" s="308"/>
      <c r="CB583" s="393" t="n">
        <f aca="false">6-CB574</f>
        <v>0.211689362652081</v>
      </c>
      <c r="CC583" s="393"/>
      <c r="CD583" s="393" t="n">
        <v>6</v>
      </c>
      <c r="CE583" s="393"/>
      <c r="CF583" s="393" t="n">
        <v>6</v>
      </c>
      <c r="CG583" s="393"/>
      <c r="CH583" s="393" t="n">
        <v>1.61005804219221</v>
      </c>
      <c r="CI583" s="393"/>
      <c r="CJ583" s="308"/>
      <c r="CK583" s="308"/>
      <c r="CL583" s="308"/>
      <c r="CM583" s="308"/>
      <c r="CN583" s="308"/>
      <c r="CO583" s="308"/>
      <c r="CP583" s="308"/>
      <c r="CQ583" s="308"/>
      <c r="CR583" s="308"/>
      <c r="CS583" s="308"/>
      <c r="CT583" s="308"/>
      <c r="CU583" s="308"/>
      <c r="CV583" s="308"/>
      <c r="CW583" s="308"/>
      <c r="CX583" s="308"/>
      <c r="CY583" s="308"/>
      <c r="CZ583" s="308"/>
      <c r="DA583" s="308"/>
      <c r="DB583" s="308"/>
      <c r="DC583" s="308"/>
      <c r="DD583" s="308"/>
      <c r="DE583" s="308"/>
      <c r="DF583" s="308"/>
      <c r="DG583" s="308"/>
      <c r="DH583" s="308"/>
      <c r="DI583" s="308"/>
      <c r="DJ583" s="315"/>
      <c r="DK583" s="315"/>
      <c r="DL583" s="308"/>
      <c r="DM583" s="308"/>
      <c r="DN583" s="308"/>
      <c r="DO583" s="308"/>
      <c r="DP583" s="308"/>
      <c r="DQ583" s="308"/>
      <c r="DR583" s="308"/>
      <c r="DS583" s="308"/>
      <c r="DT583" s="308"/>
      <c r="DU583" s="308"/>
      <c r="DV583" s="308"/>
      <c r="DW583" s="308"/>
      <c r="DX583" s="308"/>
      <c r="DY583" s="308"/>
      <c r="DZ583" s="308"/>
      <c r="EA583" s="308"/>
      <c r="EB583" s="308"/>
      <c r="EC583" s="308"/>
      <c r="ED583" s="308"/>
      <c r="EE583" s="308"/>
      <c r="EF583" s="308"/>
      <c r="EG583" s="308"/>
      <c r="EH583" s="308"/>
      <c r="EI583" s="308"/>
      <c r="EJ583" s="308"/>
      <c r="EK583" s="308"/>
      <c r="EL583" s="308"/>
      <c r="EM583" s="308"/>
      <c r="EN583" s="308"/>
      <c r="EO583" s="308"/>
      <c r="EP583" s="308"/>
      <c r="EQ583" s="308"/>
      <c r="ER583" s="308"/>
      <c r="ES583" s="308"/>
      <c r="ET583" s="308"/>
      <c r="EU583" s="308"/>
      <c r="EV583" s="308"/>
      <c r="EW583" s="308"/>
      <c r="EX583" s="309"/>
      <c r="EY583" s="309"/>
      <c r="EZ583" s="308"/>
      <c r="FA583" s="308"/>
      <c r="FB583" s="308"/>
      <c r="FC583" s="308"/>
      <c r="FD583" s="308"/>
      <c r="FE583" s="308"/>
      <c r="FF583" s="308"/>
      <c r="FG583" s="308"/>
      <c r="FH583" s="308"/>
      <c r="FI583" s="308"/>
      <c r="FJ583" s="308"/>
      <c r="FK583" s="308"/>
    </row>
    <row r="584" customFormat="false" ht="12.75" hidden="true" customHeight="false" outlineLevel="0" collapsed="false">
      <c r="A584" s="232"/>
      <c r="B584" s="233"/>
      <c r="C584" s="232"/>
      <c r="D584" s="234"/>
      <c r="E584" s="234"/>
      <c r="F584" s="235"/>
      <c r="G584" s="234"/>
      <c r="H584" s="234"/>
      <c r="I584" s="237"/>
      <c r="J584" s="238"/>
      <c r="K584" s="244" t="s">
        <v>160</v>
      </c>
      <c r="L584" s="245"/>
      <c r="M584" s="245"/>
      <c r="N584" s="245"/>
      <c r="O584" s="245"/>
      <c r="P584" s="245"/>
      <c r="Q584" s="245"/>
      <c r="R584" s="245"/>
      <c r="S584" s="245"/>
      <c r="T584" s="245"/>
      <c r="U584" s="245"/>
      <c r="V584" s="245"/>
      <c r="W584" s="245"/>
      <c r="X584" s="245"/>
      <c r="Y584" s="245"/>
      <c r="Z584" s="245"/>
      <c r="AA584" s="245"/>
      <c r="AB584" s="245"/>
      <c r="AC584" s="245"/>
      <c r="AD584" s="245"/>
      <c r="AE584" s="245"/>
      <c r="AF584" s="245"/>
      <c r="AG584" s="245"/>
      <c r="AH584" s="245"/>
      <c r="AI584" s="245"/>
      <c r="AJ584" s="245"/>
      <c r="AK584" s="245"/>
      <c r="AL584" s="245"/>
      <c r="AM584" s="245"/>
      <c r="AN584" s="245"/>
      <c r="AO584" s="245"/>
      <c r="AP584" s="245"/>
      <c r="AQ584" s="245"/>
      <c r="AR584" s="245"/>
      <c r="AS584" s="245"/>
      <c r="AT584" s="245"/>
      <c r="AU584" s="245"/>
      <c r="AV584" s="245"/>
      <c r="AW584" s="245"/>
      <c r="AX584" s="245"/>
      <c r="AY584" s="245"/>
      <c r="AZ584" s="245"/>
      <c r="BA584" s="245"/>
      <c r="BB584" s="245"/>
      <c r="BC584" s="245"/>
      <c r="BD584" s="245"/>
      <c r="BE584" s="245"/>
      <c r="BF584" s="245"/>
      <c r="BG584" s="245"/>
      <c r="BH584" s="245"/>
      <c r="BI584" s="245"/>
      <c r="BJ584" s="245"/>
      <c r="BK584" s="245"/>
      <c r="BL584" s="245"/>
      <c r="BM584" s="245"/>
      <c r="BN584" s="245"/>
      <c r="BO584" s="245"/>
      <c r="BP584" s="245"/>
      <c r="BQ584" s="245"/>
      <c r="BR584" s="245"/>
      <c r="BS584" s="245"/>
      <c r="BT584" s="245"/>
      <c r="BU584" s="245"/>
      <c r="BV584" s="245"/>
      <c r="BW584" s="245"/>
      <c r="BX584" s="245"/>
      <c r="BY584" s="245"/>
      <c r="BZ584" s="245"/>
      <c r="CA584" s="245"/>
      <c r="CB584" s="245" t="n">
        <v>1</v>
      </c>
      <c r="CC584" s="245"/>
      <c r="CD584" s="245" t="n">
        <v>1</v>
      </c>
      <c r="CE584" s="245"/>
      <c r="CF584" s="245" t="n">
        <v>1</v>
      </c>
      <c r="CG584" s="245"/>
      <c r="CH584" s="245" t="n">
        <v>1</v>
      </c>
      <c r="CI584" s="245"/>
      <c r="CJ584" s="245"/>
      <c r="CK584" s="245"/>
      <c r="CL584" s="245"/>
      <c r="CM584" s="245"/>
      <c r="CN584" s="245"/>
      <c r="CO584" s="245"/>
      <c r="CP584" s="245"/>
      <c r="CQ584" s="245"/>
      <c r="CR584" s="245"/>
      <c r="CS584" s="245"/>
      <c r="CT584" s="245"/>
      <c r="CU584" s="245"/>
      <c r="CV584" s="245"/>
      <c r="CW584" s="245"/>
      <c r="CX584" s="245"/>
      <c r="CY584" s="245"/>
      <c r="CZ584" s="245"/>
      <c r="DA584" s="245"/>
      <c r="DB584" s="245"/>
      <c r="DC584" s="245"/>
      <c r="DD584" s="245"/>
      <c r="DE584" s="245"/>
      <c r="DF584" s="245"/>
      <c r="DG584" s="245"/>
      <c r="DH584" s="245"/>
      <c r="DI584" s="245"/>
      <c r="DJ584" s="310"/>
      <c r="DK584" s="310"/>
      <c r="DL584" s="245"/>
      <c r="DM584" s="245"/>
      <c r="DN584" s="245"/>
      <c r="DO584" s="245"/>
      <c r="DP584" s="245"/>
      <c r="DQ584" s="245"/>
      <c r="DR584" s="245"/>
      <c r="DS584" s="245"/>
      <c r="DT584" s="245"/>
      <c r="DU584" s="245"/>
      <c r="DV584" s="245"/>
      <c r="DW584" s="245"/>
      <c r="DX584" s="245"/>
      <c r="DY584" s="245"/>
      <c r="DZ584" s="245"/>
      <c r="EA584" s="245"/>
      <c r="EB584" s="245"/>
      <c r="EC584" s="245"/>
      <c r="ED584" s="245"/>
      <c r="EE584" s="245"/>
      <c r="EF584" s="245"/>
      <c r="EG584" s="245"/>
      <c r="EH584" s="245"/>
      <c r="EI584" s="245"/>
      <c r="EJ584" s="245"/>
      <c r="EK584" s="245"/>
      <c r="EL584" s="245"/>
      <c r="EM584" s="245"/>
      <c r="EN584" s="245"/>
      <c r="EO584" s="245"/>
      <c r="EP584" s="245"/>
      <c r="EQ584" s="245"/>
      <c r="ER584" s="245"/>
      <c r="ES584" s="245"/>
      <c r="ET584" s="245"/>
      <c r="EU584" s="245"/>
      <c r="EV584" s="245"/>
      <c r="EW584" s="245"/>
      <c r="EX584" s="246"/>
      <c r="EY584" s="246"/>
      <c r="EZ584" s="245"/>
      <c r="FA584" s="245"/>
      <c r="FB584" s="245"/>
      <c r="FC584" s="245"/>
      <c r="FD584" s="245"/>
      <c r="FE584" s="245"/>
      <c r="FF584" s="245"/>
      <c r="FG584" s="245"/>
      <c r="FH584" s="245"/>
      <c r="FI584" s="245"/>
      <c r="FJ584" s="245"/>
      <c r="FK584" s="245"/>
    </row>
    <row r="585" customFormat="false" ht="12.75" hidden="true" customHeight="false" outlineLevel="0" collapsed="false">
      <c r="A585" s="232"/>
      <c r="B585" s="233"/>
      <c r="C585" s="232"/>
      <c r="D585" s="234"/>
      <c r="E585" s="234"/>
      <c r="F585" s="235"/>
      <c r="G585" s="234"/>
      <c r="H585" s="234"/>
      <c r="I585" s="237"/>
      <c r="J585" s="238"/>
      <c r="K585" s="247" t="s">
        <v>161</v>
      </c>
      <c r="L585" s="248" t="e">
        <f aca="false">(L583*L584*$G583)*$L$8</f>
        <v>#VALUE!</v>
      </c>
      <c r="M585" s="248"/>
      <c r="N585" s="248" t="e">
        <f aca="false">(N583*N584*$G583)*$L$8</f>
        <v>#VALUE!</v>
      </c>
      <c r="O585" s="248"/>
      <c r="P585" s="248" t="e">
        <f aca="false">(P583*P584*$G583)*$L$8</f>
        <v>#VALUE!</v>
      </c>
      <c r="Q585" s="248"/>
      <c r="R585" s="248" t="e">
        <f aca="false">(R583*R584*$G583)*$L$8</f>
        <v>#VALUE!</v>
      </c>
      <c r="S585" s="248"/>
      <c r="T585" s="248" t="e">
        <f aca="false">(T583*T584*$G583)*$T$8</f>
        <v>#VALUE!</v>
      </c>
      <c r="U585" s="248"/>
      <c r="V585" s="248" t="e">
        <f aca="false">(V583*V584*$G583)*$T$8</f>
        <v>#VALUE!</v>
      </c>
      <c r="W585" s="248"/>
      <c r="X585" s="248" t="e">
        <f aca="false">(X583*X584*$G583)*$T$8</f>
        <v>#VALUE!</v>
      </c>
      <c r="Y585" s="248"/>
      <c r="Z585" s="248" t="e">
        <f aca="false">(Z583*Z584*$G583)*$T$8</f>
        <v>#VALUE!</v>
      </c>
      <c r="AA585" s="248"/>
      <c r="AB585" s="248" t="e">
        <f aca="false">(AB583*AB584*$G583)*$AB$8</f>
        <v>#VALUE!</v>
      </c>
      <c r="AC585" s="248"/>
      <c r="AD585" s="248" t="e">
        <f aca="false">(AD583*AD584*$G583)*$AB$8</f>
        <v>#VALUE!</v>
      </c>
      <c r="AE585" s="248"/>
      <c r="AF585" s="248" t="e">
        <f aca="false">(AF583*AF584*$G583)*$AB$8</f>
        <v>#VALUE!</v>
      </c>
      <c r="AG585" s="248"/>
      <c r="AH585" s="248" t="e">
        <f aca="false">(AH583*AH584*$G583)*$AB$8</f>
        <v>#VALUE!</v>
      </c>
      <c r="AI585" s="248"/>
      <c r="AJ585" s="248" t="e">
        <f aca="false">(AJ583*AJ584*$G583)*$AJ$8</f>
        <v>#VALUE!</v>
      </c>
      <c r="AK585" s="248"/>
      <c r="AL585" s="248" t="e">
        <f aca="false">(AL583*AL584*$G583)*$AJ$8</f>
        <v>#VALUE!</v>
      </c>
      <c r="AM585" s="248"/>
      <c r="AN585" s="248" t="e">
        <f aca="false">(AN583*AN584*$G583)*$AJ$8</f>
        <v>#VALUE!</v>
      </c>
      <c r="AO585" s="248"/>
      <c r="AP585" s="248" t="e">
        <f aca="false">(AP583*AP584*$G583)*$AJ$8</f>
        <v>#VALUE!</v>
      </c>
      <c r="AQ585" s="248"/>
      <c r="AR585" s="248" t="e">
        <f aca="false">(AR583*AR584*$G583)*$AT$8</f>
        <v>#VALUE!</v>
      </c>
      <c r="AS585" s="248"/>
      <c r="AT585" s="248" t="e">
        <f aca="false">(AT583*AT584*$G583)*$AT$8</f>
        <v>#VALUE!</v>
      </c>
      <c r="AU585" s="248"/>
      <c r="AV585" s="248" t="e">
        <f aca="false">(AV583*AV584*$G583)*$AT$8</f>
        <v>#VALUE!</v>
      </c>
      <c r="AW585" s="248"/>
      <c r="AX585" s="248" t="e">
        <f aca="false">(AX583*AX584*$G583)*$AT$8</f>
        <v>#VALUE!</v>
      </c>
      <c r="AY585" s="248"/>
      <c r="AZ585" s="248" t="e">
        <f aca="false">(AZ583*AZ584*$G583)*$BB$8</f>
        <v>#VALUE!</v>
      </c>
      <c r="BA585" s="248"/>
      <c r="BB585" s="248" t="e">
        <f aca="false">(BB583*BB584*$G583)*$BB$8</f>
        <v>#VALUE!</v>
      </c>
      <c r="BC585" s="248"/>
      <c r="BD585" s="248" t="e">
        <f aca="false">(BD583*BD584*$G583)*$BB$8</f>
        <v>#VALUE!</v>
      </c>
      <c r="BE585" s="248"/>
      <c r="BF585" s="248" t="e">
        <f aca="false">(BF583*BF584*$G583)*$BB$8</f>
        <v>#VALUE!</v>
      </c>
      <c r="BG585" s="248"/>
      <c r="BH585" s="248" t="e">
        <f aca="false">(BH583*BH584*$G583)*$BJ$8</f>
        <v>#VALUE!</v>
      </c>
      <c r="BI585" s="248"/>
      <c r="BJ585" s="248" t="e">
        <f aca="false">(BJ583*BJ584*$G583)*$BJ$8</f>
        <v>#VALUE!</v>
      </c>
      <c r="BK585" s="248"/>
      <c r="BL585" s="248" t="e">
        <f aca="false">(BL583*BL584*$G583)*$BJ$8</f>
        <v>#VALUE!</v>
      </c>
      <c r="BM585" s="248"/>
      <c r="BN585" s="248" t="e">
        <f aca="false">(BN583*BN584*$G583)*$BJ$8</f>
        <v>#VALUE!</v>
      </c>
      <c r="BO585" s="248"/>
      <c r="BP585" s="248" t="e">
        <f aca="false">(BP583*BP584*$G583)*$BT$8</f>
        <v>#VALUE!</v>
      </c>
      <c r="BQ585" s="248"/>
      <c r="BR585" s="248" t="e">
        <f aca="false">(BR583*BR584*$G583)*$BT$8</f>
        <v>#VALUE!</v>
      </c>
      <c r="BS585" s="248"/>
      <c r="BT585" s="248" t="e">
        <f aca="false">(BT583*BT584*$G583)*$BT$8</f>
        <v>#VALUE!</v>
      </c>
      <c r="BU585" s="248"/>
      <c r="BV585" s="248" t="e">
        <f aca="false">(BV583*BV584*$G583)*$BT$8</f>
        <v>#VALUE!</v>
      </c>
      <c r="BW585" s="248"/>
      <c r="BX585" s="248" t="e">
        <f aca="false">(BX583*BX584*$G583)*$BT$8</f>
        <v>#VALUE!</v>
      </c>
      <c r="BY585" s="248"/>
      <c r="BZ585" s="248" t="e">
        <f aca="false">(BZ583*BZ584*$G583)*$BT$8</f>
        <v>#VALUE!</v>
      </c>
      <c r="CA585" s="248"/>
      <c r="CB585" s="248" t="e">
        <f aca="false">(CB583*CB584*$G583)*$CB$8</f>
        <v>#VALUE!</v>
      </c>
      <c r="CC585" s="248"/>
      <c r="CD585" s="248" t="e">
        <f aca="false">(CD583*CD584*$G583)*$CB$8</f>
        <v>#VALUE!</v>
      </c>
      <c r="CE585" s="248"/>
      <c r="CF585" s="248" t="e">
        <f aca="false">(CF583*CF584*$G583)*$CB$8</f>
        <v>#VALUE!</v>
      </c>
      <c r="CG585" s="248"/>
      <c r="CH585" s="248" t="e">
        <f aca="false">(CH583*CH584*$G583)*$CB$8</f>
        <v>#VALUE!</v>
      </c>
      <c r="CI585" s="248"/>
      <c r="CJ585" s="248" t="e">
        <f aca="false">(CJ583*CJ584*$G583)*$CJ$8</f>
        <v>#VALUE!</v>
      </c>
      <c r="CK585" s="248"/>
      <c r="CL585" s="248" t="e">
        <f aca="false">(CL583*CL584*$G583)*$CJ$8</f>
        <v>#VALUE!</v>
      </c>
      <c r="CM585" s="248"/>
      <c r="CN585" s="248" t="e">
        <f aca="false">(CN583*CN584*$G583)*$CT$8</f>
        <v>#VALUE!</v>
      </c>
      <c r="CO585" s="248"/>
      <c r="CP585" s="248" t="e">
        <f aca="false">(CP583*CP584*$G583)*$CT$8</f>
        <v>#VALUE!</v>
      </c>
      <c r="CQ585" s="248"/>
      <c r="CR585" s="248" t="e">
        <f aca="false">(CR583*CR584*$G583)*$CT$8</f>
        <v>#VALUE!</v>
      </c>
      <c r="CS585" s="248"/>
      <c r="CT585" s="248" t="e">
        <f aca="false">(CT583*CT584*$G583)*$CT$8</f>
        <v>#VALUE!</v>
      </c>
      <c r="CU585" s="248"/>
      <c r="CV585" s="248" t="e">
        <f aca="false">(CV583*CV584*$G583)*$DB$8</f>
        <v>#VALUE!</v>
      </c>
      <c r="CW585" s="248"/>
      <c r="CX585" s="248" t="e">
        <f aca="false">(CX583*CX584*$G583)*$DB$8</f>
        <v>#VALUE!</v>
      </c>
      <c r="CY585" s="248"/>
      <c r="CZ585" s="248" t="e">
        <f aca="false">(CZ583*CZ584*$G583)*$DB$8</f>
        <v>#VALUE!</v>
      </c>
      <c r="DA585" s="248"/>
      <c r="DB585" s="248" t="e">
        <f aca="false">(DB583*DB584*$G583)*$DB$8</f>
        <v>#VALUE!</v>
      </c>
      <c r="DC585" s="248"/>
      <c r="DD585" s="248" t="e">
        <f aca="false">(DD583*DD584*$G583)*$DB$8</f>
        <v>#VALUE!</v>
      </c>
      <c r="DE585" s="248"/>
      <c r="DF585" s="248" t="e">
        <f aca="false">(DF583*DF584*$G583)*$DB$8</f>
        <v>#VALUE!</v>
      </c>
      <c r="DG585" s="248"/>
      <c r="DH585" s="248" t="e">
        <f aca="false">(DH583*DH584*$G583)*$DB$8</f>
        <v>#VALUE!</v>
      </c>
      <c r="DI585" s="248"/>
      <c r="DJ585" s="292" t="e">
        <f aca="false">(DJ583*DJ584*$G583)*$DB$8</f>
        <v>#VALUE!</v>
      </c>
      <c r="DK585" s="292"/>
      <c r="DL585" s="248" t="e">
        <f aca="false">(DL583*DL584*$G583)*$DB$8</f>
        <v>#VALUE!</v>
      </c>
      <c r="DM585" s="248"/>
      <c r="DN585" s="248" t="e">
        <f aca="false">(DN583*DN584*$G583)*$DB$8</f>
        <v>#VALUE!</v>
      </c>
      <c r="DO585" s="248"/>
      <c r="DP585" s="248" t="e">
        <f aca="false">(DP583*DP584*$G583)*$DB$8</f>
        <v>#VALUE!</v>
      </c>
      <c r="DQ585" s="248"/>
      <c r="DR585" s="248" t="e">
        <f aca="false">(DR583*DR584*$G583)*$DB$8</f>
        <v>#VALUE!</v>
      </c>
      <c r="DS585" s="248"/>
      <c r="DT585" s="248" t="e">
        <f aca="false">(DT583*DT584*$G583)*$DB$8</f>
        <v>#VALUE!</v>
      </c>
      <c r="DU585" s="248"/>
      <c r="DV585" s="248" t="e">
        <f aca="false">(DV583*DV584*$G583)*$DB$8</f>
        <v>#VALUE!</v>
      </c>
      <c r="DW585" s="248"/>
      <c r="DX585" s="248" t="e">
        <f aca="false">(DX583*DX584*$G583)*$DB$8</f>
        <v>#VALUE!</v>
      </c>
      <c r="DY585" s="248"/>
      <c r="DZ585" s="248" t="e">
        <f aca="false">(DZ583*DZ584*$G583)*$DB$8</f>
        <v>#VALUE!</v>
      </c>
      <c r="EA585" s="248"/>
      <c r="EB585" s="248" t="e">
        <f aca="false">(EB583*EB584*$G583)*$DB$8</f>
        <v>#VALUE!</v>
      </c>
      <c r="EC585" s="248"/>
      <c r="ED585" s="248" t="e">
        <f aca="false">(ED583*ED584*$G583)*$DB$8</f>
        <v>#VALUE!</v>
      </c>
      <c r="EE585" s="248"/>
      <c r="EF585" s="248" t="e">
        <f aca="false">(EF583*EF584*$G583)*$DB$8</f>
        <v>#VALUE!</v>
      </c>
      <c r="EG585" s="248"/>
      <c r="EH585" s="248" t="e">
        <f aca="false">(EH583*EH584*$G583)*$DB$8</f>
        <v>#VALUE!</v>
      </c>
      <c r="EI585" s="248"/>
      <c r="EJ585" s="248" t="e">
        <f aca="false">(EJ583*EJ584*$G583)*$DB$8</f>
        <v>#VALUE!</v>
      </c>
      <c r="EK585" s="248"/>
      <c r="EL585" s="248" t="e">
        <f aca="false">(EL583*EL584*$G583)*$DB$8</f>
        <v>#VALUE!</v>
      </c>
      <c r="EM585" s="248"/>
      <c r="EN585" s="248" t="e">
        <f aca="false">(EN583*EN584*$G583)*$DB$8</f>
        <v>#VALUE!</v>
      </c>
      <c r="EO585" s="248"/>
      <c r="EP585" s="248" t="e">
        <f aca="false">(EP583*EP584*$G583)*$DB$8</f>
        <v>#VALUE!</v>
      </c>
      <c r="EQ585" s="248"/>
      <c r="ER585" s="248" t="e">
        <f aca="false">(ER583*ER584*$G583)*$DB$8</f>
        <v>#VALUE!</v>
      </c>
      <c r="ES585" s="248"/>
      <c r="ET585" s="248" t="e">
        <f aca="false">(ET583*ET584*$G583)*$DB$8</f>
        <v>#VALUE!</v>
      </c>
      <c r="EU585" s="248"/>
      <c r="EV585" s="248" t="e">
        <f aca="false">(EV583*EV584*$G583)*$DB$8</f>
        <v>#VALUE!</v>
      </c>
      <c r="EW585" s="248"/>
      <c r="EX585" s="249" t="e">
        <f aca="false">(EX583*EX584*$G583)*$DB$8</f>
        <v>#VALUE!</v>
      </c>
      <c r="EY585" s="249"/>
      <c r="EZ585" s="248" t="e">
        <f aca="false">(EZ583*EZ584*$G583)*$DB$8</f>
        <v>#VALUE!</v>
      </c>
      <c r="FA585" s="248"/>
      <c r="FB585" s="248" t="e">
        <f aca="false">(FB583*FB584*$G583)*$DB$8</f>
        <v>#VALUE!</v>
      </c>
      <c r="FC585" s="248"/>
      <c r="FD585" s="248" t="e">
        <f aca="false">(FD583*FD584*$G583)*$DB$8</f>
        <v>#VALUE!</v>
      </c>
      <c r="FE585" s="248"/>
      <c r="FF585" s="248" t="e">
        <f aca="false">(FF583*FF584*$G583)*$DB$8</f>
        <v>#VALUE!</v>
      </c>
      <c r="FG585" s="248"/>
      <c r="FH585" s="248" t="e">
        <f aca="false">(FH583*FH584*$G583)*$DB$8</f>
        <v>#VALUE!</v>
      </c>
      <c r="FI585" s="248"/>
      <c r="FJ585" s="248" t="e">
        <f aca="false">(FJ583*FJ584*$G583)*$DB$8</f>
        <v>#VALUE!</v>
      </c>
      <c r="FK585" s="248"/>
    </row>
    <row r="586" customFormat="false" ht="12.75" hidden="true" customHeight="false" outlineLevel="0" collapsed="false">
      <c r="A586" s="232"/>
      <c r="B586" s="233"/>
      <c r="C586" s="232"/>
      <c r="D586" s="234"/>
      <c r="E586" s="234"/>
      <c r="F586" s="235"/>
      <c r="G586" s="234"/>
      <c r="H586" s="234"/>
      <c r="I586" s="237"/>
      <c r="J586" s="238"/>
      <c r="K586" s="250" t="s">
        <v>162</v>
      </c>
      <c r="L586" s="251" t="e">
        <f aca="false">L585</f>
        <v>#VALUE!</v>
      </c>
      <c r="M586" s="251"/>
      <c r="N586" s="251" t="e">
        <f aca="false">L586+N585</f>
        <v>#VALUE!</v>
      </c>
      <c r="O586" s="251"/>
      <c r="P586" s="251" t="e">
        <f aca="false">N586+P585</f>
        <v>#VALUE!</v>
      </c>
      <c r="Q586" s="251"/>
      <c r="R586" s="251" t="e">
        <f aca="false">P586+R585</f>
        <v>#VALUE!</v>
      </c>
      <c r="S586" s="251"/>
      <c r="T586" s="251" t="e">
        <f aca="false">R586+T585</f>
        <v>#VALUE!</v>
      </c>
      <c r="U586" s="251"/>
      <c r="V586" s="251" t="e">
        <f aca="false">T586+V585</f>
        <v>#VALUE!</v>
      </c>
      <c r="W586" s="251"/>
      <c r="X586" s="251" t="e">
        <f aca="false">V586+X585</f>
        <v>#VALUE!</v>
      </c>
      <c r="Y586" s="251"/>
      <c r="Z586" s="251" t="e">
        <f aca="false">X586+Z585</f>
        <v>#VALUE!</v>
      </c>
      <c r="AA586" s="251"/>
      <c r="AB586" s="251" t="e">
        <f aca="false">Z586+AB585</f>
        <v>#VALUE!</v>
      </c>
      <c r="AC586" s="251"/>
      <c r="AD586" s="251" t="e">
        <f aca="false">AB586+AD585</f>
        <v>#VALUE!</v>
      </c>
      <c r="AE586" s="251"/>
      <c r="AF586" s="251" t="e">
        <f aca="false">AD586+AF585</f>
        <v>#VALUE!</v>
      </c>
      <c r="AG586" s="251"/>
      <c r="AH586" s="251" t="e">
        <f aca="false">AF586+AH585</f>
        <v>#VALUE!</v>
      </c>
      <c r="AI586" s="251"/>
      <c r="AJ586" s="251" t="e">
        <f aca="false">AH586+AJ585</f>
        <v>#VALUE!</v>
      </c>
      <c r="AK586" s="251"/>
      <c r="AL586" s="251" t="e">
        <f aca="false">AJ586+AL585</f>
        <v>#VALUE!</v>
      </c>
      <c r="AM586" s="251"/>
      <c r="AN586" s="251" t="e">
        <f aca="false">AL586+AN585</f>
        <v>#VALUE!</v>
      </c>
      <c r="AO586" s="251"/>
      <c r="AP586" s="251" t="e">
        <f aca="false">AN586+AP585</f>
        <v>#VALUE!</v>
      </c>
      <c r="AQ586" s="251"/>
      <c r="AR586" s="251" t="e">
        <f aca="false">AP586+AR585</f>
        <v>#VALUE!</v>
      </c>
      <c r="AS586" s="251"/>
      <c r="AT586" s="251" t="e">
        <f aca="false">AR586+AT585</f>
        <v>#VALUE!</v>
      </c>
      <c r="AU586" s="251"/>
      <c r="AV586" s="251" t="e">
        <f aca="false">AT586+AV585</f>
        <v>#VALUE!</v>
      </c>
      <c r="AW586" s="251"/>
      <c r="AX586" s="251" t="e">
        <f aca="false">AV586+AX585</f>
        <v>#VALUE!</v>
      </c>
      <c r="AY586" s="251"/>
      <c r="AZ586" s="251" t="e">
        <f aca="false">AX586+AZ585</f>
        <v>#VALUE!</v>
      </c>
      <c r="BA586" s="251"/>
      <c r="BB586" s="251" t="e">
        <f aca="false">AZ586+BB585</f>
        <v>#VALUE!</v>
      </c>
      <c r="BC586" s="251"/>
      <c r="BD586" s="251" t="e">
        <f aca="false">BB586+BD585</f>
        <v>#VALUE!</v>
      </c>
      <c r="BE586" s="251"/>
      <c r="BF586" s="251" t="e">
        <f aca="false">BD586+BF585</f>
        <v>#VALUE!</v>
      </c>
      <c r="BG586" s="251"/>
      <c r="BH586" s="251" t="e">
        <f aca="false">BF586+BH585</f>
        <v>#VALUE!</v>
      </c>
      <c r="BI586" s="251"/>
      <c r="BJ586" s="251" t="e">
        <f aca="false">BH586+BJ585</f>
        <v>#VALUE!</v>
      </c>
      <c r="BK586" s="251"/>
      <c r="BL586" s="251" t="e">
        <f aca="false">BJ586+BL585</f>
        <v>#VALUE!</v>
      </c>
      <c r="BM586" s="251"/>
      <c r="BN586" s="251" t="e">
        <f aca="false">BL586+BN585</f>
        <v>#VALUE!</v>
      </c>
      <c r="BO586" s="251"/>
      <c r="BP586" s="251" t="e">
        <f aca="false">BN586+BP585</f>
        <v>#VALUE!</v>
      </c>
      <c r="BQ586" s="251"/>
      <c r="BR586" s="251" t="e">
        <f aca="false">BP586+BR585</f>
        <v>#VALUE!</v>
      </c>
      <c r="BS586" s="251"/>
      <c r="BT586" s="251" t="e">
        <f aca="false">BR586+BT585</f>
        <v>#VALUE!</v>
      </c>
      <c r="BU586" s="251"/>
      <c r="BV586" s="251" t="e">
        <f aca="false">BT586+BV585</f>
        <v>#VALUE!</v>
      </c>
      <c r="BW586" s="251"/>
      <c r="BX586" s="251" t="e">
        <f aca="false">BV586+BX585</f>
        <v>#VALUE!</v>
      </c>
      <c r="BY586" s="251"/>
      <c r="BZ586" s="251" t="e">
        <f aca="false">BX586+BZ585</f>
        <v>#VALUE!</v>
      </c>
      <c r="CA586" s="251"/>
      <c r="CB586" s="251" t="e">
        <f aca="false">BZ586+CB585</f>
        <v>#VALUE!</v>
      </c>
      <c r="CC586" s="251"/>
      <c r="CD586" s="251" t="e">
        <f aca="false">CB586+CD585</f>
        <v>#VALUE!</v>
      </c>
      <c r="CE586" s="251"/>
      <c r="CF586" s="251" t="e">
        <f aca="false">CD586+CF585</f>
        <v>#VALUE!</v>
      </c>
      <c r="CG586" s="251"/>
      <c r="CH586" s="251" t="e">
        <f aca="false">CF586+CH585</f>
        <v>#VALUE!</v>
      </c>
      <c r="CI586" s="251"/>
      <c r="CJ586" s="251" t="e">
        <f aca="false">CH586+CJ585</f>
        <v>#VALUE!</v>
      </c>
      <c r="CK586" s="251"/>
      <c r="CL586" s="251" t="e">
        <f aca="false">CJ586+CL585</f>
        <v>#VALUE!</v>
      </c>
      <c r="CM586" s="251"/>
      <c r="CN586" s="251" t="e">
        <f aca="false">CL586+CN585</f>
        <v>#VALUE!</v>
      </c>
      <c r="CO586" s="251"/>
      <c r="CP586" s="251" t="e">
        <f aca="false">CN586+CP585</f>
        <v>#VALUE!</v>
      </c>
      <c r="CQ586" s="251"/>
      <c r="CR586" s="251" t="e">
        <f aca="false">CP586+CR585</f>
        <v>#VALUE!</v>
      </c>
      <c r="CS586" s="251"/>
      <c r="CT586" s="251" t="e">
        <f aca="false">CR586+CT585</f>
        <v>#VALUE!</v>
      </c>
      <c r="CU586" s="251"/>
      <c r="CV586" s="251" t="e">
        <f aca="false">CT586+CV585</f>
        <v>#VALUE!</v>
      </c>
      <c r="CW586" s="251"/>
      <c r="CX586" s="251" t="e">
        <f aca="false">CV586+CX585</f>
        <v>#VALUE!</v>
      </c>
      <c r="CY586" s="251"/>
      <c r="CZ586" s="251" t="e">
        <f aca="false">CX586+CZ585</f>
        <v>#VALUE!</v>
      </c>
      <c r="DA586" s="251"/>
      <c r="DB586" s="251" t="e">
        <f aca="false">CZ586+DB585</f>
        <v>#VALUE!</v>
      </c>
      <c r="DC586" s="251"/>
      <c r="DD586" s="251" t="e">
        <f aca="false">DB586+DD585</f>
        <v>#VALUE!</v>
      </c>
      <c r="DE586" s="251"/>
      <c r="DF586" s="251" t="e">
        <f aca="false">DD586+DF585</f>
        <v>#VALUE!</v>
      </c>
      <c r="DG586" s="251"/>
      <c r="DH586" s="251" t="e">
        <f aca="false">DF586+DH585</f>
        <v>#VALUE!</v>
      </c>
      <c r="DI586" s="251"/>
      <c r="DJ586" s="293" t="e">
        <f aca="false">DH586+DJ585</f>
        <v>#VALUE!</v>
      </c>
      <c r="DK586" s="293"/>
      <c r="DL586" s="251" t="e">
        <f aca="false">DJ586+DL585</f>
        <v>#VALUE!</v>
      </c>
      <c r="DM586" s="251"/>
      <c r="DN586" s="251" t="e">
        <f aca="false">DL586+DN585</f>
        <v>#VALUE!</v>
      </c>
      <c r="DO586" s="251"/>
      <c r="DP586" s="251" t="e">
        <f aca="false">DN586+DP585</f>
        <v>#VALUE!</v>
      </c>
      <c r="DQ586" s="251"/>
      <c r="DR586" s="251" t="e">
        <f aca="false">DP586+DR585</f>
        <v>#VALUE!</v>
      </c>
      <c r="DS586" s="251"/>
      <c r="DT586" s="251" t="e">
        <f aca="false">DR586+DT585</f>
        <v>#VALUE!</v>
      </c>
      <c r="DU586" s="251"/>
      <c r="DV586" s="251" t="e">
        <f aca="false">DT586+DV585</f>
        <v>#VALUE!</v>
      </c>
      <c r="DW586" s="251"/>
      <c r="DX586" s="251" t="e">
        <f aca="false">DV586+DX585</f>
        <v>#VALUE!</v>
      </c>
      <c r="DY586" s="251"/>
      <c r="DZ586" s="251" t="e">
        <f aca="false">DX586+DZ585</f>
        <v>#VALUE!</v>
      </c>
      <c r="EA586" s="251"/>
      <c r="EB586" s="251" t="e">
        <f aca="false">DZ586+EB585</f>
        <v>#VALUE!</v>
      </c>
      <c r="EC586" s="251"/>
      <c r="ED586" s="251" t="e">
        <f aca="false">EB586+ED585</f>
        <v>#VALUE!</v>
      </c>
      <c r="EE586" s="251"/>
      <c r="EF586" s="251" t="e">
        <f aca="false">ED586+EF585</f>
        <v>#VALUE!</v>
      </c>
      <c r="EG586" s="251"/>
      <c r="EH586" s="251" t="e">
        <f aca="false">EF586+EH585</f>
        <v>#VALUE!</v>
      </c>
      <c r="EI586" s="251"/>
      <c r="EJ586" s="251" t="e">
        <f aca="false">EH586+EJ585</f>
        <v>#VALUE!</v>
      </c>
      <c r="EK586" s="251"/>
      <c r="EL586" s="251" t="e">
        <f aca="false">EJ586+EL585</f>
        <v>#VALUE!</v>
      </c>
      <c r="EM586" s="251"/>
      <c r="EN586" s="251" t="e">
        <f aca="false">EL586+EN585</f>
        <v>#VALUE!</v>
      </c>
      <c r="EO586" s="251"/>
      <c r="EP586" s="251" t="e">
        <f aca="false">EN586+EP585</f>
        <v>#VALUE!</v>
      </c>
      <c r="EQ586" s="251"/>
      <c r="ER586" s="251" t="e">
        <f aca="false">EP586+ER585</f>
        <v>#VALUE!</v>
      </c>
      <c r="ES586" s="251"/>
      <c r="ET586" s="251" t="e">
        <f aca="false">ER586+ET585</f>
        <v>#VALUE!</v>
      </c>
      <c r="EU586" s="251"/>
      <c r="EV586" s="251" t="e">
        <f aca="false">ET586+EV585</f>
        <v>#VALUE!</v>
      </c>
      <c r="EW586" s="251"/>
      <c r="EX586" s="252" t="e">
        <f aca="false">EV586+EX585</f>
        <v>#VALUE!</v>
      </c>
      <c r="EY586" s="252"/>
      <c r="EZ586" s="251" t="e">
        <f aca="false">EX586+EZ585</f>
        <v>#VALUE!</v>
      </c>
      <c r="FA586" s="251"/>
      <c r="FB586" s="251" t="e">
        <f aca="false">EZ586+FB585</f>
        <v>#VALUE!</v>
      </c>
      <c r="FC586" s="251"/>
      <c r="FD586" s="251" t="e">
        <f aca="false">FB586+FD585</f>
        <v>#VALUE!</v>
      </c>
      <c r="FE586" s="251"/>
      <c r="FF586" s="251" t="e">
        <f aca="false">FD586+FF585</f>
        <v>#VALUE!</v>
      </c>
      <c r="FG586" s="251"/>
      <c r="FH586" s="251" t="e">
        <f aca="false">FF586+FH585</f>
        <v>#VALUE!</v>
      </c>
      <c r="FI586" s="251"/>
      <c r="FJ586" s="251" t="e">
        <f aca="false">FH586+FJ585</f>
        <v>#VALUE!</v>
      </c>
      <c r="FK586" s="251"/>
    </row>
    <row r="587" customFormat="false" ht="12.75" hidden="true" customHeight="false" outlineLevel="0" collapsed="false">
      <c r="A587" s="232"/>
      <c r="B587" s="233"/>
      <c r="C587" s="232"/>
      <c r="D587" s="234"/>
      <c r="E587" s="234"/>
      <c r="F587" s="235"/>
      <c r="G587" s="234"/>
      <c r="H587" s="253"/>
      <c r="I587" s="237"/>
      <c r="J587" s="238"/>
      <c r="K587" s="254" t="s">
        <v>163</v>
      </c>
      <c r="L587" s="255"/>
      <c r="M587" s="255"/>
      <c r="N587" s="255"/>
      <c r="O587" s="255"/>
      <c r="P587" s="255"/>
      <c r="Q587" s="255"/>
      <c r="R587" s="255"/>
      <c r="S587" s="255"/>
      <c r="T587" s="255"/>
      <c r="U587" s="255"/>
      <c r="V587" s="255"/>
      <c r="W587" s="255"/>
      <c r="X587" s="255"/>
      <c r="Y587" s="255"/>
      <c r="Z587" s="255"/>
      <c r="AA587" s="255"/>
      <c r="AB587" s="255"/>
      <c r="AC587" s="255"/>
      <c r="AD587" s="255"/>
      <c r="AE587" s="255"/>
      <c r="AF587" s="255"/>
      <c r="AG587" s="255"/>
      <c r="AH587" s="255"/>
      <c r="AI587" s="255"/>
      <c r="AJ587" s="255"/>
      <c r="AK587" s="255"/>
      <c r="AL587" s="255"/>
      <c r="AM587" s="255"/>
      <c r="AN587" s="255"/>
      <c r="AO587" s="255"/>
      <c r="AP587" s="255"/>
      <c r="AQ587" s="255"/>
      <c r="AR587" s="255"/>
      <c r="AS587" s="255"/>
      <c r="AT587" s="255"/>
      <c r="AU587" s="255"/>
      <c r="AV587" s="255"/>
      <c r="AW587" s="255"/>
      <c r="AX587" s="255"/>
      <c r="AY587" s="255"/>
      <c r="AZ587" s="255"/>
      <c r="BA587" s="255"/>
      <c r="BB587" s="255"/>
      <c r="BC587" s="255"/>
      <c r="BD587" s="255"/>
      <c r="BE587" s="255"/>
      <c r="BF587" s="255"/>
      <c r="BG587" s="255"/>
      <c r="BH587" s="255"/>
      <c r="BI587" s="255"/>
      <c r="BJ587" s="255"/>
      <c r="BK587" s="255"/>
      <c r="BL587" s="255"/>
      <c r="BM587" s="255"/>
      <c r="BN587" s="255"/>
      <c r="BO587" s="255"/>
      <c r="BP587" s="255"/>
      <c r="BQ587" s="255"/>
      <c r="BR587" s="255"/>
      <c r="BS587" s="255"/>
      <c r="BT587" s="255"/>
      <c r="BU587" s="255"/>
      <c r="BV587" s="255"/>
      <c r="BW587" s="255"/>
      <c r="BX587" s="255"/>
      <c r="BY587" s="255"/>
      <c r="BZ587" s="255"/>
      <c r="CA587" s="255"/>
      <c r="CB587" s="255"/>
      <c r="CC587" s="255"/>
      <c r="CD587" s="255"/>
      <c r="CE587" s="255"/>
      <c r="CF587" s="255"/>
      <c r="CG587" s="255"/>
      <c r="CH587" s="255"/>
      <c r="CI587" s="255"/>
      <c r="CJ587" s="255"/>
      <c r="CK587" s="255"/>
      <c r="CL587" s="255"/>
      <c r="CM587" s="255"/>
      <c r="CN587" s="255"/>
      <c r="CO587" s="255"/>
      <c r="CP587" s="255"/>
      <c r="CQ587" s="255"/>
      <c r="CR587" s="255"/>
      <c r="CS587" s="255"/>
      <c r="CT587" s="255"/>
      <c r="CU587" s="255"/>
      <c r="CV587" s="255"/>
      <c r="CW587" s="255"/>
      <c r="CX587" s="255"/>
      <c r="CY587" s="255"/>
      <c r="CZ587" s="255"/>
      <c r="DA587" s="255"/>
      <c r="DB587" s="255"/>
      <c r="DC587" s="255"/>
      <c r="DD587" s="255"/>
      <c r="DE587" s="255"/>
      <c r="DF587" s="255"/>
      <c r="DG587" s="255"/>
      <c r="DH587" s="255"/>
      <c r="DI587" s="255"/>
      <c r="DJ587" s="294"/>
      <c r="DK587" s="294"/>
      <c r="DL587" s="255"/>
      <c r="DM587" s="255"/>
      <c r="DN587" s="255"/>
      <c r="DO587" s="255"/>
      <c r="DP587" s="255"/>
      <c r="DQ587" s="255"/>
      <c r="DR587" s="255"/>
      <c r="DS587" s="255"/>
      <c r="DT587" s="255"/>
      <c r="DU587" s="255"/>
      <c r="DV587" s="255"/>
      <c r="DW587" s="255"/>
      <c r="DX587" s="255"/>
      <c r="DY587" s="255"/>
      <c r="DZ587" s="255"/>
      <c r="EA587" s="255"/>
      <c r="EB587" s="255"/>
      <c r="EC587" s="255"/>
      <c r="ED587" s="255"/>
      <c r="EE587" s="255"/>
      <c r="EF587" s="255"/>
      <c r="EG587" s="255"/>
      <c r="EH587" s="255"/>
      <c r="EI587" s="255"/>
      <c r="EJ587" s="255"/>
      <c r="EK587" s="255"/>
      <c r="EL587" s="255"/>
      <c r="EM587" s="255"/>
      <c r="EN587" s="255"/>
      <c r="EO587" s="255"/>
      <c r="EP587" s="255"/>
      <c r="EQ587" s="255"/>
      <c r="ER587" s="255"/>
      <c r="ES587" s="255"/>
      <c r="ET587" s="255"/>
      <c r="EU587" s="255"/>
      <c r="EV587" s="255"/>
      <c r="EW587" s="255"/>
      <c r="EX587" s="256"/>
      <c r="EY587" s="256"/>
      <c r="EZ587" s="255"/>
      <c r="FA587" s="255"/>
      <c r="FB587" s="255"/>
      <c r="FC587" s="255"/>
      <c r="FD587" s="255"/>
      <c r="FE587" s="255"/>
      <c r="FF587" s="255"/>
      <c r="FG587" s="255"/>
      <c r="FH587" s="255"/>
      <c r="FI587" s="255"/>
      <c r="FJ587" s="255"/>
      <c r="FK587" s="255"/>
    </row>
    <row r="588" customFormat="false" ht="12.75" hidden="true" customHeight="false" outlineLevel="0" collapsed="false">
      <c r="A588" s="232"/>
      <c r="B588" s="233"/>
      <c r="C588" s="232"/>
      <c r="D588" s="234"/>
      <c r="E588" s="234"/>
      <c r="F588" s="235"/>
      <c r="G588" s="234"/>
      <c r="H588" s="257"/>
      <c r="I588" s="237"/>
      <c r="J588" s="238"/>
      <c r="K588" s="258" t="s">
        <v>164</v>
      </c>
      <c r="L588" s="259" t="n">
        <f aca="false">L587</f>
        <v>0</v>
      </c>
      <c r="M588" s="259"/>
      <c r="N588" s="259" t="n">
        <f aca="false">N587+L588</f>
        <v>0</v>
      </c>
      <c r="O588" s="259"/>
      <c r="P588" s="259" t="n">
        <f aca="false">P587+N588</f>
        <v>0</v>
      </c>
      <c r="Q588" s="259"/>
      <c r="R588" s="259" t="n">
        <f aca="false">R587+P588</f>
        <v>0</v>
      </c>
      <c r="S588" s="259"/>
      <c r="T588" s="259" t="n">
        <f aca="false">T587+R588</f>
        <v>0</v>
      </c>
      <c r="U588" s="259"/>
      <c r="V588" s="259" t="n">
        <f aca="false">V587+T588</f>
        <v>0</v>
      </c>
      <c r="W588" s="259"/>
      <c r="X588" s="259" t="n">
        <f aca="false">X587+V588</f>
        <v>0</v>
      </c>
      <c r="Y588" s="259"/>
      <c r="Z588" s="259" t="n">
        <f aca="false">Z587+X588</f>
        <v>0</v>
      </c>
      <c r="AA588" s="259"/>
      <c r="AB588" s="259" t="n">
        <f aca="false">AB587+Z588</f>
        <v>0</v>
      </c>
      <c r="AC588" s="259"/>
      <c r="AD588" s="259" t="n">
        <f aca="false">AD587+AB588</f>
        <v>0</v>
      </c>
      <c r="AE588" s="259"/>
      <c r="AF588" s="259" t="n">
        <f aca="false">AF587+AD588</f>
        <v>0</v>
      </c>
      <c r="AG588" s="259"/>
      <c r="AH588" s="259" t="n">
        <f aca="false">AH587+AF588</f>
        <v>0</v>
      </c>
      <c r="AI588" s="259"/>
      <c r="AJ588" s="259" t="n">
        <f aca="false">AJ587+AH588</f>
        <v>0</v>
      </c>
      <c r="AK588" s="259"/>
      <c r="AL588" s="259" t="n">
        <f aca="false">AL587+AJ588</f>
        <v>0</v>
      </c>
      <c r="AM588" s="259"/>
      <c r="AN588" s="259" t="n">
        <f aca="false">AN587+AL588</f>
        <v>0</v>
      </c>
      <c r="AO588" s="259"/>
      <c r="AP588" s="259" t="n">
        <f aca="false">AP587+AN588</f>
        <v>0</v>
      </c>
      <c r="AQ588" s="259"/>
      <c r="AR588" s="259" t="n">
        <f aca="false">AR587+AP588</f>
        <v>0</v>
      </c>
      <c r="AS588" s="259"/>
      <c r="AT588" s="259" t="n">
        <f aca="false">AT587+AR588</f>
        <v>0</v>
      </c>
      <c r="AU588" s="259"/>
      <c r="AV588" s="259" t="n">
        <f aca="false">AV587+AT588</f>
        <v>0</v>
      </c>
      <c r="AW588" s="259"/>
      <c r="AX588" s="259" t="n">
        <f aca="false">AX587+AV588</f>
        <v>0</v>
      </c>
      <c r="AY588" s="259"/>
      <c r="AZ588" s="259" t="n">
        <f aca="false">AZ587+AX588</f>
        <v>0</v>
      </c>
      <c r="BA588" s="259"/>
      <c r="BB588" s="259" t="n">
        <f aca="false">BB587+AZ588</f>
        <v>0</v>
      </c>
      <c r="BC588" s="259"/>
      <c r="BD588" s="259" t="n">
        <f aca="false">BD587+BB588</f>
        <v>0</v>
      </c>
      <c r="BE588" s="259"/>
      <c r="BF588" s="259" t="n">
        <f aca="false">BF587+BD588</f>
        <v>0</v>
      </c>
      <c r="BG588" s="259"/>
      <c r="BH588" s="259" t="n">
        <f aca="false">BH587+BF588</f>
        <v>0</v>
      </c>
      <c r="BI588" s="259"/>
      <c r="BJ588" s="259" t="n">
        <f aca="false">BJ587+BH588</f>
        <v>0</v>
      </c>
      <c r="BK588" s="259"/>
      <c r="BL588" s="259" t="n">
        <f aca="false">BL587+BJ588</f>
        <v>0</v>
      </c>
      <c r="BM588" s="259"/>
      <c r="BN588" s="259" t="n">
        <f aca="false">BN587+BL588</f>
        <v>0</v>
      </c>
      <c r="BO588" s="259"/>
      <c r="BP588" s="259" t="n">
        <f aca="false">BP587+BN588</f>
        <v>0</v>
      </c>
      <c r="BQ588" s="259"/>
      <c r="BR588" s="259" t="n">
        <f aca="false">BR587+BP588</f>
        <v>0</v>
      </c>
      <c r="BS588" s="259"/>
      <c r="BT588" s="259" t="n">
        <f aca="false">BT587+BR588</f>
        <v>0</v>
      </c>
      <c r="BU588" s="259"/>
      <c r="BV588" s="259" t="n">
        <f aca="false">BV587+BT588</f>
        <v>0</v>
      </c>
      <c r="BW588" s="259"/>
      <c r="BX588" s="259" t="n">
        <f aca="false">BX587+BV588</f>
        <v>0</v>
      </c>
      <c r="BY588" s="259"/>
      <c r="BZ588" s="259" t="n">
        <f aca="false">BZ587+BX588</f>
        <v>0</v>
      </c>
      <c r="CA588" s="259"/>
      <c r="CB588" s="259" t="n">
        <f aca="false">CB587+BZ588</f>
        <v>0</v>
      </c>
      <c r="CC588" s="259"/>
      <c r="CD588" s="259" t="n">
        <f aca="false">CD587+CB588</f>
        <v>0</v>
      </c>
      <c r="CE588" s="259"/>
      <c r="CF588" s="259" t="n">
        <f aca="false">CF587+CD588</f>
        <v>0</v>
      </c>
      <c r="CG588" s="259"/>
      <c r="CH588" s="259" t="n">
        <f aca="false">CH587+CF588</f>
        <v>0</v>
      </c>
      <c r="CI588" s="259"/>
      <c r="CJ588" s="259" t="n">
        <f aca="false">CJ587+CH588</f>
        <v>0</v>
      </c>
      <c r="CK588" s="259"/>
      <c r="CL588" s="259" t="n">
        <f aca="false">CL587+CJ588</f>
        <v>0</v>
      </c>
      <c r="CM588" s="259"/>
      <c r="CN588" s="259" t="n">
        <f aca="false">CN587+CL588</f>
        <v>0</v>
      </c>
      <c r="CO588" s="259"/>
      <c r="CP588" s="259" t="n">
        <f aca="false">CP587+CN588</f>
        <v>0</v>
      </c>
      <c r="CQ588" s="259"/>
      <c r="CR588" s="259" t="n">
        <f aca="false">CR587+CP588</f>
        <v>0</v>
      </c>
      <c r="CS588" s="259"/>
      <c r="CT588" s="259" t="n">
        <f aca="false">CT587+CR588</f>
        <v>0</v>
      </c>
      <c r="CU588" s="259"/>
      <c r="CV588" s="259" t="n">
        <f aca="false">CV587+CT588</f>
        <v>0</v>
      </c>
      <c r="CW588" s="259"/>
      <c r="CX588" s="259" t="n">
        <f aca="false">CX587+CV588</f>
        <v>0</v>
      </c>
      <c r="CY588" s="259"/>
      <c r="CZ588" s="259" t="n">
        <f aca="false">CZ587+CX588</f>
        <v>0</v>
      </c>
      <c r="DA588" s="259"/>
      <c r="DB588" s="259" t="n">
        <f aca="false">DB587+CZ588</f>
        <v>0</v>
      </c>
      <c r="DC588" s="259"/>
      <c r="DD588" s="259" t="n">
        <f aca="false">DD587+DB588</f>
        <v>0</v>
      </c>
      <c r="DE588" s="259"/>
      <c r="DF588" s="259" t="n">
        <f aca="false">DF587+DD588</f>
        <v>0</v>
      </c>
      <c r="DG588" s="259"/>
      <c r="DH588" s="259" t="n">
        <f aca="false">DH587+DF588</f>
        <v>0</v>
      </c>
      <c r="DI588" s="259"/>
      <c r="DJ588" s="296" t="n">
        <f aca="false">DJ587+DH588</f>
        <v>0</v>
      </c>
      <c r="DK588" s="296"/>
      <c r="DL588" s="259" t="n">
        <f aca="false">DL587+DJ588</f>
        <v>0</v>
      </c>
      <c r="DM588" s="259"/>
      <c r="DN588" s="259" t="n">
        <f aca="false">DN587+DL588</f>
        <v>0</v>
      </c>
      <c r="DO588" s="259"/>
      <c r="DP588" s="259" t="n">
        <f aca="false">DP587+DN588</f>
        <v>0</v>
      </c>
      <c r="DQ588" s="259"/>
      <c r="DR588" s="259" t="n">
        <f aca="false">DR587+DP588</f>
        <v>0</v>
      </c>
      <c r="DS588" s="259"/>
      <c r="DT588" s="259" t="n">
        <f aca="false">DT587+DR588</f>
        <v>0</v>
      </c>
      <c r="DU588" s="259"/>
      <c r="DV588" s="259" t="n">
        <f aca="false">DV587+DT588</f>
        <v>0</v>
      </c>
      <c r="DW588" s="259"/>
      <c r="DX588" s="259" t="n">
        <f aca="false">DX587+DV588</f>
        <v>0</v>
      </c>
      <c r="DY588" s="259"/>
      <c r="DZ588" s="259" t="n">
        <f aca="false">DZ587+DX588</f>
        <v>0</v>
      </c>
      <c r="EA588" s="259"/>
      <c r="EB588" s="259" t="n">
        <f aca="false">EB587+DZ588</f>
        <v>0</v>
      </c>
      <c r="EC588" s="259"/>
      <c r="ED588" s="259" t="n">
        <f aca="false">ED587+EB588</f>
        <v>0</v>
      </c>
      <c r="EE588" s="259"/>
      <c r="EF588" s="259" t="n">
        <f aca="false">EF587+ED588</f>
        <v>0</v>
      </c>
      <c r="EG588" s="259"/>
      <c r="EH588" s="259" t="n">
        <f aca="false">EH587+EF588</f>
        <v>0</v>
      </c>
      <c r="EI588" s="259"/>
      <c r="EJ588" s="259" t="n">
        <f aca="false">EJ587+EH588</f>
        <v>0</v>
      </c>
      <c r="EK588" s="259"/>
      <c r="EL588" s="259" t="n">
        <f aca="false">EL587+EJ588</f>
        <v>0</v>
      </c>
      <c r="EM588" s="259"/>
      <c r="EN588" s="259" t="n">
        <f aca="false">EN587+EL588</f>
        <v>0</v>
      </c>
      <c r="EO588" s="259"/>
      <c r="EP588" s="259" t="n">
        <f aca="false">EP587+EN588</f>
        <v>0</v>
      </c>
      <c r="EQ588" s="259"/>
      <c r="ER588" s="259" t="n">
        <f aca="false">ER587+EP588</f>
        <v>0</v>
      </c>
      <c r="ES588" s="259"/>
      <c r="ET588" s="259" t="n">
        <f aca="false">ET587+ER588</f>
        <v>0</v>
      </c>
      <c r="EU588" s="259"/>
      <c r="EV588" s="259" t="n">
        <f aca="false">EV587+ET588</f>
        <v>0</v>
      </c>
      <c r="EW588" s="259"/>
      <c r="EX588" s="260" t="n">
        <f aca="false">EX587+EV588</f>
        <v>0</v>
      </c>
      <c r="EY588" s="260"/>
      <c r="EZ588" s="259" t="n">
        <f aca="false">EZ587+EX588</f>
        <v>0</v>
      </c>
      <c r="FA588" s="259"/>
      <c r="FB588" s="259" t="n">
        <f aca="false">FB587+EZ588</f>
        <v>0</v>
      </c>
      <c r="FC588" s="259"/>
      <c r="FD588" s="259" t="n">
        <f aca="false">FD587+FB588</f>
        <v>0</v>
      </c>
      <c r="FE588" s="259"/>
      <c r="FF588" s="259" t="n">
        <f aca="false">FF587+FD588</f>
        <v>0</v>
      </c>
      <c r="FG588" s="259"/>
      <c r="FH588" s="259" t="n">
        <f aca="false">FH587+FF588</f>
        <v>0</v>
      </c>
      <c r="FI588" s="259"/>
      <c r="FJ588" s="259" t="n">
        <f aca="false">FJ587+FH588</f>
        <v>0</v>
      </c>
      <c r="FK588" s="259"/>
    </row>
    <row r="589" customFormat="false" ht="12.75" hidden="true" customHeight="false" outlineLevel="0" collapsed="false">
      <c r="A589" s="232"/>
      <c r="B589" s="233"/>
      <c r="C589" s="232"/>
      <c r="D589" s="234"/>
      <c r="E589" s="234"/>
      <c r="F589" s="235"/>
      <c r="G589" s="234"/>
      <c r="H589" s="261"/>
      <c r="I589" s="237"/>
      <c r="J589" s="238"/>
      <c r="K589" s="262" t="s">
        <v>165</v>
      </c>
      <c r="L589" s="263" t="e">
        <f aca="false">IF($E583&gt;0,L586/$E583,"-")</f>
        <v>#N/A</v>
      </c>
      <c r="M589" s="263"/>
      <c r="N589" s="263" t="e">
        <f aca="false">IF($E583&gt;0,N586/$E583,"-")</f>
        <v>#N/A</v>
      </c>
      <c r="O589" s="263"/>
      <c r="P589" s="263" t="e">
        <f aca="false">IF($E583&gt;0,P586/$E583,"-")</f>
        <v>#N/A</v>
      </c>
      <c r="Q589" s="263"/>
      <c r="R589" s="263" t="e">
        <f aca="false">IF($E583&gt;0,R586/$E583,"-")</f>
        <v>#N/A</v>
      </c>
      <c r="S589" s="263"/>
      <c r="T589" s="263" t="e">
        <f aca="false">IF($E583&gt;0,T586/$E583,"-")</f>
        <v>#N/A</v>
      </c>
      <c r="U589" s="263"/>
      <c r="V589" s="263" t="e">
        <f aca="false">IF($E583&gt;0,V586/$E583,"-")</f>
        <v>#N/A</v>
      </c>
      <c r="W589" s="263"/>
      <c r="X589" s="263" t="e">
        <f aca="false">IF($E583&gt;0,X586/$E583,"-")</f>
        <v>#N/A</v>
      </c>
      <c r="Y589" s="263"/>
      <c r="Z589" s="263" t="e">
        <f aca="false">IF($E583&gt;0,Z586/$E583,"-")</f>
        <v>#N/A</v>
      </c>
      <c r="AA589" s="263"/>
      <c r="AB589" s="263" t="e">
        <f aca="false">IF($E583&gt;0,AB586/$E583,"-")</f>
        <v>#N/A</v>
      </c>
      <c r="AC589" s="263"/>
      <c r="AD589" s="263" t="e">
        <f aca="false">IF($E583&gt;0,AD586/$E583,"-")</f>
        <v>#N/A</v>
      </c>
      <c r="AE589" s="263"/>
      <c r="AF589" s="263" t="e">
        <f aca="false">IF($E583&gt;0,AF586/$E583,"-")</f>
        <v>#N/A</v>
      </c>
      <c r="AG589" s="263"/>
      <c r="AH589" s="263" t="e">
        <f aca="false">IF($E583&gt;0,AH586/$E583,"-")</f>
        <v>#N/A</v>
      </c>
      <c r="AI589" s="263"/>
      <c r="AJ589" s="263" t="e">
        <f aca="false">IF($E583&gt;0,AJ586/$E583,"-")</f>
        <v>#N/A</v>
      </c>
      <c r="AK589" s="263"/>
      <c r="AL589" s="263" t="e">
        <f aca="false">IF($E583&gt;0,AL586/$E583,"-")</f>
        <v>#N/A</v>
      </c>
      <c r="AM589" s="263"/>
      <c r="AN589" s="263" t="e">
        <f aca="false">IF($E583&gt;0,AN586/$E583,"-")</f>
        <v>#N/A</v>
      </c>
      <c r="AO589" s="263"/>
      <c r="AP589" s="263" t="e">
        <f aca="false">IF($E583&gt;0,AP586/$E583,"-")</f>
        <v>#N/A</v>
      </c>
      <c r="AQ589" s="263"/>
      <c r="AR589" s="263" t="e">
        <f aca="false">IF($E583&gt;0,AR586/$E583,"-")</f>
        <v>#N/A</v>
      </c>
      <c r="AS589" s="263"/>
      <c r="AT589" s="263" t="e">
        <f aca="false">IF($E583&gt;0,AT586/$E583,"-")</f>
        <v>#N/A</v>
      </c>
      <c r="AU589" s="263"/>
      <c r="AV589" s="263" t="e">
        <f aca="false">IF($E583&gt;0,AV586/$E583,"-")</f>
        <v>#N/A</v>
      </c>
      <c r="AW589" s="263"/>
      <c r="AX589" s="263" t="e">
        <f aca="false">IF($E583&gt;0,AX586/$E583,"-")</f>
        <v>#N/A</v>
      </c>
      <c r="AY589" s="263"/>
      <c r="AZ589" s="263" t="e">
        <f aca="false">IF($E583&gt;0,AZ586/$E583,"-")</f>
        <v>#N/A</v>
      </c>
      <c r="BA589" s="263"/>
      <c r="BB589" s="263" t="e">
        <f aca="false">IF($E583&gt;0,BB586/$E583,"-")</f>
        <v>#N/A</v>
      </c>
      <c r="BC589" s="263"/>
      <c r="BD589" s="263" t="e">
        <f aca="false">IF($E583&gt;0,BD586/$E583,"-")</f>
        <v>#N/A</v>
      </c>
      <c r="BE589" s="263"/>
      <c r="BF589" s="263" t="e">
        <f aca="false">IF($E583&gt;0,BF586/$E583,"-")</f>
        <v>#N/A</v>
      </c>
      <c r="BG589" s="263"/>
      <c r="BH589" s="263" t="e">
        <f aca="false">IF($E583&gt;0,BH586/$E583,"-")</f>
        <v>#N/A</v>
      </c>
      <c r="BI589" s="263"/>
      <c r="BJ589" s="263" t="e">
        <f aca="false">IF($E583&gt;0,BJ586/$E583,"-")</f>
        <v>#N/A</v>
      </c>
      <c r="BK589" s="263"/>
      <c r="BL589" s="263" t="e">
        <f aca="false">IF($E583&gt;0,BL586/$E583,"-")</f>
        <v>#N/A</v>
      </c>
      <c r="BM589" s="263"/>
      <c r="BN589" s="263" t="e">
        <f aca="false">IF($E583&gt;0,BN586/$E583,"-")</f>
        <v>#N/A</v>
      </c>
      <c r="BO589" s="263"/>
      <c r="BP589" s="263" t="e">
        <f aca="false">IF($E583&gt;0,BP586/$E583,"-")</f>
        <v>#N/A</v>
      </c>
      <c r="BQ589" s="263"/>
      <c r="BR589" s="263" t="e">
        <f aca="false">IF($E583&gt;0,BR586/$E583,"-")</f>
        <v>#N/A</v>
      </c>
      <c r="BS589" s="263"/>
      <c r="BT589" s="263" t="e">
        <f aca="false">IF($E583&gt;0,BT586/$E583,"-")</f>
        <v>#N/A</v>
      </c>
      <c r="BU589" s="263"/>
      <c r="BV589" s="263" t="e">
        <f aca="false">IF($E583&gt;0,BV586/$E583,"-")</f>
        <v>#N/A</v>
      </c>
      <c r="BW589" s="263"/>
      <c r="BX589" s="263" t="e">
        <f aca="false">IF($E583&gt;0,BX586/$E583,"-")</f>
        <v>#N/A</v>
      </c>
      <c r="BY589" s="263"/>
      <c r="BZ589" s="263" t="e">
        <f aca="false">IF($E583&gt;0,BZ586/$E583,"-")</f>
        <v>#N/A</v>
      </c>
      <c r="CA589" s="263"/>
      <c r="CB589" s="263" t="e">
        <f aca="false">IF($E583&gt;0,CB586/$E583,"-")</f>
        <v>#N/A</v>
      </c>
      <c r="CC589" s="263"/>
      <c r="CD589" s="263" t="e">
        <f aca="false">IF($E583&gt;0,CD586/$E583,"-")</f>
        <v>#N/A</v>
      </c>
      <c r="CE589" s="263"/>
      <c r="CF589" s="263" t="e">
        <f aca="false">IF($E583&gt;0,CF586/$E583,"-")</f>
        <v>#N/A</v>
      </c>
      <c r="CG589" s="263"/>
      <c r="CH589" s="263" t="e">
        <f aca="false">IF($E583&gt;0,CH586/$E583,"-")</f>
        <v>#N/A</v>
      </c>
      <c r="CI589" s="263"/>
      <c r="CJ589" s="263" t="e">
        <f aca="false">IF($E583&gt;0,CJ586/$E583,"-")</f>
        <v>#N/A</v>
      </c>
      <c r="CK589" s="263"/>
      <c r="CL589" s="263" t="e">
        <f aca="false">IF($E583&gt;0,CL586/$E583,"-")</f>
        <v>#N/A</v>
      </c>
      <c r="CM589" s="263"/>
      <c r="CN589" s="263" t="e">
        <f aca="false">IF($E583&gt;0,CN586/$E583,"-")</f>
        <v>#N/A</v>
      </c>
      <c r="CO589" s="263"/>
      <c r="CP589" s="263" t="e">
        <f aca="false">IF($E583&gt;0,CP586/$E583,"-")</f>
        <v>#N/A</v>
      </c>
      <c r="CQ589" s="263"/>
      <c r="CR589" s="263" t="e">
        <f aca="false">IF($E583&gt;0,CR586/$E583,"-")</f>
        <v>#N/A</v>
      </c>
      <c r="CS589" s="263"/>
      <c r="CT589" s="263" t="e">
        <f aca="false">IF($E583&gt;0,CT586/$E583,"-")</f>
        <v>#N/A</v>
      </c>
      <c r="CU589" s="263"/>
      <c r="CV589" s="263" t="e">
        <f aca="false">IF($E583&gt;0,CV586/$E583,"-")</f>
        <v>#N/A</v>
      </c>
      <c r="CW589" s="263"/>
      <c r="CX589" s="263" t="e">
        <f aca="false">IF($E583&gt;0,CX586/$E583,"-")</f>
        <v>#N/A</v>
      </c>
      <c r="CY589" s="263"/>
      <c r="CZ589" s="263" t="e">
        <f aca="false">IF($E583&gt;0,CZ586/$E583,"-")</f>
        <v>#N/A</v>
      </c>
      <c r="DA589" s="263"/>
      <c r="DB589" s="263" t="e">
        <f aca="false">IF($E583&gt;0,DB586/$E583,"-")</f>
        <v>#N/A</v>
      </c>
      <c r="DC589" s="263"/>
      <c r="DD589" s="263" t="e">
        <f aca="false">IF($E583&gt;0,DD586/$E583,"-")</f>
        <v>#N/A</v>
      </c>
      <c r="DE589" s="263"/>
      <c r="DF589" s="263" t="e">
        <f aca="false">IF($E583&gt;0,DF586/$E583,"-")</f>
        <v>#N/A</v>
      </c>
      <c r="DG589" s="263"/>
      <c r="DH589" s="263" t="e">
        <f aca="false">IF($E583&gt;0,DH586/$E583,"-")</f>
        <v>#N/A</v>
      </c>
      <c r="DI589" s="263"/>
      <c r="DJ589" s="298" t="e">
        <f aca="false">IF($E583&gt;0,DJ586/$E583,"-")</f>
        <v>#N/A</v>
      </c>
      <c r="DK589" s="298"/>
      <c r="DL589" s="263" t="e">
        <f aca="false">IF($E583&gt;0,DL586/$E583,"-")</f>
        <v>#N/A</v>
      </c>
      <c r="DM589" s="263"/>
      <c r="DN589" s="263" t="e">
        <f aca="false">IF($E583&gt;0,DN586/$E583,"-")</f>
        <v>#N/A</v>
      </c>
      <c r="DO589" s="263"/>
      <c r="DP589" s="263" t="e">
        <f aca="false">IF($E583&gt;0,DP586/$E583,"-")</f>
        <v>#N/A</v>
      </c>
      <c r="DQ589" s="263"/>
      <c r="DR589" s="263" t="e">
        <f aca="false">IF($E583&gt;0,DR586/$E583,"-")</f>
        <v>#N/A</v>
      </c>
      <c r="DS589" s="263"/>
      <c r="DT589" s="263" t="e">
        <f aca="false">IF($E583&gt;0,DT586/$E583,"-")</f>
        <v>#N/A</v>
      </c>
      <c r="DU589" s="263"/>
      <c r="DV589" s="263" t="e">
        <f aca="false">IF($E583&gt;0,DV586/$E583,"-")</f>
        <v>#N/A</v>
      </c>
      <c r="DW589" s="263"/>
      <c r="DX589" s="263" t="e">
        <f aca="false">IF($E583&gt;0,DX586/$E583,"-")</f>
        <v>#N/A</v>
      </c>
      <c r="DY589" s="263"/>
      <c r="DZ589" s="263" t="e">
        <f aca="false">IF($E583&gt;0,DZ586/$E583,"-")</f>
        <v>#N/A</v>
      </c>
      <c r="EA589" s="263"/>
      <c r="EB589" s="263" t="e">
        <f aca="false">IF($E583&gt;0,EB586/$E583,"-")</f>
        <v>#N/A</v>
      </c>
      <c r="EC589" s="263"/>
      <c r="ED589" s="263" t="e">
        <f aca="false">IF($E583&gt;0,ED586/$E583,"-")</f>
        <v>#N/A</v>
      </c>
      <c r="EE589" s="263"/>
      <c r="EF589" s="263" t="e">
        <f aca="false">IF($E583&gt;0,EF586/$E583,"-")</f>
        <v>#N/A</v>
      </c>
      <c r="EG589" s="263"/>
      <c r="EH589" s="263" t="e">
        <f aca="false">IF($E583&gt;0,EH586/$E583,"-")</f>
        <v>#N/A</v>
      </c>
      <c r="EI589" s="263"/>
      <c r="EJ589" s="263" t="e">
        <f aca="false">IF($E583&gt;0,EJ586/$E583,"-")</f>
        <v>#N/A</v>
      </c>
      <c r="EK589" s="263"/>
      <c r="EL589" s="263" t="e">
        <f aca="false">IF($E583&gt;0,EL586/$E583,"-")</f>
        <v>#N/A</v>
      </c>
      <c r="EM589" s="263"/>
      <c r="EN589" s="263" t="e">
        <f aca="false">IF($E583&gt;0,EN586/$E583,"-")</f>
        <v>#N/A</v>
      </c>
      <c r="EO589" s="263"/>
      <c r="EP589" s="263" t="e">
        <f aca="false">IF($E583&gt;0,EP586/$E583,"-")</f>
        <v>#N/A</v>
      </c>
      <c r="EQ589" s="263"/>
      <c r="ER589" s="263" t="e">
        <f aca="false">IF($E583&gt;0,ER586/$E583,"-")</f>
        <v>#N/A</v>
      </c>
      <c r="ES589" s="263"/>
      <c r="ET589" s="263" t="e">
        <f aca="false">IF($E583&gt;0,ET586/$E583,"-")</f>
        <v>#N/A</v>
      </c>
      <c r="EU589" s="263"/>
      <c r="EV589" s="263" t="e">
        <f aca="false">IF($E583&gt;0,EV586/$E583,"-")</f>
        <v>#N/A</v>
      </c>
      <c r="EW589" s="263"/>
      <c r="EX589" s="264" t="e">
        <f aca="false">IF($E583&gt;0,EX586/$E583,"-")</f>
        <v>#N/A</v>
      </c>
      <c r="EY589" s="264"/>
      <c r="EZ589" s="263" t="e">
        <f aca="false">IF($E583&gt;0,EZ586/$E583,"-")</f>
        <v>#N/A</v>
      </c>
      <c r="FA589" s="263"/>
      <c r="FB589" s="263" t="e">
        <f aca="false">IF($E583&gt;0,FB586/$E583,"-")</f>
        <v>#N/A</v>
      </c>
      <c r="FC589" s="263"/>
      <c r="FD589" s="263" t="e">
        <f aca="false">IF($E583&gt;0,FD586/$E583,"-")</f>
        <v>#N/A</v>
      </c>
      <c r="FE589" s="263"/>
      <c r="FF589" s="263" t="e">
        <f aca="false">IF($E583&gt;0,FF586/$E583,"-")</f>
        <v>#N/A</v>
      </c>
      <c r="FG589" s="263"/>
      <c r="FH589" s="263" t="e">
        <f aca="false">IF($E583&gt;0,FH586/$E583,"-")</f>
        <v>#N/A</v>
      </c>
      <c r="FI589" s="263"/>
      <c r="FJ589" s="263" t="e">
        <f aca="false">IF($E583&gt;0,FJ586/$E583,"-")</f>
        <v>#N/A</v>
      </c>
      <c r="FK589" s="263"/>
    </row>
    <row r="590" customFormat="false" ht="12.75" hidden="true" customHeight="false" outlineLevel="0" collapsed="false">
      <c r="A590" s="232"/>
      <c r="B590" s="233"/>
      <c r="C590" s="232"/>
      <c r="D590" s="234"/>
      <c r="E590" s="234"/>
      <c r="F590" s="235"/>
      <c r="G590" s="234"/>
      <c r="H590" s="234"/>
      <c r="I590" s="237"/>
      <c r="J590" s="238"/>
      <c r="K590" s="265" t="s">
        <v>166</v>
      </c>
      <c r="L590" s="266" t="e">
        <f aca="false">IF($E583&gt;0,L588/$E583,"-")</f>
        <v>#N/A</v>
      </c>
      <c r="M590" s="266"/>
      <c r="N590" s="266" t="e">
        <f aca="false">IF($E583&gt;0,N588/$E583,"-")</f>
        <v>#N/A</v>
      </c>
      <c r="O590" s="266"/>
      <c r="P590" s="266" t="e">
        <f aca="false">IF($E583&gt;0,P588/$E583,"-")</f>
        <v>#N/A</v>
      </c>
      <c r="Q590" s="266"/>
      <c r="R590" s="266" t="e">
        <f aca="false">IF($E583&gt;0,R588/$E583,"-")</f>
        <v>#N/A</v>
      </c>
      <c r="S590" s="266"/>
      <c r="T590" s="266" t="e">
        <f aca="false">IF($E583&gt;0,T588/$E583,"-")</f>
        <v>#N/A</v>
      </c>
      <c r="U590" s="266"/>
      <c r="V590" s="266" t="e">
        <f aca="false">IF($E583&gt;0,V588/$E583,"-")</f>
        <v>#N/A</v>
      </c>
      <c r="W590" s="266"/>
      <c r="X590" s="266" t="e">
        <f aca="false">IF($E583&gt;0,X588/$E583,"-")</f>
        <v>#N/A</v>
      </c>
      <c r="Y590" s="266"/>
      <c r="Z590" s="266" t="e">
        <f aca="false">IF($E583&gt;0,Z588/$E583,"-")</f>
        <v>#N/A</v>
      </c>
      <c r="AA590" s="266"/>
      <c r="AB590" s="266" t="e">
        <f aca="false">IF($E583&gt;0,AB588/$E583,"-")</f>
        <v>#N/A</v>
      </c>
      <c r="AC590" s="266"/>
      <c r="AD590" s="266" t="e">
        <f aca="false">IF($E583&gt;0,AD588/$E583,"-")</f>
        <v>#N/A</v>
      </c>
      <c r="AE590" s="266"/>
      <c r="AF590" s="266" t="e">
        <f aca="false">IF($E583&gt;0,AF588/$E583,"-")</f>
        <v>#N/A</v>
      </c>
      <c r="AG590" s="266"/>
      <c r="AH590" s="266" t="e">
        <f aca="false">IF($E583&gt;0,AH588/$E583,"-")</f>
        <v>#N/A</v>
      </c>
      <c r="AI590" s="266"/>
      <c r="AJ590" s="266" t="e">
        <f aca="false">IF($E583&gt;0,AJ588/$E583,"-")</f>
        <v>#N/A</v>
      </c>
      <c r="AK590" s="266"/>
      <c r="AL590" s="266" t="e">
        <f aca="false">IF($E583&gt;0,AL588/$E583,"-")</f>
        <v>#N/A</v>
      </c>
      <c r="AM590" s="266"/>
      <c r="AN590" s="266" t="e">
        <f aca="false">IF($E583&gt;0,AN588/$E583,"-")</f>
        <v>#N/A</v>
      </c>
      <c r="AO590" s="266"/>
      <c r="AP590" s="266" t="e">
        <f aca="false">IF($E583&gt;0,AP588/$E583,"-")</f>
        <v>#N/A</v>
      </c>
      <c r="AQ590" s="266"/>
      <c r="AR590" s="266" t="e">
        <f aca="false">IF($E583&gt;0,AR588/$E583,"-")</f>
        <v>#N/A</v>
      </c>
      <c r="AS590" s="266"/>
      <c r="AT590" s="266" t="e">
        <f aca="false">IF($E583&gt;0,AT588/$E583,"-")</f>
        <v>#N/A</v>
      </c>
      <c r="AU590" s="266"/>
      <c r="AV590" s="266" t="e">
        <f aca="false">IF($E583&gt;0,AV588/$E583,"-")</f>
        <v>#N/A</v>
      </c>
      <c r="AW590" s="266"/>
      <c r="AX590" s="266" t="e">
        <f aca="false">IF($E583&gt;0,AX588/$E583,"-")</f>
        <v>#N/A</v>
      </c>
      <c r="AY590" s="266"/>
      <c r="AZ590" s="266" t="e">
        <f aca="false">IF($E583&gt;0,AZ588/$E583,"-")</f>
        <v>#N/A</v>
      </c>
      <c r="BA590" s="266"/>
      <c r="BB590" s="266" t="e">
        <f aca="false">IF($E583&gt;0,BB588/$E583,"-")</f>
        <v>#N/A</v>
      </c>
      <c r="BC590" s="266"/>
      <c r="BD590" s="266" t="e">
        <f aca="false">IF($E583&gt;0,BD588/$E583,"-")</f>
        <v>#N/A</v>
      </c>
      <c r="BE590" s="266"/>
      <c r="BF590" s="266" t="e">
        <f aca="false">IF($E583&gt;0,BF588/$E583,"-")</f>
        <v>#N/A</v>
      </c>
      <c r="BG590" s="266"/>
      <c r="BH590" s="266" t="e">
        <f aca="false">IF($E583&gt;0,BH588/$E583,"-")</f>
        <v>#N/A</v>
      </c>
      <c r="BI590" s="266"/>
      <c r="BJ590" s="266" t="e">
        <f aca="false">IF($E583&gt;0,BJ588/$E583,"-")</f>
        <v>#N/A</v>
      </c>
      <c r="BK590" s="266"/>
      <c r="BL590" s="266" t="e">
        <f aca="false">IF($E583&gt;0,BL588/$E583,"-")</f>
        <v>#N/A</v>
      </c>
      <c r="BM590" s="266"/>
      <c r="BN590" s="266" t="e">
        <f aca="false">IF($E583&gt;0,BN588/$E583,"-")</f>
        <v>#N/A</v>
      </c>
      <c r="BO590" s="266"/>
      <c r="BP590" s="266" t="e">
        <f aca="false">IF($E583&gt;0,BP588/$E583,"-")</f>
        <v>#N/A</v>
      </c>
      <c r="BQ590" s="266"/>
      <c r="BR590" s="300" t="e">
        <f aca="false">IF($E583&gt;0,BR588/$E583,"-")</f>
        <v>#N/A</v>
      </c>
      <c r="BS590" s="300"/>
      <c r="BT590" s="300" t="e">
        <f aca="false">IF($E583&gt;0,BT588/$E583,"-")</f>
        <v>#N/A</v>
      </c>
      <c r="BU590" s="300"/>
      <c r="BV590" s="300" t="e">
        <f aca="false">IF($E583&gt;0,BV588/$E583,"-")</f>
        <v>#N/A</v>
      </c>
      <c r="BW590" s="300"/>
      <c r="BX590" s="300" t="e">
        <f aca="false">IF($E583&gt;0,BX588/$E583,"-")</f>
        <v>#N/A</v>
      </c>
      <c r="BY590" s="300"/>
      <c r="BZ590" s="300" t="e">
        <f aca="false">IF($E583&gt;0,BZ588/$E583,"-")</f>
        <v>#N/A</v>
      </c>
      <c r="CA590" s="300"/>
      <c r="CB590" s="300" t="e">
        <f aca="false">IF($E583&gt;0,CB588/$E583,"-")</f>
        <v>#N/A</v>
      </c>
      <c r="CC590" s="300"/>
      <c r="CD590" s="300" t="e">
        <f aca="false">IF($E583&gt;0,CD588/$E583,"-")</f>
        <v>#N/A</v>
      </c>
      <c r="CE590" s="300"/>
      <c r="CF590" s="300" t="e">
        <f aca="false">IF($E583&gt;0,CF588/$E583,"-")</f>
        <v>#N/A</v>
      </c>
      <c r="CG590" s="300"/>
      <c r="CH590" s="300" t="e">
        <f aca="false">IF($E583&gt;0,CH588/$E583,"-")</f>
        <v>#N/A</v>
      </c>
      <c r="CI590" s="300"/>
      <c r="CJ590" s="300" t="e">
        <f aca="false">IF($E583&gt;0,CJ588/$E583,"-")</f>
        <v>#N/A</v>
      </c>
      <c r="CK590" s="300"/>
      <c r="CL590" s="300" t="e">
        <f aca="false">IF($E583&gt;0,CL588/$E583,"-")</f>
        <v>#N/A</v>
      </c>
      <c r="CM590" s="300"/>
      <c r="CN590" s="300" t="e">
        <f aca="false">IF($E583&gt;0,CN588/$E583,"-")</f>
        <v>#N/A</v>
      </c>
      <c r="CO590" s="300"/>
      <c r="CP590" s="300" t="e">
        <f aca="false">IF($E583&gt;0,CP588/$E583,"-")</f>
        <v>#N/A</v>
      </c>
      <c r="CQ590" s="300"/>
      <c r="CR590" s="300" t="e">
        <f aca="false">IF($E583&gt;0,CR588/$E583,"-")</f>
        <v>#N/A</v>
      </c>
      <c r="CS590" s="300"/>
      <c r="CT590" s="300" t="e">
        <f aca="false">IF($E583&gt;0,CT588/$E583,"-")</f>
        <v>#N/A</v>
      </c>
      <c r="CU590" s="300"/>
      <c r="CV590" s="300" t="e">
        <f aca="false">IF($E583&gt;0,CV588/$E583,"-")</f>
        <v>#N/A</v>
      </c>
      <c r="CW590" s="300"/>
      <c r="CX590" s="300" t="e">
        <f aca="false">IF($E583&gt;0,CX588/$E583,"-")</f>
        <v>#N/A</v>
      </c>
      <c r="CY590" s="300"/>
      <c r="CZ590" s="300" t="e">
        <f aca="false">IF($E583&gt;0,CZ588/$E583,"-")</f>
        <v>#N/A</v>
      </c>
      <c r="DA590" s="300"/>
      <c r="DB590" s="300" t="e">
        <f aca="false">IF($E583&gt;0,DB588/$E583,"-")</f>
        <v>#N/A</v>
      </c>
      <c r="DC590" s="300"/>
      <c r="DD590" s="300" t="e">
        <f aca="false">IF($E583&gt;0,DD588/$E583,"-")</f>
        <v>#N/A</v>
      </c>
      <c r="DE590" s="300"/>
      <c r="DF590" s="300" t="e">
        <f aca="false">IF($E583&gt;0,DF588/$E583,"-")</f>
        <v>#N/A</v>
      </c>
      <c r="DG590" s="300"/>
      <c r="DH590" s="300" t="e">
        <f aca="false">IF($E583&gt;0,DH588/$E583,"-")</f>
        <v>#N/A</v>
      </c>
      <c r="DI590" s="300"/>
      <c r="DJ590" s="301" t="e">
        <f aca="false">IF($E583&gt;0,DJ588/$E583,"-")</f>
        <v>#N/A</v>
      </c>
      <c r="DK590" s="301"/>
      <c r="DL590" s="300" t="e">
        <f aca="false">IF($E583&gt;0,DL588/$E583,"-")</f>
        <v>#N/A</v>
      </c>
      <c r="DM590" s="300"/>
      <c r="DN590" s="300" t="e">
        <f aca="false">IF($E583&gt;0,DN588/$E583,"-")</f>
        <v>#N/A</v>
      </c>
      <c r="DO590" s="300"/>
      <c r="DP590" s="300" t="e">
        <f aca="false">IF($E583&gt;0,DP588/$E583,"-")</f>
        <v>#N/A</v>
      </c>
      <c r="DQ590" s="300"/>
      <c r="DR590" s="300" t="e">
        <f aca="false">IF($E583&gt;0,DR588/$E583,"-")</f>
        <v>#N/A</v>
      </c>
      <c r="DS590" s="300"/>
      <c r="DT590" s="300" t="e">
        <f aca="false">IF($E583&gt;0,DT588/$E583,"-")</f>
        <v>#N/A</v>
      </c>
      <c r="DU590" s="300"/>
      <c r="DV590" s="300" t="e">
        <f aca="false">IF($E583&gt;0,DV588/$E583,"-")</f>
        <v>#N/A</v>
      </c>
      <c r="DW590" s="300"/>
      <c r="DX590" s="300" t="e">
        <f aca="false">IF($E583&gt;0,DX588/$E583,"-")</f>
        <v>#N/A</v>
      </c>
      <c r="DY590" s="300"/>
      <c r="DZ590" s="300" t="e">
        <f aca="false">IF($E583&gt;0,DZ588/$E583,"-")</f>
        <v>#N/A</v>
      </c>
      <c r="EA590" s="300"/>
      <c r="EB590" s="300" t="e">
        <f aca="false">IF($E583&gt;0,EB588/$E583,"-")</f>
        <v>#N/A</v>
      </c>
      <c r="EC590" s="300"/>
      <c r="ED590" s="300" t="e">
        <f aca="false">IF($E583&gt;0,ED588/$E583,"-")</f>
        <v>#N/A</v>
      </c>
      <c r="EE590" s="300"/>
      <c r="EF590" s="300" t="e">
        <f aca="false">IF($E583&gt;0,EF588/$E583,"-")</f>
        <v>#N/A</v>
      </c>
      <c r="EG590" s="300"/>
      <c r="EH590" s="300" t="e">
        <f aca="false">IF($E583&gt;0,EH588/$E583,"-")</f>
        <v>#N/A</v>
      </c>
      <c r="EI590" s="300"/>
      <c r="EJ590" s="300" t="e">
        <f aca="false">IF($E583&gt;0,EJ588/$E583,"-")</f>
        <v>#N/A</v>
      </c>
      <c r="EK590" s="300"/>
      <c r="EL590" s="300" t="e">
        <f aca="false">IF($E583&gt;0,EL588/$E583,"-")</f>
        <v>#N/A</v>
      </c>
      <c r="EM590" s="300"/>
      <c r="EN590" s="300" t="e">
        <f aca="false">IF($E583&gt;0,EN588/$E583,"-")</f>
        <v>#N/A</v>
      </c>
      <c r="EO590" s="300"/>
      <c r="EP590" s="300" t="e">
        <f aca="false">IF($E583&gt;0,EP588/$E583,"-")</f>
        <v>#N/A</v>
      </c>
      <c r="EQ590" s="300"/>
      <c r="ER590" s="300" t="e">
        <f aca="false">IF($E583&gt;0,ER588/$E583,"-")</f>
        <v>#N/A</v>
      </c>
      <c r="ES590" s="300"/>
      <c r="ET590" s="300" t="e">
        <f aca="false">IF($E583&gt;0,ET588/$E583,"-")</f>
        <v>#N/A</v>
      </c>
      <c r="EU590" s="300"/>
      <c r="EV590" s="300" t="e">
        <f aca="false">IF($E583&gt;0,EV588/$E583,"-")</f>
        <v>#N/A</v>
      </c>
      <c r="EW590" s="300"/>
      <c r="EX590" s="302" t="e">
        <f aca="false">IF($E583&gt;0,EX588/$E583,"-")</f>
        <v>#N/A</v>
      </c>
      <c r="EY590" s="302"/>
      <c r="EZ590" s="300" t="e">
        <f aca="false">IF($E583&gt;0,EZ588/$E583,"-")</f>
        <v>#N/A</v>
      </c>
      <c r="FA590" s="300"/>
      <c r="FB590" s="300" t="e">
        <f aca="false">IF($E583&gt;0,FB588/$E583,"-")</f>
        <v>#N/A</v>
      </c>
      <c r="FC590" s="300"/>
      <c r="FD590" s="300" t="e">
        <f aca="false">IF($E583&gt;0,FD588/$E583,"-")</f>
        <v>#N/A</v>
      </c>
      <c r="FE590" s="300"/>
      <c r="FF590" s="300" t="e">
        <f aca="false">IF($E583&gt;0,FF588/$E583,"-")</f>
        <v>#N/A</v>
      </c>
      <c r="FG590" s="300"/>
      <c r="FH590" s="300" t="e">
        <f aca="false">IF($E583&gt;0,FH588/$E583,"-")</f>
        <v>#N/A</v>
      </c>
      <c r="FI590" s="300"/>
      <c r="FJ590" s="300" t="e">
        <f aca="false">IF($E583&gt;0,FJ588/$E583,"-")</f>
        <v>#N/A</v>
      </c>
      <c r="FK590" s="300"/>
    </row>
    <row r="591" customFormat="false" ht="13.8" hidden="true" customHeight="false" outlineLevel="0" collapsed="false">
      <c r="A591" s="268"/>
      <c r="B591" s="269"/>
      <c r="C591" s="269"/>
      <c r="D591" s="271"/>
      <c r="E591" s="271"/>
      <c r="F591" s="269"/>
      <c r="G591" s="269"/>
      <c r="H591" s="269"/>
      <c r="I591" s="269"/>
      <c r="J591" s="269"/>
      <c r="K591" s="269"/>
      <c r="L591" s="274"/>
      <c r="M591" s="274"/>
      <c r="N591" s="274"/>
      <c r="O591" s="274"/>
      <c r="P591" s="274"/>
      <c r="Q591" s="274"/>
      <c r="R591" s="275"/>
      <c r="S591" s="275"/>
      <c r="T591" s="276"/>
      <c r="U591" s="276"/>
      <c r="V591" s="274"/>
      <c r="W591" s="274"/>
      <c r="X591" s="274"/>
      <c r="Y591" s="274"/>
      <c r="Z591" s="275"/>
      <c r="AA591" s="275"/>
      <c r="AB591" s="276"/>
      <c r="AC591" s="276"/>
      <c r="AD591" s="274"/>
      <c r="AE591" s="274"/>
      <c r="AF591" s="274"/>
      <c r="AG591" s="274"/>
      <c r="AH591" s="275"/>
      <c r="AI591" s="275"/>
      <c r="AJ591" s="276"/>
      <c r="AK591" s="276"/>
      <c r="AL591" s="274"/>
      <c r="AM591" s="274"/>
      <c r="AN591" s="274"/>
      <c r="AO591" s="274"/>
      <c r="AP591" s="275"/>
      <c r="AQ591" s="275"/>
      <c r="AR591" s="276"/>
      <c r="AS591" s="276"/>
      <c r="AT591" s="277"/>
      <c r="AU591" s="277"/>
      <c r="AV591" s="277"/>
      <c r="AW591" s="277"/>
      <c r="AX591" s="277"/>
      <c r="AY591" s="278"/>
      <c r="AZ591" s="279"/>
      <c r="BA591" s="277"/>
      <c r="BB591" s="277"/>
      <c r="BC591" s="277"/>
      <c r="BD591" s="277"/>
      <c r="BE591" s="277"/>
      <c r="BF591" s="277"/>
      <c r="BG591" s="278"/>
      <c r="BH591" s="279"/>
      <c r="BI591" s="277"/>
      <c r="BJ591" s="277"/>
      <c r="BK591" s="277"/>
      <c r="BL591" s="277"/>
      <c r="BM591" s="277"/>
      <c r="BN591" s="277"/>
      <c r="BO591" s="278"/>
      <c r="BP591" s="279"/>
      <c r="BQ591" s="277"/>
      <c r="BR591" s="277"/>
      <c r="BS591" s="277"/>
      <c r="BT591" s="277"/>
      <c r="BU591" s="277"/>
      <c r="BV591" s="277"/>
      <c r="BW591" s="278"/>
      <c r="BX591" s="279"/>
      <c r="BY591" s="277"/>
      <c r="BZ591" s="277"/>
      <c r="CA591" s="277"/>
      <c r="CB591" s="277"/>
      <c r="CC591" s="277"/>
      <c r="CD591" s="275"/>
      <c r="CE591" s="275"/>
      <c r="CF591" s="276"/>
      <c r="CG591" s="276"/>
      <c r="CH591" s="274"/>
      <c r="CI591" s="274"/>
      <c r="CJ591" s="274"/>
      <c r="CK591" s="274"/>
      <c r="CL591" s="275"/>
      <c r="CM591" s="275"/>
      <c r="CN591" s="276"/>
      <c r="CO591" s="276"/>
      <c r="CP591" s="280"/>
      <c r="CQ591" s="280"/>
      <c r="CR591" s="280"/>
      <c r="CS591" s="280"/>
      <c r="CT591" s="281"/>
      <c r="CU591" s="282"/>
      <c r="CV591" s="283"/>
      <c r="CW591" s="281"/>
      <c r="CX591" s="281"/>
      <c r="CY591" s="281"/>
      <c r="CZ591" s="281"/>
      <c r="DA591" s="281"/>
      <c r="DB591" s="281"/>
      <c r="DC591" s="282"/>
      <c r="DD591" s="283"/>
      <c r="DE591" s="281"/>
      <c r="DF591" s="281"/>
      <c r="DG591" s="281"/>
      <c r="DH591" s="281"/>
      <c r="DI591" s="281"/>
      <c r="DJ591" s="284"/>
      <c r="DK591" s="285"/>
      <c r="DL591" s="283"/>
      <c r="DM591" s="281"/>
      <c r="DN591" s="281"/>
      <c r="DO591" s="281"/>
      <c r="DP591" s="281"/>
      <c r="DQ591" s="281"/>
      <c r="DR591" s="281"/>
      <c r="DS591" s="282"/>
      <c r="DT591" s="283"/>
      <c r="DU591" s="281"/>
      <c r="DV591" s="281"/>
      <c r="DW591" s="281"/>
      <c r="DX591" s="281"/>
      <c r="DY591" s="281"/>
      <c r="DZ591" s="281"/>
      <c r="EA591" s="282"/>
      <c r="EB591" s="283"/>
      <c r="EC591" s="281"/>
      <c r="ED591" s="281"/>
      <c r="EE591" s="281"/>
      <c r="EF591" s="281"/>
      <c r="EG591" s="281"/>
      <c r="EH591" s="281"/>
      <c r="EI591" s="282"/>
      <c r="EJ591" s="283"/>
      <c r="EK591" s="281"/>
      <c r="EL591" s="281"/>
      <c r="EM591" s="281"/>
      <c r="EN591" s="281"/>
      <c r="EO591" s="281"/>
      <c r="EP591" s="281"/>
      <c r="EQ591" s="282"/>
      <c r="ER591" s="283"/>
      <c r="ES591" s="281"/>
      <c r="ET591" s="281"/>
      <c r="EU591" s="281"/>
      <c r="EV591" s="281"/>
      <c r="EW591" s="281"/>
      <c r="EX591" s="286"/>
      <c r="EY591" s="287"/>
      <c r="EZ591" s="283"/>
      <c r="FA591" s="281"/>
      <c r="FB591" s="281"/>
      <c r="FC591" s="281"/>
      <c r="FD591" s="281"/>
      <c r="FE591" s="281"/>
      <c r="FF591" s="281"/>
      <c r="FG591" s="282"/>
      <c r="FH591" s="283"/>
      <c r="FI591" s="281"/>
      <c r="FJ591" s="281"/>
      <c r="FK591" s="281"/>
    </row>
    <row r="592" customFormat="false" ht="12.75" hidden="true" customHeight="false" outlineLevel="0" collapsed="false">
      <c r="A592" s="203" t="n">
        <v>11</v>
      </c>
      <c r="B592" s="204" t="e">
        <f aca="false">planejamento!#ref!</f>
        <v>#NAME?</v>
      </c>
      <c r="C592" s="205"/>
      <c r="D592" s="206"/>
      <c r="E592" s="206"/>
      <c r="F592" s="206"/>
      <c r="G592" s="205"/>
      <c r="H592" s="207"/>
      <c r="I592" s="208"/>
      <c r="J592" s="208"/>
      <c r="K592" s="208"/>
      <c r="L592" s="209"/>
      <c r="M592" s="209"/>
      <c r="N592" s="209"/>
      <c r="O592" s="209"/>
      <c r="P592" s="209"/>
      <c r="Q592" s="209"/>
      <c r="R592" s="209"/>
      <c r="S592" s="209"/>
      <c r="T592" s="209"/>
      <c r="U592" s="209"/>
      <c r="V592" s="209"/>
      <c r="W592" s="209"/>
      <c r="X592" s="209"/>
      <c r="Y592" s="209"/>
      <c r="Z592" s="209"/>
      <c r="AA592" s="209"/>
      <c r="AB592" s="210"/>
      <c r="AC592" s="210"/>
      <c r="AD592" s="210"/>
      <c r="AE592" s="210"/>
      <c r="AF592" s="210"/>
      <c r="AG592" s="210"/>
      <c r="AH592" s="210"/>
      <c r="AI592" s="210"/>
      <c r="AJ592" s="211"/>
      <c r="AK592" s="211"/>
      <c r="AL592" s="211"/>
      <c r="AM592" s="211"/>
      <c r="AN592" s="211"/>
      <c r="AO592" s="211"/>
      <c r="AP592" s="211"/>
      <c r="AQ592" s="211"/>
      <c r="AR592" s="211"/>
      <c r="AS592" s="211"/>
      <c r="AT592" s="212"/>
      <c r="AU592" s="212"/>
      <c r="AV592" s="212"/>
      <c r="AW592" s="212"/>
      <c r="AX592" s="212"/>
      <c r="AY592" s="212"/>
      <c r="AZ592" s="212"/>
      <c r="BA592" s="212"/>
      <c r="BB592" s="213"/>
      <c r="BC592" s="213"/>
      <c r="BD592" s="213"/>
      <c r="BE592" s="213"/>
      <c r="BF592" s="213"/>
      <c r="BG592" s="213"/>
      <c r="BH592" s="213"/>
      <c r="BI592" s="213"/>
      <c r="BJ592" s="211"/>
      <c r="BK592" s="211"/>
      <c r="BL592" s="211"/>
      <c r="BM592" s="211"/>
      <c r="BN592" s="211"/>
      <c r="BO592" s="211"/>
      <c r="BP592" s="211"/>
      <c r="BQ592" s="211"/>
      <c r="BR592" s="211"/>
      <c r="BS592" s="211"/>
      <c r="BT592" s="211"/>
      <c r="BU592" s="211"/>
      <c r="BV592" s="211"/>
      <c r="BW592" s="211"/>
      <c r="BX592" s="211"/>
      <c r="BY592" s="211"/>
      <c r="BZ592" s="211"/>
      <c r="CA592" s="211"/>
      <c r="CB592" s="211"/>
      <c r="CC592" s="211"/>
      <c r="CD592" s="211"/>
      <c r="CE592" s="211"/>
      <c r="CF592" s="211"/>
      <c r="CG592" s="211"/>
      <c r="CH592" s="211"/>
      <c r="CI592" s="211"/>
      <c r="CJ592" s="211"/>
      <c r="CK592" s="211"/>
      <c r="CL592" s="211"/>
      <c r="CM592" s="211"/>
      <c r="CN592" s="211"/>
      <c r="CO592" s="211"/>
      <c r="CP592" s="211"/>
      <c r="CQ592" s="211"/>
      <c r="CR592" s="211"/>
      <c r="CS592" s="211"/>
      <c r="CT592" s="211"/>
      <c r="CU592" s="211"/>
      <c r="CV592" s="211"/>
      <c r="CW592" s="211"/>
      <c r="CX592" s="211"/>
      <c r="CY592" s="211"/>
      <c r="CZ592" s="211"/>
      <c r="DA592" s="211"/>
      <c r="DB592" s="211"/>
      <c r="DC592" s="211"/>
      <c r="DD592" s="211"/>
      <c r="DE592" s="211"/>
      <c r="DF592" s="211"/>
      <c r="DG592" s="211"/>
      <c r="DH592" s="211"/>
      <c r="DI592" s="211"/>
      <c r="DJ592" s="211"/>
      <c r="DK592" s="211"/>
      <c r="DL592" s="211"/>
      <c r="DM592" s="211"/>
      <c r="DN592" s="211"/>
      <c r="DO592" s="211"/>
      <c r="DP592" s="211"/>
      <c r="DQ592" s="211"/>
      <c r="DR592" s="211"/>
      <c r="DS592" s="211"/>
      <c r="DT592" s="214"/>
      <c r="DU592" s="214"/>
      <c r="DV592" s="214"/>
      <c r="DW592" s="214"/>
      <c r="DX592" s="214"/>
      <c r="DY592" s="214"/>
      <c r="DZ592" s="214"/>
      <c r="EA592" s="214"/>
      <c r="EB592" s="214"/>
      <c r="EC592" s="214"/>
      <c r="ED592" s="214"/>
      <c r="EE592" s="214"/>
      <c r="EF592" s="214"/>
      <c r="EG592" s="214"/>
      <c r="EH592" s="214"/>
      <c r="EI592" s="214"/>
      <c r="EJ592" s="214"/>
      <c r="EK592" s="214"/>
      <c r="EL592" s="214"/>
      <c r="EM592" s="214"/>
      <c r="EN592" s="214"/>
      <c r="EO592" s="214"/>
      <c r="EP592" s="214"/>
      <c r="EQ592" s="214"/>
      <c r="ER592" s="214"/>
      <c r="ES592" s="214"/>
      <c r="ET592" s="214"/>
      <c r="EU592" s="214"/>
      <c r="EV592" s="214"/>
      <c r="EW592" s="214"/>
      <c r="EX592" s="214"/>
      <c r="EY592" s="214"/>
      <c r="EZ592" s="214"/>
      <c r="FA592" s="214"/>
      <c r="FB592" s="214"/>
      <c r="FC592" s="214"/>
      <c r="FD592" s="214"/>
      <c r="FE592" s="214"/>
      <c r="FF592" s="214"/>
      <c r="FG592" s="214"/>
      <c r="FH592" s="214"/>
      <c r="FI592" s="214"/>
      <c r="FJ592" s="214"/>
      <c r="FK592" s="214"/>
      <c r="FL592" s="214"/>
      <c r="FM592" s="214"/>
      <c r="FN592" s="214"/>
      <c r="FO592" s="214"/>
      <c r="FP592" s="214"/>
      <c r="FQ592" s="214"/>
      <c r="FR592" s="214"/>
      <c r="FS592" s="214"/>
      <c r="FT592" s="211"/>
      <c r="FU592" s="211"/>
      <c r="FV592" s="211"/>
      <c r="FW592" s="211"/>
      <c r="FX592" s="211"/>
      <c r="FY592" s="211"/>
      <c r="FZ592" s="211"/>
      <c r="GA592" s="211"/>
      <c r="GB592" s="211"/>
      <c r="GC592" s="211"/>
      <c r="GD592" s="211"/>
      <c r="GE592" s="211"/>
      <c r="GF592" s="211"/>
      <c r="GG592" s="211"/>
      <c r="GH592" s="211"/>
      <c r="GI592" s="211"/>
      <c r="GJ592" s="211"/>
      <c r="GK592" s="211"/>
      <c r="GL592" s="211"/>
      <c r="GM592" s="211"/>
      <c r="GN592" s="211"/>
      <c r="GO592" s="211"/>
      <c r="GP592" s="211"/>
      <c r="GQ592" s="211"/>
      <c r="GR592" s="211"/>
      <c r="GS592" s="211"/>
      <c r="GT592" s="211"/>
      <c r="GU592" s="211"/>
      <c r="GV592" s="211"/>
      <c r="GW592" s="211"/>
      <c r="GX592" s="211"/>
      <c r="GY592" s="211"/>
      <c r="GZ592" s="211"/>
      <c r="HA592" s="211"/>
      <c r="HB592" s="211"/>
      <c r="HC592" s="211"/>
      <c r="HD592" s="211"/>
      <c r="HE592" s="211"/>
      <c r="HF592" s="211"/>
      <c r="HG592" s="211"/>
      <c r="HH592" s="211"/>
      <c r="HI592" s="211"/>
      <c r="HJ592" s="211"/>
      <c r="HK592" s="211"/>
    </row>
    <row r="593" customFormat="false" ht="12.75" hidden="true" customHeight="false" outlineLevel="0" collapsed="false">
      <c r="A593" s="232" t="s">
        <v>226</v>
      </c>
      <c r="B593" s="233" t="e">
        <f aca="false">VLOOKUP(A593,PLANEJAMENTO!$B$11:$C$96,2,FALSE())</f>
        <v>#N/A</v>
      </c>
      <c r="C593" s="232" t="e">
        <f aca="false">VLOOKUP(A593,PLANEJAMENTO!$B$11:$D$96,3,FALSE())</f>
        <v>#N/A</v>
      </c>
      <c r="D593" s="234" t="e">
        <f aca="false">VLOOKUP(A593,PLANEJAMENTO!$B$11:$E$96,4,FALSE())</f>
        <v>#N/A</v>
      </c>
      <c r="E593" s="234" t="e">
        <f aca="false">D593</f>
        <v>#N/A</v>
      </c>
      <c r="F593" s="235" t="e">
        <f aca="false">F583</f>
        <v>#VALUE!</v>
      </c>
      <c r="G593" s="234" t="e">
        <f aca="false">F593*8</f>
        <v>#VALUE!</v>
      </c>
      <c r="H593" s="234"/>
      <c r="I593" s="237"/>
      <c r="J593" s="238"/>
      <c r="K593" s="305" t="s">
        <v>159</v>
      </c>
      <c r="L593" s="240"/>
      <c r="M593" s="240"/>
      <c r="N593" s="240"/>
      <c r="O593" s="240"/>
      <c r="P593" s="240"/>
      <c r="Q593" s="240"/>
      <c r="R593" s="240"/>
      <c r="S593" s="240"/>
      <c r="T593" s="240"/>
      <c r="U593" s="240"/>
      <c r="V593" s="240"/>
      <c r="W593" s="240"/>
      <c r="X593" s="240"/>
      <c r="Y593" s="240"/>
      <c r="Z593" s="240"/>
      <c r="AA593" s="240"/>
      <c r="AB593" s="240"/>
      <c r="AC593" s="240"/>
      <c r="AD593" s="240"/>
      <c r="AE593" s="240"/>
      <c r="AF593" s="240"/>
      <c r="AG593" s="240"/>
      <c r="AH593" s="240"/>
      <c r="AI593" s="240"/>
      <c r="AJ593" s="240"/>
      <c r="AK593" s="240"/>
      <c r="AL593" s="240"/>
      <c r="AM593" s="240"/>
      <c r="AN593" s="240"/>
      <c r="AO593" s="240"/>
      <c r="AP593" s="240"/>
      <c r="AQ593" s="240"/>
      <c r="AR593" s="240"/>
      <c r="AS593" s="240"/>
      <c r="AT593" s="240"/>
      <c r="AU593" s="240"/>
      <c r="AV593" s="240"/>
      <c r="AW593" s="240"/>
      <c r="AX593" s="240"/>
      <c r="AY593" s="240"/>
      <c r="AZ593" s="240"/>
      <c r="BA593" s="240"/>
      <c r="BB593" s="240"/>
      <c r="BC593" s="240"/>
      <c r="BD593" s="240"/>
      <c r="BE593" s="240"/>
      <c r="BF593" s="345"/>
      <c r="BG593" s="345"/>
      <c r="BH593" s="240"/>
      <c r="BI593" s="240"/>
      <c r="BJ593" s="240"/>
      <c r="BK593" s="240"/>
      <c r="BL593" s="240"/>
      <c r="BM593" s="240"/>
      <c r="BN593" s="240"/>
      <c r="BO593" s="240"/>
      <c r="BP593" s="240"/>
      <c r="BQ593" s="240"/>
      <c r="BR593" s="308"/>
      <c r="BS593" s="308"/>
      <c r="BT593" s="308"/>
      <c r="BU593" s="308"/>
      <c r="BV593" s="308"/>
      <c r="BW593" s="308"/>
      <c r="BX593" s="308"/>
      <c r="BY593" s="308"/>
      <c r="BZ593" s="308"/>
      <c r="CA593" s="308"/>
      <c r="CB593" s="308"/>
      <c r="CC593" s="308"/>
      <c r="CD593" s="308"/>
      <c r="CE593" s="308"/>
      <c r="CF593" s="308"/>
      <c r="CG593" s="308"/>
      <c r="CH593" s="393" t="n">
        <f aca="false">6-CH583</f>
        <v>4.38994195780779</v>
      </c>
      <c r="CI593" s="393"/>
      <c r="CJ593" s="393" t="n">
        <v>6</v>
      </c>
      <c r="CK593" s="393"/>
      <c r="CL593" s="393" t="n">
        <v>6</v>
      </c>
      <c r="CM593" s="393"/>
      <c r="CN593" s="393" t="n">
        <v>6</v>
      </c>
      <c r="CO593" s="393"/>
      <c r="CP593" s="393" t="n">
        <v>3.39594274809161</v>
      </c>
      <c r="CQ593" s="393"/>
      <c r="CR593" s="308"/>
      <c r="CS593" s="308"/>
      <c r="CT593" s="308"/>
      <c r="CU593" s="308"/>
      <c r="CV593" s="308"/>
      <c r="CW593" s="308"/>
      <c r="CX593" s="308"/>
      <c r="CY593" s="308"/>
      <c r="CZ593" s="308"/>
      <c r="DA593" s="308"/>
      <c r="DB593" s="308"/>
      <c r="DC593" s="308"/>
      <c r="DD593" s="308"/>
      <c r="DE593" s="308"/>
      <c r="DF593" s="308"/>
      <c r="DG593" s="308"/>
      <c r="DH593" s="308"/>
      <c r="DI593" s="308"/>
      <c r="DJ593" s="315"/>
      <c r="DK593" s="315"/>
      <c r="DL593" s="308"/>
      <c r="DM593" s="308"/>
      <c r="DN593" s="308"/>
      <c r="DO593" s="308"/>
      <c r="DP593" s="308"/>
      <c r="DQ593" s="308"/>
      <c r="DR593" s="308"/>
      <c r="DS593" s="308"/>
      <c r="DT593" s="308"/>
      <c r="DU593" s="308"/>
      <c r="DV593" s="308"/>
      <c r="DW593" s="308"/>
      <c r="DX593" s="308"/>
      <c r="DY593" s="308"/>
      <c r="DZ593" s="308"/>
      <c r="EA593" s="308"/>
      <c r="EB593" s="308"/>
      <c r="EC593" s="308"/>
      <c r="ED593" s="308"/>
      <c r="EE593" s="308"/>
      <c r="EF593" s="308"/>
      <c r="EG593" s="308"/>
      <c r="EH593" s="308"/>
      <c r="EI593" s="308"/>
      <c r="EJ593" s="308"/>
      <c r="EK593" s="308"/>
      <c r="EL593" s="308"/>
      <c r="EM593" s="308"/>
      <c r="EN593" s="308"/>
      <c r="EO593" s="308"/>
      <c r="EP593" s="308"/>
      <c r="EQ593" s="308"/>
      <c r="ER593" s="308"/>
      <c r="ES593" s="308"/>
      <c r="ET593" s="308"/>
      <c r="EU593" s="308"/>
      <c r="EV593" s="308"/>
      <c r="EW593" s="308"/>
      <c r="EX593" s="309"/>
      <c r="EY593" s="309"/>
      <c r="EZ593" s="308"/>
      <c r="FA593" s="308"/>
      <c r="FB593" s="308"/>
      <c r="FC593" s="308"/>
      <c r="FD593" s="308"/>
      <c r="FE593" s="308"/>
      <c r="FF593" s="308"/>
      <c r="FG593" s="308"/>
      <c r="FH593" s="308"/>
      <c r="FI593" s="308"/>
      <c r="FJ593" s="308"/>
      <c r="FK593" s="308"/>
    </row>
    <row r="594" customFormat="false" ht="12.75" hidden="true" customHeight="false" outlineLevel="0" collapsed="false">
      <c r="A594" s="232"/>
      <c r="B594" s="233"/>
      <c r="C594" s="232"/>
      <c r="D594" s="234"/>
      <c r="E594" s="234"/>
      <c r="F594" s="235"/>
      <c r="G594" s="234"/>
      <c r="H594" s="234"/>
      <c r="I594" s="237"/>
      <c r="J594" s="238"/>
      <c r="K594" s="244" t="s">
        <v>160</v>
      </c>
      <c r="L594" s="245"/>
      <c r="M594" s="245"/>
      <c r="N594" s="245"/>
      <c r="O594" s="245"/>
      <c r="P594" s="245"/>
      <c r="Q594" s="245"/>
      <c r="R594" s="245"/>
      <c r="S594" s="245"/>
      <c r="T594" s="245"/>
      <c r="U594" s="245"/>
      <c r="V594" s="245"/>
      <c r="W594" s="245"/>
      <c r="X594" s="245"/>
      <c r="Y594" s="245"/>
      <c r="Z594" s="245"/>
      <c r="AA594" s="245"/>
      <c r="AB594" s="245"/>
      <c r="AC594" s="245"/>
      <c r="AD594" s="245"/>
      <c r="AE594" s="245"/>
      <c r="AF594" s="245"/>
      <c r="AG594" s="245"/>
      <c r="AH594" s="245"/>
      <c r="AI594" s="245"/>
      <c r="AJ594" s="245"/>
      <c r="AK594" s="245"/>
      <c r="AL594" s="245"/>
      <c r="AM594" s="245"/>
      <c r="AN594" s="245"/>
      <c r="AO594" s="245"/>
      <c r="AP594" s="245"/>
      <c r="AQ594" s="245"/>
      <c r="AR594" s="245"/>
      <c r="AS594" s="245"/>
      <c r="AT594" s="245"/>
      <c r="AU594" s="245"/>
      <c r="AV594" s="245"/>
      <c r="AW594" s="245"/>
      <c r="AX594" s="245"/>
      <c r="AY594" s="245"/>
      <c r="AZ594" s="245"/>
      <c r="BA594" s="245"/>
      <c r="BB594" s="245"/>
      <c r="BC594" s="245"/>
      <c r="BD594" s="245"/>
      <c r="BE594" s="245"/>
      <c r="BF594" s="245"/>
      <c r="BG594" s="245"/>
      <c r="BH594" s="245"/>
      <c r="BI594" s="245"/>
      <c r="BJ594" s="245"/>
      <c r="BK594" s="245"/>
      <c r="BL594" s="245"/>
      <c r="BM594" s="245"/>
      <c r="BN594" s="245"/>
      <c r="BO594" s="245"/>
      <c r="BP594" s="245"/>
      <c r="BQ594" s="245"/>
      <c r="BR594" s="245"/>
      <c r="BS594" s="245"/>
      <c r="BT594" s="245"/>
      <c r="BU594" s="245"/>
      <c r="BV594" s="245"/>
      <c r="BW594" s="245"/>
      <c r="BX594" s="245"/>
      <c r="BY594" s="245"/>
      <c r="BZ594" s="245"/>
      <c r="CA594" s="245"/>
      <c r="CB594" s="245"/>
      <c r="CC594" s="245"/>
      <c r="CD594" s="245"/>
      <c r="CE594" s="245"/>
      <c r="CF594" s="245"/>
      <c r="CG594" s="245"/>
      <c r="CH594" s="245" t="n">
        <v>1</v>
      </c>
      <c r="CI594" s="245"/>
      <c r="CJ594" s="245" t="n">
        <v>1</v>
      </c>
      <c r="CK594" s="245"/>
      <c r="CL594" s="245" t="n">
        <v>1</v>
      </c>
      <c r="CM594" s="245"/>
      <c r="CN594" s="245" t="n">
        <v>1</v>
      </c>
      <c r="CO594" s="245"/>
      <c r="CP594" s="245" t="n">
        <v>1</v>
      </c>
      <c r="CQ594" s="245"/>
      <c r="CR594" s="245"/>
      <c r="CS594" s="245"/>
      <c r="CT594" s="245"/>
      <c r="CU594" s="245"/>
      <c r="CV594" s="245"/>
      <c r="CW594" s="245"/>
      <c r="CX594" s="245"/>
      <c r="CY594" s="245"/>
      <c r="CZ594" s="245"/>
      <c r="DA594" s="245"/>
      <c r="DB594" s="245"/>
      <c r="DC594" s="245"/>
      <c r="DD594" s="245"/>
      <c r="DE594" s="245"/>
      <c r="DF594" s="245"/>
      <c r="DG594" s="245"/>
      <c r="DH594" s="245"/>
      <c r="DI594" s="245"/>
      <c r="DJ594" s="310"/>
      <c r="DK594" s="310"/>
      <c r="DL594" s="245"/>
      <c r="DM594" s="245"/>
      <c r="DN594" s="245"/>
      <c r="DO594" s="245"/>
      <c r="DP594" s="245"/>
      <c r="DQ594" s="245"/>
      <c r="DR594" s="245"/>
      <c r="DS594" s="245"/>
      <c r="DT594" s="245"/>
      <c r="DU594" s="245"/>
      <c r="DV594" s="245"/>
      <c r="DW594" s="245"/>
      <c r="DX594" s="245"/>
      <c r="DY594" s="245"/>
      <c r="DZ594" s="245"/>
      <c r="EA594" s="245"/>
      <c r="EB594" s="245"/>
      <c r="EC594" s="245"/>
      <c r="ED594" s="245"/>
      <c r="EE594" s="245"/>
      <c r="EF594" s="245"/>
      <c r="EG594" s="245"/>
      <c r="EH594" s="245"/>
      <c r="EI594" s="245"/>
      <c r="EJ594" s="245"/>
      <c r="EK594" s="245"/>
      <c r="EL594" s="245"/>
      <c r="EM594" s="245"/>
      <c r="EN594" s="245"/>
      <c r="EO594" s="245"/>
      <c r="EP594" s="245"/>
      <c r="EQ594" s="245"/>
      <c r="ER594" s="245"/>
      <c r="ES594" s="245"/>
      <c r="ET594" s="245"/>
      <c r="EU594" s="245"/>
      <c r="EV594" s="245"/>
      <c r="EW594" s="245"/>
      <c r="EX594" s="246"/>
      <c r="EY594" s="246"/>
      <c r="EZ594" s="245"/>
      <c r="FA594" s="245"/>
      <c r="FB594" s="245"/>
      <c r="FC594" s="245"/>
      <c r="FD594" s="245"/>
      <c r="FE594" s="245"/>
      <c r="FF594" s="245"/>
      <c r="FG594" s="245"/>
      <c r="FH594" s="245"/>
      <c r="FI594" s="245"/>
      <c r="FJ594" s="245"/>
      <c r="FK594" s="245"/>
    </row>
    <row r="595" customFormat="false" ht="12.75" hidden="true" customHeight="false" outlineLevel="0" collapsed="false">
      <c r="A595" s="232"/>
      <c r="B595" s="233"/>
      <c r="C595" s="232"/>
      <c r="D595" s="234"/>
      <c r="E595" s="234"/>
      <c r="F595" s="235"/>
      <c r="G595" s="234"/>
      <c r="H595" s="234"/>
      <c r="I595" s="237"/>
      <c r="J595" s="238"/>
      <c r="K595" s="247" t="s">
        <v>161</v>
      </c>
      <c r="L595" s="248" t="e">
        <f aca="false">(L593*L594*$G593)*$L$8</f>
        <v>#VALUE!</v>
      </c>
      <c r="M595" s="248"/>
      <c r="N595" s="248" t="e">
        <f aca="false">(N593*N594*$G593)*$L$8</f>
        <v>#VALUE!</v>
      </c>
      <c r="O595" s="248"/>
      <c r="P595" s="248" t="e">
        <f aca="false">(P593*P594*$G593)*$L$8</f>
        <v>#VALUE!</v>
      </c>
      <c r="Q595" s="248"/>
      <c r="R595" s="248" t="e">
        <f aca="false">(R593*R594*$G593)*$L$8</f>
        <v>#VALUE!</v>
      </c>
      <c r="S595" s="248"/>
      <c r="T595" s="248" t="e">
        <f aca="false">(T593*T594*$G593)*$T$8</f>
        <v>#VALUE!</v>
      </c>
      <c r="U595" s="248"/>
      <c r="V595" s="248" t="e">
        <f aca="false">(V593*V594*$G593)*$T$8</f>
        <v>#VALUE!</v>
      </c>
      <c r="W595" s="248"/>
      <c r="X595" s="248" t="e">
        <f aca="false">(X593*X594*$G593)*$T$8</f>
        <v>#VALUE!</v>
      </c>
      <c r="Y595" s="248"/>
      <c r="Z595" s="248" t="e">
        <f aca="false">(Z593*Z594*$G593)*$T$8</f>
        <v>#VALUE!</v>
      </c>
      <c r="AA595" s="248"/>
      <c r="AB595" s="248" t="e">
        <f aca="false">(AB593*AB594*$G593)*$AB$8</f>
        <v>#VALUE!</v>
      </c>
      <c r="AC595" s="248"/>
      <c r="AD595" s="248" t="e">
        <f aca="false">(AD593*AD594*$G593)*$AB$8</f>
        <v>#VALUE!</v>
      </c>
      <c r="AE595" s="248"/>
      <c r="AF595" s="248" t="e">
        <f aca="false">(AF593*AF594*$G593)*$AB$8</f>
        <v>#VALUE!</v>
      </c>
      <c r="AG595" s="248"/>
      <c r="AH595" s="248" t="e">
        <f aca="false">(AH593*AH594*$G593)*$AB$8</f>
        <v>#VALUE!</v>
      </c>
      <c r="AI595" s="248"/>
      <c r="AJ595" s="248" t="e">
        <f aca="false">(AJ593*AJ594*$G593)*$AJ$8</f>
        <v>#VALUE!</v>
      </c>
      <c r="AK595" s="248"/>
      <c r="AL595" s="248" t="e">
        <f aca="false">(AL593*AL594*$G593)*$AJ$8</f>
        <v>#VALUE!</v>
      </c>
      <c r="AM595" s="248"/>
      <c r="AN595" s="248" t="e">
        <f aca="false">(AN593*AN594*$G593)*$AJ$8</f>
        <v>#VALUE!</v>
      </c>
      <c r="AO595" s="248"/>
      <c r="AP595" s="248" t="e">
        <f aca="false">(AP593*AP594*$G593)*$AJ$8</f>
        <v>#VALUE!</v>
      </c>
      <c r="AQ595" s="248"/>
      <c r="AR595" s="248" t="e">
        <f aca="false">(AR593*AR594*$G593)*$AT$8</f>
        <v>#VALUE!</v>
      </c>
      <c r="AS595" s="248"/>
      <c r="AT595" s="248" t="e">
        <f aca="false">(AT593*AT594*$G593)*$AT$8</f>
        <v>#VALUE!</v>
      </c>
      <c r="AU595" s="248"/>
      <c r="AV595" s="248" t="e">
        <f aca="false">(AV593*AV594*$G593)*$AT$8</f>
        <v>#VALUE!</v>
      </c>
      <c r="AW595" s="248"/>
      <c r="AX595" s="248" t="e">
        <f aca="false">(AX593*AX594*$G593)*$AT$8</f>
        <v>#VALUE!</v>
      </c>
      <c r="AY595" s="248"/>
      <c r="AZ595" s="248" t="e">
        <f aca="false">(AZ593*AZ594*$G593)*$BB$8</f>
        <v>#VALUE!</v>
      </c>
      <c r="BA595" s="248"/>
      <c r="BB595" s="248" t="e">
        <f aca="false">(BB593*BB594*$G593)*$BB$8</f>
        <v>#VALUE!</v>
      </c>
      <c r="BC595" s="248"/>
      <c r="BD595" s="248" t="e">
        <f aca="false">(BD593*BD594*$G593)*$BB$8</f>
        <v>#VALUE!</v>
      </c>
      <c r="BE595" s="248"/>
      <c r="BF595" s="248" t="e">
        <f aca="false">(BF593*BF594*$G593)*$BB$8</f>
        <v>#VALUE!</v>
      </c>
      <c r="BG595" s="248"/>
      <c r="BH595" s="248" t="e">
        <f aca="false">(BH593*BH594*$G593)*$BJ$8</f>
        <v>#VALUE!</v>
      </c>
      <c r="BI595" s="248"/>
      <c r="BJ595" s="248" t="e">
        <f aca="false">(BJ593*BJ594*$G593)*$BJ$8</f>
        <v>#VALUE!</v>
      </c>
      <c r="BK595" s="248"/>
      <c r="BL595" s="248" t="e">
        <f aca="false">(BL593*BL594*$G593)*$BJ$8</f>
        <v>#VALUE!</v>
      </c>
      <c r="BM595" s="248"/>
      <c r="BN595" s="248" t="e">
        <f aca="false">(BN593*BN594*$G593)*$BJ$8</f>
        <v>#VALUE!</v>
      </c>
      <c r="BO595" s="248"/>
      <c r="BP595" s="248" t="e">
        <f aca="false">(BP593*BP594*$G593)*$BT$8</f>
        <v>#VALUE!</v>
      </c>
      <c r="BQ595" s="248"/>
      <c r="BR595" s="248" t="e">
        <f aca="false">(BR593*BR594*$G593)*$BT$8</f>
        <v>#VALUE!</v>
      </c>
      <c r="BS595" s="248"/>
      <c r="BT595" s="248" t="e">
        <f aca="false">(BT593*BT594*$G593)*$BT$8</f>
        <v>#VALUE!</v>
      </c>
      <c r="BU595" s="248"/>
      <c r="BV595" s="248" t="e">
        <f aca="false">(BV593*BV594*$G593)*$BT$8</f>
        <v>#VALUE!</v>
      </c>
      <c r="BW595" s="248"/>
      <c r="BX595" s="248" t="e">
        <f aca="false">(BX593*BX594*$G593)*$CB$8</f>
        <v>#VALUE!</v>
      </c>
      <c r="BY595" s="248"/>
      <c r="BZ595" s="248" t="e">
        <f aca="false">(BZ593*BZ594*$G593)*$CB$8</f>
        <v>#VALUE!</v>
      </c>
      <c r="CA595" s="248"/>
      <c r="CB595" s="248" t="e">
        <f aca="false">(CB593*CB594*$G593)*$CB$8</f>
        <v>#VALUE!</v>
      </c>
      <c r="CC595" s="248"/>
      <c r="CD595" s="248" t="e">
        <f aca="false">(CD593*CD594*$G593)*$CB$8</f>
        <v>#VALUE!</v>
      </c>
      <c r="CE595" s="248"/>
      <c r="CF595" s="248" t="e">
        <f aca="false">(CF593*CF594*$G593)*$CB$8</f>
        <v>#VALUE!</v>
      </c>
      <c r="CG595" s="248"/>
      <c r="CH595" s="248" t="e">
        <f aca="false">(CH593*CH594*$G593)*$CB$8</f>
        <v>#VALUE!</v>
      </c>
      <c r="CI595" s="248"/>
      <c r="CJ595" s="248" t="e">
        <f aca="false">(CJ593*CJ594*$G593)*$CJ$8</f>
        <v>#VALUE!</v>
      </c>
      <c r="CK595" s="248"/>
      <c r="CL595" s="248" t="e">
        <f aca="false">(CL593*CL594*$G593)*$CJ$8</f>
        <v>#VALUE!</v>
      </c>
      <c r="CM595" s="248"/>
      <c r="CN595" s="248" t="e">
        <f aca="false">(CN593*CN594*$G593)*$CJ$8</f>
        <v>#VALUE!</v>
      </c>
      <c r="CO595" s="248"/>
      <c r="CP595" s="248" t="e">
        <f aca="false">(CP593*CP594*$G593)*$CJ$8</f>
        <v>#VALUE!</v>
      </c>
      <c r="CQ595" s="248"/>
      <c r="CR595" s="248" t="e">
        <f aca="false">(CR593*CR594*$G593)*$CT$8</f>
        <v>#VALUE!</v>
      </c>
      <c r="CS595" s="248"/>
      <c r="CT595" s="248" t="e">
        <f aca="false">(CT593*CT594*$G593)*$CT$8</f>
        <v>#VALUE!</v>
      </c>
      <c r="CU595" s="248"/>
      <c r="CV595" s="248" t="e">
        <f aca="false">(CV593*CV594*$G593)*$DB$8</f>
        <v>#VALUE!</v>
      </c>
      <c r="CW595" s="248"/>
      <c r="CX595" s="248" t="e">
        <f aca="false">(CX593*CX594*$G593)*$DB$8</f>
        <v>#VALUE!</v>
      </c>
      <c r="CY595" s="248"/>
      <c r="CZ595" s="248" t="e">
        <f aca="false">(CZ593*CZ594*$G593)*$DB$8</f>
        <v>#VALUE!</v>
      </c>
      <c r="DA595" s="248"/>
      <c r="DB595" s="248" t="e">
        <f aca="false">(DB593*DB594*$G593)*$DB$8</f>
        <v>#VALUE!</v>
      </c>
      <c r="DC595" s="248"/>
      <c r="DD595" s="248" t="e">
        <f aca="false">(DD593*DD594*$G593)*$DB$8</f>
        <v>#VALUE!</v>
      </c>
      <c r="DE595" s="248"/>
      <c r="DF595" s="248" t="e">
        <f aca="false">(DF593*DF594*$G593)*$DB$8</f>
        <v>#VALUE!</v>
      </c>
      <c r="DG595" s="248"/>
      <c r="DH595" s="248" t="e">
        <f aca="false">(DH593*DH594*$G593)*$DB$8</f>
        <v>#VALUE!</v>
      </c>
      <c r="DI595" s="248"/>
      <c r="DJ595" s="292" t="e">
        <f aca="false">(DJ593*DJ594*$G593)*$DB$8</f>
        <v>#VALUE!</v>
      </c>
      <c r="DK595" s="292"/>
      <c r="DL595" s="248" t="e">
        <f aca="false">(DL593*DL594*$G593)*$DB$8</f>
        <v>#VALUE!</v>
      </c>
      <c r="DM595" s="248"/>
      <c r="DN595" s="248" t="e">
        <f aca="false">(DN593*DN594*$G593)*$DB$8</f>
        <v>#VALUE!</v>
      </c>
      <c r="DO595" s="248"/>
      <c r="DP595" s="248" t="e">
        <f aca="false">(DP593*DP594*$G593)*$DB$8</f>
        <v>#VALUE!</v>
      </c>
      <c r="DQ595" s="248"/>
      <c r="DR595" s="248" t="e">
        <f aca="false">(DR593*DR594*$G593)*$DB$8</f>
        <v>#VALUE!</v>
      </c>
      <c r="DS595" s="248"/>
      <c r="DT595" s="248" t="e">
        <f aca="false">(DT593*DT594*$G593)*$DB$8</f>
        <v>#VALUE!</v>
      </c>
      <c r="DU595" s="248"/>
      <c r="DV595" s="248" t="e">
        <f aca="false">(DV593*DV594*$G593)*$DB$8</f>
        <v>#VALUE!</v>
      </c>
      <c r="DW595" s="248"/>
      <c r="DX595" s="248" t="e">
        <f aca="false">(DX593*DX594*$G593)*$DB$8</f>
        <v>#VALUE!</v>
      </c>
      <c r="DY595" s="248"/>
      <c r="DZ595" s="248" t="e">
        <f aca="false">(DZ593*DZ594*$G593)*$DB$8</f>
        <v>#VALUE!</v>
      </c>
      <c r="EA595" s="248"/>
      <c r="EB595" s="248" t="e">
        <f aca="false">(EB593*EB594*$G593)*$DB$8</f>
        <v>#VALUE!</v>
      </c>
      <c r="EC595" s="248"/>
      <c r="ED595" s="248" t="e">
        <f aca="false">(ED593*ED594*$G593)*$DB$8</f>
        <v>#VALUE!</v>
      </c>
      <c r="EE595" s="248"/>
      <c r="EF595" s="248" t="e">
        <f aca="false">(EF593*EF594*$G593)*$DB$8</f>
        <v>#VALUE!</v>
      </c>
      <c r="EG595" s="248"/>
      <c r="EH595" s="248" t="e">
        <f aca="false">(EH593*EH594*$G593)*$DB$8</f>
        <v>#VALUE!</v>
      </c>
      <c r="EI595" s="248"/>
      <c r="EJ595" s="248" t="e">
        <f aca="false">(EJ593*EJ594*$G593)*$DB$8</f>
        <v>#VALUE!</v>
      </c>
      <c r="EK595" s="248"/>
      <c r="EL595" s="248" t="e">
        <f aca="false">(EL593*EL594*$G593)*$DB$8</f>
        <v>#VALUE!</v>
      </c>
      <c r="EM595" s="248"/>
      <c r="EN595" s="248" t="e">
        <f aca="false">(EN593*EN594*$G593)*$DB$8</f>
        <v>#VALUE!</v>
      </c>
      <c r="EO595" s="248"/>
      <c r="EP595" s="248" t="e">
        <f aca="false">(EP593*EP594*$G593)*$DB$8</f>
        <v>#VALUE!</v>
      </c>
      <c r="EQ595" s="248"/>
      <c r="ER595" s="248" t="e">
        <f aca="false">(ER593*ER594*$G593)*$DB$8</f>
        <v>#VALUE!</v>
      </c>
      <c r="ES595" s="248"/>
      <c r="ET595" s="248" t="e">
        <f aca="false">(ET593*ET594*$G593)*$DB$8</f>
        <v>#VALUE!</v>
      </c>
      <c r="EU595" s="248"/>
      <c r="EV595" s="248" t="e">
        <f aca="false">(EV593*EV594*$G593)*$DB$8</f>
        <v>#VALUE!</v>
      </c>
      <c r="EW595" s="248"/>
      <c r="EX595" s="249" t="e">
        <f aca="false">(EX593*EX594*$G593)*$DB$8</f>
        <v>#VALUE!</v>
      </c>
      <c r="EY595" s="249"/>
      <c r="EZ595" s="248" t="e">
        <f aca="false">(EZ593*EZ594*$G593)*$DB$8</f>
        <v>#VALUE!</v>
      </c>
      <c r="FA595" s="248"/>
      <c r="FB595" s="248" t="e">
        <f aca="false">(FB593*FB594*$G593)*$DB$8</f>
        <v>#VALUE!</v>
      </c>
      <c r="FC595" s="248"/>
      <c r="FD595" s="248" t="e">
        <f aca="false">(FD593*FD594*$G593)*$DB$8</f>
        <v>#VALUE!</v>
      </c>
      <c r="FE595" s="248"/>
      <c r="FF595" s="248" t="e">
        <f aca="false">(FF593*FF594*$G593)*$DB$8</f>
        <v>#VALUE!</v>
      </c>
      <c r="FG595" s="248"/>
      <c r="FH595" s="248" t="e">
        <f aca="false">(FH593*FH594*$G593)*$DB$8</f>
        <v>#VALUE!</v>
      </c>
      <c r="FI595" s="248"/>
      <c r="FJ595" s="248" t="e">
        <f aca="false">(FJ593*FJ594*$G593)*$DB$8</f>
        <v>#VALUE!</v>
      </c>
      <c r="FK595" s="248"/>
    </row>
    <row r="596" customFormat="false" ht="12.75" hidden="true" customHeight="false" outlineLevel="0" collapsed="false">
      <c r="A596" s="232"/>
      <c r="B596" s="233"/>
      <c r="C596" s="232"/>
      <c r="D596" s="234"/>
      <c r="E596" s="234"/>
      <c r="F596" s="235"/>
      <c r="G596" s="234"/>
      <c r="H596" s="234"/>
      <c r="I596" s="237"/>
      <c r="J596" s="238"/>
      <c r="K596" s="250" t="s">
        <v>162</v>
      </c>
      <c r="L596" s="251" t="e">
        <f aca="false">L595</f>
        <v>#VALUE!</v>
      </c>
      <c r="M596" s="251"/>
      <c r="N596" s="251" t="e">
        <f aca="false">L596+N595</f>
        <v>#VALUE!</v>
      </c>
      <c r="O596" s="251"/>
      <c r="P596" s="251" t="e">
        <f aca="false">N596+P595</f>
        <v>#VALUE!</v>
      </c>
      <c r="Q596" s="251"/>
      <c r="R596" s="251" t="e">
        <f aca="false">P596+R595</f>
        <v>#VALUE!</v>
      </c>
      <c r="S596" s="251"/>
      <c r="T596" s="251" t="e">
        <f aca="false">R596+T595</f>
        <v>#VALUE!</v>
      </c>
      <c r="U596" s="251"/>
      <c r="V596" s="251" t="e">
        <f aca="false">T596+V595</f>
        <v>#VALUE!</v>
      </c>
      <c r="W596" s="251"/>
      <c r="X596" s="251" t="e">
        <f aca="false">V596+X595</f>
        <v>#VALUE!</v>
      </c>
      <c r="Y596" s="251"/>
      <c r="Z596" s="251" t="e">
        <f aca="false">X596+Z595</f>
        <v>#VALUE!</v>
      </c>
      <c r="AA596" s="251"/>
      <c r="AB596" s="251" t="e">
        <f aca="false">Z596+AB595</f>
        <v>#VALUE!</v>
      </c>
      <c r="AC596" s="251"/>
      <c r="AD596" s="251" t="e">
        <f aca="false">AB596+AD595</f>
        <v>#VALUE!</v>
      </c>
      <c r="AE596" s="251"/>
      <c r="AF596" s="251" t="e">
        <f aca="false">AD596+AF595</f>
        <v>#VALUE!</v>
      </c>
      <c r="AG596" s="251"/>
      <c r="AH596" s="251" t="e">
        <f aca="false">AF596+AH595</f>
        <v>#VALUE!</v>
      </c>
      <c r="AI596" s="251"/>
      <c r="AJ596" s="251" t="e">
        <f aca="false">AH596+AJ595</f>
        <v>#VALUE!</v>
      </c>
      <c r="AK596" s="251"/>
      <c r="AL596" s="251" t="e">
        <f aca="false">AJ596+AL595</f>
        <v>#VALUE!</v>
      </c>
      <c r="AM596" s="251"/>
      <c r="AN596" s="251" t="e">
        <f aca="false">AL596+AN595</f>
        <v>#VALUE!</v>
      </c>
      <c r="AO596" s="251"/>
      <c r="AP596" s="251" t="e">
        <f aca="false">AN596+AP595</f>
        <v>#VALUE!</v>
      </c>
      <c r="AQ596" s="251"/>
      <c r="AR596" s="251" t="e">
        <f aca="false">AP596+AR595</f>
        <v>#VALUE!</v>
      </c>
      <c r="AS596" s="251"/>
      <c r="AT596" s="251" t="e">
        <f aca="false">AR596+AT595</f>
        <v>#VALUE!</v>
      </c>
      <c r="AU596" s="251"/>
      <c r="AV596" s="251" t="e">
        <f aca="false">AT596+AV595</f>
        <v>#VALUE!</v>
      </c>
      <c r="AW596" s="251"/>
      <c r="AX596" s="251" t="e">
        <f aca="false">AV596+AX595</f>
        <v>#VALUE!</v>
      </c>
      <c r="AY596" s="251"/>
      <c r="AZ596" s="251" t="e">
        <f aca="false">AX596+AZ595</f>
        <v>#VALUE!</v>
      </c>
      <c r="BA596" s="251"/>
      <c r="BB596" s="251" t="e">
        <f aca="false">AZ596+BB595</f>
        <v>#VALUE!</v>
      </c>
      <c r="BC596" s="251"/>
      <c r="BD596" s="251" t="e">
        <f aca="false">BB596+BD595</f>
        <v>#VALUE!</v>
      </c>
      <c r="BE596" s="251"/>
      <c r="BF596" s="251" t="e">
        <f aca="false">BD596+BF595</f>
        <v>#VALUE!</v>
      </c>
      <c r="BG596" s="251"/>
      <c r="BH596" s="251" t="e">
        <f aca="false">BF596+BH595</f>
        <v>#VALUE!</v>
      </c>
      <c r="BI596" s="251"/>
      <c r="BJ596" s="251" t="e">
        <f aca="false">BH596+BJ595</f>
        <v>#VALUE!</v>
      </c>
      <c r="BK596" s="251"/>
      <c r="BL596" s="251" t="e">
        <f aca="false">BJ596+BL595</f>
        <v>#VALUE!</v>
      </c>
      <c r="BM596" s="251"/>
      <c r="BN596" s="251" t="e">
        <f aca="false">BL596+BN595</f>
        <v>#VALUE!</v>
      </c>
      <c r="BO596" s="251"/>
      <c r="BP596" s="251" t="e">
        <f aca="false">BN596+BP595</f>
        <v>#VALUE!</v>
      </c>
      <c r="BQ596" s="251"/>
      <c r="BR596" s="251" t="e">
        <f aca="false">BP596+BR595</f>
        <v>#VALUE!</v>
      </c>
      <c r="BS596" s="251"/>
      <c r="BT596" s="251" t="e">
        <f aca="false">BR596+BT595</f>
        <v>#VALUE!</v>
      </c>
      <c r="BU596" s="251"/>
      <c r="BV596" s="251" t="e">
        <f aca="false">BT596+BV595</f>
        <v>#VALUE!</v>
      </c>
      <c r="BW596" s="251"/>
      <c r="BX596" s="251" t="e">
        <f aca="false">BV596+BX595</f>
        <v>#VALUE!</v>
      </c>
      <c r="BY596" s="251"/>
      <c r="BZ596" s="251" t="e">
        <f aca="false">BX596+BZ595</f>
        <v>#VALUE!</v>
      </c>
      <c r="CA596" s="251"/>
      <c r="CB596" s="251" t="e">
        <f aca="false">BZ596+CB595</f>
        <v>#VALUE!</v>
      </c>
      <c r="CC596" s="251"/>
      <c r="CD596" s="251" t="e">
        <f aca="false">CB596+CD595</f>
        <v>#VALUE!</v>
      </c>
      <c r="CE596" s="251"/>
      <c r="CF596" s="251" t="e">
        <f aca="false">CD596+CF595</f>
        <v>#VALUE!</v>
      </c>
      <c r="CG596" s="251"/>
      <c r="CH596" s="251" t="e">
        <f aca="false">CF596+CH595</f>
        <v>#VALUE!</v>
      </c>
      <c r="CI596" s="251"/>
      <c r="CJ596" s="251" t="e">
        <f aca="false">CH596+CJ595</f>
        <v>#VALUE!</v>
      </c>
      <c r="CK596" s="251"/>
      <c r="CL596" s="251" t="e">
        <f aca="false">CJ596+CL595</f>
        <v>#VALUE!</v>
      </c>
      <c r="CM596" s="251"/>
      <c r="CN596" s="251" t="e">
        <f aca="false">CL596+CN595</f>
        <v>#VALUE!</v>
      </c>
      <c r="CO596" s="251"/>
      <c r="CP596" s="251" t="e">
        <f aca="false">CN596+CP595</f>
        <v>#VALUE!</v>
      </c>
      <c r="CQ596" s="251"/>
      <c r="CR596" s="251" t="e">
        <f aca="false">CP596+CR595</f>
        <v>#VALUE!</v>
      </c>
      <c r="CS596" s="251"/>
      <c r="CT596" s="251" t="e">
        <f aca="false">CR596+CT595</f>
        <v>#VALUE!</v>
      </c>
      <c r="CU596" s="251"/>
      <c r="CV596" s="251" t="e">
        <f aca="false">CT596+CV595</f>
        <v>#VALUE!</v>
      </c>
      <c r="CW596" s="251"/>
      <c r="CX596" s="251" t="e">
        <f aca="false">CV596+CX595</f>
        <v>#VALUE!</v>
      </c>
      <c r="CY596" s="251"/>
      <c r="CZ596" s="251" t="e">
        <f aca="false">CX596+CZ595</f>
        <v>#VALUE!</v>
      </c>
      <c r="DA596" s="251"/>
      <c r="DB596" s="251" t="e">
        <f aca="false">CZ596+DB595</f>
        <v>#VALUE!</v>
      </c>
      <c r="DC596" s="251"/>
      <c r="DD596" s="251" t="e">
        <f aca="false">DB596+DD595</f>
        <v>#VALUE!</v>
      </c>
      <c r="DE596" s="251"/>
      <c r="DF596" s="251" t="e">
        <f aca="false">DD596+DF595</f>
        <v>#VALUE!</v>
      </c>
      <c r="DG596" s="251"/>
      <c r="DH596" s="251" t="e">
        <f aca="false">DF596+DH595</f>
        <v>#VALUE!</v>
      </c>
      <c r="DI596" s="251"/>
      <c r="DJ596" s="293" t="e">
        <f aca="false">DH596+DJ595</f>
        <v>#VALUE!</v>
      </c>
      <c r="DK596" s="293"/>
      <c r="DL596" s="251" t="e">
        <f aca="false">DJ596+DL595</f>
        <v>#VALUE!</v>
      </c>
      <c r="DM596" s="251"/>
      <c r="DN596" s="251" t="e">
        <f aca="false">DL596+DN595</f>
        <v>#VALUE!</v>
      </c>
      <c r="DO596" s="251"/>
      <c r="DP596" s="251" t="e">
        <f aca="false">DN596+DP595</f>
        <v>#VALUE!</v>
      </c>
      <c r="DQ596" s="251"/>
      <c r="DR596" s="251" t="e">
        <f aca="false">DP596+DR595</f>
        <v>#VALUE!</v>
      </c>
      <c r="DS596" s="251"/>
      <c r="DT596" s="251" t="e">
        <f aca="false">DR596+DT595</f>
        <v>#VALUE!</v>
      </c>
      <c r="DU596" s="251"/>
      <c r="DV596" s="251" t="e">
        <f aca="false">DT596+DV595</f>
        <v>#VALUE!</v>
      </c>
      <c r="DW596" s="251"/>
      <c r="DX596" s="251" t="e">
        <f aca="false">DV596+DX595</f>
        <v>#VALUE!</v>
      </c>
      <c r="DY596" s="251"/>
      <c r="DZ596" s="251" t="e">
        <f aca="false">DX596+DZ595</f>
        <v>#VALUE!</v>
      </c>
      <c r="EA596" s="251"/>
      <c r="EB596" s="251" t="e">
        <f aca="false">DZ596+EB595</f>
        <v>#VALUE!</v>
      </c>
      <c r="EC596" s="251"/>
      <c r="ED596" s="251" t="e">
        <f aca="false">EB596+ED595</f>
        <v>#VALUE!</v>
      </c>
      <c r="EE596" s="251"/>
      <c r="EF596" s="251" t="e">
        <f aca="false">ED596+EF595</f>
        <v>#VALUE!</v>
      </c>
      <c r="EG596" s="251"/>
      <c r="EH596" s="251" t="e">
        <f aca="false">EF596+EH595</f>
        <v>#VALUE!</v>
      </c>
      <c r="EI596" s="251"/>
      <c r="EJ596" s="251" t="e">
        <f aca="false">EH596+EJ595</f>
        <v>#VALUE!</v>
      </c>
      <c r="EK596" s="251"/>
      <c r="EL596" s="251" t="e">
        <f aca="false">EJ596+EL595</f>
        <v>#VALUE!</v>
      </c>
      <c r="EM596" s="251"/>
      <c r="EN596" s="251" t="e">
        <f aca="false">EL596+EN595</f>
        <v>#VALUE!</v>
      </c>
      <c r="EO596" s="251"/>
      <c r="EP596" s="251" t="e">
        <f aca="false">EN596+EP595</f>
        <v>#VALUE!</v>
      </c>
      <c r="EQ596" s="251"/>
      <c r="ER596" s="251" t="e">
        <f aca="false">EP596+ER595</f>
        <v>#VALUE!</v>
      </c>
      <c r="ES596" s="251"/>
      <c r="ET596" s="251" t="e">
        <f aca="false">ER596+ET595</f>
        <v>#VALUE!</v>
      </c>
      <c r="EU596" s="251"/>
      <c r="EV596" s="251" t="e">
        <f aca="false">ET596+EV595</f>
        <v>#VALUE!</v>
      </c>
      <c r="EW596" s="251"/>
      <c r="EX596" s="252" t="e">
        <f aca="false">EV596+EX595</f>
        <v>#VALUE!</v>
      </c>
      <c r="EY596" s="252"/>
      <c r="EZ596" s="251" t="e">
        <f aca="false">EX596+EZ595</f>
        <v>#VALUE!</v>
      </c>
      <c r="FA596" s="251"/>
      <c r="FB596" s="251" t="e">
        <f aca="false">EZ596+FB595</f>
        <v>#VALUE!</v>
      </c>
      <c r="FC596" s="251"/>
      <c r="FD596" s="251" t="e">
        <f aca="false">FB596+FD595</f>
        <v>#VALUE!</v>
      </c>
      <c r="FE596" s="251"/>
      <c r="FF596" s="251" t="e">
        <f aca="false">FD596+FF595</f>
        <v>#VALUE!</v>
      </c>
      <c r="FG596" s="251"/>
      <c r="FH596" s="251" t="e">
        <f aca="false">FF596+FH595</f>
        <v>#VALUE!</v>
      </c>
      <c r="FI596" s="251"/>
      <c r="FJ596" s="251" t="e">
        <f aca="false">FH596+FJ595</f>
        <v>#VALUE!</v>
      </c>
      <c r="FK596" s="251"/>
    </row>
    <row r="597" customFormat="false" ht="12.75" hidden="true" customHeight="false" outlineLevel="0" collapsed="false">
      <c r="A597" s="232"/>
      <c r="B597" s="233"/>
      <c r="C597" s="232"/>
      <c r="D597" s="234"/>
      <c r="E597" s="234"/>
      <c r="F597" s="235"/>
      <c r="G597" s="234"/>
      <c r="H597" s="253"/>
      <c r="I597" s="237"/>
      <c r="J597" s="238"/>
      <c r="K597" s="254" t="s">
        <v>163</v>
      </c>
      <c r="L597" s="255"/>
      <c r="M597" s="255"/>
      <c r="N597" s="255"/>
      <c r="O597" s="255"/>
      <c r="P597" s="255"/>
      <c r="Q597" s="255"/>
      <c r="R597" s="255"/>
      <c r="S597" s="255"/>
      <c r="T597" s="255"/>
      <c r="U597" s="255"/>
      <c r="V597" s="255"/>
      <c r="W597" s="255"/>
      <c r="X597" s="255"/>
      <c r="Y597" s="255"/>
      <c r="Z597" s="255"/>
      <c r="AA597" s="255"/>
      <c r="AB597" s="255"/>
      <c r="AC597" s="255"/>
      <c r="AD597" s="255"/>
      <c r="AE597" s="255"/>
      <c r="AF597" s="255"/>
      <c r="AG597" s="255"/>
      <c r="AH597" s="255"/>
      <c r="AI597" s="255"/>
      <c r="AJ597" s="255"/>
      <c r="AK597" s="255"/>
      <c r="AL597" s="255"/>
      <c r="AM597" s="255"/>
      <c r="AN597" s="255"/>
      <c r="AO597" s="255"/>
      <c r="AP597" s="255"/>
      <c r="AQ597" s="255"/>
      <c r="AR597" s="255"/>
      <c r="AS597" s="255"/>
      <c r="AT597" s="255"/>
      <c r="AU597" s="255"/>
      <c r="AV597" s="255"/>
      <c r="AW597" s="255"/>
      <c r="AX597" s="255"/>
      <c r="AY597" s="255"/>
      <c r="AZ597" s="255"/>
      <c r="BA597" s="255"/>
      <c r="BB597" s="255"/>
      <c r="BC597" s="255"/>
      <c r="BD597" s="255"/>
      <c r="BE597" s="255"/>
      <c r="BF597" s="255"/>
      <c r="BG597" s="255"/>
      <c r="BH597" s="255"/>
      <c r="BI597" s="255"/>
      <c r="BJ597" s="255"/>
      <c r="BK597" s="255"/>
      <c r="BL597" s="255"/>
      <c r="BM597" s="255"/>
      <c r="BN597" s="255"/>
      <c r="BO597" s="255"/>
      <c r="BP597" s="255"/>
      <c r="BQ597" s="255"/>
      <c r="BR597" s="255"/>
      <c r="BS597" s="255"/>
      <c r="BT597" s="255"/>
      <c r="BU597" s="255"/>
      <c r="BV597" s="255"/>
      <c r="BW597" s="255"/>
      <c r="BX597" s="255"/>
      <c r="BY597" s="255"/>
      <c r="BZ597" s="255"/>
      <c r="CA597" s="255"/>
      <c r="CB597" s="255"/>
      <c r="CC597" s="255"/>
      <c r="CD597" s="255"/>
      <c r="CE597" s="255"/>
      <c r="CF597" s="255"/>
      <c r="CG597" s="255"/>
      <c r="CH597" s="255"/>
      <c r="CI597" s="255"/>
      <c r="CJ597" s="255"/>
      <c r="CK597" s="255"/>
      <c r="CL597" s="255"/>
      <c r="CM597" s="255"/>
      <c r="CN597" s="255"/>
      <c r="CO597" s="255"/>
      <c r="CP597" s="255"/>
      <c r="CQ597" s="255"/>
      <c r="CR597" s="255"/>
      <c r="CS597" s="255"/>
      <c r="CT597" s="255"/>
      <c r="CU597" s="255"/>
      <c r="CV597" s="255"/>
      <c r="CW597" s="255"/>
      <c r="CX597" s="255"/>
      <c r="CY597" s="255"/>
      <c r="CZ597" s="255"/>
      <c r="DA597" s="255"/>
      <c r="DB597" s="255"/>
      <c r="DC597" s="255"/>
      <c r="DD597" s="255"/>
      <c r="DE597" s="255"/>
      <c r="DF597" s="255"/>
      <c r="DG597" s="255"/>
      <c r="DH597" s="255"/>
      <c r="DI597" s="255"/>
      <c r="DJ597" s="294"/>
      <c r="DK597" s="294"/>
      <c r="DL597" s="255"/>
      <c r="DM597" s="255"/>
      <c r="DN597" s="255"/>
      <c r="DO597" s="255"/>
      <c r="DP597" s="255"/>
      <c r="DQ597" s="255"/>
      <c r="DR597" s="255"/>
      <c r="DS597" s="255"/>
      <c r="DT597" s="255"/>
      <c r="DU597" s="255"/>
      <c r="DV597" s="255"/>
      <c r="DW597" s="255"/>
      <c r="DX597" s="255"/>
      <c r="DY597" s="255"/>
      <c r="DZ597" s="255"/>
      <c r="EA597" s="255"/>
      <c r="EB597" s="255"/>
      <c r="EC597" s="255"/>
      <c r="ED597" s="255"/>
      <c r="EE597" s="255"/>
      <c r="EF597" s="255"/>
      <c r="EG597" s="255"/>
      <c r="EH597" s="255"/>
      <c r="EI597" s="255"/>
      <c r="EJ597" s="255"/>
      <c r="EK597" s="255"/>
      <c r="EL597" s="255"/>
      <c r="EM597" s="255"/>
      <c r="EN597" s="255"/>
      <c r="EO597" s="255"/>
      <c r="EP597" s="255"/>
      <c r="EQ597" s="255"/>
      <c r="ER597" s="255"/>
      <c r="ES597" s="255"/>
      <c r="ET597" s="255"/>
      <c r="EU597" s="255"/>
      <c r="EV597" s="255"/>
      <c r="EW597" s="255"/>
      <c r="EX597" s="256"/>
      <c r="EY597" s="256"/>
      <c r="EZ597" s="255"/>
      <c r="FA597" s="255"/>
      <c r="FB597" s="255"/>
      <c r="FC597" s="255"/>
      <c r="FD597" s="255"/>
      <c r="FE597" s="255"/>
      <c r="FF597" s="255"/>
      <c r="FG597" s="255"/>
      <c r="FH597" s="255"/>
      <c r="FI597" s="255"/>
      <c r="FJ597" s="255"/>
      <c r="FK597" s="255"/>
    </row>
    <row r="598" customFormat="false" ht="12.75" hidden="true" customHeight="false" outlineLevel="0" collapsed="false">
      <c r="A598" s="232"/>
      <c r="B598" s="233"/>
      <c r="C598" s="232"/>
      <c r="D598" s="234"/>
      <c r="E598" s="234"/>
      <c r="F598" s="235"/>
      <c r="G598" s="234"/>
      <c r="H598" s="257"/>
      <c r="I598" s="237"/>
      <c r="J598" s="238"/>
      <c r="K598" s="258" t="s">
        <v>164</v>
      </c>
      <c r="L598" s="259" t="n">
        <f aca="false">L597</f>
        <v>0</v>
      </c>
      <c r="M598" s="259"/>
      <c r="N598" s="259" t="n">
        <f aca="false">N597+L598</f>
        <v>0</v>
      </c>
      <c r="O598" s="259"/>
      <c r="P598" s="259" t="n">
        <f aca="false">P597+N598</f>
        <v>0</v>
      </c>
      <c r="Q598" s="259"/>
      <c r="R598" s="259" t="n">
        <f aca="false">R597+P598</f>
        <v>0</v>
      </c>
      <c r="S598" s="259"/>
      <c r="T598" s="259" t="n">
        <f aca="false">T597+R598</f>
        <v>0</v>
      </c>
      <c r="U598" s="259"/>
      <c r="V598" s="259" t="n">
        <f aca="false">V597+T598</f>
        <v>0</v>
      </c>
      <c r="W598" s="259"/>
      <c r="X598" s="259" t="n">
        <f aca="false">X597+V598</f>
        <v>0</v>
      </c>
      <c r="Y598" s="259"/>
      <c r="Z598" s="259" t="n">
        <f aca="false">Z597+X598</f>
        <v>0</v>
      </c>
      <c r="AA598" s="259"/>
      <c r="AB598" s="259" t="n">
        <f aca="false">AB597+Z598</f>
        <v>0</v>
      </c>
      <c r="AC598" s="259"/>
      <c r="AD598" s="259" t="n">
        <f aca="false">AD597+AB598</f>
        <v>0</v>
      </c>
      <c r="AE598" s="259"/>
      <c r="AF598" s="259" t="n">
        <f aca="false">AF597+AD598</f>
        <v>0</v>
      </c>
      <c r="AG598" s="259"/>
      <c r="AH598" s="259" t="n">
        <f aca="false">AH597+AF598</f>
        <v>0</v>
      </c>
      <c r="AI598" s="259"/>
      <c r="AJ598" s="259" t="n">
        <f aca="false">AJ597+AH598</f>
        <v>0</v>
      </c>
      <c r="AK598" s="259"/>
      <c r="AL598" s="259" t="n">
        <f aca="false">AL597+AJ598</f>
        <v>0</v>
      </c>
      <c r="AM598" s="259"/>
      <c r="AN598" s="259" t="n">
        <f aca="false">AN597+AL598</f>
        <v>0</v>
      </c>
      <c r="AO598" s="259"/>
      <c r="AP598" s="259" t="n">
        <f aca="false">AP597+AN598</f>
        <v>0</v>
      </c>
      <c r="AQ598" s="259"/>
      <c r="AR598" s="259" t="n">
        <f aca="false">AR597+AP598</f>
        <v>0</v>
      </c>
      <c r="AS598" s="259"/>
      <c r="AT598" s="259" t="n">
        <f aca="false">AT597+AR598</f>
        <v>0</v>
      </c>
      <c r="AU598" s="259"/>
      <c r="AV598" s="259" t="n">
        <f aca="false">AV597+AT598</f>
        <v>0</v>
      </c>
      <c r="AW598" s="259"/>
      <c r="AX598" s="259" t="n">
        <f aca="false">AX597+AV598</f>
        <v>0</v>
      </c>
      <c r="AY598" s="259"/>
      <c r="AZ598" s="259" t="n">
        <f aca="false">AZ597+AX598</f>
        <v>0</v>
      </c>
      <c r="BA598" s="259"/>
      <c r="BB598" s="259" t="n">
        <f aca="false">BB597+AZ598</f>
        <v>0</v>
      </c>
      <c r="BC598" s="259"/>
      <c r="BD598" s="259" t="n">
        <f aca="false">BD597+BB598</f>
        <v>0</v>
      </c>
      <c r="BE598" s="259"/>
      <c r="BF598" s="259" t="n">
        <f aca="false">BF597+BD598</f>
        <v>0</v>
      </c>
      <c r="BG598" s="259"/>
      <c r="BH598" s="259" t="n">
        <f aca="false">BH597+BF598</f>
        <v>0</v>
      </c>
      <c r="BI598" s="259"/>
      <c r="BJ598" s="259" t="n">
        <f aca="false">BJ597+BH598</f>
        <v>0</v>
      </c>
      <c r="BK598" s="259"/>
      <c r="BL598" s="259" t="n">
        <f aca="false">BL597+BJ598</f>
        <v>0</v>
      </c>
      <c r="BM598" s="259"/>
      <c r="BN598" s="259" t="n">
        <f aca="false">BN597+BL598</f>
        <v>0</v>
      </c>
      <c r="BO598" s="259"/>
      <c r="BP598" s="259" t="n">
        <f aca="false">BP597+BN598</f>
        <v>0</v>
      </c>
      <c r="BQ598" s="259"/>
      <c r="BR598" s="259" t="n">
        <f aca="false">BR597+BP598</f>
        <v>0</v>
      </c>
      <c r="BS598" s="259"/>
      <c r="BT598" s="259" t="n">
        <f aca="false">BT597+BR598</f>
        <v>0</v>
      </c>
      <c r="BU598" s="259"/>
      <c r="BV598" s="259" t="n">
        <f aca="false">BV597+BT598</f>
        <v>0</v>
      </c>
      <c r="BW598" s="259"/>
      <c r="BX598" s="259" t="n">
        <f aca="false">BX597+BV598</f>
        <v>0</v>
      </c>
      <c r="BY598" s="259"/>
      <c r="BZ598" s="259" t="n">
        <f aca="false">BZ597+BX598</f>
        <v>0</v>
      </c>
      <c r="CA598" s="259"/>
      <c r="CB598" s="259" t="n">
        <f aca="false">CB597+BZ598</f>
        <v>0</v>
      </c>
      <c r="CC598" s="259"/>
      <c r="CD598" s="259" t="n">
        <f aca="false">CD597+CB598</f>
        <v>0</v>
      </c>
      <c r="CE598" s="259"/>
      <c r="CF598" s="259" t="n">
        <f aca="false">CF597+CD598</f>
        <v>0</v>
      </c>
      <c r="CG598" s="259"/>
      <c r="CH598" s="259" t="n">
        <f aca="false">CH597+CF598</f>
        <v>0</v>
      </c>
      <c r="CI598" s="259"/>
      <c r="CJ598" s="259" t="n">
        <f aca="false">CJ597+CH598</f>
        <v>0</v>
      </c>
      <c r="CK598" s="259"/>
      <c r="CL598" s="259" t="n">
        <f aca="false">CL597+CJ598</f>
        <v>0</v>
      </c>
      <c r="CM598" s="259"/>
      <c r="CN598" s="259" t="n">
        <f aca="false">CN597+CL598</f>
        <v>0</v>
      </c>
      <c r="CO598" s="259"/>
      <c r="CP598" s="259" t="n">
        <f aca="false">CP597+CN598</f>
        <v>0</v>
      </c>
      <c r="CQ598" s="259"/>
      <c r="CR598" s="259" t="n">
        <f aca="false">CR597+CP598</f>
        <v>0</v>
      </c>
      <c r="CS598" s="259"/>
      <c r="CT598" s="259" t="n">
        <f aca="false">CT597+CR598</f>
        <v>0</v>
      </c>
      <c r="CU598" s="259"/>
      <c r="CV598" s="259" t="n">
        <f aca="false">CV597+CT598</f>
        <v>0</v>
      </c>
      <c r="CW598" s="259"/>
      <c r="CX598" s="259" t="n">
        <f aca="false">CX597+CV598</f>
        <v>0</v>
      </c>
      <c r="CY598" s="259"/>
      <c r="CZ598" s="259" t="n">
        <f aca="false">CZ597+CX598</f>
        <v>0</v>
      </c>
      <c r="DA598" s="259"/>
      <c r="DB598" s="259" t="n">
        <f aca="false">DB597+CZ598</f>
        <v>0</v>
      </c>
      <c r="DC598" s="259"/>
      <c r="DD598" s="259" t="n">
        <f aca="false">DD597+DB598</f>
        <v>0</v>
      </c>
      <c r="DE598" s="259"/>
      <c r="DF598" s="259" t="n">
        <f aca="false">DF597+DD598</f>
        <v>0</v>
      </c>
      <c r="DG598" s="259"/>
      <c r="DH598" s="259" t="n">
        <f aca="false">DH597+DF598</f>
        <v>0</v>
      </c>
      <c r="DI598" s="259"/>
      <c r="DJ598" s="296" t="n">
        <f aca="false">DJ597+DH598</f>
        <v>0</v>
      </c>
      <c r="DK598" s="296"/>
      <c r="DL598" s="259" t="n">
        <f aca="false">DL597+DJ598</f>
        <v>0</v>
      </c>
      <c r="DM598" s="259"/>
      <c r="DN598" s="259" t="n">
        <f aca="false">DN597+DL598</f>
        <v>0</v>
      </c>
      <c r="DO598" s="259"/>
      <c r="DP598" s="259" t="n">
        <f aca="false">DP597+DN598</f>
        <v>0</v>
      </c>
      <c r="DQ598" s="259"/>
      <c r="DR598" s="259" t="n">
        <f aca="false">DR597+DP598</f>
        <v>0</v>
      </c>
      <c r="DS598" s="259"/>
      <c r="DT598" s="259" t="n">
        <f aca="false">DT597+DR598</f>
        <v>0</v>
      </c>
      <c r="DU598" s="259"/>
      <c r="DV598" s="259" t="n">
        <f aca="false">DV597+DT598</f>
        <v>0</v>
      </c>
      <c r="DW598" s="259"/>
      <c r="DX598" s="259" t="n">
        <f aca="false">DX597+DV598</f>
        <v>0</v>
      </c>
      <c r="DY598" s="259"/>
      <c r="DZ598" s="259" t="n">
        <f aca="false">DZ597+DX598</f>
        <v>0</v>
      </c>
      <c r="EA598" s="259"/>
      <c r="EB598" s="259" t="n">
        <f aca="false">EB597+DZ598</f>
        <v>0</v>
      </c>
      <c r="EC598" s="259"/>
      <c r="ED598" s="259" t="n">
        <f aca="false">ED597+EB598</f>
        <v>0</v>
      </c>
      <c r="EE598" s="259"/>
      <c r="EF598" s="259" t="n">
        <f aca="false">EF597+ED598</f>
        <v>0</v>
      </c>
      <c r="EG598" s="259"/>
      <c r="EH598" s="259" t="n">
        <f aca="false">EH597+EF598</f>
        <v>0</v>
      </c>
      <c r="EI598" s="259"/>
      <c r="EJ598" s="259" t="n">
        <f aca="false">EJ597+EH598</f>
        <v>0</v>
      </c>
      <c r="EK598" s="259"/>
      <c r="EL598" s="259" t="n">
        <f aca="false">EL597+EJ598</f>
        <v>0</v>
      </c>
      <c r="EM598" s="259"/>
      <c r="EN598" s="259" t="n">
        <f aca="false">EN597+EL598</f>
        <v>0</v>
      </c>
      <c r="EO598" s="259"/>
      <c r="EP598" s="259" t="n">
        <f aca="false">EP597+EN598</f>
        <v>0</v>
      </c>
      <c r="EQ598" s="259"/>
      <c r="ER598" s="259" t="n">
        <f aca="false">ER597+EP598</f>
        <v>0</v>
      </c>
      <c r="ES598" s="259"/>
      <c r="ET598" s="259" t="n">
        <f aca="false">ET597+ER598</f>
        <v>0</v>
      </c>
      <c r="EU598" s="259"/>
      <c r="EV598" s="259" t="n">
        <f aca="false">EV597+ET598</f>
        <v>0</v>
      </c>
      <c r="EW598" s="259"/>
      <c r="EX598" s="260" t="n">
        <f aca="false">EX597+EV598</f>
        <v>0</v>
      </c>
      <c r="EY598" s="260"/>
      <c r="EZ598" s="259" t="n">
        <f aca="false">EZ597+EX598</f>
        <v>0</v>
      </c>
      <c r="FA598" s="259"/>
      <c r="FB598" s="259" t="n">
        <f aca="false">FB597+EZ598</f>
        <v>0</v>
      </c>
      <c r="FC598" s="259"/>
      <c r="FD598" s="259" t="n">
        <f aca="false">FD597+FB598</f>
        <v>0</v>
      </c>
      <c r="FE598" s="259"/>
      <c r="FF598" s="259" t="n">
        <f aca="false">FF597+FD598</f>
        <v>0</v>
      </c>
      <c r="FG598" s="259"/>
      <c r="FH598" s="259" t="n">
        <f aca="false">FH597+FF598</f>
        <v>0</v>
      </c>
      <c r="FI598" s="259"/>
      <c r="FJ598" s="259" t="n">
        <f aca="false">FJ597+FH598</f>
        <v>0</v>
      </c>
      <c r="FK598" s="259"/>
    </row>
    <row r="599" customFormat="false" ht="12.75" hidden="true" customHeight="false" outlineLevel="0" collapsed="false">
      <c r="A599" s="232"/>
      <c r="B599" s="233"/>
      <c r="C599" s="232"/>
      <c r="D599" s="234"/>
      <c r="E599" s="234"/>
      <c r="F599" s="235"/>
      <c r="G599" s="234"/>
      <c r="H599" s="261"/>
      <c r="I599" s="237"/>
      <c r="J599" s="238"/>
      <c r="K599" s="262" t="s">
        <v>165</v>
      </c>
      <c r="L599" s="263" t="e">
        <f aca="false">IF($E593&gt;0,L596/$E593,"-")</f>
        <v>#N/A</v>
      </c>
      <c r="M599" s="263"/>
      <c r="N599" s="263" t="e">
        <f aca="false">IF($E593&gt;0,N596/$E593,"-")</f>
        <v>#N/A</v>
      </c>
      <c r="O599" s="263"/>
      <c r="P599" s="263" t="e">
        <f aca="false">IF($E593&gt;0,P596/$E593,"-")</f>
        <v>#N/A</v>
      </c>
      <c r="Q599" s="263"/>
      <c r="R599" s="263" t="e">
        <f aca="false">IF($E593&gt;0,R596/$E593,"-")</f>
        <v>#N/A</v>
      </c>
      <c r="S599" s="263"/>
      <c r="T599" s="263" t="e">
        <f aca="false">IF($E593&gt;0,T596/$E593,"-")</f>
        <v>#N/A</v>
      </c>
      <c r="U599" s="263"/>
      <c r="V599" s="263" t="e">
        <f aca="false">IF($E593&gt;0,V596/$E593,"-")</f>
        <v>#N/A</v>
      </c>
      <c r="W599" s="263"/>
      <c r="X599" s="263" t="e">
        <f aca="false">IF($E593&gt;0,X596/$E593,"-")</f>
        <v>#N/A</v>
      </c>
      <c r="Y599" s="263"/>
      <c r="Z599" s="263" t="e">
        <f aca="false">IF($E593&gt;0,Z596/$E593,"-")</f>
        <v>#N/A</v>
      </c>
      <c r="AA599" s="263"/>
      <c r="AB599" s="263" t="e">
        <f aca="false">IF($E593&gt;0,AB596/$E593,"-")</f>
        <v>#N/A</v>
      </c>
      <c r="AC599" s="263"/>
      <c r="AD599" s="263" t="e">
        <f aca="false">IF($E593&gt;0,AD596/$E593,"-")</f>
        <v>#N/A</v>
      </c>
      <c r="AE599" s="263"/>
      <c r="AF599" s="263" t="e">
        <f aca="false">IF($E593&gt;0,AF596/$E593,"-")</f>
        <v>#N/A</v>
      </c>
      <c r="AG599" s="263"/>
      <c r="AH599" s="263" t="e">
        <f aca="false">IF($E593&gt;0,AH596/$E593,"-")</f>
        <v>#N/A</v>
      </c>
      <c r="AI599" s="263"/>
      <c r="AJ599" s="263" t="e">
        <f aca="false">IF($E593&gt;0,AJ596/$E593,"-")</f>
        <v>#N/A</v>
      </c>
      <c r="AK599" s="263"/>
      <c r="AL599" s="263" t="e">
        <f aca="false">IF($E593&gt;0,AL596/$E593,"-")</f>
        <v>#N/A</v>
      </c>
      <c r="AM599" s="263"/>
      <c r="AN599" s="263" t="e">
        <f aca="false">IF($E593&gt;0,AN596/$E593,"-")</f>
        <v>#N/A</v>
      </c>
      <c r="AO599" s="263"/>
      <c r="AP599" s="263" t="e">
        <f aca="false">IF($E593&gt;0,AP596/$E593,"-")</f>
        <v>#N/A</v>
      </c>
      <c r="AQ599" s="263"/>
      <c r="AR599" s="263" t="e">
        <f aca="false">IF($E593&gt;0,AR596/$E593,"-")</f>
        <v>#N/A</v>
      </c>
      <c r="AS599" s="263"/>
      <c r="AT599" s="263" t="e">
        <f aca="false">IF($E593&gt;0,AT596/$E593,"-")</f>
        <v>#N/A</v>
      </c>
      <c r="AU599" s="263"/>
      <c r="AV599" s="263" t="e">
        <f aca="false">IF($E593&gt;0,AV596/$E593,"-")</f>
        <v>#N/A</v>
      </c>
      <c r="AW599" s="263"/>
      <c r="AX599" s="263" t="e">
        <f aca="false">IF($E593&gt;0,AX596/$E593,"-")</f>
        <v>#N/A</v>
      </c>
      <c r="AY599" s="263"/>
      <c r="AZ599" s="263" t="e">
        <f aca="false">IF($E593&gt;0,AZ596/$E593,"-")</f>
        <v>#N/A</v>
      </c>
      <c r="BA599" s="263"/>
      <c r="BB599" s="263" t="e">
        <f aca="false">IF($E593&gt;0,BB596/$E593,"-")</f>
        <v>#N/A</v>
      </c>
      <c r="BC599" s="263"/>
      <c r="BD599" s="263" t="e">
        <f aca="false">IF($E593&gt;0,BD596/$E593,"-")</f>
        <v>#N/A</v>
      </c>
      <c r="BE599" s="263"/>
      <c r="BF599" s="263" t="e">
        <f aca="false">IF($E593&gt;0,BF596/$E593,"-")</f>
        <v>#N/A</v>
      </c>
      <c r="BG599" s="263"/>
      <c r="BH599" s="263" t="e">
        <f aca="false">IF($E593&gt;0,BH596/$E593,"-")</f>
        <v>#N/A</v>
      </c>
      <c r="BI599" s="263"/>
      <c r="BJ599" s="263" t="e">
        <f aca="false">IF($E593&gt;0,BJ596/$E593,"-")</f>
        <v>#N/A</v>
      </c>
      <c r="BK599" s="263"/>
      <c r="BL599" s="263" t="e">
        <f aca="false">IF($E593&gt;0,BL596/$E593,"-")</f>
        <v>#N/A</v>
      </c>
      <c r="BM599" s="263"/>
      <c r="BN599" s="263" t="e">
        <f aca="false">IF($E593&gt;0,BN596/$E593,"-")</f>
        <v>#N/A</v>
      </c>
      <c r="BO599" s="263"/>
      <c r="BP599" s="263" t="e">
        <f aca="false">IF($E593&gt;0,BP596/$E593,"-")</f>
        <v>#N/A</v>
      </c>
      <c r="BQ599" s="263"/>
      <c r="BR599" s="263" t="e">
        <f aca="false">IF($E593&gt;0,BR596/$E593,"-")</f>
        <v>#N/A</v>
      </c>
      <c r="BS599" s="263"/>
      <c r="BT599" s="263" t="e">
        <f aca="false">IF($E593&gt;0,BT596/$E593,"-")</f>
        <v>#N/A</v>
      </c>
      <c r="BU599" s="263"/>
      <c r="BV599" s="263" t="e">
        <f aca="false">IF($E593&gt;0,BV596/$E593,"-")</f>
        <v>#N/A</v>
      </c>
      <c r="BW599" s="263"/>
      <c r="BX599" s="263" t="e">
        <f aca="false">IF($E593&gt;0,BX596/$E593,"-")</f>
        <v>#N/A</v>
      </c>
      <c r="BY599" s="263"/>
      <c r="BZ599" s="263" t="e">
        <f aca="false">IF($E593&gt;0,BZ596/$E593,"-")</f>
        <v>#N/A</v>
      </c>
      <c r="CA599" s="263"/>
      <c r="CB599" s="263" t="e">
        <f aca="false">IF($E593&gt;0,CB596/$E593,"-")</f>
        <v>#N/A</v>
      </c>
      <c r="CC599" s="263"/>
      <c r="CD599" s="263" t="e">
        <f aca="false">IF($E593&gt;0,CD596/$E593,"-")</f>
        <v>#N/A</v>
      </c>
      <c r="CE599" s="263"/>
      <c r="CF599" s="263" t="e">
        <f aca="false">IF($E593&gt;0,CF596/$E593,"-")</f>
        <v>#N/A</v>
      </c>
      <c r="CG599" s="263"/>
      <c r="CH599" s="263" t="e">
        <f aca="false">IF($E593&gt;0,CH596/$E593,"-")</f>
        <v>#N/A</v>
      </c>
      <c r="CI599" s="263"/>
      <c r="CJ599" s="263" t="e">
        <f aca="false">IF($E593&gt;0,CJ596/$E593,"-")</f>
        <v>#N/A</v>
      </c>
      <c r="CK599" s="263"/>
      <c r="CL599" s="263" t="e">
        <f aca="false">IF($E593&gt;0,CL596/$E593,"-")</f>
        <v>#N/A</v>
      </c>
      <c r="CM599" s="263"/>
      <c r="CN599" s="263" t="e">
        <f aca="false">IF($E593&gt;0,CN596/$E593,"-")</f>
        <v>#N/A</v>
      </c>
      <c r="CO599" s="263"/>
      <c r="CP599" s="263" t="e">
        <f aca="false">IF($E593&gt;0,CP596/$E593,"-")</f>
        <v>#N/A</v>
      </c>
      <c r="CQ599" s="263"/>
      <c r="CR599" s="263" t="e">
        <f aca="false">IF($E593&gt;0,CR596/$E593,"-")</f>
        <v>#N/A</v>
      </c>
      <c r="CS599" s="263"/>
      <c r="CT599" s="263" t="e">
        <f aca="false">IF($E593&gt;0,CT596/$E593,"-")</f>
        <v>#N/A</v>
      </c>
      <c r="CU599" s="263"/>
      <c r="CV599" s="263" t="e">
        <f aca="false">IF($E593&gt;0,CV596/$E593,"-")</f>
        <v>#N/A</v>
      </c>
      <c r="CW599" s="263"/>
      <c r="CX599" s="263" t="e">
        <f aca="false">IF($E593&gt;0,CX596/$E593,"-")</f>
        <v>#N/A</v>
      </c>
      <c r="CY599" s="263"/>
      <c r="CZ599" s="263" t="e">
        <f aca="false">IF($E593&gt;0,CZ596/$E593,"-")</f>
        <v>#N/A</v>
      </c>
      <c r="DA599" s="263"/>
      <c r="DB599" s="263" t="e">
        <f aca="false">IF($E593&gt;0,DB596/$E593,"-")</f>
        <v>#N/A</v>
      </c>
      <c r="DC599" s="263"/>
      <c r="DD599" s="263" t="e">
        <f aca="false">IF($E593&gt;0,DD596/$E593,"-")</f>
        <v>#N/A</v>
      </c>
      <c r="DE599" s="263"/>
      <c r="DF599" s="263" t="e">
        <f aca="false">IF($E593&gt;0,DF596/$E593,"-")</f>
        <v>#N/A</v>
      </c>
      <c r="DG599" s="263"/>
      <c r="DH599" s="263" t="e">
        <f aca="false">IF($E593&gt;0,DH596/$E593,"-")</f>
        <v>#N/A</v>
      </c>
      <c r="DI599" s="263"/>
      <c r="DJ599" s="298" t="e">
        <f aca="false">IF($E593&gt;0,DJ596/$E593,"-")</f>
        <v>#N/A</v>
      </c>
      <c r="DK599" s="298"/>
      <c r="DL599" s="263" t="e">
        <f aca="false">IF($E593&gt;0,DL596/$E593,"-")</f>
        <v>#N/A</v>
      </c>
      <c r="DM599" s="263"/>
      <c r="DN599" s="263" t="e">
        <f aca="false">IF($E593&gt;0,DN596/$E593,"-")</f>
        <v>#N/A</v>
      </c>
      <c r="DO599" s="263"/>
      <c r="DP599" s="263" t="e">
        <f aca="false">IF($E593&gt;0,DP596/$E593,"-")</f>
        <v>#N/A</v>
      </c>
      <c r="DQ599" s="263"/>
      <c r="DR599" s="263" t="e">
        <f aca="false">IF($E593&gt;0,DR596/$E593,"-")</f>
        <v>#N/A</v>
      </c>
      <c r="DS599" s="263"/>
      <c r="DT599" s="263" t="e">
        <f aca="false">IF($E593&gt;0,DT596/$E593,"-")</f>
        <v>#N/A</v>
      </c>
      <c r="DU599" s="263"/>
      <c r="DV599" s="263" t="e">
        <f aca="false">IF($E593&gt;0,DV596/$E593,"-")</f>
        <v>#N/A</v>
      </c>
      <c r="DW599" s="263"/>
      <c r="DX599" s="263" t="e">
        <f aca="false">IF($E593&gt;0,DX596/$E593,"-")</f>
        <v>#N/A</v>
      </c>
      <c r="DY599" s="263"/>
      <c r="DZ599" s="263" t="e">
        <f aca="false">IF($E593&gt;0,DZ596/$E593,"-")</f>
        <v>#N/A</v>
      </c>
      <c r="EA599" s="263"/>
      <c r="EB599" s="263" t="e">
        <f aca="false">IF($E593&gt;0,EB596/$E593,"-")</f>
        <v>#N/A</v>
      </c>
      <c r="EC599" s="263"/>
      <c r="ED599" s="263" t="e">
        <f aca="false">IF($E593&gt;0,ED596/$E593,"-")</f>
        <v>#N/A</v>
      </c>
      <c r="EE599" s="263"/>
      <c r="EF599" s="263" t="e">
        <f aca="false">IF($E593&gt;0,EF596/$E593,"-")</f>
        <v>#N/A</v>
      </c>
      <c r="EG599" s="263"/>
      <c r="EH599" s="263" t="e">
        <f aca="false">IF($E593&gt;0,EH596/$E593,"-")</f>
        <v>#N/A</v>
      </c>
      <c r="EI599" s="263"/>
      <c r="EJ599" s="263" t="e">
        <f aca="false">IF($E593&gt;0,EJ596/$E593,"-")</f>
        <v>#N/A</v>
      </c>
      <c r="EK599" s="263"/>
      <c r="EL599" s="263" t="e">
        <f aca="false">IF($E593&gt;0,EL596/$E593,"-")</f>
        <v>#N/A</v>
      </c>
      <c r="EM599" s="263"/>
      <c r="EN599" s="263" t="e">
        <f aca="false">IF($E593&gt;0,EN596/$E593,"-")</f>
        <v>#N/A</v>
      </c>
      <c r="EO599" s="263"/>
      <c r="EP599" s="263" t="e">
        <f aca="false">IF($E593&gt;0,EP596/$E593,"-")</f>
        <v>#N/A</v>
      </c>
      <c r="EQ599" s="263"/>
      <c r="ER599" s="263" t="e">
        <f aca="false">IF($E593&gt;0,ER596/$E593,"-")</f>
        <v>#N/A</v>
      </c>
      <c r="ES599" s="263"/>
      <c r="ET599" s="263" t="e">
        <f aca="false">IF($E593&gt;0,ET596/$E593,"-")</f>
        <v>#N/A</v>
      </c>
      <c r="EU599" s="263"/>
      <c r="EV599" s="263" t="e">
        <f aca="false">IF($E593&gt;0,EV596/$E593,"-")</f>
        <v>#N/A</v>
      </c>
      <c r="EW599" s="263"/>
      <c r="EX599" s="264" t="e">
        <f aca="false">IF($E593&gt;0,EX596/$E593,"-")</f>
        <v>#N/A</v>
      </c>
      <c r="EY599" s="264"/>
      <c r="EZ599" s="263" t="e">
        <f aca="false">IF($E593&gt;0,EZ596/$E593,"-")</f>
        <v>#N/A</v>
      </c>
      <c r="FA599" s="263"/>
      <c r="FB599" s="263" t="e">
        <f aca="false">IF($E593&gt;0,FB596/$E593,"-")</f>
        <v>#N/A</v>
      </c>
      <c r="FC599" s="263"/>
      <c r="FD599" s="263" t="e">
        <f aca="false">IF($E593&gt;0,FD596/$E593,"-")</f>
        <v>#N/A</v>
      </c>
      <c r="FE599" s="263"/>
      <c r="FF599" s="263" t="e">
        <f aca="false">IF($E593&gt;0,FF596/$E593,"-")</f>
        <v>#N/A</v>
      </c>
      <c r="FG599" s="263"/>
      <c r="FH599" s="263" t="e">
        <f aca="false">IF($E593&gt;0,FH596/$E593,"-")</f>
        <v>#N/A</v>
      </c>
      <c r="FI599" s="263"/>
      <c r="FJ599" s="263" t="e">
        <f aca="false">IF($E593&gt;0,FJ596/$E593,"-")</f>
        <v>#N/A</v>
      </c>
      <c r="FK599" s="263"/>
    </row>
    <row r="600" customFormat="false" ht="12.75" hidden="true" customHeight="false" outlineLevel="0" collapsed="false">
      <c r="A600" s="232"/>
      <c r="B600" s="233"/>
      <c r="C600" s="232"/>
      <c r="D600" s="234"/>
      <c r="E600" s="234"/>
      <c r="F600" s="235"/>
      <c r="G600" s="234"/>
      <c r="H600" s="234"/>
      <c r="I600" s="237"/>
      <c r="J600" s="238"/>
      <c r="K600" s="265" t="s">
        <v>166</v>
      </c>
      <c r="L600" s="266" t="e">
        <f aca="false">IF($E593&gt;0,L598/$E593,"-")</f>
        <v>#N/A</v>
      </c>
      <c r="M600" s="266"/>
      <c r="N600" s="266" t="e">
        <f aca="false">IF($E593&gt;0,N598/$E593,"-")</f>
        <v>#N/A</v>
      </c>
      <c r="O600" s="266"/>
      <c r="P600" s="266" t="e">
        <f aca="false">IF($E593&gt;0,P598/$E593,"-")</f>
        <v>#N/A</v>
      </c>
      <c r="Q600" s="266"/>
      <c r="R600" s="266" t="e">
        <f aca="false">IF($E593&gt;0,R598/$E593,"-")</f>
        <v>#N/A</v>
      </c>
      <c r="S600" s="266"/>
      <c r="T600" s="266" t="e">
        <f aca="false">IF($E593&gt;0,T598/$E593,"-")</f>
        <v>#N/A</v>
      </c>
      <c r="U600" s="266"/>
      <c r="V600" s="266" t="e">
        <f aca="false">IF($E593&gt;0,V598/$E593,"-")</f>
        <v>#N/A</v>
      </c>
      <c r="W600" s="266"/>
      <c r="X600" s="266" t="e">
        <f aca="false">IF($E593&gt;0,X598/$E593,"-")</f>
        <v>#N/A</v>
      </c>
      <c r="Y600" s="266"/>
      <c r="Z600" s="266" t="e">
        <f aca="false">IF($E593&gt;0,Z598/$E593,"-")</f>
        <v>#N/A</v>
      </c>
      <c r="AA600" s="266"/>
      <c r="AB600" s="266" t="e">
        <f aca="false">IF($E593&gt;0,AB598/$E593,"-")</f>
        <v>#N/A</v>
      </c>
      <c r="AC600" s="266"/>
      <c r="AD600" s="266" t="e">
        <f aca="false">IF($E593&gt;0,AD598/$E593,"-")</f>
        <v>#N/A</v>
      </c>
      <c r="AE600" s="266"/>
      <c r="AF600" s="266" t="e">
        <f aca="false">IF($E593&gt;0,AF598/$E593,"-")</f>
        <v>#N/A</v>
      </c>
      <c r="AG600" s="266"/>
      <c r="AH600" s="266" t="e">
        <f aca="false">IF($E593&gt;0,AH598/$E593,"-")</f>
        <v>#N/A</v>
      </c>
      <c r="AI600" s="266"/>
      <c r="AJ600" s="266" t="e">
        <f aca="false">IF($E593&gt;0,AJ598/$E593,"-")</f>
        <v>#N/A</v>
      </c>
      <c r="AK600" s="266"/>
      <c r="AL600" s="266" t="e">
        <f aca="false">IF($E593&gt;0,AL598/$E593,"-")</f>
        <v>#N/A</v>
      </c>
      <c r="AM600" s="266"/>
      <c r="AN600" s="266" t="e">
        <f aca="false">IF($E593&gt;0,AN598/$E593,"-")</f>
        <v>#N/A</v>
      </c>
      <c r="AO600" s="266"/>
      <c r="AP600" s="266" t="e">
        <f aca="false">IF($E593&gt;0,AP598/$E593,"-")</f>
        <v>#N/A</v>
      </c>
      <c r="AQ600" s="266"/>
      <c r="AR600" s="266" t="e">
        <f aca="false">IF($E593&gt;0,AR598/$E593,"-")</f>
        <v>#N/A</v>
      </c>
      <c r="AS600" s="266"/>
      <c r="AT600" s="266" t="e">
        <f aca="false">IF($E593&gt;0,AT598/$E593,"-")</f>
        <v>#N/A</v>
      </c>
      <c r="AU600" s="266"/>
      <c r="AV600" s="266" t="e">
        <f aca="false">IF($E593&gt;0,AV598/$E593,"-")</f>
        <v>#N/A</v>
      </c>
      <c r="AW600" s="266"/>
      <c r="AX600" s="266" t="e">
        <f aca="false">IF($E593&gt;0,AX598/$E593,"-")</f>
        <v>#N/A</v>
      </c>
      <c r="AY600" s="266"/>
      <c r="AZ600" s="266" t="e">
        <f aca="false">IF($E593&gt;0,AZ598/$E593,"-")</f>
        <v>#N/A</v>
      </c>
      <c r="BA600" s="266"/>
      <c r="BB600" s="266" t="e">
        <f aca="false">IF($E593&gt;0,BB598/$E593,"-")</f>
        <v>#N/A</v>
      </c>
      <c r="BC600" s="266"/>
      <c r="BD600" s="266" t="e">
        <f aca="false">IF($E593&gt;0,BD598/$E593,"-")</f>
        <v>#N/A</v>
      </c>
      <c r="BE600" s="266"/>
      <c r="BF600" s="266" t="e">
        <f aca="false">IF($E593&gt;0,BF598/$E593,"-")</f>
        <v>#N/A</v>
      </c>
      <c r="BG600" s="266"/>
      <c r="BH600" s="266" t="e">
        <f aca="false">IF($E593&gt;0,BH598/$E593,"-")</f>
        <v>#N/A</v>
      </c>
      <c r="BI600" s="266"/>
      <c r="BJ600" s="266" t="e">
        <f aca="false">IF($E593&gt;0,BJ598/$E593,"-")</f>
        <v>#N/A</v>
      </c>
      <c r="BK600" s="266"/>
      <c r="BL600" s="266" t="e">
        <f aca="false">IF($E593&gt;0,BL598/$E593,"-")</f>
        <v>#N/A</v>
      </c>
      <c r="BM600" s="266"/>
      <c r="BN600" s="266" t="e">
        <f aca="false">IF($E593&gt;0,BN598/$E593,"-")</f>
        <v>#N/A</v>
      </c>
      <c r="BO600" s="266"/>
      <c r="BP600" s="266" t="e">
        <f aca="false">IF($E593&gt;0,BP598/$E593,"-")</f>
        <v>#N/A</v>
      </c>
      <c r="BQ600" s="266"/>
      <c r="BR600" s="300" t="e">
        <f aca="false">IF($E593&gt;0,BR598/$E593,"-")</f>
        <v>#N/A</v>
      </c>
      <c r="BS600" s="300"/>
      <c r="BT600" s="300" t="e">
        <f aca="false">IF($E593&gt;0,BT598/$E593,"-")</f>
        <v>#N/A</v>
      </c>
      <c r="BU600" s="300"/>
      <c r="BV600" s="300" t="e">
        <f aca="false">IF($E593&gt;0,BV598/$E593,"-")</f>
        <v>#N/A</v>
      </c>
      <c r="BW600" s="300"/>
      <c r="BX600" s="300" t="e">
        <f aca="false">IF($E593&gt;0,BX598/$E593,"-")</f>
        <v>#N/A</v>
      </c>
      <c r="BY600" s="300"/>
      <c r="BZ600" s="300" t="e">
        <f aca="false">IF($E593&gt;0,BZ598/$E593,"-")</f>
        <v>#N/A</v>
      </c>
      <c r="CA600" s="300"/>
      <c r="CB600" s="300" t="e">
        <f aca="false">IF($E593&gt;0,CB598/$E593,"-")</f>
        <v>#N/A</v>
      </c>
      <c r="CC600" s="300"/>
      <c r="CD600" s="300" t="e">
        <f aca="false">IF($E593&gt;0,CD598/$E593,"-")</f>
        <v>#N/A</v>
      </c>
      <c r="CE600" s="300"/>
      <c r="CF600" s="300" t="e">
        <f aca="false">IF($E593&gt;0,CF598/$E593,"-")</f>
        <v>#N/A</v>
      </c>
      <c r="CG600" s="300"/>
      <c r="CH600" s="300" t="e">
        <f aca="false">IF($E593&gt;0,CH598/$E593,"-")</f>
        <v>#N/A</v>
      </c>
      <c r="CI600" s="300"/>
      <c r="CJ600" s="300" t="e">
        <f aca="false">IF($E593&gt;0,CJ598/$E593,"-")</f>
        <v>#N/A</v>
      </c>
      <c r="CK600" s="300"/>
      <c r="CL600" s="300" t="e">
        <f aca="false">IF($E593&gt;0,CL598/$E593,"-")</f>
        <v>#N/A</v>
      </c>
      <c r="CM600" s="300"/>
      <c r="CN600" s="300" t="e">
        <f aca="false">IF($E593&gt;0,CN598/$E593,"-")</f>
        <v>#N/A</v>
      </c>
      <c r="CO600" s="300"/>
      <c r="CP600" s="300" t="e">
        <f aca="false">IF($E593&gt;0,CP598/$E593,"-")</f>
        <v>#N/A</v>
      </c>
      <c r="CQ600" s="300"/>
      <c r="CR600" s="300" t="e">
        <f aca="false">IF($E593&gt;0,CR598/$E593,"-")</f>
        <v>#N/A</v>
      </c>
      <c r="CS600" s="300"/>
      <c r="CT600" s="300" t="e">
        <f aca="false">IF($E593&gt;0,CT598/$E593,"-")</f>
        <v>#N/A</v>
      </c>
      <c r="CU600" s="300"/>
      <c r="CV600" s="300" t="e">
        <f aca="false">IF($E593&gt;0,CV598/$E593,"-")</f>
        <v>#N/A</v>
      </c>
      <c r="CW600" s="300"/>
      <c r="CX600" s="300" t="e">
        <f aca="false">IF($E593&gt;0,CX598/$E593,"-")</f>
        <v>#N/A</v>
      </c>
      <c r="CY600" s="300"/>
      <c r="CZ600" s="300" t="e">
        <f aca="false">IF($E593&gt;0,CZ598/$E593,"-")</f>
        <v>#N/A</v>
      </c>
      <c r="DA600" s="300"/>
      <c r="DB600" s="300" t="e">
        <f aca="false">IF($E593&gt;0,DB598/$E593,"-")</f>
        <v>#N/A</v>
      </c>
      <c r="DC600" s="300"/>
      <c r="DD600" s="300" t="e">
        <f aca="false">IF($E593&gt;0,DD598/$E593,"-")</f>
        <v>#N/A</v>
      </c>
      <c r="DE600" s="300"/>
      <c r="DF600" s="300" t="e">
        <f aca="false">IF($E593&gt;0,DF598/$E593,"-")</f>
        <v>#N/A</v>
      </c>
      <c r="DG600" s="300"/>
      <c r="DH600" s="300" t="e">
        <f aca="false">IF($E593&gt;0,DH598/$E593,"-")</f>
        <v>#N/A</v>
      </c>
      <c r="DI600" s="300"/>
      <c r="DJ600" s="301" t="e">
        <f aca="false">IF($E593&gt;0,DJ598/$E593,"-")</f>
        <v>#N/A</v>
      </c>
      <c r="DK600" s="301"/>
      <c r="DL600" s="300" t="e">
        <f aca="false">IF($E593&gt;0,DL598/$E593,"-")</f>
        <v>#N/A</v>
      </c>
      <c r="DM600" s="300"/>
      <c r="DN600" s="300" t="e">
        <f aca="false">IF($E593&gt;0,DN598/$E593,"-")</f>
        <v>#N/A</v>
      </c>
      <c r="DO600" s="300"/>
      <c r="DP600" s="300" t="e">
        <f aca="false">IF($E593&gt;0,DP598/$E593,"-")</f>
        <v>#N/A</v>
      </c>
      <c r="DQ600" s="300"/>
      <c r="DR600" s="300" t="e">
        <f aca="false">IF($E593&gt;0,DR598/$E593,"-")</f>
        <v>#N/A</v>
      </c>
      <c r="DS600" s="300"/>
      <c r="DT600" s="300" t="e">
        <f aca="false">IF($E593&gt;0,DT598/$E593,"-")</f>
        <v>#N/A</v>
      </c>
      <c r="DU600" s="300"/>
      <c r="DV600" s="300" t="e">
        <f aca="false">IF($E593&gt;0,DV598/$E593,"-")</f>
        <v>#N/A</v>
      </c>
      <c r="DW600" s="300"/>
      <c r="DX600" s="300" t="e">
        <f aca="false">IF($E593&gt;0,DX598/$E593,"-")</f>
        <v>#N/A</v>
      </c>
      <c r="DY600" s="300"/>
      <c r="DZ600" s="300" t="e">
        <f aca="false">IF($E593&gt;0,DZ598/$E593,"-")</f>
        <v>#N/A</v>
      </c>
      <c r="EA600" s="300"/>
      <c r="EB600" s="300" t="e">
        <f aca="false">IF($E593&gt;0,EB598/$E593,"-")</f>
        <v>#N/A</v>
      </c>
      <c r="EC600" s="300"/>
      <c r="ED600" s="300" t="e">
        <f aca="false">IF($E593&gt;0,ED598/$E593,"-")</f>
        <v>#N/A</v>
      </c>
      <c r="EE600" s="300"/>
      <c r="EF600" s="300" t="e">
        <f aca="false">IF($E593&gt;0,EF598/$E593,"-")</f>
        <v>#N/A</v>
      </c>
      <c r="EG600" s="300"/>
      <c r="EH600" s="300" t="e">
        <f aca="false">IF($E593&gt;0,EH598/$E593,"-")</f>
        <v>#N/A</v>
      </c>
      <c r="EI600" s="300"/>
      <c r="EJ600" s="300" t="e">
        <f aca="false">IF($E593&gt;0,EJ598/$E593,"-")</f>
        <v>#N/A</v>
      </c>
      <c r="EK600" s="300"/>
      <c r="EL600" s="300" t="e">
        <f aca="false">IF($E593&gt;0,EL598/$E593,"-")</f>
        <v>#N/A</v>
      </c>
      <c r="EM600" s="300"/>
      <c r="EN600" s="300" t="e">
        <f aca="false">IF($E593&gt;0,EN598/$E593,"-")</f>
        <v>#N/A</v>
      </c>
      <c r="EO600" s="300"/>
      <c r="EP600" s="300" t="e">
        <f aca="false">IF($E593&gt;0,EP598/$E593,"-")</f>
        <v>#N/A</v>
      </c>
      <c r="EQ600" s="300"/>
      <c r="ER600" s="300" t="e">
        <f aca="false">IF($E593&gt;0,ER598/$E593,"-")</f>
        <v>#N/A</v>
      </c>
      <c r="ES600" s="300"/>
      <c r="ET600" s="300" t="e">
        <f aca="false">IF($E593&gt;0,ET598/$E593,"-")</f>
        <v>#N/A</v>
      </c>
      <c r="EU600" s="300"/>
      <c r="EV600" s="300" t="e">
        <f aca="false">IF($E593&gt;0,EV598/$E593,"-")</f>
        <v>#N/A</v>
      </c>
      <c r="EW600" s="300"/>
      <c r="EX600" s="302" t="e">
        <f aca="false">IF($E593&gt;0,EX598/$E593,"-")</f>
        <v>#N/A</v>
      </c>
      <c r="EY600" s="302"/>
      <c r="EZ600" s="300" t="e">
        <f aca="false">IF($E593&gt;0,EZ598/$E593,"-")</f>
        <v>#N/A</v>
      </c>
      <c r="FA600" s="300"/>
      <c r="FB600" s="300" t="e">
        <f aca="false">IF($E593&gt;0,FB598/$E593,"-")</f>
        <v>#N/A</v>
      </c>
      <c r="FC600" s="300"/>
      <c r="FD600" s="300" t="e">
        <f aca="false">IF($E593&gt;0,FD598/$E593,"-")</f>
        <v>#N/A</v>
      </c>
      <c r="FE600" s="300"/>
      <c r="FF600" s="300" t="e">
        <f aca="false">IF($E593&gt;0,FF598/$E593,"-")</f>
        <v>#N/A</v>
      </c>
      <c r="FG600" s="300"/>
      <c r="FH600" s="300" t="e">
        <f aca="false">IF($E593&gt;0,FH598/$E593,"-")</f>
        <v>#N/A</v>
      </c>
      <c r="FI600" s="300"/>
      <c r="FJ600" s="300" t="e">
        <f aca="false">IF($E593&gt;0,FJ598/$E593,"-")</f>
        <v>#N/A</v>
      </c>
      <c r="FK600" s="300"/>
    </row>
    <row r="601" customFormat="false" ht="13.8" hidden="true" customHeight="false" outlineLevel="0" collapsed="false">
      <c r="A601" s="268"/>
      <c r="B601" s="269"/>
      <c r="C601" s="269"/>
      <c r="D601" s="271"/>
      <c r="E601" s="271"/>
      <c r="F601" s="269"/>
      <c r="G601" s="269"/>
      <c r="H601" s="269"/>
      <c r="I601" s="269"/>
      <c r="J601" s="269"/>
      <c r="K601" s="269"/>
      <c r="L601" s="274"/>
      <c r="M601" s="274"/>
      <c r="N601" s="274"/>
      <c r="O601" s="274"/>
      <c r="P601" s="274"/>
      <c r="Q601" s="274"/>
      <c r="R601" s="275"/>
      <c r="S601" s="275"/>
      <c r="T601" s="276"/>
      <c r="U601" s="276"/>
      <c r="V601" s="274"/>
      <c r="W601" s="274"/>
      <c r="X601" s="274"/>
      <c r="Y601" s="274"/>
      <c r="Z601" s="275"/>
      <c r="AA601" s="275"/>
      <c r="AB601" s="276"/>
      <c r="AC601" s="276"/>
      <c r="AD601" s="274"/>
      <c r="AE601" s="274"/>
      <c r="AF601" s="274"/>
      <c r="AG601" s="274"/>
      <c r="AH601" s="275"/>
      <c r="AI601" s="275"/>
      <c r="AJ601" s="276"/>
      <c r="AK601" s="276"/>
      <c r="AL601" s="274"/>
      <c r="AM601" s="274"/>
      <c r="AN601" s="274"/>
      <c r="AO601" s="274"/>
      <c r="AP601" s="275"/>
      <c r="AQ601" s="275"/>
      <c r="AR601" s="276"/>
      <c r="AS601" s="276"/>
      <c r="AT601" s="277"/>
      <c r="AU601" s="277"/>
      <c r="AV601" s="277"/>
      <c r="AW601" s="277"/>
      <c r="AX601" s="277"/>
      <c r="AY601" s="278"/>
      <c r="AZ601" s="279"/>
      <c r="BA601" s="277"/>
      <c r="BB601" s="277"/>
      <c r="BC601" s="277"/>
      <c r="BD601" s="277"/>
      <c r="BE601" s="277"/>
      <c r="BF601" s="277"/>
      <c r="BG601" s="278"/>
      <c r="BH601" s="279"/>
      <c r="BI601" s="277"/>
      <c r="BJ601" s="277"/>
      <c r="BK601" s="277"/>
      <c r="BL601" s="277"/>
      <c r="BM601" s="277"/>
      <c r="BN601" s="277"/>
      <c r="BO601" s="278"/>
      <c r="BP601" s="279"/>
      <c r="BQ601" s="277"/>
      <c r="BR601" s="277"/>
      <c r="BS601" s="277"/>
      <c r="BT601" s="277"/>
      <c r="BU601" s="277"/>
      <c r="BV601" s="277"/>
      <c r="BW601" s="278"/>
      <c r="BX601" s="279"/>
      <c r="BY601" s="277"/>
      <c r="BZ601" s="277"/>
      <c r="CA601" s="277"/>
      <c r="CB601" s="277"/>
      <c r="CC601" s="277"/>
      <c r="CD601" s="275"/>
      <c r="CE601" s="275"/>
      <c r="CF601" s="276"/>
      <c r="CG601" s="276"/>
      <c r="CH601" s="274"/>
      <c r="CI601" s="274"/>
      <c r="CJ601" s="274"/>
      <c r="CK601" s="274"/>
      <c r="CL601" s="275"/>
      <c r="CM601" s="275"/>
      <c r="CN601" s="276"/>
      <c r="CO601" s="276"/>
      <c r="CP601" s="280"/>
      <c r="CQ601" s="280"/>
      <c r="CR601" s="280"/>
      <c r="CS601" s="280"/>
      <c r="CT601" s="281"/>
      <c r="CU601" s="282"/>
      <c r="CV601" s="283"/>
      <c r="CW601" s="281"/>
      <c r="CX601" s="281"/>
      <c r="CY601" s="281"/>
      <c r="CZ601" s="281"/>
      <c r="DA601" s="281"/>
      <c r="DB601" s="281"/>
      <c r="DC601" s="282"/>
      <c r="DD601" s="283"/>
      <c r="DE601" s="281"/>
      <c r="DF601" s="281"/>
      <c r="DG601" s="281"/>
      <c r="DH601" s="281"/>
      <c r="DI601" s="281"/>
      <c r="DJ601" s="284"/>
      <c r="DK601" s="285"/>
      <c r="DL601" s="283"/>
      <c r="DM601" s="281"/>
      <c r="DN601" s="281"/>
      <c r="DO601" s="281"/>
      <c r="DP601" s="281"/>
      <c r="DQ601" s="281"/>
      <c r="DR601" s="281"/>
      <c r="DS601" s="282"/>
      <c r="DT601" s="283"/>
      <c r="DU601" s="281"/>
      <c r="DV601" s="281"/>
      <c r="DW601" s="281"/>
      <c r="DX601" s="281"/>
      <c r="DY601" s="281"/>
      <c r="DZ601" s="281"/>
      <c r="EA601" s="282"/>
      <c r="EB601" s="283"/>
      <c r="EC601" s="281"/>
      <c r="ED601" s="281"/>
      <c r="EE601" s="281"/>
      <c r="EF601" s="281"/>
      <c r="EG601" s="281"/>
      <c r="EH601" s="281"/>
      <c r="EI601" s="282"/>
      <c r="EJ601" s="283"/>
      <c r="EK601" s="281"/>
      <c r="EL601" s="281"/>
      <c r="EM601" s="281"/>
      <c r="EN601" s="281"/>
      <c r="EO601" s="281"/>
      <c r="EP601" s="281"/>
      <c r="EQ601" s="282"/>
      <c r="ER601" s="283"/>
      <c r="ES601" s="281"/>
      <c r="ET601" s="281"/>
      <c r="EU601" s="281"/>
      <c r="EV601" s="281"/>
      <c r="EW601" s="281"/>
      <c r="EX601" s="286"/>
      <c r="EY601" s="287"/>
      <c r="EZ601" s="283"/>
      <c r="FA601" s="281"/>
      <c r="FB601" s="281"/>
      <c r="FC601" s="281"/>
      <c r="FD601" s="281"/>
      <c r="FE601" s="281"/>
      <c r="FF601" s="281"/>
      <c r="FG601" s="282"/>
      <c r="FH601" s="283"/>
      <c r="FI601" s="281"/>
      <c r="FJ601" s="281"/>
      <c r="FK601" s="281"/>
    </row>
    <row r="602" customFormat="false" ht="12.75" hidden="true" customHeight="false" outlineLevel="0" collapsed="false">
      <c r="A602" s="203" t="n">
        <v>12</v>
      </c>
      <c r="B602" s="204" t="e">
        <f aca="false">planejamento!#ref!</f>
        <v>#NAME?</v>
      </c>
      <c r="C602" s="205"/>
      <c r="D602" s="206"/>
      <c r="E602" s="206"/>
      <c r="F602" s="206"/>
      <c r="G602" s="205"/>
      <c r="H602" s="207"/>
      <c r="I602" s="208"/>
      <c r="J602" s="208"/>
      <c r="K602" s="208"/>
      <c r="L602" s="209"/>
      <c r="M602" s="209"/>
      <c r="N602" s="209"/>
      <c r="O602" s="209"/>
      <c r="P602" s="209"/>
      <c r="Q602" s="209"/>
      <c r="R602" s="209"/>
      <c r="S602" s="209"/>
      <c r="T602" s="209"/>
      <c r="U602" s="209"/>
      <c r="V602" s="209"/>
      <c r="W602" s="209"/>
      <c r="X602" s="209"/>
      <c r="Y602" s="209"/>
      <c r="Z602" s="209"/>
      <c r="AA602" s="209"/>
      <c r="AB602" s="210"/>
      <c r="AC602" s="210"/>
      <c r="AD602" s="210"/>
      <c r="AE602" s="210"/>
      <c r="AF602" s="210"/>
      <c r="AG602" s="210"/>
      <c r="AH602" s="210"/>
      <c r="AI602" s="210"/>
      <c r="AJ602" s="211"/>
      <c r="AK602" s="211"/>
      <c r="AL602" s="211"/>
      <c r="AM602" s="211"/>
      <c r="AN602" s="211"/>
      <c r="AO602" s="211"/>
      <c r="AP602" s="211"/>
      <c r="AQ602" s="211"/>
      <c r="AR602" s="211"/>
      <c r="AS602" s="211"/>
      <c r="AT602" s="212"/>
      <c r="AU602" s="212"/>
      <c r="AV602" s="212"/>
      <c r="AW602" s="212"/>
      <c r="AX602" s="212"/>
      <c r="AY602" s="212"/>
      <c r="AZ602" s="212"/>
      <c r="BA602" s="212"/>
      <c r="BB602" s="213"/>
      <c r="BC602" s="213"/>
      <c r="BD602" s="213"/>
      <c r="BE602" s="213"/>
      <c r="BF602" s="213"/>
      <c r="BG602" s="213"/>
      <c r="BH602" s="213"/>
      <c r="BI602" s="213"/>
      <c r="BJ602" s="211"/>
      <c r="BK602" s="211"/>
      <c r="BL602" s="211"/>
      <c r="BM602" s="211"/>
      <c r="BN602" s="211"/>
      <c r="BO602" s="211"/>
      <c r="BP602" s="211"/>
      <c r="BQ602" s="211"/>
      <c r="BR602" s="211"/>
      <c r="BS602" s="211"/>
      <c r="BT602" s="211"/>
      <c r="BU602" s="211"/>
      <c r="BV602" s="211"/>
      <c r="BW602" s="211"/>
      <c r="BX602" s="211"/>
      <c r="BY602" s="211"/>
      <c r="BZ602" s="211"/>
      <c r="CA602" s="211"/>
      <c r="CB602" s="211"/>
      <c r="CC602" s="211"/>
      <c r="CD602" s="211"/>
      <c r="CE602" s="211"/>
      <c r="CF602" s="211"/>
      <c r="CG602" s="211"/>
      <c r="CH602" s="211"/>
      <c r="CI602" s="211"/>
      <c r="CJ602" s="211"/>
      <c r="CK602" s="211"/>
      <c r="CL602" s="211"/>
      <c r="CM602" s="211"/>
      <c r="CN602" s="211"/>
      <c r="CO602" s="211"/>
      <c r="CP602" s="211"/>
      <c r="CQ602" s="211"/>
      <c r="CR602" s="211"/>
      <c r="CS602" s="211"/>
      <c r="CT602" s="211"/>
      <c r="CU602" s="211"/>
      <c r="CV602" s="211"/>
      <c r="CW602" s="211"/>
      <c r="CX602" s="211"/>
      <c r="CY602" s="211"/>
      <c r="CZ602" s="211"/>
      <c r="DA602" s="211"/>
      <c r="DB602" s="211"/>
      <c r="DC602" s="211"/>
      <c r="DD602" s="211"/>
      <c r="DE602" s="211"/>
      <c r="DF602" s="211"/>
      <c r="DG602" s="211"/>
      <c r="DH602" s="211"/>
      <c r="DI602" s="211"/>
      <c r="DJ602" s="211"/>
      <c r="DK602" s="211"/>
      <c r="DL602" s="211"/>
      <c r="DM602" s="211"/>
      <c r="DN602" s="211"/>
      <c r="DO602" s="211"/>
      <c r="DP602" s="211"/>
      <c r="DQ602" s="211"/>
      <c r="DR602" s="211"/>
      <c r="DS602" s="211"/>
      <c r="DT602" s="214"/>
      <c r="DU602" s="214"/>
      <c r="DV602" s="214"/>
      <c r="DW602" s="214"/>
      <c r="DX602" s="214"/>
      <c r="DY602" s="214"/>
      <c r="DZ602" s="214"/>
      <c r="EA602" s="214"/>
      <c r="EB602" s="214"/>
      <c r="EC602" s="214"/>
      <c r="ED602" s="214"/>
      <c r="EE602" s="214"/>
      <c r="EF602" s="214"/>
      <c r="EG602" s="214"/>
      <c r="EH602" s="214"/>
      <c r="EI602" s="214"/>
      <c r="EJ602" s="214"/>
      <c r="EK602" s="214"/>
      <c r="EL602" s="214"/>
      <c r="EM602" s="214"/>
      <c r="EN602" s="214"/>
      <c r="EO602" s="214"/>
      <c r="EP602" s="214"/>
      <c r="EQ602" s="214"/>
      <c r="ER602" s="214"/>
      <c r="ES602" s="214"/>
      <c r="ET602" s="214"/>
      <c r="EU602" s="214"/>
      <c r="EV602" s="214"/>
      <c r="EW602" s="214"/>
      <c r="EX602" s="214"/>
      <c r="EY602" s="214"/>
      <c r="EZ602" s="214"/>
      <c r="FA602" s="214"/>
      <c r="FB602" s="214"/>
      <c r="FC602" s="214"/>
      <c r="FD602" s="214"/>
      <c r="FE602" s="214"/>
      <c r="FF602" s="214"/>
      <c r="FG602" s="214"/>
      <c r="FH602" s="214"/>
      <c r="FI602" s="214"/>
      <c r="FJ602" s="214"/>
      <c r="FK602" s="214"/>
      <c r="FL602" s="214"/>
      <c r="FM602" s="214"/>
      <c r="FN602" s="214"/>
      <c r="FO602" s="214"/>
      <c r="FP602" s="214"/>
      <c r="FQ602" s="214"/>
      <c r="FR602" s="214"/>
      <c r="FS602" s="214"/>
      <c r="FT602" s="211"/>
      <c r="FU602" s="211"/>
      <c r="FV602" s="211"/>
      <c r="FW602" s="211"/>
      <c r="FX602" s="211"/>
      <c r="FY602" s="211"/>
      <c r="FZ602" s="211"/>
      <c r="GA602" s="211"/>
      <c r="GB602" s="211"/>
      <c r="GC602" s="211"/>
      <c r="GD602" s="211"/>
      <c r="GE602" s="211"/>
      <c r="GF602" s="211"/>
      <c r="GG602" s="211"/>
      <c r="GH602" s="211"/>
      <c r="GI602" s="211"/>
      <c r="GJ602" s="211"/>
      <c r="GK602" s="211"/>
      <c r="GL602" s="211"/>
      <c r="GM602" s="211"/>
      <c r="GN602" s="211"/>
      <c r="GO602" s="211"/>
      <c r="GP602" s="211"/>
      <c r="GQ602" s="211"/>
      <c r="GR602" s="211"/>
      <c r="GS602" s="211"/>
      <c r="GT602" s="211"/>
      <c r="GU602" s="211"/>
      <c r="GV602" s="211"/>
      <c r="GW602" s="211"/>
      <c r="GX602" s="211"/>
      <c r="GY602" s="211"/>
      <c r="GZ602" s="211"/>
      <c r="HA602" s="211"/>
      <c r="HB602" s="211"/>
      <c r="HC602" s="211"/>
      <c r="HD602" s="211"/>
      <c r="HE602" s="211"/>
      <c r="HF602" s="211"/>
      <c r="HG602" s="211"/>
      <c r="HH602" s="211"/>
      <c r="HI602" s="211"/>
      <c r="HJ602" s="211"/>
      <c r="HK602" s="211"/>
    </row>
    <row r="603" customFormat="false" ht="12.75" hidden="true" customHeight="false" outlineLevel="0" collapsed="false">
      <c r="A603" s="232" t="s">
        <v>227</v>
      </c>
      <c r="B603" s="233" t="e">
        <f aca="false">VLOOKUP(A603,PLANEJAMENTO!$B$11:$C$96,2,FALSE())</f>
        <v>#N/A</v>
      </c>
      <c r="C603" s="232" t="e">
        <f aca="false">VLOOKUP(A603,PLANEJAMENTO!$B$11:$D$96,3,FALSE())</f>
        <v>#N/A</v>
      </c>
      <c r="D603" s="234" t="e">
        <f aca="false">VLOOKUP(A603,PLANEJAMENTO!$B$11:$E$96,4,FALSE())</f>
        <v>#N/A</v>
      </c>
      <c r="E603" s="234" t="e">
        <f aca="false">D603</f>
        <v>#N/A</v>
      </c>
      <c r="F603" s="235" t="n">
        <f aca="false">PRODUÇÕES!D15</f>
        <v>160</v>
      </c>
      <c r="G603" s="234" t="n">
        <f aca="false">F603*8</f>
        <v>1280</v>
      </c>
      <c r="H603" s="234"/>
      <c r="I603" s="237"/>
      <c r="J603" s="238"/>
      <c r="K603" s="305" t="s">
        <v>159</v>
      </c>
      <c r="L603" s="240"/>
      <c r="M603" s="240"/>
      <c r="N603" s="240"/>
      <c r="O603" s="240"/>
      <c r="P603" s="240"/>
      <c r="Q603" s="240"/>
      <c r="R603" s="240"/>
      <c r="S603" s="240"/>
      <c r="T603" s="240"/>
      <c r="U603" s="240"/>
      <c r="V603" s="240"/>
      <c r="W603" s="240"/>
      <c r="X603" s="240"/>
      <c r="Y603" s="240"/>
      <c r="Z603" s="240"/>
      <c r="AA603" s="240"/>
      <c r="AB603" s="240"/>
      <c r="AC603" s="240"/>
      <c r="AD603" s="240"/>
      <c r="AE603" s="240"/>
      <c r="AF603" s="240"/>
      <c r="AG603" s="240"/>
      <c r="AH603" s="240"/>
      <c r="AI603" s="240"/>
      <c r="AJ603" s="240"/>
      <c r="AK603" s="240"/>
      <c r="AL603" s="240"/>
      <c r="AM603" s="240"/>
      <c r="AN603" s="240"/>
      <c r="AO603" s="240"/>
      <c r="AP603" s="240"/>
      <c r="AQ603" s="240"/>
      <c r="AR603" s="240"/>
      <c r="AS603" s="240"/>
      <c r="AT603" s="240"/>
      <c r="AU603" s="240"/>
      <c r="AV603" s="240"/>
      <c r="AW603" s="240"/>
      <c r="AX603" s="240"/>
      <c r="AY603" s="240"/>
      <c r="AZ603" s="240"/>
      <c r="BA603" s="240"/>
      <c r="BB603" s="240"/>
      <c r="BC603" s="240"/>
      <c r="BD603" s="240"/>
      <c r="BE603" s="240"/>
      <c r="BF603" s="345"/>
      <c r="BG603" s="345"/>
      <c r="BH603" s="240"/>
      <c r="BI603" s="240"/>
      <c r="BJ603" s="240"/>
      <c r="BK603" s="240"/>
      <c r="BL603" s="240"/>
      <c r="BM603" s="240"/>
      <c r="BN603" s="394" t="n">
        <v>1.1746328125</v>
      </c>
      <c r="BO603" s="394"/>
      <c r="BP603" s="240"/>
      <c r="BQ603" s="240"/>
      <c r="BR603" s="308"/>
      <c r="BS603" s="308"/>
      <c r="BT603" s="308"/>
      <c r="BU603" s="308"/>
      <c r="BV603" s="308"/>
      <c r="BW603" s="308"/>
      <c r="BX603" s="308"/>
      <c r="BY603" s="308"/>
      <c r="BZ603" s="308"/>
      <c r="CA603" s="308"/>
      <c r="CB603" s="308"/>
      <c r="CC603" s="308"/>
      <c r="CD603" s="308"/>
      <c r="CE603" s="308"/>
      <c r="CF603" s="308"/>
      <c r="CG603" s="308"/>
      <c r="CH603" s="308"/>
      <c r="CI603" s="308"/>
      <c r="CJ603" s="308"/>
      <c r="CK603" s="308"/>
      <c r="CL603" s="308"/>
      <c r="CM603" s="308"/>
      <c r="CN603" s="308"/>
      <c r="CO603" s="308"/>
      <c r="CP603" s="308"/>
      <c r="CQ603" s="308"/>
      <c r="CR603" s="308"/>
      <c r="CS603" s="308"/>
      <c r="CT603" s="308"/>
      <c r="CU603" s="308"/>
      <c r="CV603" s="308"/>
      <c r="CW603" s="308"/>
      <c r="CX603" s="308"/>
      <c r="CY603" s="308"/>
      <c r="CZ603" s="308"/>
      <c r="DA603" s="308"/>
      <c r="DB603" s="308"/>
      <c r="DC603" s="308"/>
      <c r="DD603" s="308"/>
      <c r="DE603" s="308"/>
      <c r="DF603" s="308"/>
      <c r="DG603" s="308"/>
      <c r="DH603" s="308"/>
      <c r="DI603" s="308"/>
      <c r="DJ603" s="315"/>
      <c r="DK603" s="315"/>
      <c r="DL603" s="308"/>
      <c r="DM603" s="308"/>
      <c r="DN603" s="308"/>
      <c r="DO603" s="308"/>
      <c r="DP603" s="308"/>
      <c r="DQ603" s="308"/>
      <c r="DR603" s="308"/>
      <c r="DS603" s="308"/>
      <c r="DT603" s="308"/>
      <c r="DU603" s="308"/>
      <c r="DV603" s="308"/>
      <c r="DW603" s="308"/>
      <c r="DX603" s="308"/>
      <c r="DY603" s="308"/>
      <c r="DZ603" s="308"/>
      <c r="EA603" s="308"/>
      <c r="EB603" s="308"/>
      <c r="EC603" s="308"/>
      <c r="ED603" s="308"/>
      <c r="EE603" s="308"/>
      <c r="EF603" s="308"/>
      <c r="EG603" s="308"/>
      <c r="EH603" s="308"/>
      <c r="EI603" s="308"/>
      <c r="EJ603" s="308"/>
      <c r="EK603" s="308"/>
      <c r="EL603" s="308"/>
      <c r="EM603" s="308"/>
      <c r="EN603" s="308"/>
      <c r="EO603" s="308"/>
      <c r="EP603" s="308"/>
      <c r="EQ603" s="308"/>
      <c r="ER603" s="308"/>
      <c r="ES603" s="308"/>
      <c r="ET603" s="308"/>
      <c r="EU603" s="308"/>
      <c r="EV603" s="308"/>
      <c r="EW603" s="308"/>
      <c r="EX603" s="309"/>
      <c r="EY603" s="309"/>
      <c r="EZ603" s="308"/>
      <c r="FA603" s="308"/>
      <c r="FB603" s="308"/>
      <c r="FC603" s="308"/>
      <c r="FD603" s="308"/>
      <c r="FE603" s="308"/>
      <c r="FF603" s="308"/>
      <c r="FG603" s="308"/>
      <c r="FH603" s="308"/>
      <c r="FI603" s="308"/>
      <c r="FJ603" s="308"/>
      <c r="FK603" s="308"/>
    </row>
    <row r="604" customFormat="false" ht="12.75" hidden="true" customHeight="false" outlineLevel="0" collapsed="false">
      <c r="A604" s="232"/>
      <c r="B604" s="233"/>
      <c r="C604" s="232"/>
      <c r="D604" s="234"/>
      <c r="E604" s="234"/>
      <c r="F604" s="235"/>
      <c r="G604" s="234"/>
      <c r="H604" s="234"/>
      <c r="I604" s="237"/>
      <c r="J604" s="238"/>
      <c r="K604" s="244" t="s">
        <v>160</v>
      </c>
      <c r="L604" s="245"/>
      <c r="M604" s="245"/>
      <c r="N604" s="245"/>
      <c r="O604" s="245"/>
      <c r="P604" s="245"/>
      <c r="Q604" s="245"/>
      <c r="R604" s="245"/>
      <c r="S604" s="245"/>
      <c r="T604" s="245"/>
      <c r="U604" s="245"/>
      <c r="V604" s="245"/>
      <c r="W604" s="245"/>
      <c r="X604" s="245"/>
      <c r="Y604" s="245"/>
      <c r="Z604" s="245"/>
      <c r="AA604" s="245"/>
      <c r="AB604" s="245"/>
      <c r="AC604" s="245"/>
      <c r="AD604" s="245"/>
      <c r="AE604" s="245"/>
      <c r="AF604" s="245"/>
      <c r="AG604" s="245"/>
      <c r="AH604" s="245"/>
      <c r="AI604" s="245"/>
      <c r="AJ604" s="245"/>
      <c r="AK604" s="245"/>
      <c r="AL604" s="245"/>
      <c r="AM604" s="245"/>
      <c r="AN604" s="245"/>
      <c r="AO604" s="245"/>
      <c r="AP604" s="245"/>
      <c r="AQ604" s="245"/>
      <c r="AR604" s="245"/>
      <c r="AS604" s="245"/>
      <c r="AT604" s="245"/>
      <c r="AU604" s="245"/>
      <c r="AV604" s="245"/>
      <c r="AW604" s="245"/>
      <c r="AX604" s="245"/>
      <c r="AY604" s="245"/>
      <c r="AZ604" s="245"/>
      <c r="BA604" s="245"/>
      <c r="BB604" s="245"/>
      <c r="BC604" s="245"/>
      <c r="BD604" s="245"/>
      <c r="BE604" s="245"/>
      <c r="BF604" s="245"/>
      <c r="BG604" s="245"/>
      <c r="BH604" s="245"/>
      <c r="BI604" s="245"/>
      <c r="BJ604" s="245"/>
      <c r="BK604" s="245"/>
      <c r="BL604" s="245"/>
      <c r="BM604" s="245"/>
      <c r="BN604" s="245" t="n">
        <v>1</v>
      </c>
      <c r="BO604" s="245"/>
      <c r="BP604" s="245"/>
      <c r="BQ604" s="245"/>
      <c r="BR604" s="245"/>
      <c r="BS604" s="245"/>
      <c r="BT604" s="245"/>
      <c r="BU604" s="245"/>
      <c r="BV604" s="245"/>
      <c r="BW604" s="245"/>
      <c r="BX604" s="245"/>
      <c r="BY604" s="245"/>
      <c r="BZ604" s="245"/>
      <c r="CA604" s="245"/>
      <c r="CB604" s="245"/>
      <c r="CC604" s="245"/>
      <c r="CD604" s="245"/>
      <c r="CE604" s="245"/>
      <c r="CF604" s="245"/>
      <c r="CG604" s="245"/>
      <c r="CH604" s="245"/>
      <c r="CI604" s="245"/>
      <c r="CJ604" s="245"/>
      <c r="CK604" s="245"/>
      <c r="CL604" s="245"/>
      <c r="CM604" s="245"/>
      <c r="CN604" s="245"/>
      <c r="CO604" s="245"/>
      <c r="CP604" s="245"/>
      <c r="CQ604" s="245"/>
      <c r="CR604" s="245"/>
      <c r="CS604" s="245"/>
      <c r="CT604" s="245"/>
      <c r="CU604" s="245"/>
      <c r="CV604" s="245"/>
      <c r="CW604" s="245"/>
      <c r="CX604" s="245"/>
      <c r="CY604" s="245"/>
      <c r="CZ604" s="245"/>
      <c r="DA604" s="245"/>
      <c r="DB604" s="245"/>
      <c r="DC604" s="245"/>
      <c r="DD604" s="245"/>
      <c r="DE604" s="245"/>
      <c r="DF604" s="245"/>
      <c r="DG604" s="245"/>
      <c r="DH604" s="245"/>
      <c r="DI604" s="245"/>
      <c r="DJ604" s="310"/>
      <c r="DK604" s="310"/>
      <c r="DL604" s="245"/>
      <c r="DM604" s="245"/>
      <c r="DN604" s="245"/>
      <c r="DO604" s="245"/>
      <c r="DP604" s="245"/>
      <c r="DQ604" s="245"/>
      <c r="DR604" s="245"/>
      <c r="DS604" s="245"/>
      <c r="DT604" s="245"/>
      <c r="DU604" s="245"/>
      <c r="DV604" s="245"/>
      <c r="DW604" s="245"/>
      <c r="DX604" s="245"/>
      <c r="DY604" s="245"/>
      <c r="DZ604" s="245"/>
      <c r="EA604" s="245"/>
      <c r="EB604" s="245"/>
      <c r="EC604" s="245"/>
      <c r="ED604" s="245"/>
      <c r="EE604" s="245"/>
      <c r="EF604" s="245"/>
      <c r="EG604" s="245"/>
      <c r="EH604" s="245"/>
      <c r="EI604" s="245"/>
      <c r="EJ604" s="245"/>
      <c r="EK604" s="245"/>
      <c r="EL604" s="245"/>
      <c r="EM604" s="245"/>
      <c r="EN604" s="245"/>
      <c r="EO604" s="245"/>
      <c r="EP604" s="245"/>
      <c r="EQ604" s="245"/>
      <c r="ER604" s="245"/>
      <c r="ES604" s="245"/>
      <c r="ET604" s="245"/>
      <c r="EU604" s="245"/>
      <c r="EV604" s="245"/>
      <c r="EW604" s="245"/>
      <c r="EX604" s="246"/>
      <c r="EY604" s="246"/>
      <c r="EZ604" s="245"/>
      <c r="FA604" s="245"/>
      <c r="FB604" s="245"/>
      <c r="FC604" s="245"/>
      <c r="FD604" s="245"/>
      <c r="FE604" s="245"/>
      <c r="FF604" s="245"/>
      <c r="FG604" s="245"/>
      <c r="FH604" s="245"/>
      <c r="FI604" s="245"/>
      <c r="FJ604" s="245"/>
      <c r="FK604" s="245"/>
    </row>
    <row r="605" customFormat="false" ht="12.75" hidden="true" customHeight="false" outlineLevel="0" collapsed="false">
      <c r="A605" s="232"/>
      <c r="B605" s="233"/>
      <c r="C605" s="232"/>
      <c r="D605" s="234"/>
      <c r="E605" s="234"/>
      <c r="F605" s="235"/>
      <c r="G605" s="234"/>
      <c r="H605" s="234"/>
      <c r="I605" s="237"/>
      <c r="J605" s="238"/>
      <c r="K605" s="247" t="s">
        <v>161</v>
      </c>
      <c r="L605" s="248" t="n">
        <f aca="false">(L603*L604*$G603)*$L$8</f>
        <v>0</v>
      </c>
      <c r="M605" s="248"/>
      <c r="N605" s="248" t="n">
        <f aca="false">(N603*N604*$G603)*$L$8</f>
        <v>0</v>
      </c>
      <c r="O605" s="248"/>
      <c r="P605" s="248" t="n">
        <f aca="false">(P603*P604*$G603)*$L$8</f>
        <v>0</v>
      </c>
      <c r="Q605" s="248"/>
      <c r="R605" s="248" t="n">
        <f aca="false">(R603*R604*$G603)*$L$8</f>
        <v>0</v>
      </c>
      <c r="S605" s="248"/>
      <c r="T605" s="248" t="n">
        <f aca="false">(T603*T604*$G603)*$T$8</f>
        <v>0</v>
      </c>
      <c r="U605" s="248"/>
      <c r="V605" s="248" t="n">
        <f aca="false">(V603*V604*$G603)*$T$8</f>
        <v>0</v>
      </c>
      <c r="W605" s="248"/>
      <c r="X605" s="248" t="n">
        <f aca="false">(X603*X604*$G603)*$T$8</f>
        <v>0</v>
      </c>
      <c r="Y605" s="248"/>
      <c r="Z605" s="248" t="n">
        <f aca="false">(Z603*Z604*$G603)*$T$8</f>
        <v>0</v>
      </c>
      <c r="AA605" s="248"/>
      <c r="AB605" s="248" t="n">
        <f aca="false">(AB603*AB604*$G603)*$AB$8</f>
        <v>0</v>
      </c>
      <c r="AC605" s="248"/>
      <c r="AD605" s="248" t="n">
        <f aca="false">(AD603*AD604*$G603)*$AB$8</f>
        <v>0</v>
      </c>
      <c r="AE605" s="248"/>
      <c r="AF605" s="248" t="n">
        <f aca="false">(AF603*AF604*$G603)*$AB$8</f>
        <v>0</v>
      </c>
      <c r="AG605" s="248"/>
      <c r="AH605" s="248" t="n">
        <f aca="false">(AH603*AH604*$G603)*$AB$8</f>
        <v>0</v>
      </c>
      <c r="AI605" s="248"/>
      <c r="AJ605" s="248" t="n">
        <f aca="false">(AJ603*AJ604*$G603)*$AJ$8</f>
        <v>0</v>
      </c>
      <c r="AK605" s="248"/>
      <c r="AL605" s="248" t="n">
        <f aca="false">(AL603*AL604*$G603)*$AJ$8</f>
        <v>0</v>
      </c>
      <c r="AM605" s="248"/>
      <c r="AN605" s="248" t="n">
        <f aca="false">(AN603*AN604*$G603)*$AJ$8</f>
        <v>0</v>
      </c>
      <c r="AO605" s="248"/>
      <c r="AP605" s="248" t="n">
        <f aca="false">(AP603*AP604*$G603)*$AJ$8</f>
        <v>0</v>
      </c>
      <c r="AQ605" s="248"/>
      <c r="AR605" s="248" t="n">
        <f aca="false">(AR603*AR604*$G603)*$AT$8</f>
        <v>0</v>
      </c>
      <c r="AS605" s="248"/>
      <c r="AT605" s="248" t="n">
        <f aca="false">(AT603*AT604*$G603)*$AT$8</f>
        <v>0</v>
      </c>
      <c r="AU605" s="248"/>
      <c r="AV605" s="248" t="n">
        <f aca="false">(AV603*AV604*$G603)*$AT$8</f>
        <v>0</v>
      </c>
      <c r="AW605" s="248"/>
      <c r="AX605" s="248" t="n">
        <f aca="false">(AX603*AX604*$G603)*$AT$8</f>
        <v>0</v>
      </c>
      <c r="AY605" s="248"/>
      <c r="AZ605" s="248" t="n">
        <f aca="false">(AZ603*AZ604*$G603)*$BB$8</f>
        <v>0</v>
      </c>
      <c r="BA605" s="248"/>
      <c r="BB605" s="248" t="n">
        <f aca="false">(BB603*BB604*$G603)*$BB$8</f>
        <v>0</v>
      </c>
      <c r="BC605" s="248"/>
      <c r="BD605" s="248" t="n">
        <f aca="false">(BD603*BD604*$G603)*$BB$8</f>
        <v>0</v>
      </c>
      <c r="BE605" s="248"/>
      <c r="BF605" s="248" t="n">
        <f aca="false">(BF603*BF604*$G603)*$BB$8</f>
        <v>0</v>
      </c>
      <c r="BG605" s="248"/>
      <c r="BH605" s="248" t="n">
        <f aca="false">(BH603*BH604*$G603)*$BJ$8</f>
        <v>0</v>
      </c>
      <c r="BI605" s="248"/>
      <c r="BJ605" s="248" t="n">
        <f aca="false">(BJ603*BJ604*$G603)*$BJ$8</f>
        <v>0</v>
      </c>
      <c r="BK605" s="248"/>
      <c r="BL605" s="248" t="n">
        <f aca="false">(BL603*BL604*$G603)*$BJ$8</f>
        <v>0</v>
      </c>
      <c r="BM605" s="248"/>
      <c r="BN605" s="248" t="n">
        <f aca="false">(BN603*BN604*$G603)*$BJ$8</f>
        <v>1484.12961290323</v>
      </c>
      <c r="BO605" s="248"/>
      <c r="BP605" s="248" t="n">
        <f aca="false">(BP603*BP604*$G603)*$BJ$8</f>
        <v>0</v>
      </c>
      <c r="BQ605" s="248"/>
      <c r="BR605" s="248" t="n">
        <f aca="false">(BR603*BR604*$G603)*$BJ$8</f>
        <v>0</v>
      </c>
      <c r="BS605" s="248"/>
      <c r="BT605" s="248" t="n">
        <f aca="false">(BT603*BT604*$G603)*$BT$8</f>
        <v>0</v>
      </c>
      <c r="BU605" s="248"/>
      <c r="BV605" s="248" t="n">
        <f aca="false">(BV603*BV604*$G603)*$BT$8</f>
        <v>0</v>
      </c>
      <c r="BW605" s="248"/>
      <c r="BX605" s="248" t="n">
        <f aca="false">(BX603*BX604*$G603)*$CB$8</f>
        <v>0</v>
      </c>
      <c r="BY605" s="248"/>
      <c r="BZ605" s="248" t="n">
        <f aca="false">(BZ603*BZ604*$G603)*$CB$8</f>
        <v>0</v>
      </c>
      <c r="CA605" s="248"/>
      <c r="CB605" s="248" t="n">
        <f aca="false">(CB603*CB604*$G603)*$CB$8</f>
        <v>0</v>
      </c>
      <c r="CC605" s="248"/>
      <c r="CD605" s="248" t="n">
        <f aca="false">(CD603*CD604*$G603)*$CB$8</f>
        <v>0</v>
      </c>
      <c r="CE605" s="248"/>
      <c r="CF605" s="248" t="n">
        <f aca="false">(CF603*CF604*$G603)*$CJ$8</f>
        <v>0</v>
      </c>
      <c r="CG605" s="248"/>
      <c r="CH605" s="248" t="n">
        <f aca="false">(CH603*CH604*$G603)*$CJ$8</f>
        <v>0</v>
      </c>
      <c r="CI605" s="248"/>
      <c r="CJ605" s="248" t="n">
        <f aca="false">(CJ603*CJ604*$G603)*$CJ$8</f>
        <v>0</v>
      </c>
      <c r="CK605" s="248"/>
      <c r="CL605" s="248" t="n">
        <f aca="false">(CL603*CL604*$G603)*$CJ$8</f>
        <v>0</v>
      </c>
      <c r="CM605" s="248"/>
      <c r="CN605" s="248" t="n">
        <f aca="false">(CN603*CN604*$G603)*$CT$8</f>
        <v>0</v>
      </c>
      <c r="CO605" s="248"/>
      <c r="CP605" s="248" t="n">
        <f aca="false">(CP603*CP604*$G603)*$CT$8</f>
        <v>0</v>
      </c>
      <c r="CQ605" s="248"/>
      <c r="CR605" s="248" t="n">
        <f aca="false">(CR603*CR604*$G603)*$CT$8</f>
        <v>0</v>
      </c>
      <c r="CS605" s="248"/>
      <c r="CT605" s="248" t="n">
        <f aca="false">(CT603*CT604*$G603)*$CT$8</f>
        <v>0</v>
      </c>
      <c r="CU605" s="248"/>
      <c r="CV605" s="248" t="n">
        <f aca="false">(CV603*CV604*$G603)*$DB$8</f>
        <v>0</v>
      </c>
      <c r="CW605" s="248"/>
      <c r="CX605" s="248" t="n">
        <f aca="false">(CX603*CX604*$G603)*$DB$8</f>
        <v>0</v>
      </c>
      <c r="CY605" s="248"/>
      <c r="CZ605" s="248" t="n">
        <f aca="false">(CZ603*CZ604*$G603)*$DB$8</f>
        <v>0</v>
      </c>
      <c r="DA605" s="248"/>
      <c r="DB605" s="248" t="n">
        <f aca="false">(DB603*DB604*$G603)*$DB$8</f>
        <v>0</v>
      </c>
      <c r="DC605" s="248"/>
      <c r="DD605" s="248" t="n">
        <f aca="false">(DD603*DD604*$G603)*$DB$8</f>
        <v>0</v>
      </c>
      <c r="DE605" s="248"/>
      <c r="DF605" s="248" t="n">
        <f aca="false">(DF603*DF604*$G603)*$DB$8</f>
        <v>0</v>
      </c>
      <c r="DG605" s="248"/>
      <c r="DH605" s="248" t="n">
        <f aca="false">(DH603*DH604*$G603)*$DB$8</f>
        <v>0</v>
      </c>
      <c r="DI605" s="248"/>
      <c r="DJ605" s="292" t="n">
        <f aca="false">(DJ603*DJ604*$G603)*$DB$8</f>
        <v>0</v>
      </c>
      <c r="DK605" s="292"/>
      <c r="DL605" s="248" t="n">
        <f aca="false">(DL603*DL604*$G603)*$DB$8</f>
        <v>0</v>
      </c>
      <c r="DM605" s="248"/>
      <c r="DN605" s="248" t="n">
        <f aca="false">(DN603*DN604*$G603)*$DB$8</f>
        <v>0</v>
      </c>
      <c r="DO605" s="248"/>
      <c r="DP605" s="248" t="n">
        <f aca="false">(DP603*DP604*$G603)*$DB$8</f>
        <v>0</v>
      </c>
      <c r="DQ605" s="248"/>
      <c r="DR605" s="248" t="n">
        <f aca="false">(DR603*DR604*$G603)*$DB$8</f>
        <v>0</v>
      </c>
      <c r="DS605" s="248"/>
      <c r="DT605" s="248" t="n">
        <f aca="false">(DT603*DT604*$G603)*$DB$8</f>
        <v>0</v>
      </c>
      <c r="DU605" s="248"/>
      <c r="DV605" s="248" t="n">
        <f aca="false">(DV603*DV604*$G603)*$DB$8</f>
        <v>0</v>
      </c>
      <c r="DW605" s="248"/>
      <c r="DX605" s="248" t="n">
        <f aca="false">(DX603*DX604*$G603)*$DB$8</f>
        <v>0</v>
      </c>
      <c r="DY605" s="248"/>
      <c r="DZ605" s="248" t="n">
        <f aca="false">(DZ603*DZ604*$G603)*$DB$8</f>
        <v>0</v>
      </c>
      <c r="EA605" s="248"/>
      <c r="EB605" s="248" t="n">
        <f aca="false">(EB603*EB604*$G603)*$DB$8</f>
        <v>0</v>
      </c>
      <c r="EC605" s="248"/>
      <c r="ED605" s="248" t="n">
        <f aca="false">(ED603*ED604*$G603)*$DB$8</f>
        <v>0</v>
      </c>
      <c r="EE605" s="248"/>
      <c r="EF605" s="248" t="n">
        <f aca="false">(EF603*EF604*$G603)*$DB$8</f>
        <v>0</v>
      </c>
      <c r="EG605" s="248"/>
      <c r="EH605" s="248" t="n">
        <f aca="false">(EH603*EH604*$G603)*$DB$8</f>
        <v>0</v>
      </c>
      <c r="EI605" s="248"/>
      <c r="EJ605" s="248" t="n">
        <f aca="false">(EJ603*EJ604*$G603)*$DB$8</f>
        <v>0</v>
      </c>
      <c r="EK605" s="248"/>
      <c r="EL605" s="248" t="n">
        <f aca="false">(EL603*EL604*$G603)*$DB$8</f>
        <v>0</v>
      </c>
      <c r="EM605" s="248"/>
      <c r="EN605" s="248" t="n">
        <f aca="false">(EN603*EN604*$G603)*$DB$8</f>
        <v>0</v>
      </c>
      <c r="EO605" s="248"/>
      <c r="EP605" s="248" t="n">
        <f aca="false">(EP603*EP604*$G603)*$DB$8</f>
        <v>0</v>
      </c>
      <c r="EQ605" s="248"/>
      <c r="ER605" s="248" t="n">
        <f aca="false">(ER603*ER604*$G603)*$DB$8</f>
        <v>0</v>
      </c>
      <c r="ES605" s="248"/>
      <c r="ET605" s="248" t="n">
        <f aca="false">(ET603*ET604*$G603)*$DB$8</f>
        <v>0</v>
      </c>
      <c r="EU605" s="248"/>
      <c r="EV605" s="248" t="n">
        <f aca="false">(EV603*EV604*$G603)*$DB$8</f>
        <v>0</v>
      </c>
      <c r="EW605" s="248"/>
      <c r="EX605" s="249" t="n">
        <f aca="false">(EX603*EX604*$G603)*$DB$8</f>
        <v>0</v>
      </c>
      <c r="EY605" s="249"/>
      <c r="EZ605" s="248" t="n">
        <f aca="false">(EZ603*EZ604*$G603)*$DB$8</f>
        <v>0</v>
      </c>
      <c r="FA605" s="248"/>
      <c r="FB605" s="248" t="n">
        <f aca="false">(FB603*FB604*$G603)*$DB$8</f>
        <v>0</v>
      </c>
      <c r="FC605" s="248"/>
      <c r="FD605" s="248" t="n">
        <f aca="false">(FD603*FD604*$G603)*$DB$8</f>
        <v>0</v>
      </c>
      <c r="FE605" s="248"/>
      <c r="FF605" s="248" t="n">
        <f aca="false">(FF603*FF604*$G603)*$DB$8</f>
        <v>0</v>
      </c>
      <c r="FG605" s="248"/>
      <c r="FH605" s="248" t="n">
        <f aca="false">(FH603*FH604*$G603)*$DB$8</f>
        <v>0</v>
      </c>
      <c r="FI605" s="248"/>
      <c r="FJ605" s="248" t="n">
        <f aca="false">(FJ603*FJ604*$G603)*$DB$8</f>
        <v>0</v>
      </c>
      <c r="FK605" s="248"/>
    </row>
    <row r="606" customFormat="false" ht="12.75" hidden="true" customHeight="false" outlineLevel="0" collapsed="false">
      <c r="A606" s="232"/>
      <c r="B606" s="233"/>
      <c r="C606" s="232"/>
      <c r="D606" s="234"/>
      <c r="E606" s="234"/>
      <c r="F606" s="235"/>
      <c r="G606" s="234"/>
      <c r="H606" s="234"/>
      <c r="I606" s="237"/>
      <c r="J606" s="238"/>
      <c r="K606" s="250" t="s">
        <v>162</v>
      </c>
      <c r="L606" s="251" t="n">
        <f aca="false">L605</f>
        <v>0</v>
      </c>
      <c r="M606" s="251"/>
      <c r="N606" s="251" t="n">
        <f aca="false">L606+N605</f>
        <v>0</v>
      </c>
      <c r="O606" s="251"/>
      <c r="P606" s="251" t="n">
        <f aca="false">N606+P605</f>
        <v>0</v>
      </c>
      <c r="Q606" s="251"/>
      <c r="R606" s="251" t="n">
        <f aca="false">P606+R605</f>
        <v>0</v>
      </c>
      <c r="S606" s="251"/>
      <c r="T606" s="251" t="n">
        <f aca="false">R606+T605</f>
        <v>0</v>
      </c>
      <c r="U606" s="251"/>
      <c r="V606" s="251" t="n">
        <f aca="false">T606+V605</f>
        <v>0</v>
      </c>
      <c r="W606" s="251"/>
      <c r="X606" s="251" t="n">
        <f aca="false">V606+X605</f>
        <v>0</v>
      </c>
      <c r="Y606" s="251"/>
      <c r="Z606" s="251" t="n">
        <f aca="false">X606+Z605</f>
        <v>0</v>
      </c>
      <c r="AA606" s="251"/>
      <c r="AB606" s="251" t="n">
        <f aca="false">Z606+AB605</f>
        <v>0</v>
      </c>
      <c r="AC606" s="251"/>
      <c r="AD606" s="251" t="n">
        <f aca="false">AB606+AD605</f>
        <v>0</v>
      </c>
      <c r="AE606" s="251"/>
      <c r="AF606" s="251" t="n">
        <f aca="false">AD606+AF605</f>
        <v>0</v>
      </c>
      <c r="AG606" s="251"/>
      <c r="AH606" s="251" t="n">
        <f aca="false">AF606+AH605</f>
        <v>0</v>
      </c>
      <c r="AI606" s="251"/>
      <c r="AJ606" s="251" t="n">
        <f aca="false">AH606+AJ605</f>
        <v>0</v>
      </c>
      <c r="AK606" s="251"/>
      <c r="AL606" s="251" t="n">
        <f aca="false">AJ606+AL605</f>
        <v>0</v>
      </c>
      <c r="AM606" s="251"/>
      <c r="AN606" s="251" t="n">
        <f aca="false">AL606+AN605</f>
        <v>0</v>
      </c>
      <c r="AO606" s="251"/>
      <c r="AP606" s="251" t="n">
        <f aca="false">AN606+AP605</f>
        <v>0</v>
      </c>
      <c r="AQ606" s="251"/>
      <c r="AR606" s="251" t="n">
        <f aca="false">AP606+AR605</f>
        <v>0</v>
      </c>
      <c r="AS606" s="251"/>
      <c r="AT606" s="251" t="n">
        <f aca="false">AR606+AT605</f>
        <v>0</v>
      </c>
      <c r="AU606" s="251"/>
      <c r="AV606" s="251" t="n">
        <f aca="false">AT606+AV605</f>
        <v>0</v>
      </c>
      <c r="AW606" s="251"/>
      <c r="AX606" s="251" t="n">
        <f aca="false">AV606+AX605</f>
        <v>0</v>
      </c>
      <c r="AY606" s="251"/>
      <c r="AZ606" s="251" t="n">
        <f aca="false">AX606+AZ605</f>
        <v>0</v>
      </c>
      <c r="BA606" s="251"/>
      <c r="BB606" s="251" t="n">
        <f aca="false">AZ606+BB605</f>
        <v>0</v>
      </c>
      <c r="BC606" s="251"/>
      <c r="BD606" s="251" t="n">
        <f aca="false">BB606+BD605</f>
        <v>0</v>
      </c>
      <c r="BE606" s="251"/>
      <c r="BF606" s="251" t="n">
        <f aca="false">BD606+BF605</f>
        <v>0</v>
      </c>
      <c r="BG606" s="251"/>
      <c r="BH606" s="251" t="n">
        <f aca="false">BF606+BH605</f>
        <v>0</v>
      </c>
      <c r="BI606" s="251"/>
      <c r="BJ606" s="251" t="n">
        <f aca="false">BH606+BJ605</f>
        <v>0</v>
      </c>
      <c r="BK606" s="251"/>
      <c r="BL606" s="251" t="n">
        <f aca="false">BJ606+BL605</f>
        <v>0</v>
      </c>
      <c r="BM606" s="251"/>
      <c r="BN606" s="251" t="n">
        <f aca="false">BL606+BN605</f>
        <v>1484.12961290323</v>
      </c>
      <c r="BO606" s="251"/>
      <c r="BP606" s="251" t="n">
        <f aca="false">BN606+BP605</f>
        <v>1484.12961290323</v>
      </c>
      <c r="BQ606" s="251"/>
      <c r="BR606" s="251" t="n">
        <f aca="false">BP606+BR605</f>
        <v>1484.12961290323</v>
      </c>
      <c r="BS606" s="251"/>
      <c r="BT606" s="251" t="n">
        <f aca="false">BR606+BT605</f>
        <v>1484.12961290323</v>
      </c>
      <c r="BU606" s="251"/>
      <c r="BV606" s="251" t="n">
        <f aca="false">BT606+BV605</f>
        <v>1484.12961290323</v>
      </c>
      <c r="BW606" s="251"/>
      <c r="BX606" s="251" t="n">
        <f aca="false">BV606+BX605</f>
        <v>1484.12961290323</v>
      </c>
      <c r="BY606" s="251"/>
      <c r="BZ606" s="251" t="n">
        <f aca="false">BX606+BZ605</f>
        <v>1484.12961290323</v>
      </c>
      <c r="CA606" s="251"/>
      <c r="CB606" s="251" t="n">
        <f aca="false">BZ606+CB605</f>
        <v>1484.12961290323</v>
      </c>
      <c r="CC606" s="251"/>
      <c r="CD606" s="251" t="n">
        <f aca="false">CB606+CD605</f>
        <v>1484.12961290323</v>
      </c>
      <c r="CE606" s="251"/>
      <c r="CF606" s="251" t="n">
        <f aca="false">CD606+CF605</f>
        <v>1484.12961290323</v>
      </c>
      <c r="CG606" s="251"/>
      <c r="CH606" s="251" t="n">
        <f aca="false">CF606+CH605</f>
        <v>1484.12961290323</v>
      </c>
      <c r="CI606" s="251"/>
      <c r="CJ606" s="251" t="n">
        <f aca="false">CH606+CJ605</f>
        <v>1484.12961290323</v>
      </c>
      <c r="CK606" s="251"/>
      <c r="CL606" s="251" t="n">
        <f aca="false">CJ606+CL605</f>
        <v>1484.12961290323</v>
      </c>
      <c r="CM606" s="251"/>
      <c r="CN606" s="251" t="n">
        <f aca="false">CL606+CN605</f>
        <v>1484.12961290323</v>
      </c>
      <c r="CO606" s="251"/>
      <c r="CP606" s="251" t="n">
        <f aca="false">CN606+CP605</f>
        <v>1484.12961290323</v>
      </c>
      <c r="CQ606" s="251"/>
      <c r="CR606" s="251" t="n">
        <f aca="false">CP606+CR605</f>
        <v>1484.12961290323</v>
      </c>
      <c r="CS606" s="251"/>
      <c r="CT606" s="251" t="n">
        <f aca="false">CR606+CT605</f>
        <v>1484.12961290323</v>
      </c>
      <c r="CU606" s="251"/>
      <c r="CV606" s="251" t="n">
        <f aca="false">CT606+CV605</f>
        <v>1484.12961290323</v>
      </c>
      <c r="CW606" s="251"/>
      <c r="CX606" s="251" t="n">
        <f aca="false">CV606+CX605</f>
        <v>1484.12961290323</v>
      </c>
      <c r="CY606" s="251"/>
      <c r="CZ606" s="251" t="n">
        <f aca="false">CX606+CZ605</f>
        <v>1484.12961290323</v>
      </c>
      <c r="DA606" s="251"/>
      <c r="DB606" s="251" t="n">
        <f aca="false">CZ606+DB605</f>
        <v>1484.12961290323</v>
      </c>
      <c r="DC606" s="251"/>
      <c r="DD606" s="251" t="n">
        <f aca="false">DB606+DD605</f>
        <v>1484.12961290323</v>
      </c>
      <c r="DE606" s="251"/>
      <c r="DF606" s="251" t="n">
        <f aca="false">DD606+DF605</f>
        <v>1484.12961290323</v>
      </c>
      <c r="DG606" s="251"/>
      <c r="DH606" s="251" t="n">
        <f aca="false">DF606+DH605</f>
        <v>1484.12961290323</v>
      </c>
      <c r="DI606" s="251"/>
      <c r="DJ606" s="293" t="n">
        <f aca="false">DH606+DJ605</f>
        <v>1484.12961290323</v>
      </c>
      <c r="DK606" s="293"/>
      <c r="DL606" s="251" t="n">
        <f aca="false">DJ606+DL605</f>
        <v>1484.12961290323</v>
      </c>
      <c r="DM606" s="251"/>
      <c r="DN606" s="251" t="n">
        <f aca="false">DL606+DN605</f>
        <v>1484.12961290323</v>
      </c>
      <c r="DO606" s="251"/>
      <c r="DP606" s="251" t="n">
        <f aca="false">DN606+DP605</f>
        <v>1484.12961290323</v>
      </c>
      <c r="DQ606" s="251"/>
      <c r="DR606" s="251" t="n">
        <f aca="false">DP606+DR605</f>
        <v>1484.12961290323</v>
      </c>
      <c r="DS606" s="251"/>
      <c r="DT606" s="251" t="n">
        <f aca="false">DR606+DT605</f>
        <v>1484.12961290323</v>
      </c>
      <c r="DU606" s="251"/>
      <c r="DV606" s="251" t="n">
        <f aca="false">DT606+DV605</f>
        <v>1484.12961290323</v>
      </c>
      <c r="DW606" s="251"/>
      <c r="DX606" s="251" t="n">
        <f aca="false">DV606+DX605</f>
        <v>1484.12961290323</v>
      </c>
      <c r="DY606" s="251"/>
      <c r="DZ606" s="251" t="n">
        <f aca="false">DX606+DZ605</f>
        <v>1484.12961290323</v>
      </c>
      <c r="EA606" s="251"/>
      <c r="EB606" s="251" t="n">
        <f aca="false">DZ606+EB605</f>
        <v>1484.12961290323</v>
      </c>
      <c r="EC606" s="251"/>
      <c r="ED606" s="251" t="n">
        <f aca="false">EB606+ED605</f>
        <v>1484.12961290323</v>
      </c>
      <c r="EE606" s="251"/>
      <c r="EF606" s="251" t="n">
        <f aca="false">ED606+EF605</f>
        <v>1484.12961290323</v>
      </c>
      <c r="EG606" s="251"/>
      <c r="EH606" s="251" t="n">
        <f aca="false">EF606+EH605</f>
        <v>1484.12961290323</v>
      </c>
      <c r="EI606" s="251"/>
      <c r="EJ606" s="251" t="n">
        <f aca="false">EH606+EJ605</f>
        <v>1484.12961290323</v>
      </c>
      <c r="EK606" s="251"/>
      <c r="EL606" s="251" t="n">
        <f aca="false">EJ606+EL605</f>
        <v>1484.12961290323</v>
      </c>
      <c r="EM606" s="251"/>
      <c r="EN606" s="251" t="n">
        <f aca="false">EL606+EN605</f>
        <v>1484.12961290323</v>
      </c>
      <c r="EO606" s="251"/>
      <c r="EP606" s="251" t="n">
        <f aca="false">EN606+EP605</f>
        <v>1484.12961290323</v>
      </c>
      <c r="EQ606" s="251"/>
      <c r="ER606" s="251" t="n">
        <f aca="false">EP606+ER605</f>
        <v>1484.12961290323</v>
      </c>
      <c r="ES606" s="251"/>
      <c r="ET606" s="251" t="n">
        <f aca="false">ER606+ET605</f>
        <v>1484.12961290323</v>
      </c>
      <c r="EU606" s="251"/>
      <c r="EV606" s="251" t="n">
        <f aca="false">ET606+EV605</f>
        <v>1484.12961290323</v>
      </c>
      <c r="EW606" s="251"/>
      <c r="EX606" s="252" t="n">
        <f aca="false">EV606+EX605</f>
        <v>1484.12961290323</v>
      </c>
      <c r="EY606" s="252"/>
      <c r="EZ606" s="251" t="n">
        <f aca="false">EX606+EZ605</f>
        <v>1484.12961290323</v>
      </c>
      <c r="FA606" s="251"/>
      <c r="FB606" s="251" t="n">
        <f aca="false">EZ606+FB605</f>
        <v>1484.12961290323</v>
      </c>
      <c r="FC606" s="251"/>
      <c r="FD606" s="251" t="n">
        <f aca="false">FB606+FD605</f>
        <v>1484.12961290323</v>
      </c>
      <c r="FE606" s="251"/>
      <c r="FF606" s="251" t="n">
        <f aca="false">FD606+FF605</f>
        <v>1484.12961290323</v>
      </c>
      <c r="FG606" s="251"/>
      <c r="FH606" s="251" t="n">
        <f aca="false">FF606+FH605</f>
        <v>1484.12961290323</v>
      </c>
      <c r="FI606" s="251"/>
      <c r="FJ606" s="251" t="n">
        <f aca="false">FH606+FJ605</f>
        <v>1484.12961290323</v>
      </c>
      <c r="FK606" s="251"/>
    </row>
    <row r="607" customFormat="false" ht="12.75" hidden="true" customHeight="false" outlineLevel="0" collapsed="false">
      <c r="A607" s="232"/>
      <c r="B607" s="233"/>
      <c r="C607" s="232"/>
      <c r="D607" s="234"/>
      <c r="E607" s="234"/>
      <c r="F607" s="235"/>
      <c r="G607" s="234"/>
      <c r="H607" s="253"/>
      <c r="I607" s="237"/>
      <c r="J607" s="238"/>
      <c r="K607" s="254" t="s">
        <v>163</v>
      </c>
      <c r="L607" s="255"/>
      <c r="M607" s="255"/>
      <c r="N607" s="255"/>
      <c r="O607" s="255"/>
      <c r="P607" s="255"/>
      <c r="Q607" s="255"/>
      <c r="R607" s="255"/>
      <c r="S607" s="255"/>
      <c r="T607" s="255"/>
      <c r="U607" s="255"/>
      <c r="V607" s="255"/>
      <c r="W607" s="255"/>
      <c r="X607" s="255"/>
      <c r="Y607" s="255"/>
      <c r="Z607" s="255"/>
      <c r="AA607" s="255"/>
      <c r="AB607" s="255"/>
      <c r="AC607" s="255"/>
      <c r="AD607" s="255"/>
      <c r="AE607" s="255"/>
      <c r="AF607" s="255"/>
      <c r="AG607" s="255"/>
      <c r="AH607" s="255"/>
      <c r="AI607" s="255"/>
      <c r="AJ607" s="255"/>
      <c r="AK607" s="255"/>
      <c r="AL607" s="255"/>
      <c r="AM607" s="255"/>
      <c r="AN607" s="255"/>
      <c r="AO607" s="255"/>
      <c r="AP607" s="255"/>
      <c r="AQ607" s="255"/>
      <c r="AR607" s="255"/>
      <c r="AS607" s="255"/>
      <c r="AT607" s="255"/>
      <c r="AU607" s="255"/>
      <c r="AV607" s="255"/>
      <c r="AW607" s="255"/>
      <c r="AX607" s="255"/>
      <c r="AY607" s="255"/>
      <c r="AZ607" s="255"/>
      <c r="BA607" s="255"/>
      <c r="BB607" s="255"/>
      <c r="BC607" s="255"/>
      <c r="BD607" s="255"/>
      <c r="BE607" s="255"/>
      <c r="BF607" s="255"/>
      <c r="BG607" s="255"/>
      <c r="BH607" s="255"/>
      <c r="BI607" s="255"/>
      <c r="BJ607" s="255"/>
      <c r="BK607" s="255"/>
      <c r="BL607" s="255"/>
      <c r="BM607" s="255"/>
      <c r="BN607" s="255"/>
      <c r="BO607" s="255"/>
      <c r="BP607" s="255"/>
      <c r="BQ607" s="255"/>
      <c r="BR607" s="255"/>
      <c r="BS607" s="255"/>
      <c r="BT607" s="255"/>
      <c r="BU607" s="255"/>
      <c r="BV607" s="255"/>
      <c r="BW607" s="255"/>
      <c r="BX607" s="255"/>
      <c r="BY607" s="255"/>
      <c r="BZ607" s="255"/>
      <c r="CA607" s="255"/>
      <c r="CB607" s="255"/>
      <c r="CC607" s="255"/>
      <c r="CD607" s="255"/>
      <c r="CE607" s="255"/>
      <c r="CF607" s="255"/>
      <c r="CG607" s="255"/>
      <c r="CH607" s="255"/>
      <c r="CI607" s="255"/>
      <c r="CJ607" s="255"/>
      <c r="CK607" s="255"/>
      <c r="CL607" s="255"/>
      <c r="CM607" s="255"/>
      <c r="CN607" s="255"/>
      <c r="CO607" s="255"/>
      <c r="CP607" s="255"/>
      <c r="CQ607" s="255"/>
      <c r="CR607" s="255"/>
      <c r="CS607" s="255"/>
      <c r="CT607" s="255"/>
      <c r="CU607" s="255"/>
      <c r="CV607" s="255"/>
      <c r="CW607" s="255"/>
      <c r="CX607" s="255"/>
      <c r="CY607" s="255"/>
      <c r="CZ607" s="255"/>
      <c r="DA607" s="255"/>
      <c r="DB607" s="255"/>
      <c r="DC607" s="255"/>
      <c r="DD607" s="255"/>
      <c r="DE607" s="255"/>
      <c r="DF607" s="255"/>
      <c r="DG607" s="255"/>
      <c r="DH607" s="255"/>
      <c r="DI607" s="255"/>
      <c r="DJ607" s="294"/>
      <c r="DK607" s="294"/>
      <c r="DL607" s="255"/>
      <c r="DM607" s="255"/>
      <c r="DN607" s="255"/>
      <c r="DO607" s="255"/>
      <c r="DP607" s="255"/>
      <c r="DQ607" s="255"/>
      <c r="DR607" s="255"/>
      <c r="DS607" s="255"/>
      <c r="DT607" s="255"/>
      <c r="DU607" s="255"/>
      <c r="DV607" s="255"/>
      <c r="DW607" s="255"/>
      <c r="DX607" s="255"/>
      <c r="DY607" s="255"/>
      <c r="DZ607" s="255"/>
      <c r="EA607" s="255"/>
      <c r="EB607" s="255"/>
      <c r="EC607" s="255"/>
      <c r="ED607" s="255"/>
      <c r="EE607" s="255"/>
      <c r="EF607" s="255"/>
      <c r="EG607" s="255"/>
      <c r="EH607" s="255"/>
      <c r="EI607" s="255"/>
      <c r="EJ607" s="255"/>
      <c r="EK607" s="255"/>
      <c r="EL607" s="255"/>
      <c r="EM607" s="255"/>
      <c r="EN607" s="255"/>
      <c r="EO607" s="255"/>
      <c r="EP607" s="255"/>
      <c r="EQ607" s="255"/>
      <c r="ER607" s="255"/>
      <c r="ES607" s="255"/>
      <c r="ET607" s="255"/>
      <c r="EU607" s="255"/>
      <c r="EV607" s="255"/>
      <c r="EW607" s="255"/>
      <c r="EX607" s="256"/>
      <c r="EY607" s="256"/>
      <c r="EZ607" s="255"/>
      <c r="FA607" s="255"/>
      <c r="FB607" s="255"/>
      <c r="FC607" s="255"/>
      <c r="FD607" s="255"/>
      <c r="FE607" s="255"/>
      <c r="FF607" s="255"/>
      <c r="FG607" s="255"/>
      <c r="FH607" s="255"/>
      <c r="FI607" s="255"/>
      <c r="FJ607" s="255"/>
      <c r="FK607" s="255"/>
    </row>
    <row r="608" customFormat="false" ht="12.75" hidden="true" customHeight="false" outlineLevel="0" collapsed="false">
      <c r="A608" s="232"/>
      <c r="B608" s="233"/>
      <c r="C608" s="232"/>
      <c r="D608" s="234"/>
      <c r="E608" s="234"/>
      <c r="F608" s="235"/>
      <c r="G608" s="234"/>
      <c r="H608" s="257"/>
      <c r="I608" s="237"/>
      <c r="J608" s="238"/>
      <c r="K608" s="258" t="s">
        <v>164</v>
      </c>
      <c r="L608" s="259" t="n">
        <f aca="false">L607</f>
        <v>0</v>
      </c>
      <c r="M608" s="259"/>
      <c r="N608" s="259" t="n">
        <f aca="false">N607+L608</f>
        <v>0</v>
      </c>
      <c r="O608" s="259"/>
      <c r="P608" s="259" t="n">
        <f aca="false">P607+N608</f>
        <v>0</v>
      </c>
      <c r="Q608" s="259"/>
      <c r="R608" s="259" t="n">
        <f aca="false">R607+P608</f>
        <v>0</v>
      </c>
      <c r="S608" s="259"/>
      <c r="T608" s="259" t="n">
        <f aca="false">T607+R608</f>
        <v>0</v>
      </c>
      <c r="U608" s="259"/>
      <c r="V608" s="259" t="n">
        <f aca="false">V607+T608</f>
        <v>0</v>
      </c>
      <c r="W608" s="259"/>
      <c r="X608" s="259" t="n">
        <f aca="false">X607+V608</f>
        <v>0</v>
      </c>
      <c r="Y608" s="259"/>
      <c r="Z608" s="259" t="n">
        <f aca="false">Z607+X608</f>
        <v>0</v>
      </c>
      <c r="AA608" s="259"/>
      <c r="AB608" s="259" t="n">
        <f aca="false">AB607+Z608</f>
        <v>0</v>
      </c>
      <c r="AC608" s="259"/>
      <c r="AD608" s="259" t="n">
        <f aca="false">AD607+AB608</f>
        <v>0</v>
      </c>
      <c r="AE608" s="259"/>
      <c r="AF608" s="259" t="n">
        <f aca="false">AF607+AD608</f>
        <v>0</v>
      </c>
      <c r="AG608" s="259"/>
      <c r="AH608" s="259" t="n">
        <f aca="false">AH607+AF608</f>
        <v>0</v>
      </c>
      <c r="AI608" s="259"/>
      <c r="AJ608" s="259" t="n">
        <f aca="false">AJ607+AH608</f>
        <v>0</v>
      </c>
      <c r="AK608" s="259"/>
      <c r="AL608" s="259" t="n">
        <f aca="false">AL607+AJ608</f>
        <v>0</v>
      </c>
      <c r="AM608" s="259"/>
      <c r="AN608" s="259" t="n">
        <f aca="false">AN607+AL608</f>
        <v>0</v>
      </c>
      <c r="AO608" s="259"/>
      <c r="AP608" s="259" t="n">
        <f aca="false">AP607+AN608</f>
        <v>0</v>
      </c>
      <c r="AQ608" s="259"/>
      <c r="AR608" s="259" t="n">
        <f aca="false">AR607+AP608</f>
        <v>0</v>
      </c>
      <c r="AS608" s="259"/>
      <c r="AT608" s="259" t="n">
        <f aca="false">AT607+AR608</f>
        <v>0</v>
      </c>
      <c r="AU608" s="259"/>
      <c r="AV608" s="259" t="n">
        <f aca="false">AV607+AT608</f>
        <v>0</v>
      </c>
      <c r="AW608" s="259"/>
      <c r="AX608" s="259" t="n">
        <f aca="false">AX607+AV608</f>
        <v>0</v>
      </c>
      <c r="AY608" s="259"/>
      <c r="AZ608" s="259" t="n">
        <f aca="false">AZ607+AX608</f>
        <v>0</v>
      </c>
      <c r="BA608" s="259"/>
      <c r="BB608" s="259" t="n">
        <f aca="false">BB607+AZ608</f>
        <v>0</v>
      </c>
      <c r="BC608" s="259"/>
      <c r="BD608" s="259" t="n">
        <f aca="false">BD607+BB608</f>
        <v>0</v>
      </c>
      <c r="BE608" s="259"/>
      <c r="BF608" s="259" t="n">
        <f aca="false">BF607+BD608</f>
        <v>0</v>
      </c>
      <c r="BG608" s="259"/>
      <c r="BH608" s="259" t="n">
        <f aca="false">BH607+BF608</f>
        <v>0</v>
      </c>
      <c r="BI608" s="259"/>
      <c r="BJ608" s="259" t="n">
        <f aca="false">BJ607+BH608</f>
        <v>0</v>
      </c>
      <c r="BK608" s="259"/>
      <c r="BL608" s="259" t="n">
        <f aca="false">BL607+BJ608</f>
        <v>0</v>
      </c>
      <c r="BM608" s="259"/>
      <c r="BN608" s="259" t="n">
        <f aca="false">BN607+BL608</f>
        <v>0</v>
      </c>
      <c r="BO608" s="259"/>
      <c r="BP608" s="259" t="n">
        <f aca="false">BP607+BN608</f>
        <v>0</v>
      </c>
      <c r="BQ608" s="259"/>
      <c r="BR608" s="259" t="n">
        <f aca="false">BR607+BP608</f>
        <v>0</v>
      </c>
      <c r="BS608" s="259"/>
      <c r="BT608" s="259" t="n">
        <f aca="false">BT607+BR608</f>
        <v>0</v>
      </c>
      <c r="BU608" s="259"/>
      <c r="BV608" s="259" t="n">
        <f aca="false">BV607+BT608</f>
        <v>0</v>
      </c>
      <c r="BW608" s="259"/>
      <c r="BX608" s="259" t="n">
        <f aca="false">BX607+BV608</f>
        <v>0</v>
      </c>
      <c r="BY608" s="259"/>
      <c r="BZ608" s="259" t="n">
        <f aca="false">BZ607+BX608</f>
        <v>0</v>
      </c>
      <c r="CA608" s="259"/>
      <c r="CB608" s="259" t="n">
        <f aca="false">CB607+BZ608</f>
        <v>0</v>
      </c>
      <c r="CC608" s="259"/>
      <c r="CD608" s="259" t="n">
        <f aca="false">CD607+CB608</f>
        <v>0</v>
      </c>
      <c r="CE608" s="259"/>
      <c r="CF608" s="259" t="n">
        <f aca="false">CF607+CD608</f>
        <v>0</v>
      </c>
      <c r="CG608" s="259"/>
      <c r="CH608" s="259" t="n">
        <f aca="false">CH607+CF608</f>
        <v>0</v>
      </c>
      <c r="CI608" s="259"/>
      <c r="CJ608" s="259" t="n">
        <f aca="false">CJ607+CH608</f>
        <v>0</v>
      </c>
      <c r="CK608" s="259"/>
      <c r="CL608" s="259" t="n">
        <f aca="false">CL607+CJ608</f>
        <v>0</v>
      </c>
      <c r="CM608" s="259"/>
      <c r="CN608" s="259" t="n">
        <f aca="false">CN607+CL608</f>
        <v>0</v>
      </c>
      <c r="CO608" s="259"/>
      <c r="CP608" s="259" t="n">
        <f aca="false">CP607+CN608</f>
        <v>0</v>
      </c>
      <c r="CQ608" s="259"/>
      <c r="CR608" s="259" t="n">
        <f aca="false">CR607+CP608</f>
        <v>0</v>
      </c>
      <c r="CS608" s="259"/>
      <c r="CT608" s="259" t="n">
        <f aca="false">CT607+CR608</f>
        <v>0</v>
      </c>
      <c r="CU608" s="259"/>
      <c r="CV608" s="259" t="n">
        <f aca="false">CV607+CT608</f>
        <v>0</v>
      </c>
      <c r="CW608" s="259"/>
      <c r="CX608" s="259" t="n">
        <f aca="false">CX607+CV608</f>
        <v>0</v>
      </c>
      <c r="CY608" s="259"/>
      <c r="CZ608" s="259" t="n">
        <f aca="false">CZ607+CX608</f>
        <v>0</v>
      </c>
      <c r="DA608" s="259"/>
      <c r="DB608" s="259" t="n">
        <f aca="false">DB607+CZ608</f>
        <v>0</v>
      </c>
      <c r="DC608" s="259"/>
      <c r="DD608" s="259" t="n">
        <f aca="false">DD607+DB608</f>
        <v>0</v>
      </c>
      <c r="DE608" s="259"/>
      <c r="DF608" s="259" t="n">
        <f aca="false">DF607+DD608</f>
        <v>0</v>
      </c>
      <c r="DG608" s="259"/>
      <c r="DH608" s="259" t="n">
        <f aca="false">DH607+DF608</f>
        <v>0</v>
      </c>
      <c r="DI608" s="259"/>
      <c r="DJ608" s="296" t="n">
        <f aca="false">DJ607+DH608</f>
        <v>0</v>
      </c>
      <c r="DK608" s="296"/>
      <c r="DL608" s="259" t="n">
        <f aca="false">DL607+DJ608</f>
        <v>0</v>
      </c>
      <c r="DM608" s="259"/>
      <c r="DN608" s="259" t="n">
        <f aca="false">DN607+DL608</f>
        <v>0</v>
      </c>
      <c r="DO608" s="259"/>
      <c r="DP608" s="259" t="n">
        <f aca="false">DP607+DN608</f>
        <v>0</v>
      </c>
      <c r="DQ608" s="259"/>
      <c r="DR608" s="259" t="n">
        <f aca="false">DR607+DP608</f>
        <v>0</v>
      </c>
      <c r="DS608" s="259"/>
      <c r="DT608" s="259" t="n">
        <f aca="false">DT607+DR608</f>
        <v>0</v>
      </c>
      <c r="DU608" s="259"/>
      <c r="DV608" s="259" t="n">
        <f aca="false">DV607+DT608</f>
        <v>0</v>
      </c>
      <c r="DW608" s="259"/>
      <c r="DX608" s="259" t="n">
        <f aca="false">DX607+DV608</f>
        <v>0</v>
      </c>
      <c r="DY608" s="259"/>
      <c r="DZ608" s="259" t="n">
        <f aca="false">DZ607+DX608</f>
        <v>0</v>
      </c>
      <c r="EA608" s="259"/>
      <c r="EB608" s="259" t="n">
        <f aca="false">EB607+DZ608</f>
        <v>0</v>
      </c>
      <c r="EC608" s="259"/>
      <c r="ED608" s="259" t="n">
        <f aca="false">ED607+EB608</f>
        <v>0</v>
      </c>
      <c r="EE608" s="259"/>
      <c r="EF608" s="259" t="n">
        <f aca="false">EF607+ED608</f>
        <v>0</v>
      </c>
      <c r="EG608" s="259"/>
      <c r="EH608" s="259" t="n">
        <f aca="false">EH607+EF608</f>
        <v>0</v>
      </c>
      <c r="EI608" s="259"/>
      <c r="EJ608" s="259" t="n">
        <f aca="false">EJ607+EH608</f>
        <v>0</v>
      </c>
      <c r="EK608" s="259"/>
      <c r="EL608" s="259" t="n">
        <f aca="false">EL607+EJ608</f>
        <v>0</v>
      </c>
      <c r="EM608" s="259"/>
      <c r="EN608" s="259" t="n">
        <f aca="false">EN607+EL608</f>
        <v>0</v>
      </c>
      <c r="EO608" s="259"/>
      <c r="EP608" s="259" t="n">
        <f aca="false">EP607+EN608</f>
        <v>0</v>
      </c>
      <c r="EQ608" s="259"/>
      <c r="ER608" s="259" t="n">
        <f aca="false">ER607+EP608</f>
        <v>0</v>
      </c>
      <c r="ES608" s="259"/>
      <c r="ET608" s="259" t="n">
        <f aca="false">ET607+ER608</f>
        <v>0</v>
      </c>
      <c r="EU608" s="259"/>
      <c r="EV608" s="259" t="n">
        <f aca="false">EV607+ET608</f>
        <v>0</v>
      </c>
      <c r="EW608" s="259"/>
      <c r="EX608" s="260" t="n">
        <f aca="false">EX607+EV608</f>
        <v>0</v>
      </c>
      <c r="EY608" s="260"/>
      <c r="EZ608" s="259" t="n">
        <f aca="false">EZ607+EX608</f>
        <v>0</v>
      </c>
      <c r="FA608" s="259"/>
      <c r="FB608" s="259" t="n">
        <f aca="false">FB607+EZ608</f>
        <v>0</v>
      </c>
      <c r="FC608" s="259"/>
      <c r="FD608" s="259" t="n">
        <f aca="false">FD607+FB608</f>
        <v>0</v>
      </c>
      <c r="FE608" s="259"/>
      <c r="FF608" s="259" t="n">
        <f aca="false">FF607+FD608</f>
        <v>0</v>
      </c>
      <c r="FG608" s="259"/>
      <c r="FH608" s="259" t="n">
        <f aca="false">FH607+FF608</f>
        <v>0</v>
      </c>
      <c r="FI608" s="259"/>
      <c r="FJ608" s="259" t="n">
        <f aca="false">FJ607+FH608</f>
        <v>0</v>
      </c>
      <c r="FK608" s="259"/>
    </row>
    <row r="609" customFormat="false" ht="12.75" hidden="true" customHeight="false" outlineLevel="0" collapsed="false">
      <c r="A609" s="232"/>
      <c r="B609" s="233"/>
      <c r="C609" s="232"/>
      <c r="D609" s="234"/>
      <c r="E609" s="234"/>
      <c r="F609" s="235"/>
      <c r="G609" s="234"/>
      <c r="H609" s="261"/>
      <c r="I609" s="237"/>
      <c r="J609" s="238"/>
      <c r="K609" s="262" t="s">
        <v>165</v>
      </c>
      <c r="L609" s="263" t="e">
        <f aca="false">IF($E603&gt;0,L606/$E603,"-")</f>
        <v>#N/A</v>
      </c>
      <c r="M609" s="263"/>
      <c r="N609" s="263" t="e">
        <f aca="false">IF($E603&gt;0,N606/$E603,"-")</f>
        <v>#N/A</v>
      </c>
      <c r="O609" s="263"/>
      <c r="P609" s="263" t="e">
        <f aca="false">IF($E603&gt;0,P606/$E603,"-")</f>
        <v>#N/A</v>
      </c>
      <c r="Q609" s="263"/>
      <c r="R609" s="263" t="e">
        <f aca="false">IF($E603&gt;0,R606/$E603,"-")</f>
        <v>#N/A</v>
      </c>
      <c r="S609" s="263"/>
      <c r="T609" s="263" t="e">
        <f aca="false">IF($E603&gt;0,T606/$E603,"-")</f>
        <v>#N/A</v>
      </c>
      <c r="U609" s="263"/>
      <c r="V609" s="263" t="e">
        <f aca="false">IF($E603&gt;0,V606/$E603,"-")</f>
        <v>#N/A</v>
      </c>
      <c r="W609" s="263"/>
      <c r="X609" s="263" t="e">
        <f aca="false">IF($E603&gt;0,X606/$E603,"-")</f>
        <v>#N/A</v>
      </c>
      <c r="Y609" s="263"/>
      <c r="Z609" s="263" t="e">
        <f aca="false">IF($E603&gt;0,Z606/$E603,"-")</f>
        <v>#N/A</v>
      </c>
      <c r="AA609" s="263"/>
      <c r="AB609" s="263" t="e">
        <f aca="false">IF($E603&gt;0,AB606/$E603,"-")</f>
        <v>#N/A</v>
      </c>
      <c r="AC609" s="263"/>
      <c r="AD609" s="263" t="e">
        <f aca="false">IF($E603&gt;0,AD606/$E603,"-")</f>
        <v>#N/A</v>
      </c>
      <c r="AE609" s="263"/>
      <c r="AF609" s="263" t="e">
        <f aca="false">IF($E603&gt;0,AF606/$E603,"-")</f>
        <v>#N/A</v>
      </c>
      <c r="AG609" s="263"/>
      <c r="AH609" s="263" t="e">
        <f aca="false">IF($E603&gt;0,AH606/$E603,"-")</f>
        <v>#N/A</v>
      </c>
      <c r="AI609" s="263"/>
      <c r="AJ609" s="263" t="e">
        <f aca="false">IF($E603&gt;0,AJ606/$E603,"-")</f>
        <v>#N/A</v>
      </c>
      <c r="AK609" s="263"/>
      <c r="AL609" s="263" t="e">
        <f aca="false">IF($E603&gt;0,AL606/$E603,"-")</f>
        <v>#N/A</v>
      </c>
      <c r="AM609" s="263"/>
      <c r="AN609" s="263" t="e">
        <f aca="false">IF($E603&gt;0,AN606/$E603,"-")</f>
        <v>#N/A</v>
      </c>
      <c r="AO609" s="263"/>
      <c r="AP609" s="263" t="e">
        <f aca="false">IF($E603&gt;0,AP606/$E603,"-")</f>
        <v>#N/A</v>
      </c>
      <c r="AQ609" s="263"/>
      <c r="AR609" s="263" t="e">
        <f aca="false">IF($E603&gt;0,AR606/$E603,"-")</f>
        <v>#N/A</v>
      </c>
      <c r="AS609" s="263"/>
      <c r="AT609" s="263" t="e">
        <f aca="false">IF($E603&gt;0,AT606/$E603,"-")</f>
        <v>#N/A</v>
      </c>
      <c r="AU609" s="263"/>
      <c r="AV609" s="263" t="e">
        <f aca="false">IF($E603&gt;0,AV606/$E603,"-")</f>
        <v>#N/A</v>
      </c>
      <c r="AW609" s="263"/>
      <c r="AX609" s="263" t="e">
        <f aca="false">IF($E603&gt;0,AX606/$E603,"-")</f>
        <v>#N/A</v>
      </c>
      <c r="AY609" s="263"/>
      <c r="AZ609" s="263" t="e">
        <f aca="false">IF($E603&gt;0,AZ606/$E603,"-")</f>
        <v>#N/A</v>
      </c>
      <c r="BA609" s="263"/>
      <c r="BB609" s="263" t="e">
        <f aca="false">IF($E603&gt;0,BB606/$E603,"-")</f>
        <v>#N/A</v>
      </c>
      <c r="BC609" s="263"/>
      <c r="BD609" s="263" t="e">
        <f aca="false">IF($E603&gt;0,BD606/$E603,"-")</f>
        <v>#N/A</v>
      </c>
      <c r="BE609" s="263"/>
      <c r="BF609" s="263" t="e">
        <f aca="false">IF($E603&gt;0,BF606/$E603,"-")</f>
        <v>#N/A</v>
      </c>
      <c r="BG609" s="263"/>
      <c r="BH609" s="263" t="e">
        <f aca="false">IF($E603&gt;0,BH606/$E603,"-")</f>
        <v>#N/A</v>
      </c>
      <c r="BI609" s="263"/>
      <c r="BJ609" s="263" t="e">
        <f aca="false">IF($E603&gt;0,BJ606/$E603,"-")</f>
        <v>#N/A</v>
      </c>
      <c r="BK609" s="263"/>
      <c r="BL609" s="263" t="e">
        <f aca="false">IF($E603&gt;0,BL606/$E603,"-")</f>
        <v>#N/A</v>
      </c>
      <c r="BM609" s="263"/>
      <c r="BN609" s="263" t="e">
        <f aca="false">IF($E603&gt;0,BN606/$E603,"-")</f>
        <v>#N/A</v>
      </c>
      <c r="BO609" s="263"/>
      <c r="BP609" s="263" t="e">
        <f aca="false">IF($E603&gt;0,BP606/$E603,"-")</f>
        <v>#N/A</v>
      </c>
      <c r="BQ609" s="263"/>
      <c r="BR609" s="263" t="e">
        <f aca="false">IF($E603&gt;0,BR606/$E603,"-")</f>
        <v>#N/A</v>
      </c>
      <c r="BS609" s="263"/>
      <c r="BT609" s="263" t="e">
        <f aca="false">IF($E603&gt;0,BT606/$E603,"-")</f>
        <v>#N/A</v>
      </c>
      <c r="BU609" s="263"/>
      <c r="BV609" s="263" t="e">
        <f aca="false">IF($E603&gt;0,BV606/$E603,"-")</f>
        <v>#N/A</v>
      </c>
      <c r="BW609" s="263"/>
      <c r="BX609" s="263" t="e">
        <f aca="false">IF($E603&gt;0,BX606/$E603,"-")</f>
        <v>#N/A</v>
      </c>
      <c r="BY609" s="263"/>
      <c r="BZ609" s="263" t="e">
        <f aca="false">IF($E603&gt;0,BZ606/$E603,"-")</f>
        <v>#N/A</v>
      </c>
      <c r="CA609" s="263"/>
      <c r="CB609" s="263" t="e">
        <f aca="false">IF($E603&gt;0,CB606/$E603,"-")</f>
        <v>#N/A</v>
      </c>
      <c r="CC609" s="263"/>
      <c r="CD609" s="263" t="e">
        <f aca="false">IF($E603&gt;0,CD606/$E603,"-")</f>
        <v>#N/A</v>
      </c>
      <c r="CE609" s="263"/>
      <c r="CF609" s="263" t="e">
        <f aca="false">IF($E603&gt;0,CF606/$E603,"-")</f>
        <v>#N/A</v>
      </c>
      <c r="CG609" s="263"/>
      <c r="CH609" s="263" t="e">
        <f aca="false">IF($E603&gt;0,CH606/$E603,"-")</f>
        <v>#N/A</v>
      </c>
      <c r="CI609" s="263"/>
      <c r="CJ609" s="263" t="e">
        <f aca="false">IF($E603&gt;0,CJ606/$E603,"-")</f>
        <v>#N/A</v>
      </c>
      <c r="CK609" s="263"/>
      <c r="CL609" s="263" t="e">
        <f aca="false">IF($E603&gt;0,CL606/$E603,"-")</f>
        <v>#N/A</v>
      </c>
      <c r="CM609" s="263"/>
      <c r="CN609" s="263" t="e">
        <f aca="false">IF($E603&gt;0,CN606/$E603,"-")</f>
        <v>#N/A</v>
      </c>
      <c r="CO609" s="263"/>
      <c r="CP609" s="263" t="e">
        <f aca="false">IF($E603&gt;0,CP606/$E603,"-")</f>
        <v>#N/A</v>
      </c>
      <c r="CQ609" s="263"/>
      <c r="CR609" s="263" t="e">
        <f aca="false">IF($E603&gt;0,CR606/$E603,"-")</f>
        <v>#N/A</v>
      </c>
      <c r="CS609" s="263"/>
      <c r="CT609" s="263" t="e">
        <f aca="false">IF($E603&gt;0,CT606/$E603,"-")</f>
        <v>#N/A</v>
      </c>
      <c r="CU609" s="263"/>
      <c r="CV609" s="263" t="e">
        <f aca="false">IF($E603&gt;0,CV606/$E603,"-")</f>
        <v>#N/A</v>
      </c>
      <c r="CW609" s="263"/>
      <c r="CX609" s="263" t="e">
        <f aca="false">IF($E603&gt;0,CX606/$E603,"-")</f>
        <v>#N/A</v>
      </c>
      <c r="CY609" s="263"/>
      <c r="CZ609" s="263" t="e">
        <f aca="false">IF($E603&gt;0,CZ606/$E603,"-")</f>
        <v>#N/A</v>
      </c>
      <c r="DA609" s="263"/>
      <c r="DB609" s="263" t="e">
        <f aca="false">IF($E603&gt;0,DB606/$E603,"-")</f>
        <v>#N/A</v>
      </c>
      <c r="DC609" s="263"/>
      <c r="DD609" s="263" t="e">
        <f aca="false">IF($E603&gt;0,DD606/$E603,"-")</f>
        <v>#N/A</v>
      </c>
      <c r="DE609" s="263"/>
      <c r="DF609" s="263" t="e">
        <f aca="false">IF($E603&gt;0,DF606/$E603,"-")</f>
        <v>#N/A</v>
      </c>
      <c r="DG609" s="263"/>
      <c r="DH609" s="263" t="e">
        <f aca="false">IF($E603&gt;0,DH606/$E603,"-")</f>
        <v>#N/A</v>
      </c>
      <c r="DI609" s="263"/>
      <c r="DJ609" s="298" t="e">
        <f aca="false">IF($E603&gt;0,DJ606/$E603,"-")</f>
        <v>#N/A</v>
      </c>
      <c r="DK609" s="298"/>
      <c r="DL609" s="263" t="e">
        <f aca="false">IF($E603&gt;0,DL606/$E603,"-")</f>
        <v>#N/A</v>
      </c>
      <c r="DM609" s="263"/>
      <c r="DN609" s="263" t="e">
        <f aca="false">IF($E603&gt;0,DN606/$E603,"-")</f>
        <v>#N/A</v>
      </c>
      <c r="DO609" s="263"/>
      <c r="DP609" s="263" t="e">
        <f aca="false">IF($E603&gt;0,DP606/$E603,"-")</f>
        <v>#N/A</v>
      </c>
      <c r="DQ609" s="263"/>
      <c r="DR609" s="263" t="e">
        <f aca="false">IF($E603&gt;0,DR606/$E603,"-")</f>
        <v>#N/A</v>
      </c>
      <c r="DS609" s="263"/>
      <c r="DT609" s="263" t="e">
        <f aca="false">IF($E603&gt;0,DT606/$E603,"-")</f>
        <v>#N/A</v>
      </c>
      <c r="DU609" s="263"/>
      <c r="DV609" s="263" t="e">
        <f aca="false">IF($E603&gt;0,DV606/$E603,"-")</f>
        <v>#N/A</v>
      </c>
      <c r="DW609" s="263"/>
      <c r="DX609" s="263" t="e">
        <f aca="false">IF($E603&gt;0,DX606/$E603,"-")</f>
        <v>#N/A</v>
      </c>
      <c r="DY609" s="263"/>
      <c r="DZ609" s="263" t="e">
        <f aca="false">IF($E603&gt;0,DZ606/$E603,"-")</f>
        <v>#N/A</v>
      </c>
      <c r="EA609" s="263"/>
      <c r="EB609" s="263" t="e">
        <f aca="false">IF($E603&gt;0,EB606/$E603,"-")</f>
        <v>#N/A</v>
      </c>
      <c r="EC609" s="263"/>
      <c r="ED609" s="263" t="e">
        <f aca="false">IF($E603&gt;0,ED606/$E603,"-")</f>
        <v>#N/A</v>
      </c>
      <c r="EE609" s="263"/>
      <c r="EF609" s="263" t="e">
        <f aca="false">IF($E603&gt;0,EF606/$E603,"-")</f>
        <v>#N/A</v>
      </c>
      <c r="EG609" s="263"/>
      <c r="EH609" s="263" t="e">
        <f aca="false">IF($E603&gt;0,EH606/$E603,"-")</f>
        <v>#N/A</v>
      </c>
      <c r="EI609" s="263"/>
      <c r="EJ609" s="263" t="e">
        <f aca="false">IF($E603&gt;0,EJ606/$E603,"-")</f>
        <v>#N/A</v>
      </c>
      <c r="EK609" s="263"/>
      <c r="EL609" s="263" t="e">
        <f aca="false">IF($E603&gt;0,EL606/$E603,"-")</f>
        <v>#N/A</v>
      </c>
      <c r="EM609" s="263"/>
      <c r="EN609" s="263" t="e">
        <f aca="false">IF($E603&gt;0,EN606/$E603,"-")</f>
        <v>#N/A</v>
      </c>
      <c r="EO609" s="263"/>
      <c r="EP609" s="263" t="e">
        <f aca="false">IF($E603&gt;0,EP606/$E603,"-")</f>
        <v>#N/A</v>
      </c>
      <c r="EQ609" s="263"/>
      <c r="ER609" s="263" t="e">
        <f aca="false">IF($E603&gt;0,ER606/$E603,"-")</f>
        <v>#N/A</v>
      </c>
      <c r="ES609" s="263"/>
      <c r="ET609" s="263" t="e">
        <f aca="false">IF($E603&gt;0,ET606/$E603,"-")</f>
        <v>#N/A</v>
      </c>
      <c r="EU609" s="263"/>
      <c r="EV609" s="263" t="e">
        <f aca="false">IF($E603&gt;0,EV606/$E603,"-")</f>
        <v>#N/A</v>
      </c>
      <c r="EW609" s="263"/>
      <c r="EX609" s="264" t="e">
        <f aca="false">IF($E603&gt;0,EX606/$E603,"-")</f>
        <v>#N/A</v>
      </c>
      <c r="EY609" s="264"/>
      <c r="EZ609" s="263" t="e">
        <f aca="false">IF($E603&gt;0,EZ606/$E603,"-")</f>
        <v>#N/A</v>
      </c>
      <c r="FA609" s="263"/>
      <c r="FB609" s="263" t="e">
        <f aca="false">IF($E603&gt;0,FB606/$E603,"-")</f>
        <v>#N/A</v>
      </c>
      <c r="FC609" s="263"/>
      <c r="FD609" s="263" t="e">
        <f aca="false">IF($E603&gt;0,FD606/$E603,"-")</f>
        <v>#N/A</v>
      </c>
      <c r="FE609" s="263"/>
      <c r="FF609" s="263" t="e">
        <f aca="false">IF($E603&gt;0,FF606/$E603,"-")</f>
        <v>#N/A</v>
      </c>
      <c r="FG609" s="263"/>
      <c r="FH609" s="263" t="e">
        <f aca="false">IF($E603&gt;0,FH606/$E603,"-")</f>
        <v>#N/A</v>
      </c>
      <c r="FI609" s="263"/>
      <c r="FJ609" s="263" t="e">
        <f aca="false">IF($E603&gt;0,FJ606/$E603,"-")</f>
        <v>#N/A</v>
      </c>
      <c r="FK609" s="263"/>
    </row>
    <row r="610" customFormat="false" ht="12.75" hidden="true" customHeight="false" outlineLevel="0" collapsed="false">
      <c r="A610" s="232"/>
      <c r="B610" s="233"/>
      <c r="C610" s="232"/>
      <c r="D610" s="234"/>
      <c r="E610" s="234"/>
      <c r="F610" s="235"/>
      <c r="G610" s="234"/>
      <c r="H610" s="234"/>
      <c r="I610" s="237"/>
      <c r="J610" s="238"/>
      <c r="K610" s="265" t="s">
        <v>166</v>
      </c>
      <c r="L610" s="266" t="e">
        <f aca="false">IF($E603&gt;0,L608/$E603,"-")</f>
        <v>#N/A</v>
      </c>
      <c r="M610" s="266"/>
      <c r="N610" s="266" t="e">
        <f aca="false">IF($E603&gt;0,N608/$E603,"-")</f>
        <v>#N/A</v>
      </c>
      <c r="O610" s="266"/>
      <c r="P610" s="266" t="e">
        <f aca="false">IF($E603&gt;0,P608/$E603,"-")</f>
        <v>#N/A</v>
      </c>
      <c r="Q610" s="266"/>
      <c r="R610" s="266" t="e">
        <f aca="false">IF($E603&gt;0,R608/$E603,"-")</f>
        <v>#N/A</v>
      </c>
      <c r="S610" s="266"/>
      <c r="T610" s="266" t="e">
        <f aca="false">IF($E603&gt;0,T608/$E603,"-")</f>
        <v>#N/A</v>
      </c>
      <c r="U610" s="266"/>
      <c r="V610" s="266" t="e">
        <f aca="false">IF($E603&gt;0,V608/$E603,"-")</f>
        <v>#N/A</v>
      </c>
      <c r="W610" s="266"/>
      <c r="X610" s="266" t="e">
        <f aca="false">IF($E603&gt;0,X608/$E603,"-")</f>
        <v>#N/A</v>
      </c>
      <c r="Y610" s="266"/>
      <c r="Z610" s="266" t="e">
        <f aca="false">IF($E603&gt;0,Z608/$E603,"-")</f>
        <v>#N/A</v>
      </c>
      <c r="AA610" s="266"/>
      <c r="AB610" s="266" t="e">
        <f aca="false">IF($E603&gt;0,AB608/$E603,"-")</f>
        <v>#N/A</v>
      </c>
      <c r="AC610" s="266"/>
      <c r="AD610" s="266" t="e">
        <f aca="false">IF($E603&gt;0,AD608/$E603,"-")</f>
        <v>#N/A</v>
      </c>
      <c r="AE610" s="266"/>
      <c r="AF610" s="266" t="e">
        <f aca="false">IF($E603&gt;0,AF608/$E603,"-")</f>
        <v>#N/A</v>
      </c>
      <c r="AG610" s="266"/>
      <c r="AH610" s="266" t="e">
        <f aca="false">IF($E603&gt;0,AH608/$E603,"-")</f>
        <v>#N/A</v>
      </c>
      <c r="AI610" s="266"/>
      <c r="AJ610" s="266" t="e">
        <f aca="false">IF($E603&gt;0,AJ608/$E603,"-")</f>
        <v>#N/A</v>
      </c>
      <c r="AK610" s="266"/>
      <c r="AL610" s="266" t="e">
        <f aca="false">IF($E603&gt;0,AL608/$E603,"-")</f>
        <v>#N/A</v>
      </c>
      <c r="AM610" s="266"/>
      <c r="AN610" s="266" t="e">
        <f aca="false">IF($E603&gt;0,AN608/$E603,"-")</f>
        <v>#N/A</v>
      </c>
      <c r="AO610" s="266"/>
      <c r="AP610" s="266" t="e">
        <f aca="false">IF($E603&gt;0,AP608/$E603,"-")</f>
        <v>#N/A</v>
      </c>
      <c r="AQ610" s="266"/>
      <c r="AR610" s="266" t="e">
        <f aca="false">IF($E603&gt;0,AR608/$E603,"-")</f>
        <v>#N/A</v>
      </c>
      <c r="AS610" s="266"/>
      <c r="AT610" s="266" t="e">
        <f aca="false">IF($E603&gt;0,AT608/$E603,"-")</f>
        <v>#N/A</v>
      </c>
      <c r="AU610" s="266"/>
      <c r="AV610" s="266" t="e">
        <f aca="false">IF($E603&gt;0,AV608/$E603,"-")</f>
        <v>#N/A</v>
      </c>
      <c r="AW610" s="266"/>
      <c r="AX610" s="266" t="e">
        <f aca="false">IF($E603&gt;0,AX608/$E603,"-")</f>
        <v>#N/A</v>
      </c>
      <c r="AY610" s="266"/>
      <c r="AZ610" s="266" t="e">
        <f aca="false">IF($E603&gt;0,AZ608/$E603,"-")</f>
        <v>#N/A</v>
      </c>
      <c r="BA610" s="266"/>
      <c r="BB610" s="266" t="e">
        <f aca="false">IF($E603&gt;0,BB608/$E603,"-")</f>
        <v>#N/A</v>
      </c>
      <c r="BC610" s="266"/>
      <c r="BD610" s="266" t="e">
        <f aca="false">IF($E603&gt;0,BD608/$E603,"-")</f>
        <v>#N/A</v>
      </c>
      <c r="BE610" s="266"/>
      <c r="BF610" s="266" t="e">
        <f aca="false">IF($E603&gt;0,BF608/$E603,"-")</f>
        <v>#N/A</v>
      </c>
      <c r="BG610" s="266"/>
      <c r="BH610" s="266" t="e">
        <f aca="false">IF($E603&gt;0,BH608/$E603,"-")</f>
        <v>#N/A</v>
      </c>
      <c r="BI610" s="266"/>
      <c r="BJ610" s="266" t="e">
        <f aca="false">IF($E603&gt;0,BJ608/$E603,"-")</f>
        <v>#N/A</v>
      </c>
      <c r="BK610" s="266"/>
      <c r="BL610" s="266" t="e">
        <f aca="false">IF($E603&gt;0,BL608/$E603,"-")</f>
        <v>#N/A</v>
      </c>
      <c r="BM610" s="266"/>
      <c r="BN610" s="266" t="e">
        <f aca="false">IF($E603&gt;0,BN608/$E603,"-")</f>
        <v>#N/A</v>
      </c>
      <c r="BO610" s="266"/>
      <c r="BP610" s="266" t="e">
        <f aca="false">IF($E603&gt;0,BP608/$E603,"-")</f>
        <v>#N/A</v>
      </c>
      <c r="BQ610" s="266"/>
      <c r="BR610" s="300" t="e">
        <f aca="false">IF($E603&gt;0,BR608/$E603,"-")</f>
        <v>#N/A</v>
      </c>
      <c r="BS610" s="300"/>
      <c r="BT610" s="300" t="e">
        <f aca="false">IF($E603&gt;0,BT608/$E603,"-")</f>
        <v>#N/A</v>
      </c>
      <c r="BU610" s="300"/>
      <c r="BV610" s="300" t="e">
        <f aca="false">IF($E603&gt;0,BV608/$E603,"-")</f>
        <v>#N/A</v>
      </c>
      <c r="BW610" s="300"/>
      <c r="BX610" s="300" t="e">
        <f aca="false">IF($E603&gt;0,BX608/$E603,"-")</f>
        <v>#N/A</v>
      </c>
      <c r="BY610" s="300"/>
      <c r="BZ610" s="300" t="e">
        <f aca="false">IF($E603&gt;0,BZ608/$E603,"-")</f>
        <v>#N/A</v>
      </c>
      <c r="CA610" s="300"/>
      <c r="CB610" s="300" t="e">
        <f aca="false">IF($E603&gt;0,CB608/$E603,"-")</f>
        <v>#N/A</v>
      </c>
      <c r="CC610" s="300"/>
      <c r="CD610" s="300" t="e">
        <f aca="false">IF($E603&gt;0,CD608/$E603,"-")</f>
        <v>#N/A</v>
      </c>
      <c r="CE610" s="300"/>
      <c r="CF610" s="300" t="e">
        <f aca="false">IF($E603&gt;0,CF608/$E603,"-")</f>
        <v>#N/A</v>
      </c>
      <c r="CG610" s="300"/>
      <c r="CH610" s="300" t="e">
        <f aca="false">IF($E603&gt;0,CH608/$E603,"-")</f>
        <v>#N/A</v>
      </c>
      <c r="CI610" s="300"/>
      <c r="CJ610" s="300" t="e">
        <f aca="false">IF($E603&gt;0,CJ608/$E603,"-")</f>
        <v>#N/A</v>
      </c>
      <c r="CK610" s="300"/>
      <c r="CL610" s="300" t="e">
        <f aca="false">IF($E603&gt;0,CL608/$E603,"-")</f>
        <v>#N/A</v>
      </c>
      <c r="CM610" s="300"/>
      <c r="CN610" s="300" t="e">
        <f aca="false">IF($E603&gt;0,CN608/$E603,"-")</f>
        <v>#N/A</v>
      </c>
      <c r="CO610" s="300"/>
      <c r="CP610" s="300" t="e">
        <f aca="false">IF($E603&gt;0,CP608/$E603,"-")</f>
        <v>#N/A</v>
      </c>
      <c r="CQ610" s="300"/>
      <c r="CR610" s="300" t="e">
        <f aca="false">IF($E603&gt;0,CR608/$E603,"-")</f>
        <v>#N/A</v>
      </c>
      <c r="CS610" s="300"/>
      <c r="CT610" s="300" t="e">
        <f aca="false">IF($E603&gt;0,CT608/$E603,"-")</f>
        <v>#N/A</v>
      </c>
      <c r="CU610" s="300"/>
      <c r="CV610" s="300" t="e">
        <f aca="false">IF($E603&gt;0,CV608/$E603,"-")</f>
        <v>#N/A</v>
      </c>
      <c r="CW610" s="300"/>
      <c r="CX610" s="300" t="e">
        <f aca="false">IF($E603&gt;0,CX608/$E603,"-")</f>
        <v>#N/A</v>
      </c>
      <c r="CY610" s="300"/>
      <c r="CZ610" s="300" t="e">
        <f aca="false">IF($E603&gt;0,CZ608/$E603,"-")</f>
        <v>#N/A</v>
      </c>
      <c r="DA610" s="300"/>
      <c r="DB610" s="300" t="e">
        <f aca="false">IF($E603&gt;0,DB608/$E603,"-")</f>
        <v>#N/A</v>
      </c>
      <c r="DC610" s="300"/>
      <c r="DD610" s="300" t="e">
        <f aca="false">IF($E603&gt;0,DD608/$E603,"-")</f>
        <v>#N/A</v>
      </c>
      <c r="DE610" s="300"/>
      <c r="DF610" s="300" t="e">
        <f aca="false">IF($E603&gt;0,DF608/$E603,"-")</f>
        <v>#N/A</v>
      </c>
      <c r="DG610" s="300"/>
      <c r="DH610" s="300" t="e">
        <f aca="false">IF($E603&gt;0,DH608/$E603,"-")</f>
        <v>#N/A</v>
      </c>
      <c r="DI610" s="300"/>
      <c r="DJ610" s="301" t="e">
        <f aca="false">IF($E603&gt;0,DJ608/$E603,"-")</f>
        <v>#N/A</v>
      </c>
      <c r="DK610" s="301"/>
      <c r="DL610" s="300" t="e">
        <f aca="false">IF($E603&gt;0,DL608/$E603,"-")</f>
        <v>#N/A</v>
      </c>
      <c r="DM610" s="300"/>
      <c r="DN610" s="300" t="e">
        <f aca="false">IF($E603&gt;0,DN608/$E603,"-")</f>
        <v>#N/A</v>
      </c>
      <c r="DO610" s="300"/>
      <c r="DP610" s="300" t="e">
        <f aca="false">IF($E603&gt;0,DP608/$E603,"-")</f>
        <v>#N/A</v>
      </c>
      <c r="DQ610" s="300"/>
      <c r="DR610" s="300" t="e">
        <f aca="false">IF($E603&gt;0,DR608/$E603,"-")</f>
        <v>#N/A</v>
      </c>
      <c r="DS610" s="300"/>
      <c r="DT610" s="300" t="e">
        <f aca="false">IF($E603&gt;0,DT608/$E603,"-")</f>
        <v>#N/A</v>
      </c>
      <c r="DU610" s="300"/>
      <c r="DV610" s="300" t="e">
        <f aca="false">IF($E603&gt;0,DV608/$E603,"-")</f>
        <v>#N/A</v>
      </c>
      <c r="DW610" s="300"/>
      <c r="DX610" s="300" t="e">
        <f aca="false">IF($E603&gt;0,DX608/$E603,"-")</f>
        <v>#N/A</v>
      </c>
      <c r="DY610" s="300"/>
      <c r="DZ610" s="300" t="e">
        <f aca="false">IF($E603&gt;0,DZ608/$E603,"-")</f>
        <v>#N/A</v>
      </c>
      <c r="EA610" s="300"/>
      <c r="EB610" s="300" t="e">
        <f aca="false">IF($E603&gt;0,EB608/$E603,"-")</f>
        <v>#N/A</v>
      </c>
      <c r="EC610" s="300"/>
      <c r="ED610" s="300" t="e">
        <f aca="false">IF($E603&gt;0,ED608/$E603,"-")</f>
        <v>#N/A</v>
      </c>
      <c r="EE610" s="300"/>
      <c r="EF610" s="300" t="e">
        <f aca="false">IF($E603&gt;0,EF608/$E603,"-")</f>
        <v>#N/A</v>
      </c>
      <c r="EG610" s="300"/>
      <c r="EH610" s="300" t="e">
        <f aca="false">IF($E603&gt;0,EH608/$E603,"-")</f>
        <v>#N/A</v>
      </c>
      <c r="EI610" s="300"/>
      <c r="EJ610" s="300" t="e">
        <f aca="false">IF($E603&gt;0,EJ608/$E603,"-")</f>
        <v>#N/A</v>
      </c>
      <c r="EK610" s="300"/>
      <c r="EL610" s="300" t="e">
        <f aca="false">IF($E603&gt;0,EL608/$E603,"-")</f>
        <v>#N/A</v>
      </c>
      <c r="EM610" s="300"/>
      <c r="EN610" s="300" t="e">
        <f aca="false">IF($E603&gt;0,EN608/$E603,"-")</f>
        <v>#N/A</v>
      </c>
      <c r="EO610" s="300"/>
      <c r="EP610" s="300" t="e">
        <f aca="false">IF($E603&gt;0,EP608/$E603,"-")</f>
        <v>#N/A</v>
      </c>
      <c r="EQ610" s="300"/>
      <c r="ER610" s="300" t="e">
        <f aca="false">IF($E603&gt;0,ER608/$E603,"-")</f>
        <v>#N/A</v>
      </c>
      <c r="ES610" s="300"/>
      <c r="ET610" s="300" t="e">
        <f aca="false">IF($E603&gt;0,ET608/$E603,"-")</f>
        <v>#N/A</v>
      </c>
      <c r="EU610" s="300"/>
      <c r="EV610" s="300" t="e">
        <f aca="false">IF($E603&gt;0,EV608/$E603,"-")</f>
        <v>#N/A</v>
      </c>
      <c r="EW610" s="300"/>
      <c r="EX610" s="302" t="e">
        <f aca="false">IF($E603&gt;0,EX608/$E603,"-")</f>
        <v>#N/A</v>
      </c>
      <c r="EY610" s="302"/>
      <c r="EZ610" s="300" t="e">
        <f aca="false">IF($E603&gt;0,EZ608/$E603,"-")</f>
        <v>#N/A</v>
      </c>
      <c r="FA610" s="300"/>
      <c r="FB610" s="300" t="e">
        <f aca="false">IF($E603&gt;0,FB608/$E603,"-")</f>
        <v>#N/A</v>
      </c>
      <c r="FC610" s="300"/>
      <c r="FD610" s="300" t="e">
        <f aca="false">IF($E603&gt;0,FD608/$E603,"-")</f>
        <v>#N/A</v>
      </c>
      <c r="FE610" s="300"/>
      <c r="FF610" s="300" t="e">
        <f aca="false">IF($E603&gt;0,FF608/$E603,"-")</f>
        <v>#N/A</v>
      </c>
      <c r="FG610" s="300"/>
      <c r="FH610" s="300" t="e">
        <f aca="false">IF($E603&gt;0,FH608/$E603,"-")</f>
        <v>#N/A</v>
      </c>
      <c r="FI610" s="300"/>
      <c r="FJ610" s="300" t="e">
        <f aca="false">IF($E603&gt;0,FJ608/$E603,"-")</f>
        <v>#N/A</v>
      </c>
      <c r="FK610" s="300"/>
    </row>
    <row r="611" customFormat="false" ht="13.8" hidden="true" customHeight="false" outlineLevel="0" collapsed="false">
      <c r="A611" s="268"/>
      <c r="B611" s="269"/>
      <c r="C611" s="269"/>
      <c r="D611" s="271"/>
      <c r="E611" s="271"/>
      <c r="F611" s="269"/>
      <c r="G611" s="269"/>
      <c r="H611" s="269"/>
      <c r="I611" s="269"/>
      <c r="J611" s="269"/>
      <c r="K611" s="269"/>
      <c r="L611" s="274"/>
      <c r="M611" s="274"/>
      <c r="N611" s="274"/>
      <c r="O611" s="274"/>
      <c r="P611" s="274"/>
      <c r="Q611" s="274"/>
      <c r="R611" s="275"/>
      <c r="S611" s="275"/>
      <c r="T611" s="276"/>
      <c r="U611" s="276"/>
      <c r="V611" s="274"/>
      <c r="W611" s="274"/>
      <c r="X611" s="274"/>
      <c r="Y611" s="274"/>
      <c r="Z611" s="275"/>
      <c r="AA611" s="275"/>
      <c r="AB611" s="276"/>
      <c r="AC611" s="276"/>
      <c r="AD611" s="274"/>
      <c r="AE611" s="274"/>
      <c r="AF611" s="274"/>
      <c r="AG611" s="274"/>
      <c r="AH611" s="275"/>
      <c r="AI611" s="275"/>
      <c r="AJ611" s="276"/>
      <c r="AK611" s="276"/>
      <c r="AL611" s="274"/>
      <c r="AM611" s="274"/>
      <c r="AN611" s="274"/>
      <c r="AO611" s="274"/>
      <c r="AP611" s="275"/>
      <c r="AQ611" s="275"/>
      <c r="AR611" s="276"/>
      <c r="AS611" s="276"/>
      <c r="AT611" s="277"/>
      <c r="AU611" s="277"/>
      <c r="AV611" s="277"/>
      <c r="AW611" s="277"/>
      <c r="AX611" s="277"/>
      <c r="AY611" s="278"/>
      <c r="AZ611" s="279"/>
      <c r="BA611" s="277"/>
      <c r="BB611" s="277"/>
      <c r="BC611" s="277"/>
      <c r="BD611" s="277"/>
      <c r="BE611" s="277"/>
      <c r="BF611" s="277"/>
      <c r="BG611" s="278"/>
      <c r="BH611" s="279"/>
      <c r="BI611" s="277"/>
      <c r="BJ611" s="277"/>
      <c r="BK611" s="277"/>
      <c r="BL611" s="277"/>
      <c r="BM611" s="277"/>
      <c r="BN611" s="277"/>
      <c r="BO611" s="278"/>
      <c r="BP611" s="279"/>
      <c r="BQ611" s="277"/>
      <c r="BR611" s="277"/>
      <c r="BS611" s="277"/>
      <c r="BT611" s="277"/>
      <c r="BU611" s="277"/>
      <c r="BV611" s="277"/>
      <c r="BW611" s="278"/>
      <c r="BX611" s="279"/>
      <c r="BY611" s="277"/>
      <c r="BZ611" s="277"/>
      <c r="CA611" s="277"/>
      <c r="CB611" s="277"/>
      <c r="CC611" s="277"/>
      <c r="CD611" s="275"/>
      <c r="CE611" s="275"/>
      <c r="CF611" s="276"/>
      <c r="CG611" s="276"/>
      <c r="CH611" s="274"/>
      <c r="CI611" s="274"/>
      <c r="CJ611" s="274"/>
      <c r="CK611" s="274"/>
      <c r="CL611" s="275"/>
      <c r="CM611" s="275"/>
      <c r="CN611" s="276"/>
      <c r="CO611" s="276"/>
      <c r="CP611" s="280"/>
      <c r="CQ611" s="280"/>
      <c r="CR611" s="280"/>
      <c r="CS611" s="280"/>
      <c r="CT611" s="281"/>
      <c r="CU611" s="282"/>
      <c r="CV611" s="283"/>
      <c r="CW611" s="281"/>
      <c r="CX611" s="281"/>
      <c r="CY611" s="281"/>
      <c r="CZ611" s="281"/>
      <c r="DA611" s="281"/>
      <c r="DB611" s="281"/>
      <c r="DC611" s="282"/>
      <c r="DD611" s="283"/>
      <c r="DE611" s="281"/>
      <c r="DF611" s="281"/>
      <c r="DG611" s="281"/>
      <c r="DH611" s="281"/>
      <c r="DI611" s="281"/>
      <c r="DJ611" s="284"/>
      <c r="DK611" s="285"/>
      <c r="DL611" s="283"/>
      <c r="DM611" s="281"/>
      <c r="DN611" s="281"/>
      <c r="DO611" s="281"/>
      <c r="DP611" s="281"/>
      <c r="DQ611" s="281"/>
      <c r="DR611" s="281"/>
      <c r="DS611" s="282"/>
      <c r="DT611" s="283"/>
      <c r="DU611" s="281"/>
      <c r="DV611" s="281"/>
      <c r="DW611" s="281"/>
      <c r="DX611" s="281"/>
      <c r="DY611" s="281"/>
      <c r="DZ611" s="281"/>
      <c r="EA611" s="282"/>
      <c r="EB611" s="283"/>
      <c r="EC611" s="281"/>
      <c r="ED611" s="281"/>
      <c r="EE611" s="281"/>
      <c r="EF611" s="281"/>
      <c r="EG611" s="281"/>
      <c r="EH611" s="281"/>
      <c r="EI611" s="282"/>
      <c r="EJ611" s="283"/>
      <c r="EK611" s="281"/>
      <c r="EL611" s="281"/>
      <c r="EM611" s="281"/>
      <c r="EN611" s="281"/>
      <c r="EO611" s="281"/>
      <c r="EP611" s="281"/>
      <c r="EQ611" s="282"/>
      <c r="ER611" s="283"/>
      <c r="ES611" s="281"/>
      <c r="ET611" s="281"/>
      <c r="EU611" s="281"/>
      <c r="EV611" s="281"/>
      <c r="EW611" s="281"/>
      <c r="EX611" s="286"/>
      <c r="EY611" s="287"/>
      <c r="EZ611" s="283"/>
      <c r="FA611" s="281"/>
      <c r="FB611" s="281"/>
      <c r="FC611" s="281"/>
      <c r="FD611" s="281"/>
      <c r="FE611" s="281"/>
      <c r="FF611" s="281"/>
      <c r="FG611" s="282"/>
      <c r="FH611" s="283"/>
      <c r="FI611" s="281"/>
      <c r="FJ611" s="281"/>
      <c r="FK611" s="281"/>
    </row>
    <row r="612" customFormat="false" ht="12.75" hidden="true" customHeight="false" outlineLevel="0" collapsed="false">
      <c r="A612" s="232" t="s">
        <v>228</v>
      </c>
      <c r="B612" s="233" t="e">
        <f aca="false">VLOOKUP(A612,PLANEJAMENTO!$B$11:$C$96,2,FALSE())</f>
        <v>#N/A</v>
      </c>
      <c r="C612" s="232" t="e">
        <f aca="false">VLOOKUP(A612,PLANEJAMENTO!$B$11:$D$96,3,FALSE())</f>
        <v>#N/A</v>
      </c>
      <c r="D612" s="234" t="e">
        <f aca="false">VLOOKUP(A612,PLANEJAMENTO!$B$11:$E$96,4,FALSE())</f>
        <v>#N/A</v>
      </c>
      <c r="E612" s="234" t="e">
        <f aca="false">D612</f>
        <v>#N/A</v>
      </c>
      <c r="F612" s="235" t="n">
        <f aca="false">PRODUÇÕES!D57</f>
        <v>300</v>
      </c>
      <c r="G612" s="234" t="n">
        <f aca="false">F612*8</f>
        <v>2400</v>
      </c>
      <c r="H612" s="234"/>
      <c r="I612" s="237"/>
      <c r="J612" s="238"/>
      <c r="K612" s="305" t="s">
        <v>159</v>
      </c>
      <c r="L612" s="240"/>
      <c r="M612" s="240"/>
      <c r="N612" s="240"/>
      <c r="O612" s="240"/>
      <c r="P612" s="240"/>
      <c r="Q612" s="240"/>
      <c r="R612" s="240"/>
      <c r="S612" s="240"/>
      <c r="T612" s="240"/>
      <c r="U612" s="240"/>
      <c r="V612" s="240"/>
      <c r="W612" s="240"/>
      <c r="X612" s="240"/>
      <c r="Y612" s="240"/>
      <c r="Z612" s="240"/>
      <c r="AA612" s="240"/>
      <c r="AB612" s="240"/>
      <c r="AC612" s="240"/>
      <c r="AD612" s="240"/>
      <c r="AE612" s="240"/>
      <c r="AF612" s="240"/>
      <c r="AG612" s="240"/>
      <c r="AH612" s="240"/>
      <c r="AI612" s="240"/>
      <c r="AJ612" s="240"/>
      <c r="AK612" s="240"/>
      <c r="AL612" s="240"/>
      <c r="AM612" s="240"/>
      <c r="AN612" s="240"/>
      <c r="AO612" s="240"/>
      <c r="AP612" s="240"/>
      <c r="AQ612" s="240"/>
      <c r="AR612" s="240"/>
      <c r="AS612" s="240"/>
      <c r="AT612" s="240"/>
      <c r="AU612" s="240"/>
      <c r="AV612" s="240"/>
      <c r="AW612" s="240"/>
      <c r="AX612" s="240"/>
      <c r="AY612" s="240"/>
      <c r="AZ612" s="240"/>
      <c r="BA612" s="240"/>
      <c r="BB612" s="240"/>
      <c r="BC612" s="240"/>
      <c r="BD612" s="240"/>
      <c r="BE612" s="240"/>
      <c r="BF612" s="345"/>
      <c r="BG612" s="345"/>
      <c r="BH612" s="240"/>
      <c r="BI612" s="240"/>
      <c r="BJ612" s="240"/>
      <c r="BK612" s="240"/>
      <c r="BL612" s="240"/>
      <c r="BM612" s="240"/>
      <c r="BN612" s="240"/>
      <c r="BO612" s="240"/>
      <c r="BP612" s="395" t="n">
        <v>6</v>
      </c>
      <c r="BQ612" s="395"/>
      <c r="BR612" s="395" t="n">
        <v>6</v>
      </c>
      <c r="BS612" s="395"/>
      <c r="BT612" s="395" t="n">
        <v>0.125764069264071</v>
      </c>
      <c r="BU612" s="395"/>
      <c r="BV612" s="308"/>
      <c r="BW612" s="308"/>
      <c r="BX612" s="308"/>
      <c r="BY612" s="308"/>
      <c r="BZ612" s="308"/>
      <c r="CA612" s="308"/>
      <c r="CB612" s="308"/>
      <c r="CC612" s="308"/>
      <c r="CD612" s="308"/>
      <c r="CE612" s="308"/>
      <c r="CF612" s="308"/>
      <c r="CG612" s="308"/>
      <c r="CH612" s="308"/>
      <c r="CI612" s="308"/>
      <c r="CJ612" s="308"/>
      <c r="CK612" s="308"/>
      <c r="CL612" s="308"/>
      <c r="CM612" s="308"/>
      <c r="CN612" s="308"/>
      <c r="CO612" s="308"/>
      <c r="CP612" s="308"/>
      <c r="CQ612" s="308"/>
      <c r="CR612" s="308"/>
      <c r="CS612" s="308"/>
      <c r="CT612" s="308"/>
      <c r="CU612" s="308"/>
      <c r="CV612" s="308"/>
      <c r="CW612" s="308"/>
      <c r="CX612" s="308"/>
      <c r="CY612" s="308"/>
      <c r="CZ612" s="308"/>
      <c r="DA612" s="308"/>
      <c r="DB612" s="308"/>
      <c r="DC612" s="308"/>
      <c r="DD612" s="308"/>
      <c r="DE612" s="308"/>
      <c r="DF612" s="308"/>
      <c r="DG612" s="308"/>
      <c r="DH612" s="308"/>
      <c r="DI612" s="308"/>
      <c r="DJ612" s="315"/>
      <c r="DK612" s="315"/>
      <c r="DL612" s="308"/>
      <c r="DM612" s="308"/>
      <c r="DN612" s="308"/>
      <c r="DO612" s="308"/>
      <c r="DP612" s="308"/>
      <c r="DQ612" s="308"/>
      <c r="DR612" s="308"/>
      <c r="DS612" s="308"/>
      <c r="DT612" s="308"/>
      <c r="DU612" s="308"/>
      <c r="DV612" s="308"/>
      <c r="DW612" s="308"/>
      <c r="DX612" s="308"/>
      <c r="DY612" s="308"/>
      <c r="DZ612" s="308"/>
      <c r="EA612" s="308"/>
      <c r="EB612" s="308"/>
      <c r="EC612" s="308"/>
      <c r="ED612" s="308"/>
      <c r="EE612" s="308"/>
      <c r="EF612" s="308"/>
      <c r="EG612" s="308"/>
      <c r="EH612" s="308"/>
      <c r="EI612" s="308"/>
      <c r="EJ612" s="308"/>
      <c r="EK612" s="308"/>
      <c r="EL612" s="308"/>
      <c r="EM612" s="308"/>
      <c r="EN612" s="308"/>
      <c r="EO612" s="308"/>
      <c r="EP612" s="308"/>
      <c r="EQ612" s="308"/>
      <c r="ER612" s="308"/>
      <c r="ES612" s="308"/>
      <c r="ET612" s="308"/>
      <c r="EU612" s="308"/>
      <c r="EV612" s="308"/>
      <c r="EW612" s="308"/>
      <c r="EX612" s="309"/>
      <c r="EY612" s="309"/>
      <c r="EZ612" s="308"/>
      <c r="FA612" s="308"/>
      <c r="FB612" s="308"/>
      <c r="FC612" s="308"/>
      <c r="FD612" s="308"/>
      <c r="FE612" s="308"/>
      <c r="FF612" s="308"/>
      <c r="FG612" s="308"/>
      <c r="FH612" s="308"/>
      <c r="FI612" s="308"/>
      <c r="FJ612" s="308"/>
      <c r="FK612" s="308"/>
    </row>
    <row r="613" customFormat="false" ht="12.75" hidden="true" customHeight="false" outlineLevel="0" collapsed="false">
      <c r="A613" s="232"/>
      <c r="B613" s="233"/>
      <c r="C613" s="232"/>
      <c r="D613" s="234"/>
      <c r="E613" s="234"/>
      <c r="F613" s="235"/>
      <c r="G613" s="234"/>
      <c r="H613" s="234"/>
      <c r="I613" s="237"/>
      <c r="J613" s="238"/>
      <c r="K613" s="244" t="s">
        <v>160</v>
      </c>
      <c r="L613" s="245"/>
      <c r="M613" s="245"/>
      <c r="N613" s="245"/>
      <c r="O613" s="245"/>
      <c r="P613" s="245"/>
      <c r="Q613" s="245"/>
      <c r="R613" s="245"/>
      <c r="S613" s="245"/>
      <c r="T613" s="245"/>
      <c r="U613" s="245"/>
      <c r="V613" s="245"/>
      <c r="W613" s="245"/>
      <c r="X613" s="245"/>
      <c r="Y613" s="245"/>
      <c r="Z613" s="245"/>
      <c r="AA613" s="245"/>
      <c r="AB613" s="245"/>
      <c r="AC613" s="245"/>
      <c r="AD613" s="245"/>
      <c r="AE613" s="245"/>
      <c r="AF613" s="245"/>
      <c r="AG613" s="245"/>
      <c r="AH613" s="245"/>
      <c r="AI613" s="245"/>
      <c r="AJ613" s="245"/>
      <c r="AK613" s="245"/>
      <c r="AL613" s="245"/>
      <c r="AM613" s="245"/>
      <c r="AN613" s="245"/>
      <c r="AO613" s="245"/>
      <c r="AP613" s="245"/>
      <c r="AQ613" s="245"/>
      <c r="AR613" s="245"/>
      <c r="AS613" s="245"/>
      <c r="AT613" s="245"/>
      <c r="AU613" s="245"/>
      <c r="AV613" s="245"/>
      <c r="AW613" s="245"/>
      <c r="AX613" s="245"/>
      <c r="AY613" s="245"/>
      <c r="AZ613" s="245"/>
      <c r="BA613" s="245"/>
      <c r="BB613" s="245"/>
      <c r="BC613" s="245"/>
      <c r="BD613" s="245"/>
      <c r="BE613" s="245"/>
      <c r="BF613" s="245"/>
      <c r="BG613" s="245"/>
      <c r="BH613" s="245"/>
      <c r="BI613" s="245"/>
      <c r="BJ613" s="245"/>
      <c r="BK613" s="245"/>
      <c r="BL613" s="245"/>
      <c r="BM613" s="245"/>
      <c r="BN613" s="245"/>
      <c r="BO613" s="245"/>
      <c r="BP613" s="245" t="n">
        <v>1</v>
      </c>
      <c r="BQ613" s="245"/>
      <c r="BR613" s="245" t="n">
        <v>1</v>
      </c>
      <c r="BS613" s="245"/>
      <c r="BT613" s="245" t="n">
        <v>1</v>
      </c>
      <c r="BU613" s="245"/>
      <c r="BV613" s="245"/>
      <c r="BW613" s="245"/>
      <c r="BX613" s="245"/>
      <c r="BY613" s="245"/>
      <c r="BZ613" s="245"/>
      <c r="CA613" s="245"/>
      <c r="CB613" s="245"/>
      <c r="CC613" s="245"/>
      <c r="CD613" s="245"/>
      <c r="CE613" s="245"/>
      <c r="CF613" s="245"/>
      <c r="CG613" s="245"/>
      <c r="CH613" s="245"/>
      <c r="CI613" s="245"/>
      <c r="CJ613" s="245"/>
      <c r="CK613" s="245"/>
      <c r="CL613" s="245"/>
      <c r="CM613" s="245"/>
      <c r="CN613" s="245"/>
      <c r="CO613" s="245"/>
      <c r="CP613" s="245"/>
      <c r="CQ613" s="245"/>
      <c r="CR613" s="245"/>
      <c r="CS613" s="245"/>
      <c r="CT613" s="245"/>
      <c r="CU613" s="245"/>
      <c r="CV613" s="245"/>
      <c r="CW613" s="245"/>
      <c r="CX613" s="245"/>
      <c r="CY613" s="245"/>
      <c r="CZ613" s="245"/>
      <c r="DA613" s="245"/>
      <c r="DB613" s="245"/>
      <c r="DC613" s="245"/>
      <c r="DD613" s="245"/>
      <c r="DE613" s="245"/>
      <c r="DF613" s="245"/>
      <c r="DG613" s="245"/>
      <c r="DH613" s="245"/>
      <c r="DI613" s="245"/>
      <c r="DJ613" s="310"/>
      <c r="DK613" s="310"/>
      <c r="DL613" s="245"/>
      <c r="DM613" s="245"/>
      <c r="DN613" s="245"/>
      <c r="DO613" s="245"/>
      <c r="DP613" s="245"/>
      <c r="DQ613" s="245"/>
      <c r="DR613" s="245"/>
      <c r="DS613" s="245"/>
      <c r="DT613" s="245"/>
      <c r="DU613" s="245"/>
      <c r="DV613" s="245"/>
      <c r="DW613" s="245"/>
      <c r="DX613" s="245"/>
      <c r="DY613" s="245"/>
      <c r="DZ613" s="245"/>
      <c r="EA613" s="245"/>
      <c r="EB613" s="245"/>
      <c r="EC613" s="245"/>
      <c r="ED613" s="245"/>
      <c r="EE613" s="245"/>
      <c r="EF613" s="245"/>
      <c r="EG613" s="245"/>
      <c r="EH613" s="245"/>
      <c r="EI613" s="245"/>
      <c r="EJ613" s="245"/>
      <c r="EK613" s="245"/>
      <c r="EL613" s="245"/>
      <c r="EM613" s="245"/>
      <c r="EN613" s="245"/>
      <c r="EO613" s="245"/>
      <c r="EP613" s="245"/>
      <c r="EQ613" s="245"/>
      <c r="ER613" s="245"/>
      <c r="ES613" s="245"/>
      <c r="ET613" s="245"/>
      <c r="EU613" s="245"/>
      <c r="EV613" s="245"/>
      <c r="EW613" s="245"/>
      <c r="EX613" s="246"/>
      <c r="EY613" s="246"/>
      <c r="EZ613" s="245"/>
      <c r="FA613" s="245"/>
      <c r="FB613" s="245"/>
      <c r="FC613" s="245"/>
      <c r="FD613" s="245"/>
      <c r="FE613" s="245"/>
      <c r="FF613" s="245"/>
      <c r="FG613" s="245"/>
      <c r="FH613" s="245"/>
      <c r="FI613" s="245"/>
      <c r="FJ613" s="245"/>
      <c r="FK613" s="245"/>
    </row>
    <row r="614" customFormat="false" ht="12.75" hidden="true" customHeight="false" outlineLevel="0" collapsed="false">
      <c r="A614" s="232"/>
      <c r="B614" s="233"/>
      <c r="C614" s="232"/>
      <c r="D614" s="234"/>
      <c r="E614" s="234"/>
      <c r="F614" s="235"/>
      <c r="G614" s="234"/>
      <c r="H614" s="234"/>
      <c r="I614" s="237"/>
      <c r="J614" s="238"/>
      <c r="K614" s="247" t="s">
        <v>161</v>
      </c>
      <c r="L614" s="248" t="n">
        <f aca="false">(L612*L613*$G612)*$L$8</f>
        <v>0</v>
      </c>
      <c r="M614" s="248"/>
      <c r="N614" s="248" t="n">
        <f aca="false">(N612*N613*$G612)*$L$8</f>
        <v>0</v>
      </c>
      <c r="O614" s="248"/>
      <c r="P614" s="248" t="n">
        <f aca="false">(P612*P613*$G612)*$L$8</f>
        <v>0</v>
      </c>
      <c r="Q614" s="248"/>
      <c r="R614" s="248" t="n">
        <f aca="false">(R612*R613*$G612)*$L$8</f>
        <v>0</v>
      </c>
      <c r="S614" s="248"/>
      <c r="T614" s="248" t="n">
        <f aca="false">(T612*T613*$G612)*$T$8</f>
        <v>0</v>
      </c>
      <c r="U614" s="248"/>
      <c r="V614" s="248" t="n">
        <f aca="false">(V612*V613*$G612)*$T$8</f>
        <v>0</v>
      </c>
      <c r="W614" s="248"/>
      <c r="X614" s="248" t="n">
        <f aca="false">(X612*X613*$G612)*$T$8</f>
        <v>0</v>
      </c>
      <c r="Y614" s="248"/>
      <c r="Z614" s="248" t="n">
        <f aca="false">(Z612*Z613*$G612)*$T$8</f>
        <v>0</v>
      </c>
      <c r="AA614" s="248"/>
      <c r="AB614" s="248" t="n">
        <f aca="false">(AB612*AB613*$G612)*$AB$8</f>
        <v>0</v>
      </c>
      <c r="AC614" s="248"/>
      <c r="AD614" s="248" t="n">
        <f aca="false">(AD612*AD613*$G612)*$AB$8</f>
        <v>0</v>
      </c>
      <c r="AE614" s="248"/>
      <c r="AF614" s="248" t="n">
        <f aca="false">(AF612*AF613*$G612)*$AB$8</f>
        <v>0</v>
      </c>
      <c r="AG614" s="248"/>
      <c r="AH614" s="248" t="n">
        <f aca="false">(AH612*AH613*$G612)*$AB$8</f>
        <v>0</v>
      </c>
      <c r="AI614" s="248"/>
      <c r="AJ614" s="248" t="n">
        <f aca="false">(AJ612*AJ613*$G612)*$AJ$8</f>
        <v>0</v>
      </c>
      <c r="AK614" s="248"/>
      <c r="AL614" s="248" t="n">
        <f aca="false">(AL612*AL613*$G612)*$AJ$8</f>
        <v>0</v>
      </c>
      <c r="AM614" s="248"/>
      <c r="AN614" s="248" t="n">
        <f aca="false">(AN612*AN613*$G612)*$AJ$8</f>
        <v>0</v>
      </c>
      <c r="AO614" s="248"/>
      <c r="AP614" s="248" t="n">
        <f aca="false">(AP612*AP613*$G612)*$AJ$8</f>
        <v>0</v>
      </c>
      <c r="AQ614" s="248"/>
      <c r="AR614" s="248" t="n">
        <f aca="false">(AR612*AR613*$G612)*$AT$8</f>
        <v>0</v>
      </c>
      <c r="AS614" s="248"/>
      <c r="AT614" s="248" t="n">
        <f aca="false">(AT612*AT613*$G612)*$AT$8</f>
        <v>0</v>
      </c>
      <c r="AU614" s="248"/>
      <c r="AV614" s="248" t="n">
        <f aca="false">(AV612*AV613*$G612)*$AT$8</f>
        <v>0</v>
      </c>
      <c r="AW614" s="248"/>
      <c r="AX614" s="248" t="n">
        <f aca="false">(AX612*AX613*$G612)*$AT$8</f>
        <v>0</v>
      </c>
      <c r="AY614" s="248"/>
      <c r="AZ614" s="248" t="n">
        <f aca="false">(AZ612*AZ613*$G612)*$BB$8</f>
        <v>0</v>
      </c>
      <c r="BA614" s="248"/>
      <c r="BB614" s="248" t="n">
        <f aca="false">(BB612*BB613*$G612)*$BB$8</f>
        <v>0</v>
      </c>
      <c r="BC614" s="248"/>
      <c r="BD614" s="248" t="n">
        <f aca="false">(BD612*BD613*$G612)*$BB$8</f>
        <v>0</v>
      </c>
      <c r="BE614" s="248"/>
      <c r="BF614" s="248" t="n">
        <f aca="false">(BF612*BF613*$G612)*$BB$8</f>
        <v>0</v>
      </c>
      <c r="BG614" s="248"/>
      <c r="BH614" s="248" t="n">
        <f aca="false">(BH612*BH613*$G612)*$BJ$8</f>
        <v>0</v>
      </c>
      <c r="BI614" s="248"/>
      <c r="BJ614" s="248" t="n">
        <f aca="false">(BJ612*BJ613*$G612)*$BJ$8</f>
        <v>0</v>
      </c>
      <c r="BK614" s="248"/>
      <c r="BL614" s="248" t="n">
        <f aca="false">(BL612*BL613*$G612)*$BJ$8</f>
        <v>0</v>
      </c>
      <c r="BM614" s="248"/>
      <c r="BN614" s="248" t="n">
        <f aca="false">(BN612*BN613*$G612)*$BJ$8</f>
        <v>0</v>
      </c>
      <c r="BO614" s="248"/>
      <c r="BP614" s="248" t="n">
        <f aca="false">(BP612*BP613*$G612)*$BT$8</f>
        <v>14353.5483870968</v>
      </c>
      <c r="BQ614" s="248"/>
      <c r="BR614" s="248" t="n">
        <f aca="false">(BR612*BR613*$G612)*$BT$8</f>
        <v>14353.5483870968</v>
      </c>
      <c r="BS614" s="248"/>
      <c r="BT614" s="248" t="n">
        <f aca="false">(BT612*BT613*$G612)*$BT$8</f>
        <v>300.86010892334</v>
      </c>
      <c r="BU614" s="248"/>
      <c r="BV614" s="248" t="n">
        <f aca="false">(BV612*BV613*$G612)*$BT$8</f>
        <v>0</v>
      </c>
      <c r="BW614" s="248"/>
      <c r="BX614" s="248" t="n">
        <f aca="false">(BX612*BX613*$G612)*$BT$8</f>
        <v>0</v>
      </c>
      <c r="BY614" s="248"/>
      <c r="BZ614" s="248" t="n">
        <f aca="false">(BZ612*BZ613*$G612)*$CB$8</f>
        <v>0</v>
      </c>
      <c r="CA614" s="248"/>
      <c r="CB614" s="248" t="n">
        <f aca="false">(CB612*CB613*$G612)*$CB$8</f>
        <v>0</v>
      </c>
      <c r="CC614" s="248"/>
      <c r="CD614" s="248" t="n">
        <f aca="false">(CD612*CD613*$G612)*$CB$8</f>
        <v>0</v>
      </c>
      <c r="CE614" s="248"/>
      <c r="CF614" s="248" t="n">
        <f aca="false">(CF612*CF613*$G612)*$CJ$8</f>
        <v>0</v>
      </c>
      <c r="CG614" s="248"/>
      <c r="CH614" s="248" t="n">
        <f aca="false">(CH612*CH613*$G612)*$CJ$8</f>
        <v>0</v>
      </c>
      <c r="CI614" s="248"/>
      <c r="CJ614" s="248" t="n">
        <f aca="false">(CJ612*CJ613*$G612)*$CJ$8</f>
        <v>0</v>
      </c>
      <c r="CK614" s="248"/>
      <c r="CL614" s="248" t="n">
        <f aca="false">(CL612*CL613*$G612)*$CJ$8</f>
        <v>0</v>
      </c>
      <c r="CM614" s="248"/>
      <c r="CN614" s="248" t="n">
        <f aca="false">(CN612*CN613*$G612)*$CT$8</f>
        <v>0</v>
      </c>
      <c r="CO614" s="248"/>
      <c r="CP614" s="248" t="n">
        <f aca="false">(CP612*CP613*$G612)*$CT$8</f>
        <v>0</v>
      </c>
      <c r="CQ614" s="248"/>
      <c r="CR614" s="248" t="n">
        <f aca="false">(CR612*CR613*$G612)*$CT$8</f>
        <v>0</v>
      </c>
      <c r="CS614" s="248"/>
      <c r="CT614" s="248" t="n">
        <f aca="false">(CT612*CT613*$G612)*$CT$8</f>
        <v>0</v>
      </c>
      <c r="CU614" s="248"/>
      <c r="CV614" s="248" t="n">
        <f aca="false">(CV612*CV613*$G612)*$DB$8</f>
        <v>0</v>
      </c>
      <c r="CW614" s="248"/>
      <c r="CX614" s="248" t="n">
        <f aca="false">(CX612*CX613*$G612)*$DB$8</f>
        <v>0</v>
      </c>
      <c r="CY614" s="248"/>
      <c r="CZ614" s="248" t="n">
        <f aca="false">(CZ612*CZ613*$G612)*$DB$8</f>
        <v>0</v>
      </c>
      <c r="DA614" s="248"/>
      <c r="DB614" s="248" t="n">
        <f aca="false">(DB612*DB613*$G612)*$DB$8</f>
        <v>0</v>
      </c>
      <c r="DC614" s="248"/>
      <c r="DD614" s="248" t="n">
        <f aca="false">(DD612*DD613*$G612)*$DB$8</f>
        <v>0</v>
      </c>
      <c r="DE614" s="248"/>
      <c r="DF614" s="248" t="n">
        <f aca="false">(DF612*DF613*$G612)*$DB$8</f>
        <v>0</v>
      </c>
      <c r="DG614" s="248"/>
      <c r="DH614" s="248" t="n">
        <f aca="false">(DH612*DH613*$G612)*$DB$8</f>
        <v>0</v>
      </c>
      <c r="DI614" s="248"/>
      <c r="DJ614" s="292" t="n">
        <f aca="false">(DJ612*DJ613*$G612)*$DB$8</f>
        <v>0</v>
      </c>
      <c r="DK614" s="292"/>
      <c r="DL614" s="248" t="n">
        <f aca="false">(DL612*DL613*$G612)*$DB$8</f>
        <v>0</v>
      </c>
      <c r="DM614" s="248"/>
      <c r="DN614" s="248" t="n">
        <f aca="false">(DN612*DN613*$G612)*$DB$8</f>
        <v>0</v>
      </c>
      <c r="DO614" s="248"/>
      <c r="DP614" s="248" t="n">
        <f aca="false">(DP612*DP613*$G612)*$DB$8</f>
        <v>0</v>
      </c>
      <c r="DQ614" s="248"/>
      <c r="DR614" s="248" t="n">
        <f aca="false">(DR612*DR613*$G612)*$DB$8</f>
        <v>0</v>
      </c>
      <c r="DS614" s="248"/>
      <c r="DT614" s="248" t="n">
        <f aca="false">(DT612*DT613*$G612)*$DB$8</f>
        <v>0</v>
      </c>
      <c r="DU614" s="248"/>
      <c r="DV614" s="248" t="n">
        <f aca="false">(DV612*DV613*$G612)*$DB$8</f>
        <v>0</v>
      </c>
      <c r="DW614" s="248"/>
      <c r="DX614" s="248" t="n">
        <f aca="false">(DX612*DX613*$G612)*$DB$8</f>
        <v>0</v>
      </c>
      <c r="DY614" s="248"/>
      <c r="DZ614" s="248" t="n">
        <f aca="false">(DZ612*DZ613*$G612)*$DB$8</f>
        <v>0</v>
      </c>
      <c r="EA614" s="248"/>
      <c r="EB614" s="248" t="n">
        <f aca="false">(EB612*EB613*$G612)*$DB$8</f>
        <v>0</v>
      </c>
      <c r="EC614" s="248"/>
      <c r="ED614" s="248" t="n">
        <f aca="false">(ED612*ED613*$G612)*$DB$8</f>
        <v>0</v>
      </c>
      <c r="EE614" s="248"/>
      <c r="EF614" s="248" t="n">
        <f aca="false">(EF612*EF613*$G612)*$DB$8</f>
        <v>0</v>
      </c>
      <c r="EG614" s="248"/>
      <c r="EH614" s="248" t="n">
        <f aca="false">(EH612*EH613*$G612)*$DB$8</f>
        <v>0</v>
      </c>
      <c r="EI614" s="248"/>
      <c r="EJ614" s="248" t="n">
        <f aca="false">(EJ612*EJ613*$G612)*$DB$8</f>
        <v>0</v>
      </c>
      <c r="EK614" s="248"/>
      <c r="EL614" s="248" t="n">
        <f aca="false">(EL612*EL613*$G612)*$DB$8</f>
        <v>0</v>
      </c>
      <c r="EM614" s="248"/>
      <c r="EN614" s="248" t="n">
        <f aca="false">(EN612*EN613*$G612)*$DB$8</f>
        <v>0</v>
      </c>
      <c r="EO614" s="248"/>
      <c r="EP614" s="248" t="n">
        <f aca="false">(EP612*EP613*$G612)*$DB$8</f>
        <v>0</v>
      </c>
      <c r="EQ614" s="248"/>
      <c r="ER614" s="248" t="n">
        <f aca="false">(ER612*ER613*$G612)*$DB$8</f>
        <v>0</v>
      </c>
      <c r="ES614" s="248"/>
      <c r="ET614" s="248" t="n">
        <f aca="false">(ET612*ET613*$G612)*$DB$8</f>
        <v>0</v>
      </c>
      <c r="EU614" s="248"/>
      <c r="EV614" s="248" t="n">
        <f aca="false">(EV612*EV613*$G612)*$DB$8</f>
        <v>0</v>
      </c>
      <c r="EW614" s="248"/>
      <c r="EX614" s="249" t="n">
        <f aca="false">(EX612*EX613*$G612)*$DB$8</f>
        <v>0</v>
      </c>
      <c r="EY614" s="249"/>
      <c r="EZ614" s="248" t="n">
        <f aca="false">(EZ612*EZ613*$G612)*$DB$8</f>
        <v>0</v>
      </c>
      <c r="FA614" s="248"/>
      <c r="FB614" s="248" t="n">
        <f aca="false">(FB612*FB613*$G612)*$DB$8</f>
        <v>0</v>
      </c>
      <c r="FC614" s="248"/>
      <c r="FD614" s="248" t="n">
        <f aca="false">(FD612*FD613*$G612)*$DB$8</f>
        <v>0</v>
      </c>
      <c r="FE614" s="248"/>
      <c r="FF614" s="248" t="n">
        <f aca="false">(FF612*FF613*$G612)*$DB$8</f>
        <v>0</v>
      </c>
      <c r="FG614" s="248"/>
      <c r="FH614" s="248" t="n">
        <f aca="false">(FH612*FH613*$G612)*$DB$8</f>
        <v>0</v>
      </c>
      <c r="FI614" s="248"/>
      <c r="FJ614" s="248" t="n">
        <f aca="false">(FJ612*FJ613*$G612)*$DB$8</f>
        <v>0</v>
      </c>
      <c r="FK614" s="248"/>
    </row>
    <row r="615" customFormat="false" ht="12.75" hidden="true" customHeight="false" outlineLevel="0" collapsed="false">
      <c r="A615" s="232"/>
      <c r="B615" s="233"/>
      <c r="C615" s="232"/>
      <c r="D615" s="234"/>
      <c r="E615" s="234"/>
      <c r="F615" s="235"/>
      <c r="G615" s="234"/>
      <c r="H615" s="234"/>
      <c r="I615" s="237"/>
      <c r="J615" s="238"/>
      <c r="K615" s="250" t="s">
        <v>162</v>
      </c>
      <c r="L615" s="251" t="n">
        <f aca="false">L614</f>
        <v>0</v>
      </c>
      <c r="M615" s="251"/>
      <c r="N615" s="251" t="n">
        <f aca="false">L615+N614</f>
        <v>0</v>
      </c>
      <c r="O615" s="251"/>
      <c r="P615" s="251" t="n">
        <f aca="false">N615+P614</f>
        <v>0</v>
      </c>
      <c r="Q615" s="251"/>
      <c r="R615" s="251" t="n">
        <f aca="false">P615+R614</f>
        <v>0</v>
      </c>
      <c r="S615" s="251"/>
      <c r="T615" s="251" t="n">
        <f aca="false">R615+T614</f>
        <v>0</v>
      </c>
      <c r="U615" s="251"/>
      <c r="V615" s="251" t="n">
        <f aca="false">T615+V614</f>
        <v>0</v>
      </c>
      <c r="W615" s="251"/>
      <c r="X615" s="251" t="n">
        <f aca="false">V615+X614</f>
        <v>0</v>
      </c>
      <c r="Y615" s="251"/>
      <c r="Z615" s="251" t="n">
        <f aca="false">X615+Z614</f>
        <v>0</v>
      </c>
      <c r="AA615" s="251"/>
      <c r="AB615" s="251" t="n">
        <f aca="false">Z615+AB614</f>
        <v>0</v>
      </c>
      <c r="AC615" s="251"/>
      <c r="AD615" s="251" t="n">
        <f aca="false">AB615+AD614</f>
        <v>0</v>
      </c>
      <c r="AE615" s="251"/>
      <c r="AF615" s="251" t="n">
        <f aca="false">AD615+AF614</f>
        <v>0</v>
      </c>
      <c r="AG615" s="251"/>
      <c r="AH615" s="251" t="n">
        <f aca="false">AF615+AH614</f>
        <v>0</v>
      </c>
      <c r="AI615" s="251"/>
      <c r="AJ615" s="251" t="n">
        <f aca="false">AH615+AJ614</f>
        <v>0</v>
      </c>
      <c r="AK615" s="251"/>
      <c r="AL615" s="251" t="n">
        <f aca="false">AJ615+AL614</f>
        <v>0</v>
      </c>
      <c r="AM615" s="251"/>
      <c r="AN615" s="251" t="n">
        <f aca="false">AL615+AN614</f>
        <v>0</v>
      </c>
      <c r="AO615" s="251"/>
      <c r="AP615" s="251" t="n">
        <f aca="false">AN615+AP614</f>
        <v>0</v>
      </c>
      <c r="AQ615" s="251"/>
      <c r="AR615" s="251" t="n">
        <f aca="false">AP615+AR614</f>
        <v>0</v>
      </c>
      <c r="AS615" s="251"/>
      <c r="AT615" s="251" t="n">
        <f aca="false">AR615+AT614</f>
        <v>0</v>
      </c>
      <c r="AU615" s="251"/>
      <c r="AV615" s="251" t="n">
        <f aca="false">AT615+AV614</f>
        <v>0</v>
      </c>
      <c r="AW615" s="251"/>
      <c r="AX615" s="251" t="n">
        <f aca="false">AV615+AX614</f>
        <v>0</v>
      </c>
      <c r="AY615" s="251"/>
      <c r="AZ615" s="251" t="n">
        <f aca="false">AX615+AZ614</f>
        <v>0</v>
      </c>
      <c r="BA615" s="251"/>
      <c r="BB615" s="251" t="n">
        <f aca="false">AZ615+BB614</f>
        <v>0</v>
      </c>
      <c r="BC615" s="251"/>
      <c r="BD615" s="251" t="n">
        <f aca="false">BB615+BD614</f>
        <v>0</v>
      </c>
      <c r="BE615" s="251"/>
      <c r="BF615" s="251" t="n">
        <f aca="false">BD615+BF614</f>
        <v>0</v>
      </c>
      <c r="BG615" s="251"/>
      <c r="BH615" s="251" t="n">
        <f aca="false">BF615+BH614</f>
        <v>0</v>
      </c>
      <c r="BI615" s="251"/>
      <c r="BJ615" s="251" t="n">
        <f aca="false">BH615+BJ614</f>
        <v>0</v>
      </c>
      <c r="BK615" s="251"/>
      <c r="BL615" s="251" t="n">
        <f aca="false">BJ615+BL614</f>
        <v>0</v>
      </c>
      <c r="BM615" s="251"/>
      <c r="BN615" s="251" t="n">
        <f aca="false">BL615+BN614</f>
        <v>0</v>
      </c>
      <c r="BO615" s="251"/>
      <c r="BP615" s="251" t="n">
        <f aca="false">BN615+BP614</f>
        <v>14353.5483870968</v>
      </c>
      <c r="BQ615" s="251"/>
      <c r="BR615" s="251" t="n">
        <f aca="false">BP615+BR614</f>
        <v>28707.0967741935</v>
      </c>
      <c r="BS615" s="251"/>
      <c r="BT615" s="251" t="n">
        <f aca="false">BR615+BT614</f>
        <v>29007.9568831169</v>
      </c>
      <c r="BU615" s="251"/>
      <c r="BV615" s="251" t="n">
        <f aca="false">BT615+BV614</f>
        <v>29007.9568831169</v>
      </c>
      <c r="BW615" s="251"/>
      <c r="BX615" s="251" t="n">
        <f aca="false">BV615+BX614</f>
        <v>29007.9568831169</v>
      </c>
      <c r="BY615" s="251"/>
      <c r="BZ615" s="251" t="n">
        <f aca="false">BX615+BZ614</f>
        <v>29007.9568831169</v>
      </c>
      <c r="CA615" s="251"/>
      <c r="CB615" s="251" t="n">
        <f aca="false">BZ615+CB614</f>
        <v>29007.9568831169</v>
      </c>
      <c r="CC615" s="251"/>
      <c r="CD615" s="251" t="n">
        <f aca="false">CB615+CD614</f>
        <v>29007.9568831169</v>
      </c>
      <c r="CE615" s="251"/>
      <c r="CF615" s="251" t="n">
        <f aca="false">CD615+CF614</f>
        <v>29007.9568831169</v>
      </c>
      <c r="CG615" s="251"/>
      <c r="CH615" s="251" t="n">
        <f aca="false">CF615+CH614</f>
        <v>29007.9568831169</v>
      </c>
      <c r="CI615" s="251"/>
      <c r="CJ615" s="251" t="n">
        <f aca="false">CH615+CJ614</f>
        <v>29007.9568831169</v>
      </c>
      <c r="CK615" s="251"/>
      <c r="CL615" s="251" t="n">
        <f aca="false">CJ615+CL614</f>
        <v>29007.9568831169</v>
      </c>
      <c r="CM615" s="251"/>
      <c r="CN615" s="251" t="n">
        <f aca="false">CL615+CN614</f>
        <v>29007.9568831169</v>
      </c>
      <c r="CO615" s="251"/>
      <c r="CP615" s="251" t="n">
        <f aca="false">CN615+CP614</f>
        <v>29007.9568831169</v>
      </c>
      <c r="CQ615" s="251"/>
      <c r="CR615" s="251" t="n">
        <f aca="false">CP615+CR614</f>
        <v>29007.9568831169</v>
      </c>
      <c r="CS615" s="251"/>
      <c r="CT615" s="251" t="n">
        <f aca="false">CR615+CT614</f>
        <v>29007.9568831169</v>
      </c>
      <c r="CU615" s="251"/>
      <c r="CV615" s="251" t="n">
        <f aca="false">CT615+CV614</f>
        <v>29007.9568831169</v>
      </c>
      <c r="CW615" s="251"/>
      <c r="CX615" s="251" t="n">
        <f aca="false">CV615+CX614</f>
        <v>29007.9568831169</v>
      </c>
      <c r="CY615" s="251"/>
      <c r="CZ615" s="251" t="n">
        <f aca="false">CX615+CZ614</f>
        <v>29007.9568831169</v>
      </c>
      <c r="DA615" s="251"/>
      <c r="DB615" s="251" t="n">
        <f aca="false">CZ615+DB614</f>
        <v>29007.9568831169</v>
      </c>
      <c r="DC615" s="251"/>
      <c r="DD615" s="251" t="n">
        <f aca="false">DB615+DD614</f>
        <v>29007.9568831169</v>
      </c>
      <c r="DE615" s="251"/>
      <c r="DF615" s="251" t="n">
        <f aca="false">DD615+DF614</f>
        <v>29007.9568831169</v>
      </c>
      <c r="DG615" s="251"/>
      <c r="DH615" s="251" t="n">
        <f aca="false">DF615+DH614</f>
        <v>29007.9568831169</v>
      </c>
      <c r="DI615" s="251"/>
      <c r="DJ615" s="293" t="n">
        <f aca="false">DH615+DJ614</f>
        <v>29007.9568831169</v>
      </c>
      <c r="DK615" s="293"/>
      <c r="DL615" s="251" t="n">
        <f aca="false">DJ615+DL614</f>
        <v>29007.9568831169</v>
      </c>
      <c r="DM615" s="251"/>
      <c r="DN615" s="251" t="n">
        <f aca="false">DL615+DN614</f>
        <v>29007.9568831169</v>
      </c>
      <c r="DO615" s="251"/>
      <c r="DP615" s="251" t="n">
        <f aca="false">DN615+DP614</f>
        <v>29007.9568831169</v>
      </c>
      <c r="DQ615" s="251"/>
      <c r="DR615" s="251" t="n">
        <f aca="false">DP615+DR614</f>
        <v>29007.9568831169</v>
      </c>
      <c r="DS615" s="251"/>
      <c r="DT615" s="251" t="n">
        <f aca="false">DR615+DT614</f>
        <v>29007.9568831169</v>
      </c>
      <c r="DU615" s="251"/>
      <c r="DV615" s="251" t="n">
        <f aca="false">DT615+DV614</f>
        <v>29007.9568831169</v>
      </c>
      <c r="DW615" s="251"/>
      <c r="DX615" s="251" t="n">
        <f aca="false">DV615+DX614</f>
        <v>29007.9568831169</v>
      </c>
      <c r="DY615" s="251"/>
      <c r="DZ615" s="251" t="n">
        <f aca="false">DX615+DZ614</f>
        <v>29007.9568831169</v>
      </c>
      <c r="EA615" s="251"/>
      <c r="EB615" s="251" t="n">
        <f aca="false">DZ615+EB614</f>
        <v>29007.9568831169</v>
      </c>
      <c r="EC615" s="251"/>
      <c r="ED615" s="251" t="n">
        <f aca="false">EB615+ED614</f>
        <v>29007.9568831169</v>
      </c>
      <c r="EE615" s="251"/>
      <c r="EF615" s="251" t="n">
        <f aca="false">ED615+EF614</f>
        <v>29007.9568831169</v>
      </c>
      <c r="EG615" s="251"/>
      <c r="EH615" s="251" t="n">
        <f aca="false">EF615+EH614</f>
        <v>29007.9568831169</v>
      </c>
      <c r="EI615" s="251"/>
      <c r="EJ615" s="251" t="n">
        <f aca="false">EH615+EJ614</f>
        <v>29007.9568831169</v>
      </c>
      <c r="EK615" s="251"/>
      <c r="EL615" s="251" t="n">
        <f aca="false">EJ615+EL614</f>
        <v>29007.9568831169</v>
      </c>
      <c r="EM615" s="251"/>
      <c r="EN615" s="251" t="n">
        <f aca="false">EL615+EN614</f>
        <v>29007.9568831169</v>
      </c>
      <c r="EO615" s="251"/>
      <c r="EP615" s="251" t="n">
        <f aca="false">EN615+EP614</f>
        <v>29007.9568831169</v>
      </c>
      <c r="EQ615" s="251"/>
      <c r="ER615" s="251" t="n">
        <f aca="false">EP615+ER614</f>
        <v>29007.9568831169</v>
      </c>
      <c r="ES615" s="251"/>
      <c r="ET615" s="251" t="n">
        <f aca="false">ER615+ET614</f>
        <v>29007.9568831169</v>
      </c>
      <c r="EU615" s="251"/>
      <c r="EV615" s="251" t="n">
        <f aca="false">ET615+EV614</f>
        <v>29007.9568831169</v>
      </c>
      <c r="EW615" s="251"/>
      <c r="EX615" s="252" t="n">
        <f aca="false">EV615+EX614</f>
        <v>29007.9568831169</v>
      </c>
      <c r="EY615" s="252"/>
      <c r="EZ615" s="251" t="n">
        <f aca="false">EX615+EZ614</f>
        <v>29007.9568831169</v>
      </c>
      <c r="FA615" s="251"/>
      <c r="FB615" s="251" t="n">
        <f aca="false">EZ615+FB614</f>
        <v>29007.9568831169</v>
      </c>
      <c r="FC615" s="251"/>
      <c r="FD615" s="251" t="n">
        <f aca="false">FB615+FD614</f>
        <v>29007.9568831169</v>
      </c>
      <c r="FE615" s="251"/>
      <c r="FF615" s="251" t="n">
        <f aca="false">FD615+FF614</f>
        <v>29007.9568831169</v>
      </c>
      <c r="FG615" s="251"/>
      <c r="FH615" s="251" t="n">
        <f aca="false">FF615+FH614</f>
        <v>29007.9568831169</v>
      </c>
      <c r="FI615" s="251"/>
      <c r="FJ615" s="251" t="n">
        <f aca="false">FH615+FJ614</f>
        <v>29007.9568831169</v>
      </c>
      <c r="FK615" s="251"/>
    </row>
    <row r="616" customFormat="false" ht="12.75" hidden="true" customHeight="false" outlineLevel="0" collapsed="false">
      <c r="A616" s="232"/>
      <c r="B616" s="233"/>
      <c r="C616" s="232"/>
      <c r="D616" s="234"/>
      <c r="E616" s="234"/>
      <c r="F616" s="235"/>
      <c r="G616" s="234"/>
      <c r="H616" s="253"/>
      <c r="I616" s="237"/>
      <c r="J616" s="238"/>
      <c r="K616" s="254" t="s">
        <v>163</v>
      </c>
      <c r="L616" s="255"/>
      <c r="M616" s="255"/>
      <c r="N616" s="255"/>
      <c r="O616" s="255"/>
      <c r="P616" s="255"/>
      <c r="Q616" s="255"/>
      <c r="R616" s="255"/>
      <c r="S616" s="255"/>
      <c r="T616" s="255"/>
      <c r="U616" s="255"/>
      <c r="V616" s="255"/>
      <c r="W616" s="255"/>
      <c r="X616" s="255"/>
      <c r="Y616" s="255"/>
      <c r="Z616" s="255"/>
      <c r="AA616" s="255"/>
      <c r="AB616" s="255"/>
      <c r="AC616" s="255"/>
      <c r="AD616" s="255"/>
      <c r="AE616" s="255"/>
      <c r="AF616" s="255"/>
      <c r="AG616" s="255"/>
      <c r="AH616" s="255"/>
      <c r="AI616" s="255"/>
      <c r="AJ616" s="255"/>
      <c r="AK616" s="255"/>
      <c r="AL616" s="255"/>
      <c r="AM616" s="255"/>
      <c r="AN616" s="255"/>
      <c r="AO616" s="255"/>
      <c r="AP616" s="255"/>
      <c r="AQ616" s="255"/>
      <c r="AR616" s="255"/>
      <c r="AS616" s="255"/>
      <c r="AT616" s="255"/>
      <c r="AU616" s="255"/>
      <c r="AV616" s="255"/>
      <c r="AW616" s="255"/>
      <c r="AX616" s="255"/>
      <c r="AY616" s="255"/>
      <c r="AZ616" s="255"/>
      <c r="BA616" s="255"/>
      <c r="BB616" s="255"/>
      <c r="BC616" s="255"/>
      <c r="BD616" s="255"/>
      <c r="BE616" s="255"/>
      <c r="BF616" s="255"/>
      <c r="BG616" s="255"/>
      <c r="BH616" s="255"/>
      <c r="BI616" s="255"/>
      <c r="BJ616" s="255"/>
      <c r="BK616" s="255"/>
      <c r="BL616" s="255"/>
      <c r="BM616" s="255"/>
      <c r="BN616" s="255"/>
      <c r="BO616" s="255"/>
      <c r="BP616" s="255"/>
      <c r="BQ616" s="255"/>
      <c r="BR616" s="255"/>
      <c r="BS616" s="255"/>
      <c r="BT616" s="255"/>
      <c r="BU616" s="255"/>
      <c r="BV616" s="255"/>
      <c r="BW616" s="255"/>
      <c r="BX616" s="255"/>
      <c r="BY616" s="255"/>
      <c r="BZ616" s="255"/>
      <c r="CA616" s="255"/>
      <c r="CB616" s="255"/>
      <c r="CC616" s="255"/>
      <c r="CD616" s="255"/>
      <c r="CE616" s="255"/>
      <c r="CF616" s="255"/>
      <c r="CG616" s="255"/>
      <c r="CH616" s="255"/>
      <c r="CI616" s="255"/>
      <c r="CJ616" s="255"/>
      <c r="CK616" s="255"/>
      <c r="CL616" s="255"/>
      <c r="CM616" s="255"/>
      <c r="CN616" s="255"/>
      <c r="CO616" s="255"/>
      <c r="CP616" s="255"/>
      <c r="CQ616" s="255"/>
      <c r="CR616" s="255"/>
      <c r="CS616" s="255"/>
      <c r="CT616" s="255"/>
      <c r="CU616" s="255"/>
      <c r="CV616" s="255"/>
      <c r="CW616" s="255"/>
      <c r="CX616" s="255"/>
      <c r="CY616" s="255"/>
      <c r="CZ616" s="255"/>
      <c r="DA616" s="255"/>
      <c r="DB616" s="255"/>
      <c r="DC616" s="255"/>
      <c r="DD616" s="255"/>
      <c r="DE616" s="255"/>
      <c r="DF616" s="255"/>
      <c r="DG616" s="255"/>
      <c r="DH616" s="255"/>
      <c r="DI616" s="255"/>
      <c r="DJ616" s="294"/>
      <c r="DK616" s="294"/>
      <c r="DL616" s="255"/>
      <c r="DM616" s="255"/>
      <c r="DN616" s="255"/>
      <c r="DO616" s="255"/>
      <c r="DP616" s="255"/>
      <c r="DQ616" s="255"/>
      <c r="DR616" s="255"/>
      <c r="DS616" s="255"/>
      <c r="DT616" s="255"/>
      <c r="DU616" s="255"/>
      <c r="DV616" s="255"/>
      <c r="DW616" s="255"/>
      <c r="DX616" s="255"/>
      <c r="DY616" s="255"/>
      <c r="DZ616" s="255"/>
      <c r="EA616" s="255"/>
      <c r="EB616" s="255"/>
      <c r="EC616" s="255"/>
      <c r="ED616" s="255"/>
      <c r="EE616" s="255"/>
      <c r="EF616" s="255"/>
      <c r="EG616" s="255"/>
      <c r="EH616" s="255"/>
      <c r="EI616" s="255"/>
      <c r="EJ616" s="255"/>
      <c r="EK616" s="255"/>
      <c r="EL616" s="255"/>
      <c r="EM616" s="255"/>
      <c r="EN616" s="255"/>
      <c r="EO616" s="255"/>
      <c r="EP616" s="255"/>
      <c r="EQ616" s="255"/>
      <c r="ER616" s="255"/>
      <c r="ES616" s="255"/>
      <c r="ET616" s="255"/>
      <c r="EU616" s="255"/>
      <c r="EV616" s="255"/>
      <c r="EW616" s="255"/>
      <c r="EX616" s="256"/>
      <c r="EY616" s="256"/>
      <c r="EZ616" s="255"/>
      <c r="FA616" s="255"/>
      <c r="FB616" s="255"/>
      <c r="FC616" s="255"/>
      <c r="FD616" s="255"/>
      <c r="FE616" s="255"/>
      <c r="FF616" s="255"/>
      <c r="FG616" s="255"/>
      <c r="FH616" s="255"/>
      <c r="FI616" s="255"/>
      <c r="FJ616" s="255"/>
      <c r="FK616" s="255"/>
    </row>
    <row r="617" customFormat="false" ht="12.75" hidden="true" customHeight="false" outlineLevel="0" collapsed="false">
      <c r="A617" s="232"/>
      <c r="B617" s="233"/>
      <c r="C617" s="232"/>
      <c r="D617" s="234"/>
      <c r="E617" s="234"/>
      <c r="F617" s="235"/>
      <c r="G617" s="234"/>
      <c r="H617" s="257"/>
      <c r="I617" s="237"/>
      <c r="J617" s="238"/>
      <c r="K617" s="258" t="s">
        <v>164</v>
      </c>
      <c r="L617" s="259" t="n">
        <f aca="false">L616</f>
        <v>0</v>
      </c>
      <c r="M617" s="259"/>
      <c r="N617" s="259" t="n">
        <f aca="false">N616+L617</f>
        <v>0</v>
      </c>
      <c r="O617" s="259"/>
      <c r="P617" s="259" t="n">
        <f aca="false">P616+N617</f>
        <v>0</v>
      </c>
      <c r="Q617" s="259"/>
      <c r="R617" s="259" t="n">
        <f aca="false">R616+P617</f>
        <v>0</v>
      </c>
      <c r="S617" s="259"/>
      <c r="T617" s="259" t="n">
        <f aca="false">T616+R617</f>
        <v>0</v>
      </c>
      <c r="U617" s="259"/>
      <c r="V617" s="259" t="n">
        <f aca="false">V616+T617</f>
        <v>0</v>
      </c>
      <c r="W617" s="259"/>
      <c r="X617" s="259" t="n">
        <f aca="false">X616+V617</f>
        <v>0</v>
      </c>
      <c r="Y617" s="259"/>
      <c r="Z617" s="259" t="n">
        <f aca="false">Z616+X617</f>
        <v>0</v>
      </c>
      <c r="AA617" s="259"/>
      <c r="AB617" s="259" t="n">
        <f aca="false">AB616+Z617</f>
        <v>0</v>
      </c>
      <c r="AC617" s="259"/>
      <c r="AD617" s="259" t="n">
        <f aca="false">AD616+AB617</f>
        <v>0</v>
      </c>
      <c r="AE617" s="259"/>
      <c r="AF617" s="259" t="n">
        <f aca="false">AF616+AD617</f>
        <v>0</v>
      </c>
      <c r="AG617" s="259"/>
      <c r="AH617" s="259" t="n">
        <f aca="false">AH616+AF617</f>
        <v>0</v>
      </c>
      <c r="AI617" s="259"/>
      <c r="AJ617" s="259" t="n">
        <f aca="false">AJ616+AH617</f>
        <v>0</v>
      </c>
      <c r="AK617" s="259"/>
      <c r="AL617" s="259" t="n">
        <f aca="false">AL616+AJ617</f>
        <v>0</v>
      </c>
      <c r="AM617" s="259"/>
      <c r="AN617" s="259" t="n">
        <f aca="false">AN616+AL617</f>
        <v>0</v>
      </c>
      <c r="AO617" s="259"/>
      <c r="AP617" s="259" t="n">
        <f aca="false">AP616+AN617</f>
        <v>0</v>
      </c>
      <c r="AQ617" s="259"/>
      <c r="AR617" s="259" t="n">
        <f aca="false">AR616+AP617</f>
        <v>0</v>
      </c>
      <c r="AS617" s="259"/>
      <c r="AT617" s="259" t="n">
        <f aca="false">AT616+AR617</f>
        <v>0</v>
      </c>
      <c r="AU617" s="259"/>
      <c r="AV617" s="259" t="n">
        <f aca="false">AV616+AT617</f>
        <v>0</v>
      </c>
      <c r="AW617" s="259"/>
      <c r="AX617" s="259" t="n">
        <f aca="false">AX616+AV617</f>
        <v>0</v>
      </c>
      <c r="AY617" s="259"/>
      <c r="AZ617" s="259" t="n">
        <f aca="false">AZ616+AX617</f>
        <v>0</v>
      </c>
      <c r="BA617" s="259"/>
      <c r="BB617" s="259" t="n">
        <f aca="false">BB616+AZ617</f>
        <v>0</v>
      </c>
      <c r="BC617" s="259"/>
      <c r="BD617" s="259" t="n">
        <f aca="false">BD616+BB617</f>
        <v>0</v>
      </c>
      <c r="BE617" s="259"/>
      <c r="BF617" s="259" t="n">
        <f aca="false">BF616+BD617</f>
        <v>0</v>
      </c>
      <c r="BG617" s="259"/>
      <c r="BH617" s="259" t="n">
        <f aca="false">BH616+BF617</f>
        <v>0</v>
      </c>
      <c r="BI617" s="259"/>
      <c r="BJ617" s="259" t="n">
        <f aca="false">BJ616+BH617</f>
        <v>0</v>
      </c>
      <c r="BK617" s="259"/>
      <c r="BL617" s="259" t="n">
        <f aca="false">BL616+BJ617</f>
        <v>0</v>
      </c>
      <c r="BM617" s="259"/>
      <c r="BN617" s="259" t="n">
        <f aca="false">BN616+BL617</f>
        <v>0</v>
      </c>
      <c r="BO617" s="259"/>
      <c r="BP617" s="259" t="n">
        <f aca="false">BP616+BN617</f>
        <v>0</v>
      </c>
      <c r="BQ617" s="259"/>
      <c r="BR617" s="259" t="n">
        <f aca="false">BR616+BP617</f>
        <v>0</v>
      </c>
      <c r="BS617" s="259"/>
      <c r="BT617" s="259" t="n">
        <f aca="false">BT616+BR617</f>
        <v>0</v>
      </c>
      <c r="BU617" s="259"/>
      <c r="BV617" s="259" t="n">
        <f aca="false">BV616+BT617</f>
        <v>0</v>
      </c>
      <c r="BW617" s="259"/>
      <c r="BX617" s="259" t="n">
        <f aca="false">BX616+BV617</f>
        <v>0</v>
      </c>
      <c r="BY617" s="259"/>
      <c r="BZ617" s="259" t="n">
        <f aca="false">BZ616+BX617</f>
        <v>0</v>
      </c>
      <c r="CA617" s="259"/>
      <c r="CB617" s="259" t="n">
        <f aca="false">CB616+BZ617</f>
        <v>0</v>
      </c>
      <c r="CC617" s="259"/>
      <c r="CD617" s="259" t="n">
        <f aca="false">CD616+CB617</f>
        <v>0</v>
      </c>
      <c r="CE617" s="259"/>
      <c r="CF617" s="259" t="n">
        <f aca="false">CF616+CD617</f>
        <v>0</v>
      </c>
      <c r="CG617" s="259"/>
      <c r="CH617" s="259" t="n">
        <f aca="false">CH616+CF617</f>
        <v>0</v>
      </c>
      <c r="CI617" s="259"/>
      <c r="CJ617" s="259" t="n">
        <f aca="false">CJ616+CH617</f>
        <v>0</v>
      </c>
      <c r="CK617" s="259"/>
      <c r="CL617" s="259" t="n">
        <f aca="false">CL616+CJ617</f>
        <v>0</v>
      </c>
      <c r="CM617" s="259"/>
      <c r="CN617" s="259" t="n">
        <f aca="false">CN616+CL617</f>
        <v>0</v>
      </c>
      <c r="CO617" s="259"/>
      <c r="CP617" s="259" t="n">
        <f aca="false">CP616+CN617</f>
        <v>0</v>
      </c>
      <c r="CQ617" s="259"/>
      <c r="CR617" s="259" t="n">
        <f aca="false">CR616+CP617</f>
        <v>0</v>
      </c>
      <c r="CS617" s="259"/>
      <c r="CT617" s="259" t="n">
        <f aca="false">CT616+CR617</f>
        <v>0</v>
      </c>
      <c r="CU617" s="259"/>
      <c r="CV617" s="259" t="n">
        <f aca="false">CV616+CT617</f>
        <v>0</v>
      </c>
      <c r="CW617" s="259"/>
      <c r="CX617" s="259" t="n">
        <f aca="false">CX616+CV617</f>
        <v>0</v>
      </c>
      <c r="CY617" s="259"/>
      <c r="CZ617" s="259" t="n">
        <f aca="false">CZ616+CX617</f>
        <v>0</v>
      </c>
      <c r="DA617" s="259"/>
      <c r="DB617" s="259" t="n">
        <f aca="false">DB616+CZ617</f>
        <v>0</v>
      </c>
      <c r="DC617" s="259"/>
      <c r="DD617" s="259" t="n">
        <f aca="false">DD616+DB617</f>
        <v>0</v>
      </c>
      <c r="DE617" s="259"/>
      <c r="DF617" s="259" t="n">
        <f aca="false">DF616+DD617</f>
        <v>0</v>
      </c>
      <c r="DG617" s="259"/>
      <c r="DH617" s="259" t="n">
        <f aca="false">DH616+DF617</f>
        <v>0</v>
      </c>
      <c r="DI617" s="259"/>
      <c r="DJ617" s="296" t="n">
        <f aca="false">DJ616+DH617</f>
        <v>0</v>
      </c>
      <c r="DK617" s="296"/>
      <c r="DL617" s="259" t="n">
        <f aca="false">DL616+DJ617</f>
        <v>0</v>
      </c>
      <c r="DM617" s="259"/>
      <c r="DN617" s="259" t="n">
        <f aca="false">DN616+DL617</f>
        <v>0</v>
      </c>
      <c r="DO617" s="259"/>
      <c r="DP617" s="259" t="n">
        <f aca="false">DP616+DN617</f>
        <v>0</v>
      </c>
      <c r="DQ617" s="259"/>
      <c r="DR617" s="259" t="n">
        <f aca="false">DR616+DP617</f>
        <v>0</v>
      </c>
      <c r="DS617" s="259"/>
      <c r="DT617" s="259" t="n">
        <f aca="false">DT616+DR617</f>
        <v>0</v>
      </c>
      <c r="DU617" s="259"/>
      <c r="DV617" s="259" t="n">
        <f aca="false">DV616+DT617</f>
        <v>0</v>
      </c>
      <c r="DW617" s="259"/>
      <c r="DX617" s="259" t="n">
        <f aca="false">DX616+DV617</f>
        <v>0</v>
      </c>
      <c r="DY617" s="259"/>
      <c r="DZ617" s="259" t="n">
        <f aca="false">DZ616+DX617</f>
        <v>0</v>
      </c>
      <c r="EA617" s="259"/>
      <c r="EB617" s="259" t="n">
        <f aca="false">EB616+DZ617</f>
        <v>0</v>
      </c>
      <c r="EC617" s="259"/>
      <c r="ED617" s="259" t="n">
        <f aca="false">ED616+EB617</f>
        <v>0</v>
      </c>
      <c r="EE617" s="259"/>
      <c r="EF617" s="259" t="n">
        <f aca="false">EF616+ED617</f>
        <v>0</v>
      </c>
      <c r="EG617" s="259"/>
      <c r="EH617" s="259" t="n">
        <f aca="false">EH616+EF617</f>
        <v>0</v>
      </c>
      <c r="EI617" s="259"/>
      <c r="EJ617" s="259" t="n">
        <f aca="false">EJ616+EH617</f>
        <v>0</v>
      </c>
      <c r="EK617" s="259"/>
      <c r="EL617" s="259" t="n">
        <f aca="false">EL616+EJ617</f>
        <v>0</v>
      </c>
      <c r="EM617" s="259"/>
      <c r="EN617" s="259" t="n">
        <f aca="false">EN616+EL617</f>
        <v>0</v>
      </c>
      <c r="EO617" s="259"/>
      <c r="EP617" s="259" t="n">
        <f aca="false">EP616+EN617</f>
        <v>0</v>
      </c>
      <c r="EQ617" s="259"/>
      <c r="ER617" s="259" t="n">
        <f aca="false">ER616+EP617</f>
        <v>0</v>
      </c>
      <c r="ES617" s="259"/>
      <c r="ET617" s="259" t="n">
        <f aca="false">ET616+ER617</f>
        <v>0</v>
      </c>
      <c r="EU617" s="259"/>
      <c r="EV617" s="259" t="n">
        <f aca="false">EV616+ET617</f>
        <v>0</v>
      </c>
      <c r="EW617" s="259"/>
      <c r="EX617" s="260" t="n">
        <f aca="false">EX616+EV617</f>
        <v>0</v>
      </c>
      <c r="EY617" s="260"/>
      <c r="EZ617" s="259" t="n">
        <f aca="false">EZ616+EX617</f>
        <v>0</v>
      </c>
      <c r="FA617" s="259"/>
      <c r="FB617" s="259" t="n">
        <f aca="false">FB616+EZ617</f>
        <v>0</v>
      </c>
      <c r="FC617" s="259"/>
      <c r="FD617" s="259" t="n">
        <f aca="false">FD616+FB617</f>
        <v>0</v>
      </c>
      <c r="FE617" s="259"/>
      <c r="FF617" s="259" t="n">
        <f aca="false">FF616+FD617</f>
        <v>0</v>
      </c>
      <c r="FG617" s="259"/>
      <c r="FH617" s="259" t="n">
        <f aca="false">FH616+FF617</f>
        <v>0</v>
      </c>
      <c r="FI617" s="259"/>
      <c r="FJ617" s="259" t="n">
        <f aca="false">FJ616+FH617</f>
        <v>0</v>
      </c>
      <c r="FK617" s="259"/>
    </row>
    <row r="618" customFormat="false" ht="12.75" hidden="true" customHeight="false" outlineLevel="0" collapsed="false">
      <c r="A618" s="232"/>
      <c r="B618" s="233"/>
      <c r="C618" s="232"/>
      <c r="D618" s="234"/>
      <c r="E618" s="234"/>
      <c r="F618" s="235"/>
      <c r="G618" s="234"/>
      <c r="H618" s="261"/>
      <c r="I618" s="237"/>
      <c r="J618" s="238"/>
      <c r="K618" s="262" t="s">
        <v>165</v>
      </c>
      <c r="L618" s="263" t="e">
        <f aca="false">IF($E612&gt;0,L615/$E612,"-")</f>
        <v>#N/A</v>
      </c>
      <c r="M618" s="263"/>
      <c r="N618" s="263" t="e">
        <f aca="false">IF($E612&gt;0,N615/$E612,"-")</f>
        <v>#N/A</v>
      </c>
      <c r="O618" s="263"/>
      <c r="P618" s="263" t="e">
        <f aca="false">IF($E612&gt;0,P615/$E612,"-")</f>
        <v>#N/A</v>
      </c>
      <c r="Q618" s="263"/>
      <c r="R618" s="263" t="e">
        <f aca="false">IF($E612&gt;0,R615/$E612,"-")</f>
        <v>#N/A</v>
      </c>
      <c r="S618" s="263"/>
      <c r="T618" s="263" t="e">
        <f aca="false">IF($E612&gt;0,T615/$E612,"-")</f>
        <v>#N/A</v>
      </c>
      <c r="U618" s="263"/>
      <c r="V618" s="263" t="e">
        <f aca="false">IF($E612&gt;0,V615/$E612,"-")</f>
        <v>#N/A</v>
      </c>
      <c r="W618" s="263"/>
      <c r="X618" s="263" t="e">
        <f aca="false">IF($E612&gt;0,X615/$E612,"-")</f>
        <v>#N/A</v>
      </c>
      <c r="Y618" s="263"/>
      <c r="Z618" s="263" t="e">
        <f aca="false">IF($E612&gt;0,Z615/$E612,"-")</f>
        <v>#N/A</v>
      </c>
      <c r="AA618" s="263"/>
      <c r="AB618" s="263" t="e">
        <f aca="false">IF($E612&gt;0,AB615/$E612,"-")</f>
        <v>#N/A</v>
      </c>
      <c r="AC618" s="263"/>
      <c r="AD618" s="263" t="e">
        <f aca="false">IF($E612&gt;0,AD615/$E612,"-")</f>
        <v>#N/A</v>
      </c>
      <c r="AE618" s="263"/>
      <c r="AF618" s="263" t="e">
        <f aca="false">IF($E612&gt;0,AF615/$E612,"-")</f>
        <v>#N/A</v>
      </c>
      <c r="AG618" s="263"/>
      <c r="AH618" s="263" t="e">
        <f aca="false">IF($E612&gt;0,AH615/$E612,"-")</f>
        <v>#N/A</v>
      </c>
      <c r="AI618" s="263"/>
      <c r="AJ618" s="263" t="e">
        <f aca="false">IF($E612&gt;0,AJ615/$E612,"-")</f>
        <v>#N/A</v>
      </c>
      <c r="AK618" s="263"/>
      <c r="AL618" s="263" t="e">
        <f aca="false">IF($E612&gt;0,AL615/$E612,"-")</f>
        <v>#N/A</v>
      </c>
      <c r="AM618" s="263"/>
      <c r="AN618" s="263" t="e">
        <f aca="false">IF($E612&gt;0,AN615/$E612,"-")</f>
        <v>#N/A</v>
      </c>
      <c r="AO618" s="263"/>
      <c r="AP618" s="263" t="e">
        <f aca="false">IF($E612&gt;0,AP615/$E612,"-")</f>
        <v>#N/A</v>
      </c>
      <c r="AQ618" s="263"/>
      <c r="AR618" s="263" t="e">
        <f aca="false">IF($E612&gt;0,AR615/$E612,"-")</f>
        <v>#N/A</v>
      </c>
      <c r="AS618" s="263"/>
      <c r="AT618" s="263" t="e">
        <f aca="false">IF($E612&gt;0,AT615/$E612,"-")</f>
        <v>#N/A</v>
      </c>
      <c r="AU618" s="263"/>
      <c r="AV618" s="263" t="e">
        <f aca="false">IF($E612&gt;0,AV615/$E612,"-")</f>
        <v>#N/A</v>
      </c>
      <c r="AW618" s="263"/>
      <c r="AX618" s="263" t="e">
        <f aca="false">IF($E612&gt;0,AX615/$E612,"-")</f>
        <v>#N/A</v>
      </c>
      <c r="AY618" s="263"/>
      <c r="AZ618" s="263" t="e">
        <f aca="false">IF($E612&gt;0,AZ615/$E612,"-")</f>
        <v>#N/A</v>
      </c>
      <c r="BA618" s="263"/>
      <c r="BB618" s="263" t="e">
        <f aca="false">IF($E612&gt;0,BB615/$E612,"-")</f>
        <v>#N/A</v>
      </c>
      <c r="BC618" s="263"/>
      <c r="BD618" s="263" t="e">
        <f aca="false">IF($E612&gt;0,BD615/$E612,"-")</f>
        <v>#N/A</v>
      </c>
      <c r="BE618" s="263"/>
      <c r="BF618" s="263" t="e">
        <f aca="false">IF($E612&gt;0,BF615/$E612,"-")</f>
        <v>#N/A</v>
      </c>
      <c r="BG618" s="263"/>
      <c r="BH618" s="263" t="e">
        <f aca="false">IF($E612&gt;0,BH615/$E612,"-")</f>
        <v>#N/A</v>
      </c>
      <c r="BI618" s="263"/>
      <c r="BJ618" s="263" t="e">
        <f aca="false">IF($E612&gt;0,BJ615/$E612,"-")</f>
        <v>#N/A</v>
      </c>
      <c r="BK618" s="263"/>
      <c r="BL618" s="263" t="e">
        <f aca="false">IF($E612&gt;0,BL615/$E612,"-")</f>
        <v>#N/A</v>
      </c>
      <c r="BM618" s="263"/>
      <c r="BN618" s="263" t="e">
        <f aca="false">IF($E612&gt;0,BN615/$E612,"-")</f>
        <v>#N/A</v>
      </c>
      <c r="BO618" s="263"/>
      <c r="BP618" s="263" t="e">
        <f aca="false">IF($E612&gt;0,BP615/$E612,"-")</f>
        <v>#N/A</v>
      </c>
      <c r="BQ618" s="263"/>
      <c r="BR618" s="263" t="e">
        <f aca="false">IF($E612&gt;0,BR615/$E612,"-")</f>
        <v>#N/A</v>
      </c>
      <c r="BS618" s="263"/>
      <c r="BT618" s="263" t="e">
        <f aca="false">IF($E612&gt;0,BT615/$E612,"-")</f>
        <v>#N/A</v>
      </c>
      <c r="BU618" s="263"/>
      <c r="BV618" s="263" t="e">
        <f aca="false">IF($E612&gt;0,BV615/$E612,"-")</f>
        <v>#N/A</v>
      </c>
      <c r="BW618" s="263"/>
      <c r="BX618" s="263" t="e">
        <f aca="false">IF($E612&gt;0,BX615/$E612,"-")</f>
        <v>#N/A</v>
      </c>
      <c r="BY618" s="263"/>
      <c r="BZ618" s="263" t="e">
        <f aca="false">IF($E612&gt;0,BZ615/$E612,"-")</f>
        <v>#N/A</v>
      </c>
      <c r="CA618" s="263"/>
      <c r="CB618" s="263" t="e">
        <f aca="false">IF($E612&gt;0,CB615/$E612,"-")</f>
        <v>#N/A</v>
      </c>
      <c r="CC618" s="263"/>
      <c r="CD618" s="263" t="e">
        <f aca="false">IF($E612&gt;0,CD615/$E612,"-")</f>
        <v>#N/A</v>
      </c>
      <c r="CE618" s="263"/>
      <c r="CF618" s="263" t="e">
        <f aca="false">IF($E612&gt;0,CF615/$E612,"-")</f>
        <v>#N/A</v>
      </c>
      <c r="CG618" s="263"/>
      <c r="CH618" s="263" t="e">
        <f aca="false">IF($E612&gt;0,CH615/$E612,"-")</f>
        <v>#N/A</v>
      </c>
      <c r="CI618" s="263"/>
      <c r="CJ618" s="263" t="e">
        <f aca="false">IF($E612&gt;0,CJ615/$E612,"-")</f>
        <v>#N/A</v>
      </c>
      <c r="CK618" s="263"/>
      <c r="CL618" s="263" t="e">
        <f aca="false">IF($E612&gt;0,CL615/$E612,"-")</f>
        <v>#N/A</v>
      </c>
      <c r="CM618" s="263"/>
      <c r="CN618" s="263" t="e">
        <f aca="false">IF($E612&gt;0,CN615/$E612,"-")</f>
        <v>#N/A</v>
      </c>
      <c r="CO618" s="263"/>
      <c r="CP618" s="263" t="e">
        <f aca="false">IF($E612&gt;0,CP615/$E612,"-")</f>
        <v>#N/A</v>
      </c>
      <c r="CQ618" s="263"/>
      <c r="CR618" s="263" t="e">
        <f aca="false">IF($E612&gt;0,CR615/$E612,"-")</f>
        <v>#N/A</v>
      </c>
      <c r="CS618" s="263"/>
      <c r="CT618" s="263" t="e">
        <f aca="false">IF($E612&gt;0,CT615/$E612,"-")</f>
        <v>#N/A</v>
      </c>
      <c r="CU618" s="263"/>
      <c r="CV618" s="263" t="e">
        <f aca="false">IF($E612&gt;0,CV615/$E612,"-")</f>
        <v>#N/A</v>
      </c>
      <c r="CW618" s="263"/>
      <c r="CX618" s="263" t="e">
        <f aca="false">IF($E612&gt;0,CX615/$E612,"-")</f>
        <v>#N/A</v>
      </c>
      <c r="CY618" s="263"/>
      <c r="CZ618" s="263" t="e">
        <f aca="false">IF($E612&gt;0,CZ615/$E612,"-")</f>
        <v>#N/A</v>
      </c>
      <c r="DA618" s="263"/>
      <c r="DB618" s="263" t="e">
        <f aca="false">IF($E612&gt;0,DB615/$E612,"-")</f>
        <v>#N/A</v>
      </c>
      <c r="DC618" s="263"/>
      <c r="DD618" s="263" t="e">
        <f aca="false">IF($E612&gt;0,DD615/$E612,"-")</f>
        <v>#N/A</v>
      </c>
      <c r="DE618" s="263"/>
      <c r="DF618" s="263" t="e">
        <f aca="false">IF($E612&gt;0,DF615/$E612,"-")</f>
        <v>#N/A</v>
      </c>
      <c r="DG618" s="263"/>
      <c r="DH618" s="263" t="e">
        <f aca="false">IF($E612&gt;0,DH615/$E612,"-")</f>
        <v>#N/A</v>
      </c>
      <c r="DI618" s="263"/>
      <c r="DJ618" s="298" t="e">
        <f aca="false">IF($E612&gt;0,DJ615/$E612,"-")</f>
        <v>#N/A</v>
      </c>
      <c r="DK618" s="298"/>
      <c r="DL618" s="263" t="e">
        <f aca="false">IF($E612&gt;0,DL615/$E612,"-")</f>
        <v>#N/A</v>
      </c>
      <c r="DM618" s="263"/>
      <c r="DN618" s="263" t="e">
        <f aca="false">IF($E612&gt;0,DN615/$E612,"-")</f>
        <v>#N/A</v>
      </c>
      <c r="DO618" s="263"/>
      <c r="DP618" s="263" t="e">
        <f aca="false">IF($E612&gt;0,DP615/$E612,"-")</f>
        <v>#N/A</v>
      </c>
      <c r="DQ618" s="263"/>
      <c r="DR618" s="263" t="e">
        <f aca="false">IF($E612&gt;0,DR615/$E612,"-")</f>
        <v>#N/A</v>
      </c>
      <c r="DS618" s="263"/>
      <c r="DT618" s="263" t="e">
        <f aca="false">IF($E612&gt;0,DT615/$E612,"-")</f>
        <v>#N/A</v>
      </c>
      <c r="DU618" s="263"/>
      <c r="DV618" s="263" t="e">
        <f aca="false">IF($E612&gt;0,DV615/$E612,"-")</f>
        <v>#N/A</v>
      </c>
      <c r="DW618" s="263"/>
      <c r="DX618" s="263" t="e">
        <f aca="false">IF($E612&gt;0,DX615/$E612,"-")</f>
        <v>#N/A</v>
      </c>
      <c r="DY618" s="263"/>
      <c r="DZ618" s="263" t="e">
        <f aca="false">IF($E612&gt;0,DZ615/$E612,"-")</f>
        <v>#N/A</v>
      </c>
      <c r="EA618" s="263"/>
      <c r="EB618" s="263" t="e">
        <f aca="false">IF($E612&gt;0,EB615/$E612,"-")</f>
        <v>#N/A</v>
      </c>
      <c r="EC618" s="263"/>
      <c r="ED618" s="263" t="e">
        <f aca="false">IF($E612&gt;0,ED615/$E612,"-")</f>
        <v>#N/A</v>
      </c>
      <c r="EE618" s="263"/>
      <c r="EF618" s="263" t="e">
        <f aca="false">IF($E612&gt;0,EF615/$E612,"-")</f>
        <v>#N/A</v>
      </c>
      <c r="EG618" s="263"/>
      <c r="EH618" s="263" t="e">
        <f aca="false">IF($E612&gt;0,EH615/$E612,"-")</f>
        <v>#N/A</v>
      </c>
      <c r="EI618" s="263"/>
      <c r="EJ618" s="263" t="e">
        <f aca="false">IF($E612&gt;0,EJ615/$E612,"-")</f>
        <v>#N/A</v>
      </c>
      <c r="EK618" s="263"/>
      <c r="EL618" s="263" t="e">
        <f aca="false">IF($E612&gt;0,EL615/$E612,"-")</f>
        <v>#N/A</v>
      </c>
      <c r="EM618" s="263"/>
      <c r="EN618" s="263" t="e">
        <f aca="false">IF($E612&gt;0,EN615/$E612,"-")</f>
        <v>#N/A</v>
      </c>
      <c r="EO618" s="263"/>
      <c r="EP618" s="263" t="e">
        <f aca="false">IF($E612&gt;0,EP615/$E612,"-")</f>
        <v>#N/A</v>
      </c>
      <c r="EQ618" s="263"/>
      <c r="ER618" s="263" t="e">
        <f aca="false">IF($E612&gt;0,ER615/$E612,"-")</f>
        <v>#N/A</v>
      </c>
      <c r="ES618" s="263"/>
      <c r="ET618" s="263" t="e">
        <f aca="false">IF($E612&gt;0,ET615/$E612,"-")</f>
        <v>#N/A</v>
      </c>
      <c r="EU618" s="263"/>
      <c r="EV618" s="263" t="e">
        <f aca="false">IF($E612&gt;0,EV615/$E612,"-")</f>
        <v>#N/A</v>
      </c>
      <c r="EW618" s="263"/>
      <c r="EX618" s="264" t="e">
        <f aca="false">IF($E612&gt;0,EX615/$E612,"-")</f>
        <v>#N/A</v>
      </c>
      <c r="EY618" s="264"/>
      <c r="EZ618" s="263" t="e">
        <f aca="false">IF($E612&gt;0,EZ615/$E612,"-")</f>
        <v>#N/A</v>
      </c>
      <c r="FA618" s="263"/>
      <c r="FB618" s="263" t="e">
        <f aca="false">IF($E612&gt;0,FB615/$E612,"-")</f>
        <v>#N/A</v>
      </c>
      <c r="FC618" s="263"/>
      <c r="FD618" s="263" t="e">
        <f aca="false">IF($E612&gt;0,FD615/$E612,"-")</f>
        <v>#N/A</v>
      </c>
      <c r="FE618" s="263"/>
      <c r="FF618" s="263" t="e">
        <f aca="false">IF($E612&gt;0,FF615/$E612,"-")</f>
        <v>#N/A</v>
      </c>
      <c r="FG618" s="263"/>
      <c r="FH618" s="263" t="e">
        <f aca="false">IF($E612&gt;0,FH615/$E612,"-")</f>
        <v>#N/A</v>
      </c>
      <c r="FI618" s="263"/>
      <c r="FJ618" s="263" t="e">
        <f aca="false">IF($E612&gt;0,FJ615/$E612,"-")</f>
        <v>#N/A</v>
      </c>
      <c r="FK618" s="263"/>
    </row>
    <row r="619" customFormat="false" ht="12.75" hidden="true" customHeight="false" outlineLevel="0" collapsed="false">
      <c r="A619" s="232"/>
      <c r="B619" s="233"/>
      <c r="C619" s="232"/>
      <c r="D619" s="234"/>
      <c r="E619" s="234"/>
      <c r="F619" s="235"/>
      <c r="G619" s="234"/>
      <c r="H619" s="234"/>
      <c r="I619" s="237"/>
      <c r="J619" s="238"/>
      <c r="K619" s="265" t="s">
        <v>166</v>
      </c>
      <c r="L619" s="266" t="e">
        <f aca="false">IF($E612&gt;0,L617/$E612,"-")</f>
        <v>#N/A</v>
      </c>
      <c r="M619" s="266"/>
      <c r="N619" s="266" t="e">
        <f aca="false">IF($E612&gt;0,N617/$E612,"-")</f>
        <v>#N/A</v>
      </c>
      <c r="O619" s="266"/>
      <c r="P619" s="266" t="e">
        <f aca="false">IF($E612&gt;0,P617/$E612,"-")</f>
        <v>#N/A</v>
      </c>
      <c r="Q619" s="266"/>
      <c r="R619" s="266" t="e">
        <f aca="false">IF($E612&gt;0,R617/$E612,"-")</f>
        <v>#N/A</v>
      </c>
      <c r="S619" s="266"/>
      <c r="T619" s="266" t="e">
        <f aca="false">IF($E612&gt;0,T617/$E612,"-")</f>
        <v>#N/A</v>
      </c>
      <c r="U619" s="266"/>
      <c r="V619" s="266" t="e">
        <f aca="false">IF($E612&gt;0,V617/$E612,"-")</f>
        <v>#N/A</v>
      </c>
      <c r="W619" s="266"/>
      <c r="X619" s="266" t="e">
        <f aca="false">IF($E612&gt;0,X617/$E612,"-")</f>
        <v>#N/A</v>
      </c>
      <c r="Y619" s="266"/>
      <c r="Z619" s="266" t="e">
        <f aca="false">IF($E612&gt;0,Z617/$E612,"-")</f>
        <v>#N/A</v>
      </c>
      <c r="AA619" s="266"/>
      <c r="AB619" s="266" t="e">
        <f aca="false">IF($E612&gt;0,AB617/$E612,"-")</f>
        <v>#N/A</v>
      </c>
      <c r="AC619" s="266"/>
      <c r="AD619" s="266" t="e">
        <f aca="false">IF($E612&gt;0,AD617/$E612,"-")</f>
        <v>#N/A</v>
      </c>
      <c r="AE619" s="266"/>
      <c r="AF619" s="266" t="e">
        <f aca="false">IF($E612&gt;0,AF617/$E612,"-")</f>
        <v>#N/A</v>
      </c>
      <c r="AG619" s="266"/>
      <c r="AH619" s="266" t="e">
        <f aca="false">IF($E612&gt;0,AH617/$E612,"-")</f>
        <v>#N/A</v>
      </c>
      <c r="AI619" s="266"/>
      <c r="AJ619" s="266" t="e">
        <f aca="false">IF($E612&gt;0,AJ617/$E612,"-")</f>
        <v>#N/A</v>
      </c>
      <c r="AK619" s="266"/>
      <c r="AL619" s="266" t="e">
        <f aca="false">IF($E612&gt;0,AL617/$E612,"-")</f>
        <v>#N/A</v>
      </c>
      <c r="AM619" s="266"/>
      <c r="AN619" s="266" t="e">
        <f aca="false">IF($E612&gt;0,AN617/$E612,"-")</f>
        <v>#N/A</v>
      </c>
      <c r="AO619" s="266"/>
      <c r="AP619" s="266" t="e">
        <f aca="false">IF($E612&gt;0,AP617/$E612,"-")</f>
        <v>#N/A</v>
      </c>
      <c r="AQ619" s="266"/>
      <c r="AR619" s="266" t="e">
        <f aca="false">IF($E612&gt;0,AR617/$E612,"-")</f>
        <v>#N/A</v>
      </c>
      <c r="AS619" s="266"/>
      <c r="AT619" s="266" t="e">
        <f aca="false">IF($E612&gt;0,AT617/$E612,"-")</f>
        <v>#N/A</v>
      </c>
      <c r="AU619" s="266"/>
      <c r="AV619" s="266" t="e">
        <f aca="false">IF($E612&gt;0,AV617/$E612,"-")</f>
        <v>#N/A</v>
      </c>
      <c r="AW619" s="266"/>
      <c r="AX619" s="266" t="e">
        <f aca="false">IF($E612&gt;0,AX617/$E612,"-")</f>
        <v>#N/A</v>
      </c>
      <c r="AY619" s="266"/>
      <c r="AZ619" s="266" t="e">
        <f aca="false">IF($E612&gt;0,AZ617/$E612,"-")</f>
        <v>#N/A</v>
      </c>
      <c r="BA619" s="266"/>
      <c r="BB619" s="266" t="e">
        <f aca="false">IF($E612&gt;0,BB617/$E612,"-")</f>
        <v>#N/A</v>
      </c>
      <c r="BC619" s="266"/>
      <c r="BD619" s="266" t="e">
        <f aca="false">IF($E612&gt;0,BD617/$E612,"-")</f>
        <v>#N/A</v>
      </c>
      <c r="BE619" s="266"/>
      <c r="BF619" s="266" t="e">
        <f aca="false">IF($E612&gt;0,BF617/$E612,"-")</f>
        <v>#N/A</v>
      </c>
      <c r="BG619" s="266"/>
      <c r="BH619" s="266" t="e">
        <f aca="false">IF($E612&gt;0,BH617/$E612,"-")</f>
        <v>#N/A</v>
      </c>
      <c r="BI619" s="266"/>
      <c r="BJ619" s="266" t="e">
        <f aca="false">IF($E612&gt;0,BJ617/$E612,"-")</f>
        <v>#N/A</v>
      </c>
      <c r="BK619" s="266"/>
      <c r="BL619" s="266" t="e">
        <f aca="false">IF($E612&gt;0,BL617/$E612,"-")</f>
        <v>#N/A</v>
      </c>
      <c r="BM619" s="266"/>
      <c r="BN619" s="266" t="e">
        <f aca="false">IF($E612&gt;0,BN617/$E612,"-")</f>
        <v>#N/A</v>
      </c>
      <c r="BO619" s="266"/>
      <c r="BP619" s="266" t="e">
        <f aca="false">IF($E612&gt;0,BP617/$E612,"-")</f>
        <v>#N/A</v>
      </c>
      <c r="BQ619" s="266"/>
      <c r="BR619" s="300" t="e">
        <f aca="false">IF($E612&gt;0,BR617/$E612,"-")</f>
        <v>#N/A</v>
      </c>
      <c r="BS619" s="300"/>
      <c r="BT619" s="300" t="e">
        <f aca="false">IF($E612&gt;0,BT617/$E612,"-")</f>
        <v>#N/A</v>
      </c>
      <c r="BU619" s="300"/>
      <c r="BV619" s="300" t="e">
        <f aca="false">IF($E612&gt;0,BV617/$E612,"-")</f>
        <v>#N/A</v>
      </c>
      <c r="BW619" s="300"/>
      <c r="BX619" s="300" t="e">
        <f aca="false">IF($E612&gt;0,BX617/$E612,"-")</f>
        <v>#N/A</v>
      </c>
      <c r="BY619" s="300"/>
      <c r="BZ619" s="300" t="e">
        <f aca="false">IF($E612&gt;0,BZ617/$E612,"-")</f>
        <v>#N/A</v>
      </c>
      <c r="CA619" s="300"/>
      <c r="CB619" s="300" t="e">
        <f aca="false">IF($E612&gt;0,CB617/$E612,"-")</f>
        <v>#N/A</v>
      </c>
      <c r="CC619" s="300"/>
      <c r="CD619" s="300" t="e">
        <f aca="false">IF($E612&gt;0,CD617/$E612,"-")</f>
        <v>#N/A</v>
      </c>
      <c r="CE619" s="300"/>
      <c r="CF619" s="300" t="e">
        <f aca="false">IF($E612&gt;0,CF617/$E612,"-")</f>
        <v>#N/A</v>
      </c>
      <c r="CG619" s="300"/>
      <c r="CH619" s="300" t="e">
        <f aca="false">IF($E612&gt;0,CH617/$E612,"-")</f>
        <v>#N/A</v>
      </c>
      <c r="CI619" s="300"/>
      <c r="CJ619" s="300" t="e">
        <f aca="false">IF($E612&gt;0,CJ617/$E612,"-")</f>
        <v>#N/A</v>
      </c>
      <c r="CK619" s="300"/>
      <c r="CL619" s="300" t="e">
        <f aca="false">IF($E612&gt;0,CL617/$E612,"-")</f>
        <v>#N/A</v>
      </c>
      <c r="CM619" s="300"/>
      <c r="CN619" s="300" t="e">
        <f aca="false">IF($E612&gt;0,CN617/$E612,"-")</f>
        <v>#N/A</v>
      </c>
      <c r="CO619" s="300"/>
      <c r="CP619" s="300" t="e">
        <f aca="false">IF($E612&gt;0,CP617/$E612,"-")</f>
        <v>#N/A</v>
      </c>
      <c r="CQ619" s="300"/>
      <c r="CR619" s="300" t="e">
        <f aca="false">IF($E612&gt;0,CR617/$E612,"-")</f>
        <v>#N/A</v>
      </c>
      <c r="CS619" s="300"/>
      <c r="CT619" s="300" t="e">
        <f aca="false">IF($E612&gt;0,CT617/$E612,"-")</f>
        <v>#N/A</v>
      </c>
      <c r="CU619" s="300"/>
      <c r="CV619" s="300" t="e">
        <f aca="false">IF($E612&gt;0,CV617/$E612,"-")</f>
        <v>#N/A</v>
      </c>
      <c r="CW619" s="300"/>
      <c r="CX619" s="300" t="e">
        <f aca="false">IF($E612&gt;0,CX617/$E612,"-")</f>
        <v>#N/A</v>
      </c>
      <c r="CY619" s="300"/>
      <c r="CZ619" s="300" t="e">
        <f aca="false">IF($E612&gt;0,CZ617/$E612,"-")</f>
        <v>#N/A</v>
      </c>
      <c r="DA619" s="300"/>
      <c r="DB619" s="300" t="e">
        <f aca="false">IF($E612&gt;0,DB617/$E612,"-")</f>
        <v>#N/A</v>
      </c>
      <c r="DC619" s="300"/>
      <c r="DD619" s="300" t="e">
        <f aca="false">IF($E612&gt;0,DD617/$E612,"-")</f>
        <v>#N/A</v>
      </c>
      <c r="DE619" s="300"/>
      <c r="DF619" s="300" t="e">
        <f aca="false">IF($E612&gt;0,DF617/$E612,"-")</f>
        <v>#N/A</v>
      </c>
      <c r="DG619" s="300"/>
      <c r="DH619" s="300" t="e">
        <f aca="false">IF($E612&gt;0,DH617/$E612,"-")</f>
        <v>#N/A</v>
      </c>
      <c r="DI619" s="300"/>
      <c r="DJ619" s="301" t="e">
        <f aca="false">IF($E612&gt;0,DJ617/$E612,"-")</f>
        <v>#N/A</v>
      </c>
      <c r="DK619" s="301"/>
      <c r="DL619" s="300" t="e">
        <f aca="false">IF($E612&gt;0,DL617/$E612,"-")</f>
        <v>#N/A</v>
      </c>
      <c r="DM619" s="300"/>
      <c r="DN619" s="300" t="e">
        <f aca="false">IF($E612&gt;0,DN617/$E612,"-")</f>
        <v>#N/A</v>
      </c>
      <c r="DO619" s="300"/>
      <c r="DP619" s="300" t="e">
        <f aca="false">IF($E612&gt;0,DP617/$E612,"-")</f>
        <v>#N/A</v>
      </c>
      <c r="DQ619" s="300"/>
      <c r="DR619" s="300" t="e">
        <f aca="false">IF($E612&gt;0,DR617/$E612,"-")</f>
        <v>#N/A</v>
      </c>
      <c r="DS619" s="300"/>
      <c r="DT619" s="300" t="e">
        <f aca="false">IF($E612&gt;0,DT617/$E612,"-")</f>
        <v>#N/A</v>
      </c>
      <c r="DU619" s="300"/>
      <c r="DV619" s="300" t="e">
        <f aca="false">IF($E612&gt;0,DV617/$E612,"-")</f>
        <v>#N/A</v>
      </c>
      <c r="DW619" s="300"/>
      <c r="DX619" s="300" t="e">
        <f aca="false">IF($E612&gt;0,DX617/$E612,"-")</f>
        <v>#N/A</v>
      </c>
      <c r="DY619" s="300"/>
      <c r="DZ619" s="300" t="e">
        <f aca="false">IF($E612&gt;0,DZ617/$E612,"-")</f>
        <v>#N/A</v>
      </c>
      <c r="EA619" s="300"/>
      <c r="EB619" s="300" t="e">
        <f aca="false">IF($E612&gt;0,EB617/$E612,"-")</f>
        <v>#N/A</v>
      </c>
      <c r="EC619" s="300"/>
      <c r="ED619" s="300" t="e">
        <f aca="false">IF($E612&gt;0,ED617/$E612,"-")</f>
        <v>#N/A</v>
      </c>
      <c r="EE619" s="300"/>
      <c r="EF619" s="300" t="e">
        <f aca="false">IF($E612&gt;0,EF617/$E612,"-")</f>
        <v>#N/A</v>
      </c>
      <c r="EG619" s="300"/>
      <c r="EH619" s="300" t="e">
        <f aca="false">IF($E612&gt;0,EH617/$E612,"-")</f>
        <v>#N/A</v>
      </c>
      <c r="EI619" s="300"/>
      <c r="EJ619" s="300" t="e">
        <f aca="false">IF($E612&gt;0,EJ617/$E612,"-")</f>
        <v>#N/A</v>
      </c>
      <c r="EK619" s="300"/>
      <c r="EL619" s="300" t="e">
        <f aca="false">IF($E612&gt;0,EL617/$E612,"-")</f>
        <v>#N/A</v>
      </c>
      <c r="EM619" s="300"/>
      <c r="EN619" s="300" t="e">
        <f aca="false">IF($E612&gt;0,EN617/$E612,"-")</f>
        <v>#N/A</v>
      </c>
      <c r="EO619" s="300"/>
      <c r="EP619" s="300" t="e">
        <f aca="false">IF($E612&gt;0,EP617/$E612,"-")</f>
        <v>#N/A</v>
      </c>
      <c r="EQ619" s="300"/>
      <c r="ER619" s="300" t="e">
        <f aca="false">IF($E612&gt;0,ER617/$E612,"-")</f>
        <v>#N/A</v>
      </c>
      <c r="ES619" s="300"/>
      <c r="ET619" s="300" t="e">
        <f aca="false">IF($E612&gt;0,ET617/$E612,"-")</f>
        <v>#N/A</v>
      </c>
      <c r="EU619" s="300"/>
      <c r="EV619" s="300" t="e">
        <f aca="false">IF($E612&gt;0,EV617/$E612,"-")</f>
        <v>#N/A</v>
      </c>
      <c r="EW619" s="300"/>
      <c r="EX619" s="302" t="e">
        <f aca="false">IF($E612&gt;0,EX617/$E612,"-")</f>
        <v>#N/A</v>
      </c>
      <c r="EY619" s="302"/>
      <c r="EZ619" s="300" t="e">
        <f aca="false">IF($E612&gt;0,EZ617/$E612,"-")</f>
        <v>#N/A</v>
      </c>
      <c r="FA619" s="300"/>
      <c r="FB619" s="300" t="e">
        <f aca="false">IF($E612&gt;0,FB617/$E612,"-")</f>
        <v>#N/A</v>
      </c>
      <c r="FC619" s="300"/>
      <c r="FD619" s="300" t="e">
        <f aca="false">IF($E612&gt;0,FD617/$E612,"-")</f>
        <v>#N/A</v>
      </c>
      <c r="FE619" s="300"/>
      <c r="FF619" s="300" t="e">
        <f aca="false">IF($E612&gt;0,FF617/$E612,"-")</f>
        <v>#N/A</v>
      </c>
      <c r="FG619" s="300"/>
      <c r="FH619" s="300" t="e">
        <f aca="false">IF($E612&gt;0,FH617/$E612,"-")</f>
        <v>#N/A</v>
      </c>
      <c r="FI619" s="300"/>
      <c r="FJ619" s="300" t="e">
        <f aca="false">IF($E612&gt;0,FJ617/$E612,"-")</f>
        <v>#N/A</v>
      </c>
      <c r="FK619" s="300"/>
    </row>
    <row r="620" customFormat="false" ht="13.8" hidden="true" customHeight="false" outlineLevel="0" collapsed="false">
      <c r="A620" s="268"/>
      <c r="B620" s="269"/>
      <c r="C620" s="269"/>
      <c r="D620" s="271"/>
      <c r="E620" s="271"/>
      <c r="F620" s="269"/>
      <c r="G620" s="269"/>
      <c r="H620" s="269"/>
      <c r="I620" s="269"/>
      <c r="J620" s="269"/>
      <c r="K620" s="269"/>
      <c r="L620" s="274"/>
      <c r="M620" s="274"/>
      <c r="N620" s="274"/>
      <c r="O620" s="274"/>
      <c r="P620" s="274"/>
      <c r="Q620" s="274"/>
      <c r="R620" s="275"/>
      <c r="S620" s="275"/>
      <c r="T620" s="276"/>
      <c r="U620" s="276"/>
      <c r="V620" s="274"/>
      <c r="W620" s="274"/>
      <c r="X620" s="274"/>
      <c r="Y620" s="274"/>
      <c r="Z620" s="275"/>
      <c r="AA620" s="275"/>
      <c r="AB620" s="276"/>
      <c r="AC620" s="276"/>
      <c r="AD620" s="274"/>
      <c r="AE620" s="274"/>
      <c r="AF620" s="274"/>
      <c r="AG620" s="274"/>
      <c r="AH620" s="275"/>
      <c r="AI620" s="275"/>
      <c r="AJ620" s="276"/>
      <c r="AK620" s="276"/>
      <c r="AL620" s="274"/>
      <c r="AM620" s="274"/>
      <c r="AN620" s="274"/>
      <c r="AO620" s="274"/>
      <c r="AP620" s="275"/>
      <c r="AQ620" s="275"/>
      <c r="AR620" s="276"/>
      <c r="AS620" s="276"/>
      <c r="AT620" s="277"/>
      <c r="AU620" s="277"/>
      <c r="AV620" s="277"/>
      <c r="AW620" s="277"/>
      <c r="AX620" s="277"/>
      <c r="AY620" s="278"/>
      <c r="AZ620" s="279"/>
      <c r="BA620" s="277"/>
      <c r="BB620" s="277"/>
      <c r="BC620" s="277"/>
      <c r="BD620" s="277"/>
      <c r="BE620" s="277"/>
      <c r="BF620" s="277"/>
      <c r="BG620" s="278"/>
      <c r="BH620" s="279"/>
      <c r="BI620" s="277"/>
      <c r="BJ620" s="277"/>
      <c r="BK620" s="277"/>
      <c r="BL620" s="277"/>
      <c r="BM620" s="277"/>
      <c r="BN620" s="277"/>
      <c r="BO620" s="278"/>
      <c r="BP620" s="279"/>
      <c r="BQ620" s="277"/>
      <c r="BR620" s="277"/>
      <c r="BS620" s="277"/>
      <c r="BT620" s="277"/>
      <c r="BU620" s="277"/>
      <c r="BV620" s="277"/>
      <c r="BW620" s="278"/>
      <c r="BX620" s="279"/>
      <c r="BY620" s="277"/>
      <c r="BZ620" s="277"/>
      <c r="CA620" s="277"/>
      <c r="CB620" s="277"/>
      <c r="CC620" s="277"/>
      <c r="CD620" s="275"/>
      <c r="CE620" s="275"/>
      <c r="CF620" s="276"/>
      <c r="CG620" s="276"/>
      <c r="CH620" s="274"/>
      <c r="CI620" s="274"/>
      <c r="CJ620" s="274"/>
      <c r="CK620" s="274"/>
      <c r="CL620" s="275"/>
      <c r="CM620" s="275"/>
      <c r="CN620" s="276"/>
      <c r="CO620" s="276"/>
      <c r="CP620" s="280"/>
      <c r="CQ620" s="280"/>
      <c r="CR620" s="280"/>
      <c r="CS620" s="280"/>
      <c r="CT620" s="281"/>
      <c r="CU620" s="282"/>
      <c r="CV620" s="283"/>
      <c r="CW620" s="281"/>
      <c r="CX620" s="281"/>
      <c r="CY620" s="281"/>
      <c r="CZ620" s="281"/>
      <c r="DA620" s="281"/>
      <c r="DB620" s="281"/>
      <c r="DC620" s="282"/>
      <c r="DD620" s="283"/>
      <c r="DE620" s="281"/>
      <c r="DF620" s="281"/>
      <c r="DG620" s="281"/>
      <c r="DH620" s="281"/>
      <c r="DI620" s="281"/>
      <c r="DJ620" s="284"/>
      <c r="DK620" s="285"/>
      <c r="DL620" s="283"/>
      <c r="DM620" s="281"/>
      <c r="DN620" s="281"/>
      <c r="DO620" s="281"/>
      <c r="DP620" s="281"/>
      <c r="DQ620" s="281"/>
      <c r="DR620" s="281"/>
      <c r="DS620" s="282"/>
      <c r="DT620" s="283"/>
      <c r="DU620" s="281"/>
      <c r="DV620" s="281"/>
      <c r="DW620" s="281"/>
      <c r="DX620" s="281"/>
      <c r="DY620" s="281"/>
      <c r="DZ620" s="281"/>
      <c r="EA620" s="282"/>
      <c r="EB620" s="283"/>
      <c r="EC620" s="281"/>
      <c r="ED620" s="281"/>
      <c r="EE620" s="281"/>
      <c r="EF620" s="281"/>
      <c r="EG620" s="281"/>
      <c r="EH620" s="281"/>
      <c r="EI620" s="282"/>
      <c r="EJ620" s="283"/>
      <c r="EK620" s="281"/>
      <c r="EL620" s="281"/>
      <c r="EM620" s="281"/>
      <c r="EN620" s="281"/>
      <c r="EO620" s="281"/>
      <c r="EP620" s="281"/>
      <c r="EQ620" s="282"/>
      <c r="ER620" s="283"/>
      <c r="ES620" s="281"/>
      <c r="ET620" s="281"/>
      <c r="EU620" s="281"/>
      <c r="EV620" s="281"/>
      <c r="EW620" s="281"/>
      <c r="EX620" s="286"/>
      <c r="EY620" s="287"/>
      <c r="EZ620" s="283"/>
      <c r="FA620" s="281"/>
      <c r="FB620" s="281"/>
      <c r="FC620" s="281"/>
      <c r="FD620" s="281"/>
      <c r="FE620" s="281"/>
      <c r="FF620" s="281"/>
      <c r="FG620" s="282"/>
      <c r="FH620" s="283"/>
      <c r="FI620" s="281"/>
      <c r="FJ620" s="281"/>
      <c r="FK620" s="281"/>
    </row>
    <row r="621" customFormat="false" ht="12.75" hidden="true" customHeight="false" outlineLevel="0" collapsed="false">
      <c r="A621" s="232" t="s">
        <v>229</v>
      </c>
      <c r="B621" s="233" t="e">
        <f aca="false">VLOOKUP(A621,PLANEJAMENTO!$B$11:$C$96,2,FALSE())</f>
        <v>#N/A</v>
      </c>
      <c r="C621" s="232" t="e">
        <f aca="false">VLOOKUP(A621,PLANEJAMENTO!$B$11:$D$96,3,FALSE())</f>
        <v>#N/A</v>
      </c>
      <c r="D621" s="234" t="e">
        <f aca="false">VLOOKUP(A621,PLANEJAMENTO!$B$11:$E$96,4,FALSE())</f>
        <v>#N/A</v>
      </c>
      <c r="E621" s="234" t="e">
        <f aca="false">D621</f>
        <v>#N/A</v>
      </c>
      <c r="F621" s="235" t="n">
        <f aca="false">PRODUÇÕES!D15</f>
        <v>160</v>
      </c>
      <c r="G621" s="234" t="n">
        <f aca="false">F621*8</f>
        <v>1280</v>
      </c>
      <c r="H621" s="234"/>
      <c r="I621" s="237"/>
      <c r="J621" s="238"/>
      <c r="K621" s="305" t="s">
        <v>159</v>
      </c>
      <c r="L621" s="240"/>
      <c r="M621" s="240"/>
      <c r="N621" s="240"/>
      <c r="O621" s="240"/>
      <c r="P621" s="240"/>
      <c r="Q621" s="240"/>
      <c r="R621" s="240"/>
      <c r="S621" s="240"/>
      <c r="T621" s="240"/>
      <c r="U621" s="240"/>
      <c r="V621" s="240"/>
      <c r="W621" s="240"/>
      <c r="X621" s="240"/>
      <c r="Y621" s="240"/>
      <c r="Z621" s="240"/>
      <c r="AA621" s="240"/>
      <c r="AB621" s="240"/>
      <c r="AC621" s="240"/>
      <c r="AD621" s="240"/>
      <c r="AE621" s="240"/>
      <c r="AF621" s="240"/>
      <c r="AG621" s="240"/>
      <c r="AH621" s="240"/>
      <c r="AI621" s="240"/>
      <c r="AJ621" s="240"/>
      <c r="AK621" s="240"/>
      <c r="AL621" s="240"/>
      <c r="AM621" s="240"/>
      <c r="AN621" s="240"/>
      <c r="AO621" s="240"/>
      <c r="AP621" s="240"/>
      <c r="AQ621" s="240"/>
      <c r="AR621" s="240"/>
      <c r="AS621" s="240"/>
      <c r="AT621" s="240"/>
      <c r="AU621" s="240"/>
      <c r="AV621" s="240"/>
      <c r="AW621" s="240"/>
      <c r="AX621" s="240"/>
      <c r="AY621" s="240"/>
      <c r="AZ621" s="240"/>
      <c r="BA621" s="240"/>
      <c r="BB621" s="240"/>
      <c r="BC621" s="240"/>
      <c r="BD621" s="240"/>
      <c r="BE621" s="240"/>
      <c r="BF621" s="345"/>
      <c r="BG621" s="345"/>
      <c r="BH621" s="240"/>
      <c r="BI621" s="240"/>
      <c r="BJ621" s="240"/>
      <c r="BK621" s="240"/>
      <c r="BL621" s="240"/>
      <c r="BM621" s="240"/>
      <c r="BN621" s="394" t="n">
        <v>4.4048828125</v>
      </c>
      <c r="BO621" s="394"/>
      <c r="BP621" s="240"/>
      <c r="BQ621" s="240"/>
      <c r="BR621" s="308"/>
      <c r="BS621" s="308"/>
      <c r="BT621" s="308"/>
      <c r="BU621" s="308"/>
      <c r="BV621" s="308"/>
      <c r="BW621" s="308"/>
      <c r="BX621" s="308"/>
      <c r="BY621" s="308"/>
      <c r="BZ621" s="308"/>
      <c r="CA621" s="308"/>
      <c r="CB621" s="308"/>
      <c r="CC621" s="308"/>
      <c r="CD621" s="308"/>
      <c r="CE621" s="308"/>
      <c r="CF621" s="308"/>
      <c r="CG621" s="308"/>
      <c r="CH621" s="308"/>
      <c r="CI621" s="308"/>
      <c r="CJ621" s="308"/>
      <c r="CK621" s="308"/>
      <c r="CL621" s="308"/>
      <c r="CM621" s="308"/>
      <c r="CN621" s="308"/>
      <c r="CO621" s="308"/>
      <c r="CP621" s="308"/>
      <c r="CQ621" s="308"/>
      <c r="CR621" s="308"/>
      <c r="CS621" s="308"/>
      <c r="CT621" s="308"/>
      <c r="CU621" s="308"/>
      <c r="CV621" s="308"/>
      <c r="CW621" s="308"/>
      <c r="CX621" s="308"/>
      <c r="CY621" s="308"/>
      <c r="CZ621" s="308"/>
      <c r="DA621" s="308"/>
      <c r="DB621" s="308"/>
      <c r="DC621" s="308"/>
      <c r="DD621" s="308"/>
      <c r="DE621" s="308"/>
      <c r="DF621" s="308"/>
      <c r="DG621" s="308"/>
      <c r="DH621" s="308"/>
      <c r="DI621" s="308"/>
      <c r="DJ621" s="315"/>
      <c r="DK621" s="315"/>
      <c r="DL621" s="308"/>
      <c r="DM621" s="308"/>
      <c r="DN621" s="308"/>
      <c r="DO621" s="308"/>
      <c r="DP621" s="308"/>
      <c r="DQ621" s="308"/>
      <c r="DR621" s="308"/>
      <c r="DS621" s="308"/>
      <c r="DT621" s="308"/>
      <c r="DU621" s="308"/>
      <c r="DV621" s="308"/>
      <c r="DW621" s="308"/>
      <c r="DX621" s="308"/>
      <c r="DY621" s="308"/>
      <c r="DZ621" s="308"/>
      <c r="EA621" s="308"/>
      <c r="EB621" s="308"/>
      <c r="EC621" s="308"/>
      <c r="ED621" s="308"/>
      <c r="EE621" s="308"/>
      <c r="EF621" s="308"/>
      <c r="EG621" s="308"/>
      <c r="EH621" s="308"/>
      <c r="EI621" s="308"/>
      <c r="EJ621" s="308"/>
      <c r="EK621" s="308"/>
      <c r="EL621" s="308"/>
      <c r="EM621" s="308"/>
      <c r="EN621" s="308"/>
      <c r="EO621" s="308"/>
      <c r="EP621" s="308"/>
      <c r="EQ621" s="308"/>
      <c r="ER621" s="308"/>
      <c r="ES621" s="308"/>
      <c r="ET621" s="308"/>
      <c r="EU621" s="308"/>
      <c r="EV621" s="308"/>
      <c r="EW621" s="308"/>
      <c r="EX621" s="309"/>
      <c r="EY621" s="309"/>
      <c r="EZ621" s="308"/>
      <c r="FA621" s="308"/>
      <c r="FB621" s="308"/>
      <c r="FC621" s="308"/>
      <c r="FD621" s="308"/>
      <c r="FE621" s="308"/>
      <c r="FF621" s="308"/>
      <c r="FG621" s="308"/>
      <c r="FH621" s="308"/>
      <c r="FI621" s="308"/>
      <c r="FJ621" s="308"/>
      <c r="FK621" s="308"/>
    </row>
    <row r="622" customFormat="false" ht="12.75" hidden="true" customHeight="false" outlineLevel="0" collapsed="false">
      <c r="A622" s="232"/>
      <c r="B622" s="233"/>
      <c r="C622" s="232"/>
      <c r="D622" s="234"/>
      <c r="E622" s="234"/>
      <c r="F622" s="235"/>
      <c r="G622" s="234"/>
      <c r="H622" s="234"/>
      <c r="I622" s="237"/>
      <c r="J622" s="238"/>
      <c r="K622" s="244" t="s">
        <v>160</v>
      </c>
      <c r="L622" s="245"/>
      <c r="M622" s="245"/>
      <c r="N622" s="245"/>
      <c r="O622" s="245"/>
      <c r="P622" s="245"/>
      <c r="Q622" s="245"/>
      <c r="R622" s="245"/>
      <c r="S622" s="245"/>
      <c r="T622" s="245"/>
      <c r="U622" s="245"/>
      <c r="V622" s="245"/>
      <c r="W622" s="245"/>
      <c r="X622" s="245"/>
      <c r="Y622" s="245"/>
      <c r="Z622" s="245"/>
      <c r="AA622" s="245"/>
      <c r="AB622" s="245"/>
      <c r="AC622" s="245"/>
      <c r="AD622" s="245"/>
      <c r="AE622" s="245"/>
      <c r="AF622" s="245"/>
      <c r="AG622" s="245"/>
      <c r="AH622" s="245"/>
      <c r="AI622" s="245"/>
      <c r="AJ622" s="245"/>
      <c r="AK622" s="245"/>
      <c r="AL622" s="245"/>
      <c r="AM622" s="245"/>
      <c r="AN622" s="245"/>
      <c r="AO622" s="245"/>
      <c r="AP622" s="245"/>
      <c r="AQ622" s="245"/>
      <c r="AR622" s="245"/>
      <c r="AS622" s="245"/>
      <c r="AT622" s="245"/>
      <c r="AU622" s="245"/>
      <c r="AV622" s="245"/>
      <c r="AW622" s="245"/>
      <c r="AX622" s="245"/>
      <c r="AY622" s="245"/>
      <c r="AZ622" s="245"/>
      <c r="BA622" s="245"/>
      <c r="BB622" s="245"/>
      <c r="BC622" s="245"/>
      <c r="BD622" s="245"/>
      <c r="BE622" s="245"/>
      <c r="BF622" s="245"/>
      <c r="BG622" s="245"/>
      <c r="BH622" s="245"/>
      <c r="BI622" s="245"/>
      <c r="BJ622" s="245"/>
      <c r="BK622" s="245"/>
      <c r="BL622" s="245"/>
      <c r="BM622" s="245"/>
      <c r="BN622" s="245" t="n">
        <v>1</v>
      </c>
      <c r="BO622" s="245"/>
      <c r="BP622" s="245"/>
      <c r="BQ622" s="245"/>
      <c r="BR622" s="245"/>
      <c r="BS622" s="245"/>
      <c r="BT622" s="245"/>
      <c r="BU622" s="245"/>
      <c r="BV622" s="245"/>
      <c r="BW622" s="245"/>
      <c r="BX622" s="245"/>
      <c r="BY622" s="245"/>
      <c r="BZ622" s="245"/>
      <c r="CA622" s="245"/>
      <c r="CB622" s="245"/>
      <c r="CC622" s="245"/>
      <c r="CD622" s="245"/>
      <c r="CE622" s="245"/>
      <c r="CF622" s="245"/>
      <c r="CG622" s="245"/>
      <c r="CH622" s="245"/>
      <c r="CI622" s="245"/>
      <c r="CJ622" s="245"/>
      <c r="CK622" s="245"/>
      <c r="CL622" s="245"/>
      <c r="CM622" s="245"/>
      <c r="CN622" s="245"/>
      <c r="CO622" s="245"/>
      <c r="CP622" s="245"/>
      <c r="CQ622" s="245"/>
      <c r="CR622" s="245"/>
      <c r="CS622" s="245"/>
      <c r="CT622" s="245"/>
      <c r="CU622" s="245"/>
      <c r="CV622" s="245"/>
      <c r="CW622" s="245"/>
      <c r="CX622" s="245"/>
      <c r="CY622" s="245"/>
      <c r="CZ622" s="245"/>
      <c r="DA622" s="245"/>
      <c r="DB622" s="245"/>
      <c r="DC622" s="245"/>
      <c r="DD622" s="245"/>
      <c r="DE622" s="245"/>
      <c r="DF622" s="245"/>
      <c r="DG622" s="245"/>
      <c r="DH622" s="245"/>
      <c r="DI622" s="245"/>
      <c r="DJ622" s="310"/>
      <c r="DK622" s="310"/>
      <c r="DL622" s="245"/>
      <c r="DM622" s="245"/>
      <c r="DN622" s="245"/>
      <c r="DO622" s="245"/>
      <c r="DP622" s="245"/>
      <c r="DQ622" s="245"/>
      <c r="DR622" s="245"/>
      <c r="DS622" s="245"/>
      <c r="DT622" s="245"/>
      <c r="DU622" s="245"/>
      <c r="DV622" s="245"/>
      <c r="DW622" s="245"/>
      <c r="DX622" s="245"/>
      <c r="DY622" s="245"/>
      <c r="DZ622" s="245"/>
      <c r="EA622" s="245"/>
      <c r="EB622" s="245"/>
      <c r="EC622" s="245"/>
      <c r="ED622" s="245"/>
      <c r="EE622" s="245"/>
      <c r="EF622" s="245"/>
      <c r="EG622" s="245"/>
      <c r="EH622" s="245"/>
      <c r="EI622" s="245"/>
      <c r="EJ622" s="245"/>
      <c r="EK622" s="245"/>
      <c r="EL622" s="245"/>
      <c r="EM622" s="245"/>
      <c r="EN622" s="245"/>
      <c r="EO622" s="245"/>
      <c r="EP622" s="245"/>
      <c r="EQ622" s="245"/>
      <c r="ER622" s="245"/>
      <c r="ES622" s="245"/>
      <c r="ET622" s="245"/>
      <c r="EU622" s="245"/>
      <c r="EV622" s="245"/>
      <c r="EW622" s="245"/>
      <c r="EX622" s="246"/>
      <c r="EY622" s="246"/>
      <c r="EZ622" s="245"/>
      <c r="FA622" s="245"/>
      <c r="FB622" s="245"/>
      <c r="FC622" s="245"/>
      <c r="FD622" s="245"/>
      <c r="FE622" s="245"/>
      <c r="FF622" s="245"/>
      <c r="FG622" s="245"/>
      <c r="FH622" s="245"/>
      <c r="FI622" s="245"/>
      <c r="FJ622" s="245"/>
      <c r="FK622" s="245"/>
    </row>
    <row r="623" customFormat="false" ht="12.75" hidden="true" customHeight="false" outlineLevel="0" collapsed="false">
      <c r="A623" s="232"/>
      <c r="B623" s="233"/>
      <c r="C623" s="232"/>
      <c r="D623" s="234"/>
      <c r="E623" s="234"/>
      <c r="F623" s="235"/>
      <c r="G623" s="234"/>
      <c r="H623" s="234"/>
      <c r="I623" s="237"/>
      <c r="J623" s="238"/>
      <c r="K623" s="247" t="s">
        <v>161</v>
      </c>
      <c r="L623" s="248" t="n">
        <f aca="false">(L621*L622*$G621)*$L$8</f>
        <v>0</v>
      </c>
      <c r="M623" s="248"/>
      <c r="N623" s="248" t="n">
        <f aca="false">(N621*N622*$G621)*$L$8</f>
        <v>0</v>
      </c>
      <c r="O623" s="248"/>
      <c r="P623" s="248" t="n">
        <f aca="false">(P621*P622*$G621)*$L$8</f>
        <v>0</v>
      </c>
      <c r="Q623" s="248"/>
      <c r="R623" s="248" t="n">
        <f aca="false">(R621*R622*$G621)*$L$8</f>
        <v>0</v>
      </c>
      <c r="S623" s="248"/>
      <c r="T623" s="248" t="n">
        <f aca="false">(T621*T622*$G621)*$T$8</f>
        <v>0</v>
      </c>
      <c r="U623" s="248"/>
      <c r="V623" s="248" t="n">
        <f aca="false">(V621*V622*$G621)*$T$8</f>
        <v>0</v>
      </c>
      <c r="W623" s="248"/>
      <c r="X623" s="248" t="n">
        <f aca="false">(X621*X622*$G621)*$T$8</f>
        <v>0</v>
      </c>
      <c r="Y623" s="248"/>
      <c r="Z623" s="248" t="n">
        <f aca="false">(Z621*Z622*$G621)*$T$8</f>
        <v>0</v>
      </c>
      <c r="AA623" s="248"/>
      <c r="AB623" s="248" t="n">
        <f aca="false">(AB621*AB622*$G621)*$AB$8</f>
        <v>0</v>
      </c>
      <c r="AC623" s="248"/>
      <c r="AD623" s="248" t="n">
        <f aca="false">(AD621*AD622*$G621)*$AB$8</f>
        <v>0</v>
      </c>
      <c r="AE623" s="248"/>
      <c r="AF623" s="248" t="n">
        <f aca="false">(AF621*AF622*$G621)*$AB$8</f>
        <v>0</v>
      </c>
      <c r="AG623" s="248"/>
      <c r="AH623" s="248" t="n">
        <f aca="false">(AH621*AH622*$G621)*$AB$8</f>
        <v>0</v>
      </c>
      <c r="AI623" s="248"/>
      <c r="AJ623" s="248" t="n">
        <f aca="false">(AJ621*AJ622*$G621)*$AJ$8</f>
        <v>0</v>
      </c>
      <c r="AK623" s="248"/>
      <c r="AL623" s="248" t="n">
        <f aca="false">(AL621*AL622*$G621)*$AJ$8</f>
        <v>0</v>
      </c>
      <c r="AM623" s="248"/>
      <c r="AN623" s="248" t="n">
        <f aca="false">(AN621*AN622*$G621)*$AJ$8</f>
        <v>0</v>
      </c>
      <c r="AO623" s="248"/>
      <c r="AP623" s="248" t="n">
        <f aca="false">(AP621*AP622*$G621)*$AJ$8</f>
        <v>0</v>
      </c>
      <c r="AQ623" s="248"/>
      <c r="AR623" s="248" t="n">
        <f aca="false">(AR621*AR622*$G621)*$AT$8</f>
        <v>0</v>
      </c>
      <c r="AS623" s="248"/>
      <c r="AT623" s="248" t="n">
        <f aca="false">(AT621*AT622*$G621)*$AT$8</f>
        <v>0</v>
      </c>
      <c r="AU623" s="248"/>
      <c r="AV623" s="248" t="n">
        <f aca="false">(AV621*AV622*$G621)*$AT$8</f>
        <v>0</v>
      </c>
      <c r="AW623" s="248"/>
      <c r="AX623" s="248" t="n">
        <f aca="false">(AX621*AX622*$G621)*$AT$8</f>
        <v>0</v>
      </c>
      <c r="AY623" s="248"/>
      <c r="AZ623" s="248" t="n">
        <f aca="false">(AZ621*AZ622*$G621)*$BB$8</f>
        <v>0</v>
      </c>
      <c r="BA623" s="248"/>
      <c r="BB623" s="248" t="n">
        <f aca="false">(BB621*BB622*$G621)*$BB$8</f>
        <v>0</v>
      </c>
      <c r="BC623" s="248"/>
      <c r="BD623" s="248" t="n">
        <f aca="false">(BD621*BD622*$G621)*$BB$8</f>
        <v>0</v>
      </c>
      <c r="BE623" s="248"/>
      <c r="BF623" s="248" t="n">
        <f aca="false">(BF621*BF622*$G621)*$BB$8</f>
        <v>0</v>
      </c>
      <c r="BG623" s="248"/>
      <c r="BH623" s="248" t="n">
        <f aca="false">(BH621*BH622*$G621)*$BJ$8</f>
        <v>0</v>
      </c>
      <c r="BI623" s="248"/>
      <c r="BJ623" s="248" t="n">
        <f aca="false">(BJ621*BJ622*$G621)*$BJ$8</f>
        <v>0</v>
      </c>
      <c r="BK623" s="248"/>
      <c r="BL623" s="248" t="n">
        <f aca="false">(BL621*BL622*$G621)*$BJ$8</f>
        <v>0</v>
      </c>
      <c r="BM623" s="248"/>
      <c r="BN623" s="248" t="n">
        <f aca="false">(BN621*BN622*$G621)*$BJ$8</f>
        <v>5565.49838709678</v>
      </c>
      <c r="BO623" s="248"/>
      <c r="BP623" s="248" t="n">
        <f aca="false">(BP621*BP622*$G621)*$BJ$8</f>
        <v>0</v>
      </c>
      <c r="BQ623" s="248"/>
      <c r="BR623" s="248" t="n">
        <f aca="false">(BR621*BR622*$G621)*$BJ$8</f>
        <v>0</v>
      </c>
      <c r="BS623" s="248"/>
      <c r="BT623" s="248" t="n">
        <f aca="false">(BT621*BT622*$G621)*$BT$8</f>
        <v>0</v>
      </c>
      <c r="BU623" s="248"/>
      <c r="BV623" s="248" t="n">
        <f aca="false">(BV621*BV622*$G621)*$BT$8</f>
        <v>0</v>
      </c>
      <c r="BW623" s="248"/>
      <c r="BX623" s="248" t="n">
        <f aca="false">(BX621*BX622*$G621)*$CB$8</f>
        <v>0</v>
      </c>
      <c r="BY623" s="248"/>
      <c r="BZ623" s="248" t="n">
        <f aca="false">(BZ621*BZ622*$G621)*$CB$8</f>
        <v>0</v>
      </c>
      <c r="CA623" s="248"/>
      <c r="CB623" s="248" t="n">
        <f aca="false">(CB621*CB622*$G621)*$CB$8</f>
        <v>0</v>
      </c>
      <c r="CC623" s="248"/>
      <c r="CD623" s="248" t="n">
        <f aca="false">(CD621*CD622*$G621)*$CB$8</f>
        <v>0</v>
      </c>
      <c r="CE623" s="248"/>
      <c r="CF623" s="248" t="n">
        <f aca="false">(CF621*CF622*$G621)*$CJ$8</f>
        <v>0</v>
      </c>
      <c r="CG623" s="248"/>
      <c r="CH623" s="248" t="n">
        <f aca="false">(CH621*CH622*$G621)*$CJ$8</f>
        <v>0</v>
      </c>
      <c r="CI623" s="248"/>
      <c r="CJ623" s="248" t="n">
        <f aca="false">(CJ621*CJ622*$G621)*$CJ$8</f>
        <v>0</v>
      </c>
      <c r="CK623" s="248"/>
      <c r="CL623" s="248" t="n">
        <f aca="false">(CL621*CL622*$G621)*$CJ$8</f>
        <v>0</v>
      </c>
      <c r="CM623" s="248"/>
      <c r="CN623" s="248" t="n">
        <f aca="false">(CN621*CN622*$G621)*$CT$8</f>
        <v>0</v>
      </c>
      <c r="CO623" s="248"/>
      <c r="CP623" s="248" t="n">
        <f aca="false">(CP621*CP622*$G621)*$CT$8</f>
        <v>0</v>
      </c>
      <c r="CQ623" s="248"/>
      <c r="CR623" s="248" t="n">
        <f aca="false">(CR621*CR622*$G621)*$CT$8</f>
        <v>0</v>
      </c>
      <c r="CS623" s="248"/>
      <c r="CT623" s="248" t="n">
        <f aca="false">(CT621*CT622*$G621)*$CT$8</f>
        <v>0</v>
      </c>
      <c r="CU623" s="248"/>
      <c r="CV623" s="248" t="n">
        <f aca="false">(CV621*CV622*$G621)*$DB$8</f>
        <v>0</v>
      </c>
      <c r="CW623" s="248"/>
      <c r="CX623" s="248" t="n">
        <f aca="false">(CX621*CX622*$G621)*$DB$8</f>
        <v>0</v>
      </c>
      <c r="CY623" s="248"/>
      <c r="CZ623" s="248" t="n">
        <f aca="false">(CZ621*CZ622*$G621)*$DB$8</f>
        <v>0</v>
      </c>
      <c r="DA623" s="248"/>
      <c r="DB623" s="248" t="n">
        <f aca="false">(DB621*DB622*$G621)*$DB$8</f>
        <v>0</v>
      </c>
      <c r="DC623" s="248"/>
      <c r="DD623" s="248" t="n">
        <f aca="false">(DD621*DD622*$G621)*$DB$8</f>
        <v>0</v>
      </c>
      <c r="DE623" s="248"/>
      <c r="DF623" s="248" t="n">
        <f aca="false">(DF621*DF622*$G621)*$DB$8</f>
        <v>0</v>
      </c>
      <c r="DG623" s="248"/>
      <c r="DH623" s="248" t="n">
        <f aca="false">(DH621*DH622*$G621)*$DB$8</f>
        <v>0</v>
      </c>
      <c r="DI623" s="248"/>
      <c r="DJ623" s="292" t="n">
        <f aca="false">(DJ621*DJ622*$G621)*$DB$8</f>
        <v>0</v>
      </c>
      <c r="DK623" s="292"/>
      <c r="DL623" s="248" t="n">
        <f aca="false">(DL621*DL622*$G621)*$DB$8</f>
        <v>0</v>
      </c>
      <c r="DM623" s="248"/>
      <c r="DN623" s="248" t="n">
        <f aca="false">(DN621*DN622*$G621)*$DB$8</f>
        <v>0</v>
      </c>
      <c r="DO623" s="248"/>
      <c r="DP623" s="248" t="n">
        <f aca="false">(DP621*DP622*$G621)*$DB$8</f>
        <v>0</v>
      </c>
      <c r="DQ623" s="248"/>
      <c r="DR623" s="248" t="n">
        <f aca="false">(DR621*DR622*$G621)*$DB$8</f>
        <v>0</v>
      </c>
      <c r="DS623" s="248"/>
      <c r="DT623" s="248" t="n">
        <f aca="false">(DT621*DT622*$G621)*$DB$8</f>
        <v>0</v>
      </c>
      <c r="DU623" s="248"/>
      <c r="DV623" s="248" t="n">
        <f aca="false">(DV621*DV622*$G621)*$DB$8</f>
        <v>0</v>
      </c>
      <c r="DW623" s="248"/>
      <c r="DX623" s="248" t="n">
        <f aca="false">(DX621*DX622*$G621)*$DB$8</f>
        <v>0</v>
      </c>
      <c r="DY623" s="248"/>
      <c r="DZ623" s="248" t="n">
        <f aca="false">(DZ621*DZ622*$G621)*$DB$8</f>
        <v>0</v>
      </c>
      <c r="EA623" s="248"/>
      <c r="EB623" s="248" t="n">
        <f aca="false">(EB621*EB622*$G621)*$DB$8</f>
        <v>0</v>
      </c>
      <c r="EC623" s="248"/>
      <c r="ED623" s="248" t="n">
        <f aca="false">(ED621*ED622*$G621)*$DB$8</f>
        <v>0</v>
      </c>
      <c r="EE623" s="248"/>
      <c r="EF623" s="248" t="n">
        <f aca="false">(EF621*EF622*$G621)*$DB$8</f>
        <v>0</v>
      </c>
      <c r="EG623" s="248"/>
      <c r="EH623" s="248" t="n">
        <f aca="false">(EH621*EH622*$G621)*$DB$8</f>
        <v>0</v>
      </c>
      <c r="EI623" s="248"/>
      <c r="EJ623" s="248" t="n">
        <f aca="false">(EJ621*EJ622*$G621)*$DB$8</f>
        <v>0</v>
      </c>
      <c r="EK623" s="248"/>
      <c r="EL623" s="248" t="n">
        <f aca="false">(EL621*EL622*$G621)*$DB$8</f>
        <v>0</v>
      </c>
      <c r="EM623" s="248"/>
      <c r="EN623" s="248" t="n">
        <f aca="false">(EN621*EN622*$G621)*$DB$8</f>
        <v>0</v>
      </c>
      <c r="EO623" s="248"/>
      <c r="EP623" s="248" t="n">
        <f aca="false">(EP621*EP622*$G621)*$DB$8</f>
        <v>0</v>
      </c>
      <c r="EQ623" s="248"/>
      <c r="ER623" s="248" t="n">
        <f aca="false">(ER621*ER622*$G621)*$DB$8</f>
        <v>0</v>
      </c>
      <c r="ES623" s="248"/>
      <c r="ET623" s="248" t="n">
        <f aca="false">(ET621*ET622*$G621)*$DB$8</f>
        <v>0</v>
      </c>
      <c r="EU623" s="248"/>
      <c r="EV623" s="248" t="n">
        <f aca="false">(EV621*EV622*$G621)*$DB$8</f>
        <v>0</v>
      </c>
      <c r="EW623" s="248"/>
      <c r="EX623" s="249" t="n">
        <f aca="false">(EX621*EX622*$G621)*$DB$8</f>
        <v>0</v>
      </c>
      <c r="EY623" s="249"/>
      <c r="EZ623" s="248" t="n">
        <f aca="false">(EZ621*EZ622*$G621)*$DB$8</f>
        <v>0</v>
      </c>
      <c r="FA623" s="248"/>
      <c r="FB623" s="248" t="n">
        <f aca="false">(FB621*FB622*$G621)*$DB$8</f>
        <v>0</v>
      </c>
      <c r="FC623" s="248"/>
      <c r="FD623" s="248" t="n">
        <f aca="false">(FD621*FD622*$G621)*$DB$8</f>
        <v>0</v>
      </c>
      <c r="FE623" s="248"/>
      <c r="FF623" s="248" t="n">
        <f aca="false">(FF621*FF622*$G621)*$DB$8</f>
        <v>0</v>
      </c>
      <c r="FG623" s="248"/>
      <c r="FH623" s="248" t="n">
        <f aca="false">(FH621*FH622*$G621)*$DB$8</f>
        <v>0</v>
      </c>
      <c r="FI623" s="248"/>
      <c r="FJ623" s="248" t="n">
        <f aca="false">(FJ621*FJ622*$G621)*$DB$8</f>
        <v>0</v>
      </c>
      <c r="FK623" s="248"/>
    </row>
    <row r="624" customFormat="false" ht="12.75" hidden="true" customHeight="false" outlineLevel="0" collapsed="false">
      <c r="A624" s="232"/>
      <c r="B624" s="233"/>
      <c r="C624" s="232"/>
      <c r="D624" s="234"/>
      <c r="E624" s="234"/>
      <c r="F624" s="235"/>
      <c r="G624" s="234"/>
      <c r="H624" s="234"/>
      <c r="I624" s="237"/>
      <c r="J624" s="238"/>
      <c r="K624" s="250" t="s">
        <v>162</v>
      </c>
      <c r="L624" s="251" t="n">
        <f aca="false">L623</f>
        <v>0</v>
      </c>
      <c r="M624" s="251"/>
      <c r="N624" s="251" t="n">
        <f aca="false">L624+N623</f>
        <v>0</v>
      </c>
      <c r="O624" s="251"/>
      <c r="P624" s="251" t="n">
        <f aca="false">N624+P623</f>
        <v>0</v>
      </c>
      <c r="Q624" s="251"/>
      <c r="R624" s="251" t="n">
        <f aca="false">P624+R623</f>
        <v>0</v>
      </c>
      <c r="S624" s="251"/>
      <c r="T624" s="251" t="n">
        <f aca="false">R624+T623</f>
        <v>0</v>
      </c>
      <c r="U624" s="251"/>
      <c r="V624" s="251" t="n">
        <f aca="false">T624+V623</f>
        <v>0</v>
      </c>
      <c r="W624" s="251"/>
      <c r="X624" s="251" t="n">
        <f aca="false">V624+X623</f>
        <v>0</v>
      </c>
      <c r="Y624" s="251"/>
      <c r="Z624" s="251" t="n">
        <f aca="false">X624+Z623</f>
        <v>0</v>
      </c>
      <c r="AA624" s="251"/>
      <c r="AB624" s="251" t="n">
        <f aca="false">Z624+AB623</f>
        <v>0</v>
      </c>
      <c r="AC624" s="251"/>
      <c r="AD624" s="251" t="n">
        <f aca="false">AB624+AD623</f>
        <v>0</v>
      </c>
      <c r="AE624" s="251"/>
      <c r="AF624" s="251" t="n">
        <f aca="false">AD624+AF623</f>
        <v>0</v>
      </c>
      <c r="AG624" s="251"/>
      <c r="AH624" s="251" t="n">
        <f aca="false">AF624+AH623</f>
        <v>0</v>
      </c>
      <c r="AI624" s="251"/>
      <c r="AJ624" s="251" t="n">
        <f aca="false">AH624+AJ623</f>
        <v>0</v>
      </c>
      <c r="AK624" s="251"/>
      <c r="AL624" s="251" t="n">
        <f aca="false">AJ624+AL623</f>
        <v>0</v>
      </c>
      <c r="AM624" s="251"/>
      <c r="AN624" s="251" t="n">
        <f aca="false">AL624+AN623</f>
        <v>0</v>
      </c>
      <c r="AO624" s="251"/>
      <c r="AP624" s="251" t="n">
        <f aca="false">AN624+AP623</f>
        <v>0</v>
      </c>
      <c r="AQ624" s="251"/>
      <c r="AR624" s="251" t="n">
        <f aca="false">AP624+AR623</f>
        <v>0</v>
      </c>
      <c r="AS624" s="251"/>
      <c r="AT624" s="251" t="n">
        <f aca="false">AR624+AT623</f>
        <v>0</v>
      </c>
      <c r="AU624" s="251"/>
      <c r="AV624" s="251" t="n">
        <f aca="false">AT624+AV623</f>
        <v>0</v>
      </c>
      <c r="AW624" s="251"/>
      <c r="AX624" s="251" t="n">
        <f aca="false">AV624+AX623</f>
        <v>0</v>
      </c>
      <c r="AY624" s="251"/>
      <c r="AZ624" s="251" t="n">
        <f aca="false">AX624+AZ623</f>
        <v>0</v>
      </c>
      <c r="BA624" s="251"/>
      <c r="BB624" s="251" t="n">
        <f aca="false">AZ624+BB623</f>
        <v>0</v>
      </c>
      <c r="BC624" s="251"/>
      <c r="BD624" s="251" t="n">
        <f aca="false">BB624+BD623</f>
        <v>0</v>
      </c>
      <c r="BE624" s="251"/>
      <c r="BF624" s="251" t="n">
        <f aca="false">BD624+BF623</f>
        <v>0</v>
      </c>
      <c r="BG624" s="251"/>
      <c r="BH624" s="251" t="n">
        <f aca="false">BF624+BH623</f>
        <v>0</v>
      </c>
      <c r="BI624" s="251"/>
      <c r="BJ624" s="251" t="n">
        <f aca="false">BH624+BJ623</f>
        <v>0</v>
      </c>
      <c r="BK624" s="251"/>
      <c r="BL624" s="251" t="n">
        <f aca="false">BJ624+BL623</f>
        <v>0</v>
      </c>
      <c r="BM624" s="251"/>
      <c r="BN624" s="251" t="n">
        <f aca="false">BL624+BN623</f>
        <v>5565.49838709678</v>
      </c>
      <c r="BO624" s="251"/>
      <c r="BP624" s="251" t="n">
        <f aca="false">BN624+BP623</f>
        <v>5565.49838709678</v>
      </c>
      <c r="BQ624" s="251"/>
      <c r="BR624" s="251" t="n">
        <f aca="false">BP624+BR623</f>
        <v>5565.49838709678</v>
      </c>
      <c r="BS624" s="251"/>
      <c r="BT624" s="251" t="n">
        <f aca="false">BR624+BT623</f>
        <v>5565.49838709678</v>
      </c>
      <c r="BU624" s="251"/>
      <c r="BV624" s="251" t="n">
        <f aca="false">BT624+BV623</f>
        <v>5565.49838709678</v>
      </c>
      <c r="BW624" s="251"/>
      <c r="BX624" s="251" t="n">
        <f aca="false">BV624+BX623</f>
        <v>5565.49838709678</v>
      </c>
      <c r="BY624" s="251"/>
      <c r="BZ624" s="251" t="n">
        <f aca="false">BX624+BZ623</f>
        <v>5565.49838709678</v>
      </c>
      <c r="CA624" s="251"/>
      <c r="CB624" s="251" t="n">
        <f aca="false">BZ624+CB623</f>
        <v>5565.49838709678</v>
      </c>
      <c r="CC624" s="251"/>
      <c r="CD624" s="251" t="n">
        <f aca="false">CB624+CD623</f>
        <v>5565.49838709678</v>
      </c>
      <c r="CE624" s="251"/>
      <c r="CF624" s="251" t="n">
        <f aca="false">CD624+CF623</f>
        <v>5565.49838709678</v>
      </c>
      <c r="CG624" s="251"/>
      <c r="CH624" s="251" t="n">
        <f aca="false">CF624+CH623</f>
        <v>5565.49838709678</v>
      </c>
      <c r="CI624" s="251"/>
      <c r="CJ624" s="251" t="n">
        <f aca="false">CH624+CJ623</f>
        <v>5565.49838709678</v>
      </c>
      <c r="CK624" s="251"/>
      <c r="CL624" s="251" t="n">
        <f aca="false">CJ624+CL623</f>
        <v>5565.49838709678</v>
      </c>
      <c r="CM624" s="251"/>
      <c r="CN624" s="251" t="n">
        <f aca="false">CL624+CN623</f>
        <v>5565.49838709678</v>
      </c>
      <c r="CO624" s="251"/>
      <c r="CP624" s="251" t="n">
        <f aca="false">CN624+CP623</f>
        <v>5565.49838709678</v>
      </c>
      <c r="CQ624" s="251"/>
      <c r="CR624" s="251" t="n">
        <f aca="false">CP624+CR623</f>
        <v>5565.49838709678</v>
      </c>
      <c r="CS624" s="251"/>
      <c r="CT624" s="251" t="n">
        <f aca="false">CR624+CT623</f>
        <v>5565.49838709678</v>
      </c>
      <c r="CU624" s="251"/>
      <c r="CV624" s="251" t="n">
        <f aca="false">CT624+CV623</f>
        <v>5565.49838709678</v>
      </c>
      <c r="CW624" s="251"/>
      <c r="CX624" s="251" t="n">
        <f aca="false">CV624+CX623</f>
        <v>5565.49838709678</v>
      </c>
      <c r="CY624" s="251"/>
      <c r="CZ624" s="251" t="n">
        <f aca="false">CX624+CZ623</f>
        <v>5565.49838709678</v>
      </c>
      <c r="DA624" s="251"/>
      <c r="DB624" s="251" t="n">
        <f aca="false">CZ624+DB623</f>
        <v>5565.49838709678</v>
      </c>
      <c r="DC624" s="251"/>
      <c r="DD624" s="251" t="n">
        <f aca="false">DB624+DD623</f>
        <v>5565.49838709678</v>
      </c>
      <c r="DE624" s="251"/>
      <c r="DF624" s="251" t="n">
        <f aca="false">DD624+DF623</f>
        <v>5565.49838709678</v>
      </c>
      <c r="DG624" s="251"/>
      <c r="DH624" s="251" t="n">
        <f aca="false">DF624+DH623</f>
        <v>5565.49838709678</v>
      </c>
      <c r="DI624" s="251"/>
      <c r="DJ624" s="293" t="n">
        <f aca="false">DH624+DJ623</f>
        <v>5565.49838709678</v>
      </c>
      <c r="DK624" s="293"/>
      <c r="DL624" s="251" t="n">
        <f aca="false">DJ624+DL623</f>
        <v>5565.49838709678</v>
      </c>
      <c r="DM624" s="251"/>
      <c r="DN624" s="251" t="n">
        <f aca="false">DL624+DN623</f>
        <v>5565.49838709678</v>
      </c>
      <c r="DO624" s="251"/>
      <c r="DP624" s="251" t="n">
        <f aca="false">DN624+DP623</f>
        <v>5565.49838709678</v>
      </c>
      <c r="DQ624" s="251"/>
      <c r="DR624" s="251" t="n">
        <f aca="false">DP624+DR623</f>
        <v>5565.49838709678</v>
      </c>
      <c r="DS624" s="251"/>
      <c r="DT624" s="251" t="n">
        <f aca="false">DR624+DT623</f>
        <v>5565.49838709678</v>
      </c>
      <c r="DU624" s="251"/>
      <c r="DV624" s="251" t="n">
        <f aca="false">DT624+DV623</f>
        <v>5565.49838709678</v>
      </c>
      <c r="DW624" s="251"/>
      <c r="DX624" s="251" t="n">
        <f aca="false">DV624+DX623</f>
        <v>5565.49838709678</v>
      </c>
      <c r="DY624" s="251"/>
      <c r="DZ624" s="251" t="n">
        <f aca="false">DX624+DZ623</f>
        <v>5565.49838709678</v>
      </c>
      <c r="EA624" s="251"/>
      <c r="EB624" s="251" t="n">
        <f aca="false">DZ624+EB623</f>
        <v>5565.49838709678</v>
      </c>
      <c r="EC624" s="251"/>
      <c r="ED624" s="251" t="n">
        <f aca="false">EB624+ED623</f>
        <v>5565.49838709678</v>
      </c>
      <c r="EE624" s="251"/>
      <c r="EF624" s="251" t="n">
        <f aca="false">ED624+EF623</f>
        <v>5565.49838709678</v>
      </c>
      <c r="EG624" s="251"/>
      <c r="EH624" s="251" t="n">
        <f aca="false">EF624+EH623</f>
        <v>5565.49838709678</v>
      </c>
      <c r="EI624" s="251"/>
      <c r="EJ624" s="251" t="n">
        <f aca="false">EH624+EJ623</f>
        <v>5565.49838709678</v>
      </c>
      <c r="EK624" s="251"/>
      <c r="EL624" s="251" t="n">
        <f aca="false">EJ624+EL623</f>
        <v>5565.49838709678</v>
      </c>
      <c r="EM624" s="251"/>
      <c r="EN624" s="251" t="n">
        <f aca="false">EL624+EN623</f>
        <v>5565.49838709678</v>
      </c>
      <c r="EO624" s="251"/>
      <c r="EP624" s="251" t="n">
        <f aca="false">EN624+EP623</f>
        <v>5565.49838709678</v>
      </c>
      <c r="EQ624" s="251"/>
      <c r="ER624" s="251" t="n">
        <f aca="false">EP624+ER623</f>
        <v>5565.49838709678</v>
      </c>
      <c r="ES624" s="251"/>
      <c r="ET624" s="251" t="n">
        <f aca="false">ER624+ET623</f>
        <v>5565.49838709678</v>
      </c>
      <c r="EU624" s="251"/>
      <c r="EV624" s="251" t="n">
        <f aca="false">ET624+EV623</f>
        <v>5565.49838709678</v>
      </c>
      <c r="EW624" s="251"/>
      <c r="EX624" s="252" t="n">
        <f aca="false">EV624+EX623</f>
        <v>5565.49838709678</v>
      </c>
      <c r="EY624" s="252"/>
      <c r="EZ624" s="251" t="n">
        <f aca="false">EX624+EZ623</f>
        <v>5565.49838709678</v>
      </c>
      <c r="FA624" s="251"/>
      <c r="FB624" s="251" t="n">
        <f aca="false">EZ624+FB623</f>
        <v>5565.49838709678</v>
      </c>
      <c r="FC624" s="251"/>
      <c r="FD624" s="251" t="n">
        <f aca="false">FB624+FD623</f>
        <v>5565.49838709678</v>
      </c>
      <c r="FE624" s="251"/>
      <c r="FF624" s="251" t="n">
        <f aca="false">FD624+FF623</f>
        <v>5565.49838709678</v>
      </c>
      <c r="FG624" s="251"/>
      <c r="FH624" s="251" t="n">
        <f aca="false">FF624+FH623</f>
        <v>5565.49838709678</v>
      </c>
      <c r="FI624" s="251"/>
      <c r="FJ624" s="251" t="n">
        <f aca="false">FH624+FJ623</f>
        <v>5565.49838709678</v>
      </c>
      <c r="FK624" s="251"/>
    </row>
    <row r="625" customFormat="false" ht="12.75" hidden="true" customHeight="false" outlineLevel="0" collapsed="false">
      <c r="A625" s="232"/>
      <c r="B625" s="233"/>
      <c r="C625" s="232"/>
      <c r="D625" s="234"/>
      <c r="E625" s="234"/>
      <c r="F625" s="235"/>
      <c r="G625" s="234"/>
      <c r="H625" s="253"/>
      <c r="I625" s="237"/>
      <c r="J625" s="238"/>
      <c r="K625" s="254" t="s">
        <v>163</v>
      </c>
      <c r="L625" s="255"/>
      <c r="M625" s="255"/>
      <c r="N625" s="255"/>
      <c r="O625" s="255"/>
      <c r="P625" s="255"/>
      <c r="Q625" s="255"/>
      <c r="R625" s="255"/>
      <c r="S625" s="255"/>
      <c r="T625" s="255"/>
      <c r="U625" s="255"/>
      <c r="V625" s="255"/>
      <c r="W625" s="255"/>
      <c r="X625" s="255"/>
      <c r="Y625" s="255"/>
      <c r="Z625" s="255"/>
      <c r="AA625" s="255"/>
      <c r="AB625" s="255"/>
      <c r="AC625" s="255"/>
      <c r="AD625" s="255"/>
      <c r="AE625" s="255"/>
      <c r="AF625" s="255"/>
      <c r="AG625" s="255"/>
      <c r="AH625" s="255"/>
      <c r="AI625" s="255"/>
      <c r="AJ625" s="255"/>
      <c r="AK625" s="255"/>
      <c r="AL625" s="255"/>
      <c r="AM625" s="255"/>
      <c r="AN625" s="255"/>
      <c r="AO625" s="255"/>
      <c r="AP625" s="255"/>
      <c r="AQ625" s="255"/>
      <c r="AR625" s="255"/>
      <c r="AS625" s="255"/>
      <c r="AT625" s="255"/>
      <c r="AU625" s="255"/>
      <c r="AV625" s="255"/>
      <c r="AW625" s="255"/>
      <c r="AX625" s="255"/>
      <c r="AY625" s="255"/>
      <c r="AZ625" s="255"/>
      <c r="BA625" s="255"/>
      <c r="BB625" s="255"/>
      <c r="BC625" s="255"/>
      <c r="BD625" s="255"/>
      <c r="BE625" s="255"/>
      <c r="BF625" s="255"/>
      <c r="BG625" s="255"/>
      <c r="BH625" s="255"/>
      <c r="BI625" s="255"/>
      <c r="BJ625" s="255"/>
      <c r="BK625" s="255"/>
      <c r="BL625" s="255"/>
      <c r="BM625" s="255"/>
      <c r="BN625" s="255"/>
      <c r="BO625" s="255"/>
      <c r="BP625" s="255"/>
      <c r="BQ625" s="255"/>
      <c r="BR625" s="255"/>
      <c r="BS625" s="255"/>
      <c r="BT625" s="255"/>
      <c r="BU625" s="255"/>
      <c r="BV625" s="255"/>
      <c r="BW625" s="255"/>
      <c r="BX625" s="255"/>
      <c r="BY625" s="255"/>
      <c r="BZ625" s="255"/>
      <c r="CA625" s="255"/>
      <c r="CB625" s="255"/>
      <c r="CC625" s="255"/>
      <c r="CD625" s="255"/>
      <c r="CE625" s="255"/>
      <c r="CF625" s="255"/>
      <c r="CG625" s="255"/>
      <c r="CH625" s="255"/>
      <c r="CI625" s="255"/>
      <c r="CJ625" s="255"/>
      <c r="CK625" s="255"/>
      <c r="CL625" s="255"/>
      <c r="CM625" s="255"/>
      <c r="CN625" s="255"/>
      <c r="CO625" s="255"/>
      <c r="CP625" s="255"/>
      <c r="CQ625" s="255"/>
      <c r="CR625" s="255"/>
      <c r="CS625" s="255"/>
      <c r="CT625" s="255"/>
      <c r="CU625" s="255"/>
      <c r="CV625" s="255"/>
      <c r="CW625" s="255"/>
      <c r="CX625" s="255"/>
      <c r="CY625" s="255"/>
      <c r="CZ625" s="255"/>
      <c r="DA625" s="255"/>
      <c r="DB625" s="255"/>
      <c r="DC625" s="255"/>
      <c r="DD625" s="255"/>
      <c r="DE625" s="255"/>
      <c r="DF625" s="255"/>
      <c r="DG625" s="255"/>
      <c r="DH625" s="255"/>
      <c r="DI625" s="255"/>
      <c r="DJ625" s="294"/>
      <c r="DK625" s="294"/>
      <c r="DL625" s="255"/>
      <c r="DM625" s="255"/>
      <c r="DN625" s="255"/>
      <c r="DO625" s="255"/>
      <c r="DP625" s="255"/>
      <c r="DQ625" s="255"/>
      <c r="DR625" s="255"/>
      <c r="DS625" s="255"/>
      <c r="DT625" s="255"/>
      <c r="DU625" s="255"/>
      <c r="DV625" s="255"/>
      <c r="DW625" s="255"/>
      <c r="DX625" s="255"/>
      <c r="DY625" s="255"/>
      <c r="DZ625" s="255"/>
      <c r="EA625" s="255"/>
      <c r="EB625" s="255"/>
      <c r="EC625" s="255"/>
      <c r="ED625" s="255"/>
      <c r="EE625" s="255"/>
      <c r="EF625" s="255"/>
      <c r="EG625" s="255"/>
      <c r="EH625" s="255"/>
      <c r="EI625" s="255"/>
      <c r="EJ625" s="255"/>
      <c r="EK625" s="255"/>
      <c r="EL625" s="255"/>
      <c r="EM625" s="255"/>
      <c r="EN625" s="255"/>
      <c r="EO625" s="255"/>
      <c r="EP625" s="255"/>
      <c r="EQ625" s="255"/>
      <c r="ER625" s="255"/>
      <c r="ES625" s="255"/>
      <c r="ET625" s="255"/>
      <c r="EU625" s="255"/>
      <c r="EV625" s="255"/>
      <c r="EW625" s="255"/>
      <c r="EX625" s="256"/>
      <c r="EY625" s="256"/>
      <c r="EZ625" s="255"/>
      <c r="FA625" s="255"/>
      <c r="FB625" s="255"/>
      <c r="FC625" s="255"/>
      <c r="FD625" s="255"/>
      <c r="FE625" s="255"/>
      <c r="FF625" s="255"/>
      <c r="FG625" s="255"/>
      <c r="FH625" s="255"/>
      <c r="FI625" s="255"/>
      <c r="FJ625" s="255"/>
      <c r="FK625" s="255"/>
    </row>
    <row r="626" customFormat="false" ht="12.75" hidden="true" customHeight="false" outlineLevel="0" collapsed="false">
      <c r="A626" s="232"/>
      <c r="B626" s="233"/>
      <c r="C626" s="232"/>
      <c r="D626" s="234"/>
      <c r="E626" s="234"/>
      <c r="F626" s="235"/>
      <c r="G626" s="234"/>
      <c r="H626" s="257"/>
      <c r="I626" s="237"/>
      <c r="J626" s="238"/>
      <c r="K626" s="258" t="s">
        <v>164</v>
      </c>
      <c r="L626" s="259" t="n">
        <f aca="false">L625</f>
        <v>0</v>
      </c>
      <c r="M626" s="259"/>
      <c r="N626" s="259" t="n">
        <f aca="false">N625+L626</f>
        <v>0</v>
      </c>
      <c r="O626" s="259"/>
      <c r="P626" s="259" t="n">
        <f aca="false">P625+N626</f>
        <v>0</v>
      </c>
      <c r="Q626" s="259"/>
      <c r="R626" s="259" t="n">
        <f aca="false">R625+P626</f>
        <v>0</v>
      </c>
      <c r="S626" s="259"/>
      <c r="T626" s="259" t="n">
        <f aca="false">T625+R626</f>
        <v>0</v>
      </c>
      <c r="U626" s="259"/>
      <c r="V626" s="259" t="n">
        <f aca="false">V625+T626</f>
        <v>0</v>
      </c>
      <c r="W626" s="259"/>
      <c r="X626" s="259" t="n">
        <f aca="false">X625+V626</f>
        <v>0</v>
      </c>
      <c r="Y626" s="259"/>
      <c r="Z626" s="259" t="n">
        <f aca="false">Z625+X626</f>
        <v>0</v>
      </c>
      <c r="AA626" s="259"/>
      <c r="AB626" s="259" t="n">
        <f aca="false">AB625+Z626</f>
        <v>0</v>
      </c>
      <c r="AC626" s="259"/>
      <c r="AD626" s="259" t="n">
        <f aca="false">AD625+AB626</f>
        <v>0</v>
      </c>
      <c r="AE626" s="259"/>
      <c r="AF626" s="259" t="n">
        <f aca="false">AF625+AD626</f>
        <v>0</v>
      </c>
      <c r="AG626" s="259"/>
      <c r="AH626" s="259" t="n">
        <f aca="false">AH625+AF626</f>
        <v>0</v>
      </c>
      <c r="AI626" s="259"/>
      <c r="AJ626" s="259" t="n">
        <f aca="false">AJ625+AH626</f>
        <v>0</v>
      </c>
      <c r="AK626" s="259"/>
      <c r="AL626" s="259" t="n">
        <f aca="false">AL625+AJ626</f>
        <v>0</v>
      </c>
      <c r="AM626" s="259"/>
      <c r="AN626" s="259" t="n">
        <f aca="false">AN625+AL626</f>
        <v>0</v>
      </c>
      <c r="AO626" s="259"/>
      <c r="AP626" s="259" t="n">
        <f aca="false">AP625+AN626</f>
        <v>0</v>
      </c>
      <c r="AQ626" s="259"/>
      <c r="AR626" s="259" t="n">
        <f aca="false">AR625+AP626</f>
        <v>0</v>
      </c>
      <c r="AS626" s="259"/>
      <c r="AT626" s="259" t="n">
        <f aca="false">AT625+AR626</f>
        <v>0</v>
      </c>
      <c r="AU626" s="259"/>
      <c r="AV626" s="259" t="n">
        <f aca="false">AV625+AT626</f>
        <v>0</v>
      </c>
      <c r="AW626" s="259"/>
      <c r="AX626" s="259" t="n">
        <f aca="false">AX625+AV626</f>
        <v>0</v>
      </c>
      <c r="AY626" s="259"/>
      <c r="AZ626" s="259" t="n">
        <f aca="false">AZ625+AX626</f>
        <v>0</v>
      </c>
      <c r="BA626" s="259"/>
      <c r="BB626" s="259" t="n">
        <f aca="false">BB625+AZ626</f>
        <v>0</v>
      </c>
      <c r="BC626" s="259"/>
      <c r="BD626" s="259" t="n">
        <f aca="false">BD625+BB626</f>
        <v>0</v>
      </c>
      <c r="BE626" s="259"/>
      <c r="BF626" s="259" t="n">
        <f aca="false">BF625+BD626</f>
        <v>0</v>
      </c>
      <c r="BG626" s="259"/>
      <c r="BH626" s="259" t="n">
        <f aca="false">BH625+BF626</f>
        <v>0</v>
      </c>
      <c r="BI626" s="259"/>
      <c r="BJ626" s="259" t="n">
        <f aca="false">BJ625+BH626</f>
        <v>0</v>
      </c>
      <c r="BK626" s="259"/>
      <c r="BL626" s="259" t="n">
        <f aca="false">BL625+BJ626</f>
        <v>0</v>
      </c>
      <c r="BM626" s="259"/>
      <c r="BN626" s="259" t="n">
        <f aca="false">BN625+BL626</f>
        <v>0</v>
      </c>
      <c r="BO626" s="259"/>
      <c r="BP626" s="259" t="n">
        <f aca="false">BP625+BN626</f>
        <v>0</v>
      </c>
      <c r="BQ626" s="259"/>
      <c r="BR626" s="259" t="n">
        <f aca="false">BR625+BP626</f>
        <v>0</v>
      </c>
      <c r="BS626" s="259"/>
      <c r="BT626" s="259" t="n">
        <f aca="false">BT625+BR626</f>
        <v>0</v>
      </c>
      <c r="BU626" s="259"/>
      <c r="BV626" s="259" t="n">
        <f aca="false">BV625+BT626</f>
        <v>0</v>
      </c>
      <c r="BW626" s="259"/>
      <c r="BX626" s="259" t="n">
        <f aca="false">BX625+BV626</f>
        <v>0</v>
      </c>
      <c r="BY626" s="259"/>
      <c r="BZ626" s="259" t="n">
        <f aca="false">BZ625+BX626</f>
        <v>0</v>
      </c>
      <c r="CA626" s="259"/>
      <c r="CB626" s="259" t="n">
        <f aca="false">CB625+BZ626</f>
        <v>0</v>
      </c>
      <c r="CC626" s="259"/>
      <c r="CD626" s="259" t="n">
        <f aca="false">CD625+CB626</f>
        <v>0</v>
      </c>
      <c r="CE626" s="259"/>
      <c r="CF626" s="259" t="n">
        <f aca="false">CF625+CD626</f>
        <v>0</v>
      </c>
      <c r="CG626" s="259"/>
      <c r="CH626" s="259" t="n">
        <f aca="false">CH625+CF626</f>
        <v>0</v>
      </c>
      <c r="CI626" s="259"/>
      <c r="CJ626" s="259" t="n">
        <f aca="false">CJ625+CH626</f>
        <v>0</v>
      </c>
      <c r="CK626" s="259"/>
      <c r="CL626" s="259" t="n">
        <f aca="false">CL625+CJ626</f>
        <v>0</v>
      </c>
      <c r="CM626" s="259"/>
      <c r="CN626" s="259" t="n">
        <f aca="false">CN625+CL626</f>
        <v>0</v>
      </c>
      <c r="CO626" s="259"/>
      <c r="CP626" s="259" t="n">
        <f aca="false">CP625+CN626</f>
        <v>0</v>
      </c>
      <c r="CQ626" s="259"/>
      <c r="CR626" s="259" t="n">
        <f aca="false">CR625+CP626</f>
        <v>0</v>
      </c>
      <c r="CS626" s="259"/>
      <c r="CT626" s="259" t="n">
        <f aca="false">CT625+CR626</f>
        <v>0</v>
      </c>
      <c r="CU626" s="259"/>
      <c r="CV626" s="259" t="n">
        <f aca="false">CV625+CT626</f>
        <v>0</v>
      </c>
      <c r="CW626" s="259"/>
      <c r="CX626" s="259" t="n">
        <f aca="false">CX625+CV626</f>
        <v>0</v>
      </c>
      <c r="CY626" s="259"/>
      <c r="CZ626" s="259" t="n">
        <f aca="false">CZ625+CX626</f>
        <v>0</v>
      </c>
      <c r="DA626" s="259"/>
      <c r="DB626" s="259" t="n">
        <f aca="false">DB625+CZ626</f>
        <v>0</v>
      </c>
      <c r="DC626" s="259"/>
      <c r="DD626" s="259" t="n">
        <f aca="false">DD625+DB626</f>
        <v>0</v>
      </c>
      <c r="DE626" s="259"/>
      <c r="DF626" s="259" t="n">
        <f aca="false">DF625+DD626</f>
        <v>0</v>
      </c>
      <c r="DG626" s="259"/>
      <c r="DH626" s="259" t="n">
        <f aca="false">DH625+DF626</f>
        <v>0</v>
      </c>
      <c r="DI626" s="259"/>
      <c r="DJ626" s="296" t="n">
        <f aca="false">DJ625+DH626</f>
        <v>0</v>
      </c>
      <c r="DK626" s="296"/>
      <c r="DL626" s="259" t="n">
        <f aca="false">DL625+DJ626</f>
        <v>0</v>
      </c>
      <c r="DM626" s="259"/>
      <c r="DN626" s="259" t="n">
        <f aca="false">DN625+DL626</f>
        <v>0</v>
      </c>
      <c r="DO626" s="259"/>
      <c r="DP626" s="259" t="n">
        <f aca="false">DP625+DN626</f>
        <v>0</v>
      </c>
      <c r="DQ626" s="259"/>
      <c r="DR626" s="259" t="n">
        <f aca="false">DR625+DP626</f>
        <v>0</v>
      </c>
      <c r="DS626" s="259"/>
      <c r="DT626" s="259" t="n">
        <f aca="false">DT625+DR626</f>
        <v>0</v>
      </c>
      <c r="DU626" s="259"/>
      <c r="DV626" s="259" t="n">
        <f aca="false">DV625+DT626</f>
        <v>0</v>
      </c>
      <c r="DW626" s="259"/>
      <c r="DX626" s="259" t="n">
        <f aca="false">DX625+DV626</f>
        <v>0</v>
      </c>
      <c r="DY626" s="259"/>
      <c r="DZ626" s="259" t="n">
        <f aca="false">DZ625+DX626</f>
        <v>0</v>
      </c>
      <c r="EA626" s="259"/>
      <c r="EB626" s="259" t="n">
        <f aca="false">EB625+DZ626</f>
        <v>0</v>
      </c>
      <c r="EC626" s="259"/>
      <c r="ED626" s="259" t="n">
        <f aca="false">ED625+EB626</f>
        <v>0</v>
      </c>
      <c r="EE626" s="259"/>
      <c r="EF626" s="259" t="n">
        <f aca="false">EF625+ED626</f>
        <v>0</v>
      </c>
      <c r="EG626" s="259"/>
      <c r="EH626" s="259" t="n">
        <f aca="false">EH625+EF626</f>
        <v>0</v>
      </c>
      <c r="EI626" s="259"/>
      <c r="EJ626" s="259" t="n">
        <f aca="false">EJ625+EH626</f>
        <v>0</v>
      </c>
      <c r="EK626" s="259"/>
      <c r="EL626" s="259" t="n">
        <f aca="false">EL625+EJ626</f>
        <v>0</v>
      </c>
      <c r="EM626" s="259"/>
      <c r="EN626" s="259" t="n">
        <f aca="false">EN625+EL626</f>
        <v>0</v>
      </c>
      <c r="EO626" s="259"/>
      <c r="EP626" s="259" t="n">
        <f aca="false">EP625+EN626</f>
        <v>0</v>
      </c>
      <c r="EQ626" s="259"/>
      <c r="ER626" s="259" t="n">
        <f aca="false">ER625+EP626</f>
        <v>0</v>
      </c>
      <c r="ES626" s="259"/>
      <c r="ET626" s="259" t="n">
        <f aca="false">ET625+ER626</f>
        <v>0</v>
      </c>
      <c r="EU626" s="259"/>
      <c r="EV626" s="259" t="n">
        <f aca="false">EV625+ET626</f>
        <v>0</v>
      </c>
      <c r="EW626" s="259"/>
      <c r="EX626" s="260" t="n">
        <f aca="false">EX625+EV626</f>
        <v>0</v>
      </c>
      <c r="EY626" s="260"/>
      <c r="EZ626" s="259" t="n">
        <f aca="false">EZ625+EX626</f>
        <v>0</v>
      </c>
      <c r="FA626" s="259"/>
      <c r="FB626" s="259" t="n">
        <f aca="false">FB625+EZ626</f>
        <v>0</v>
      </c>
      <c r="FC626" s="259"/>
      <c r="FD626" s="259" t="n">
        <f aca="false">FD625+FB626</f>
        <v>0</v>
      </c>
      <c r="FE626" s="259"/>
      <c r="FF626" s="259" t="n">
        <f aca="false">FF625+FD626</f>
        <v>0</v>
      </c>
      <c r="FG626" s="259"/>
      <c r="FH626" s="259" t="n">
        <f aca="false">FH625+FF626</f>
        <v>0</v>
      </c>
      <c r="FI626" s="259"/>
      <c r="FJ626" s="259" t="n">
        <f aca="false">FJ625+FH626</f>
        <v>0</v>
      </c>
      <c r="FK626" s="259"/>
    </row>
    <row r="627" customFormat="false" ht="12.75" hidden="true" customHeight="false" outlineLevel="0" collapsed="false">
      <c r="A627" s="232"/>
      <c r="B627" s="233"/>
      <c r="C627" s="232"/>
      <c r="D627" s="234"/>
      <c r="E627" s="234"/>
      <c r="F627" s="235"/>
      <c r="G627" s="234"/>
      <c r="H627" s="261"/>
      <c r="I627" s="237"/>
      <c r="J627" s="238"/>
      <c r="K627" s="262" t="s">
        <v>165</v>
      </c>
      <c r="L627" s="263" t="e">
        <f aca="false">IF($E621&gt;0,L624/$E621,"-")</f>
        <v>#N/A</v>
      </c>
      <c r="M627" s="263"/>
      <c r="N627" s="263" t="e">
        <f aca="false">IF($E621&gt;0,N624/$E621,"-")</f>
        <v>#N/A</v>
      </c>
      <c r="O627" s="263"/>
      <c r="P627" s="263" t="e">
        <f aca="false">IF($E621&gt;0,P624/$E621,"-")</f>
        <v>#N/A</v>
      </c>
      <c r="Q627" s="263"/>
      <c r="R627" s="263" t="e">
        <f aca="false">IF($E621&gt;0,R624/$E621,"-")</f>
        <v>#N/A</v>
      </c>
      <c r="S627" s="263"/>
      <c r="T627" s="263" t="e">
        <f aca="false">IF($E621&gt;0,T624/$E621,"-")</f>
        <v>#N/A</v>
      </c>
      <c r="U627" s="263"/>
      <c r="V627" s="263" t="e">
        <f aca="false">IF($E621&gt;0,V624/$E621,"-")</f>
        <v>#N/A</v>
      </c>
      <c r="W627" s="263"/>
      <c r="X627" s="263" t="e">
        <f aca="false">IF($E621&gt;0,X624/$E621,"-")</f>
        <v>#N/A</v>
      </c>
      <c r="Y627" s="263"/>
      <c r="Z627" s="263" t="e">
        <f aca="false">IF($E621&gt;0,Z624/$E621,"-")</f>
        <v>#N/A</v>
      </c>
      <c r="AA627" s="263"/>
      <c r="AB627" s="263" t="e">
        <f aca="false">IF($E621&gt;0,AB624/$E621,"-")</f>
        <v>#N/A</v>
      </c>
      <c r="AC627" s="263"/>
      <c r="AD627" s="263" t="e">
        <f aca="false">IF($E621&gt;0,AD624/$E621,"-")</f>
        <v>#N/A</v>
      </c>
      <c r="AE627" s="263"/>
      <c r="AF627" s="263" t="e">
        <f aca="false">IF($E621&gt;0,AF624/$E621,"-")</f>
        <v>#N/A</v>
      </c>
      <c r="AG627" s="263"/>
      <c r="AH627" s="263" t="e">
        <f aca="false">IF($E621&gt;0,AH624/$E621,"-")</f>
        <v>#N/A</v>
      </c>
      <c r="AI627" s="263"/>
      <c r="AJ627" s="263" t="e">
        <f aca="false">IF($E621&gt;0,AJ624/$E621,"-")</f>
        <v>#N/A</v>
      </c>
      <c r="AK627" s="263"/>
      <c r="AL627" s="263" t="e">
        <f aca="false">IF($E621&gt;0,AL624/$E621,"-")</f>
        <v>#N/A</v>
      </c>
      <c r="AM627" s="263"/>
      <c r="AN627" s="263" t="e">
        <f aca="false">IF($E621&gt;0,AN624/$E621,"-")</f>
        <v>#N/A</v>
      </c>
      <c r="AO627" s="263"/>
      <c r="AP627" s="263" t="e">
        <f aca="false">IF($E621&gt;0,AP624/$E621,"-")</f>
        <v>#N/A</v>
      </c>
      <c r="AQ627" s="263"/>
      <c r="AR627" s="263" t="e">
        <f aca="false">IF($E621&gt;0,AR624/$E621,"-")</f>
        <v>#N/A</v>
      </c>
      <c r="AS627" s="263"/>
      <c r="AT627" s="263" t="e">
        <f aca="false">IF($E621&gt;0,AT624/$E621,"-")</f>
        <v>#N/A</v>
      </c>
      <c r="AU627" s="263"/>
      <c r="AV627" s="263" t="e">
        <f aca="false">IF($E621&gt;0,AV624/$E621,"-")</f>
        <v>#N/A</v>
      </c>
      <c r="AW627" s="263"/>
      <c r="AX627" s="263" t="e">
        <f aca="false">IF($E621&gt;0,AX624/$E621,"-")</f>
        <v>#N/A</v>
      </c>
      <c r="AY627" s="263"/>
      <c r="AZ627" s="263" t="e">
        <f aca="false">IF($E621&gt;0,AZ624/$E621,"-")</f>
        <v>#N/A</v>
      </c>
      <c r="BA627" s="263"/>
      <c r="BB627" s="263" t="e">
        <f aca="false">IF($E621&gt;0,BB624/$E621,"-")</f>
        <v>#N/A</v>
      </c>
      <c r="BC627" s="263"/>
      <c r="BD627" s="263" t="e">
        <f aca="false">IF($E621&gt;0,BD624/$E621,"-")</f>
        <v>#N/A</v>
      </c>
      <c r="BE627" s="263"/>
      <c r="BF627" s="263" t="e">
        <f aca="false">IF($E621&gt;0,BF624/$E621,"-")</f>
        <v>#N/A</v>
      </c>
      <c r="BG627" s="263"/>
      <c r="BH627" s="263" t="e">
        <f aca="false">IF($E621&gt;0,BH624/$E621,"-")</f>
        <v>#N/A</v>
      </c>
      <c r="BI627" s="263"/>
      <c r="BJ627" s="263" t="e">
        <f aca="false">IF($E621&gt;0,BJ624/$E621,"-")</f>
        <v>#N/A</v>
      </c>
      <c r="BK627" s="263"/>
      <c r="BL627" s="263" t="e">
        <f aca="false">IF($E621&gt;0,BL624/$E621,"-")</f>
        <v>#N/A</v>
      </c>
      <c r="BM627" s="263"/>
      <c r="BN627" s="263" t="e">
        <f aca="false">IF($E621&gt;0,BN624/$E621,"-")</f>
        <v>#N/A</v>
      </c>
      <c r="BO627" s="263"/>
      <c r="BP627" s="263" t="e">
        <f aca="false">IF($E621&gt;0,BP624/$E621,"-")</f>
        <v>#N/A</v>
      </c>
      <c r="BQ627" s="263"/>
      <c r="BR627" s="263" t="e">
        <f aca="false">IF($E621&gt;0,BR624/$E621,"-")</f>
        <v>#N/A</v>
      </c>
      <c r="BS627" s="263"/>
      <c r="BT627" s="263" t="e">
        <f aca="false">IF($E621&gt;0,BT624/$E621,"-")</f>
        <v>#N/A</v>
      </c>
      <c r="BU627" s="263"/>
      <c r="BV627" s="263" t="e">
        <f aca="false">IF($E621&gt;0,BV624/$E621,"-")</f>
        <v>#N/A</v>
      </c>
      <c r="BW627" s="263"/>
      <c r="BX627" s="263" t="e">
        <f aca="false">IF($E621&gt;0,BX624/$E621,"-")</f>
        <v>#N/A</v>
      </c>
      <c r="BY627" s="263"/>
      <c r="BZ627" s="263" t="e">
        <f aca="false">IF($E621&gt;0,BZ624/$E621,"-")</f>
        <v>#N/A</v>
      </c>
      <c r="CA627" s="263"/>
      <c r="CB627" s="263" t="e">
        <f aca="false">IF($E621&gt;0,CB624/$E621,"-")</f>
        <v>#N/A</v>
      </c>
      <c r="CC627" s="263"/>
      <c r="CD627" s="263" t="e">
        <f aca="false">IF($E621&gt;0,CD624/$E621,"-")</f>
        <v>#N/A</v>
      </c>
      <c r="CE627" s="263"/>
      <c r="CF627" s="263" t="e">
        <f aca="false">IF($E621&gt;0,CF624/$E621,"-")</f>
        <v>#N/A</v>
      </c>
      <c r="CG627" s="263"/>
      <c r="CH627" s="263" t="e">
        <f aca="false">IF($E621&gt;0,CH624/$E621,"-")</f>
        <v>#N/A</v>
      </c>
      <c r="CI627" s="263"/>
      <c r="CJ627" s="263" t="e">
        <f aca="false">IF($E621&gt;0,CJ624/$E621,"-")</f>
        <v>#N/A</v>
      </c>
      <c r="CK627" s="263"/>
      <c r="CL627" s="263" t="e">
        <f aca="false">IF($E621&gt;0,CL624/$E621,"-")</f>
        <v>#N/A</v>
      </c>
      <c r="CM627" s="263"/>
      <c r="CN627" s="263" t="e">
        <f aca="false">IF($E621&gt;0,CN624/$E621,"-")</f>
        <v>#N/A</v>
      </c>
      <c r="CO627" s="263"/>
      <c r="CP627" s="263" t="e">
        <f aca="false">IF($E621&gt;0,CP624/$E621,"-")</f>
        <v>#N/A</v>
      </c>
      <c r="CQ627" s="263"/>
      <c r="CR627" s="263" t="e">
        <f aca="false">IF($E621&gt;0,CR624/$E621,"-")</f>
        <v>#N/A</v>
      </c>
      <c r="CS627" s="263"/>
      <c r="CT627" s="263" t="e">
        <f aca="false">IF($E621&gt;0,CT624/$E621,"-")</f>
        <v>#N/A</v>
      </c>
      <c r="CU627" s="263"/>
      <c r="CV627" s="263" t="e">
        <f aca="false">IF($E621&gt;0,CV624/$E621,"-")</f>
        <v>#N/A</v>
      </c>
      <c r="CW627" s="263"/>
      <c r="CX627" s="263" t="e">
        <f aca="false">IF($E621&gt;0,CX624/$E621,"-")</f>
        <v>#N/A</v>
      </c>
      <c r="CY627" s="263"/>
      <c r="CZ627" s="263" t="e">
        <f aca="false">IF($E621&gt;0,CZ624/$E621,"-")</f>
        <v>#N/A</v>
      </c>
      <c r="DA627" s="263"/>
      <c r="DB627" s="263" t="e">
        <f aca="false">IF($E621&gt;0,DB624/$E621,"-")</f>
        <v>#N/A</v>
      </c>
      <c r="DC627" s="263"/>
      <c r="DD627" s="263" t="e">
        <f aca="false">IF($E621&gt;0,DD624/$E621,"-")</f>
        <v>#N/A</v>
      </c>
      <c r="DE627" s="263"/>
      <c r="DF627" s="263" t="e">
        <f aca="false">IF($E621&gt;0,DF624/$E621,"-")</f>
        <v>#N/A</v>
      </c>
      <c r="DG627" s="263"/>
      <c r="DH627" s="263" t="e">
        <f aca="false">IF($E621&gt;0,DH624/$E621,"-")</f>
        <v>#N/A</v>
      </c>
      <c r="DI627" s="263"/>
      <c r="DJ627" s="298" t="e">
        <f aca="false">IF($E621&gt;0,DJ624/$E621,"-")</f>
        <v>#N/A</v>
      </c>
      <c r="DK627" s="298"/>
      <c r="DL627" s="263" t="e">
        <f aca="false">IF($E621&gt;0,DL624/$E621,"-")</f>
        <v>#N/A</v>
      </c>
      <c r="DM627" s="263"/>
      <c r="DN627" s="263" t="e">
        <f aca="false">IF($E621&gt;0,DN624/$E621,"-")</f>
        <v>#N/A</v>
      </c>
      <c r="DO627" s="263"/>
      <c r="DP627" s="263" t="e">
        <f aca="false">IF($E621&gt;0,DP624/$E621,"-")</f>
        <v>#N/A</v>
      </c>
      <c r="DQ627" s="263"/>
      <c r="DR627" s="263" t="e">
        <f aca="false">IF($E621&gt;0,DR624/$E621,"-")</f>
        <v>#N/A</v>
      </c>
      <c r="DS627" s="263"/>
      <c r="DT627" s="263" t="e">
        <f aca="false">IF($E621&gt;0,DT624/$E621,"-")</f>
        <v>#N/A</v>
      </c>
      <c r="DU627" s="263"/>
      <c r="DV627" s="263" t="e">
        <f aca="false">IF($E621&gt;0,DV624/$E621,"-")</f>
        <v>#N/A</v>
      </c>
      <c r="DW627" s="263"/>
      <c r="DX627" s="263" t="e">
        <f aca="false">IF($E621&gt;0,DX624/$E621,"-")</f>
        <v>#N/A</v>
      </c>
      <c r="DY627" s="263"/>
      <c r="DZ627" s="263" t="e">
        <f aca="false">IF($E621&gt;0,DZ624/$E621,"-")</f>
        <v>#N/A</v>
      </c>
      <c r="EA627" s="263"/>
      <c r="EB627" s="263" t="e">
        <f aca="false">IF($E621&gt;0,EB624/$E621,"-")</f>
        <v>#N/A</v>
      </c>
      <c r="EC627" s="263"/>
      <c r="ED627" s="263" t="e">
        <f aca="false">IF($E621&gt;0,ED624/$E621,"-")</f>
        <v>#N/A</v>
      </c>
      <c r="EE627" s="263"/>
      <c r="EF627" s="263" t="e">
        <f aca="false">IF($E621&gt;0,EF624/$E621,"-")</f>
        <v>#N/A</v>
      </c>
      <c r="EG627" s="263"/>
      <c r="EH627" s="263" t="e">
        <f aca="false">IF($E621&gt;0,EH624/$E621,"-")</f>
        <v>#N/A</v>
      </c>
      <c r="EI627" s="263"/>
      <c r="EJ627" s="263" t="e">
        <f aca="false">IF($E621&gt;0,EJ624/$E621,"-")</f>
        <v>#N/A</v>
      </c>
      <c r="EK627" s="263"/>
      <c r="EL627" s="263" t="e">
        <f aca="false">IF($E621&gt;0,EL624/$E621,"-")</f>
        <v>#N/A</v>
      </c>
      <c r="EM627" s="263"/>
      <c r="EN627" s="263" t="e">
        <f aca="false">IF($E621&gt;0,EN624/$E621,"-")</f>
        <v>#N/A</v>
      </c>
      <c r="EO627" s="263"/>
      <c r="EP627" s="263" t="e">
        <f aca="false">IF($E621&gt;0,EP624/$E621,"-")</f>
        <v>#N/A</v>
      </c>
      <c r="EQ627" s="263"/>
      <c r="ER627" s="263" t="e">
        <f aca="false">IF($E621&gt;0,ER624/$E621,"-")</f>
        <v>#N/A</v>
      </c>
      <c r="ES627" s="263"/>
      <c r="ET627" s="263" t="e">
        <f aca="false">IF($E621&gt;0,ET624/$E621,"-")</f>
        <v>#N/A</v>
      </c>
      <c r="EU627" s="263"/>
      <c r="EV627" s="263" t="e">
        <f aca="false">IF($E621&gt;0,EV624/$E621,"-")</f>
        <v>#N/A</v>
      </c>
      <c r="EW627" s="263"/>
      <c r="EX627" s="264" t="e">
        <f aca="false">IF($E621&gt;0,EX624/$E621,"-")</f>
        <v>#N/A</v>
      </c>
      <c r="EY627" s="264"/>
      <c r="EZ627" s="263" t="e">
        <f aca="false">IF($E621&gt;0,EZ624/$E621,"-")</f>
        <v>#N/A</v>
      </c>
      <c r="FA627" s="263"/>
      <c r="FB627" s="263" t="e">
        <f aca="false">IF($E621&gt;0,FB624/$E621,"-")</f>
        <v>#N/A</v>
      </c>
      <c r="FC627" s="263"/>
      <c r="FD627" s="263" t="e">
        <f aca="false">IF($E621&gt;0,FD624/$E621,"-")</f>
        <v>#N/A</v>
      </c>
      <c r="FE627" s="263"/>
      <c r="FF627" s="263" t="e">
        <f aca="false">IF($E621&gt;0,FF624/$E621,"-")</f>
        <v>#N/A</v>
      </c>
      <c r="FG627" s="263"/>
      <c r="FH627" s="263" t="e">
        <f aca="false">IF($E621&gt;0,FH624/$E621,"-")</f>
        <v>#N/A</v>
      </c>
      <c r="FI627" s="263"/>
      <c r="FJ627" s="263" t="e">
        <f aca="false">IF($E621&gt;0,FJ624/$E621,"-")</f>
        <v>#N/A</v>
      </c>
      <c r="FK627" s="263"/>
    </row>
    <row r="628" customFormat="false" ht="12.75" hidden="true" customHeight="false" outlineLevel="0" collapsed="false">
      <c r="A628" s="232"/>
      <c r="B628" s="233"/>
      <c r="C628" s="232"/>
      <c r="D628" s="234"/>
      <c r="E628" s="234"/>
      <c r="F628" s="235"/>
      <c r="G628" s="234"/>
      <c r="H628" s="234"/>
      <c r="I628" s="237"/>
      <c r="J628" s="238"/>
      <c r="K628" s="265" t="s">
        <v>166</v>
      </c>
      <c r="L628" s="266" t="e">
        <f aca="false">IF($E621&gt;0,L626/$E621,"-")</f>
        <v>#N/A</v>
      </c>
      <c r="M628" s="266"/>
      <c r="N628" s="266" t="e">
        <f aca="false">IF($E621&gt;0,N626/$E621,"-")</f>
        <v>#N/A</v>
      </c>
      <c r="O628" s="266"/>
      <c r="P628" s="266" t="e">
        <f aca="false">IF($E621&gt;0,P626/$E621,"-")</f>
        <v>#N/A</v>
      </c>
      <c r="Q628" s="266"/>
      <c r="R628" s="266" t="e">
        <f aca="false">IF($E621&gt;0,R626/$E621,"-")</f>
        <v>#N/A</v>
      </c>
      <c r="S628" s="266"/>
      <c r="T628" s="266" t="e">
        <f aca="false">IF($E621&gt;0,T626/$E621,"-")</f>
        <v>#N/A</v>
      </c>
      <c r="U628" s="266"/>
      <c r="V628" s="266" t="e">
        <f aca="false">IF($E621&gt;0,V626/$E621,"-")</f>
        <v>#N/A</v>
      </c>
      <c r="W628" s="266"/>
      <c r="X628" s="266" t="e">
        <f aca="false">IF($E621&gt;0,X626/$E621,"-")</f>
        <v>#N/A</v>
      </c>
      <c r="Y628" s="266"/>
      <c r="Z628" s="266" t="e">
        <f aca="false">IF($E621&gt;0,Z626/$E621,"-")</f>
        <v>#N/A</v>
      </c>
      <c r="AA628" s="266"/>
      <c r="AB628" s="266" t="e">
        <f aca="false">IF($E621&gt;0,AB626/$E621,"-")</f>
        <v>#N/A</v>
      </c>
      <c r="AC628" s="266"/>
      <c r="AD628" s="266" t="e">
        <f aca="false">IF($E621&gt;0,AD626/$E621,"-")</f>
        <v>#N/A</v>
      </c>
      <c r="AE628" s="266"/>
      <c r="AF628" s="266" t="e">
        <f aca="false">IF($E621&gt;0,AF626/$E621,"-")</f>
        <v>#N/A</v>
      </c>
      <c r="AG628" s="266"/>
      <c r="AH628" s="266" t="e">
        <f aca="false">IF($E621&gt;0,AH626/$E621,"-")</f>
        <v>#N/A</v>
      </c>
      <c r="AI628" s="266"/>
      <c r="AJ628" s="266" t="e">
        <f aca="false">IF($E621&gt;0,AJ626/$E621,"-")</f>
        <v>#N/A</v>
      </c>
      <c r="AK628" s="266"/>
      <c r="AL628" s="266" t="e">
        <f aca="false">IF($E621&gt;0,AL626/$E621,"-")</f>
        <v>#N/A</v>
      </c>
      <c r="AM628" s="266"/>
      <c r="AN628" s="266" t="e">
        <f aca="false">IF($E621&gt;0,AN626/$E621,"-")</f>
        <v>#N/A</v>
      </c>
      <c r="AO628" s="266"/>
      <c r="AP628" s="266" t="e">
        <f aca="false">IF($E621&gt;0,AP626/$E621,"-")</f>
        <v>#N/A</v>
      </c>
      <c r="AQ628" s="266"/>
      <c r="AR628" s="266" t="e">
        <f aca="false">IF($E621&gt;0,AR626/$E621,"-")</f>
        <v>#N/A</v>
      </c>
      <c r="AS628" s="266"/>
      <c r="AT628" s="266" t="e">
        <f aca="false">IF($E621&gt;0,AT626/$E621,"-")</f>
        <v>#N/A</v>
      </c>
      <c r="AU628" s="266"/>
      <c r="AV628" s="266" t="e">
        <f aca="false">IF($E621&gt;0,AV626/$E621,"-")</f>
        <v>#N/A</v>
      </c>
      <c r="AW628" s="266"/>
      <c r="AX628" s="266" t="e">
        <f aca="false">IF($E621&gt;0,AX626/$E621,"-")</f>
        <v>#N/A</v>
      </c>
      <c r="AY628" s="266"/>
      <c r="AZ628" s="266" t="e">
        <f aca="false">IF($E621&gt;0,AZ626/$E621,"-")</f>
        <v>#N/A</v>
      </c>
      <c r="BA628" s="266"/>
      <c r="BB628" s="266" t="e">
        <f aca="false">IF($E621&gt;0,BB626/$E621,"-")</f>
        <v>#N/A</v>
      </c>
      <c r="BC628" s="266"/>
      <c r="BD628" s="266" t="e">
        <f aca="false">IF($E621&gt;0,BD626/$E621,"-")</f>
        <v>#N/A</v>
      </c>
      <c r="BE628" s="266"/>
      <c r="BF628" s="266" t="e">
        <f aca="false">IF($E621&gt;0,BF626/$E621,"-")</f>
        <v>#N/A</v>
      </c>
      <c r="BG628" s="266"/>
      <c r="BH628" s="266" t="e">
        <f aca="false">IF($E621&gt;0,BH626/$E621,"-")</f>
        <v>#N/A</v>
      </c>
      <c r="BI628" s="266"/>
      <c r="BJ628" s="266" t="e">
        <f aca="false">IF($E621&gt;0,BJ626/$E621,"-")</f>
        <v>#N/A</v>
      </c>
      <c r="BK628" s="266"/>
      <c r="BL628" s="266" t="e">
        <f aca="false">IF($E621&gt;0,BL626/$E621,"-")</f>
        <v>#N/A</v>
      </c>
      <c r="BM628" s="266"/>
      <c r="BN628" s="266" t="e">
        <f aca="false">IF($E621&gt;0,BN626/$E621,"-")</f>
        <v>#N/A</v>
      </c>
      <c r="BO628" s="266"/>
      <c r="BP628" s="266" t="e">
        <f aca="false">IF($E621&gt;0,BP626/$E621,"-")</f>
        <v>#N/A</v>
      </c>
      <c r="BQ628" s="266"/>
      <c r="BR628" s="300" t="e">
        <f aca="false">IF($E621&gt;0,BR626/$E621,"-")</f>
        <v>#N/A</v>
      </c>
      <c r="BS628" s="300"/>
      <c r="BT628" s="300" t="e">
        <f aca="false">IF($E621&gt;0,BT626/$E621,"-")</f>
        <v>#N/A</v>
      </c>
      <c r="BU628" s="300"/>
      <c r="BV628" s="300" t="e">
        <f aca="false">IF($E621&gt;0,BV626/$E621,"-")</f>
        <v>#N/A</v>
      </c>
      <c r="BW628" s="300"/>
      <c r="BX628" s="300" t="e">
        <f aca="false">IF($E621&gt;0,BX626/$E621,"-")</f>
        <v>#N/A</v>
      </c>
      <c r="BY628" s="300"/>
      <c r="BZ628" s="300" t="e">
        <f aca="false">IF($E621&gt;0,BZ626/$E621,"-")</f>
        <v>#N/A</v>
      </c>
      <c r="CA628" s="300"/>
      <c r="CB628" s="300" t="e">
        <f aca="false">IF($E621&gt;0,CB626/$E621,"-")</f>
        <v>#N/A</v>
      </c>
      <c r="CC628" s="300"/>
      <c r="CD628" s="300" t="e">
        <f aca="false">IF($E621&gt;0,CD626/$E621,"-")</f>
        <v>#N/A</v>
      </c>
      <c r="CE628" s="300"/>
      <c r="CF628" s="300" t="e">
        <f aca="false">IF($E621&gt;0,CF626/$E621,"-")</f>
        <v>#N/A</v>
      </c>
      <c r="CG628" s="300"/>
      <c r="CH628" s="300" t="e">
        <f aca="false">IF($E621&gt;0,CH626/$E621,"-")</f>
        <v>#N/A</v>
      </c>
      <c r="CI628" s="300"/>
      <c r="CJ628" s="300" t="e">
        <f aca="false">IF($E621&gt;0,CJ626/$E621,"-")</f>
        <v>#N/A</v>
      </c>
      <c r="CK628" s="300"/>
      <c r="CL628" s="300" t="e">
        <f aca="false">IF($E621&gt;0,CL626/$E621,"-")</f>
        <v>#N/A</v>
      </c>
      <c r="CM628" s="300"/>
      <c r="CN628" s="300" t="e">
        <f aca="false">IF($E621&gt;0,CN626/$E621,"-")</f>
        <v>#N/A</v>
      </c>
      <c r="CO628" s="300"/>
      <c r="CP628" s="300" t="e">
        <f aca="false">IF($E621&gt;0,CP626/$E621,"-")</f>
        <v>#N/A</v>
      </c>
      <c r="CQ628" s="300"/>
      <c r="CR628" s="300" t="e">
        <f aca="false">IF($E621&gt;0,CR626/$E621,"-")</f>
        <v>#N/A</v>
      </c>
      <c r="CS628" s="300"/>
      <c r="CT628" s="300" t="e">
        <f aca="false">IF($E621&gt;0,CT626/$E621,"-")</f>
        <v>#N/A</v>
      </c>
      <c r="CU628" s="300"/>
      <c r="CV628" s="300" t="e">
        <f aca="false">IF($E621&gt;0,CV626/$E621,"-")</f>
        <v>#N/A</v>
      </c>
      <c r="CW628" s="300"/>
      <c r="CX628" s="300" t="e">
        <f aca="false">IF($E621&gt;0,CX626/$E621,"-")</f>
        <v>#N/A</v>
      </c>
      <c r="CY628" s="300"/>
      <c r="CZ628" s="300" t="e">
        <f aca="false">IF($E621&gt;0,CZ626/$E621,"-")</f>
        <v>#N/A</v>
      </c>
      <c r="DA628" s="300"/>
      <c r="DB628" s="300" t="e">
        <f aca="false">IF($E621&gt;0,DB626/$E621,"-")</f>
        <v>#N/A</v>
      </c>
      <c r="DC628" s="300"/>
      <c r="DD628" s="300" t="e">
        <f aca="false">IF($E621&gt;0,DD626/$E621,"-")</f>
        <v>#N/A</v>
      </c>
      <c r="DE628" s="300"/>
      <c r="DF628" s="300" t="e">
        <f aca="false">IF($E621&gt;0,DF626/$E621,"-")</f>
        <v>#N/A</v>
      </c>
      <c r="DG628" s="300"/>
      <c r="DH628" s="300" t="e">
        <f aca="false">IF($E621&gt;0,DH626/$E621,"-")</f>
        <v>#N/A</v>
      </c>
      <c r="DI628" s="300"/>
      <c r="DJ628" s="301" t="e">
        <f aca="false">IF($E621&gt;0,DJ626/$E621,"-")</f>
        <v>#N/A</v>
      </c>
      <c r="DK628" s="301"/>
      <c r="DL628" s="300" t="e">
        <f aca="false">IF($E621&gt;0,DL626/$E621,"-")</f>
        <v>#N/A</v>
      </c>
      <c r="DM628" s="300"/>
      <c r="DN628" s="300" t="e">
        <f aca="false">IF($E621&gt;0,DN626/$E621,"-")</f>
        <v>#N/A</v>
      </c>
      <c r="DO628" s="300"/>
      <c r="DP628" s="300" t="e">
        <f aca="false">IF($E621&gt;0,DP626/$E621,"-")</f>
        <v>#N/A</v>
      </c>
      <c r="DQ628" s="300"/>
      <c r="DR628" s="300" t="e">
        <f aca="false">IF($E621&gt;0,DR626/$E621,"-")</f>
        <v>#N/A</v>
      </c>
      <c r="DS628" s="300"/>
      <c r="DT628" s="300" t="e">
        <f aca="false">IF($E621&gt;0,DT626/$E621,"-")</f>
        <v>#N/A</v>
      </c>
      <c r="DU628" s="300"/>
      <c r="DV628" s="300" t="e">
        <f aca="false">IF($E621&gt;0,DV626/$E621,"-")</f>
        <v>#N/A</v>
      </c>
      <c r="DW628" s="300"/>
      <c r="DX628" s="300" t="e">
        <f aca="false">IF($E621&gt;0,DX626/$E621,"-")</f>
        <v>#N/A</v>
      </c>
      <c r="DY628" s="300"/>
      <c r="DZ628" s="300" t="e">
        <f aca="false">IF($E621&gt;0,DZ626/$E621,"-")</f>
        <v>#N/A</v>
      </c>
      <c r="EA628" s="300"/>
      <c r="EB628" s="300" t="e">
        <f aca="false">IF($E621&gt;0,EB626/$E621,"-")</f>
        <v>#N/A</v>
      </c>
      <c r="EC628" s="300"/>
      <c r="ED628" s="300" t="e">
        <f aca="false">IF($E621&gt;0,ED626/$E621,"-")</f>
        <v>#N/A</v>
      </c>
      <c r="EE628" s="300"/>
      <c r="EF628" s="300" t="e">
        <f aca="false">IF($E621&gt;0,EF626/$E621,"-")</f>
        <v>#N/A</v>
      </c>
      <c r="EG628" s="300"/>
      <c r="EH628" s="300" t="e">
        <f aca="false">IF($E621&gt;0,EH626/$E621,"-")</f>
        <v>#N/A</v>
      </c>
      <c r="EI628" s="300"/>
      <c r="EJ628" s="300" t="e">
        <f aca="false">IF($E621&gt;0,EJ626/$E621,"-")</f>
        <v>#N/A</v>
      </c>
      <c r="EK628" s="300"/>
      <c r="EL628" s="300" t="e">
        <f aca="false">IF($E621&gt;0,EL626/$E621,"-")</f>
        <v>#N/A</v>
      </c>
      <c r="EM628" s="300"/>
      <c r="EN628" s="300" t="e">
        <f aca="false">IF($E621&gt;0,EN626/$E621,"-")</f>
        <v>#N/A</v>
      </c>
      <c r="EO628" s="300"/>
      <c r="EP628" s="300" t="e">
        <f aca="false">IF($E621&gt;0,EP626/$E621,"-")</f>
        <v>#N/A</v>
      </c>
      <c r="EQ628" s="300"/>
      <c r="ER628" s="300" t="e">
        <f aca="false">IF($E621&gt;0,ER626/$E621,"-")</f>
        <v>#N/A</v>
      </c>
      <c r="ES628" s="300"/>
      <c r="ET628" s="300" t="e">
        <f aca="false">IF($E621&gt;0,ET626/$E621,"-")</f>
        <v>#N/A</v>
      </c>
      <c r="EU628" s="300"/>
      <c r="EV628" s="300" t="e">
        <f aca="false">IF($E621&gt;0,EV626/$E621,"-")</f>
        <v>#N/A</v>
      </c>
      <c r="EW628" s="300"/>
      <c r="EX628" s="302" t="e">
        <f aca="false">IF($E621&gt;0,EX626/$E621,"-")</f>
        <v>#N/A</v>
      </c>
      <c r="EY628" s="302"/>
      <c r="EZ628" s="300" t="e">
        <f aca="false">IF($E621&gt;0,EZ626/$E621,"-")</f>
        <v>#N/A</v>
      </c>
      <c r="FA628" s="300"/>
      <c r="FB628" s="300" t="e">
        <f aca="false">IF($E621&gt;0,FB626/$E621,"-")</f>
        <v>#N/A</v>
      </c>
      <c r="FC628" s="300"/>
      <c r="FD628" s="300" t="e">
        <f aca="false">IF($E621&gt;0,FD626/$E621,"-")</f>
        <v>#N/A</v>
      </c>
      <c r="FE628" s="300"/>
      <c r="FF628" s="300" t="e">
        <f aca="false">IF($E621&gt;0,FF626/$E621,"-")</f>
        <v>#N/A</v>
      </c>
      <c r="FG628" s="300"/>
      <c r="FH628" s="300" t="e">
        <f aca="false">IF($E621&gt;0,FH626/$E621,"-")</f>
        <v>#N/A</v>
      </c>
      <c r="FI628" s="300"/>
      <c r="FJ628" s="300" t="e">
        <f aca="false">IF($E621&gt;0,FJ626/$E621,"-")</f>
        <v>#N/A</v>
      </c>
      <c r="FK628" s="300"/>
    </row>
    <row r="629" customFormat="false" ht="13.8" hidden="true" customHeight="false" outlineLevel="0" collapsed="false">
      <c r="A629" s="268"/>
      <c r="B629" s="269"/>
      <c r="C629" s="269"/>
      <c r="D629" s="271"/>
      <c r="E629" s="271"/>
      <c r="F629" s="269"/>
      <c r="G629" s="269"/>
      <c r="H629" s="269"/>
      <c r="I629" s="269"/>
      <c r="J629" s="269"/>
      <c r="K629" s="269"/>
      <c r="L629" s="274"/>
      <c r="M629" s="274"/>
      <c r="N629" s="274"/>
      <c r="O629" s="274"/>
      <c r="P629" s="274"/>
      <c r="Q629" s="274"/>
      <c r="R629" s="275"/>
      <c r="S629" s="275"/>
      <c r="T629" s="276"/>
      <c r="U629" s="276"/>
      <c r="V629" s="274"/>
      <c r="W629" s="274"/>
      <c r="X629" s="274"/>
      <c r="Y629" s="274"/>
      <c r="Z629" s="275"/>
      <c r="AA629" s="275"/>
      <c r="AB629" s="276"/>
      <c r="AC629" s="276"/>
      <c r="AD629" s="274"/>
      <c r="AE629" s="274"/>
      <c r="AF629" s="274"/>
      <c r="AG629" s="274"/>
      <c r="AH629" s="275"/>
      <c r="AI629" s="275"/>
      <c r="AJ629" s="276"/>
      <c r="AK629" s="276"/>
      <c r="AL629" s="274"/>
      <c r="AM629" s="274"/>
      <c r="AN629" s="274"/>
      <c r="AO629" s="274"/>
      <c r="AP629" s="275"/>
      <c r="AQ629" s="275"/>
      <c r="AR629" s="276"/>
      <c r="AS629" s="276"/>
      <c r="AT629" s="277"/>
      <c r="AU629" s="277"/>
      <c r="AV629" s="277"/>
      <c r="AW629" s="277"/>
      <c r="AX629" s="277"/>
      <c r="AY629" s="278"/>
      <c r="AZ629" s="279"/>
      <c r="BA629" s="277"/>
      <c r="BB629" s="277"/>
      <c r="BC629" s="277"/>
      <c r="BD629" s="277"/>
      <c r="BE629" s="277"/>
      <c r="BF629" s="277"/>
      <c r="BG629" s="278"/>
      <c r="BH629" s="279"/>
      <c r="BI629" s="277"/>
      <c r="BJ629" s="277"/>
      <c r="BK629" s="277"/>
      <c r="BL629" s="277"/>
      <c r="BM629" s="277"/>
      <c r="BN629" s="277"/>
      <c r="BO629" s="278"/>
      <c r="BP629" s="279"/>
      <c r="BQ629" s="277"/>
      <c r="BR629" s="277"/>
      <c r="BS629" s="277"/>
      <c r="BT629" s="277"/>
      <c r="BU629" s="277"/>
      <c r="BV629" s="277"/>
      <c r="BW629" s="278"/>
      <c r="BX629" s="279"/>
      <c r="BY629" s="277"/>
      <c r="BZ629" s="277"/>
      <c r="CA629" s="277"/>
      <c r="CB629" s="277"/>
      <c r="CC629" s="277"/>
      <c r="CD629" s="275"/>
      <c r="CE629" s="275"/>
      <c r="CF629" s="276"/>
      <c r="CG629" s="276"/>
      <c r="CH629" s="274"/>
      <c r="CI629" s="274"/>
      <c r="CJ629" s="274"/>
      <c r="CK629" s="274"/>
      <c r="CL629" s="275"/>
      <c r="CM629" s="275"/>
      <c r="CN629" s="276"/>
      <c r="CO629" s="276"/>
      <c r="CP629" s="280"/>
      <c r="CQ629" s="280"/>
      <c r="CR629" s="280"/>
      <c r="CS629" s="280"/>
      <c r="CT629" s="281"/>
      <c r="CU629" s="282"/>
      <c r="CV629" s="283"/>
      <c r="CW629" s="281"/>
      <c r="CX629" s="281"/>
      <c r="CY629" s="281"/>
      <c r="CZ629" s="281"/>
      <c r="DA629" s="281"/>
      <c r="DB629" s="281"/>
      <c r="DC629" s="282"/>
      <c r="DD629" s="283"/>
      <c r="DE629" s="281"/>
      <c r="DF629" s="281"/>
      <c r="DG629" s="281"/>
      <c r="DH629" s="281"/>
      <c r="DI629" s="281"/>
      <c r="DJ629" s="284"/>
      <c r="DK629" s="285"/>
      <c r="DL629" s="283"/>
      <c r="DM629" s="281"/>
      <c r="DN629" s="281"/>
      <c r="DO629" s="281"/>
      <c r="DP629" s="281"/>
      <c r="DQ629" s="281"/>
      <c r="DR629" s="281"/>
      <c r="DS629" s="282"/>
      <c r="DT629" s="283"/>
      <c r="DU629" s="281"/>
      <c r="DV629" s="281"/>
      <c r="DW629" s="281"/>
      <c r="DX629" s="281"/>
      <c r="DY629" s="281"/>
      <c r="DZ629" s="281"/>
      <c r="EA629" s="282"/>
      <c r="EB629" s="283"/>
      <c r="EC629" s="281"/>
      <c r="ED629" s="281"/>
      <c r="EE629" s="281"/>
      <c r="EF629" s="281"/>
      <c r="EG629" s="281"/>
      <c r="EH629" s="281"/>
      <c r="EI629" s="282"/>
      <c r="EJ629" s="283"/>
      <c r="EK629" s="281"/>
      <c r="EL629" s="281"/>
      <c r="EM629" s="281"/>
      <c r="EN629" s="281"/>
      <c r="EO629" s="281"/>
      <c r="EP629" s="281"/>
      <c r="EQ629" s="282"/>
      <c r="ER629" s="283"/>
      <c r="ES629" s="281"/>
      <c r="ET629" s="281"/>
      <c r="EU629" s="281"/>
      <c r="EV629" s="281"/>
      <c r="EW629" s="281"/>
      <c r="EX629" s="286"/>
      <c r="EY629" s="287"/>
      <c r="EZ629" s="283"/>
      <c r="FA629" s="281"/>
      <c r="FB629" s="281"/>
      <c r="FC629" s="281"/>
      <c r="FD629" s="281"/>
      <c r="FE629" s="281"/>
      <c r="FF629" s="281"/>
      <c r="FG629" s="282"/>
      <c r="FH629" s="283"/>
      <c r="FI629" s="281"/>
      <c r="FJ629" s="281"/>
      <c r="FK629" s="281"/>
    </row>
    <row r="630" customFormat="false" ht="12.75" hidden="true" customHeight="false" outlineLevel="0" collapsed="false">
      <c r="A630" s="232" t="s">
        <v>230</v>
      </c>
      <c r="B630" s="233" t="e">
        <f aca="false">VLOOKUP(A630,PLANEJAMENTO!$B$11:$C$96,2,FALSE())</f>
        <v>#N/A</v>
      </c>
      <c r="C630" s="232" t="e">
        <f aca="false">VLOOKUP(A630,PLANEJAMENTO!$B$11:$D$96,3,FALSE())</f>
        <v>#N/A</v>
      </c>
      <c r="D630" s="234" t="e">
        <f aca="false">VLOOKUP(A630,PLANEJAMENTO!$B$11:$E$96,4,FALSE())</f>
        <v>#N/A</v>
      </c>
      <c r="E630" s="234" t="e">
        <f aca="false">D630</f>
        <v>#N/A</v>
      </c>
      <c r="F630" s="235" t="n">
        <f aca="false">PRODUÇÕES!D59</f>
        <v>55</v>
      </c>
      <c r="G630" s="234" t="n">
        <f aca="false">F630*8</f>
        <v>440</v>
      </c>
      <c r="H630" s="234"/>
      <c r="I630" s="237"/>
      <c r="J630" s="238"/>
      <c r="K630" s="305" t="s">
        <v>159</v>
      </c>
      <c r="L630" s="240"/>
      <c r="M630" s="240"/>
      <c r="N630" s="240"/>
      <c r="O630" s="240"/>
      <c r="P630" s="240"/>
      <c r="Q630" s="240"/>
      <c r="R630" s="240"/>
      <c r="S630" s="240"/>
      <c r="T630" s="240"/>
      <c r="U630" s="240"/>
      <c r="V630" s="240"/>
      <c r="W630" s="240"/>
      <c r="X630" s="240"/>
      <c r="Y630" s="240"/>
      <c r="Z630" s="240"/>
      <c r="AA630" s="240"/>
      <c r="AB630" s="240"/>
      <c r="AC630" s="240"/>
      <c r="AD630" s="240"/>
      <c r="AE630" s="240"/>
      <c r="AF630" s="240"/>
      <c r="AG630" s="240"/>
      <c r="AH630" s="240"/>
      <c r="AI630" s="240"/>
      <c r="AJ630" s="240"/>
      <c r="AK630" s="240"/>
      <c r="AL630" s="240"/>
      <c r="AM630" s="240"/>
      <c r="AN630" s="240"/>
      <c r="AO630" s="240"/>
      <c r="AP630" s="240"/>
      <c r="AQ630" s="240"/>
      <c r="AR630" s="240"/>
      <c r="AS630" s="240"/>
      <c r="AT630" s="240"/>
      <c r="AU630" s="240"/>
      <c r="AV630" s="240"/>
      <c r="AW630" s="240"/>
      <c r="AX630" s="240"/>
      <c r="AY630" s="240"/>
      <c r="AZ630" s="240"/>
      <c r="BA630" s="240"/>
      <c r="BB630" s="240"/>
      <c r="BC630" s="240"/>
      <c r="BD630" s="240"/>
      <c r="BE630" s="240"/>
      <c r="BF630" s="345"/>
      <c r="BG630" s="345"/>
      <c r="BH630" s="240"/>
      <c r="BI630" s="240"/>
      <c r="BJ630" s="240"/>
      <c r="BK630" s="240"/>
      <c r="BL630" s="240"/>
      <c r="BM630" s="240"/>
      <c r="BN630" s="240"/>
      <c r="BO630" s="240"/>
      <c r="BP630" s="240"/>
      <c r="BQ630" s="240"/>
      <c r="BR630" s="308"/>
      <c r="BS630" s="308"/>
      <c r="BT630" s="395" t="n">
        <f aca="false">6-BT612</f>
        <v>5.87423593073593</v>
      </c>
      <c r="BU630" s="395"/>
      <c r="BV630" s="395" t="n">
        <v>4.04683918732783</v>
      </c>
      <c r="BW630" s="395"/>
      <c r="BX630" s="308"/>
      <c r="BY630" s="308"/>
      <c r="BZ630" s="308"/>
      <c r="CA630" s="308"/>
      <c r="CB630" s="308"/>
      <c r="CC630" s="308"/>
      <c r="CD630" s="308"/>
      <c r="CE630" s="308"/>
      <c r="CF630" s="308"/>
      <c r="CG630" s="308"/>
      <c r="CH630" s="308"/>
      <c r="CI630" s="308"/>
      <c r="CJ630" s="308"/>
      <c r="CK630" s="308"/>
      <c r="CL630" s="308"/>
      <c r="CM630" s="308"/>
      <c r="CN630" s="308"/>
      <c r="CO630" s="308"/>
      <c r="CP630" s="308"/>
      <c r="CQ630" s="308"/>
      <c r="CR630" s="308"/>
      <c r="CS630" s="308"/>
      <c r="CT630" s="308"/>
      <c r="CU630" s="308"/>
      <c r="CV630" s="308"/>
      <c r="CW630" s="308"/>
      <c r="CX630" s="308"/>
      <c r="CY630" s="308"/>
      <c r="CZ630" s="308"/>
      <c r="DA630" s="308"/>
      <c r="DB630" s="308"/>
      <c r="DC630" s="308"/>
      <c r="DD630" s="308"/>
      <c r="DE630" s="308"/>
      <c r="DF630" s="308"/>
      <c r="DG630" s="308"/>
      <c r="DH630" s="308"/>
      <c r="DI630" s="308"/>
      <c r="DJ630" s="315"/>
      <c r="DK630" s="315"/>
      <c r="DL630" s="308"/>
      <c r="DM630" s="308"/>
      <c r="DN630" s="308"/>
      <c r="DO630" s="308"/>
      <c r="DP630" s="308"/>
      <c r="DQ630" s="308"/>
      <c r="DR630" s="308"/>
      <c r="DS630" s="308"/>
      <c r="DT630" s="308"/>
      <c r="DU630" s="308"/>
      <c r="DV630" s="308"/>
      <c r="DW630" s="308"/>
      <c r="DX630" s="308"/>
      <c r="DY630" s="308"/>
      <c r="DZ630" s="308"/>
      <c r="EA630" s="308"/>
      <c r="EB630" s="308"/>
      <c r="EC630" s="308"/>
      <c r="ED630" s="308"/>
      <c r="EE630" s="308"/>
      <c r="EF630" s="308"/>
      <c r="EG630" s="308"/>
      <c r="EH630" s="308"/>
      <c r="EI630" s="308"/>
      <c r="EJ630" s="308"/>
      <c r="EK630" s="308"/>
      <c r="EL630" s="308"/>
      <c r="EM630" s="308"/>
      <c r="EN630" s="308"/>
      <c r="EO630" s="308"/>
      <c r="EP630" s="308"/>
      <c r="EQ630" s="308"/>
      <c r="ER630" s="308"/>
      <c r="ES630" s="308"/>
      <c r="ET630" s="308"/>
      <c r="EU630" s="308"/>
      <c r="EV630" s="308"/>
      <c r="EW630" s="308"/>
      <c r="EX630" s="309"/>
      <c r="EY630" s="309"/>
      <c r="EZ630" s="308"/>
      <c r="FA630" s="308"/>
      <c r="FB630" s="308"/>
      <c r="FC630" s="308"/>
      <c r="FD630" s="308"/>
      <c r="FE630" s="308"/>
      <c r="FF630" s="308"/>
      <c r="FG630" s="308"/>
      <c r="FH630" s="308"/>
      <c r="FI630" s="308"/>
      <c r="FJ630" s="308"/>
      <c r="FK630" s="308"/>
    </row>
    <row r="631" customFormat="false" ht="12.75" hidden="true" customHeight="false" outlineLevel="0" collapsed="false">
      <c r="A631" s="232"/>
      <c r="B631" s="233"/>
      <c r="C631" s="232"/>
      <c r="D631" s="234"/>
      <c r="E631" s="234"/>
      <c r="F631" s="235"/>
      <c r="G631" s="234"/>
      <c r="H631" s="234"/>
      <c r="I631" s="237"/>
      <c r="J631" s="238"/>
      <c r="K631" s="244" t="s">
        <v>160</v>
      </c>
      <c r="L631" s="245"/>
      <c r="M631" s="245"/>
      <c r="N631" s="245"/>
      <c r="O631" s="245"/>
      <c r="P631" s="245"/>
      <c r="Q631" s="245"/>
      <c r="R631" s="245"/>
      <c r="S631" s="245"/>
      <c r="T631" s="245"/>
      <c r="U631" s="245"/>
      <c r="V631" s="245"/>
      <c r="W631" s="245"/>
      <c r="X631" s="245"/>
      <c r="Y631" s="245"/>
      <c r="Z631" s="245"/>
      <c r="AA631" s="245"/>
      <c r="AB631" s="245"/>
      <c r="AC631" s="245"/>
      <c r="AD631" s="245"/>
      <c r="AE631" s="245"/>
      <c r="AF631" s="245"/>
      <c r="AG631" s="245"/>
      <c r="AH631" s="245"/>
      <c r="AI631" s="245"/>
      <c r="AJ631" s="245"/>
      <c r="AK631" s="245"/>
      <c r="AL631" s="245"/>
      <c r="AM631" s="245"/>
      <c r="AN631" s="245"/>
      <c r="AO631" s="245"/>
      <c r="AP631" s="245"/>
      <c r="AQ631" s="245"/>
      <c r="AR631" s="245"/>
      <c r="AS631" s="245"/>
      <c r="AT631" s="245"/>
      <c r="AU631" s="245"/>
      <c r="AV631" s="245"/>
      <c r="AW631" s="245"/>
      <c r="AX631" s="245"/>
      <c r="AY631" s="245"/>
      <c r="AZ631" s="245"/>
      <c r="BA631" s="245"/>
      <c r="BB631" s="245"/>
      <c r="BC631" s="245"/>
      <c r="BD631" s="245"/>
      <c r="BE631" s="245"/>
      <c r="BF631" s="245"/>
      <c r="BG631" s="245"/>
      <c r="BH631" s="245"/>
      <c r="BI631" s="245"/>
      <c r="BJ631" s="245"/>
      <c r="BK631" s="245"/>
      <c r="BL631" s="245"/>
      <c r="BM631" s="245"/>
      <c r="BN631" s="245"/>
      <c r="BO631" s="245"/>
      <c r="BP631" s="245"/>
      <c r="BQ631" s="245"/>
      <c r="BR631" s="245"/>
      <c r="BS631" s="245"/>
      <c r="BT631" s="245" t="n">
        <v>1</v>
      </c>
      <c r="BU631" s="245"/>
      <c r="BV631" s="245" t="n">
        <v>1</v>
      </c>
      <c r="BW631" s="245"/>
      <c r="BX631" s="245"/>
      <c r="BY631" s="245"/>
      <c r="BZ631" s="245"/>
      <c r="CA631" s="245"/>
      <c r="CB631" s="245"/>
      <c r="CC631" s="245"/>
      <c r="CD631" s="245"/>
      <c r="CE631" s="245"/>
      <c r="CF631" s="245"/>
      <c r="CG631" s="245"/>
      <c r="CH631" s="245"/>
      <c r="CI631" s="245"/>
      <c r="CJ631" s="245"/>
      <c r="CK631" s="245"/>
      <c r="CL631" s="245"/>
      <c r="CM631" s="245"/>
      <c r="CN631" s="245"/>
      <c r="CO631" s="245"/>
      <c r="CP631" s="245"/>
      <c r="CQ631" s="245"/>
      <c r="CR631" s="245"/>
      <c r="CS631" s="245"/>
      <c r="CT631" s="245"/>
      <c r="CU631" s="245"/>
      <c r="CV631" s="245"/>
      <c r="CW631" s="245"/>
      <c r="CX631" s="245"/>
      <c r="CY631" s="245"/>
      <c r="CZ631" s="245"/>
      <c r="DA631" s="245"/>
      <c r="DB631" s="245"/>
      <c r="DC631" s="245"/>
      <c r="DD631" s="245"/>
      <c r="DE631" s="245"/>
      <c r="DF631" s="245"/>
      <c r="DG631" s="245"/>
      <c r="DH631" s="245"/>
      <c r="DI631" s="245"/>
      <c r="DJ631" s="310"/>
      <c r="DK631" s="310"/>
      <c r="DL631" s="245"/>
      <c r="DM631" s="245"/>
      <c r="DN631" s="245"/>
      <c r="DO631" s="245"/>
      <c r="DP631" s="245"/>
      <c r="DQ631" s="245"/>
      <c r="DR631" s="245"/>
      <c r="DS631" s="245"/>
      <c r="DT631" s="245"/>
      <c r="DU631" s="245"/>
      <c r="DV631" s="245"/>
      <c r="DW631" s="245"/>
      <c r="DX631" s="245"/>
      <c r="DY631" s="245"/>
      <c r="DZ631" s="245"/>
      <c r="EA631" s="245"/>
      <c r="EB631" s="245"/>
      <c r="EC631" s="245"/>
      <c r="ED631" s="245"/>
      <c r="EE631" s="245"/>
      <c r="EF631" s="245"/>
      <c r="EG631" s="245"/>
      <c r="EH631" s="245"/>
      <c r="EI631" s="245"/>
      <c r="EJ631" s="245"/>
      <c r="EK631" s="245"/>
      <c r="EL631" s="245"/>
      <c r="EM631" s="245"/>
      <c r="EN631" s="245"/>
      <c r="EO631" s="245"/>
      <c r="EP631" s="245"/>
      <c r="EQ631" s="245"/>
      <c r="ER631" s="245"/>
      <c r="ES631" s="245"/>
      <c r="ET631" s="245"/>
      <c r="EU631" s="245"/>
      <c r="EV631" s="245"/>
      <c r="EW631" s="245"/>
      <c r="EX631" s="246"/>
      <c r="EY631" s="246"/>
      <c r="EZ631" s="245"/>
      <c r="FA631" s="245"/>
      <c r="FB631" s="245"/>
      <c r="FC631" s="245"/>
      <c r="FD631" s="245"/>
      <c r="FE631" s="245"/>
      <c r="FF631" s="245"/>
      <c r="FG631" s="245"/>
      <c r="FH631" s="245"/>
      <c r="FI631" s="245"/>
      <c r="FJ631" s="245"/>
      <c r="FK631" s="245"/>
    </row>
    <row r="632" customFormat="false" ht="12.75" hidden="true" customHeight="false" outlineLevel="0" collapsed="false">
      <c r="A632" s="232"/>
      <c r="B632" s="233"/>
      <c r="C632" s="232"/>
      <c r="D632" s="234"/>
      <c r="E632" s="234"/>
      <c r="F632" s="235"/>
      <c r="G632" s="234"/>
      <c r="H632" s="234"/>
      <c r="I632" s="237"/>
      <c r="J632" s="238"/>
      <c r="K632" s="247" t="s">
        <v>161</v>
      </c>
      <c r="L632" s="248" t="n">
        <f aca="false">(L630*L631*$G630)*$L$8</f>
        <v>0</v>
      </c>
      <c r="M632" s="248"/>
      <c r="N632" s="248" t="n">
        <f aca="false">(N630*N631*$G630)*$L$8</f>
        <v>0</v>
      </c>
      <c r="O632" s="248"/>
      <c r="P632" s="248" t="n">
        <f aca="false">(P630*P631*$G630)*$L$8</f>
        <v>0</v>
      </c>
      <c r="Q632" s="248"/>
      <c r="R632" s="248" t="n">
        <f aca="false">(R630*R631*$G630)*$L$8</f>
        <v>0</v>
      </c>
      <c r="S632" s="248"/>
      <c r="T632" s="248" t="n">
        <f aca="false">(T630*T631*$G630)*$T$8</f>
        <v>0</v>
      </c>
      <c r="U632" s="248"/>
      <c r="V632" s="248" t="n">
        <f aca="false">(V630*V631*$G630)*$T$8</f>
        <v>0</v>
      </c>
      <c r="W632" s="248"/>
      <c r="X632" s="248" t="n">
        <f aca="false">(X630*X631*$G630)*$T$8</f>
        <v>0</v>
      </c>
      <c r="Y632" s="248"/>
      <c r="Z632" s="248" t="n">
        <f aca="false">(Z630*Z631*$G630)*$T$8</f>
        <v>0</v>
      </c>
      <c r="AA632" s="248"/>
      <c r="AB632" s="248" t="n">
        <f aca="false">(AB630*AB631*$G630)*$AB$8</f>
        <v>0</v>
      </c>
      <c r="AC632" s="248"/>
      <c r="AD632" s="248" t="n">
        <f aca="false">(AD630*AD631*$G630)*$AB$8</f>
        <v>0</v>
      </c>
      <c r="AE632" s="248"/>
      <c r="AF632" s="248" t="n">
        <f aca="false">(AF630*AF631*$G630)*$AB$8</f>
        <v>0</v>
      </c>
      <c r="AG632" s="248"/>
      <c r="AH632" s="248" t="n">
        <f aca="false">(AH630*AH631*$G630)*$AB$8</f>
        <v>0</v>
      </c>
      <c r="AI632" s="248"/>
      <c r="AJ632" s="248" t="n">
        <f aca="false">(AJ630*AJ631*$G630)*$AJ$8</f>
        <v>0</v>
      </c>
      <c r="AK632" s="248"/>
      <c r="AL632" s="248" t="n">
        <f aca="false">(AL630*AL631*$G630)*$AJ$8</f>
        <v>0</v>
      </c>
      <c r="AM632" s="248"/>
      <c r="AN632" s="248" t="n">
        <f aca="false">(AN630*AN631*$G630)*$AJ$8</f>
        <v>0</v>
      </c>
      <c r="AO632" s="248"/>
      <c r="AP632" s="248" t="n">
        <f aca="false">(AP630*AP631*$G630)*$AJ$8</f>
        <v>0</v>
      </c>
      <c r="AQ632" s="248"/>
      <c r="AR632" s="248" t="n">
        <f aca="false">(AR630*AR631*$G630)*$AT$8</f>
        <v>0</v>
      </c>
      <c r="AS632" s="248"/>
      <c r="AT632" s="248" t="n">
        <f aca="false">(AT630*AT631*$G630)*$AT$8</f>
        <v>0</v>
      </c>
      <c r="AU632" s="248"/>
      <c r="AV632" s="248" t="n">
        <f aca="false">(AV630*AV631*$G630)*$AT$8</f>
        <v>0</v>
      </c>
      <c r="AW632" s="248"/>
      <c r="AX632" s="248" t="n">
        <f aca="false">(AX630*AX631*$G630)*$AT$8</f>
        <v>0</v>
      </c>
      <c r="AY632" s="248"/>
      <c r="AZ632" s="248" t="n">
        <f aca="false">(AZ630*AZ631*$G630)*$BB$8</f>
        <v>0</v>
      </c>
      <c r="BA632" s="248"/>
      <c r="BB632" s="248" t="n">
        <f aca="false">(BB630*BB631*$G630)*$BB$8</f>
        <v>0</v>
      </c>
      <c r="BC632" s="248"/>
      <c r="BD632" s="248" t="n">
        <f aca="false">(BD630*BD631*$G630)*$BB$8</f>
        <v>0</v>
      </c>
      <c r="BE632" s="248"/>
      <c r="BF632" s="248" t="n">
        <f aca="false">(BF630*BF631*$G630)*$BB$8</f>
        <v>0</v>
      </c>
      <c r="BG632" s="248"/>
      <c r="BH632" s="248" t="n">
        <f aca="false">(BH630*BH631*$G630)*$BJ$8</f>
        <v>0</v>
      </c>
      <c r="BI632" s="248"/>
      <c r="BJ632" s="248" t="n">
        <f aca="false">(BJ630*BJ631*$G630)*$BJ$8</f>
        <v>0</v>
      </c>
      <c r="BK632" s="248"/>
      <c r="BL632" s="248" t="n">
        <f aca="false">(BL630*BL631*$G630)*$BJ$8</f>
        <v>0</v>
      </c>
      <c r="BM632" s="248"/>
      <c r="BN632" s="248" t="n">
        <f aca="false">(BN630*BN631*$G630)*$BJ$8</f>
        <v>0</v>
      </c>
      <c r="BO632" s="248"/>
      <c r="BP632" s="248" t="n">
        <f aca="false">(BP630*BP631*$G630)*$BT$8</f>
        <v>0</v>
      </c>
      <c r="BQ632" s="248"/>
      <c r="BR632" s="248" t="n">
        <f aca="false">(BR630*BR631*$G630)*$BT$8</f>
        <v>0</v>
      </c>
      <c r="BS632" s="248"/>
      <c r="BT632" s="248" t="n">
        <f aca="false">(BT630*BT631*$G630)*$BT$8</f>
        <v>2576.3261843318</v>
      </c>
      <c r="BU632" s="248"/>
      <c r="BV632" s="248" t="n">
        <f aca="false">(BV630*BV631*$G630)*$BT$8</f>
        <v>1774.86534164223</v>
      </c>
      <c r="BW632" s="248"/>
      <c r="BX632" s="248" t="n">
        <f aca="false">(BX630*BX631*$G630)*$CB$8</f>
        <v>0</v>
      </c>
      <c r="BY632" s="248"/>
      <c r="BZ632" s="248" t="n">
        <f aca="false">(BZ630*BZ631*$G630)*$CB$8</f>
        <v>0</v>
      </c>
      <c r="CA632" s="248"/>
      <c r="CB632" s="248" t="n">
        <f aca="false">(CB630*CB631*$G630)*$CB$8</f>
        <v>0</v>
      </c>
      <c r="CC632" s="248"/>
      <c r="CD632" s="248" t="n">
        <f aca="false">(CD630*CD631*$G630)*$CB$8</f>
        <v>0</v>
      </c>
      <c r="CE632" s="248"/>
      <c r="CF632" s="248" t="n">
        <f aca="false">(CF630*CF631*$G630)*$CJ$8</f>
        <v>0</v>
      </c>
      <c r="CG632" s="248"/>
      <c r="CH632" s="248" t="n">
        <f aca="false">(CH630*CH631*$G630)*$CJ$8</f>
        <v>0</v>
      </c>
      <c r="CI632" s="248"/>
      <c r="CJ632" s="248" t="n">
        <f aca="false">(CJ630*CJ631*$G630)*$CJ$8</f>
        <v>0</v>
      </c>
      <c r="CK632" s="248"/>
      <c r="CL632" s="248" t="n">
        <f aca="false">(CL630*CL631*$G630)*$CJ$8</f>
        <v>0</v>
      </c>
      <c r="CM632" s="248"/>
      <c r="CN632" s="248" t="n">
        <f aca="false">(CN630*CN631*$G630)*$CT$8</f>
        <v>0</v>
      </c>
      <c r="CO632" s="248"/>
      <c r="CP632" s="248" t="n">
        <f aca="false">(CP630*CP631*$G630)*$CT$8</f>
        <v>0</v>
      </c>
      <c r="CQ632" s="248"/>
      <c r="CR632" s="248" t="n">
        <f aca="false">(CR630*CR631*$G630)*$CT$8</f>
        <v>0</v>
      </c>
      <c r="CS632" s="248"/>
      <c r="CT632" s="248" t="n">
        <f aca="false">(CT630*CT631*$G630)*$CT$8</f>
        <v>0</v>
      </c>
      <c r="CU632" s="248"/>
      <c r="CV632" s="248" t="n">
        <f aca="false">(CV630*CV631*$G630)*$DB$8</f>
        <v>0</v>
      </c>
      <c r="CW632" s="248"/>
      <c r="CX632" s="248" t="n">
        <f aca="false">(CX630*CX631*$G630)*$DB$8</f>
        <v>0</v>
      </c>
      <c r="CY632" s="248"/>
      <c r="CZ632" s="248" t="n">
        <f aca="false">(CZ630*CZ631*$G630)*$DB$8</f>
        <v>0</v>
      </c>
      <c r="DA632" s="248"/>
      <c r="DB632" s="248" t="n">
        <f aca="false">(DB630*DB631*$G630)*$DB$8</f>
        <v>0</v>
      </c>
      <c r="DC632" s="248"/>
      <c r="DD632" s="248" t="n">
        <f aca="false">(DD630*DD631*$G630)*$DB$8</f>
        <v>0</v>
      </c>
      <c r="DE632" s="248"/>
      <c r="DF632" s="248" t="n">
        <f aca="false">(DF630*DF631*$G630)*$DB$8</f>
        <v>0</v>
      </c>
      <c r="DG632" s="248"/>
      <c r="DH632" s="248" t="n">
        <f aca="false">(DH630*DH631*$G630)*$DB$8</f>
        <v>0</v>
      </c>
      <c r="DI632" s="248"/>
      <c r="DJ632" s="292" t="n">
        <f aca="false">(DJ630*DJ631*$G630)*$DB$8</f>
        <v>0</v>
      </c>
      <c r="DK632" s="292"/>
      <c r="DL632" s="248" t="n">
        <f aca="false">(DL630*DL631*$G630)*$DB$8</f>
        <v>0</v>
      </c>
      <c r="DM632" s="248"/>
      <c r="DN632" s="248" t="n">
        <f aca="false">(DN630*DN631*$G630)*$DB$8</f>
        <v>0</v>
      </c>
      <c r="DO632" s="248"/>
      <c r="DP632" s="248" t="n">
        <f aca="false">(DP630*DP631*$G630)*$DB$8</f>
        <v>0</v>
      </c>
      <c r="DQ632" s="248"/>
      <c r="DR632" s="248" t="n">
        <f aca="false">(DR630*DR631*$G630)*$DB$8</f>
        <v>0</v>
      </c>
      <c r="DS632" s="248"/>
      <c r="DT632" s="248" t="n">
        <f aca="false">(DT630*DT631*$G630)*$DB$8</f>
        <v>0</v>
      </c>
      <c r="DU632" s="248"/>
      <c r="DV632" s="248" t="n">
        <f aca="false">(DV630*DV631*$G630)*$DB$8</f>
        <v>0</v>
      </c>
      <c r="DW632" s="248"/>
      <c r="DX632" s="248" t="n">
        <f aca="false">(DX630*DX631*$G630)*$DB$8</f>
        <v>0</v>
      </c>
      <c r="DY632" s="248"/>
      <c r="DZ632" s="248" t="n">
        <f aca="false">(DZ630*DZ631*$G630)*$DB$8</f>
        <v>0</v>
      </c>
      <c r="EA632" s="248"/>
      <c r="EB632" s="248" t="n">
        <f aca="false">(EB630*EB631*$G630)*$DB$8</f>
        <v>0</v>
      </c>
      <c r="EC632" s="248"/>
      <c r="ED632" s="248" t="n">
        <f aca="false">(ED630*ED631*$G630)*$DB$8</f>
        <v>0</v>
      </c>
      <c r="EE632" s="248"/>
      <c r="EF632" s="248" t="n">
        <f aca="false">(EF630*EF631*$G630)*$DB$8</f>
        <v>0</v>
      </c>
      <c r="EG632" s="248"/>
      <c r="EH632" s="248" t="n">
        <f aca="false">(EH630*EH631*$G630)*$DB$8</f>
        <v>0</v>
      </c>
      <c r="EI632" s="248"/>
      <c r="EJ632" s="248" t="n">
        <f aca="false">(EJ630*EJ631*$G630)*$DB$8</f>
        <v>0</v>
      </c>
      <c r="EK632" s="248"/>
      <c r="EL632" s="248" t="n">
        <f aca="false">(EL630*EL631*$G630)*$DB$8</f>
        <v>0</v>
      </c>
      <c r="EM632" s="248"/>
      <c r="EN632" s="248" t="n">
        <f aca="false">(EN630*EN631*$G630)*$DB$8</f>
        <v>0</v>
      </c>
      <c r="EO632" s="248"/>
      <c r="EP632" s="248" t="n">
        <f aca="false">(EP630*EP631*$G630)*$DB$8</f>
        <v>0</v>
      </c>
      <c r="EQ632" s="248"/>
      <c r="ER632" s="248" t="n">
        <f aca="false">(ER630*ER631*$G630)*$DB$8</f>
        <v>0</v>
      </c>
      <c r="ES632" s="248"/>
      <c r="ET632" s="248" t="n">
        <f aca="false">(ET630*ET631*$G630)*$DB$8</f>
        <v>0</v>
      </c>
      <c r="EU632" s="248"/>
      <c r="EV632" s="248" t="n">
        <f aca="false">(EV630*EV631*$G630)*$DB$8</f>
        <v>0</v>
      </c>
      <c r="EW632" s="248"/>
      <c r="EX632" s="249" t="n">
        <f aca="false">(EX630*EX631*$G630)*$DB$8</f>
        <v>0</v>
      </c>
      <c r="EY632" s="249"/>
      <c r="EZ632" s="248" t="n">
        <f aca="false">(EZ630*EZ631*$G630)*$DB$8</f>
        <v>0</v>
      </c>
      <c r="FA632" s="248"/>
      <c r="FB632" s="248" t="n">
        <f aca="false">(FB630*FB631*$G630)*$DB$8</f>
        <v>0</v>
      </c>
      <c r="FC632" s="248"/>
      <c r="FD632" s="248" t="n">
        <f aca="false">(FD630*FD631*$G630)*$DB$8</f>
        <v>0</v>
      </c>
      <c r="FE632" s="248"/>
      <c r="FF632" s="248" t="n">
        <f aca="false">(FF630*FF631*$G630)*$DB$8</f>
        <v>0</v>
      </c>
      <c r="FG632" s="248"/>
      <c r="FH632" s="248" t="n">
        <f aca="false">(FH630*FH631*$G630)*$DB$8</f>
        <v>0</v>
      </c>
      <c r="FI632" s="248"/>
      <c r="FJ632" s="248" t="n">
        <f aca="false">(FJ630*FJ631*$G630)*$DB$8</f>
        <v>0</v>
      </c>
      <c r="FK632" s="248"/>
    </row>
    <row r="633" customFormat="false" ht="12.75" hidden="true" customHeight="false" outlineLevel="0" collapsed="false">
      <c r="A633" s="232"/>
      <c r="B633" s="233"/>
      <c r="C633" s="232"/>
      <c r="D633" s="234"/>
      <c r="E633" s="234"/>
      <c r="F633" s="235"/>
      <c r="G633" s="234"/>
      <c r="H633" s="234"/>
      <c r="I633" s="237"/>
      <c r="J633" s="238"/>
      <c r="K633" s="250" t="s">
        <v>162</v>
      </c>
      <c r="L633" s="251" t="n">
        <f aca="false">L632</f>
        <v>0</v>
      </c>
      <c r="M633" s="251"/>
      <c r="N633" s="251" t="n">
        <f aca="false">L633+N632</f>
        <v>0</v>
      </c>
      <c r="O633" s="251"/>
      <c r="P633" s="251" t="n">
        <f aca="false">N633+P632</f>
        <v>0</v>
      </c>
      <c r="Q633" s="251"/>
      <c r="R633" s="251" t="n">
        <f aca="false">P633+R632</f>
        <v>0</v>
      </c>
      <c r="S633" s="251"/>
      <c r="T633" s="251" t="n">
        <f aca="false">R633+T632</f>
        <v>0</v>
      </c>
      <c r="U633" s="251"/>
      <c r="V633" s="251" t="n">
        <f aca="false">T633+V632</f>
        <v>0</v>
      </c>
      <c r="W633" s="251"/>
      <c r="X633" s="251" t="n">
        <f aca="false">V633+X632</f>
        <v>0</v>
      </c>
      <c r="Y633" s="251"/>
      <c r="Z633" s="251" t="n">
        <f aca="false">X633+Z632</f>
        <v>0</v>
      </c>
      <c r="AA633" s="251"/>
      <c r="AB633" s="251" t="n">
        <f aca="false">Z633+AB632</f>
        <v>0</v>
      </c>
      <c r="AC633" s="251"/>
      <c r="AD633" s="251" t="n">
        <f aca="false">AB633+AD632</f>
        <v>0</v>
      </c>
      <c r="AE633" s="251"/>
      <c r="AF633" s="251" t="n">
        <f aca="false">AD633+AF632</f>
        <v>0</v>
      </c>
      <c r="AG633" s="251"/>
      <c r="AH633" s="251" t="n">
        <f aca="false">AF633+AH632</f>
        <v>0</v>
      </c>
      <c r="AI633" s="251"/>
      <c r="AJ633" s="251" t="n">
        <f aca="false">AH633+AJ632</f>
        <v>0</v>
      </c>
      <c r="AK633" s="251"/>
      <c r="AL633" s="251" t="n">
        <f aca="false">AJ633+AL632</f>
        <v>0</v>
      </c>
      <c r="AM633" s="251"/>
      <c r="AN633" s="251" t="n">
        <f aca="false">AL633+AN632</f>
        <v>0</v>
      </c>
      <c r="AO633" s="251"/>
      <c r="AP633" s="251" t="n">
        <f aca="false">AN633+AP632</f>
        <v>0</v>
      </c>
      <c r="AQ633" s="251"/>
      <c r="AR633" s="251" t="n">
        <f aca="false">AP633+AR632</f>
        <v>0</v>
      </c>
      <c r="AS633" s="251"/>
      <c r="AT633" s="251" t="n">
        <f aca="false">AR633+AT632</f>
        <v>0</v>
      </c>
      <c r="AU633" s="251"/>
      <c r="AV633" s="251" t="n">
        <f aca="false">AT633+AV632</f>
        <v>0</v>
      </c>
      <c r="AW633" s="251"/>
      <c r="AX633" s="251" t="n">
        <f aca="false">AV633+AX632</f>
        <v>0</v>
      </c>
      <c r="AY633" s="251"/>
      <c r="AZ633" s="251" t="n">
        <f aca="false">AX633+AZ632</f>
        <v>0</v>
      </c>
      <c r="BA633" s="251"/>
      <c r="BB633" s="251" t="n">
        <f aca="false">AZ633+BB632</f>
        <v>0</v>
      </c>
      <c r="BC633" s="251"/>
      <c r="BD633" s="251" t="n">
        <f aca="false">BB633+BD632</f>
        <v>0</v>
      </c>
      <c r="BE633" s="251"/>
      <c r="BF633" s="251" t="n">
        <f aca="false">BD633+BF632</f>
        <v>0</v>
      </c>
      <c r="BG633" s="251"/>
      <c r="BH633" s="251" t="n">
        <f aca="false">BF633+BH632</f>
        <v>0</v>
      </c>
      <c r="BI633" s="251"/>
      <c r="BJ633" s="251" t="n">
        <f aca="false">BH633+BJ632</f>
        <v>0</v>
      </c>
      <c r="BK633" s="251"/>
      <c r="BL633" s="251" t="n">
        <f aca="false">BJ633+BL632</f>
        <v>0</v>
      </c>
      <c r="BM633" s="251"/>
      <c r="BN633" s="251" t="n">
        <f aca="false">BL633+BN632</f>
        <v>0</v>
      </c>
      <c r="BO633" s="251"/>
      <c r="BP633" s="251" t="n">
        <f aca="false">BN633+BP632</f>
        <v>0</v>
      </c>
      <c r="BQ633" s="251"/>
      <c r="BR633" s="251" t="n">
        <f aca="false">BP633+BR632</f>
        <v>0</v>
      </c>
      <c r="BS633" s="251"/>
      <c r="BT633" s="251" t="n">
        <f aca="false">BR633+BT632</f>
        <v>2576.3261843318</v>
      </c>
      <c r="BU633" s="251"/>
      <c r="BV633" s="251" t="n">
        <f aca="false">BT633+BV632</f>
        <v>4351.19152597403</v>
      </c>
      <c r="BW633" s="251"/>
      <c r="BX633" s="251" t="n">
        <f aca="false">BV633+BX632</f>
        <v>4351.19152597403</v>
      </c>
      <c r="BY633" s="251"/>
      <c r="BZ633" s="251" t="n">
        <f aca="false">BX633+BZ632</f>
        <v>4351.19152597403</v>
      </c>
      <c r="CA633" s="251"/>
      <c r="CB633" s="251" t="n">
        <f aca="false">BZ633+CB632</f>
        <v>4351.19152597403</v>
      </c>
      <c r="CC633" s="251"/>
      <c r="CD633" s="251" t="n">
        <f aca="false">CB633+CD632</f>
        <v>4351.19152597403</v>
      </c>
      <c r="CE633" s="251"/>
      <c r="CF633" s="251" t="n">
        <f aca="false">CD633+CF632</f>
        <v>4351.19152597403</v>
      </c>
      <c r="CG633" s="251"/>
      <c r="CH633" s="251" t="n">
        <f aca="false">CF633+CH632</f>
        <v>4351.19152597403</v>
      </c>
      <c r="CI633" s="251"/>
      <c r="CJ633" s="251" t="n">
        <f aca="false">CH633+CJ632</f>
        <v>4351.19152597403</v>
      </c>
      <c r="CK633" s="251"/>
      <c r="CL633" s="251" t="n">
        <f aca="false">CJ633+CL632</f>
        <v>4351.19152597403</v>
      </c>
      <c r="CM633" s="251"/>
      <c r="CN633" s="251" t="n">
        <f aca="false">CL633+CN632</f>
        <v>4351.19152597403</v>
      </c>
      <c r="CO633" s="251"/>
      <c r="CP633" s="251" t="n">
        <f aca="false">CN633+CP632</f>
        <v>4351.19152597403</v>
      </c>
      <c r="CQ633" s="251"/>
      <c r="CR633" s="251" t="n">
        <f aca="false">CP633+CR632</f>
        <v>4351.19152597403</v>
      </c>
      <c r="CS633" s="251"/>
      <c r="CT633" s="251" t="n">
        <f aca="false">CR633+CT632</f>
        <v>4351.19152597403</v>
      </c>
      <c r="CU633" s="251"/>
      <c r="CV633" s="251" t="n">
        <f aca="false">CT633+CV632</f>
        <v>4351.19152597403</v>
      </c>
      <c r="CW633" s="251"/>
      <c r="CX633" s="251" t="n">
        <f aca="false">CV633+CX632</f>
        <v>4351.19152597403</v>
      </c>
      <c r="CY633" s="251"/>
      <c r="CZ633" s="251" t="n">
        <f aca="false">CX633+CZ632</f>
        <v>4351.19152597403</v>
      </c>
      <c r="DA633" s="251"/>
      <c r="DB633" s="251" t="n">
        <f aca="false">CZ633+DB632</f>
        <v>4351.19152597403</v>
      </c>
      <c r="DC633" s="251"/>
      <c r="DD633" s="251" t="n">
        <f aca="false">DB633+DD632</f>
        <v>4351.19152597403</v>
      </c>
      <c r="DE633" s="251"/>
      <c r="DF633" s="251" t="n">
        <f aca="false">DD633+DF632</f>
        <v>4351.19152597403</v>
      </c>
      <c r="DG633" s="251"/>
      <c r="DH633" s="251" t="n">
        <f aca="false">DF633+DH632</f>
        <v>4351.19152597403</v>
      </c>
      <c r="DI633" s="251"/>
      <c r="DJ633" s="293" t="n">
        <f aca="false">DH633+DJ632</f>
        <v>4351.19152597403</v>
      </c>
      <c r="DK633" s="293"/>
      <c r="DL633" s="251" t="n">
        <f aca="false">DJ633+DL632</f>
        <v>4351.19152597403</v>
      </c>
      <c r="DM633" s="251"/>
      <c r="DN633" s="251" t="n">
        <f aca="false">DL633+DN632</f>
        <v>4351.19152597403</v>
      </c>
      <c r="DO633" s="251"/>
      <c r="DP633" s="251" t="n">
        <f aca="false">DN633+DP632</f>
        <v>4351.19152597403</v>
      </c>
      <c r="DQ633" s="251"/>
      <c r="DR633" s="251" t="n">
        <f aca="false">DP633+DR632</f>
        <v>4351.19152597403</v>
      </c>
      <c r="DS633" s="251"/>
      <c r="DT633" s="251" t="n">
        <f aca="false">DR633+DT632</f>
        <v>4351.19152597403</v>
      </c>
      <c r="DU633" s="251"/>
      <c r="DV633" s="251" t="n">
        <f aca="false">DT633+DV632</f>
        <v>4351.19152597403</v>
      </c>
      <c r="DW633" s="251"/>
      <c r="DX633" s="251" t="n">
        <f aca="false">DV633+DX632</f>
        <v>4351.19152597403</v>
      </c>
      <c r="DY633" s="251"/>
      <c r="DZ633" s="251" t="n">
        <f aca="false">DX633+DZ632</f>
        <v>4351.19152597403</v>
      </c>
      <c r="EA633" s="251"/>
      <c r="EB633" s="251" t="n">
        <f aca="false">DZ633+EB632</f>
        <v>4351.19152597403</v>
      </c>
      <c r="EC633" s="251"/>
      <c r="ED633" s="251" t="n">
        <f aca="false">EB633+ED632</f>
        <v>4351.19152597403</v>
      </c>
      <c r="EE633" s="251"/>
      <c r="EF633" s="251" t="n">
        <f aca="false">ED633+EF632</f>
        <v>4351.19152597403</v>
      </c>
      <c r="EG633" s="251"/>
      <c r="EH633" s="251" t="n">
        <f aca="false">EF633+EH632</f>
        <v>4351.19152597403</v>
      </c>
      <c r="EI633" s="251"/>
      <c r="EJ633" s="251" t="n">
        <f aca="false">EH633+EJ632</f>
        <v>4351.19152597403</v>
      </c>
      <c r="EK633" s="251"/>
      <c r="EL633" s="251" t="n">
        <f aca="false">EJ633+EL632</f>
        <v>4351.19152597403</v>
      </c>
      <c r="EM633" s="251"/>
      <c r="EN633" s="251" t="n">
        <f aca="false">EL633+EN632</f>
        <v>4351.19152597403</v>
      </c>
      <c r="EO633" s="251"/>
      <c r="EP633" s="251" t="n">
        <f aca="false">EN633+EP632</f>
        <v>4351.19152597403</v>
      </c>
      <c r="EQ633" s="251"/>
      <c r="ER633" s="251" t="n">
        <f aca="false">EP633+ER632</f>
        <v>4351.19152597403</v>
      </c>
      <c r="ES633" s="251"/>
      <c r="ET633" s="251" t="n">
        <f aca="false">ER633+ET632</f>
        <v>4351.19152597403</v>
      </c>
      <c r="EU633" s="251"/>
      <c r="EV633" s="251" t="n">
        <f aca="false">ET633+EV632</f>
        <v>4351.19152597403</v>
      </c>
      <c r="EW633" s="251"/>
      <c r="EX633" s="252" t="n">
        <f aca="false">EV633+EX632</f>
        <v>4351.19152597403</v>
      </c>
      <c r="EY633" s="252"/>
      <c r="EZ633" s="251" t="n">
        <f aca="false">EX633+EZ632</f>
        <v>4351.19152597403</v>
      </c>
      <c r="FA633" s="251"/>
      <c r="FB633" s="251" t="n">
        <f aca="false">EZ633+FB632</f>
        <v>4351.19152597403</v>
      </c>
      <c r="FC633" s="251"/>
      <c r="FD633" s="251" t="n">
        <f aca="false">FB633+FD632</f>
        <v>4351.19152597403</v>
      </c>
      <c r="FE633" s="251"/>
      <c r="FF633" s="251" t="n">
        <f aca="false">FD633+FF632</f>
        <v>4351.19152597403</v>
      </c>
      <c r="FG633" s="251"/>
      <c r="FH633" s="251" t="n">
        <f aca="false">FF633+FH632</f>
        <v>4351.19152597403</v>
      </c>
      <c r="FI633" s="251"/>
      <c r="FJ633" s="251" t="n">
        <f aca="false">FH633+FJ632</f>
        <v>4351.19152597403</v>
      </c>
      <c r="FK633" s="251"/>
    </row>
    <row r="634" customFormat="false" ht="12.75" hidden="true" customHeight="false" outlineLevel="0" collapsed="false">
      <c r="A634" s="232"/>
      <c r="B634" s="233"/>
      <c r="C634" s="232"/>
      <c r="D634" s="234"/>
      <c r="E634" s="234"/>
      <c r="F634" s="235"/>
      <c r="G634" s="234"/>
      <c r="H634" s="253"/>
      <c r="I634" s="237"/>
      <c r="J634" s="238"/>
      <c r="K634" s="254" t="s">
        <v>163</v>
      </c>
      <c r="L634" s="255"/>
      <c r="M634" s="255"/>
      <c r="N634" s="255"/>
      <c r="O634" s="255"/>
      <c r="P634" s="255"/>
      <c r="Q634" s="255"/>
      <c r="R634" s="255"/>
      <c r="S634" s="255"/>
      <c r="T634" s="255"/>
      <c r="U634" s="255"/>
      <c r="V634" s="255"/>
      <c r="W634" s="255"/>
      <c r="X634" s="255"/>
      <c r="Y634" s="255"/>
      <c r="Z634" s="255"/>
      <c r="AA634" s="255"/>
      <c r="AB634" s="255"/>
      <c r="AC634" s="255"/>
      <c r="AD634" s="255"/>
      <c r="AE634" s="255"/>
      <c r="AF634" s="255"/>
      <c r="AG634" s="255"/>
      <c r="AH634" s="255"/>
      <c r="AI634" s="255"/>
      <c r="AJ634" s="255"/>
      <c r="AK634" s="255"/>
      <c r="AL634" s="255"/>
      <c r="AM634" s="255"/>
      <c r="AN634" s="255"/>
      <c r="AO634" s="255"/>
      <c r="AP634" s="255"/>
      <c r="AQ634" s="255"/>
      <c r="AR634" s="255"/>
      <c r="AS634" s="255"/>
      <c r="AT634" s="255"/>
      <c r="AU634" s="255"/>
      <c r="AV634" s="255"/>
      <c r="AW634" s="255"/>
      <c r="AX634" s="255"/>
      <c r="AY634" s="255"/>
      <c r="AZ634" s="255"/>
      <c r="BA634" s="255"/>
      <c r="BB634" s="255"/>
      <c r="BC634" s="255"/>
      <c r="BD634" s="255"/>
      <c r="BE634" s="255"/>
      <c r="BF634" s="255"/>
      <c r="BG634" s="255"/>
      <c r="BH634" s="255"/>
      <c r="BI634" s="255"/>
      <c r="BJ634" s="255"/>
      <c r="BK634" s="255"/>
      <c r="BL634" s="255"/>
      <c r="BM634" s="255"/>
      <c r="BN634" s="255"/>
      <c r="BO634" s="255"/>
      <c r="BP634" s="255"/>
      <c r="BQ634" s="255"/>
      <c r="BR634" s="255"/>
      <c r="BS634" s="255"/>
      <c r="BT634" s="255"/>
      <c r="BU634" s="255"/>
      <c r="BV634" s="255"/>
      <c r="BW634" s="255"/>
      <c r="BX634" s="255"/>
      <c r="BY634" s="255"/>
      <c r="BZ634" s="255"/>
      <c r="CA634" s="255"/>
      <c r="CB634" s="255"/>
      <c r="CC634" s="255"/>
      <c r="CD634" s="255"/>
      <c r="CE634" s="255"/>
      <c r="CF634" s="255"/>
      <c r="CG634" s="255"/>
      <c r="CH634" s="255"/>
      <c r="CI634" s="255"/>
      <c r="CJ634" s="255"/>
      <c r="CK634" s="255"/>
      <c r="CL634" s="255"/>
      <c r="CM634" s="255"/>
      <c r="CN634" s="255"/>
      <c r="CO634" s="255"/>
      <c r="CP634" s="255"/>
      <c r="CQ634" s="255"/>
      <c r="CR634" s="255"/>
      <c r="CS634" s="255"/>
      <c r="CT634" s="255"/>
      <c r="CU634" s="255"/>
      <c r="CV634" s="255"/>
      <c r="CW634" s="255"/>
      <c r="CX634" s="255"/>
      <c r="CY634" s="255"/>
      <c r="CZ634" s="255"/>
      <c r="DA634" s="255"/>
      <c r="DB634" s="255"/>
      <c r="DC634" s="255"/>
      <c r="DD634" s="255"/>
      <c r="DE634" s="255"/>
      <c r="DF634" s="255"/>
      <c r="DG634" s="255"/>
      <c r="DH634" s="255"/>
      <c r="DI634" s="255"/>
      <c r="DJ634" s="294"/>
      <c r="DK634" s="294"/>
      <c r="DL634" s="255"/>
      <c r="DM634" s="255"/>
      <c r="DN634" s="255"/>
      <c r="DO634" s="255"/>
      <c r="DP634" s="255"/>
      <c r="DQ634" s="255"/>
      <c r="DR634" s="255"/>
      <c r="DS634" s="255"/>
      <c r="DT634" s="255"/>
      <c r="DU634" s="255"/>
      <c r="DV634" s="255"/>
      <c r="DW634" s="255"/>
      <c r="DX634" s="255"/>
      <c r="DY634" s="255"/>
      <c r="DZ634" s="255"/>
      <c r="EA634" s="255"/>
      <c r="EB634" s="255"/>
      <c r="EC634" s="255"/>
      <c r="ED634" s="255"/>
      <c r="EE634" s="255"/>
      <c r="EF634" s="255"/>
      <c r="EG634" s="255"/>
      <c r="EH634" s="255"/>
      <c r="EI634" s="255"/>
      <c r="EJ634" s="255"/>
      <c r="EK634" s="255"/>
      <c r="EL634" s="255"/>
      <c r="EM634" s="255"/>
      <c r="EN634" s="255"/>
      <c r="EO634" s="255"/>
      <c r="EP634" s="255"/>
      <c r="EQ634" s="255"/>
      <c r="ER634" s="255"/>
      <c r="ES634" s="255"/>
      <c r="ET634" s="255"/>
      <c r="EU634" s="255"/>
      <c r="EV634" s="255"/>
      <c r="EW634" s="255"/>
      <c r="EX634" s="256"/>
      <c r="EY634" s="256"/>
      <c r="EZ634" s="255"/>
      <c r="FA634" s="255"/>
      <c r="FB634" s="255"/>
      <c r="FC634" s="255"/>
      <c r="FD634" s="255"/>
      <c r="FE634" s="255"/>
      <c r="FF634" s="255"/>
      <c r="FG634" s="255"/>
      <c r="FH634" s="255"/>
      <c r="FI634" s="255"/>
      <c r="FJ634" s="255"/>
      <c r="FK634" s="255"/>
    </row>
    <row r="635" customFormat="false" ht="12.75" hidden="true" customHeight="false" outlineLevel="0" collapsed="false">
      <c r="A635" s="232"/>
      <c r="B635" s="233"/>
      <c r="C635" s="232"/>
      <c r="D635" s="234"/>
      <c r="E635" s="234"/>
      <c r="F635" s="235"/>
      <c r="G635" s="234"/>
      <c r="H635" s="257"/>
      <c r="I635" s="237"/>
      <c r="J635" s="238"/>
      <c r="K635" s="258" t="s">
        <v>164</v>
      </c>
      <c r="L635" s="259" t="n">
        <f aca="false">L634</f>
        <v>0</v>
      </c>
      <c r="M635" s="259"/>
      <c r="N635" s="259" t="n">
        <f aca="false">N634+L635</f>
        <v>0</v>
      </c>
      <c r="O635" s="259"/>
      <c r="P635" s="259" t="n">
        <f aca="false">P634+N635</f>
        <v>0</v>
      </c>
      <c r="Q635" s="259"/>
      <c r="R635" s="259" t="n">
        <f aca="false">R634+P635</f>
        <v>0</v>
      </c>
      <c r="S635" s="259"/>
      <c r="T635" s="259" t="n">
        <f aca="false">T634+R635</f>
        <v>0</v>
      </c>
      <c r="U635" s="259"/>
      <c r="V635" s="259" t="n">
        <f aca="false">V634+T635</f>
        <v>0</v>
      </c>
      <c r="W635" s="259"/>
      <c r="X635" s="259" t="n">
        <f aca="false">X634+V635</f>
        <v>0</v>
      </c>
      <c r="Y635" s="259"/>
      <c r="Z635" s="259" t="n">
        <f aca="false">Z634+X635</f>
        <v>0</v>
      </c>
      <c r="AA635" s="259"/>
      <c r="AB635" s="259" t="n">
        <f aca="false">AB634+Z635</f>
        <v>0</v>
      </c>
      <c r="AC635" s="259"/>
      <c r="AD635" s="259" t="n">
        <f aca="false">AD634+AB635</f>
        <v>0</v>
      </c>
      <c r="AE635" s="259"/>
      <c r="AF635" s="259" t="n">
        <f aca="false">AF634+AD635</f>
        <v>0</v>
      </c>
      <c r="AG635" s="259"/>
      <c r="AH635" s="259" t="n">
        <f aca="false">AH634+AF635</f>
        <v>0</v>
      </c>
      <c r="AI635" s="259"/>
      <c r="AJ635" s="259" t="n">
        <f aca="false">AJ634+AH635</f>
        <v>0</v>
      </c>
      <c r="AK635" s="259"/>
      <c r="AL635" s="259" t="n">
        <f aca="false">AL634+AJ635</f>
        <v>0</v>
      </c>
      <c r="AM635" s="259"/>
      <c r="AN635" s="259" t="n">
        <f aca="false">AN634+AL635</f>
        <v>0</v>
      </c>
      <c r="AO635" s="259"/>
      <c r="AP635" s="259" t="n">
        <f aca="false">AP634+AN635</f>
        <v>0</v>
      </c>
      <c r="AQ635" s="259"/>
      <c r="AR635" s="259" t="n">
        <f aca="false">AR634+AP635</f>
        <v>0</v>
      </c>
      <c r="AS635" s="259"/>
      <c r="AT635" s="259" t="n">
        <f aca="false">AT634+AR635</f>
        <v>0</v>
      </c>
      <c r="AU635" s="259"/>
      <c r="AV635" s="259" t="n">
        <f aca="false">AV634+AT635</f>
        <v>0</v>
      </c>
      <c r="AW635" s="259"/>
      <c r="AX635" s="259" t="n">
        <f aca="false">AX634+AV635</f>
        <v>0</v>
      </c>
      <c r="AY635" s="259"/>
      <c r="AZ635" s="259" t="n">
        <f aca="false">AZ634+AX635</f>
        <v>0</v>
      </c>
      <c r="BA635" s="259"/>
      <c r="BB635" s="259" t="n">
        <f aca="false">BB634+AZ635</f>
        <v>0</v>
      </c>
      <c r="BC635" s="259"/>
      <c r="BD635" s="259" t="n">
        <f aca="false">BD634+BB635</f>
        <v>0</v>
      </c>
      <c r="BE635" s="259"/>
      <c r="BF635" s="259" t="n">
        <f aca="false">BF634+BD635</f>
        <v>0</v>
      </c>
      <c r="BG635" s="259"/>
      <c r="BH635" s="259" t="n">
        <f aca="false">BH634+BF635</f>
        <v>0</v>
      </c>
      <c r="BI635" s="259"/>
      <c r="BJ635" s="259" t="n">
        <f aca="false">BJ634+BH635</f>
        <v>0</v>
      </c>
      <c r="BK635" s="259"/>
      <c r="BL635" s="259" t="n">
        <f aca="false">BL634+BJ635</f>
        <v>0</v>
      </c>
      <c r="BM635" s="259"/>
      <c r="BN635" s="259" t="n">
        <f aca="false">BN634+BL635</f>
        <v>0</v>
      </c>
      <c r="BO635" s="259"/>
      <c r="BP635" s="259" t="n">
        <f aca="false">BP634+BN635</f>
        <v>0</v>
      </c>
      <c r="BQ635" s="259"/>
      <c r="BR635" s="259" t="n">
        <f aca="false">BR634+BP635</f>
        <v>0</v>
      </c>
      <c r="BS635" s="259"/>
      <c r="BT635" s="259" t="n">
        <f aca="false">BT634+BR635</f>
        <v>0</v>
      </c>
      <c r="BU635" s="259"/>
      <c r="BV635" s="259" t="n">
        <f aca="false">BV634+BT635</f>
        <v>0</v>
      </c>
      <c r="BW635" s="259"/>
      <c r="BX635" s="259" t="n">
        <f aca="false">BX634+BV635</f>
        <v>0</v>
      </c>
      <c r="BY635" s="259"/>
      <c r="BZ635" s="259" t="n">
        <f aca="false">BZ634+BX635</f>
        <v>0</v>
      </c>
      <c r="CA635" s="259"/>
      <c r="CB635" s="259" t="n">
        <f aca="false">CB634+BZ635</f>
        <v>0</v>
      </c>
      <c r="CC635" s="259"/>
      <c r="CD635" s="259" t="n">
        <f aca="false">CD634+CB635</f>
        <v>0</v>
      </c>
      <c r="CE635" s="259"/>
      <c r="CF635" s="259" t="n">
        <f aca="false">CF634+CD635</f>
        <v>0</v>
      </c>
      <c r="CG635" s="259"/>
      <c r="CH635" s="259" t="n">
        <f aca="false">CH634+CF635</f>
        <v>0</v>
      </c>
      <c r="CI635" s="259"/>
      <c r="CJ635" s="259" t="n">
        <f aca="false">CJ634+CH635</f>
        <v>0</v>
      </c>
      <c r="CK635" s="259"/>
      <c r="CL635" s="259" t="n">
        <f aca="false">CL634+CJ635</f>
        <v>0</v>
      </c>
      <c r="CM635" s="259"/>
      <c r="CN635" s="259" t="n">
        <f aca="false">CN634+CL635</f>
        <v>0</v>
      </c>
      <c r="CO635" s="259"/>
      <c r="CP635" s="259" t="n">
        <f aca="false">CP634+CN635</f>
        <v>0</v>
      </c>
      <c r="CQ635" s="259"/>
      <c r="CR635" s="259" t="n">
        <f aca="false">CR634+CP635</f>
        <v>0</v>
      </c>
      <c r="CS635" s="259"/>
      <c r="CT635" s="259" t="n">
        <f aca="false">CT634+CR635</f>
        <v>0</v>
      </c>
      <c r="CU635" s="259"/>
      <c r="CV635" s="259" t="n">
        <f aca="false">CV634+CT635</f>
        <v>0</v>
      </c>
      <c r="CW635" s="259"/>
      <c r="CX635" s="259" t="n">
        <f aca="false">CX634+CV635</f>
        <v>0</v>
      </c>
      <c r="CY635" s="259"/>
      <c r="CZ635" s="259" t="n">
        <f aca="false">CZ634+CX635</f>
        <v>0</v>
      </c>
      <c r="DA635" s="259"/>
      <c r="DB635" s="259" t="n">
        <f aca="false">DB634+CZ635</f>
        <v>0</v>
      </c>
      <c r="DC635" s="259"/>
      <c r="DD635" s="259" t="n">
        <f aca="false">DD634+DB635</f>
        <v>0</v>
      </c>
      <c r="DE635" s="259"/>
      <c r="DF635" s="259" t="n">
        <f aca="false">DF634+DD635</f>
        <v>0</v>
      </c>
      <c r="DG635" s="259"/>
      <c r="DH635" s="259" t="n">
        <f aca="false">DH634+DF635</f>
        <v>0</v>
      </c>
      <c r="DI635" s="259"/>
      <c r="DJ635" s="296" t="n">
        <f aca="false">DJ634+DH635</f>
        <v>0</v>
      </c>
      <c r="DK635" s="296"/>
      <c r="DL635" s="259" t="n">
        <f aca="false">DL634+DJ635</f>
        <v>0</v>
      </c>
      <c r="DM635" s="259"/>
      <c r="DN635" s="259" t="n">
        <f aca="false">DN634+DL635</f>
        <v>0</v>
      </c>
      <c r="DO635" s="259"/>
      <c r="DP635" s="259" t="n">
        <f aca="false">DP634+DN635</f>
        <v>0</v>
      </c>
      <c r="DQ635" s="259"/>
      <c r="DR635" s="259" t="n">
        <f aca="false">DR634+DP635</f>
        <v>0</v>
      </c>
      <c r="DS635" s="259"/>
      <c r="DT635" s="259" t="n">
        <f aca="false">DT634+DR635</f>
        <v>0</v>
      </c>
      <c r="DU635" s="259"/>
      <c r="DV635" s="259" t="n">
        <f aca="false">DV634+DT635</f>
        <v>0</v>
      </c>
      <c r="DW635" s="259"/>
      <c r="DX635" s="259" t="n">
        <f aca="false">DX634+DV635</f>
        <v>0</v>
      </c>
      <c r="DY635" s="259"/>
      <c r="DZ635" s="259" t="n">
        <f aca="false">DZ634+DX635</f>
        <v>0</v>
      </c>
      <c r="EA635" s="259"/>
      <c r="EB635" s="259" t="n">
        <f aca="false">EB634+DZ635</f>
        <v>0</v>
      </c>
      <c r="EC635" s="259"/>
      <c r="ED635" s="259" t="n">
        <f aca="false">ED634+EB635</f>
        <v>0</v>
      </c>
      <c r="EE635" s="259"/>
      <c r="EF635" s="259" t="n">
        <f aca="false">EF634+ED635</f>
        <v>0</v>
      </c>
      <c r="EG635" s="259"/>
      <c r="EH635" s="259" t="n">
        <f aca="false">EH634+EF635</f>
        <v>0</v>
      </c>
      <c r="EI635" s="259"/>
      <c r="EJ635" s="259" t="n">
        <f aca="false">EJ634+EH635</f>
        <v>0</v>
      </c>
      <c r="EK635" s="259"/>
      <c r="EL635" s="259" t="n">
        <f aca="false">EL634+EJ635</f>
        <v>0</v>
      </c>
      <c r="EM635" s="259"/>
      <c r="EN635" s="259" t="n">
        <f aca="false">EN634+EL635</f>
        <v>0</v>
      </c>
      <c r="EO635" s="259"/>
      <c r="EP635" s="259" t="n">
        <f aca="false">EP634+EN635</f>
        <v>0</v>
      </c>
      <c r="EQ635" s="259"/>
      <c r="ER635" s="259" t="n">
        <f aca="false">ER634+EP635</f>
        <v>0</v>
      </c>
      <c r="ES635" s="259"/>
      <c r="ET635" s="259" t="n">
        <f aca="false">ET634+ER635</f>
        <v>0</v>
      </c>
      <c r="EU635" s="259"/>
      <c r="EV635" s="259" t="n">
        <f aca="false">EV634+ET635</f>
        <v>0</v>
      </c>
      <c r="EW635" s="259"/>
      <c r="EX635" s="260" t="n">
        <f aca="false">EX634+EV635</f>
        <v>0</v>
      </c>
      <c r="EY635" s="260"/>
      <c r="EZ635" s="259" t="n">
        <f aca="false">EZ634+EX635</f>
        <v>0</v>
      </c>
      <c r="FA635" s="259"/>
      <c r="FB635" s="259" t="n">
        <f aca="false">FB634+EZ635</f>
        <v>0</v>
      </c>
      <c r="FC635" s="259"/>
      <c r="FD635" s="259" t="n">
        <f aca="false">FD634+FB635</f>
        <v>0</v>
      </c>
      <c r="FE635" s="259"/>
      <c r="FF635" s="259" t="n">
        <f aca="false">FF634+FD635</f>
        <v>0</v>
      </c>
      <c r="FG635" s="259"/>
      <c r="FH635" s="259" t="n">
        <f aca="false">FH634+FF635</f>
        <v>0</v>
      </c>
      <c r="FI635" s="259"/>
      <c r="FJ635" s="259" t="n">
        <f aca="false">FJ634+FH635</f>
        <v>0</v>
      </c>
      <c r="FK635" s="259"/>
    </row>
    <row r="636" customFormat="false" ht="12.75" hidden="true" customHeight="false" outlineLevel="0" collapsed="false">
      <c r="A636" s="232"/>
      <c r="B636" s="233"/>
      <c r="C636" s="232"/>
      <c r="D636" s="234"/>
      <c r="E636" s="234"/>
      <c r="F636" s="235"/>
      <c r="G636" s="234"/>
      <c r="H636" s="261"/>
      <c r="I636" s="237"/>
      <c r="J636" s="238"/>
      <c r="K636" s="262" t="s">
        <v>165</v>
      </c>
      <c r="L636" s="263" t="e">
        <f aca="false">IF($E630&gt;0,L633/$E630,"-")</f>
        <v>#N/A</v>
      </c>
      <c r="M636" s="263"/>
      <c r="N636" s="263" t="e">
        <f aca="false">IF($E630&gt;0,N633/$E630,"-")</f>
        <v>#N/A</v>
      </c>
      <c r="O636" s="263"/>
      <c r="P636" s="263" t="e">
        <f aca="false">IF($E630&gt;0,P633/$E630,"-")</f>
        <v>#N/A</v>
      </c>
      <c r="Q636" s="263"/>
      <c r="R636" s="263" t="e">
        <f aca="false">IF($E630&gt;0,R633/$E630,"-")</f>
        <v>#N/A</v>
      </c>
      <c r="S636" s="263"/>
      <c r="T636" s="263" t="e">
        <f aca="false">IF($E630&gt;0,T633/$E630,"-")</f>
        <v>#N/A</v>
      </c>
      <c r="U636" s="263"/>
      <c r="V636" s="263" t="e">
        <f aca="false">IF($E630&gt;0,V633/$E630,"-")</f>
        <v>#N/A</v>
      </c>
      <c r="W636" s="263"/>
      <c r="X636" s="263" t="e">
        <f aca="false">IF($E630&gt;0,X633/$E630,"-")</f>
        <v>#N/A</v>
      </c>
      <c r="Y636" s="263"/>
      <c r="Z636" s="263" t="e">
        <f aca="false">IF($E630&gt;0,Z633/$E630,"-")</f>
        <v>#N/A</v>
      </c>
      <c r="AA636" s="263"/>
      <c r="AB636" s="263" t="e">
        <f aca="false">IF($E630&gt;0,AB633/$E630,"-")</f>
        <v>#N/A</v>
      </c>
      <c r="AC636" s="263"/>
      <c r="AD636" s="263" t="e">
        <f aca="false">IF($E630&gt;0,AD633/$E630,"-")</f>
        <v>#N/A</v>
      </c>
      <c r="AE636" s="263"/>
      <c r="AF636" s="263" t="e">
        <f aca="false">IF($E630&gt;0,AF633/$E630,"-")</f>
        <v>#N/A</v>
      </c>
      <c r="AG636" s="263"/>
      <c r="AH636" s="263" t="e">
        <f aca="false">IF($E630&gt;0,AH633/$E630,"-")</f>
        <v>#N/A</v>
      </c>
      <c r="AI636" s="263"/>
      <c r="AJ636" s="263" t="e">
        <f aca="false">IF($E630&gt;0,AJ633/$E630,"-")</f>
        <v>#N/A</v>
      </c>
      <c r="AK636" s="263"/>
      <c r="AL636" s="263" t="e">
        <f aca="false">IF($E630&gt;0,AL633/$E630,"-")</f>
        <v>#N/A</v>
      </c>
      <c r="AM636" s="263"/>
      <c r="AN636" s="263" t="e">
        <f aca="false">IF($E630&gt;0,AN633/$E630,"-")</f>
        <v>#N/A</v>
      </c>
      <c r="AO636" s="263"/>
      <c r="AP636" s="263" t="e">
        <f aca="false">IF($E630&gt;0,AP633/$E630,"-")</f>
        <v>#N/A</v>
      </c>
      <c r="AQ636" s="263"/>
      <c r="AR636" s="263" t="e">
        <f aca="false">IF($E630&gt;0,AR633/$E630,"-")</f>
        <v>#N/A</v>
      </c>
      <c r="AS636" s="263"/>
      <c r="AT636" s="263" t="e">
        <f aca="false">IF($E630&gt;0,AT633/$E630,"-")</f>
        <v>#N/A</v>
      </c>
      <c r="AU636" s="263"/>
      <c r="AV636" s="263" t="e">
        <f aca="false">IF($E630&gt;0,AV633/$E630,"-")</f>
        <v>#N/A</v>
      </c>
      <c r="AW636" s="263"/>
      <c r="AX636" s="263" t="e">
        <f aca="false">IF($E630&gt;0,AX633/$E630,"-")</f>
        <v>#N/A</v>
      </c>
      <c r="AY636" s="263"/>
      <c r="AZ636" s="263" t="e">
        <f aca="false">IF($E630&gt;0,AZ633/$E630,"-")</f>
        <v>#N/A</v>
      </c>
      <c r="BA636" s="263"/>
      <c r="BB636" s="263" t="e">
        <f aca="false">IF($E630&gt;0,BB633/$E630,"-")</f>
        <v>#N/A</v>
      </c>
      <c r="BC636" s="263"/>
      <c r="BD636" s="263" t="e">
        <f aca="false">IF($E630&gt;0,BD633/$E630,"-")</f>
        <v>#N/A</v>
      </c>
      <c r="BE636" s="263"/>
      <c r="BF636" s="263" t="e">
        <f aca="false">IF($E630&gt;0,BF633/$E630,"-")</f>
        <v>#N/A</v>
      </c>
      <c r="BG636" s="263"/>
      <c r="BH636" s="263" t="e">
        <f aca="false">IF($E630&gt;0,BH633/$E630,"-")</f>
        <v>#N/A</v>
      </c>
      <c r="BI636" s="263"/>
      <c r="BJ636" s="263" t="e">
        <f aca="false">IF($E630&gt;0,BJ633/$E630,"-")</f>
        <v>#N/A</v>
      </c>
      <c r="BK636" s="263"/>
      <c r="BL636" s="263" t="e">
        <f aca="false">IF($E630&gt;0,BL633/$E630,"-")</f>
        <v>#N/A</v>
      </c>
      <c r="BM636" s="263"/>
      <c r="BN636" s="263" t="e">
        <f aca="false">IF($E630&gt;0,BN633/$E630,"-")</f>
        <v>#N/A</v>
      </c>
      <c r="BO636" s="263"/>
      <c r="BP636" s="263" t="e">
        <f aca="false">IF($E630&gt;0,BP633/$E630,"-")</f>
        <v>#N/A</v>
      </c>
      <c r="BQ636" s="263"/>
      <c r="BR636" s="263" t="e">
        <f aca="false">IF($E630&gt;0,BR633/$E630,"-")</f>
        <v>#N/A</v>
      </c>
      <c r="BS636" s="263"/>
      <c r="BT636" s="263" t="e">
        <f aca="false">IF($E630&gt;0,BT633/$E630,"-")</f>
        <v>#N/A</v>
      </c>
      <c r="BU636" s="263"/>
      <c r="BV636" s="263" t="e">
        <f aca="false">IF($E630&gt;0,BV633/$E630,"-")</f>
        <v>#N/A</v>
      </c>
      <c r="BW636" s="263"/>
      <c r="BX636" s="263" t="e">
        <f aca="false">IF($E630&gt;0,BX633/$E630,"-")</f>
        <v>#N/A</v>
      </c>
      <c r="BY636" s="263"/>
      <c r="BZ636" s="263" t="e">
        <f aca="false">IF($E630&gt;0,BZ633/$E630,"-")</f>
        <v>#N/A</v>
      </c>
      <c r="CA636" s="263"/>
      <c r="CB636" s="263" t="e">
        <f aca="false">IF($E630&gt;0,CB633/$E630,"-")</f>
        <v>#N/A</v>
      </c>
      <c r="CC636" s="263"/>
      <c r="CD636" s="263" t="e">
        <f aca="false">IF($E630&gt;0,CD633/$E630,"-")</f>
        <v>#N/A</v>
      </c>
      <c r="CE636" s="263"/>
      <c r="CF636" s="263" t="e">
        <f aca="false">IF($E630&gt;0,CF633/$E630,"-")</f>
        <v>#N/A</v>
      </c>
      <c r="CG636" s="263"/>
      <c r="CH636" s="263" t="e">
        <f aca="false">IF($E630&gt;0,CH633/$E630,"-")</f>
        <v>#N/A</v>
      </c>
      <c r="CI636" s="263"/>
      <c r="CJ636" s="263" t="e">
        <f aca="false">IF($E630&gt;0,CJ633/$E630,"-")</f>
        <v>#N/A</v>
      </c>
      <c r="CK636" s="263"/>
      <c r="CL636" s="263" t="e">
        <f aca="false">IF($E630&gt;0,CL633/$E630,"-")</f>
        <v>#N/A</v>
      </c>
      <c r="CM636" s="263"/>
      <c r="CN636" s="263" t="e">
        <f aca="false">IF($E630&gt;0,CN633/$E630,"-")</f>
        <v>#N/A</v>
      </c>
      <c r="CO636" s="263"/>
      <c r="CP636" s="263" t="e">
        <f aca="false">IF($E630&gt;0,CP633/$E630,"-")</f>
        <v>#N/A</v>
      </c>
      <c r="CQ636" s="263"/>
      <c r="CR636" s="263" t="e">
        <f aca="false">IF($E630&gt;0,CR633/$E630,"-")</f>
        <v>#N/A</v>
      </c>
      <c r="CS636" s="263"/>
      <c r="CT636" s="263" t="e">
        <f aca="false">IF($E630&gt;0,CT633/$E630,"-")</f>
        <v>#N/A</v>
      </c>
      <c r="CU636" s="263"/>
      <c r="CV636" s="263" t="e">
        <f aca="false">IF($E630&gt;0,CV633/$E630,"-")</f>
        <v>#N/A</v>
      </c>
      <c r="CW636" s="263"/>
      <c r="CX636" s="263" t="e">
        <f aca="false">IF($E630&gt;0,CX633/$E630,"-")</f>
        <v>#N/A</v>
      </c>
      <c r="CY636" s="263"/>
      <c r="CZ636" s="263" t="e">
        <f aca="false">IF($E630&gt;0,CZ633/$E630,"-")</f>
        <v>#N/A</v>
      </c>
      <c r="DA636" s="263"/>
      <c r="DB636" s="263" t="e">
        <f aca="false">IF($E630&gt;0,DB633/$E630,"-")</f>
        <v>#N/A</v>
      </c>
      <c r="DC636" s="263"/>
      <c r="DD636" s="263" t="e">
        <f aca="false">IF($E630&gt;0,DD633/$E630,"-")</f>
        <v>#N/A</v>
      </c>
      <c r="DE636" s="263"/>
      <c r="DF636" s="263" t="e">
        <f aca="false">IF($E630&gt;0,DF633/$E630,"-")</f>
        <v>#N/A</v>
      </c>
      <c r="DG636" s="263"/>
      <c r="DH636" s="263" t="e">
        <f aca="false">IF($E630&gt;0,DH633/$E630,"-")</f>
        <v>#N/A</v>
      </c>
      <c r="DI636" s="263"/>
      <c r="DJ636" s="298" t="e">
        <f aca="false">IF($E630&gt;0,DJ633/$E630,"-")</f>
        <v>#N/A</v>
      </c>
      <c r="DK636" s="298"/>
      <c r="DL636" s="263" t="e">
        <f aca="false">IF($E630&gt;0,DL633/$E630,"-")</f>
        <v>#N/A</v>
      </c>
      <c r="DM636" s="263"/>
      <c r="DN636" s="263" t="e">
        <f aca="false">IF($E630&gt;0,DN633/$E630,"-")</f>
        <v>#N/A</v>
      </c>
      <c r="DO636" s="263"/>
      <c r="DP636" s="263" t="e">
        <f aca="false">IF($E630&gt;0,DP633/$E630,"-")</f>
        <v>#N/A</v>
      </c>
      <c r="DQ636" s="263"/>
      <c r="DR636" s="263" t="e">
        <f aca="false">IF($E630&gt;0,DR633/$E630,"-")</f>
        <v>#N/A</v>
      </c>
      <c r="DS636" s="263"/>
      <c r="DT636" s="263" t="e">
        <f aca="false">IF($E630&gt;0,DT633/$E630,"-")</f>
        <v>#N/A</v>
      </c>
      <c r="DU636" s="263"/>
      <c r="DV636" s="263" t="e">
        <f aca="false">IF($E630&gt;0,DV633/$E630,"-")</f>
        <v>#N/A</v>
      </c>
      <c r="DW636" s="263"/>
      <c r="DX636" s="263" t="e">
        <f aca="false">IF($E630&gt;0,DX633/$E630,"-")</f>
        <v>#N/A</v>
      </c>
      <c r="DY636" s="263"/>
      <c r="DZ636" s="263" t="e">
        <f aca="false">IF($E630&gt;0,DZ633/$E630,"-")</f>
        <v>#N/A</v>
      </c>
      <c r="EA636" s="263"/>
      <c r="EB636" s="263" t="e">
        <f aca="false">IF($E630&gt;0,EB633/$E630,"-")</f>
        <v>#N/A</v>
      </c>
      <c r="EC636" s="263"/>
      <c r="ED636" s="263" t="e">
        <f aca="false">IF($E630&gt;0,ED633/$E630,"-")</f>
        <v>#N/A</v>
      </c>
      <c r="EE636" s="263"/>
      <c r="EF636" s="263" t="e">
        <f aca="false">IF($E630&gt;0,EF633/$E630,"-")</f>
        <v>#N/A</v>
      </c>
      <c r="EG636" s="263"/>
      <c r="EH636" s="263" t="e">
        <f aca="false">IF($E630&gt;0,EH633/$E630,"-")</f>
        <v>#N/A</v>
      </c>
      <c r="EI636" s="263"/>
      <c r="EJ636" s="263" t="e">
        <f aca="false">IF($E630&gt;0,EJ633/$E630,"-")</f>
        <v>#N/A</v>
      </c>
      <c r="EK636" s="263"/>
      <c r="EL636" s="263" t="e">
        <f aca="false">IF($E630&gt;0,EL633/$E630,"-")</f>
        <v>#N/A</v>
      </c>
      <c r="EM636" s="263"/>
      <c r="EN636" s="263" t="e">
        <f aca="false">IF($E630&gt;0,EN633/$E630,"-")</f>
        <v>#N/A</v>
      </c>
      <c r="EO636" s="263"/>
      <c r="EP636" s="263" t="e">
        <f aca="false">IF($E630&gt;0,EP633/$E630,"-")</f>
        <v>#N/A</v>
      </c>
      <c r="EQ636" s="263"/>
      <c r="ER636" s="263" t="e">
        <f aca="false">IF($E630&gt;0,ER633/$E630,"-")</f>
        <v>#N/A</v>
      </c>
      <c r="ES636" s="263"/>
      <c r="ET636" s="263" t="e">
        <f aca="false">IF($E630&gt;0,ET633/$E630,"-")</f>
        <v>#N/A</v>
      </c>
      <c r="EU636" s="263"/>
      <c r="EV636" s="263" t="e">
        <f aca="false">IF($E630&gt;0,EV633/$E630,"-")</f>
        <v>#N/A</v>
      </c>
      <c r="EW636" s="263"/>
      <c r="EX636" s="264" t="e">
        <f aca="false">IF($E630&gt;0,EX633/$E630,"-")</f>
        <v>#N/A</v>
      </c>
      <c r="EY636" s="264"/>
      <c r="EZ636" s="263" t="e">
        <f aca="false">IF($E630&gt;0,EZ633/$E630,"-")</f>
        <v>#N/A</v>
      </c>
      <c r="FA636" s="263"/>
      <c r="FB636" s="263" t="e">
        <f aca="false">IF($E630&gt;0,FB633/$E630,"-")</f>
        <v>#N/A</v>
      </c>
      <c r="FC636" s="263"/>
      <c r="FD636" s="263" t="e">
        <f aca="false">IF($E630&gt;0,FD633/$E630,"-")</f>
        <v>#N/A</v>
      </c>
      <c r="FE636" s="263"/>
      <c r="FF636" s="263" t="e">
        <f aca="false">IF($E630&gt;0,FF633/$E630,"-")</f>
        <v>#N/A</v>
      </c>
      <c r="FG636" s="263"/>
      <c r="FH636" s="263" t="e">
        <f aca="false">IF($E630&gt;0,FH633/$E630,"-")</f>
        <v>#N/A</v>
      </c>
      <c r="FI636" s="263"/>
      <c r="FJ636" s="263" t="e">
        <f aca="false">IF($E630&gt;0,FJ633/$E630,"-")</f>
        <v>#N/A</v>
      </c>
      <c r="FK636" s="263"/>
    </row>
    <row r="637" customFormat="false" ht="12.75" hidden="true" customHeight="false" outlineLevel="0" collapsed="false">
      <c r="A637" s="232"/>
      <c r="B637" s="233"/>
      <c r="C637" s="232"/>
      <c r="D637" s="234"/>
      <c r="E637" s="234"/>
      <c r="F637" s="235"/>
      <c r="G637" s="234"/>
      <c r="H637" s="234"/>
      <c r="I637" s="237"/>
      <c r="J637" s="238"/>
      <c r="K637" s="265" t="s">
        <v>166</v>
      </c>
      <c r="L637" s="266" t="e">
        <f aca="false">IF($E630&gt;0,L635/$E630,"-")</f>
        <v>#N/A</v>
      </c>
      <c r="M637" s="266"/>
      <c r="N637" s="266" t="e">
        <f aca="false">IF($E630&gt;0,N635/$E630,"-")</f>
        <v>#N/A</v>
      </c>
      <c r="O637" s="266"/>
      <c r="P637" s="266" t="e">
        <f aca="false">IF($E630&gt;0,P635/$E630,"-")</f>
        <v>#N/A</v>
      </c>
      <c r="Q637" s="266"/>
      <c r="R637" s="266" t="e">
        <f aca="false">IF($E630&gt;0,R635/$E630,"-")</f>
        <v>#N/A</v>
      </c>
      <c r="S637" s="266"/>
      <c r="T637" s="266" t="e">
        <f aca="false">IF($E630&gt;0,T635/$E630,"-")</f>
        <v>#N/A</v>
      </c>
      <c r="U637" s="266"/>
      <c r="V637" s="266" t="e">
        <f aca="false">IF($E630&gt;0,V635/$E630,"-")</f>
        <v>#N/A</v>
      </c>
      <c r="W637" s="266"/>
      <c r="X637" s="266" t="e">
        <f aca="false">IF($E630&gt;0,X635/$E630,"-")</f>
        <v>#N/A</v>
      </c>
      <c r="Y637" s="266"/>
      <c r="Z637" s="266" t="e">
        <f aca="false">IF($E630&gt;0,Z635/$E630,"-")</f>
        <v>#N/A</v>
      </c>
      <c r="AA637" s="266"/>
      <c r="AB637" s="266" t="e">
        <f aca="false">IF($E630&gt;0,AB635/$E630,"-")</f>
        <v>#N/A</v>
      </c>
      <c r="AC637" s="266"/>
      <c r="AD637" s="266" t="e">
        <f aca="false">IF($E630&gt;0,AD635/$E630,"-")</f>
        <v>#N/A</v>
      </c>
      <c r="AE637" s="266"/>
      <c r="AF637" s="266" t="e">
        <f aca="false">IF($E630&gt;0,AF635/$E630,"-")</f>
        <v>#N/A</v>
      </c>
      <c r="AG637" s="266"/>
      <c r="AH637" s="266" t="e">
        <f aca="false">IF($E630&gt;0,AH635/$E630,"-")</f>
        <v>#N/A</v>
      </c>
      <c r="AI637" s="266"/>
      <c r="AJ637" s="266" t="e">
        <f aca="false">IF($E630&gt;0,AJ635/$E630,"-")</f>
        <v>#N/A</v>
      </c>
      <c r="AK637" s="266"/>
      <c r="AL637" s="266" t="e">
        <f aca="false">IF($E630&gt;0,AL635/$E630,"-")</f>
        <v>#N/A</v>
      </c>
      <c r="AM637" s="266"/>
      <c r="AN637" s="266" t="e">
        <f aca="false">IF($E630&gt;0,AN635/$E630,"-")</f>
        <v>#N/A</v>
      </c>
      <c r="AO637" s="266"/>
      <c r="AP637" s="266" t="e">
        <f aca="false">IF($E630&gt;0,AP635/$E630,"-")</f>
        <v>#N/A</v>
      </c>
      <c r="AQ637" s="266"/>
      <c r="AR637" s="266" t="e">
        <f aca="false">IF($E630&gt;0,AR635/$E630,"-")</f>
        <v>#N/A</v>
      </c>
      <c r="AS637" s="266"/>
      <c r="AT637" s="266" t="e">
        <f aca="false">IF($E630&gt;0,AT635/$E630,"-")</f>
        <v>#N/A</v>
      </c>
      <c r="AU637" s="266"/>
      <c r="AV637" s="266" t="e">
        <f aca="false">IF($E630&gt;0,AV635/$E630,"-")</f>
        <v>#N/A</v>
      </c>
      <c r="AW637" s="266"/>
      <c r="AX637" s="266" t="e">
        <f aca="false">IF($E630&gt;0,AX635/$E630,"-")</f>
        <v>#N/A</v>
      </c>
      <c r="AY637" s="266"/>
      <c r="AZ637" s="266" t="e">
        <f aca="false">IF($E630&gt;0,AZ635/$E630,"-")</f>
        <v>#N/A</v>
      </c>
      <c r="BA637" s="266"/>
      <c r="BB637" s="266" t="e">
        <f aca="false">IF($E630&gt;0,BB635/$E630,"-")</f>
        <v>#N/A</v>
      </c>
      <c r="BC637" s="266"/>
      <c r="BD637" s="266" t="e">
        <f aca="false">IF($E630&gt;0,BD635/$E630,"-")</f>
        <v>#N/A</v>
      </c>
      <c r="BE637" s="266"/>
      <c r="BF637" s="266" t="e">
        <f aca="false">IF($E630&gt;0,BF635/$E630,"-")</f>
        <v>#N/A</v>
      </c>
      <c r="BG637" s="266"/>
      <c r="BH637" s="266" t="e">
        <f aca="false">IF($E630&gt;0,BH635/$E630,"-")</f>
        <v>#N/A</v>
      </c>
      <c r="BI637" s="266"/>
      <c r="BJ637" s="266" t="e">
        <f aca="false">IF($E630&gt;0,BJ635/$E630,"-")</f>
        <v>#N/A</v>
      </c>
      <c r="BK637" s="266"/>
      <c r="BL637" s="266" t="e">
        <f aca="false">IF($E630&gt;0,BL635/$E630,"-")</f>
        <v>#N/A</v>
      </c>
      <c r="BM637" s="266"/>
      <c r="BN637" s="266" t="e">
        <f aca="false">IF($E630&gt;0,BN635/$E630,"-")</f>
        <v>#N/A</v>
      </c>
      <c r="BO637" s="266"/>
      <c r="BP637" s="266" t="e">
        <f aca="false">IF($E630&gt;0,BP635/$E630,"-")</f>
        <v>#N/A</v>
      </c>
      <c r="BQ637" s="266"/>
      <c r="BR637" s="300" t="e">
        <f aca="false">IF($E630&gt;0,BR635/$E630,"-")</f>
        <v>#N/A</v>
      </c>
      <c r="BS637" s="300"/>
      <c r="BT637" s="300" t="e">
        <f aca="false">IF($E630&gt;0,BT635/$E630,"-")</f>
        <v>#N/A</v>
      </c>
      <c r="BU637" s="300"/>
      <c r="BV637" s="300" t="e">
        <f aca="false">IF($E630&gt;0,BV635/$E630,"-")</f>
        <v>#N/A</v>
      </c>
      <c r="BW637" s="300"/>
      <c r="BX637" s="300" t="e">
        <f aca="false">IF($E630&gt;0,BX635/$E630,"-")</f>
        <v>#N/A</v>
      </c>
      <c r="BY637" s="300"/>
      <c r="BZ637" s="300" t="e">
        <f aca="false">IF($E630&gt;0,BZ635/$E630,"-")</f>
        <v>#N/A</v>
      </c>
      <c r="CA637" s="300"/>
      <c r="CB637" s="300" t="e">
        <f aca="false">IF($E630&gt;0,CB635/$E630,"-")</f>
        <v>#N/A</v>
      </c>
      <c r="CC637" s="300"/>
      <c r="CD637" s="300" t="e">
        <f aca="false">IF($E630&gt;0,CD635/$E630,"-")</f>
        <v>#N/A</v>
      </c>
      <c r="CE637" s="300"/>
      <c r="CF637" s="300" t="e">
        <f aca="false">IF($E630&gt;0,CF635/$E630,"-")</f>
        <v>#N/A</v>
      </c>
      <c r="CG637" s="300"/>
      <c r="CH637" s="300" t="e">
        <f aca="false">IF($E630&gt;0,CH635/$E630,"-")</f>
        <v>#N/A</v>
      </c>
      <c r="CI637" s="300"/>
      <c r="CJ637" s="300" t="e">
        <f aca="false">IF($E630&gt;0,CJ635/$E630,"-")</f>
        <v>#N/A</v>
      </c>
      <c r="CK637" s="300"/>
      <c r="CL637" s="300" t="e">
        <f aca="false">IF($E630&gt;0,CL635/$E630,"-")</f>
        <v>#N/A</v>
      </c>
      <c r="CM637" s="300"/>
      <c r="CN637" s="300" t="e">
        <f aca="false">IF($E630&gt;0,CN635/$E630,"-")</f>
        <v>#N/A</v>
      </c>
      <c r="CO637" s="300"/>
      <c r="CP637" s="300" t="e">
        <f aca="false">IF($E630&gt;0,CP635/$E630,"-")</f>
        <v>#N/A</v>
      </c>
      <c r="CQ637" s="300"/>
      <c r="CR637" s="300" t="e">
        <f aca="false">IF($E630&gt;0,CR635/$E630,"-")</f>
        <v>#N/A</v>
      </c>
      <c r="CS637" s="300"/>
      <c r="CT637" s="300" t="e">
        <f aca="false">IF($E630&gt;0,CT635/$E630,"-")</f>
        <v>#N/A</v>
      </c>
      <c r="CU637" s="300"/>
      <c r="CV637" s="300" t="e">
        <f aca="false">IF($E630&gt;0,CV635/$E630,"-")</f>
        <v>#N/A</v>
      </c>
      <c r="CW637" s="300"/>
      <c r="CX637" s="300" t="e">
        <f aca="false">IF($E630&gt;0,CX635/$E630,"-")</f>
        <v>#N/A</v>
      </c>
      <c r="CY637" s="300"/>
      <c r="CZ637" s="300" t="e">
        <f aca="false">IF($E630&gt;0,CZ635/$E630,"-")</f>
        <v>#N/A</v>
      </c>
      <c r="DA637" s="300"/>
      <c r="DB637" s="300" t="e">
        <f aca="false">IF($E630&gt;0,DB635/$E630,"-")</f>
        <v>#N/A</v>
      </c>
      <c r="DC637" s="300"/>
      <c r="DD637" s="300" t="e">
        <f aca="false">IF($E630&gt;0,DD635/$E630,"-")</f>
        <v>#N/A</v>
      </c>
      <c r="DE637" s="300"/>
      <c r="DF637" s="300" t="e">
        <f aca="false">IF($E630&gt;0,DF635/$E630,"-")</f>
        <v>#N/A</v>
      </c>
      <c r="DG637" s="300"/>
      <c r="DH637" s="300" t="e">
        <f aca="false">IF($E630&gt;0,DH635/$E630,"-")</f>
        <v>#N/A</v>
      </c>
      <c r="DI637" s="300"/>
      <c r="DJ637" s="301" t="e">
        <f aca="false">IF($E630&gt;0,DJ635/$E630,"-")</f>
        <v>#N/A</v>
      </c>
      <c r="DK637" s="301"/>
      <c r="DL637" s="300" t="e">
        <f aca="false">IF($E630&gt;0,DL635/$E630,"-")</f>
        <v>#N/A</v>
      </c>
      <c r="DM637" s="300"/>
      <c r="DN637" s="300" t="e">
        <f aca="false">IF($E630&gt;0,DN635/$E630,"-")</f>
        <v>#N/A</v>
      </c>
      <c r="DO637" s="300"/>
      <c r="DP637" s="300" t="e">
        <f aca="false">IF($E630&gt;0,DP635/$E630,"-")</f>
        <v>#N/A</v>
      </c>
      <c r="DQ637" s="300"/>
      <c r="DR637" s="300" t="e">
        <f aca="false">IF($E630&gt;0,DR635/$E630,"-")</f>
        <v>#N/A</v>
      </c>
      <c r="DS637" s="300"/>
      <c r="DT637" s="300" t="e">
        <f aca="false">IF($E630&gt;0,DT635/$E630,"-")</f>
        <v>#N/A</v>
      </c>
      <c r="DU637" s="300"/>
      <c r="DV637" s="300" t="e">
        <f aca="false">IF($E630&gt;0,DV635/$E630,"-")</f>
        <v>#N/A</v>
      </c>
      <c r="DW637" s="300"/>
      <c r="DX637" s="300" t="e">
        <f aca="false">IF($E630&gt;0,DX635/$E630,"-")</f>
        <v>#N/A</v>
      </c>
      <c r="DY637" s="300"/>
      <c r="DZ637" s="300" t="e">
        <f aca="false">IF($E630&gt;0,DZ635/$E630,"-")</f>
        <v>#N/A</v>
      </c>
      <c r="EA637" s="300"/>
      <c r="EB637" s="300" t="e">
        <f aca="false">IF($E630&gt;0,EB635/$E630,"-")</f>
        <v>#N/A</v>
      </c>
      <c r="EC637" s="300"/>
      <c r="ED637" s="300" t="e">
        <f aca="false">IF($E630&gt;0,ED635/$E630,"-")</f>
        <v>#N/A</v>
      </c>
      <c r="EE637" s="300"/>
      <c r="EF637" s="300" t="e">
        <f aca="false">IF($E630&gt;0,EF635/$E630,"-")</f>
        <v>#N/A</v>
      </c>
      <c r="EG637" s="300"/>
      <c r="EH637" s="300" t="e">
        <f aca="false">IF($E630&gt;0,EH635/$E630,"-")</f>
        <v>#N/A</v>
      </c>
      <c r="EI637" s="300"/>
      <c r="EJ637" s="300" t="e">
        <f aca="false">IF($E630&gt;0,EJ635/$E630,"-")</f>
        <v>#N/A</v>
      </c>
      <c r="EK637" s="300"/>
      <c r="EL637" s="300" t="e">
        <f aca="false">IF($E630&gt;0,EL635/$E630,"-")</f>
        <v>#N/A</v>
      </c>
      <c r="EM637" s="300"/>
      <c r="EN637" s="300" t="e">
        <f aca="false">IF($E630&gt;0,EN635/$E630,"-")</f>
        <v>#N/A</v>
      </c>
      <c r="EO637" s="300"/>
      <c r="EP637" s="300" t="e">
        <f aca="false">IF($E630&gt;0,EP635/$E630,"-")</f>
        <v>#N/A</v>
      </c>
      <c r="EQ637" s="300"/>
      <c r="ER637" s="300" t="e">
        <f aca="false">IF($E630&gt;0,ER635/$E630,"-")</f>
        <v>#N/A</v>
      </c>
      <c r="ES637" s="300"/>
      <c r="ET637" s="300" t="e">
        <f aca="false">IF($E630&gt;0,ET635/$E630,"-")</f>
        <v>#N/A</v>
      </c>
      <c r="EU637" s="300"/>
      <c r="EV637" s="300" t="e">
        <f aca="false">IF($E630&gt;0,EV635/$E630,"-")</f>
        <v>#N/A</v>
      </c>
      <c r="EW637" s="300"/>
      <c r="EX637" s="302" t="e">
        <f aca="false">IF($E630&gt;0,EX635/$E630,"-")</f>
        <v>#N/A</v>
      </c>
      <c r="EY637" s="302"/>
      <c r="EZ637" s="300" t="e">
        <f aca="false">IF($E630&gt;0,EZ635/$E630,"-")</f>
        <v>#N/A</v>
      </c>
      <c r="FA637" s="300"/>
      <c r="FB637" s="300" t="e">
        <f aca="false">IF($E630&gt;0,FB635/$E630,"-")</f>
        <v>#N/A</v>
      </c>
      <c r="FC637" s="300"/>
      <c r="FD637" s="300" t="e">
        <f aca="false">IF($E630&gt;0,FD635/$E630,"-")</f>
        <v>#N/A</v>
      </c>
      <c r="FE637" s="300"/>
      <c r="FF637" s="300" t="e">
        <f aca="false">IF($E630&gt;0,FF635/$E630,"-")</f>
        <v>#N/A</v>
      </c>
      <c r="FG637" s="300"/>
      <c r="FH637" s="300" t="e">
        <f aca="false">IF($E630&gt;0,FH635/$E630,"-")</f>
        <v>#N/A</v>
      </c>
      <c r="FI637" s="300"/>
      <c r="FJ637" s="300" t="e">
        <f aca="false">IF($E630&gt;0,FJ635/$E630,"-")</f>
        <v>#N/A</v>
      </c>
      <c r="FK637" s="300"/>
    </row>
    <row r="638" customFormat="false" ht="13.8" hidden="true" customHeight="false" outlineLevel="0" collapsed="false">
      <c r="A638" s="268"/>
      <c r="B638" s="269"/>
      <c r="C638" s="269"/>
      <c r="D638" s="271"/>
      <c r="E638" s="271"/>
      <c r="F638" s="269"/>
      <c r="G638" s="269"/>
      <c r="H638" s="269"/>
      <c r="I638" s="269"/>
      <c r="J638" s="269"/>
      <c r="K638" s="269"/>
      <c r="L638" s="274"/>
      <c r="M638" s="274"/>
      <c r="N638" s="274"/>
      <c r="O638" s="274"/>
      <c r="P638" s="274"/>
      <c r="Q638" s="274"/>
      <c r="R638" s="275"/>
      <c r="S638" s="275"/>
      <c r="T638" s="276"/>
      <c r="U638" s="276"/>
      <c r="V638" s="274"/>
      <c r="W638" s="274"/>
      <c r="X638" s="274"/>
      <c r="Y638" s="274"/>
      <c r="Z638" s="275"/>
      <c r="AA638" s="275"/>
      <c r="AB638" s="276"/>
      <c r="AC638" s="276"/>
      <c r="AD638" s="274"/>
      <c r="AE638" s="274"/>
      <c r="AF638" s="274"/>
      <c r="AG638" s="274"/>
      <c r="AH638" s="275"/>
      <c r="AI638" s="275"/>
      <c r="AJ638" s="276"/>
      <c r="AK638" s="276"/>
      <c r="AL638" s="274"/>
      <c r="AM638" s="274"/>
      <c r="AN638" s="274"/>
      <c r="AO638" s="274"/>
      <c r="AP638" s="275"/>
      <c r="AQ638" s="275"/>
      <c r="AR638" s="276"/>
      <c r="AS638" s="276"/>
      <c r="AT638" s="277"/>
      <c r="AU638" s="277"/>
      <c r="AV638" s="277"/>
      <c r="AW638" s="277"/>
      <c r="AX638" s="277"/>
      <c r="AY638" s="278"/>
      <c r="AZ638" s="279"/>
      <c r="BA638" s="277"/>
      <c r="BB638" s="277"/>
      <c r="BC638" s="277"/>
      <c r="BD638" s="277"/>
      <c r="BE638" s="277"/>
      <c r="BF638" s="277"/>
      <c r="BG638" s="278"/>
      <c r="BH638" s="279"/>
      <c r="BI638" s="277"/>
      <c r="BJ638" s="277"/>
      <c r="BK638" s="277"/>
      <c r="BL638" s="277"/>
      <c r="BM638" s="277"/>
      <c r="BN638" s="277"/>
      <c r="BO638" s="278"/>
      <c r="BP638" s="279"/>
      <c r="BQ638" s="277"/>
      <c r="BR638" s="277"/>
      <c r="BS638" s="277"/>
      <c r="BT638" s="277"/>
      <c r="BU638" s="277"/>
      <c r="BV638" s="277"/>
      <c r="BW638" s="278"/>
      <c r="BX638" s="279"/>
      <c r="BY638" s="277"/>
      <c r="BZ638" s="277"/>
      <c r="CA638" s="277"/>
      <c r="CB638" s="277"/>
      <c r="CC638" s="277"/>
      <c r="CD638" s="275"/>
      <c r="CE638" s="275"/>
      <c r="CF638" s="276"/>
      <c r="CG638" s="276"/>
      <c r="CH638" s="274"/>
      <c r="CI638" s="274"/>
      <c r="CJ638" s="274"/>
      <c r="CK638" s="274"/>
      <c r="CL638" s="275"/>
      <c r="CM638" s="275"/>
      <c r="CN638" s="276"/>
      <c r="CO638" s="276"/>
      <c r="CP638" s="280"/>
      <c r="CQ638" s="280"/>
      <c r="CR638" s="280"/>
      <c r="CS638" s="280"/>
      <c r="CT638" s="281"/>
      <c r="CU638" s="282"/>
      <c r="CV638" s="283"/>
      <c r="CW638" s="281"/>
      <c r="CX638" s="281"/>
      <c r="CY638" s="281"/>
      <c r="CZ638" s="281"/>
      <c r="DA638" s="281"/>
      <c r="DB638" s="281"/>
      <c r="DC638" s="282"/>
      <c r="DD638" s="283"/>
      <c r="DE638" s="281"/>
      <c r="DF638" s="281"/>
      <c r="DG638" s="281"/>
      <c r="DH638" s="281"/>
      <c r="DI638" s="281"/>
      <c r="DJ638" s="284"/>
      <c r="DK638" s="285"/>
      <c r="DL638" s="283"/>
      <c r="DM638" s="281"/>
      <c r="DN638" s="281"/>
      <c r="DO638" s="281"/>
      <c r="DP638" s="281"/>
      <c r="DQ638" s="281"/>
      <c r="DR638" s="281"/>
      <c r="DS638" s="282"/>
      <c r="DT638" s="283"/>
      <c r="DU638" s="281"/>
      <c r="DV638" s="281"/>
      <c r="DW638" s="281"/>
      <c r="DX638" s="281"/>
      <c r="DY638" s="281"/>
      <c r="DZ638" s="281"/>
      <c r="EA638" s="282"/>
      <c r="EB638" s="283"/>
      <c r="EC638" s="281"/>
      <c r="ED638" s="281"/>
      <c r="EE638" s="281"/>
      <c r="EF638" s="281"/>
      <c r="EG638" s="281"/>
      <c r="EH638" s="281"/>
      <c r="EI638" s="282"/>
      <c r="EJ638" s="283"/>
      <c r="EK638" s="281"/>
      <c r="EL638" s="281"/>
      <c r="EM638" s="281"/>
      <c r="EN638" s="281"/>
      <c r="EO638" s="281"/>
      <c r="EP638" s="281"/>
      <c r="EQ638" s="282"/>
      <c r="ER638" s="283"/>
      <c r="ES638" s="281"/>
      <c r="ET638" s="281"/>
      <c r="EU638" s="281"/>
      <c r="EV638" s="281"/>
      <c r="EW638" s="281"/>
      <c r="EX638" s="286"/>
      <c r="EY638" s="287"/>
      <c r="EZ638" s="283"/>
      <c r="FA638" s="281"/>
      <c r="FB638" s="281"/>
      <c r="FC638" s="281"/>
      <c r="FD638" s="281"/>
      <c r="FE638" s="281"/>
      <c r="FF638" s="281"/>
      <c r="FG638" s="282"/>
      <c r="FH638" s="283"/>
      <c r="FI638" s="281"/>
      <c r="FJ638" s="281"/>
      <c r="FK638" s="281"/>
    </row>
    <row r="639" customFormat="false" ht="12.75" hidden="true" customHeight="false" outlineLevel="0" collapsed="false">
      <c r="A639" s="232" t="s">
        <v>231</v>
      </c>
      <c r="B639" s="233" t="e">
        <f aca="false">VLOOKUP(A639,PLANEJAMENTO!$B$11:$C$96,2,FALSE())</f>
        <v>#N/A</v>
      </c>
      <c r="C639" s="232" t="e">
        <f aca="false">VLOOKUP(A639,PLANEJAMENTO!$B$11:$D$96,3,FALSE())</f>
        <v>#N/A</v>
      </c>
      <c r="D639" s="234" t="e">
        <f aca="false">VLOOKUP(A639,PLANEJAMENTO!$B$11:$E$96,4,FALSE())</f>
        <v>#N/A</v>
      </c>
      <c r="E639" s="234" t="e">
        <f aca="false">D639</f>
        <v>#N/A</v>
      </c>
      <c r="F639" s="235" t="n">
        <f aca="false">PRODUÇÕES!D15</f>
        <v>160</v>
      </c>
      <c r="G639" s="234" t="n">
        <f aca="false">F639*8</f>
        <v>1280</v>
      </c>
      <c r="H639" s="234"/>
      <c r="I639" s="237"/>
      <c r="J639" s="238"/>
      <c r="K639" s="305" t="s">
        <v>159</v>
      </c>
      <c r="L639" s="240"/>
      <c r="M639" s="240"/>
      <c r="N639" s="240"/>
      <c r="O639" s="240"/>
      <c r="P639" s="240"/>
      <c r="Q639" s="240"/>
      <c r="R639" s="240"/>
      <c r="S639" s="240"/>
      <c r="T639" s="240"/>
      <c r="U639" s="240"/>
      <c r="V639" s="240"/>
      <c r="W639" s="240"/>
      <c r="X639" s="240"/>
      <c r="Y639" s="240"/>
      <c r="Z639" s="240"/>
      <c r="AA639" s="240"/>
      <c r="AB639" s="240"/>
      <c r="AC639" s="240"/>
      <c r="AD639" s="240"/>
      <c r="AE639" s="240"/>
      <c r="AF639" s="240"/>
      <c r="AG639" s="240"/>
      <c r="AH639" s="240"/>
      <c r="AI639" s="240"/>
      <c r="AJ639" s="240"/>
      <c r="AK639" s="240"/>
      <c r="AL639" s="240"/>
      <c r="AM639" s="240"/>
      <c r="AN639" s="240"/>
      <c r="AO639" s="240"/>
      <c r="AP639" s="240"/>
      <c r="AQ639" s="240"/>
      <c r="AR639" s="240"/>
      <c r="AS639" s="240"/>
      <c r="AT639" s="240"/>
      <c r="AU639" s="240"/>
      <c r="AV639" s="240"/>
      <c r="AW639" s="240"/>
      <c r="AX639" s="240"/>
      <c r="AY639" s="240"/>
      <c r="AZ639" s="240"/>
      <c r="BA639" s="240"/>
      <c r="BB639" s="240"/>
      <c r="BC639" s="240"/>
      <c r="BD639" s="240"/>
      <c r="BE639" s="240"/>
      <c r="BF639" s="345"/>
      <c r="BG639" s="345"/>
      <c r="BH639" s="240"/>
      <c r="BI639" s="240"/>
      <c r="BJ639" s="240"/>
      <c r="BK639" s="240"/>
      <c r="BL639" s="240"/>
      <c r="BM639" s="240"/>
      <c r="BN639" s="394" t="n">
        <f aca="false">6-BN621-BN603</f>
        <v>0.420484374999998</v>
      </c>
      <c r="BO639" s="394"/>
      <c r="BP639" s="394" t="n">
        <v>2.5161015625</v>
      </c>
      <c r="BQ639" s="394"/>
      <c r="BR639" s="308"/>
      <c r="BS639" s="308"/>
      <c r="BT639" s="308"/>
      <c r="BU639" s="308"/>
      <c r="BV639" s="308"/>
      <c r="BW639" s="308"/>
      <c r="BX639" s="308"/>
      <c r="BY639" s="308"/>
      <c r="BZ639" s="308"/>
      <c r="CA639" s="308"/>
      <c r="CB639" s="308"/>
      <c r="CC639" s="308"/>
      <c r="CD639" s="308"/>
      <c r="CE639" s="308"/>
      <c r="CF639" s="308"/>
      <c r="CG639" s="308"/>
      <c r="CH639" s="308"/>
      <c r="CI639" s="308"/>
      <c r="CJ639" s="308"/>
      <c r="CK639" s="308"/>
      <c r="CL639" s="308"/>
      <c r="CM639" s="308"/>
      <c r="CN639" s="308"/>
      <c r="CO639" s="308"/>
      <c r="CP639" s="308"/>
      <c r="CQ639" s="308"/>
      <c r="CR639" s="308"/>
      <c r="CS639" s="308"/>
      <c r="CT639" s="308"/>
      <c r="CU639" s="308"/>
      <c r="CV639" s="308"/>
      <c r="CW639" s="308"/>
      <c r="CX639" s="308"/>
      <c r="CY639" s="308"/>
      <c r="CZ639" s="308"/>
      <c r="DA639" s="308"/>
      <c r="DB639" s="308"/>
      <c r="DC639" s="308"/>
      <c r="DD639" s="308"/>
      <c r="DE639" s="308"/>
      <c r="DF639" s="308"/>
      <c r="DG639" s="308"/>
      <c r="DH639" s="308"/>
      <c r="DI639" s="308"/>
      <c r="DJ639" s="315"/>
      <c r="DK639" s="315"/>
      <c r="DL639" s="308"/>
      <c r="DM639" s="308"/>
      <c r="DN639" s="308"/>
      <c r="DO639" s="308"/>
      <c r="DP639" s="308"/>
      <c r="DQ639" s="308"/>
      <c r="DR639" s="308"/>
      <c r="DS639" s="308"/>
      <c r="DT639" s="308"/>
      <c r="DU639" s="308"/>
      <c r="DV639" s="308"/>
      <c r="DW639" s="308"/>
      <c r="DX639" s="308"/>
      <c r="DY639" s="308"/>
      <c r="DZ639" s="308"/>
      <c r="EA639" s="308"/>
      <c r="EB639" s="308"/>
      <c r="EC639" s="308"/>
      <c r="ED639" s="308"/>
      <c r="EE639" s="308"/>
      <c r="EF639" s="308"/>
      <c r="EG639" s="308"/>
      <c r="EH639" s="308"/>
      <c r="EI639" s="308"/>
      <c r="EJ639" s="308"/>
      <c r="EK639" s="308"/>
      <c r="EL639" s="308"/>
      <c r="EM639" s="308"/>
      <c r="EN639" s="308"/>
      <c r="EO639" s="308"/>
      <c r="EP639" s="308"/>
      <c r="EQ639" s="308"/>
      <c r="ER639" s="308"/>
      <c r="ES639" s="308"/>
      <c r="ET639" s="308"/>
      <c r="EU639" s="308"/>
      <c r="EV639" s="308"/>
      <c r="EW639" s="308"/>
      <c r="EX639" s="309"/>
      <c r="EY639" s="309"/>
      <c r="EZ639" s="308"/>
      <c r="FA639" s="308"/>
      <c r="FB639" s="308"/>
      <c r="FC639" s="308"/>
      <c r="FD639" s="308"/>
      <c r="FE639" s="308"/>
      <c r="FF639" s="308"/>
      <c r="FG639" s="308"/>
      <c r="FH639" s="308"/>
      <c r="FI639" s="308"/>
      <c r="FJ639" s="308"/>
      <c r="FK639" s="308"/>
    </row>
    <row r="640" customFormat="false" ht="12.75" hidden="true" customHeight="false" outlineLevel="0" collapsed="false">
      <c r="A640" s="232"/>
      <c r="B640" s="233"/>
      <c r="C640" s="232"/>
      <c r="D640" s="234"/>
      <c r="E640" s="234"/>
      <c r="F640" s="235"/>
      <c r="G640" s="234"/>
      <c r="H640" s="234"/>
      <c r="I640" s="237"/>
      <c r="J640" s="238"/>
      <c r="K640" s="244" t="s">
        <v>160</v>
      </c>
      <c r="L640" s="245"/>
      <c r="M640" s="245"/>
      <c r="N640" s="245"/>
      <c r="O640" s="245"/>
      <c r="P640" s="245"/>
      <c r="Q640" s="245"/>
      <c r="R640" s="245"/>
      <c r="S640" s="245"/>
      <c r="T640" s="245"/>
      <c r="U640" s="245"/>
      <c r="V640" s="245"/>
      <c r="W640" s="245"/>
      <c r="X640" s="245"/>
      <c r="Y640" s="245"/>
      <c r="Z640" s="245"/>
      <c r="AA640" s="245"/>
      <c r="AB640" s="245"/>
      <c r="AC640" s="245"/>
      <c r="AD640" s="245"/>
      <c r="AE640" s="245"/>
      <c r="AF640" s="245"/>
      <c r="AG640" s="245"/>
      <c r="AH640" s="245"/>
      <c r="AI640" s="245"/>
      <c r="AJ640" s="245"/>
      <c r="AK640" s="245"/>
      <c r="AL640" s="245"/>
      <c r="AM640" s="245"/>
      <c r="AN640" s="245"/>
      <c r="AO640" s="245"/>
      <c r="AP640" s="245"/>
      <c r="AQ640" s="245"/>
      <c r="AR640" s="245"/>
      <c r="AS640" s="245"/>
      <c r="AT640" s="245"/>
      <c r="AU640" s="245"/>
      <c r="AV640" s="245"/>
      <c r="AW640" s="245"/>
      <c r="AX640" s="245"/>
      <c r="AY640" s="245"/>
      <c r="AZ640" s="245"/>
      <c r="BA640" s="245"/>
      <c r="BB640" s="245"/>
      <c r="BC640" s="245"/>
      <c r="BD640" s="245"/>
      <c r="BE640" s="245"/>
      <c r="BF640" s="245"/>
      <c r="BG640" s="245"/>
      <c r="BH640" s="245"/>
      <c r="BI640" s="245"/>
      <c r="BJ640" s="245"/>
      <c r="BK640" s="245"/>
      <c r="BL640" s="245"/>
      <c r="BM640" s="245"/>
      <c r="BN640" s="245" t="n">
        <v>1</v>
      </c>
      <c r="BO640" s="245"/>
      <c r="BP640" s="245" t="n">
        <v>1</v>
      </c>
      <c r="BQ640" s="245"/>
      <c r="BR640" s="245"/>
      <c r="BS640" s="245"/>
      <c r="BT640" s="245"/>
      <c r="BU640" s="245"/>
      <c r="BV640" s="245"/>
      <c r="BW640" s="245"/>
      <c r="BX640" s="245"/>
      <c r="BY640" s="245"/>
      <c r="BZ640" s="245"/>
      <c r="CA640" s="245"/>
      <c r="CB640" s="245"/>
      <c r="CC640" s="245"/>
      <c r="CD640" s="245"/>
      <c r="CE640" s="245"/>
      <c r="CF640" s="245"/>
      <c r="CG640" s="245"/>
      <c r="CH640" s="245"/>
      <c r="CI640" s="245"/>
      <c r="CJ640" s="245"/>
      <c r="CK640" s="245"/>
      <c r="CL640" s="245"/>
      <c r="CM640" s="245"/>
      <c r="CN640" s="245"/>
      <c r="CO640" s="245"/>
      <c r="CP640" s="245"/>
      <c r="CQ640" s="245"/>
      <c r="CR640" s="245"/>
      <c r="CS640" s="245"/>
      <c r="CT640" s="245"/>
      <c r="CU640" s="245"/>
      <c r="CV640" s="245"/>
      <c r="CW640" s="245"/>
      <c r="CX640" s="245"/>
      <c r="CY640" s="245"/>
      <c r="CZ640" s="245"/>
      <c r="DA640" s="245"/>
      <c r="DB640" s="245"/>
      <c r="DC640" s="245"/>
      <c r="DD640" s="245"/>
      <c r="DE640" s="245"/>
      <c r="DF640" s="245"/>
      <c r="DG640" s="245"/>
      <c r="DH640" s="245"/>
      <c r="DI640" s="245"/>
      <c r="DJ640" s="310"/>
      <c r="DK640" s="310"/>
      <c r="DL640" s="245"/>
      <c r="DM640" s="245"/>
      <c r="DN640" s="245"/>
      <c r="DO640" s="245"/>
      <c r="DP640" s="245"/>
      <c r="DQ640" s="245"/>
      <c r="DR640" s="245"/>
      <c r="DS640" s="245"/>
      <c r="DT640" s="245"/>
      <c r="DU640" s="245"/>
      <c r="DV640" s="245"/>
      <c r="DW640" s="245"/>
      <c r="DX640" s="245"/>
      <c r="DY640" s="245"/>
      <c r="DZ640" s="245"/>
      <c r="EA640" s="245"/>
      <c r="EB640" s="245"/>
      <c r="EC640" s="245"/>
      <c r="ED640" s="245"/>
      <c r="EE640" s="245"/>
      <c r="EF640" s="245"/>
      <c r="EG640" s="245"/>
      <c r="EH640" s="245"/>
      <c r="EI640" s="245"/>
      <c r="EJ640" s="245"/>
      <c r="EK640" s="245"/>
      <c r="EL640" s="245"/>
      <c r="EM640" s="245"/>
      <c r="EN640" s="245"/>
      <c r="EO640" s="245"/>
      <c r="EP640" s="245"/>
      <c r="EQ640" s="245"/>
      <c r="ER640" s="245"/>
      <c r="ES640" s="245"/>
      <c r="ET640" s="245"/>
      <c r="EU640" s="245"/>
      <c r="EV640" s="245"/>
      <c r="EW640" s="245"/>
      <c r="EX640" s="246"/>
      <c r="EY640" s="246"/>
      <c r="EZ640" s="245"/>
      <c r="FA640" s="245"/>
      <c r="FB640" s="245"/>
      <c r="FC640" s="245"/>
      <c r="FD640" s="245"/>
      <c r="FE640" s="245"/>
      <c r="FF640" s="245"/>
      <c r="FG640" s="245"/>
      <c r="FH640" s="245"/>
      <c r="FI640" s="245"/>
      <c r="FJ640" s="245"/>
      <c r="FK640" s="245"/>
    </row>
    <row r="641" customFormat="false" ht="12.75" hidden="true" customHeight="false" outlineLevel="0" collapsed="false">
      <c r="A641" s="232"/>
      <c r="B641" s="233"/>
      <c r="C641" s="232"/>
      <c r="D641" s="234"/>
      <c r="E641" s="234"/>
      <c r="F641" s="235"/>
      <c r="G641" s="234"/>
      <c r="H641" s="234"/>
      <c r="I641" s="237"/>
      <c r="J641" s="238"/>
      <c r="K641" s="247" t="s">
        <v>161</v>
      </c>
      <c r="L641" s="248" t="n">
        <f aca="false">(L639*L640*$G639)*$L$8</f>
        <v>0</v>
      </c>
      <c r="M641" s="248"/>
      <c r="N641" s="248" t="n">
        <f aca="false">(N639*N640*$G639)*$L$8</f>
        <v>0</v>
      </c>
      <c r="O641" s="248"/>
      <c r="P641" s="248" t="n">
        <f aca="false">(P639*P640*$G639)*$L$8</f>
        <v>0</v>
      </c>
      <c r="Q641" s="248"/>
      <c r="R641" s="248" t="n">
        <f aca="false">(R639*R640*$G639)*$L$8</f>
        <v>0</v>
      </c>
      <c r="S641" s="248"/>
      <c r="T641" s="248" t="n">
        <f aca="false">(T639*T640*$G639)*$T$8</f>
        <v>0</v>
      </c>
      <c r="U641" s="248"/>
      <c r="V641" s="248" t="n">
        <f aca="false">(V639*V640*$G639)*$T$8</f>
        <v>0</v>
      </c>
      <c r="W641" s="248"/>
      <c r="X641" s="248" t="n">
        <f aca="false">(X639*X640*$G639)*$T$8</f>
        <v>0</v>
      </c>
      <c r="Y641" s="248"/>
      <c r="Z641" s="248" t="n">
        <f aca="false">(Z639*Z640*$G639)*$T$8</f>
        <v>0</v>
      </c>
      <c r="AA641" s="248"/>
      <c r="AB641" s="248" t="n">
        <f aca="false">(AB639*AB640*$G639)*$AB$8</f>
        <v>0</v>
      </c>
      <c r="AC641" s="248"/>
      <c r="AD641" s="248" t="n">
        <f aca="false">(AD639*AD640*$G639)*$AB$8</f>
        <v>0</v>
      </c>
      <c r="AE641" s="248"/>
      <c r="AF641" s="248" t="n">
        <f aca="false">(AF639*AF640*$G639)*$AB$8</f>
        <v>0</v>
      </c>
      <c r="AG641" s="248"/>
      <c r="AH641" s="248" t="n">
        <f aca="false">(AH639*AH640*$G639)*$AB$8</f>
        <v>0</v>
      </c>
      <c r="AI641" s="248"/>
      <c r="AJ641" s="248" t="n">
        <f aca="false">(AJ639*AJ640*$G639)*$AJ$8</f>
        <v>0</v>
      </c>
      <c r="AK641" s="248"/>
      <c r="AL641" s="248" t="n">
        <f aca="false">(AL639*AL640*$G639)*$AJ$8</f>
        <v>0</v>
      </c>
      <c r="AM641" s="248"/>
      <c r="AN641" s="248" t="n">
        <f aca="false">(AN639*AN640*$G639)*$AJ$8</f>
        <v>0</v>
      </c>
      <c r="AO641" s="248"/>
      <c r="AP641" s="248" t="n">
        <f aca="false">(AP639*AP640*$G639)*$AJ$8</f>
        <v>0</v>
      </c>
      <c r="AQ641" s="248"/>
      <c r="AR641" s="248" t="n">
        <f aca="false">(AR639*AR640*$G639)*$AT$8</f>
        <v>0</v>
      </c>
      <c r="AS641" s="248"/>
      <c r="AT641" s="248" t="n">
        <f aca="false">(AT639*AT640*$G639)*$AT$8</f>
        <v>0</v>
      </c>
      <c r="AU641" s="248"/>
      <c r="AV641" s="248" t="n">
        <f aca="false">(AV639*AV640*$G639)*$AT$8</f>
        <v>0</v>
      </c>
      <c r="AW641" s="248"/>
      <c r="AX641" s="248" t="n">
        <f aca="false">(AX639*AX640*$G639)*$AT$8</f>
        <v>0</v>
      </c>
      <c r="AY641" s="248"/>
      <c r="AZ641" s="248" t="n">
        <f aca="false">(AZ639*AZ640*$G639)*$BB$8</f>
        <v>0</v>
      </c>
      <c r="BA641" s="248"/>
      <c r="BB641" s="248" t="n">
        <f aca="false">(BB639*BB640*$G639)*$BB$8</f>
        <v>0</v>
      </c>
      <c r="BC641" s="248"/>
      <c r="BD641" s="248" t="n">
        <f aca="false">(BD639*BD640*$G639)*$BB$8</f>
        <v>0</v>
      </c>
      <c r="BE641" s="248"/>
      <c r="BF641" s="248" t="n">
        <f aca="false">(BF639*BF640*$G639)*$BB$8</f>
        <v>0</v>
      </c>
      <c r="BG641" s="248"/>
      <c r="BH641" s="248" t="n">
        <f aca="false">(BH639*BH640*$G639)*$BJ$8</f>
        <v>0</v>
      </c>
      <c r="BI641" s="248"/>
      <c r="BJ641" s="248" t="n">
        <f aca="false">(BJ639*BJ640*$G639)*$BJ$8</f>
        <v>0</v>
      </c>
      <c r="BK641" s="248"/>
      <c r="BL641" s="248" t="n">
        <f aca="false">(BL639*BL640*$G639)*$BJ$8</f>
        <v>0</v>
      </c>
      <c r="BM641" s="248"/>
      <c r="BN641" s="248" t="n">
        <f aca="false">(BN639*BN640*$G639)*$BJ$8</f>
        <v>531.275225806449</v>
      </c>
      <c r="BO641" s="248"/>
      <c r="BP641" s="248" t="n">
        <f aca="false">(BP639*BP640*$G639)*$BJ$8</f>
        <v>3179.05374193549</v>
      </c>
      <c r="BQ641" s="248"/>
      <c r="BR641" s="248" t="n">
        <f aca="false">(BR639*BR640*$G639)*$BJ$8</f>
        <v>0</v>
      </c>
      <c r="BS641" s="248"/>
      <c r="BT641" s="248" t="n">
        <f aca="false">(BT639*BT640*$G639)*$BT$8</f>
        <v>0</v>
      </c>
      <c r="BU641" s="248"/>
      <c r="BV641" s="248" t="n">
        <f aca="false">(BV639*BV640*$G639)*$BT$8</f>
        <v>0</v>
      </c>
      <c r="BW641" s="248"/>
      <c r="BX641" s="248" t="n">
        <f aca="false">(BX639*BX640*$G639)*$CB$8</f>
        <v>0</v>
      </c>
      <c r="BY641" s="248"/>
      <c r="BZ641" s="248" t="n">
        <f aca="false">(BZ639*BZ640*$G639)*$CB$8</f>
        <v>0</v>
      </c>
      <c r="CA641" s="248"/>
      <c r="CB641" s="248" t="n">
        <f aca="false">(CB639*CB640*$G639)*$CB$8</f>
        <v>0</v>
      </c>
      <c r="CC641" s="248"/>
      <c r="CD641" s="248" t="n">
        <f aca="false">(CD639*CD640*$G639)*$CB$8</f>
        <v>0</v>
      </c>
      <c r="CE641" s="248"/>
      <c r="CF641" s="248" t="n">
        <f aca="false">(CF639*CF640*$G639)*$CJ$8</f>
        <v>0</v>
      </c>
      <c r="CG641" s="248"/>
      <c r="CH641" s="248" t="n">
        <f aca="false">(CH639*CH640*$G639)*$CJ$8</f>
        <v>0</v>
      </c>
      <c r="CI641" s="248"/>
      <c r="CJ641" s="248" t="n">
        <f aca="false">(CJ639*CJ640*$G639)*$CJ$8</f>
        <v>0</v>
      </c>
      <c r="CK641" s="248"/>
      <c r="CL641" s="248" t="n">
        <f aca="false">(CL639*CL640*$G639)*$CJ$8</f>
        <v>0</v>
      </c>
      <c r="CM641" s="248"/>
      <c r="CN641" s="248" t="n">
        <f aca="false">(CN639*CN640*$G639)*$CT$8</f>
        <v>0</v>
      </c>
      <c r="CO641" s="248"/>
      <c r="CP641" s="248" t="n">
        <f aca="false">(CP639*CP640*$G639)*$CT$8</f>
        <v>0</v>
      </c>
      <c r="CQ641" s="248"/>
      <c r="CR641" s="248" t="n">
        <f aca="false">(CR639*CR640*$G639)*$CT$8</f>
        <v>0</v>
      </c>
      <c r="CS641" s="248"/>
      <c r="CT641" s="248" t="n">
        <f aca="false">(CT639*CT640*$G639)*$CT$8</f>
        <v>0</v>
      </c>
      <c r="CU641" s="248"/>
      <c r="CV641" s="248" t="n">
        <f aca="false">(CV639*CV640*$G639)*$DB$8</f>
        <v>0</v>
      </c>
      <c r="CW641" s="248"/>
      <c r="CX641" s="248" t="n">
        <f aca="false">(CX639*CX640*$G639)*$DB$8</f>
        <v>0</v>
      </c>
      <c r="CY641" s="248"/>
      <c r="CZ641" s="248" t="n">
        <f aca="false">(CZ639*CZ640*$G639)*$DB$8</f>
        <v>0</v>
      </c>
      <c r="DA641" s="248"/>
      <c r="DB641" s="248" t="n">
        <f aca="false">(DB639*DB640*$G639)*$DB$8</f>
        <v>0</v>
      </c>
      <c r="DC641" s="248"/>
      <c r="DD641" s="248" t="n">
        <f aca="false">(DD639*DD640*$G639)*$DB$8</f>
        <v>0</v>
      </c>
      <c r="DE641" s="248"/>
      <c r="DF641" s="248" t="n">
        <f aca="false">(DF639*DF640*$G639)*$DB$8</f>
        <v>0</v>
      </c>
      <c r="DG641" s="248"/>
      <c r="DH641" s="248" t="n">
        <f aca="false">(DH639*DH640*$G639)*$DB$8</f>
        <v>0</v>
      </c>
      <c r="DI641" s="248"/>
      <c r="DJ641" s="292" t="n">
        <f aca="false">(DJ639*DJ640*$G639)*$DB$8</f>
        <v>0</v>
      </c>
      <c r="DK641" s="292"/>
      <c r="DL641" s="248" t="n">
        <f aca="false">(DL639*DL640*$G639)*$DB$8</f>
        <v>0</v>
      </c>
      <c r="DM641" s="248"/>
      <c r="DN641" s="248" t="n">
        <f aca="false">(DN639*DN640*$G639)*$DB$8</f>
        <v>0</v>
      </c>
      <c r="DO641" s="248"/>
      <c r="DP641" s="248" t="n">
        <f aca="false">(DP639*DP640*$G639)*$DB$8</f>
        <v>0</v>
      </c>
      <c r="DQ641" s="248"/>
      <c r="DR641" s="248" t="n">
        <f aca="false">(DR639*DR640*$G639)*$DB$8</f>
        <v>0</v>
      </c>
      <c r="DS641" s="248"/>
      <c r="DT641" s="248" t="n">
        <f aca="false">(DT639*DT640*$G639)*$DB$8</f>
        <v>0</v>
      </c>
      <c r="DU641" s="248"/>
      <c r="DV641" s="248" t="n">
        <f aca="false">(DV639*DV640*$G639)*$DB$8</f>
        <v>0</v>
      </c>
      <c r="DW641" s="248"/>
      <c r="DX641" s="248" t="n">
        <f aca="false">(DX639*DX640*$G639)*$DB$8</f>
        <v>0</v>
      </c>
      <c r="DY641" s="248"/>
      <c r="DZ641" s="248" t="n">
        <f aca="false">(DZ639*DZ640*$G639)*$DB$8</f>
        <v>0</v>
      </c>
      <c r="EA641" s="248"/>
      <c r="EB641" s="248" t="n">
        <f aca="false">(EB639*EB640*$G639)*$DB$8</f>
        <v>0</v>
      </c>
      <c r="EC641" s="248"/>
      <c r="ED641" s="248" t="n">
        <f aca="false">(ED639*ED640*$G639)*$DB$8</f>
        <v>0</v>
      </c>
      <c r="EE641" s="248"/>
      <c r="EF641" s="248" t="n">
        <f aca="false">(EF639*EF640*$G639)*$DB$8</f>
        <v>0</v>
      </c>
      <c r="EG641" s="248"/>
      <c r="EH641" s="248" t="n">
        <f aca="false">(EH639*EH640*$G639)*$DB$8</f>
        <v>0</v>
      </c>
      <c r="EI641" s="248"/>
      <c r="EJ641" s="248" t="n">
        <f aca="false">(EJ639*EJ640*$G639)*$DB$8</f>
        <v>0</v>
      </c>
      <c r="EK641" s="248"/>
      <c r="EL641" s="248" t="n">
        <f aca="false">(EL639*EL640*$G639)*$DB$8</f>
        <v>0</v>
      </c>
      <c r="EM641" s="248"/>
      <c r="EN641" s="248" t="n">
        <f aca="false">(EN639*EN640*$G639)*$DB$8</f>
        <v>0</v>
      </c>
      <c r="EO641" s="248"/>
      <c r="EP641" s="248" t="n">
        <f aca="false">(EP639*EP640*$G639)*$DB$8</f>
        <v>0</v>
      </c>
      <c r="EQ641" s="248"/>
      <c r="ER641" s="248" t="n">
        <f aca="false">(ER639*ER640*$G639)*$DB$8</f>
        <v>0</v>
      </c>
      <c r="ES641" s="248"/>
      <c r="ET641" s="248" t="n">
        <f aca="false">(ET639*ET640*$G639)*$DB$8</f>
        <v>0</v>
      </c>
      <c r="EU641" s="248"/>
      <c r="EV641" s="248" t="n">
        <f aca="false">(EV639*EV640*$G639)*$DB$8</f>
        <v>0</v>
      </c>
      <c r="EW641" s="248"/>
      <c r="EX641" s="249" t="n">
        <f aca="false">(EX639*EX640*$G639)*$DB$8</f>
        <v>0</v>
      </c>
      <c r="EY641" s="249"/>
      <c r="EZ641" s="248" t="n">
        <f aca="false">(EZ639*EZ640*$G639)*$DB$8</f>
        <v>0</v>
      </c>
      <c r="FA641" s="248"/>
      <c r="FB641" s="248" t="n">
        <f aca="false">(FB639*FB640*$G639)*$DB$8</f>
        <v>0</v>
      </c>
      <c r="FC641" s="248"/>
      <c r="FD641" s="248" t="n">
        <f aca="false">(FD639*FD640*$G639)*$DB$8</f>
        <v>0</v>
      </c>
      <c r="FE641" s="248"/>
      <c r="FF641" s="248" t="n">
        <f aca="false">(FF639*FF640*$G639)*$DB$8</f>
        <v>0</v>
      </c>
      <c r="FG641" s="248"/>
      <c r="FH641" s="248" t="n">
        <f aca="false">(FH639*FH640*$G639)*$DB$8</f>
        <v>0</v>
      </c>
      <c r="FI641" s="248"/>
      <c r="FJ641" s="248" t="n">
        <f aca="false">(FJ639*FJ640*$G639)*$DB$8</f>
        <v>0</v>
      </c>
      <c r="FK641" s="248"/>
    </row>
    <row r="642" customFormat="false" ht="12.75" hidden="true" customHeight="false" outlineLevel="0" collapsed="false">
      <c r="A642" s="232"/>
      <c r="B642" s="233"/>
      <c r="C642" s="232"/>
      <c r="D642" s="234"/>
      <c r="E642" s="234"/>
      <c r="F642" s="235"/>
      <c r="G642" s="234"/>
      <c r="H642" s="234"/>
      <c r="I642" s="237"/>
      <c r="J642" s="238"/>
      <c r="K642" s="250" t="s">
        <v>162</v>
      </c>
      <c r="L642" s="251" t="n">
        <f aca="false">L641</f>
        <v>0</v>
      </c>
      <c r="M642" s="251"/>
      <c r="N642" s="251" t="n">
        <f aca="false">L642+N641</f>
        <v>0</v>
      </c>
      <c r="O642" s="251"/>
      <c r="P642" s="251" t="n">
        <f aca="false">N642+P641</f>
        <v>0</v>
      </c>
      <c r="Q642" s="251"/>
      <c r="R642" s="251" t="n">
        <f aca="false">P642+R641</f>
        <v>0</v>
      </c>
      <c r="S642" s="251"/>
      <c r="T642" s="251" t="n">
        <f aca="false">R642+T641</f>
        <v>0</v>
      </c>
      <c r="U642" s="251"/>
      <c r="V642" s="251" t="n">
        <f aca="false">T642+V641</f>
        <v>0</v>
      </c>
      <c r="W642" s="251"/>
      <c r="X642" s="251" t="n">
        <f aca="false">V642+X641</f>
        <v>0</v>
      </c>
      <c r="Y642" s="251"/>
      <c r="Z642" s="251" t="n">
        <f aca="false">X642+Z641</f>
        <v>0</v>
      </c>
      <c r="AA642" s="251"/>
      <c r="AB642" s="251" t="n">
        <f aca="false">Z642+AB641</f>
        <v>0</v>
      </c>
      <c r="AC642" s="251"/>
      <c r="AD642" s="251" t="n">
        <f aca="false">AB642+AD641</f>
        <v>0</v>
      </c>
      <c r="AE642" s="251"/>
      <c r="AF642" s="251" t="n">
        <f aca="false">AD642+AF641</f>
        <v>0</v>
      </c>
      <c r="AG642" s="251"/>
      <c r="AH642" s="251" t="n">
        <f aca="false">AF642+AH641</f>
        <v>0</v>
      </c>
      <c r="AI642" s="251"/>
      <c r="AJ642" s="251" t="n">
        <f aca="false">AH642+AJ641</f>
        <v>0</v>
      </c>
      <c r="AK642" s="251"/>
      <c r="AL642" s="251" t="n">
        <f aca="false">AJ642+AL641</f>
        <v>0</v>
      </c>
      <c r="AM642" s="251"/>
      <c r="AN642" s="251" t="n">
        <f aca="false">AL642+AN641</f>
        <v>0</v>
      </c>
      <c r="AO642" s="251"/>
      <c r="AP642" s="251" t="n">
        <f aca="false">AN642+AP641</f>
        <v>0</v>
      </c>
      <c r="AQ642" s="251"/>
      <c r="AR642" s="251" t="n">
        <f aca="false">AP642+AR641</f>
        <v>0</v>
      </c>
      <c r="AS642" s="251"/>
      <c r="AT642" s="251" t="n">
        <f aca="false">AR642+AT641</f>
        <v>0</v>
      </c>
      <c r="AU642" s="251"/>
      <c r="AV642" s="251" t="n">
        <f aca="false">AT642+AV641</f>
        <v>0</v>
      </c>
      <c r="AW642" s="251"/>
      <c r="AX642" s="251" t="n">
        <f aca="false">AV642+AX641</f>
        <v>0</v>
      </c>
      <c r="AY642" s="251"/>
      <c r="AZ642" s="251" t="n">
        <f aca="false">AX642+AZ641</f>
        <v>0</v>
      </c>
      <c r="BA642" s="251"/>
      <c r="BB642" s="251" t="n">
        <f aca="false">AZ642+BB641</f>
        <v>0</v>
      </c>
      <c r="BC642" s="251"/>
      <c r="BD642" s="251" t="n">
        <f aca="false">BB642+BD641</f>
        <v>0</v>
      </c>
      <c r="BE642" s="251"/>
      <c r="BF642" s="251" t="n">
        <f aca="false">BD642+BF641</f>
        <v>0</v>
      </c>
      <c r="BG642" s="251"/>
      <c r="BH642" s="251" t="n">
        <f aca="false">BF642+BH641</f>
        <v>0</v>
      </c>
      <c r="BI642" s="251"/>
      <c r="BJ642" s="251" t="n">
        <f aca="false">BH642+BJ641</f>
        <v>0</v>
      </c>
      <c r="BK642" s="251"/>
      <c r="BL642" s="251" t="n">
        <f aca="false">BJ642+BL641</f>
        <v>0</v>
      </c>
      <c r="BM642" s="251"/>
      <c r="BN642" s="251" t="n">
        <f aca="false">BL642+BN641</f>
        <v>531.275225806449</v>
      </c>
      <c r="BO642" s="251"/>
      <c r="BP642" s="251" t="n">
        <f aca="false">BN642+BP641</f>
        <v>3710.32896774194</v>
      </c>
      <c r="BQ642" s="251"/>
      <c r="BR642" s="251" t="n">
        <f aca="false">BP642+BR641</f>
        <v>3710.32896774194</v>
      </c>
      <c r="BS642" s="251"/>
      <c r="BT642" s="251" t="n">
        <f aca="false">BR642+BT641</f>
        <v>3710.32896774194</v>
      </c>
      <c r="BU642" s="251"/>
      <c r="BV642" s="251" t="n">
        <f aca="false">BT642+BV641</f>
        <v>3710.32896774194</v>
      </c>
      <c r="BW642" s="251"/>
      <c r="BX642" s="251" t="n">
        <f aca="false">BV642+BX641</f>
        <v>3710.32896774194</v>
      </c>
      <c r="BY642" s="251"/>
      <c r="BZ642" s="251" t="n">
        <f aca="false">BX642+BZ641</f>
        <v>3710.32896774194</v>
      </c>
      <c r="CA642" s="251"/>
      <c r="CB642" s="251" t="n">
        <f aca="false">BZ642+CB641</f>
        <v>3710.32896774194</v>
      </c>
      <c r="CC642" s="251"/>
      <c r="CD642" s="251" t="n">
        <f aca="false">CB642+CD641</f>
        <v>3710.32896774194</v>
      </c>
      <c r="CE642" s="251"/>
      <c r="CF642" s="251" t="n">
        <f aca="false">CD642+CF641</f>
        <v>3710.32896774194</v>
      </c>
      <c r="CG642" s="251"/>
      <c r="CH642" s="251" t="n">
        <f aca="false">CF642+CH641</f>
        <v>3710.32896774194</v>
      </c>
      <c r="CI642" s="251"/>
      <c r="CJ642" s="251" t="n">
        <f aca="false">CH642+CJ641</f>
        <v>3710.32896774194</v>
      </c>
      <c r="CK642" s="251"/>
      <c r="CL642" s="251" t="n">
        <f aca="false">CJ642+CL641</f>
        <v>3710.32896774194</v>
      </c>
      <c r="CM642" s="251"/>
      <c r="CN642" s="251" t="n">
        <f aca="false">CL642+CN641</f>
        <v>3710.32896774194</v>
      </c>
      <c r="CO642" s="251"/>
      <c r="CP642" s="251" t="n">
        <f aca="false">CN642+CP641</f>
        <v>3710.32896774194</v>
      </c>
      <c r="CQ642" s="251"/>
      <c r="CR642" s="251" t="n">
        <f aca="false">CP642+CR641</f>
        <v>3710.32896774194</v>
      </c>
      <c r="CS642" s="251"/>
      <c r="CT642" s="251" t="n">
        <f aca="false">CR642+CT641</f>
        <v>3710.32896774194</v>
      </c>
      <c r="CU642" s="251"/>
      <c r="CV642" s="251" t="n">
        <f aca="false">CT642+CV641</f>
        <v>3710.32896774194</v>
      </c>
      <c r="CW642" s="251"/>
      <c r="CX642" s="251" t="n">
        <f aca="false">CV642+CX641</f>
        <v>3710.32896774194</v>
      </c>
      <c r="CY642" s="251"/>
      <c r="CZ642" s="251" t="n">
        <f aca="false">CX642+CZ641</f>
        <v>3710.32896774194</v>
      </c>
      <c r="DA642" s="251"/>
      <c r="DB642" s="251" t="n">
        <f aca="false">CZ642+DB641</f>
        <v>3710.32896774194</v>
      </c>
      <c r="DC642" s="251"/>
      <c r="DD642" s="251" t="n">
        <f aca="false">DB642+DD641</f>
        <v>3710.32896774194</v>
      </c>
      <c r="DE642" s="251"/>
      <c r="DF642" s="251" t="n">
        <f aca="false">DD642+DF641</f>
        <v>3710.32896774194</v>
      </c>
      <c r="DG642" s="251"/>
      <c r="DH642" s="251" t="n">
        <f aca="false">DF642+DH641</f>
        <v>3710.32896774194</v>
      </c>
      <c r="DI642" s="251"/>
      <c r="DJ642" s="293" t="n">
        <f aca="false">DH642+DJ641</f>
        <v>3710.32896774194</v>
      </c>
      <c r="DK642" s="293"/>
      <c r="DL642" s="251" t="n">
        <f aca="false">DJ642+DL641</f>
        <v>3710.32896774194</v>
      </c>
      <c r="DM642" s="251"/>
      <c r="DN642" s="251" t="n">
        <f aca="false">DL642+DN641</f>
        <v>3710.32896774194</v>
      </c>
      <c r="DO642" s="251"/>
      <c r="DP642" s="251" t="n">
        <f aca="false">DN642+DP641</f>
        <v>3710.32896774194</v>
      </c>
      <c r="DQ642" s="251"/>
      <c r="DR642" s="251" t="n">
        <f aca="false">DP642+DR641</f>
        <v>3710.32896774194</v>
      </c>
      <c r="DS642" s="251"/>
      <c r="DT642" s="251" t="n">
        <f aca="false">DR642+DT641</f>
        <v>3710.32896774194</v>
      </c>
      <c r="DU642" s="251"/>
      <c r="DV642" s="251" t="n">
        <f aca="false">DT642+DV641</f>
        <v>3710.32896774194</v>
      </c>
      <c r="DW642" s="251"/>
      <c r="DX642" s="251" t="n">
        <f aca="false">DV642+DX641</f>
        <v>3710.32896774194</v>
      </c>
      <c r="DY642" s="251"/>
      <c r="DZ642" s="251" t="n">
        <f aca="false">DX642+DZ641</f>
        <v>3710.32896774194</v>
      </c>
      <c r="EA642" s="251"/>
      <c r="EB642" s="251" t="n">
        <f aca="false">DZ642+EB641</f>
        <v>3710.32896774194</v>
      </c>
      <c r="EC642" s="251"/>
      <c r="ED642" s="251" t="n">
        <f aca="false">EB642+ED641</f>
        <v>3710.32896774194</v>
      </c>
      <c r="EE642" s="251"/>
      <c r="EF642" s="251" t="n">
        <f aca="false">ED642+EF641</f>
        <v>3710.32896774194</v>
      </c>
      <c r="EG642" s="251"/>
      <c r="EH642" s="251" t="n">
        <f aca="false">EF642+EH641</f>
        <v>3710.32896774194</v>
      </c>
      <c r="EI642" s="251"/>
      <c r="EJ642" s="251" t="n">
        <f aca="false">EH642+EJ641</f>
        <v>3710.32896774194</v>
      </c>
      <c r="EK642" s="251"/>
      <c r="EL642" s="251" t="n">
        <f aca="false">EJ642+EL641</f>
        <v>3710.32896774194</v>
      </c>
      <c r="EM642" s="251"/>
      <c r="EN642" s="251" t="n">
        <f aca="false">EL642+EN641</f>
        <v>3710.32896774194</v>
      </c>
      <c r="EO642" s="251"/>
      <c r="EP642" s="251" t="n">
        <f aca="false">EN642+EP641</f>
        <v>3710.32896774194</v>
      </c>
      <c r="EQ642" s="251"/>
      <c r="ER642" s="251" t="n">
        <f aca="false">EP642+ER641</f>
        <v>3710.32896774194</v>
      </c>
      <c r="ES642" s="251"/>
      <c r="ET642" s="251" t="n">
        <f aca="false">ER642+ET641</f>
        <v>3710.32896774194</v>
      </c>
      <c r="EU642" s="251"/>
      <c r="EV642" s="251" t="n">
        <f aca="false">ET642+EV641</f>
        <v>3710.32896774194</v>
      </c>
      <c r="EW642" s="251"/>
      <c r="EX642" s="252" t="n">
        <f aca="false">EV642+EX641</f>
        <v>3710.32896774194</v>
      </c>
      <c r="EY642" s="252"/>
      <c r="EZ642" s="251" t="n">
        <f aca="false">EX642+EZ641</f>
        <v>3710.32896774194</v>
      </c>
      <c r="FA642" s="251"/>
      <c r="FB642" s="251" t="n">
        <f aca="false">EZ642+FB641</f>
        <v>3710.32896774194</v>
      </c>
      <c r="FC642" s="251"/>
      <c r="FD642" s="251" t="n">
        <f aca="false">FB642+FD641</f>
        <v>3710.32896774194</v>
      </c>
      <c r="FE642" s="251"/>
      <c r="FF642" s="251" t="n">
        <f aca="false">FD642+FF641</f>
        <v>3710.32896774194</v>
      </c>
      <c r="FG642" s="251"/>
      <c r="FH642" s="251" t="n">
        <f aca="false">FF642+FH641</f>
        <v>3710.32896774194</v>
      </c>
      <c r="FI642" s="251"/>
      <c r="FJ642" s="251" t="n">
        <f aca="false">FH642+FJ641</f>
        <v>3710.32896774194</v>
      </c>
      <c r="FK642" s="251"/>
    </row>
    <row r="643" customFormat="false" ht="12.75" hidden="true" customHeight="false" outlineLevel="0" collapsed="false">
      <c r="A643" s="232"/>
      <c r="B643" s="233"/>
      <c r="C643" s="232"/>
      <c r="D643" s="234"/>
      <c r="E643" s="234"/>
      <c r="F643" s="235"/>
      <c r="G643" s="234"/>
      <c r="H643" s="253"/>
      <c r="I643" s="237"/>
      <c r="J643" s="238"/>
      <c r="K643" s="254" t="s">
        <v>163</v>
      </c>
      <c r="L643" s="255"/>
      <c r="M643" s="255"/>
      <c r="N643" s="255"/>
      <c r="O643" s="255"/>
      <c r="P643" s="255"/>
      <c r="Q643" s="255"/>
      <c r="R643" s="255"/>
      <c r="S643" s="255"/>
      <c r="T643" s="255"/>
      <c r="U643" s="255"/>
      <c r="V643" s="255"/>
      <c r="W643" s="255"/>
      <c r="X643" s="255"/>
      <c r="Y643" s="255"/>
      <c r="Z643" s="255"/>
      <c r="AA643" s="255"/>
      <c r="AB643" s="255"/>
      <c r="AC643" s="255"/>
      <c r="AD643" s="255"/>
      <c r="AE643" s="255"/>
      <c r="AF643" s="255"/>
      <c r="AG643" s="255"/>
      <c r="AH643" s="255"/>
      <c r="AI643" s="255"/>
      <c r="AJ643" s="255"/>
      <c r="AK643" s="255"/>
      <c r="AL643" s="255"/>
      <c r="AM643" s="255"/>
      <c r="AN643" s="255"/>
      <c r="AO643" s="255"/>
      <c r="AP643" s="255"/>
      <c r="AQ643" s="255"/>
      <c r="AR643" s="255"/>
      <c r="AS643" s="255"/>
      <c r="AT643" s="255"/>
      <c r="AU643" s="255"/>
      <c r="AV643" s="255"/>
      <c r="AW643" s="255"/>
      <c r="AX643" s="255"/>
      <c r="AY643" s="255"/>
      <c r="AZ643" s="255"/>
      <c r="BA643" s="255"/>
      <c r="BB643" s="255"/>
      <c r="BC643" s="255"/>
      <c r="BD643" s="255"/>
      <c r="BE643" s="255"/>
      <c r="BF643" s="255"/>
      <c r="BG643" s="255"/>
      <c r="BH643" s="255"/>
      <c r="BI643" s="255"/>
      <c r="BJ643" s="255"/>
      <c r="BK643" s="255"/>
      <c r="BL643" s="255"/>
      <c r="BM643" s="255"/>
      <c r="BN643" s="255"/>
      <c r="BO643" s="255"/>
      <c r="BP643" s="255"/>
      <c r="BQ643" s="255"/>
      <c r="BR643" s="255"/>
      <c r="BS643" s="255"/>
      <c r="BT643" s="255"/>
      <c r="BU643" s="255"/>
      <c r="BV643" s="255"/>
      <c r="BW643" s="255"/>
      <c r="BX643" s="255"/>
      <c r="BY643" s="255"/>
      <c r="BZ643" s="255"/>
      <c r="CA643" s="255"/>
      <c r="CB643" s="255"/>
      <c r="CC643" s="255"/>
      <c r="CD643" s="255"/>
      <c r="CE643" s="255"/>
      <c r="CF643" s="255"/>
      <c r="CG643" s="255"/>
      <c r="CH643" s="255"/>
      <c r="CI643" s="255"/>
      <c r="CJ643" s="255"/>
      <c r="CK643" s="255"/>
      <c r="CL643" s="255"/>
      <c r="CM643" s="255"/>
      <c r="CN643" s="255"/>
      <c r="CO643" s="255"/>
      <c r="CP643" s="255"/>
      <c r="CQ643" s="255"/>
      <c r="CR643" s="255"/>
      <c r="CS643" s="255"/>
      <c r="CT643" s="255"/>
      <c r="CU643" s="255"/>
      <c r="CV643" s="255"/>
      <c r="CW643" s="255"/>
      <c r="CX643" s="255"/>
      <c r="CY643" s="255"/>
      <c r="CZ643" s="255"/>
      <c r="DA643" s="255"/>
      <c r="DB643" s="255"/>
      <c r="DC643" s="255"/>
      <c r="DD643" s="255"/>
      <c r="DE643" s="255"/>
      <c r="DF643" s="255"/>
      <c r="DG643" s="255"/>
      <c r="DH643" s="255"/>
      <c r="DI643" s="255"/>
      <c r="DJ643" s="294"/>
      <c r="DK643" s="294"/>
      <c r="DL643" s="255"/>
      <c r="DM643" s="255"/>
      <c r="DN643" s="255"/>
      <c r="DO643" s="255"/>
      <c r="DP643" s="255"/>
      <c r="DQ643" s="255"/>
      <c r="DR643" s="255"/>
      <c r="DS643" s="255"/>
      <c r="DT643" s="255"/>
      <c r="DU643" s="255"/>
      <c r="DV643" s="255"/>
      <c r="DW643" s="255"/>
      <c r="DX643" s="255"/>
      <c r="DY643" s="255"/>
      <c r="DZ643" s="255"/>
      <c r="EA643" s="255"/>
      <c r="EB643" s="255"/>
      <c r="EC643" s="255"/>
      <c r="ED643" s="255"/>
      <c r="EE643" s="255"/>
      <c r="EF643" s="255"/>
      <c r="EG643" s="255"/>
      <c r="EH643" s="255"/>
      <c r="EI643" s="255"/>
      <c r="EJ643" s="255"/>
      <c r="EK643" s="255"/>
      <c r="EL643" s="255"/>
      <c r="EM643" s="255"/>
      <c r="EN643" s="255"/>
      <c r="EO643" s="255"/>
      <c r="EP643" s="255"/>
      <c r="EQ643" s="255"/>
      <c r="ER643" s="255"/>
      <c r="ES643" s="255"/>
      <c r="ET643" s="255"/>
      <c r="EU643" s="255"/>
      <c r="EV643" s="255"/>
      <c r="EW643" s="255"/>
      <c r="EX643" s="256"/>
      <c r="EY643" s="256"/>
      <c r="EZ643" s="255"/>
      <c r="FA643" s="255"/>
      <c r="FB643" s="255"/>
      <c r="FC643" s="255"/>
      <c r="FD643" s="255"/>
      <c r="FE643" s="255"/>
      <c r="FF643" s="255"/>
      <c r="FG643" s="255"/>
      <c r="FH643" s="255"/>
      <c r="FI643" s="255"/>
      <c r="FJ643" s="255"/>
      <c r="FK643" s="255"/>
    </row>
    <row r="644" customFormat="false" ht="12.75" hidden="true" customHeight="false" outlineLevel="0" collapsed="false">
      <c r="A644" s="232"/>
      <c r="B644" s="233"/>
      <c r="C644" s="232"/>
      <c r="D644" s="234"/>
      <c r="E644" s="234"/>
      <c r="F644" s="235"/>
      <c r="G644" s="234"/>
      <c r="H644" s="257"/>
      <c r="I644" s="237"/>
      <c r="J644" s="238"/>
      <c r="K644" s="258" t="s">
        <v>164</v>
      </c>
      <c r="L644" s="259" t="n">
        <f aca="false">L643</f>
        <v>0</v>
      </c>
      <c r="M644" s="259"/>
      <c r="N644" s="259" t="n">
        <f aca="false">N643+L644</f>
        <v>0</v>
      </c>
      <c r="O644" s="259"/>
      <c r="P644" s="259" t="n">
        <f aca="false">P643+N644</f>
        <v>0</v>
      </c>
      <c r="Q644" s="259"/>
      <c r="R644" s="259" t="n">
        <f aca="false">R643+P644</f>
        <v>0</v>
      </c>
      <c r="S644" s="259"/>
      <c r="T644" s="259" t="n">
        <f aca="false">T643+R644</f>
        <v>0</v>
      </c>
      <c r="U644" s="259"/>
      <c r="V644" s="259" t="n">
        <f aca="false">V643+T644</f>
        <v>0</v>
      </c>
      <c r="W644" s="259"/>
      <c r="X644" s="259" t="n">
        <f aca="false">X643+V644</f>
        <v>0</v>
      </c>
      <c r="Y644" s="259"/>
      <c r="Z644" s="259" t="n">
        <f aca="false">Z643+X644</f>
        <v>0</v>
      </c>
      <c r="AA644" s="259"/>
      <c r="AB644" s="259" t="n">
        <f aca="false">AB643+Z644</f>
        <v>0</v>
      </c>
      <c r="AC644" s="259"/>
      <c r="AD644" s="259" t="n">
        <f aca="false">AD643+AB644</f>
        <v>0</v>
      </c>
      <c r="AE644" s="259"/>
      <c r="AF644" s="259" t="n">
        <f aca="false">AF643+AD644</f>
        <v>0</v>
      </c>
      <c r="AG644" s="259"/>
      <c r="AH644" s="259" t="n">
        <f aca="false">AH643+AF644</f>
        <v>0</v>
      </c>
      <c r="AI644" s="259"/>
      <c r="AJ644" s="259" t="n">
        <f aca="false">AJ643+AH644</f>
        <v>0</v>
      </c>
      <c r="AK644" s="259"/>
      <c r="AL644" s="259" t="n">
        <f aca="false">AL643+AJ644</f>
        <v>0</v>
      </c>
      <c r="AM644" s="259"/>
      <c r="AN644" s="259" t="n">
        <f aca="false">AN643+AL644</f>
        <v>0</v>
      </c>
      <c r="AO644" s="259"/>
      <c r="AP644" s="259" t="n">
        <f aca="false">AP643+AN644</f>
        <v>0</v>
      </c>
      <c r="AQ644" s="259"/>
      <c r="AR644" s="259" t="n">
        <f aca="false">AR643+AP644</f>
        <v>0</v>
      </c>
      <c r="AS644" s="259"/>
      <c r="AT644" s="259" t="n">
        <f aca="false">AT643+AR644</f>
        <v>0</v>
      </c>
      <c r="AU644" s="259"/>
      <c r="AV644" s="259" t="n">
        <f aca="false">AV643+AT644</f>
        <v>0</v>
      </c>
      <c r="AW644" s="259"/>
      <c r="AX644" s="259" t="n">
        <f aca="false">AX643+AV644</f>
        <v>0</v>
      </c>
      <c r="AY644" s="259"/>
      <c r="AZ644" s="259" t="n">
        <f aca="false">AZ643+AX644</f>
        <v>0</v>
      </c>
      <c r="BA644" s="259"/>
      <c r="BB644" s="259" t="n">
        <f aca="false">BB643+AZ644</f>
        <v>0</v>
      </c>
      <c r="BC644" s="259"/>
      <c r="BD644" s="259" t="n">
        <f aca="false">BD643+BB644</f>
        <v>0</v>
      </c>
      <c r="BE644" s="259"/>
      <c r="BF644" s="259" t="n">
        <f aca="false">BF643+BD644</f>
        <v>0</v>
      </c>
      <c r="BG644" s="259"/>
      <c r="BH644" s="259" t="n">
        <f aca="false">BH643+BF644</f>
        <v>0</v>
      </c>
      <c r="BI644" s="259"/>
      <c r="BJ644" s="259" t="n">
        <f aca="false">BJ643+BH644</f>
        <v>0</v>
      </c>
      <c r="BK644" s="259"/>
      <c r="BL644" s="259" t="n">
        <f aca="false">BL643+BJ644</f>
        <v>0</v>
      </c>
      <c r="BM644" s="259"/>
      <c r="BN644" s="259" t="n">
        <f aca="false">BN643+BL644</f>
        <v>0</v>
      </c>
      <c r="BO644" s="259"/>
      <c r="BP644" s="259" t="n">
        <f aca="false">BP643+BN644</f>
        <v>0</v>
      </c>
      <c r="BQ644" s="259"/>
      <c r="BR644" s="259" t="n">
        <f aca="false">BR643+BP644</f>
        <v>0</v>
      </c>
      <c r="BS644" s="259"/>
      <c r="BT644" s="259" t="n">
        <f aca="false">BT643+BR644</f>
        <v>0</v>
      </c>
      <c r="BU644" s="259"/>
      <c r="BV644" s="259" t="n">
        <f aca="false">BV643+BT644</f>
        <v>0</v>
      </c>
      <c r="BW644" s="259"/>
      <c r="BX644" s="259" t="n">
        <f aca="false">BX643+BV644</f>
        <v>0</v>
      </c>
      <c r="BY644" s="259"/>
      <c r="BZ644" s="259" t="n">
        <f aca="false">BZ643+BX644</f>
        <v>0</v>
      </c>
      <c r="CA644" s="259"/>
      <c r="CB644" s="259" t="n">
        <f aca="false">CB643+BZ644</f>
        <v>0</v>
      </c>
      <c r="CC644" s="259"/>
      <c r="CD644" s="259" t="n">
        <f aca="false">CD643+CB644</f>
        <v>0</v>
      </c>
      <c r="CE644" s="259"/>
      <c r="CF644" s="259" t="n">
        <f aca="false">CF643+CD644</f>
        <v>0</v>
      </c>
      <c r="CG644" s="259"/>
      <c r="CH644" s="259" t="n">
        <f aca="false">CH643+CF644</f>
        <v>0</v>
      </c>
      <c r="CI644" s="259"/>
      <c r="CJ644" s="259" t="n">
        <f aca="false">CJ643+CH644</f>
        <v>0</v>
      </c>
      <c r="CK644" s="259"/>
      <c r="CL644" s="259" t="n">
        <f aca="false">CL643+CJ644</f>
        <v>0</v>
      </c>
      <c r="CM644" s="259"/>
      <c r="CN644" s="259" t="n">
        <f aca="false">CN643+CL644</f>
        <v>0</v>
      </c>
      <c r="CO644" s="259"/>
      <c r="CP644" s="259" t="n">
        <f aca="false">CP643+CN644</f>
        <v>0</v>
      </c>
      <c r="CQ644" s="259"/>
      <c r="CR644" s="259" t="n">
        <f aca="false">CR643+CP644</f>
        <v>0</v>
      </c>
      <c r="CS644" s="259"/>
      <c r="CT644" s="259" t="n">
        <f aca="false">CT643+CR644</f>
        <v>0</v>
      </c>
      <c r="CU644" s="259"/>
      <c r="CV644" s="259" t="n">
        <f aca="false">CV643+CT644</f>
        <v>0</v>
      </c>
      <c r="CW644" s="259"/>
      <c r="CX644" s="259" t="n">
        <f aca="false">CX643+CV644</f>
        <v>0</v>
      </c>
      <c r="CY644" s="259"/>
      <c r="CZ644" s="259" t="n">
        <f aca="false">CZ643+CX644</f>
        <v>0</v>
      </c>
      <c r="DA644" s="259"/>
      <c r="DB644" s="259" t="n">
        <f aca="false">DB643+CZ644</f>
        <v>0</v>
      </c>
      <c r="DC644" s="259"/>
      <c r="DD644" s="259" t="n">
        <f aca="false">DD643+DB644</f>
        <v>0</v>
      </c>
      <c r="DE644" s="259"/>
      <c r="DF644" s="259" t="n">
        <f aca="false">DF643+DD644</f>
        <v>0</v>
      </c>
      <c r="DG644" s="259"/>
      <c r="DH644" s="259" t="n">
        <f aca="false">DH643+DF644</f>
        <v>0</v>
      </c>
      <c r="DI644" s="259"/>
      <c r="DJ644" s="296" t="n">
        <f aca="false">DJ643+DH644</f>
        <v>0</v>
      </c>
      <c r="DK644" s="296"/>
      <c r="DL644" s="259" t="n">
        <f aca="false">DL643+DJ644</f>
        <v>0</v>
      </c>
      <c r="DM644" s="259"/>
      <c r="DN644" s="259" t="n">
        <f aca="false">DN643+DL644</f>
        <v>0</v>
      </c>
      <c r="DO644" s="259"/>
      <c r="DP644" s="259" t="n">
        <f aca="false">DP643+DN644</f>
        <v>0</v>
      </c>
      <c r="DQ644" s="259"/>
      <c r="DR644" s="259" t="n">
        <f aca="false">DR643+DP644</f>
        <v>0</v>
      </c>
      <c r="DS644" s="259"/>
      <c r="DT644" s="259" t="n">
        <f aca="false">DT643+DR644</f>
        <v>0</v>
      </c>
      <c r="DU644" s="259"/>
      <c r="DV644" s="259" t="n">
        <f aca="false">DV643+DT644</f>
        <v>0</v>
      </c>
      <c r="DW644" s="259"/>
      <c r="DX644" s="259" t="n">
        <f aca="false">DX643+DV644</f>
        <v>0</v>
      </c>
      <c r="DY644" s="259"/>
      <c r="DZ644" s="259" t="n">
        <f aca="false">DZ643+DX644</f>
        <v>0</v>
      </c>
      <c r="EA644" s="259"/>
      <c r="EB644" s="259" t="n">
        <f aca="false">EB643+DZ644</f>
        <v>0</v>
      </c>
      <c r="EC644" s="259"/>
      <c r="ED644" s="259" t="n">
        <f aca="false">ED643+EB644</f>
        <v>0</v>
      </c>
      <c r="EE644" s="259"/>
      <c r="EF644" s="259" t="n">
        <f aca="false">EF643+ED644</f>
        <v>0</v>
      </c>
      <c r="EG644" s="259"/>
      <c r="EH644" s="259" t="n">
        <f aca="false">EH643+EF644</f>
        <v>0</v>
      </c>
      <c r="EI644" s="259"/>
      <c r="EJ644" s="259" t="n">
        <f aca="false">EJ643+EH644</f>
        <v>0</v>
      </c>
      <c r="EK644" s="259"/>
      <c r="EL644" s="259" t="n">
        <f aca="false">EL643+EJ644</f>
        <v>0</v>
      </c>
      <c r="EM644" s="259"/>
      <c r="EN644" s="259" t="n">
        <f aca="false">EN643+EL644</f>
        <v>0</v>
      </c>
      <c r="EO644" s="259"/>
      <c r="EP644" s="259" t="n">
        <f aca="false">EP643+EN644</f>
        <v>0</v>
      </c>
      <c r="EQ644" s="259"/>
      <c r="ER644" s="259" t="n">
        <f aca="false">ER643+EP644</f>
        <v>0</v>
      </c>
      <c r="ES644" s="259"/>
      <c r="ET644" s="259" t="n">
        <f aca="false">ET643+ER644</f>
        <v>0</v>
      </c>
      <c r="EU644" s="259"/>
      <c r="EV644" s="259" t="n">
        <f aca="false">EV643+ET644</f>
        <v>0</v>
      </c>
      <c r="EW644" s="259"/>
      <c r="EX644" s="260" t="n">
        <f aca="false">EX643+EV644</f>
        <v>0</v>
      </c>
      <c r="EY644" s="260"/>
      <c r="EZ644" s="259" t="n">
        <f aca="false">EZ643+EX644</f>
        <v>0</v>
      </c>
      <c r="FA644" s="259"/>
      <c r="FB644" s="259" t="n">
        <f aca="false">FB643+EZ644</f>
        <v>0</v>
      </c>
      <c r="FC644" s="259"/>
      <c r="FD644" s="259" t="n">
        <f aca="false">FD643+FB644</f>
        <v>0</v>
      </c>
      <c r="FE644" s="259"/>
      <c r="FF644" s="259" t="n">
        <f aca="false">FF643+FD644</f>
        <v>0</v>
      </c>
      <c r="FG644" s="259"/>
      <c r="FH644" s="259" t="n">
        <f aca="false">FH643+FF644</f>
        <v>0</v>
      </c>
      <c r="FI644" s="259"/>
      <c r="FJ644" s="259" t="n">
        <f aca="false">FJ643+FH644</f>
        <v>0</v>
      </c>
      <c r="FK644" s="259"/>
    </row>
    <row r="645" customFormat="false" ht="12.75" hidden="true" customHeight="false" outlineLevel="0" collapsed="false">
      <c r="A645" s="232"/>
      <c r="B645" s="233"/>
      <c r="C645" s="232"/>
      <c r="D645" s="234"/>
      <c r="E645" s="234"/>
      <c r="F645" s="235"/>
      <c r="G645" s="234"/>
      <c r="H645" s="261"/>
      <c r="I645" s="237"/>
      <c r="J645" s="238"/>
      <c r="K645" s="262" t="s">
        <v>165</v>
      </c>
      <c r="L645" s="263" t="e">
        <f aca="false">IF($E639&gt;0,L642/$E639,"-")</f>
        <v>#N/A</v>
      </c>
      <c r="M645" s="263"/>
      <c r="N645" s="263" t="e">
        <f aca="false">IF($E639&gt;0,N642/$E639,"-")</f>
        <v>#N/A</v>
      </c>
      <c r="O645" s="263"/>
      <c r="P645" s="263" t="e">
        <f aca="false">IF($E639&gt;0,P642/$E639,"-")</f>
        <v>#N/A</v>
      </c>
      <c r="Q645" s="263"/>
      <c r="R645" s="263" t="e">
        <f aca="false">IF($E639&gt;0,R642/$E639,"-")</f>
        <v>#N/A</v>
      </c>
      <c r="S645" s="263"/>
      <c r="T645" s="263" t="e">
        <f aca="false">IF($E639&gt;0,T642/$E639,"-")</f>
        <v>#N/A</v>
      </c>
      <c r="U645" s="263"/>
      <c r="V645" s="263" t="e">
        <f aca="false">IF($E639&gt;0,V642/$E639,"-")</f>
        <v>#N/A</v>
      </c>
      <c r="W645" s="263"/>
      <c r="X645" s="263" t="e">
        <f aca="false">IF($E639&gt;0,X642/$E639,"-")</f>
        <v>#N/A</v>
      </c>
      <c r="Y645" s="263"/>
      <c r="Z645" s="263" t="e">
        <f aca="false">IF($E639&gt;0,Z642/$E639,"-")</f>
        <v>#N/A</v>
      </c>
      <c r="AA645" s="263"/>
      <c r="AB645" s="263" t="e">
        <f aca="false">IF($E639&gt;0,AB642/$E639,"-")</f>
        <v>#N/A</v>
      </c>
      <c r="AC645" s="263"/>
      <c r="AD645" s="263" t="e">
        <f aca="false">IF($E639&gt;0,AD642/$E639,"-")</f>
        <v>#N/A</v>
      </c>
      <c r="AE645" s="263"/>
      <c r="AF645" s="263" t="e">
        <f aca="false">IF($E639&gt;0,AF642/$E639,"-")</f>
        <v>#N/A</v>
      </c>
      <c r="AG645" s="263"/>
      <c r="AH645" s="263" t="e">
        <f aca="false">IF($E639&gt;0,AH642/$E639,"-")</f>
        <v>#N/A</v>
      </c>
      <c r="AI645" s="263"/>
      <c r="AJ645" s="263" t="e">
        <f aca="false">IF($E639&gt;0,AJ642/$E639,"-")</f>
        <v>#N/A</v>
      </c>
      <c r="AK645" s="263"/>
      <c r="AL645" s="263" t="e">
        <f aca="false">IF($E639&gt;0,AL642/$E639,"-")</f>
        <v>#N/A</v>
      </c>
      <c r="AM645" s="263"/>
      <c r="AN645" s="263" t="e">
        <f aca="false">IF($E639&gt;0,AN642/$E639,"-")</f>
        <v>#N/A</v>
      </c>
      <c r="AO645" s="263"/>
      <c r="AP645" s="263" t="e">
        <f aca="false">IF($E639&gt;0,AP642/$E639,"-")</f>
        <v>#N/A</v>
      </c>
      <c r="AQ645" s="263"/>
      <c r="AR645" s="263" t="e">
        <f aca="false">IF($E639&gt;0,AR642/$E639,"-")</f>
        <v>#N/A</v>
      </c>
      <c r="AS645" s="263"/>
      <c r="AT645" s="263" t="e">
        <f aca="false">IF($E639&gt;0,AT642/$E639,"-")</f>
        <v>#N/A</v>
      </c>
      <c r="AU645" s="263"/>
      <c r="AV645" s="263" t="e">
        <f aca="false">IF($E639&gt;0,AV642/$E639,"-")</f>
        <v>#N/A</v>
      </c>
      <c r="AW645" s="263"/>
      <c r="AX645" s="263" t="e">
        <f aca="false">IF($E639&gt;0,AX642/$E639,"-")</f>
        <v>#N/A</v>
      </c>
      <c r="AY645" s="263"/>
      <c r="AZ645" s="263" t="e">
        <f aca="false">IF($E639&gt;0,AZ642/$E639,"-")</f>
        <v>#N/A</v>
      </c>
      <c r="BA645" s="263"/>
      <c r="BB645" s="263" t="e">
        <f aca="false">IF($E639&gt;0,BB642/$E639,"-")</f>
        <v>#N/A</v>
      </c>
      <c r="BC645" s="263"/>
      <c r="BD645" s="263" t="e">
        <f aca="false">IF($E639&gt;0,BD642/$E639,"-")</f>
        <v>#N/A</v>
      </c>
      <c r="BE645" s="263"/>
      <c r="BF645" s="263" t="e">
        <f aca="false">IF($E639&gt;0,BF642/$E639,"-")</f>
        <v>#N/A</v>
      </c>
      <c r="BG645" s="263"/>
      <c r="BH645" s="263" t="e">
        <f aca="false">IF($E639&gt;0,BH642/$E639,"-")</f>
        <v>#N/A</v>
      </c>
      <c r="BI645" s="263"/>
      <c r="BJ645" s="263" t="e">
        <f aca="false">IF($E639&gt;0,BJ642/$E639,"-")</f>
        <v>#N/A</v>
      </c>
      <c r="BK645" s="263"/>
      <c r="BL645" s="263" t="e">
        <f aca="false">IF($E639&gt;0,BL642/$E639,"-")</f>
        <v>#N/A</v>
      </c>
      <c r="BM645" s="263"/>
      <c r="BN645" s="263" t="e">
        <f aca="false">IF($E639&gt;0,BN642/$E639,"-")</f>
        <v>#N/A</v>
      </c>
      <c r="BO645" s="263"/>
      <c r="BP645" s="263" t="e">
        <f aca="false">IF($E639&gt;0,BP642/$E639,"-")</f>
        <v>#N/A</v>
      </c>
      <c r="BQ645" s="263"/>
      <c r="BR645" s="263" t="e">
        <f aca="false">IF($E639&gt;0,BR642/$E639,"-")</f>
        <v>#N/A</v>
      </c>
      <c r="BS645" s="263"/>
      <c r="BT645" s="263" t="e">
        <f aca="false">IF($E639&gt;0,BT642/$E639,"-")</f>
        <v>#N/A</v>
      </c>
      <c r="BU645" s="263"/>
      <c r="BV645" s="263" t="e">
        <f aca="false">IF($E639&gt;0,BV642/$E639,"-")</f>
        <v>#N/A</v>
      </c>
      <c r="BW645" s="263"/>
      <c r="BX645" s="263" t="e">
        <f aca="false">IF($E639&gt;0,BX642/$E639,"-")</f>
        <v>#N/A</v>
      </c>
      <c r="BY645" s="263"/>
      <c r="BZ645" s="263" t="e">
        <f aca="false">IF($E639&gt;0,BZ642/$E639,"-")</f>
        <v>#N/A</v>
      </c>
      <c r="CA645" s="263"/>
      <c r="CB645" s="263" t="e">
        <f aca="false">IF($E639&gt;0,CB642/$E639,"-")</f>
        <v>#N/A</v>
      </c>
      <c r="CC645" s="263"/>
      <c r="CD645" s="263" t="e">
        <f aca="false">IF($E639&gt;0,CD642/$E639,"-")</f>
        <v>#N/A</v>
      </c>
      <c r="CE645" s="263"/>
      <c r="CF645" s="263" t="e">
        <f aca="false">IF($E639&gt;0,CF642/$E639,"-")</f>
        <v>#N/A</v>
      </c>
      <c r="CG645" s="263"/>
      <c r="CH645" s="263" t="e">
        <f aca="false">IF($E639&gt;0,CH642/$E639,"-")</f>
        <v>#N/A</v>
      </c>
      <c r="CI645" s="263"/>
      <c r="CJ645" s="263" t="e">
        <f aca="false">IF($E639&gt;0,CJ642/$E639,"-")</f>
        <v>#N/A</v>
      </c>
      <c r="CK645" s="263"/>
      <c r="CL645" s="263" t="e">
        <f aca="false">IF($E639&gt;0,CL642/$E639,"-")</f>
        <v>#N/A</v>
      </c>
      <c r="CM645" s="263"/>
      <c r="CN645" s="263" t="e">
        <f aca="false">IF($E639&gt;0,CN642/$E639,"-")</f>
        <v>#N/A</v>
      </c>
      <c r="CO645" s="263"/>
      <c r="CP645" s="263" t="e">
        <f aca="false">IF($E639&gt;0,CP642/$E639,"-")</f>
        <v>#N/A</v>
      </c>
      <c r="CQ645" s="263"/>
      <c r="CR645" s="263" t="e">
        <f aca="false">IF($E639&gt;0,CR642/$E639,"-")</f>
        <v>#N/A</v>
      </c>
      <c r="CS645" s="263"/>
      <c r="CT645" s="263" t="e">
        <f aca="false">IF($E639&gt;0,CT642/$E639,"-")</f>
        <v>#N/A</v>
      </c>
      <c r="CU645" s="263"/>
      <c r="CV645" s="263" t="e">
        <f aca="false">IF($E639&gt;0,CV642/$E639,"-")</f>
        <v>#N/A</v>
      </c>
      <c r="CW645" s="263"/>
      <c r="CX645" s="263" t="e">
        <f aca="false">IF($E639&gt;0,CX642/$E639,"-")</f>
        <v>#N/A</v>
      </c>
      <c r="CY645" s="263"/>
      <c r="CZ645" s="263" t="e">
        <f aca="false">IF($E639&gt;0,CZ642/$E639,"-")</f>
        <v>#N/A</v>
      </c>
      <c r="DA645" s="263"/>
      <c r="DB645" s="263" t="e">
        <f aca="false">IF($E639&gt;0,DB642/$E639,"-")</f>
        <v>#N/A</v>
      </c>
      <c r="DC645" s="263"/>
      <c r="DD645" s="263" t="e">
        <f aca="false">IF($E639&gt;0,DD642/$E639,"-")</f>
        <v>#N/A</v>
      </c>
      <c r="DE645" s="263"/>
      <c r="DF645" s="263" t="e">
        <f aca="false">IF($E639&gt;0,DF642/$E639,"-")</f>
        <v>#N/A</v>
      </c>
      <c r="DG645" s="263"/>
      <c r="DH645" s="263" t="e">
        <f aca="false">IF($E639&gt;0,DH642/$E639,"-")</f>
        <v>#N/A</v>
      </c>
      <c r="DI645" s="263"/>
      <c r="DJ645" s="298" t="e">
        <f aca="false">IF($E639&gt;0,DJ642/$E639,"-")</f>
        <v>#N/A</v>
      </c>
      <c r="DK645" s="298"/>
      <c r="DL645" s="263" t="e">
        <f aca="false">IF($E639&gt;0,DL642/$E639,"-")</f>
        <v>#N/A</v>
      </c>
      <c r="DM645" s="263"/>
      <c r="DN645" s="263" t="e">
        <f aca="false">IF($E639&gt;0,DN642/$E639,"-")</f>
        <v>#N/A</v>
      </c>
      <c r="DO645" s="263"/>
      <c r="DP645" s="263" t="e">
        <f aca="false">IF($E639&gt;0,DP642/$E639,"-")</f>
        <v>#N/A</v>
      </c>
      <c r="DQ645" s="263"/>
      <c r="DR645" s="263" t="e">
        <f aca="false">IF($E639&gt;0,DR642/$E639,"-")</f>
        <v>#N/A</v>
      </c>
      <c r="DS645" s="263"/>
      <c r="DT645" s="263" t="e">
        <f aca="false">IF($E639&gt;0,DT642/$E639,"-")</f>
        <v>#N/A</v>
      </c>
      <c r="DU645" s="263"/>
      <c r="DV645" s="263" t="e">
        <f aca="false">IF($E639&gt;0,DV642/$E639,"-")</f>
        <v>#N/A</v>
      </c>
      <c r="DW645" s="263"/>
      <c r="DX645" s="263" t="e">
        <f aca="false">IF($E639&gt;0,DX642/$E639,"-")</f>
        <v>#N/A</v>
      </c>
      <c r="DY645" s="263"/>
      <c r="DZ645" s="263" t="e">
        <f aca="false">IF($E639&gt;0,DZ642/$E639,"-")</f>
        <v>#N/A</v>
      </c>
      <c r="EA645" s="263"/>
      <c r="EB645" s="263" t="e">
        <f aca="false">IF($E639&gt;0,EB642/$E639,"-")</f>
        <v>#N/A</v>
      </c>
      <c r="EC645" s="263"/>
      <c r="ED645" s="263" t="e">
        <f aca="false">IF($E639&gt;0,ED642/$E639,"-")</f>
        <v>#N/A</v>
      </c>
      <c r="EE645" s="263"/>
      <c r="EF645" s="263" t="e">
        <f aca="false">IF($E639&gt;0,EF642/$E639,"-")</f>
        <v>#N/A</v>
      </c>
      <c r="EG645" s="263"/>
      <c r="EH645" s="263" t="e">
        <f aca="false">IF($E639&gt;0,EH642/$E639,"-")</f>
        <v>#N/A</v>
      </c>
      <c r="EI645" s="263"/>
      <c r="EJ645" s="263" t="e">
        <f aca="false">IF($E639&gt;0,EJ642/$E639,"-")</f>
        <v>#N/A</v>
      </c>
      <c r="EK645" s="263"/>
      <c r="EL645" s="263" t="e">
        <f aca="false">IF($E639&gt;0,EL642/$E639,"-")</f>
        <v>#N/A</v>
      </c>
      <c r="EM645" s="263"/>
      <c r="EN645" s="263" t="e">
        <f aca="false">IF($E639&gt;0,EN642/$E639,"-")</f>
        <v>#N/A</v>
      </c>
      <c r="EO645" s="263"/>
      <c r="EP645" s="263" t="e">
        <f aca="false">IF($E639&gt;0,EP642/$E639,"-")</f>
        <v>#N/A</v>
      </c>
      <c r="EQ645" s="263"/>
      <c r="ER645" s="263" t="e">
        <f aca="false">IF($E639&gt;0,ER642/$E639,"-")</f>
        <v>#N/A</v>
      </c>
      <c r="ES645" s="263"/>
      <c r="ET645" s="263" t="e">
        <f aca="false">IF($E639&gt;0,ET642/$E639,"-")</f>
        <v>#N/A</v>
      </c>
      <c r="EU645" s="263"/>
      <c r="EV645" s="263" t="e">
        <f aca="false">IF($E639&gt;0,EV642/$E639,"-")</f>
        <v>#N/A</v>
      </c>
      <c r="EW645" s="263"/>
      <c r="EX645" s="264" t="e">
        <f aca="false">IF($E639&gt;0,EX642/$E639,"-")</f>
        <v>#N/A</v>
      </c>
      <c r="EY645" s="264"/>
      <c r="EZ645" s="263" t="e">
        <f aca="false">IF($E639&gt;0,EZ642/$E639,"-")</f>
        <v>#N/A</v>
      </c>
      <c r="FA645" s="263"/>
      <c r="FB645" s="263" t="e">
        <f aca="false">IF($E639&gt;0,FB642/$E639,"-")</f>
        <v>#N/A</v>
      </c>
      <c r="FC645" s="263"/>
      <c r="FD645" s="263" t="e">
        <f aca="false">IF($E639&gt;0,FD642/$E639,"-")</f>
        <v>#N/A</v>
      </c>
      <c r="FE645" s="263"/>
      <c r="FF645" s="263" t="e">
        <f aca="false">IF($E639&gt;0,FF642/$E639,"-")</f>
        <v>#N/A</v>
      </c>
      <c r="FG645" s="263"/>
      <c r="FH645" s="263" t="e">
        <f aca="false">IF($E639&gt;0,FH642/$E639,"-")</f>
        <v>#N/A</v>
      </c>
      <c r="FI645" s="263"/>
      <c r="FJ645" s="263" t="e">
        <f aca="false">IF($E639&gt;0,FJ642/$E639,"-")</f>
        <v>#N/A</v>
      </c>
      <c r="FK645" s="263"/>
    </row>
    <row r="646" customFormat="false" ht="12.75" hidden="true" customHeight="false" outlineLevel="0" collapsed="false">
      <c r="A646" s="232"/>
      <c r="B646" s="233"/>
      <c r="C646" s="232"/>
      <c r="D646" s="234"/>
      <c r="E646" s="234"/>
      <c r="F646" s="235"/>
      <c r="G646" s="234"/>
      <c r="H646" s="234"/>
      <c r="I646" s="237"/>
      <c r="J646" s="238"/>
      <c r="K646" s="265" t="s">
        <v>166</v>
      </c>
      <c r="L646" s="266" t="e">
        <f aca="false">IF($E639&gt;0,L644/$E639,"-")</f>
        <v>#N/A</v>
      </c>
      <c r="M646" s="266"/>
      <c r="N646" s="266" t="e">
        <f aca="false">IF($E639&gt;0,N644/$E639,"-")</f>
        <v>#N/A</v>
      </c>
      <c r="O646" s="266"/>
      <c r="P646" s="266" t="e">
        <f aca="false">IF($E639&gt;0,P644/$E639,"-")</f>
        <v>#N/A</v>
      </c>
      <c r="Q646" s="266"/>
      <c r="R646" s="266" t="e">
        <f aca="false">IF($E639&gt;0,R644/$E639,"-")</f>
        <v>#N/A</v>
      </c>
      <c r="S646" s="266"/>
      <c r="T646" s="266" t="e">
        <f aca="false">IF($E639&gt;0,T644/$E639,"-")</f>
        <v>#N/A</v>
      </c>
      <c r="U646" s="266"/>
      <c r="V646" s="266" t="e">
        <f aca="false">IF($E639&gt;0,V644/$E639,"-")</f>
        <v>#N/A</v>
      </c>
      <c r="W646" s="266"/>
      <c r="X646" s="266" t="e">
        <f aca="false">IF($E639&gt;0,X644/$E639,"-")</f>
        <v>#N/A</v>
      </c>
      <c r="Y646" s="266"/>
      <c r="Z646" s="266" t="e">
        <f aca="false">IF($E639&gt;0,Z644/$E639,"-")</f>
        <v>#N/A</v>
      </c>
      <c r="AA646" s="266"/>
      <c r="AB646" s="266" t="e">
        <f aca="false">IF($E639&gt;0,AB644/$E639,"-")</f>
        <v>#N/A</v>
      </c>
      <c r="AC646" s="266"/>
      <c r="AD646" s="266" t="e">
        <f aca="false">IF($E639&gt;0,AD644/$E639,"-")</f>
        <v>#N/A</v>
      </c>
      <c r="AE646" s="266"/>
      <c r="AF646" s="266" t="e">
        <f aca="false">IF($E639&gt;0,AF644/$E639,"-")</f>
        <v>#N/A</v>
      </c>
      <c r="AG646" s="266"/>
      <c r="AH646" s="266" t="e">
        <f aca="false">IF($E639&gt;0,AH644/$E639,"-")</f>
        <v>#N/A</v>
      </c>
      <c r="AI646" s="266"/>
      <c r="AJ646" s="266" t="e">
        <f aca="false">IF($E639&gt;0,AJ644/$E639,"-")</f>
        <v>#N/A</v>
      </c>
      <c r="AK646" s="266"/>
      <c r="AL646" s="266" t="e">
        <f aca="false">IF($E639&gt;0,AL644/$E639,"-")</f>
        <v>#N/A</v>
      </c>
      <c r="AM646" s="266"/>
      <c r="AN646" s="266" t="e">
        <f aca="false">IF($E639&gt;0,AN644/$E639,"-")</f>
        <v>#N/A</v>
      </c>
      <c r="AO646" s="266"/>
      <c r="AP646" s="266" t="e">
        <f aca="false">IF($E639&gt;0,AP644/$E639,"-")</f>
        <v>#N/A</v>
      </c>
      <c r="AQ646" s="266"/>
      <c r="AR646" s="266" t="e">
        <f aca="false">IF($E639&gt;0,AR644/$E639,"-")</f>
        <v>#N/A</v>
      </c>
      <c r="AS646" s="266"/>
      <c r="AT646" s="266" t="e">
        <f aca="false">IF($E639&gt;0,AT644/$E639,"-")</f>
        <v>#N/A</v>
      </c>
      <c r="AU646" s="266"/>
      <c r="AV646" s="266" t="e">
        <f aca="false">IF($E639&gt;0,AV644/$E639,"-")</f>
        <v>#N/A</v>
      </c>
      <c r="AW646" s="266"/>
      <c r="AX646" s="266" t="e">
        <f aca="false">IF($E639&gt;0,AX644/$E639,"-")</f>
        <v>#N/A</v>
      </c>
      <c r="AY646" s="266"/>
      <c r="AZ646" s="266" t="e">
        <f aca="false">IF($E639&gt;0,AZ644/$E639,"-")</f>
        <v>#N/A</v>
      </c>
      <c r="BA646" s="266"/>
      <c r="BB646" s="266" t="e">
        <f aca="false">IF($E639&gt;0,BB644/$E639,"-")</f>
        <v>#N/A</v>
      </c>
      <c r="BC646" s="266"/>
      <c r="BD646" s="266" t="e">
        <f aca="false">IF($E639&gt;0,BD644/$E639,"-")</f>
        <v>#N/A</v>
      </c>
      <c r="BE646" s="266"/>
      <c r="BF646" s="266" t="e">
        <f aca="false">IF($E639&gt;0,BF644/$E639,"-")</f>
        <v>#N/A</v>
      </c>
      <c r="BG646" s="266"/>
      <c r="BH646" s="266" t="e">
        <f aca="false">IF($E639&gt;0,BH644/$E639,"-")</f>
        <v>#N/A</v>
      </c>
      <c r="BI646" s="266"/>
      <c r="BJ646" s="266" t="e">
        <f aca="false">IF($E639&gt;0,BJ644/$E639,"-")</f>
        <v>#N/A</v>
      </c>
      <c r="BK646" s="266"/>
      <c r="BL646" s="266" t="e">
        <f aca="false">IF($E639&gt;0,BL644/$E639,"-")</f>
        <v>#N/A</v>
      </c>
      <c r="BM646" s="266"/>
      <c r="BN646" s="266" t="e">
        <f aca="false">IF($E639&gt;0,BN644/$E639,"-")</f>
        <v>#N/A</v>
      </c>
      <c r="BO646" s="266"/>
      <c r="BP646" s="266" t="e">
        <f aca="false">IF($E639&gt;0,BP644/$E639,"-")</f>
        <v>#N/A</v>
      </c>
      <c r="BQ646" s="266"/>
      <c r="BR646" s="300" t="e">
        <f aca="false">IF($E639&gt;0,BR644/$E639,"-")</f>
        <v>#N/A</v>
      </c>
      <c r="BS646" s="300"/>
      <c r="BT646" s="300" t="e">
        <f aca="false">IF($E639&gt;0,BT644/$E639,"-")</f>
        <v>#N/A</v>
      </c>
      <c r="BU646" s="300"/>
      <c r="BV646" s="300" t="e">
        <f aca="false">IF($E639&gt;0,BV644/$E639,"-")</f>
        <v>#N/A</v>
      </c>
      <c r="BW646" s="300"/>
      <c r="BX646" s="300" t="e">
        <f aca="false">IF($E639&gt;0,BX644/$E639,"-")</f>
        <v>#N/A</v>
      </c>
      <c r="BY646" s="300"/>
      <c r="BZ646" s="300" t="e">
        <f aca="false">IF($E639&gt;0,BZ644/$E639,"-")</f>
        <v>#N/A</v>
      </c>
      <c r="CA646" s="300"/>
      <c r="CB646" s="300" t="e">
        <f aca="false">IF($E639&gt;0,CB644/$E639,"-")</f>
        <v>#N/A</v>
      </c>
      <c r="CC646" s="300"/>
      <c r="CD646" s="300" t="e">
        <f aca="false">IF($E639&gt;0,CD644/$E639,"-")</f>
        <v>#N/A</v>
      </c>
      <c r="CE646" s="300"/>
      <c r="CF646" s="300" t="e">
        <f aca="false">IF($E639&gt;0,CF644/$E639,"-")</f>
        <v>#N/A</v>
      </c>
      <c r="CG646" s="300"/>
      <c r="CH646" s="300" t="e">
        <f aca="false">IF($E639&gt;0,CH644/$E639,"-")</f>
        <v>#N/A</v>
      </c>
      <c r="CI646" s="300"/>
      <c r="CJ646" s="300" t="e">
        <f aca="false">IF($E639&gt;0,CJ644/$E639,"-")</f>
        <v>#N/A</v>
      </c>
      <c r="CK646" s="300"/>
      <c r="CL646" s="300" t="e">
        <f aca="false">IF($E639&gt;0,CL644/$E639,"-")</f>
        <v>#N/A</v>
      </c>
      <c r="CM646" s="300"/>
      <c r="CN646" s="300" t="e">
        <f aca="false">IF($E639&gt;0,CN644/$E639,"-")</f>
        <v>#N/A</v>
      </c>
      <c r="CO646" s="300"/>
      <c r="CP646" s="300" t="e">
        <f aca="false">IF($E639&gt;0,CP644/$E639,"-")</f>
        <v>#N/A</v>
      </c>
      <c r="CQ646" s="300"/>
      <c r="CR646" s="300" t="e">
        <f aca="false">IF($E639&gt;0,CR644/$E639,"-")</f>
        <v>#N/A</v>
      </c>
      <c r="CS646" s="300"/>
      <c r="CT646" s="300" t="e">
        <f aca="false">IF($E639&gt;0,CT644/$E639,"-")</f>
        <v>#N/A</v>
      </c>
      <c r="CU646" s="300"/>
      <c r="CV646" s="300" t="e">
        <f aca="false">IF($E639&gt;0,CV644/$E639,"-")</f>
        <v>#N/A</v>
      </c>
      <c r="CW646" s="300"/>
      <c r="CX646" s="300" t="e">
        <f aca="false">IF($E639&gt;0,CX644/$E639,"-")</f>
        <v>#N/A</v>
      </c>
      <c r="CY646" s="300"/>
      <c r="CZ646" s="300" t="e">
        <f aca="false">IF($E639&gt;0,CZ644/$E639,"-")</f>
        <v>#N/A</v>
      </c>
      <c r="DA646" s="300"/>
      <c r="DB646" s="300" t="e">
        <f aca="false">IF($E639&gt;0,DB644/$E639,"-")</f>
        <v>#N/A</v>
      </c>
      <c r="DC646" s="300"/>
      <c r="DD646" s="300" t="e">
        <f aca="false">IF($E639&gt;0,DD644/$E639,"-")</f>
        <v>#N/A</v>
      </c>
      <c r="DE646" s="300"/>
      <c r="DF646" s="300" t="e">
        <f aca="false">IF($E639&gt;0,DF644/$E639,"-")</f>
        <v>#N/A</v>
      </c>
      <c r="DG646" s="300"/>
      <c r="DH646" s="300" t="e">
        <f aca="false">IF($E639&gt;0,DH644/$E639,"-")</f>
        <v>#N/A</v>
      </c>
      <c r="DI646" s="300"/>
      <c r="DJ646" s="301" t="e">
        <f aca="false">IF($E639&gt;0,DJ644/$E639,"-")</f>
        <v>#N/A</v>
      </c>
      <c r="DK646" s="301"/>
      <c r="DL646" s="300" t="e">
        <f aca="false">IF($E639&gt;0,DL644/$E639,"-")</f>
        <v>#N/A</v>
      </c>
      <c r="DM646" s="300"/>
      <c r="DN646" s="300" t="e">
        <f aca="false">IF($E639&gt;0,DN644/$E639,"-")</f>
        <v>#N/A</v>
      </c>
      <c r="DO646" s="300"/>
      <c r="DP646" s="300" t="e">
        <f aca="false">IF($E639&gt;0,DP644/$E639,"-")</f>
        <v>#N/A</v>
      </c>
      <c r="DQ646" s="300"/>
      <c r="DR646" s="300" t="e">
        <f aca="false">IF($E639&gt;0,DR644/$E639,"-")</f>
        <v>#N/A</v>
      </c>
      <c r="DS646" s="300"/>
      <c r="DT646" s="300" t="e">
        <f aca="false">IF($E639&gt;0,DT644/$E639,"-")</f>
        <v>#N/A</v>
      </c>
      <c r="DU646" s="300"/>
      <c r="DV646" s="300" t="e">
        <f aca="false">IF($E639&gt;0,DV644/$E639,"-")</f>
        <v>#N/A</v>
      </c>
      <c r="DW646" s="300"/>
      <c r="DX646" s="300" t="e">
        <f aca="false">IF($E639&gt;0,DX644/$E639,"-")</f>
        <v>#N/A</v>
      </c>
      <c r="DY646" s="300"/>
      <c r="DZ646" s="300" t="e">
        <f aca="false">IF($E639&gt;0,DZ644/$E639,"-")</f>
        <v>#N/A</v>
      </c>
      <c r="EA646" s="300"/>
      <c r="EB646" s="300" t="e">
        <f aca="false">IF($E639&gt;0,EB644/$E639,"-")</f>
        <v>#N/A</v>
      </c>
      <c r="EC646" s="300"/>
      <c r="ED646" s="300" t="e">
        <f aca="false">IF($E639&gt;0,ED644/$E639,"-")</f>
        <v>#N/A</v>
      </c>
      <c r="EE646" s="300"/>
      <c r="EF646" s="300" t="e">
        <f aca="false">IF($E639&gt;0,EF644/$E639,"-")</f>
        <v>#N/A</v>
      </c>
      <c r="EG646" s="300"/>
      <c r="EH646" s="300" t="e">
        <f aca="false">IF($E639&gt;0,EH644/$E639,"-")</f>
        <v>#N/A</v>
      </c>
      <c r="EI646" s="300"/>
      <c r="EJ646" s="300" t="e">
        <f aca="false">IF($E639&gt;0,EJ644/$E639,"-")</f>
        <v>#N/A</v>
      </c>
      <c r="EK646" s="300"/>
      <c r="EL646" s="300" t="e">
        <f aca="false">IF($E639&gt;0,EL644/$E639,"-")</f>
        <v>#N/A</v>
      </c>
      <c r="EM646" s="300"/>
      <c r="EN646" s="300" t="e">
        <f aca="false">IF($E639&gt;0,EN644/$E639,"-")</f>
        <v>#N/A</v>
      </c>
      <c r="EO646" s="300"/>
      <c r="EP646" s="300" t="e">
        <f aca="false">IF($E639&gt;0,EP644/$E639,"-")</f>
        <v>#N/A</v>
      </c>
      <c r="EQ646" s="300"/>
      <c r="ER646" s="300" t="e">
        <f aca="false">IF($E639&gt;0,ER644/$E639,"-")</f>
        <v>#N/A</v>
      </c>
      <c r="ES646" s="300"/>
      <c r="ET646" s="300" t="e">
        <f aca="false">IF($E639&gt;0,ET644/$E639,"-")</f>
        <v>#N/A</v>
      </c>
      <c r="EU646" s="300"/>
      <c r="EV646" s="300" t="e">
        <f aca="false">IF($E639&gt;0,EV644/$E639,"-")</f>
        <v>#N/A</v>
      </c>
      <c r="EW646" s="300"/>
      <c r="EX646" s="302" t="e">
        <f aca="false">IF($E639&gt;0,EX644/$E639,"-")</f>
        <v>#N/A</v>
      </c>
      <c r="EY646" s="302"/>
      <c r="EZ646" s="300" t="e">
        <f aca="false">IF($E639&gt;0,EZ644/$E639,"-")</f>
        <v>#N/A</v>
      </c>
      <c r="FA646" s="300"/>
      <c r="FB646" s="300" t="e">
        <f aca="false">IF($E639&gt;0,FB644/$E639,"-")</f>
        <v>#N/A</v>
      </c>
      <c r="FC646" s="300"/>
      <c r="FD646" s="300" t="e">
        <f aca="false">IF($E639&gt;0,FD644/$E639,"-")</f>
        <v>#N/A</v>
      </c>
      <c r="FE646" s="300"/>
      <c r="FF646" s="300" t="e">
        <f aca="false">IF($E639&gt;0,FF644/$E639,"-")</f>
        <v>#N/A</v>
      </c>
      <c r="FG646" s="300"/>
      <c r="FH646" s="300" t="e">
        <f aca="false">IF($E639&gt;0,FH644/$E639,"-")</f>
        <v>#N/A</v>
      </c>
      <c r="FI646" s="300"/>
      <c r="FJ646" s="300" t="e">
        <f aca="false">IF($E639&gt;0,FJ644/$E639,"-")</f>
        <v>#N/A</v>
      </c>
      <c r="FK646" s="300"/>
    </row>
    <row r="647" customFormat="false" ht="13.8" hidden="true" customHeight="false" outlineLevel="0" collapsed="false">
      <c r="A647" s="268"/>
      <c r="B647" s="269"/>
      <c r="C647" s="269"/>
      <c r="D647" s="271"/>
      <c r="E647" s="271"/>
      <c r="F647" s="269"/>
      <c r="G647" s="269"/>
      <c r="H647" s="269"/>
      <c r="I647" s="269"/>
      <c r="J647" s="269"/>
      <c r="K647" s="269"/>
      <c r="L647" s="274"/>
      <c r="M647" s="274"/>
      <c r="N647" s="274"/>
      <c r="O647" s="274"/>
      <c r="P647" s="274"/>
      <c r="Q647" s="274"/>
      <c r="R647" s="275"/>
      <c r="S647" s="275"/>
      <c r="T647" s="276"/>
      <c r="U647" s="276"/>
      <c r="V647" s="274"/>
      <c r="W647" s="274"/>
      <c r="X647" s="274"/>
      <c r="Y647" s="274"/>
      <c r="Z647" s="275"/>
      <c r="AA647" s="275"/>
      <c r="AB647" s="276"/>
      <c r="AC647" s="276"/>
      <c r="AD647" s="274"/>
      <c r="AE647" s="274"/>
      <c r="AF647" s="274"/>
      <c r="AG647" s="274"/>
      <c r="AH647" s="275"/>
      <c r="AI647" s="275"/>
      <c r="AJ647" s="276"/>
      <c r="AK647" s="276"/>
      <c r="AL647" s="274"/>
      <c r="AM647" s="274"/>
      <c r="AN647" s="274"/>
      <c r="AO647" s="274"/>
      <c r="AP647" s="275"/>
      <c r="AQ647" s="275"/>
      <c r="AR647" s="276"/>
      <c r="AS647" s="276"/>
      <c r="AT647" s="277"/>
      <c r="AU647" s="277"/>
      <c r="AV647" s="277"/>
      <c r="AW647" s="277"/>
      <c r="AX647" s="277"/>
      <c r="AY647" s="278"/>
      <c r="AZ647" s="279"/>
      <c r="BA647" s="277"/>
      <c r="BB647" s="277"/>
      <c r="BC647" s="277"/>
      <c r="BD647" s="277"/>
      <c r="BE647" s="277"/>
      <c r="BF647" s="277"/>
      <c r="BG647" s="278"/>
      <c r="BH647" s="279"/>
      <c r="BI647" s="277"/>
      <c r="BJ647" s="277"/>
      <c r="BK647" s="277"/>
      <c r="BL647" s="277"/>
      <c r="BM647" s="277"/>
      <c r="BN647" s="277"/>
      <c r="BO647" s="278"/>
      <c r="BP647" s="279"/>
      <c r="BQ647" s="277"/>
      <c r="BR647" s="277"/>
      <c r="BS647" s="277"/>
      <c r="BT647" s="277"/>
      <c r="BU647" s="277"/>
      <c r="BV647" s="277"/>
      <c r="BW647" s="278"/>
      <c r="BX647" s="279"/>
      <c r="BY647" s="277"/>
      <c r="BZ647" s="277"/>
      <c r="CA647" s="277"/>
      <c r="CB647" s="277"/>
      <c r="CC647" s="277"/>
      <c r="CD647" s="275"/>
      <c r="CE647" s="275"/>
      <c r="CF647" s="276"/>
      <c r="CG647" s="276"/>
      <c r="CH647" s="274"/>
      <c r="CI647" s="274"/>
      <c r="CJ647" s="274"/>
      <c r="CK647" s="274"/>
      <c r="CL647" s="275"/>
      <c r="CM647" s="275"/>
      <c r="CN647" s="276"/>
      <c r="CO647" s="276"/>
      <c r="CP647" s="280"/>
      <c r="CQ647" s="280"/>
      <c r="CR647" s="280"/>
      <c r="CS647" s="280"/>
      <c r="CT647" s="281"/>
      <c r="CU647" s="282"/>
      <c r="CV647" s="283"/>
      <c r="CW647" s="281"/>
      <c r="CX647" s="281"/>
      <c r="CY647" s="281"/>
      <c r="CZ647" s="281"/>
      <c r="DA647" s="281"/>
      <c r="DB647" s="281"/>
      <c r="DC647" s="282"/>
      <c r="DD647" s="283"/>
      <c r="DE647" s="281"/>
      <c r="DF647" s="281"/>
      <c r="DG647" s="281"/>
      <c r="DH647" s="281"/>
      <c r="DI647" s="281"/>
      <c r="DJ647" s="284"/>
      <c r="DK647" s="285"/>
      <c r="DL647" s="283"/>
      <c r="DM647" s="281"/>
      <c r="DN647" s="281"/>
      <c r="DO647" s="281"/>
      <c r="DP647" s="281"/>
      <c r="DQ647" s="281"/>
      <c r="DR647" s="281"/>
      <c r="DS647" s="282"/>
      <c r="DT647" s="283"/>
      <c r="DU647" s="281"/>
      <c r="DV647" s="281"/>
      <c r="DW647" s="281"/>
      <c r="DX647" s="281"/>
      <c r="DY647" s="281"/>
      <c r="DZ647" s="281"/>
      <c r="EA647" s="282"/>
      <c r="EB647" s="283"/>
      <c r="EC647" s="281"/>
      <c r="ED647" s="281"/>
      <c r="EE647" s="281"/>
      <c r="EF647" s="281"/>
      <c r="EG647" s="281"/>
      <c r="EH647" s="281"/>
      <c r="EI647" s="282"/>
      <c r="EJ647" s="283"/>
      <c r="EK647" s="281"/>
      <c r="EL647" s="281"/>
      <c r="EM647" s="281"/>
      <c r="EN647" s="281"/>
      <c r="EO647" s="281"/>
      <c r="EP647" s="281"/>
      <c r="EQ647" s="282"/>
      <c r="ER647" s="283"/>
      <c r="ES647" s="281"/>
      <c r="ET647" s="281"/>
      <c r="EU647" s="281"/>
      <c r="EV647" s="281"/>
      <c r="EW647" s="281"/>
      <c r="EX647" s="286"/>
      <c r="EY647" s="287"/>
      <c r="EZ647" s="283"/>
      <c r="FA647" s="281"/>
      <c r="FB647" s="281"/>
      <c r="FC647" s="281"/>
      <c r="FD647" s="281"/>
      <c r="FE647" s="281"/>
      <c r="FF647" s="281"/>
      <c r="FG647" s="282"/>
      <c r="FH647" s="283"/>
      <c r="FI647" s="281"/>
      <c r="FJ647" s="281"/>
      <c r="FK647" s="281"/>
    </row>
    <row r="648" customFormat="false" ht="12.75" hidden="true" customHeight="false" outlineLevel="0" collapsed="false">
      <c r="A648" s="232" t="s">
        <v>232</v>
      </c>
      <c r="B648" s="233" t="e">
        <f aca="false">VLOOKUP(A648,PLANEJAMENTO!$B$11:$C$96,2,FALSE())</f>
        <v>#N/A</v>
      </c>
      <c r="C648" s="232" t="e">
        <f aca="false">VLOOKUP(A648,PLANEJAMENTO!$B$11:$D$96,3,FALSE())</f>
        <v>#N/A</v>
      </c>
      <c r="D648" s="234" t="e">
        <f aca="false">VLOOKUP(A648,PLANEJAMENTO!$B$11:$E$96,4,FALSE())</f>
        <v>#N/A</v>
      </c>
      <c r="E648" s="234" t="e">
        <f aca="false">D648</f>
        <v>#N/A</v>
      </c>
      <c r="F648" s="235" t="n">
        <f aca="false">PRODUÇÕES!D60</f>
        <v>55</v>
      </c>
      <c r="G648" s="234" t="n">
        <f aca="false">F648*8</f>
        <v>440</v>
      </c>
      <c r="H648" s="234"/>
      <c r="I648" s="237"/>
      <c r="J648" s="238"/>
      <c r="K648" s="305" t="s">
        <v>159</v>
      </c>
      <c r="L648" s="240"/>
      <c r="M648" s="240"/>
      <c r="N648" s="240"/>
      <c r="O648" s="240"/>
      <c r="P648" s="240"/>
      <c r="Q648" s="240"/>
      <c r="R648" s="240"/>
      <c r="S648" s="240"/>
      <c r="T648" s="240"/>
      <c r="U648" s="240"/>
      <c r="V648" s="240"/>
      <c r="W648" s="240"/>
      <c r="X648" s="240"/>
      <c r="Y648" s="240"/>
      <c r="Z648" s="240"/>
      <c r="AA648" s="240"/>
      <c r="AB648" s="240"/>
      <c r="AC648" s="240"/>
      <c r="AD648" s="240"/>
      <c r="AE648" s="240"/>
      <c r="AF648" s="240"/>
      <c r="AG648" s="240"/>
      <c r="AH648" s="240"/>
      <c r="AI648" s="240"/>
      <c r="AJ648" s="240"/>
      <c r="AK648" s="240"/>
      <c r="AL648" s="240"/>
      <c r="AM648" s="240"/>
      <c r="AN648" s="240"/>
      <c r="AO648" s="240"/>
      <c r="AP648" s="240"/>
      <c r="AQ648" s="240"/>
      <c r="AR648" s="240"/>
      <c r="AS648" s="240"/>
      <c r="AT648" s="240"/>
      <c r="AU648" s="240"/>
      <c r="AV648" s="240"/>
      <c r="AW648" s="240"/>
      <c r="AX648" s="240"/>
      <c r="AY648" s="240"/>
      <c r="AZ648" s="240"/>
      <c r="BA648" s="240"/>
      <c r="BB648" s="240"/>
      <c r="BC648" s="240"/>
      <c r="BD648" s="240"/>
      <c r="BE648" s="240"/>
      <c r="BF648" s="345"/>
      <c r="BG648" s="345"/>
      <c r="BH648" s="240"/>
      <c r="BI648" s="240"/>
      <c r="BJ648" s="240"/>
      <c r="BK648" s="240"/>
      <c r="BL648" s="240"/>
      <c r="BM648" s="240"/>
      <c r="BN648" s="240"/>
      <c r="BO648" s="240"/>
      <c r="BP648" s="240"/>
      <c r="BQ648" s="240"/>
      <c r="BR648" s="308"/>
      <c r="BS648" s="308"/>
      <c r="BT648" s="308"/>
      <c r="BU648" s="308"/>
      <c r="BV648" s="395" t="n">
        <f aca="false">6-BV630</f>
        <v>1.95316081267217</v>
      </c>
      <c r="BW648" s="395"/>
      <c r="BX648" s="395" t="n">
        <v>4.66089689098781</v>
      </c>
      <c r="BY648" s="395"/>
      <c r="BZ648" s="308"/>
      <c r="CA648" s="308"/>
      <c r="CB648" s="308"/>
      <c r="CC648" s="308"/>
      <c r="CD648" s="308"/>
      <c r="CE648" s="308"/>
      <c r="CF648" s="308"/>
      <c r="CG648" s="308"/>
      <c r="CH648" s="308"/>
      <c r="CI648" s="308"/>
      <c r="CJ648" s="308"/>
      <c r="CK648" s="308"/>
      <c r="CL648" s="308"/>
      <c r="CM648" s="308"/>
      <c r="CN648" s="308"/>
      <c r="CO648" s="308"/>
      <c r="CP648" s="308"/>
      <c r="CQ648" s="308"/>
      <c r="CR648" s="308"/>
      <c r="CS648" s="308"/>
      <c r="CT648" s="308"/>
      <c r="CU648" s="308"/>
      <c r="CV648" s="308"/>
      <c r="CW648" s="308"/>
      <c r="CX648" s="308"/>
      <c r="CY648" s="308"/>
      <c r="CZ648" s="308"/>
      <c r="DA648" s="308"/>
      <c r="DB648" s="308"/>
      <c r="DC648" s="308"/>
      <c r="DD648" s="308"/>
      <c r="DE648" s="308"/>
      <c r="DF648" s="308"/>
      <c r="DG648" s="308"/>
      <c r="DH648" s="308"/>
      <c r="DI648" s="308"/>
      <c r="DJ648" s="315"/>
      <c r="DK648" s="315"/>
      <c r="DL648" s="308"/>
      <c r="DM648" s="308"/>
      <c r="DN648" s="308"/>
      <c r="DO648" s="308"/>
      <c r="DP648" s="308"/>
      <c r="DQ648" s="308"/>
      <c r="DR648" s="308"/>
      <c r="DS648" s="308"/>
      <c r="DT648" s="308"/>
      <c r="DU648" s="308"/>
      <c r="DV648" s="308"/>
      <c r="DW648" s="308"/>
      <c r="DX648" s="308"/>
      <c r="DY648" s="308"/>
      <c r="DZ648" s="308"/>
      <c r="EA648" s="308"/>
      <c r="EB648" s="308"/>
      <c r="EC648" s="308"/>
      <c r="ED648" s="308"/>
      <c r="EE648" s="308"/>
      <c r="EF648" s="308"/>
      <c r="EG648" s="308"/>
      <c r="EH648" s="308"/>
      <c r="EI648" s="308"/>
      <c r="EJ648" s="308"/>
      <c r="EK648" s="308"/>
      <c r="EL648" s="308"/>
      <c r="EM648" s="308"/>
      <c r="EN648" s="308"/>
      <c r="EO648" s="308"/>
      <c r="EP648" s="308"/>
      <c r="EQ648" s="308"/>
      <c r="ER648" s="308"/>
      <c r="ES648" s="308"/>
      <c r="ET648" s="308"/>
      <c r="EU648" s="308"/>
      <c r="EV648" s="308"/>
      <c r="EW648" s="308"/>
      <c r="EX648" s="309"/>
      <c r="EY648" s="309"/>
      <c r="EZ648" s="308"/>
      <c r="FA648" s="308"/>
      <c r="FB648" s="308"/>
      <c r="FC648" s="308"/>
      <c r="FD648" s="308"/>
      <c r="FE648" s="308"/>
      <c r="FF648" s="308"/>
      <c r="FG648" s="308"/>
      <c r="FH648" s="308"/>
      <c r="FI648" s="308"/>
      <c r="FJ648" s="308"/>
      <c r="FK648" s="308"/>
    </row>
    <row r="649" customFormat="false" ht="12.75" hidden="true" customHeight="false" outlineLevel="0" collapsed="false">
      <c r="A649" s="232"/>
      <c r="B649" s="233"/>
      <c r="C649" s="232"/>
      <c r="D649" s="234"/>
      <c r="E649" s="234"/>
      <c r="F649" s="235"/>
      <c r="G649" s="234"/>
      <c r="H649" s="234"/>
      <c r="I649" s="237"/>
      <c r="J649" s="238"/>
      <c r="K649" s="244" t="s">
        <v>160</v>
      </c>
      <c r="L649" s="245"/>
      <c r="M649" s="245"/>
      <c r="N649" s="245"/>
      <c r="O649" s="245"/>
      <c r="P649" s="245"/>
      <c r="Q649" s="245"/>
      <c r="R649" s="245"/>
      <c r="S649" s="245"/>
      <c r="T649" s="245"/>
      <c r="U649" s="245"/>
      <c r="V649" s="245"/>
      <c r="W649" s="245"/>
      <c r="X649" s="245"/>
      <c r="Y649" s="245"/>
      <c r="Z649" s="245"/>
      <c r="AA649" s="245"/>
      <c r="AB649" s="245"/>
      <c r="AC649" s="245"/>
      <c r="AD649" s="245"/>
      <c r="AE649" s="245"/>
      <c r="AF649" s="245"/>
      <c r="AG649" s="245"/>
      <c r="AH649" s="245"/>
      <c r="AI649" s="245"/>
      <c r="AJ649" s="245"/>
      <c r="AK649" s="245"/>
      <c r="AL649" s="245"/>
      <c r="AM649" s="245"/>
      <c r="AN649" s="245"/>
      <c r="AO649" s="245"/>
      <c r="AP649" s="245"/>
      <c r="AQ649" s="245"/>
      <c r="AR649" s="245"/>
      <c r="AS649" s="245"/>
      <c r="AT649" s="245"/>
      <c r="AU649" s="245"/>
      <c r="AV649" s="245"/>
      <c r="AW649" s="245"/>
      <c r="AX649" s="245"/>
      <c r="AY649" s="245"/>
      <c r="AZ649" s="245"/>
      <c r="BA649" s="245"/>
      <c r="BB649" s="245"/>
      <c r="BC649" s="245"/>
      <c r="BD649" s="245"/>
      <c r="BE649" s="245"/>
      <c r="BF649" s="245"/>
      <c r="BG649" s="245"/>
      <c r="BH649" s="245"/>
      <c r="BI649" s="245"/>
      <c r="BJ649" s="245"/>
      <c r="BK649" s="245"/>
      <c r="BL649" s="245"/>
      <c r="BM649" s="245"/>
      <c r="BN649" s="245"/>
      <c r="BO649" s="245"/>
      <c r="BP649" s="245"/>
      <c r="BQ649" s="245"/>
      <c r="BR649" s="245"/>
      <c r="BS649" s="245"/>
      <c r="BT649" s="245"/>
      <c r="BU649" s="245"/>
      <c r="BV649" s="245" t="n">
        <v>1</v>
      </c>
      <c r="BW649" s="245"/>
      <c r="BX649" s="245" t="n">
        <v>1</v>
      </c>
      <c r="BY649" s="245"/>
      <c r="BZ649" s="245"/>
      <c r="CA649" s="245"/>
      <c r="CB649" s="245"/>
      <c r="CC649" s="245"/>
      <c r="CD649" s="245"/>
      <c r="CE649" s="245"/>
      <c r="CF649" s="245"/>
      <c r="CG649" s="245"/>
      <c r="CH649" s="245"/>
      <c r="CI649" s="245"/>
      <c r="CJ649" s="245"/>
      <c r="CK649" s="245"/>
      <c r="CL649" s="245"/>
      <c r="CM649" s="245"/>
      <c r="CN649" s="245"/>
      <c r="CO649" s="245"/>
      <c r="CP649" s="245"/>
      <c r="CQ649" s="245"/>
      <c r="CR649" s="245"/>
      <c r="CS649" s="245"/>
      <c r="CT649" s="245"/>
      <c r="CU649" s="245"/>
      <c r="CV649" s="245"/>
      <c r="CW649" s="245"/>
      <c r="CX649" s="245"/>
      <c r="CY649" s="245"/>
      <c r="CZ649" s="245"/>
      <c r="DA649" s="245"/>
      <c r="DB649" s="245"/>
      <c r="DC649" s="245"/>
      <c r="DD649" s="245"/>
      <c r="DE649" s="245"/>
      <c r="DF649" s="245"/>
      <c r="DG649" s="245"/>
      <c r="DH649" s="245"/>
      <c r="DI649" s="245"/>
      <c r="DJ649" s="310"/>
      <c r="DK649" s="310"/>
      <c r="DL649" s="245"/>
      <c r="DM649" s="245"/>
      <c r="DN649" s="245"/>
      <c r="DO649" s="245"/>
      <c r="DP649" s="245"/>
      <c r="DQ649" s="245"/>
      <c r="DR649" s="245"/>
      <c r="DS649" s="245"/>
      <c r="DT649" s="245"/>
      <c r="DU649" s="245"/>
      <c r="DV649" s="245"/>
      <c r="DW649" s="245"/>
      <c r="DX649" s="245"/>
      <c r="DY649" s="245"/>
      <c r="DZ649" s="245"/>
      <c r="EA649" s="245"/>
      <c r="EB649" s="245"/>
      <c r="EC649" s="245"/>
      <c r="ED649" s="245"/>
      <c r="EE649" s="245"/>
      <c r="EF649" s="245"/>
      <c r="EG649" s="245"/>
      <c r="EH649" s="245"/>
      <c r="EI649" s="245"/>
      <c r="EJ649" s="245"/>
      <c r="EK649" s="245"/>
      <c r="EL649" s="245"/>
      <c r="EM649" s="245"/>
      <c r="EN649" s="245"/>
      <c r="EO649" s="245"/>
      <c r="EP649" s="245"/>
      <c r="EQ649" s="245"/>
      <c r="ER649" s="245"/>
      <c r="ES649" s="245"/>
      <c r="ET649" s="245"/>
      <c r="EU649" s="245"/>
      <c r="EV649" s="245"/>
      <c r="EW649" s="245"/>
      <c r="EX649" s="246"/>
      <c r="EY649" s="246"/>
      <c r="EZ649" s="245"/>
      <c r="FA649" s="245"/>
      <c r="FB649" s="245"/>
      <c r="FC649" s="245"/>
      <c r="FD649" s="245"/>
      <c r="FE649" s="245"/>
      <c r="FF649" s="245"/>
      <c r="FG649" s="245"/>
      <c r="FH649" s="245"/>
      <c r="FI649" s="245"/>
      <c r="FJ649" s="245"/>
      <c r="FK649" s="245"/>
    </row>
    <row r="650" customFormat="false" ht="12.75" hidden="true" customHeight="false" outlineLevel="0" collapsed="false">
      <c r="A650" s="232"/>
      <c r="B650" s="233"/>
      <c r="C650" s="232"/>
      <c r="D650" s="234"/>
      <c r="E650" s="234"/>
      <c r="F650" s="235"/>
      <c r="G650" s="234"/>
      <c r="H650" s="234"/>
      <c r="I650" s="237"/>
      <c r="J650" s="238"/>
      <c r="K650" s="247" t="s">
        <v>161</v>
      </c>
      <c r="L650" s="248" t="n">
        <f aca="false">(L648*L649*$G648)*$L$8</f>
        <v>0</v>
      </c>
      <c r="M650" s="248"/>
      <c r="N650" s="248" t="n">
        <f aca="false">(N648*N649*$G648)*$L$8</f>
        <v>0</v>
      </c>
      <c r="O650" s="248"/>
      <c r="P650" s="248" t="n">
        <f aca="false">(P648*P649*$G648)*$L$8</f>
        <v>0</v>
      </c>
      <c r="Q650" s="248"/>
      <c r="R650" s="248" t="n">
        <f aca="false">(R648*R649*$G648)*$L$8</f>
        <v>0</v>
      </c>
      <c r="S650" s="248"/>
      <c r="T650" s="248" t="n">
        <f aca="false">(T648*T649*$G648)*$T$8</f>
        <v>0</v>
      </c>
      <c r="U650" s="248"/>
      <c r="V650" s="248" t="n">
        <f aca="false">(V648*V649*$G648)*$T$8</f>
        <v>0</v>
      </c>
      <c r="W650" s="248"/>
      <c r="X650" s="248" t="n">
        <f aca="false">(X648*X649*$G648)*$T$8</f>
        <v>0</v>
      </c>
      <c r="Y650" s="248"/>
      <c r="Z650" s="248" t="n">
        <f aca="false">(Z648*Z649*$G648)*$T$8</f>
        <v>0</v>
      </c>
      <c r="AA650" s="248"/>
      <c r="AB650" s="248" t="n">
        <f aca="false">(AB648*AB649*$G648)*$AB$8</f>
        <v>0</v>
      </c>
      <c r="AC650" s="248"/>
      <c r="AD650" s="248" t="n">
        <f aca="false">(AD648*AD649*$G648)*$AB$8</f>
        <v>0</v>
      </c>
      <c r="AE650" s="248"/>
      <c r="AF650" s="248" t="n">
        <f aca="false">(AF648*AF649*$G648)*$AB$8</f>
        <v>0</v>
      </c>
      <c r="AG650" s="248"/>
      <c r="AH650" s="248" t="n">
        <f aca="false">(AH648*AH649*$G648)*$AB$8</f>
        <v>0</v>
      </c>
      <c r="AI650" s="248"/>
      <c r="AJ650" s="248" t="n">
        <f aca="false">(AJ648*AJ649*$G648)*$AJ$8</f>
        <v>0</v>
      </c>
      <c r="AK650" s="248"/>
      <c r="AL650" s="248" t="n">
        <f aca="false">(AL648*AL649*$G648)*$AJ$8</f>
        <v>0</v>
      </c>
      <c r="AM650" s="248"/>
      <c r="AN650" s="248" t="n">
        <f aca="false">(AN648*AN649*$G648)*$AJ$8</f>
        <v>0</v>
      </c>
      <c r="AO650" s="248"/>
      <c r="AP650" s="248" t="n">
        <f aca="false">(AP648*AP649*$G648)*$AJ$8</f>
        <v>0</v>
      </c>
      <c r="AQ650" s="248"/>
      <c r="AR650" s="248" t="n">
        <f aca="false">(AR648*AR649*$G648)*$AT$8</f>
        <v>0</v>
      </c>
      <c r="AS650" s="248"/>
      <c r="AT650" s="248" t="n">
        <f aca="false">(AT648*AT649*$G648)*$AT$8</f>
        <v>0</v>
      </c>
      <c r="AU650" s="248"/>
      <c r="AV650" s="248" t="n">
        <f aca="false">(AV648*AV649*$G648)*$AT$8</f>
        <v>0</v>
      </c>
      <c r="AW650" s="248"/>
      <c r="AX650" s="248" t="n">
        <f aca="false">(AX648*AX649*$G648)*$AT$8</f>
        <v>0</v>
      </c>
      <c r="AY650" s="248"/>
      <c r="AZ650" s="248" t="n">
        <f aca="false">(AZ648*AZ649*$G648)*$BB$8</f>
        <v>0</v>
      </c>
      <c r="BA650" s="248"/>
      <c r="BB650" s="248" t="n">
        <f aca="false">(BB648*BB649*$G648)*$BB$8</f>
        <v>0</v>
      </c>
      <c r="BC650" s="248"/>
      <c r="BD650" s="248" t="n">
        <f aca="false">(BD648*BD649*$G648)*$BB$8</f>
        <v>0</v>
      </c>
      <c r="BE650" s="248"/>
      <c r="BF650" s="248" t="n">
        <f aca="false">(BF648*BF649*$G648)*$BB$8</f>
        <v>0</v>
      </c>
      <c r="BG650" s="248"/>
      <c r="BH650" s="248" t="n">
        <f aca="false">(BH648*BH649*$G648)*$BJ$8</f>
        <v>0</v>
      </c>
      <c r="BI650" s="248"/>
      <c r="BJ650" s="248" t="n">
        <f aca="false">(BJ648*BJ649*$G648)*$BJ$8</f>
        <v>0</v>
      </c>
      <c r="BK650" s="248"/>
      <c r="BL650" s="248" t="n">
        <f aca="false">(BL648*BL649*$G648)*$BJ$8</f>
        <v>0</v>
      </c>
      <c r="BM650" s="248"/>
      <c r="BN650" s="248" t="n">
        <f aca="false">(BN648*BN649*$G648)*$BJ$8</f>
        <v>0</v>
      </c>
      <c r="BO650" s="248"/>
      <c r="BP650" s="248" t="n">
        <f aca="false">(BP648*BP649*$G648)*$BT$8</f>
        <v>0</v>
      </c>
      <c r="BQ650" s="248"/>
      <c r="BR650" s="248" t="n">
        <f aca="false">(BR648*BR649*$G648)*$BT$8</f>
        <v>0</v>
      </c>
      <c r="BS650" s="248"/>
      <c r="BT650" s="248" t="n">
        <f aca="false">(BT648*BT649*$G648)*$BT$8</f>
        <v>0</v>
      </c>
      <c r="BU650" s="248"/>
      <c r="BV650" s="248" t="n">
        <f aca="false">(BV648*BV649*$G648)*$BT$8</f>
        <v>856.618529325512</v>
      </c>
      <c r="BW650" s="248"/>
      <c r="BX650" s="248" t="n">
        <f aca="false">(BX648*BX649*$G648)*$BT$8</f>
        <v>2044.17916547968</v>
      </c>
      <c r="BY650" s="248"/>
      <c r="BZ650" s="248" t="n">
        <f aca="false">(BZ648*BZ649*$G648)*$BT$8</f>
        <v>0</v>
      </c>
      <c r="CA650" s="248"/>
      <c r="CB650" s="248" t="n">
        <f aca="false">(CB648*CB649*$G648)*$CB$8</f>
        <v>0</v>
      </c>
      <c r="CC650" s="248"/>
      <c r="CD650" s="248" t="n">
        <f aca="false">(CD648*CD649*$G648)*$CB$8</f>
        <v>0</v>
      </c>
      <c r="CE650" s="248"/>
      <c r="CF650" s="248" t="n">
        <f aca="false">(CF648*CF649*$G648)*$CJ$8</f>
        <v>0</v>
      </c>
      <c r="CG650" s="248"/>
      <c r="CH650" s="248" t="n">
        <f aca="false">(CH648*CH649*$G648)*$CJ$8</f>
        <v>0</v>
      </c>
      <c r="CI650" s="248"/>
      <c r="CJ650" s="248" t="n">
        <f aca="false">(CJ648*CJ649*$G648)*$CJ$8</f>
        <v>0</v>
      </c>
      <c r="CK650" s="248"/>
      <c r="CL650" s="248" t="n">
        <f aca="false">(CL648*CL649*$G648)*$CJ$8</f>
        <v>0</v>
      </c>
      <c r="CM650" s="248"/>
      <c r="CN650" s="248" t="n">
        <f aca="false">(CN648*CN649*$G648)*$CT$8</f>
        <v>0</v>
      </c>
      <c r="CO650" s="248"/>
      <c r="CP650" s="248" t="n">
        <f aca="false">(CP648*CP649*$G648)*$CT$8</f>
        <v>0</v>
      </c>
      <c r="CQ650" s="248"/>
      <c r="CR650" s="248" t="n">
        <f aca="false">(CR648*CR649*$G648)*$CT$8</f>
        <v>0</v>
      </c>
      <c r="CS650" s="248"/>
      <c r="CT650" s="248" t="n">
        <f aca="false">(CT648*CT649*$G648)*$CT$8</f>
        <v>0</v>
      </c>
      <c r="CU650" s="248"/>
      <c r="CV650" s="248" t="n">
        <f aca="false">(CV648*CV649*$G648)*$DB$8</f>
        <v>0</v>
      </c>
      <c r="CW650" s="248"/>
      <c r="CX650" s="248" t="n">
        <f aca="false">(CX648*CX649*$G648)*$DB$8</f>
        <v>0</v>
      </c>
      <c r="CY650" s="248"/>
      <c r="CZ650" s="248" t="n">
        <f aca="false">(CZ648*CZ649*$G648)*$DB$8</f>
        <v>0</v>
      </c>
      <c r="DA650" s="248"/>
      <c r="DB650" s="248" t="n">
        <f aca="false">(DB648*DB649*$G648)*$DB$8</f>
        <v>0</v>
      </c>
      <c r="DC650" s="248"/>
      <c r="DD650" s="248" t="n">
        <f aca="false">(DD648*DD649*$G648)*$DB$8</f>
        <v>0</v>
      </c>
      <c r="DE650" s="248"/>
      <c r="DF650" s="248" t="n">
        <f aca="false">(DF648*DF649*$G648)*$DB$8</f>
        <v>0</v>
      </c>
      <c r="DG650" s="248"/>
      <c r="DH650" s="248" t="n">
        <f aca="false">(DH648*DH649*$G648)*$DB$8</f>
        <v>0</v>
      </c>
      <c r="DI650" s="248"/>
      <c r="DJ650" s="292" t="n">
        <f aca="false">(DJ648*DJ649*$G648)*$DB$8</f>
        <v>0</v>
      </c>
      <c r="DK650" s="292"/>
      <c r="DL650" s="248" t="n">
        <f aca="false">(DL648*DL649*$G648)*$DB$8</f>
        <v>0</v>
      </c>
      <c r="DM650" s="248"/>
      <c r="DN650" s="248" t="n">
        <f aca="false">(DN648*DN649*$G648)*$DB$8</f>
        <v>0</v>
      </c>
      <c r="DO650" s="248"/>
      <c r="DP650" s="248" t="n">
        <f aca="false">(DP648*DP649*$G648)*$DB$8</f>
        <v>0</v>
      </c>
      <c r="DQ650" s="248"/>
      <c r="DR650" s="248" t="n">
        <f aca="false">(DR648*DR649*$G648)*$DB$8</f>
        <v>0</v>
      </c>
      <c r="DS650" s="248"/>
      <c r="DT650" s="248" t="n">
        <f aca="false">(DT648*DT649*$G648)*$DB$8</f>
        <v>0</v>
      </c>
      <c r="DU650" s="248"/>
      <c r="DV650" s="248" t="n">
        <f aca="false">(DV648*DV649*$G648)*$DB$8</f>
        <v>0</v>
      </c>
      <c r="DW650" s="248"/>
      <c r="DX650" s="248" t="n">
        <f aca="false">(DX648*DX649*$G648)*$DB$8</f>
        <v>0</v>
      </c>
      <c r="DY650" s="248"/>
      <c r="DZ650" s="248" t="n">
        <f aca="false">(DZ648*DZ649*$G648)*$DB$8</f>
        <v>0</v>
      </c>
      <c r="EA650" s="248"/>
      <c r="EB650" s="248" t="n">
        <f aca="false">(EB648*EB649*$G648)*$DB$8</f>
        <v>0</v>
      </c>
      <c r="EC650" s="248"/>
      <c r="ED650" s="248" t="n">
        <f aca="false">(ED648*ED649*$G648)*$DB$8</f>
        <v>0</v>
      </c>
      <c r="EE650" s="248"/>
      <c r="EF650" s="248" t="n">
        <f aca="false">(EF648*EF649*$G648)*$DB$8</f>
        <v>0</v>
      </c>
      <c r="EG650" s="248"/>
      <c r="EH650" s="248" t="n">
        <f aca="false">(EH648*EH649*$G648)*$DB$8</f>
        <v>0</v>
      </c>
      <c r="EI650" s="248"/>
      <c r="EJ650" s="248" t="n">
        <f aca="false">(EJ648*EJ649*$G648)*$DB$8</f>
        <v>0</v>
      </c>
      <c r="EK650" s="248"/>
      <c r="EL650" s="248" t="n">
        <f aca="false">(EL648*EL649*$G648)*$DB$8</f>
        <v>0</v>
      </c>
      <c r="EM650" s="248"/>
      <c r="EN650" s="248" t="n">
        <f aca="false">(EN648*EN649*$G648)*$DB$8</f>
        <v>0</v>
      </c>
      <c r="EO650" s="248"/>
      <c r="EP650" s="248" t="n">
        <f aca="false">(EP648*EP649*$G648)*$DB$8</f>
        <v>0</v>
      </c>
      <c r="EQ650" s="248"/>
      <c r="ER650" s="248" t="n">
        <f aca="false">(ER648*ER649*$G648)*$DB$8</f>
        <v>0</v>
      </c>
      <c r="ES650" s="248"/>
      <c r="ET650" s="248" t="n">
        <f aca="false">(ET648*ET649*$G648)*$DB$8</f>
        <v>0</v>
      </c>
      <c r="EU650" s="248"/>
      <c r="EV650" s="248" t="n">
        <f aca="false">(EV648*EV649*$G648)*$DB$8</f>
        <v>0</v>
      </c>
      <c r="EW650" s="248"/>
      <c r="EX650" s="249" t="n">
        <f aca="false">(EX648*EX649*$G648)*$DB$8</f>
        <v>0</v>
      </c>
      <c r="EY650" s="249"/>
      <c r="EZ650" s="248" t="n">
        <f aca="false">(EZ648*EZ649*$G648)*$DB$8</f>
        <v>0</v>
      </c>
      <c r="FA650" s="248"/>
      <c r="FB650" s="248" t="n">
        <f aca="false">(FB648*FB649*$G648)*$DB$8</f>
        <v>0</v>
      </c>
      <c r="FC650" s="248"/>
      <c r="FD650" s="248" t="n">
        <f aca="false">(FD648*FD649*$G648)*$DB$8</f>
        <v>0</v>
      </c>
      <c r="FE650" s="248"/>
      <c r="FF650" s="248" t="n">
        <f aca="false">(FF648*FF649*$G648)*$DB$8</f>
        <v>0</v>
      </c>
      <c r="FG650" s="248"/>
      <c r="FH650" s="248" t="n">
        <f aca="false">(FH648*FH649*$G648)*$DB$8</f>
        <v>0</v>
      </c>
      <c r="FI650" s="248"/>
      <c r="FJ650" s="248" t="n">
        <f aca="false">(FJ648*FJ649*$G648)*$DB$8</f>
        <v>0</v>
      </c>
      <c r="FK650" s="248"/>
    </row>
    <row r="651" customFormat="false" ht="12.75" hidden="true" customHeight="false" outlineLevel="0" collapsed="false">
      <c r="A651" s="232"/>
      <c r="B651" s="233"/>
      <c r="C651" s="232"/>
      <c r="D651" s="234"/>
      <c r="E651" s="234"/>
      <c r="F651" s="235"/>
      <c r="G651" s="234"/>
      <c r="H651" s="234"/>
      <c r="I651" s="237"/>
      <c r="J651" s="238"/>
      <c r="K651" s="250" t="s">
        <v>162</v>
      </c>
      <c r="L651" s="251" t="n">
        <f aca="false">L650</f>
        <v>0</v>
      </c>
      <c r="M651" s="251"/>
      <c r="N651" s="251" t="n">
        <f aca="false">L651+N650</f>
        <v>0</v>
      </c>
      <c r="O651" s="251"/>
      <c r="P651" s="251" t="n">
        <f aca="false">N651+P650</f>
        <v>0</v>
      </c>
      <c r="Q651" s="251"/>
      <c r="R651" s="251" t="n">
        <f aca="false">P651+R650</f>
        <v>0</v>
      </c>
      <c r="S651" s="251"/>
      <c r="T651" s="251" t="n">
        <f aca="false">R651+T650</f>
        <v>0</v>
      </c>
      <c r="U651" s="251"/>
      <c r="V651" s="251" t="n">
        <f aca="false">T651+V650</f>
        <v>0</v>
      </c>
      <c r="W651" s="251"/>
      <c r="X651" s="251" t="n">
        <f aca="false">V651+X650</f>
        <v>0</v>
      </c>
      <c r="Y651" s="251"/>
      <c r="Z651" s="251" t="n">
        <f aca="false">X651+Z650</f>
        <v>0</v>
      </c>
      <c r="AA651" s="251"/>
      <c r="AB651" s="251" t="n">
        <f aca="false">Z651+AB650</f>
        <v>0</v>
      </c>
      <c r="AC651" s="251"/>
      <c r="AD651" s="251" t="n">
        <f aca="false">AB651+AD650</f>
        <v>0</v>
      </c>
      <c r="AE651" s="251"/>
      <c r="AF651" s="251" t="n">
        <f aca="false">AD651+AF650</f>
        <v>0</v>
      </c>
      <c r="AG651" s="251"/>
      <c r="AH651" s="251" t="n">
        <f aca="false">AF651+AH650</f>
        <v>0</v>
      </c>
      <c r="AI651" s="251"/>
      <c r="AJ651" s="251" t="n">
        <f aca="false">AH651+AJ650</f>
        <v>0</v>
      </c>
      <c r="AK651" s="251"/>
      <c r="AL651" s="251" t="n">
        <f aca="false">AJ651+AL650</f>
        <v>0</v>
      </c>
      <c r="AM651" s="251"/>
      <c r="AN651" s="251" t="n">
        <f aca="false">AL651+AN650</f>
        <v>0</v>
      </c>
      <c r="AO651" s="251"/>
      <c r="AP651" s="251" t="n">
        <f aca="false">AN651+AP650</f>
        <v>0</v>
      </c>
      <c r="AQ651" s="251"/>
      <c r="AR651" s="251" t="n">
        <f aca="false">AP651+AR650</f>
        <v>0</v>
      </c>
      <c r="AS651" s="251"/>
      <c r="AT651" s="251" t="n">
        <f aca="false">AR651+AT650</f>
        <v>0</v>
      </c>
      <c r="AU651" s="251"/>
      <c r="AV651" s="251" t="n">
        <f aca="false">AT651+AV650</f>
        <v>0</v>
      </c>
      <c r="AW651" s="251"/>
      <c r="AX651" s="251" t="n">
        <f aca="false">AV651+AX650</f>
        <v>0</v>
      </c>
      <c r="AY651" s="251"/>
      <c r="AZ651" s="251" t="n">
        <f aca="false">AX651+AZ650</f>
        <v>0</v>
      </c>
      <c r="BA651" s="251"/>
      <c r="BB651" s="251" t="n">
        <f aca="false">AZ651+BB650</f>
        <v>0</v>
      </c>
      <c r="BC651" s="251"/>
      <c r="BD651" s="251" t="n">
        <f aca="false">BB651+BD650</f>
        <v>0</v>
      </c>
      <c r="BE651" s="251"/>
      <c r="BF651" s="251" t="n">
        <f aca="false">BD651+BF650</f>
        <v>0</v>
      </c>
      <c r="BG651" s="251"/>
      <c r="BH651" s="251" t="n">
        <f aca="false">BF651+BH650</f>
        <v>0</v>
      </c>
      <c r="BI651" s="251"/>
      <c r="BJ651" s="251" t="n">
        <f aca="false">BH651+BJ650</f>
        <v>0</v>
      </c>
      <c r="BK651" s="251"/>
      <c r="BL651" s="251" t="n">
        <f aca="false">BJ651+BL650</f>
        <v>0</v>
      </c>
      <c r="BM651" s="251"/>
      <c r="BN651" s="251" t="n">
        <f aca="false">BL651+BN650</f>
        <v>0</v>
      </c>
      <c r="BO651" s="251"/>
      <c r="BP651" s="251" t="n">
        <f aca="false">BN651+BP650</f>
        <v>0</v>
      </c>
      <c r="BQ651" s="251"/>
      <c r="BR651" s="251" t="n">
        <f aca="false">BP651+BR650</f>
        <v>0</v>
      </c>
      <c r="BS651" s="251"/>
      <c r="BT651" s="251" t="n">
        <f aca="false">BR651+BT650</f>
        <v>0</v>
      </c>
      <c r="BU651" s="251"/>
      <c r="BV651" s="251" t="n">
        <f aca="false">BT651+BV650</f>
        <v>856.618529325512</v>
      </c>
      <c r="BW651" s="251"/>
      <c r="BX651" s="251" t="n">
        <f aca="false">BV651+BX650</f>
        <v>2900.7976948052</v>
      </c>
      <c r="BY651" s="251"/>
      <c r="BZ651" s="251" t="n">
        <f aca="false">BX651+BZ650</f>
        <v>2900.7976948052</v>
      </c>
      <c r="CA651" s="251"/>
      <c r="CB651" s="251" t="n">
        <f aca="false">BZ651+CB650</f>
        <v>2900.7976948052</v>
      </c>
      <c r="CC651" s="251"/>
      <c r="CD651" s="251" t="n">
        <f aca="false">CB651+CD650</f>
        <v>2900.7976948052</v>
      </c>
      <c r="CE651" s="251"/>
      <c r="CF651" s="251" t="n">
        <f aca="false">CD651+CF650</f>
        <v>2900.7976948052</v>
      </c>
      <c r="CG651" s="251"/>
      <c r="CH651" s="251" t="n">
        <f aca="false">CF651+CH650</f>
        <v>2900.7976948052</v>
      </c>
      <c r="CI651" s="251"/>
      <c r="CJ651" s="251" t="n">
        <f aca="false">CH651+CJ650</f>
        <v>2900.7976948052</v>
      </c>
      <c r="CK651" s="251"/>
      <c r="CL651" s="251" t="n">
        <f aca="false">CJ651+CL650</f>
        <v>2900.7976948052</v>
      </c>
      <c r="CM651" s="251"/>
      <c r="CN651" s="251" t="n">
        <f aca="false">CL651+CN650</f>
        <v>2900.7976948052</v>
      </c>
      <c r="CO651" s="251"/>
      <c r="CP651" s="251" t="n">
        <f aca="false">CN651+CP650</f>
        <v>2900.7976948052</v>
      </c>
      <c r="CQ651" s="251"/>
      <c r="CR651" s="251" t="n">
        <f aca="false">CP651+CR650</f>
        <v>2900.7976948052</v>
      </c>
      <c r="CS651" s="251"/>
      <c r="CT651" s="251" t="n">
        <f aca="false">CR651+CT650</f>
        <v>2900.7976948052</v>
      </c>
      <c r="CU651" s="251"/>
      <c r="CV651" s="251" t="n">
        <f aca="false">CT651+CV650</f>
        <v>2900.7976948052</v>
      </c>
      <c r="CW651" s="251"/>
      <c r="CX651" s="251" t="n">
        <f aca="false">CV651+CX650</f>
        <v>2900.7976948052</v>
      </c>
      <c r="CY651" s="251"/>
      <c r="CZ651" s="251" t="n">
        <f aca="false">CX651+CZ650</f>
        <v>2900.7976948052</v>
      </c>
      <c r="DA651" s="251"/>
      <c r="DB651" s="251" t="n">
        <f aca="false">CZ651+DB650</f>
        <v>2900.7976948052</v>
      </c>
      <c r="DC651" s="251"/>
      <c r="DD651" s="251" t="n">
        <f aca="false">DB651+DD650</f>
        <v>2900.7976948052</v>
      </c>
      <c r="DE651" s="251"/>
      <c r="DF651" s="251" t="n">
        <f aca="false">DD651+DF650</f>
        <v>2900.7976948052</v>
      </c>
      <c r="DG651" s="251"/>
      <c r="DH651" s="251" t="n">
        <f aca="false">DF651+DH650</f>
        <v>2900.7976948052</v>
      </c>
      <c r="DI651" s="251"/>
      <c r="DJ651" s="293" t="n">
        <f aca="false">DH651+DJ650</f>
        <v>2900.7976948052</v>
      </c>
      <c r="DK651" s="293"/>
      <c r="DL651" s="251" t="n">
        <f aca="false">DJ651+DL650</f>
        <v>2900.7976948052</v>
      </c>
      <c r="DM651" s="251"/>
      <c r="DN651" s="251" t="n">
        <f aca="false">DL651+DN650</f>
        <v>2900.7976948052</v>
      </c>
      <c r="DO651" s="251"/>
      <c r="DP651" s="251" t="n">
        <f aca="false">DN651+DP650</f>
        <v>2900.7976948052</v>
      </c>
      <c r="DQ651" s="251"/>
      <c r="DR651" s="251" t="n">
        <f aca="false">DP651+DR650</f>
        <v>2900.7976948052</v>
      </c>
      <c r="DS651" s="251"/>
      <c r="DT651" s="251" t="n">
        <f aca="false">DR651+DT650</f>
        <v>2900.7976948052</v>
      </c>
      <c r="DU651" s="251"/>
      <c r="DV651" s="251" t="n">
        <f aca="false">DT651+DV650</f>
        <v>2900.7976948052</v>
      </c>
      <c r="DW651" s="251"/>
      <c r="DX651" s="251" t="n">
        <f aca="false">DV651+DX650</f>
        <v>2900.7976948052</v>
      </c>
      <c r="DY651" s="251"/>
      <c r="DZ651" s="251" t="n">
        <f aca="false">DX651+DZ650</f>
        <v>2900.7976948052</v>
      </c>
      <c r="EA651" s="251"/>
      <c r="EB651" s="251" t="n">
        <f aca="false">DZ651+EB650</f>
        <v>2900.7976948052</v>
      </c>
      <c r="EC651" s="251"/>
      <c r="ED651" s="251" t="n">
        <f aca="false">EB651+ED650</f>
        <v>2900.7976948052</v>
      </c>
      <c r="EE651" s="251"/>
      <c r="EF651" s="251" t="n">
        <f aca="false">ED651+EF650</f>
        <v>2900.7976948052</v>
      </c>
      <c r="EG651" s="251"/>
      <c r="EH651" s="251" t="n">
        <f aca="false">EF651+EH650</f>
        <v>2900.7976948052</v>
      </c>
      <c r="EI651" s="251"/>
      <c r="EJ651" s="251" t="n">
        <f aca="false">EH651+EJ650</f>
        <v>2900.7976948052</v>
      </c>
      <c r="EK651" s="251"/>
      <c r="EL651" s="251" t="n">
        <f aca="false">EJ651+EL650</f>
        <v>2900.7976948052</v>
      </c>
      <c r="EM651" s="251"/>
      <c r="EN651" s="251" t="n">
        <f aca="false">EL651+EN650</f>
        <v>2900.7976948052</v>
      </c>
      <c r="EO651" s="251"/>
      <c r="EP651" s="251" t="n">
        <f aca="false">EN651+EP650</f>
        <v>2900.7976948052</v>
      </c>
      <c r="EQ651" s="251"/>
      <c r="ER651" s="251" t="n">
        <f aca="false">EP651+ER650</f>
        <v>2900.7976948052</v>
      </c>
      <c r="ES651" s="251"/>
      <c r="ET651" s="251" t="n">
        <f aca="false">ER651+ET650</f>
        <v>2900.7976948052</v>
      </c>
      <c r="EU651" s="251"/>
      <c r="EV651" s="251" t="n">
        <f aca="false">ET651+EV650</f>
        <v>2900.7976948052</v>
      </c>
      <c r="EW651" s="251"/>
      <c r="EX651" s="252" t="n">
        <f aca="false">EV651+EX650</f>
        <v>2900.7976948052</v>
      </c>
      <c r="EY651" s="252"/>
      <c r="EZ651" s="251" t="n">
        <f aca="false">EX651+EZ650</f>
        <v>2900.7976948052</v>
      </c>
      <c r="FA651" s="251"/>
      <c r="FB651" s="251" t="n">
        <f aca="false">EZ651+FB650</f>
        <v>2900.7976948052</v>
      </c>
      <c r="FC651" s="251"/>
      <c r="FD651" s="251" t="n">
        <f aca="false">FB651+FD650</f>
        <v>2900.7976948052</v>
      </c>
      <c r="FE651" s="251"/>
      <c r="FF651" s="251" t="n">
        <f aca="false">FD651+FF650</f>
        <v>2900.7976948052</v>
      </c>
      <c r="FG651" s="251"/>
      <c r="FH651" s="251" t="n">
        <f aca="false">FF651+FH650</f>
        <v>2900.7976948052</v>
      </c>
      <c r="FI651" s="251"/>
      <c r="FJ651" s="251" t="n">
        <f aca="false">FH651+FJ650</f>
        <v>2900.7976948052</v>
      </c>
      <c r="FK651" s="251"/>
    </row>
    <row r="652" customFormat="false" ht="12.75" hidden="true" customHeight="false" outlineLevel="0" collapsed="false">
      <c r="A652" s="232"/>
      <c r="B652" s="233"/>
      <c r="C652" s="232"/>
      <c r="D652" s="234"/>
      <c r="E652" s="234"/>
      <c r="F652" s="235"/>
      <c r="G652" s="234"/>
      <c r="H652" s="253"/>
      <c r="I652" s="237"/>
      <c r="J652" s="238"/>
      <c r="K652" s="254" t="s">
        <v>163</v>
      </c>
      <c r="L652" s="255"/>
      <c r="M652" s="255"/>
      <c r="N652" s="255"/>
      <c r="O652" s="255"/>
      <c r="P652" s="255"/>
      <c r="Q652" s="255"/>
      <c r="R652" s="255"/>
      <c r="S652" s="255"/>
      <c r="T652" s="255"/>
      <c r="U652" s="255"/>
      <c r="V652" s="255"/>
      <c r="W652" s="255"/>
      <c r="X652" s="255"/>
      <c r="Y652" s="255"/>
      <c r="Z652" s="255"/>
      <c r="AA652" s="255"/>
      <c r="AB652" s="255"/>
      <c r="AC652" s="255"/>
      <c r="AD652" s="255"/>
      <c r="AE652" s="255"/>
      <c r="AF652" s="255"/>
      <c r="AG652" s="255"/>
      <c r="AH652" s="255"/>
      <c r="AI652" s="255"/>
      <c r="AJ652" s="255"/>
      <c r="AK652" s="255"/>
      <c r="AL652" s="255"/>
      <c r="AM652" s="255"/>
      <c r="AN652" s="255"/>
      <c r="AO652" s="255"/>
      <c r="AP652" s="255"/>
      <c r="AQ652" s="255"/>
      <c r="AR652" s="255"/>
      <c r="AS652" s="255"/>
      <c r="AT652" s="255"/>
      <c r="AU652" s="255"/>
      <c r="AV652" s="255"/>
      <c r="AW652" s="255"/>
      <c r="AX652" s="255"/>
      <c r="AY652" s="255"/>
      <c r="AZ652" s="255"/>
      <c r="BA652" s="255"/>
      <c r="BB652" s="255"/>
      <c r="BC652" s="255"/>
      <c r="BD652" s="255"/>
      <c r="BE652" s="255"/>
      <c r="BF652" s="255"/>
      <c r="BG652" s="255"/>
      <c r="BH652" s="255"/>
      <c r="BI652" s="255"/>
      <c r="BJ652" s="255"/>
      <c r="BK652" s="255"/>
      <c r="BL652" s="255"/>
      <c r="BM652" s="255"/>
      <c r="BN652" s="255"/>
      <c r="BO652" s="255"/>
      <c r="BP652" s="255"/>
      <c r="BQ652" s="255"/>
      <c r="BR652" s="255"/>
      <c r="BS652" s="255"/>
      <c r="BT652" s="255"/>
      <c r="BU652" s="255"/>
      <c r="BV652" s="255"/>
      <c r="BW652" s="255"/>
      <c r="BX652" s="255"/>
      <c r="BY652" s="255"/>
      <c r="BZ652" s="255"/>
      <c r="CA652" s="255"/>
      <c r="CB652" s="255"/>
      <c r="CC652" s="255"/>
      <c r="CD652" s="255"/>
      <c r="CE652" s="255"/>
      <c r="CF652" s="255"/>
      <c r="CG652" s="255"/>
      <c r="CH652" s="255"/>
      <c r="CI652" s="255"/>
      <c r="CJ652" s="255"/>
      <c r="CK652" s="255"/>
      <c r="CL652" s="255"/>
      <c r="CM652" s="255"/>
      <c r="CN652" s="255"/>
      <c r="CO652" s="255"/>
      <c r="CP652" s="255"/>
      <c r="CQ652" s="255"/>
      <c r="CR652" s="255"/>
      <c r="CS652" s="255"/>
      <c r="CT652" s="255"/>
      <c r="CU652" s="255"/>
      <c r="CV652" s="255"/>
      <c r="CW652" s="255"/>
      <c r="CX652" s="255"/>
      <c r="CY652" s="255"/>
      <c r="CZ652" s="255"/>
      <c r="DA652" s="255"/>
      <c r="DB652" s="255"/>
      <c r="DC652" s="255"/>
      <c r="DD652" s="255"/>
      <c r="DE652" s="255"/>
      <c r="DF652" s="255"/>
      <c r="DG652" s="255"/>
      <c r="DH652" s="255"/>
      <c r="DI652" s="255"/>
      <c r="DJ652" s="294"/>
      <c r="DK652" s="294"/>
      <c r="DL652" s="255"/>
      <c r="DM652" s="255"/>
      <c r="DN652" s="255"/>
      <c r="DO652" s="255"/>
      <c r="DP652" s="255"/>
      <c r="DQ652" s="255"/>
      <c r="DR652" s="255"/>
      <c r="DS652" s="255"/>
      <c r="DT652" s="255"/>
      <c r="DU652" s="255"/>
      <c r="DV652" s="255"/>
      <c r="DW652" s="255"/>
      <c r="DX652" s="255"/>
      <c r="DY652" s="255"/>
      <c r="DZ652" s="255"/>
      <c r="EA652" s="255"/>
      <c r="EB652" s="255"/>
      <c r="EC652" s="255"/>
      <c r="ED652" s="255"/>
      <c r="EE652" s="255"/>
      <c r="EF652" s="255"/>
      <c r="EG652" s="255"/>
      <c r="EH652" s="255"/>
      <c r="EI652" s="255"/>
      <c r="EJ652" s="255"/>
      <c r="EK652" s="255"/>
      <c r="EL652" s="255"/>
      <c r="EM652" s="255"/>
      <c r="EN652" s="255"/>
      <c r="EO652" s="255"/>
      <c r="EP652" s="255"/>
      <c r="EQ652" s="255"/>
      <c r="ER652" s="255"/>
      <c r="ES652" s="255"/>
      <c r="ET652" s="255"/>
      <c r="EU652" s="255"/>
      <c r="EV652" s="255"/>
      <c r="EW652" s="255"/>
      <c r="EX652" s="256"/>
      <c r="EY652" s="256"/>
      <c r="EZ652" s="255"/>
      <c r="FA652" s="255"/>
      <c r="FB652" s="255"/>
      <c r="FC652" s="255"/>
      <c r="FD652" s="255"/>
      <c r="FE652" s="255"/>
      <c r="FF652" s="255"/>
      <c r="FG652" s="255"/>
      <c r="FH652" s="255"/>
      <c r="FI652" s="255"/>
      <c r="FJ652" s="255"/>
      <c r="FK652" s="255"/>
    </row>
    <row r="653" customFormat="false" ht="12.75" hidden="true" customHeight="false" outlineLevel="0" collapsed="false">
      <c r="A653" s="232"/>
      <c r="B653" s="233"/>
      <c r="C653" s="232"/>
      <c r="D653" s="234"/>
      <c r="E653" s="234"/>
      <c r="F653" s="235"/>
      <c r="G653" s="234"/>
      <c r="H653" s="257"/>
      <c r="I653" s="237"/>
      <c r="J653" s="238"/>
      <c r="K653" s="258" t="s">
        <v>164</v>
      </c>
      <c r="L653" s="259" t="n">
        <f aca="false">L652</f>
        <v>0</v>
      </c>
      <c r="M653" s="259"/>
      <c r="N653" s="259" t="n">
        <f aca="false">N652+L653</f>
        <v>0</v>
      </c>
      <c r="O653" s="259"/>
      <c r="P653" s="259" t="n">
        <f aca="false">P652+N653</f>
        <v>0</v>
      </c>
      <c r="Q653" s="259"/>
      <c r="R653" s="259" t="n">
        <f aca="false">R652+P653</f>
        <v>0</v>
      </c>
      <c r="S653" s="259"/>
      <c r="T653" s="259" t="n">
        <f aca="false">T652+R653</f>
        <v>0</v>
      </c>
      <c r="U653" s="259"/>
      <c r="V653" s="259" t="n">
        <f aca="false">V652+T653</f>
        <v>0</v>
      </c>
      <c r="W653" s="259"/>
      <c r="X653" s="259" t="n">
        <f aca="false">X652+V653</f>
        <v>0</v>
      </c>
      <c r="Y653" s="259"/>
      <c r="Z653" s="259" t="n">
        <f aca="false">Z652+X653</f>
        <v>0</v>
      </c>
      <c r="AA653" s="259"/>
      <c r="AB653" s="259" t="n">
        <f aca="false">AB652+Z653</f>
        <v>0</v>
      </c>
      <c r="AC653" s="259"/>
      <c r="AD653" s="259" t="n">
        <f aca="false">AD652+AB653</f>
        <v>0</v>
      </c>
      <c r="AE653" s="259"/>
      <c r="AF653" s="259" t="n">
        <f aca="false">AF652+AD653</f>
        <v>0</v>
      </c>
      <c r="AG653" s="259"/>
      <c r="AH653" s="259" t="n">
        <f aca="false">AH652+AF653</f>
        <v>0</v>
      </c>
      <c r="AI653" s="259"/>
      <c r="AJ653" s="259" t="n">
        <f aca="false">AJ652+AH653</f>
        <v>0</v>
      </c>
      <c r="AK653" s="259"/>
      <c r="AL653" s="259" t="n">
        <f aca="false">AL652+AJ653</f>
        <v>0</v>
      </c>
      <c r="AM653" s="259"/>
      <c r="AN653" s="259" t="n">
        <f aca="false">AN652+AL653</f>
        <v>0</v>
      </c>
      <c r="AO653" s="259"/>
      <c r="AP653" s="259" t="n">
        <f aca="false">AP652+AN653</f>
        <v>0</v>
      </c>
      <c r="AQ653" s="259"/>
      <c r="AR653" s="259" t="n">
        <f aca="false">AR652+AP653</f>
        <v>0</v>
      </c>
      <c r="AS653" s="259"/>
      <c r="AT653" s="259" t="n">
        <f aca="false">AT652+AR653</f>
        <v>0</v>
      </c>
      <c r="AU653" s="259"/>
      <c r="AV653" s="259" t="n">
        <f aca="false">AV652+AT653</f>
        <v>0</v>
      </c>
      <c r="AW653" s="259"/>
      <c r="AX653" s="259" t="n">
        <f aca="false">AX652+AV653</f>
        <v>0</v>
      </c>
      <c r="AY653" s="259"/>
      <c r="AZ653" s="259" t="n">
        <f aca="false">AZ652+AX653</f>
        <v>0</v>
      </c>
      <c r="BA653" s="259"/>
      <c r="BB653" s="259" t="n">
        <f aca="false">BB652+AZ653</f>
        <v>0</v>
      </c>
      <c r="BC653" s="259"/>
      <c r="BD653" s="259" t="n">
        <f aca="false">BD652+BB653</f>
        <v>0</v>
      </c>
      <c r="BE653" s="259"/>
      <c r="BF653" s="259" t="n">
        <f aca="false">BF652+BD653</f>
        <v>0</v>
      </c>
      <c r="BG653" s="259"/>
      <c r="BH653" s="259" t="n">
        <f aca="false">BH652+BF653</f>
        <v>0</v>
      </c>
      <c r="BI653" s="259"/>
      <c r="BJ653" s="259" t="n">
        <f aca="false">BJ652+BH653</f>
        <v>0</v>
      </c>
      <c r="BK653" s="259"/>
      <c r="BL653" s="259" t="n">
        <f aca="false">BL652+BJ653</f>
        <v>0</v>
      </c>
      <c r="BM653" s="259"/>
      <c r="BN653" s="259" t="n">
        <f aca="false">BN652+BL653</f>
        <v>0</v>
      </c>
      <c r="BO653" s="259"/>
      <c r="BP653" s="259" t="n">
        <f aca="false">BP652+BN653</f>
        <v>0</v>
      </c>
      <c r="BQ653" s="259"/>
      <c r="BR653" s="259" t="n">
        <f aca="false">BR652+BP653</f>
        <v>0</v>
      </c>
      <c r="BS653" s="259"/>
      <c r="BT653" s="259" t="n">
        <f aca="false">BT652+BR653</f>
        <v>0</v>
      </c>
      <c r="BU653" s="259"/>
      <c r="BV653" s="259" t="n">
        <f aca="false">BV652+BT653</f>
        <v>0</v>
      </c>
      <c r="BW653" s="259"/>
      <c r="BX653" s="259" t="n">
        <f aca="false">BX652+BV653</f>
        <v>0</v>
      </c>
      <c r="BY653" s="259"/>
      <c r="BZ653" s="259" t="n">
        <f aca="false">BZ652+BX653</f>
        <v>0</v>
      </c>
      <c r="CA653" s="259"/>
      <c r="CB653" s="259" t="n">
        <f aca="false">CB652+BZ653</f>
        <v>0</v>
      </c>
      <c r="CC653" s="259"/>
      <c r="CD653" s="259" t="n">
        <f aca="false">CD652+CB653</f>
        <v>0</v>
      </c>
      <c r="CE653" s="259"/>
      <c r="CF653" s="259" t="n">
        <f aca="false">CF652+CD653</f>
        <v>0</v>
      </c>
      <c r="CG653" s="259"/>
      <c r="CH653" s="259" t="n">
        <f aca="false">CH652+CF653</f>
        <v>0</v>
      </c>
      <c r="CI653" s="259"/>
      <c r="CJ653" s="259" t="n">
        <f aca="false">CJ652+CH653</f>
        <v>0</v>
      </c>
      <c r="CK653" s="259"/>
      <c r="CL653" s="259" t="n">
        <f aca="false">CL652+CJ653</f>
        <v>0</v>
      </c>
      <c r="CM653" s="259"/>
      <c r="CN653" s="259" t="n">
        <f aca="false">CN652+CL653</f>
        <v>0</v>
      </c>
      <c r="CO653" s="259"/>
      <c r="CP653" s="259" t="n">
        <f aca="false">CP652+CN653</f>
        <v>0</v>
      </c>
      <c r="CQ653" s="259"/>
      <c r="CR653" s="259" t="n">
        <f aca="false">CR652+CP653</f>
        <v>0</v>
      </c>
      <c r="CS653" s="259"/>
      <c r="CT653" s="259" t="n">
        <f aca="false">CT652+CR653</f>
        <v>0</v>
      </c>
      <c r="CU653" s="259"/>
      <c r="CV653" s="259" t="n">
        <f aca="false">CV652+CT653</f>
        <v>0</v>
      </c>
      <c r="CW653" s="259"/>
      <c r="CX653" s="259" t="n">
        <f aca="false">CX652+CV653</f>
        <v>0</v>
      </c>
      <c r="CY653" s="259"/>
      <c r="CZ653" s="259" t="n">
        <f aca="false">CZ652+CX653</f>
        <v>0</v>
      </c>
      <c r="DA653" s="259"/>
      <c r="DB653" s="259" t="n">
        <f aca="false">DB652+CZ653</f>
        <v>0</v>
      </c>
      <c r="DC653" s="259"/>
      <c r="DD653" s="259" t="n">
        <f aca="false">DD652+DB653</f>
        <v>0</v>
      </c>
      <c r="DE653" s="259"/>
      <c r="DF653" s="259" t="n">
        <f aca="false">DF652+DD653</f>
        <v>0</v>
      </c>
      <c r="DG653" s="259"/>
      <c r="DH653" s="259" t="n">
        <f aca="false">DH652+DF653</f>
        <v>0</v>
      </c>
      <c r="DI653" s="259"/>
      <c r="DJ653" s="296" t="n">
        <f aca="false">DJ652+DH653</f>
        <v>0</v>
      </c>
      <c r="DK653" s="296"/>
      <c r="DL653" s="259" t="n">
        <f aca="false">DL652+DJ653</f>
        <v>0</v>
      </c>
      <c r="DM653" s="259"/>
      <c r="DN653" s="259" t="n">
        <f aca="false">DN652+DL653</f>
        <v>0</v>
      </c>
      <c r="DO653" s="259"/>
      <c r="DP653" s="259" t="n">
        <f aca="false">DP652+DN653</f>
        <v>0</v>
      </c>
      <c r="DQ653" s="259"/>
      <c r="DR653" s="259" t="n">
        <f aca="false">DR652+DP653</f>
        <v>0</v>
      </c>
      <c r="DS653" s="259"/>
      <c r="DT653" s="259" t="n">
        <f aca="false">DT652+DR653</f>
        <v>0</v>
      </c>
      <c r="DU653" s="259"/>
      <c r="DV653" s="259" t="n">
        <f aca="false">DV652+DT653</f>
        <v>0</v>
      </c>
      <c r="DW653" s="259"/>
      <c r="DX653" s="259" t="n">
        <f aca="false">DX652+DV653</f>
        <v>0</v>
      </c>
      <c r="DY653" s="259"/>
      <c r="DZ653" s="259" t="n">
        <f aca="false">DZ652+DX653</f>
        <v>0</v>
      </c>
      <c r="EA653" s="259"/>
      <c r="EB653" s="259" t="n">
        <f aca="false">EB652+DZ653</f>
        <v>0</v>
      </c>
      <c r="EC653" s="259"/>
      <c r="ED653" s="259" t="n">
        <f aca="false">ED652+EB653</f>
        <v>0</v>
      </c>
      <c r="EE653" s="259"/>
      <c r="EF653" s="259" t="n">
        <f aca="false">EF652+ED653</f>
        <v>0</v>
      </c>
      <c r="EG653" s="259"/>
      <c r="EH653" s="259" t="n">
        <f aca="false">EH652+EF653</f>
        <v>0</v>
      </c>
      <c r="EI653" s="259"/>
      <c r="EJ653" s="259" t="n">
        <f aca="false">EJ652+EH653</f>
        <v>0</v>
      </c>
      <c r="EK653" s="259"/>
      <c r="EL653" s="259" t="n">
        <f aca="false">EL652+EJ653</f>
        <v>0</v>
      </c>
      <c r="EM653" s="259"/>
      <c r="EN653" s="259" t="n">
        <f aca="false">EN652+EL653</f>
        <v>0</v>
      </c>
      <c r="EO653" s="259"/>
      <c r="EP653" s="259" t="n">
        <f aca="false">EP652+EN653</f>
        <v>0</v>
      </c>
      <c r="EQ653" s="259"/>
      <c r="ER653" s="259" t="n">
        <f aca="false">ER652+EP653</f>
        <v>0</v>
      </c>
      <c r="ES653" s="259"/>
      <c r="ET653" s="259" t="n">
        <f aca="false">ET652+ER653</f>
        <v>0</v>
      </c>
      <c r="EU653" s="259"/>
      <c r="EV653" s="259" t="n">
        <f aca="false">EV652+ET653</f>
        <v>0</v>
      </c>
      <c r="EW653" s="259"/>
      <c r="EX653" s="260" t="n">
        <f aca="false">EX652+EV653</f>
        <v>0</v>
      </c>
      <c r="EY653" s="260"/>
      <c r="EZ653" s="259" t="n">
        <f aca="false">EZ652+EX653</f>
        <v>0</v>
      </c>
      <c r="FA653" s="259"/>
      <c r="FB653" s="259" t="n">
        <f aca="false">FB652+EZ653</f>
        <v>0</v>
      </c>
      <c r="FC653" s="259"/>
      <c r="FD653" s="259" t="n">
        <f aca="false">FD652+FB653</f>
        <v>0</v>
      </c>
      <c r="FE653" s="259"/>
      <c r="FF653" s="259" t="n">
        <f aca="false">FF652+FD653</f>
        <v>0</v>
      </c>
      <c r="FG653" s="259"/>
      <c r="FH653" s="259" t="n">
        <f aca="false">FH652+FF653</f>
        <v>0</v>
      </c>
      <c r="FI653" s="259"/>
      <c r="FJ653" s="259" t="n">
        <f aca="false">FJ652+FH653</f>
        <v>0</v>
      </c>
      <c r="FK653" s="259"/>
    </row>
    <row r="654" customFormat="false" ht="12.75" hidden="true" customHeight="false" outlineLevel="0" collapsed="false">
      <c r="A654" s="232"/>
      <c r="B654" s="233"/>
      <c r="C654" s="232"/>
      <c r="D654" s="234"/>
      <c r="E654" s="234"/>
      <c r="F654" s="235"/>
      <c r="G654" s="234"/>
      <c r="H654" s="261"/>
      <c r="I654" s="237"/>
      <c r="J654" s="238"/>
      <c r="K654" s="262" t="s">
        <v>165</v>
      </c>
      <c r="L654" s="263" t="e">
        <f aca="false">IF($E648&gt;0,L651/$E648,"-")</f>
        <v>#N/A</v>
      </c>
      <c r="M654" s="263"/>
      <c r="N654" s="263" t="e">
        <f aca="false">IF($E648&gt;0,N651/$E648,"-")</f>
        <v>#N/A</v>
      </c>
      <c r="O654" s="263"/>
      <c r="P654" s="263" t="e">
        <f aca="false">IF($E648&gt;0,P651/$E648,"-")</f>
        <v>#N/A</v>
      </c>
      <c r="Q654" s="263"/>
      <c r="R654" s="263" t="e">
        <f aca="false">IF($E648&gt;0,R651/$E648,"-")</f>
        <v>#N/A</v>
      </c>
      <c r="S654" s="263"/>
      <c r="T654" s="263" t="e">
        <f aca="false">IF($E648&gt;0,T651/$E648,"-")</f>
        <v>#N/A</v>
      </c>
      <c r="U654" s="263"/>
      <c r="V654" s="263" t="e">
        <f aca="false">IF($E648&gt;0,V651/$E648,"-")</f>
        <v>#N/A</v>
      </c>
      <c r="W654" s="263"/>
      <c r="X654" s="263" t="e">
        <f aca="false">IF($E648&gt;0,X651/$E648,"-")</f>
        <v>#N/A</v>
      </c>
      <c r="Y654" s="263"/>
      <c r="Z654" s="263" t="e">
        <f aca="false">IF($E648&gt;0,Z651/$E648,"-")</f>
        <v>#N/A</v>
      </c>
      <c r="AA654" s="263"/>
      <c r="AB654" s="263" t="e">
        <f aca="false">IF($E648&gt;0,AB651/$E648,"-")</f>
        <v>#N/A</v>
      </c>
      <c r="AC654" s="263"/>
      <c r="AD654" s="263" t="e">
        <f aca="false">IF($E648&gt;0,AD651/$E648,"-")</f>
        <v>#N/A</v>
      </c>
      <c r="AE654" s="263"/>
      <c r="AF654" s="263" t="e">
        <f aca="false">IF($E648&gt;0,AF651/$E648,"-")</f>
        <v>#N/A</v>
      </c>
      <c r="AG654" s="263"/>
      <c r="AH654" s="263" t="e">
        <f aca="false">IF($E648&gt;0,AH651/$E648,"-")</f>
        <v>#N/A</v>
      </c>
      <c r="AI654" s="263"/>
      <c r="AJ654" s="263" t="e">
        <f aca="false">IF($E648&gt;0,AJ651/$E648,"-")</f>
        <v>#N/A</v>
      </c>
      <c r="AK654" s="263"/>
      <c r="AL654" s="263" t="e">
        <f aca="false">IF($E648&gt;0,AL651/$E648,"-")</f>
        <v>#N/A</v>
      </c>
      <c r="AM654" s="263"/>
      <c r="AN654" s="263" t="e">
        <f aca="false">IF($E648&gt;0,AN651/$E648,"-")</f>
        <v>#N/A</v>
      </c>
      <c r="AO654" s="263"/>
      <c r="AP654" s="263" t="e">
        <f aca="false">IF($E648&gt;0,AP651/$E648,"-")</f>
        <v>#N/A</v>
      </c>
      <c r="AQ654" s="263"/>
      <c r="AR654" s="263" t="e">
        <f aca="false">IF($E648&gt;0,AR651/$E648,"-")</f>
        <v>#N/A</v>
      </c>
      <c r="AS654" s="263"/>
      <c r="AT654" s="263" t="e">
        <f aca="false">IF($E648&gt;0,AT651/$E648,"-")</f>
        <v>#N/A</v>
      </c>
      <c r="AU654" s="263"/>
      <c r="AV654" s="263" t="e">
        <f aca="false">IF($E648&gt;0,AV651/$E648,"-")</f>
        <v>#N/A</v>
      </c>
      <c r="AW654" s="263"/>
      <c r="AX654" s="263" t="e">
        <f aca="false">IF($E648&gt;0,AX651/$E648,"-")</f>
        <v>#N/A</v>
      </c>
      <c r="AY654" s="263"/>
      <c r="AZ654" s="263" t="e">
        <f aca="false">IF($E648&gt;0,AZ651/$E648,"-")</f>
        <v>#N/A</v>
      </c>
      <c r="BA654" s="263"/>
      <c r="BB654" s="263" t="e">
        <f aca="false">IF($E648&gt;0,BB651/$E648,"-")</f>
        <v>#N/A</v>
      </c>
      <c r="BC654" s="263"/>
      <c r="BD654" s="263" t="e">
        <f aca="false">IF($E648&gt;0,BD651/$E648,"-")</f>
        <v>#N/A</v>
      </c>
      <c r="BE654" s="263"/>
      <c r="BF654" s="263" t="e">
        <f aca="false">IF($E648&gt;0,BF651/$E648,"-")</f>
        <v>#N/A</v>
      </c>
      <c r="BG654" s="263"/>
      <c r="BH654" s="263" t="e">
        <f aca="false">IF($E648&gt;0,BH651/$E648,"-")</f>
        <v>#N/A</v>
      </c>
      <c r="BI654" s="263"/>
      <c r="BJ654" s="263" t="e">
        <f aca="false">IF($E648&gt;0,BJ651/$E648,"-")</f>
        <v>#N/A</v>
      </c>
      <c r="BK654" s="263"/>
      <c r="BL654" s="263" t="e">
        <f aca="false">IF($E648&gt;0,BL651/$E648,"-")</f>
        <v>#N/A</v>
      </c>
      <c r="BM654" s="263"/>
      <c r="BN654" s="263" t="e">
        <f aca="false">IF($E648&gt;0,BN651/$E648,"-")</f>
        <v>#N/A</v>
      </c>
      <c r="BO654" s="263"/>
      <c r="BP654" s="263" t="e">
        <f aca="false">IF($E648&gt;0,BP651/$E648,"-")</f>
        <v>#N/A</v>
      </c>
      <c r="BQ654" s="263"/>
      <c r="BR654" s="263" t="e">
        <f aca="false">IF($E648&gt;0,BR651/$E648,"-")</f>
        <v>#N/A</v>
      </c>
      <c r="BS654" s="263"/>
      <c r="BT654" s="263" t="e">
        <f aca="false">IF($E648&gt;0,BT651/$E648,"-")</f>
        <v>#N/A</v>
      </c>
      <c r="BU654" s="263"/>
      <c r="BV654" s="263" t="e">
        <f aca="false">IF($E648&gt;0,BV651/$E648,"-")</f>
        <v>#N/A</v>
      </c>
      <c r="BW654" s="263"/>
      <c r="BX654" s="263" t="e">
        <f aca="false">IF($E648&gt;0,BX651/$E648,"-")</f>
        <v>#N/A</v>
      </c>
      <c r="BY654" s="263"/>
      <c r="BZ654" s="263" t="e">
        <f aca="false">IF($E648&gt;0,BZ651/$E648,"-")</f>
        <v>#N/A</v>
      </c>
      <c r="CA654" s="263"/>
      <c r="CB654" s="263" t="e">
        <f aca="false">IF($E648&gt;0,CB651/$E648,"-")</f>
        <v>#N/A</v>
      </c>
      <c r="CC654" s="263"/>
      <c r="CD654" s="263" t="e">
        <f aca="false">IF($E648&gt;0,CD651/$E648,"-")</f>
        <v>#N/A</v>
      </c>
      <c r="CE654" s="263"/>
      <c r="CF654" s="263" t="e">
        <f aca="false">IF($E648&gt;0,CF651/$E648,"-")</f>
        <v>#N/A</v>
      </c>
      <c r="CG654" s="263"/>
      <c r="CH654" s="263" t="e">
        <f aca="false">IF($E648&gt;0,CH651/$E648,"-")</f>
        <v>#N/A</v>
      </c>
      <c r="CI654" s="263"/>
      <c r="CJ654" s="263" t="e">
        <f aca="false">IF($E648&gt;0,CJ651/$E648,"-")</f>
        <v>#N/A</v>
      </c>
      <c r="CK654" s="263"/>
      <c r="CL654" s="263" t="e">
        <f aca="false">IF($E648&gt;0,CL651/$E648,"-")</f>
        <v>#N/A</v>
      </c>
      <c r="CM654" s="263"/>
      <c r="CN654" s="263" t="e">
        <f aca="false">IF($E648&gt;0,CN651/$E648,"-")</f>
        <v>#N/A</v>
      </c>
      <c r="CO654" s="263"/>
      <c r="CP654" s="263" t="e">
        <f aca="false">IF($E648&gt;0,CP651/$E648,"-")</f>
        <v>#N/A</v>
      </c>
      <c r="CQ654" s="263"/>
      <c r="CR654" s="263" t="e">
        <f aca="false">IF($E648&gt;0,CR651/$E648,"-")</f>
        <v>#N/A</v>
      </c>
      <c r="CS654" s="263"/>
      <c r="CT654" s="263" t="e">
        <f aca="false">IF($E648&gt;0,CT651/$E648,"-")</f>
        <v>#N/A</v>
      </c>
      <c r="CU654" s="263"/>
      <c r="CV654" s="263" t="e">
        <f aca="false">IF($E648&gt;0,CV651/$E648,"-")</f>
        <v>#N/A</v>
      </c>
      <c r="CW654" s="263"/>
      <c r="CX654" s="263" t="e">
        <f aca="false">IF($E648&gt;0,CX651/$E648,"-")</f>
        <v>#N/A</v>
      </c>
      <c r="CY654" s="263"/>
      <c r="CZ654" s="263" t="e">
        <f aca="false">IF($E648&gt;0,CZ651/$E648,"-")</f>
        <v>#N/A</v>
      </c>
      <c r="DA654" s="263"/>
      <c r="DB654" s="263" t="e">
        <f aca="false">IF($E648&gt;0,DB651/$E648,"-")</f>
        <v>#N/A</v>
      </c>
      <c r="DC654" s="263"/>
      <c r="DD654" s="263" t="e">
        <f aca="false">IF($E648&gt;0,DD651/$E648,"-")</f>
        <v>#N/A</v>
      </c>
      <c r="DE654" s="263"/>
      <c r="DF654" s="263" t="e">
        <f aca="false">IF($E648&gt;0,DF651/$E648,"-")</f>
        <v>#N/A</v>
      </c>
      <c r="DG654" s="263"/>
      <c r="DH654" s="263" t="e">
        <f aca="false">IF($E648&gt;0,DH651/$E648,"-")</f>
        <v>#N/A</v>
      </c>
      <c r="DI654" s="263"/>
      <c r="DJ654" s="298" t="e">
        <f aca="false">IF($E648&gt;0,DJ651/$E648,"-")</f>
        <v>#N/A</v>
      </c>
      <c r="DK654" s="298"/>
      <c r="DL654" s="263" t="e">
        <f aca="false">IF($E648&gt;0,DL651/$E648,"-")</f>
        <v>#N/A</v>
      </c>
      <c r="DM654" s="263"/>
      <c r="DN654" s="263" t="e">
        <f aca="false">IF($E648&gt;0,DN651/$E648,"-")</f>
        <v>#N/A</v>
      </c>
      <c r="DO654" s="263"/>
      <c r="DP654" s="263" t="e">
        <f aca="false">IF($E648&gt;0,DP651/$E648,"-")</f>
        <v>#N/A</v>
      </c>
      <c r="DQ654" s="263"/>
      <c r="DR654" s="263" t="e">
        <f aca="false">IF($E648&gt;0,DR651/$E648,"-")</f>
        <v>#N/A</v>
      </c>
      <c r="DS654" s="263"/>
      <c r="DT654" s="263" t="e">
        <f aca="false">IF($E648&gt;0,DT651/$E648,"-")</f>
        <v>#N/A</v>
      </c>
      <c r="DU654" s="263"/>
      <c r="DV654" s="263" t="e">
        <f aca="false">IF($E648&gt;0,DV651/$E648,"-")</f>
        <v>#N/A</v>
      </c>
      <c r="DW654" s="263"/>
      <c r="DX654" s="263" t="e">
        <f aca="false">IF($E648&gt;0,DX651/$E648,"-")</f>
        <v>#N/A</v>
      </c>
      <c r="DY654" s="263"/>
      <c r="DZ654" s="263" t="e">
        <f aca="false">IF($E648&gt;0,DZ651/$E648,"-")</f>
        <v>#N/A</v>
      </c>
      <c r="EA654" s="263"/>
      <c r="EB654" s="263" t="e">
        <f aca="false">IF($E648&gt;0,EB651/$E648,"-")</f>
        <v>#N/A</v>
      </c>
      <c r="EC654" s="263"/>
      <c r="ED654" s="263" t="e">
        <f aca="false">IF($E648&gt;0,ED651/$E648,"-")</f>
        <v>#N/A</v>
      </c>
      <c r="EE654" s="263"/>
      <c r="EF654" s="263" t="e">
        <f aca="false">IF($E648&gt;0,EF651/$E648,"-")</f>
        <v>#N/A</v>
      </c>
      <c r="EG654" s="263"/>
      <c r="EH654" s="263" t="e">
        <f aca="false">IF($E648&gt;0,EH651/$E648,"-")</f>
        <v>#N/A</v>
      </c>
      <c r="EI654" s="263"/>
      <c r="EJ654" s="263" t="e">
        <f aca="false">IF($E648&gt;0,EJ651/$E648,"-")</f>
        <v>#N/A</v>
      </c>
      <c r="EK654" s="263"/>
      <c r="EL654" s="263" t="e">
        <f aca="false">IF($E648&gt;0,EL651/$E648,"-")</f>
        <v>#N/A</v>
      </c>
      <c r="EM654" s="263"/>
      <c r="EN654" s="263" t="e">
        <f aca="false">IF($E648&gt;0,EN651/$E648,"-")</f>
        <v>#N/A</v>
      </c>
      <c r="EO654" s="263"/>
      <c r="EP654" s="263" t="e">
        <f aca="false">IF($E648&gt;0,EP651/$E648,"-")</f>
        <v>#N/A</v>
      </c>
      <c r="EQ654" s="263"/>
      <c r="ER654" s="263" t="e">
        <f aca="false">IF($E648&gt;0,ER651/$E648,"-")</f>
        <v>#N/A</v>
      </c>
      <c r="ES654" s="263"/>
      <c r="ET654" s="263" t="e">
        <f aca="false">IF($E648&gt;0,ET651/$E648,"-")</f>
        <v>#N/A</v>
      </c>
      <c r="EU654" s="263"/>
      <c r="EV654" s="263" t="e">
        <f aca="false">IF($E648&gt;0,EV651/$E648,"-")</f>
        <v>#N/A</v>
      </c>
      <c r="EW654" s="263"/>
      <c r="EX654" s="264" t="e">
        <f aca="false">IF($E648&gt;0,EX651/$E648,"-")</f>
        <v>#N/A</v>
      </c>
      <c r="EY654" s="264"/>
      <c r="EZ654" s="263" t="e">
        <f aca="false">IF($E648&gt;0,EZ651/$E648,"-")</f>
        <v>#N/A</v>
      </c>
      <c r="FA654" s="263"/>
      <c r="FB654" s="263" t="e">
        <f aca="false">IF($E648&gt;0,FB651/$E648,"-")</f>
        <v>#N/A</v>
      </c>
      <c r="FC654" s="263"/>
      <c r="FD654" s="263" t="e">
        <f aca="false">IF($E648&gt;0,FD651/$E648,"-")</f>
        <v>#N/A</v>
      </c>
      <c r="FE654" s="263"/>
      <c r="FF654" s="263" t="e">
        <f aca="false">IF($E648&gt;0,FF651/$E648,"-")</f>
        <v>#N/A</v>
      </c>
      <c r="FG654" s="263"/>
      <c r="FH654" s="263" t="e">
        <f aca="false">IF($E648&gt;0,FH651/$E648,"-")</f>
        <v>#N/A</v>
      </c>
      <c r="FI654" s="263"/>
      <c r="FJ654" s="263" t="e">
        <f aca="false">IF($E648&gt;0,FJ651/$E648,"-")</f>
        <v>#N/A</v>
      </c>
      <c r="FK654" s="263"/>
    </row>
    <row r="655" customFormat="false" ht="12.75" hidden="true" customHeight="false" outlineLevel="0" collapsed="false">
      <c r="A655" s="232"/>
      <c r="B655" s="233"/>
      <c r="C655" s="232"/>
      <c r="D655" s="234"/>
      <c r="E655" s="234"/>
      <c r="F655" s="235"/>
      <c r="G655" s="234"/>
      <c r="H655" s="234"/>
      <c r="I655" s="237"/>
      <c r="J655" s="238"/>
      <c r="K655" s="265" t="s">
        <v>166</v>
      </c>
      <c r="L655" s="266" t="e">
        <f aca="false">IF($E648&gt;0,L653/$E648,"-")</f>
        <v>#N/A</v>
      </c>
      <c r="M655" s="266"/>
      <c r="N655" s="266" t="e">
        <f aca="false">IF($E648&gt;0,N653/$E648,"-")</f>
        <v>#N/A</v>
      </c>
      <c r="O655" s="266"/>
      <c r="P655" s="266" t="e">
        <f aca="false">IF($E648&gt;0,P653/$E648,"-")</f>
        <v>#N/A</v>
      </c>
      <c r="Q655" s="266"/>
      <c r="R655" s="266" t="e">
        <f aca="false">IF($E648&gt;0,R653/$E648,"-")</f>
        <v>#N/A</v>
      </c>
      <c r="S655" s="266"/>
      <c r="T655" s="266" t="e">
        <f aca="false">IF($E648&gt;0,T653/$E648,"-")</f>
        <v>#N/A</v>
      </c>
      <c r="U655" s="266"/>
      <c r="V655" s="266" t="e">
        <f aca="false">IF($E648&gt;0,V653/$E648,"-")</f>
        <v>#N/A</v>
      </c>
      <c r="W655" s="266"/>
      <c r="X655" s="266" t="e">
        <f aca="false">IF($E648&gt;0,X653/$E648,"-")</f>
        <v>#N/A</v>
      </c>
      <c r="Y655" s="266"/>
      <c r="Z655" s="266" t="e">
        <f aca="false">IF($E648&gt;0,Z653/$E648,"-")</f>
        <v>#N/A</v>
      </c>
      <c r="AA655" s="266"/>
      <c r="AB655" s="266" t="e">
        <f aca="false">IF($E648&gt;0,AB653/$E648,"-")</f>
        <v>#N/A</v>
      </c>
      <c r="AC655" s="266"/>
      <c r="AD655" s="266" t="e">
        <f aca="false">IF($E648&gt;0,AD653/$E648,"-")</f>
        <v>#N/A</v>
      </c>
      <c r="AE655" s="266"/>
      <c r="AF655" s="266" t="e">
        <f aca="false">IF($E648&gt;0,AF653/$E648,"-")</f>
        <v>#N/A</v>
      </c>
      <c r="AG655" s="266"/>
      <c r="AH655" s="266" t="e">
        <f aca="false">IF($E648&gt;0,AH653/$E648,"-")</f>
        <v>#N/A</v>
      </c>
      <c r="AI655" s="266"/>
      <c r="AJ655" s="266" t="e">
        <f aca="false">IF($E648&gt;0,AJ653/$E648,"-")</f>
        <v>#N/A</v>
      </c>
      <c r="AK655" s="266"/>
      <c r="AL655" s="266" t="e">
        <f aca="false">IF($E648&gt;0,AL653/$E648,"-")</f>
        <v>#N/A</v>
      </c>
      <c r="AM655" s="266"/>
      <c r="AN655" s="266" t="e">
        <f aca="false">IF($E648&gt;0,AN653/$E648,"-")</f>
        <v>#N/A</v>
      </c>
      <c r="AO655" s="266"/>
      <c r="AP655" s="266" t="e">
        <f aca="false">IF($E648&gt;0,AP653/$E648,"-")</f>
        <v>#N/A</v>
      </c>
      <c r="AQ655" s="266"/>
      <c r="AR655" s="266" t="e">
        <f aca="false">IF($E648&gt;0,AR653/$E648,"-")</f>
        <v>#N/A</v>
      </c>
      <c r="AS655" s="266"/>
      <c r="AT655" s="266" t="e">
        <f aca="false">IF($E648&gt;0,AT653/$E648,"-")</f>
        <v>#N/A</v>
      </c>
      <c r="AU655" s="266"/>
      <c r="AV655" s="266" t="e">
        <f aca="false">IF($E648&gt;0,AV653/$E648,"-")</f>
        <v>#N/A</v>
      </c>
      <c r="AW655" s="266"/>
      <c r="AX655" s="266" t="e">
        <f aca="false">IF($E648&gt;0,AX653/$E648,"-")</f>
        <v>#N/A</v>
      </c>
      <c r="AY655" s="266"/>
      <c r="AZ655" s="266" t="e">
        <f aca="false">IF($E648&gt;0,AZ653/$E648,"-")</f>
        <v>#N/A</v>
      </c>
      <c r="BA655" s="266"/>
      <c r="BB655" s="266" t="e">
        <f aca="false">IF($E648&gt;0,BB653/$E648,"-")</f>
        <v>#N/A</v>
      </c>
      <c r="BC655" s="266"/>
      <c r="BD655" s="266" t="e">
        <f aca="false">IF($E648&gt;0,BD653/$E648,"-")</f>
        <v>#N/A</v>
      </c>
      <c r="BE655" s="266"/>
      <c r="BF655" s="266" t="e">
        <f aca="false">IF($E648&gt;0,BF653/$E648,"-")</f>
        <v>#N/A</v>
      </c>
      <c r="BG655" s="266"/>
      <c r="BH655" s="266" t="e">
        <f aca="false">IF($E648&gt;0,BH653/$E648,"-")</f>
        <v>#N/A</v>
      </c>
      <c r="BI655" s="266"/>
      <c r="BJ655" s="266" t="e">
        <f aca="false">IF($E648&gt;0,BJ653/$E648,"-")</f>
        <v>#N/A</v>
      </c>
      <c r="BK655" s="266"/>
      <c r="BL655" s="266" t="e">
        <f aca="false">IF($E648&gt;0,BL653/$E648,"-")</f>
        <v>#N/A</v>
      </c>
      <c r="BM655" s="266"/>
      <c r="BN655" s="266" t="e">
        <f aca="false">IF($E648&gt;0,BN653/$E648,"-")</f>
        <v>#N/A</v>
      </c>
      <c r="BO655" s="266"/>
      <c r="BP655" s="266" t="e">
        <f aca="false">IF($E648&gt;0,BP653/$E648,"-")</f>
        <v>#N/A</v>
      </c>
      <c r="BQ655" s="266"/>
      <c r="BR655" s="300" t="e">
        <f aca="false">IF($E648&gt;0,BR653/$E648,"-")</f>
        <v>#N/A</v>
      </c>
      <c r="BS655" s="300"/>
      <c r="BT655" s="300" t="e">
        <f aca="false">IF($E648&gt;0,BT653/$E648,"-")</f>
        <v>#N/A</v>
      </c>
      <c r="BU655" s="300"/>
      <c r="BV655" s="300" t="e">
        <f aca="false">IF($E648&gt;0,BV653/$E648,"-")</f>
        <v>#N/A</v>
      </c>
      <c r="BW655" s="300"/>
      <c r="BX655" s="300" t="e">
        <f aca="false">IF($E648&gt;0,BX653/$E648,"-")</f>
        <v>#N/A</v>
      </c>
      <c r="BY655" s="300"/>
      <c r="BZ655" s="300" t="e">
        <f aca="false">IF($E648&gt;0,BZ653/$E648,"-")</f>
        <v>#N/A</v>
      </c>
      <c r="CA655" s="300"/>
      <c r="CB655" s="300" t="e">
        <f aca="false">IF($E648&gt;0,CB653/$E648,"-")</f>
        <v>#N/A</v>
      </c>
      <c r="CC655" s="300"/>
      <c r="CD655" s="300" t="e">
        <f aca="false">IF($E648&gt;0,CD653/$E648,"-")</f>
        <v>#N/A</v>
      </c>
      <c r="CE655" s="300"/>
      <c r="CF655" s="300" t="e">
        <f aca="false">IF($E648&gt;0,CF653/$E648,"-")</f>
        <v>#N/A</v>
      </c>
      <c r="CG655" s="300"/>
      <c r="CH655" s="300" t="e">
        <f aca="false">IF($E648&gt;0,CH653/$E648,"-")</f>
        <v>#N/A</v>
      </c>
      <c r="CI655" s="300"/>
      <c r="CJ655" s="300" t="e">
        <f aca="false">IF($E648&gt;0,CJ653/$E648,"-")</f>
        <v>#N/A</v>
      </c>
      <c r="CK655" s="300"/>
      <c r="CL655" s="300" t="e">
        <f aca="false">IF($E648&gt;0,CL653/$E648,"-")</f>
        <v>#N/A</v>
      </c>
      <c r="CM655" s="300"/>
      <c r="CN655" s="300" t="e">
        <f aca="false">IF($E648&gt;0,CN653/$E648,"-")</f>
        <v>#N/A</v>
      </c>
      <c r="CO655" s="300"/>
      <c r="CP655" s="300" t="e">
        <f aca="false">IF($E648&gt;0,CP653/$E648,"-")</f>
        <v>#N/A</v>
      </c>
      <c r="CQ655" s="300"/>
      <c r="CR655" s="300" t="e">
        <f aca="false">IF($E648&gt;0,CR653/$E648,"-")</f>
        <v>#N/A</v>
      </c>
      <c r="CS655" s="300"/>
      <c r="CT655" s="300" t="e">
        <f aca="false">IF($E648&gt;0,CT653/$E648,"-")</f>
        <v>#N/A</v>
      </c>
      <c r="CU655" s="300"/>
      <c r="CV655" s="300" t="e">
        <f aca="false">IF($E648&gt;0,CV653/$E648,"-")</f>
        <v>#N/A</v>
      </c>
      <c r="CW655" s="300"/>
      <c r="CX655" s="300" t="e">
        <f aca="false">IF($E648&gt;0,CX653/$E648,"-")</f>
        <v>#N/A</v>
      </c>
      <c r="CY655" s="300"/>
      <c r="CZ655" s="300" t="e">
        <f aca="false">IF($E648&gt;0,CZ653/$E648,"-")</f>
        <v>#N/A</v>
      </c>
      <c r="DA655" s="300"/>
      <c r="DB655" s="300" t="e">
        <f aca="false">IF($E648&gt;0,DB653/$E648,"-")</f>
        <v>#N/A</v>
      </c>
      <c r="DC655" s="300"/>
      <c r="DD655" s="300" t="e">
        <f aca="false">IF($E648&gt;0,DD653/$E648,"-")</f>
        <v>#N/A</v>
      </c>
      <c r="DE655" s="300"/>
      <c r="DF655" s="300" t="e">
        <f aca="false">IF($E648&gt;0,DF653/$E648,"-")</f>
        <v>#N/A</v>
      </c>
      <c r="DG655" s="300"/>
      <c r="DH655" s="300" t="e">
        <f aca="false">IF($E648&gt;0,DH653/$E648,"-")</f>
        <v>#N/A</v>
      </c>
      <c r="DI655" s="300"/>
      <c r="DJ655" s="301" t="e">
        <f aca="false">IF($E648&gt;0,DJ653/$E648,"-")</f>
        <v>#N/A</v>
      </c>
      <c r="DK655" s="301"/>
      <c r="DL655" s="300" t="e">
        <f aca="false">IF($E648&gt;0,DL653/$E648,"-")</f>
        <v>#N/A</v>
      </c>
      <c r="DM655" s="300"/>
      <c r="DN655" s="300" t="e">
        <f aca="false">IF($E648&gt;0,DN653/$E648,"-")</f>
        <v>#N/A</v>
      </c>
      <c r="DO655" s="300"/>
      <c r="DP655" s="300" t="e">
        <f aca="false">IF($E648&gt;0,DP653/$E648,"-")</f>
        <v>#N/A</v>
      </c>
      <c r="DQ655" s="300"/>
      <c r="DR655" s="300" t="e">
        <f aca="false">IF($E648&gt;0,DR653/$E648,"-")</f>
        <v>#N/A</v>
      </c>
      <c r="DS655" s="300"/>
      <c r="DT655" s="300" t="e">
        <f aca="false">IF($E648&gt;0,DT653/$E648,"-")</f>
        <v>#N/A</v>
      </c>
      <c r="DU655" s="300"/>
      <c r="DV655" s="300" t="e">
        <f aca="false">IF($E648&gt;0,DV653/$E648,"-")</f>
        <v>#N/A</v>
      </c>
      <c r="DW655" s="300"/>
      <c r="DX655" s="300" t="e">
        <f aca="false">IF($E648&gt;0,DX653/$E648,"-")</f>
        <v>#N/A</v>
      </c>
      <c r="DY655" s="300"/>
      <c r="DZ655" s="300" t="e">
        <f aca="false">IF($E648&gt;0,DZ653/$E648,"-")</f>
        <v>#N/A</v>
      </c>
      <c r="EA655" s="300"/>
      <c r="EB655" s="300" t="e">
        <f aca="false">IF($E648&gt;0,EB653/$E648,"-")</f>
        <v>#N/A</v>
      </c>
      <c r="EC655" s="300"/>
      <c r="ED655" s="300" t="e">
        <f aca="false">IF($E648&gt;0,ED653/$E648,"-")</f>
        <v>#N/A</v>
      </c>
      <c r="EE655" s="300"/>
      <c r="EF655" s="300" t="e">
        <f aca="false">IF($E648&gt;0,EF653/$E648,"-")</f>
        <v>#N/A</v>
      </c>
      <c r="EG655" s="300"/>
      <c r="EH655" s="300" t="e">
        <f aca="false">IF($E648&gt;0,EH653/$E648,"-")</f>
        <v>#N/A</v>
      </c>
      <c r="EI655" s="300"/>
      <c r="EJ655" s="300" t="e">
        <f aca="false">IF($E648&gt;0,EJ653/$E648,"-")</f>
        <v>#N/A</v>
      </c>
      <c r="EK655" s="300"/>
      <c r="EL655" s="300" t="e">
        <f aca="false">IF($E648&gt;0,EL653/$E648,"-")</f>
        <v>#N/A</v>
      </c>
      <c r="EM655" s="300"/>
      <c r="EN655" s="300" t="e">
        <f aca="false">IF($E648&gt;0,EN653/$E648,"-")</f>
        <v>#N/A</v>
      </c>
      <c r="EO655" s="300"/>
      <c r="EP655" s="300" t="e">
        <f aca="false">IF($E648&gt;0,EP653/$E648,"-")</f>
        <v>#N/A</v>
      </c>
      <c r="EQ655" s="300"/>
      <c r="ER655" s="300" t="e">
        <f aca="false">IF($E648&gt;0,ER653/$E648,"-")</f>
        <v>#N/A</v>
      </c>
      <c r="ES655" s="300"/>
      <c r="ET655" s="300" t="e">
        <f aca="false">IF($E648&gt;0,ET653/$E648,"-")</f>
        <v>#N/A</v>
      </c>
      <c r="EU655" s="300"/>
      <c r="EV655" s="300" t="e">
        <f aca="false">IF($E648&gt;0,EV653/$E648,"-")</f>
        <v>#N/A</v>
      </c>
      <c r="EW655" s="300"/>
      <c r="EX655" s="302" t="e">
        <f aca="false">IF($E648&gt;0,EX653/$E648,"-")</f>
        <v>#N/A</v>
      </c>
      <c r="EY655" s="302"/>
      <c r="EZ655" s="300" t="e">
        <f aca="false">IF($E648&gt;0,EZ653/$E648,"-")</f>
        <v>#N/A</v>
      </c>
      <c r="FA655" s="300"/>
      <c r="FB655" s="300" t="e">
        <f aca="false">IF($E648&gt;0,FB653/$E648,"-")</f>
        <v>#N/A</v>
      </c>
      <c r="FC655" s="300"/>
      <c r="FD655" s="300" t="e">
        <f aca="false">IF($E648&gt;0,FD653/$E648,"-")</f>
        <v>#N/A</v>
      </c>
      <c r="FE655" s="300"/>
      <c r="FF655" s="300" t="e">
        <f aca="false">IF($E648&gt;0,FF653/$E648,"-")</f>
        <v>#N/A</v>
      </c>
      <c r="FG655" s="300"/>
      <c r="FH655" s="300" t="e">
        <f aca="false">IF($E648&gt;0,FH653/$E648,"-")</f>
        <v>#N/A</v>
      </c>
      <c r="FI655" s="300"/>
      <c r="FJ655" s="300" t="e">
        <f aca="false">IF($E648&gt;0,FJ653/$E648,"-")</f>
        <v>#N/A</v>
      </c>
      <c r="FK655" s="300"/>
    </row>
    <row r="656" customFormat="false" ht="13.8" hidden="true" customHeight="false" outlineLevel="0" collapsed="false">
      <c r="A656" s="268"/>
      <c r="B656" s="269"/>
      <c r="C656" s="269"/>
      <c r="D656" s="271"/>
      <c r="E656" s="271"/>
      <c r="F656" s="269"/>
      <c r="G656" s="269"/>
      <c r="H656" s="269"/>
      <c r="I656" s="269"/>
      <c r="J656" s="269"/>
      <c r="K656" s="269"/>
      <c r="L656" s="274"/>
      <c r="M656" s="274"/>
      <c r="N656" s="274"/>
      <c r="O656" s="274"/>
      <c r="P656" s="274"/>
      <c r="Q656" s="274"/>
      <c r="R656" s="275"/>
      <c r="S656" s="275"/>
      <c r="T656" s="276"/>
      <c r="U656" s="276"/>
      <c r="V656" s="274"/>
      <c r="W656" s="274"/>
      <c r="X656" s="274"/>
      <c r="Y656" s="274"/>
      <c r="Z656" s="275"/>
      <c r="AA656" s="275"/>
      <c r="AB656" s="276"/>
      <c r="AC656" s="276"/>
      <c r="AD656" s="274"/>
      <c r="AE656" s="274"/>
      <c r="AF656" s="274"/>
      <c r="AG656" s="274"/>
      <c r="AH656" s="275"/>
      <c r="AI656" s="275"/>
      <c r="AJ656" s="276"/>
      <c r="AK656" s="276"/>
      <c r="AL656" s="274"/>
      <c r="AM656" s="274"/>
      <c r="AN656" s="274"/>
      <c r="AO656" s="274"/>
      <c r="AP656" s="275"/>
      <c r="AQ656" s="275"/>
      <c r="AR656" s="276"/>
      <c r="AS656" s="276"/>
      <c r="AT656" s="277"/>
      <c r="AU656" s="277"/>
      <c r="AV656" s="277"/>
      <c r="AW656" s="277"/>
      <c r="AX656" s="277"/>
      <c r="AY656" s="278"/>
      <c r="AZ656" s="279"/>
      <c r="BA656" s="277"/>
      <c r="BB656" s="277"/>
      <c r="BC656" s="277"/>
      <c r="BD656" s="277"/>
      <c r="BE656" s="277"/>
      <c r="BF656" s="277"/>
      <c r="BG656" s="278"/>
      <c r="BH656" s="279"/>
      <c r="BI656" s="277"/>
      <c r="BJ656" s="277"/>
      <c r="BK656" s="277"/>
      <c r="BL656" s="277"/>
      <c r="BM656" s="277"/>
      <c r="BN656" s="277"/>
      <c r="BO656" s="278"/>
      <c r="BP656" s="279"/>
      <c r="BQ656" s="277"/>
      <c r="BR656" s="277"/>
      <c r="BS656" s="277"/>
      <c r="BT656" s="277"/>
      <c r="BU656" s="277"/>
      <c r="BV656" s="277"/>
      <c r="BW656" s="278"/>
      <c r="BX656" s="279"/>
      <c r="BY656" s="277"/>
      <c r="BZ656" s="277"/>
      <c r="CA656" s="277"/>
      <c r="CB656" s="277"/>
      <c r="CC656" s="277"/>
      <c r="CD656" s="275"/>
      <c r="CE656" s="275"/>
      <c r="CF656" s="276"/>
      <c r="CG656" s="276"/>
      <c r="CH656" s="274"/>
      <c r="CI656" s="274"/>
      <c r="CJ656" s="274"/>
      <c r="CK656" s="274"/>
      <c r="CL656" s="275"/>
      <c r="CM656" s="275"/>
      <c r="CN656" s="276"/>
      <c r="CO656" s="276"/>
      <c r="CP656" s="280"/>
      <c r="CQ656" s="280"/>
      <c r="CR656" s="280"/>
      <c r="CS656" s="280"/>
      <c r="CT656" s="281"/>
      <c r="CU656" s="282"/>
      <c r="CV656" s="283"/>
      <c r="CW656" s="281"/>
      <c r="CX656" s="281"/>
      <c r="CY656" s="281"/>
      <c r="CZ656" s="281"/>
      <c r="DA656" s="281"/>
      <c r="DB656" s="281"/>
      <c r="DC656" s="282"/>
      <c r="DD656" s="283"/>
      <c r="DE656" s="281"/>
      <c r="DF656" s="281"/>
      <c r="DG656" s="281"/>
      <c r="DH656" s="281"/>
      <c r="DI656" s="281"/>
      <c r="DJ656" s="284"/>
      <c r="DK656" s="285"/>
      <c r="DL656" s="283"/>
      <c r="DM656" s="281"/>
      <c r="DN656" s="281"/>
      <c r="DO656" s="281"/>
      <c r="DP656" s="281"/>
      <c r="DQ656" s="281"/>
      <c r="DR656" s="281"/>
      <c r="DS656" s="282"/>
      <c r="DT656" s="283"/>
      <c r="DU656" s="281"/>
      <c r="DV656" s="281"/>
      <c r="DW656" s="281"/>
      <c r="DX656" s="281"/>
      <c r="DY656" s="281"/>
      <c r="DZ656" s="281"/>
      <c r="EA656" s="282"/>
      <c r="EB656" s="283"/>
      <c r="EC656" s="281"/>
      <c r="ED656" s="281"/>
      <c r="EE656" s="281"/>
      <c r="EF656" s="281"/>
      <c r="EG656" s="281"/>
      <c r="EH656" s="281"/>
      <c r="EI656" s="282"/>
      <c r="EJ656" s="283"/>
      <c r="EK656" s="281"/>
      <c r="EL656" s="281"/>
      <c r="EM656" s="281"/>
      <c r="EN656" s="281"/>
      <c r="EO656" s="281"/>
      <c r="EP656" s="281"/>
      <c r="EQ656" s="282"/>
      <c r="ER656" s="283"/>
      <c r="ES656" s="281"/>
      <c r="ET656" s="281"/>
      <c r="EU656" s="281"/>
      <c r="EV656" s="281"/>
      <c r="EW656" s="281"/>
      <c r="EX656" s="286"/>
      <c r="EY656" s="287"/>
      <c r="EZ656" s="283"/>
      <c r="FA656" s="281"/>
      <c r="FB656" s="281"/>
      <c r="FC656" s="281"/>
      <c r="FD656" s="281"/>
      <c r="FE656" s="281"/>
      <c r="FF656" s="281"/>
      <c r="FG656" s="282"/>
      <c r="FH656" s="283"/>
      <c r="FI656" s="281"/>
      <c r="FJ656" s="281"/>
      <c r="FK656" s="281"/>
    </row>
    <row r="657" customFormat="false" ht="12.75" hidden="true" customHeight="false" outlineLevel="0" collapsed="false">
      <c r="A657" s="232" t="s">
        <v>233</v>
      </c>
      <c r="B657" s="233" t="e">
        <f aca="false">VLOOKUP(A657,PLANEJAMENTO!$B$11:$C$96,2,FALSE())</f>
        <v>#N/A</v>
      </c>
      <c r="C657" s="232" t="e">
        <f aca="false">VLOOKUP(A657,PLANEJAMENTO!$B$11:$D$96,3,FALSE())</f>
        <v>#N/A</v>
      </c>
      <c r="D657" s="234" t="e">
        <f aca="false">VLOOKUP(A657,PLANEJAMENTO!$B$11:$E$96,4,FALSE())</f>
        <v>#N/A</v>
      </c>
      <c r="E657" s="234" t="e">
        <f aca="false">D657</f>
        <v>#N/A</v>
      </c>
      <c r="F657" s="235" t="n">
        <f aca="false">PRODUÇÕES!D60</f>
        <v>55</v>
      </c>
      <c r="G657" s="234" t="n">
        <f aca="false">F657*8</f>
        <v>440</v>
      </c>
      <c r="H657" s="234"/>
      <c r="I657" s="237"/>
      <c r="J657" s="238"/>
      <c r="K657" s="305" t="s">
        <v>159</v>
      </c>
      <c r="L657" s="240"/>
      <c r="M657" s="240"/>
      <c r="N657" s="240"/>
      <c r="O657" s="240"/>
      <c r="P657" s="240"/>
      <c r="Q657" s="240"/>
      <c r="R657" s="240"/>
      <c r="S657" s="240"/>
      <c r="T657" s="240"/>
      <c r="U657" s="240"/>
      <c r="V657" s="240"/>
      <c r="W657" s="240"/>
      <c r="X657" s="240"/>
      <c r="Y657" s="240"/>
      <c r="Z657" s="240"/>
      <c r="AA657" s="240"/>
      <c r="AB657" s="240"/>
      <c r="AC657" s="240"/>
      <c r="AD657" s="240"/>
      <c r="AE657" s="240"/>
      <c r="AF657" s="240"/>
      <c r="AG657" s="240"/>
      <c r="AH657" s="240"/>
      <c r="AI657" s="240"/>
      <c r="AJ657" s="240"/>
      <c r="AK657" s="240"/>
      <c r="AL657" s="240"/>
      <c r="AM657" s="240"/>
      <c r="AN657" s="240"/>
      <c r="AO657" s="240"/>
      <c r="AP657" s="240"/>
      <c r="AQ657" s="240"/>
      <c r="AR657" s="240"/>
      <c r="AS657" s="240"/>
      <c r="AT657" s="240"/>
      <c r="AU657" s="240"/>
      <c r="AV657" s="240"/>
      <c r="AW657" s="240"/>
      <c r="AX657" s="240"/>
      <c r="AY657" s="240"/>
      <c r="AZ657" s="240"/>
      <c r="BA657" s="240"/>
      <c r="BB657" s="240"/>
      <c r="BC657" s="240"/>
      <c r="BD657" s="240"/>
      <c r="BE657" s="240"/>
      <c r="BF657" s="345"/>
      <c r="BG657" s="345"/>
      <c r="BH657" s="240"/>
      <c r="BI657" s="240"/>
      <c r="BJ657" s="240"/>
      <c r="BK657" s="240"/>
      <c r="BL657" s="240"/>
      <c r="BM657" s="240"/>
      <c r="BN657" s="240"/>
      <c r="BO657" s="240"/>
      <c r="BP657" s="240"/>
      <c r="BQ657" s="240"/>
      <c r="BR657" s="308"/>
      <c r="BS657" s="308"/>
      <c r="BT657" s="308"/>
      <c r="BU657" s="308"/>
      <c r="BV657" s="308"/>
      <c r="BW657" s="308"/>
      <c r="BX657" s="395" t="n">
        <f aca="false">6-BX648</f>
        <v>1.3391031090122</v>
      </c>
      <c r="BY657" s="395"/>
      <c r="BZ657" s="395" t="n">
        <v>3.29074414600552</v>
      </c>
      <c r="CA657" s="395"/>
      <c r="CB657" s="308"/>
      <c r="CC657" s="308"/>
      <c r="CD657" s="308"/>
      <c r="CE657" s="308"/>
      <c r="CF657" s="308"/>
      <c r="CG657" s="308"/>
      <c r="CH657" s="308"/>
      <c r="CI657" s="308"/>
      <c r="CJ657" s="308"/>
      <c r="CK657" s="308"/>
      <c r="CL657" s="308"/>
      <c r="CM657" s="308"/>
      <c r="CN657" s="308"/>
      <c r="CO657" s="308"/>
      <c r="CP657" s="308"/>
      <c r="CQ657" s="308"/>
      <c r="CR657" s="308"/>
      <c r="CS657" s="308"/>
      <c r="CT657" s="308"/>
      <c r="CU657" s="308"/>
      <c r="CV657" s="308"/>
      <c r="CW657" s="308"/>
      <c r="CX657" s="308"/>
      <c r="CY657" s="308"/>
      <c r="CZ657" s="308"/>
      <c r="DA657" s="308"/>
      <c r="DB657" s="308"/>
      <c r="DC657" s="308"/>
      <c r="DD657" s="308"/>
      <c r="DE657" s="308"/>
      <c r="DF657" s="308"/>
      <c r="DG657" s="308"/>
      <c r="DH657" s="308"/>
      <c r="DI657" s="308"/>
      <c r="DJ657" s="315"/>
      <c r="DK657" s="315"/>
      <c r="DL657" s="308"/>
      <c r="DM657" s="308"/>
      <c r="DN657" s="308"/>
      <c r="DO657" s="308"/>
      <c r="DP657" s="308"/>
      <c r="DQ657" s="308"/>
      <c r="DR657" s="308"/>
      <c r="DS657" s="308"/>
      <c r="DT657" s="308"/>
      <c r="DU657" s="308"/>
      <c r="DV657" s="308"/>
      <c r="DW657" s="308"/>
      <c r="DX657" s="308"/>
      <c r="DY657" s="308"/>
      <c r="DZ657" s="308"/>
      <c r="EA657" s="308"/>
      <c r="EB657" s="308"/>
      <c r="EC657" s="308"/>
      <c r="ED657" s="308"/>
      <c r="EE657" s="308"/>
      <c r="EF657" s="308"/>
      <c r="EG657" s="308"/>
      <c r="EH657" s="308"/>
      <c r="EI657" s="308"/>
      <c r="EJ657" s="308"/>
      <c r="EK657" s="308"/>
      <c r="EL657" s="308"/>
      <c r="EM657" s="308"/>
      <c r="EN657" s="308"/>
      <c r="EO657" s="308"/>
      <c r="EP657" s="308"/>
      <c r="EQ657" s="308"/>
      <c r="ER657" s="308"/>
      <c r="ES657" s="308"/>
      <c r="ET657" s="308"/>
      <c r="EU657" s="308"/>
      <c r="EV657" s="308"/>
      <c r="EW657" s="308"/>
      <c r="EX657" s="309"/>
      <c r="EY657" s="309"/>
      <c r="EZ657" s="308"/>
      <c r="FA657" s="308"/>
      <c r="FB657" s="308"/>
      <c r="FC657" s="308"/>
      <c r="FD657" s="308"/>
      <c r="FE657" s="308"/>
      <c r="FF657" s="308"/>
      <c r="FG657" s="308"/>
      <c r="FH657" s="308"/>
      <c r="FI657" s="308"/>
      <c r="FJ657" s="308"/>
      <c r="FK657" s="308"/>
    </row>
    <row r="658" customFormat="false" ht="12.75" hidden="true" customHeight="false" outlineLevel="0" collapsed="false">
      <c r="A658" s="232"/>
      <c r="B658" s="233"/>
      <c r="C658" s="232"/>
      <c r="D658" s="234"/>
      <c r="E658" s="234"/>
      <c r="F658" s="235"/>
      <c r="G658" s="234"/>
      <c r="H658" s="234"/>
      <c r="I658" s="237"/>
      <c r="J658" s="238"/>
      <c r="K658" s="244" t="s">
        <v>160</v>
      </c>
      <c r="L658" s="245"/>
      <c r="M658" s="245"/>
      <c r="N658" s="245"/>
      <c r="O658" s="245"/>
      <c r="P658" s="245"/>
      <c r="Q658" s="245"/>
      <c r="R658" s="245"/>
      <c r="S658" s="245"/>
      <c r="T658" s="245"/>
      <c r="U658" s="245"/>
      <c r="V658" s="245"/>
      <c r="W658" s="245"/>
      <c r="X658" s="245"/>
      <c r="Y658" s="245"/>
      <c r="Z658" s="245"/>
      <c r="AA658" s="245"/>
      <c r="AB658" s="245"/>
      <c r="AC658" s="245"/>
      <c r="AD658" s="245"/>
      <c r="AE658" s="245"/>
      <c r="AF658" s="245"/>
      <c r="AG658" s="245"/>
      <c r="AH658" s="245"/>
      <c r="AI658" s="245"/>
      <c r="AJ658" s="245"/>
      <c r="AK658" s="245"/>
      <c r="AL658" s="245"/>
      <c r="AM658" s="245"/>
      <c r="AN658" s="245"/>
      <c r="AO658" s="245"/>
      <c r="AP658" s="245"/>
      <c r="AQ658" s="245"/>
      <c r="AR658" s="245"/>
      <c r="AS658" s="245"/>
      <c r="AT658" s="245"/>
      <c r="AU658" s="245"/>
      <c r="AV658" s="245"/>
      <c r="AW658" s="245"/>
      <c r="AX658" s="245"/>
      <c r="AY658" s="245"/>
      <c r="AZ658" s="245"/>
      <c r="BA658" s="245"/>
      <c r="BB658" s="245"/>
      <c r="BC658" s="245"/>
      <c r="BD658" s="245"/>
      <c r="BE658" s="245"/>
      <c r="BF658" s="245"/>
      <c r="BG658" s="245"/>
      <c r="BH658" s="245"/>
      <c r="BI658" s="245"/>
      <c r="BJ658" s="245"/>
      <c r="BK658" s="245"/>
      <c r="BL658" s="245"/>
      <c r="BM658" s="245"/>
      <c r="BN658" s="245"/>
      <c r="BO658" s="245"/>
      <c r="BP658" s="245"/>
      <c r="BQ658" s="245"/>
      <c r="BR658" s="245"/>
      <c r="BS658" s="245"/>
      <c r="BT658" s="245"/>
      <c r="BU658" s="245"/>
      <c r="BV658" s="245"/>
      <c r="BW658" s="245"/>
      <c r="BX658" s="245" t="n">
        <v>1</v>
      </c>
      <c r="BY658" s="245"/>
      <c r="BZ658" s="245" t="n">
        <v>1</v>
      </c>
      <c r="CA658" s="245"/>
      <c r="CB658" s="245"/>
      <c r="CC658" s="245"/>
      <c r="CD658" s="245"/>
      <c r="CE658" s="245"/>
      <c r="CF658" s="245"/>
      <c r="CG658" s="245"/>
      <c r="CH658" s="245"/>
      <c r="CI658" s="245"/>
      <c r="CJ658" s="245"/>
      <c r="CK658" s="245"/>
      <c r="CL658" s="245"/>
      <c r="CM658" s="245"/>
      <c r="CN658" s="245"/>
      <c r="CO658" s="245"/>
      <c r="CP658" s="245"/>
      <c r="CQ658" s="245"/>
      <c r="CR658" s="245"/>
      <c r="CS658" s="245"/>
      <c r="CT658" s="245"/>
      <c r="CU658" s="245"/>
      <c r="CV658" s="245"/>
      <c r="CW658" s="245"/>
      <c r="CX658" s="245"/>
      <c r="CY658" s="245"/>
      <c r="CZ658" s="245"/>
      <c r="DA658" s="245"/>
      <c r="DB658" s="245"/>
      <c r="DC658" s="245"/>
      <c r="DD658" s="245"/>
      <c r="DE658" s="245"/>
      <c r="DF658" s="245"/>
      <c r="DG658" s="245"/>
      <c r="DH658" s="245"/>
      <c r="DI658" s="245"/>
      <c r="DJ658" s="310"/>
      <c r="DK658" s="310"/>
      <c r="DL658" s="245"/>
      <c r="DM658" s="245"/>
      <c r="DN658" s="245"/>
      <c r="DO658" s="245"/>
      <c r="DP658" s="245"/>
      <c r="DQ658" s="245"/>
      <c r="DR658" s="245"/>
      <c r="DS658" s="245"/>
      <c r="DT658" s="245"/>
      <c r="DU658" s="245"/>
      <c r="DV658" s="245"/>
      <c r="DW658" s="245"/>
      <c r="DX658" s="245"/>
      <c r="DY658" s="245"/>
      <c r="DZ658" s="245"/>
      <c r="EA658" s="245"/>
      <c r="EB658" s="245"/>
      <c r="EC658" s="245"/>
      <c r="ED658" s="245"/>
      <c r="EE658" s="245"/>
      <c r="EF658" s="245"/>
      <c r="EG658" s="245"/>
      <c r="EH658" s="245"/>
      <c r="EI658" s="245"/>
      <c r="EJ658" s="245"/>
      <c r="EK658" s="245"/>
      <c r="EL658" s="245"/>
      <c r="EM658" s="245"/>
      <c r="EN658" s="245"/>
      <c r="EO658" s="245"/>
      <c r="EP658" s="245"/>
      <c r="EQ658" s="245"/>
      <c r="ER658" s="245"/>
      <c r="ES658" s="245"/>
      <c r="ET658" s="245"/>
      <c r="EU658" s="245"/>
      <c r="EV658" s="245"/>
      <c r="EW658" s="245"/>
      <c r="EX658" s="246"/>
      <c r="EY658" s="246"/>
      <c r="EZ658" s="245"/>
      <c r="FA658" s="245"/>
      <c r="FB658" s="245"/>
      <c r="FC658" s="245"/>
      <c r="FD658" s="245"/>
      <c r="FE658" s="245"/>
      <c r="FF658" s="245"/>
      <c r="FG658" s="245"/>
      <c r="FH658" s="245"/>
      <c r="FI658" s="245"/>
      <c r="FJ658" s="245"/>
      <c r="FK658" s="245"/>
    </row>
    <row r="659" customFormat="false" ht="12.75" hidden="true" customHeight="false" outlineLevel="0" collapsed="false">
      <c r="A659" s="232"/>
      <c r="B659" s="233"/>
      <c r="C659" s="232"/>
      <c r="D659" s="234"/>
      <c r="E659" s="234"/>
      <c r="F659" s="235"/>
      <c r="G659" s="234"/>
      <c r="H659" s="234"/>
      <c r="I659" s="237"/>
      <c r="J659" s="238"/>
      <c r="K659" s="247" t="s">
        <v>161</v>
      </c>
      <c r="L659" s="248" t="n">
        <f aca="false">(L657*L658*$G657)*$L$8</f>
        <v>0</v>
      </c>
      <c r="M659" s="248"/>
      <c r="N659" s="248" t="n">
        <f aca="false">(N657*N658*$G657)*$L$8</f>
        <v>0</v>
      </c>
      <c r="O659" s="248"/>
      <c r="P659" s="248" t="n">
        <f aca="false">(P657*P658*$G657)*$L$8</f>
        <v>0</v>
      </c>
      <c r="Q659" s="248"/>
      <c r="R659" s="248" t="n">
        <f aca="false">(R657*R658*$G657)*$L$8</f>
        <v>0</v>
      </c>
      <c r="S659" s="248"/>
      <c r="T659" s="248" t="n">
        <f aca="false">(T657*T658*$G657)*$T$8</f>
        <v>0</v>
      </c>
      <c r="U659" s="248"/>
      <c r="V659" s="248" t="n">
        <f aca="false">(V657*V658*$G657)*$T$8</f>
        <v>0</v>
      </c>
      <c r="W659" s="248"/>
      <c r="X659" s="248" t="n">
        <f aca="false">(X657*X658*$G657)*$T$8</f>
        <v>0</v>
      </c>
      <c r="Y659" s="248"/>
      <c r="Z659" s="248" t="n">
        <f aca="false">(Z657*Z658*$G657)*$T$8</f>
        <v>0</v>
      </c>
      <c r="AA659" s="248"/>
      <c r="AB659" s="248" t="n">
        <f aca="false">(AB657*AB658*$G657)*$AB$8</f>
        <v>0</v>
      </c>
      <c r="AC659" s="248"/>
      <c r="AD659" s="248" t="n">
        <f aca="false">(AD657*AD658*$G657)*$AB$8</f>
        <v>0</v>
      </c>
      <c r="AE659" s="248"/>
      <c r="AF659" s="248" t="n">
        <f aca="false">(AF657*AF658*$G657)*$AB$8</f>
        <v>0</v>
      </c>
      <c r="AG659" s="248"/>
      <c r="AH659" s="248" t="n">
        <f aca="false">(AH657*AH658*$G657)*$AB$8</f>
        <v>0</v>
      </c>
      <c r="AI659" s="248"/>
      <c r="AJ659" s="248" t="n">
        <f aca="false">(AJ657*AJ658*$G657)*$AJ$8</f>
        <v>0</v>
      </c>
      <c r="AK659" s="248"/>
      <c r="AL659" s="248" t="n">
        <f aca="false">(AL657*AL658*$G657)*$AJ$8</f>
        <v>0</v>
      </c>
      <c r="AM659" s="248"/>
      <c r="AN659" s="248" t="n">
        <f aca="false">(AN657*AN658*$G657)*$AJ$8</f>
        <v>0</v>
      </c>
      <c r="AO659" s="248"/>
      <c r="AP659" s="248" t="n">
        <f aca="false">(AP657*AP658*$G657)*$AJ$8</f>
        <v>0</v>
      </c>
      <c r="AQ659" s="248"/>
      <c r="AR659" s="248" t="n">
        <f aca="false">(AR657*AR658*$G657)*$AT$8</f>
        <v>0</v>
      </c>
      <c r="AS659" s="248"/>
      <c r="AT659" s="248" t="n">
        <f aca="false">(AT657*AT658*$G657)*$AT$8</f>
        <v>0</v>
      </c>
      <c r="AU659" s="248"/>
      <c r="AV659" s="248" t="n">
        <f aca="false">(AV657*AV658*$G657)*$AT$8</f>
        <v>0</v>
      </c>
      <c r="AW659" s="248"/>
      <c r="AX659" s="248" t="n">
        <f aca="false">(AX657*AX658*$G657)*$AT$8</f>
        <v>0</v>
      </c>
      <c r="AY659" s="248"/>
      <c r="AZ659" s="248" t="n">
        <f aca="false">(AZ657*AZ658*$G657)*$BB$8</f>
        <v>0</v>
      </c>
      <c r="BA659" s="248"/>
      <c r="BB659" s="248" t="n">
        <f aca="false">(BB657*BB658*$G657)*$BB$8</f>
        <v>0</v>
      </c>
      <c r="BC659" s="248"/>
      <c r="BD659" s="248" t="n">
        <f aca="false">(BD657*BD658*$G657)*$BB$8</f>
        <v>0</v>
      </c>
      <c r="BE659" s="248"/>
      <c r="BF659" s="248" t="n">
        <f aca="false">(BF657*BF658*$G657)*$BB$8</f>
        <v>0</v>
      </c>
      <c r="BG659" s="248"/>
      <c r="BH659" s="248" t="n">
        <f aca="false">(BH657*BH658*$G657)*$BJ$8</f>
        <v>0</v>
      </c>
      <c r="BI659" s="248"/>
      <c r="BJ659" s="248" t="n">
        <f aca="false">(BJ657*BJ658*$G657)*$BJ$8</f>
        <v>0</v>
      </c>
      <c r="BK659" s="248"/>
      <c r="BL659" s="248" t="n">
        <f aca="false">(BL657*BL658*$G657)*$BJ$8</f>
        <v>0</v>
      </c>
      <c r="BM659" s="248"/>
      <c r="BN659" s="248" t="n">
        <f aca="false">(BN657*BN658*$G657)*$BJ$8</f>
        <v>0</v>
      </c>
      <c r="BO659" s="248"/>
      <c r="BP659" s="248" t="n">
        <f aca="false">(BP657*BP658*$G657)*$BT$8</f>
        <v>0</v>
      </c>
      <c r="BQ659" s="248"/>
      <c r="BR659" s="248" t="n">
        <f aca="false">(BR657*BR658*$G657)*$BT$8</f>
        <v>0</v>
      </c>
      <c r="BS659" s="248"/>
      <c r="BT659" s="248" t="n">
        <f aca="false">(BT657*BT658*$G657)*$BT$8</f>
        <v>0</v>
      </c>
      <c r="BU659" s="248"/>
      <c r="BV659" s="248" t="n">
        <f aca="false">(BV657*BV658*$G657)*$BT$8</f>
        <v>0</v>
      </c>
      <c r="BW659" s="248"/>
      <c r="BX659" s="248" t="n">
        <f aca="false">(BX657*BX658*$G657)*$BT$8</f>
        <v>587.304705488058</v>
      </c>
      <c r="BY659" s="248"/>
      <c r="BZ659" s="248" t="n">
        <f aca="false">(BZ657*BZ658*$G657)*$BT$8</f>
        <v>1443.25669061584</v>
      </c>
      <c r="CA659" s="248"/>
      <c r="CB659" s="248" t="n">
        <f aca="false">(CB657*CB658*$G657)*$CB$8</f>
        <v>0</v>
      </c>
      <c r="CC659" s="248"/>
      <c r="CD659" s="248" t="n">
        <f aca="false">(CD657*CD658*$G657)*$CB$8</f>
        <v>0</v>
      </c>
      <c r="CE659" s="248"/>
      <c r="CF659" s="248" t="n">
        <f aca="false">(CF657*CF658*$G657)*$CJ$8</f>
        <v>0</v>
      </c>
      <c r="CG659" s="248"/>
      <c r="CH659" s="248" t="n">
        <f aca="false">(CH657*CH658*$G657)*$CJ$8</f>
        <v>0</v>
      </c>
      <c r="CI659" s="248"/>
      <c r="CJ659" s="248" t="n">
        <f aca="false">(CJ657*CJ658*$G657)*$CJ$8</f>
        <v>0</v>
      </c>
      <c r="CK659" s="248"/>
      <c r="CL659" s="248" t="n">
        <f aca="false">(CL657*CL658*$G657)*$CJ$8</f>
        <v>0</v>
      </c>
      <c r="CM659" s="248"/>
      <c r="CN659" s="248" t="n">
        <f aca="false">(CN657*CN658*$G657)*$CT$8</f>
        <v>0</v>
      </c>
      <c r="CO659" s="248"/>
      <c r="CP659" s="248" t="n">
        <f aca="false">(CP657*CP658*$G657)*$CT$8</f>
        <v>0</v>
      </c>
      <c r="CQ659" s="248"/>
      <c r="CR659" s="248" t="n">
        <f aca="false">(CR657*CR658*$G657)*$CT$8</f>
        <v>0</v>
      </c>
      <c r="CS659" s="248"/>
      <c r="CT659" s="248" t="n">
        <f aca="false">(CT657*CT658*$G657)*$CT$8</f>
        <v>0</v>
      </c>
      <c r="CU659" s="248"/>
      <c r="CV659" s="248" t="n">
        <f aca="false">(CV657*CV658*$G657)*$DB$8</f>
        <v>0</v>
      </c>
      <c r="CW659" s="248"/>
      <c r="CX659" s="248" t="n">
        <f aca="false">(CX657*CX658*$G657)*$DB$8</f>
        <v>0</v>
      </c>
      <c r="CY659" s="248"/>
      <c r="CZ659" s="248" t="n">
        <f aca="false">(CZ657*CZ658*$G657)*$DB$8</f>
        <v>0</v>
      </c>
      <c r="DA659" s="248"/>
      <c r="DB659" s="248" t="n">
        <f aca="false">(DB657*DB658*$G657)*$DB$8</f>
        <v>0</v>
      </c>
      <c r="DC659" s="248"/>
      <c r="DD659" s="248" t="n">
        <f aca="false">(DD657*DD658*$G657)*$DB$8</f>
        <v>0</v>
      </c>
      <c r="DE659" s="248"/>
      <c r="DF659" s="248" t="n">
        <f aca="false">(DF657*DF658*$G657)*$DB$8</f>
        <v>0</v>
      </c>
      <c r="DG659" s="248"/>
      <c r="DH659" s="248" t="n">
        <f aca="false">(DH657*DH658*$G657)*$DB$8</f>
        <v>0</v>
      </c>
      <c r="DI659" s="248"/>
      <c r="DJ659" s="292" t="n">
        <f aca="false">(DJ657*DJ658*$G657)*$DB$8</f>
        <v>0</v>
      </c>
      <c r="DK659" s="292"/>
      <c r="DL659" s="248" t="n">
        <f aca="false">(DL657*DL658*$G657)*$DB$8</f>
        <v>0</v>
      </c>
      <c r="DM659" s="248"/>
      <c r="DN659" s="248" t="n">
        <f aca="false">(DN657*DN658*$G657)*$DB$8</f>
        <v>0</v>
      </c>
      <c r="DO659" s="248"/>
      <c r="DP659" s="248" t="n">
        <f aca="false">(DP657*DP658*$G657)*$DB$8</f>
        <v>0</v>
      </c>
      <c r="DQ659" s="248"/>
      <c r="DR659" s="248" t="n">
        <f aca="false">(DR657*DR658*$G657)*$DB$8</f>
        <v>0</v>
      </c>
      <c r="DS659" s="248"/>
      <c r="DT659" s="248" t="n">
        <f aca="false">(DT657*DT658*$G657)*$DB$8</f>
        <v>0</v>
      </c>
      <c r="DU659" s="248"/>
      <c r="DV659" s="248" t="n">
        <f aca="false">(DV657*DV658*$G657)*$DB$8</f>
        <v>0</v>
      </c>
      <c r="DW659" s="248"/>
      <c r="DX659" s="248" t="n">
        <f aca="false">(DX657*DX658*$G657)*$DB$8</f>
        <v>0</v>
      </c>
      <c r="DY659" s="248"/>
      <c r="DZ659" s="248" t="n">
        <f aca="false">(DZ657*DZ658*$G657)*$DB$8</f>
        <v>0</v>
      </c>
      <c r="EA659" s="248"/>
      <c r="EB659" s="248" t="n">
        <f aca="false">(EB657*EB658*$G657)*$DB$8</f>
        <v>0</v>
      </c>
      <c r="EC659" s="248"/>
      <c r="ED659" s="248" t="n">
        <f aca="false">(ED657*ED658*$G657)*$DB$8</f>
        <v>0</v>
      </c>
      <c r="EE659" s="248"/>
      <c r="EF659" s="248" t="n">
        <f aca="false">(EF657*EF658*$G657)*$DB$8</f>
        <v>0</v>
      </c>
      <c r="EG659" s="248"/>
      <c r="EH659" s="248" t="n">
        <f aca="false">(EH657*EH658*$G657)*$DB$8</f>
        <v>0</v>
      </c>
      <c r="EI659" s="248"/>
      <c r="EJ659" s="248" t="n">
        <f aca="false">(EJ657*EJ658*$G657)*$DB$8</f>
        <v>0</v>
      </c>
      <c r="EK659" s="248"/>
      <c r="EL659" s="248" t="n">
        <f aca="false">(EL657*EL658*$G657)*$DB$8</f>
        <v>0</v>
      </c>
      <c r="EM659" s="248"/>
      <c r="EN659" s="248" t="n">
        <f aca="false">(EN657*EN658*$G657)*$DB$8</f>
        <v>0</v>
      </c>
      <c r="EO659" s="248"/>
      <c r="EP659" s="248" t="n">
        <f aca="false">(EP657*EP658*$G657)*$DB$8</f>
        <v>0</v>
      </c>
      <c r="EQ659" s="248"/>
      <c r="ER659" s="248" t="n">
        <f aca="false">(ER657*ER658*$G657)*$DB$8</f>
        <v>0</v>
      </c>
      <c r="ES659" s="248"/>
      <c r="ET659" s="248" t="n">
        <f aca="false">(ET657*ET658*$G657)*$DB$8</f>
        <v>0</v>
      </c>
      <c r="EU659" s="248"/>
      <c r="EV659" s="248" t="n">
        <f aca="false">(EV657*EV658*$G657)*$DB$8</f>
        <v>0</v>
      </c>
      <c r="EW659" s="248"/>
      <c r="EX659" s="249" t="n">
        <f aca="false">(EX657*EX658*$G657)*$DB$8</f>
        <v>0</v>
      </c>
      <c r="EY659" s="249"/>
      <c r="EZ659" s="248" t="n">
        <f aca="false">(EZ657*EZ658*$G657)*$DB$8</f>
        <v>0</v>
      </c>
      <c r="FA659" s="248"/>
      <c r="FB659" s="248" t="n">
        <f aca="false">(FB657*FB658*$G657)*$DB$8</f>
        <v>0</v>
      </c>
      <c r="FC659" s="248"/>
      <c r="FD659" s="248" t="n">
        <f aca="false">(FD657*FD658*$G657)*$DB$8</f>
        <v>0</v>
      </c>
      <c r="FE659" s="248"/>
      <c r="FF659" s="248" t="n">
        <f aca="false">(FF657*FF658*$G657)*$DB$8</f>
        <v>0</v>
      </c>
      <c r="FG659" s="248"/>
      <c r="FH659" s="248" t="n">
        <f aca="false">(FH657*FH658*$G657)*$DB$8</f>
        <v>0</v>
      </c>
      <c r="FI659" s="248"/>
      <c r="FJ659" s="248" t="n">
        <f aca="false">(FJ657*FJ658*$G657)*$DB$8</f>
        <v>0</v>
      </c>
      <c r="FK659" s="248"/>
    </row>
    <row r="660" customFormat="false" ht="12.75" hidden="true" customHeight="false" outlineLevel="0" collapsed="false">
      <c r="A660" s="232"/>
      <c r="B660" s="233"/>
      <c r="C660" s="232"/>
      <c r="D660" s="234"/>
      <c r="E660" s="234"/>
      <c r="F660" s="235"/>
      <c r="G660" s="234"/>
      <c r="H660" s="234"/>
      <c r="I660" s="237"/>
      <c r="J660" s="238"/>
      <c r="K660" s="250" t="s">
        <v>162</v>
      </c>
      <c r="L660" s="251" t="n">
        <f aca="false">L659</f>
        <v>0</v>
      </c>
      <c r="M660" s="251"/>
      <c r="N660" s="251" t="n">
        <f aca="false">L660+N659</f>
        <v>0</v>
      </c>
      <c r="O660" s="251"/>
      <c r="P660" s="251" t="n">
        <f aca="false">N660+P659</f>
        <v>0</v>
      </c>
      <c r="Q660" s="251"/>
      <c r="R660" s="251" t="n">
        <f aca="false">P660+R659</f>
        <v>0</v>
      </c>
      <c r="S660" s="251"/>
      <c r="T660" s="251" t="n">
        <f aca="false">R660+T659</f>
        <v>0</v>
      </c>
      <c r="U660" s="251"/>
      <c r="V660" s="251" t="n">
        <f aca="false">T660+V659</f>
        <v>0</v>
      </c>
      <c r="W660" s="251"/>
      <c r="X660" s="251" t="n">
        <f aca="false">V660+X659</f>
        <v>0</v>
      </c>
      <c r="Y660" s="251"/>
      <c r="Z660" s="251" t="n">
        <f aca="false">X660+Z659</f>
        <v>0</v>
      </c>
      <c r="AA660" s="251"/>
      <c r="AB660" s="251" t="n">
        <f aca="false">Z660+AB659</f>
        <v>0</v>
      </c>
      <c r="AC660" s="251"/>
      <c r="AD660" s="251" t="n">
        <f aca="false">AB660+AD659</f>
        <v>0</v>
      </c>
      <c r="AE660" s="251"/>
      <c r="AF660" s="251" t="n">
        <f aca="false">AD660+AF659</f>
        <v>0</v>
      </c>
      <c r="AG660" s="251"/>
      <c r="AH660" s="251" t="n">
        <f aca="false">AF660+AH659</f>
        <v>0</v>
      </c>
      <c r="AI660" s="251"/>
      <c r="AJ660" s="251" t="n">
        <f aca="false">AH660+AJ659</f>
        <v>0</v>
      </c>
      <c r="AK660" s="251"/>
      <c r="AL660" s="251" t="n">
        <f aca="false">AJ660+AL659</f>
        <v>0</v>
      </c>
      <c r="AM660" s="251"/>
      <c r="AN660" s="251" t="n">
        <f aca="false">AL660+AN659</f>
        <v>0</v>
      </c>
      <c r="AO660" s="251"/>
      <c r="AP660" s="251" t="n">
        <f aca="false">AN660+AP659</f>
        <v>0</v>
      </c>
      <c r="AQ660" s="251"/>
      <c r="AR660" s="251" t="n">
        <f aca="false">AP660+AR659</f>
        <v>0</v>
      </c>
      <c r="AS660" s="251"/>
      <c r="AT660" s="251" t="n">
        <f aca="false">AR660+AT659</f>
        <v>0</v>
      </c>
      <c r="AU660" s="251"/>
      <c r="AV660" s="251" t="n">
        <f aca="false">AT660+AV659</f>
        <v>0</v>
      </c>
      <c r="AW660" s="251"/>
      <c r="AX660" s="251" t="n">
        <f aca="false">AV660+AX659</f>
        <v>0</v>
      </c>
      <c r="AY660" s="251"/>
      <c r="AZ660" s="251" t="n">
        <f aca="false">AX660+AZ659</f>
        <v>0</v>
      </c>
      <c r="BA660" s="251"/>
      <c r="BB660" s="251" t="n">
        <f aca="false">AZ660+BB659</f>
        <v>0</v>
      </c>
      <c r="BC660" s="251"/>
      <c r="BD660" s="251" t="n">
        <f aca="false">BB660+BD659</f>
        <v>0</v>
      </c>
      <c r="BE660" s="251"/>
      <c r="BF660" s="251" t="n">
        <f aca="false">BD660+BF659</f>
        <v>0</v>
      </c>
      <c r="BG660" s="251"/>
      <c r="BH660" s="251" t="n">
        <f aca="false">BF660+BH659</f>
        <v>0</v>
      </c>
      <c r="BI660" s="251"/>
      <c r="BJ660" s="251" t="n">
        <f aca="false">BH660+BJ659</f>
        <v>0</v>
      </c>
      <c r="BK660" s="251"/>
      <c r="BL660" s="251" t="n">
        <f aca="false">BJ660+BL659</f>
        <v>0</v>
      </c>
      <c r="BM660" s="251"/>
      <c r="BN660" s="251" t="n">
        <f aca="false">BL660+BN659</f>
        <v>0</v>
      </c>
      <c r="BO660" s="251"/>
      <c r="BP660" s="251" t="n">
        <f aca="false">BN660+BP659</f>
        <v>0</v>
      </c>
      <c r="BQ660" s="251"/>
      <c r="BR660" s="251" t="n">
        <f aca="false">BP660+BR659</f>
        <v>0</v>
      </c>
      <c r="BS660" s="251"/>
      <c r="BT660" s="251" t="n">
        <f aca="false">BR660+BT659</f>
        <v>0</v>
      </c>
      <c r="BU660" s="251"/>
      <c r="BV660" s="251" t="n">
        <f aca="false">BT660+BV659</f>
        <v>0</v>
      </c>
      <c r="BW660" s="251"/>
      <c r="BX660" s="251" t="n">
        <f aca="false">BV660+BX659</f>
        <v>587.304705488058</v>
      </c>
      <c r="BY660" s="251"/>
      <c r="BZ660" s="251" t="n">
        <f aca="false">BX660+BZ659</f>
        <v>2030.5613961039</v>
      </c>
      <c r="CA660" s="251"/>
      <c r="CB660" s="251" t="n">
        <f aca="false">BZ660+CB659</f>
        <v>2030.5613961039</v>
      </c>
      <c r="CC660" s="251"/>
      <c r="CD660" s="251" t="n">
        <f aca="false">CB660+CD659</f>
        <v>2030.5613961039</v>
      </c>
      <c r="CE660" s="251"/>
      <c r="CF660" s="251" t="n">
        <f aca="false">CD660+CF659</f>
        <v>2030.5613961039</v>
      </c>
      <c r="CG660" s="251"/>
      <c r="CH660" s="251" t="n">
        <f aca="false">CF660+CH659</f>
        <v>2030.5613961039</v>
      </c>
      <c r="CI660" s="251"/>
      <c r="CJ660" s="251" t="n">
        <f aca="false">CH660+CJ659</f>
        <v>2030.5613961039</v>
      </c>
      <c r="CK660" s="251"/>
      <c r="CL660" s="251" t="n">
        <f aca="false">CJ660+CL659</f>
        <v>2030.5613961039</v>
      </c>
      <c r="CM660" s="251"/>
      <c r="CN660" s="251" t="n">
        <f aca="false">CL660+CN659</f>
        <v>2030.5613961039</v>
      </c>
      <c r="CO660" s="251"/>
      <c r="CP660" s="251" t="n">
        <f aca="false">CN660+CP659</f>
        <v>2030.5613961039</v>
      </c>
      <c r="CQ660" s="251"/>
      <c r="CR660" s="251" t="n">
        <f aca="false">CP660+CR659</f>
        <v>2030.5613961039</v>
      </c>
      <c r="CS660" s="251"/>
      <c r="CT660" s="251" t="n">
        <f aca="false">CR660+CT659</f>
        <v>2030.5613961039</v>
      </c>
      <c r="CU660" s="251"/>
      <c r="CV660" s="251" t="n">
        <f aca="false">CT660+CV659</f>
        <v>2030.5613961039</v>
      </c>
      <c r="CW660" s="251"/>
      <c r="CX660" s="251" t="n">
        <f aca="false">CV660+CX659</f>
        <v>2030.5613961039</v>
      </c>
      <c r="CY660" s="251"/>
      <c r="CZ660" s="251" t="n">
        <f aca="false">CX660+CZ659</f>
        <v>2030.5613961039</v>
      </c>
      <c r="DA660" s="251"/>
      <c r="DB660" s="251" t="n">
        <f aca="false">CZ660+DB659</f>
        <v>2030.5613961039</v>
      </c>
      <c r="DC660" s="251"/>
      <c r="DD660" s="251" t="n">
        <f aca="false">DB660+DD659</f>
        <v>2030.5613961039</v>
      </c>
      <c r="DE660" s="251"/>
      <c r="DF660" s="251" t="n">
        <f aca="false">DD660+DF659</f>
        <v>2030.5613961039</v>
      </c>
      <c r="DG660" s="251"/>
      <c r="DH660" s="251" t="n">
        <f aca="false">DF660+DH659</f>
        <v>2030.5613961039</v>
      </c>
      <c r="DI660" s="251"/>
      <c r="DJ660" s="293" t="n">
        <f aca="false">DH660+DJ659</f>
        <v>2030.5613961039</v>
      </c>
      <c r="DK660" s="293"/>
      <c r="DL660" s="251" t="n">
        <f aca="false">DJ660+DL659</f>
        <v>2030.5613961039</v>
      </c>
      <c r="DM660" s="251"/>
      <c r="DN660" s="251" t="n">
        <f aca="false">DL660+DN659</f>
        <v>2030.5613961039</v>
      </c>
      <c r="DO660" s="251"/>
      <c r="DP660" s="251" t="n">
        <f aca="false">DN660+DP659</f>
        <v>2030.5613961039</v>
      </c>
      <c r="DQ660" s="251"/>
      <c r="DR660" s="251" t="n">
        <f aca="false">DP660+DR659</f>
        <v>2030.5613961039</v>
      </c>
      <c r="DS660" s="251"/>
      <c r="DT660" s="251" t="n">
        <f aca="false">DR660+DT659</f>
        <v>2030.5613961039</v>
      </c>
      <c r="DU660" s="251"/>
      <c r="DV660" s="251" t="n">
        <f aca="false">DT660+DV659</f>
        <v>2030.5613961039</v>
      </c>
      <c r="DW660" s="251"/>
      <c r="DX660" s="251" t="n">
        <f aca="false">DV660+DX659</f>
        <v>2030.5613961039</v>
      </c>
      <c r="DY660" s="251"/>
      <c r="DZ660" s="251" t="n">
        <f aca="false">DX660+DZ659</f>
        <v>2030.5613961039</v>
      </c>
      <c r="EA660" s="251"/>
      <c r="EB660" s="251" t="n">
        <f aca="false">DZ660+EB659</f>
        <v>2030.5613961039</v>
      </c>
      <c r="EC660" s="251"/>
      <c r="ED660" s="251" t="n">
        <f aca="false">EB660+ED659</f>
        <v>2030.5613961039</v>
      </c>
      <c r="EE660" s="251"/>
      <c r="EF660" s="251" t="n">
        <f aca="false">ED660+EF659</f>
        <v>2030.5613961039</v>
      </c>
      <c r="EG660" s="251"/>
      <c r="EH660" s="251" t="n">
        <f aca="false">EF660+EH659</f>
        <v>2030.5613961039</v>
      </c>
      <c r="EI660" s="251"/>
      <c r="EJ660" s="251" t="n">
        <f aca="false">EH660+EJ659</f>
        <v>2030.5613961039</v>
      </c>
      <c r="EK660" s="251"/>
      <c r="EL660" s="251" t="n">
        <f aca="false">EJ660+EL659</f>
        <v>2030.5613961039</v>
      </c>
      <c r="EM660" s="251"/>
      <c r="EN660" s="251" t="n">
        <f aca="false">EL660+EN659</f>
        <v>2030.5613961039</v>
      </c>
      <c r="EO660" s="251"/>
      <c r="EP660" s="251" t="n">
        <f aca="false">EN660+EP659</f>
        <v>2030.5613961039</v>
      </c>
      <c r="EQ660" s="251"/>
      <c r="ER660" s="251" t="n">
        <f aca="false">EP660+ER659</f>
        <v>2030.5613961039</v>
      </c>
      <c r="ES660" s="251"/>
      <c r="ET660" s="251" t="n">
        <f aca="false">ER660+ET659</f>
        <v>2030.5613961039</v>
      </c>
      <c r="EU660" s="251"/>
      <c r="EV660" s="251" t="n">
        <f aca="false">ET660+EV659</f>
        <v>2030.5613961039</v>
      </c>
      <c r="EW660" s="251"/>
      <c r="EX660" s="252" t="n">
        <f aca="false">EV660+EX659</f>
        <v>2030.5613961039</v>
      </c>
      <c r="EY660" s="252"/>
      <c r="EZ660" s="251" t="n">
        <f aca="false">EX660+EZ659</f>
        <v>2030.5613961039</v>
      </c>
      <c r="FA660" s="251"/>
      <c r="FB660" s="251" t="n">
        <f aca="false">EZ660+FB659</f>
        <v>2030.5613961039</v>
      </c>
      <c r="FC660" s="251"/>
      <c r="FD660" s="251" t="n">
        <f aca="false">FB660+FD659</f>
        <v>2030.5613961039</v>
      </c>
      <c r="FE660" s="251"/>
      <c r="FF660" s="251" t="n">
        <f aca="false">FD660+FF659</f>
        <v>2030.5613961039</v>
      </c>
      <c r="FG660" s="251"/>
      <c r="FH660" s="251" t="n">
        <f aca="false">FF660+FH659</f>
        <v>2030.5613961039</v>
      </c>
      <c r="FI660" s="251"/>
      <c r="FJ660" s="251" t="n">
        <f aca="false">FH660+FJ659</f>
        <v>2030.5613961039</v>
      </c>
      <c r="FK660" s="251"/>
    </row>
    <row r="661" customFormat="false" ht="12.75" hidden="true" customHeight="false" outlineLevel="0" collapsed="false">
      <c r="A661" s="232"/>
      <c r="B661" s="233"/>
      <c r="C661" s="232"/>
      <c r="D661" s="234"/>
      <c r="E661" s="234"/>
      <c r="F661" s="235"/>
      <c r="G661" s="234"/>
      <c r="H661" s="253"/>
      <c r="I661" s="237"/>
      <c r="J661" s="238"/>
      <c r="K661" s="254" t="s">
        <v>163</v>
      </c>
      <c r="L661" s="255"/>
      <c r="M661" s="255"/>
      <c r="N661" s="255"/>
      <c r="O661" s="255"/>
      <c r="P661" s="255"/>
      <c r="Q661" s="255"/>
      <c r="R661" s="255"/>
      <c r="S661" s="255"/>
      <c r="T661" s="255"/>
      <c r="U661" s="255"/>
      <c r="V661" s="255"/>
      <c r="W661" s="255"/>
      <c r="X661" s="255"/>
      <c r="Y661" s="255"/>
      <c r="Z661" s="255"/>
      <c r="AA661" s="255"/>
      <c r="AB661" s="255"/>
      <c r="AC661" s="255"/>
      <c r="AD661" s="255"/>
      <c r="AE661" s="255"/>
      <c r="AF661" s="255"/>
      <c r="AG661" s="255"/>
      <c r="AH661" s="255"/>
      <c r="AI661" s="255"/>
      <c r="AJ661" s="255"/>
      <c r="AK661" s="255"/>
      <c r="AL661" s="255"/>
      <c r="AM661" s="255"/>
      <c r="AN661" s="255"/>
      <c r="AO661" s="255"/>
      <c r="AP661" s="255"/>
      <c r="AQ661" s="255"/>
      <c r="AR661" s="255"/>
      <c r="AS661" s="255"/>
      <c r="AT661" s="255"/>
      <c r="AU661" s="255"/>
      <c r="AV661" s="255"/>
      <c r="AW661" s="255"/>
      <c r="AX661" s="255"/>
      <c r="AY661" s="255"/>
      <c r="AZ661" s="255"/>
      <c r="BA661" s="255"/>
      <c r="BB661" s="255"/>
      <c r="BC661" s="255"/>
      <c r="BD661" s="255"/>
      <c r="BE661" s="255"/>
      <c r="BF661" s="255"/>
      <c r="BG661" s="255"/>
      <c r="BH661" s="255"/>
      <c r="BI661" s="255"/>
      <c r="BJ661" s="255"/>
      <c r="BK661" s="255"/>
      <c r="BL661" s="255"/>
      <c r="BM661" s="255"/>
      <c r="BN661" s="255"/>
      <c r="BO661" s="255"/>
      <c r="BP661" s="255"/>
      <c r="BQ661" s="255"/>
      <c r="BR661" s="255"/>
      <c r="BS661" s="255"/>
      <c r="BT661" s="255"/>
      <c r="BU661" s="255"/>
      <c r="BV661" s="255"/>
      <c r="BW661" s="255"/>
      <c r="BX661" s="255"/>
      <c r="BY661" s="255"/>
      <c r="BZ661" s="255"/>
      <c r="CA661" s="255"/>
      <c r="CB661" s="255"/>
      <c r="CC661" s="255"/>
      <c r="CD661" s="255"/>
      <c r="CE661" s="255"/>
      <c r="CF661" s="255"/>
      <c r="CG661" s="255"/>
      <c r="CH661" s="255"/>
      <c r="CI661" s="255"/>
      <c r="CJ661" s="255"/>
      <c r="CK661" s="255"/>
      <c r="CL661" s="255"/>
      <c r="CM661" s="255"/>
      <c r="CN661" s="255"/>
      <c r="CO661" s="255"/>
      <c r="CP661" s="255"/>
      <c r="CQ661" s="255"/>
      <c r="CR661" s="255"/>
      <c r="CS661" s="255"/>
      <c r="CT661" s="255"/>
      <c r="CU661" s="255"/>
      <c r="CV661" s="255"/>
      <c r="CW661" s="255"/>
      <c r="CX661" s="255"/>
      <c r="CY661" s="255"/>
      <c r="CZ661" s="255"/>
      <c r="DA661" s="255"/>
      <c r="DB661" s="255"/>
      <c r="DC661" s="255"/>
      <c r="DD661" s="255"/>
      <c r="DE661" s="255"/>
      <c r="DF661" s="255"/>
      <c r="DG661" s="255"/>
      <c r="DH661" s="255"/>
      <c r="DI661" s="255"/>
      <c r="DJ661" s="294"/>
      <c r="DK661" s="294"/>
      <c r="DL661" s="255"/>
      <c r="DM661" s="255"/>
      <c r="DN661" s="255"/>
      <c r="DO661" s="255"/>
      <c r="DP661" s="255"/>
      <c r="DQ661" s="255"/>
      <c r="DR661" s="255"/>
      <c r="DS661" s="255"/>
      <c r="DT661" s="255"/>
      <c r="DU661" s="255"/>
      <c r="DV661" s="255"/>
      <c r="DW661" s="255"/>
      <c r="DX661" s="255"/>
      <c r="DY661" s="255"/>
      <c r="DZ661" s="255"/>
      <c r="EA661" s="255"/>
      <c r="EB661" s="255"/>
      <c r="EC661" s="255"/>
      <c r="ED661" s="255"/>
      <c r="EE661" s="255"/>
      <c r="EF661" s="255"/>
      <c r="EG661" s="255"/>
      <c r="EH661" s="255"/>
      <c r="EI661" s="255"/>
      <c r="EJ661" s="255"/>
      <c r="EK661" s="255"/>
      <c r="EL661" s="255"/>
      <c r="EM661" s="255"/>
      <c r="EN661" s="255"/>
      <c r="EO661" s="255"/>
      <c r="EP661" s="255"/>
      <c r="EQ661" s="255"/>
      <c r="ER661" s="255"/>
      <c r="ES661" s="255"/>
      <c r="ET661" s="255"/>
      <c r="EU661" s="255"/>
      <c r="EV661" s="255"/>
      <c r="EW661" s="255"/>
      <c r="EX661" s="256"/>
      <c r="EY661" s="256"/>
      <c r="EZ661" s="255"/>
      <c r="FA661" s="255"/>
      <c r="FB661" s="255"/>
      <c r="FC661" s="255"/>
      <c r="FD661" s="255"/>
      <c r="FE661" s="255"/>
      <c r="FF661" s="255"/>
      <c r="FG661" s="255"/>
      <c r="FH661" s="255"/>
      <c r="FI661" s="255"/>
      <c r="FJ661" s="255"/>
      <c r="FK661" s="255"/>
    </row>
    <row r="662" customFormat="false" ht="12.75" hidden="true" customHeight="false" outlineLevel="0" collapsed="false">
      <c r="A662" s="232"/>
      <c r="B662" s="233"/>
      <c r="C662" s="232"/>
      <c r="D662" s="234"/>
      <c r="E662" s="234"/>
      <c r="F662" s="235"/>
      <c r="G662" s="234"/>
      <c r="H662" s="257"/>
      <c r="I662" s="237"/>
      <c r="J662" s="238"/>
      <c r="K662" s="258" t="s">
        <v>164</v>
      </c>
      <c r="L662" s="259" t="n">
        <f aca="false">L661</f>
        <v>0</v>
      </c>
      <c r="M662" s="259"/>
      <c r="N662" s="259" t="n">
        <f aca="false">N661+L662</f>
        <v>0</v>
      </c>
      <c r="O662" s="259"/>
      <c r="P662" s="259" t="n">
        <f aca="false">P661+N662</f>
        <v>0</v>
      </c>
      <c r="Q662" s="259"/>
      <c r="R662" s="259" t="n">
        <f aca="false">R661+P662</f>
        <v>0</v>
      </c>
      <c r="S662" s="259"/>
      <c r="T662" s="259" t="n">
        <f aca="false">T661+R662</f>
        <v>0</v>
      </c>
      <c r="U662" s="259"/>
      <c r="V662" s="259" t="n">
        <f aca="false">V661+T662</f>
        <v>0</v>
      </c>
      <c r="W662" s="259"/>
      <c r="X662" s="259" t="n">
        <f aca="false">X661+V662</f>
        <v>0</v>
      </c>
      <c r="Y662" s="259"/>
      <c r="Z662" s="259" t="n">
        <f aca="false">Z661+X662</f>
        <v>0</v>
      </c>
      <c r="AA662" s="259"/>
      <c r="AB662" s="259" t="n">
        <f aca="false">AB661+Z662</f>
        <v>0</v>
      </c>
      <c r="AC662" s="259"/>
      <c r="AD662" s="259" t="n">
        <f aca="false">AD661+AB662</f>
        <v>0</v>
      </c>
      <c r="AE662" s="259"/>
      <c r="AF662" s="259" t="n">
        <f aca="false">AF661+AD662</f>
        <v>0</v>
      </c>
      <c r="AG662" s="259"/>
      <c r="AH662" s="259" t="n">
        <f aca="false">AH661+AF662</f>
        <v>0</v>
      </c>
      <c r="AI662" s="259"/>
      <c r="AJ662" s="259" t="n">
        <f aca="false">AJ661+AH662</f>
        <v>0</v>
      </c>
      <c r="AK662" s="259"/>
      <c r="AL662" s="259" t="n">
        <f aca="false">AL661+AJ662</f>
        <v>0</v>
      </c>
      <c r="AM662" s="259"/>
      <c r="AN662" s="259" t="n">
        <f aca="false">AN661+AL662</f>
        <v>0</v>
      </c>
      <c r="AO662" s="259"/>
      <c r="AP662" s="259" t="n">
        <f aca="false">AP661+AN662</f>
        <v>0</v>
      </c>
      <c r="AQ662" s="259"/>
      <c r="AR662" s="259" t="n">
        <f aca="false">AR661+AP662</f>
        <v>0</v>
      </c>
      <c r="AS662" s="259"/>
      <c r="AT662" s="259" t="n">
        <f aca="false">AT661+AR662</f>
        <v>0</v>
      </c>
      <c r="AU662" s="259"/>
      <c r="AV662" s="259" t="n">
        <f aca="false">AV661+AT662</f>
        <v>0</v>
      </c>
      <c r="AW662" s="259"/>
      <c r="AX662" s="259" t="n">
        <f aca="false">AX661+AV662</f>
        <v>0</v>
      </c>
      <c r="AY662" s="259"/>
      <c r="AZ662" s="259" t="n">
        <f aca="false">AZ661+AX662</f>
        <v>0</v>
      </c>
      <c r="BA662" s="259"/>
      <c r="BB662" s="259" t="n">
        <f aca="false">BB661+AZ662</f>
        <v>0</v>
      </c>
      <c r="BC662" s="259"/>
      <c r="BD662" s="259" t="n">
        <f aca="false">BD661+BB662</f>
        <v>0</v>
      </c>
      <c r="BE662" s="259"/>
      <c r="BF662" s="259" t="n">
        <f aca="false">BF661+BD662</f>
        <v>0</v>
      </c>
      <c r="BG662" s="259"/>
      <c r="BH662" s="259" t="n">
        <f aca="false">BH661+BF662</f>
        <v>0</v>
      </c>
      <c r="BI662" s="259"/>
      <c r="BJ662" s="259" t="n">
        <f aca="false">BJ661+BH662</f>
        <v>0</v>
      </c>
      <c r="BK662" s="259"/>
      <c r="BL662" s="259" t="n">
        <f aca="false">BL661+BJ662</f>
        <v>0</v>
      </c>
      <c r="BM662" s="259"/>
      <c r="BN662" s="259" t="n">
        <f aca="false">BN661+BL662</f>
        <v>0</v>
      </c>
      <c r="BO662" s="259"/>
      <c r="BP662" s="259" t="n">
        <f aca="false">BP661+BN662</f>
        <v>0</v>
      </c>
      <c r="BQ662" s="259"/>
      <c r="BR662" s="259" t="n">
        <f aca="false">BR661+BP662</f>
        <v>0</v>
      </c>
      <c r="BS662" s="259"/>
      <c r="BT662" s="259" t="n">
        <f aca="false">BT661+BR662</f>
        <v>0</v>
      </c>
      <c r="BU662" s="259"/>
      <c r="BV662" s="259" t="n">
        <f aca="false">BV661+BT662</f>
        <v>0</v>
      </c>
      <c r="BW662" s="259"/>
      <c r="BX662" s="259" t="n">
        <f aca="false">BX661+BV662</f>
        <v>0</v>
      </c>
      <c r="BY662" s="259"/>
      <c r="BZ662" s="259" t="n">
        <f aca="false">BZ661+BX662</f>
        <v>0</v>
      </c>
      <c r="CA662" s="259"/>
      <c r="CB662" s="259" t="n">
        <f aca="false">CB661+BZ662</f>
        <v>0</v>
      </c>
      <c r="CC662" s="259"/>
      <c r="CD662" s="259" t="n">
        <f aca="false">CD661+CB662</f>
        <v>0</v>
      </c>
      <c r="CE662" s="259"/>
      <c r="CF662" s="259" t="n">
        <f aca="false">CF661+CD662</f>
        <v>0</v>
      </c>
      <c r="CG662" s="259"/>
      <c r="CH662" s="259" t="n">
        <f aca="false">CH661+CF662</f>
        <v>0</v>
      </c>
      <c r="CI662" s="259"/>
      <c r="CJ662" s="259" t="n">
        <f aca="false">CJ661+CH662</f>
        <v>0</v>
      </c>
      <c r="CK662" s="259"/>
      <c r="CL662" s="259" t="n">
        <f aca="false">CL661+CJ662</f>
        <v>0</v>
      </c>
      <c r="CM662" s="259"/>
      <c r="CN662" s="259" t="n">
        <f aca="false">CN661+CL662</f>
        <v>0</v>
      </c>
      <c r="CO662" s="259"/>
      <c r="CP662" s="259" t="n">
        <f aca="false">CP661+CN662</f>
        <v>0</v>
      </c>
      <c r="CQ662" s="259"/>
      <c r="CR662" s="259" t="n">
        <f aca="false">CR661+CP662</f>
        <v>0</v>
      </c>
      <c r="CS662" s="259"/>
      <c r="CT662" s="259" t="n">
        <f aca="false">CT661+CR662</f>
        <v>0</v>
      </c>
      <c r="CU662" s="259"/>
      <c r="CV662" s="259" t="n">
        <f aca="false">CV661+CT662</f>
        <v>0</v>
      </c>
      <c r="CW662" s="259"/>
      <c r="CX662" s="259" t="n">
        <f aca="false">CX661+CV662</f>
        <v>0</v>
      </c>
      <c r="CY662" s="259"/>
      <c r="CZ662" s="259" t="n">
        <f aca="false">CZ661+CX662</f>
        <v>0</v>
      </c>
      <c r="DA662" s="259"/>
      <c r="DB662" s="259" t="n">
        <f aca="false">DB661+CZ662</f>
        <v>0</v>
      </c>
      <c r="DC662" s="259"/>
      <c r="DD662" s="259" t="n">
        <f aca="false">DD661+DB662</f>
        <v>0</v>
      </c>
      <c r="DE662" s="259"/>
      <c r="DF662" s="259" t="n">
        <f aca="false">DF661+DD662</f>
        <v>0</v>
      </c>
      <c r="DG662" s="259"/>
      <c r="DH662" s="259" t="n">
        <f aca="false">DH661+DF662</f>
        <v>0</v>
      </c>
      <c r="DI662" s="259"/>
      <c r="DJ662" s="296" t="n">
        <f aca="false">DJ661+DH662</f>
        <v>0</v>
      </c>
      <c r="DK662" s="296"/>
      <c r="DL662" s="259" t="n">
        <f aca="false">DL661+DJ662</f>
        <v>0</v>
      </c>
      <c r="DM662" s="259"/>
      <c r="DN662" s="259" t="n">
        <f aca="false">DN661+DL662</f>
        <v>0</v>
      </c>
      <c r="DO662" s="259"/>
      <c r="DP662" s="259" t="n">
        <f aca="false">DP661+DN662</f>
        <v>0</v>
      </c>
      <c r="DQ662" s="259"/>
      <c r="DR662" s="259" t="n">
        <f aca="false">DR661+DP662</f>
        <v>0</v>
      </c>
      <c r="DS662" s="259"/>
      <c r="DT662" s="259" t="n">
        <f aca="false">DT661+DR662</f>
        <v>0</v>
      </c>
      <c r="DU662" s="259"/>
      <c r="DV662" s="259" t="n">
        <f aca="false">DV661+DT662</f>
        <v>0</v>
      </c>
      <c r="DW662" s="259"/>
      <c r="DX662" s="259" t="n">
        <f aca="false">DX661+DV662</f>
        <v>0</v>
      </c>
      <c r="DY662" s="259"/>
      <c r="DZ662" s="259" t="n">
        <f aca="false">DZ661+DX662</f>
        <v>0</v>
      </c>
      <c r="EA662" s="259"/>
      <c r="EB662" s="259" t="n">
        <f aca="false">EB661+DZ662</f>
        <v>0</v>
      </c>
      <c r="EC662" s="259"/>
      <c r="ED662" s="259" t="n">
        <f aca="false">ED661+EB662</f>
        <v>0</v>
      </c>
      <c r="EE662" s="259"/>
      <c r="EF662" s="259" t="n">
        <f aca="false">EF661+ED662</f>
        <v>0</v>
      </c>
      <c r="EG662" s="259"/>
      <c r="EH662" s="259" t="n">
        <f aca="false">EH661+EF662</f>
        <v>0</v>
      </c>
      <c r="EI662" s="259"/>
      <c r="EJ662" s="259" t="n">
        <f aca="false">EJ661+EH662</f>
        <v>0</v>
      </c>
      <c r="EK662" s="259"/>
      <c r="EL662" s="259" t="n">
        <f aca="false">EL661+EJ662</f>
        <v>0</v>
      </c>
      <c r="EM662" s="259"/>
      <c r="EN662" s="259" t="n">
        <f aca="false">EN661+EL662</f>
        <v>0</v>
      </c>
      <c r="EO662" s="259"/>
      <c r="EP662" s="259" t="n">
        <f aca="false">EP661+EN662</f>
        <v>0</v>
      </c>
      <c r="EQ662" s="259"/>
      <c r="ER662" s="259" t="n">
        <f aca="false">ER661+EP662</f>
        <v>0</v>
      </c>
      <c r="ES662" s="259"/>
      <c r="ET662" s="259" t="n">
        <f aca="false">ET661+ER662</f>
        <v>0</v>
      </c>
      <c r="EU662" s="259"/>
      <c r="EV662" s="259" t="n">
        <f aca="false">EV661+ET662</f>
        <v>0</v>
      </c>
      <c r="EW662" s="259"/>
      <c r="EX662" s="260" t="n">
        <f aca="false">EX661+EV662</f>
        <v>0</v>
      </c>
      <c r="EY662" s="260"/>
      <c r="EZ662" s="259" t="n">
        <f aca="false">EZ661+EX662</f>
        <v>0</v>
      </c>
      <c r="FA662" s="259"/>
      <c r="FB662" s="259" t="n">
        <f aca="false">FB661+EZ662</f>
        <v>0</v>
      </c>
      <c r="FC662" s="259"/>
      <c r="FD662" s="259" t="n">
        <f aca="false">FD661+FB662</f>
        <v>0</v>
      </c>
      <c r="FE662" s="259"/>
      <c r="FF662" s="259" t="n">
        <f aca="false">FF661+FD662</f>
        <v>0</v>
      </c>
      <c r="FG662" s="259"/>
      <c r="FH662" s="259" t="n">
        <f aca="false">FH661+FF662</f>
        <v>0</v>
      </c>
      <c r="FI662" s="259"/>
      <c r="FJ662" s="259" t="n">
        <f aca="false">FJ661+FH662</f>
        <v>0</v>
      </c>
      <c r="FK662" s="259"/>
    </row>
    <row r="663" customFormat="false" ht="12.75" hidden="true" customHeight="false" outlineLevel="0" collapsed="false">
      <c r="A663" s="232"/>
      <c r="B663" s="233"/>
      <c r="C663" s="232"/>
      <c r="D663" s="234"/>
      <c r="E663" s="234"/>
      <c r="F663" s="235"/>
      <c r="G663" s="234"/>
      <c r="H663" s="261"/>
      <c r="I663" s="237"/>
      <c r="J663" s="238"/>
      <c r="K663" s="262" t="s">
        <v>165</v>
      </c>
      <c r="L663" s="263" t="e">
        <f aca="false">IF($E657&gt;0,L660/$E657,"-")</f>
        <v>#N/A</v>
      </c>
      <c r="M663" s="263"/>
      <c r="N663" s="263" t="e">
        <f aca="false">IF($E657&gt;0,N660/$E657,"-")</f>
        <v>#N/A</v>
      </c>
      <c r="O663" s="263"/>
      <c r="P663" s="263" t="e">
        <f aca="false">IF($E657&gt;0,P660/$E657,"-")</f>
        <v>#N/A</v>
      </c>
      <c r="Q663" s="263"/>
      <c r="R663" s="263" t="e">
        <f aca="false">IF($E657&gt;0,R660/$E657,"-")</f>
        <v>#N/A</v>
      </c>
      <c r="S663" s="263"/>
      <c r="T663" s="263" t="e">
        <f aca="false">IF($E657&gt;0,T660/$E657,"-")</f>
        <v>#N/A</v>
      </c>
      <c r="U663" s="263"/>
      <c r="V663" s="263" t="e">
        <f aca="false">IF($E657&gt;0,V660/$E657,"-")</f>
        <v>#N/A</v>
      </c>
      <c r="W663" s="263"/>
      <c r="X663" s="263" t="e">
        <f aca="false">IF($E657&gt;0,X660/$E657,"-")</f>
        <v>#N/A</v>
      </c>
      <c r="Y663" s="263"/>
      <c r="Z663" s="263" t="e">
        <f aca="false">IF($E657&gt;0,Z660/$E657,"-")</f>
        <v>#N/A</v>
      </c>
      <c r="AA663" s="263"/>
      <c r="AB663" s="263" t="e">
        <f aca="false">IF($E657&gt;0,AB660/$E657,"-")</f>
        <v>#N/A</v>
      </c>
      <c r="AC663" s="263"/>
      <c r="AD663" s="263" t="e">
        <f aca="false">IF($E657&gt;0,AD660/$E657,"-")</f>
        <v>#N/A</v>
      </c>
      <c r="AE663" s="263"/>
      <c r="AF663" s="263" t="e">
        <f aca="false">IF($E657&gt;0,AF660/$E657,"-")</f>
        <v>#N/A</v>
      </c>
      <c r="AG663" s="263"/>
      <c r="AH663" s="263" t="e">
        <f aca="false">IF($E657&gt;0,AH660/$E657,"-")</f>
        <v>#N/A</v>
      </c>
      <c r="AI663" s="263"/>
      <c r="AJ663" s="263" t="e">
        <f aca="false">IF($E657&gt;0,AJ660/$E657,"-")</f>
        <v>#N/A</v>
      </c>
      <c r="AK663" s="263"/>
      <c r="AL663" s="263" t="e">
        <f aca="false">IF($E657&gt;0,AL660/$E657,"-")</f>
        <v>#N/A</v>
      </c>
      <c r="AM663" s="263"/>
      <c r="AN663" s="263" t="e">
        <f aca="false">IF($E657&gt;0,AN660/$E657,"-")</f>
        <v>#N/A</v>
      </c>
      <c r="AO663" s="263"/>
      <c r="AP663" s="263" t="e">
        <f aca="false">IF($E657&gt;0,AP660/$E657,"-")</f>
        <v>#N/A</v>
      </c>
      <c r="AQ663" s="263"/>
      <c r="AR663" s="263" t="e">
        <f aca="false">IF($E657&gt;0,AR660/$E657,"-")</f>
        <v>#N/A</v>
      </c>
      <c r="AS663" s="263"/>
      <c r="AT663" s="263" t="e">
        <f aca="false">IF($E657&gt;0,AT660/$E657,"-")</f>
        <v>#N/A</v>
      </c>
      <c r="AU663" s="263"/>
      <c r="AV663" s="263" t="e">
        <f aca="false">IF($E657&gt;0,AV660/$E657,"-")</f>
        <v>#N/A</v>
      </c>
      <c r="AW663" s="263"/>
      <c r="AX663" s="263" t="e">
        <f aca="false">IF($E657&gt;0,AX660/$E657,"-")</f>
        <v>#N/A</v>
      </c>
      <c r="AY663" s="263"/>
      <c r="AZ663" s="263" t="e">
        <f aca="false">IF($E657&gt;0,AZ660/$E657,"-")</f>
        <v>#N/A</v>
      </c>
      <c r="BA663" s="263"/>
      <c r="BB663" s="263" t="e">
        <f aca="false">IF($E657&gt;0,BB660/$E657,"-")</f>
        <v>#N/A</v>
      </c>
      <c r="BC663" s="263"/>
      <c r="BD663" s="263" t="e">
        <f aca="false">IF($E657&gt;0,BD660/$E657,"-")</f>
        <v>#N/A</v>
      </c>
      <c r="BE663" s="263"/>
      <c r="BF663" s="263" t="e">
        <f aca="false">IF($E657&gt;0,BF660/$E657,"-")</f>
        <v>#N/A</v>
      </c>
      <c r="BG663" s="263"/>
      <c r="BH663" s="263" t="e">
        <f aca="false">IF($E657&gt;0,BH660/$E657,"-")</f>
        <v>#N/A</v>
      </c>
      <c r="BI663" s="263"/>
      <c r="BJ663" s="263" t="e">
        <f aca="false">IF($E657&gt;0,BJ660/$E657,"-")</f>
        <v>#N/A</v>
      </c>
      <c r="BK663" s="263"/>
      <c r="BL663" s="263" t="e">
        <f aca="false">IF($E657&gt;0,BL660/$E657,"-")</f>
        <v>#N/A</v>
      </c>
      <c r="BM663" s="263"/>
      <c r="BN663" s="263" t="e">
        <f aca="false">IF($E657&gt;0,BN660/$E657,"-")</f>
        <v>#N/A</v>
      </c>
      <c r="BO663" s="263"/>
      <c r="BP663" s="263" t="e">
        <f aca="false">IF($E657&gt;0,BP660/$E657,"-")</f>
        <v>#N/A</v>
      </c>
      <c r="BQ663" s="263"/>
      <c r="BR663" s="263" t="e">
        <f aca="false">IF($E657&gt;0,BR660/$E657,"-")</f>
        <v>#N/A</v>
      </c>
      <c r="BS663" s="263"/>
      <c r="BT663" s="263" t="e">
        <f aca="false">IF($E657&gt;0,BT660/$E657,"-")</f>
        <v>#N/A</v>
      </c>
      <c r="BU663" s="263"/>
      <c r="BV663" s="263" t="e">
        <f aca="false">IF($E657&gt;0,BV660/$E657,"-")</f>
        <v>#N/A</v>
      </c>
      <c r="BW663" s="263"/>
      <c r="BX663" s="263" t="e">
        <f aca="false">IF($E657&gt;0,BX660/$E657,"-")</f>
        <v>#N/A</v>
      </c>
      <c r="BY663" s="263"/>
      <c r="BZ663" s="263" t="e">
        <f aca="false">IF($E657&gt;0,BZ660/$E657,"-")</f>
        <v>#N/A</v>
      </c>
      <c r="CA663" s="263"/>
      <c r="CB663" s="263" t="e">
        <f aca="false">IF($E657&gt;0,CB660/$E657,"-")</f>
        <v>#N/A</v>
      </c>
      <c r="CC663" s="263"/>
      <c r="CD663" s="263" t="e">
        <f aca="false">IF($E657&gt;0,CD660/$E657,"-")</f>
        <v>#N/A</v>
      </c>
      <c r="CE663" s="263"/>
      <c r="CF663" s="263" t="e">
        <f aca="false">IF($E657&gt;0,CF660/$E657,"-")</f>
        <v>#N/A</v>
      </c>
      <c r="CG663" s="263"/>
      <c r="CH663" s="263" t="e">
        <f aca="false">IF($E657&gt;0,CH660/$E657,"-")</f>
        <v>#N/A</v>
      </c>
      <c r="CI663" s="263"/>
      <c r="CJ663" s="263" t="e">
        <f aca="false">IF($E657&gt;0,CJ660/$E657,"-")</f>
        <v>#N/A</v>
      </c>
      <c r="CK663" s="263"/>
      <c r="CL663" s="263" t="e">
        <f aca="false">IF($E657&gt;0,CL660/$E657,"-")</f>
        <v>#N/A</v>
      </c>
      <c r="CM663" s="263"/>
      <c r="CN663" s="263" t="e">
        <f aca="false">IF($E657&gt;0,CN660/$E657,"-")</f>
        <v>#N/A</v>
      </c>
      <c r="CO663" s="263"/>
      <c r="CP663" s="263" t="e">
        <f aca="false">IF($E657&gt;0,CP660/$E657,"-")</f>
        <v>#N/A</v>
      </c>
      <c r="CQ663" s="263"/>
      <c r="CR663" s="263" t="e">
        <f aca="false">IF($E657&gt;0,CR660/$E657,"-")</f>
        <v>#N/A</v>
      </c>
      <c r="CS663" s="263"/>
      <c r="CT663" s="263" t="e">
        <f aca="false">IF($E657&gt;0,CT660/$E657,"-")</f>
        <v>#N/A</v>
      </c>
      <c r="CU663" s="263"/>
      <c r="CV663" s="263" t="e">
        <f aca="false">IF($E657&gt;0,CV660/$E657,"-")</f>
        <v>#N/A</v>
      </c>
      <c r="CW663" s="263"/>
      <c r="CX663" s="263" t="e">
        <f aca="false">IF($E657&gt;0,CX660/$E657,"-")</f>
        <v>#N/A</v>
      </c>
      <c r="CY663" s="263"/>
      <c r="CZ663" s="263" t="e">
        <f aca="false">IF($E657&gt;0,CZ660/$E657,"-")</f>
        <v>#N/A</v>
      </c>
      <c r="DA663" s="263"/>
      <c r="DB663" s="263" t="e">
        <f aca="false">IF($E657&gt;0,DB660/$E657,"-")</f>
        <v>#N/A</v>
      </c>
      <c r="DC663" s="263"/>
      <c r="DD663" s="263" t="e">
        <f aca="false">IF($E657&gt;0,DD660/$E657,"-")</f>
        <v>#N/A</v>
      </c>
      <c r="DE663" s="263"/>
      <c r="DF663" s="263" t="e">
        <f aca="false">IF($E657&gt;0,DF660/$E657,"-")</f>
        <v>#N/A</v>
      </c>
      <c r="DG663" s="263"/>
      <c r="DH663" s="263" t="e">
        <f aca="false">IF($E657&gt;0,DH660/$E657,"-")</f>
        <v>#N/A</v>
      </c>
      <c r="DI663" s="263"/>
      <c r="DJ663" s="298" t="e">
        <f aca="false">IF($E657&gt;0,DJ660/$E657,"-")</f>
        <v>#N/A</v>
      </c>
      <c r="DK663" s="298"/>
      <c r="DL663" s="263" t="e">
        <f aca="false">IF($E657&gt;0,DL660/$E657,"-")</f>
        <v>#N/A</v>
      </c>
      <c r="DM663" s="263"/>
      <c r="DN663" s="263" t="e">
        <f aca="false">IF($E657&gt;0,DN660/$E657,"-")</f>
        <v>#N/A</v>
      </c>
      <c r="DO663" s="263"/>
      <c r="DP663" s="263" t="e">
        <f aca="false">IF($E657&gt;0,DP660/$E657,"-")</f>
        <v>#N/A</v>
      </c>
      <c r="DQ663" s="263"/>
      <c r="DR663" s="263" t="e">
        <f aca="false">IF($E657&gt;0,DR660/$E657,"-")</f>
        <v>#N/A</v>
      </c>
      <c r="DS663" s="263"/>
      <c r="DT663" s="263" t="e">
        <f aca="false">IF($E657&gt;0,DT660/$E657,"-")</f>
        <v>#N/A</v>
      </c>
      <c r="DU663" s="263"/>
      <c r="DV663" s="263" t="e">
        <f aca="false">IF($E657&gt;0,DV660/$E657,"-")</f>
        <v>#N/A</v>
      </c>
      <c r="DW663" s="263"/>
      <c r="DX663" s="263" t="e">
        <f aca="false">IF($E657&gt;0,DX660/$E657,"-")</f>
        <v>#N/A</v>
      </c>
      <c r="DY663" s="263"/>
      <c r="DZ663" s="263" t="e">
        <f aca="false">IF($E657&gt;0,DZ660/$E657,"-")</f>
        <v>#N/A</v>
      </c>
      <c r="EA663" s="263"/>
      <c r="EB663" s="263" t="e">
        <f aca="false">IF($E657&gt;0,EB660/$E657,"-")</f>
        <v>#N/A</v>
      </c>
      <c r="EC663" s="263"/>
      <c r="ED663" s="263" t="e">
        <f aca="false">IF($E657&gt;0,ED660/$E657,"-")</f>
        <v>#N/A</v>
      </c>
      <c r="EE663" s="263"/>
      <c r="EF663" s="263" t="e">
        <f aca="false">IF($E657&gt;0,EF660/$E657,"-")</f>
        <v>#N/A</v>
      </c>
      <c r="EG663" s="263"/>
      <c r="EH663" s="263" t="e">
        <f aca="false">IF($E657&gt;0,EH660/$E657,"-")</f>
        <v>#N/A</v>
      </c>
      <c r="EI663" s="263"/>
      <c r="EJ663" s="263" t="e">
        <f aca="false">IF($E657&gt;0,EJ660/$E657,"-")</f>
        <v>#N/A</v>
      </c>
      <c r="EK663" s="263"/>
      <c r="EL663" s="263" t="e">
        <f aca="false">IF($E657&gt;0,EL660/$E657,"-")</f>
        <v>#N/A</v>
      </c>
      <c r="EM663" s="263"/>
      <c r="EN663" s="263" t="e">
        <f aca="false">IF($E657&gt;0,EN660/$E657,"-")</f>
        <v>#N/A</v>
      </c>
      <c r="EO663" s="263"/>
      <c r="EP663" s="263" t="e">
        <f aca="false">IF($E657&gt;0,EP660/$E657,"-")</f>
        <v>#N/A</v>
      </c>
      <c r="EQ663" s="263"/>
      <c r="ER663" s="263" t="e">
        <f aca="false">IF($E657&gt;0,ER660/$E657,"-")</f>
        <v>#N/A</v>
      </c>
      <c r="ES663" s="263"/>
      <c r="ET663" s="263" t="e">
        <f aca="false">IF($E657&gt;0,ET660/$E657,"-")</f>
        <v>#N/A</v>
      </c>
      <c r="EU663" s="263"/>
      <c r="EV663" s="263" t="e">
        <f aca="false">IF($E657&gt;0,EV660/$E657,"-")</f>
        <v>#N/A</v>
      </c>
      <c r="EW663" s="263"/>
      <c r="EX663" s="264" t="e">
        <f aca="false">IF($E657&gt;0,EX660/$E657,"-")</f>
        <v>#N/A</v>
      </c>
      <c r="EY663" s="264"/>
      <c r="EZ663" s="263" t="e">
        <f aca="false">IF($E657&gt;0,EZ660/$E657,"-")</f>
        <v>#N/A</v>
      </c>
      <c r="FA663" s="263"/>
      <c r="FB663" s="263" t="e">
        <f aca="false">IF($E657&gt;0,FB660/$E657,"-")</f>
        <v>#N/A</v>
      </c>
      <c r="FC663" s="263"/>
      <c r="FD663" s="263" t="e">
        <f aca="false">IF($E657&gt;0,FD660/$E657,"-")</f>
        <v>#N/A</v>
      </c>
      <c r="FE663" s="263"/>
      <c r="FF663" s="263" t="e">
        <f aca="false">IF($E657&gt;0,FF660/$E657,"-")</f>
        <v>#N/A</v>
      </c>
      <c r="FG663" s="263"/>
      <c r="FH663" s="263" t="e">
        <f aca="false">IF($E657&gt;0,FH660/$E657,"-")</f>
        <v>#N/A</v>
      </c>
      <c r="FI663" s="263"/>
      <c r="FJ663" s="263" t="e">
        <f aca="false">IF($E657&gt;0,FJ660/$E657,"-")</f>
        <v>#N/A</v>
      </c>
      <c r="FK663" s="263"/>
    </row>
    <row r="664" customFormat="false" ht="12.75" hidden="true" customHeight="false" outlineLevel="0" collapsed="false">
      <c r="A664" s="232"/>
      <c r="B664" s="233"/>
      <c r="C664" s="232"/>
      <c r="D664" s="234"/>
      <c r="E664" s="234"/>
      <c r="F664" s="235"/>
      <c r="G664" s="234"/>
      <c r="H664" s="234"/>
      <c r="I664" s="237"/>
      <c r="J664" s="238"/>
      <c r="K664" s="265" t="s">
        <v>166</v>
      </c>
      <c r="L664" s="266" t="e">
        <f aca="false">IF($E657&gt;0,L662/$E657,"-")</f>
        <v>#N/A</v>
      </c>
      <c r="M664" s="266"/>
      <c r="N664" s="266" t="e">
        <f aca="false">IF($E657&gt;0,N662/$E657,"-")</f>
        <v>#N/A</v>
      </c>
      <c r="O664" s="266"/>
      <c r="P664" s="266" t="e">
        <f aca="false">IF($E657&gt;0,P662/$E657,"-")</f>
        <v>#N/A</v>
      </c>
      <c r="Q664" s="266"/>
      <c r="R664" s="266" t="e">
        <f aca="false">IF($E657&gt;0,R662/$E657,"-")</f>
        <v>#N/A</v>
      </c>
      <c r="S664" s="266"/>
      <c r="T664" s="266" t="e">
        <f aca="false">IF($E657&gt;0,T662/$E657,"-")</f>
        <v>#N/A</v>
      </c>
      <c r="U664" s="266"/>
      <c r="V664" s="266" t="e">
        <f aca="false">IF($E657&gt;0,V662/$E657,"-")</f>
        <v>#N/A</v>
      </c>
      <c r="W664" s="266"/>
      <c r="X664" s="266" t="e">
        <f aca="false">IF($E657&gt;0,X662/$E657,"-")</f>
        <v>#N/A</v>
      </c>
      <c r="Y664" s="266"/>
      <c r="Z664" s="266" t="e">
        <f aca="false">IF($E657&gt;0,Z662/$E657,"-")</f>
        <v>#N/A</v>
      </c>
      <c r="AA664" s="266"/>
      <c r="AB664" s="266" t="e">
        <f aca="false">IF($E657&gt;0,AB662/$E657,"-")</f>
        <v>#N/A</v>
      </c>
      <c r="AC664" s="266"/>
      <c r="AD664" s="266" t="e">
        <f aca="false">IF($E657&gt;0,AD662/$E657,"-")</f>
        <v>#N/A</v>
      </c>
      <c r="AE664" s="266"/>
      <c r="AF664" s="266" t="e">
        <f aca="false">IF($E657&gt;0,AF662/$E657,"-")</f>
        <v>#N/A</v>
      </c>
      <c r="AG664" s="266"/>
      <c r="AH664" s="266" t="e">
        <f aca="false">IF($E657&gt;0,AH662/$E657,"-")</f>
        <v>#N/A</v>
      </c>
      <c r="AI664" s="266"/>
      <c r="AJ664" s="266" t="e">
        <f aca="false">IF($E657&gt;0,AJ662/$E657,"-")</f>
        <v>#N/A</v>
      </c>
      <c r="AK664" s="266"/>
      <c r="AL664" s="266" t="e">
        <f aca="false">IF($E657&gt;0,AL662/$E657,"-")</f>
        <v>#N/A</v>
      </c>
      <c r="AM664" s="266"/>
      <c r="AN664" s="266" t="e">
        <f aca="false">IF($E657&gt;0,AN662/$E657,"-")</f>
        <v>#N/A</v>
      </c>
      <c r="AO664" s="266"/>
      <c r="AP664" s="266" t="e">
        <f aca="false">IF($E657&gt;0,AP662/$E657,"-")</f>
        <v>#N/A</v>
      </c>
      <c r="AQ664" s="266"/>
      <c r="AR664" s="266" t="e">
        <f aca="false">IF($E657&gt;0,AR662/$E657,"-")</f>
        <v>#N/A</v>
      </c>
      <c r="AS664" s="266"/>
      <c r="AT664" s="266" t="e">
        <f aca="false">IF($E657&gt;0,AT662/$E657,"-")</f>
        <v>#N/A</v>
      </c>
      <c r="AU664" s="266"/>
      <c r="AV664" s="266" t="e">
        <f aca="false">IF($E657&gt;0,AV662/$E657,"-")</f>
        <v>#N/A</v>
      </c>
      <c r="AW664" s="266"/>
      <c r="AX664" s="266" t="e">
        <f aca="false">IF($E657&gt;0,AX662/$E657,"-")</f>
        <v>#N/A</v>
      </c>
      <c r="AY664" s="266"/>
      <c r="AZ664" s="266" t="e">
        <f aca="false">IF($E657&gt;0,AZ662/$E657,"-")</f>
        <v>#N/A</v>
      </c>
      <c r="BA664" s="266"/>
      <c r="BB664" s="266" t="e">
        <f aca="false">IF($E657&gt;0,BB662/$E657,"-")</f>
        <v>#N/A</v>
      </c>
      <c r="BC664" s="266"/>
      <c r="BD664" s="266" t="e">
        <f aca="false">IF($E657&gt;0,BD662/$E657,"-")</f>
        <v>#N/A</v>
      </c>
      <c r="BE664" s="266"/>
      <c r="BF664" s="266" t="e">
        <f aca="false">IF($E657&gt;0,BF662/$E657,"-")</f>
        <v>#N/A</v>
      </c>
      <c r="BG664" s="266"/>
      <c r="BH664" s="266" t="e">
        <f aca="false">IF($E657&gt;0,BH662/$E657,"-")</f>
        <v>#N/A</v>
      </c>
      <c r="BI664" s="266"/>
      <c r="BJ664" s="266" t="e">
        <f aca="false">IF($E657&gt;0,BJ662/$E657,"-")</f>
        <v>#N/A</v>
      </c>
      <c r="BK664" s="266"/>
      <c r="BL664" s="266" t="e">
        <f aca="false">IF($E657&gt;0,BL662/$E657,"-")</f>
        <v>#N/A</v>
      </c>
      <c r="BM664" s="266"/>
      <c r="BN664" s="266" t="e">
        <f aca="false">IF($E657&gt;0,BN662/$E657,"-")</f>
        <v>#N/A</v>
      </c>
      <c r="BO664" s="266"/>
      <c r="BP664" s="266" t="e">
        <f aca="false">IF($E657&gt;0,BP662/$E657,"-")</f>
        <v>#N/A</v>
      </c>
      <c r="BQ664" s="266"/>
      <c r="BR664" s="300" t="e">
        <f aca="false">IF($E657&gt;0,BR662/$E657,"-")</f>
        <v>#N/A</v>
      </c>
      <c r="BS664" s="300"/>
      <c r="BT664" s="300" t="e">
        <f aca="false">IF($E657&gt;0,BT662/$E657,"-")</f>
        <v>#N/A</v>
      </c>
      <c r="BU664" s="300"/>
      <c r="BV664" s="300" t="e">
        <f aca="false">IF($E657&gt;0,BV662/$E657,"-")</f>
        <v>#N/A</v>
      </c>
      <c r="BW664" s="300"/>
      <c r="BX664" s="300" t="e">
        <f aca="false">IF($E657&gt;0,BX662/$E657,"-")</f>
        <v>#N/A</v>
      </c>
      <c r="BY664" s="300"/>
      <c r="BZ664" s="300" t="e">
        <f aca="false">IF($E657&gt;0,BZ662/$E657,"-")</f>
        <v>#N/A</v>
      </c>
      <c r="CA664" s="300"/>
      <c r="CB664" s="300" t="e">
        <f aca="false">IF($E657&gt;0,CB662/$E657,"-")</f>
        <v>#N/A</v>
      </c>
      <c r="CC664" s="300"/>
      <c r="CD664" s="300" t="e">
        <f aca="false">IF($E657&gt;0,CD662/$E657,"-")</f>
        <v>#N/A</v>
      </c>
      <c r="CE664" s="300"/>
      <c r="CF664" s="300" t="e">
        <f aca="false">IF($E657&gt;0,CF662/$E657,"-")</f>
        <v>#N/A</v>
      </c>
      <c r="CG664" s="300"/>
      <c r="CH664" s="300" t="e">
        <f aca="false">IF($E657&gt;0,CH662/$E657,"-")</f>
        <v>#N/A</v>
      </c>
      <c r="CI664" s="300"/>
      <c r="CJ664" s="300" t="e">
        <f aca="false">IF($E657&gt;0,CJ662/$E657,"-")</f>
        <v>#N/A</v>
      </c>
      <c r="CK664" s="300"/>
      <c r="CL664" s="300" t="e">
        <f aca="false">IF($E657&gt;0,CL662/$E657,"-")</f>
        <v>#N/A</v>
      </c>
      <c r="CM664" s="300"/>
      <c r="CN664" s="300" t="e">
        <f aca="false">IF($E657&gt;0,CN662/$E657,"-")</f>
        <v>#N/A</v>
      </c>
      <c r="CO664" s="300"/>
      <c r="CP664" s="300" t="e">
        <f aca="false">IF($E657&gt;0,CP662/$E657,"-")</f>
        <v>#N/A</v>
      </c>
      <c r="CQ664" s="300"/>
      <c r="CR664" s="300" t="e">
        <f aca="false">IF($E657&gt;0,CR662/$E657,"-")</f>
        <v>#N/A</v>
      </c>
      <c r="CS664" s="300"/>
      <c r="CT664" s="300" t="e">
        <f aca="false">IF($E657&gt;0,CT662/$E657,"-")</f>
        <v>#N/A</v>
      </c>
      <c r="CU664" s="300"/>
      <c r="CV664" s="300" t="e">
        <f aca="false">IF($E657&gt;0,CV662/$E657,"-")</f>
        <v>#N/A</v>
      </c>
      <c r="CW664" s="300"/>
      <c r="CX664" s="300" t="e">
        <f aca="false">IF($E657&gt;0,CX662/$E657,"-")</f>
        <v>#N/A</v>
      </c>
      <c r="CY664" s="300"/>
      <c r="CZ664" s="300" t="e">
        <f aca="false">IF($E657&gt;0,CZ662/$E657,"-")</f>
        <v>#N/A</v>
      </c>
      <c r="DA664" s="300"/>
      <c r="DB664" s="300" t="e">
        <f aca="false">IF($E657&gt;0,DB662/$E657,"-")</f>
        <v>#N/A</v>
      </c>
      <c r="DC664" s="300"/>
      <c r="DD664" s="300" t="e">
        <f aca="false">IF($E657&gt;0,DD662/$E657,"-")</f>
        <v>#N/A</v>
      </c>
      <c r="DE664" s="300"/>
      <c r="DF664" s="300" t="e">
        <f aca="false">IF($E657&gt;0,DF662/$E657,"-")</f>
        <v>#N/A</v>
      </c>
      <c r="DG664" s="300"/>
      <c r="DH664" s="300" t="e">
        <f aca="false">IF($E657&gt;0,DH662/$E657,"-")</f>
        <v>#N/A</v>
      </c>
      <c r="DI664" s="300"/>
      <c r="DJ664" s="301" t="e">
        <f aca="false">IF($E657&gt;0,DJ662/$E657,"-")</f>
        <v>#N/A</v>
      </c>
      <c r="DK664" s="301"/>
      <c r="DL664" s="300" t="e">
        <f aca="false">IF($E657&gt;0,DL662/$E657,"-")</f>
        <v>#N/A</v>
      </c>
      <c r="DM664" s="300"/>
      <c r="DN664" s="300" t="e">
        <f aca="false">IF($E657&gt;0,DN662/$E657,"-")</f>
        <v>#N/A</v>
      </c>
      <c r="DO664" s="300"/>
      <c r="DP664" s="300" t="e">
        <f aca="false">IF($E657&gt;0,DP662/$E657,"-")</f>
        <v>#N/A</v>
      </c>
      <c r="DQ664" s="300"/>
      <c r="DR664" s="300" t="e">
        <f aca="false">IF($E657&gt;0,DR662/$E657,"-")</f>
        <v>#N/A</v>
      </c>
      <c r="DS664" s="300"/>
      <c r="DT664" s="300" t="e">
        <f aca="false">IF($E657&gt;0,DT662/$E657,"-")</f>
        <v>#N/A</v>
      </c>
      <c r="DU664" s="300"/>
      <c r="DV664" s="300" t="e">
        <f aca="false">IF($E657&gt;0,DV662/$E657,"-")</f>
        <v>#N/A</v>
      </c>
      <c r="DW664" s="300"/>
      <c r="DX664" s="300" t="e">
        <f aca="false">IF($E657&gt;0,DX662/$E657,"-")</f>
        <v>#N/A</v>
      </c>
      <c r="DY664" s="300"/>
      <c r="DZ664" s="300" t="e">
        <f aca="false">IF($E657&gt;0,DZ662/$E657,"-")</f>
        <v>#N/A</v>
      </c>
      <c r="EA664" s="300"/>
      <c r="EB664" s="300" t="e">
        <f aca="false">IF($E657&gt;0,EB662/$E657,"-")</f>
        <v>#N/A</v>
      </c>
      <c r="EC664" s="300"/>
      <c r="ED664" s="300" t="e">
        <f aca="false">IF($E657&gt;0,ED662/$E657,"-")</f>
        <v>#N/A</v>
      </c>
      <c r="EE664" s="300"/>
      <c r="EF664" s="300" t="e">
        <f aca="false">IF($E657&gt;0,EF662/$E657,"-")</f>
        <v>#N/A</v>
      </c>
      <c r="EG664" s="300"/>
      <c r="EH664" s="300" t="e">
        <f aca="false">IF($E657&gt;0,EH662/$E657,"-")</f>
        <v>#N/A</v>
      </c>
      <c r="EI664" s="300"/>
      <c r="EJ664" s="300" t="e">
        <f aca="false">IF($E657&gt;0,EJ662/$E657,"-")</f>
        <v>#N/A</v>
      </c>
      <c r="EK664" s="300"/>
      <c r="EL664" s="300" t="e">
        <f aca="false">IF($E657&gt;0,EL662/$E657,"-")</f>
        <v>#N/A</v>
      </c>
      <c r="EM664" s="300"/>
      <c r="EN664" s="300" t="e">
        <f aca="false">IF($E657&gt;0,EN662/$E657,"-")</f>
        <v>#N/A</v>
      </c>
      <c r="EO664" s="300"/>
      <c r="EP664" s="300" t="e">
        <f aca="false">IF($E657&gt;0,EP662/$E657,"-")</f>
        <v>#N/A</v>
      </c>
      <c r="EQ664" s="300"/>
      <c r="ER664" s="300" t="e">
        <f aca="false">IF($E657&gt;0,ER662/$E657,"-")</f>
        <v>#N/A</v>
      </c>
      <c r="ES664" s="300"/>
      <c r="ET664" s="300" t="e">
        <f aca="false">IF($E657&gt;0,ET662/$E657,"-")</f>
        <v>#N/A</v>
      </c>
      <c r="EU664" s="300"/>
      <c r="EV664" s="300" t="e">
        <f aca="false">IF($E657&gt;0,EV662/$E657,"-")</f>
        <v>#N/A</v>
      </c>
      <c r="EW664" s="300"/>
      <c r="EX664" s="302" t="e">
        <f aca="false">IF($E657&gt;0,EX662/$E657,"-")</f>
        <v>#N/A</v>
      </c>
      <c r="EY664" s="302"/>
      <c r="EZ664" s="300" t="e">
        <f aca="false">IF($E657&gt;0,EZ662/$E657,"-")</f>
        <v>#N/A</v>
      </c>
      <c r="FA664" s="300"/>
      <c r="FB664" s="300" t="e">
        <f aca="false">IF($E657&gt;0,FB662/$E657,"-")</f>
        <v>#N/A</v>
      </c>
      <c r="FC664" s="300"/>
      <c r="FD664" s="300" t="e">
        <f aca="false">IF($E657&gt;0,FD662/$E657,"-")</f>
        <v>#N/A</v>
      </c>
      <c r="FE664" s="300"/>
      <c r="FF664" s="300" t="e">
        <f aca="false">IF($E657&gt;0,FF662/$E657,"-")</f>
        <v>#N/A</v>
      </c>
      <c r="FG664" s="300"/>
      <c r="FH664" s="300" t="e">
        <f aca="false">IF($E657&gt;0,FH662/$E657,"-")</f>
        <v>#N/A</v>
      </c>
      <c r="FI664" s="300"/>
      <c r="FJ664" s="300" t="e">
        <f aca="false">IF($E657&gt;0,FJ662/$E657,"-")</f>
        <v>#N/A</v>
      </c>
      <c r="FK664" s="300"/>
    </row>
    <row r="665" customFormat="false" ht="13.8" hidden="true" customHeight="false" outlineLevel="0" collapsed="false">
      <c r="A665" s="268"/>
      <c r="B665" s="269"/>
      <c r="C665" s="269"/>
      <c r="D665" s="271"/>
      <c r="E665" s="271"/>
      <c r="F665" s="269"/>
      <c r="G665" s="269"/>
      <c r="H665" s="269"/>
      <c r="I665" s="269"/>
      <c r="J665" s="269"/>
      <c r="K665" s="269"/>
      <c r="L665" s="274"/>
      <c r="M665" s="274"/>
      <c r="N665" s="274"/>
      <c r="O665" s="274"/>
      <c r="P665" s="274"/>
      <c r="Q665" s="274"/>
      <c r="R665" s="275"/>
      <c r="S665" s="275"/>
      <c r="T665" s="276"/>
      <c r="U665" s="276"/>
      <c r="V665" s="274"/>
      <c r="W665" s="274"/>
      <c r="X665" s="274"/>
      <c r="Y665" s="274"/>
      <c r="Z665" s="275"/>
      <c r="AA665" s="275"/>
      <c r="AB665" s="276"/>
      <c r="AC665" s="276"/>
      <c r="AD665" s="274"/>
      <c r="AE665" s="274"/>
      <c r="AF665" s="274"/>
      <c r="AG665" s="274"/>
      <c r="AH665" s="275"/>
      <c r="AI665" s="275"/>
      <c r="AJ665" s="276"/>
      <c r="AK665" s="276"/>
      <c r="AL665" s="274"/>
      <c r="AM665" s="274"/>
      <c r="AN665" s="274"/>
      <c r="AO665" s="274"/>
      <c r="AP665" s="275"/>
      <c r="AQ665" s="275"/>
      <c r="AR665" s="276"/>
      <c r="AS665" s="276"/>
      <c r="AT665" s="277"/>
      <c r="AU665" s="277"/>
      <c r="AV665" s="277"/>
      <c r="AW665" s="277"/>
      <c r="AX665" s="277"/>
      <c r="AY665" s="278"/>
      <c r="AZ665" s="279"/>
      <c r="BA665" s="277"/>
      <c r="BB665" s="277"/>
      <c r="BC665" s="277"/>
      <c r="BD665" s="277"/>
      <c r="BE665" s="277"/>
      <c r="BF665" s="277"/>
      <c r="BG665" s="278"/>
      <c r="BH665" s="279"/>
      <c r="BI665" s="277"/>
      <c r="BJ665" s="277"/>
      <c r="BK665" s="277"/>
      <c r="BL665" s="277"/>
      <c r="BM665" s="277"/>
      <c r="BN665" s="277"/>
      <c r="BO665" s="278"/>
      <c r="BP665" s="279"/>
      <c r="BQ665" s="277"/>
      <c r="BR665" s="277"/>
      <c r="BS665" s="277"/>
      <c r="BT665" s="277"/>
      <c r="BU665" s="277"/>
      <c r="BV665" s="277"/>
      <c r="BW665" s="278"/>
      <c r="BX665" s="279"/>
      <c r="BY665" s="277"/>
      <c r="BZ665" s="277"/>
      <c r="CA665" s="277"/>
      <c r="CB665" s="277"/>
      <c r="CC665" s="277"/>
      <c r="CD665" s="275"/>
      <c r="CE665" s="275"/>
      <c r="CF665" s="276"/>
      <c r="CG665" s="276"/>
      <c r="CH665" s="274"/>
      <c r="CI665" s="274"/>
      <c r="CJ665" s="274"/>
      <c r="CK665" s="274"/>
      <c r="CL665" s="275"/>
      <c r="CM665" s="275"/>
      <c r="CN665" s="276"/>
      <c r="CO665" s="276"/>
      <c r="CP665" s="280"/>
      <c r="CQ665" s="280"/>
      <c r="CR665" s="280"/>
      <c r="CS665" s="280"/>
      <c r="CT665" s="281"/>
      <c r="CU665" s="282"/>
      <c r="CV665" s="283"/>
      <c r="CW665" s="281"/>
      <c r="CX665" s="281"/>
      <c r="CY665" s="281"/>
      <c r="CZ665" s="281"/>
      <c r="DA665" s="281"/>
      <c r="DB665" s="281"/>
      <c r="DC665" s="282"/>
      <c r="DD665" s="283"/>
      <c r="DE665" s="281"/>
      <c r="DF665" s="281"/>
      <c r="DG665" s="281"/>
      <c r="DH665" s="281"/>
      <c r="DI665" s="281"/>
      <c r="DJ665" s="284"/>
      <c r="DK665" s="285"/>
      <c r="DL665" s="283"/>
      <c r="DM665" s="281"/>
      <c r="DN665" s="281"/>
      <c r="DO665" s="281"/>
      <c r="DP665" s="281"/>
      <c r="DQ665" s="281"/>
      <c r="DR665" s="281"/>
      <c r="DS665" s="282"/>
      <c r="DT665" s="283"/>
      <c r="DU665" s="281"/>
      <c r="DV665" s="281"/>
      <c r="DW665" s="281"/>
      <c r="DX665" s="281"/>
      <c r="DY665" s="281"/>
      <c r="DZ665" s="281"/>
      <c r="EA665" s="282"/>
      <c r="EB665" s="283"/>
      <c r="EC665" s="281"/>
      <c r="ED665" s="281"/>
      <c r="EE665" s="281"/>
      <c r="EF665" s="281"/>
      <c r="EG665" s="281"/>
      <c r="EH665" s="281"/>
      <c r="EI665" s="282"/>
      <c r="EJ665" s="283"/>
      <c r="EK665" s="281"/>
      <c r="EL665" s="281"/>
      <c r="EM665" s="281"/>
      <c r="EN665" s="281"/>
      <c r="EO665" s="281"/>
      <c r="EP665" s="281"/>
      <c r="EQ665" s="282"/>
      <c r="ER665" s="283"/>
      <c r="ES665" s="281"/>
      <c r="ET665" s="281"/>
      <c r="EU665" s="281"/>
      <c r="EV665" s="281"/>
      <c r="EW665" s="281"/>
      <c r="EX665" s="286"/>
      <c r="EY665" s="287"/>
      <c r="EZ665" s="283"/>
      <c r="FA665" s="281"/>
      <c r="FB665" s="281"/>
      <c r="FC665" s="281"/>
      <c r="FD665" s="281"/>
      <c r="FE665" s="281"/>
      <c r="FF665" s="281"/>
      <c r="FG665" s="282"/>
      <c r="FH665" s="283"/>
      <c r="FI665" s="281"/>
      <c r="FJ665" s="281"/>
      <c r="FK665" s="281"/>
    </row>
    <row r="666" customFormat="false" ht="12.75" hidden="true" customHeight="false" outlineLevel="0" collapsed="false">
      <c r="A666" s="232" t="s">
        <v>234</v>
      </c>
      <c r="B666" s="233" t="e">
        <f aca="false">VLOOKUP(A666,PLANEJAMENTO!$B$11:$C$96,2,FALSE())</f>
        <v>#N/A</v>
      </c>
      <c r="C666" s="232" t="e">
        <f aca="false">VLOOKUP(A666,PLANEJAMENTO!$B$11:$D$96,3,FALSE())</f>
        <v>#N/A</v>
      </c>
      <c r="D666" s="234" t="e">
        <f aca="false">VLOOKUP(A666,PLANEJAMENTO!$B$11:$E$96,4,FALSE())</f>
        <v>#N/A</v>
      </c>
      <c r="E666" s="234" t="e">
        <f aca="false">D666</f>
        <v>#N/A</v>
      </c>
      <c r="F666" s="235" t="n">
        <f aca="false">PRODUÇÕES!D61</f>
        <v>900</v>
      </c>
      <c r="G666" s="234" t="n">
        <f aca="false">F666*8</f>
        <v>7200</v>
      </c>
      <c r="H666" s="234"/>
      <c r="I666" s="237"/>
      <c r="J666" s="238"/>
      <c r="K666" s="305" t="s">
        <v>159</v>
      </c>
      <c r="L666" s="240"/>
      <c r="M666" s="240"/>
      <c r="N666" s="240"/>
      <c r="O666" s="240"/>
      <c r="P666" s="240"/>
      <c r="Q666" s="240"/>
      <c r="R666" s="240"/>
      <c r="S666" s="240"/>
      <c r="T666" s="240"/>
      <c r="U666" s="240"/>
      <c r="V666" s="240"/>
      <c r="W666" s="240"/>
      <c r="X666" s="240"/>
      <c r="Y666" s="240"/>
      <c r="Z666" s="240"/>
      <c r="AA666" s="240"/>
      <c r="AB666" s="240"/>
      <c r="AC666" s="240"/>
      <c r="AD666" s="240"/>
      <c r="AE666" s="240"/>
      <c r="AF666" s="240"/>
      <c r="AG666" s="240"/>
      <c r="AH666" s="240"/>
      <c r="AI666" s="240"/>
      <c r="AJ666" s="240"/>
      <c r="AK666" s="240"/>
      <c r="AL666" s="240"/>
      <c r="AM666" s="240"/>
      <c r="AN666" s="240"/>
      <c r="AO666" s="240"/>
      <c r="AP666" s="240"/>
      <c r="AQ666" s="240"/>
      <c r="AR666" s="240"/>
      <c r="AS666" s="240"/>
      <c r="AT666" s="240"/>
      <c r="AU666" s="240"/>
      <c r="AV666" s="240"/>
      <c r="AW666" s="240"/>
      <c r="AX666" s="240"/>
      <c r="AY666" s="240"/>
      <c r="AZ666" s="240"/>
      <c r="BA666" s="240"/>
      <c r="BB666" s="240"/>
      <c r="BC666" s="240"/>
      <c r="BD666" s="240"/>
      <c r="BE666" s="240"/>
      <c r="BF666" s="345"/>
      <c r="BG666" s="345"/>
      <c r="BH666" s="240"/>
      <c r="BI666" s="240"/>
      <c r="BJ666" s="240"/>
      <c r="BK666" s="240"/>
      <c r="BL666" s="240"/>
      <c r="BM666" s="240"/>
      <c r="BN666" s="240"/>
      <c r="BO666" s="240"/>
      <c r="BP666" s="240"/>
      <c r="BQ666" s="240"/>
      <c r="BR666" s="308"/>
      <c r="BS666" s="308"/>
      <c r="BT666" s="308"/>
      <c r="BU666" s="308"/>
      <c r="BV666" s="308"/>
      <c r="BW666" s="308"/>
      <c r="BX666" s="308"/>
      <c r="BY666" s="308"/>
      <c r="BZ666" s="308" t="n">
        <v>1</v>
      </c>
      <c r="CA666" s="308"/>
      <c r="CB666" s="308" t="n">
        <v>1</v>
      </c>
      <c r="CC666" s="308"/>
      <c r="CD666" s="308" t="n">
        <v>1</v>
      </c>
      <c r="CE666" s="308"/>
      <c r="CF666" s="308" t="n">
        <v>1</v>
      </c>
      <c r="CG666" s="308"/>
      <c r="CH666" s="308"/>
      <c r="CI666" s="308"/>
      <c r="CJ666" s="308"/>
      <c r="CK666" s="308"/>
      <c r="CL666" s="308"/>
      <c r="CM666" s="308"/>
      <c r="CN666" s="308"/>
      <c r="CO666" s="308"/>
      <c r="CP666" s="308"/>
      <c r="CQ666" s="308"/>
      <c r="CR666" s="308"/>
      <c r="CS666" s="308"/>
      <c r="CT666" s="308"/>
      <c r="CU666" s="308"/>
      <c r="CV666" s="308"/>
      <c r="CW666" s="308"/>
      <c r="CX666" s="308"/>
      <c r="CY666" s="308"/>
      <c r="CZ666" s="308"/>
      <c r="DA666" s="308"/>
      <c r="DB666" s="308"/>
      <c r="DC666" s="308"/>
      <c r="DD666" s="308"/>
      <c r="DE666" s="308"/>
      <c r="DF666" s="308"/>
      <c r="DG666" s="308"/>
      <c r="DH666" s="308"/>
      <c r="DI666" s="308"/>
      <c r="DJ666" s="315"/>
      <c r="DK666" s="315"/>
      <c r="DL666" s="308"/>
      <c r="DM666" s="308"/>
      <c r="DN666" s="308"/>
      <c r="DO666" s="308"/>
      <c r="DP666" s="308"/>
      <c r="DQ666" s="308"/>
      <c r="DR666" s="308"/>
      <c r="DS666" s="308"/>
      <c r="DT666" s="308"/>
      <c r="DU666" s="308"/>
      <c r="DV666" s="308"/>
      <c r="DW666" s="308"/>
      <c r="DX666" s="308"/>
      <c r="DY666" s="308"/>
      <c r="DZ666" s="308"/>
      <c r="EA666" s="308"/>
      <c r="EB666" s="308"/>
      <c r="EC666" s="308"/>
      <c r="ED666" s="308"/>
      <c r="EE666" s="308"/>
      <c r="EF666" s="308"/>
      <c r="EG666" s="308"/>
      <c r="EH666" s="308"/>
      <c r="EI666" s="308"/>
      <c r="EJ666" s="308"/>
      <c r="EK666" s="308"/>
      <c r="EL666" s="308"/>
      <c r="EM666" s="308"/>
      <c r="EN666" s="308"/>
      <c r="EO666" s="308"/>
      <c r="EP666" s="308"/>
      <c r="EQ666" s="308"/>
      <c r="ER666" s="308"/>
      <c r="ES666" s="308"/>
      <c r="ET666" s="308"/>
      <c r="EU666" s="308"/>
      <c r="EV666" s="308"/>
      <c r="EW666" s="308"/>
      <c r="EX666" s="309"/>
      <c r="EY666" s="309"/>
      <c r="EZ666" s="308"/>
      <c r="FA666" s="308"/>
      <c r="FB666" s="308"/>
      <c r="FC666" s="308"/>
      <c r="FD666" s="308"/>
      <c r="FE666" s="308"/>
      <c r="FF666" s="308"/>
      <c r="FG666" s="308"/>
      <c r="FH666" s="308"/>
      <c r="FI666" s="308"/>
      <c r="FJ666" s="308"/>
      <c r="FK666" s="308"/>
    </row>
    <row r="667" customFormat="false" ht="12.75" hidden="true" customHeight="false" outlineLevel="0" collapsed="false">
      <c r="A667" s="232"/>
      <c r="B667" s="233"/>
      <c r="C667" s="232"/>
      <c r="D667" s="234"/>
      <c r="E667" s="234"/>
      <c r="F667" s="235"/>
      <c r="G667" s="234"/>
      <c r="H667" s="234"/>
      <c r="I667" s="237"/>
      <c r="J667" s="238"/>
      <c r="K667" s="244" t="s">
        <v>160</v>
      </c>
      <c r="L667" s="245"/>
      <c r="M667" s="245"/>
      <c r="N667" s="245"/>
      <c r="O667" s="245"/>
      <c r="P667" s="245"/>
      <c r="Q667" s="245"/>
      <c r="R667" s="245"/>
      <c r="S667" s="245"/>
      <c r="T667" s="245"/>
      <c r="U667" s="245"/>
      <c r="V667" s="245"/>
      <c r="W667" s="245"/>
      <c r="X667" s="245"/>
      <c r="Y667" s="245"/>
      <c r="Z667" s="245"/>
      <c r="AA667" s="245"/>
      <c r="AB667" s="245"/>
      <c r="AC667" s="245"/>
      <c r="AD667" s="245"/>
      <c r="AE667" s="245"/>
      <c r="AF667" s="245"/>
      <c r="AG667" s="245"/>
      <c r="AH667" s="245"/>
      <c r="AI667" s="245"/>
      <c r="AJ667" s="245"/>
      <c r="AK667" s="245"/>
      <c r="AL667" s="245"/>
      <c r="AM667" s="245"/>
      <c r="AN667" s="245"/>
      <c r="AO667" s="245"/>
      <c r="AP667" s="245"/>
      <c r="AQ667" s="245"/>
      <c r="AR667" s="245"/>
      <c r="AS667" s="245"/>
      <c r="AT667" s="245"/>
      <c r="AU667" s="245"/>
      <c r="AV667" s="245"/>
      <c r="AW667" s="245"/>
      <c r="AX667" s="245"/>
      <c r="AY667" s="245"/>
      <c r="AZ667" s="245"/>
      <c r="BA667" s="245"/>
      <c r="BB667" s="245"/>
      <c r="BC667" s="245"/>
      <c r="BD667" s="245"/>
      <c r="BE667" s="245"/>
      <c r="BF667" s="245"/>
      <c r="BG667" s="245"/>
      <c r="BH667" s="245"/>
      <c r="BI667" s="245"/>
      <c r="BJ667" s="245"/>
      <c r="BK667" s="245"/>
      <c r="BL667" s="245"/>
      <c r="BM667" s="245"/>
      <c r="BN667" s="245"/>
      <c r="BO667" s="245"/>
      <c r="BP667" s="245"/>
      <c r="BQ667" s="245"/>
      <c r="BR667" s="245"/>
      <c r="BS667" s="245"/>
      <c r="BT667" s="245"/>
      <c r="BU667" s="245"/>
      <c r="BV667" s="245"/>
      <c r="BW667" s="245"/>
      <c r="BX667" s="245"/>
      <c r="BY667" s="245"/>
      <c r="BZ667" s="245" t="n">
        <v>1</v>
      </c>
      <c r="CA667" s="245"/>
      <c r="CB667" s="245" t="n">
        <v>1</v>
      </c>
      <c r="CC667" s="245"/>
      <c r="CD667" s="245" t="n">
        <v>1</v>
      </c>
      <c r="CE667" s="245"/>
      <c r="CF667" s="245" t="n">
        <v>1</v>
      </c>
      <c r="CG667" s="245"/>
      <c r="CH667" s="245"/>
      <c r="CI667" s="245"/>
      <c r="CJ667" s="245"/>
      <c r="CK667" s="245"/>
      <c r="CL667" s="245"/>
      <c r="CM667" s="245"/>
      <c r="CN667" s="245"/>
      <c r="CO667" s="245"/>
      <c r="CP667" s="245"/>
      <c r="CQ667" s="245"/>
      <c r="CR667" s="245"/>
      <c r="CS667" s="245"/>
      <c r="CT667" s="245"/>
      <c r="CU667" s="245"/>
      <c r="CV667" s="245"/>
      <c r="CW667" s="245"/>
      <c r="CX667" s="245"/>
      <c r="CY667" s="245"/>
      <c r="CZ667" s="245"/>
      <c r="DA667" s="245"/>
      <c r="DB667" s="245"/>
      <c r="DC667" s="245"/>
      <c r="DD667" s="245"/>
      <c r="DE667" s="245"/>
      <c r="DF667" s="245"/>
      <c r="DG667" s="245"/>
      <c r="DH667" s="245"/>
      <c r="DI667" s="245"/>
      <c r="DJ667" s="310"/>
      <c r="DK667" s="310"/>
      <c r="DL667" s="245"/>
      <c r="DM667" s="245"/>
      <c r="DN667" s="245"/>
      <c r="DO667" s="245"/>
      <c r="DP667" s="245"/>
      <c r="DQ667" s="245"/>
      <c r="DR667" s="245"/>
      <c r="DS667" s="245"/>
      <c r="DT667" s="245"/>
      <c r="DU667" s="245"/>
      <c r="DV667" s="245"/>
      <c r="DW667" s="245"/>
      <c r="DX667" s="245"/>
      <c r="DY667" s="245"/>
      <c r="DZ667" s="245"/>
      <c r="EA667" s="245"/>
      <c r="EB667" s="245"/>
      <c r="EC667" s="245"/>
      <c r="ED667" s="245"/>
      <c r="EE667" s="245"/>
      <c r="EF667" s="245"/>
      <c r="EG667" s="245"/>
      <c r="EH667" s="245"/>
      <c r="EI667" s="245"/>
      <c r="EJ667" s="245"/>
      <c r="EK667" s="245"/>
      <c r="EL667" s="245"/>
      <c r="EM667" s="245"/>
      <c r="EN667" s="245"/>
      <c r="EO667" s="245"/>
      <c r="EP667" s="245"/>
      <c r="EQ667" s="245"/>
      <c r="ER667" s="245"/>
      <c r="ES667" s="245"/>
      <c r="ET667" s="245"/>
      <c r="EU667" s="245"/>
      <c r="EV667" s="245"/>
      <c r="EW667" s="245"/>
      <c r="EX667" s="246"/>
      <c r="EY667" s="246"/>
      <c r="EZ667" s="245"/>
      <c r="FA667" s="245"/>
      <c r="FB667" s="245"/>
      <c r="FC667" s="245"/>
      <c r="FD667" s="245"/>
      <c r="FE667" s="245"/>
      <c r="FF667" s="245"/>
      <c r="FG667" s="245"/>
      <c r="FH667" s="245"/>
      <c r="FI667" s="245"/>
      <c r="FJ667" s="245"/>
      <c r="FK667" s="245"/>
    </row>
    <row r="668" customFormat="false" ht="12.75" hidden="true" customHeight="false" outlineLevel="0" collapsed="false">
      <c r="A668" s="232"/>
      <c r="B668" s="233"/>
      <c r="C668" s="232"/>
      <c r="D668" s="234"/>
      <c r="E668" s="234"/>
      <c r="F668" s="235"/>
      <c r="G668" s="234"/>
      <c r="H668" s="234"/>
      <c r="I668" s="237"/>
      <c r="J668" s="238"/>
      <c r="K668" s="247" t="s">
        <v>161</v>
      </c>
      <c r="L668" s="248" t="n">
        <f aca="false">(L666*L667*$G666)*$L$8</f>
        <v>0</v>
      </c>
      <c r="M668" s="248"/>
      <c r="N668" s="248" t="n">
        <f aca="false">(N666*N667*$G666)*$L$8</f>
        <v>0</v>
      </c>
      <c r="O668" s="248"/>
      <c r="P668" s="248" t="n">
        <f aca="false">(P666*P667*$G666)*$L$8</f>
        <v>0</v>
      </c>
      <c r="Q668" s="248"/>
      <c r="R668" s="248" t="n">
        <f aca="false">(R666*R667*$G666)*$L$8</f>
        <v>0</v>
      </c>
      <c r="S668" s="248"/>
      <c r="T668" s="248" t="n">
        <f aca="false">(T666*T667*$G666)*$T$8</f>
        <v>0</v>
      </c>
      <c r="U668" s="248"/>
      <c r="V668" s="248" t="n">
        <f aca="false">(V666*V667*$G666)*$T$8</f>
        <v>0</v>
      </c>
      <c r="W668" s="248"/>
      <c r="X668" s="248" t="n">
        <f aca="false">(X666*X667*$G666)*$T$8</f>
        <v>0</v>
      </c>
      <c r="Y668" s="248"/>
      <c r="Z668" s="248" t="n">
        <f aca="false">(Z666*Z667*$G666)*$T$8</f>
        <v>0</v>
      </c>
      <c r="AA668" s="248"/>
      <c r="AB668" s="248" t="n">
        <f aca="false">(AB666*AB667*$G666)*$AB$8</f>
        <v>0</v>
      </c>
      <c r="AC668" s="248"/>
      <c r="AD668" s="248" t="n">
        <f aca="false">(AD666*AD667*$G666)*$AB$8</f>
        <v>0</v>
      </c>
      <c r="AE668" s="248"/>
      <c r="AF668" s="248" t="n">
        <f aca="false">(AF666*AF667*$G666)*$AB$8</f>
        <v>0</v>
      </c>
      <c r="AG668" s="248"/>
      <c r="AH668" s="248" t="n">
        <f aca="false">(AH666*AH667*$G666)*$AB$8</f>
        <v>0</v>
      </c>
      <c r="AI668" s="248"/>
      <c r="AJ668" s="248" t="n">
        <f aca="false">(AJ666*AJ667*$G666)*$AJ$8</f>
        <v>0</v>
      </c>
      <c r="AK668" s="248"/>
      <c r="AL668" s="248" t="n">
        <f aca="false">(AL666*AL667*$G666)*$AJ$8</f>
        <v>0</v>
      </c>
      <c r="AM668" s="248"/>
      <c r="AN668" s="248" t="n">
        <f aca="false">(AN666*AN667*$G666)*$AJ$8</f>
        <v>0</v>
      </c>
      <c r="AO668" s="248"/>
      <c r="AP668" s="248" t="n">
        <f aca="false">(AP666*AP667*$G666)*$AJ$8</f>
        <v>0</v>
      </c>
      <c r="AQ668" s="248"/>
      <c r="AR668" s="248" t="n">
        <f aca="false">(AR666*AR667*$G666)*$AT$8</f>
        <v>0</v>
      </c>
      <c r="AS668" s="248"/>
      <c r="AT668" s="248" t="n">
        <f aca="false">(AT666*AT667*$G666)*$AT$8</f>
        <v>0</v>
      </c>
      <c r="AU668" s="248"/>
      <c r="AV668" s="248" t="n">
        <f aca="false">(AV666*AV667*$G666)*$AT$8</f>
        <v>0</v>
      </c>
      <c r="AW668" s="248"/>
      <c r="AX668" s="248" t="n">
        <f aca="false">(AX666*AX667*$G666)*$AT$8</f>
        <v>0</v>
      </c>
      <c r="AY668" s="248"/>
      <c r="AZ668" s="248" t="n">
        <f aca="false">(AZ666*AZ667*$G666)*$BB$8</f>
        <v>0</v>
      </c>
      <c r="BA668" s="248"/>
      <c r="BB668" s="248" t="n">
        <f aca="false">(BB666*BB667*$G666)*$BB$8</f>
        <v>0</v>
      </c>
      <c r="BC668" s="248"/>
      <c r="BD668" s="248" t="n">
        <f aca="false">(BD666*BD667*$G666)*$BB$8</f>
        <v>0</v>
      </c>
      <c r="BE668" s="248"/>
      <c r="BF668" s="248" t="n">
        <f aca="false">(BF666*BF667*$G666)*$BB$8</f>
        <v>0</v>
      </c>
      <c r="BG668" s="248"/>
      <c r="BH668" s="248" t="n">
        <f aca="false">(BH666*BH667*$G666)*$BJ$8</f>
        <v>0</v>
      </c>
      <c r="BI668" s="248"/>
      <c r="BJ668" s="248" t="n">
        <f aca="false">(BJ666*BJ667*$G666)*$BJ$8</f>
        <v>0</v>
      </c>
      <c r="BK668" s="248"/>
      <c r="BL668" s="248" t="n">
        <f aca="false">(BL666*BL667*$G666)*$BJ$8</f>
        <v>0</v>
      </c>
      <c r="BM668" s="248"/>
      <c r="BN668" s="248" t="n">
        <f aca="false">(BN666*BN667*$G666)*$BJ$8</f>
        <v>0</v>
      </c>
      <c r="BO668" s="248"/>
      <c r="BP668" s="248" t="n">
        <f aca="false">(BP666*BP667*$G666)*$BT$8</f>
        <v>0</v>
      </c>
      <c r="BQ668" s="248"/>
      <c r="BR668" s="248" t="n">
        <f aca="false">(BR666*BR667*$G666)*$BT$8</f>
        <v>0</v>
      </c>
      <c r="BS668" s="248"/>
      <c r="BT668" s="248" t="n">
        <f aca="false">(BT666*BT667*$G666)*$BT$8</f>
        <v>0</v>
      </c>
      <c r="BU668" s="248"/>
      <c r="BV668" s="248" t="n">
        <f aca="false">(BV666*BV667*$G666)*$BT$8</f>
        <v>0</v>
      </c>
      <c r="BW668" s="248"/>
      <c r="BX668" s="248" t="n">
        <f aca="false">(BX666*BX667*$G666)*$BT$8</f>
        <v>0</v>
      </c>
      <c r="BY668" s="248"/>
      <c r="BZ668" s="248" t="n">
        <f aca="false">(BZ666*BZ667*$G666)*$BT$8</f>
        <v>7176.77419354839</v>
      </c>
      <c r="CA668" s="248"/>
      <c r="CB668" s="248" t="n">
        <f aca="false">(CB666*CB667*$G666)*$CB$8</f>
        <v>7200</v>
      </c>
      <c r="CC668" s="248"/>
      <c r="CD668" s="248" t="n">
        <f aca="false">(CD666*CD667*$G666)*$CB$8</f>
        <v>7200</v>
      </c>
      <c r="CE668" s="248"/>
      <c r="CF668" s="248" t="n">
        <f aca="false">(CF666*CF667*$G666)*$CJ$8</f>
        <v>7200</v>
      </c>
      <c r="CG668" s="248"/>
      <c r="CH668" s="248" t="n">
        <f aca="false">(CH666*CH667*$G666)*$CJ$8</f>
        <v>0</v>
      </c>
      <c r="CI668" s="248"/>
      <c r="CJ668" s="248" t="n">
        <f aca="false">(CJ666*CJ667*$G666)*$CJ$8</f>
        <v>0</v>
      </c>
      <c r="CK668" s="248"/>
      <c r="CL668" s="248" t="n">
        <f aca="false">(CL666*CL667*$G666)*$CJ$8</f>
        <v>0</v>
      </c>
      <c r="CM668" s="248"/>
      <c r="CN668" s="248" t="n">
        <f aca="false">(CN666*CN667*$G666)*$CT$8</f>
        <v>0</v>
      </c>
      <c r="CO668" s="248"/>
      <c r="CP668" s="248" t="n">
        <f aca="false">(CP666*CP667*$G666)*$CT$8</f>
        <v>0</v>
      </c>
      <c r="CQ668" s="248"/>
      <c r="CR668" s="248" t="n">
        <f aca="false">(CR666*CR667*$G666)*$CT$8</f>
        <v>0</v>
      </c>
      <c r="CS668" s="248"/>
      <c r="CT668" s="248" t="n">
        <f aca="false">(CT666*CT667*$G666)*$CT$8</f>
        <v>0</v>
      </c>
      <c r="CU668" s="248"/>
      <c r="CV668" s="248" t="n">
        <f aca="false">(CV666*CV667*$G666)*$DB$8</f>
        <v>0</v>
      </c>
      <c r="CW668" s="248"/>
      <c r="CX668" s="248" t="n">
        <f aca="false">(CX666*CX667*$G666)*$DB$8</f>
        <v>0</v>
      </c>
      <c r="CY668" s="248"/>
      <c r="CZ668" s="248" t="n">
        <f aca="false">(CZ666*CZ667*$G666)*$DB$8</f>
        <v>0</v>
      </c>
      <c r="DA668" s="248"/>
      <c r="DB668" s="248" t="n">
        <f aca="false">(DB666*DB667*$G666)*$DB$8</f>
        <v>0</v>
      </c>
      <c r="DC668" s="248"/>
      <c r="DD668" s="248" t="n">
        <f aca="false">(DD666*DD667*$G666)*$DB$8</f>
        <v>0</v>
      </c>
      <c r="DE668" s="248"/>
      <c r="DF668" s="248" t="n">
        <f aca="false">(DF666*DF667*$G666)*$DB$8</f>
        <v>0</v>
      </c>
      <c r="DG668" s="248"/>
      <c r="DH668" s="248" t="n">
        <f aca="false">(DH666*DH667*$G666)*$DB$8</f>
        <v>0</v>
      </c>
      <c r="DI668" s="248"/>
      <c r="DJ668" s="292" t="n">
        <f aca="false">(DJ666*DJ667*$G666)*$DB$8</f>
        <v>0</v>
      </c>
      <c r="DK668" s="292"/>
      <c r="DL668" s="248" t="n">
        <f aca="false">(DL666*DL667*$G666)*$DB$8</f>
        <v>0</v>
      </c>
      <c r="DM668" s="248"/>
      <c r="DN668" s="248" t="n">
        <f aca="false">(DN666*DN667*$G666)*$DB$8</f>
        <v>0</v>
      </c>
      <c r="DO668" s="248"/>
      <c r="DP668" s="248" t="n">
        <f aca="false">(DP666*DP667*$G666)*$DB$8</f>
        <v>0</v>
      </c>
      <c r="DQ668" s="248"/>
      <c r="DR668" s="248" t="n">
        <f aca="false">(DR666*DR667*$G666)*$DB$8</f>
        <v>0</v>
      </c>
      <c r="DS668" s="248"/>
      <c r="DT668" s="248" t="n">
        <f aca="false">(DT666*DT667*$G666)*$DB$8</f>
        <v>0</v>
      </c>
      <c r="DU668" s="248"/>
      <c r="DV668" s="248" t="n">
        <f aca="false">(DV666*DV667*$G666)*$DB$8</f>
        <v>0</v>
      </c>
      <c r="DW668" s="248"/>
      <c r="DX668" s="248" t="n">
        <f aca="false">(DX666*DX667*$G666)*$DB$8</f>
        <v>0</v>
      </c>
      <c r="DY668" s="248"/>
      <c r="DZ668" s="248" t="n">
        <f aca="false">(DZ666*DZ667*$G666)*$DB$8</f>
        <v>0</v>
      </c>
      <c r="EA668" s="248"/>
      <c r="EB668" s="248" t="n">
        <f aca="false">(EB666*EB667*$G666)*$DB$8</f>
        <v>0</v>
      </c>
      <c r="EC668" s="248"/>
      <c r="ED668" s="248" t="n">
        <f aca="false">(ED666*ED667*$G666)*$DB$8</f>
        <v>0</v>
      </c>
      <c r="EE668" s="248"/>
      <c r="EF668" s="248" t="n">
        <f aca="false">(EF666*EF667*$G666)*$DB$8</f>
        <v>0</v>
      </c>
      <c r="EG668" s="248"/>
      <c r="EH668" s="248" t="n">
        <f aca="false">(EH666*EH667*$G666)*$DB$8</f>
        <v>0</v>
      </c>
      <c r="EI668" s="248"/>
      <c r="EJ668" s="248" t="n">
        <f aca="false">(EJ666*EJ667*$G666)*$DB$8</f>
        <v>0</v>
      </c>
      <c r="EK668" s="248"/>
      <c r="EL668" s="248" t="n">
        <f aca="false">(EL666*EL667*$G666)*$DB$8</f>
        <v>0</v>
      </c>
      <c r="EM668" s="248"/>
      <c r="EN668" s="248" t="n">
        <f aca="false">(EN666*EN667*$G666)*$DB$8</f>
        <v>0</v>
      </c>
      <c r="EO668" s="248"/>
      <c r="EP668" s="248" t="n">
        <f aca="false">(EP666*EP667*$G666)*$DB$8</f>
        <v>0</v>
      </c>
      <c r="EQ668" s="248"/>
      <c r="ER668" s="248" t="n">
        <f aca="false">(ER666*ER667*$G666)*$DB$8</f>
        <v>0</v>
      </c>
      <c r="ES668" s="248"/>
      <c r="ET668" s="248" t="n">
        <f aca="false">(ET666*ET667*$G666)*$DB$8</f>
        <v>0</v>
      </c>
      <c r="EU668" s="248"/>
      <c r="EV668" s="248" t="n">
        <f aca="false">(EV666*EV667*$G666)*$DB$8</f>
        <v>0</v>
      </c>
      <c r="EW668" s="248"/>
      <c r="EX668" s="249" t="n">
        <f aca="false">(EX666*EX667*$G666)*$DB$8</f>
        <v>0</v>
      </c>
      <c r="EY668" s="249"/>
      <c r="EZ668" s="248" t="n">
        <f aca="false">(EZ666*EZ667*$G666)*$DB$8</f>
        <v>0</v>
      </c>
      <c r="FA668" s="248"/>
      <c r="FB668" s="248" t="n">
        <f aca="false">(FB666*FB667*$G666)*$DB$8</f>
        <v>0</v>
      </c>
      <c r="FC668" s="248"/>
      <c r="FD668" s="248" t="n">
        <f aca="false">(FD666*FD667*$G666)*$DB$8</f>
        <v>0</v>
      </c>
      <c r="FE668" s="248"/>
      <c r="FF668" s="248" t="n">
        <f aca="false">(FF666*FF667*$G666)*$DB$8</f>
        <v>0</v>
      </c>
      <c r="FG668" s="248"/>
      <c r="FH668" s="248" t="n">
        <f aca="false">(FH666*FH667*$G666)*$DB$8</f>
        <v>0</v>
      </c>
      <c r="FI668" s="248"/>
      <c r="FJ668" s="248" t="n">
        <f aca="false">(FJ666*FJ667*$G666)*$DB$8</f>
        <v>0</v>
      </c>
      <c r="FK668" s="248"/>
    </row>
    <row r="669" customFormat="false" ht="12.75" hidden="true" customHeight="false" outlineLevel="0" collapsed="false">
      <c r="A669" s="232"/>
      <c r="B669" s="233"/>
      <c r="C669" s="232"/>
      <c r="D669" s="234"/>
      <c r="E669" s="234"/>
      <c r="F669" s="235"/>
      <c r="G669" s="234"/>
      <c r="H669" s="234"/>
      <c r="I669" s="237"/>
      <c r="J669" s="238"/>
      <c r="K669" s="250" t="s">
        <v>162</v>
      </c>
      <c r="L669" s="251" t="n">
        <f aca="false">L668</f>
        <v>0</v>
      </c>
      <c r="M669" s="251"/>
      <c r="N669" s="251" t="n">
        <f aca="false">L669+N668</f>
        <v>0</v>
      </c>
      <c r="O669" s="251"/>
      <c r="P669" s="251" t="n">
        <f aca="false">N669+P668</f>
        <v>0</v>
      </c>
      <c r="Q669" s="251"/>
      <c r="R669" s="251" t="n">
        <f aca="false">P669+R668</f>
        <v>0</v>
      </c>
      <c r="S669" s="251"/>
      <c r="T669" s="251" t="n">
        <f aca="false">R669+T668</f>
        <v>0</v>
      </c>
      <c r="U669" s="251"/>
      <c r="V669" s="251" t="n">
        <f aca="false">T669+V668</f>
        <v>0</v>
      </c>
      <c r="W669" s="251"/>
      <c r="X669" s="251" t="n">
        <f aca="false">V669+X668</f>
        <v>0</v>
      </c>
      <c r="Y669" s="251"/>
      <c r="Z669" s="251" t="n">
        <f aca="false">X669+Z668</f>
        <v>0</v>
      </c>
      <c r="AA669" s="251"/>
      <c r="AB669" s="251" t="n">
        <f aca="false">Z669+AB668</f>
        <v>0</v>
      </c>
      <c r="AC669" s="251"/>
      <c r="AD669" s="251" t="n">
        <f aca="false">AB669+AD668</f>
        <v>0</v>
      </c>
      <c r="AE669" s="251"/>
      <c r="AF669" s="251" t="n">
        <f aca="false">AD669+AF668</f>
        <v>0</v>
      </c>
      <c r="AG669" s="251"/>
      <c r="AH669" s="251" t="n">
        <f aca="false">AF669+AH668</f>
        <v>0</v>
      </c>
      <c r="AI669" s="251"/>
      <c r="AJ669" s="251" t="n">
        <f aca="false">AH669+AJ668</f>
        <v>0</v>
      </c>
      <c r="AK669" s="251"/>
      <c r="AL669" s="251" t="n">
        <f aca="false">AJ669+AL668</f>
        <v>0</v>
      </c>
      <c r="AM669" s="251"/>
      <c r="AN669" s="251" t="n">
        <f aca="false">AL669+AN668</f>
        <v>0</v>
      </c>
      <c r="AO669" s="251"/>
      <c r="AP669" s="251" t="n">
        <f aca="false">AN669+AP668</f>
        <v>0</v>
      </c>
      <c r="AQ669" s="251"/>
      <c r="AR669" s="251" t="n">
        <f aca="false">AP669+AR668</f>
        <v>0</v>
      </c>
      <c r="AS669" s="251"/>
      <c r="AT669" s="251" t="n">
        <f aca="false">AR669+AT668</f>
        <v>0</v>
      </c>
      <c r="AU669" s="251"/>
      <c r="AV669" s="251" t="n">
        <f aca="false">AT669+AV668</f>
        <v>0</v>
      </c>
      <c r="AW669" s="251"/>
      <c r="AX669" s="251" t="n">
        <f aca="false">AV669+AX668</f>
        <v>0</v>
      </c>
      <c r="AY669" s="251"/>
      <c r="AZ669" s="251" t="n">
        <f aca="false">AX669+AZ668</f>
        <v>0</v>
      </c>
      <c r="BA669" s="251"/>
      <c r="BB669" s="251" t="n">
        <f aca="false">AZ669+BB668</f>
        <v>0</v>
      </c>
      <c r="BC669" s="251"/>
      <c r="BD669" s="251" t="n">
        <f aca="false">BB669+BD668</f>
        <v>0</v>
      </c>
      <c r="BE669" s="251"/>
      <c r="BF669" s="251" t="n">
        <f aca="false">BD669+BF668</f>
        <v>0</v>
      </c>
      <c r="BG669" s="251"/>
      <c r="BH669" s="251" t="n">
        <f aca="false">BF669+BH668</f>
        <v>0</v>
      </c>
      <c r="BI669" s="251"/>
      <c r="BJ669" s="251" t="n">
        <f aca="false">BH669+BJ668</f>
        <v>0</v>
      </c>
      <c r="BK669" s="251"/>
      <c r="BL669" s="251" t="n">
        <f aca="false">BJ669+BL668</f>
        <v>0</v>
      </c>
      <c r="BM669" s="251"/>
      <c r="BN669" s="251" t="n">
        <f aca="false">BL669+BN668</f>
        <v>0</v>
      </c>
      <c r="BO669" s="251"/>
      <c r="BP669" s="251" t="n">
        <f aca="false">BN669+BP668</f>
        <v>0</v>
      </c>
      <c r="BQ669" s="251"/>
      <c r="BR669" s="251" t="n">
        <f aca="false">BP669+BR668</f>
        <v>0</v>
      </c>
      <c r="BS669" s="251"/>
      <c r="BT669" s="251" t="n">
        <f aca="false">BR669+BT668</f>
        <v>0</v>
      </c>
      <c r="BU669" s="251"/>
      <c r="BV669" s="251" t="n">
        <f aca="false">BT669+BV668</f>
        <v>0</v>
      </c>
      <c r="BW669" s="251"/>
      <c r="BX669" s="251" t="n">
        <f aca="false">BV669+BX668</f>
        <v>0</v>
      </c>
      <c r="BY669" s="251"/>
      <c r="BZ669" s="251" t="n">
        <f aca="false">BX669+BZ668</f>
        <v>7176.77419354839</v>
      </c>
      <c r="CA669" s="251"/>
      <c r="CB669" s="251" t="n">
        <f aca="false">BZ669+CB668</f>
        <v>14376.7741935484</v>
      </c>
      <c r="CC669" s="251"/>
      <c r="CD669" s="251" t="n">
        <f aca="false">CB669+CD668</f>
        <v>21576.7741935484</v>
      </c>
      <c r="CE669" s="251"/>
      <c r="CF669" s="251" t="n">
        <f aca="false">CD669+CF668</f>
        <v>28776.7741935484</v>
      </c>
      <c r="CG669" s="251"/>
      <c r="CH669" s="251" t="n">
        <f aca="false">CF669+CH668</f>
        <v>28776.7741935484</v>
      </c>
      <c r="CI669" s="251"/>
      <c r="CJ669" s="251" t="n">
        <f aca="false">CH669+CJ668</f>
        <v>28776.7741935484</v>
      </c>
      <c r="CK669" s="251"/>
      <c r="CL669" s="251" t="n">
        <f aca="false">CJ669+CL668</f>
        <v>28776.7741935484</v>
      </c>
      <c r="CM669" s="251"/>
      <c r="CN669" s="251" t="n">
        <f aca="false">CL669+CN668</f>
        <v>28776.7741935484</v>
      </c>
      <c r="CO669" s="251"/>
      <c r="CP669" s="251" t="n">
        <f aca="false">CN669+CP668</f>
        <v>28776.7741935484</v>
      </c>
      <c r="CQ669" s="251"/>
      <c r="CR669" s="251" t="n">
        <f aca="false">CP669+CR668</f>
        <v>28776.7741935484</v>
      </c>
      <c r="CS669" s="251"/>
      <c r="CT669" s="251" t="n">
        <f aca="false">CR669+CT668</f>
        <v>28776.7741935484</v>
      </c>
      <c r="CU669" s="251"/>
      <c r="CV669" s="251" t="n">
        <f aca="false">CT669+CV668</f>
        <v>28776.7741935484</v>
      </c>
      <c r="CW669" s="251"/>
      <c r="CX669" s="251" t="n">
        <f aca="false">CV669+CX668</f>
        <v>28776.7741935484</v>
      </c>
      <c r="CY669" s="251"/>
      <c r="CZ669" s="251" t="n">
        <f aca="false">CX669+CZ668</f>
        <v>28776.7741935484</v>
      </c>
      <c r="DA669" s="251"/>
      <c r="DB669" s="251" t="n">
        <f aca="false">CZ669+DB668</f>
        <v>28776.7741935484</v>
      </c>
      <c r="DC669" s="251"/>
      <c r="DD669" s="251" t="n">
        <f aca="false">DB669+DD668</f>
        <v>28776.7741935484</v>
      </c>
      <c r="DE669" s="251"/>
      <c r="DF669" s="251" t="n">
        <f aca="false">DD669+DF668</f>
        <v>28776.7741935484</v>
      </c>
      <c r="DG669" s="251"/>
      <c r="DH669" s="251" t="n">
        <f aca="false">DF669+DH668</f>
        <v>28776.7741935484</v>
      </c>
      <c r="DI669" s="251"/>
      <c r="DJ669" s="293" t="n">
        <f aca="false">DH669+DJ668</f>
        <v>28776.7741935484</v>
      </c>
      <c r="DK669" s="293"/>
      <c r="DL669" s="251" t="n">
        <f aca="false">DJ669+DL668</f>
        <v>28776.7741935484</v>
      </c>
      <c r="DM669" s="251"/>
      <c r="DN669" s="251" t="n">
        <f aca="false">DL669+DN668</f>
        <v>28776.7741935484</v>
      </c>
      <c r="DO669" s="251"/>
      <c r="DP669" s="251" t="n">
        <f aca="false">DN669+DP668</f>
        <v>28776.7741935484</v>
      </c>
      <c r="DQ669" s="251"/>
      <c r="DR669" s="251" t="n">
        <f aca="false">DP669+DR668</f>
        <v>28776.7741935484</v>
      </c>
      <c r="DS669" s="251"/>
      <c r="DT669" s="251" t="n">
        <f aca="false">DR669+DT668</f>
        <v>28776.7741935484</v>
      </c>
      <c r="DU669" s="251"/>
      <c r="DV669" s="251" t="n">
        <f aca="false">DT669+DV668</f>
        <v>28776.7741935484</v>
      </c>
      <c r="DW669" s="251"/>
      <c r="DX669" s="251" t="n">
        <f aca="false">DV669+DX668</f>
        <v>28776.7741935484</v>
      </c>
      <c r="DY669" s="251"/>
      <c r="DZ669" s="251" t="n">
        <f aca="false">DX669+DZ668</f>
        <v>28776.7741935484</v>
      </c>
      <c r="EA669" s="251"/>
      <c r="EB669" s="251" t="n">
        <f aca="false">DZ669+EB668</f>
        <v>28776.7741935484</v>
      </c>
      <c r="EC669" s="251"/>
      <c r="ED669" s="251" t="n">
        <f aca="false">EB669+ED668</f>
        <v>28776.7741935484</v>
      </c>
      <c r="EE669" s="251"/>
      <c r="EF669" s="251" t="n">
        <f aca="false">ED669+EF668</f>
        <v>28776.7741935484</v>
      </c>
      <c r="EG669" s="251"/>
      <c r="EH669" s="251" t="n">
        <f aca="false">EF669+EH668</f>
        <v>28776.7741935484</v>
      </c>
      <c r="EI669" s="251"/>
      <c r="EJ669" s="251" t="n">
        <f aca="false">EH669+EJ668</f>
        <v>28776.7741935484</v>
      </c>
      <c r="EK669" s="251"/>
      <c r="EL669" s="251" t="n">
        <f aca="false">EJ669+EL668</f>
        <v>28776.7741935484</v>
      </c>
      <c r="EM669" s="251"/>
      <c r="EN669" s="251" t="n">
        <f aca="false">EL669+EN668</f>
        <v>28776.7741935484</v>
      </c>
      <c r="EO669" s="251"/>
      <c r="EP669" s="251" t="n">
        <f aca="false">EN669+EP668</f>
        <v>28776.7741935484</v>
      </c>
      <c r="EQ669" s="251"/>
      <c r="ER669" s="251" t="n">
        <f aca="false">EP669+ER668</f>
        <v>28776.7741935484</v>
      </c>
      <c r="ES669" s="251"/>
      <c r="ET669" s="251" t="n">
        <f aca="false">ER669+ET668</f>
        <v>28776.7741935484</v>
      </c>
      <c r="EU669" s="251"/>
      <c r="EV669" s="251" t="n">
        <f aca="false">ET669+EV668</f>
        <v>28776.7741935484</v>
      </c>
      <c r="EW669" s="251"/>
      <c r="EX669" s="252" t="n">
        <f aca="false">EV669+EX668</f>
        <v>28776.7741935484</v>
      </c>
      <c r="EY669" s="252"/>
      <c r="EZ669" s="251" t="n">
        <f aca="false">EX669+EZ668</f>
        <v>28776.7741935484</v>
      </c>
      <c r="FA669" s="251"/>
      <c r="FB669" s="251" t="n">
        <f aca="false">EZ669+FB668</f>
        <v>28776.7741935484</v>
      </c>
      <c r="FC669" s="251"/>
      <c r="FD669" s="251" t="n">
        <f aca="false">FB669+FD668</f>
        <v>28776.7741935484</v>
      </c>
      <c r="FE669" s="251"/>
      <c r="FF669" s="251" t="n">
        <f aca="false">FD669+FF668</f>
        <v>28776.7741935484</v>
      </c>
      <c r="FG669" s="251"/>
      <c r="FH669" s="251" t="n">
        <f aca="false">FF669+FH668</f>
        <v>28776.7741935484</v>
      </c>
      <c r="FI669" s="251"/>
      <c r="FJ669" s="251" t="n">
        <f aca="false">FH669+FJ668</f>
        <v>28776.7741935484</v>
      </c>
      <c r="FK669" s="251"/>
    </row>
    <row r="670" customFormat="false" ht="12.75" hidden="true" customHeight="false" outlineLevel="0" collapsed="false">
      <c r="A670" s="232"/>
      <c r="B670" s="233"/>
      <c r="C670" s="232"/>
      <c r="D670" s="234"/>
      <c r="E670" s="234"/>
      <c r="F670" s="235"/>
      <c r="G670" s="234"/>
      <c r="H670" s="253"/>
      <c r="I670" s="237"/>
      <c r="J670" s="238"/>
      <c r="K670" s="254" t="s">
        <v>163</v>
      </c>
      <c r="L670" s="255"/>
      <c r="M670" s="255"/>
      <c r="N670" s="255"/>
      <c r="O670" s="255"/>
      <c r="P670" s="255"/>
      <c r="Q670" s="255"/>
      <c r="R670" s="255"/>
      <c r="S670" s="255"/>
      <c r="T670" s="255"/>
      <c r="U670" s="255"/>
      <c r="V670" s="255"/>
      <c r="W670" s="255"/>
      <c r="X670" s="255"/>
      <c r="Y670" s="255"/>
      <c r="Z670" s="255"/>
      <c r="AA670" s="255"/>
      <c r="AB670" s="255"/>
      <c r="AC670" s="255"/>
      <c r="AD670" s="255"/>
      <c r="AE670" s="255"/>
      <c r="AF670" s="255"/>
      <c r="AG670" s="255"/>
      <c r="AH670" s="255"/>
      <c r="AI670" s="255"/>
      <c r="AJ670" s="255"/>
      <c r="AK670" s="255"/>
      <c r="AL670" s="255"/>
      <c r="AM670" s="255"/>
      <c r="AN670" s="255"/>
      <c r="AO670" s="255"/>
      <c r="AP670" s="255"/>
      <c r="AQ670" s="255"/>
      <c r="AR670" s="255"/>
      <c r="AS670" s="255"/>
      <c r="AT670" s="255"/>
      <c r="AU670" s="255"/>
      <c r="AV670" s="255"/>
      <c r="AW670" s="255"/>
      <c r="AX670" s="255"/>
      <c r="AY670" s="255"/>
      <c r="AZ670" s="255"/>
      <c r="BA670" s="255"/>
      <c r="BB670" s="255"/>
      <c r="BC670" s="255"/>
      <c r="BD670" s="255"/>
      <c r="BE670" s="255"/>
      <c r="BF670" s="255"/>
      <c r="BG670" s="255"/>
      <c r="BH670" s="255"/>
      <c r="BI670" s="255"/>
      <c r="BJ670" s="255"/>
      <c r="BK670" s="255"/>
      <c r="BL670" s="255"/>
      <c r="BM670" s="255"/>
      <c r="BN670" s="255"/>
      <c r="BO670" s="255"/>
      <c r="BP670" s="255"/>
      <c r="BQ670" s="255"/>
      <c r="BR670" s="255"/>
      <c r="BS670" s="255"/>
      <c r="BT670" s="255"/>
      <c r="BU670" s="255"/>
      <c r="BV670" s="255"/>
      <c r="BW670" s="255"/>
      <c r="BX670" s="255"/>
      <c r="BY670" s="255"/>
      <c r="BZ670" s="255"/>
      <c r="CA670" s="255"/>
      <c r="CB670" s="255"/>
      <c r="CC670" s="255"/>
      <c r="CD670" s="255"/>
      <c r="CE670" s="255"/>
      <c r="CF670" s="255"/>
      <c r="CG670" s="255"/>
      <c r="CH670" s="255"/>
      <c r="CI670" s="255"/>
      <c r="CJ670" s="255"/>
      <c r="CK670" s="255"/>
      <c r="CL670" s="255"/>
      <c r="CM670" s="255"/>
      <c r="CN670" s="255"/>
      <c r="CO670" s="255"/>
      <c r="CP670" s="255"/>
      <c r="CQ670" s="255"/>
      <c r="CR670" s="255"/>
      <c r="CS670" s="255"/>
      <c r="CT670" s="255"/>
      <c r="CU670" s="255"/>
      <c r="CV670" s="255"/>
      <c r="CW670" s="255"/>
      <c r="CX670" s="255"/>
      <c r="CY670" s="255"/>
      <c r="CZ670" s="255"/>
      <c r="DA670" s="255"/>
      <c r="DB670" s="255"/>
      <c r="DC670" s="255"/>
      <c r="DD670" s="255"/>
      <c r="DE670" s="255"/>
      <c r="DF670" s="255"/>
      <c r="DG670" s="255"/>
      <c r="DH670" s="255"/>
      <c r="DI670" s="255"/>
      <c r="DJ670" s="294"/>
      <c r="DK670" s="294"/>
      <c r="DL670" s="255"/>
      <c r="DM670" s="255"/>
      <c r="DN670" s="255"/>
      <c r="DO670" s="255"/>
      <c r="DP670" s="255"/>
      <c r="DQ670" s="255"/>
      <c r="DR670" s="255"/>
      <c r="DS670" s="255"/>
      <c r="DT670" s="255"/>
      <c r="DU670" s="255"/>
      <c r="DV670" s="255"/>
      <c r="DW670" s="255"/>
      <c r="DX670" s="255"/>
      <c r="DY670" s="255"/>
      <c r="DZ670" s="255"/>
      <c r="EA670" s="255"/>
      <c r="EB670" s="255"/>
      <c r="EC670" s="255"/>
      <c r="ED670" s="255"/>
      <c r="EE670" s="255"/>
      <c r="EF670" s="255"/>
      <c r="EG670" s="255"/>
      <c r="EH670" s="255"/>
      <c r="EI670" s="255"/>
      <c r="EJ670" s="255"/>
      <c r="EK670" s="255"/>
      <c r="EL670" s="255"/>
      <c r="EM670" s="255"/>
      <c r="EN670" s="255"/>
      <c r="EO670" s="255"/>
      <c r="EP670" s="255"/>
      <c r="EQ670" s="255"/>
      <c r="ER670" s="255"/>
      <c r="ES670" s="255"/>
      <c r="ET670" s="255"/>
      <c r="EU670" s="255"/>
      <c r="EV670" s="255"/>
      <c r="EW670" s="255"/>
      <c r="EX670" s="256"/>
      <c r="EY670" s="256"/>
      <c r="EZ670" s="255"/>
      <c r="FA670" s="255"/>
      <c r="FB670" s="255"/>
      <c r="FC670" s="255"/>
      <c r="FD670" s="255"/>
      <c r="FE670" s="255"/>
      <c r="FF670" s="255"/>
      <c r="FG670" s="255"/>
      <c r="FH670" s="255"/>
      <c r="FI670" s="255"/>
      <c r="FJ670" s="255"/>
      <c r="FK670" s="255"/>
    </row>
    <row r="671" customFormat="false" ht="12.75" hidden="true" customHeight="false" outlineLevel="0" collapsed="false">
      <c r="A671" s="232"/>
      <c r="B671" s="233"/>
      <c r="C671" s="232"/>
      <c r="D671" s="234"/>
      <c r="E671" s="234"/>
      <c r="F671" s="235"/>
      <c r="G671" s="234"/>
      <c r="H671" s="257"/>
      <c r="I671" s="237"/>
      <c r="J671" s="238"/>
      <c r="K671" s="258" t="s">
        <v>164</v>
      </c>
      <c r="L671" s="259" t="n">
        <f aca="false">L670</f>
        <v>0</v>
      </c>
      <c r="M671" s="259"/>
      <c r="N671" s="259" t="n">
        <f aca="false">N670+L671</f>
        <v>0</v>
      </c>
      <c r="O671" s="259"/>
      <c r="P671" s="259" t="n">
        <f aca="false">P670+N671</f>
        <v>0</v>
      </c>
      <c r="Q671" s="259"/>
      <c r="R671" s="259" t="n">
        <f aca="false">R670+P671</f>
        <v>0</v>
      </c>
      <c r="S671" s="259"/>
      <c r="T671" s="259" t="n">
        <f aca="false">T670+R671</f>
        <v>0</v>
      </c>
      <c r="U671" s="259"/>
      <c r="V671" s="259" t="n">
        <f aca="false">V670+T671</f>
        <v>0</v>
      </c>
      <c r="W671" s="259"/>
      <c r="X671" s="259" t="n">
        <f aca="false">X670+V671</f>
        <v>0</v>
      </c>
      <c r="Y671" s="259"/>
      <c r="Z671" s="259" t="n">
        <f aca="false">Z670+X671</f>
        <v>0</v>
      </c>
      <c r="AA671" s="259"/>
      <c r="AB671" s="259" t="n">
        <f aca="false">AB670+Z671</f>
        <v>0</v>
      </c>
      <c r="AC671" s="259"/>
      <c r="AD671" s="259" t="n">
        <f aca="false">AD670+AB671</f>
        <v>0</v>
      </c>
      <c r="AE671" s="259"/>
      <c r="AF671" s="259" t="n">
        <f aca="false">AF670+AD671</f>
        <v>0</v>
      </c>
      <c r="AG671" s="259"/>
      <c r="AH671" s="259" t="n">
        <f aca="false">AH670+AF671</f>
        <v>0</v>
      </c>
      <c r="AI671" s="259"/>
      <c r="AJ671" s="259" t="n">
        <f aca="false">AJ670+AH671</f>
        <v>0</v>
      </c>
      <c r="AK671" s="259"/>
      <c r="AL671" s="259" t="n">
        <f aca="false">AL670+AJ671</f>
        <v>0</v>
      </c>
      <c r="AM671" s="259"/>
      <c r="AN671" s="259" t="n">
        <f aca="false">AN670+AL671</f>
        <v>0</v>
      </c>
      <c r="AO671" s="259"/>
      <c r="AP671" s="259" t="n">
        <f aca="false">AP670+AN671</f>
        <v>0</v>
      </c>
      <c r="AQ671" s="259"/>
      <c r="AR671" s="259" t="n">
        <f aca="false">AR670+AP671</f>
        <v>0</v>
      </c>
      <c r="AS671" s="259"/>
      <c r="AT671" s="259" t="n">
        <f aca="false">AT670+AR671</f>
        <v>0</v>
      </c>
      <c r="AU671" s="259"/>
      <c r="AV671" s="259" t="n">
        <f aca="false">AV670+AT671</f>
        <v>0</v>
      </c>
      <c r="AW671" s="259"/>
      <c r="AX671" s="259" t="n">
        <f aca="false">AX670+AV671</f>
        <v>0</v>
      </c>
      <c r="AY671" s="259"/>
      <c r="AZ671" s="259" t="n">
        <f aca="false">AZ670+AX671</f>
        <v>0</v>
      </c>
      <c r="BA671" s="259"/>
      <c r="BB671" s="259" t="n">
        <f aca="false">BB670+AZ671</f>
        <v>0</v>
      </c>
      <c r="BC671" s="259"/>
      <c r="BD671" s="259" t="n">
        <f aca="false">BD670+BB671</f>
        <v>0</v>
      </c>
      <c r="BE671" s="259"/>
      <c r="BF671" s="259" t="n">
        <f aca="false">BF670+BD671</f>
        <v>0</v>
      </c>
      <c r="BG671" s="259"/>
      <c r="BH671" s="259" t="n">
        <f aca="false">BH670+BF671</f>
        <v>0</v>
      </c>
      <c r="BI671" s="259"/>
      <c r="BJ671" s="259" t="n">
        <f aca="false">BJ670+BH671</f>
        <v>0</v>
      </c>
      <c r="BK671" s="259"/>
      <c r="BL671" s="259" t="n">
        <f aca="false">BL670+BJ671</f>
        <v>0</v>
      </c>
      <c r="BM671" s="259"/>
      <c r="BN671" s="259" t="n">
        <f aca="false">BN670+BL671</f>
        <v>0</v>
      </c>
      <c r="BO671" s="259"/>
      <c r="BP671" s="259" t="n">
        <f aca="false">BP670+BN671</f>
        <v>0</v>
      </c>
      <c r="BQ671" s="259"/>
      <c r="BR671" s="259" t="n">
        <f aca="false">BR670+BP671</f>
        <v>0</v>
      </c>
      <c r="BS671" s="259"/>
      <c r="BT671" s="259" t="n">
        <f aca="false">BT670+BR671</f>
        <v>0</v>
      </c>
      <c r="BU671" s="259"/>
      <c r="BV671" s="259" t="n">
        <f aca="false">BV670+BT671</f>
        <v>0</v>
      </c>
      <c r="BW671" s="259"/>
      <c r="BX671" s="259" t="n">
        <f aca="false">BX670+BV671</f>
        <v>0</v>
      </c>
      <c r="BY671" s="259"/>
      <c r="BZ671" s="259" t="n">
        <f aca="false">BZ670+BX671</f>
        <v>0</v>
      </c>
      <c r="CA671" s="259"/>
      <c r="CB671" s="259" t="n">
        <f aca="false">CB670+BZ671</f>
        <v>0</v>
      </c>
      <c r="CC671" s="259"/>
      <c r="CD671" s="259" t="n">
        <f aca="false">CD670+CB671</f>
        <v>0</v>
      </c>
      <c r="CE671" s="259"/>
      <c r="CF671" s="259" t="n">
        <f aca="false">CF670+CD671</f>
        <v>0</v>
      </c>
      <c r="CG671" s="259"/>
      <c r="CH671" s="259" t="n">
        <f aca="false">CH670+CF671</f>
        <v>0</v>
      </c>
      <c r="CI671" s="259"/>
      <c r="CJ671" s="259" t="n">
        <f aca="false">CJ670+CH671</f>
        <v>0</v>
      </c>
      <c r="CK671" s="259"/>
      <c r="CL671" s="259" t="n">
        <f aca="false">CL670+CJ671</f>
        <v>0</v>
      </c>
      <c r="CM671" s="259"/>
      <c r="CN671" s="259" t="n">
        <f aca="false">CN670+CL671</f>
        <v>0</v>
      </c>
      <c r="CO671" s="259"/>
      <c r="CP671" s="259" t="n">
        <f aca="false">CP670+CN671</f>
        <v>0</v>
      </c>
      <c r="CQ671" s="259"/>
      <c r="CR671" s="259" t="n">
        <f aca="false">CR670+CP671</f>
        <v>0</v>
      </c>
      <c r="CS671" s="259"/>
      <c r="CT671" s="259" t="n">
        <f aca="false">CT670+CR671</f>
        <v>0</v>
      </c>
      <c r="CU671" s="259"/>
      <c r="CV671" s="259" t="n">
        <f aca="false">CV670+CT671</f>
        <v>0</v>
      </c>
      <c r="CW671" s="259"/>
      <c r="CX671" s="259" t="n">
        <f aca="false">CX670+CV671</f>
        <v>0</v>
      </c>
      <c r="CY671" s="259"/>
      <c r="CZ671" s="259" t="n">
        <f aca="false">CZ670+CX671</f>
        <v>0</v>
      </c>
      <c r="DA671" s="259"/>
      <c r="DB671" s="259" t="n">
        <f aca="false">DB670+CZ671</f>
        <v>0</v>
      </c>
      <c r="DC671" s="259"/>
      <c r="DD671" s="259" t="n">
        <f aca="false">DD670+DB671</f>
        <v>0</v>
      </c>
      <c r="DE671" s="259"/>
      <c r="DF671" s="259" t="n">
        <f aca="false">DF670+DD671</f>
        <v>0</v>
      </c>
      <c r="DG671" s="259"/>
      <c r="DH671" s="259" t="n">
        <f aca="false">DH670+DF671</f>
        <v>0</v>
      </c>
      <c r="DI671" s="259"/>
      <c r="DJ671" s="296" t="n">
        <f aca="false">DJ670+DH671</f>
        <v>0</v>
      </c>
      <c r="DK671" s="296"/>
      <c r="DL671" s="259" t="n">
        <f aca="false">DL670+DJ671</f>
        <v>0</v>
      </c>
      <c r="DM671" s="259"/>
      <c r="DN671" s="259" t="n">
        <f aca="false">DN670+DL671</f>
        <v>0</v>
      </c>
      <c r="DO671" s="259"/>
      <c r="DP671" s="259" t="n">
        <f aca="false">DP670+DN671</f>
        <v>0</v>
      </c>
      <c r="DQ671" s="259"/>
      <c r="DR671" s="259" t="n">
        <f aca="false">DR670+DP671</f>
        <v>0</v>
      </c>
      <c r="DS671" s="259"/>
      <c r="DT671" s="259" t="n">
        <f aca="false">DT670+DR671</f>
        <v>0</v>
      </c>
      <c r="DU671" s="259"/>
      <c r="DV671" s="259" t="n">
        <f aca="false">DV670+DT671</f>
        <v>0</v>
      </c>
      <c r="DW671" s="259"/>
      <c r="DX671" s="259" t="n">
        <f aca="false">DX670+DV671</f>
        <v>0</v>
      </c>
      <c r="DY671" s="259"/>
      <c r="DZ671" s="259" t="n">
        <f aca="false">DZ670+DX671</f>
        <v>0</v>
      </c>
      <c r="EA671" s="259"/>
      <c r="EB671" s="259" t="n">
        <f aca="false">EB670+DZ671</f>
        <v>0</v>
      </c>
      <c r="EC671" s="259"/>
      <c r="ED671" s="259" t="n">
        <f aca="false">ED670+EB671</f>
        <v>0</v>
      </c>
      <c r="EE671" s="259"/>
      <c r="EF671" s="259" t="n">
        <f aca="false">EF670+ED671</f>
        <v>0</v>
      </c>
      <c r="EG671" s="259"/>
      <c r="EH671" s="259" t="n">
        <f aca="false">EH670+EF671</f>
        <v>0</v>
      </c>
      <c r="EI671" s="259"/>
      <c r="EJ671" s="259" t="n">
        <f aca="false">EJ670+EH671</f>
        <v>0</v>
      </c>
      <c r="EK671" s="259"/>
      <c r="EL671" s="259" t="n">
        <f aca="false">EL670+EJ671</f>
        <v>0</v>
      </c>
      <c r="EM671" s="259"/>
      <c r="EN671" s="259" t="n">
        <f aca="false">EN670+EL671</f>
        <v>0</v>
      </c>
      <c r="EO671" s="259"/>
      <c r="EP671" s="259" t="n">
        <f aca="false">EP670+EN671</f>
        <v>0</v>
      </c>
      <c r="EQ671" s="259"/>
      <c r="ER671" s="259" t="n">
        <f aca="false">ER670+EP671</f>
        <v>0</v>
      </c>
      <c r="ES671" s="259"/>
      <c r="ET671" s="259" t="n">
        <f aca="false">ET670+ER671</f>
        <v>0</v>
      </c>
      <c r="EU671" s="259"/>
      <c r="EV671" s="259" t="n">
        <f aca="false">EV670+ET671</f>
        <v>0</v>
      </c>
      <c r="EW671" s="259"/>
      <c r="EX671" s="260" t="n">
        <f aca="false">EX670+EV671</f>
        <v>0</v>
      </c>
      <c r="EY671" s="260"/>
      <c r="EZ671" s="259" t="n">
        <f aca="false">EZ670+EX671</f>
        <v>0</v>
      </c>
      <c r="FA671" s="259"/>
      <c r="FB671" s="259" t="n">
        <f aca="false">FB670+EZ671</f>
        <v>0</v>
      </c>
      <c r="FC671" s="259"/>
      <c r="FD671" s="259" t="n">
        <f aca="false">FD670+FB671</f>
        <v>0</v>
      </c>
      <c r="FE671" s="259"/>
      <c r="FF671" s="259" t="n">
        <f aca="false">FF670+FD671</f>
        <v>0</v>
      </c>
      <c r="FG671" s="259"/>
      <c r="FH671" s="259" t="n">
        <f aca="false">FH670+FF671</f>
        <v>0</v>
      </c>
      <c r="FI671" s="259"/>
      <c r="FJ671" s="259" t="n">
        <f aca="false">FJ670+FH671</f>
        <v>0</v>
      </c>
      <c r="FK671" s="259"/>
    </row>
    <row r="672" customFormat="false" ht="12.75" hidden="true" customHeight="false" outlineLevel="0" collapsed="false">
      <c r="A672" s="232"/>
      <c r="B672" s="233"/>
      <c r="C672" s="232"/>
      <c r="D672" s="234"/>
      <c r="E672" s="234"/>
      <c r="F672" s="235"/>
      <c r="G672" s="234"/>
      <c r="H672" s="261"/>
      <c r="I672" s="237"/>
      <c r="J672" s="238"/>
      <c r="K672" s="262" t="s">
        <v>165</v>
      </c>
      <c r="L672" s="263" t="e">
        <f aca="false">IF($E666&gt;0,L669/$E666,"-")</f>
        <v>#N/A</v>
      </c>
      <c r="M672" s="263"/>
      <c r="N672" s="263" t="e">
        <f aca="false">IF($E666&gt;0,N669/$E666,"-")</f>
        <v>#N/A</v>
      </c>
      <c r="O672" s="263"/>
      <c r="P672" s="263" t="e">
        <f aca="false">IF($E666&gt;0,P669/$E666,"-")</f>
        <v>#N/A</v>
      </c>
      <c r="Q672" s="263"/>
      <c r="R672" s="263" t="e">
        <f aca="false">IF($E666&gt;0,R669/$E666,"-")</f>
        <v>#N/A</v>
      </c>
      <c r="S672" s="263"/>
      <c r="T672" s="263" t="e">
        <f aca="false">IF($E666&gt;0,T669/$E666,"-")</f>
        <v>#N/A</v>
      </c>
      <c r="U672" s="263"/>
      <c r="V672" s="263" t="e">
        <f aca="false">IF($E666&gt;0,V669/$E666,"-")</f>
        <v>#N/A</v>
      </c>
      <c r="W672" s="263"/>
      <c r="X672" s="263" t="e">
        <f aca="false">IF($E666&gt;0,X669/$E666,"-")</f>
        <v>#N/A</v>
      </c>
      <c r="Y672" s="263"/>
      <c r="Z672" s="263" t="e">
        <f aca="false">IF($E666&gt;0,Z669/$E666,"-")</f>
        <v>#N/A</v>
      </c>
      <c r="AA672" s="263"/>
      <c r="AB672" s="263" t="e">
        <f aca="false">IF($E666&gt;0,AB669/$E666,"-")</f>
        <v>#N/A</v>
      </c>
      <c r="AC672" s="263"/>
      <c r="AD672" s="263" t="e">
        <f aca="false">IF($E666&gt;0,AD669/$E666,"-")</f>
        <v>#N/A</v>
      </c>
      <c r="AE672" s="263"/>
      <c r="AF672" s="263" t="e">
        <f aca="false">IF($E666&gt;0,AF669/$E666,"-")</f>
        <v>#N/A</v>
      </c>
      <c r="AG672" s="263"/>
      <c r="AH672" s="263" t="e">
        <f aca="false">IF($E666&gt;0,AH669/$E666,"-")</f>
        <v>#N/A</v>
      </c>
      <c r="AI672" s="263"/>
      <c r="AJ672" s="263" t="e">
        <f aca="false">IF($E666&gt;0,AJ669/$E666,"-")</f>
        <v>#N/A</v>
      </c>
      <c r="AK672" s="263"/>
      <c r="AL672" s="263" t="e">
        <f aca="false">IF($E666&gt;0,AL669/$E666,"-")</f>
        <v>#N/A</v>
      </c>
      <c r="AM672" s="263"/>
      <c r="AN672" s="263" t="e">
        <f aca="false">IF($E666&gt;0,AN669/$E666,"-")</f>
        <v>#N/A</v>
      </c>
      <c r="AO672" s="263"/>
      <c r="AP672" s="263" t="e">
        <f aca="false">IF($E666&gt;0,AP669/$E666,"-")</f>
        <v>#N/A</v>
      </c>
      <c r="AQ672" s="263"/>
      <c r="AR672" s="263" t="e">
        <f aca="false">IF($E666&gt;0,AR669/$E666,"-")</f>
        <v>#N/A</v>
      </c>
      <c r="AS672" s="263"/>
      <c r="AT672" s="263" t="e">
        <f aca="false">IF($E666&gt;0,AT669/$E666,"-")</f>
        <v>#N/A</v>
      </c>
      <c r="AU672" s="263"/>
      <c r="AV672" s="263" t="e">
        <f aca="false">IF($E666&gt;0,AV669/$E666,"-")</f>
        <v>#N/A</v>
      </c>
      <c r="AW672" s="263"/>
      <c r="AX672" s="263" t="e">
        <f aca="false">IF($E666&gt;0,AX669/$E666,"-")</f>
        <v>#N/A</v>
      </c>
      <c r="AY672" s="263"/>
      <c r="AZ672" s="263" t="e">
        <f aca="false">IF($E666&gt;0,AZ669/$E666,"-")</f>
        <v>#N/A</v>
      </c>
      <c r="BA672" s="263"/>
      <c r="BB672" s="263" t="e">
        <f aca="false">IF($E666&gt;0,BB669/$E666,"-")</f>
        <v>#N/A</v>
      </c>
      <c r="BC672" s="263"/>
      <c r="BD672" s="263" t="e">
        <f aca="false">IF($E666&gt;0,BD669/$E666,"-")</f>
        <v>#N/A</v>
      </c>
      <c r="BE672" s="263"/>
      <c r="BF672" s="263" t="e">
        <f aca="false">IF($E666&gt;0,BF669/$E666,"-")</f>
        <v>#N/A</v>
      </c>
      <c r="BG672" s="263"/>
      <c r="BH672" s="263" t="e">
        <f aca="false">IF($E666&gt;0,BH669/$E666,"-")</f>
        <v>#N/A</v>
      </c>
      <c r="BI672" s="263"/>
      <c r="BJ672" s="263" t="e">
        <f aca="false">IF($E666&gt;0,BJ669/$E666,"-")</f>
        <v>#N/A</v>
      </c>
      <c r="BK672" s="263"/>
      <c r="BL672" s="263" t="e">
        <f aca="false">IF($E666&gt;0,BL669/$E666,"-")</f>
        <v>#N/A</v>
      </c>
      <c r="BM672" s="263"/>
      <c r="BN672" s="263" t="e">
        <f aca="false">IF($E666&gt;0,BN669/$E666,"-")</f>
        <v>#N/A</v>
      </c>
      <c r="BO672" s="263"/>
      <c r="BP672" s="263" t="e">
        <f aca="false">IF($E666&gt;0,BP669/$E666,"-")</f>
        <v>#N/A</v>
      </c>
      <c r="BQ672" s="263"/>
      <c r="BR672" s="263" t="e">
        <f aca="false">IF($E666&gt;0,BR669/$E666,"-")</f>
        <v>#N/A</v>
      </c>
      <c r="BS672" s="263"/>
      <c r="BT672" s="263" t="e">
        <f aca="false">IF($E666&gt;0,BT669/$E666,"-")</f>
        <v>#N/A</v>
      </c>
      <c r="BU672" s="263"/>
      <c r="BV672" s="263" t="e">
        <f aca="false">IF($E666&gt;0,BV669/$E666,"-")</f>
        <v>#N/A</v>
      </c>
      <c r="BW672" s="263"/>
      <c r="BX672" s="263" t="e">
        <f aca="false">IF($E666&gt;0,BX669/$E666,"-")</f>
        <v>#N/A</v>
      </c>
      <c r="BY672" s="263"/>
      <c r="BZ672" s="263" t="e">
        <f aca="false">IF($E666&gt;0,BZ669/$E666,"-")</f>
        <v>#N/A</v>
      </c>
      <c r="CA672" s="263"/>
      <c r="CB672" s="263" t="e">
        <f aca="false">IF($E666&gt;0,CB669/$E666,"-")</f>
        <v>#N/A</v>
      </c>
      <c r="CC672" s="263"/>
      <c r="CD672" s="263" t="e">
        <f aca="false">IF($E666&gt;0,CD669/$E666,"-")</f>
        <v>#N/A</v>
      </c>
      <c r="CE672" s="263"/>
      <c r="CF672" s="263" t="e">
        <f aca="false">IF($E666&gt;0,CF669/$E666,"-")</f>
        <v>#N/A</v>
      </c>
      <c r="CG672" s="263"/>
      <c r="CH672" s="263" t="e">
        <f aca="false">IF($E666&gt;0,CH669/$E666,"-")</f>
        <v>#N/A</v>
      </c>
      <c r="CI672" s="263"/>
      <c r="CJ672" s="263" t="e">
        <f aca="false">IF($E666&gt;0,CJ669/$E666,"-")</f>
        <v>#N/A</v>
      </c>
      <c r="CK672" s="263"/>
      <c r="CL672" s="263" t="e">
        <f aca="false">IF($E666&gt;0,CL669/$E666,"-")</f>
        <v>#N/A</v>
      </c>
      <c r="CM672" s="263"/>
      <c r="CN672" s="263" t="e">
        <f aca="false">IF($E666&gt;0,CN669/$E666,"-")</f>
        <v>#N/A</v>
      </c>
      <c r="CO672" s="263"/>
      <c r="CP672" s="263" t="e">
        <f aca="false">IF($E666&gt;0,CP669/$E666,"-")</f>
        <v>#N/A</v>
      </c>
      <c r="CQ672" s="263"/>
      <c r="CR672" s="263" t="e">
        <f aca="false">IF($E666&gt;0,CR669/$E666,"-")</f>
        <v>#N/A</v>
      </c>
      <c r="CS672" s="263"/>
      <c r="CT672" s="263" t="e">
        <f aca="false">IF($E666&gt;0,CT669/$E666,"-")</f>
        <v>#N/A</v>
      </c>
      <c r="CU672" s="263"/>
      <c r="CV672" s="263" t="e">
        <f aca="false">IF($E666&gt;0,CV669/$E666,"-")</f>
        <v>#N/A</v>
      </c>
      <c r="CW672" s="263"/>
      <c r="CX672" s="263" t="e">
        <f aca="false">IF($E666&gt;0,CX669/$E666,"-")</f>
        <v>#N/A</v>
      </c>
      <c r="CY672" s="263"/>
      <c r="CZ672" s="263" t="e">
        <f aca="false">IF($E666&gt;0,CZ669/$E666,"-")</f>
        <v>#N/A</v>
      </c>
      <c r="DA672" s="263"/>
      <c r="DB672" s="263" t="e">
        <f aca="false">IF($E666&gt;0,DB669/$E666,"-")</f>
        <v>#N/A</v>
      </c>
      <c r="DC672" s="263"/>
      <c r="DD672" s="263" t="e">
        <f aca="false">IF($E666&gt;0,DD669/$E666,"-")</f>
        <v>#N/A</v>
      </c>
      <c r="DE672" s="263"/>
      <c r="DF672" s="263" t="e">
        <f aca="false">IF($E666&gt;0,DF669/$E666,"-")</f>
        <v>#N/A</v>
      </c>
      <c r="DG672" s="263"/>
      <c r="DH672" s="263" t="e">
        <f aca="false">IF($E666&gt;0,DH669/$E666,"-")</f>
        <v>#N/A</v>
      </c>
      <c r="DI672" s="263"/>
      <c r="DJ672" s="298" t="e">
        <f aca="false">IF($E666&gt;0,DJ669/$E666,"-")</f>
        <v>#N/A</v>
      </c>
      <c r="DK672" s="298"/>
      <c r="DL672" s="263" t="e">
        <f aca="false">IF($E666&gt;0,DL669/$E666,"-")</f>
        <v>#N/A</v>
      </c>
      <c r="DM672" s="263"/>
      <c r="DN672" s="263" t="e">
        <f aca="false">IF($E666&gt;0,DN669/$E666,"-")</f>
        <v>#N/A</v>
      </c>
      <c r="DO672" s="263"/>
      <c r="DP672" s="263" t="e">
        <f aca="false">IF($E666&gt;0,DP669/$E666,"-")</f>
        <v>#N/A</v>
      </c>
      <c r="DQ672" s="263"/>
      <c r="DR672" s="263" t="e">
        <f aca="false">IF($E666&gt;0,DR669/$E666,"-")</f>
        <v>#N/A</v>
      </c>
      <c r="DS672" s="263"/>
      <c r="DT672" s="263" t="e">
        <f aca="false">IF($E666&gt;0,DT669/$E666,"-")</f>
        <v>#N/A</v>
      </c>
      <c r="DU672" s="263"/>
      <c r="DV672" s="263" t="e">
        <f aca="false">IF($E666&gt;0,DV669/$E666,"-")</f>
        <v>#N/A</v>
      </c>
      <c r="DW672" s="263"/>
      <c r="DX672" s="263" t="e">
        <f aca="false">IF($E666&gt;0,DX669/$E666,"-")</f>
        <v>#N/A</v>
      </c>
      <c r="DY672" s="263"/>
      <c r="DZ672" s="263" t="e">
        <f aca="false">IF($E666&gt;0,DZ669/$E666,"-")</f>
        <v>#N/A</v>
      </c>
      <c r="EA672" s="263"/>
      <c r="EB672" s="263" t="e">
        <f aca="false">IF($E666&gt;0,EB669/$E666,"-")</f>
        <v>#N/A</v>
      </c>
      <c r="EC672" s="263"/>
      <c r="ED672" s="263" t="e">
        <f aca="false">IF($E666&gt;0,ED669/$E666,"-")</f>
        <v>#N/A</v>
      </c>
      <c r="EE672" s="263"/>
      <c r="EF672" s="263" t="e">
        <f aca="false">IF($E666&gt;0,EF669/$E666,"-")</f>
        <v>#N/A</v>
      </c>
      <c r="EG672" s="263"/>
      <c r="EH672" s="263" t="e">
        <f aca="false">IF($E666&gt;0,EH669/$E666,"-")</f>
        <v>#N/A</v>
      </c>
      <c r="EI672" s="263"/>
      <c r="EJ672" s="263" t="e">
        <f aca="false">IF($E666&gt;0,EJ669/$E666,"-")</f>
        <v>#N/A</v>
      </c>
      <c r="EK672" s="263"/>
      <c r="EL672" s="263" t="e">
        <f aca="false">IF($E666&gt;0,EL669/$E666,"-")</f>
        <v>#N/A</v>
      </c>
      <c r="EM672" s="263"/>
      <c r="EN672" s="263" t="e">
        <f aca="false">IF($E666&gt;0,EN669/$E666,"-")</f>
        <v>#N/A</v>
      </c>
      <c r="EO672" s="263"/>
      <c r="EP672" s="263" t="e">
        <f aca="false">IF($E666&gt;0,EP669/$E666,"-")</f>
        <v>#N/A</v>
      </c>
      <c r="EQ672" s="263"/>
      <c r="ER672" s="263" t="e">
        <f aca="false">IF($E666&gt;0,ER669/$E666,"-")</f>
        <v>#N/A</v>
      </c>
      <c r="ES672" s="263"/>
      <c r="ET672" s="263" t="e">
        <f aca="false">IF($E666&gt;0,ET669/$E666,"-")</f>
        <v>#N/A</v>
      </c>
      <c r="EU672" s="263"/>
      <c r="EV672" s="263" t="e">
        <f aca="false">IF($E666&gt;0,EV669/$E666,"-")</f>
        <v>#N/A</v>
      </c>
      <c r="EW672" s="263"/>
      <c r="EX672" s="264" t="e">
        <f aca="false">IF($E666&gt;0,EX669/$E666,"-")</f>
        <v>#N/A</v>
      </c>
      <c r="EY672" s="264"/>
      <c r="EZ672" s="263" t="e">
        <f aca="false">IF($E666&gt;0,EZ669/$E666,"-")</f>
        <v>#N/A</v>
      </c>
      <c r="FA672" s="263"/>
      <c r="FB672" s="263" t="e">
        <f aca="false">IF($E666&gt;0,FB669/$E666,"-")</f>
        <v>#N/A</v>
      </c>
      <c r="FC672" s="263"/>
      <c r="FD672" s="263" t="e">
        <f aca="false">IF($E666&gt;0,FD669/$E666,"-")</f>
        <v>#N/A</v>
      </c>
      <c r="FE672" s="263"/>
      <c r="FF672" s="263" t="e">
        <f aca="false">IF($E666&gt;0,FF669/$E666,"-")</f>
        <v>#N/A</v>
      </c>
      <c r="FG672" s="263"/>
      <c r="FH672" s="263" t="e">
        <f aca="false">IF($E666&gt;0,FH669/$E666,"-")</f>
        <v>#N/A</v>
      </c>
      <c r="FI672" s="263"/>
      <c r="FJ672" s="263" t="e">
        <f aca="false">IF($E666&gt;0,FJ669/$E666,"-")</f>
        <v>#N/A</v>
      </c>
      <c r="FK672" s="263"/>
    </row>
    <row r="673" customFormat="false" ht="12.75" hidden="true" customHeight="false" outlineLevel="0" collapsed="false">
      <c r="A673" s="232"/>
      <c r="B673" s="233"/>
      <c r="C673" s="232"/>
      <c r="D673" s="234"/>
      <c r="E673" s="234"/>
      <c r="F673" s="235"/>
      <c r="G673" s="234"/>
      <c r="H673" s="234"/>
      <c r="I673" s="237"/>
      <c r="J673" s="238"/>
      <c r="K673" s="265" t="s">
        <v>166</v>
      </c>
      <c r="L673" s="266" t="e">
        <f aca="false">IF($E666&gt;0,L671/$E666,"-")</f>
        <v>#N/A</v>
      </c>
      <c r="M673" s="266"/>
      <c r="N673" s="266" t="e">
        <f aca="false">IF($E666&gt;0,N671/$E666,"-")</f>
        <v>#N/A</v>
      </c>
      <c r="O673" s="266"/>
      <c r="P673" s="266" t="e">
        <f aca="false">IF($E666&gt;0,P671/$E666,"-")</f>
        <v>#N/A</v>
      </c>
      <c r="Q673" s="266"/>
      <c r="R673" s="266" t="e">
        <f aca="false">IF($E666&gt;0,R671/$E666,"-")</f>
        <v>#N/A</v>
      </c>
      <c r="S673" s="266"/>
      <c r="T673" s="266" t="e">
        <f aca="false">IF($E666&gt;0,T671/$E666,"-")</f>
        <v>#N/A</v>
      </c>
      <c r="U673" s="266"/>
      <c r="V673" s="266" t="e">
        <f aca="false">IF($E666&gt;0,V671/$E666,"-")</f>
        <v>#N/A</v>
      </c>
      <c r="W673" s="266"/>
      <c r="X673" s="266" t="e">
        <f aca="false">IF($E666&gt;0,X671/$E666,"-")</f>
        <v>#N/A</v>
      </c>
      <c r="Y673" s="266"/>
      <c r="Z673" s="266" t="e">
        <f aca="false">IF($E666&gt;0,Z671/$E666,"-")</f>
        <v>#N/A</v>
      </c>
      <c r="AA673" s="266"/>
      <c r="AB673" s="266" t="e">
        <f aca="false">IF($E666&gt;0,AB671/$E666,"-")</f>
        <v>#N/A</v>
      </c>
      <c r="AC673" s="266"/>
      <c r="AD673" s="266" t="e">
        <f aca="false">IF($E666&gt;0,AD671/$E666,"-")</f>
        <v>#N/A</v>
      </c>
      <c r="AE673" s="266"/>
      <c r="AF673" s="266" t="e">
        <f aca="false">IF($E666&gt;0,AF671/$E666,"-")</f>
        <v>#N/A</v>
      </c>
      <c r="AG673" s="266"/>
      <c r="AH673" s="266" t="e">
        <f aca="false">IF($E666&gt;0,AH671/$E666,"-")</f>
        <v>#N/A</v>
      </c>
      <c r="AI673" s="266"/>
      <c r="AJ673" s="266" t="e">
        <f aca="false">IF($E666&gt;0,AJ671/$E666,"-")</f>
        <v>#N/A</v>
      </c>
      <c r="AK673" s="266"/>
      <c r="AL673" s="266" t="e">
        <f aca="false">IF($E666&gt;0,AL671/$E666,"-")</f>
        <v>#N/A</v>
      </c>
      <c r="AM673" s="266"/>
      <c r="AN673" s="266" t="e">
        <f aca="false">IF($E666&gt;0,AN671/$E666,"-")</f>
        <v>#N/A</v>
      </c>
      <c r="AO673" s="266"/>
      <c r="AP673" s="266" t="e">
        <f aca="false">IF($E666&gt;0,AP671/$E666,"-")</f>
        <v>#N/A</v>
      </c>
      <c r="AQ673" s="266"/>
      <c r="AR673" s="266" t="e">
        <f aca="false">IF($E666&gt;0,AR671/$E666,"-")</f>
        <v>#N/A</v>
      </c>
      <c r="AS673" s="266"/>
      <c r="AT673" s="266" t="e">
        <f aca="false">IF($E666&gt;0,AT671/$E666,"-")</f>
        <v>#N/A</v>
      </c>
      <c r="AU673" s="266"/>
      <c r="AV673" s="266" t="e">
        <f aca="false">IF($E666&gt;0,AV671/$E666,"-")</f>
        <v>#N/A</v>
      </c>
      <c r="AW673" s="266"/>
      <c r="AX673" s="266" t="e">
        <f aca="false">IF($E666&gt;0,AX671/$E666,"-")</f>
        <v>#N/A</v>
      </c>
      <c r="AY673" s="266"/>
      <c r="AZ673" s="266" t="e">
        <f aca="false">IF($E666&gt;0,AZ671/$E666,"-")</f>
        <v>#N/A</v>
      </c>
      <c r="BA673" s="266"/>
      <c r="BB673" s="266" t="e">
        <f aca="false">IF($E666&gt;0,BB671/$E666,"-")</f>
        <v>#N/A</v>
      </c>
      <c r="BC673" s="266"/>
      <c r="BD673" s="266" t="e">
        <f aca="false">IF($E666&gt;0,BD671/$E666,"-")</f>
        <v>#N/A</v>
      </c>
      <c r="BE673" s="266"/>
      <c r="BF673" s="266" t="e">
        <f aca="false">IF($E666&gt;0,BF671/$E666,"-")</f>
        <v>#N/A</v>
      </c>
      <c r="BG673" s="266"/>
      <c r="BH673" s="266" t="e">
        <f aca="false">IF($E666&gt;0,BH671/$E666,"-")</f>
        <v>#N/A</v>
      </c>
      <c r="BI673" s="266"/>
      <c r="BJ673" s="266" t="e">
        <f aca="false">IF($E666&gt;0,BJ671/$E666,"-")</f>
        <v>#N/A</v>
      </c>
      <c r="BK673" s="266"/>
      <c r="BL673" s="266" t="e">
        <f aca="false">IF($E666&gt;0,BL671/$E666,"-")</f>
        <v>#N/A</v>
      </c>
      <c r="BM673" s="266"/>
      <c r="BN673" s="266" t="e">
        <f aca="false">IF($E666&gt;0,BN671/$E666,"-")</f>
        <v>#N/A</v>
      </c>
      <c r="BO673" s="266"/>
      <c r="BP673" s="266" t="e">
        <f aca="false">IF($E666&gt;0,BP671/$E666,"-")</f>
        <v>#N/A</v>
      </c>
      <c r="BQ673" s="266"/>
      <c r="BR673" s="300" t="e">
        <f aca="false">IF($E666&gt;0,BR671/$E666,"-")</f>
        <v>#N/A</v>
      </c>
      <c r="BS673" s="300"/>
      <c r="BT673" s="300" t="e">
        <f aca="false">IF($E666&gt;0,BT671/$E666,"-")</f>
        <v>#N/A</v>
      </c>
      <c r="BU673" s="300"/>
      <c r="BV673" s="300" t="e">
        <f aca="false">IF($E666&gt;0,BV671/$E666,"-")</f>
        <v>#N/A</v>
      </c>
      <c r="BW673" s="300"/>
      <c r="BX673" s="300" t="e">
        <f aca="false">IF($E666&gt;0,BX671/$E666,"-")</f>
        <v>#N/A</v>
      </c>
      <c r="BY673" s="300"/>
      <c r="BZ673" s="300" t="e">
        <f aca="false">IF($E666&gt;0,BZ671/$E666,"-")</f>
        <v>#N/A</v>
      </c>
      <c r="CA673" s="300"/>
      <c r="CB673" s="300" t="e">
        <f aca="false">IF($E666&gt;0,CB671/$E666,"-")</f>
        <v>#N/A</v>
      </c>
      <c r="CC673" s="300"/>
      <c r="CD673" s="300" t="e">
        <f aca="false">IF($E666&gt;0,CD671/$E666,"-")</f>
        <v>#N/A</v>
      </c>
      <c r="CE673" s="300"/>
      <c r="CF673" s="300" t="e">
        <f aca="false">IF($E666&gt;0,CF671/$E666,"-")</f>
        <v>#N/A</v>
      </c>
      <c r="CG673" s="300"/>
      <c r="CH673" s="300" t="e">
        <f aca="false">IF($E666&gt;0,CH671/$E666,"-")</f>
        <v>#N/A</v>
      </c>
      <c r="CI673" s="300"/>
      <c r="CJ673" s="300" t="e">
        <f aca="false">IF($E666&gt;0,CJ671/$E666,"-")</f>
        <v>#N/A</v>
      </c>
      <c r="CK673" s="300"/>
      <c r="CL673" s="300" t="e">
        <f aca="false">IF($E666&gt;0,CL671/$E666,"-")</f>
        <v>#N/A</v>
      </c>
      <c r="CM673" s="300"/>
      <c r="CN673" s="300" t="e">
        <f aca="false">IF($E666&gt;0,CN671/$E666,"-")</f>
        <v>#N/A</v>
      </c>
      <c r="CO673" s="300"/>
      <c r="CP673" s="300" t="e">
        <f aca="false">IF($E666&gt;0,CP671/$E666,"-")</f>
        <v>#N/A</v>
      </c>
      <c r="CQ673" s="300"/>
      <c r="CR673" s="300" t="e">
        <f aca="false">IF($E666&gt;0,CR671/$E666,"-")</f>
        <v>#N/A</v>
      </c>
      <c r="CS673" s="300"/>
      <c r="CT673" s="300" t="e">
        <f aca="false">IF($E666&gt;0,CT671/$E666,"-")</f>
        <v>#N/A</v>
      </c>
      <c r="CU673" s="300"/>
      <c r="CV673" s="300" t="e">
        <f aca="false">IF($E666&gt;0,CV671/$E666,"-")</f>
        <v>#N/A</v>
      </c>
      <c r="CW673" s="300"/>
      <c r="CX673" s="300" t="e">
        <f aca="false">IF($E666&gt;0,CX671/$E666,"-")</f>
        <v>#N/A</v>
      </c>
      <c r="CY673" s="300"/>
      <c r="CZ673" s="300" t="e">
        <f aca="false">IF($E666&gt;0,CZ671/$E666,"-")</f>
        <v>#N/A</v>
      </c>
      <c r="DA673" s="300"/>
      <c r="DB673" s="300" t="e">
        <f aca="false">IF($E666&gt;0,DB671/$E666,"-")</f>
        <v>#N/A</v>
      </c>
      <c r="DC673" s="300"/>
      <c r="DD673" s="300" t="e">
        <f aca="false">IF($E666&gt;0,DD671/$E666,"-")</f>
        <v>#N/A</v>
      </c>
      <c r="DE673" s="300"/>
      <c r="DF673" s="300" t="e">
        <f aca="false">IF($E666&gt;0,DF671/$E666,"-")</f>
        <v>#N/A</v>
      </c>
      <c r="DG673" s="300"/>
      <c r="DH673" s="300" t="e">
        <f aca="false">IF($E666&gt;0,DH671/$E666,"-")</f>
        <v>#N/A</v>
      </c>
      <c r="DI673" s="300"/>
      <c r="DJ673" s="301" t="e">
        <f aca="false">IF($E666&gt;0,DJ671/$E666,"-")</f>
        <v>#N/A</v>
      </c>
      <c r="DK673" s="301"/>
      <c r="DL673" s="300" t="e">
        <f aca="false">IF($E666&gt;0,DL671/$E666,"-")</f>
        <v>#N/A</v>
      </c>
      <c r="DM673" s="300"/>
      <c r="DN673" s="300" t="e">
        <f aca="false">IF($E666&gt;0,DN671/$E666,"-")</f>
        <v>#N/A</v>
      </c>
      <c r="DO673" s="300"/>
      <c r="DP673" s="300" t="e">
        <f aca="false">IF($E666&gt;0,DP671/$E666,"-")</f>
        <v>#N/A</v>
      </c>
      <c r="DQ673" s="300"/>
      <c r="DR673" s="300" t="e">
        <f aca="false">IF($E666&gt;0,DR671/$E666,"-")</f>
        <v>#N/A</v>
      </c>
      <c r="DS673" s="300"/>
      <c r="DT673" s="300" t="e">
        <f aca="false">IF($E666&gt;0,DT671/$E666,"-")</f>
        <v>#N/A</v>
      </c>
      <c r="DU673" s="300"/>
      <c r="DV673" s="300" t="e">
        <f aca="false">IF($E666&gt;0,DV671/$E666,"-")</f>
        <v>#N/A</v>
      </c>
      <c r="DW673" s="300"/>
      <c r="DX673" s="300" t="e">
        <f aca="false">IF($E666&gt;0,DX671/$E666,"-")</f>
        <v>#N/A</v>
      </c>
      <c r="DY673" s="300"/>
      <c r="DZ673" s="300" t="e">
        <f aca="false">IF($E666&gt;0,DZ671/$E666,"-")</f>
        <v>#N/A</v>
      </c>
      <c r="EA673" s="300"/>
      <c r="EB673" s="300" t="e">
        <f aca="false">IF($E666&gt;0,EB671/$E666,"-")</f>
        <v>#N/A</v>
      </c>
      <c r="EC673" s="300"/>
      <c r="ED673" s="300" t="e">
        <f aca="false">IF($E666&gt;0,ED671/$E666,"-")</f>
        <v>#N/A</v>
      </c>
      <c r="EE673" s="300"/>
      <c r="EF673" s="300" t="e">
        <f aca="false">IF($E666&gt;0,EF671/$E666,"-")</f>
        <v>#N/A</v>
      </c>
      <c r="EG673" s="300"/>
      <c r="EH673" s="300" t="e">
        <f aca="false">IF($E666&gt;0,EH671/$E666,"-")</f>
        <v>#N/A</v>
      </c>
      <c r="EI673" s="300"/>
      <c r="EJ673" s="300" t="e">
        <f aca="false">IF($E666&gt;0,EJ671/$E666,"-")</f>
        <v>#N/A</v>
      </c>
      <c r="EK673" s="300"/>
      <c r="EL673" s="300" t="e">
        <f aca="false">IF($E666&gt;0,EL671/$E666,"-")</f>
        <v>#N/A</v>
      </c>
      <c r="EM673" s="300"/>
      <c r="EN673" s="300" t="e">
        <f aca="false">IF($E666&gt;0,EN671/$E666,"-")</f>
        <v>#N/A</v>
      </c>
      <c r="EO673" s="300"/>
      <c r="EP673" s="300" t="e">
        <f aca="false">IF($E666&gt;0,EP671/$E666,"-")</f>
        <v>#N/A</v>
      </c>
      <c r="EQ673" s="300"/>
      <c r="ER673" s="300" t="e">
        <f aca="false">IF($E666&gt;0,ER671/$E666,"-")</f>
        <v>#N/A</v>
      </c>
      <c r="ES673" s="300"/>
      <c r="ET673" s="300" t="e">
        <f aca="false">IF($E666&gt;0,ET671/$E666,"-")</f>
        <v>#N/A</v>
      </c>
      <c r="EU673" s="300"/>
      <c r="EV673" s="300" t="e">
        <f aca="false">IF($E666&gt;0,EV671/$E666,"-")</f>
        <v>#N/A</v>
      </c>
      <c r="EW673" s="300"/>
      <c r="EX673" s="302" t="e">
        <f aca="false">IF($E666&gt;0,EX671/$E666,"-")</f>
        <v>#N/A</v>
      </c>
      <c r="EY673" s="302"/>
      <c r="EZ673" s="300" t="e">
        <f aca="false">IF($E666&gt;0,EZ671/$E666,"-")</f>
        <v>#N/A</v>
      </c>
      <c r="FA673" s="300"/>
      <c r="FB673" s="300" t="e">
        <f aca="false">IF($E666&gt;0,FB671/$E666,"-")</f>
        <v>#N/A</v>
      </c>
      <c r="FC673" s="300"/>
      <c r="FD673" s="300" t="e">
        <f aca="false">IF($E666&gt;0,FD671/$E666,"-")</f>
        <v>#N/A</v>
      </c>
      <c r="FE673" s="300"/>
      <c r="FF673" s="300" t="e">
        <f aca="false">IF($E666&gt;0,FF671/$E666,"-")</f>
        <v>#N/A</v>
      </c>
      <c r="FG673" s="300"/>
      <c r="FH673" s="300" t="e">
        <f aca="false">IF($E666&gt;0,FH671/$E666,"-")</f>
        <v>#N/A</v>
      </c>
      <c r="FI673" s="300"/>
      <c r="FJ673" s="300" t="e">
        <f aca="false">IF($E666&gt;0,FJ671/$E666,"-")</f>
        <v>#N/A</v>
      </c>
      <c r="FK673" s="300"/>
    </row>
    <row r="674" customFormat="false" ht="13.8" hidden="true" customHeight="false" outlineLevel="0" collapsed="false">
      <c r="A674" s="268"/>
      <c r="B674" s="269"/>
      <c r="C674" s="269"/>
      <c r="D674" s="271"/>
      <c r="E674" s="271"/>
      <c r="F674" s="269"/>
      <c r="G674" s="269"/>
      <c r="H674" s="269"/>
      <c r="I674" s="269"/>
      <c r="J674" s="269"/>
      <c r="K674" s="269"/>
      <c r="L674" s="274"/>
      <c r="M674" s="274"/>
      <c r="N674" s="274"/>
      <c r="O674" s="274"/>
      <c r="P674" s="274"/>
      <c r="Q674" s="274"/>
      <c r="R674" s="275"/>
      <c r="S674" s="275"/>
      <c r="T674" s="276"/>
      <c r="U674" s="276"/>
      <c r="V674" s="274"/>
      <c r="W674" s="274"/>
      <c r="X674" s="274"/>
      <c r="Y674" s="274"/>
      <c r="Z674" s="275"/>
      <c r="AA674" s="275"/>
      <c r="AB674" s="276"/>
      <c r="AC674" s="276"/>
      <c r="AD674" s="274"/>
      <c r="AE674" s="274"/>
      <c r="AF674" s="274"/>
      <c r="AG674" s="274"/>
      <c r="AH674" s="275"/>
      <c r="AI674" s="275"/>
      <c r="AJ674" s="276"/>
      <c r="AK674" s="276"/>
      <c r="AL674" s="274"/>
      <c r="AM674" s="274"/>
      <c r="AN674" s="274"/>
      <c r="AO674" s="274"/>
      <c r="AP674" s="275"/>
      <c r="AQ674" s="275"/>
      <c r="AR674" s="276"/>
      <c r="AS674" s="276"/>
      <c r="AT674" s="277"/>
      <c r="AU674" s="277"/>
      <c r="AV674" s="277"/>
      <c r="AW674" s="277"/>
      <c r="AX674" s="277"/>
      <c r="AY674" s="278"/>
      <c r="AZ674" s="279"/>
      <c r="BA674" s="277"/>
      <c r="BB674" s="277"/>
      <c r="BC674" s="277"/>
      <c r="BD674" s="277"/>
      <c r="BE674" s="277"/>
      <c r="BF674" s="277"/>
      <c r="BG674" s="278"/>
      <c r="BH674" s="279"/>
      <c r="BI674" s="277"/>
      <c r="BJ674" s="277"/>
      <c r="BK674" s="277"/>
      <c r="BL674" s="277"/>
      <c r="BM674" s="277"/>
      <c r="BN674" s="277"/>
      <c r="BO674" s="278"/>
      <c r="BP674" s="279"/>
      <c r="BQ674" s="277"/>
      <c r="BR674" s="277"/>
      <c r="BS674" s="277"/>
      <c r="BT674" s="277"/>
      <c r="BU674" s="277"/>
      <c r="BV674" s="277"/>
      <c r="BW674" s="278"/>
      <c r="BX674" s="279"/>
      <c r="BY674" s="277"/>
      <c r="BZ674" s="277"/>
      <c r="CA674" s="277"/>
      <c r="CB674" s="277"/>
      <c r="CC674" s="277"/>
      <c r="CD674" s="275"/>
      <c r="CE674" s="275"/>
      <c r="CF674" s="276"/>
      <c r="CG674" s="276"/>
      <c r="CH674" s="274"/>
      <c r="CI674" s="274"/>
      <c r="CJ674" s="274"/>
      <c r="CK674" s="274"/>
      <c r="CL674" s="275"/>
      <c r="CM674" s="275"/>
      <c r="CN674" s="276"/>
      <c r="CO674" s="276"/>
      <c r="CP674" s="280"/>
      <c r="CQ674" s="280"/>
      <c r="CR674" s="280"/>
      <c r="CS674" s="280"/>
      <c r="CT674" s="281"/>
      <c r="CU674" s="282"/>
      <c r="CV674" s="283"/>
      <c r="CW674" s="281"/>
      <c r="CX674" s="281"/>
      <c r="CY674" s="281"/>
      <c r="CZ674" s="281"/>
      <c r="DA674" s="281"/>
      <c r="DB674" s="281"/>
      <c r="DC674" s="282"/>
      <c r="DD674" s="283"/>
      <c r="DE674" s="281"/>
      <c r="DF674" s="281"/>
      <c r="DG674" s="281"/>
      <c r="DH674" s="281"/>
      <c r="DI674" s="281"/>
      <c r="DJ674" s="284"/>
      <c r="DK674" s="285"/>
      <c r="DL674" s="283"/>
      <c r="DM674" s="281"/>
      <c r="DN674" s="281"/>
      <c r="DO674" s="281"/>
      <c r="DP674" s="281"/>
      <c r="DQ674" s="281"/>
      <c r="DR674" s="281"/>
      <c r="DS674" s="282"/>
      <c r="DT674" s="283"/>
      <c r="DU674" s="281"/>
      <c r="DV674" s="281"/>
      <c r="DW674" s="281"/>
      <c r="DX674" s="281"/>
      <c r="DY674" s="281"/>
      <c r="DZ674" s="281"/>
      <c r="EA674" s="282"/>
      <c r="EB674" s="283"/>
      <c r="EC674" s="281"/>
      <c r="ED674" s="281"/>
      <c r="EE674" s="281"/>
      <c r="EF674" s="281"/>
      <c r="EG674" s="281"/>
      <c r="EH674" s="281"/>
      <c r="EI674" s="282"/>
      <c r="EJ674" s="283"/>
      <c r="EK674" s="281"/>
      <c r="EL674" s="281"/>
      <c r="EM674" s="281"/>
      <c r="EN674" s="281"/>
      <c r="EO674" s="281"/>
      <c r="EP674" s="281"/>
      <c r="EQ674" s="282"/>
      <c r="ER674" s="283"/>
      <c r="ES674" s="281"/>
      <c r="ET674" s="281"/>
      <c r="EU674" s="281"/>
      <c r="EV674" s="281"/>
      <c r="EW674" s="281"/>
      <c r="EX674" s="286"/>
      <c r="EY674" s="287"/>
      <c r="EZ674" s="283"/>
      <c r="FA674" s="281"/>
      <c r="FB674" s="281"/>
      <c r="FC674" s="281"/>
      <c r="FD674" s="281"/>
      <c r="FE674" s="281"/>
      <c r="FF674" s="281"/>
      <c r="FG674" s="282"/>
      <c r="FH674" s="283"/>
      <c r="FI674" s="281"/>
      <c r="FJ674" s="281"/>
      <c r="FK674" s="281"/>
    </row>
    <row r="675" customFormat="false" ht="12.75" hidden="true" customHeight="false" outlineLevel="0" collapsed="false">
      <c r="A675" s="232" t="s">
        <v>235</v>
      </c>
      <c r="B675" s="233" t="e">
        <f aca="false">VLOOKUP(A675,PLANEJAMENTO!$B$11:$C$96,2,FALSE())</f>
        <v>#N/A</v>
      </c>
      <c r="C675" s="232" t="e">
        <f aca="false">VLOOKUP(A675,PLANEJAMENTO!$B$11:$D$96,3,FALSE())</f>
        <v>#N/A</v>
      </c>
      <c r="D675" s="234" t="e">
        <f aca="false">VLOOKUP(A675,PLANEJAMENTO!$B$11:$E$96,4,FALSE())</f>
        <v>#N/A</v>
      </c>
      <c r="E675" s="234" t="e">
        <f aca="false">D675</f>
        <v>#N/A</v>
      </c>
      <c r="F675" s="235" t="n">
        <f aca="false">PRODUÇÕES!D67</f>
        <v>277</v>
      </c>
      <c r="G675" s="234" t="n">
        <f aca="false">F675*8</f>
        <v>2216</v>
      </c>
      <c r="H675" s="234"/>
      <c r="I675" s="237"/>
      <c r="J675" s="238"/>
      <c r="K675" s="305" t="s">
        <v>159</v>
      </c>
      <c r="L675" s="240"/>
      <c r="M675" s="240"/>
      <c r="N675" s="240"/>
      <c r="O675" s="240"/>
      <c r="P675" s="240"/>
      <c r="Q675" s="240"/>
      <c r="R675" s="240"/>
      <c r="S675" s="240"/>
      <c r="T675" s="240"/>
      <c r="U675" s="240"/>
      <c r="V675" s="240"/>
      <c r="W675" s="240"/>
      <c r="X675" s="240"/>
      <c r="Y675" s="240"/>
      <c r="Z675" s="240"/>
      <c r="AA675" s="240"/>
      <c r="AB675" s="240"/>
      <c r="AC675" s="240"/>
      <c r="AD675" s="240"/>
      <c r="AE675" s="240"/>
      <c r="AF675" s="240"/>
      <c r="AG675" s="240"/>
      <c r="AH675" s="240"/>
      <c r="AI675" s="240"/>
      <c r="AJ675" s="240"/>
      <c r="AK675" s="240"/>
      <c r="AL675" s="240"/>
      <c r="AM675" s="240"/>
      <c r="AN675" s="240"/>
      <c r="AO675" s="240"/>
      <c r="AP675" s="240"/>
      <c r="AQ675" s="240"/>
      <c r="AR675" s="240"/>
      <c r="AS675" s="240"/>
      <c r="AT675" s="240"/>
      <c r="AU675" s="240"/>
      <c r="AV675" s="240"/>
      <c r="AW675" s="240"/>
      <c r="AX675" s="240"/>
      <c r="AY675" s="240"/>
      <c r="AZ675" s="240"/>
      <c r="BA675" s="240"/>
      <c r="BB675" s="240"/>
      <c r="BC675" s="240"/>
      <c r="BD675" s="240"/>
      <c r="BE675" s="240"/>
      <c r="BF675" s="345"/>
      <c r="BG675" s="345"/>
      <c r="BH675" s="240"/>
      <c r="BI675" s="240"/>
      <c r="BJ675" s="240"/>
      <c r="BK675" s="240"/>
      <c r="BL675" s="240"/>
      <c r="BM675" s="240"/>
      <c r="BN675" s="240"/>
      <c r="BO675" s="240"/>
      <c r="BP675" s="240"/>
      <c r="BQ675" s="240"/>
      <c r="BR675" s="308"/>
      <c r="BS675" s="308"/>
      <c r="BT675" s="308"/>
      <c r="BU675" s="308"/>
      <c r="BV675" s="308"/>
      <c r="BW675" s="308"/>
      <c r="BX675" s="308"/>
      <c r="BY675" s="308"/>
      <c r="BZ675" s="308"/>
      <c r="CA675" s="308"/>
      <c r="CB675" s="308" t="n">
        <v>3</v>
      </c>
      <c r="CC675" s="308"/>
      <c r="CD675" s="308" t="n">
        <v>3</v>
      </c>
      <c r="CE675" s="308"/>
      <c r="CF675" s="308" t="n">
        <v>3</v>
      </c>
      <c r="CG675" s="308"/>
      <c r="CH675" s="308" t="n">
        <v>4</v>
      </c>
      <c r="CI675" s="308"/>
      <c r="CJ675" s="308"/>
      <c r="CK675" s="308"/>
      <c r="CL675" s="308"/>
      <c r="CM675" s="308"/>
      <c r="CN675" s="308"/>
      <c r="CO675" s="308"/>
      <c r="CP675" s="308"/>
      <c r="CQ675" s="308"/>
      <c r="CR675" s="308"/>
      <c r="CS675" s="308"/>
      <c r="CT675" s="308"/>
      <c r="CU675" s="308"/>
      <c r="CV675" s="308"/>
      <c r="CW675" s="308"/>
      <c r="CX675" s="308"/>
      <c r="CY675" s="308"/>
      <c r="CZ675" s="308"/>
      <c r="DA675" s="308"/>
      <c r="DB675" s="308"/>
      <c r="DC675" s="308"/>
      <c r="DD675" s="308"/>
      <c r="DE675" s="308"/>
      <c r="DF675" s="308"/>
      <c r="DG675" s="308"/>
      <c r="DH675" s="308"/>
      <c r="DI675" s="308"/>
      <c r="DJ675" s="315"/>
      <c r="DK675" s="315"/>
      <c r="DL675" s="308"/>
      <c r="DM675" s="308"/>
      <c r="DN675" s="308"/>
      <c r="DO675" s="308"/>
      <c r="DP675" s="308"/>
      <c r="DQ675" s="308"/>
      <c r="DR675" s="308"/>
      <c r="DS675" s="308"/>
      <c r="DT675" s="308"/>
      <c r="DU675" s="308"/>
      <c r="DV675" s="308"/>
      <c r="DW675" s="308"/>
      <c r="DX675" s="308"/>
      <c r="DY675" s="308"/>
      <c r="DZ675" s="308"/>
      <c r="EA675" s="308"/>
      <c r="EB675" s="308"/>
      <c r="EC675" s="308"/>
      <c r="ED675" s="308"/>
      <c r="EE675" s="308"/>
      <c r="EF675" s="308"/>
      <c r="EG675" s="308"/>
      <c r="EH675" s="308"/>
      <c r="EI675" s="308"/>
      <c r="EJ675" s="308"/>
      <c r="EK675" s="308"/>
      <c r="EL675" s="308"/>
      <c r="EM675" s="308"/>
      <c r="EN675" s="308"/>
      <c r="EO675" s="308"/>
      <c r="EP675" s="308"/>
      <c r="EQ675" s="308"/>
      <c r="ER675" s="308"/>
      <c r="ES675" s="308"/>
      <c r="ET675" s="308"/>
      <c r="EU675" s="308"/>
      <c r="EV675" s="308"/>
      <c r="EW675" s="308"/>
      <c r="EX675" s="309"/>
      <c r="EY675" s="309"/>
      <c r="EZ675" s="308"/>
      <c r="FA675" s="308"/>
      <c r="FB675" s="308"/>
      <c r="FC675" s="308"/>
      <c r="FD675" s="308"/>
      <c r="FE675" s="308"/>
      <c r="FF675" s="308"/>
      <c r="FG675" s="308"/>
      <c r="FH675" s="308"/>
      <c r="FI675" s="308"/>
      <c r="FJ675" s="308"/>
      <c r="FK675" s="308"/>
    </row>
    <row r="676" customFormat="false" ht="12.75" hidden="true" customHeight="false" outlineLevel="0" collapsed="false">
      <c r="A676" s="232"/>
      <c r="B676" s="233"/>
      <c r="C676" s="232"/>
      <c r="D676" s="234"/>
      <c r="E676" s="234"/>
      <c r="F676" s="235"/>
      <c r="G676" s="234"/>
      <c r="H676" s="234"/>
      <c r="I676" s="237"/>
      <c r="J676" s="238"/>
      <c r="K676" s="244" t="s">
        <v>160</v>
      </c>
      <c r="L676" s="245"/>
      <c r="M676" s="245"/>
      <c r="N676" s="245"/>
      <c r="O676" s="245"/>
      <c r="P676" s="245"/>
      <c r="Q676" s="245"/>
      <c r="R676" s="245"/>
      <c r="S676" s="245"/>
      <c r="T676" s="245"/>
      <c r="U676" s="245"/>
      <c r="V676" s="245"/>
      <c r="W676" s="245"/>
      <c r="X676" s="245"/>
      <c r="Y676" s="245"/>
      <c r="Z676" s="245"/>
      <c r="AA676" s="245"/>
      <c r="AB676" s="245"/>
      <c r="AC676" s="245"/>
      <c r="AD676" s="245"/>
      <c r="AE676" s="245"/>
      <c r="AF676" s="245"/>
      <c r="AG676" s="245"/>
      <c r="AH676" s="245"/>
      <c r="AI676" s="245"/>
      <c r="AJ676" s="245"/>
      <c r="AK676" s="245"/>
      <c r="AL676" s="245"/>
      <c r="AM676" s="245"/>
      <c r="AN676" s="245"/>
      <c r="AO676" s="245"/>
      <c r="AP676" s="245"/>
      <c r="AQ676" s="245"/>
      <c r="AR676" s="245"/>
      <c r="AS676" s="245"/>
      <c r="AT676" s="245"/>
      <c r="AU676" s="245"/>
      <c r="AV676" s="245"/>
      <c r="AW676" s="245"/>
      <c r="AX676" s="245"/>
      <c r="AY676" s="245"/>
      <c r="AZ676" s="245"/>
      <c r="BA676" s="245"/>
      <c r="BB676" s="245"/>
      <c r="BC676" s="245"/>
      <c r="BD676" s="245"/>
      <c r="BE676" s="245"/>
      <c r="BF676" s="245"/>
      <c r="BG676" s="245"/>
      <c r="BH676" s="245"/>
      <c r="BI676" s="245"/>
      <c r="BJ676" s="245"/>
      <c r="BK676" s="245"/>
      <c r="BL676" s="245"/>
      <c r="BM676" s="245"/>
      <c r="BN676" s="245"/>
      <c r="BO676" s="245"/>
      <c r="BP676" s="245"/>
      <c r="BQ676" s="245"/>
      <c r="BR676" s="245"/>
      <c r="BS676" s="245"/>
      <c r="BT676" s="245"/>
      <c r="BU676" s="245"/>
      <c r="BV676" s="245"/>
      <c r="BW676" s="245"/>
      <c r="BX676" s="245"/>
      <c r="BY676" s="245"/>
      <c r="BZ676" s="245"/>
      <c r="CA676" s="245"/>
      <c r="CB676" s="245" t="n">
        <v>1</v>
      </c>
      <c r="CC676" s="245"/>
      <c r="CD676" s="245" t="n">
        <v>1</v>
      </c>
      <c r="CE676" s="245"/>
      <c r="CF676" s="245" t="n">
        <v>1</v>
      </c>
      <c r="CG676" s="245"/>
      <c r="CH676" s="245" t="n">
        <v>1</v>
      </c>
      <c r="CI676" s="245"/>
      <c r="CJ676" s="245"/>
      <c r="CK676" s="245"/>
      <c r="CL676" s="245"/>
      <c r="CM676" s="245"/>
      <c r="CN676" s="245"/>
      <c r="CO676" s="245"/>
      <c r="CP676" s="245"/>
      <c r="CQ676" s="245"/>
      <c r="CR676" s="245"/>
      <c r="CS676" s="245"/>
      <c r="CT676" s="245"/>
      <c r="CU676" s="245"/>
      <c r="CV676" s="245"/>
      <c r="CW676" s="245"/>
      <c r="CX676" s="245"/>
      <c r="CY676" s="245"/>
      <c r="CZ676" s="245"/>
      <c r="DA676" s="245"/>
      <c r="DB676" s="245"/>
      <c r="DC676" s="245"/>
      <c r="DD676" s="245"/>
      <c r="DE676" s="245"/>
      <c r="DF676" s="245"/>
      <c r="DG676" s="245"/>
      <c r="DH676" s="245"/>
      <c r="DI676" s="245"/>
      <c r="DJ676" s="310"/>
      <c r="DK676" s="310"/>
      <c r="DL676" s="245"/>
      <c r="DM676" s="245"/>
      <c r="DN676" s="245"/>
      <c r="DO676" s="245"/>
      <c r="DP676" s="245"/>
      <c r="DQ676" s="245"/>
      <c r="DR676" s="245"/>
      <c r="DS676" s="245"/>
      <c r="DT676" s="245"/>
      <c r="DU676" s="245"/>
      <c r="DV676" s="245"/>
      <c r="DW676" s="245"/>
      <c r="DX676" s="245"/>
      <c r="DY676" s="245"/>
      <c r="DZ676" s="245"/>
      <c r="EA676" s="245"/>
      <c r="EB676" s="245"/>
      <c r="EC676" s="245"/>
      <c r="ED676" s="245"/>
      <c r="EE676" s="245"/>
      <c r="EF676" s="245"/>
      <c r="EG676" s="245"/>
      <c r="EH676" s="245"/>
      <c r="EI676" s="245"/>
      <c r="EJ676" s="245"/>
      <c r="EK676" s="245"/>
      <c r="EL676" s="245"/>
      <c r="EM676" s="245"/>
      <c r="EN676" s="245"/>
      <c r="EO676" s="245"/>
      <c r="EP676" s="245"/>
      <c r="EQ676" s="245"/>
      <c r="ER676" s="245"/>
      <c r="ES676" s="245"/>
      <c r="ET676" s="245"/>
      <c r="EU676" s="245"/>
      <c r="EV676" s="245"/>
      <c r="EW676" s="245"/>
      <c r="EX676" s="246"/>
      <c r="EY676" s="246"/>
      <c r="EZ676" s="245"/>
      <c r="FA676" s="245"/>
      <c r="FB676" s="245"/>
      <c r="FC676" s="245"/>
      <c r="FD676" s="245"/>
      <c r="FE676" s="245"/>
      <c r="FF676" s="245"/>
      <c r="FG676" s="245"/>
      <c r="FH676" s="245"/>
      <c r="FI676" s="245"/>
      <c r="FJ676" s="245"/>
      <c r="FK676" s="245"/>
    </row>
    <row r="677" customFormat="false" ht="12.75" hidden="true" customHeight="false" outlineLevel="0" collapsed="false">
      <c r="A677" s="232"/>
      <c r="B677" s="233"/>
      <c r="C677" s="232"/>
      <c r="D677" s="234"/>
      <c r="E677" s="234"/>
      <c r="F677" s="235"/>
      <c r="G677" s="234"/>
      <c r="H677" s="234"/>
      <c r="I677" s="237"/>
      <c r="J677" s="238"/>
      <c r="K677" s="247" t="s">
        <v>161</v>
      </c>
      <c r="L677" s="248" t="n">
        <f aca="false">(L675*L676*$G675)*$L$8</f>
        <v>0</v>
      </c>
      <c r="M677" s="248"/>
      <c r="N677" s="248" t="n">
        <f aca="false">(N675*N676*$G675)*$L$8</f>
        <v>0</v>
      </c>
      <c r="O677" s="248"/>
      <c r="P677" s="248" t="n">
        <f aca="false">(P675*P676*$G675)*$L$8</f>
        <v>0</v>
      </c>
      <c r="Q677" s="248"/>
      <c r="R677" s="248" t="n">
        <f aca="false">(R675*R676*$G675)*$L$8</f>
        <v>0</v>
      </c>
      <c r="S677" s="248"/>
      <c r="T677" s="248" t="n">
        <f aca="false">(T675*T676*$G675)*$T$8</f>
        <v>0</v>
      </c>
      <c r="U677" s="248"/>
      <c r="V677" s="248" t="n">
        <f aca="false">(V675*V676*$G675)*$T$8</f>
        <v>0</v>
      </c>
      <c r="W677" s="248"/>
      <c r="X677" s="248" t="n">
        <f aca="false">(X675*X676*$G675)*$T$8</f>
        <v>0</v>
      </c>
      <c r="Y677" s="248"/>
      <c r="Z677" s="248" t="n">
        <f aca="false">(Z675*Z676*$G675)*$T$8</f>
        <v>0</v>
      </c>
      <c r="AA677" s="248"/>
      <c r="AB677" s="248" t="n">
        <f aca="false">(AB675*AB676*$G675)*$AB$8</f>
        <v>0</v>
      </c>
      <c r="AC677" s="248"/>
      <c r="AD677" s="248" t="n">
        <f aca="false">(AD675*AD676*$G675)*$AB$8</f>
        <v>0</v>
      </c>
      <c r="AE677" s="248"/>
      <c r="AF677" s="248" t="n">
        <f aca="false">(AF675*AF676*$G675)*$AB$8</f>
        <v>0</v>
      </c>
      <c r="AG677" s="248"/>
      <c r="AH677" s="248" t="n">
        <f aca="false">(AH675*AH676*$G675)*$AB$8</f>
        <v>0</v>
      </c>
      <c r="AI677" s="248"/>
      <c r="AJ677" s="248" t="n">
        <f aca="false">(AJ675*AJ676*$G675)*$AJ$8</f>
        <v>0</v>
      </c>
      <c r="AK677" s="248"/>
      <c r="AL677" s="248" t="n">
        <f aca="false">(AL675*AL676*$G675)*$AJ$8</f>
        <v>0</v>
      </c>
      <c r="AM677" s="248"/>
      <c r="AN677" s="248" t="n">
        <f aca="false">(AN675*AN676*$G675)*$AJ$8</f>
        <v>0</v>
      </c>
      <c r="AO677" s="248"/>
      <c r="AP677" s="248" t="n">
        <f aca="false">(AP675*AP676*$G675)*$AJ$8</f>
        <v>0</v>
      </c>
      <c r="AQ677" s="248"/>
      <c r="AR677" s="248" t="n">
        <f aca="false">(AR675*AR676*$G675)*$AT$8</f>
        <v>0</v>
      </c>
      <c r="AS677" s="248"/>
      <c r="AT677" s="248" t="n">
        <f aca="false">(AT675*AT676*$G675)*$AT$8</f>
        <v>0</v>
      </c>
      <c r="AU677" s="248"/>
      <c r="AV677" s="248" t="n">
        <f aca="false">(AV675*AV676*$G675)*$AT$8</f>
        <v>0</v>
      </c>
      <c r="AW677" s="248"/>
      <c r="AX677" s="248" t="n">
        <f aca="false">(AX675*AX676*$G675)*$AT$8</f>
        <v>0</v>
      </c>
      <c r="AY677" s="248"/>
      <c r="AZ677" s="248" t="n">
        <f aca="false">(AZ675*AZ676*$G675)*$BB$8</f>
        <v>0</v>
      </c>
      <c r="BA677" s="248"/>
      <c r="BB677" s="248" t="n">
        <f aca="false">(BB675*BB676*$G675)*$BB$8</f>
        <v>0</v>
      </c>
      <c r="BC677" s="248"/>
      <c r="BD677" s="248" t="n">
        <f aca="false">(BD675*BD676*$G675)*$BB$8</f>
        <v>0</v>
      </c>
      <c r="BE677" s="248"/>
      <c r="BF677" s="248" t="n">
        <f aca="false">(BF675*BF676*$G675)*$BB$8</f>
        <v>0</v>
      </c>
      <c r="BG677" s="248"/>
      <c r="BH677" s="248" t="n">
        <f aca="false">(BH675*BH676*$G675)*$BJ$8</f>
        <v>0</v>
      </c>
      <c r="BI677" s="248"/>
      <c r="BJ677" s="248" t="n">
        <f aca="false">(BJ675*BJ676*$G675)*$BJ$8</f>
        <v>0</v>
      </c>
      <c r="BK677" s="248"/>
      <c r="BL677" s="248" t="n">
        <f aca="false">(BL675*BL676*$G675)*$BJ$8</f>
        <v>0</v>
      </c>
      <c r="BM677" s="248"/>
      <c r="BN677" s="248" t="n">
        <f aca="false">(BN675*BN676*$G675)*$BJ$8</f>
        <v>0</v>
      </c>
      <c r="BO677" s="248"/>
      <c r="BP677" s="248" t="n">
        <f aca="false">(BP675*BP676*$G675)*$BT$8</f>
        <v>0</v>
      </c>
      <c r="BQ677" s="248"/>
      <c r="BR677" s="248" t="n">
        <f aca="false">(BR675*BR676*$G675)*$BT$8</f>
        <v>0</v>
      </c>
      <c r="BS677" s="248"/>
      <c r="BT677" s="248" t="n">
        <f aca="false">(BT675*BT676*$G675)*$BT$8</f>
        <v>0</v>
      </c>
      <c r="BU677" s="248"/>
      <c r="BV677" s="248" t="n">
        <f aca="false">(BV675*BV676*$G675)*$BT$8</f>
        <v>0</v>
      </c>
      <c r="BW677" s="248"/>
      <c r="BX677" s="248" t="n">
        <f aca="false">(BX675*BX676*$G675)*$CB$8</f>
        <v>0</v>
      </c>
      <c r="BY677" s="248"/>
      <c r="BZ677" s="248" t="n">
        <f aca="false">(BZ675*BZ676*$G675)*$CB$8</f>
        <v>0</v>
      </c>
      <c r="CA677" s="248"/>
      <c r="CB677" s="248" t="n">
        <f aca="false">(CB675*CB676*$G675)*$CB$8</f>
        <v>6648</v>
      </c>
      <c r="CC677" s="248"/>
      <c r="CD677" s="248" t="n">
        <f aca="false">(CD675*CD676*$G675)*$CB$8</f>
        <v>6648</v>
      </c>
      <c r="CE677" s="248"/>
      <c r="CF677" s="248" t="n">
        <f aca="false">(CF675*CF676*$G675)*$CJ$8</f>
        <v>6648</v>
      </c>
      <c r="CG677" s="248"/>
      <c r="CH677" s="248" t="n">
        <f aca="false">(CH675*CH676*$G675)*$CJ$8</f>
        <v>8864</v>
      </c>
      <c r="CI677" s="248"/>
      <c r="CJ677" s="248" t="n">
        <f aca="false">(CJ675*CJ676*$G675)*$CJ$8</f>
        <v>0</v>
      </c>
      <c r="CK677" s="248"/>
      <c r="CL677" s="248" t="n">
        <f aca="false">(CL675*CL676*$G675)*$CJ$8</f>
        <v>0</v>
      </c>
      <c r="CM677" s="248"/>
      <c r="CN677" s="248" t="n">
        <f aca="false">(CN675*CN676*$G675)*$CT$8</f>
        <v>0</v>
      </c>
      <c r="CO677" s="248"/>
      <c r="CP677" s="248" t="n">
        <f aca="false">(CP675*CP676*$G675)*$CT$8</f>
        <v>0</v>
      </c>
      <c r="CQ677" s="248"/>
      <c r="CR677" s="248" t="n">
        <f aca="false">(CR675*CR676*$G675)*$CT$8</f>
        <v>0</v>
      </c>
      <c r="CS677" s="248"/>
      <c r="CT677" s="248" t="n">
        <f aca="false">(CT675*CT676*$G675)*$CT$8</f>
        <v>0</v>
      </c>
      <c r="CU677" s="248"/>
      <c r="CV677" s="248" t="n">
        <f aca="false">(CV675*CV676*$G675)*$DB$8</f>
        <v>0</v>
      </c>
      <c r="CW677" s="248"/>
      <c r="CX677" s="248" t="n">
        <f aca="false">(CX675*CX676*$G675)*$DB$8</f>
        <v>0</v>
      </c>
      <c r="CY677" s="248"/>
      <c r="CZ677" s="248" t="n">
        <f aca="false">(CZ675*CZ676*$G675)*$DB$8</f>
        <v>0</v>
      </c>
      <c r="DA677" s="248"/>
      <c r="DB677" s="248" t="n">
        <f aca="false">(DB675*DB676*$G675)*$DB$8</f>
        <v>0</v>
      </c>
      <c r="DC677" s="248"/>
      <c r="DD677" s="248" t="n">
        <f aca="false">(DD675*DD676*$G675)*$DB$8</f>
        <v>0</v>
      </c>
      <c r="DE677" s="248"/>
      <c r="DF677" s="248" t="n">
        <f aca="false">(DF675*DF676*$G675)*$DB$8</f>
        <v>0</v>
      </c>
      <c r="DG677" s="248"/>
      <c r="DH677" s="248" t="n">
        <f aca="false">(DH675*DH676*$G675)*$DB$8</f>
        <v>0</v>
      </c>
      <c r="DI677" s="248"/>
      <c r="DJ677" s="292" t="n">
        <f aca="false">(DJ675*DJ676*$G675)*$DB$8</f>
        <v>0</v>
      </c>
      <c r="DK677" s="292"/>
      <c r="DL677" s="248" t="n">
        <f aca="false">(DL675*DL676*$G675)*$DB$8</f>
        <v>0</v>
      </c>
      <c r="DM677" s="248"/>
      <c r="DN677" s="248" t="n">
        <f aca="false">(DN675*DN676*$G675)*$DB$8</f>
        <v>0</v>
      </c>
      <c r="DO677" s="248"/>
      <c r="DP677" s="248" t="n">
        <f aca="false">(DP675*DP676*$G675)*$DB$8</f>
        <v>0</v>
      </c>
      <c r="DQ677" s="248"/>
      <c r="DR677" s="248" t="n">
        <f aca="false">(DR675*DR676*$G675)*$DB$8</f>
        <v>0</v>
      </c>
      <c r="DS677" s="248"/>
      <c r="DT677" s="248" t="n">
        <f aca="false">(DT675*DT676*$G675)*$DB$8</f>
        <v>0</v>
      </c>
      <c r="DU677" s="248"/>
      <c r="DV677" s="248" t="n">
        <f aca="false">(DV675*DV676*$G675)*$DB$8</f>
        <v>0</v>
      </c>
      <c r="DW677" s="248"/>
      <c r="DX677" s="248" t="n">
        <f aca="false">(DX675*DX676*$G675)*$DB$8</f>
        <v>0</v>
      </c>
      <c r="DY677" s="248"/>
      <c r="DZ677" s="248" t="n">
        <f aca="false">(DZ675*DZ676*$G675)*$DB$8</f>
        <v>0</v>
      </c>
      <c r="EA677" s="248"/>
      <c r="EB677" s="248" t="n">
        <f aca="false">(EB675*EB676*$G675)*$DB$8</f>
        <v>0</v>
      </c>
      <c r="EC677" s="248"/>
      <c r="ED677" s="248" t="n">
        <f aca="false">(ED675*ED676*$G675)*$DB$8</f>
        <v>0</v>
      </c>
      <c r="EE677" s="248"/>
      <c r="EF677" s="248" t="n">
        <f aca="false">(EF675*EF676*$G675)*$DB$8</f>
        <v>0</v>
      </c>
      <c r="EG677" s="248"/>
      <c r="EH677" s="248" t="n">
        <f aca="false">(EH675*EH676*$G675)*$DB$8</f>
        <v>0</v>
      </c>
      <c r="EI677" s="248"/>
      <c r="EJ677" s="248" t="n">
        <f aca="false">(EJ675*EJ676*$G675)*$DB$8</f>
        <v>0</v>
      </c>
      <c r="EK677" s="248"/>
      <c r="EL677" s="248" t="n">
        <f aca="false">(EL675*EL676*$G675)*$DB$8</f>
        <v>0</v>
      </c>
      <c r="EM677" s="248"/>
      <c r="EN677" s="248" t="n">
        <f aca="false">(EN675*EN676*$G675)*$DB$8</f>
        <v>0</v>
      </c>
      <c r="EO677" s="248"/>
      <c r="EP677" s="248" t="n">
        <f aca="false">(EP675*EP676*$G675)*$DB$8</f>
        <v>0</v>
      </c>
      <c r="EQ677" s="248"/>
      <c r="ER677" s="248" t="n">
        <f aca="false">(ER675*ER676*$G675)*$DB$8</f>
        <v>0</v>
      </c>
      <c r="ES677" s="248"/>
      <c r="ET677" s="248" t="n">
        <f aca="false">(ET675*ET676*$G675)*$DB$8</f>
        <v>0</v>
      </c>
      <c r="EU677" s="248"/>
      <c r="EV677" s="248" t="n">
        <f aca="false">(EV675*EV676*$G675)*$DB$8</f>
        <v>0</v>
      </c>
      <c r="EW677" s="248"/>
      <c r="EX677" s="249" t="n">
        <f aca="false">(EX675*EX676*$G675)*$DB$8</f>
        <v>0</v>
      </c>
      <c r="EY677" s="249"/>
      <c r="EZ677" s="248" t="n">
        <f aca="false">(EZ675*EZ676*$G675)*$DB$8</f>
        <v>0</v>
      </c>
      <c r="FA677" s="248"/>
      <c r="FB677" s="248" t="n">
        <f aca="false">(FB675*FB676*$G675)*$DB$8</f>
        <v>0</v>
      </c>
      <c r="FC677" s="248"/>
      <c r="FD677" s="248" t="n">
        <f aca="false">(FD675*FD676*$G675)*$DB$8</f>
        <v>0</v>
      </c>
      <c r="FE677" s="248"/>
      <c r="FF677" s="248" t="n">
        <f aca="false">(FF675*FF676*$G675)*$DB$8</f>
        <v>0</v>
      </c>
      <c r="FG677" s="248"/>
      <c r="FH677" s="248" t="n">
        <f aca="false">(FH675*FH676*$G675)*$DB$8</f>
        <v>0</v>
      </c>
      <c r="FI677" s="248"/>
      <c r="FJ677" s="248" t="n">
        <f aca="false">(FJ675*FJ676*$G675)*$DB$8</f>
        <v>0</v>
      </c>
      <c r="FK677" s="248"/>
    </row>
    <row r="678" customFormat="false" ht="12.75" hidden="true" customHeight="false" outlineLevel="0" collapsed="false">
      <c r="A678" s="232"/>
      <c r="B678" s="233"/>
      <c r="C678" s="232"/>
      <c r="D678" s="234"/>
      <c r="E678" s="234"/>
      <c r="F678" s="235"/>
      <c r="G678" s="234"/>
      <c r="H678" s="234"/>
      <c r="I678" s="237"/>
      <c r="J678" s="238"/>
      <c r="K678" s="250" t="s">
        <v>162</v>
      </c>
      <c r="L678" s="251" t="n">
        <f aca="false">L677</f>
        <v>0</v>
      </c>
      <c r="M678" s="251"/>
      <c r="N678" s="251" t="n">
        <f aca="false">L678+N677</f>
        <v>0</v>
      </c>
      <c r="O678" s="251"/>
      <c r="P678" s="251" t="n">
        <f aca="false">N678+P677</f>
        <v>0</v>
      </c>
      <c r="Q678" s="251"/>
      <c r="R678" s="251" t="n">
        <f aca="false">P678+R677</f>
        <v>0</v>
      </c>
      <c r="S678" s="251"/>
      <c r="T678" s="251" t="n">
        <f aca="false">R678+T677</f>
        <v>0</v>
      </c>
      <c r="U678" s="251"/>
      <c r="V678" s="251" t="n">
        <f aca="false">T678+V677</f>
        <v>0</v>
      </c>
      <c r="W678" s="251"/>
      <c r="X678" s="251" t="n">
        <f aca="false">V678+X677</f>
        <v>0</v>
      </c>
      <c r="Y678" s="251"/>
      <c r="Z678" s="251" t="n">
        <f aca="false">X678+Z677</f>
        <v>0</v>
      </c>
      <c r="AA678" s="251"/>
      <c r="AB678" s="251" t="n">
        <f aca="false">Z678+AB677</f>
        <v>0</v>
      </c>
      <c r="AC678" s="251"/>
      <c r="AD678" s="251" t="n">
        <f aca="false">AB678+AD677</f>
        <v>0</v>
      </c>
      <c r="AE678" s="251"/>
      <c r="AF678" s="251" t="n">
        <f aca="false">AD678+AF677</f>
        <v>0</v>
      </c>
      <c r="AG678" s="251"/>
      <c r="AH678" s="251" t="n">
        <f aca="false">AF678+AH677</f>
        <v>0</v>
      </c>
      <c r="AI678" s="251"/>
      <c r="AJ678" s="251" t="n">
        <f aca="false">AH678+AJ677</f>
        <v>0</v>
      </c>
      <c r="AK678" s="251"/>
      <c r="AL678" s="251" t="n">
        <f aca="false">AJ678+AL677</f>
        <v>0</v>
      </c>
      <c r="AM678" s="251"/>
      <c r="AN678" s="251" t="n">
        <f aca="false">AL678+AN677</f>
        <v>0</v>
      </c>
      <c r="AO678" s="251"/>
      <c r="AP678" s="251" t="n">
        <f aca="false">AN678+AP677</f>
        <v>0</v>
      </c>
      <c r="AQ678" s="251"/>
      <c r="AR678" s="251" t="n">
        <f aca="false">AP678+AR677</f>
        <v>0</v>
      </c>
      <c r="AS678" s="251"/>
      <c r="AT678" s="251" t="n">
        <f aca="false">AR678+AT677</f>
        <v>0</v>
      </c>
      <c r="AU678" s="251"/>
      <c r="AV678" s="251" t="n">
        <f aca="false">AT678+AV677</f>
        <v>0</v>
      </c>
      <c r="AW678" s="251"/>
      <c r="AX678" s="251" t="n">
        <f aca="false">AV678+AX677</f>
        <v>0</v>
      </c>
      <c r="AY678" s="251"/>
      <c r="AZ678" s="251" t="n">
        <f aca="false">AX678+AZ677</f>
        <v>0</v>
      </c>
      <c r="BA678" s="251"/>
      <c r="BB678" s="251" t="n">
        <f aca="false">AZ678+BB677</f>
        <v>0</v>
      </c>
      <c r="BC678" s="251"/>
      <c r="BD678" s="251" t="n">
        <f aca="false">BB678+BD677</f>
        <v>0</v>
      </c>
      <c r="BE678" s="251"/>
      <c r="BF678" s="251" t="n">
        <f aca="false">BD678+BF677</f>
        <v>0</v>
      </c>
      <c r="BG678" s="251"/>
      <c r="BH678" s="251" t="n">
        <f aca="false">BF678+BH677</f>
        <v>0</v>
      </c>
      <c r="BI678" s="251"/>
      <c r="BJ678" s="251" t="n">
        <f aca="false">BH678+BJ677</f>
        <v>0</v>
      </c>
      <c r="BK678" s="251"/>
      <c r="BL678" s="251" t="n">
        <f aca="false">BJ678+BL677</f>
        <v>0</v>
      </c>
      <c r="BM678" s="251"/>
      <c r="BN678" s="251" t="n">
        <f aca="false">BL678+BN677</f>
        <v>0</v>
      </c>
      <c r="BO678" s="251"/>
      <c r="BP678" s="251" t="n">
        <f aca="false">BN678+BP677</f>
        <v>0</v>
      </c>
      <c r="BQ678" s="251"/>
      <c r="BR678" s="251" t="n">
        <f aca="false">BP678+BR677</f>
        <v>0</v>
      </c>
      <c r="BS678" s="251"/>
      <c r="BT678" s="251" t="n">
        <f aca="false">BR678+BT677</f>
        <v>0</v>
      </c>
      <c r="BU678" s="251"/>
      <c r="BV678" s="251" t="n">
        <f aca="false">BT678+BV677</f>
        <v>0</v>
      </c>
      <c r="BW678" s="251"/>
      <c r="BX678" s="251" t="n">
        <f aca="false">BV678+BX677</f>
        <v>0</v>
      </c>
      <c r="BY678" s="251"/>
      <c r="BZ678" s="251" t="n">
        <f aca="false">BX678+BZ677</f>
        <v>0</v>
      </c>
      <c r="CA678" s="251"/>
      <c r="CB678" s="251" t="n">
        <f aca="false">BZ678+CB677</f>
        <v>6648</v>
      </c>
      <c r="CC678" s="251"/>
      <c r="CD678" s="251" t="n">
        <f aca="false">CB678+CD677</f>
        <v>13296</v>
      </c>
      <c r="CE678" s="251"/>
      <c r="CF678" s="251" t="n">
        <f aca="false">CD678+CF677</f>
        <v>19944</v>
      </c>
      <c r="CG678" s="251"/>
      <c r="CH678" s="251" t="n">
        <f aca="false">CF678+CH677</f>
        <v>28808</v>
      </c>
      <c r="CI678" s="251"/>
      <c r="CJ678" s="251" t="n">
        <f aca="false">CH678+CJ677</f>
        <v>28808</v>
      </c>
      <c r="CK678" s="251"/>
      <c r="CL678" s="251" t="n">
        <f aca="false">CJ678+CL677</f>
        <v>28808</v>
      </c>
      <c r="CM678" s="251"/>
      <c r="CN678" s="251" t="n">
        <f aca="false">CL678+CN677</f>
        <v>28808</v>
      </c>
      <c r="CO678" s="251"/>
      <c r="CP678" s="251" t="n">
        <f aca="false">CN678+CP677</f>
        <v>28808</v>
      </c>
      <c r="CQ678" s="251"/>
      <c r="CR678" s="251" t="n">
        <f aca="false">CP678+CR677</f>
        <v>28808</v>
      </c>
      <c r="CS678" s="251"/>
      <c r="CT678" s="251" t="n">
        <f aca="false">CR678+CT677</f>
        <v>28808</v>
      </c>
      <c r="CU678" s="251"/>
      <c r="CV678" s="251" t="n">
        <f aca="false">CT678+CV677</f>
        <v>28808</v>
      </c>
      <c r="CW678" s="251"/>
      <c r="CX678" s="251" t="n">
        <f aca="false">CV678+CX677</f>
        <v>28808</v>
      </c>
      <c r="CY678" s="251"/>
      <c r="CZ678" s="251" t="n">
        <f aca="false">CX678+CZ677</f>
        <v>28808</v>
      </c>
      <c r="DA678" s="251"/>
      <c r="DB678" s="251" t="n">
        <f aca="false">CZ678+DB677</f>
        <v>28808</v>
      </c>
      <c r="DC678" s="251"/>
      <c r="DD678" s="251" t="n">
        <f aca="false">DB678+DD677</f>
        <v>28808</v>
      </c>
      <c r="DE678" s="251"/>
      <c r="DF678" s="251" t="n">
        <f aca="false">DD678+DF677</f>
        <v>28808</v>
      </c>
      <c r="DG678" s="251"/>
      <c r="DH678" s="251" t="n">
        <f aca="false">DF678+DH677</f>
        <v>28808</v>
      </c>
      <c r="DI678" s="251"/>
      <c r="DJ678" s="293" t="n">
        <f aca="false">DH678+DJ677</f>
        <v>28808</v>
      </c>
      <c r="DK678" s="293"/>
      <c r="DL678" s="251" t="n">
        <f aca="false">DJ678+DL677</f>
        <v>28808</v>
      </c>
      <c r="DM678" s="251"/>
      <c r="DN678" s="251" t="n">
        <f aca="false">DL678+DN677</f>
        <v>28808</v>
      </c>
      <c r="DO678" s="251"/>
      <c r="DP678" s="251" t="n">
        <f aca="false">DN678+DP677</f>
        <v>28808</v>
      </c>
      <c r="DQ678" s="251"/>
      <c r="DR678" s="251" t="n">
        <f aca="false">DP678+DR677</f>
        <v>28808</v>
      </c>
      <c r="DS678" s="251"/>
      <c r="DT678" s="251" t="n">
        <f aca="false">DR678+DT677</f>
        <v>28808</v>
      </c>
      <c r="DU678" s="251"/>
      <c r="DV678" s="251" t="n">
        <f aca="false">DT678+DV677</f>
        <v>28808</v>
      </c>
      <c r="DW678" s="251"/>
      <c r="DX678" s="251" t="n">
        <f aca="false">DV678+DX677</f>
        <v>28808</v>
      </c>
      <c r="DY678" s="251"/>
      <c r="DZ678" s="251" t="n">
        <f aca="false">DX678+DZ677</f>
        <v>28808</v>
      </c>
      <c r="EA678" s="251"/>
      <c r="EB678" s="251" t="n">
        <f aca="false">DZ678+EB677</f>
        <v>28808</v>
      </c>
      <c r="EC678" s="251"/>
      <c r="ED678" s="251" t="n">
        <f aca="false">EB678+ED677</f>
        <v>28808</v>
      </c>
      <c r="EE678" s="251"/>
      <c r="EF678" s="251" t="n">
        <f aca="false">ED678+EF677</f>
        <v>28808</v>
      </c>
      <c r="EG678" s="251"/>
      <c r="EH678" s="251" t="n">
        <f aca="false">EF678+EH677</f>
        <v>28808</v>
      </c>
      <c r="EI678" s="251"/>
      <c r="EJ678" s="251" t="n">
        <f aca="false">EH678+EJ677</f>
        <v>28808</v>
      </c>
      <c r="EK678" s="251"/>
      <c r="EL678" s="251" t="n">
        <f aca="false">EJ678+EL677</f>
        <v>28808</v>
      </c>
      <c r="EM678" s="251"/>
      <c r="EN678" s="251" t="n">
        <f aca="false">EL678+EN677</f>
        <v>28808</v>
      </c>
      <c r="EO678" s="251"/>
      <c r="EP678" s="251" t="n">
        <f aca="false">EN678+EP677</f>
        <v>28808</v>
      </c>
      <c r="EQ678" s="251"/>
      <c r="ER678" s="251" t="n">
        <f aca="false">EP678+ER677</f>
        <v>28808</v>
      </c>
      <c r="ES678" s="251"/>
      <c r="ET678" s="251" t="n">
        <f aca="false">ER678+ET677</f>
        <v>28808</v>
      </c>
      <c r="EU678" s="251"/>
      <c r="EV678" s="251" t="n">
        <f aca="false">ET678+EV677</f>
        <v>28808</v>
      </c>
      <c r="EW678" s="251"/>
      <c r="EX678" s="252" t="n">
        <f aca="false">EV678+EX677</f>
        <v>28808</v>
      </c>
      <c r="EY678" s="252"/>
      <c r="EZ678" s="251" t="n">
        <f aca="false">EX678+EZ677</f>
        <v>28808</v>
      </c>
      <c r="FA678" s="251"/>
      <c r="FB678" s="251" t="n">
        <f aca="false">EZ678+FB677</f>
        <v>28808</v>
      </c>
      <c r="FC678" s="251"/>
      <c r="FD678" s="251" t="n">
        <f aca="false">FB678+FD677</f>
        <v>28808</v>
      </c>
      <c r="FE678" s="251"/>
      <c r="FF678" s="251" t="n">
        <f aca="false">FD678+FF677</f>
        <v>28808</v>
      </c>
      <c r="FG678" s="251"/>
      <c r="FH678" s="251" t="n">
        <f aca="false">FF678+FH677</f>
        <v>28808</v>
      </c>
      <c r="FI678" s="251"/>
      <c r="FJ678" s="251" t="n">
        <f aca="false">FH678+FJ677</f>
        <v>28808</v>
      </c>
      <c r="FK678" s="251"/>
    </row>
    <row r="679" customFormat="false" ht="12.75" hidden="true" customHeight="false" outlineLevel="0" collapsed="false">
      <c r="A679" s="232"/>
      <c r="B679" s="233"/>
      <c r="C679" s="232"/>
      <c r="D679" s="234"/>
      <c r="E679" s="234"/>
      <c r="F679" s="235"/>
      <c r="G679" s="234"/>
      <c r="H679" s="253"/>
      <c r="I679" s="237"/>
      <c r="J679" s="238"/>
      <c r="K679" s="254" t="s">
        <v>163</v>
      </c>
      <c r="L679" s="255"/>
      <c r="M679" s="255"/>
      <c r="N679" s="255"/>
      <c r="O679" s="255"/>
      <c r="P679" s="255"/>
      <c r="Q679" s="255"/>
      <c r="R679" s="255"/>
      <c r="S679" s="255"/>
      <c r="T679" s="255"/>
      <c r="U679" s="255"/>
      <c r="V679" s="255"/>
      <c r="W679" s="255"/>
      <c r="X679" s="255"/>
      <c r="Y679" s="255"/>
      <c r="Z679" s="255"/>
      <c r="AA679" s="255"/>
      <c r="AB679" s="255"/>
      <c r="AC679" s="255"/>
      <c r="AD679" s="255"/>
      <c r="AE679" s="255"/>
      <c r="AF679" s="255"/>
      <c r="AG679" s="255"/>
      <c r="AH679" s="255"/>
      <c r="AI679" s="255"/>
      <c r="AJ679" s="255"/>
      <c r="AK679" s="255"/>
      <c r="AL679" s="255"/>
      <c r="AM679" s="255"/>
      <c r="AN679" s="255"/>
      <c r="AO679" s="255"/>
      <c r="AP679" s="255"/>
      <c r="AQ679" s="255"/>
      <c r="AR679" s="255"/>
      <c r="AS679" s="255"/>
      <c r="AT679" s="255"/>
      <c r="AU679" s="255"/>
      <c r="AV679" s="255"/>
      <c r="AW679" s="255"/>
      <c r="AX679" s="255"/>
      <c r="AY679" s="255"/>
      <c r="AZ679" s="255"/>
      <c r="BA679" s="255"/>
      <c r="BB679" s="255"/>
      <c r="BC679" s="255"/>
      <c r="BD679" s="255"/>
      <c r="BE679" s="255"/>
      <c r="BF679" s="255"/>
      <c r="BG679" s="255"/>
      <c r="BH679" s="255"/>
      <c r="BI679" s="255"/>
      <c r="BJ679" s="255"/>
      <c r="BK679" s="255"/>
      <c r="BL679" s="255"/>
      <c r="BM679" s="255"/>
      <c r="BN679" s="255"/>
      <c r="BO679" s="255"/>
      <c r="BP679" s="255"/>
      <c r="BQ679" s="255"/>
      <c r="BR679" s="255"/>
      <c r="BS679" s="255"/>
      <c r="BT679" s="255"/>
      <c r="BU679" s="255"/>
      <c r="BV679" s="255"/>
      <c r="BW679" s="255"/>
      <c r="BX679" s="255"/>
      <c r="BY679" s="255"/>
      <c r="BZ679" s="255"/>
      <c r="CA679" s="255"/>
      <c r="CB679" s="255"/>
      <c r="CC679" s="255"/>
      <c r="CD679" s="255"/>
      <c r="CE679" s="255"/>
      <c r="CF679" s="255"/>
      <c r="CG679" s="255"/>
      <c r="CH679" s="255"/>
      <c r="CI679" s="255"/>
      <c r="CJ679" s="255"/>
      <c r="CK679" s="255"/>
      <c r="CL679" s="255"/>
      <c r="CM679" s="255"/>
      <c r="CN679" s="255"/>
      <c r="CO679" s="255"/>
      <c r="CP679" s="255"/>
      <c r="CQ679" s="255"/>
      <c r="CR679" s="255"/>
      <c r="CS679" s="255"/>
      <c r="CT679" s="255"/>
      <c r="CU679" s="255"/>
      <c r="CV679" s="255"/>
      <c r="CW679" s="255"/>
      <c r="CX679" s="255"/>
      <c r="CY679" s="255"/>
      <c r="CZ679" s="255"/>
      <c r="DA679" s="255"/>
      <c r="DB679" s="255"/>
      <c r="DC679" s="255"/>
      <c r="DD679" s="255"/>
      <c r="DE679" s="255"/>
      <c r="DF679" s="255"/>
      <c r="DG679" s="255"/>
      <c r="DH679" s="255"/>
      <c r="DI679" s="255"/>
      <c r="DJ679" s="294"/>
      <c r="DK679" s="294"/>
      <c r="DL679" s="255"/>
      <c r="DM679" s="255"/>
      <c r="DN679" s="255"/>
      <c r="DO679" s="255"/>
      <c r="DP679" s="255"/>
      <c r="DQ679" s="255"/>
      <c r="DR679" s="255"/>
      <c r="DS679" s="255"/>
      <c r="DT679" s="255"/>
      <c r="DU679" s="255"/>
      <c r="DV679" s="255"/>
      <c r="DW679" s="255"/>
      <c r="DX679" s="255"/>
      <c r="DY679" s="255"/>
      <c r="DZ679" s="255"/>
      <c r="EA679" s="255"/>
      <c r="EB679" s="255"/>
      <c r="EC679" s="255"/>
      <c r="ED679" s="255"/>
      <c r="EE679" s="255"/>
      <c r="EF679" s="255"/>
      <c r="EG679" s="255"/>
      <c r="EH679" s="255"/>
      <c r="EI679" s="255"/>
      <c r="EJ679" s="255"/>
      <c r="EK679" s="255"/>
      <c r="EL679" s="255"/>
      <c r="EM679" s="255"/>
      <c r="EN679" s="255"/>
      <c r="EO679" s="255"/>
      <c r="EP679" s="255"/>
      <c r="EQ679" s="255"/>
      <c r="ER679" s="255"/>
      <c r="ES679" s="255"/>
      <c r="ET679" s="255"/>
      <c r="EU679" s="255"/>
      <c r="EV679" s="255"/>
      <c r="EW679" s="255"/>
      <c r="EX679" s="256"/>
      <c r="EY679" s="256"/>
      <c r="EZ679" s="255"/>
      <c r="FA679" s="255"/>
      <c r="FB679" s="255"/>
      <c r="FC679" s="255"/>
      <c r="FD679" s="255"/>
      <c r="FE679" s="255"/>
      <c r="FF679" s="255"/>
      <c r="FG679" s="255"/>
      <c r="FH679" s="255"/>
      <c r="FI679" s="255"/>
      <c r="FJ679" s="255"/>
      <c r="FK679" s="255"/>
    </row>
    <row r="680" customFormat="false" ht="12.75" hidden="true" customHeight="false" outlineLevel="0" collapsed="false">
      <c r="A680" s="232"/>
      <c r="B680" s="233"/>
      <c r="C680" s="232"/>
      <c r="D680" s="234"/>
      <c r="E680" s="234"/>
      <c r="F680" s="235"/>
      <c r="G680" s="234"/>
      <c r="H680" s="257"/>
      <c r="I680" s="237"/>
      <c r="J680" s="238"/>
      <c r="K680" s="258" t="s">
        <v>164</v>
      </c>
      <c r="L680" s="259" t="n">
        <f aca="false">L679</f>
        <v>0</v>
      </c>
      <c r="M680" s="259"/>
      <c r="N680" s="259" t="n">
        <f aca="false">N679+L680</f>
        <v>0</v>
      </c>
      <c r="O680" s="259"/>
      <c r="P680" s="259" t="n">
        <f aca="false">P679+N680</f>
        <v>0</v>
      </c>
      <c r="Q680" s="259"/>
      <c r="R680" s="259" t="n">
        <f aca="false">R679+P680</f>
        <v>0</v>
      </c>
      <c r="S680" s="259"/>
      <c r="T680" s="259" t="n">
        <f aca="false">T679+R680</f>
        <v>0</v>
      </c>
      <c r="U680" s="259"/>
      <c r="V680" s="259" t="n">
        <f aca="false">V679+T680</f>
        <v>0</v>
      </c>
      <c r="W680" s="259"/>
      <c r="X680" s="259" t="n">
        <f aca="false">X679+V680</f>
        <v>0</v>
      </c>
      <c r="Y680" s="259"/>
      <c r="Z680" s="259" t="n">
        <f aca="false">Z679+X680</f>
        <v>0</v>
      </c>
      <c r="AA680" s="259"/>
      <c r="AB680" s="259" t="n">
        <f aca="false">AB679+Z680</f>
        <v>0</v>
      </c>
      <c r="AC680" s="259"/>
      <c r="AD680" s="259" t="n">
        <f aca="false">AD679+AB680</f>
        <v>0</v>
      </c>
      <c r="AE680" s="259"/>
      <c r="AF680" s="259" t="n">
        <f aca="false">AF679+AD680</f>
        <v>0</v>
      </c>
      <c r="AG680" s="259"/>
      <c r="AH680" s="259" t="n">
        <f aca="false">AH679+AF680</f>
        <v>0</v>
      </c>
      <c r="AI680" s="259"/>
      <c r="AJ680" s="259" t="n">
        <f aca="false">AJ679+AH680</f>
        <v>0</v>
      </c>
      <c r="AK680" s="259"/>
      <c r="AL680" s="259" t="n">
        <f aca="false">AL679+AJ680</f>
        <v>0</v>
      </c>
      <c r="AM680" s="259"/>
      <c r="AN680" s="259" t="n">
        <f aca="false">AN679+AL680</f>
        <v>0</v>
      </c>
      <c r="AO680" s="259"/>
      <c r="AP680" s="259" t="n">
        <f aca="false">AP679+AN680</f>
        <v>0</v>
      </c>
      <c r="AQ680" s="259"/>
      <c r="AR680" s="259" t="n">
        <f aca="false">AR679+AP680</f>
        <v>0</v>
      </c>
      <c r="AS680" s="259"/>
      <c r="AT680" s="259" t="n">
        <f aca="false">AT679+AR680</f>
        <v>0</v>
      </c>
      <c r="AU680" s="259"/>
      <c r="AV680" s="259" t="n">
        <f aca="false">AV679+AT680</f>
        <v>0</v>
      </c>
      <c r="AW680" s="259"/>
      <c r="AX680" s="259" t="n">
        <f aca="false">AX679+AV680</f>
        <v>0</v>
      </c>
      <c r="AY680" s="259"/>
      <c r="AZ680" s="259" t="n">
        <f aca="false">AZ679+AX680</f>
        <v>0</v>
      </c>
      <c r="BA680" s="259"/>
      <c r="BB680" s="259" t="n">
        <f aca="false">BB679+AZ680</f>
        <v>0</v>
      </c>
      <c r="BC680" s="259"/>
      <c r="BD680" s="259" t="n">
        <f aca="false">BD679+BB680</f>
        <v>0</v>
      </c>
      <c r="BE680" s="259"/>
      <c r="BF680" s="259" t="n">
        <f aca="false">BF679+BD680</f>
        <v>0</v>
      </c>
      <c r="BG680" s="259"/>
      <c r="BH680" s="259" t="n">
        <f aca="false">BH679+BF680</f>
        <v>0</v>
      </c>
      <c r="BI680" s="259"/>
      <c r="BJ680" s="259" t="n">
        <f aca="false">BJ679+BH680</f>
        <v>0</v>
      </c>
      <c r="BK680" s="259"/>
      <c r="BL680" s="259" t="n">
        <f aca="false">BL679+BJ680</f>
        <v>0</v>
      </c>
      <c r="BM680" s="259"/>
      <c r="BN680" s="259" t="n">
        <f aca="false">BN679+BL680</f>
        <v>0</v>
      </c>
      <c r="BO680" s="259"/>
      <c r="BP680" s="259" t="n">
        <f aca="false">BP679+BN680</f>
        <v>0</v>
      </c>
      <c r="BQ680" s="259"/>
      <c r="BR680" s="259" t="n">
        <f aca="false">BR679+BP680</f>
        <v>0</v>
      </c>
      <c r="BS680" s="259"/>
      <c r="BT680" s="259" t="n">
        <f aca="false">BT679+BR680</f>
        <v>0</v>
      </c>
      <c r="BU680" s="259"/>
      <c r="BV680" s="259" t="n">
        <f aca="false">BV679+BT680</f>
        <v>0</v>
      </c>
      <c r="BW680" s="259"/>
      <c r="BX680" s="259" t="n">
        <f aca="false">BX679+BV680</f>
        <v>0</v>
      </c>
      <c r="BY680" s="259"/>
      <c r="BZ680" s="259" t="n">
        <f aca="false">BZ679+BX680</f>
        <v>0</v>
      </c>
      <c r="CA680" s="259"/>
      <c r="CB680" s="259" t="n">
        <f aca="false">CB679+BZ680</f>
        <v>0</v>
      </c>
      <c r="CC680" s="259"/>
      <c r="CD680" s="259" t="n">
        <f aca="false">CD679+CB680</f>
        <v>0</v>
      </c>
      <c r="CE680" s="259"/>
      <c r="CF680" s="259" t="n">
        <f aca="false">CF679+CD680</f>
        <v>0</v>
      </c>
      <c r="CG680" s="259"/>
      <c r="CH680" s="259" t="n">
        <f aca="false">CH679+CF680</f>
        <v>0</v>
      </c>
      <c r="CI680" s="259"/>
      <c r="CJ680" s="259" t="n">
        <f aca="false">CJ679+CH680</f>
        <v>0</v>
      </c>
      <c r="CK680" s="259"/>
      <c r="CL680" s="259" t="n">
        <f aca="false">CL679+CJ680</f>
        <v>0</v>
      </c>
      <c r="CM680" s="259"/>
      <c r="CN680" s="259" t="n">
        <f aca="false">CN679+CL680</f>
        <v>0</v>
      </c>
      <c r="CO680" s="259"/>
      <c r="CP680" s="259" t="n">
        <f aca="false">CP679+CN680</f>
        <v>0</v>
      </c>
      <c r="CQ680" s="259"/>
      <c r="CR680" s="259" t="n">
        <f aca="false">CR679+CP680</f>
        <v>0</v>
      </c>
      <c r="CS680" s="259"/>
      <c r="CT680" s="259" t="n">
        <f aca="false">CT679+CR680</f>
        <v>0</v>
      </c>
      <c r="CU680" s="259"/>
      <c r="CV680" s="259" t="n">
        <f aca="false">CV679+CT680</f>
        <v>0</v>
      </c>
      <c r="CW680" s="259"/>
      <c r="CX680" s="259" t="n">
        <f aca="false">CX679+CV680</f>
        <v>0</v>
      </c>
      <c r="CY680" s="259"/>
      <c r="CZ680" s="259" t="n">
        <f aca="false">CZ679+CX680</f>
        <v>0</v>
      </c>
      <c r="DA680" s="259"/>
      <c r="DB680" s="259" t="n">
        <f aca="false">DB679+CZ680</f>
        <v>0</v>
      </c>
      <c r="DC680" s="259"/>
      <c r="DD680" s="259" t="n">
        <f aca="false">DD679+DB680</f>
        <v>0</v>
      </c>
      <c r="DE680" s="259"/>
      <c r="DF680" s="259" t="n">
        <f aca="false">DF679+DD680</f>
        <v>0</v>
      </c>
      <c r="DG680" s="259"/>
      <c r="DH680" s="259" t="n">
        <f aca="false">DH679+DF680</f>
        <v>0</v>
      </c>
      <c r="DI680" s="259"/>
      <c r="DJ680" s="296" t="n">
        <f aca="false">DJ679+DH680</f>
        <v>0</v>
      </c>
      <c r="DK680" s="296"/>
      <c r="DL680" s="259" t="n">
        <f aca="false">DL679+DJ680</f>
        <v>0</v>
      </c>
      <c r="DM680" s="259"/>
      <c r="DN680" s="259" t="n">
        <f aca="false">DN679+DL680</f>
        <v>0</v>
      </c>
      <c r="DO680" s="259"/>
      <c r="DP680" s="259" t="n">
        <f aca="false">DP679+DN680</f>
        <v>0</v>
      </c>
      <c r="DQ680" s="259"/>
      <c r="DR680" s="259" t="n">
        <f aca="false">DR679+DP680</f>
        <v>0</v>
      </c>
      <c r="DS680" s="259"/>
      <c r="DT680" s="259" t="n">
        <f aca="false">DT679+DR680</f>
        <v>0</v>
      </c>
      <c r="DU680" s="259"/>
      <c r="DV680" s="259" t="n">
        <f aca="false">DV679+DT680</f>
        <v>0</v>
      </c>
      <c r="DW680" s="259"/>
      <c r="DX680" s="259" t="n">
        <f aca="false">DX679+DV680</f>
        <v>0</v>
      </c>
      <c r="DY680" s="259"/>
      <c r="DZ680" s="259" t="n">
        <f aca="false">DZ679+DX680</f>
        <v>0</v>
      </c>
      <c r="EA680" s="259"/>
      <c r="EB680" s="259" t="n">
        <f aca="false">EB679+DZ680</f>
        <v>0</v>
      </c>
      <c r="EC680" s="259"/>
      <c r="ED680" s="259" t="n">
        <f aca="false">ED679+EB680</f>
        <v>0</v>
      </c>
      <c r="EE680" s="259"/>
      <c r="EF680" s="259" t="n">
        <f aca="false">EF679+ED680</f>
        <v>0</v>
      </c>
      <c r="EG680" s="259"/>
      <c r="EH680" s="259" t="n">
        <f aca="false">EH679+EF680</f>
        <v>0</v>
      </c>
      <c r="EI680" s="259"/>
      <c r="EJ680" s="259" t="n">
        <f aca="false">EJ679+EH680</f>
        <v>0</v>
      </c>
      <c r="EK680" s="259"/>
      <c r="EL680" s="259" t="n">
        <f aca="false">EL679+EJ680</f>
        <v>0</v>
      </c>
      <c r="EM680" s="259"/>
      <c r="EN680" s="259" t="n">
        <f aca="false">EN679+EL680</f>
        <v>0</v>
      </c>
      <c r="EO680" s="259"/>
      <c r="EP680" s="259" t="n">
        <f aca="false">EP679+EN680</f>
        <v>0</v>
      </c>
      <c r="EQ680" s="259"/>
      <c r="ER680" s="259" t="n">
        <f aca="false">ER679+EP680</f>
        <v>0</v>
      </c>
      <c r="ES680" s="259"/>
      <c r="ET680" s="259" t="n">
        <f aca="false">ET679+ER680</f>
        <v>0</v>
      </c>
      <c r="EU680" s="259"/>
      <c r="EV680" s="259" t="n">
        <f aca="false">EV679+ET680</f>
        <v>0</v>
      </c>
      <c r="EW680" s="259"/>
      <c r="EX680" s="260" t="n">
        <f aca="false">EX679+EV680</f>
        <v>0</v>
      </c>
      <c r="EY680" s="260"/>
      <c r="EZ680" s="259" t="n">
        <f aca="false">EZ679+EX680</f>
        <v>0</v>
      </c>
      <c r="FA680" s="259"/>
      <c r="FB680" s="259" t="n">
        <f aca="false">FB679+EZ680</f>
        <v>0</v>
      </c>
      <c r="FC680" s="259"/>
      <c r="FD680" s="259" t="n">
        <f aca="false">FD679+FB680</f>
        <v>0</v>
      </c>
      <c r="FE680" s="259"/>
      <c r="FF680" s="259" t="n">
        <f aca="false">FF679+FD680</f>
        <v>0</v>
      </c>
      <c r="FG680" s="259"/>
      <c r="FH680" s="259" t="n">
        <f aca="false">FH679+FF680</f>
        <v>0</v>
      </c>
      <c r="FI680" s="259"/>
      <c r="FJ680" s="259" t="n">
        <f aca="false">FJ679+FH680</f>
        <v>0</v>
      </c>
      <c r="FK680" s="259"/>
    </row>
    <row r="681" customFormat="false" ht="12.75" hidden="true" customHeight="false" outlineLevel="0" collapsed="false">
      <c r="A681" s="232"/>
      <c r="B681" s="233"/>
      <c r="C681" s="232"/>
      <c r="D681" s="234"/>
      <c r="E681" s="234"/>
      <c r="F681" s="235"/>
      <c r="G681" s="234"/>
      <c r="H681" s="261"/>
      <c r="I681" s="237"/>
      <c r="J681" s="238"/>
      <c r="K681" s="262" t="s">
        <v>165</v>
      </c>
      <c r="L681" s="263" t="e">
        <f aca="false">IF($E675&gt;0,L678/$E675,"-")</f>
        <v>#N/A</v>
      </c>
      <c r="M681" s="263"/>
      <c r="N681" s="263" t="e">
        <f aca="false">IF($E675&gt;0,N678/$E675,"-")</f>
        <v>#N/A</v>
      </c>
      <c r="O681" s="263"/>
      <c r="P681" s="263" t="e">
        <f aca="false">IF($E675&gt;0,P678/$E675,"-")</f>
        <v>#N/A</v>
      </c>
      <c r="Q681" s="263"/>
      <c r="R681" s="263" t="e">
        <f aca="false">IF($E675&gt;0,R678/$E675,"-")</f>
        <v>#N/A</v>
      </c>
      <c r="S681" s="263"/>
      <c r="T681" s="263" t="e">
        <f aca="false">IF($E675&gt;0,T678/$E675,"-")</f>
        <v>#N/A</v>
      </c>
      <c r="U681" s="263"/>
      <c r="V681" s="263" t="e">
        <f aca="false">IF($E675&gt;0,V678/$E675,"-")</f>
        <v>#N/A</v>
      </c>
      <c r="W681" s="263"/>
      <c r="X681" s="263" t="e">
        <f aca="false">IF($E675&gt;0,X678/$E675,"-")</f>
        <v>#N/A</v>
      </c>
      <c r="Y681" s="263"/>
      <c r="Z681" s="263" t="e">
        <f aca="false">IF($E675&gt;0,Z678/$E675,"-")</f>
        <v>#N/A</v>
      </c>
      <c r="AA681" s="263"/>
      <c r="AB681" s="263" t="e">
        <f aca="false">IF($E675&gt;0,AB678/$E675,"-")</f>
        <v>#N/A</v>
      </c>
      <c r="AC681" s="263"/>
      <c r="AD681" s="263" t="e">
        <f aca="false">IF($E675&gt;0,AD678/$E675,"-")</f>
        <v>#N/A</v>
      </c>
      <c r="AE681" s="263"/>
      <c r="AF681" s="263" t="e">
        <f aca="false">IF($E675&gt;0,AF678/$E675,"-")</f>
        <v>#N/A</v>
      </c>
      <c r="AG681" s="263"/>
      <c r="AH681" s="263" t="e">
        <f aca="false">IF($E675&gt;0,AH678/$E675,"-")</f>
        <v>#N/A</v>
      </c>
      <c r="AI681" s="263"/>
      <c r="AJ681" s="263" t="e">
        <f aca="false">IF($E675&gt;0,AJ678/$E675,"-")</f>
        <v>#N/A</v>
      </c>
      <c r="AK681" s="263"/>
      <c r="AL681" s="263" t="e">
        <f aca="false">IF($E675&gt;0,AL678/$E675,"-")</f>
        <v>#N/A</v>
      </c>
      <c r="AM681" s="263"/>
      <c r="AN681" s="263" t="e">
        <f aca="false">IF($E675&gt;0,AN678/$E675,"-")</f>
        <v>#N/A</v>
      </c>
      <c r="AO681" s="263"/>
      <c r="AP681" s="263" t="e">
        <f aca="false">IF($E675&gt;0,AP678/$E675,"-")</f>
        <v>#N/A</v>
      </c>
      <c r="AQ681" s="263"/>
      <c r="AR681" s="263" t="e">
        <f aca="false">IF($E675&gt;0,AR678/$E675,"-")</f>
        <v>#N/A</v>
      </c>
      <c r="AS681" s="263"/>
      <c r="AT681" s="263" t="e">
        <f aca="false">IF($E675&gt;0,AT678/$E675,"-")</f>
        <v>#N/A</v>
      </c>
      <c r="AU681" s="263"/>
      <c r="AV681" s="263" t="e">
        <f aca="false">IF($E675&gt;0,AV678/$E675,"-")</f>
        <v>#N/A</v>
      </c>
      <c r="AW681" s="263"/>
      <c r="AX681" s="263" t="e">
        <f aca="false">IF($E675&gt;0,AX678/$E675,"-")</f>
        <v>#N/A</v>
      </c>
      <c r="AY681" s="263"/>
      <c r="AZ681" s="263" t="e">
        <f aca="false">IF($E675&gt;0,AZ678/$E675,"-")</f>
        <v>#N/A</v>
      </c>
      <c r="BA681" s="263"/>
      <c r="BB681" s="263" t="e">
        <f aca="false">IF($E675&gt;0,BB678/$E675,"-")</f>
        <v>#N/A</v>
      </c>
      <c r="BC681" s="263"/>
      <c r="BD681" s="263" t="e">
        <f aca="false">IF($E675&gt;0,BD678/$E675,"-")</f>
        <v>#N/A</v>
      </c>
      <c r="BE681" s="263"/>
      <c r="BF681" s="263" t="e">
        <f aca="false">IF($E675&gt;0,BF678/$E675,"-")</f>
        <v>#N/A</v>
      </c>
      <c r="BG681" s="263"/>
      <c r="BH681" s="263" t="e">
        <f aca="false">IF($E675&gt;0,BH678/$E675,"-")</f>
        <v>#N/A</v>
      </c>
      <c r="BI681" s="263"/>
      <c r="BJ681" s="263" t="e">
        <f aca="false">IF($E675&gt;0,BJ678/$E675,"-")</f>
        <v>#N/A</v>
      </c>
      <c r="BK681" s="263"/>
      <c r="BL681" s="263" t="e">
        <f aca="false">IF($E675&gt;0,BL678/$E675,"-")</f>
        <v>#N/A</v>
      </c>
      <c r="BM681" s="263"/>
      <c r="BN681" s="263" t="e">
        <f aca="false">IF($E675&gt;0,BN678/$E675,"-")</f>
        <v>#N/A</v>
      </c>
      <c r="BO681" s="263"/>
      <c r="BP681" s="263" t="e">
        <f aca="false">IF($E675&gt;0,BP678/$E675,"-")</f>
        <v>#N/A</v>
      </c>
      <c r="BQ681" s="263"/>
      <c r="BR681" s="263" t="e">
        <f aca="false">IF($E675&gt;0,BR678/$E675,"-")</f>
        <v>#N/A</v>
      </c>
      <c r="BS681" s="263"/>
      <c r="BT681" s="263" t="e">
        <f aca="false">IF($E675&gt;0,BT678/$E675,"-")</f>
        <v>#N/A</v>
      </c>
      <c r="BU681" s="263"/>
      <c r="BV681" s="263" t="e">
        <f aca="false">IF($E675&gt;0,BV678/$E675,"-")</f>
        <v>#N/A</v>
      </c>
      <c r="BW681" s="263"/>
      <c r="BX681" s="263" t="e">
        <f aca="false">IF($E675&gt;0,BX678/$E675,"-")</f>
        <v>#N/A</v>
      </c>
      <c r="BY681" s="263"/>
      <c r="BZ681" s="263" t="e">
        <f aca="false">IF($E675&gt;0,BZ678/$E675,"-")</f>
        <v>#N/A</v>
      </c>
      <c r="CA681" s="263"/>
      <c r="CB681" s="263" t="e">
        <f aca="false">IF($E675&gt;0,CB678/$E675,"-")</f>
        <v>#N/A</v>
      </c>
      <c r="CC681" s="263"/>
      <c r="CD681" s="263" t="e">
        <f aca="false">IF($E675&gt;0,CD678/$E675,"-")</f>
        <v>#N/A</v>
      </c>
      <c r="CE681" s="263"/>
      <c r="CF681" s="263" t="e">
        <f aca="false">IF($E675&gt;0,CF678/$E675,"-")</f>
        <v>#N/A</v>
      </c>
      <c r="CG681" s="263"/>
      <c r="CH681" s="263" t="e">
        <f aca="false">IF($E675&gt;0,CH678/$E675,"-")</f>
        <v>#N/A</v>
      </c>
      <c r="CI681" s="263"/>
      <c r="CJ681" s="263" t="e">
        <f aca="false">IF($E675&gt;0,CJ678/$E675,"-")</f>
        <v>#N/A</v>
      </c>
      <c r="CK681" s="263"/>
      <c r="CL681" s="263" t="e">
        <f aca="false">IF($E675&gt;0,CL678/$E675,"-")</f>
        <v>#N/A</v>
      </c>
      <c r="CM681" s="263"/>
      <c r="CN681" s="263" t="e">
        <f aca="false">IF($E675&gt;0,CN678/$E675,"-")</f>
        <v>#N/A</v>
      </c>
      <c r="CO681" s="263"/>
      <c r="CP681" s="263" t="e">
        <f aca="false">IF($E675&gt;0,CP678/$E675,"-")</f>
        <v>#N/A</v>
      </c>
      <c r="CQ681" s="263"/>
      <c r="CR681" s="263" t="e">
        <f aca="false">IF($E675&gt;0,CR678/$E675,"-")</f>
        <v>#N/A</v>
      </c>
      <c r="CS681" s="263"/>
      <c r="CT681" s="263" t="e">
        <f aca="false">IF($E675&gt;0,CT678/$E675,"-")</f>
        <v>#N/A</v>
      </c>
      <c r="CU681" s="263"/>
      <c r="CV681" s="263" t="e">
        <f aca="false">IF($E675&gt;0,CV678/$E675,"-")</f>
        <v>#N/A</v>
      </c>
      <c r="CW681" s="263"/>
      <c r="CX681" s="263" t="e">
        <f aca="false">IF($E675&gt;0,CX678/$E675,"-")</f>
        <v>#N/A</v>
      </c>
      <c r="CY681" s="263"/>
      <c r="CZ681" s="263" t="e">
        <f aca="false">IF($E675&gt;0,CZ678/$E675,"-")</f>
        <v>#N/A</v>
      </c>
      <c r="DA681" s="263"/>
      <c r="DB681" s="263" t="e">
        <f aca="false">IF($E675&gt;0,DB678/$E675,"-")</f>
        <v>#N/A</v>
      </c>
      <c r="DC681" s="263"/>
      <c r="DD681" s="263" t="e">
        <f aca="false">IF($E675&gt;0,DD678/$E675,"-")</f>
        <v>#N/A</v>
      </c>
      <c r="DE681" s="263"/>
      <c r="DF681" s="263" t="e">
        <f aca="false">IF($E675&gt;0,DF678/$E675,"-")</f>
        <v>#N/A</v>
      </c>
      <c r="DG681" s="263"/>
      <c r="DH681" s="263" t="e">
        <f aca="false">IF($E675&gt;0,DH678/$E675,"-")</f>
        <v>#N/A</v>
      </c>
      <c r="DI681" s="263"/>
      <c r="DJ681" s="298" t="e">
        <f aca="false">IF($E675&gt;0,DJ678/$E675,"-")</f>
        <v>#N/A</v>
      </c>
      <c r="DK681" s="298"/>
      <c r="DL681" s="263" t="e">
        <f aca="false">IF($E675&gt;0,DL678/$E675,"-")</f>
        <v>#N/A</v>
      </c>
      <c r="DM681" s="263"/>
      <c r="DN681" s="263" t="e">
        <f aca="false">IF($E675&gt;0,DN678/$E675,"-")</f>
        <v>#N/A</v>
      </c>
      <c r="DO681" s="263"/>
      <c r="DP681" s="263" t="e">
        <f aca="false">IF($E675&gt;0,DP678/$E675,"-")</f>
        <v>#N/A</v>
      </c>
      <c r="DQ681" s="263"/>
      <c r="DR681" s="263" t="e">
        <f aca="false">IF($E675&gt;0,DR678/$E675,"-")</f>
        <v>#N/A</v>
      </c>
      <c r="DS681" s="263"/>
      <c r="DT681" s="263" t="e">
        <f aca="false">IF($E675&gt;0,DT678/$E675,"-")</f>
        <v>#N/A</v>
      </c>
      <c r="DU681" s="263"/>
      <c r="DV681" s="263" t="e">
        <f aca="false">IF($E675&gt;0,DV678/$E675,"-")</f>
        <v>#N/A</v>
      </c>
      <c r="DW681" s="263"/>
      <c r="DX681" s="263" t="e">
        <f aca="false">IF($E675&gt;0,DX678/$E675,"-")</f>
        <v>#N/A</v>
      </c>
      <c r="DY681" s="263"/>
      <c r="DZ681" s="263" t="e">
        <f aca="false">IF($E675&gt;0,DZ678/$E675,"-")</f>
        <v>#N/A</v>
      </c>
      <c r="EA681" s="263"/>
      <c r="EB681" s="263" t="e">
        <f aca="false">IF($E675&gt;0,EB678/$E675,"-")</f>
        <v>#N/A</v>
      </c>
      <c r="EC681" s="263"/>
      <c r="ED681" s="263" t="e">
        <f aca="false">IF($E675&gt;0,ED678/$E675,"-")</f>
        <v>#N/A</v>
      </c>
      <c r="EE681" s="263"/>
      <c r="EF681" s="263" t="e">
        <f aca="false">IF($E675&gt;0,EF678/$E675,"-")</f>
        <v>#N/A</v>
      </c>
      <c r="EG681" s="263"/>
      <c r="EH681" s="263" t="e">
        <f aca="false">IF($E675&gt;0,EH678/$E675,"-")</f>
        <v>#N/A</v>
      </c>
      <c r="EI681" s="263"/>
      <c r="EJ681" s="263" t="e">
        <f aca="false">IF($E675&gt;0,EJ678/$E675,"-")</f>
        <v>#N/A</v>
      </c>
      <c r="EK681" s="263"/>
      <c r="EL681" s="263" t="e">
        <f aca="false">IF($E675&gt;0,EL678/$E675,"-")</f>
        <v>#N/A</v>
      </c>
      <c r="EM681" s="263"/>
      <c r="EN681" s="263" t="e">
        <f aca="false">IF($E675&gt;0,EN678/$E675,"-")</f>
        <v>#N/A</v>
      </c>
      <c r="EO681" s="263"/>
      <c r="EP681" s="263" t="e">
        <f aca="false">IF($E675&gt;0,EP678/$E675,"-")</f>
        <v>#N/A</v>
      </c>
      <c r="EQ681" s="263"/>
      <c r="ER681" s="263" t="e">
        <f aca="false">IF($E675&gt;0,ER678/$E675,"-")</f>
        <v>#N/A</v>
      </c>
      <c r="ES681" s="263"/>
      <c r="ET681" s="263" t="e">
        <f aca="false">IF($E675&gt;0,ET678/$E675,"-")</f>
        <v>#N/A</v>
      </c>
      <c r="EU681" s="263"/>
      <c r="EV681" s="263" t="e">
        <f aca="false">IF($E675&gt;0,EV678/$E675,"-")</f>
        <v>#N/A</v>
      </c>
      <c r="EW681" s="263"/>
      <c r="EX681" s="264" t="e">
        <f aca="false">IF($E675&gt;0,EX678/$E675,"-")</f>
        <v>#N/A</v>
      </c>
      <c r="EY681" s="264"/>
      <c r="EZ681" s="263" t="e">
        <f aca="false">IF($E675&gt;0,EZ678/$E675,"-")</f>
        <v>#N/A</v>
      </c>
      <c r="FA681" s="263"/>
      <c r="FB681" s="263" t="e">
        <f aca="false">IF($E675&gt;0,FB678/$E675,"-")</f>
        <v>#N/A</v>
      </c>
      <c r="FC681" s="263"/>
      <c r="FD681" s="263" t="e">
        <f aca="false">IF($E675&gt;0,FD678/$E675,"-")</f>
        <v>#N/A</v>
      </c>
      <c r="FE681" s="263"/>
      <c r="FF681" s="263" t="e">
        <f aca="false">IF($E675&gt;0,FF678/$E675,"-")</f>
        <v>#N/A</v>
      </c>
      <c r="FG681" s="263"/>
      <c r="FH681" s="263" t="e">
        <f aca="false">IF($E675&gt;0,FH678/$E675,"-")</f>
        <v>#N/A</v>
      </c>
      <c r="FI681" s="263"/>
      <c r="FJ681" s="263" t="e">
        <f aca="false">IF($E675&gt;0,FJ678/$E675,"-")</f>
        <v>#N/A</v>
      </c>
      <c r="FK681" s="263"/>
    </row>
    <row r="682" customFormat="false" ht="12.75" hidden="true" customHeight="false" outlineLevel="0" collapsed="false">
      <c r="A682" s="232"/>
      <c r="B682" s="233"/>
      <c r="C682" s="232"/>
      <c r="D682" s="234"/>
      <c r="E682" s="234"/>
      <c r="F682" s="235"/>
      <c r="G682" s="234"/>
      <c r="H682" s="234"/>
      <c r="I682" s="237"/>
      <c r="J682" s="238"/>
      <c r="K682" s="265" t="s">
        <v>166</v>
      </c>
      <c r="L682" s="266" t="e">
        <f aca="false">IF($E675&gt;0,L680/$E675,"-")</f>
        <v>#N/A</v>
      </c>
      <c r="M682" s="266"/>
      <c r="N682" s="266" t="e">
        <f aca="false">IF($E675&gt;0,N680/$E675,"-")</f>
        <v>#N/A</v>
      </c>
      <c r="O682" s="266"/>
      <c r="P682" s="266" t="e">
        <f aca="false">IF($E675&gt;0,P680/$E675,"-")</f>
        <v>#N/A</v>
      </c>
      <c r="Q682" s="266"/>
      <c r="R682" s="266" t="e">
        <f aca="false">IF($E675&gt;0,R680/$E675,"-")</f>
        <v>#N/A</v>
      </c>
      <c r="S682" s="266"/>
      <c r="T682" s="266" t="e">
        <f aca="false">IF($E675&gt;0,T680/$E675,"-")</f>
        <v>#N/A</v>
      </c>
      <c r="U682" s="266"/>
      <c r="V682" s="266" t="e">
        <f aca="false">IF($E675&gt;0,V680/$E675,"-")</f>
        <v>#N/A</v>
      </c>
      <c r="W682" s="266"/>
      <c r="X682" s="266" t="e">
        <f aca="false">IF($E675&gt;0,X680/$E675,"-")</f>
        <v>#N/A</v>
      </c>
      <c r="Y682" s="266"/>
      <c r="Z682" s="266" t="e">
        <f aca="false">IF($E675&gt;0,Z680/$E675,"-")</f>
        <v>#N/A</v>
      </c>
      <c r="AA682" s="266"/>
      <c r="AB682" s="266" t="e">
        <f aca="false">IF($E675&gt;0,AB680/$E675,"-")</f>
        <v>#N/A</v>
      </c>
      <c r="AC682" s="266"/>
      <c r="AD682" s="266" t="e">
        <f aca="false">IF($E675&gt;0,AD680/$E675,"-")</f>
        <v>#N/A</v>
      </c>
      <c r="AE682" s="266"/>
      <c r="AF682" s="266" t="e">
        <f aca="false">IF($E675&gt;0,AF680/$E675,"-")</f>
        <v>#N/A</v>
      </c>
      <c r="AG682" s="266"/>
      <c r="AH682" s="266" t="e">
        <f aca="false">IF($E675&gt;0,AH680/$E675,"-")</f>
        <v>#N/A</v>
      </c>
      <c r="AI682" s="266"/>
      <c r="AJ682" s="266" t="e">
        <f aca="false">IF($E675&gt;0,AJ680/$E675,"-")</f>
        <v>#N/A</v>
      </c>
      <c r="AK682" s="266"/>
      <c r="AL682" s="266" t="e">
        <f aca="false">IF($E675&gt;0,AL680/$E675,"-")</f>
        <v>#N/A</v>
      </c>
      <c r="AM682" s="266"/>
      <c r="AN682" s="266" t="e">
        <f aca="false">IF($E675&gt;0,AN680/$E675,"-")</f>
        <v>#N/A</v>
      </c>
      <c r="AO682" s="266"/>
      <c r="AP682" s="266" t="e">
        <f aca="false">IF($E675&gt;0,AP680/$E675,"-")</f>
        <v>#N/A</v>
      </c>
      <c r="AQ682" s="266"/>
      <c r="AR682" s="266" t="e">
        <f aca="false">IF($E675&gt;0,AR680/$E675,"-")</f>
        <v>#N/A</v>
      </c>
      <c r="AS682" s="266"/>
      <c r="AT682" s="266" t="e">
        <f aca="false">IF($E675&gt;0,AT680/$E675,"-")</f>
        <v>#N/A</v>
      </c>
      <c r="AU682" s="266"/>
      <c r="AV682" s="266" t="e">
        <f aca="false">IF($E675&gt;0,AV680/$E675,"-")</f>
        <v>#N/A</v>
      </c>
      <c r="AW682" s="266"/>
      <c r="AX682" s="266" t="e">
        <f aca="false">IF($E675&gt;0,AX680/$E675,"-")</f>
        <v>#N/A</v>
      </c>
      <c r="AY682" s="266"/>
      <c r="AZ682" s="266" t="e">
        <f aca="false">IF($E675&gt;0,AZ680/$E675,"-")</f>
        <v>#N/A</v>
      </c>
      <c r="BA682" s="266"/>
      <c r="BB682" s="266" t="e">
        <f aca="false">IF($E675&gt;0,BB680/$E675,"-")</f>
        <v>#N/A</v>
      </c>
      <c r="BC682" s="266"/>
      <c r="BD682" s="266" t="e">
        <f aca="false">IF($E675&gt;0,BD680/$E675,"-")</f>
        <v>#N/A</v>
      </c>
      <c r="BE682" s="266"/>
      <c r="BF682" s="266" t="e">
        <f aca="false">IF($E675&gt;0,BF680/$E675,"-")</f>
        <v>#N/A</v>
      </c>
      <c r="BG682" s="266"/>
      <c r="BH682" s="266" t="e">
        <f aca="false">IF($E675&gt;0,BH680/$E675,"-")</f>
        <v>#N/A</v>
      </c>
      <c r="BI682" s="266"/>
      <c r="BJ682" s="266" t="e">
        <f aca="false">IF($E675&gt;0,BJ680/$E675,"-")</f>
        <v>#N/A</v>
      </c>
      <c r="BK682" s="266"/>
      <c r="BL682" s="266" t="e">
        <f aca="false">IF($E675&gt;0,BL680/$E675,"-")</f>
        <v>#N/A</v>
      </c>
      <c r="BM682" s="266"/>
      <c r="BN682" s="266" t="e">
        <f aca="false">IF($E675&gt;0,BN680/$E675,"-")</f>
        <v>#N/A</v>
      </c>
      <c r="BO682" s="266"/>
      <c r="BP682" s="266" t="e">
        <f aca="false">IF($E675&gt;0,BP680/$E675,"-")</f>
        <v>#N/A</v>
      </c>
      <c r="BQ682" s="266"/>
      <c r="BR682" s="300" t="e">
        <f aca="false">IF($E675&gt;0,BR680/$E675,"-")</f>
        <v>#N/A</v>
      </c>
      <c r="BS682" s="300"/>
      <c r="BT682" s="300" t="e">
        <f aca="false">IF($E675&gt;0,BT680/$E675,"-")</f>
        <v>#N/A</v>
      </c>
      <c r="BU682" s="300"/>
      <c r="BV682" s="300" t="e">
        <f aca="false">IF($E675&gt;0,BV680/$E675,"-")</f>
        <v>#N/A</v>
      </c>
      <c r="BW682" s="300"/>
      <c r="BX682" s="300" t="e">
        <f aca="false">IF($E675&gt;0,BX680/$E675,"-")</f>
        <v>#N/A</v>
      </c>
      <c r="BY682" s="300"/>
      <c r="BZ682" s="300" t="e">
        <f aca="false">IF($E675&gt;0,BZ680/$E675,"-")</f>
        <v>#N/A</v>
      </c>
      <c r="CA682" s="300"/>
      <c r="CB682" s="300" t="e">
        <f aca="false">IF($E675&gt;0,CB680/$E675,"-")</f>
        <v>#N/A</v>
      </c>
      <c r="CC682" s="300"/>
      <c r="CD682" s="300" t="e">
        <f aca="false">IF($E675&gt;0,CD680/$E675,"-")</f>
        <v>#N/A</v>
      </c>
      <c r="CE682" s="300"/>
      <c r="CF682" s="300" t="e">
        <f aca="false">IF($E675&gt;0,CF680/$E675,"-")</f>
        <v>#N/A</v>
      </c>
      <c r="CG682" s="300"/>
      <c r="CH682" s="300" t="e">
        <f aca="false">IF($E675&gt;0,CH680/$E675,"-")</f>
        <v>#N/A</v>
      </c>
      <c r="CI682" s="300"/>
      <c r="CJ682" s="300" t="e">
        <f aca="false">IF($E675&gt;0,CJ680/$E675,"-")</f>
        <v>#N/A</v>
      </c>
      <c r="CK682" s="300"/>
      <c r="CL682" s="300" t="e">
        <f aca="false">IF($E675&gt;0,CL680/$E675,"-")</f>
        <v>#N/A</v>
      </c>
      <c r="CM682" s="300"/>
      <c r="CN682" s="300" t="e">
        <f aca="false">IF($E675&gt;0,CN680/$E675,"-")</f>
        <v>#N/A</v>
      </c>
      <c r="CO682" s="300"/>
      <c r="CP682" s="300" t="e">
        <f aca="false">IF($E675&gt;0,CP680/$E675,"-")</f>
        <v>#N/A</v>
      </c>
      <c r="CQ682" s="300"/>
      <c r="CR682" s="300" t="e">
        <f aca="false">IF($E675&gt;0,CR680/$E675,"-")</f>
        <v>#N/A</v>
      </c>
      <c r="CS682" s="300"/>
      <c r="CT682" s="300" t="e">
        <f aca="false">IF($E675&gt;0,CT680/$E675,"-")</f>
        <v>#N/A</v>
      </c>
      <c r="CU682" s="300"/>
      <c r="CV682" s="300" t="e">
        <f aca="false">IF($E675&gt;0,CV680/$E675,"-")</f>
        <v>#N/A</v>
      </c>
      <c r="CW682" s="300"/>
      <c r="CX682" s="300" t="e">
        <f aca="false">IF($E675&gt;0,CX680/$E675,"-")</f>
        <v>#N/A</v>
      </c>
      <c r="CY682" s="300"/>
      <c r="CZ682" s="300" t="e">
        <f aca="false">IF($E675&gt;0,CZ680/$E675,"-")</f>
        <v>#N/A</v>
      </c>
      <c r="DA682" s="300"/>
      <c r="DB682" s="300" t="e">
        <f aca="false">IF($E675&gt;0,DB680/$E675,"-")</f>
        <v>#N/A</v>
      </c>
      <c r="DC682" s="300"/>
      <c r="DD682" s="300" t="e">
        <f aca="false">IF($E675&gt;0,DD680/$E675,"-")</f>
        <v>#N/A</v>
      </c>
      <c r="DE682" s="300"/>
      <c r="DF682" s="300" t="e">
        <f aca="false">IF($E675&gt;0,DF680/$E675,"-")</f>
        <v>#N/A</v>
      </c>
      <c r="DG682" s="300"/>
      <c r="DH682" s="300" t="e">
        <f aca="false">IF($E675&gt;0,DH680/$E675,"-")</f>
        <v>#N/A</v>
      </c>
      <c r="DI682" s="300"/>
      <c r="DJ682" s="301" t="e">
        <f aca="false">IF($E675&gt;0,DJ680/$E675,"-")</f>
        <v>#N/A</v>
      </c>
      <c r="DK682" s="301"/>
      <c r="DL682" s="300" t="e">
        <f aca="false">IF($E675&gt;0,DL680/$E675,"-")</f>
        <v>#N/A</v>
      </c>
      <c r="DM682" s="300"/>
      <c r="DN682" s="300" t="e">
        <f aca="false">IF($E675&gt;0,DN680/$E675,"-")</f>
        <v>#N/A</v>
      </c>
      <c r="DO682" s="300"/>
      <c r="DP682" s="300" t="e">
        <f aca="false">IF($E675&gt;0,DP680/$E675,"-")</f>
        <v>#N/A</v>
      </c>
      <c r="DQ682" s="300"/>
      <c r="DR682" s="300" t="e">
        <f aca="false">IF($E675&gt;0,DR680/$E675,"-")</f>
        <v>#N/A</v>
      </c>
      <c r="DS682" s="300"/>
      <c r="DT682" s="300" t="e">
        <f aca="false">IF($E675&gt;0,DT680/$E675,"-")</f>
        <v>#N/A</v>
      </c>
      <c r="DU682" s="300"/>
      <c r="DV682" s="300" t="e">
        <f aca="false">IF($E675&gt;0,DV680/$E675,"-")</f>
        <v>#N/A</v>
      </c>
      <c r="DW682" s="300"/>
      <c r="DX682" s="300" t="e">
        <f aca="false">IF($E675&gt;0,DX680/$E675,"-")</f>
        <v>#N/A</v>
      </c>
      <c r="DY682" s="300"/>
      <c r="DZ682" s="300" t="e">
        <f aca="false">IF($E675&gt;0,DZ680/$E675,"-")</f>
        <v>#N/A</v>
      </c>
      <c r="EA682" s="300"/>
      <c r="EB682" s="300" t="e">
        <f aca="false">IF($E675&gt;0,EB680/$E675,"-")</f>
        <v>#N/A</v>
      </c>
      <c r="EC682" s="300"/>
      <c r="ED682" s="300" t="e">
        <f aca="false">IF($E675&gt;0,ED680/$E675,"-")</f>
        <v>#N/A</v>
      </c>
      <c r="EE682" s="300"/>
      <c r="EF682" s="300" t="e">
        <f aca="false">IF($E675&gt;0,EF680/$E675,"-")</f>
        <v>#N/A</v>
      </c>
      <c r="EG682" s="300"/>
      <c r="EH682" s="300" t="e">
        <f aca="false">IF($E675&gt;0,EH680/$E675,"-")</f>
        <v>#N/A</v>
      </c>
      <c r="EI682" s="300"/>
      <c r="EJ682" s="300" t="e">
        <f aca="false">IF($E675&gt;0,EJ680/$E675,"-")</f>
        <v>#N/A</v>
      </c>
      <c r="EK682" s="300"/>
      <c r="EL682" s="300" t="e">
        <f aca="false">IF($E675&gt;0,EL680/$E675,"-")</f>
        <v>#N/A</v>
      </c>
      <c r="EM682" s="300"/>
      <c r="EN682" s="300" t="e">
        <f aca="false">IF($E675&gt;0,EN680/$E675,"-")</f>
        <v>#N/A</v>
      </c>
      <c r="EO682" s="300"/>
      <c r="EP682" s="300" t="e">
        <f aca="false">IF($E675&gt;0,EP680/$E675,"-")</f>
        <v>#N/A</v>
      </c>
      <c r="EQ682" s="300"/>
      <c r="ER682" s="300" t="e">
        <f aca="false">IF($E675&gt;0,ER680/$E675,"-")</f>
        <v>#N/A</v>
      </c>
      <c r="ES682" s="300"/>
      <c r="ET682" s="300" t="e">
        <f aca="false">IF($E675&gt;0,ET680/$E675,"-")</f>
        <v>#N/A</v>
      </c>
      <c r="EU682" s="300"/>
      <c r="EV682" s="300" t="e">
        <f aca="false">IF($E675&gt;0,EV680/$E675,"-")</f>
        <v>#N/A</v>
      </c>
      <c r="EW682" s="300"/>
      <c r="EX682" s="302" t="e">
        <f aca="false">IF($E675&gt;0,EX680/$E675,"-")</f>
        <v>#N/A</v>
      </c>
      <c r="EY682" s="302"/>
      <c r="EZ682" s="300" t="e">
        <f aca="false">IF($E675&gt;0,EZ680/$E675,"-")</f>
        <v>#N/A</v>
      </c>
      <c r="FA682" s="300"/>
      <c r="FB682" s="300" t="e">
        <f aca="false">IF($E675&gt;0,FB680/$E675,"-")</f>
        <v>#N/A</v>
      </c>
      <c r="FC682" s="300"/>
      <c r="FD682" s="300" t="e">
        <f aca="false">IF($E675&gt;0,FD680/$E675,"-")</f>
        <v>#N/A</v>
      </c>
      <c r="FE682" s="300"/>
      <c r="FF682" s="300" t="e">
        <f aca="false">IF($E675&gt;0,FF680/$E675,"-")</f>
        <v>#N/A</v>
      </c>
      <c r="FG682" s="300"/>
      <c r="FH682" s="300" t="e">
        <f aca="false">IF($E675&gt;0,FH680/$E675,"-")</f>
        <v>#N/A</v>
      </c>
      <c r="FI682" s="300"/>
      <c r="FJ682" s="300" t="e">
        <f aca="false">IF($E675&gt;0,FJ680/$E675,"-")</f>
        <v>#N/A</v>
      </c>
      <c r="FK682" s="300"/>
    </row>
    <row r="683" customFormat="false" ht="13.8" hidden="true" customHeight="false" outlineLevel="0" collapsed="false">
      <c r="A683" s="268"/>
      <c r="B683" s="269"/>
      <c r="C683" s="269"/>
      <c r="D683" s="271"/>
      <c r="E683" s="271"/>
      <c r="F683" s="269"/>
      <c r="G683" s="269"/>
      <c r="H683" s="269"/>
      <c r="I683" s="269"/>
      <c r="J683" s="269"/>
      <c r="K683" s="269"/>
      <c r="L683" s="274"/>
      <c r="M683" s="274"/>
      <c r="N683" s="274"/>
      <c r="O683" s="274"/>
      <c r="P683" s="274"/>
      <c r="Q683" s="274"/>
      <c r="R683" s="275"/>
      <c r="S683" s="275"/>
      <c r="T683" s="276"/>
      <c r="U683" s="276"/>
      <c r="V683" s="274"/>
      <c r="W683" s="274"/>
      <c r="X683" s="274"/>
      <c r="Y683" s="274"/>
      <c r="Z683" s="275"/>
      <c r="AA683" s="275"/>
      <c r="AB683" s="276"/>
      <c r="AC683" s="276"/>
      <c r="AD683" s="274"/>
      <c r="AE683" s="274"/>
      <c r="AF683" s="274"/>
      <c r="AG683" s="274"/>
      <c r="AH683" s="275"/>
      <c r="AI683" s="275"/>
      <c r="AJ683" s="276"/>
      <c r="AK683" s="276"/>
      <c r="AL683" s="274"/>
      <c r="AM683" s="274"/>
      <c r="AN683" s="274"/>
      <c r="AO683" s="274"/>
      <c r="AP683" s="275"/>
      <c r="AQ683" s="275"/>
      <c r="AR683" s="276"/>
      <c r="AS683" s="276"/>
      <c r="AT683" s="277"/>
      <c r="AU683" s="277"/>
      <c r="AV683" s="277"/>
      <c r="AW683" s="277"/>
      <c r="AX683" s="277"/>
      <c r="AY683" s="278"/>
      <c r="AZ683" s="279"/>
      <c r="BA683" s="277"/>
      <c r="BB683" s="277"/>
      <c r="BC683" s="277"/>
      <c r="BD683" s="277"/>
      <c r="BE683" s="277"/>
      <c r="BF683" s="277"/>
      <c r="BG683" s="278"/>
      <c r="BH683" s="279"/>
      <c r="BI683" s="277"/>
      <c r="BJ683" s="277"/>
      <c r="BK683" s="277"/>
      <c r="BL683" s="277"/>
      <c r="BM683" s="277"/>
      <c r="BN683" s="277"/>
      <c r="BO683" s="278"/>
      <c r="BP683" s="279"/>
      <c r="BQ683" s="277"/>
      <c r="BR683" s="277"/>
      <c r="BS683" s="277"/>
      <c r="BT683" s="277"/>
      <c r="BU683" s="277"/>
      <c r="BV683" s="277"/>
      <c r="BW683" s="278"/>
      <c r="BX683" s="279"/>
      <c r="BY683" s="277"/>
      <c r="BZ683" s="277"/>
      <c r="CA683" s="277"/>
      <c r="CB683" s="277"/>
      <c r="CC683" s="277"/>
      <c r="CD683" s="275"/>
      <c r="CE683" s="275"/>
      <c r="CF683" s="276"/>
      <c r="CG683" s="276"/>
      <c r="CH683" s="274"/>
      <c r="CI683" s="274"/>
      <c r="CJ683" s="274"/>
      <c r="CK683" s="274"/>
      <c r="CL683" s="275"/>
      <c r="CM683" s="275"/>
      <c r="CN683" s="276"/>
      <c r="CO683" s="276"/>
      <c r="CP683" s="280"/>
      <c r="CQ683" s="280"/>
      <c r="CR683" s="280"/>
      <c r="CS683" s="280"/>
      <c r="CT683" s="281"/>
      <c r="CU683" s="282"/>
      <c r="CV683" s="283"/>
      <c r="CW683" s="281"/>
      <c r="CX683" s="281"/>
      <c r="CY683" s="281"/>
      <c r="CZ683" s="281"/>
      <c r="DA683" s="281"/>
      <c r="DB683" s="281"/>
      <c r="DC683" s="282"/>
      <c r="DD683" s="283"/>
      <c r="DE683" s="281"/>
      <c r="DF683" s="281"/>
      <c r="DG683" s="281"/>
      <c r="DH683" s="281"/>
      <c r="DI683" s="281"/>
      <c r="DJ683" s="284"/>
      <c r="DK683" s="285"/>
      <c r="DL683" s="283"/>
      <c r="DM683" s="281"/>
      <c r="DN683" s="281"/>
      <c r="DO683" s="281"/>
      <c r="DP683" s="281"/>
      <c r="DQ683" s="281"/>
      <c r="DR683" s="281"/>
      <c r="DS683" s="282"/>
      <c r="DT683" s="283"/>
      <c r="DU683" s="281"/>
      <c r="DV683" s="281"/>
      <c r="DW683" s="281"/>
      <c r="DX683" s="281"/>
      <c r="DY683" s="281"/>
      <c r="DZ683" s="281"/>
      <c r="EA683" s="282"/>
      <c r="EB683" s="283"/>
      <c r="EC683" s="281"/>
      <c r="ED683" s="281"/>
      <c r="EE683" s="281"/>
      <c r="EF683" s="281"/>
      <c r="EG683" s="281"/>
      <c r="EH683" s="281"/>
      <c r="EI683" s="282"/>
      <c r="EJ683" s="283"/>
      <c r="EK683" s="281"/>
      <c r="EL683" s="281"/>
      <c r="EM683" s="281"/>
      <c r="EN683" s="281"/>
      <c r="EO683" s="281"/>
      <c r="EP683" s="281"/>
      <c r="EQ683" s="282"/>
      <c r="ER683" s="283"/>
      <c r="ES683" s="281"/>
      <c r="ET683" s="281"/>
      <c r="EU683" s="281"/>
      <c r="EV683" s="281"/>
      <c r="EW683" s="281"/>
      <c r="EX683" s="286"/>
      <c r="EY683" s="287"/>
      <c r="EZ683" s="283"/>
      <c r="FA683" s="281"/>
      <c r="FB683" s="281"/>
      <c r="FC683" s="281"/>
      <c r="FD683" s="281"/>
      <c r="FE683" s="281"/>
      <c r="FF683" s="281"/>
      <c r="FG683" s="282"/>
      <c r="FH683" s="283"/>
      <c r="FI683" s="281"/>
      <c r="FJ683" s="281"/>
      <c r="FK683" s="281"/>
    </row>
    <row r="684" customFormat="false" ht="12.75" hidden="true" customHeight="false" outlineLevel="0" collapsed="false">
      <c r="A684" s="232" t="s">
        <v>236</v>
      </c>
      <c r="B684" s="233" t="e">
        <f aca="false">VLOOKUP(A684,PLANEJAMENTO!$B$11:$C$96,2,FALSE())</f>
        <v>#N/A</v>
      </c>
      <c r="C684" s="232" t="e">
        <f aca="false">VLOOKUP(A684,PLANEJAMENTO!$B$11:$D$96,3,FALSE())</f>
        <v>#N/A</v>
      </c>
      <c r="D684" s="234" t="e">
        <f aca="false">VLOOKUP(A684,PLANEJAMENTO!$B$11:$E$96,4,FALSE())</f>
        <v>#N/A</v>
      </c>
      <c r="E684" s="234" t="e">
        <f aca="false">D684</f>
        <v>#N/A</v>
      </c>
      <c r="F684" s="235" t="n">
        <f aca="false">PRODUÇÕES!D62</f>
        <v>816.666666666667</v>
      </c>
      <c r="G684" s="234" t="n">
        <f aca="false">F684*8</f>
        <v>6533.33333333333</v>
      </c>
      <c r="H684" s="234"/>
      <c r="I684" s="237"/>
      <c r="J684" s="238"/>
      <c r="K684" s="305" t="s">
        <v>159</v>
      </c>
      <c r="L684" s="240"/>
      <c r="M684" s="240"/>
      <c r="N684" s="240"/>
      <c r="O684" s="240"/>
      <c r="P684" s="240"/>
      <c r="Q684" s="240"/>
      <c r="R684" s="240"/>
      <c r="S684" s="240"/>
      <c r="T684" s="240"/>
      <c r="U684" s="240"/>
      <c r="V684" s="240"/>
      <c r="W684" s="240"/>
      <c r="X684" s="240"/>
      <c r="Y684" s="240"/>
      <c r="Z684" s="240"/>
      <c r="AA684" s="240"/>
      <c r="AB684" s="240"/>
      <c r="AC684" s="240"/>
      <c r="AD684" s="240"/>
      <c r="AE684" s="240"/>
      <c r="AF684" s="240"/>
      <c r="AG684" s="240"/>
      <c r="AH684" s="240"/>
      <c r="AI684" s="240"/>
      <c r="AJ684" s="240"/>
      <c r="AK684" s="240"/>
      <c r="AL684" s="240"/>
      <c r="AM684" s="240"/>
      <c r="AN684" s="240"/>
      <c r="AO684" s="240"/>
      <c r="AP684" s="240"/>
      <c r="AQ684" s="240"/>
      <c r="AR684" s="240"/>
      <c r="AS684" s="240"/>
      <c r="AT684" s="240"/>
      <c r="AU684" s="240"/>
      <c r="AV684" s="240"/>
      <c r="AW684" s="240"/>
      <c r="AX684" s="240"/>
      <c r="AY684" s="240"/>
      <c r="AZ684" s="240"/>
      <c r="BA684" s="240"/>
      <c r="BB684" s="240"/>
      <c r="BC684" s="240"/>
      <c r="BD684" s="240"/>
      <c r="BE684" s="240"/>
      <c r="BF684" s="345"/>
      <c r="BG684" s="345"/>
      <c r="BH684" s="240"/>
      <c r="BI684" s="240"/>
      <c r="BJ684" s="240"/>
      <c r="BK684" s="240"/>
      <c r="BL684" s="240"/>
      <c r="BM684" s="240"/>
      <c r="BN684" s="240"/>
      <c r="BO684" s="240"/>
      <c r="BP684" s="240"/>
      <c r="BQ684" s="240"/>
      <c r="BR684" s="308"/>
      <c r="BS684" s="308"/>
      <c r="BT684" s="308"/>
      <c r="BU684" s="308"/>
      <c r="BV684" s="308"/>
      <c r="BW684" s="308"/>
      <c r="BX684" s="308"/>
      <c r="BY684" s="308"/>
      <c r="BZ684" s="308"/>
      <c r="CA684" s="308"/>
      <c r="CB684" s="308"/>
      <c r="CC684" s="308"/>
      <c r="CD684" s="308" t="n">
        <v>2</v>
      </c>
      <c r="CE684" s="308"/>
      <c r="CF684" s="308" t="n">
        <v>1</v>
      </c>
      <c r="CG684" s="308"/>
      <c r="CH684" s="308" t="n">
        <v>1</v>
      </c>
      <c r="CI684" s="308"/>
      <c r="CJ684" s="308" t="n">
        <v>1</v>
      </c>
      <c r="CK684" s="308"/>
      <c r="CL684" s="308"/>
      <c r="CM684" s="308"/>
      <c r="CN684" s="308"/>
      <c r="CO684" s="308"/>
      <c r="CP684" s="308"/>
      <c r="CQ684" s="308"/>
      <c r="CR684" s="308"/>
      <c r="CS684" s="308"/>
      <c r="CT684" s="308"/>
      <c r="CU684" s="308"/>
      <c r="CV684" s="308"/>
      <c r="CW684" s="308"/>
      <c r="CX684" s="308"/>
      <c r="CY684" s="308"/>
      <c r="CZ684" s="308"/>
      <c r="DA684" s="308"/>
      <c r="DB684" s="308"/>
      <c r="DC684" s="308"/>
      <c r="DD684" s="308"/>
      <c r="DE684" s="308"/>
      <c r="DF684" s="308"/>
      <c r="DG684" s="308"/>
      <c r="DH684" s="308"/>
      <c r="DI684" s="308"/>
      <c r="DJ684" s="315"/>
      <c r="DK684" s="315"/>
      <c r="DL684" s="308"/>
      <c r="DM684" s="308"/>
      <c r="DN684" s="308"/>
      <c r="DO684" s="308"/>
      <c r="DP684" s="308"/>
      <c r="DQ684" s="308"/>
      <c r="DR684" s="308"/>
      <c r="DS684" s="308"/>
      <c r="DT684" s="308"/>
      <c r="DU684" s="308"/>
      <c r="DV684" s="308"/>
      <c r="DW684" s="308"/>
      <c r="DX684" s="308"/>
      <c r="DY684" s="308"/>
      <c r="DZ684" s="308"/>
      <c r="EA684" s="308"/>
      <c r="EB684" s="308"/>
      <c r="EC684" s="308"/>
      <c r="ED684" s="308"/>
      <c r="EE684" s="308"/>
      <c r="EF684" s="308"/>
      <c r="EG684" s="308"/>
      <c r="EH684" s="308"/>
      <c r="EI684" s="308"/>
      <c r="EJ684" s="308"/>
      <c r="EK684" s="308"/>
      <c r="EL684" s="308"/>
      <c r="EM684" s="308"/>
      <c r="EN684" s="308"/>
      <c r="EO684" s="308"/>
      <c r="EP684" s="308"/>
      <c r="EQ684" s="308"/>
      <c r="ER684" s="308"/>
      <c r="ES684" s="308"/>
      <c r="ET684" s="308"/>
      <c r="EU684" s="308"/>
      <c r="EV684" s="308"/>
      <c r="EW684" s="308"/>
      <c r="EX684" s="309"/>
      <c r="EY684" s="309"/>
      <c r="EZ684" s="308"/>
      <c r="FA684" s="308"/>
      <c r="FB684" s="308"/>
      <c r="FC684" s="308"/>
      <c r="FD684" s="308"/>
      <c r="FE684" s="308"/>
      <c r="FF684" s="308"/>
      <c r="FG684" s="308"/>
      <c r="FH684" s="308"/>
      <c r="FI684" s="308"/>
      <c r="FJ684" s="308"/>
      <c r="FK684" s="308"/>
    </row>
    <row r="685" customFormat="false" ht="12.75" hidden="true" customHeight="false" outlineLevel="0" collapsed="false">
      <c r="A685" s="232"/>
      <c r="B685" s="233"/>
      <c r="C685" s="232"/>
      <c r="D685" s="234"/>
      <c r="E685" s="234"/>
      <c r="F685" s="235"/>
      <c r="G685" s="234"/>
      <c r="H685" s="234"/>
      <c r="I685" s="237"/>
      <c r="J685" s="238"/>
      <c r="K685" s="244" t="s">
        <v>160</v>
      </c>
      <c r="L685" s="245"/>
      <c r="M685" s="245"/>
      <c r="N685" s="245"/>
      <c r="O685" s="245"/>
      <c r="P685" s="245"/>
      <c r="Q685" s="245"/>
      <c r="R685" s="245"/>
      <c r="S685" s="245"/>
      <c r="T685" s="245"/>
      <c r="U685" s="245"/>
      <c r="V685" s="245"/>
      <c r="W685" s="245"/>
      <c r="X685" s="245"/>
      <c r="Y685" s="245"/>
      <c r="Z685" s="245"/>
      <c r="AA685" s="245"/>
      <c r="AB685" s="245"/>
      <c r="AC685" s="245"/>
      <c r="AD685" s="245"/>
      <c r="AE685" s="245"/>
      <c r="AF685" s="245"/>
      <c r="AG685" s="245"/>
      <c r="AH685" s="245"/>
      <c r="AI685" s="245"/>
      <c r="AJ685" s="245"/>
      <c r="AK685" s="245"/>
      <c r="AL685" s="245"/>
      <c r="AM685" s="245"/>
      <c r="AN685" s="245"/>
      <c r="AO685" s="245"/>
      <c r="AP685" s="245"/>
      <c r="AQ685" s="245"/>
      <c r="AR685" s="245"/>
      <c r="AS685" s="245"/>
      <c r="AT685" s="245"/>
      <c r="AU685" s="245"/>
      <c r="AV685" s="245"/>
      <c r="AW685" s="245"/>
      <c r="AX685" s="245"/>
      <c r="AY685" s="245"/>
      <c r="AZ685" s="245"/>
      <c r="BA685" s="245"/>
      <c r="BB685" s="245"/>
      <c r="BC685" s="245"/>
      <c r="BD685" s="245"/>
      <c r="BE685" s="245"/>
      <c r="BF685" s="245"/>
      <c r="BG685" s="245"/>
      <c r="BH685" s="245"/>
      <c r="BI685" s="245"/>
      <c r="BJ685" s="245"/>
      <c r="BK685" s="245"/>
      <c r="BL685" s="245"/>
      <c r="BM685" s="245"/>
      <c r="BN685" s="245"/>
      <c r="BO685" s="245"/>
      <c r="BP685" s="245"/>
      <c r="BQ685" s="245"/>
      <c r="BR685" s="245"/>
      <c r="BS685" s="245"/>
      <c r="BT685" s="245"/>
      <c r="BU685" s="245"/>
      <c r="BV685" s="245"/>
      <c r="BW685" s="245"/>
      <c r="BX685" s="245"/>
      <c r="BY685" s="245"/>
      <c r="BZ685" s="245"/>
      <c r="CA685" s="245"/>
      <c r="CB685" s="245"/>
      <c r="CC685" s="245"/>
      <c r="CD685" s="245" t="n">
        <v>1</v>
      </c>
      <c r="CE685" s="245"/>
      <c r="CF685" s="245" t="n">
        <v>1</v>
      </c>
      <c r="CG685" s="245"/>
      <c r="CH685" s="245" t="n">
        <v>1</v>
      </c>
      <c r="CI685" s="245"/>
      <c r="CJ685" s="245" t="n">
        <v>1</v>
      </c>
      <c r="CK685" s="245"/>
      <c r="CL685" s="245"/>
      <c r="CM685" s="245"/>
      <c r="CN685" s="245"/>
      <c r="CO685" s="245"/>
      <c r="CP685" s="245"/>
      <c r="CQ685" s="245"/>
      <c r="CR685" s="245"/>
      <c r="CS685" s="245"/>
      <c r="CT685" s="245"/>
      <c r="CU685" s="245"/>
      <c r="CV685" s="245"/>
      <c r="CW685" s="245"/>
      <c r="CX685" s="245"/>
      <c r="CY685" s="245"/>
      <c r="CZ685" s="245"/>
      <c r="DA685" s="245"/>
      <c r="DB685" s="245"/>
      <c r="DC685" s="245"/>
      <c r="DD685" s="245"/>
      <c r="DE685" s="245"/>
      <c r="DF685" s="245"/>
      <c r="DG685" s="245"/>
      <c r="DH685" s="245"/>
      <c r="DI685" s="245"/>
      <c r="DJ685" s="310"/>
      <c r="DK685" s="310"/>
      <c r="DL685" s="245"/>
      <c r="DM685" s="245"/>
      <c r="DN685" s="245"/>
      <c r="DO685" s="245"/>
      <c r="DP685" s="245"/>
      <c r="DQ685" s="245"/>
      <c r="DR685" s="245"/>
      <c r="DS685" s="245"/>
      <c r="DT685" s="245"/>
      <c r="DU685" s="245"/>
      <c r="DV685" s="245"/>
      <c r="DW685" s="245"/>
      <c r="DX685" s="245"/>
      <c r="DY685" s="245"/>
      <c r="DZ685" s="245"/>
      <c r="EA685" s="245"/>
      <c r="EB685" s="245"/>
      <c r="EC685" s="245"/>
      <c r="ED685" s="245"/>
      <c r="EE685" s="245"/>
      <c r="EF685" s="245"/>
      <c r="EG685" s="245"/>
      <c r="EH685" s="245"/>
      <c r="EI685" s="245"/>
      <c r="EJ685" s="245"/>
      <c r="EK685" s="245"/>
      <c r="EL685" s="245"/>
      <c r="EM685" s="245"/>
      <c r="EN685" s="245"/>
      <c r="EO685" s="245"/>
      <c r="EP685" s="245"/>
      <c r="EQ685" s="245"/>
      <c r="ER685" s="245"/>
      <c r="ES685" s="245"/>
      <c r="ET685" s="245"/>
      <c r="EU685" s="245"/>
      <c r="EV685" s="245"/>
      <c r="EW685" s="245"/>
      <c r="EX685" s="246"/>
      <c r="EY685" s="246"/>
      <c r="EZ685" s="245"/>
      <c r="FA685" s="245"/>
      <c r="FB685" s="245"/>
      <c r="FC685" s="245"/>
      <c r="FD685" s="245"/>
      <c r="FE685" s="245"/>
      <c r="FF685" s="245"/>
      <c r="FG685" s="245"/>
      <c r="FH685" s="245"/>
      <c r="FI685" s="245"/>
      <c r="FJ685" s="245"/>
      <c r="FK685" s="245"/>
    </row>
    <row r="686" customFormat="false" ht="12.75" hidden="true" customHeight="false" outlineLevel="0" collapsed="false">
      <c r="A686" s="232"/>
      <c r="B686" s="233"/>
      <c r="C686" s="232"/>
      <c r="D686" s="234"/>
      <c r="E686" s="234"/>
      <c r="F686" s="235"/>
      <c r="G686" s="234"/>
      <c r="H686" s="234"/>
      <c r="I686" s="237"/>
      <c r="J686" s="238"/>
      <c r="K686" s="247" t="s">
        <v>161</v>
      </c>
      <c r="L686" s="248" t="n">
        <f aca="false">(L684*L685*$G684)*$L$8</f>
        <v>0</v>
      </c>
      <c r="M686" s="248"/>
      <c r="N686" s="248" t="n">
        <f aca="false">(N684*N685*$G684)*$L$8</f>
        <v>0</v>
      </c>
      <c r="O686" s="248"/>
      <c r="P686" s="248" t="n">
        <f aca="false">(P684*P685*$G684)*$L$8</f>
        <v>0</v>
      </c>
      <c r="Q686" s="248"/>
      <c r="R686" s="248" t="n">
        <f aca="false">(R684*R685*$G684)*$L$8</f>
        <v>0</v>
      </c>
      <c r="S686" s="248"/>
      <c r="T686" s="248" t="n">
        <f aca="false">(T684*T685*$G684)*$T$8</f>
        <v>0</v>
      </c>
      <c r="U686" s="248"/>
      <c r="V686" s="248" t="n">
        <f aca="false">(V684*V685*$G684)*$T$8</f>
        <v>0</v>
      </c>
      <c r="W686" s="248"/>
      <c r="X686" s="248" t="n">
        <f aca="false">(X684*X685*$G684)*$T$8</f>
        <v>0</v>
      </c>
      <c r="Y686" s="248"/>
      <c r="Z686" s="248" t="n">
        <f aca="false">(Z684*Z685*$G684)*$T$8</f>
        <v>0</v>
      </c>
      <c r="AA686" s="248"/>
      <c r="AB686" s="248" t="n">
        <f aca="false">(AB684*AB685*$G684)*$AB$8</f>
        <v>0</v>
      </c>
      <c r="AC686" s="248"/>
      <c r="AD686" s="248" t="n">
        <f aca="false">(AD684*AD685*$G684)*$AB$8</f>
        <v>0</v>
      </c>
      <c r="AE686" s="248"/>
      <c r="AF686" s="248" t="n">
        <f aca="false">(AF684*AF685*$G684)*$AB$8</f>
        <v>0</v>
      </c>
      <c r="AG686" s="248"/>
      <c r="AH686" s="248" t="n">
        <f aca="false">(AH684*AH685*$G684)*$AB$8</f>
        <v>0</v>
      </c>
      <c r="AI686" s="248"/>
      <c r="AJ686" s="248" t="n">
        <f aca="false">(AJ684*AJ685*$G684)*$AJ$8</f>
        <v>0</v>
      </c>
      <c r="AK686" s="248"/>
      <c r="AL686" s="248" t="n">
        <f aca="false">(AL684*AL685*$G684)*$AJ$8</f>
        <v>0</v>
      </c>
      <c r="AM686" s="248"/>
      <c r="AN686" s="248" t="n">
        <f aca="false">(AN684*AN685*$G684)*$AJ$8</f>
        <v>0</v>
      </c>
      <c r="AO686" s="248"/>
      <c r="AP686" s="248" t="n">
        <f aca="false">(AP684*AP685*$G684)*$AJ$8</f>
        <v>0</v>
      </c>
      <c r="AQ686" s="248"/>
      <c r="AR686" s="248" t="n">
        <f aca="false">(AR684*AR685*$G684)*$AT$8</f>
        <v>0</v>
      </c>
      <c r="AS686" s="248"/>
      <c r="AT686" s="248" t="n">
        <f aca="false">(AT684*AT685*$G684)*$AT$8</f>
        <v>0</v>
      </c>
      <c r="AU686" s="248"/>
      <c r="AV686" s="248" t="n">
        <f aca="false">(AV684*AV685*$G684)*$AT$8</f>
        <v>0</v>
      </c>
      <c r="AW686" s="248"/>
      <c r="AX686" s="248" t="n">
        <f aca="false">(AX684*AX685*$G684)*$AT$8</f>
        <v>0</v>
      </c>
      <c r="AY686" s="248"/>
      <c r="AZ686" s="248" t="n">
        <f aca="false">(AZ684*AZ685*$G684)*$BB$8</f>
        <v>0</v>
      </c>
      <c r="BA686" s="248"/>
      <c r="BB686" s="248" t="n">
        <f aca="false">(BB684*BB685*$G684)*$BB$8</f>
        <v>0</v>
      </c>
      <c r="BC686" s="248"/>
      <c r="BD686" s="248" t="n">
        <f aca="false">(BD684*BD685*$G684)*$BB$8</f>
        <v>0</v>
      </c>
      <c r="BE686" s="248"/>
      <c r="BF686" s="248" t="n">
        <f aca="false">(BF684*BF685*$G684)*$BB$8</f>
        <v>0</v>
      </c>
      <c r="BG686" s="248"/>
      <c r="BH686" s="248" t="n">
        <f aca="false">(BH684*BH685*$G684)*$BJ$8</f>
        <v>0</v>
      </c>
      <c r="BI686" s="248"/>
      <c r="BJ686" s="248" t="n">
        <f aca="false">(BJ684*BJ685*$G684)*$BJ$8</f>
        <v>0</v>
      </c>
      <c r="BK686" s="248"/>
      <c r="BL686" s="248" t="n">
        <f aca="false">(BL684*BL685*$G684)*$BJ$8</f>
        <v>0</v>
      </c>
      <c r="BM686" s="248"/>
      <c r="BN686" s="248" t="n">
        <f aca="false">(BN684*BN685*$G684)*$BJ$8</f>
        <v>0</v>
      </c>
      <c r="BO686" s="248"/>
      <c r="BP686" s="248" t="n">
        <f aca="false">(BP684*BP685*$G684)*$BT$8</f>
        <v>0</v>
      </c>
      <c r="BQ686" s="248"/>
      <c r="BR686" s="248" t="n">
        <f aca="false">(BR684*BR685*$G684)*$BT$8</f>
        <v>0</v>
      </c>
      <c r="BS686" s="248"/>
      <c r="BT686" s="248" t="n">
        <f aca="false">(BT684*BT685*$G684)*$BT$8</f>
        <v>0</v>
      </c>
      <c r="BU686" s="248"/>
      <c r="BV686" s="248" t="n">
        <f aca="false">(BV684*BV685*$G684)*$BT$8</f>
        <v>0</v>
      </c>
      <c r="BW686" s="248"/>
      <c r="BX686" s="248" t="n">
        <f aca="false">(BX684*BX685*$G684)*$CB$8</f>
        <v>0</v>
      </c>
      <c r="BY686" s="248"/>
      <c r="BZ686" s="248" t="n">
        <f aca="false">(BZ684*BZ685*$G684)*$CB$8</f>
        <v>0</v>
      </c>
      <c r="CA686" s="248"/>
      <c r="CB686" s="248" t="n">
        <f aca="false">(CB684*CB685*$G684)*$CB$8</f>
        <v>0</v>
      </c>
      <c r="CC686" s="248"/>
      <c r="CD686" s="248" t="n">
        <f aca="false">(CD684*CD685*$G684)*$CB$8</f>
        <v>13066.6666666667</v>
      </c>
      <c r="CE686" s="248"/>
      <c r="CF686" s="248" t="n">
        <f aca="false">(CF684*CF685*$G684)*$CJ$8</f>
        <v>6533.33333333333</v>
      </c>
      <c r="CG686" s="248"/>
      <c r="CH686" s="248" t="n">
        <f aca="false">(CH684*CH685*$G684)*$CJ$8</f>
        <v>6533.33333333333</v>
      </c>
      <c r="CI686" s="248"/>
      <c r="CJ686" s="248" t="n">
        <f aca="false">(CJ684*CJ685*$G684)*$CJ$8</f>
        <v>6533.33333333333</v>
      </c>
      <c r="CK686" s="248"/>
      <c r="CL686" s="248" t="n">
        <f aca="false">(CL684*CL685*$G684)*$CJ$8</f>
        <v>0</v>
      </c>
      <c r="CM686" s="248"/>
      <c r="CN686" s="248" t="n">
        <f aca="false">(CN684*CN685*$G684)*$CT$8</f>
        <v>0</v>
      </c>
      <c r="CO686" s="248"/>
      <c r="CP686" s="248" t="n">
        <f aca="false">(CP684*CP685*$G684)*$CT$8</f>
        <v>0</v>
      </c>
      <c r="CQ686" s="248"/>
      <c r="CR686" s="248" t="n">
        <f aca="false">(CR684*CR685*$G684)*$CT$8</f>
        <v>0</v>
      </c>
      <c r="CS686" s="248"/>
      <c r="CT686" s="248" t="n">
        <f aca="false">(CT684*CT685*$G684)*$CT$8</f>
        <v>0</v>
      </c>
      <c r="CU686" s="248"/>
      <c r="CV686" s="248" t="n">
        <f aca="false">(CV684*CV685*$G684)*$DB$8</f>
        <v>0</v>
      </c>
      <c r="CW686" s="248"/>
      <c r="CX686" s="248" t="n">
        <f aca="false">(CX684*CX685*$G684)*$DB$8</f>
        <v>0</v>
      </c>
      <c r="CY686" s="248"/>
      <c r="CZ686" s="248" t="n">
        <f aca="false">(CZ684*CZ685*$G684)*$DB$8</f>
        <v>0</v>
      </c>
      <c r="DA686" s="248"/>
      <c r="DB686" s="248" t="n">
        <f aca="false">(DB684*DB685*$G684)*$DB$8</f>
        <v>0</v>
      </c>
      <c r="DC686" s="248"/>
      <c r="DD686" s="248" t="n">
        <f aca="false">(DD684*DD685*$G684)*$DB$8</f>
        <v>0</v>
      </c>
      <c r="DE686" s="248"/>
      <c r="DF686" s="248" t="n">
        <f aca="false">(DF684*DF685*$G684)*$DB$8</f>
        <v>0</v>
      </c>
      <c r="DG686" s="248"/>
      <c r="DH686" s="248" t="n">
        <f aca="false">(DH684*DH685*$G684)*$DB$8</f>
        <v>0</v>
      </c>
      <c r="DI686" s="248"/>
      <c r="DJ686" s="292" t="n">
        <f aca="false">(DJ684*DJ685*$G684)*$DB$8</f>
        <v>0</v>
      </c>
      <c r="DK686" s="292"/>
      <c r="DL686" s="248" t="n">
        <f aca="false">(DL684*DL685*$G684)*$DB$8</f>
        <v>0</v>
      </c>
      <c r="DM686" s="248"/>
      <c r="DN686" s="248" t="n">
        <f aca="false">(DN684*DN685*$G684)*$DB$8</f>
        <v>0</v>
      </c>
      <c r="DO686" s="248"/>
      <c r="DP686" s="248" t="n">
        <f aca="false">(DP684*DP685*$G684)*$DB$8</f>
        <v>0</v>
      </c>
      <c r="DQ686" s="248"/>
      <c r="DR686" s="248" t="n">
        <f aca="false">(DR684*DR685*$G684)*$DB$8</f>
        <v>0</v>
      </c>
      <c r="DS686" s="248"/>
      <c r="DT686" s="248" t="n">
        <f aca="false">(DT684*DT685*$G684)*$DB$8</f>
        <v>0</v>
      </c>
      <c r="DU686" s="248"/>
      <c r="DV686" s="248" t="n">
        <f aca="false">(DV684*DV685*$G684)*$DB$8</f>
        <v>0</v>
      </c>
      <c r="DW686" s="248"/>
      <c r="DX686" s="248" t="n">
        <f aca="false">(DX684*DX685*$G684)*$DB$8</f>
        <v>0</v>
      </c>
      <c r="DY686" s="248"/>
      <c r="DZ686" s="248" t="n">
        <f aca="false">(DZ684*DZ685*$G684)*$DB$8</f>
        <v>0</v>
      </c>
      <c r="EA686" s="248"/>
      <c r="EB686" s="248" t="n">
        <f aca="false">(EB684*EB685*$G684)*$DB$8</f>
        <v>0</v>
      </c>
      <c r="EC686" s="248"/>
      <c r="ED686" s="248" t="n">
        <f aca="false">(ED684*ED685*$G684)*$DB$8</f>
        <v>0</v>
      </c>
      <c r="EE686" s="248"/>
      <c r="EF686" s="248" t="n">
        <f aca="false">(EF684*EF685*$G684)*$DB$8</f>
        <v>0</v>
      </c>
      <c r="EG686" s="248"/>
      <c r="EH686" s="248" t="n">
        <f aca="false">(EH684*EH685*$G684)*$DB$8</f>
        <v>0</v>
      </c>
      <c r="EI686" s="248"/>
      <c r="EJ686" s="248" t="n">
        <f aca="false">(EJ684*EJ685*$G684)*$DB$8</f>
        <v>0</v>
      </c>
      <c r="EK686" s="248"/>
      <c r="EL686" s="248" t="n">
        <f aca="false">(EL684*EL685*$G684)*$DB$8</f>
        <v>0</v>
      </c>
      <c r="EM686" s="248"/>
      <c r="EN686" s="248" t="n">
        <f aca="false">(EN684*EN685*$G684)*$DB$8</f>
        <v>0</v>
      </c>
      <c r="EO686" s="248"/>
      <c r="EP686" s="248" t="n">
        <f aca="false">(EP684*EP685*$G684)*$DB$8</f>
        <v>0</v>
      </c>
      <c r="EQ686" s="248"/>
      <c r="ER686" s="248" t="n">
        <f aca="false">(ER684*ER685*$G684)*$DB$8</f>
        <v>0</v>
      </c>
      <c r="ES686" s="248"/>
      <c r="ET686" s="248" t="n">
        <f aca="false">(ET684*ET685*$G684)*$DB$8</f>
        <v>0</v>
      </c>
      <c r="EU686" s="248"/>
      <c r="EV686" s="248" t="n">
        <f aca="false">(EV684*EV685*$G684)*$DB$8</f>
        <v>0</v>
      </c>
      <c r="EW686" s="248"/>
      <c r="EX686" s="249" t="n">
        <f aca="false">(EX684*EX685*$G684)*$DB$8</f>
        <v>0</v>
      </c>
      <c r="EY686" s="249"/>
      <c r="EZ686" s="248" t="n">
        <f aca="false">(EZ684*EZ685*$G684)*$DB$8</f>
        <v>0</v>
      </c>
      <c r="FA686" s="248"/>
      <c r="FB686" s="248" t="n">
        <f aca="false">(FB684*FB685*$G684)*$DB$8</f>
        <v>0</v>
      </c>
      <c r="FC686" s="248"/>
      <c r="FD686" s="248" t="n">
        <f aca="false">(FD684*FD685*$G684)*$DB$8</f>
        <v>0</v>
      </c>
      <c r="FE686" s="248"/>
      <c r="FF686" s="248" t="n">
        <f aca="false">(FF684*FF685*$G684)*$DB$8</f>
        <v>0</v>
      </c>
      <c r="FG686" s="248"/>
      <c r="FH686" s="248" t="n">
        <f aca="false">(FH684*FH685*$G684)*$DB$8</f>
        <v>0</v>
      </c>
      <c r="FI686" s="248"/>
      <c r="FJ686" s="248" t="n">
        <f aca="false">(FJ684*FJ685*$G684)*$DB$8</f>
        <v>0</v>
      </c>
      <c r="FK686" s="248"/>
    </row>
    <row r="687" customFormat="false" ht="12.75" hidden="true" customHeight="false" outlineLevel="0" collapsed="false">
      <c r="A687" s="232"/>
      <c r="B687" s="233"/>
      <c r="C687" s="232"/>
      <c r="D687" s="234"/>
      <c r="E687" s="234"/>
      <c r="F687" s="235"/>
      <c r="G687" s="234"/>
      <c r="H687" s="234"/>
      <c r="I687" s="237"/>
      <c r="J687" s="238"/>
      <c r="K687" s="250" t="s">
        <v>162</v>
      </c>
      <c r="L687" s="251" t="n">
        <f aca="false">L686</f>
        <v>0</v>
      </c>
      <c r="M687" s="251"/>
      <c r="N687" s="251" t="n">
        <f aca="false">L687+N686</f>
        <v>0</v>
      </c>
      <c r="O687" s="251"/>
      <c r="P687" s="251" t="n">
        <f aca="false">N687+P686</f>
        <v>0</v>
      </c>
      <c r="Q687" s="251"/>
      <c r="R687" s="251" t="n">
        <f aca="false">P687+R686</f>
        <v>0</v>
      </c>
      <c r="S687" s="251"/>
      <c r="T687" s="251" t="n">
        <f aca="false">R687+T686</f>
        <v>0</v>
      </c>
      <c r="U687" s="251"/>
      <c r="V687" s="251" t="n">
        <f aca="false">T687+V686</f>
        <v>0</v>
      </c>
      <c r="W687" s="251"/>
      <c r="X687" s="251" t="n">
        <f aca="false">V687+X686</f>
        <v>0</v>
      </c>
      <c r="Y687" s="251"/>
      <c r="Z687" s="251" t="n">
        <f aca="false">X687+Z686</f>
        <v>0</v>
      </c>
      <c r="AA687" s="251"/>
      <c r="AB687" s="251" t="n">
        <f aca="false">Z687+AB686</f>
        <v>0</v>
      </c>
      <c r="AC687" s="251"/>
      <c r="AD687" s="251" t="n">
        <f aca="false">AB687+AD686</f>
        <v>0</v>
      </c>
      <c r="AE687" s="251"/>
      <c r="AF687" s="251" t="n">
        <f aca="false">AD687+AF686</f>
        <v>0</v>
      </c>
      <c r="AG687" s="251"/>
      <c r="AH687" s="251" t="n">
        <f aca="false">AF687+AH686</f>
        <v>0</v>
      </c>
      <c r="AI687" s="251"/>
      <c r="AJ687" s="251" t="n">
        <f aca="false">AH687+AJ686</f>
        <v>0</v>
      </c>
      <c r="AK687" s="251"/>
      <c r="AL687" s="251" t="n">
        <f aca="false">AJ687+AL686</f>
        <v>0</v>
      </c>
      <c r="AM687" s="251"/>
      <c r="AN687" s="251" t="n">
        <f aca="false">AL687+AN686</f>
        <v>0</v>
      </c>
      <c r="AO687" s="251"/>
      <c r="AP687" s="251" t="n">
        <f aca="false">AN687+AP686</f>
        <v>0</v>
      </c>
      <c r="AQ687" s="251"/>
      <c r="AR687" s="251" t="n">
        <f aca="false">AP687+AR686</f>
        <v>0</v>
      </c>
      <c r="AS687" s="251"/>
      <c r="AT687" s="251" t="n">
        <f aca="false">AR687+AT686</f>
        <v>0</v>
      </c>
      <c r="AU687" s="251"/>
      <c r="AV687" s="251" t="n">
        <f aca="false">AT687+AV686</f>
        <v>0</v>
      </c>
      <c r="AW687" s="251"/>
      <c r="AX687" s="251" t="n">
        <f aca="false">AV687+AX686</f>
        <v>0</v>
      </c>
      <c r="AY687" s="251"/>
      <c r="AZ687" s="251" t="n">
        <f aca="false">AX687+AZ686</f>
        <v>0</v>
      </c>
      <c r="BA687" s="251"/>
      <c r="BB687" s="251" t="n">
        <f aca="false">AZ687+BB686</f>
        <v>0</v>
      </c>
      <c r="BC687" s="251"/>
      <c r="BD687" s="251" t="n">
        <f aca="false">BB687+BD686</f>
        <v>0</v>
      </c>
      <c r="BE687" s="251"/>
      <c r="BF687" s="251" t="n">
        <f aca="false">BD687+BF686</f>
        <v>0</v>
      </c>
      <c r="BG687" s="251"/>
      <c r="BH687" s="251" t="n">
        <f aca="false">BF687+BH686</f>
        <v>0</v>
      </c>
      <c r="BI687" s="251"/>
      <c r="BJ687" s="251" t="n">
        <f aca="false">BH687+BJ686</f>
        <v>0</v>
      </c>
      <c r="BK687" s="251"/>
      <c r="BL687" s="251" t="n">
        <f aca="false">BJ687+BL686</f>
        <v>0</v>
      </c>
      <c r="BM687" s="251"/>
      <c r="BN687" s="251" t="n">
        <f aca="false">BL687+BN686</f>
        <v>0</v>
      </c>
      <c r="BO687" s="251"/>
      <c r="BP687" s="251" t="n">
        <f aca="false">BN687+BP686</f>
        <v>0</v>
      </c>
      <c r="BQ687" s="251"/>
      <c r="BR687" s="251" t="n">
        <f aca="false">BP687+BR686</f>
        <v>0</v>
      </c>
      <c r="BS687" s="251"/>
      <c r="BT687" s="251" t="n">
        <f aca="false">BR687+BT686</f>
        <v>0</v>
      </c>
      <c r="BU687" s="251"/>
      <c r="BV687" s="251" t="n">
        <f aca="false">BT687+BV686</f>
        <v>0</v>
      </c>
      <c r="BW687" s="251"/>
      <c r="BX687" s="251" t="n">
        <f aca="false">BV687+BX686</f>
        <v>0</v>
      </c>
      <c r="BY687" s="251"/>
      <c r="BZ687" s="251" t="n">
        <f aca="false">BX687+BZ686</f>
        <v>0</v>
      </c>
      <c r="CA687" s="251"/>
      <c r="CB687" s="251" t="n">
        <f aca="false">BZ687+CB686</f>
        <v>0</v>
      </c>
      <c r="CC687" s="251"/>
      <c r="CD687" s="251" t="n">
        <f aca="false">CB687+CD686</f>
        <v>13066.6666666667</v>
      </c>
      <c r="CE687" s="251"/>
      <c r="CF687" s="251" t="n">
        <f aca="false">CD687+CF686</f>
        <v>19600</v>
      </c>
      <c r="CG687" s="251"/>
      <c r="CH687" s="251" t="n">
        <f aca="false">CF687+CH686</f>
        <v>26133.3333333333</v>
      </c>
      <c r="CI687" s="251"/>
      <c r="CJ687" s="251" t="n">
        <f aca="false">CH687+CJ686</f>
        <v>32666.6666666667</v>
      </c>
      <c r="CK687" s="251"/>
      <c r="CL687" s="251" t="n">
        <f aca="false">CJ687+CL686</f>
        <v>32666.6666666667</v>
      </c>
      <c r="CM687" s="251"/>
      <c r="CN687" s="251" t="n">
        <f aca="false">CL687+CN686</f>
        <v>32666.6666666667</v>
      </c>
      <c r="CO687" s="251"/>
      <c r="CP687" s="251" t="n">
        <f aca="false">CN687+CP686</f>
        <v>32666.6666666667</v>
      </c>
      <c r="CQ687" s="251"/>
      <c r="CR687" s="251" t="n">
        <f aca="false">CP687+CR686</f>
        <v>32666.6666666667</v>
      </c>
      <c r="CS687" s="251"/>
      <c r="CT687" s="251" t="n">
        <f aca="false">CR687+CT686</f>
        <v>32666.6666666667</v>
      </c>
      <c r="CU687" s="251"/>
      <c r="CV687" s="251" t="n">
        <f aca="false">CT687+CV686</f>
        <v>32666.6666666667</v>
      </c>
      <c r="CW687" s="251"/>
      <c r="CX687" s="251" t="n">
        <f aca="false">CV687+CX686</f>
        <v>32666.6666666667</v>
      </c>
      <c r="CY687" s="251"/>
      <c r="CZ687" s="251" t="n">
        <f aca="false">CX687+CZ686</f>
        <v>32666.6666666667</v>
      </c>
      <c r="DA687" s="251"/>
      <c r="DB687" s="251" t="n">
        <f aca="false">CZ687+DB686</f>
        <v>32666.6666666667</v>
      </c>
      <c r="DC687" s="251"/>
      <c r="DD687" s="251" t="n">
        <f aca="false">DB687+DD686</f>
        <v>32666.6666666667</v>
      </c>
      <c r="DE687" s="251"/>
      <c r="DF687" s="251" t="n">
        <f aca="false">DD687+DF686</f>
        <v>32666.6666666667</v>
      </c>
      <c r="DG687" s="251"/>
      <c r="DH687" s="251" t="n">
        <f aca="false">DF687+DH686</f>
        <v>32666.6666666667</v>
      </c>
      <c r="DI687" s="251"/>
      <c r="DJ687" s="293" t="n">
        <f aca="false">DH687+DJ686</f>
        <v>32666.6666666667</v>
      </c>
      <c r="DK687" s="293"/>
      <c r="DL687" s="251" t="n">
        <f aca="false">DJ687+DL686</f>
        <v>32666.6666666667</v>
      </c>
      <c r="DM687" s="251"/>
      <c r="DN687" s="251" t="n">
        <f aca="false">DL687+DN686</f>
        <v>32666.6666666667</v>
      </c>
      <c r="DO687" s="251"/>
      <c r="DP687" s="251" t="n">
        <f aca="false">DN687+DP686</f>
        <v>32666.6666666667</v>
      </c>
      <c r="DQ687" s="251"/>
      <c r="DR687" s="251" t="n">
        <f aca="false">DP687+DR686</f>
        <v>32666.6666666667</v>
      </c>
      <c r="DS687" s="251"/>
      <c r="DT687" s="251" t="n">
        <f aca="false">DR687+DT686</f>
        <v>32666.6666666667</v>
      </c>
      <c r="DU687" s="251"/>
      <c r="DV687" s="251" t="n">
        <f aca="false">DT687+DV686</f>
        <v>32666.6666666667</v>
      </c>
      <c r="DW687" s="251"/>
      <c r="DX687" s="251" t="n">
        <f aca="false">DV687+DX686</f>
        <v>32666.6666666667</v>
      </c>
      <c r="DY687" s="251"/>
      <c r="DZ687" s="251" t="n">
        <f aca="false">DX687+DZ686</f>
        <v>32666.6666666667</v>
      </c>
      <c r="EA687" s="251"/>
      <c r="EB687" s="251" t="n">
        <f aca="false">DZ687+EB686</f>
        <v>32666.6666666667</v>
      </c>
      <c r="EC687" s="251"/>
      <c r="ED687" s="251" t="n">
        <f aca="false">EB687+ED686</f>
        <v>32666.6666666667</v>
      </c>
      <c r="EE687" s="251"/>
      <c r="EF687" s="251" t="n">
        <f aca="false">ED687+EF686</f>
        <v>32666.6666666667</v>
      </c>
      <c r="EG687" s="251"/>
      <c r="EH687" s="251" t="n">
        <f aca="false">EF687+EH686</f>
        <v>32666.6666666667</v>
      </c>
      <c r="EI687" s="251"/>
      <c r="EJ687" s="251" t="n">
        <f aca="false">EH687+EJ686</f>
        <v>32666.6666666667</v>
      </c>
      <c r="EK687" s="251"/>
      <c r="EL687" s="251" t="n">
        <f aca="false">EJ687+EL686</f>
        <v>32666.6666666667</v>
      </c>
      <c r="EM687" s="251"/>
      <c r="EN687" s="251" t="n">
        <f aca="false">EL687+EN686</f>
        <v>32666.6666666667</v>
      </c>
      <c r="EO687" s="251"/>
      <c r="EP687" s="251" t="n">
        <f aca="false">EN687+EP686</f>
        <v>32666.6666666667</v>
      </c>
      <c r="EQ687" s="251"/>
      <c r="ER687" s="251" t="n">
        <f aca="false">EP687+ER686</f>
        <v>32666.6666666667</v>
      </c>
      <c r="ES687" s="251"/>
      <c r="ET687" s="251" t="n">
        <f aca="false">ER687+ET686</f>
        <v>32666.6666666667</v>
      </c>
      <c r="EU687" s="251"/>
      <c r="EV687" s="251" t="n">
        <f aca="false">ET687+EV686</f>
        <v>32666.6666666667</v>
      </c>
      <c r="EW687" s="251"/>
      <c r="EX687" s="252" t="n">
        <f aca="false">EV687+EX686</f>
        <v>32666.6666666667</v>
      </c>
      <c r="EY687" s="252"/>
      <c r="EZ687" s="251" t="n">
        <f aca="false">EX687+EZ686</f>
        <v>32666.6666666667</v>
      </c>
      <c r="FA687" s="251"/>
      <c r="FB687" s="251" t="n">
        <f aca="false">EZ687+FB686</f>
        <v>32666.6666666667</v>
      </c>
      <c r="FC687" s="251"/>
      <c r="FD687" s="251" t="n">
        <f aca="false">FB687+FD686</f>
        <v>32666.6666666667</v>
      </c>
      <c r="FE687" s="251"/>
      <c r="FF687" s="251" t="n">
        <f aca="false">FD687+FF686</f>
        <v>32666.6666666667</v>
      </c>
      <c r="FG687" s="251"/>
      <c r="FH687" s="251" t="n">
        <f aca="false">FF687+FH686</f>
        <v>32666.6666666667</v>
      </c>
      <c r="FI687" s="251"/>
      <c r="FJ687" s="251" t="n">
        <f aca="false">FH687+FJ686</f>
        <v>32666.6666666667</v>
      </c>
      <c r="FK687" s="251"/>
    </row>
    <row r="688" customFormat="false" ht="12.75" hidden="true" customHeight="false" outlineLevel="0" collapsed="false">
      <c r="A688" s="232"/>
      <c r="B688" s="233"/>
      <c r="C688" s="232"/>
      <c r="D688" s="234"/>
      <c r="E688" s="234"/>
      <c r="F688" s="235"/>
      <c r="G688" s="234"/>
      <c r="H688" s="253"/>
      <c r="I688" s="237"/>
      <c r="J688" s="238"/>
      <c r="K688" s="254" t="s">
        <v>163</v>
      </c>
      <c r="L688" s="255"/>
      <c r="M688" s="255"/>
      <c r="N688" s="255"/>
      <c r="O688" s="255"/>
      <c r="P688" s="255"/>
      <c r="Q688" s="255"/>
      <c r="R688" s="255"/>
      <c r="S688" s="255"/>
      <c r="T688" s="255"/>
      <c r="U688" s="255"/>
      <c r="V688" s="255"/>
      <c r="W688" s="255"/>
      <c r="X688" s="255"/>
      <c r="Y688" s="255"/>
      <c r="Z688" s="255"/>
      <c r="AA688" s="255"/>
      <c r="AB688" s="255"/>
      <c r="AC688" s="255"/>
      <c r="AD688" s="255"/>
      <c r="AE688" s="255"/>
      <c r="AF688" s="255"/>
      <c r="AG688" s="255"/>
      <c r="AH688" s="255"/>
      <c r="AI688" s="255"/>
      <c r="AJ688" s="255"/>
      <c r="AK688" s="255"/>
      <c r="AL688" s="255"/>
      <c r="AM688" s="255"/>
      <c r="AN688" s="255"/>
      <c r="AO688" s="255"/>
      <c r="AP688" s="255"/>
      <c r="AQ688" s="255"/>
      <c r="AR688" s="255"/>
      <c r="AS688" s="255"/>
      <c r="AT688" s="255"/>
      <c r="AU688" s="255"/>
      <c r="AV688" s="255"/>
      <c r="AW688" s="255"/>
      <c r="AX688" s="255"/>
      <c r="AY688" s="255"/>
      <c r="AZ688" s="255"/>
      <c r="BA688" s="255"/>
      <c r="BB688" s="255"/>
      <c r="BC688" s="255"/>
      <c r="BD688" s="255"/>
      <c r="BE688" s="255"/>
      <c r="BF688" s="255"/>
      <c r="BG688" s="255"/>
      <c r="BH688" s="255"/>
      <c r="BI688" s="255"/>
      <c r="BJ688" s="255"/>
      <c r="BK688" s="255"/>
      <c r="BL688" s="255"/>
      <c r="BM688" s="255"/>
      <c r="BN688" s="255"/>
      <c r="BO688" s="255"/>
      <c r="BP688" s="255"/>
      <c r="BQ688" s="255"/>
      <c r="BR688" s="255"/>
      <c r="BS688" s="255"/>
      <c r="BT688" s="255"/>
      <c r="BU688" s="255"/>
      <c r="BV688" s="255"/>
      <c r="BW688" s="255"/>
      <c r="BX688" s="255"/>
      <c r="BY688" s="255"/>
      <c r="BZ688" s="255"/>
      <c r="CA688" s="255"/>
      <c r="CB688" s="255"/>
      <c r="CC688" s="255"/>
      <c r="CD688" s="255"/>
      <c r="CE688" s="255"/>
      <c r="CF688" s="255"/>
      <c r="CG688" s="255"/>
      <c r="CH688" s="255"/>
      <c r="CI688" s="255"/>
      <c r="CJ688" s="255"/>
      <c r="CK688" s="255"/>
      <c r="CL688" s="255"/>
      <c r="CM688" s="255"/>
      <c r="CN688" s="255"/>
      <c r="CO688" s="255"/>
      <c r="CP688" s="255"/>
      <c r="CQ688" s="255"/>
      <c r="CR688" s="255"/>
      <c r="CS688" s="255"/>
      <c r="CT688" s="255"/>
      <c r="CU688" s="255"/>
      <c r="CV688" s="255"/>
      <c r="CW688" s="255"/>
      <c r="CX688" s="255"/>
      <c r="CY688" s="255"/>
      <c r="CZ688" s="255"/>
      <c r="DA688" s="255"/>
      <c r="DB688" s="255"/>
      <c r="DC688" s="255"/>
      <c r="DD688" s="255"/>
      <c r="DE688" s="255"/>
      <c r="DF688" s="255"/>
      <c r="DG688" s="255"/>
      <c r="DH688" s="255"/>
      <c r="DI688" s="255"/>
      <c r="DJ688" s="294"/>
      <c r="DK688" s="294"/>
      <c r="DL688" s="255"/>
      <c r="DM688" s="255"/>
      <c r="DN688" s="255"/>
      <c r="DO688" s="255"/>
      <c r="DP688" s="255"/>
      <c r="DQ688" s="255"/>
      <c r="DR688" s="255"/>
      <c r="DS688" s="255"/>
      <c r="DT688" s="255"/>
      <c r="DU688" s="255"/>
      <c r="DV688" s="255"/>
      <c r="DW688" s="255"/>
      <c r="DX688" s="255"/>
      <c r="DY688" s="255"/>
      <c r="DZ688" s="255"/>
      <c r="EA688" s="255"/>
      <c r="EB688" s="255"/>
      <c r="EC688" s="255"/>
      <c r="ED688" s="255"/>
      <c r="EE688" s="255"/>
      <c r="EF688" s="255"/>
      <c r="EG688" s="255"/>
      <c r="EH688" s="255"/>
      <c r="EI688" s="255"/>
      <c r="EJ688" s="255"/>
      <c r="EK688" s="255"/>
      <c r="EL688" s="255"/>
      <c r="EM688" s="255"/>
      <c r="EN688" s="255"/>
      <c r="EO688" s="255"/>
      <c r="EP688" s="255"/>
      <c r="EQ688" s="255"/>
      <c r="ER688" s="255"/>
      <c r="ES688" s="255"/>
      <c r="ET688" s="255"/>
      <c r="EU688" s="255"/>
      <c r="EV688" s="255"/>
      <c r="EW688" s="255"/>
      <c r="EX688" s="256"/>
      <c r="EY688" s="256"/>
      <c r="EZ688" s="255"/>
      <c r="FA688" s="255"/>
      <c r="FB688" s="255"/>
      <c r="FC688" s="255"/>
      <c r="FD688" s="255"/>
      <c r="FE688" s="255"/>
      <c r="FF688" s="255"/>
      <c r="FG688" s="255"/>
      <c r="FH688" s="255"/>
      <c r="FI688" s="255"/>
      <c r="FJ688" s="255"/>
      <c r="FK688" s="255"/>
    </row>
    <row r="689" customFormat="false" ht="12.75" hidden="true" customHeight="false" outlineLevel="0" collapsed="false">
      <c r="A689" s="232"/>
      <c r="B689" s="233"/>
      <c r="C689" s="232"/>
      <c r="D689" s="234"/>
      <c r="E689" s="234"/>
      <c r="F689" s="235"/>
      <c r="G689" s="234"/>
      <c r="H689" s="257"/>
      <c r="I689" s="237"/>
      <c r="J689" s="238"/>
      <c r="K689" s="258" t="s">
        <v>164</v>
      </c>
      <c r="L689" s="259" t="n">
        <f aca="false">L688</f>
        <v>0</v>
      </c>
      <c r="M689" s="259"/>
      <c r="N689" s="259" t="n">
        <f aca="false">N688+L689</f>
        <v>0</v>
      </c>
      <c r="O689" s="259"/>
      <c r="P689" s="259" t="n">
        <f aca="false">P688+N689</f>
        <v>0</v>
      </c>
      <c r="Q689" s="259"/>
      <c r="R689" s="259" t="n">
        <f aca="false">R688+P689</f>
        <v>0</v>
      </c>
      <c r="S689" s="259"/>
      <c r="T689" s="259" t="n">
        <f aca="false">T688+R689</f>
        <v>0</v>
      </c>
      <c r="U689" s="259"/>
      <c r="V689" s="259" t="n">
        <f aca="false">V688+T689</f>
        <v>0</v>
      </c>
      <c r="W689" s="259"/>
      <c r="X689" s="259" t="n">
        <f aca="false">X688+V689</f>
        <v>0</v>
      </c>
      <c r="Y689" s="259"/>
      <c r="Z689" s="259" t="n">
        <f aca="false">Z688+X689</f>
        <v>0</v>
      </c>
      <c r="AA689" s="259"/>
      <c r="AB689" s="259" t="n">
        <f aca="false">AB688+Z689</f>
        <v>0</v>
      </c>
      <c r="AC689" s="259"/>
      <c r="AD689" s="259" t="n">
        <f aca="false">AD688+AB689</f>
        <v>0</v>
      </c>
      <c r="AE689" s="259"/>
      <c r="AF689" s="259" t="n">
        <f aca="false">AF688+AD689</f>
        <v>0</v>
      </c>
      <c r="AG689" s="259"/>
      <c r="AH689" s="259" t="n">
        <f aca="false">AH688+AF689</f>
        <v>0</v>
      </c>
      <c r="AI689" s="259"/>
      <c r="AJ689" s="259" t="n">
        <f aca="false">AJ688+AH689</f>
        <v>0</v>
      </c>
      <c r="AK689" s="259"/>
      <c r="AL689" s="259" t="n">
        <f aca="false">AL688+AJ689</f>
        <v>0</v>
      </c>
      <c r="AM689" s="259"/>
      <c r="AN689" s="259" t="n">
        <f aca="false">AN688+AL689</f>
        <v>0</v>
      </c>
      <c r="AO689" s="259"/>
      <c r="AP689" s="259" t="n">
        <f aca="false">AP688+AN689</f>
        <v>0</v>
      </c>
      <c r="AQ689" s="259"/>
      <c r="AR689" s="259" t="n">
        <f aca="false">AR688+AP689</f>
        <v>0</v>
      </c>
      <c r="AS689" s="259"/>
      <c r="AT689" s="259" t="n">
        <f aca="false">AT688+AR689</f>
        <v>0</v>
      </c>
      <c r="AU689" s="259"/>
      <c r="AV689" s="259" t="n">
        <f aca="false">AV688+AT689</f>
        <v>0</v>
      </c>
      <c r="AW689" s="259"/>
      <c r="AX689" s="259" t="n">
        <f aca="false">AX688+AV689</f>
        <v>0</v>
      </c>
      <c r="AY689" s="259"/>
      <c r="AZ689" s="259" t="n">
        <f aca="false">AZ688+AX689</f>
        <v>0</v>
      </c>
      <c r="BA689" s="259"/>
      <c r="BB689" s="259" t="n">
        <f aca="false">BB688+AZ689</f>
        <v>0</v>
      </c>
      <c r="BC689" s="259"/>
      <c r="BD689" s="259" t="n">
        <f aca="false">BD688+BB689</f>
        <v>0</v>
      </c>
      <c r="BE689" s="259"/>
      <c r="BF689" s="259" t="n">
        <f aca="false">BF688+BD689</f>
        <v>0</v>
      </c>
      <c r="BG689" s="259"/>
      <c r="BH689" s="259" t="n">
        <f aca="false">BH688+BF689</f>
        <v>0</v>
      </c>
      <c r="BI689" s="259"/>
      <c r="BJ689" s="259" t="n">
        <f aca="false">BJ688+BH689</f>
        <v>0</v>
      </c>
      <c r="BK689" s="259"/>
      <c r="BL689" s="259" t="n">
        <f aca="false">BL688+BJ689</f>
        <v>0</v>
      </c>
      <c r="BM689" s="259"/>
      <c r="BN689" s="259" t="n">
        <f aca="false">BN688+BL689</f>
        <v>0</v>
      </c>
      <c r="BO689" s="259"/>
      <c r="BP689" s="259" t="n">
        <f aca="false">BP688+BN689</f>
        <v>0</v>
      </c>
      <c r="BQ689" s="259"/>
      <c r="BR689" s="259" t="n">
        <f aca="false">BR688+BP689</f>
        <v>0</v>
      </c>
      <c r="BS689" s="259"/>
      <c r="BT689" s="259" t="n">
        <f aca="false">BT688+BR689</f>
        <v>0</v>
      </c>
      <c r="BU689" s="259"/>
      <c r="BV689" s="259" t="n">
        <f aca="false">BV688+BT689</f>
        <v>0</v>
      </c>
      <c r="BW689" s="259"/>
      <c r="BX689" s="259" t="n">
        <f aca="false">BX688+BV689</f>
        <v>0</v>
      </c>
      <c r="BY689" s="259"/>
      <c r="BZ689" s="259" t="n">
        <f aca="false">BZ688+BX689</f>
        <v>0</v>
      </c>
      <c r="CA689" s="259"/>
      <c r="CB689" s="259" t="n">
        <f aca="false">CB688+BZ689</f>
        <v>0</v>
      </c>
      <c r="CC689" s="259"/>
      <c r="CD689" s="259" t="n">
        <f aca="false">CD688+CB689</f>
        <v>0</v>
      </c>
      <c r="CE689" s="259"/>
      <c r="CF689" s="259" t="n">
        <f aca="false">CF688+CD689</f>
        <v>0</v>
      </c>
      <c r="CG689" s="259"/>
      <c r="CH689" s="259" t="n">
        <f aca="false">CH688+CF689</f>
        <v>0</v>
      </c>
      <c r="CI689" s="259"/>
      <c r="CJ689" s="259" t="n">
        <f aca="false">CJ688+CH689</f>
        <v>0</v>
      </c>
      <c r="CK689" s="259"/>
      <c r="CL689" s="259" t="n">
        <f aca="false">CL688+CJ689</f>
        <v>0</v>
      </c>
      <c r="CM689" s="259"/>
      <c r="CN689" s="259" t="n">
        <f aca="false">CN688+CL689</f>
        <v>0</v>
      </c>
      <c r="CO689" s="259"/>
      <c r="CP689" s="259" t="n">
        <f aca="false">CP688+CN689</f>
        <v>0</v>
      </c>
      <c r="CQ689" s="259"/>
      <c r="CR689" s="259" t="n">
        <f aca="false">CR688+CP689</f>
        <v>0</v>
      </c>
      <c r="CS689" s="259"/>
      <c r="CT689" s="259" t="n">
        <f aca="false">CT688+CR689</f>
        <v>0</v>
      </c>
      <c r="CU689" s="259"/>
      <c r="CV689" s="259" t="n">
        <f aca="false">CV688+CT689</f>
        <v>0</v>
      </c>
      <c r="CW689" s="259"/>
      <c r="CX689" s="259" t="n">
        <f aca="false">CX688+CV689</f>
        <v>0</v>
      </c>
      <c r="CY689" s="259"/>
      <c r="CZ689" s="259" t="n">
        <f aca="false">CZ688+CX689</f>
        <v>0</v>
      </c>
      <c r="DA689" s="259"/>
      <c r="DB689" s="259" t="n">
        <f aca="false">DB688+CZ689</f>
        <v>0</v>
      </c>
      <c r="DC689" s="259"/>
      <c r="DD689" s="259" t="n">
        <f aca="false">DD688+DB689</f>
        <v>0</v>
      </c>
      <c r="DE689" s="259"/>
      <c r="DF689" s="259" t="n">
        <f aca="false">DF688+DD689</f>
        <v>0</v>
      </c>
      <c r="DG689" s="259"/>
      <c r="DH689" s="259" t="n">
        <f aca="false">DH688+DF689</f>
        <v>0</v>
      </c>
      <c r="DI689" s="259"/>
      <c r="DJ689" s="296" t="n">
        <f aca="false">DJ688+DH689</f>
        <v>0</v>
      </c>
      <c r="DK689" s="296"/>
      <c r="DL689" s="259" t="n">
        <f aca="false">DL688+DJ689</f>
        <v>0</v>
      </c>
      <c r="DM689" s="259"/>
      <c r="DN689" s="259" t="n">
        <f aca="false">DN688+DL689</f>
        <v>0</v>
      </c>
      <c r="DO689" s="259"/>
      <c r="DP689" s="259" t="n">
        <f aca="false">DP688+DN689</f>
        <v>0</v>
      </c>
      <c r="DQ689" s="259"/>
      <c r="DR689" s="259" t="n">
        <f aca="false">DR688+DP689</f>
        <v>0</v>
      </c>
      <c r="DS689" s="259"/>
      <c r="DT689" s="259" t="n">
        <f aca="false">DT688+DR689</f>
        <v>0</v>
      </c>
      <c r="DU689" s="259"/>
      <c r="DV689" s="259" t="n">
        <f aca="false">DV688+DT689</f>
        <v>0</v>
      </c>
      <c r="DW689" s="259"/>
      <c r="DX689" s="259" t="n">
        <f aca="false">DX688+DV689</f>
        <v>0</v>
      </c>
      <c r="DY689" s="259"/>
      <c r="DZ689" s="259" t="n">
        <f aca="false">DZ688+DX689</f>
        <v>0</v>
      </c>
      <c r="EA689" s="259"/>
      <c r="EB689" s="259" t="n">
        <f aca="false">EB688+DZ689</f>
        <v>0</v>
      </c>
      <c r="EC689" s="259"/>
      <c r="ED689" s="259" t="n">
        <f aca="false">ED688+EB689</f>
        <v>0</v>
      </c>
      <c r="EE689" s="259"/>
      <c r="EF689" s="259" t="n">
        <f aca="false">EF688+ED689</f>
        <v>0</v>
      </c>
      <c r="EG689" s="259"/>
      <c r="EH689" s="259" t="n">
        <f aca="false">EH688+EF689</f>
        <v>0</v>
      </c>
      <c r="EI689" s="259"/>
      <c r="EJ689" s="259" t="n">
        <f aca="false">EJ688+EH689</f>
        <v>0</v>
      </c>
      <c r="EK689" s="259"/>
      <c r="EL689" s="259" t="n">
        <f aca="false">EL688+EJ689</f>
        <v>0</v>
      </c>
      <c r="EM689" s="259"/>
      <c r="EN689" s="259" t="n">
        <f aca="false">EN688+EL689</f>
        <v>0</v>
      </c>
      <c r="EO689" s="259"/>
      <c r="EP689" s="259" t="n">
        <f aca="false">EP688+EN689</f>
        <v>0</v>
      </c>
      <c r="EQ689" s="259"/>
      <c r="ER689" s="259" t="n">
        <f aca="false">ER688+EP689</f>
        <v>0</v>
      </c>
      <c r="ES689" s="259"/>
      <c r="ET689" s="259" t="n">
        <f aca="false">ET688+ER689</f>
        <v>0</v>
      </c>
      <c r="EU689" s="259"/>
      <c r="EV689" s="259" t="n">
        <f aca="false">EV688+ET689</f>
        <v>0</v>
      </c>
      <c r="EW689" s="259"/>
      <c r="EX689" s="260" t="n">
        <f aca="false">EX688+EV689</f>
        <v>0</v>
      </c>
      <c r="EY689" s="260"/>
      <c r="EZ689" s="259" t="n">
        <f aca="false">EZ688+EX689</f>
        <v>0</v>
      </c>
      <c r="FA689" s="259"/>
      <c r="FB689" s="259" t="n">
        <f aca="false">FB688+EZ689</f>
        <v>0</v>
      </c>
      <c r="FC689" s="259"/>
      <c r="FD689" s="259" t="n">
        <f aca="false">FD688+FB689</f>
        <v>0</v>
      </c>
      <c r="FE689" s="259"/>
      <c r="FF689" s="259" t="n">
        <f aca="false">FF688+FD689</f>
        <v>0</v>
      </c>
      <c r="FG689" s="259"/>
      <c r="FH689" s="259" t="n">
        <f aca="false">FH688+FF689</f>
        <v>0</v>
      </c>
      <c r="FI689" s="259"/>
      <c r="FJ689" s="259" t="n">
        <f aca="false">FJ688+FH689</f>
        <v>0</v>
      </c>
      <c r="FK689" s="259"/>
    </row>
    <row r="690" customFormat="false" ht="12.75" hidden="true" customHeight="false" outlineLevel="0" collapsed="false">
      <c r="A690" s="232"/>
      <c r="B690" s="233"/>
      <c r="C690" s="232"/>
      <c r="D690" s="234"/>
      <c r="E690" s="234"/>
      <c r="F690" s="235"/>
      <c r="G690" s="234"/>
      <c r="H690" s="261"/>
      <c r="I690" s="237"/>
      <c r="J690" s="238"/>
      <c r="K690" s="262" t="s">
        <v>165</v>
      </c>
      <c r="L690" s="263" t="e">
        <f aca="false">IF($E684&gt;0,L687/$E684,"-")</f>
        <v>#N/A</v>
      </c>
      <c r="M690" s="263"/>
      <c r="N690" s="263" t="e">
        <f aca="false">IF($E684&gt;0,N687/$E684,"-")</f>
        <v>#N/A</v>
      </c>
      <c r="O690" s="263"/>
      <c r="P690" s="263" t="e">
        <f aca="false">IF($E684&gt;0,P687/$E684,"-")</f>
        <v>#N/A</v>
      </c>
      <c r="Q690" s="263"/>
      <c r="R690" s="263" t="e">
        <f aca="false">IF($E684&gt;0,R687/$E684,"-")</f>
        <v>#N/A</v>
      </c>
      <c r="S690" s="263"/>
      <c r="T690" s="263" t="e">
        <f aca="false">IF($E684&gt;0,T687/$E684,"-")</f>
        <v>#N/A</v>
      </c>
      <c r="U690" s="263"/>
      <c r="V690" s="263" t="e">
        <f aca="false">IF($E684&gt;0,V687/$E684,"-")</f>
        <v>#N/A</v>
      </c>
      <c r="W690" s="263"/>
      <c r="X690" s="263" t="e">
        <f aca="false">IF($E684&gt;0,X687/$E684,"-")</f>
        <v>#N/A</v>
      </c>
      <c r="Y690" s="263"/>
      <c r="Z690" s="263" t="e">
        <f aca="false">IF($E684&gt;0,Z687/$E684,"-")</f>
        <v>#N/A</v>
      </c>
      <c r="AA690" s="263"/>
      <c r="AB690" s="263" t="e">
        <f aca="false">IF($E684&gt;0,AB687/$E684,"-")</f>
        <v>#N/A</v>
      </c>
      <c r="AC690" s="263"/>
      <c r="AD690" s="263" t="e">
        <f aca="false">IF($E684&gt;0,AD687/$E684,"-")</f>
        <v>#N/A</v>
      </c>
      <c r="AE690" s="263"/>
      <c r="AF690" s="263" t="e">
        <f aca="false">IF($E684&gt;0,AF687/$E684,"-")</f>
        <v>#N/A</v>
      </c>
      <c r="AG690" s="263"/>
      <c r="AH690" s="263" t="e">
        <f aca="false">IF($E684&gt;0,AH687/$E684,"-")</f>
        <v>#N/A</v>
      </c>
      <c r="AI690" s="263"/>
      <c r="AJ690" s="263" t="e">
        <f aca="false">IF($E684&gt;0,AJ687/$E684,"-")</f>
        <v>#N/A</v>
      </c>
      <c r="AK690" s="263"/>
      <c r="AL690" s="263" t="e">
        <f aca="false">IF($E684&gt;0,AL687/$E684,"-")</f>
        <v>#N/A</v>
      </c>
      <c r="AM690" s="263"/>
      <c r="AN690" s="263" t="e">
        <f aca="false">IF($E684&gt;0,AN687/$E684,"-")</f>
        <v>#N/A</v>
      </c>
      <c r="AO690" s="263"/>
      <c r="AP690" s="263" t="e">
        <f aca="false">IF($E684&gt;0,AP687/$E684,"-")</f>
        <v>#N/A</v>
      </c>
      <c r="AQ690" s="263"/>
      <c r="AR690" s="263" t="e">
        <f aca="false">IF($E684&gt;0,AR687/$E684,"-")</f>
        <v>#N/A</v>
      </c>
      <c r="AS690" s="263"/>
      <c r="AT690" s="263" t="e">
        <f aca="false">IF($E684&gt;0,AT687/$E684,"-")</f>
        <v>#N/A</v>
      </c>
      <c r="AU690" s="263"/>
      <c r="AV690" s="263" t="e">
        <f aca="false">IF($E684&gt;0,AV687/$E684,"-")</f>
        <v>#N/A</v>
      </c>
      <c r="AW690" s="263"/>
      <c r="AX690" s="263" t="e">
        <f aca="false">IF($E684&gt;0,AX687/$E684,"-")</f>
        <v>#N/A</v>
      </c>
      <c r="AY690" s="263"/>
      <c r="AZ690" s="263" t="e">
        <f aca="false">IF($E684&gt;0,AZ687/$E684,"-")</f>
        <v>#N/A</v>
      </c>
      <c r="BA690" s="263"/>
      <c r="BB690" s="263" t="e">
        <f aca="false">IF($E684&gt;0,BB687/$E684,"-")</f>
        <v>#N/A</v>
      </c>
      <c r="BC690" s="263"/>
      <c r="BD690" s="263" t="e">
        <f aca="false">IF($E684&gt;0,BD687/$E684,"-")</f>
        <v>#N/A</v>
      </c>
      <c r="BE690" s="263"/>
      <c r="BF690" s="263" t="e">
        <f aca="false">IF($E684&gt;0,BF687/$E684,"-")</f>
        <v>#N/A</v>
      </c>
      <c r="BG690" s="263"/>
      <c r="BH690" s="263" t="e">
        <f aca="false">IF($E684&gt;0,BH687/$E684,"-")</f>
        <v>#N/A</v>
      </c>
      <c r="BI690" s="263"/>
      <c r="BJ690" s="263" t="e">
        <f aca="false">IF($E684&gt;0,BJ687/$E684,"-")</f>
        <v>#N/A</v>
      </c>
      <c r="BK690" s="263"/>
      <c r="BL690" s="263" t="e">
        <f aca="false">IF($E684&gt;0,BL687/$E684,"-")</f>
        <v>#N/A</v>
      </c>
      <c r="BM690" s="263"/>
      <c r="BN690" s="263" t="e">
        <f aca="false">IF($E684&gt;0,BN687/$E684,"-")</f>
        <v>#N/A</v>
      </c>
      <c r="BO690" s="263"/>
      <c r="BP690" s="263" t="e">
        <f aca="false">IF($E684&gt;0,BP687/$E684,"-")</f>
        <v>#N/A</v>
      </c>
      <c r="BQ690" s="263"/>
      <c r="BR690" s="263" t="e">
        <f aca="false">IF($E684&gt;0,BR687/$E684,"-")</f>
        <v>#N/A</v>
      </c>
      <c r="BS690" s="263"/>
      <c r="BT690" s="263" t="e">
        <f aca="false">IF($E684&gt;0,BT687/$E684,"-")</f>
        <v>#N/A</v>
      </c>
      <c r="BU690" s="263"/>
      <c r="BV690" s="263" t="e">
        <f aca="false">IF($E684&gt;0,BV687/$E684,"-")</f>
        <v>#N/A</v>
      </c>
      <c r="BW690" s="263"/>
      <c r="BX690" s="263" t="e">
        <f aca="false">IF($E684&gt;0,BX687/$E684,"-")</f>
        <v>#N/A</v>
      </c>
      <c r="BY690" s="263"/>
      <c r="BZ690" s="263" t="e">
        <f aca="false">IF($E684&gt;0,BZ687/$E684,"-")</f>
        <v>#N/A</v>
      </c>
      <c r="CA690" s="263"/>
      <c r="CB690" s="263" t="e">
        <f aca="false">IF($E684&gt;0,CB687/$E684,"-")</f>
        <v>#N/A</v>
      </c>
      <c r="CC690" s="263"/>
      <c r="CD690" s="263" t="e">
        <f aca="false">IF($E684&gt;0,CD687/$E684,"-")</f>
        <v>#N/A</v>
      </c>
      <c r="CE690" s="263"/>
      <c r="CF690" s="263" t="e">
        <f aca="false">IF($E684&gt;0,CF687/$E684,"-")</f>
        <v>#N/A</v>
      </c>
      <c r="CG690" s="263"/>
      <c r="CH690" s="263" t="e">
        <f aca="false">IF($E684&gt;0,CH687/$E684,"-")</f>
        <v>#N/A</v>
      </c>
      <c r="CI690" s="263"/>
      <c r="CJ690" s="263" t="e">
        <f aca="false">IF($E684&gt;0,CJ687/$E684,"-")</f>
        <v>#N/A</v>
      </c>
      <c r="CK690" s="263"/>
      <c r="CL690" s="263" t="e">
        <f aca="false">IF($E684&gt;0,CL687/$E684,"-")</f>
        <v>#N/A</v>
      </c>
      <c r="CM690" s="263"/>
      <c r="CN690" s="263" t="e">
        <f aca="false">IF($E684&gt;0,CN687/$E684,"-")</f>
        <v>#N/A</v>
      </c>
      <c r="CO690" s="263"/>
      <c r="CP690" s="263" t="e">
        <f aca="false">IF($E684&gt;0,CP687/$E684,"-")</f>
        <v>#N/A</v>
      </c>
      <c r="CQ690" s="263"/>
      <c r="CR690" s="263" t="e">
        <f aca="false">IF($E684&gt;0,CR687/$E684,"-")</f>
        <v>#N/A</v>
      </c>
      <c r="CS690" s="263"/>
      <c r="CT690" s="263" t="e">
        <f aca="false">IF($E684&gt;0,CT687/$E684,"-")</f>
        <v>#N/A</v>
      </c>
      <c r="CU690" s="263"/>
      <c r="CV690" s="263" t="e">
        <f aca="false">IF($E684&gt;0,CV687/$E684,"-")</f>
        <v>#N/A</v>
      </c>
      <c r="CW690" s="263"/>
      <c r="CX690" s="263" t="e">
        <f aca="false">IF($E684&gt;0,CX687/$E684,"-")</f>
        <v>#N/A</v>
      </c>
      <c r="CY690" s="263"/>
      <c r="CZ690" s="263" t="e">
        <f aca="false">IF($E684&gt;0,CZ687/$E684,"-")</f>
        <v>#N/A</v>
      </c>
      <c r="DA690" s="263"/>
      <c r="DB690" s="263" t="e">
        <f aca="false">IF($E684&gt;0,DB687/$E684,"-")</f>
        <v>#N/A</v>
      </c>
      <c r="DC690" s="263"/>
      <c r="DD690" s="263" t="e">
        <f aca="false">IF($E684&gt;0,DD687/$E684,"-")</f>
        <v>#N/A</v>
      </c>
      <c r="DE690" s="263"/>
      <c r="DF690" s="263" t="e">
        <f aca="false">IF($E684&gt;0,DF687/$E684,"-")</f>
        <v>#N/A</v>
      </c>
      <c r="DG690" s="263"/>
      <c r="DH690" s="263" t="e">
        <f aca="false">IF($E684&gt;0,DH687/$E684,"-")</f>
        <v>#N/A</v>
      </c>
      <c r="DI690" s="263"/>
      <c r="DJ690" s="298" t="e">
        <f aca="false">IF($E684&gt;0,DJ687/$E684,"-")</f>
        <v>#N/A</v>
      </c>
      <c r="DK690" s="298"/>
      <c r="DL690" s="263" t="e">
        <f aca="false">IF($E684&gt;0,DL687/$E684,"-")</f>
        <v>#N/A</v>
      </c>
      <c r="DM690" s="263"/>
      <c r="DN690" s="263" t="e">
        <f aca="false">IF($E684&gt;0,DN687/$E684,"-")</f>
        <v>#N/A</v>
      </c>
      <c r="DO690" s="263"/>
      <c r="DP690" s="263" t="e">
        <f aca="false">IF($E684&gt;0,DP687/$E684,"-")</f>
        <v>#N/A</v>
      </c>
      <c r="DQ690" s="263"/>
      <c r="DR690" s="263" t="e">
        <f aca="false">IF($E684&gt;0,DR687/$E684,"-")</f>
        <v>#N/A</v>
      </c>
      <c r="DS690" s="263"/>
      <c r="DT690" s="263" t="e">
        <f aca="false">IF($E684&gt;0,DT687/$E684,"-")</f>
        <v>#N/A</v>
      </c>
      <c r="DU690" s="263"/>
      <c r="DV690" s="263" t="e">
        <f aca="false">IF($E684&gt;0,DV687/$E684,"-")</f>
        <v>#N/A</v>
      </c>
      <c r="DW690" s="263"/>
      <c r="DX690" s="263" t="e">
        <f aca="false">IF($E684&gt;0,DX687/$E684,"-")</f>
        <v>#N/A</v>
      </c>
      <c r="DY690" s="263"/>
      <c r="DZ690" s="263" t="e">
        <f aca="false">IF($E684&gt;0,DZ687/$E684,"-")</f>
        <v>#N/A</v>
      </c>
      <c r="EA690" s="263"/>
      <c r="EB690" s="263" t="e">
        <f aca="false">IF($E684&gt;0,EB687/$E684,"-")</f>
        <v>#N/A</v>
      </c>
      <c r="EC690" s="263"/>
      <c r="ED690" s="263" t="e">
        <f aca="false">IF($E684&gt;0,ED687/$E684,"-")</f>
        <v>#N/A</v>
      </c>
      <c r="EE690" s="263"/>
      <c r="EF690" s="263" t="e">
        <f aca="false">IF($E684&gt;0,EF687/$E684,"-")</f>
        <v>#N/A</v>
      </c>
      <c r="EG690" s="263"/>
      <c r="EH690" s="263" t="e">
        <f aca="false">IF($E684&gt;0,EH687/$E684,"-")</f>
        <v>#N/A</v>
      </c>
      <c r="EI690" s="263"/>
      <c r="EJ690" s="263" t="e">
        <f aca="false">IF($E684&gt;0,EJ687/$E684,"-")</f>
        <v>#N/A</v>
      </c>
      <c r="EK690" s="263"/>
      <c r="EL690" s="263" t="e">
        <f aca="false">IF($E684&gt;0,EL687/$E684,"-")</f>
        <v>#N/A</v>
      </c>
      <c r="EM690" s="263"/>
      <c r="EN690" s="263" t="e">
        <f aca="false">IF($E684&gt;0,EN687/$E684,"-")</f>
        <v>#N/A</v>
      </c>
      <c r="EO690" s="263"/>
      <c r="EP690" s="263" t="e">
        <f aca="false">IF($E684&gt;0,EP687/$E684,"-")</f>
        <v>#N/A</v>
      </c>
      <c r="EQ690" s="263"/>
      <c r="ER690" s="263" t="e">
        <f aca="false">IF($E684&gt;0,ER687/$E684,"-")</f>
        <v>#N/A</v>
      </c>
      <c r="ES690" s="263"/>
      <c r="ET690" s="263" t="e">
        <f aca="false">IF($E684&gt;0,ET687/$E684,"-")</f>
        <v>#N/A</v>
      </c>
      <c r="EU690" s="263"/>
      <c r="EV690" s="263" t="e">
        <f aca="false">IF($E684&gt;0,EV687/$E684,"-")</f>
        <v>#N/A</v>
      </c>
      <c r="EW690" s="263"/>
      <c r="EX690" s="264" t="e">
        <f aca="false">IF($E684&gt;0,EX687/$E684,"-")</f>
        <v>#N/A</v>
      </c>
      <c r="EY690" s="264"/>
      <c r="EZ690" s="263" t="e">
        <f aca="false">IF($E684&gt;0,EZ687/$E684,"-")</f>
        <v>#N/A</v>
      </c>
      <c r="FA690" s="263"/>
      <c r="FB690" s="263" t="e">
        <f aca="false">IF($E684&gt;0,FB687/$E684,"-")</f>
        <v>#N/A</v>
      </c>
      <c r="FC690" s="263"/>
      <c r="FD690" s="263" t="e">
        <f aca="false">IF($E684&gt;0,FD687/$E684,"-")</f>
        <v>#N/A</v>
      </c>
      <c r="FE690" s="263"/>
      <c r="FF690" s="263" t="e">
        <f aca="false">IF($E684&gt;0,FF687/$E684,"-")</f>
        <v>#N/A</v>
      </c>
      <c r="FG690" s="263"/>
      <c r="FH690" s="263" t="e">
        <f aca="false">IF($E684&gt;0,FH687/$E684,"-")</f>
        <v>#N/A</v>
      </c>
      <c r="FI690" s="263"/>
      <c r="FJ690" s="263" t="e">
        <f aca="false">IF($E684&gt;0,FJ687/$E684,"-")</f>
        <v>#N/A</v>
      </c>
      <c r="FK690" s="263"/>
    </row>
    <row r="691" customFormat="false" ht="12.75" hidden="true" customHeight="false" outlineLevel="0" collapsed="false">
      <c r="A691" s="232"/>
      <c r="B691" s="233"/>
      <c r="C691" s="232"/>
      <c r="D691" s="234"/>
      <c r="E691" s="234"/>
      <c r="F691" s="235"/>
      <c r="G691" s="234"/>
      <c r="H691" s="234"/>
      <c r="I691" s="237"/>
      <c r="J691" s="238"/>
      <c r="K691" s="265" t="s">
        <v>166</v>
      </c>
      <c r="L691" s="266" t="e">
        <f aca="false">IF($E684&gt;0,L689/$E684,"-")</f>
        <v>#N/A</v>
      </c>
      <c r="M691" s="266"/>
      <c r="N691" s="266" t="e">
        <f aca="false">IF($E684&gt;0,N689/$E684,"-")</f>
        <v>#N/A</v>
      </c>
      <c r="O691" s="266"/>
      <c r="P691" s="266" t="e">
        <f aca="false">IF($E684&gt;0,P689/$E684,"-")</f>
        <v>#N/A</v>
      </c>
      <c r="Q691" s="266"/>
      <c r="R691" s="266" t="e">
        <f aca="false">IF($E684&gt;0,R689/$E684,"-")</f>
        <v>#N/A</v>
      </c>
      <c r="S691" s="266"/>
      <c r="T691" s="266" t="e">
        <f aca="false">IF($E684&gt;0,T689/$E684,"-")</f>
        <v>#N/A</v>
      </c>
      <c r="U691" s="266"/>
      <c r="V691" s="266" t="e">
        <f aca="false">IF($E684&gt;0,V689/$E684,"-")</f>
        <v>#N/A</v>
      </c>
      <c r="W691" s="266"/>
      <c r="X691" s="266" t="e">
        <f aca="false">IF($E684&gt;0,X689/$E684,"-")</f>
        <v>#N/A</v>
      </c>
      <c r="Y691" s="266"/>
      <c r="Z691" s="266" t="e">
        <f aca="false">IF($E684&gt;0,Z689/$E684,"-")</f>
        <v>#N/A</v>
      </c>
      <c r="AA691" s="266"/>
      <c r="AB691" s="266" t="e">
        <f aca="false">IF($E684&gt;0,AB689/$E684,"-")</f>
        <v>#N/A</v>
      </c>
      <c r="AC691" s="266"/>
      <c r="AD691" s="266" t="e">
        <f aca="false">IF($E684&gt;0,AD689/$E684,"-")</f>
        <v>#N/A</v>
      </c>
      <c r="AE691" s="266"/>
      <c r="AF691" s="266" t="e">
        <f aca="false">IF($E684&gt;0,AF689/$E684,"-")</f>
        <v>#N/A</v>
      </c>
      <c r="AG691" s="266"/>
      <c r="AH691" s="266" t="e">
        <f aca="false">IF($E684&gt;0,AH689/$E684,"-")</f>
        <v>#N/A</v>
      </c>
      <c r="AI691" s="266"/>
      <c r="AJ691" s="266" t="e">
        <f aca="false">IF($E684&gt;0,AJ689/$E684,"-")</f>
        <v>#N/A</v>
      </c>
      <c r="AK691" s="266"/>
      <c r="AL691" s="266" t="e">
        <f aca="false">IF($E684&gt;0,AL689/$E684,"-")</f>
        <v>#N/A</v>
      </c>
      <c r="AM691" s="266"/>
      <c r="AN691" s="266" t="e">
        <f aca="false">IF($E684&gt;0,AN689/$E684,"-")</f>
        <v>#N/A</v>
      </c>
      <c r="AO691" s="266"/>
      <c r="AP691" s="266" t="e">
        <f aca="false">IF($E684&gt;0,AP689/$E684,"-")</f>
        <v>#N/A</v>
      </c>
      <c r="AQ691" s="266"/>
      <c r="AR691" s="266" t="e">
        <f aca="false">IF($E684&gt;0,AR689/$E684,"-")</f>
        <v>#N/A</v>
      </c>
      <c r="AS691" s="266"/>
      <c r="AT691" s="266" t="e">
        <f aca="false">IF($E684&gt;0,AT689/$E684,"-")</f>
        <v>#N/A</v>
      </c>
      <c r="AU691" s="266"/>
      <c r="AV691" s="266" t="e">
        <f aca="false">IF($E684&gt;0,AV689/$E684,"-")</f>
        <v>#N/A</v>
      </c>
      <c r="AW691" s="266"/>
      <c r="AX691" s="266" t="e">
        <f aca="false">IF($E684&gt;0,AX689/$E684,"-")</f>
        <v>#N/A</v>
      </c>
      <c r="AY691" s="266"/>
      <c r="AZ691" s="266" t="e">
        <f aca="false">IF($E684&gt;0,AZ689/$E684,"-")</f>
        <v>#N/A</v>
      </c>
      <c r="BA691" s="266"/>
      <c r="BB691" s="266" t="e">
        <f aca="false">IF($E684&gt;0,BB689/$E684,"-")</f>
        <v>#N/A</v>
      </c>
      <c r="BC691" s="266"/>
      <c r="BD691" s="266" t="e">
        <f aca="false">IF($E684&gt;0,BD689/$E684,"-")</f>
        <v>#N/A</v>
      </c>
      <c r="BE691" s="266"/>
      <c r="BF691" s="266" t="e">
        <f aca="false">IF($E684&gt;0,BF689/$E684,"-")</f>
        <v>#N/A</v>
      </c>
      <c r="BG691" s="266"/>
      <c r="BH691" s="266" t="e">
        <f aca="false">IF($E684&gt;0,BH689/$E684,"-")</f>
        <v>#N/A</v>
      </c>
      <c r="BI691" s="266"/>
      <c r="BJ691" s="266" t="e">
        <f aca="false">IF($E684&gt;0,BJ689/$E684,"-")</f>
        <v>#N/A</v>
      </c>
      <c r="BK691" s="266"/>
      <c r="BL691" s="266" t="e">
        <f aca="false">IF($E684&gt;0,BL689/$E684,"-")</f>
        <v>#N/A</v>
      </c>
      <c r="BM691" s="266"/>
      <c r="BN691" s="266" t="e">
        <f aca="false">IF($E684&gt;0,BN689/$E684,"-")</f>
        <v>#N/A</v>
      </c>
      <c r="BO691" s="266"/>
      <c r="BP691" s="266" t="e">
        <f aca="false">IF($E684&gt;0,BP689/$E684,"-")</f>
        <v>#N/A</v>
      </c>
      <c r="BQ691" s="266"/>
      <c r="BR691" s="300" t="e">
        <f aca="false">IF($E684&gt;0,BR689/$E684,"-")</f>
        <v>#N/A</v>
      </c>
      <c r="BS691" s="300"/>
      <c r="BT691" s="300" t="e">
        <f aca="false">IF($E684&gt;0,BT689/$E684,"-")</f>
        <v>#N/A</v>
      </c>
      <c r="BU691" s="300"/>
      <c r="BV691" s="300" t="e">
        <f aca="false">IF($E684&gt;0,BV689/$E684,"-")</f>
        <v>#N/A</v>
      </c>
      <c r="BW691" s="300"/>
      <c r="BX691" s="300" t="e">
        <f aca="false">IF($E684&gt;0,BX689/$E684,"-")</f>
        <v>#N/A</v>
      </c>
      <c r="BY691" s="300"/>
      <c r="BZ691" s="300" t="e">
        <f aca="false">IF($E684&gt;0,BZ689/$E684,"-")</f>
        <v>#N/A</v>
      </c>
      <c r="CA691" s="300"/>
      <c r="CB691" s="300" t="e">
        <f aca="false">IF($E684&gt;0,CB689/$E684,"-")</f>
        <v>#N/A</v>
      </c>
      <c r="CC691" s="300"/>
      <c r="CD691" s="300" t="e">
        <f aca="false">IF($E684&gt;0,CD689/$E684,"-")</f>
        <v>#N/A</v>
      </c>
      <c r="CE691" s="300"/>
      <c r="CF691" s="300" t="e">
        <f aca="false">IF($E684&gt;0,CF689/$E684,"-")</f>
        <v>#N/A</v>
      </c>
      <c r="CG691" s="300"/>
      <c r="CH691" s="300" t="e">
        <f aca="false">IF($E684&gt;0,CH689/$E684,"-")</f>
        <v>#N/A</v>
      </c>
      <c r="CI691" s="300"/>
      <c r="CJ691" s="300" t="e">
        <f aca="false">IF($E684&gt;0,CJ689/$E684,"-")</f>
        <v>#N/A</v>
      </c>
      <c r="CK691" s="300"/>
      <c r="CL691" s="300" t="e">
        <f aca="false">IF($E684&gt;0,CL689/$E684,"-")</f>
        <v>#N/A</v>
      </c>
      <c r="CM691" s="300"/>
      <c r="CN691" s="300" t="e">
        <f aca="false">IF($E684&gt;0,CN689/$E684,"-")</f>
        <v>#N/A</v>
      </c>
      <c r="CO691" s="300"/>
      <c r="CP691" s="300" t="e">
        <f aca="false">IF($E684&gt;0,CP689/$E684,"-")</f>
        <v>#N/A</v>
      </c>
      <c r="CQ691" s="300"/>
      <c r="CR691" s="300" t="e">
        <f aca="false">IF($E684&gt;0,CR689/$E684,"-")</f>
        <v>#N/A</v>
      </c>
      <c r="CS691" s="300"/>
      <c r="CT691" s="300" t="e">
        <f aca="false">IF($E684&gt;0,CT689/$E684,"-")</f>
        <v>#N/A</v>
      </c>
      <c r="CU691" s="300"/>
      <c r="CV691" s="300" t="e">
        <f aca="false">IF($E684&gt;0,CV689/$E684,"-")</f>
        <v>#N/A</v>
      </c>
      <c r="CW691" s="300"/>
      <c r="CX691" s="300" t="e">
        <f aca="false">IF($E684&gt;0,CX689/$E684,"-")</f>
        <v>#N/A</v>
      </c>
      <c r="CY691" s="300"/>
      <c r="CZ691" s="300" t="e">
        <f aca="false">IF($E684&gt;0,CZ689/$E684,"-")</f>
        <v>#N/A</v>
      </c>
      <c r="DA691" s="300"/>
      <c r="DB691" s="300" t="e">
        <f aca="false">IF($E684&gt;0,DB689/$E684,"-")</f>
        <v>#N/A</v>
      </c>
      <c r="DC691" s="300"/>
      <c r="DD691" s="300" t="e">
        <f aca="false">IF($E684&gt;0,DD689/$E684,"-")</f>
        <v>#N/A</v>
      </c>
      <c r="DE691" s="300"/>
      <c r="DF691" s="300" t="e">
        <f aca="false">IF($E684&gt;0,DF689/$E684,"-")</f>
        <v>#N/A</v>
      </c>
      <c r="DG691" s="300"/>
      <c r="DH691" s="300" t="e">
        <f aca="false">IF($E684&gt;0,DH689/$E684,"-")</f>
        <v>#N/A</v>
      </c>
      <c r="DI691" s="300"/>
      <c r="DJ691" s="301" t="e">
        <f aca="false">IF($E684&gt;0,DJ689/$E684,"-")</f>
        <v>#N/A</v>
      </c>
      <c r="DK691" s="301"/>
      <c r="DL691" s="300" t="e">
        <f aca="false">IF($E684&gt;0,DL689/$E684,"-")</f>
        <v>#N/A</v>
      </c>
      <c r="DM691" s="300"/>
      <c r="DN691" s="300" t="e">
        <f aca="false">IF($E684&gt;0,DN689/$E684,"-")</f>
        <v>#N/A</v>
      </c>
      <c r="DO691" s="300"/>
      <c r="DP691" s="300" t="e">
        <f aca="false">IF($E684&gt;0,DP689/$E684,"-")</f>
        <v>#N/A</v>
      </c>
      <c r="DQ691" s="300"/>
      <c r="DR691" s="300" t="e">
        <f aca="false">IF($E684&gt;0,DR689/$E684,"-")</f>
        <v>#N/A</v>
      </c>
      <c r="DS691" s="300"/>
      <c r="DT691" s="300" t="e">
        <f aca="false">IF($E684&gt;0,DT689/$E684,"-")</f>
        <v>#N/A</v>
      </c>
      <c r="DU691" s="300"/>
      <c r="DV691" s="300" t="e">
        <f aca="false">IF($E684&gt;0,DV689/$E684,"-")</f>
        <v>#N/A</v>
      </c>
      <c r="DW691" s="300"/>
      <c r="DX691" s="300" t="e">
        <f aca="false">IF($E684&gt;0,DX689/$E684,"-")</f>
        <v>#N/A</v>
      </c>
      <c r="DY691" s="300"/>
      <c r="DZ691" s="300" t="e">
        <f aca="false">IF($E684&gt;0,DZ689/$E684,"-")</f>
        <v>#N/A</v>
      </c>
      <c r="EA691" s="300"/>
      <c r="EB691" s="300" t="e">
        <f aca="false">IF($E684&gt;0,EB689/$E684,"-")</f>
        <v>#N/A</v>
      </c>
      <c r="EC691" s="300"/>
      <c r="ED691" s="300" t="e">
        <f aca="false">IF($E684&gt;0,ED689/$E684,"-")</f>
        <v>#N/A</v>
      </c>
      <c r="EE691" s="300"/>
      <c r="EF691" s="300" t="e">
        <f aca="false">IF($E684&gt;0,EF689/$E684,"-")</f>
        <v>#N/A</v>
      </c>
      <c r="EG691" s="300"/>
      <c r="EH691" s="300" t="e">
        <f aca="false">IF($E684&gt;0,EH689/$E684,"-")</f>
        <v>#N/A</v>
      </c>
      <c r="EI691" s="300"/>
      <c r="EJ691" s="300" t="e">
        <f aca="false">IF($E684&gt;0,EJ689/$E684,"-")</f>
        <v>#N/A</v>
      </c>
      <c r="EK691" s="300"/>
      <c r="EL691" s="300" t="e">
        <f aca="false">IF($E684&gt;0,EL689/$E684,"-")</f>
        <v>#N/A</v>
      </c>
      <c r="EM691" s="300"/>
      <c r="EN691" s="300" t="e">
        <f aca="false">IF($E684&gt;0,EN689/$E684,"-")</f>
        <v>#N/A</v>
      </c>
      <c r="EO691" s="300"/>
      <c r="EP691" s="300" t="e">
        <f aca="false">IF($E684&gt;0,EP689/$E684,"-")</f>
        <v>#N/A</v>
      </c>
      <c r="EQ691" s="300"/>
      <c r="ER691" s="300" t="e">
        <f aca="false">IF($E684&gt;0,ER689/$E684,"-")</f>
        <v>#N/A</v>
      </c>
      <c r="ES691" s="300"/>
      <c r="ET691" s="300" t="e">
        <f aca="false">IF($E684&gt;0,ET689/$E684,"-")</f>
        <v>#N/A</v>
      </c>
      <c r="EU691" s="300"/>
      <c r="EV691" s="300" t="e">
        <f aca="false">IF($E684&gt;0,EV689/$E684,"-")</f>
        <v>#N/A</v>
      </c>
      <c r="EW691" s="300"/>
      <c r="EX691" s="302" t="e">
        <f aca="false">IF($E684&gt;0,EX689/$E684,"-")</f>
        <v>#N/A</v>
      </c>
      <c r="EY691" s="302"/>
      <c r="EZ691" s="300" t="e">
        <f aca="false">IF($E684&gt;0,EZ689/$E684,"-")</f>
        <v>#N/A</v>
      </c>
      <c r="FA691" s="300"/>
      <c r="FB691" s="300" t="e">
        <f aca="false">IF($E684&gt;0,FB689/$E684,"-")</f>
        <v>#N/A</v>
      </c>
      <c r="FC691" s="300"/>
      <c r="FD691" s="300" t="e">
        <f aca="false">IF($E684&gt;0,FD689/$E684,"-")</f>
        <v>#N/A</v>
      </c>
      <c r="FE691" s="300"/>
      <c r="FF691" s="300" t="e">
        <f aca="false">IF($E684&gt;0,FF689/$E684,"-")</f>
        <v>#N/A</v>
      </c>
      <c r="FG691" s="300"/>
      <c r="FH691" s="300" t="e">
        <f aca="false">IF($E684&gt;0,FH689/$E684,"-")</f>
        <v>#N/A</v>
      </c>
      <c r="FI691" s="300"/>
      <c r="FJ691" s="300" t="e">
        <f aca="false">IF($E684&gt;0,FJ689/$E684,"-")</f>
        <v>#N/A</v>
      </c>
      <c r="FK691" s="300"/>
    </row>
    <row r="692" customFormat="false" ht="13.8" hidden="true" customHeight="false" outlineLevel="0" collapsed="false">
      <c r="A692" s="268"/>
      <c r="B692" s="269"/>
      <c r="C692" s="269"/>
      <c r="D692" s="271"/>
      <c r="E692" s="271"/>
      <c r="F692" s="269"/>
      <c r="G692" s="269"/>
      <c r="H692" s="269"/>
      <c r="I692" s="269"/>
      <c r="J692" s="269"/>
      <c r="K692" s="269"/>
      <c r="L692" s="274"/>
      <c r="M692" s="274"/>
      <c r="N692" s="274"/>
      <c r="O692" s="274"/>
      <c r="P692" s="274"/>
      <c r="Q692" s="274"/>
      <c r="R692" s="275"/>
      <c r="S692" s="275"/>
      <c r="T692" s="276"/>
      <c r="U692" s="276"/>
      <c r="V692" s="274"/>
      <c r="W692" s="274"/>
      <c r="X692" s="274"/>
      <c r="Y692" s="274"/>
      <c r="Z692" s="275"/>
      <c r="AA692" s="275"/>
      <c r="AB692" s="276"/>
      <c r="AC692" s="276"/>
      <c r="AD692" s="274"/>
      <c r="AE692" s="274"/>
      <c r="AF692" s="274"/>
      <c r="AG692" s="274"/>
      <c r="AH692" s="275"/>
      <c r="AI692" s="275"/>
      <c r="AJ692" s="276"/>
      <c r="AK692" s="276"/>
      <c r="AL692" s="274"/>
      <c r="AM692" s="274"/>
      <c r="AN692" s="274"/>
      <c r="AO692" s="274"/>
      <c r="AP692" s="275"/>
      <c r="AQ692" s="275"/>
      <c r="AR692" s="276"/>
      <c r="AS692" s="276"/>
      <c r="AT692" s="277"/>
      <c r="AU692" s="277"/>
      <c r="AV692" s="277"/>
      <c r="AW692" s="277"/>
      <c r="AX692" s="277"/>
      <c r="AY692" s="278"/>
      <c r="AZ692" s="279"/>
      <c r="BA692" s="277"/>
      <c r="BB692" s="277"/>
      <c r="BC692" s="277"/>
      <c r="BD692" s="277"/>
      <c r="BE692" s="277"/>
      <c r="BF692" s="277"/>
      <c r="BG692" s="278"/>
      <c r="BH692" s="279"/>
      <c r="BI692" s="277"/>
      <c r="BJ692" s="277"/>
      <c r="BK692" s="277"/>
      <c r="BL692" s="277"/>
      <c r="BM692" s="277"/>
      <c r="BN692" s="277"/>
      <c r="BO692" s="278"/>
      <c r="BP692" s="279"/>
      <c r="BQ692" s="277"/>
      <c r="BR692" s="277"/>
      <c r="BS692" s="277"/>
      <c r="BT692" s="277"/>
      <c r="BU692" s="277"/>
      <c r="BV692" s="277"/>
      <c r="BW692" s="278"/>
      <c r="BX692" s="279"/>
      <c r="BY692" s="277"/>
      <c r="BZ692" s="277"/>
      <c r="CA692" s="277"/>
      <c r="CB692" s="277"/>
      <c r="CC692" s="277"/>
      <c r="CD692" s="275"/>
      <c r="CE692" s="275"/>
      <c r="CF692" s="276"/>
      <c r="CG692" s="276"/>
      <c r="CH692" s="274"/>
      <c r="CI692" s="274"/>
      <c r="CJ692" s="274"/>
      <c r="CK692" s="274"/>
      <c r="CL692" s="275"/>
      <c r="CM692" s="275"/>
      <c r="CN692" s="276"/>
      <c r="CO692" s="276"/>
      <c r="CP692" s="280"/>
      <c r="CQ692" s="280"/>
      <c r="CR692" s="280"/>
      <c r="CS692" s="280"/>
      <c r="CT692" s="281"/>
      <c r="CU692" s="282"/>
      <c r="CV692" s="283"/>
      <c r="CW692" s="281"/>
      <c r="CX692" s="281"/>
      <c r="CY692" s="281"/>
      <c r="CZ692" s="281"/>
      <c r="DA692" s="281"/>
      <c r="DB692" s="281"/>
      <c r="DC692" s="282"/>
      <c r="DD692" s="283"/>
      <c r="DE692" s="281"/>
      <c r="DF692" s="281"/>
      <c r="DG692" s="281"/>
      <c r="DH692" s="281"/>
      <c r="DI692" s="281"/>
      <c r="DJ692" s="284"/>
      <c r="DK692" s="285"/>
      <c r="DL692" s="283"/>
      <c r="DM692" s="281"/>
      <c r="DN692" s="281"/>
      <c r="DO692" s="281"/>
      <c r="DP692" s="281"/>
      <c r="DQ692" s="281"/>
      <c r="DR692" s="281"/>
      <c r="DS692" s="282"/>
      <c r="DT692" s="283"/>
      <c r="DU692" s="281"/>
      <c r="DV692" s="281"/>
      <c r="DW692" s="281"/>
      <c r="DX692" s="281"/>
      <c r="DY692" s="281"/>
      <c r="DZ692" s="281"/>
      <c r="EA692" s="282"/>
      <c r="EB692" s="283"/>
      <c r="EC692" s="281"/>
      <c r="ED692" s="281"/>
      <c r="EE692" s="281"/>
      <c r="EF692" s="281"/>
      <c r="EG692" s="281"/>
      <c r="EH692" s="281"/>
      <c r="EI692" s="282"/>
      <c r="EJ692" s="283"/>
      <c r="EK692" s="281"/>
      <c r="EL692" s="281"/>
      <c r="EM692" s="281"/>
      <c r="EN692" s="281"/>
      <c r="EO692" s="281"/>
      <c r="EP692" s="281"/>
      <c r="EQ692" s="282"/>
      <c r="ER692" s="283"/>
      <c r="ES692" s="281"/>
      <c r="ET692" s="281"/>
      <c r="EU692" s="281"/>
      <c r="EV692" s="281"/>
      <c r="EW692" s="281"/>
      <c r="EX692" s="286"/>
      <c r="EY692" s="287"/>
      <c r="EZ692" s="283"/>
      <c r="FA692" s="281"/>
      <c r="FB692" s="281"/>
      <c r="FC692" s="281"/>
      <c r="FD692" s="281"/>
      <c r="FE692" s="281"/>
      <c r="FF692" s="281"/>
      <c r="FG692" s="282"/>
      <c r="FH692" s="283"/>
      <c r="FI692" s="281"/>
      <c r="FJ692" s="281"/>
      <c r="FK692" s="281"/>
    </row>
    <row r="693" customFormat="false" ht="12.75" hidden="true" customHeight="false" outlineLevel="0" collapsed="false">
      <c r="A693" s="232" t="s">
        <v>237</v>
      </c>
      <c r="B693" s="233" t="e">
        <f aca="false">VLOOKUP(A693,PLANEJAMENTO!$B$11:$C$96,2,FALSE())</f>
        <v>#N/A</v>
      </c>
      <c r="C693" s="232" t="e">
        <f aca="false">VLOOKUP(A693,PLANEJAMENTO!$B$11:$D$96,3,FALSE())</f>
        <v>#N/A</v>
      </c>
      <c r="D693" s="234" t="e">
        <f aca="false">VLOOKUP(A693,PLANEJAMENTO!$B$11:$E$96,4,FALSE())</f>
        <v>#N/A</v>
      </c>
      <c r="E693" s="234" t="e">
        <f aca="false">D693</f>
        <v>#N/A</v>
      </c>
      <c r="F693" s="235" t="n">
        <f aca="false">PRODUÇÕES!D63*0.03*2.5</f>
        <v>61.25</v>
      </c>
      <c r="G693" s="234" t="n">
        <f aca="false">F693*8</f>
        <v>490</v>
      </c>
      <c r="H693" s="234"/>
      <c r="I693" s="237"/>
      <c r="J693" s="238"/>
      <c r="K693" s="305" t="s">
        <v>159</v>
      </c>
      <c r="L693" s="240"/>
      <c r="M693" s="240"/>
      <c r="N693" s="240"/>
      <c r="O693" s="240"/>
      <c r="P693" s="240"/>
      <c r="Q693" s="240"/>
      <c r="R693" s="240"/>
      <c r="S693" s="240"/>
      <c r="T693" s="240"/>
      <c r="U693" s="240"/>
      <c r="V693" s="240"/>
      <c r="W693" s="240"/>
      <c r="X693" s="240"/>
      <c r="Y693" s="240"/>
      <c r="Z693" s="240"/>
      <c r="AA693" s="240"/>
      <c r="AB693" s="240"/>
      <c r="AC693" s="240"/>
      <c r="AD693" s="240"/>
      <c r="AE693" s="240"/>
      <c r="AF693" s="240"/>
      <c r="AG693" s="240"/>
      <c r="AH693" s="240"/>
      <c r="AI693" s="240"/>
      <c r="AJ693" s="240"/>
      <c r="AK693" s="240"/>
      <c r="AL693" s="240"/>
      <c r="AM693" s="240"/>
      <c r="AN693" s="240"/>
      <c r="AO693" s="240"/>
      <c r="AP693" s="240"/>
      <c r="AQ693" s="240"/>
      <c r="AR693" s="240"/>
      <c r="AS693" s="240"/>
      <c r="AT693" s="240"/>
      <c r="AU693" s="240"/>
      <c r="AV693" s="240"/>
      <c r="AW693" s="240"/>
      <c r="AX693" s="240"/>
      <c r="AY693" s="240"/>
      <c r="AZ693" s="240"/>
      <c r="BA693" s="240"/>
      <c r="BB693" s="240"/>
      <c r="BC693" s="240"/>
      <c r="BD693" s="240"/>
      <c r="BE693" s="240"/>
      <c r="BF693" s="345"/>
      <c r="BG693" s="345"/>
      <c r="BH693" s="240"/>
      <c r="BI693" s="240"/>
      <c r="BJ693" s="240"/>
      <c r="BK693" s="240"/>
      <c r="BL693" s="240"/>
      <c r="BM693" s="240"/>
      <c r="BN693" s="240"/>
      <c r="BO693" s="240"/>
      <c r="BP693" s="240"/>
      <c r="BQ693" s="240"/>
      <c r="BR693" s="308"/>
      <c r="BS693" s="308"/>
      <c r="BT693" s="308"/>
      <c r="BU693" s="308"/>
      <c r="BV693" s="308"/>
      <c r="BW693" s="308"/>
      <c r="BX693" s="308"/>
      <c r="BY693" s="308"/>
      <c r="BZ693" s="308"/>
      <c r="CA693" s="308"/>
      <c r="CB693" s="308"/>
      <c r="CC693" s="308"/>
      <c r="CD693" s="308"/>
      <c r="CE693" s="308"/>
      <c r="CF693" s="308" t="n">
        <v>1</v>
      </c>
      <c r="CG693" s="308"/>
      <c r="CH693" s="308" t="n">
        <v>1</v>
      </c>
      <c r="CI693" s="308"/>
      <c r="CJ693" s="308" t="n">
        <v>3</v>
      </c>
      <c r="CK693" s="308"/>
      <c r="CL693" s="308"/>
      <c r="CM693" s="308"/>
      <c r="CN693" s="308"/>
      <c r="CO693" s="308"/>
      <c r="CP693" s="308"/>
      <c r="CQ693" s="308"/>
      <c r="CR693" s="308"/>
      <c r="CS693" s="308"/>
      <c r="CT693" s="308"/>
      <c r="CU693" s="308"/>
      <c r="CV693" s="308"/>
      <c r="CW693" s="308"/>
      <c r="CX693" s="308"/>
      <c r="CY693" s="308"/>
      <c r="CZ693" s="308"/>
      <c r="DA693" s="308"/>
      <c r="DB693" s="308"/>
      <c r="DC693" s="308"/>
      <c r="DD693" s="308"/>
      <c r="DE693" s="308"/>
      <c r="DF693" s="308"/>
      <c r="DG693" s="308"/>
      <c r="DH693" s="308"/>
      <c r="DI693" s="308"/>
      <c r="DJ693" s="315"/>
      <c r="DK693" s="315"/>
      <c r="DL693" s="308"/>
      <c r="DM693" s="308"/>
      <c r="DN693" s="308"/>
      <c r="DO693" s="308"/>
      <c r="DP693" s="308"/>
      <c r="DQ693" s="308"/>
      <c r="DR693" s="308"/>
      <c r="DS693" s="308"/>
      <c r="DT693" s="308"/>
      <c r="DU693" s="308"/>
      <c r="DV693" s="308"/>
      <c r="DW693" s="308"/>
      <c r="DX693" s="308"/>
      <c r="DY693" s="308"/>
      <c r="DZ693" s="308"/>
      <c r="EA693" s="308"/>
      <c r="EB693" s="308"/>
      <c r="EC693" s="308"/>
      <c r="ED693" s="308"/>
      <c r="EE693" s="308"/>
      <c r="EF693" s="308"/>
      <c r="EG693" s="308"/>
      <c r="EH693" s="308"/>
      <c r="EI693" s="308"/>
      <c r="EJ693" s="308"/>
      <c r="EK693" s="308"/>
      <c r="EL693" s="308"/>
      <c r="EM693" s="308"/>
      <c r="EN693" s="308"/>
      <c r="EO693" s="308"/>
      <c r="EP693" s="308"/>
      <c r="EQ693" s="308"/>
      <c r="ER693" s="308"/>
      <c r="ES693" s="308"/>
      <c r="ET693" s="308"/>
      <c r="EU693" s="308"/>
      <c r="EV693" s="308"/>
      <c r="EW693" s="308"/>
      <c r="EX693" s="309"/>
      <c r="EY693" s="309"/>
      <c r="EZ693" s="308"/>
      <c r="FA693" s="308"/>
      <c r="FB693" s="308"/>
      <c r="FC693" s="308"/>
      <c r="FD693" s="308"/>
      <c r="FE693" s="308"/>
      <c r="FF693" s="308"/>
      <c r="FG693" s="308"/>
      <c r="FH693" s="308"/>
      <c r="FI693" s="308"/>
      <c r="FJ693" s="308"/>
      <c r="FK693" s="308"/>
    </row>
    <row r="694" customFormat="false" ht="12.75" hidden="true" customHeight="false" outlineLevel="0" collapsed="false">
      <c r="A694" s="232"/>
      <c r="B694" s="233"/>
      <c r="C694" s="232"/>
      <c r="D694" s="234"/>
      <c r="E694" s="234"/>
      <c r="F694" s="235"/>
      <c r="G694" s="234"/>
      <c r="H694" s="234"/>
      <c r="I694" s="237"/>
      <c r="J694" s="238"/>
      <c r="K694" s="244" t="s">
        <v>160</v>
      </c>
      <c r="L694" s="245"/>
      <c r="M694" s="245"/>
      <c r="N694" s="245"/>
      <c r="O694" s="245"/>
      <c r="P694" s="245"/>
      <c r="Q694" s="245"/>
      <c r="R694" s="245"/>
      <c r="S694" s="245"/>
      <c r="T694" s="245"/>
      <c r="U694" s="245"/>
      <c r="V694" s="245"/>
      <c r="W694" s="245"/>
      <c r="X694" s="245"/>
      <c r="Y694" s="245"/>
      <c r="Z694" s="245"/>
      <c r="AA694" s="245"/>
      <c r="AB694" s="245"/>
      <c r="AC694" s="245"/>
      <c r="AD694" s="245"/>
      <c r="AE694" s="245"/>
      <c r="AF694" s="245"/>
      <c r="AG694" s="245"/>
      <c r="AH694" s="245"/>
      <c r="AI694" s="245"/>
      <c r="AJ694" s="245"/>
      <c r="AK694" s="245"/>
      <c r="AL694" s="245"/>
      <c r="AM694" s="245"/>
      <c r="AN694" s="245"/>
      <c r="AO694" s="245"/>
      <c r="AP694" s="245"/>
      <c r="AQ694" s="245"/>
      <c r="AR694" s="245"/>
      <c r="AS694" s="245"/>
      <c r="AT694" s="245"/>
      <c r="AU694" s="245"/>
      <c r="AV694" s="245"/>
      <c r="AW694" s="245"/>
      <c r="AX694" s="245"/>
      <c r="AY694" s="245"/>
      <c r="AZ694" s="245"/>
      <c r="BA694" s="245"/>
      <c r="BB694" s="245"/>
      <c r="BC694" s="245"/>
      <c r="BD694" s="245"/>
      <c r="BE694" s="245"/>
      <c r="BF694" s="245"/>
      <c r="BG694" s="245"/>
      <c r="BH694" s="245"/>
      <c r="BI694" s="245"/>
      <c r="BJ694" s="245"/>
      <c r="BK694" s="245"/>
      <c r="BL694" s="245"/>
      <c r="BM694" s="245"/>
      <c r="BN694" s="245"/>
      <c r="BO694" s="245"/>
      <c r="BP694" s="245"/>
      <c r="BQ694" s="245"/>
      <c r="BR694" s="245"/>
      <c r="BS694" s="245"/>
      <c r="BT694" s="245"/>
      <c r="BU694" s="245"/>
      <c r="BV694" s="245"/>
      <c r="BW694" s="245"/>
      <c r="BX694" s="245"/>
      <c r="BY694" s="245"/>
      <c r="BZ694" s="245"/>
      <c r="CA694" s="245"/>
      <c r="CB694" s="245"/>
      <c r="CC694" s="245"/>
      <c r="CD694" s="245"/>
      <c r="CE694" s="245"/>
      <c r="CF694" s="245" t="n">
        <v>1</v>
      </c>
      <c r="CG694" s="245"/>
      <c r="CH694" s="245" t="n">
        <v>1</v>
      </c>
      <c r="CI694" s="245"/>
      <c r="CJ694" s="245" t="n">
        <v>1</v>
      </c>
      <c r="CK694" s="245"/>
      <c r="CL694" s="245"/>
      <c r="CM694" s="245"/>
      <c r="CN694" s="245"/>
      <c r="CO694" s="245"/>
      <c r="CP694" s="245"/>
      <c r="CQ694" s="245"/>
      <c r="CR694" s="245"/>
      <c r="CS694" s="245"/>
      <c r="CT694" s="245"/>
      <c r="CU694" s="245"/>
      <c r="CV694" s="245"/>
      <c r="CW694" s="245"/>
      <c r="CX694" s="245"/>
      <c r="CY694" s="245"/>
      <c r="CZ694" s="245"/>
      <c r="DA694" s="245"/>
      <c r="DB694" s="245"/>
      <c r="DC694" s="245"/>
      <c r="DD694" s="245"/>
      <c r="DE694" s="245"/>
      <c r="DF694" s="245"/>
      <c r="DG694" s="245"/>
      <c r="DH694" s="245"/>
      <c r="DI694" s="245"/>
      <c r="DJ694" s="310"/>
      <c r="DK694" s="310"/>
      <c r="DL694" s="245"/>
      <c r="DM694" s="245"/>
      <c r="DN694" s="245"/>
      <c r="DO694" s="245"/>
      <c r="DP694" s="245"/>
      <c r="DQ694" s="245"/>
      <c r="DR694" s="245"/>
      <c r="DS694" s="245"/>
      <c r="DT694" s="245"/>
      <c r="DU694" s="245"/>
      <c r="DV694" s="245"/>
      <c r="DW694" s="245"/>
      <c r="DX694" s="245"/>
      <c r="DY694" s="245"/>
      <c r="DZ694" s="245"/>
      <c r="EA694" s="245"/>
      <c r="EB694" s="245"/>
      <c r="EC694" s="245"/>
      <c r="ED694" s="245"/>
      <c r="EE694" s="245"/>
      <c r="EF694" s="245"/>
      <c r="EG694" s="245"/>
      <c r="EH694" s="245"/>
      <c r="EI694" s="245"/>
      <c r="EJ694" s="245"/>
      <c r="EK694" s="245"/>
      <c r="EL694" s="245"/>
      <c r="EM694" s="245"/>
      <c r="EN694" s="245"/>
      <c r="EO694" s="245"/>
      <c r="EP694" s="245"/>
      <c r="EQ694" s="245"/>
      <c r="ER694" s="245"/>
      <c r="ES694" s="245"/>
      <c r="ET694" s="245"/>
      <c r="EU694" s="245"/>
      <c r="EV694" s="245"/>
      <c r="EW694" s="245"/>
      <c r="EX694" s="246"/>
      <c r="EY694" s="246"/>
      <c r="EZ694" s="245"/>
      <c r="FA694" s="245"/>
      <c r="FB694" s="245"/>
      <c r="FC694" s="245"/>
      <c r="FD694" s="245"/>
      <c r="FE694" s="245"/>
      <c r="FF694" s="245"/>
      <c r="FG694" s="245"/>
      <c r="FH694" s="245"/>
      <c r="FI694" s="245"/>
      <c r="FJ694" s="245"/>
      <c r="FK694" s="245"/>
    </row>
    <row r="695" customFormat="false" ht="12.75" hidden="true" customHeight="false" outlineLevel="0" collapsed="false">
      <c r="A695" s="232"/>
      <c r="B695" s="233"/>
      <c r="C695" s="232"/>
      <c r="D695" s="234"/>
      <c r="E695" s="234"/>
      <c r="F695" s="235"/>
      <c r="G695" s="234"/>
      <c r="H695" s="234"/>
      <c r="I695" s="237"/>
      <c r="J695" s="238"/>
      <c r="K695" s="247" t="s">
        <v>161</v>
      </c>
      <c r="L695" s="248" t="n">
        <f aca="false">(L693*L694*$G693)*$L$8</f>
        <v>0</v>
      </c>
      <c r="M695" s="248"/>
      <c r="N695" s="248" t="n">
        <f aca="false">(N693*N694*$G693)*$L$8</f>
        <v>0</v>
      </c>
      <c r="O695" s="248"/>
      <c r="P695" s="248" t="n">
        <f aca="false">(P693*P694*$G693)*$L$8</f>
        <v>0</v>
      </c>
      <c r="Q695" s="248"/>
      <c r="R695" s="248" t="n">
        <f aca="false">(R693*R694*$G693)*$L$8</f>
        <v>0</v>
      </c>
      <c r="S695" s="248"/>
      <c r="T695" s="248" t="n">
        <f aca="false">(T693*T694*$G693)*$T$8</f>
        <v>0</v>
      </c>
      <c r="U695" s="248"/>
      <c r="V695" s="248" t="n">
        <f aca="false">(V693*V694*$G693)*$T$8</f>
        <v>0</v>
      </c>
      <c r="W695" s="248"/>
      <c r="X695" s="248" t="n">
        <f aca="false">(X693*X694*$G693)*$T$8</f>
        <v>0</v>
      </c>
      <c r="Y695" s="248"/>
      <c r="Z695" s="248" t="n">
        <f aca="false">(Z693*Z694*$G693)*$T$8</f>
        <v>0</v>
      </c>
      <c r="AA695" s="248"/>
      <c r="AB695" s="248" t="n">
        <f aca="false">(AB693*AB694*$G693)*$AB$8</f>
        <v>0</v>
      </c>
      <c r="AC695" s="248"/>
      <c r="AD695" s="248" t="n">
        <f aca="false">(AD693*AD694*$G693)*$AB$8</f>
        <v>0</v>
      </c>
      <c r="AE695" s="248"/>
      <c r="AF695" s="248" t="n">
        <f aca="false">(AF693*AF694*$G693)*$AB$8</f>
        <v>0</v>
      </c>
      <c r="AG695" s="248"/>
      <c r="AH695" s="248" t="n">
        <f aca="false">(AH693*AH694*$G693)*$AB$8</f>
        <v>0</v>
      </c>
      <c r="AI695" s="248"/>
      <c r="AJ695" s="248" t="n">
        <f aca="false">(AJ693*AJ694*$G693)*$AJ$8</f>
        <v>0</v>
      </c>
      <c r="AK695" s="248"/>
      <c r="AL695" s="248" t="n">
        <f aca="false">(AL693*AL694*$G693)*$AJ$8</f>
        <v>0</v>
      </c>
      <c r="AM695" s="248"/>
      <c r="AN695" s="248" t="n">
        <f aca="false">(AN693*AN694*$G693)*$AJ$8</f>
        <v>0</v>
      </c>
      <c r="AO695" s="248"/>
      <c r="AP695" s="248" t="n">
        <f aca="false">(AP693*AP694*$G693)*$AJ$8</f>
        <v>0</v>
      </c>
      <c r="AQ695" s="248"/>
      <c r="AR695" s="248" t="n">
        <f aca="false">(AR693*AR694*$G693)*$AT$8</f>
        <v>0</v>
      </c>
      <c r="AS695" s="248"/>
      <c r="AT695" s="248" t="n">
        <f aca="false">(AT693*AT694*$G693)*$AT$8</f>
        <v>0</v>
      </c>
      <c r="AU695" s="248"/>
      <c r="AV695" s="248" t="n">
        <f aca="false">(AV693*AV694*$G693)*$AT$8</f>
        <v>0</v>
      </c>
      <c r="AW695" s="248"/>
      <c r="AX695" s="248" t="n">
        <f aca="false">(AX693*AX694*$G693)*$AT$8</f>
        <v>0</v>
      </c>
      <c r="AY695" s="248"/>
      <c r="AZ695" s="248" t="n">
        <f aca="false">(AZ693*AZ694*$G693)*$BB$8</f>
        <v>0</v>
      </c>
      <c r="BA695" s="248"/>
      <c r="BB695" s="248" t="n">
        <f aca="false">(BB693*BB694*$G693)*$BB$8</f>
        <v>0</v>
      </c>
      <c r="BC695" s="248"/>
      <c r="BD695" s="248" t="n">
        <f aca="false">(BD693*BD694*$G693)*$BB$8</f>
        <v>0</v>
      </c>
      <c r="BE695" s="248"/>
      <c r="BF695" s="248" t="n">
        <f aca="false">(BF693*BF694*$G693)*$BB$8</f>
        <v>0</v>
      </c>
      <c r="BG695" s="248"/>
      <c r="BH695" s="248" t="n">
        <f aca="false">(BH693*BH694*$G693)*$BJ$8</f>
        <v>0</v>
      </c>
      <c r="BI695" s="248"/>
      <c r="BJ695" s="248" t="n">
        <f aca="false">(BJ693*BJ694*$G693)*$BJ$8</f>
        <v>0</v>
      </c>
      <c r="BK695" s="248"/>
      <c r="BL695" s="248" t="n">
        <f aca="false">(BL693*BL694*$G693)*$BJ$8</f>
        <v>0</v>
      </c>
      <c r="BM695" s="248"/>
      <c r="BN695" s="248" t="n">
        <f aca="false">(BN693*BN694*$G693)*$BJ$8</f>
        <v>0</v>
      </c>
      <c r="BO695" s="248"/>
      <c r="BP695" s="248" t="n">
        <f aca="false">(BP693*BP694*$G693)*$BT$8</f>
        <v>0</v>
      </c>
      <c r="BQ695" s="248"/>
      <c r="BR695" s="248" t="n">
        <f aca="false">(BR693*BR694*$G693)*$BT$8</f>
        <v>0</v>
      </c>
      <c r="BS695" s="248"/>
      <c r="BT695" s="248" t="n">
        <f aca="false">(BT693*BT694*$G693)*$BT$8</f>
        <v>0</v>
      </c>
      <c r="BU695" s="248"/>
      <c r="BV695" s="248" t="n">
        <f aca="false">(BV693*BV694*$G693)*$BT$8</f>
        <v>0</v>
      </c>
      <c r="BW695" s="248"/>
      <c r="BX695" s="248" t="n">
        <f aca="false">(BX693*BX694*$G693)*$CB$8</f>
        <v>0</v>
      </c>
      <c r="BY695" s="248"/>
      <c r="BZ695" s="248" t="n">
        <f aca="false">(BZ693*BZ694*$G693)*$CB$8</f>
        <v>0</v>
      </c>
      <c r="CA695" s="248"/>
      <c r="CB695" s="248" t="n">
        <f aca="false">(CB693*CB694*$G693)*$CB$8</f>
        <v>0</v>
      </c>
      <c r="CC695" s="248"/>
      <c r="CD695" s="248" t="n">
        <f aca="false">(CD693*CD694*$G693)*$CB$8</f>
        <v>0</v>
      </c>
      <c r="CE695" s="248"/>
      <c r="CF695" s="248" t="n">
        <f aca="false">(CF693*CF694*$G693)*$CJ$8</f>
        <v>490</v>
      </c>
      <c r="CG695" s="248"/>
      <c r="CH695" s="248" t="n">
        <f aca="false">(CH693*CH694*$G693)*$CJ$8</f>
        <v>490</v>
      </c>
      <c r="CI695" s="248"/>
      <c r="CJ695" s="248" t="n">
        <f aca="false">(CJ693*CJ694*$G693)*$CJ$8</f>
        <v>1470</v>
      </c>
      <c r="CK695" s="248"/>
      <c r="CL695" s="248" t="n">
        <f aca="false">(CL693*CL694*$G693)*$CJ$8</f>
        <v>0</v>
      </c>
      <c r="CM695" s="248"/>
      <c r="CN695" s="248" t="n">
        <f aca="false">(CN693*CN694*$G693)*$CT$8</f>
        <v>0</v>
      </c>
      <c r="CO695" s="248"/>
      <c r="CP695" s="248" t="n">
        <f aca="false">(CP693*CP694*$G693)*$CT$8</f>
        <v>0</v>
      </c>
      <c r="CQ695" s="248"/>
      <c r="CR695" s="248" t="n">
        <f aca="false">(CR693*CR694*$G693)*$CT$8</f>
        <v>0</v>
      </c>
      <c r="CS695" s="248"/>
      <c r="CT695" s="248" t="n">
        <f aca="false">(CT693*CT694*$G693)*$CT$8</f>
        <v>0</v>
      </c>
      <c r="CU695" s="248"/>
      <c r="CV695" s="248" t="n">
        <f aca="false">(CV693*CV694*$G693)*$DB$8</f>
        <v>0</v>
      </c>
      <c r="CW695" s="248"/>
      <c r="CX695" s="248" t="n">
        <f aca="false">(CX693*CX694*$G693)*$DB$8</f>
        <v>0</v>
      </c>
      <c r="CY695" s="248"/>
      <c r="CZ695" s="248" t="n">
        <f aca="false">(CZ693*CZ694*$G693)*$DB$8</f>
        <v>0</v>
      </c>
      <c r="DA695" s="248"/>
      <c r="DB695" s="248" t="n">
        <f aca="false">(DB693*DB694*$G693)*$DB$8</f>
        <v>0</v>
      </c>
      <c r="DC695" s="248"/>
      <c r="DD695" s="248" t="n">
        <f aca="false">(DD693*DD694*$G693)*$DB$8</f>
        <v>0</v>
      </c>
      <c r="DE695" s="248"/>
      <c r="DF695" s="248" t="n">
        <f aca="false">(DF693*DF694*$G693)*$DB$8</f>
        <v>0</v>
      </c>
      <c r="DG695" s="248"/>
      <c r="DH695" s="248" t="n">
        <f aca="false">(DH693*DH694*$G693)*$DB$8</f>
        <v>0</v>
      </c>
      <c r="DI695" s="248"/>
      <c r="DJ695" s="292" t="n">
        <f aca="false">(DJ693*DJ694*$G693)*$DB$8</f>
        <v>0</v>
      </c>
      <c r="DK695" s="292"/>
      <c r="DL695" s="248" t="n">
        <f aca="false">(DL693*DL694*$G693)*$DB$8</f>
        <v>0</v>
      </c>
      <c r="DM695" s="248"/>
      <c r="DN695" s="248" t="n">
        <f aca="false">(DN693*DN694*$G693)*$DB$8</f>
        <v>0</v>
      </c>
      <c r="DO695" s="248"/>
      <c r="DP695" s="248" t="n">
        <f aca="false">(DP693*DP694*$G693)*$DB$8</f>
        <v>0</v>
      </c>
      <c r="DQ695" s="248"/>
      <c r="DR695" s="248" t="n">
        <f aca="false">(DR693*DR694*$G693)*$DB$8</f>
        <v>0</v>
      </c>
      <c r="DS695" s="248"/>
      <c r="DT695" s="248" t="n">
        <f aca="false">(DT693*DT694*$G693)*$DB$8</f>
        <v>0</v>
      </c>
      <c r="DU695" s="248"/>
      <c r="DV695" s="248" t="n">
        <f aca="false">(DV693*DV694*$G693)*$DB$8</f>
        <v>0</v>
      </c>
      <c r="DW695" s="248"/>
      <c r="DX695" s="248" t="n">
        <f aca="false">(DX693*DX694*$G693)*$DB$8</f>
        <v>0</v>
      </c>
      <c r="DY695" s="248"/>
      <c r="DZ695" s="248" t="n">
        <f aca="false">(DZ693*DZ694*$G693)*$DB$8</f>
        <v>0</v>
      </c>
      <c r="EA695" s="248"/>
      <c r="EB695" s="248" t="n">
        <f aca="false">(EB693*EB694*$G693)*$DB$8</f>
        <v>0</v>
      </c>
      <c r="EC695" s="248"/>
      <c r="ED695" s="248" t="n">
        <f aca="false">(ED693*ED694*$G693)*$DB$8</f>
        <v>0</v>
      </c>
      <c r="EE695" s="248"/>
      <c r="EF695" s="248" t="n">
        <f aca="false">(EF693*EF694*$G693)*$DB$8</f>
        <v>0</v>
      </c>
      <c r="EG695" s="248"/>
      <c r="EH695" s="248" t="n">
        <f aca="false">(EH693*EH694*$G693)*$DB$8</f>
        <v>0</v>
      </c>
      <c r="EI695" s="248"/>
      <c r="EJ695" s="248" t="n">
        <f aca="false">(EJ693*EJ694*$G693)*$DB$8</f>
        <v>0</v>
      </c>
      <c r="EK695" s="248"/>
      <c r="EL695" s="248" t="n">
        <f aca="false">(EL693*EL694*$G693)*$DB$8</f>
        <v>0</v>
      </c>
      <c r="EM695" s="248"/>
      <c r="EN695" s="248" t="n">
        <f aca="false">(EN693*EN694*$G693)*$DB$8</f>
        <v>0</v>
      </c>
      <c r="EO695" s="248"/>
      <c r="EP695" s="248" t="n">
        <f aca="false">(EP693*EP694*$G693)*$DB$8</f>
        <v>0</v>
      </c>
      <c r="EQ695" s="248"/>
      <c r="ER695" s="248" t="n">
        <f aca="false">(ER693*ER694*$G693)*$DB$8</f>
        <v>0</v>
      </c>
      <c r="ES695" s="248"/>
      <c r="ET695" s="248" t="n">
        <f aca="false">(ET693*ET694*$G693)*$DB$8</f>
        <v>0</v>
      </c>
      <c r="EU695" s="248"/>
      <c r="EV695" s="248" t="n">
        <f aca="false">(EV693*EV694*$G693)*$DB$8</f>
        <v>0</v>
      </c>
      <c r="EW695" s="248"/>
      <c r="EX695" s="249" t="n">
        <f aca="false">(EX693*EX694*$G693)*$DB$8</f>
        <v>0</v>
      </c>
      <c r="EY695" s="249"/>
      <c r="EZ695" s="248" t="n">
        <f aca="false">(EZ693*EZ694*$G693)*$DB$8</f>
        <v>0</v>
      </c>
      <c r="FA695" s="248"/>
      <c r="FB695" s="248" t="n">
        <f aca="false">(FB693*FB694*$G693)*$DB$8</f>
        <v>0</v>
      </c>
      <c r="FC695" s="248"/>
      <c r="FD695" s="248" t="n">
        <f aca="false">(FD693*FD694*$G693)*$DB$8</f>
        <v>0</v>
      </c>
      <c r="FE695" s="248"/>
      <c r="FF695" s="248" t="n">
        <f aca="false">(FF693*FF694*$G693)*$DB$8</f>
        <v>0</v>
      </c>
      <c r="FG695" s="248"/>
      <c r="FH695" s="248" t="n">
        <f aca="false">(FH693*FH694*$G693)*$DB$8</f>
        <v>0</v>
      </c>
      <c r="FI695" s="248"/>
      <c r="FJ695" s="248" t="n">
        <f aca="false">(FJ693*FJ694*$G693)*$DB$8</f>
        <v>0</v>
      </c>
      <c r="FK695" s="248"/>
    </row>
    <row r="696" customFormat="false" ht="12.75" hidden="true" customHeight="false" outlineLevel="0" collapsed="false">
      <c r="A696" s="232"/>
      <c r="B696" s="233"/>
      <c r="C696" s="232"/>
      <c r="D696" s="234"/>
      <c r="E696" s="234"/>
      <c r="F696" s="235"/>
      <c r="G696" s="234"/>
      <c r="H696" s="234"/>
      <c r="I696" s="237"/>
      <c r="J696" s="238"/>
      <c r="K696" s="250" t="s">
        <v>162</v>
      </c>
      <c r="L696" s="251" t="n">
        <f aca="false">L695</f>
        <v>0</v>
      </c>
      <c r="M696" s="251"/>
      <c r="N696" s="251" t="n">
        <f aca="false">L696+N695</f>
        <v>0</v>
      </c>
      <c r="O696" s="251"/>
      <c r="P696" s="251" t="n">
        <f aca="false">N696+P695</f>
        <v>0</v>
      </c>
      <c r="Q696" s="251"/>
      <c r="R696" s="251" t="n">
        <f aca="false">P696+R695</f>
        <v>0</v>
      </c>
      <c r="S696" s="251"/>
      <c r="T696" s="251" t="n">
        <f aca="false">R696+T695</f>
        <v>0</v>
      </c>
      <c r="U696" s="251"/>
      <c r="V696" s="251" t="n">
        <f aca="false">T696+V695</f>
        <v>0</v>
      </c>
      <c r="W696" s="251"/>
      <c r="X696" s="251" t="n">
        <f aca="false">V696+X695</f>
        <v>0</v>
      </c>
      <c r="Y696" s="251"/>
      <c r="Z696" s="251" t="n">
        <f aca="false">X696+Z695</f>
        <v>0</v>
      </c>
      <c r="AA696" s="251"/>
      <c r="AB696" s="251" t="n">
        <f aca="false">Z696+AB695</f>
        <v>0</v>
      </c>
      <c r="AC696" s="251"/>
      <c r="AD696" s="251" t="n">
        <f aca="false">AB696+AD695</f>
        <v>0</v>
      </c>
      <c r="AE696" s="251"/>
      <c r="AF696" s="251" t="n">
        <f aca="false">AD696+AF695</f>
        <v>0</v>
      </c>
      <c r="AG696" s="251"/>
      <c r="AH696" s="251" t="n">
        <f aca="false">AF696+AH695</f>
        <v>0</v>
      </c>
      <c r="AI696" s="251"/>
      <c r="AJ696" s="251" t="n">
        <f aca="false">AH696+AJ695</f>
        <v>0</v>
      </c>
      <c r="AK696" s="251"/>
      <c r="AL696" s="251" t="n">
        <f aca="false">AJ696+AL695</f>
        <v>0</v>
      </c>
      <c r="AM696" s="251"/>
      <c r="AN696" s="251" t="n">
        <f aca="false">AL696+AN695</f>
        <v>0</v>
      </c>
      <c r="AO696" s="251"/>
      <c r="AP696" s="251" t="n">
        <f aca="false">AN696+AP695</f>
        <v>0</v>
      </c>
      <c r="AQ696" s="251"/>
      <c r="AR696" s="251" t="n">
        <f aca="false">AP696+AR695</f>
        <v>0</v>
      </c>
      <c r="AS696" s="251"/>
      <c r="AT696" s="251" t="n">
        <f aca="false">AR696+AT695</f>
        <v>0</v>
      </c>
      <c r="AU696" s="251"/>
      <c r="AV696" s="251" t="n">
        <f aca="false">AT696+AV695</f>
        <v>0</v>
      </c>
      <c r="AW696" s="251"/>
      <c r="AX696" s="251" t="n">
        <f aca="false">AV696+AX695</f>
        <v>0</v>
      </c>
      <c r="AY696" s="251"/>
      <c r="AZ696" s="251" t="n">
        <f aca="false">AX696+AZ695</f>
        <v>0</v>
      </c>
      <c r="BA696" s="251"/>
      <c r="BB696" s="251" t="n">
        <f aca="false">AZ696+BB695</f>
        <v>0</v>
      </c>
      <c r="BC696" s="251"/>
      <c r="BD696" s="251" t="n">
        <f aca="false">BB696+BD695</f>
        <v>0</v>
      </c>
      <c r="BE696" s="251"/>
      <c r="BF696" s="251" t="n">
        <f aca="false">BD696+BF695</f>
        <v>0</v>
      </c>
      <c r="BG696" s="251"/>
      <c r="BH696" s="251" t="n">
        <f aca="false">BF696+BH695</f>
        <v>0</v>
      </c>
      <c r="BI696" s="251"/>
      <c r="BJ696" s="251" t="n">
        <f aca="false">BH696+BJ695</f>
        <v>0</v>
      </c>
      <c r="BK696" s="251"/>
      <c r="BL696" s="251" t="n">
        <f aca="false">BJ696+BL695</f>
        <v>0</v>
      </c>
      <c r="BM696" s="251"/>
      <c r="BN696" s="251" t="n">
        <f aca="false">BL696+BN695</f>
        <v>0</v>
      </c>
      <c r="BO696" s="251"/>
      <c r="BP696" s="251" t="n">
        <f aca="false">BN696+BP695</f>
        <v>0</v>
      </c>
      <c r="BQ696" s="251"/>
      <c r="BR696" s="251" t="n">
        <f aca="false">BP696+BR695</f>
        <v>0</v>
      </c>
      <c r="BS696" s="251"/>
      <c r="BT696" s="251" t="n">
        <f aca="false">BR696+BT695</f>
        <v>0</v>
      </c>
      <c r="BU696" s="251"/>
      <c r="BV696" s="251" t="n">
        <f aca="false">BT696+BV695</f>
        <v>0</v>
      </c>
      <c r="BW696" s="251"/>
      <c r="BX696" s="251" t="n">
        <f aca="false">BV696+BX695</f>
        <v>0</v>
      </c>
      <c r="BY696" s="251"/>
      <c r="BZ696" s="251" t="n">
        <f aca="false">BX696+BZ695</f>
        <v>0</v>
      </c>
      <c r="CA696" s="251"/>
      <c r="CB696" s="251" t="n">
        <f aca="false">BZ696+CB695</f>
        <v>0</v>
      </c>
      <c r="CC696" s="251"/>
      <c r="CD696" s="251" t="n">
        <f aca="false">CB696+CD695</f>
        <v>0</v>
      </c>
      <c r="CE696" s="251"/>
      <c r="CF696" s="251" t="n">
        <f aca="false">CD696+CF695</f>
        <v>490</v>
      </c>
      <c r="CG696" s="251"/>
      <c r="CH696" s="251" t="n">
        <f aca="false">CF696+CH695</f>
        <v>980</v>
      </c>
      <c r="CI696" s="251"/>
      <c r="CJ696" s="251" t="n">
        <f aca="false">CH696+CJ695</f>
        <v>2450</v>
      </c>
      <c r="CK696" s="251"/>
      <c r="CL696" s="251" t="n">
        <f aca="false">CJ696+CL695</f>
        <v>2450</v>
      </c>
      <c r="CM696" s="251"/>
      <c r="CN696" s="251" t="n">
        <f aca="false">CL696+CN695</f>
        <v>2450</v>
      </c>
      <c r="CO696" s="251"/>
      <c r="CP696" s="251" t="n">
        <f aca="false">CN696+CP695</f>
        <v>2450</v>
      </c>
      <c r="CQ696" s="251"/>
      <c r="CR696" s="251" t="n">
        <f aca="false">CP696+CR695</f>
        <v>2450</v>
      </c>
      <c r="CS696" s="251"/>
      <c r="CT696" s="251" t="n">
        <f aca="false">CR696+CT695</f>
        <v>2450</v>
      </c>
      <c r="CU696" s="251"/>
      <c r="CV696" s="251" t="n">
        <f aca="false">CT696+CV695</f>
        <v>2450</v>
      </c>
      <c r="CW696" s="251"/>
      <c r="CX696" s="251" t="n">
        <f aca="false">CV696+CX695</f>
        <v>2450</v>
      </c>
      <c r="CY696" s="251"/>
      <c r="CZ696" s="251" t="n">
        <f aca="false">CX696+CZ695</f>
        <v>2450</v>
      </c>
      <c r="DA696" s="251"/>
      <c r="DB696" s="251" t="n">
        <f aca="false">CZ696+DB695</f>
        <v>2450</v>
      </c>
      <c r="DC696" s="251"/>
      <c r="DD696" s="251" t="n">
        <f aca="false">DB696+DD695</f>
        <v>2450</v>
      </c>
      <c r="DE696" s="251"/>
      <c r="DF696" s="251" t="n">
        <f aca="false">DD696+DF695</f>
        <v>2450</v>
      </c>
      <c r="DG696" s="251"/>
      <c r="DH696" s="251" t="n">
        <f aca="false">DF696+DH695</f>
        <v>2450</v>
      </c>
      <c r="DI696" s="251"/>
      <c r="DJ696" s="293" t="n">
        <f aca="false">DH696+DJ695</f>
        <v>2450</v>
      </c>
      <c r="DK696" s="293"/>
      <c r="DL696" s="251" t="n">
        <f aca="false">DJ696+DL695</f>
        <v>2450</v>
      </c>
      <c r="DM696" s="251"/>
      <c r="DN696" s="251" t="n">
        <f aca="false">DL696+DN695</f>
        <v>2450</v>
      </c>
      <c r="DO696" s="251"/>
      <c r="DP696" s="251" t="n">
        <f aca="false">DN696+DP695</f>
        <v>2450</v>
      </c>
      <c r="DQ696" s="251"/>
      <c r="DR696" s="251" t="n">
        <f aca="false">DP696+DR695</f>
        <v>2450</v>
      </c>
      <c r="DS696" s="251"/>
      <c r="DT696" s="251" t="n">
        <f aca="false">DR696+DT695</f>
        <v>2450</v>
      </c>
      <c r="DU696" s="251"/>
      <c r="DV696" s="251" t="n">
        <f aca="false">DT696+DV695</f>
        <v>2450</v>
      </c>
      <c r="DW696" s="251"/>
      <c r="DX696" s="251" t="n">
        <f aca="false">DV696+DX695</f>
        <v>2450</v>
      </c>
      <c r="DY696" s="251"/>
      <c r="DZ696" s="251" t="n">
        <f aca="false">DX696+DZ695</f>
        <v>2450</v>
      </c>
      <c r="EA696" s="251"/>
      <c r="EB696" s="251" t="n">
        <f aca="false">DZ696+EB695</f>
        <v>2450</v>
      </c>
      <c r="EC696" s="251"/>
      <c r="ED696" s="251" t="n">
        <f aca="false">EB696+ED695</f>
        <v>2450</v>
      </c>
      <c r="EE696" s="251"/>
      <c r="EF696" s="251" t="n">
        <f aca="false">ED696+EF695</f>
        <v>2450</v>
      </c>
      <c r="EG696" s="251"/>
      <c r="EH696" s="251" t="n">
        <f aca="false">EF696+EH695</f>
        <v>2450</v>
      </c>
      <c r="EI696" s="251"/>
      <c r="EJ696" s="251" t="n">
        <f aca="false">EH696+EJ695</f>
        <v>2450</v>
      </c>
      <c r="EK696" s="251"/>
      <c r="EL696" s="251" t="n">
        <f aca="false">EJ696+EL695</f>
        <v>2450</v>
      </c>
      <c r="EM696" s="251"/>
      <c r="EN696" s="251" t="n">
        <f aca="false">EL696+EN695</f>
        <v>2450</v>
      </c>
      <c r="EO696" s="251"/>
      <c r="EP696" s="251" t="n">
        <f aca="false">EN696+EP695</f>
        <v>2450</v>
      </c>
      <c r="EQ696" s="251"/>
      <c r="ER696" s="251" t="n">
        <f aca="false">EP696+ER695</f>
        <v>2450</v>
      </c>
      <c r="ES696" s="251"/>
      <c r="ET696" s="251" t="n">
        <f aca="false">ER696+ET695</f>
        <v>2450</v>
      </c>
      <c r="EU696" s="251"/>
      <c r="EV696" s="251" t="n">
        <f aca="false">ET696+EV695</f>
        <v>2450</v>
      </c>
      <c r="EW696" s="251"/>
      <c r="EX696" s="252" t="n">
        <f aca="false">EV696+EX695</f>
        <v>2450</v>
      </c>
      <c r="EY696" s="252"/>
      <c r="EZ696" s="251" t="n">
        <f aca="false">EX696+EZ695</f>
        <v>2450</v>
      </c>
      <c r="FA696" s="251"/>
      <c r="FB696" s="251" t="n">
        <f aca="false">EZ696+FB695</f>
        <v>2450</v>
      </c>
      <c r="FC696" s="251"/>
      <c r="FD696" s="251" t="n">
        <f aca="false">FB696+FD695</f>
        <v>2450</v>
      </c>
      <c r="FE696" s="251"/>
      <c r="FF696" s="251" t="n">
        <f aca="false">FD696+FF695</f>
        <v>2450</v>
      </c>
      <c r="FG696" s="251"/>
      <c r="FH696" s="251" t="n">
        <f aca="false">FF696+FH695</f>
        <v>2450</v>
      </c>
      <c r="FI696" s="251"/>
      <c r="FJ696" s="251" t="n">
        <f aca="false">FH696+FJ695</f>
        <v>2450</v>
      </c>
      <c r="FK696" s="251"/>
    </row>
    <row r="697" customFormat="false" ht="12.75" hidden="true" customHeight="false" outlineLevel="0" collapsed="false">
      <c r="A697" s="232"/>
      <c r="B697" s="233"/>
      <c r="C697" s="232"/>
      <c r="D697" s="234"/>
      <c r="E697" s="234"/>
      <c r="F697" s="235"/>
      <c r="G697" s="234"/>
      <c r="H697" s="253"/>
      <c r="I697" s="237"/>
      <c r="J697" s="238"/>
      <c r="K697" s="254" t="s">
        <v>163</v>
      </c>
      <c r="L697" s="255"/>
      <c r="M697" s="255"/>
      <c r="N697" s="255"/>
      <c r="O697" s="255"/>
      <c r="P697" s="255"/>
      <c r="Q697" s="255"/>
      <c r="R697" s="255"/>
      <c r="S697" s="255"/>
      <c r="T697" s="255"/>
      <c r="U697" s="255"/>
      <c r="V697" s="255"/>
      <c r="W697" s="255"/>
      <c r="X697" s="255"/>
      <c r="Y697" s="255"/>
      <c r="Z697" s="255"/>
      <c r="AA697" s="255"/>
      <c r="AB697" s="255"/>
      <c r="AC697" s="255"/>
      <c r="AD697" s="255"/>
      <c r="AE697" s="255"/>
      <c r="AF697" s="255"/>
      <c r="AG697" s="255"/>
      <c r="AH697" s="255"/>
      <c r="AI697" s="255"/>
      <c r="AJ697" s="255"/>
      <c r="AK697" s="255"/>
      <c r="AL697" s="255"/>
      <c r="AM697" s="255"/>
      <c r="AN697" s="255"/>
      <c r="AO697" s="255"/>
      <c r="AP697" s="255"/>
      <c r="AQ697" s="255"/>
      <c r="AR697" s="255"/>
      <c r="AS697" s="255"/>
      <c r="AT697" s="255"/>
      <c r="AU697" s="255"/>
      <c r="AV697" s="255"/>
      <c r="AW697" s="255"/>
      <c r="AX697" s="255"/>
      <c r="AY697" s="255"/>
      <c r="AZ697" s="255"/>
      <c r="BA697" s="255"/>
      <c r="BB697" s="255"/>
      <c r="BC697" s="255"/>
      <c r="BD697" s="255"/>
      <c r="BE697" s="255"/>
      <c r="BF697" s="255"/>
      <c r="BG697" s="255"/>
      <c r="BH697" s="255"/>
      <c r="BI697" s="255"/>
      <c r="BJ697" s="255"/>
      <c r="BK697" s="255"/>
      <c r="BL697" s="255"/>
      <c r="BM697" s="255"/>
      <c r="BN697" s="255"/>
      <c r="BO697" s="255"/>
      <c r="BP697" s="255"/>
      <c r="BQ697" s="255"/>
      <c r="BR697" s="255"/>
      <c r="BS697" s="255"/>
      <c r="BT697" s="255"/>
      <c r="BU697" s="255"/>
      <c r="BV697" s="255"/>
      <c r="BW697" s="255"/>
      <c r="BX697" s="255"/>
      <c r="BY697" s="255"/>
      <c r="BZ697" s="255"/>
      <c r="CA697" s="255"/>
      <c r="CB697" s="255"/>
      <c r="CC697" s="255"/>
      <c r="CD697" s="255"/>
      <c r="CE697" s="255"/>
      <c r="CF697" s="255"/>
      <c r="CG697" s="255"/>
      <c r="CH697" s="255"/>
      <c r="CI697" s="255"/>
      <c r="CJ697" s="255"/>
      <c r="CK697" s="255"/>
      <c r="CL697" s="255"/>
      <c r="CM697" s="255"/>
      <c r="CN697" s="255"/>
      <c r="CO697" s="255"/>
      <c r="CP697" s="255"/>
      <c r="CQ697" s="255"/>
      <c r="CR697" s="255"/>
      <c r="CS697" s="255"/>
      <c r="CT697" s="255"/>
      <c r="CU697" s="255"/>
      <c r="CV697" s="255"/>
      <c r="CW697" s="255"/>
      <c r="CX697" s="255"/>
      <c r="CY697" s="255"/>
      <c r="CZ697" s="255"/>
      <c r="DA697" s="255"/>
      <c r="DB697" s="255"/>
      <c r="DC697" s="255"/>
      <c r="DD697" s="255"/>
      <c r="DE697" s="255"/>
      <c r="DF697" s="255"/>
      <c r="DG697" s="255"/>
      <c r="DH697" s="255"/>
      <c r="DI697" s="255"/>
      <c r="DJ697" s="294"/>
      <c r="DK697" s="294"/>
      <c r="DL697" s="255"/>
      <c r="DM697" s="255"/>
      <c r="DN697" s="255"/>
      <c r="DO697" s="255"/>
      <c r="DP697" s="255"/>
      <c r="DQ697" s="255"/>
      <c r="DR697" s="255"/>
      <c r="DS697" s="255"/>
      <c r="DT697" s="255"/>
      <c r="DU697" s="255"/>
      <c r="DV697" s="255"/>
      <c r="DW697" s="255"/>
      <c r="DX697" s="255"/>
      <c r="DY697" s="255"/>
      <c r="DZ697" s="255"/>
      <c r="EA697" s="255"/>
      <c r="EB697" s="255"/>
      <c r="EC697" s="255"/>
      <c r="ED697" s="255"/>
      <c r="EE697" s="255"/>
      <c r="EF697" s="255"/>
      <c r="EG697" s="255"/>
      <c r="EH697" s="255"/>
      <c r="EI697" s="255"/>
      <c r="EJ697" s="255"/>
      <c r="EK697" s="255"/>
      <c r="EL697" s="255"/>
      <c r="EM697" s="255"/>
      <c r="EN697" s="255"/>
      <c r="EO697" s="255"/>
      <c r="EP697" s="255"/>
      <c r="EQ697" s="255"/>
      <c r="ER697" s="255"/>
      <c r="ES697" s="255"/>
      <c r="ET697" s="255"/>
      <c r="EU697" s="255"/>
      <c r="EV697" s="255"/>
      <c r="EW697" s="255"/>
      <c r="EX697" s="256"/>
      <c r="EY697" s="256"/>
      <c r="EZ697" s="255"/>
      <c r="FA697" s="255"/>
      <c r="FB697" s="255"/>
      <c r="FC697" s="255"/>
      <c r="FD697" s="255"/>
      <c r="FE697" s="255"/>
      <c r="FF697" s="255"/>
      <c r="FG697" s="255"/>
      <c r="FH697" s="255"/>
      <c r="FI697" s="255"/>
      <c r="FJ697" s="255"/>
      <c r="FK697" s="255"/>
    </row>
    <row r="698" customFormat="false" ht="12.75" hidden="true" customHeight="false" outlineLevel="0" collapsed="false">
      <c r="A698" s="232"/>
      <c r="B698" s="233"/>
      <c r="C698" s="232"/>
      <c r="D698" s="234"/>
      <c r="E698" s="234"/>
      <c r="F698" s="235"/>
      <c r="G698" s="234"/>
      <c r="H698" s="257"/>
      <c r="I698" s="237"/>
      <c r="J698" s="238"/>
      <c r="K698" s="258" t="s">
        <v>164</v>
      </c>
      <c r="L698" s="259" t="n">
        <f aca="false">L697</f>
        <v>0</v>
      </c>
      <c r="M698" s="259"/>
      <c r="N698" s="259" t="n">
        <f aca="false">N697+L698</f>
        <v>0</v>
      </c>
      <c r="O698" s="259"/>
      <c r="P698" s="259" t="n">
        <f aca="false">P697+N698</f>
        <v>0</v>
      </c>
      <c r="Q698" s="259"/>
      <c r="R698" s="259" t="n">
        <f aca="false">R697+P698</f>
        <v>0</v>
      </c>
      <c r="S698" s="259"/>
      <c r="T698" s="259" t="n">
        <f aca="false">T697+R698</f>
        <v>0</v>
      </c>
      <c r="U698" s="259"/>
      <c r="V698" s="259" t="n">
        <f aca="false">V697+T698</f>
        <v>0</v>
      </c>
      <c r="W698" s="259"/>
      <c r="X698" s="259" t="n">
        <f aca="false">X697+V698</f>
        <v>0</v>
      </c>
      <c r="Y698" s="259"/>
      <c r="Z698" s="259" t="n">
        <f aca="false">Z697+X698</f>
        <v>0</v>
      </c>
      <c r="AA698" s="259"/>
      <c r="AB698" s="259" t="n">
        <f aca="false">AB697+Z698</f>
        <v>0</v>
      </c>
      <c r="AC698" s="259"/>
      <c r="AD698" s="259" t="n">
        <f aca="false">AD697+AB698</f>
        <v>0</v>
      </c>
      <c r="AE698" s="259"/>
      <c r="AF698" s="259" t="n">
        <f aca="false">AF697+AD698</f>
        <v>0</v>
      </c>
      <c r="AG698" s="259"/>
      <c r="AH698" s="259" t="n">
        <f aca="false">AH697+AF698</f>
        <v>0</v>
      </c>
      <c r="AI698" s="259"/>
      <c r="AJ698" s="259" t="n">
        <f aca="false">AJ697+AH698</f>
        <v>0</v>
      </c>
      <c r="AK698" s="259"/>
      <c r="AL698" s="259" t="n">
        <f aca="false">AL697+AJ698</f>
        <v>0</v>
      </c>
      <c r="AM698" s="259"/>
      <c r="AN698" s="259" t="n">
        <f aca="false">AN697+AL698</f>
        <v>0</v>
      </c>
      <c r="AO698" s="259"/>
      <c r="AP698" s="259" t="n">
        <f aca="false">AP697+AN698</f>
        <v>0</v>
      </c>
      <c r="AQ698" s="259"/>
      <c r="AR698" s="259" t="n">
        <f aca="false">AR697+AP698</f>
        <v>0</v>
      </c>
      <c r="AS698" s="259"/>
      <c r="AT698" s="259" t="n">
        <f aca="false">AT697+AR698</f>
        <v>0</v>
      </c>
      <c r="AU698" s="259"/>
      <c r="AV698" s="259" t="n">
        <f aca="false">AV697+AT698</f>
        <v>0</v>
      </c>
      <c r="AW698" s="259"/>
      <c r="AX698" s="259" t="n">
        <f aca="false">AX697+AV698</f>
        <v>0</v>
      </c>
      <c r="AY698" s="259"/>
      <c r="AZ698" s="259" t="n">
        <f aca="false">AZ697+AX698</f>
        <v>0</v>
      </c>
      <c r="BA698" s="259"/>
      <c r="BB698" s="259" t="n">
        <f aca="false">BB697+AZ698</f>
        <v>0</v>
      </c>
      <c r="BC698" s="259"/>
      <c r="BD698" s="259" t="n">
        <f aca="false">BD697+BB698</f>
        <v>0</v>
      </c>
      <c r="BE698" s="259"/>
      <c r="BF698" s="259" t="n">
        <f aca="false">BF697+BD698</f>
        <v>0</v>
      </c>
      <c r="BG698" s="259"/>
      <c r="BH698" s="259" t="n">
        <f aca="false">BH697+BF698</f>
        <v>0</v>
      </c>
      <c r="BI698" s="259"/>
      <c r="BJ698" s="259" t="n">
        <f aca="false">BJ697+BH698</f>
        <v>0</v>
      </c>
      <c r="BK698" s="259"/>
      <c r="BL698" s="259" t="n">
        <f aca="false">BL697+BJ698</f>
        <v>0</v>
      </c>
      <c r="BM698" s="259"/>
      <c r="BN698" s="259" t="n">
        <f aca="false">BN697+BL698</f>
        <v>0</v>
      </c>
      <c r="BO698" s="259"/>
      <c r="BP698" s="259" t="n">
        <f aca="false">BP697+BN698</f>
        <v>0</v>
      </c>
      <c r="BQ698" s="259"/>
      <c r="BR698" s="259" t="n">
        <f aca="false">BR697+BP698</f>
        <v>0</v>
      </c>
      <c r="BS698" s="259"/>
      <c r="BT698" s="259" t="n">
        <f aca="false">BT697+BR698</f>
        <v>0</v>
      </c>
      <c r="BU698" s="259"/>
      <c r="BV698" s="259" t="n">
        <f aca="false">BV697+BT698</f>
        <v>0</v>
      </c>
      <c r="BW698" s="259"/>
      <c r="BX698" s="259" t="n">
        <f aca="false">BX697+BV698</f>
        <v>0</v>
      </c>
      <c r="BY698" s="259"/>
      <c r="BZ698" s="259" t="n">
        <f aca="false">BZ697+BX698</f>
        <v>0</v>
      </c>
      <c r="CA698" s="259"/>
      <c r="CB698" s="259" t="n">
        <f aca="false">CB697+BZ698</f>
        <v>0</v>
      </c>
      <c r="CC698" s="259"/>
      <c r="CD698" s="259" t="n">
        <f aca="false">CD697+CB698</f>
        <v>0</v>
      </c>
      <c r="CE698" s="259"/>
      <c r="CF698" s="259" t="n">
        <f aca="false">CF697+CD698</f>
        <v>0</v>
      </c>
      <c r="CG698" s="259"/>
      <c r="CH698" s="259" t="n">
        <f aca="false">CH697+CF698</f>
        <v>0</v>
      </c>
      <c r="CI698" s="259"/>
      <c r="CJ698" s="259" t="n">
        <f aca="false">CJ697+CH698</f>
        <v>0</v>
      </c>
      <c r="CK698" s="259"/>
      <c r="CL698" s="259" t="n">
        <f aca="false">CL697+CJ698</f>
        <v>0</v>
      </c>
      <c r="CM698" s="259"/>
      <c r="CN698" s="259" t="n">
        <f aca="false">CN697+CL698</f>
        <v>0</v>
      </c>
      <c r="CO698" s="259"/>
      <c r="CP698" s="259" t="n">
        <f aca="false">CP697+CN698</f>
        <v>0</v>
      </c>
      <c r="CQ698" s="259"/>
      <c r="CR698" s="259" t="n">
        <f aca="false">CR697+CP698</f>
        <v>0</v>
      </c>
      <c r="CS698" s="259"/>
      <c r="CT698" s="259" t="n">
        <f aca="false">CT697+CR698</f>
        <v>0</v>
      </c>
      <c r="CU698" s="259"/>
      <c r="CV698" s="259" t="n">
        <f aca="false">CV697+CT698</f>
        <v>0</v>
      </c>
      <c r="CW698" s="259"/>
      <c r="CX698" s="259" t="n">
        <f aca="false">CX697+CV698</f>
        <v>0</v>
      </c>
      <c r="CY698" s="259"/>
      <c r="CZ698" s="259" t="n">
        <f aca="false">CZ697+CX698</f>
        <v>0</v>
      </c>
      <c r="DA698" s="259"/>
      <c r="DB698" s="259" t="n">
        <f aca="false">DB697+CZ698</f>
        <v>0</v>
      </c>
      <c r="DC698" s="259"/>
      <c r="DD698" s="259" t="n">
        <f aca="false">DD697+DB698</f>
        <v>0</v>
      </c>
      <c r="DE698" s="259"/>
      <c r="DF698" s="259" t="n">
        <f aca="false">DF697+DD698</f>
        <v>0</v>
      </c>
      <c r="DG698" s="259"/>
      <c r="DH698" s="259" t="n">
        <f aca="false">DH697+DF698</f>
        <v>0</v>
      </c>
      <c r="DI698" s="259"/>
      <c r="DJ698" s="296" t="n">
        <f aca="false">DJ697+DH698</f>
        <v>0</v>
      </c>
      <c r="DK698" s="296"/>
      <c r="DL698" s="259" t="n">
        <f aca="false">DL697+DJ698</f>
        <v>0</v>
      </c>
      <c r="DM698" s="259"/>
      <c r="DN698" s="259" t="n">
        <f aca="false">DN697+DL698</f>
        <v>0</v>
      </c>
      <c r="DO698" s="259"/>
      <c r="DP698" s="259" t="n">
        <f aca="false">DP697+DN698</f>
        <v>0</v>
      </c>
      <c r="DQ698" s="259"/>
      <c r="DR698" s="259" t="n">
        <f aca="false">DR697+DP698</f>
        <v>0</v>
      </c>
      <c r="DS698" s="259"/>
      <c r="DT698" s="259" t="n">
        <f aca="false">DT697+DR698</f>
        <v>0</v>
      </c>
      <c r="DU698" s="259"/>
      <c r="DV698" s="259" t="n">
        <f aca="false">DV697+DT698</f>
        <v>0</v>
      </c>
      <c r="DW698" s="259"/>
      <c r="DX698" s="259" t="n">
        <f aca="false">DX697+DV698</f>
        <v>0</v>
      </c>
      <c r="DY698" s="259"/>
      <c r="DZ698" s="259" t="n">
        <f aca="false">DZ697+DX698</f>
        <v>0</v>
      </c>
      <c r="EA698" s="259"/>
      <c r="EB698" s="259" t="n">
        <f aca="false">EB697+DZ698</f>
        <v>0</v>
      </c>
      <c r="EC698" s="259"/>
      <c r="ED698" s="259" t="n">
        <f aca="false">ED697+EB698</f>
        <v>0</v>
      </c>
      <c r="EE698" s="259"/>
      <c r="EF698" s="259" t="n">
        <f aca="false">EF697+ED698</f>
        <v>0</v>
      </c>
      <c r="EG698" s="259"/>
      <c r="EH698" s="259" t="n">
        <f aca="false">EH697+EF698</f>
        <v>0</v>
      </c>
      <c r="EI698" s="259"/>
      <c r="EJ698" s="259" t="n">
        <f aca="false">EJ697+EH698</f>
        <v>0</v>
      </c>
      <c r="EK698" s="259"/>
      <c r="EL698" s="259" t="n">
        <f aca="false">EL697+EJ698</f>
        <v>0</v>
      </c>
      <c r="EM698" s="259"/>
      <c r="EN698" s="259" t="n">
        <f aca="false">EN697+EL698</f>
        <v>0</v>
      </c>
      <c r="EO698" s="259"/>
      <c r="EP698" s="259" t="n">
        <f aca="false">EP697+EN698</f>
        <v>0</v>
      </c>
      <c r="EQ698" s="259"/>
      <c r="ER698" s="259" t="n">
        <f aca="false">ER697+EP698</f>
        <v>0</v>
      </c>
      <c r="ES698" s="259"/>
      <c r="ET698" s="259" t="n">
        <f aca="false">ET697+ER698</f>
        <v>0</v>
      </c>
      <c r="EU698" s="259"/>
      <c r="EV698" s="259" t="n">
        <f aca="false">EV697+ET698</f>
        <v>0</v>
      </c>
      <c r="EW698" s="259"/>
      <c r="EX698" s="260" t="n">
        <f aca="false">EX697+EV698</f>
        <v>0</v>
      </c>
      <c r="EY698" s="260"/>
      <c r="EZ698" s="259" t="n">
        <f aca="false">EZ697+EX698</f>
        <v>0</v>
      </c>
      <c r="FA698" s="259"/>
      <c r="FB698" s="259" t="n">
        <f aca="false">FB697+EZ698</f>
        <v>0</v>
      </c>
      <c r="FC698" s="259"/>
      <c r="FD698" s="259" t="n">
        <f aca="false">FD697+FB698</f>
        <v>0</v>
      </c>
      <c r="FE698" s="259"/>
      <c r="FF698" s="259" t="n">
        <f aca="false">FF697+FD698</f>
        <v>0</v>
      </c>
      <c r="FG698" s="259"/>
      <c r="FH698" s="259" t="n">
        <f aca="false">FH697+FF698</f>
        <v>0</v>
      </c>
      <c r="FI698" s="259"/>
      <c r="FJ698" s="259" t="n">
        <f aca="false">FJ697+FH698</f>
        <v>0</v>
      </c>
      <c r="FK698" s="259"/>
    </row>
    <row r="699" customFormat="false" ht="12.75" hidden="true" customHeight="false" outlineLevel="0" collapsed="false">
      <c r="A699" s="232"/>
      <c r="B699" s="233"/>
      <c r="C699" s="232"/>
      <c r="D699" s="234"/>
      <c r="E699" s="234"/>
      <c r="F699" s="235"/>
      <c r="G699" s="234"/>
      <c r="H699" s="261"/>
      <c r="I699" s="237"/>
      <c r="J699" s="238"/>
      <c r="K699" s="262" t="s">
        <v>165</v>
      </c>
      <c r="L699" s="263" t="e">
        <f aca="false">IF($E693&gt;0,L696/$E693,"-")</f>
        <v>#N/A</v>
      </c>
      <c r="M699" s="263"/>
      <c r="N699" s="263" t="e">
        <f aca="false">IF($E693&gt;0,N696/$E693,"-")</f>
        <v>#N/A</v>
      </c>
      <c r="O699" s="263"/>
      <c r="P699" s="263" t="e">
        <f aca="false">IF($E693&gt;0,P696/$E693,"-")</f>
        <v>#N/A</v>
      </c>
      <c r="Q699" s="263"/>
      <c r="R699" s="263" t="e">
        <f aca="false">IF($E693&gt;0,R696/$E693,"-")</f>
        <v>#N/A</v>
      </c>
      <c r="S699" s="263"/>
      <c r="T699" s="263" t="e">
        <f aca="false">IF($E693&gt;0,T696/$E693,"-")</f>
        <v>#N/A</v>
      </c>
      <c r="U699" s="263"/>
      <c r="V699" s="263" t="e">
        <f aca="false">IF($E693&gt;0,V696/$E693,"-")</f>
        <v>#N/A</v>
      </c>
      <c r="W699" s="263"/>
      <c r="X699" s="263" t="e">
        <f aca="false">IF($E693&gt;0,X696/$E693,"-")</f>
        <v>#N/A</v>
      </c>
      <c r="Y699" s="263"/>
      <c r="Z699" s="263" t="e">
        <f aca="false">IF($E693&gt;0,Z696/$E693,"-")</f>
        <v>#N/A</v>
      </c>
      <c r="AA699" s="263"/>
      <c r="AB699" s="263" t="e">
        <f aca="false">IF($E693&gt;0,AB696/$E693,"-")</f>
        <v>#N/A</v>
      </c>
      <c r="AC699" s="263"/>
      <c r="AD699" s="263" t="e">
        <f aca="false">IF($E693&gt;0,AD696/$E693,"-")</f>
        <v>#N/A</v>
      </c>
      <c r="AE699" s="263"/>
      <c r="AF699" s="263" t="e">
        <f aca="false">IF($E693&gt;0,AF696/$E693,"-")</f>
        <v>#N/A</v>
      </c>
      <c r="AG699" s="263"/>
      <c r="AH699" s="263" t="e">
        <f aca="false">IF($E693&gt;0,AH696/$E693,"-")</f>
        <v>#N/A</v>
      </c>
      <c r="AI699" s="263"/>
      <c r="AJ699" s="263" t="e">
        <f aca="false">IF($E693&gt;0,AJ696/$E693,"-")</f>
        <v>#N/A</v>
      </c>
      <c r="AK699" s="263"/>
      <c r="AL699" s="263" t="e">
        <f aca="false">IF($E693&gt;0,AL696/$E693,"-")</f>
        <v>#N/A</v>
      </c>
      <c r="AM699" s="263"/>
      <c r="AN699" s="263" t="e">
        <f aca="false">IF($E693&gt;0,AN696/$E693,"-")</f>
        <v>#N/A</v>
      </c>
      <c r="AO699" s="263"/>
      <c r="AP699" s="263" t="e">
        <f aca="false">IF($E693&gt;0,AP696/$E693,"-")</f>
        <v>#N/A</v>
      </c>
      <c r="AQ699" s="263"/>
      <c r="AR699" s="263" t="e">
        <f aca="false">IF($E693&gt;0,AR696/$E693,"-")</f>
        <v>#N/A</v>
      </c>
      <c r="AS699" s="263"/>
      <c r="AT699" s="263" t="e">
        <f aca="false">IF($E693&gt;0,AT696/$E693,"-")</f>
        <v>#N/A</v>
      </c>
      <c r="AU699" s="263"/>
      <c r="AV699" s="263" t="e">
        <f aca="false">IF($E693&gt;0,AV696/$E693,"-")</f>
        <v>#N/A</v>
      </c>
      <c r="AW699" s="263"/>
      <c r="AX699" s="263" t="e">
        <f aca="false">IF($E693&gt;0,AX696/$E693,"-")</f>
        <v>#N/A</v>
      </c>
      <c r="AY699" s="263"/>
      <c r="AZ699" s="263" t="e">
        <f aca="false">IF($E693&gt;0,AZ696/$E693,"-")</f>
        <v>#N/A</v>
      </c>
      <c r="BA699" s="263"/>
      <c r="BB699" s="263" t="e">
        <f aca="false">IF($E693&gt;0,BB696/$E693,"-")</f>
        <v>#N/A</v>
      </c>
      <c r="BC699" s="263"/>
      <c r="BD699" s="263" t="e">
        <f aca="false">IF($E693&gt;0,BD696/$E693,"-")</f>
        <v>#N/A</v>
      </c>
      <c r="BE699" s="263"/>
      <c r="BF699" s="263" t="e">
        <f aca="false">IF($E693&gt;0,BF696/$E693,"-")</f>
        <v>#N/A</v>
      </c>
      <c r="BG699" s="263"/>
      <c r="BH699" s="263" t="e">
        <f aca="false">IF($E693&gt;0,BH696/$E693,"-")</f>
        <v>#N/A</v>
      </c>
      <c r="BI699" s="263"/>
      <c r="BJ699" s="263" t="e">
        <f aca="false">IF($E693&gt;0,BJ696/$E693,"-")</f>
        <v>#N/A</v>
      </c>
      <c r="BK699" s="263"/>
      <c r="BL699" s="263" t="e">
        <f aca="false">IF($E693&gt;0,BL696/$E693,"-")</f>
        <v>#N/A</v>
      </c>
      <c r="BM699" s="263"/>
      <c r="BN699" s="263" t="e">
        <f aca="false">IF($E693&gt;0,BN696/$E693,"-")</f>
        <v>#N/A</v>
      </c>
      <c r="BO699" s="263"/>
      <c r="BP699" s="263" t="e">
        <f aca="false">IF($E693&gt;0,BP696/$E693,"-")</f>
        <v>#N/A</v>
      </c>
      <c r="BQ699" s="263"/>
      <c r="BR699" s="263" t="e">
        <f aca="false">IF($E693&gt;0,BR696/$E693,"-")</f>
        <v>#N/A</v>
      </c>
      <c r="BS699" s="263"/>
      <c r="BT699" s="263" t="e">
        <f aca="false">IF($E693&gt;0,BT696/$E693,"-")</f>
        <v>#N/A</v>
      </c>
      <c r="BU699" s="263"/>
      <c r="BV699" s="263" t="e">
        <f aca="false">IF($E693&gt;0,BV696/$E693,"-")</f>
        <v>#N/A</v>
      </c>
      <c r="BW699" s="263"/>
      <c r="BX699" s="263" t="e">
        <f aca="false">IF($E693&gt;0,BX696/$E693,"-")</f>
        <v>#N/A</v>
      </c>
      <c r="BY699" s="263"/>
      <c r="BZ699" s="263" t="e">
        <f aca="false">IF($E693&gt;0,BZ696/$E693,"-")</f>
        <v>#N/A</v>
      </c>
      <c r="CA699" s="263"/>
      <c r="CB699" s="263" t="e">
        <f aca="false">IF($E693&gt;0,CB696/$E693,"-")</f>
        <v>#N/A</v>
      </c>
      <c r="CC699" s="263"/>
      <c r="CD699" s="263" t="e">
        <f aca="false">IF($E693&gt;0,CD696/$E693,"-")</f>
        <v>#N/A</v>
      </c>
      <c r="CE699" s="263"/>
      <c r="CF699" s="263" t="e">
        <f aca="false">IF($E693&gt;0,CF696/$E693,"-")</f>
        <v>#N/A</v>
      </c>
      <c r="CG699" s="263"/>
      <c r="CH699" s="263" t="e">
        <f aca="false">IF($E693&gt;0,CH696/$E693,"-")</f>
        <v>#N/A</v>
      </c>
      <c r="CI699" s="263"/>
      <c r="CJ699" s="263" t="e">
        <f aca="false">IF($E693&gt;0,CJ696/$E693,"-")</f>
        <v>#N/A</v>
      </c>
      <c r="CK699" s="263"/>
      <c r="CL699" s="263" t="e">
        <f aca="false">IF($E693&gt;0,CL696/$E693,"-")</f>
        <v>#N/A</v>
      </c>
      <c r="CM699" s="263"/>
      <c r="CN699" s="263" t="e">
        <f aca="false">IF($E693&gt;0,CN696/$E693,"-")</f>
        <v>#N/A</v>
      </c>
      <c r="CO699" s="263"/>
      <c r="CP699" s="263" t="e">
        <f aca="false">IF($E693&gt;0,CP696/$E693,"-")</f>
        <v>#N/A</v>
      </c>
      <c r="CQ699" s="263"/>
      <c r="CR699" s="263" t="e">
        <f aca="false">IF($E693&gt;0,CR696/$E693,"-")</f>
        <v>#N/A</v>
      </c>
      <c r="CS699" s="263"/>
      <c r="CT699" s="263" t="e">
        <f aca="false">IF($E693&gt;0,CT696/$E693,"-")</f>
        <v>#N/A</v>
      </c>
      <c r="CU699" s="263"/>
      <c r="CV699" s="263" t="e">
        <f aca="false">IF($E693&gt;0,CV696/$E693,"-")</f>
        <v>#N/A</v>
      </c>
      <c r="CW699" s="263"/>
      <c r="CX699" s="263" t="e">
        <f aca="false">IF($E693&gt;0,CX696/$E693,"-")</f>
        <v>#N/A</v>
      </c>
      <c r="CY699" s="263"/>
      <c r="CZ699" s="263" t="e">
        <f aca="false">IF($E693&gt;0,CZ696/$E693,"-")</f>
        <v>#N/A</v>
      </c>
      <c r="DA699" s="263"/>
      <c r="DB699" s="263" t="e">
        <f aca="false">IF($E693&gt;0,DB696/$E693,"-")</f>
        <v>#N/A</v>
      </c>
      <c r="DC699" s="263"/>
      <c r="DD699" s="263" t="e">
        <f aca="false">IF($E693&gt;0,DD696/$E693,"-")</f>
        <v>#N/A</v>
      </c>
      <c r="DE699" s="263"/>
      <c r="DF699" s="263" t="e">
        <f aca="false">IF($E693&gt;0,DF696/$E693,"-")</f>
        <v>#N/A</v>
      </c>
      <c r="DG699" s="263"/>
      <c r="DH699" s="263" t="e">
        <f aca="false">IF($E693&gt;0,DH696/$E693,"-")</f>
        <v>#N/A</v>
      </c>
      <c r="DI699" s="263"/>
      <c r="DJ699" s="298" t="e">
        <f aca="false">IF($E693&gt;0,DJ696/$E693,"-")</f>
        <v>#N/A</v>
      </c>
      <c r="DK699" s="298"/>
      <c r="DL699" s="263" t="e">
        <f aca="false">IF($E693&gt;0,DL696/$E693,"-")</f>
        <v>#N/A</v>
      </c>
      <c r="DM699" s="263"/>
      <c r="DN699" s="263" t="e">
        <f aca="false">IF($E693&gt;0,DN696/$E693,"-")</f>
        <v>#N/A</v>
      </c>
      <c r="DO699" s="263"/>
      <c r="DP699" s="263" t="e">
        <f aca="false">IF($E693&gt;0,DP696/$E693,"-")</f>
        <v>#N/A</v>
      </c>
      <c r="DQ699" s="263"/>
      <c r="DR699" s="263" t="e">
        <f aca="false">IF($E693&gt;0,DR696/$E693,"-")</f>
        <v>#N/A</v>
      </c>
      <c r="DS699" s="263"/>
      <c r="DT699" s="263" t="e">
        <f aca="false">IF($E693&gt;0,DT696/$E693,"-")</f>
        <v>#N/A</v>
      </c>
      <c r="DU699" s="263"/>
      <c r="DV699" s="263" t="e">
        <f aca="false">IF($E693&gt;0,DV696/$E693,"-")</f>
        <v>#N/A</v>
      </c>
      <c r="DW699" s="263"/>
      <c r="DX699" s="263" t="e">
        <f aca="false">IF($E693&gt;0,DX696/$E693,"-")</f>
        <v>#N/A</v>
      </c>
      <c r="DY699" s="263"/>
      <c r="DZ699" s="263" t="e">
        <f aca="false">IF($E693&gt;0,DZ696/$E693,"-")</f>
        <v>#N/A</v>
      </c>
      <c r="EA699" s="263"/>
      <c r="EB699" s="263" t="e">
        <f aca="false">IF($E693&gt;0,EB696/$E693,"-")</f>
        <v>#N/A</v>
      </c>
      <c r="EC699" s="263"/>
      <c r="ED699" s="263" t="e">
        <f aca="false">IF($E693&gt;0,ED696/$E693,"-")</f>
        <v>#N/A</v>
      </c>
      <c r="EE699" s="263"/>
      <c r="EF699" s="263" t="e">
        <f aca="false">IF($E693&gt;0,EF696/$E693,"-")</f>
        <v>#N/A</v>
      </c>
      <c r="EG699" s="263"/>
      <c r="EH699" s="263" t="e">
        <f aca="false">IF($E693&gt;0,EH696/$E693,"-")</f>
        <v>#N/A</v>
      </c>
      <c r="EI699" s="263"/>
      <c r="EJ699" s="263" t="e">
        <f aca="false">IF($E693&gt;0,EJ696/$E693,"-")</f>
        <v>#N/A</v>
      </c>
      <c r="EK699" s="263"/>
      <c r="EL699" s="263" t="e">
        <f aca="false">IF($E693&gt;0,EL696/$E693,"-")</f>
        <v>#N/A</v>
      </c>
      <c r="EM699" s="263"/>
      <c r="EN699" s="263" t="e">
        <f aca="false">IF($E693&gt;0,EN696/$E693,"-")</f>
        <v>#N/A</v>
      </c>
      <c r="EO699" s="263"/>
      <c r="EP699" s="263" t="e">
        <f aca="false">IF($E693&gt;0,EP696/$E693,"-")</f>
        <v>#N/A</v>
      </c>
      <c r="EQ699" s="263"/>
      <c r="ER699" s="263" t="e">
        <f aca="false">IF($E693&gt;0,ER696/$E693,"-")</f>
        <v>#N/A</v>
      </c>
      <c r="ES699" s="263"/>
      <c r="ET699" s="263" t="e">
        <f aca="false">IF($E693&gt;0,ET696/$E693,"-")</f>
        <v>#N/A</v>
      </c>
      <c r="EU699" s="263"/>
      <c r="EV699" s="263" t="e">
        <f aca="false">IF($E693&gt;0,EV696/$E693,"-")</f>
        <v>#N/A</v>
      </c>
      <c r="EW699" s="263"/>
      <c r="EX699" s="264" t="e">
        <f aca="false">IF($E693&gt;0,EX696/$E693,"-")</f>
        <v>#N/A</v>
      </c>
      <c r="EY699" s="264"/>
      <c r="EZ699" s="263" t="e">
        <f aca="false">IF($E693&gt;0,EZ696/$E693,"-")</f>
        <v>#N/A</v>
      </c>
      <c r="FA699" s="263"/>
      <c r="FB699" s="263" t="e">
        <f aca="false">IF($E693&gt;0,FB696/$E693,"-")</f>
        <v>#N/A</v>
      </c>
      <c r="FC699" s="263"/>
      <c r="FD699" s="263" t="e">
        <f aca="false">IF($E693&gt;0,FD696/$E693,"-")</f>
        <v>#N/A</v>
      </c>
      <c r="FE699" s="263"/>
      <c r="FF699" s="263" t="e">
        <f aca="false">IF($E693&gt;0,FF696/$E693,"-")</f>
        <v>#N/A</v>
      </c>
      <c r="FG699" s="263"/>
      <c r="FH699" s="263" t="e">
        <f aca="false">IF($E693&gt;0,FH696/$E693,"-")</f>
        <v>#N/A</v>
      </c>
      <c r="FI699" s="263"/>
      <c r="FJ699" s="263" t="e">
        <f aca="false">IF($E693&gt;0,FJ696/$E693,"-")</f>
        <v>#N/A</v>
      </c>
      <c r="FK699" s="263"/>
    </row>
    <row r="700" customFormat="false" ht="12.75" hidden="true" customHeight="false" outlineLevel="0" collapsed="false">
      <c r="A700" s="232"/>
      <c r="B700" s="233"/>
      <c r="C700" s="232"/>
      <c r="D700" s="234"/>
      <c r="E700" s="234"/>
      <c r="F700" s="235"/>
      <c r="G700" s="234"/>
      <c r="H700" s="234"/>
      <c r="I700" s="237"/>
      <c r="J700" s="238"/>
      <c r="K700" s="265" t="s">
        <v>166</v>
      </c>
      <c r="L700" s="266" t="e">
        <f aca="false">IF($E693&gt;0,L698/$E693,"-")</f>
        <v>#N/A</v>
      </c>
      <c r="M700" s="266"/>
      <c r="N700" s="266" t="e">
        <f aca="false">IF($E693&gt;0,N698/$E693,"-")</f>
        <v>#N/A</v>
      </c>
      <c r="O700" s="266"/>
      <c r="P700" s="266" t="e">
        <f aca="false">IF($E693&gt;0,P698/$E693,"-")</f>
        <v>#N/A</v>
      </c>
      <c r="Q700" s="266"/>
      <c r="R700" s="266" t="e">
        <f aca="false">IF($E693&gt;0,R698/$E693,"-")</f>
        <v>#N/A</v>
      </c>
      <c r="S700" s="266"/>
      <c r="T700" s="266" t="e">
        <f aca="false">IF($E693&gt;0,T698/$E693,"-")</f>
        <v>#N/A</v>
      </c>
      <c r="U700" s="266"/>
      <c r="V700" s="266" t="e">
        <f aca="false">IF($E693&gt;0,V698/$E693,"-")</f>
        <v>#N/A</v>
      </c>
      <c r="W700" s="266"/>
      <c r="X700" s="266" t="e">
        <f aca="false">IF($E693&gt;0,X698/$E693,"-")</f>
        <v>#N/A</v>
      </c>
      <c r="Y700" s="266"/>
      <c r="Z700" s="266" t="e">
        <f aca="false">IF($E693&gt;0,Z698/$E693,"-")</f>
        <v>#N/A</v>
      </c>
      <c r="AA700" s="266"/>
      <c r="AB700" s="266" t="e">
        <f aca="false">IF($E693&gt;0,AB698/$E693,"-")</f>
        <v>#N/A</v>
      </c>
      <c r="AC700" s="266"/>
      <c r="AD700" s="266" t="e">
        <f aca="false">IF($E693&gt;0,AD698/$E693,"-")</f>
        <v>#N/A</v>
      </c>
      <c r="AE700" s="266"/>
      <c r="AF700" s="266" t="e">
        <f aca="false">IF($E693&gt;0,AF698/$E693,"-")</f>
        <v>#N/A</v>
      </c>
      <c r="AG700" s="266"/>
      <c r="AH700" s="266" t="e">
        <f aca="false">IF($E693&gt;0,AH698/$E693,"-")</f>
        <v>#N/A</v>
      </c>
      <c r="AI700" s="266"/>
      <c r="AJ700" s="266" t="e">
        <f aca="false">IF($E693&gt;0,AJ698/$E693,"-")</f>
        <v>#N/A</v>
      </c>
      <c r="AK700" s="266"/>
      <c r="AL700" s="266" t="e">
        <f aca="false">IF($E693&gt;0,AL698/$E693,"-")</f>
        <v>#N/A</v>
      </c>
      <c r="AM700" s="266"/>
      <c r="AN700" s="266" t="e">
        <f aca="false">IF($E693&gt;0,AN698/$E693,"-")</f>
        <v>#N/A</v>
      </c>
      <c r="AO700" s="266"/>
      <c r="AP700" s="266" t="e">
        <f aca="false">IF($E693&gt;0,AP698/$E693,"-")</f>
        <v>#N/A</v>
      </c>
      <c r="AQ700" s="266"/>
      <c r="AR700" s="266" t="e">
        <f aca="false">IF($E693&gt;0,AR698/$E693,"-")</f>
        <v>#N/A</v>
      </c>
      <c r="AS700" s="266"/>
      <c r="AT700" s="266" t="e">
        <f aca="false">IF($E693&gt;0,AT698/$E693,"-")</f>
        <v>#N/A</v>
      </c>
      <c r="AU700" s="266"/>
      <c r="AV700" s="266" t="e">
        <f aca="false">IF($E693&gt;0,AV698/$E693,"-")</f>
        <v>#N/A</v>
      </c>
      <c r="AW700" s="266"/>
      <c r="AX700" s="266" t="e">
        <f aca="false">IF($E693&gt;0,AX698/$E693,"-")</f>
        <v>#N/A</v>
      </c>
      <c r="AY700" s="266"/>
      <c r="AZ700" s="266" t="e">
        <f aca="false">IF($E693&gt;0,AZ698/$E693,"-")</f>
        <v>#N/A</v>
      </c>
      <c r="BA700" s="266"/>
      <c r="BB700" s="266" t="e">
        <f aca="false">IF($E693&gt;0,BB698/$E693,"-")</f>
        <v>#N/A</v>
      </c>
      <c r="BC700" s="266"/>
      <c r="BD700" s="266" t="e">
        <f aca="false">IF($E693&gt;0,BD698/$E693,"-")</f>
        <v>#N/A</v>
      </c>
      <c r="BE700" s="266"/>
      <c r="BF700" s="266" t="e">
        <f aca="false">IF($E693&gt;0,BF698/$E693,"-")</f>
        <v>#N/A</v>
      </c>
      <c r="BG700" s="266"/>
      <c r="BH700" s="266" t="e">
        <f aca="false">IF($E693&gt;0,BH698/$E693,"-")</f>
        <v>#N/A</v>
      </c>
      <c r="BI700" s="266"/>
      <c r="BJ700" s="266" t="e">
        <f aca="false">IF($E693&gt;0,BJ698/$E693,"-")</f>
        <v>#N/A</v>
      </c>
      <c r="BK700" s="266"/>
      <c r="BL700" s="266" t="e">
        <f aca="false">IF($E693&gt;0,BL698/$E693,"-")</f>
        <v>#N/A</v>
      </c>
      <c r="BM700" s="266"/>
      <c r="BN700" s="266" t="e">
        <f aca="false">IF($E693&gt;0,BN698/$E693,"-")</f>
        <v>#N/A</v>
      </c>
      <c r="BO700" s="266"/>
      <c r="BP700" s="266" t="e">
        <f aca="false">IF($E693&gt;0,BP698/$E693,"-")</f>
        <v>#N/A</v>
      </c>
      <c r="BQ700" s="266"/>
      <c r="BR700" s="300" t="e">
        <f aca="false">IF($E693&gt;0,BR698/$E693,"-")</f>
        <v>#N/A</v>
      </c>
      <c r="BS700" s="300"/>
      <c r="BT700" s="300" t="e">
        <f aca="false">IF($E693&gt;0,BT698/$E693,"-")</f>
        <v>#N/A</v>
      </c>
      <c r="BU700" s="300"/>
      <c r="BV700" s="300" t="e">
        <f aca="false">IF($E693&gt;0,BV698/$E693,"-")</f>
        <v>#N/A</v>
      </c>
      <c r="BW700" s="300"/>
      <c r="BX700" s="300" t="e">
        <f aca="false">IF($E693&gt;0,BX698/$E693,"-")</f>
        <v>#N/A</v>
      </c>
      <c r="BY700" s="300"/>
      <c r="BZ700" s="300" t="e">
        <f aca="false">IF($E693&gt;0,BZ698/$E693,"-")</f>
        <v>#N/A</v>
      </c>
      <c r="CA700" s="300"/>
      <c r="CB700" s="300" t="e">
        <f aca="false">IF($E693&gt;0,CB698/$E693,"-")</f>
        <v>#N/A</v>
      </c>
      <c r="CC700" s="300"/>
      <c r="CD700" s="300" t="e">
        <f aca="false">IF($E693&gt;0,CD698/$E693,"-")</f>
        <v>#N/A</v>
      </c>
      <c r="CE700" s="300"/>
      <c r="CF700" s="300" t="e">
        <f aca="false">IF($E693&gt;0,CF698/$E693,"-")</f>
        <v>#N/A</v>
      </c>
      <c r="CG700" s="300"/>
      <c r="CH700" s="300" t="e">
        <f aca="false">IF($E693&gt;0,CH698/$E693,"-")</f>
        <v>#N/A</v>
      </c>
      <c r="CI700" s="300"/>
      <c r="CJ700" s="300" t="e">
        <f aca="false">IF($E693&gt;0,CJ698/$E693,"-")</f>
        <v>#N/A</v>
      </c>
      <c r="CK700" s="300"/>
      <c r="CL700" s="300" t="e">
        <f aca="false">IF($E693&gt;0,CL698/$E693,"-")</f>
        <v>#N/A</v>
      </c>
      <c r="CM700" s="300"/>
      <c r="CN700" s="300" t="e">
        <f aca="false">IF($E693&gt;0,CN698/$E693,"-")</f>
        <v>#N/A</v>
      </c>
      <c r="CO700" s="300"/>
      <c r="CP700" s="300" t="e">
        <f aca="false">IF($E693&gt;0,CP698/$E693,"-")</f>
        <v>#N/A</v>
      </c>
      <c r="CQ700" s="300"/>
      <c r="CR700" s="300" t="e">
        <f aca="false">IF($E693&gt;0,CR698/$E693,"-")</f>
        <v>#N/A</v>
      </c>
      <c r="CS700" s="300"/>
      <c r="CT700" s="300" t="e">
        <f aca="false">IF($E693&gt;0,CT698/$E693,"-")</f>
        <v>#N/A</v>
      </c>
      <c r="CU700" s="300"/>
      <c r="CV700" s="300" t="e">
        <f aca="false">IF($E693&gt;0,CV698/$E693,"-")</f>
        <v>#N/A</v>
      </c>
      <c r="CW700" s="300"/>
      <c r="CX700" s="300" t="e">
        <f aca="false">IF($E693&gt;0,CX698/$E693,"-")</f>
        <v>#N/A</v>
      </c>
      <c r="CY700" s="300"/>
      <c r="CZ700" s="300" t="e">
        <f aca="false">IF($E693&gt;0,CZ698/$E693,"-")</f>
        <v>#N/A</v>
      </c>
      <c r="DA700" s="300"/>
      <c r="DB700" s="300" t="e">
        <f aca="false">IF($E693&gt;0,DB698/$E693,"-")</f>
        <v>#N/A</v>
      </c>
      <c r="DC700" s="300"/>
      <c r="DD700" s="300" t="e">
        <f aca="false">IF($E693&gt;0,DD698/$E693,"-")</f>
        <v>#N/A</v>
      </c>
      <c r="DE700" s="300"/>
      <c r="DF700" s="300" t="e">
        <f aca="false">IF($E693&gt;0,DF698/$E693,"-")</f>
        <v>#N/A</v>
      </c>
      <c r="DG700" s="300"/>
      <c r="DH700" s="300" t="e">
        <f aca="false">IF($E693&gt;0,DH698/$E693,"-")</f>
        <v>#N/A</v>
      </c>
      <c r="DI700" s="300"/>
      <c r="DJ700" s="301" t="e">
        <f aca="false">IF($E693&gt;0,DJ698/$E693,"-")</f>
        <v>#N/A</v>
      </c>
      <c r="DK700" s="301"/>
      <c r="DL700" s="300" t="e">
        <f aca="false">IF($E693&gt;0,DL698/$E693,"-")</f>
        <v>#N/A</v>
      </c>
      <c r="DM700" s="300"/>
      <c r="DN700" s="300" t="e">
        <f aca="false">IF($E693&gt;0,DN698/$E693,"-")</f>
        <v>#N/A</v>
      </c>
      <c r="DO700" s="300"/>
      <c r="DP700" s="300" t="e">
        <f aca="false">IF($E693&gt;0,DP698/$E693,"-")</f>
        <v>#N/A</v>
      </c>
      <c r="DQ700" s="300"/>
      <c r="DR700" s="300" t="e">
        <f aca="false">IF($E693&gt;0,DR698/$E693,"-")</f>
        <v>#N/A</v>
      </c>
      <c r="DS700" s="300"/>
      <c r="DT700" s="300" t="e">
        <f aca="false">IF($E693&gt;0,DT698/$E693,"-")</f>
        <v>#N/A</v>
      </c>
      <c r="DU700" s="300"/>
      <c r="DV700" s="300" t="e">
        <f aca="false">IF($E693&gt;0,DV698/$E693,"-")</f>
        <v>#N/A</v>
      </c>
      <c r="DW700" s="300"/>
      <c r="DX700" s="300" t="e">
        <f aca="false">IF($E693&gt;0,DX698/$E693,"-")</f>
        <v>#N/A</v>
      </c>
      <c r="DY700" s="300"/>
      <c r="DZ700" s="300" t="e">
        <f aca="false">IF($E693&gt;0,DZ698/$E693,"-")</f>
        <v>#N/A</v>
      </c>
      <c r="EA700" s="300"/>
      <c r="EB700" s="300" t="e">
        <f aca="false">IF($E693&gt;0,EB698/$E693,"-")</f>
        <v>#N/A</v>
      </c>
      <c r="EC700" s="300"/>
      <c r="ED700" s="300" t="e">
        <f aca="false">IF($E693&gt;0,ED698/$E693,"-")</f>
        <v>#N/A</v>
      </c>
      <c r="EE700" s="300"/>
      <c r="EF700" s="300" t="e">
        <f aca="false">IF($E693&gt;0,EF698/$E693,"-")</f>
        <v>#N/A</v>
      </c>
      <c r="EG700" s="300"/>
      <c r="EH700" s="300" t="e">
        <f aca="false">IF($E693&gt;0,EH698/$E693,"-")</f>
        <v>#N/A</v>
      </c>
      <c r="EI700" s="300"/>
      <c r="EJ700" s="300" t="e">
        <f aca="false">IF($E693&gt;0,EJ698/$E693,"-")</f>
        <v>#N/A</v>
      </c>
      <c r="EK700" s="300"/>
      <c r="EL700" s="300" t="e">
        <f aca="false">IF($E693&gt;0,EL698/$E693,"-")</f>
        <v>#N/A</v>
      </c>
      <c r="EM700" s="300"/>
      <c r="EN700" s="300" t="e">
        <f aca="false">IF($E693&gt;0,EN698/$E693,"-")</f>
        <v>#N/A</v>
      </c>
      <c r="EO700" s="300"/>
      <c r="EP700" s="300" t="e">
        <f aca="false">IF($E693&gt;0,EP698/$E693,"-")</f>
        <v>#N/A</v>
      </c>
      <c r="EQ700" s="300"/>
      <c r="ER700" s="300" t="e">
        <f aca="false">IF($E693&gt;0,ER698/$E693,"-")</f>
        <v>#N/A</v>
      </c>
      <c r="ES700" s="300"/>
      <c r="ET700" s="300" t="e">
        <f aca="false">IF($E693&gt;0,ET698/$E693,"-")</f>
        <v>#N/A</v>
      </c>
      <c r="EU700" s="300"/>
      <c r="EV700" s="300" t="e">
        <f aca="false">IF($E693&gt;0,EV698/$E693,"-")</f>
        <v>#N/A</v>
      </c>
      <c r="EW700" s="300"/>
      <c r="EX700" s="302" t="e">
        <f aca="false">IF($E693&gt;0,EX698/$E693,"-")</f>
        <v>#N/A</v>
      </c>
      <c r="EY700" s="302"/>
      <c r="EZ700" s="300" t="e">
        <f aca="false">IF($E693&gt;0,EZ698/$E693,"-")</f>
        <v>#N/A</v>
      </c>
      <c r="FA700" s="300"/>
      <c r="FB700" s="300" t="e">
        <f aca="false">IF($E693&gt;0,FB698/$E693,"-")</f>
        <v>#N/A</v>
      </c>
      <c r="FC700" s="300"/>
      <c r="FD700" s="300" t="e">
        <f aca="false">IF($E693&gt;0,FD698/$E693,"-")</f>
        <v>#N/A</v>
      </c>
      <c r="FE700" s="300"/>
      <c r="FF700" s="300" t="e">
        <f aca="false">IF($E693&gt;0,FF698/$E693,"-")</f>
        <v>#N/A</v>
      </c>
      <c r="FG700" s="300"/>
      <c r="FH700" s="300" t="e">
        <f aca="false">IF($E693&gt;0,FH698/$E693,"-")</f>
        <v>#N/A</v>
      </c>
      <c r="FI700" s="300"/>
      <c r="FJ700" s="300" t="e">
        <f aca="false">IF($E693&gt;0,FJ698/$E693,"-")</f>
        <v>#N/A</v>
      </c>
      <c r="FK700" s="300"/>
    </row>
    <row r="701" customFormat="false" ht="13.8" hidden="true" customHeight="false" outlineLevel="0" collapsed="false">
      <c r="A701" s="268"/>
      <c r="B701" s="269"/>
      <c r="C701" s="269"/>
      <c r="D701" s="271"/>
      <c r="E701" s="271"/>
      <c r="F701" s="269"/>
      <c r="G701" s="269"/>
      <c r="H701" s="269"/>
      <c r="I701" s="269"/>
      <c r="J701" s="269"/>
      <c r="K701" s="269"/>
      <c r="L701" s="274"/>
      <c r="M701" s="274"/>
      <c r="N701" s="274"/>
      <c r="O701" s="274"/>
      <c r="P701" s="274"/>
      <c r="Q701" s="274"/>
      <c r="R701" s="275"/>
      <c r="S701" s="275"/>
      <c r="T701" s="276"/>
      <c r="U701" s="276"/>
      <c r="V701" s="274"/>
      <c r="W701" s="274"/>
      <c r="X701" s="274"/>
      <c r="Y701" s="274"/>
      <c r="Z701" s="275"/>
      <c r="AA701" s="275"/>
      <c r="AB701" s="276"/>
      <c r="AC701" s="276"/>
      <c r="AD701" s="274"/>
      <c r="AE701" s="274"/>
      <c r="AF701" s="274"/>
      <c r="AG701" s="274"/>
      <c r="AH701" s="275"/>
      <c r="AI701" s="275"/>
      <c r="AJ701" s="276"/>
      <c r="AK701" s="276"/>
      <c r="AL701" s="274"/>
      <c r="AM701" s="274"/>
      <c r="AN701" s="274"/>
      <c r="AO701" s="274"/>
      <c r="AP701" s="275"/>
      <c r="AQ701" s="275"/>
      <c r="AR701" s="276"/>
      <c r="AS701" s="276"/>
      <c r="AT701" s="277"/>
      <c r="AU701" s="277"/>
      <c r="AV701" s="277"/>
      <c r="AW701" s="277"/>
      <c r="AX701" s="277"/>
      <c r="AY701" s="278"/>
      <c r="AZ701" s="279"/>
      <c r="BA701" s="277"/>
      <c r="BB701" s="277"/>
      <c r="BC701" s="277"/>
      <c r="BD701" s="277"/>
      <c r="BE701" s="277"/>
      <c r="BF701" s="277"/>
      <c r="BG701" s="278"/>
      <c r="BH701" s="279"/>
      <c r="BI701" s="277"/>
      <c r="BJ701" s="277"/>
      <c r="BK701" s="277"/>
      <c r="BL701" s="277"/>
      <c r="BM701" s="277"/>
      <c r="BN701" s="277"/>
      <c r="BO701" s="278"/>
      <c r="BP701" s="279"/>
      <c r="BQ701" s="277"/>
      <c r="BR701" s="277"/>
      <c r="BS701" s="277"/>
      <c r="BT701" s="277"/>
      <c r="BU701" s="277"/>
      <c r="BV701" s="277"/>
      <c r="BW701" s="278"/>
      <c r="BX701" s="279"/>
      <c r="BY701" s="277"/>
      <c r="BZ701" s="277"/>
      <c r="CA701" s="277"/>
      <c r="CB701" s="277"/>
      <c r="CC701" s="277"/>
      <c r="CD701" s="275"/>
      <c r="CE701" s="275"/>
      <c r="CF701" s="276"/>
      <c r="CG701" s="276"/>
      <c r="CH701" s="274"/>
      <c r="CI701" s="274"/>
      <c r="CJ701" s="274"/>
      <c r="CK701" s="274"/>
      <c r="CL701" s="275"/>
      <c r="CM701" s="275"/>
      <c r="CN701" s="276"/>
      <c r="CO701" s="276"/>
      <c r="CP701" s="280"/>
      <c r="CQ701" s="280"/>
      <c r="CR701" s="280"/>
      <c r="CS701" s="280"/>
      <c r="CT701" s="281"/>
      <c r="CU701" s="282"/>
      <c r="CV701" s="283"/>
      <c r="CW701" s="281"/>
      <c r="CX701" s="281"/>
      <c r="CY701" s="281"/>
      <c r="CZ701" s="281"/>
      <c r="DA701" s="281"/>
      <c r="DB701" s="281"/>
      <c r="DC701" s="282"/>
      <c r="DD701" s="283"/>
      <c r="DE701" s="281"/>
      <c r="DF701" s="281"/>
      <c r="DG701" s="281"/>
      <c r="DH701" s="281"/>
      <c r="DI701" s="281"/>
      <c r="DJ701" s="284"/>
      <c r="DK701" s="285"/>
      <c r="DL701" s="283"/>
      <c r="DM701" s="281"/>
      <c r="DN701" s="281"/>
      <c r="DO701" s="281"/>
      <c r="DP701" s="281"/>
      <c r="DQ701" s="281"/>
      <c r="DR701" s="281"/>
      <c r="DS701" s="282"/>
      <c r="DT701" s="283"/>
      <c r="DU701" s="281"/>
      <c r="DV701" s="281"/>
      <c r="DW701" s="281"/>
      <c r="DX701" s="281"/>
      <c r="DY701" s="281"/>
      <c r="DZ701" s="281"/>
      <c r="EA701" s="282"/>
      <c r="EB701" s="283"/>
      <c r="EC701" s="281"/>
      <c r="ED701" s="281"/>
      <c r="EE701" s="281"/>
      <c r="EF701" s="281"/>
      <c r="EG701" s="281"/>
      <c r="EH701" s="281"/>
      <c r="EI701" s="282"/>
      <c r="EJ701" s="283"/>
      <c r="EK701" s="281"/>
      <c r="EL701" s="281"/>
      <c r="EM701" s="281"/>
      <c r="EN701" s="281"/>
      <c r="EO701" s="281"/>
      <c r="EP701" s="281"/>
      <c r="EQ701" s="282"/>
      <c r="ER701" s="283"/>
      <c r="ES701" s="281"/>
      <c r="ET701" s="281"/>
      <c r="EU701" s="281"/>
      <c r="EV701" s="281"/>
      <c r="EW701" s="281"/>
      <c r="EX701" s="286"/>
      <c r="EY701" s="287"/>
      <c r="EZ701" s="283"/>
      <c r="FA701" s="281"/>
      <c r="FB701" s="281"/>
      <c r="FC701" s="281"/>
      <c r="FD701" s="281"/>
      <c r="FE701" s="281"/>
      <c r="FF701" s="281"/>
      <c r="FG701" s="282"/>
      <c r="FH701" s="283"/>
      <c r="FI701" s="281"/>
      <c r="FJ701" s="281"/>
      <c r="FK701" s="281"/>
    </row>
    <row r="702" customFormat="false" ht="12.75" hidden="true" customHeight="false" outlineLevel="0" collapsed="false">
      <c r="A702" s="203" t="n">
        <v>13</v>
      </c>
      <c r="B702" s="204" t="e">
        <f aca="false">planejamento!#ref!</f>
        <v>#NAME?</v>
      </c>
      <c r="C702" s="205"/>
      <c r="D702" s="206"/>
      <c r="E702" s="206"/>
      <c r="F702" s="206"/>
      <c r="G702" s="205"/>
      <c r="H702" s="207"/>
      <c r="I702" s="208"/>
      <c r="J702" s="208"/>
      <c r="K702" s="208"/>
      <c r="L702" s="209"/>
      <c r="M702" s="209"/>
      <c r="N702" s="209"/>
      <c r="O702" s="209"/>
      <c r="P702" s="209"/>
      <c r="Q702" s="209"/>
      <c r="R702" s="209"/>
      <c r="S702" s="209"/>
      <c r="T702" s="209"/>
      <c r="U702" s="209"/>
      <c r="V702" s="209"/>
      <c r="W702" s="209"/>
      <c r="X702" s="209"/>
      <c r="Y702" s="209"/>
      <c r="Z702" s="209"/>
      <c r="AA702" s="209"/>
      <c r="AB702" s="210"/>
      <c r="AC702" s="210"/>
      <c r="AD702" s="210"/>
      <c r="AE702" s="210"/>
      <c r="AF702" s="210"/>
      <c r="AG702" s="210"/>
      <c r="AH702" s="210"/>
      <c r="AI702" s="210"/>
      <c r="AJ702" s="211"/>
      <c r="AK702" s="211"/>
      <c r="AL702" s="211"/>
      <c r="AM702" s="211"/>
      <c r="AN702" s="211"/>
      <c r="AO702" s="211"/>
      <c r="AP702" s="211"/>
      <c r="AQ702" s="211"/>
      <c r="AR702" s="211"/>
      <c r="AS702" s="211"/>
      <c r="AT702" s="212"/>
      <c r="AU702" s="212"/>
      <c r="AV702" s="212"/>
      <c r="AW702" s="212"/>
      <c r="AX702" s="212"/>
      <c r="AY702" s="212"/>
      <c r="AZ702" s="212"/>
      <c r="BA702" s="212"/>
      <c r="BB702" s="213"/>
      <c r="BC702" s="213"/>
      <c r="BD702" s="213"/>
      <c r="BE702" s="213"/>
      <c r="BF702" s="213"/>
      <c r="BG702" s="213"/>
      <c r="BH702" s="213"/>
      <c r="BI702" s="213"/>
      <c r="BJ702" s="211"/>
      <c r="BK702" s="211"/>
      <c r="BL702" s="211"/>
      <c r="BM702" s="211"/>
      <c r="BN702" s="211"/>
      <c r="BO702" s="211"/>
      <c r="BP702" s="211"/>
      <c r="BQ702" s="211"/>
      <c r="BR702" s="211"/>
      <c r="BS702" s="211"/>
      <c r="BT702" s="211"/>
      <c r="BU702" s="211"/>
      <c r="BV702" s="211"/>
      <c r="BW702" s="211"/>
      <c r="BX702" s="211"/>
      <c r="BY702" s="211"/>
      <c r="BZ702" s="211"/>
      <c r="CA702" s="211"/>
      <c r="CB702" s="211"/>
      <c r="CC702" s="211"/>
      <c r="CD702" s="211"/>
      <c r="CE702" s="211"/>
      <c r="CF702" s="211"/>
      <c r="CG702" s="211"/>
      <c r="CH702" s="211"/>
      <c r="CI702" s="211"/>
      <c r="CJ702" s="211"/>
      <c r="CK702" s="211"/>
      <c r="CL702" s="211"/>
      <c r="CM702" s="211"/>
      <c r="CN702" s="211"/>
      <c r="CO702" s="211"/>
      <c r="CP702" s="211"/>
      <c r="CQ702" s="211"/>
      <c r="CR702" s="211"/>
      <c r="CS702" s="211"/>
      <c r="CT702" s="211"/>
      <c r="CU702" s="211"/>
      <c r="CV702" s="211"/>
      <c r="CW702" s="211"/>
      <c r="CX702" s="211"/>
      <c r="CY702" s="211"/>
      <c r="CZ702" s="211"/>
      <c r="DA702" s="211"/>
      <c r="DB702" s="211"/>
      <c r="DC702" s="211"/>
      <c r="DD702" s="211"/>
      <c r="DE702" s="211"/>
      <c r="DF702" s="211"/>
      <c r="DG702" s="211"/>
      <c r="DH702" s="211"/>
      <c r="DI702" s="211"/>
      <c r="DJ702" s="211"/>
      <c r="DK702" s="211"/>
      <c r="DL702" s="211"/>
      <c r="DM702" s="211"/>
      <c r="DN702" s="211"/>
      <c r="DO702" s="211"/>
      <c r="DP702" s="211"/>
      <c r="DQ702" s="211"/>
      <c r="DR702" s="211"/>
      <c r="DS702" s="211"/>
      <c r="DT702" s="214"/>
      <c r="DU702" s="214"/>
      <c r="DV702" s="214"/>
      <c r="DW702" s="214"/>
      <c r="DX702" s="214"/>
      <c r="DY702" s="214"/>
      <c r="DZ702" s="214"/>
      <c r="EA702" s="214"/>
      <c r="EB702" s="214"/>
      <c r="EC702" s="214"/>
      <c r="ED702" s="214"/>
      <c r="EE702" s="214"/>
      <c r="EF702" s="214"/>
      <c r="EG702" s="214"/>
      <c r="EH702" s="214"/>
      <c r="EI702" s="214"/>
      <c r="EJ702" s="214"/>
      <c r="EK702" s="214"/>
      <c r="EL702" s="214"/>
      <c r="EM702" s="214"/>
      <c r="EN702" s="214"/>
      <c r="EO702" s="214"/>
      <c r="EP702" s="214"/>
      <c r="EQ702" s="214"/>
      <c r="ER702" s="214"/>
      <c r="ES702" s="214"/>
      <c r="ET702" s="214"/>
      <c r="EU702" s="214"/>
      <c r="EV702" s="214"/>
      <c r="EW702" s="214"/>
      <c r="EX702" s="214"/>
      <c r="EY702" s="214"/>
      <c r="EZ702" s="214"/>
      <c r="FA702" s="214"/>
      <c r="FB702" s="214"/>
      <c r="FC702" s="214"/>
      <c r="FD702" s="214"/>
      <c r="FE702" s="214"/>
      <c r="FF702" s="214"/>
      <c r="FG702" s="214"/>
      <c r="FH702" s="214"/>
      <c r="FI702" s="214"/>
      <c r="FJ702" s="214"/>
      <c r="FK702" s="214"/>
      <c r="FL702" s="214"/>
      <c r="FM702" s="214"/>
      <c r="FN702" s="214"/>
      <c r="FO702" s="214"/>
      <c r="FP702" s="214"/>
      <c r="FQ702" s="214"/>
      <c r="FR702" s="214"/>
      <c r="FS702" s="214"/>
      <c r="FT702" s="211"/>
      <c r="FU702" s="211"/>
      <c r="FV702" s="211"/>
      <c r="FW702" s="211"/>
      <c r="FX702" s="211"/>
      <c r="FY702" s="211"/>
      <c r="FZ702" s="211"/>
      <c r="GA702" s="211"/>
      <c r="GB702" s="211"/>
      <c r="GC702" s="211"/>
      <c r="GD702" s="211"/>
      <c r="GE702" s="211"/>
      <c r="GF702" s="211"/>
      <c r="GG702" s="211"/>
      <c r="GH702" s="211"/>
      <c r="GI702" s="211"/>
      <c r="GJ702" s="211"/>
      <c r="GK702" s="211"/>
      <c r="GL702" s="211"/>
      <c r="GM702" s="211"/>
      <c r="GN702" s="211"/>
      <c r="GO702" s="211"/>
      <c r="GP702" s="211"/>
      <c r="GQ702" s="211"/>
      <c r="GR702" s="211"/>
      <c r="GS702" s="211"/>
      <c r="GT702" s="211"/>
      <c r="GU702" s="211"/>
      <c r="GV702" s="211"/>
      <c r="GW702" s="211"/>
      <c r="GX702" s="211"/>
      <c r="GY702" s="211"/>
      <c r="GZ702" s="211"/>
      <c r="HA702" s="211"/>
      <c r="HB702" s="211"/>
      <c r="HC702" s="211"/>
      <c r="HD702" s="211"/>
      <c r="HE702" s="211"/>
      <c r="HF702" s="211"/>
      <c r="HG702" s="211"/>
      <c r="HH702" s="211"/>
      <c r="HI702" s="211"/>
      <c r="HJ702" s="211"/>
      <c r="HK702" s="211"/>
    </row>
    <row r="703" customFormat="false" ht="12.75" hidden="true" customHeight="false" outlineLevel="0" collapsed="false">
      <c r="A703" s="232" t="s">
        <v>238</v>
      </c>
      <c r="B703" s="233" t="e">
        <f aca="false">VLOOKUP(A703,PLANEJAMENTO!$B$11:$C$96,2,FALSE())</f>
        <v>#N/A</v>
      </c>
      <c r="C703" s="232" t="e">
        <f aca="false">VLOOKUP(A703,PLANEJAMENTO!$B$11:$D$96,3,FALSE())</f>
        <v>#N/A</v>
      </c>
      <c r="D703" s="234" t="e">
        <f aca="false">VLOOKUP(A703,PLANEJAMENTO!$B$11:$E$96,4,FALSE())</f>
        <v>#N/A</v>
      </c>
      <c r="E703" s="234" t="e">
        <f aca="false">D703</f>
        <v>#N/A</v>
      </c>
      <c r="F703" s="235" t="n">
        <f aca="false">PRODUÇÕES!D15</f>
        <v>160</v>
      </c>
      <c r="G703" s="234" t="n">
        <f aca="false">F703*8</f>
        <v>1280</v>
      </c>
      <c r="H703" s="234"/>
      <c r="I703" s="237"/>
      <c r="J703" s="238"/>
      <c r="K703" s="305" t="s">
        <v>159</v>
      </c>
      <c r="L703" s="240"/>
      <c r="M703" s="240"/>
      <c r="N703" s="240"/>
      <c r="O703" s="240"/>
      <c r="P703" s="240"/>
      <c r="Q703" s="240"/>
      <c r="R703" s="240"/>
      <c r="S703" s="240"/>
      <c r="T703" s="240"/>
      <c r="U703" s="240"/>
      <c r="V703" s="240"/>
      <c r="W703" s="240"/>
      <c r="X703" s="240"/>
      <c r="Y703" s="240"/>
      <c r="Z703" s="240"/>
      <c r="AA703" s="240"/>
      <c r="AB703" s="240"/>
      <c r="AC703" s="240"/>
      <c r="AD703" s="240"/>
      <c r="AE703" s="240"/>
      <c r="AF703" s="240"/>
      <c r="AG703" s="240"/>
      <c r="AH703" s="240"/>
      <c r="AI703" s="240"/>
      <c r="AJ703" s="240"/>
      <c r="AK703" s="240"/>
      <c r="AL703" s="240"/>
      <c r="AM703" s="240"/>
      <c r="AN703" s="240"/>
      <c r="AO703" s="240"/>
      <c r="AP703" s="240"/>
      <c r="AQ703" s="240"/>
      <c r="AR703" s="240"/>
      <c r="AS703" s="240"/>
      <c r="AT703" s="240"/>
      <c r="AU703" s="240"/>
      <c r="AV703" s="240"/>
      <c r="AW703" s="240"/>
      <c r="AX703" s="240"/>
      <c r="AY703" s="240"/>
      <c r="AZ703" s="240"/>
      <c r="BA703" s="240"/>
      <c r="BB703" s="240"/>
      <c r="BC703" s="240"/>
      <c r="BD703" s="240"/>
      <c r="BE703" s="240"/>
      <c r="BF703" s="345"/>
      <c r="BG703" s="345"/>
      <c r="BH703" s="240"/>
      <c r="BI703" s="240"/>
      <c r="BJ703" s="240"/>
      <c r="BK703" s="240"/>
      <c r="BL703" s="240"/>
      <c r="BM703" s="240"/>
      <c r="BN703" s="240"/>
      <c r="BO703" s="240"/>
      <c r="BP703" s="396" t="n">
        <v>1.0803828125</v>
      </c>
      <c r="BQ703" s="396"/>
      <c r="BR703" s="308"/>
      <c r="BS703" s="308"/>
      <c r="BT703" s="308"/>
      <c r="BU703" s="308"/>
      <c r="BV703" s="308"/>
      <c r="BW703" s="308"/>
      <c r="BX703" s="308"/>
      <c r="BY703" s="308"/>
      <c r="BZ703" s="308"/>
      <c r="CA703" s="308"/>
      <c r="CB703" s="308"/>
      <c r="CC703" s="308"/>
      <c r="CD703" s="308"/>
      <c r="CE703" s="308"/>
      <c r="CF703" s="308"/>
      <c r="CG703" s="308"/>
      <c r="CH703" s="308"/>
      <c r="CI703" s="308"/>
      <c r="CJ703" s="308"/>
      <c r="CK703" s="308"/>
      <c r="CL703" s="308"/>
      <c r="CM703" s="308"/>
      <c r="CN703" s="308"/>
      <c r="CO703" s="308"/>
      <c r="CP703" s="308"/>
      <c r="CQ703" s="308"/>
      <c r="CR703" s="308"/>
      <c r="CS703" s="308"/>
      <c r="CT703" s="308"/>
      <c r="CU703" s="308"/>
      <c r="CV703" s="308"/>
      <c r="CW703" s="308"/>
      <c r="CX703" s="308"/>
      <c r="CY703" s="308"/>
      <c r="CZ703" s="308"/>
      <c r="DA703" s="308"/>
      <c r="DB703" s="308"/>
      <c r="DC703" s="308"/>
      <c r="DD703" s="308"/>
      <c r="DE703" s="308"/>
      <c r="DF703" s="308"/>
      <c r="DG703" s="308"/>
      <c r="DH703" s="308"/>
      <c r="DI703" s="308"/>
      <c r="DJ703" s="315"/>
      <c r="DK703" s="315"/>
      <c r="DL703" s="308"/>
      <c r="DM703" s="308"/>
      <c r="DN703" s="308"/>
      <c r="DO703" s="308"/>
      <c r="DP703" s="308"/>
      <c r="DQ703" s="308"/>
      <c r="DR703" s="308"/>
      <c r="DS703" s="308"/>
      <c r="DT703" s="308"/>
      <c r="DU703" s="308"/>
      <c r="DV703" s="308"/>
      <c r="DW703" s="308"/>
      <c r="DX703" s="308"/>
      <c r="DY703" s="308"/>
      <c r="DZ703" s="308"/>
      <c r="EA703" s="308"/>
      <c r="EB703" s="308"/>
      <c r="EC703" s="308"/>
      <c r="ED703" s="308"/>
      <c r="EE703" s="308"/>
      <c r="EF703" s="308"/>
      <c r="EG703" s="308"/>
      <c r="EH703" s="308"/>
      <c r="EI703" s="308"/>
      <c r="EJ703" s="308"/>
      <c r="EK703" s="308"/>
      <c r="EL703" s="308"/>
      <c r="EM703" s="308"/>
      <c r="EN703" s="308"/>
      <c r="EO703" s="308"/>
      <c r="EP703" s="308"/>
      <c r="EQ703" s="308"/>
      <c r="ER703" s="308"/>
      <c r="ES703" s="308"/>
      <c r="ET703" s="308"/>
      <c r="EU703" s="308"/>
      <c r="EV703" s="308"/>
      <c r="EW703" s="308"/>
      <c r="EX703" s="309"/>
      <c r="EY703" s="309"/>
      <c r="EZ703" s="308"/>
      <c r="FA703" s="308"/>
      <c r="FB703" s="308"/>
      <c r="FC703" s="308"/>
      <c r="FD703" s="308"/>
      <c r="FE703" s="308"/>
      <c r="FF703" s="308"/>
      <c r="FG703" s="308"/>
      <c r="FH703" s="308"/>
      <c r="FI703" s="308"/>
      <c r="FJ703" s="308"/>
      <c r="FK703" s="308"/>
    </row>
    <row r="704" customFormat="false" ht="12.75" hidden="true" customHeight="false" outlineLevel="0" collapsed="false">
      <c r="A704" s="232"/>
      <c r="B704" s="233"/>
      <c r="C704" s="232"/>
      <c r="D704" s="234"/>
      <c r="E704" s="234"/>
      <c r="F704" s="235"/>
      <c r="G704" s="234"/>
      <c r="H704" s="234"/>
      <c r="I704" s="237"/>
      <c r="J704" s="238"/>
      <c r="K704" s="244" t="s">
        <v>160</v>
      </c>
      <c r="L704" s="245"/>
      <c r="M704" s="245"/>
      <c r="N704" s="245"/>
      <c r="O704" s="245"/>
      <c r="P704" s="245"/>
      <c r="Q704" s="245"/>
      <c r="R704" s="245"/>
      <c r="S704" s="245"/>
      <c r="T704" s="245"/>
      <c r="U704" s="245"/>
      <c r="V704" s="245"/>
      <c r="W704" s="245"/>
      <c r="X704" s="245"/>
      <c r="Y704" s="245"/>
      <c r="Z704" s="245"/>
      <c r="AA704" s="245"/>
      <c r="AB704" s="245"/>
      <c r="AC704" s="245"/>
      <c r="AD704" s="245"/>
      <c r="AE704" s="245"/>
      <c r="AF704" s="245"/>
      <c r="AG704" s="245"/>
      <c r="AH704" s="245"/>
      <c r="AI704" s="245"/>
      <c r="AJ704" s="245"/>
      <c r="AK704" s="245"/>
      <c r="AL704" s="245"/>
      <c r="AM704" s="245"/>
      <c r="AN704" s="245"/>
      <c r="AO704" s="245"/>
      <c r="AP704" s="245"/>
      <c r="AQ704" s="245"/>
      <c r="AR704" s="245"/>
      <c r="AS704" s="245"/>
      <c r="AT704" s="245"/>
      <c r="AU704" s="245"/>
      <c r="AV704" s="245"/>
      <c r="AW704" s="245"/>
      <c r="AX704" s="245"/>
      <c r="AY704" s="245"/>
      <c r="AZ704" s="245"/>
      <c r="BA704" s="245"/>
      <c r="BB704" s="245"/>
      <c r="BC704" s="245"/>
      <c r="BD704" s="245"/>
      <c r="BE704" s="245"/>
      <c r="BF704" s="245"/>
      <c r="BG704" s="245"/>
      <c r="BH704" s="245"/>
      <c r="BI704" s="245"/>
      <c r="BJ704" s="245"/>
      <c r="BK704" s="245"/>
      <c r="BL704" s="245"/>
      <c r="BM704" s="245"/>
      <c r="BN704" s="245"/>
      <c r="BO704" s="245"/>
      <c r="BP704" s="245" t="n">
        <v>1</v>
      </c>
      <c r="BQ704" s="245"/>
      <c r="BR704" s="245"/>
      <c r="BS704" s="245"/>
      <c r="BT704" s="245"/>
      <c r="BU704" s="245"/>
      <c r="BV704" s="245"/>
      <c r="BW704" s="245"/>
      <c r="BX704" s="245"/>
      <c r="BY704" s="245"/>
      <c r="BZ704" s="245"/>
      <c r="CA704" s="245"/>
      <c r="CB704" s="245"/>
      <c r="CC704" s="245"/>
      <c r="CD704" s="245"/>
      <c r="CE704" s="245"/>
      <c r="CF704" s="245"/>
      <c r="CG704" s="245"/>
      <c r="CH704" s="245"/>
      <c r="CI704" s="245"/>
      <c r="CJ704" s="245"/>
      <c r="CK704" s="245"/>
      <c r="CL704" s="245"/>
      <c r="CM704" s="245"/>
      <c r="CN704" s="245"/>
      <c r="CO704" s="245"/>
      <c r="CP704" s="245"/>
      <c r="CQ704" s="245"/>
      <c r="CR704" s="245"/>
      <c r="CS704" s="245"/>
      <c r="CT704" s="245"/>
      <c r="CU704" s="245"/>
      <c r="CV704" s="245"/>
      <c r="CW704" s="245"/>
      <c r="CX704" s="245"/>
      <c r="CY704" s="245"/>
      <c r="CZ704" s="245"/>
      <c r="DA704" s="245"/>
      <c r="DB704" s="245"/>
      <c r="DC704" s="245"/>
      <c r="DD704" s="245"/>
      <c r="DE704" s="245"/>
      <c r="DF704" s="245"/>
      <c r="DG704" s="245"/>
      <c r="DH704" s="245"/>
      <c r="DI704" s="245"/>
      <c r="DJ704" s="310"/>
      <c r="DK704" s="310"/>
      <c r="DL704" s="245"/>
      <c r="DM704" s="245"/>
      <c r="DN704" s="245"/>
      <c r="DO704" s="245"/>
      <c r="DP704" s="245"/>
      <c r="DQ704" s="245"/>
      <c r="DR704" s="245"/>
      <c r="DS704" s="245"/>
      <c r="DT704" s="245"/>
      <c r="DU704" s="245"/>
      <c r="DV704" s="245"/>
      <c r="DW704" s="245"/>
      <c r="DX704" s="245"/>
      <c r="DY704" s="245"/>
      <c r="DZ704" s="245"/>
      <c r="EA704" s="245"/>
      <c r="EB704" s="245"/>
      <c r="EC704" s="245"/>
      <c r="ED704" s="245"/>
      <c r="EE704" s="245"/>
      <c r="EF704" s="245"/>
      <c r="EG704" s="245"/>
      <c r="EH704" s="245"/>
      <c r="EI704" s="245"/>
      <c r="EJ704" s="245"/>
      <c r="EK704" s="245"/>
      <c r="EL704" s="245"/>
      <c r="EM704" s="245"/>
      <c r="EN704" s="245"/>
      <c r="EO704" s="245"/>
      <c r="EP704" s="245"/>
      <c r="EQ704" s="245"/>
      <c r="ER704" s="245"/>
      <c r="ES704" s="245"/>
      <c r="ET704" s="245"/>
      <c r="EU704" s="245"/>
      <c r="EV704" s="245"/>
      <c r="EW704" s="245"/>
      <c r="EX704" s="246"/>
      <c r="EY704" s="246"/>
      <c r="EZ704" s="245"/>
      <c r="FA704" s="245"/>
      <c r="FB704" s="245"/>
      <c r="FC704" s="245"/>
      <c r="FD704" s="245"/>
      <c r="FE704" s="245"/>
      <c r="FF704" s="245"/>
      <c r="FG704" s="245"/>
      <c r="FH704" s="245"/>
      <c r="FI704" s="245"/>
      <c r="FJ704" s="245"/>
      <c r="FK704" s="245"/>
    </row>
    <row r="705" customFormat="false" ht="12.75" hidden="true" customHeight="false" outlineLevel="0" collapsed="false">
      <c r="A705" s="232"/>
      <c r="B705" s="233"/>
      <c r="C705" s="232"/>
      <c r="D705" s="234"/>
      <c r="E705" s="234"/>
      <c r="F705" s="235"/>
      <c r="G705" s="234"/>
      <c r="H705" s="234"/>
      <c r="I705" s="237"/>
      <c r="J705" s="238"/>
      <c r="K705" s="247" t="s">
        <v>161</v>
      </c>
      <c r="L705" s="248" t="n">
        <f aca="false">(L703*L704*$G703)*$L$8</f>
        <v>0</v>
      </c>
      <c r="M705" s="248"/>
      <c r="N705" s="248" t="n">
        <f aca="false">(N703*N704*$G703)*$L$8</f>
        <v>0</v>
      </c>
      <c r="O705" s="248"/>
      <c r="P705" s="248" t="n">
        <f aca="false">(P703*P704*$G703)*$L$8</f>
        <v>0</v>
      </c>
      <c r="Q705" s="248"/>
      <c r="R705" s="248" t="n">
        <f aca="false">(R703*R704*$G703)*$L$8</f>
        <v>0</v>
      </c>
      <c r="S705" s="248"/>
      <c r="T705" s="248" t="n">
        <f aca="false">(T703*T704*$G703)*$T$8</f>
        <v>0</v>
      </c>
      <c r="U705" s="248"/>
      <c r="V705" s="248" t="n">
        <f aca="false">(V703*V704*$G703)*$T$8</f>
        <v>0</v>
      </c>
      <c r="W705" s="248"/>
      <c r="X705" s="248" t="n">
        <f aca="false">(X703*X704*$G703)*$T$8</f>
        <v>0</v>
      </c>
      <c r="Y705" s="248"/>
      <c r="Z705" s="248" t="n">
        <f aca="false">(Z703*Z704*$G703)*$T$8</f>
        <v>0</v>
      </c>
      <c r="AA705" s="248"/>
      <c r="AB705" s="248" t="n">
        <f aca="false">(AB703*AB704*$G703)*$AB$8</f>
        <v>0</v>
      </c>
      <c r="AC705" s="248"/>
      <c r="AD705" s="248" t="n">
        <f aca="false">(AD703*AD704*$G703)*$AB$8</f>
        <v>0</v>
      </c>
      <c r="AE705" s="248"/>
      <c r="AF705" s="248" t="n">
        <f aca="false">(AF703*AF704*$G703)*$AB$8</f>
        <v>0</v>
      </c>
      <c r="AG705" s="248"/>
      <c r="AH705" s="248" t="n">
        <f aca="false">(AH703*AH704*$G703)*$AB$8</f>
        <v>0</v>
      </c>
      <c r="AI705" s="248"/>
      <c r="AJ705" s="248" t="n">
        <f aca="false">(AJ703*AJ704*$G703)*$AJ$8</f>
        <v>0</v>
      </c>
      <c r="AK705" s="248"/>
      <c r="AL705" s="248" t="n">
        <f aca="false">(AL703*AL704*$G703)*$AJ$8</f>
        <v>0</v>
      </c>
      <c r="AM705" s="248"/>
      <c r="AN705" s="248" t="n">
        <f aca="false">(AN703*AN704*$G703)*$AJ$8</f>
        <v>0</v>
      </c>
      <c r="AO705" s="248"/>
      <c r="AP705" s="248" t="n">
        <f aca="false">(AP703*AP704*$G703)*$AJ$8</f>
        <v>0</v>
      </c>
      <c r="AQ705" s="248"/>
      <c r="AR705" s="248" t="n">
        <f aca="false">(AR703*AR704*$G703)*$AT$8</f>
        <v>0</v>
      </c>
      <c r="AS705" s="248"/>
      <c r="AT705" s="248" t="n">
        <f aca="false">(AT703*AT704*$G703)*$AT$8</f>
        <v>0</v>
      </c>
      <c r="AU705" s="248"/>
      <c r="AV705" s="248" t="n">
        <f aca="false">(AV703*AV704*$G703)*$AT$8</f>
        <v>0</v>
      </c>
      <c r="AW705" s="248"/>
      <c r="AX705" s="248" t="n">
        <f aca="false">(AX703*AX704*$G703)*$AT$8</f>
        <v>0</v>
      </c>
      <c r="AY705" s="248"/>
      <c r="AZ705" s="248" t="n">
        <f aca="false">(AZ703*AZ704*$G703)*$BB$8</f>
        <v>0</v>
      </c>
      <c r="BA705" s="248"/>
      <c r="BB705" s="248" t="n">
        <f aca="false">(BB703*BB704*$G703)*$BB$8</f>
        <v>0</v>
      </c>
      <c r="BC705" s="248"/>
      <c r="BD705" s="248" t="n">
        <f aca="false">(BD703*BD704*$G703)*$BB$8</f>
        <v>0</v>
      </c>
      <c r="BE705" s="248"/>
      <c r="BF705" s="248" t="n">
        <f aca="false">(BF703*BF704*$G703)*$BB$8</f>
        <v>0</v>
      </c>
      <c r="BG705" s="248"/>
      <c r="BH705" s="248" t="n">
        <f aca="false">(BH703*BH704*$G703)*$BJ$8</f>
        <v>0</v>
      </c>
      <c r="BI705" s="248"/>
      <c r="BJ705" s="248" t="n">
        <f aca="false">(BJ703*BJ704*$G703)*$BJ$8</f>
        <v>0</v>
      </c>
      <c r="BK705" s="248"/>
      <c r="BL705" s="248" t="n">
        <f aca="false">(BL703*BL704*$G703)*$BJ$8</f>
        <v>0</v>
      </c>
      <c r="BM705" s="248"/>
      <c r="BN705" s="248" t="n">
        <f aca="false">(BN703*BN704*$G703)*$BJ$8</f>
        <v>0</v>
      </c>
      <c r="BO705" s="248"/>
      <c r="BP705" s="248" t="n">
        <f aca="false">(BP703*BP704*$G703)*$BJ$8</f>
        <v>1365.04625806452</v>
      </c>
      <c r="BQ705" s="248"/>
      <c r="BR705" s="248" t="n">
        <f aca="false">(BR703*BR704*$G703)*$BJ$8</f>
        <v>0</v>
      </c>
      <c r="BS705" s="248"/>
      <c r="BT705" s="248" t="n">
        <f aca="false">(BT703*BT704*$G703)*$BT$8</f>
        <v>0</v>
      </c>
      <c r="BU705" s="248"/>
      <c r="BV705" s="248" t="n">
        <f aca="false">(BV703*BV704*$G703)*$BT$8</f>
        <v>0</v>
      </c>
      <c r="BW705" s="248"/>
      <c r="BX705" s="248" t="n">
        <f aca="false">(BX703*BX704*$G703)*$CB$8</f>
        <v>0</v>
      </c>
      <c r="BY705" s="248"/>
      <c r="BZ705" s="248" t="n">
        <f aca="false">(BZ703*BZ704*$G703)*$CB$8</f>
        <v>0</v>
      </c>
      <c r="CA705" s="248"/>
      <c r="CB705" s="248" t="n">
        <f aca="false">(CB703*CB704*$G703)*$CB$8</f>
        <v>0</v>
      </c>
      <c r="CC705" s="248"/>
      <c r="CD705" s="248" t="n">
        <f aca="false">(CD703*CD704*$G703)*$CB$8</f>
        <v>0</v>
      </c>
      <c r="CE705" s="248"/>
      <c r="CF705" s="248" t="n">
        <f aca="false">(CF703*CF704*$G703)*$CJ$8</f>
        <v>0</v>
      </c>
      <c r="CG705" s="248"/>
      <c r="CH705" s="248" t="n">
        <f aca="false">(CH703*CH704*$G703)*$CJ$8</f>
        <v>0</v>
      </c>
      <c r="CI705" s="248"/>
      <c r="CJ705" s="248" t="n">
        <f aca="false">(CJ703*CJ704*$G703)*$CJ$8</f>
        <v>0</v>
      </c>
      <c r="CK705" s="248"/>
      <c r="CL705" s="248" t="n">
        <f aca="false">(CL703*CL704*$G703)*$CJ$8</f>
        <v>0</v>
      </c>
      <c r="CM705" s="248"/>
      <c r="CN705" s="248" t="n">
        <f aca="false">(CN703*CN704*$G703)*$CT$8</f>
        <v>0</v>
      </c>
      <c r="CO705" s="248"/>
      <c r="CP705" s="248" t="n">
        <f aca="false">(CP703*CP704*$G703)*$CT$8</f>
        <v>0</v>
      </c>
      <c r="CQ705" s="248"/>
      <c r="CR705" s="248" t="n">
        <f aca="false">(CR703*CR704*$G703)*$CT$8</f>
        <v>0</v>
      </c>
      <c r="CS705" s="248"/>
      <c r="CT705" s="248" t="n">
        <f aca="false">(CT703*CT704*$G703)*$CT$8</f>
        <v>0</v>
      </c>
      <c r="CU705" s="248"/>
      <c r="CV705" s="248" t="n">
        <f aca="false">(CV703*CV704*$G703)*$DB$8</f>
        <v>0</v>
      </c>
      <c r="CW705" s="248"/>
      <c r="CX705" s="248" t="n">
        <f aca="false">(CX703*CX704*$G703)*$DB$8</f>
        <v>0</v>
      </c>
      <c r="CY705" s="248"/>
      <c r="CZ705" s="248" t="n">
        <f aca="false">(CZ703*CZ704*$G703)*$DB$8</f>
        <v>0</v>
      </c>
      <c r="DA705" s="248"/>
      <c r="DB705" s="248" t="n">
        <f aca="false">(DB703*DB704*$G703)*$DB$8</f>
        <v>0</v>
      </c>
      <c r="DC705" s="248"/>
      <c r="DD705" s="248" t="n">
        <f aca="false">(DD703*DD704*$G703)*$DB$8</f>
        <v>0</v>
      </c>
      <c r="DE705" s="248"/>
      <c r="DF705" s="248" t="n">
        <f aca="false">(DF703*DF704*$G703)*$DB$8</f>
        <v>0</v>
      </c>
      <c r="DG705" s="248"/>
      <c r="DH705" s="248" t="n">
        <f aca="false">(DH703*DH704*$G703)*$DB$8</f>
        <v>0</v>
      </c>
      <c r="DI705" s="248"/>
      <c r="DJ705" s="292" t="n">
        <f aca="false">(DJ703*DJ704*$G703)*$DB$8</f>
        <v>0</v>
      </c>
      <c r="DK705" s="292"/>
      <c r="DL705" s="248" t="n">
        <f aca="false">(DL703*DL704*$G703)*$DB$8</f>
        <v>0</v>
      </c>
      <c r="DM705" s="248"/>
      <c r="DN705" s="248" t="n">
        <f aca="false">(DN703*DN704*$G703)*$DB$8</f>
        <v>0</v>
      </c>
      <c r="DO705" s="248"/>
      <c r="DP705" s="248" t="n">
        <f aca="false">(DP703*DP704*$G703)*$DB$8</f>
        <v>0</v>
      </c>
      <c r="DQ705" s="248"/>
      <c r="DR705" s="248" t="n">
        <f aca="false">(DR703*DR704*$G703)*$DB$8</f>
        <v>0</v>
      </c>
      <c r="DS705" s="248"/>
      <c r="DT705" s="248" t="n">
        <f aca="false">(DT703*DT704*$G703)*$DB$8</f>
        <v>0</v>
      </c>
      <c r="DU705" s="248"/>
      <c r="DV705" s="248" t="n">
        <f aca="false">(DV703*DV704*$G703)*$DB$8</f>
        <v>0</v>
      </c>
      <c r="DW705" s="248"/>
      <c r="DX705" s="248" t="n">
        <f aca="false">(DX703*DX704*$G703)*$DB$8</f>
        <v>0</v>
      </c>
      <c r="DY705" s="248"/>
      <c r="DZ705" s="248" t="n">
        <f aca="false">(DZ703*DZ704*$G703)*$DB$8</f>
        <v>0</v>
      </c>
      <c r="EA705" s="248"/>
      <c r="EB705" s="248" t="n">
        <f aca="false">(EB703*EB704*$G703)*$DB$8</f>
        <v>0</v>
      </c>
      <c r="EC705" s="248"/>
      <c r="ED705" s="248" t="n">
        <f aca="false">(ED703*ED704*$G703)*$DB$8</f>
        <v>0</v>
      </c>
      <c r="EE705" s="248"/>
      <c r="EF705" s="248" t="n">
        <f aca="false">(EF703*EF704*$G703)*$DB$8</f>
        <v>0</v>
      </c>
      <c r="EG705" s="248"/>
      <c r="EH705" s="248" t="n">
        <f aca="false">(EH703*EH704*$G703)*$DB$8</f>
        <v>0</v>
      </c>
      <c r="EI705" s="248"/>
      <c r="EJ705" s="248" t="n">
        <f aca="false">(EJ703*EJ704*$G703)*$DB$8</f>
        <v>0</v>
      </c>
      <c r="EK705" s="248"/>
      <c r="EL705" s="248" t="n">
        <f aca="false">(EL703*EL704*$G703)*$DB$8</f>
        <v>0</v>
      </c>
      <c r="EM705" s="248"/>
      <c r="EN705" s="248" t="n">
        <f aca="false">(EN703*EN704*$G703)*$DB$8</f>
        <v>0</v>
      </c>
      <c r="EO705" s="248"/>
      <c r="EP705" s="248" t="n">
        <f aca="false">(EP703*EP704*$G703)*$DB$8</f>
        <v>0</v>
      </c>
      <c r="EQ705" s="248"/>
      <c r="ER705" s="248" t="n">
        <f aca="false">(ER703*ER704*$G703)*$DB$8</f>
        <v>0</v>
      </c>
      <c r="ES705" s="248"/>
      <c r="ET705" s="248" t="n">
        <f aca="false">(ET703*ET704*$G703)*$DB$8</f>
        <v>0</v>
      </c>
      <c r="EU705" s="248"/>
      <c r="EV705" s="248" t="n">
        <f aca="false">(EV703*EV704*$G703)*$DB$8</f>
        <v>0</v>
      </c>
      <c r="EW705" s="248"/>
      <c r="EX705" s="249" t="n">
        <f aca="false">(EX703*EX704*$G703)*$DB$8</f>
        <v>0</v>
      </c>
      <c r="EY705" s="249"/>
      <c r="EZ705" s="248" t="n">
        <f aca="false">(EZ703*EZ704*$G703)*$DB$8</f>
        <v>0</v>
      </c>
      <c r="FA705" s="248"/>
      <c r="FB705" s="248" t="n">
        <f aca="false">(FB703*FB704*$G703)*$DB$8</f>
        <v>0</v>
      </c>
      <c r="FC705" s="248"/>
      <c r="FD705" s="248" t="n">
        <f aca="false">(FD703*FD704*$G703)*$DB$8</f>
        <v>0</v>
      </c>
      <c r="FE705" s="248"/>
      <c r="FF705" s="248" t="n">
        <f aca="false">(FF703*FF704*$G703)*$DB$8</f>
        <v>0</v>
      </c>
      <c r="FG705" s="248"/>
      <c r="FH705" s="248" t="n">
        <f aca="false">(FH703*FH704*$G703)*$DB$8</f>
        <v>0</v>
      </c>
      <c r="FI705" s="248"/>
      <c r="FJ705" s="248" t="n">
        <f aca="false">(FJ703*FJ704*$G703)*$DB$8</f>
        <v>0</v>
      </c>
      <c r="FK705" s="248"/>
    </row>
    <row r="706" customFormat="false" ht="12.75" hidden="true" customHeight="false" outlineLevel="0" collapsed="false">
      <c r="A706" s="232"/>
      <c r="B706" s="233"/>
      <c r="C706" s="232"/>
      <c r="D706" s="234"/>
      <c r="E706" s="234"/>
      <c r="F706" s="235"/>
      <c r="G706" s="234"/>
      <c r="H706" s="234"/>
      <c r="I706" s="237"/>
      <c r="J706" s="238"/>
      <c r="K706" s="250" t="s">
        <v>162</v>
      </c>
      <c r="L706" s="251" t="n">
        <f aca="false">L705</f>
        <v>0</v>
      </c>
      <c r="M706" s="251"/>
      <c r="N706" s="251" t="n">
        <f aca="false">L706+N705</f>
        <v>0</v>
      </c>
      <c r="O706" s="251"/>
      <c r="P706" s="251" t="n">
        <f aca="false">N706+P705</f>
        <v>0</v>
      </c>
      <c r="Q706" s="251"/>
      <c r="R706" s="251" t="n">
        <f aca="false">P706+R705</f>
        <v>0</v>
      </c>
      <c r="S706" s="251"/>
      <c r="T706" s="251" t="n">
        <f aca="false">R706+T705</f>
        <v>0</v>
      </c>
      <c r="U706" s="251"/>
      <c r="V706" s="251" t="n">
        <f aca="false">T706+V705</f>
        <v>0</v>
      </c>
      <c r="W706" s="251"/>
      <c r="X706" s="251" t="n">
        <f aca="false">V706+X705</f>
        <v>0</v>
      </c>
      <c r="Y706" s="251"/>
      <c r="Z706" s="251" t="n">
        <f aca="false">X706+Z705</f>
        <v>0</v>
      </c>
      <c r="AA706" s="251"/>
      <c r="AB706" s="251" t="n">
        <f aca="false">Z706+AB705</f>
        <v>0</v>
      </c>
      <c r="AC706" s="251"/>
      <c r="AD706" s="251" t="n">
        <f aca="false">AB706+AD705</f>
        <v>0</v>
      </c>
      <c r="AE706" s="251"/>
      <c r="AF706" s="251" t="n">
        <f aca="false">AD706+AF705</f>
        <v>0</v>
      </c>
      <c r="AG706" s="251"/>
      <c r="AH706" s="251" t="n">
        <f aca="false">AF706+AH705</f>
        <v>0</v>
      </c>
      <c r="AI706" s="251"/>
      <c r="AJ706" s="251" t="n">
        <f aca="false">AH706+AJ705</f>
        <v>0</v>
      </c>
      <c r="AK706" s="251"/>
      <c r="AL706" s="251" t="n">
        <f aca="false">AJ706+AL705</f>
        <v>0</v>
      </c>
      <c r="AM706" s="251"/>
      <c r="AN706" s="251" t="n">
        <f aca="false">AL706+AN705</f>
        <v>0</v>
      </c>
      <c r="AO706" s="251"/>
      <c r="AP706" s="251" t="n">
        <f aca="false">AN706+AP705</f>
        <v>0</v>
      </c>
      <c r="AQ706" s="251"/>
      <c r="AR706" s="251" t="n">
        <f aca="false">AP706+AR705</f>
        <v>0</v>
      </c>
      <c r="AS706" s="251"/>
      <c r="AT706" s="251" t="n">
        <f aca="false">AR706+AT705</f>
        <v>0</v>
      </c>
      <c r="AU706" s="251"/>
      <c r="AV706" s="251" t="n">
        <f aca="false">AT706+AV705</f>
        <v>0</v>
      </c>
      <c r="AW706" s="251"/>
      <c r="AX706" s="251" t="n">
        <f aca="false">AV706+AX705</f>
        <v>0</v>
      </c>
      <c r="AY706" s="251"/>
      <c r="AZ706" s="251" t="n">
        <f aca="false">AX706+AZ705</f>
        <v>0</v>
      </c>
      <c r="BA706" s="251"/>
      <c r="BB706" s="251" t="n">
        <f aca="false">AZ706+BB705</f>
        <v>0</v>
      </c>
      <c r="BC706" s="251"/>
      <c r="BD706" s="251" t="n">
        <f aca="false">BB706+BD705</f>
        <v>0</v>
      </c>
      <c r="BE706" s="251"/>
      <c r="BF706" s="251" t="n">
        <f aca="false">BD706+BF705</f>
        <v>0</v>
      </c>
      <c r="BG706" s="251"/>
      <c r="BH706" s="251" t="n">
        <f aca="false">BF706+BH705</f>
        <v>0</v>
      </c>
      <c r="BI706" s="251"/>
      <c r="BJ706" s="251" t="n">
        <f aca="false">BH706+BJ705</f>
        <v>0</v>
      </c>
      <c r="BK706" s="251"/>
      <c r="BL706" s="251" t="n">
        <f aca="false">BJ706+BL705</f>
        <v>0</v>
      </c>
      <c r="BM706" s="251"/>
      <c r="BN706" s="251" t="n">
        <f aca="false">BL706+BN705</f>
        <v>0</v>
      </c>
      <c r="BO706" s="251"/>
      <c r="BP706" s="251" t="n">
        <f aca="false">BN706+BP705</f>
        <v>1365.04625806452</v>
      </c>
      <c r="BQ706" s="251"/>
      <c r="BR706" s="251" t="n">
        <f aca="false">BP706+BR705</f>
        <v>1365.04625806452</v>
      </c>
      <c r="BS706" s="251"/>
      <c r="BT706" s="251" t="n">
        <f aca="false">BR706+BT705</f>
        <v>1365.04625806452</v>
      </c>
      <c r="BU706" s="251"/>
      <c r="BV706" s="251" t="n">
        <f aca="false">BT706+BV705</f>
        <v>1365.04625806452</v>
      </c>
      <c r="BW706" s="251"/>
      <c r="BX706" s="251" t="n">
        <f aca="false">BV706+BX705</f>
        <v>1365.04625806452</v>
      </c>
      <c r="BY706" s="251"/>
      <c r="BZ706" s="251" t="n">
        <f aca="false">BX706+BZ705</f>
        <v>1365.04625806452</v>
      </c>
      <c r="CA706" s="251"/>
      <c r="CB706" s="251" t="n">
        <f aca="false">BZ706+CB705</f>
        <v>1365.04625806452</v>
      </c>
      <c r="CC706" s="251"/>
      <c r="CD706" s="251" t="n">
        <f aca="false">CB706+CD705</f>
        <v>1365.04625806452</v>
      </c>
      <c r="CE706" s="251"/>
      <c r="CF706" s="251" t="n">
        <f aca="false">CD706+CF705</f>
        <v>1365.04625806452</v>
      </c>
      <c r="CG706" s="251"/>
      <c r="CH706" s="251" t="n">
        <f aca="false">CF706+CH705</f>
        <v>1365.04625806452</v>
      </c>
      <c r="CI706" s="251"/>
      <c r="CJ706" s="251" t="n">
        <f aca="false">CH706+CJ705</f>
        <v>1365.04625806452</v>
      </c>
      <c r="CK706" s="251"/>
      <c r="CL706" s="251" t="n">
        <f aca="false">CJ706+CL705</f>
        <v>1365.04625806452</v>
      </c>
      <c r="CM706" s="251"/>
      <c r="CN706" s="251" t="n">
        <f aca="false">CL706+CN705</f>
        <v>1365.04625806452</v>
      </c>
      <c r="CO706" s="251"/>
      <c r="CP706" s="251" t="n">
        <f aca="false">CN706+CP705</f>
        <v>1365.04625806452</v>
      </c>
      <c r="CQ706" s="251"/>
      <c r="CR706" s="251" t="n">
        <f aca="false">CP706+CR705</f>
        <v>1365.04625806452</v>
      </c>
      <c r="CS706" s="251"/>
      <c r="CT706" s="251" t="n">
        <f aca="false">CR706+CT705</f>
        <v>1365.04625806452</v>
      </c>
      <c r="CU706" s="251"/>
      <c r="CV706" s="251" t="n">
        <f aca="false">CT706+CV705</f>
        <v>1365.04625806452</v>
      </c>
      <c r="CW706" s="251"/>
      <c r="CX706" s="251" t="n">
        <f aca="false">CV706+CX705</f>
        <v>1365.04625806452</v>
      </c>
      <c r="CY706" s="251"/>
      <c r="CZ706" s="251" t="n">
        <f aca="false">CX706+CZ705</f>
        <v>1365.04625806452</v>
      </c>
      <c r="DA706" s="251"/>
      <c r="DB706" s="251" t="n">
        <f aca="false">CZ706+DB705</f>
        <v>1365.04625806452</v>
      </c>
      <c r="DC706" s="251"/>
      <c r="DD706" s="251" t="n">
        <f aca="false">DB706+DD705</f>
        <v>1365.04625806452</v>
      </c>
      <c r="DE706" s="251"/>
      <c r="DF706" s="251" t="n">
        <f aca="false">DD706+DF705</f>
        <v>1365.04625806452</v>
      </c>
      <c r="DG706" s="251"/>
      <c r="DH706" s="251" t="n">
        <f aca="false">DF706+DH705</f>
        <v>1365.04625806452</v>
      </c>
      <c r="DI706" s="251"/>
      <c r="DJ706" s="293" t="n">
        <f aca="false">DH706+DJ705</f>
        <v>1365.04625806452</v>
      </c>
      <c r="DK706" s="293"/>
      <c r="DL706" s="251" t="n">
        <f aca="false">DJ706+DL705</f>
        <v>1365.04625806452</v>
      </c>
      <c r="DM706" s="251"/>
      <c r="DN706" s="251" t="n">
        <f aca="false">DL706+DN705</f>
        <v>1365.04625806452</v>
      </c>
      <c r="DO706" s="251"/>
      <c r="DP706" s="251" t="n">
        <f aca="false">DN706+DP705</f>
        <v>1365.04625806452</v>
      </c>
      <c r="DQ706" s="251"/>
      <c r="DR706" s="251" t="n">
        <f aca="false">DP706+DR705</f>
        <v>1365.04625806452</v>
      </c>
      <c r="DS706" s="251"/>
      <c r="DT706" s="251" t="n">
        <f aca="false">DR706+DT705</f>
        <v>1365.04625806452</v>
      </c>
      <c r="DU706" s="251"/>
      <c r="DV706" s="251" t="n">
        <f aca="false">DT706+DV705</f>
        <v>1365.04625806452</v>
      </c>
      <c r="DW706" s="251"/>
      <c r="DX706" s="251" t="n">
        <f aca="false">DV706+DX705</f>
        <v>1365.04625806452</v>
      </c>
      <c r="DY706" s="251"/>
      <c r="DZ706" s="251" t="n">
        <f aca="false">DX706+DZ705</f>
        <v>1365.04625806452</v>
      </c>
      <c r="EA706" s="251"/>
      <c r="EB706" s="251" t="n">
        <f aca="false">DZ706+EB705</f>
        <v>1365.04625806452</v>
      </c>
      <c r="EC706" s="251"/>
      <c r="ED706" s="251" t="n">
        <f aca="false">EB706+ED705</f>
        <v>1365.04625806452</v>
      </c>
      <c r="EE706" s="251"/>
      <c r="EF706" s="251" t="n">
        <f aca="false">ED706+EF705</f>
        <v>1365.04625806452</v>
      </c>
      <c r="EG706" s="251"/>
      <c r="EH706" s="251" t="n">
        <f aca="false">EF706+EH705</f>
        <v>1365.04625806452</v>
      </c>
      <c r="EI706" s="251"/>
      <c r="EJ706" s="251" t="n">
        <f aca="false">EH706+EJ705</f>
        <v>1365.04625806452</v>
      </c>
      <c r="EK706" s="251"/>
      <c r="EL706" s="251" t="n">
        <f aca="false">EJ706+EL705</f>
        <v>1365.04625806452</v>
      </c>
      <c r="EM706" s="251"/>
      <c r="EN706" s="251" t="n">
        <f aca="false">EL706+EN705</f>
        <v>1365.04625806452</v>
      </c>
      <c r="EO706" s="251"/>
      <c r="EP706" s="251" t="n">
        <f aca="false">EN706+EP705</f>
        <v>1365.04625806452</v>
      </c>
      <c r="EQ706" s="251"/>
      <c r="ER706" s="251" t="n">
        <f aca="false">EP706+ER705</f>
        <v>1365.04625806452</v>
      </c>
      <c r="ES706" s="251"/>
      <c r="ET706" s="251" t="n">
        <f aca="false">ER706+ET705</f>
        <v>1365.04625806452</v>
      </c>
      <c r="EU706" s="251"/>
      <c r="EV706" s="251" t="n">
        <f aca="false">ET706+EV705</f>
        <v>1365.04625806452</v>
      </c>
      <c r="EW706" s="251"/>
      <c r="EX706" s="252" t="n">
        <f aca="false">EV706+EX705</f>
        <v>1365.04625806452</v>
      </c>
      <c r="EY706" s="252"/>
      <c r="EZ706" s="251" t="n">
        <f aca="false">EX706+EZ705</f>
        <v>1365.04625806452</v>
      </c>
      <c r="FA706" s="251"/>
      <c r="FB706" s="251" t="n">
        <f aca="false">EZ706+FB705</f>
        <v>1365.04625806452</v>
      </c>
      <c r="FC706" s="251"/>
      <c r="FD706" s="251" t="n">
        <f aca="false">FB706+FD705</f>
        <v>1365.04625806452</v>
      </c>
      <c r="FE706" s="251"/>
      <c r="FF706" s="251" t="n">
        <f aca="false">FD706+FF705</f>
        <v>1365.04625806452</v>
      </c>
      <c r="FG706" s="251"/>
      <c r="FH706" s="251" t="n">
        <f aca="false">FF706+FH705</f>
        <v>1365.04625806452</v>
      </c>
      <c r="FI706" s="251"/>
      <c r="FJ706" s="251" t="n">
        <f aca="false">FH706+FJ705</f>
        <v>1365.04625806452</v>
      </c>
      <c r="FK706" s="251"/>
    </row>
    <row r="707" customFormat="false" ht="12.75" hidden="true" customHeight="false" outlineLevel="0" collapsed="false">
      <c r="A707" s="232"/>
      <c r="B707" s="233"/>
      <c r="C707" s="232"/>
      <c r="D707" s="234"/>
      <c r="E707" s="234"/>
      <c r="F707" s="235"/>
      <c r="G707" s="234"/>
      <c r="H707" s="253"/>
      <c r="I707" s="237"/>
      <c r="J707" s="238"/>
      <c r="K707" s="254" t="s">
        <v>163</v>
      </c>
      <c r="L707" s="255"/>
      <c r="M707" s="255"/>
      <c r="N707" s="255"/>
      <c r="O707" s="255"/>
      <c r="P707" s="255"/>
      <c r="Q707" s="255"/>
      <c r="R707" s="255"/>
      <c r="S707" s="255"/>
      <c r="T707" s="255"/>
      <c r="U707" s="255"/>
      <c r="V707" s="255"/>
      <c r="W707" s="255"/>
      <c r="X707" s="255"/>
      <c r="Y707" s="255"/>
      <c r="Z707" s="255"/>
      <c r="AA707" s="255"/>
      <c r="AB707" s="255"/>
      <c r="AC707" s="255"/>
      <c r="AD707" s="255"/>
      <c r="AE707" s="255"/>
      <c r="AF707" s="255"/>
      <c r="AG707" s="255"/>
      <c r="AH707" s="255"/>
      <c r="AI707" s="255"/>
      <c r="AJ707" s="255"/>
      <c r="AK707" s="255"/>
      <c r="AL707" s="255"/>
      <c r="AM707" s="255"/>
      <c r="AN707" s="255"/>
      <c r="AO707" s="255"/>
      <c r="AP707" s="255"/>
      <c r="AQ707" s="255"/>
      <c r="AR707" s="255"/>
      <c r="AS707" s="255"/>
      <c r="AT707" s="255"/>
      <c r="AU707" s="255"/>
      <c r="AV707" s="255"/>
      <c r="AW707" s="255"/>
      <c r="AX707" s="255"/>
      <c r="AY707" s="255"/>
      <c r="AZ707" s="255"/>
      <c r="BA707" s="255"/>
      <c r="BB707" s="255"/>
      <c r="BC707" s="255"/>
      <c r="BD707" s="255"/>
      <c r="BE707" s="255"/>
      <c r="BF707" s="255"/>
      <c r="BG707" s="255"/>
      <c r="BH707" s="255"/>
      <c r="BI707" s="255"/>
      <c r="BJ707" s="255"/>
      <c r="BK707" s="255"/>
      <c r="BL707" s="255"/>
      <c r="BM707" s="255"/>
      <c r="BN707" s="255"/>
      <c r="BO707" s="255"/>
      <c r="BP707" s="255"/>
      <c r="BQ707" s="255"/>
      <c r="BR707" s="255"/>
      <c r="BS707" s="255"/>
      <c r="BT707" s="255"/>
      <c r="BU707" s="255"/>
      <c r="BV707" s="255"/>
      <c r="BW707" s="255"/>
      <c r="BX707" s="255"/>
      <c r="BY707" s="255"/>
      <c r="BZ707" s="255"/>
      <c r="CA707" s="255"/>
      <c r="CB707" s="255"/>
      <c r="CC707" s="255"/>
      <c r="CD707" s="255"/>
      <c r="CE707" s="255"/>
      <c r="CF707" s="255"/>
      <c r="CG707" s="255"/>
      <c r="CH707" s="255"/>
      <c r="CI707" s="255"/>
      <c r="CJ707" s="255"/>
      <c r="CK707" s="255"/>
      <c r="CL707" s="255"/>
      <c r="CM707" s="255"/>
      <c r="CN707" s="255"/>
      <c r="CO707" s="255"/>
      <c r="CP707" s="255"/>
      <c r="CQ707" s="255"/>
      <c r="CR707" s="255"/>
      <c r="CS707" s="255"/>
      <c r="CT707" s="255"/>
      <c r="CU707" s="255"/>
      <c r="CV707" s="255"/>
      <c r="CW707" s="255"/>
      <c r="CX707" s="255"/>
      <c r="CY707" s="255"/>
      <c r="CZ707" s="255"/>
      <c r="DA707" s="255"/>
      <c r="DB707" s="255"/>
      <c r="DC707" s="255"/>
      <c r="DD707" s="255"/>
      <c r="DE707" s="255"/>
      <c r="DF707" s="255"/>
      <c r="DG707" s="255"/>
      <c r="DH707" s="255"/>
      <c r="DI707" s="255"/>
      <c r="DJ707" s="294"/>
      <c r="DK707" s="294"/>
      <c r="DL707" s="255"/>
      <c r="DM707" s="255"/>
      <c r="DN707" s="255"/>
      <c r="DO707" s="255"/>
      <c r="DP707" s="255"/>
      <c r="DQ707" s="255"/>
      <c r="DR707" s="255"/>
      <c r="DS707" s="255"/>
      <c r="DT707" s="255"/>
      <c r="DU707" s="255"/>
      <c r="DV707" s="255"/>
      <c r="DW707" s="255"/>
      <c r="DX707" s="255"/>
      <c r="DY707" s="255"/>
      <c r="DZ707" s="255"/>
      <c r="EA707" s="255"/>
      <c r="EB707" s="255"/>
      <c r="EC707" s="255"/>
      <c r="ED707" s="255"/>
      <c r="EE707" s="255"/>
      <c r="EF707" s="255"/>
      <c r="EG707" s="255"/>
      <c r="EH707" s="255"/>
      <c r="EI707" s="255"/>
      <c r="EJ707" s="255"/>
      <c r="EK707" s="255"/>
      <c r="EL707" s="255"/>
      <c r="EM707" s="255"/>
      <c r="EN707" s="255"/>
      <c r="EO707" s="255"/>
      <c r="EP707" s="255"/>
      <c r="EQ707" s="255"/>
      <c r="ER707" s="255"/>
      <c r="ES707" s="255"/>
      <c r="ET707" s="255"/>
      <c r="EU707" s="255"/>
      <c r="EV707" s="255"/>
      <c r="EW707" s="255"/>
      <c r="EX707" s="256"/>
      <c r="EY707" s="256"/>
      <c r="EZ707" s="255"/>
      <c r="FA707" s="255"/>
      <c r="FB707" s="255"/>
      <c r="FC707" s="255"/>
      <c r="FD707" s="255"/>
      <c r="FE707" s="255"/>
      <c r="FF707" s="255"/>
      <c r="FG707" s="255"/>
      <c r="FH707" s="255"/>
      <c r="FI707" s="255"/>
      <c r="FJ707" s="255"/>
      <c r="FK707" s="255"/>
    </row>
    <row r="708" customFormat="false" ht="12.75" hidden="true" customHeight="false" outlineLevel="0" collapsed="false">
      <c r="A708" s="232"/>
      <c r="B708" s="233"/>
      <c r="C708" s="232"/>
      <c r="D708" s="234"/>
      <c r="E708" s="234"/>
      <c r="F708" s="235"/>
      <c r="G708" s="234"/>
      <c r="H708" s="257"/>
      <c r="I708" s="237"/>
      <c r="J708" s="238"/>
      <c r="K708" s="258" t="s">
        <v>164</v>
      </c>
      <c r="L708" s="259" t="n">
        <f aca="false">L707</f>
        <v>0</v>
      </c>
      <c r="M708" s="259"/>
      <c r="N708" s="259" t="n">
        <f aca="false">N707+L708</f>
        <v>0</v>
      </c>
      <c r="O708" s="259"/>
      <c r="P708" s="259" t="n">
        <f aca="false">P707+N708</f>
        <v>0</v>
      </c>
      <c r="Q708" s="259"/>
      <c r="R708" s="259" t="n">
        <f aca="false">R707+P708</f>
        <v>0</v>
      </c>
      <c r="S708" s="259"/>
      <c r="T708" s="259" t="n">
        <f aca="false">T707+R708</f>
        <v>0</v>
      </c>
      <c r="U708" s="259"/>
      <c r="V708" s="259" t="n">
        <f aca="false">V707+T708</f>
        <v>0</v>
      </c>
      <c r="W708" s="259"/>
      <c r="X708" s="259" t="n">
        <f aca="false">X707+V708</f>
        <v>0</v>
      </c>
      <c r="Y708" s="259"/>
      <c r="Z708" s="259" t="n">
        <f aca="false">Z707+X708</f>
        <v>0</v>
      </c>
      <c r="AA708" s="259"/>
      <c r="AB708" s="259" t="n">
        <f aca="false">AB707+Z708</f>
        <v>0</v>
      </c>
      <c r="AC708" s="259"/>
      <c r="AD708" s="259" t="n">
        <f aca="false">AD707+AB708</f>
        <v>0</v>
      </c>
      <c r="AE708" s="259"/>
      <c r="AF708" s="259" t="n">
        <f aca="false">AF707+AD708</f>
        <v>0</v>
      </c>
      <c r="AG708" s="259"/>
      <c r="AH708" s="259" t="n">
        <f aca="false">AH707+AF708</f>
        <v>0</v>
      </c>
      <c r="AI708" s="259"/>
      <c r="AJ708" s="259" t="n">
        <f aca="false">AJ707+AH708</f>
        <v>0</v>
      </c>
      <c r="AK708" s="259"/>
      <c r="AL708" s="259" t="n">
        <f aca="false">AL707+AJ708</f>
        <v>0</v>
      </c>
      <c r="AM708" s="259"/>
      <c r="AN708" s="259" t="n">
        <f aca="false">AN707+AL708</f>
        <v>0</v>
      </c>
      <c r="AO708" s="259"/>
      <c r="AP708" s="259" t="n">
        <f aca="false">AP707+AN708</f>
        <v>0</v>
      </c>
      <c r="AQ708" s="259"/>
      <c r="AR708" s="259" t="n">
        <f aca="false">AR707+AP708</f>
        <v>0</v>
      </c>
      <c r="AS708" s="259"/>
      <c r="AT708" s="259" t="n">
        <f aca="false">AT707+AR708</f>
        <v>0</v>
      </c>
      <c r="AU708" s="259"/>
      <c r="AV708" s="259" t="n">
        <f aca="false">AV707+AT708</f>
        <v>0</v>
      </c>
      <c r="AW708" s="259"/>
      <c r="AX708" s="259" t="n">
        <f aca="false">AX707+AV708</f>
        <v>0</v>
      </c>
      <c r="AY708" s="259"/>
      <c r="AZ708" s="259" t="n">
        <f aca="false">AZ707+AX708</f>
        <v>0</v>
      </c>
      <c r="BA708" s="259"/>
      <c r="BB708" s="259" t="n">
        <f aca="false">BB707+AZ708</f>
        <v>0</v>
      </c>
      <c r="BC708" s="259"/>
      <c r="BD708" s="259" t="n">
        <f aca="false">BD707+BB708</f>
        <v>0</v>
      </c>
      <c r="BE708" s="259"/>
      <c r="BF708" s="259" t="n">
        <f aca="false">BF707+BD708</f>
        <v>0</v>
      </c>
      <c r="BG708" s="259"/>
      <c r="BH708" s="259" t="n">
        <f aca="false">BH707+BF708</f>
        <v>0</v>
      </c>
      <c r="BI708" s="259"/>
      <c r="BJ708" s="259" t="n">
        <f aca="false">BJ707+BH708</f>
        <v>0</v>
      </c>
      <c r="BK708" s="259"/>
      <c r="BL708" s="259" t="n">
        <f aca="false">BL707+BJ708</f>
        <v>0</v>
      </c>
      <c r="BM708" s="259"/>
      <c r="BN708" s="259" t="n">
        <f aca="false">BN707+BL708</f>
        <v>0</v>
      </c>
      <c r="BO708" s="259"/>
      <c r="BP708" s="259" t="n">
        <f aca="false">BP707+BN708</f>
        <v>0</v>
      </c>
      <c r="BQ708" s="259"/>
      <c r="BR708" s="259" t="n">
        <f aca="false">BR707+BP708</f>
        <v>0</v>
      </c>
      <c r="BS708" s="259"/>
      <c r="BT708" s="259" t="n">
        <f aca="false">BT707+BR708</f>
        <v>0</v>
      </c>
      <c r="BU708" s="259"/>
      <c r="BV708" s="259" t="n">
        <f aca="false">BV707+BT708</f>
        <v>0</v>
      </c>
      <c r="BW708" s="259"/>
      <c r="BX708" s="259" t="n">
        <f aca="false">BX707+BV708</f>
        <v>0</v>
      </c>
      <c r="BY708" s="259"/>
      <c r="BZ708" s="259" t="n">
        <f aca="false">BZ707+BX708</f>
        <v>0</v>
      </c>
      <c r="CA708" s="259"/>
      <c r="CB708" s="259" t="n">
        <f aca="false">CB707+BZ708</f>
        <v>0</v>
      </c>
      <c r="CC708" s="259"/>
      <c r="CD708" s="259" t="n">
        <f aca="false">CD707+CB708</f>
        <v>0</v>
      </c>
      <c r="CE708" s="259"/>
      <c r="CF708" s="259" t="n">
        <f aca="false">CF707+CD708</f>
        <v>0</v>
      </c>
      <c r="CG708" s="259"/>
      <c r="CH708" s="259" t="n">
        <f aca="false">CH707+CF708</f>
        <v>0</v>
      </c>
      <c r="CI708" s="259"/>
      <c r="CJ708" s="259" t="n">
        <f aca="false">CJ707+CH708</f>
        <v>0</v>
      </c>
      <c r="CK708" s="259"/>
      <c r="CL708" s="259" t="n">
        <f aca="false">CL707+CJ708</f>
        <v>0</v>
      </c>
      <c r="CM708" s="259"/>
      <c r="CN708" s="259" t="n">
        <f aca="false">CN707+CL708</f>
        <v>0</v>
      </c>
      <c r="CO708" s="259"/>
      <c r="CP708" s="259" t="n">
        <f aca="false">CP707+CN708</f>
        <v>0</v>
      </c>
      <c r="CQ708" s="259"/>
      <c r="CR708" s="259" t="n">
        <f aca="false">CR707+CP708</f>
        <v>0</v>
      </c>
      <c r="CS708" s="259"/>
      <c r="CT708" s="259" t="n">
        <f aca="false">CT707+CR708</f>
        <v>0</v>
      </c>
      <c r="CU708" s="259"/>
      <c r="CV708" s="259" t="n">
        <f aca="false">CV707+CT708</f>
        <v>0</v>
      </c>
      <c r="CW708" s="259"/>
      <c r="CX708" s="259" t="n">
        <f aca="false">CX707+CV708</f>
        <v>0</v>
      </c>
      <c r="CY708" s="259"/>
      <c r="CZ708" s="259" t="n">
        <f aca="false">CZ707+CX708</f>
        <v>0</v>
      </c>
      <c r="DA708" s="259"/>
      <c r="DB708" s="259" t="n">
        <f aca="false">DB707+CZ708</f>
        <v>0</v>
      </c>
      <c r="DC708" s="259"/>
      <c r="DD708" s="259" t="n">
        <f aca="false">DD707+DB708</f>
        <v>0</v>
      </c>
      <c r="DE708" s="259"/>
      <c r="DF708" s="259" t="n">
        <f aca="false">DF707+DD708</f>
        <v>0</v>
      </c>
      <c r="DG708" s="259"/>
      <c r="DH708" s="259" t="n">
        <f aca="false">DH707+DF708</f>
        <v>0</v>
      </c>
      <c r="DI708" s="259"/>
      <c r="DJ708" s="296" t="n">
        <f aca="false">DJ707+DH708</f>
        <v>0</v>
      </c>
      <c r="DK708" s="296"/>
      <c r="DL708" s="259" t="n">
        <f aca="false">DL707+DJ708</f>
        <v>0</v>
      </c>
      <c r="DM708" s="259"/>
      <c r="DN708" s="259" t="n">
        <f aca="false">DN707+DL708</f>
        <v>0</v>
      </c>
      <c r="DO708" s="259"/>
      <c r="DP708" s="259" t="n">
        <f aca="false">DP707+DN708</f>
        <v>0</v>
      </c>
      <c r="DQ708" s="259"/>
      <c r="DR708" s="259" t="n">
        <f aca="false">DR707+DP708</f>
        <v>0</v>
      </c>
      <c r="DS708" s="259"/>
      <c r="DT708" s="259" t="n">
        <f aca="false">DT707+DR708</f>
        <v>0</v>
      </c>
      <c r="DU708" s="259"/>
      <c r="DV708" s="259" t="n">
        <f aca="false">DV707+DT708</f>
        <v>0</v>
      </c>
      <c r="DW708" s="259"/>
      <c r="DX708" s="259" t="n">
        <f aca="false">DX707+DV708</f>
        <v>0</v>
      </c>
      <c r="DY708" s="259"/>
      <c r="DZ708" s="259" t="n">
        <f aca="false">DZ707+DX708</f>
        <v>0</v>
      </c>
      <c r="EA708" s="259"/>
      <c r="EB708" s="259" t="n">
        <f aca="false">EB707+DZ708</f>
        <v>0</v>
      </c>
      <c r="EC708" s="259"/>
      <c r="ED708" s="259" t="n">
        <f aca="false">ED707+EB708</f>
        <v>0</v>
      </c>
      <c r="EE708" s="259"/>
      <c r="EF708" s="259" t="n">
        <f aca="false">EF707+ED708</f>
        <v>0</v>
      </c>
      <c r="EG708" s="259"/>
      <c r="EH708" s="259" t="n">
        <f aca="false">EH707+EF708</f>
        <v>0</v>
      </c>
      <c r="EI708" s="259"/>
      <c r="EJ708" s="259" t="n">
        <f aca="false">EJ707+EH708</f>
        <v>0</v>
      </c>
      <c r="EK708" s="259"/>
      <c r="EL708" s="259" t="n">
        <f aca="false">EL707+EJ708</f>
        <v>0</v>
      </c>
      <c r="EM708" s="259"/>
      <c r="EN708" s="259" t="n">
        <f aca="false">EN707+EL708</f>
        <v>0</v>
      </c>
      <c r="EO708" s="259"/>
      <c r="EP708" s="259" t="n">
        <f aca="false">EP707+EN708</f>
        <v>0</v>
      </c>
      <c r="EQ708" s="259"/>
      <c r="ER708" s="259" t="n">
        <f aca="false">ER707+EP708</f>
        <v>0</v>
      </c>
      <c r="ES708" s="259"/>
      <c r="ET708" s="259" t="n">
        <f aca="false">ET707+ER708</f>
        <v>0</v>
      </c>
      <c r="EU708" s="259"/>
      <c r="EV708" s="259" t="n">
        <f aca="false">EV707+ET708</f>
        <v>0</v>
      </c>
      <c r="EW708" s="259"/>
      <c r="EX708" s="260" t="n">
        <f aca="false">EX707+EV708</f>
        <v>0</v>
      </c>
      <c r="EY708" s="260"/>
      <c r="EZ708" s="259" t="n">
        <f aca="false">EZ707+EX708</f>
        <v>0</v>
      </c>
      <c r="FA708" s="259"/>
      <c r="FB708" s="259" t="n">
        <f aca="false">FB707+EZ708</f>
        <v>0</v>
      </c>
      <c r="FC708" s="259"/>
      <c r="FD708" s="259" t="n">
        <f aca="false">FD707+FB708</f>
        <v>0</v>
      </c>
      <c r="FE708" s="259"/>
      <c r="FF708" s="259" t="n">
        <f aca="false">FF707+FD708</f>
        <v>0</v>
      </c>
      <c r="FG708" s="259"/>
      <c r="FH708" s="259" t="n">
        <f aca="false">FH707+FF708</f>
        <v>0</v>
      </c>
      <c r="FI708" s="259"/>
      <c r="FJ708" s="259" t="n">
        <f aca="false">FJ707+FH708</f>
        <v>0</v>
      </c>
      <c r="FK708" s="259"/>
    </row>
    <row r="709" customFormat="false" ht="12.75" hidden="true" customHeight="false" outlineLevel="0" collapsed="false">
      <c r="A709" s="232"/>
      <c r="B709" s="233"/>
      <c r="C709" s="232"/>
      <c r="D709" s="234"/>
      <c r="E709" s="234"/>
      <c r="F709" s="235"/>
      <c r="G709" s="234"/>
      <c r="H709" s="261"/>
      <c r="I709" s="237"/>
      <c r="J709" s="238"/>
      <c r="K709" s="262" t="s">
        <v>165</v>
      </c>
      <c r="L709" s="263" t="e">
        <f aca="false">IF($E703&gt;0,L706/$E703,"-")</f>
        <v>#N/A</v>
      </c>
      <c r="M709" s="263"/>
      <c r="N709" s="263" t="e">
        <f aca="false">IF($E703&gt;0,N706/$E703,"-")</f>
        <v>#N/A</v>
      </c>
      <c r="O709" s="263"/>
      <c r="P709" s="263" t="e">
        <f aca="false">IF($E703&gt;0,P706/$E703,"-")</f>
        <v>#N/A</v>
      </c>
      <c r="Q709" s="263"/>
      <c r="R709" s="263" t="e">
        <f aca="false">IF($E703&gt;0,R706/$E703,"-")</f>
        <v>#N/A</v>
      </c>
      <c r="S709" s="263"/>
      <c r="T709" s="263" t="e">
        <f aca="false">IF($E703&gt;0,T706/$E703,"-")</f>
        <v>#N/A</v>
      </c>
      <c r="U709" s="263"/>
      <c r="V709" s="263" t="e">
        <f aca="false">IF($E703&gt;0,V706/$E703,"-")</f>
        <v>#N/A</v>
      </c>
      <c r="W709" s="263"/>
      <c r="X709" s="263" t="e">
        <f aca="false">IF($E703&gt;0,X706/$E703,"-")</f>
        <v>#N/A</v>
      </c>
      <c r="Y709" s="263"/>
      <c r="Z709" s="263" t="e">
        <f aca="false">IF($E703&gt;0,Z706/$E703,"-")</f>
        <v>#N/A</v>
      </c>
      <c r="AA709" s="263"/>
      <c r="AB709" s="263" t="e">
        <f aca="false">IF($E703&gt;0,AB706/$E703,"-")</f>
        <v>#N/A</v>
      </c>
      <c r="AC709" s="263"/>
      <c r="AD709" s="263" t="e">
        <f aca="false">IF($E703&gt;0,AD706/$E703,"-")</f>
        <v>#N/A</v>
      </c>
      <c r="AE709" s="263"/>
      <c r="AF709" s="263" t="e">
        <f aca="false">IF($E703&gt;0,AF706/$E703,"-")</f>
        <v>#N/A</v>
      </c>
      <c r="AG709" s="263"/>
      <c r="AH709" s="263" t="e">
        <f aca="false">IF($E703&gt;0,AH706/$E703,"-")</f>
        <v>#N/A</v>
      </c>
      <c r="AI709" s="263"/>
      <c r="AJ709" s="263" t="e">
        <f aca="false">IF($E703&gt;0,AJ706/$E703,"-")</f>
        <v>#N/A</v>
      </c>
      <c r="AK709" s="263"/>
      <c r="AL709" s="263" t="e">
        <f aca="false">IF($E703&gt;0,AL706/$E703,"-")</f>
        <v>#N/A</v>
      </c>
      <c r="AM709" s="263"/>
      <c r="AN709" s="263" t="e">
        <f aca="false">IF($E703&gt;0,AN706/$E703,"-")</f>
        <v>#N/A</v>
      </c>
      <c r="AO709" s="263"/>
      <c r="AP709" s="263" t="e">
        <f aca="false">IF($E703&gt;0,AP706/$E703,"-")</f>
        <v>#N/A</v>
      </c>
      <c r="AQ709" s="263"/>
      <c r="AR709" s="263" t="e">
        <f aca="false">IF($E703&gt;0,AR706/$E703,"-")</f>
        <v>#N/A</v>
      </c>
      <c r="AS709" s="263"/>
      <c r="AT709" s="263" t="e">
        <f aca="false">IF($E703&gt;0,AT706/$E703,"-")</f>
        <v>#N/A</v>
      </c>
      <c r="AU709" s="263"/>
      <c r="AV709" s="263" t="e">
        <f aca="false">IF($E703&gt;0,AV706/$E703,"-")</f>
        <v>#N/A</v>
      </c>
      <c r="AW709" s="263"/>
      <c r="AX709" s="263" t="e">
        <f aca="false">IF($E703&gt;0,AX706/$E703,"-")</f>
        <v>#N/A</v>
      </c>
      <c r="AY709" s="263"/>
      <c r="AZ709" s="263" t="e">
        <f aca="false">IF($E703&gt;0,AZ706/$E703,"-")</f>
        <v>#N/A</v>
      </c>
      <c r="BA709" s="263"/>
      <c r="BB709" s="263" t="e">
        <f aca="false">IF($E703&gt;0,BB706/$E703,"-")</f>
        <v>#N/A</v>
      </c>
      <c r="BC709" s="263"/>
      <c r="BD709" s="263" t="e">
        <f aca="false">IF($E703&gt;0,BD706/$E703,"-")</f>
        <v>#N/A</v>
      </c>
      <c r="BE709" s="263"/>
      <c r="BF709" s="263" t="e">
        <f aca="false">IF($E703&gt;0,BF706/$E703,"-")</f>
        <v>#N/A</v>
      </c>
      <c r="BG709" s="263"/>
      <c r="BH709" s="263" t="e">
        <f aca="false">IF($E703&gt;0,BH706/$E703,"-")</f>
        <v>#N/A</v>
      </c>
      <c r="BI709" s="263"/>
      <c r="BJ709" s="263" t="e">
        <f aca="false">IF($E703&gt;0,BJ706/$E703,"-")</f>
        <v>#N/A</v>
      </c>
      <c r="BK709" s="263"/>
      <c r="BL709" s="263" t="e">
        <f aca="false">IF($E703&gt;0,BL706/$E703,"-")</f>
        <v>#N/A</v>
      </c>
      <c r="BM709" s="263"/>
      <c r="BN709" s="263" t="e">
        <f aca="false">IF($E703&gt;0,BN706/$E703,"-")</f>
        <v>#N/A</v>
      </c>
      <c r="BO709" s="263"/>
      <c r="BP709" s="263" t="e">
        <f aca="false">IF($E703&gt;0,BP706/$E703,"-")</f>
        <v>#N/A</v>
      </c>
      <c r="BQ709" s="263"/>
      <c r="BR709" s="263" t="e">
        <f aca="false">IF($E703&gt;0,BR706/$E703,"-")</f>
        <v>#N/A</v>
      </c>
      <c r="BS709" s="263"/>
      <c r="BT709" s="263" t="e">
        <f aca="false">IF($E703&gt;0,BT706/$E703,"-")</f>
        <v>#N/A</v>
      </c>
      <c r="BU709" s="263"/>
      <c r="BV709" s="263" t="e">
        <f aca="false">IF($E703&gt;0,BV706/$E703,"-")</f>
        <v>#N/A</v>
      </c>
      <c r="BW709" s="263"/>
      <c r="BX709" s="263" t="e">
        <f aca="false">IF($E703&gt;0,BX706/$E703,"-")</f>
        <v>#N/A</v>
      </c>
      <c r="BY709" s="263"/>
      <c r="BZ709" s="263" t="e">
        <f aca="false">IF($E703&gt;0,BZ706/$E703,"-")</f>
        <v>#N/A</v>
      </c>
      <c r="CA709" s="263"/>
      <c r="CB709" s="263" t="e">
        <f aca="false">IF($E703&gt;0,CB706/$E703,"-")</f>
        <v>#N/A</v>
      </c>
      <c r="CC709" s="263"/>
      <c r="CD709" s="263" t="e">
        <f aca="false">IF($E703&gt;0,CD706/$E703,"-")</f>
        <v>#N/A</v>
      </c>
      <c r="CE709" s="263"/>
      <c r="CF709" s="263" t="e">
        <f aca="false">IF($E703&gt;0,CF706/$E703,"-")</f>
        <v>#N/A</v>
      </c>
      <c r="CG709" s="263"/>
      <c r="CH709" s="263" t="e">
        <f aca="false">IF($E703&gt;0,CH706/$E703,"-")</f>
        <v>#N/A</v>
      </c>
      <c r="CI709" s="263"/>
      <c r="CJ709" s="263" t="e">
        <f aca="false">IF($E703&gt;0,CJ706/$E703,"-")</f>
        <v>#N/A</v>
      </c>
      <c r="CK709" s="263"/>
      <c r="CL709" s="263" t="e">
        <f aca="false">IF($E703&gt;0,CL706/$E703,"-")</f>
        <v>#N/A</v>
      </c>
      <c r="CM709" s="263"/>
      <c r="CN709" s="263" t="e">
        <f aca="false">IF($E703&gt;0,CN706/$E703,"-")</f>
        <v>#N/A</v>
      </c>
      <c r="CO709" s="263"/>
      <c r="CP709" s="263" t="e">
        <f aca="false">IF($E703&gt;0,CP706/$E703,"-")</f>
        <v>#N/A</v>
      </c>
      <c r="CQ709" s="263"/>
      <c r="CR709" s="263" t="e">
        <f aca="false">IF($E703&gt;0,CR706/$E703,"-")</f>
        <v>#N/A</v>
      </c>
      <c r="CS709" s="263"/>
      <c r="CT709" s="263" t="e">
        <f aca="false">IF($E703&gt;0,CT706/$E703,"-")</f>
        <v>#N/A</v>
      </c>
      <c r="CU709" s="263"/>
      <c r="CV709" s="263" t="e">
        <f aca="false">IF($E703&gt;0,CV706/$E703,"-")</f>
        <v>#N/A</v>
      </c>
      <c r="CW709" s="263"/>
      <c r="CX709" s="263" t="e">
        <f aca="false">IF($E703&gt;0,CX706/$E703,"-")</f>
        <v>#N/A</v>
      </c>
      <c r="CY709" s="263"/>
      <c r="CZ709" s="263" t="e">
        <f aca="false">IF($E703&gt;0,CZ706/$E703,"-")</f>
        <v>#N/A</v>
      </c>
      <c r="DA709" s="263"/>
      <c r="DB709" s="263" t="e">
        <f aca="false">IF($E703&gt;0,DB706/$E703,"-")</f>
        <v>#N/A</v>
      </c>
      <c r="DC709" s="263"/>
      <c r="DD709" s="263" t="e">
        <f aca="false">IF($E703&gt;0,DD706/$E703,"-")</f>
        <v>#N/A</v>
      </c>
      <c r="DE709" s="263"/>
      <c r="DF709" s="263" t="e">
        <f aca="false">IF($E703&gt;0,DF706/$E703,"-")</f>
        <v>#N/A</v>
      </c>
      <c r="DG709" s="263"/>
      <c r="DH709" s="263" t="e">
        <f aca="false">IF($E703&gt;0,DH706/$E703,"-")</f>
        <v>#N/A</v>
      </c>
      <c r="DI709" s="263"/>
      <c r="DJ709" s="298" t="e">
        <f aca="false">IF($E703&gt;0,DJ706/$E703,"-")</f>
        <v>#N/A</v>
      </c>
      <c r="DK709" s="298"/>
      <c r="DL709" s="263" t="e">
        <f aca="false">IF($E703&gt;0,DL706/$E703,"-")</f>
        <v>#N/A</v>
      </c>
      <c r="DM709" s="263"/>
      <c r="DN709" s="263" t="e">
        <f aca="false">IF($E703&gt;0,DN706/$E703,"-")</f>
        <v>#N/A</v>
      </c>
      <c r="DO709" s="263"/>
      <c r="DP709" s="263" t="e">
        <f aca="false">IF($E703&gt;0,DP706/$E703,"-")</f>
        <v>#N/A</v>
      </c>
      <c r="DQ709" s="263"/>
      <c r="DR709" s="263" t="e">
        <f aca="false">IF($E703&gt;0,DR706/$E703,"-")</f>
        <v>#N/A</v>
      </c>
      <c r="DS709" s="263"/>
      <c r="DT709" s="263" t="e">
        <f aca="false">IF($E703&gt;0,DT706/$E703,"-")</f>
        <v>#N/A</v>
      </c>
      <c r="DU709" s="263"/>
      <c r="DV709" s="263" t="e">
        <f aca="false">IF($E703&gt;0,DV706/$E703,"-")</f>
        <v>#N/A</v>
      </c>
      <c r="DW709" s="263"/>
      <c r="DX709" s="263" t="e">
        <f aca="false">IF($E703&gt;0,DX706/$E703,"-")</f>
        <v>#N/A</v>
      </c>
      <c r="DY709" s="263"/>
      <c r="DZ709" s="263" t="e">
        <f aca="false">IF($E703&gt;0,DZ706/$E703,"-")</f>
        <v>#N/A</v>
      </c>
      <c r="EA709" s="263"/>
      <c r="EB709" s="263" t="e">
        <f aca="false">IF($E703&gt;0,EB706/$E703,"-")</f>
        <v>#N/A</v>
      </c>
      <c r="EC709" s="263"/>
      <c r="ED709" s="263" t="e">
        <f aca="false">IF($E703&gt;0,ED706/$E703,"-")</f>
        <v>#N/A</v>
      </c>
      <c r="EE709" s="263"/>
      <c r="EF709" s="263" t="e">
        <f aca="false">IF($E703&gt;0,EF706/$E703,"-")</f>
        <v>#N/A</v>
      </c>
      <c r="EG709" s="263"/>
      <c r="EH709" s="263" t="e">
        <f aca="false">IF($E703&gt;0,EH706/$E703,"-")</f>
        <v>#N/A</v>
      </c>
      <c r="EI709" s="263"/>
      <c r="EJ709" s="263" t="e">
        <f aca="false">IF($E703&gt;0,EJ706/$E703,"-")</f>
        <v>#N/A</v>
      </c>
      <c r="EK709" s="263"/>
      <c r="EL709" s="263" t="e">
        <f aca="false">IF($E703&gt;0,EL706/$E703,"-")</f>
        <v>#N/A</v>
      </c>
      <c r="EM709" s="263"/>
      <c r="EN709" s="263" t="e">
        <f aca="false">IF($E703&gt;0,EN706/$E703,"-")</f>
        <v>#N/A</v>
      </c>
      <c r="EO709" s="263"/>
      <c r="EP709" s="263" t="e">
        <f aca="false">IF($E703&gt;0,EP706/$E703,"-")</f>
        <v>#N/A</v>
      </c>
      <c r="EQ709" s="263"/>
      <c r="ER709" s="263" t="e">
        <f aca="false">IF($E703&gt;0,ER706/$E703,"-")</f>
        <v>#N/A</v>
      </c>
      <c r="ES709" s="263"/>
      <c r="ET709" s="263" t="e">
        <f aca="false">IF($E703&gt;0,ET706/$E703,"-")</f>
        <v>#N/A</v>
      </c>
      <c r="EU709" s="263"/>
      <c r="EV709" s="263" t="e">
        <f aca="false">IF($E703&gt;0,EV706/$E703,"-")</f>
        <v>#N/A</v>
      </c>
      <c r="EW709" s="263"/>
      <c r="EX709" s="264" t="e">
        <f aca="false">IF($E703&gt;0,EX706/$E703,"-")</f>
        <v>#N/A</v>
      </c>
      <c r="EY709" s="264"/>
      <c r="EZ709" s="263" t="e">
        <f aca="false">IF($E703&gt;0,EZ706/$E703,"-")</f>
        <v>#N/A</v>
      </c>
      <c r="FA709" s="263"/>
      <c r="FB709" s="263" t="e">
        <f aca="false">IF($E703&gt;0,FB706/$E703,"-")</f>
        <v>#N/A</v>
      </c>
      <c r="FC709" s="263"/>
      <c r="FD709" s="263" t="e">
        <f aca="false">IF($E703&gt;0,FD706/$E703,"-")</f>
        <v>#N/A</v>
      </c>
      <c r="FE709" s="263"/>
      <c r="FF709" s="263" t="e">
        <f aca="false">IF($E703&gt;0,FF706/$E703,"-")</f>
        <v>#N/A</v>
      </c>
      <c r="FG709" s="263"/>
      <c r="FH709" s="263" t="e">
        <f aca="false">IF($E703&gt;0,FH706/$E703,"-")</f>
        <v>#N/A</v>
      </c>
      <c r="FI709" s="263"/>
      <c r="FJ709" s="263" t="e">
        <f aca="false">IF($E703&gt;0,FJ706/$E703,"-")</f>
        <v>#N/A</v>
      </c>
      <c r="FK709" s="263"/>
    </row>
    <row r="710" customFormat="false" ht="12.75" hidden="true" customHeight="false" outlineLevel="0" collapsed="false">
      <c r="A710" s="232"/>
      <c r="B710" s="233"/>
      <c r="C710" s="232"/>
      <c r="D710" s="234"/>
      <c r="E710" s="234"/>
      <c r="F710" s="235"/>
      <c r="G710" s="234"/>
      <c r="H710" s="234"/>
      <c r="I710" s="237"/>
      <c r="J710" s="238"/>
      <c r="K710" s="265" t="s">
        <v>166</v>
      </c>
      <c r="L710" s="266" t="e">
        <f aca="false">IF($E703&gt;0,L708/$E703,"-")</f>
        <v>#N/A</v>
      </c>
      <c r="M710" s="266"/>
      <c r="N710" s="266" t="e">
        <f aca="false">IF($E703&gt;0,N708/$E703,"-")</f>
        <v>#N/A</v>
      </c>
      <c r="O710" s="266"/>
      <c r="P710" s="266" t="e">
        <f aca="false">IF($E703&gt;0,P708/$E703,"-")</f>
        <v>#N/A</v>
      </c>
      <c r="Q710" s="266"/>
      <c r="R710" s="266" t="e">
        <f aca="false">IF($E703&gt;0,R708/$E703,"-")</f>
        <v>#N/A</v>
      </c>
      <c r="S710" s="266"/>
      <c r="T710" s="266" t="e">
        <f aca="false">IF($E703&gt;0,T708/$E703,"-")</f>
        <v>#N/A</v>
      </c>
      <c r="U710" s="266"/>
      <c r="V710" s="266" t="e">
        <f aca="false">IF($E703&gt;0,V708/$E703,"-")</f>
        <v>#N/A</v>
      </c>
      <c r="W710" s="266"/>
      <c r="X710" s="266" t="e">
        <f aca="false">IF($E703&gt;0,X708/$E703,"-")</f>
        <v>#N/A</v>
      </c>
      <c r="Y710" s="266"/>
      <c r="Z710" s="266" t="e">
        <f aca="false">IF($E703&gt;0,Z708/$E703,"-")</f>
        <v>#N/A</v>
      </c>
      <c r="AA710" s="266"/>
      <c r="AB710" s="266" t="e">
        <f aca="false">IF($E703&gt;0,AB708/$E703,"-")</f>
        <v>#N/A</v>
      </c>
      <c r="AC710" s="266"/>
      <c r="AD710" s="266" t="e">
        <f aca="false">IF($E703&gt;0,AD708/$E703,"-")</f>
        <v>#N/A</v>
      </c>
      <c r="AE710" s="266"/>
      <c r="AF710" s="266" t="e">
        <f aca="false">IF($E703&gt;0,AF708/$E703,"-")</f>
        <v>#N/A</v>
      </c>
      <c r="AG710" s="266"/>
      <c r="AH710" s="266" t="e">
        <f aca="false">IF($E703&gt;0,AH708/$E703,"-")</f>
        <v>#N/A</v>
      </c>
      <c r="AI710" s="266"/>
      <c r="AJ710" s="266" t="e">
        <f aca="false">IF($E703&gt;0,AJ708/$E703,"-")</f>
        <v>#N/A</v>
      </c>
      <c r="AK710" s="266"/>
      <c r="AL710" s="266" t="e">
        <f aca="false">IF($E703&gt;0,AL708/$E703,"-")</f>
        <v>#N/A</v>
      </c>
      <c r="AM710" s="266"/>
      <c r="AN710" s="266" t="e">
        <f aca="false">IF($E703&gt;0,AN708/$E703,"-")</f>
        <v>#N/A</v>
      </c>
      <c r="AO710" s="266"/>
      <c r="AP710" s="266" t="e">
        <f aca="false">IF($E703&gt;0,AP708/$E703,"-")</f>
        <v>#N/A</v>
      </c>
      <c r="AQ710" s="266"/>
      <c r="AR710" s="266" t="e">
        <f aca="false">IF($E703&gt;0,AR708/$E703,"-")</f>
        <v>#N/A</v>
      </c>
      <c r="AS710" s="266"/>
      <c r="AT710" s="266" t="e">
        <f aca="false">IF($E703&gt;0,AT708/$E703,"-")</f>
        <v>#N/A</v>
      </c>
      <c r="AU710" s="266"/>
      <c r="AV710" s="266" t="e">
        <f aca="false">IF($E703&gt;0,AV708/$E703,"-")</f>
        <v>#N/A</v>
      </c>
      <c r="AW710" s="266"/>
      <c r="AX710" s="266" t="e">
        <f aca="false">IF($E703&gt;0,AX708/$E703,"-")</f>
        <v>#N/A</v>
      </c>
      <c r="AY710" s="266"/>
      <c r="AZ710" s="266" t="e">
        <f aca="false">IF($E703&gt;0,AZ708/$E703,"-")</f>
        <v>#N/A</v>
      </c>
      <c r="BA710" s="266"/>
      <c r="BB710" s="266" t="e">
        <f aca="false">IF($E703&gt;0,BB708/$E703,"-")</f>
        <v>#N/A</v>
      </c>
      <c r="BC710" s="266"/>
      <c r="BD710" s="266" t="e">
        <f aca="false">IF($E703&gt;0,BD708/$E703,"-")</f>
        <v>#N/A</v>
      </c>
      <c r="BE710" s="266"/>
      <c r="BF710" s="266" t="e">
        <f aca="false">IF($E703&gt;0,BF708/$E703,"-")</f>
        <v>#N/A</v>
      </c>
      <c r="BG710" s="266"/>
      <c r="BH710" s="266" t="e">
        <f aca="false">IF($E703&gt;0,BH708/$E703,"-")</f>
        <v>#N/A</v>
      </c>
      <c r="BI710" s="266"/>
      <c r="BJ710" s="266" t="e">
        <f aca="false">IF($E703&gt;0,BJ708/$E703,"-")</f>
        <v>#N/A</v>
      </c>
      <c r="BK710" s="266"/>
      <c r="BL710" s="266" t="e">
        <f aca="false">IF($E703&gt;0,BL708/$E703,"-")</f>
        <v>#N/A</v>
      </c>
      <c r="BM710" s="266"/>
      <c r="BN710" s="266" t="e">
        <f aca="false">IF($E703&gt;0,BN708/$E703,"-")</f>
        <v>#N/A</v>
      </c>
      <c r="BO710" s="266"/>
      <c r="BP710" s="266" t="e">
        <f aca="false">IF($E703&gt;0,BP708/$E703,"-")</f>
        <v>#N/A</v>
      </c>
      <c r="BQ710" s="266"/>
      <c r="BR710" s="300" t="e">
        <f aca="false">IF($E703&gt;0,BR708/$E703,"-")</f>
        <v>#N/A</v>
      </c>
      <c r="BS710" s="300"/>
      <c r="BT710" s="300" t="e">
        <f aca="false">IF($E703&gt;0,BT708/$E703,"-")</f>
        <v>#N/A</v>
      </c>
      <c r="BU710" s="300"/>
      <c r="BV710" s="300" t="e">
        <f aca="false">IF($E703&gt;0,BV708/$E703,"-")</f>
        <v>#N/A</v>
      </c>
      <c r="BW710" s="300"/>
      <c r="BX710" s="300" t="e">
        <f aca="false">IF($E703&gt;0,BX708/$E703,"-")</f>
        <v>#N/A</v>
      </c>
      <c r="BY710" s="300"/>
      <c r="BZ710" s="300" t="e">
        <f aca="false">IF($E703&gt;0,BZ708/$E703,"-")</f>
        <v>#N/A</v>
      </c>
      <c r="CA710" s="300"/>
      <c r="CB710" s="300" t="e">
        <f aca="false">IF($E703&gt;0,CB708/$E703,"-")</f>
        <v>#N/A</v>
      </c>
      <c r="CC710" s="300"/>
      <c r="CD710" s="300" t="e">
        <f aca="false">IF($E703&gt;0,CD708/$E703,"-")</f>
        <v>#N/A</v>
      </c>
      <c r="CE710" s="300"/>
      <c r="CF710" s="300" t="e">
        <f aca="false">IF($E703&gt;0,CF708/$E703,"-")</f>
        <v>#N/A</v>
      </c>
      <c r="CG710" s="300"/>
      <c r="CH710" s="300" t="e">
        <f aca="false">IF($E703&gt;0,CH708/$E703,"-")</f>
        <v>#N/A</v>
      </c>
      <c r="CI710" s="300"/>
      <c r="CJ710" s="300" t="e">
        <f aca="false">IF($E703&gt;0,CJ708/$E703,"-")</f>
        <v>#N/A</v>
      </c>
      <c r="CK710" s="300"/>
      <c r="CL710" s="300" t="e">
        <f aca="false">IF($E703&gt;0,CL708/$E703,"-")</f>
        <v>#N/A</v>
      </c>
      <c r="CM710" s="300"/>
      <c r="CN710" s="300" t="e">
        <f aca="false">IF($E703&gt;0,CN708/$E703,"-")</f>
        <v>#N/A</v>
      </c>
      <c r="CO710" s="300"/>
      <c r="CP710" s="300" t="e">
        <f aca="false">IF($E703&gt;0,CP708/$E703,"-")</f>
        <v>#N/A</v>
      </c>
      <c r="CQ710" s="300"/>
      <c r="CR710" s="300" t="e">
        <f aca="false">IF($E703&gt;0,CR708/$E703,"-")</f>
        <v>#N/A</v>
      </c>
      <c r="CS710" s="300"/>
      <c r="CT710" s="300" t="e">
        <f aca="false">IF($E703&gt;0,CT708/$E703,"-")</f>
        <v>#N/A</v>
      </c>
      <c r="CU710" s="300"/>
      <c r="CV710" s="300" t="e">
        <f aca="false">IF($E703&gt;0,CV708/$E703,"-")</f>
        <v>#N/A</v>
      </c>
      <c r="CW710" s="300"/>
      <c r="CX710" s="300" t="e">
        <f aca="false">IF($E703&gt;0,CX708/$E703,"-")</f>
        <v>#N/A</v>
      </c>
      <c r="CY710" s="300"/>
      <c r="CZ710" s="300" t="e">
        <f aca="false">IF($E703&gt;0,CZ708/$E703,"-")</f>
        <v>#N/A</v>
      </c>
      <c r="DA710" s="300"/>
      <c r="DB710" s="300" t="e">
        <f aca="false">IF($E703&gt;0,DB708/$E703,"-")</f>
        <v>#N/A</v>
      </c>
      <c r="DC710" s="300"/>
      <c r="DD710" s="300" t="e">
        <f aca="false">IF($E703&gt;0,DD708/$E703,"-")</f>
        <v>#N/A</v>
      </c>
      <c r="DE710" s="300"/>
      <c r="DF710" s="300" t="e">
        <f aca="false">IF($E703&gt;0,DF708/$E703,"-")</f>
        <v>#N/A</v>
      </c>
      <c r="DG710" s="300"/>
      <c r="DH710" s="300" t="e">
        <f aca="false">IF($E703&gt;0,DH708/$E703,"-")</f>
        <v>#N/A</v>
      </c>
      <c r="DI710" s="300"/>
      <c r="DJ710" s="301" t="e">
        <f aca="false">IF($E703&gt;0,DJ708/$E703,"-")</f>
        <v>#N/A</v>
      </c>
      <c r="DK710" s="301"/>
      <c r="DL710" s="300" t="e">
        <f aca="false">IF($E703&gt;0,DL708/$E703,"-")</f>
        <v>#N/A</v>
      </c>
      <c r="DM710" s="300"/>
      <c r="DN710" s="300" t="e">
        <f aca="false">IF($E703&gt;0,DN708/$E703,"-")</f>
        <v>#N/A</v>
      </c>
      <c r="DO710" s="300"/>
      <c r="DP710" s="300" t="e">
        <f aca="false">IF($E703&gt;0,DP708/$E703,"-")</f>
        <v>#N/A</v>
      </c>
      <c r="DQ710" s="300"/>
      <c r="DR710" s="300" t="e">
        <f aca="false">IF($E703&gt;0,DR708/$E703,"-")</f>
        <v>#N/A</v>
      </c>
      <c r="DS710" s="300"/>
      <c r="DT710" s="300" t="e">
        <f aca="false">IF($E703&gt;0,DT708/$E703,"-")</f>
        <v>#N/A</v>
      </c>
      <c r="DU710" s="300"/>
      <c r="DV710" s="300" t="e">
        <f aca="false">IF($E703&gt;0,DV708/$E703,"-")</f>
        <v>#N/A</v>
      </c>
      <c r="DW710" s="300"/>
      <c r="DX710" s="300" t="e">
        <f aca="false">IF($E703&gt;0,DX708/$E703,"-")</f>
        <v>#N/A</v>
      </c>
      <c r="DY710" s="300"/>
      <c r="DZ710" s="300" t="e">
        <f aca="false">IF($E703&gt;0,DZ708/$E703,"-")</f>
        <v>#N/A</v>
      </c>
      <c r="EA710" s="300"/>
      <c r="EB710" s="300" t="e">
        <f aca="false">IF($E703&gt;0,EB708/$E703,"-")</f>
        <v>#N/A</v>
      </c>
      <c r="EC710" s="300"/>
      <c r="ED710" s="300" t="e">
        <f aca="false">IF($E703&gt;0,ED708/$E703,"-")</f>
        <v>#N/A</v>
      </c>
      <c r="EE710" s="300"/>
      <c r="EF710" s="300" t="e">
        <f aca="false">IF($E703&gt;0,EF708/$E703,"-")</f>
        <v>#N/A</v>
      </c>
      <c r="EG710" s="300"/>
      <c r="EH710" s="300" t="e">
        <f aca="false">IF($E703&gt;0,EH708/$E703,"-")</f>
        <v>#N/A</v>
      </c>
      <c r="EI710" s="300"/>
      <c r="EJ710" s="300" t="e">
        <f aca="false">IF($E703&gt;0,EJ708/$E703,"-")</f>
        <v>#N/A</v>
      </c>
      <c r="EK710" s="300"/>
      <c r="EL710" s="300" t="e">
        <f aca="false">IF($E703&gt;0,EL708/$E703,"-")</f>
        <v>#N/A</v>
      </c>
      <c r="EM710" s="300"/>
      <c r="EN710" s="300" t="e">
        <f aca="false">IF($E703&gt;0,EN708/$E703,"-")</f>
        <v>#N/A</v>
      </c>
      <c r="EO710" s="300"/>
      <c r="EP710" s="300" t="e">
        <f aca="false">IF($E703&gt;0,EP708/$E703,"-")</f>
        <v>#N/A</v>
      </c>
      <c r="EQ710" s="300"/>
      <c r="ER710" s="300" t="e">
        <f aca="false">IF($E703&gt;0,ER708/$E703,"-")</f>
        <v>#N/A</v>
      </c>
      <c r="ES710" s="300"/>
      <c r="ET710" s="300" t="e">
        <f aca="false">IF($E703&gt;0,ET708/$E703,"-")</f>
        <v>#N/A</v>
      </c>
      <c r="EU710" s="300"/>
      <c r="EV710" s="300" t="e">
        <f aca="false">IF($E703&gt;0,EV708/$E703,"-")</f>
        <v>#N/A</v>
      </c>
      <c r="EW710" s="300"/>
      <c r="EX710" s="302" t="e">
        <f aca="false">IF($E703&gt;0,EX708/$E703,"-")</f>
        <v>#N/A</v>
      </c>
      <c r="EY710" s="302"/>
      <c r="EZ710" s="300" t="e">
        <f aca="false">IF($E703&gt;0,EZ708/$E703,"-")</f>
        <v>#N/A</v>
      </c>
      <c r="FA710" s="300"/>
      <c r="FB710" s="300" t="e">
        <f aca="false">IF($E703&gt;0,FB708/$E703,"-")</f>
        <v>#N/A</v>
      </c>
      <c r="FC710" s="300"/>
      <c r="FD710" s="300" t="e">
        <f aca="false">IF($E703&gt;0,FD708/$E703,"-")</f>
        <v>#N/A</v>
      </c>
      <c r="FE710" s="300"/>
      <c r="FF710" s="300" t="e">
        <f aca="false">IF($E703&gt;0,FF708/$E703,"-")</f>
        <v>#N/A</v>
      </c>
      <c r="FG710" s="300"/>
      <c r="FH710" s="300" t="e">
        <f aca="false">IF($E703&gt;0,FH708/$E703,"-")</f>
        <v>#N/A</v>
      </c>
      <c r="FI710" s="300"/>
      <c r="FJ710" s="300" t="e">
        <f aca="false">IF($E703&gt;0,FJ708/$E703,"-")</f>
        <v>#N/A</v>
      </c>
      <c r="FK710" s="300"/>
    </row>
    <row r="711" customFormat="false" ht="13.8" hidden="true" customHeight="false" outlineLevel="0" collapsed="false">
      <c r="A711" s="268"/>
      <c r="B711" s="269"/>
      <c r="C711" s="269"/>
      <c r="D711" s="271"/>
      <c r="E711" s="271"/>
      <c r="F711" s="269"/>
      <c r="G711" s="269"/>
      <c r="H711" s="269"/>
      <c r="I711" s="269"/>
      <c r="J711" s="269"/>
      <c r="K711" s="269"/>
      <c r="L711" s="274"/>
      <c r="M711" s="274"/>
      <c r="N711" s="274"/>
      <c r="O711" s="274"/>
      <c r="P711" s="274"/>
      <c r="Q711" s="274"/>
      <c r="R711" s="275"/>
      <c r="S711" s="275"/>
      <c r="T711" s="276"/>
      <c r="U711" s="276"/>
      <c r="V711" s="274"/>
      <c r="W711" s="274"/>
      <c r="X711" s="274"/>
      <c r="Y711" s="274"/>
      <c r="Z711" s="275"/>
      <c r="AA711" s="275"/>
      <c r="AB711" s="276"/>
      <c r="AC711" s="276"/>
      <c r="AD711" s="274"/>
      <c r="AE711" s="274"/>
      <c r="AF711" s="274"/>
      <c r="AG711" s="274"/>
      <c r="AH711" s="275"/>
      <c r="AI711" s="275"/>
      <c r="AJ711" s="276"/>
      <c r="AK711" s="276"/>
      <c r="AL711" s="274"/>
      <c r="AM711" s="274"/>
      <c r="AN711" s="274"/>
      <c r="AO711" s="274"/>
      <c r="AP711" s="275"/>
      <c r="AQ711" s="275"/>
      <c r="AR711" s="276"/>
      <c r="AS711" s="276"/>
      <c r="AT711" s="277"/>
      <c r="AU711" s="277"/>
      <c r="AV711" s="277"/>
      <c r="AW711" s="277"/>
      <c r="AX711" s="277"/>
      <c r="AY711" s="278"/>
      <c r="AZ711" s="279"/>
      <c r="BA711" s="277"/>
      <c r="BB711" s="277"/>
      <c r="BC711" s="277"/>
      <c r="BD711" s="277"/>
      <c r="BE711" s="277"/>
      <c r="BF711" s="277"/>
      <c r="BG711" s="278"/>
      <c r="BH711" s="279"/>
      <c r="BI711" s="277"/>
      <c r="BJ711" s="277"/>
      <c r="BK711" s="277"/>
      <c r="BL711" s="277"/>
      <c r="BM711" s="277"/>
      <c r="BN711" s="277"/>
      <c r="BO711" s="278"/>
      <c r="BP711" s="279"/>
      <c r="BQ711" s="277"/>
      <c r="BR711" s="277"/>
      <c r="BS711" s="277"/>
      <c r="BT711" s="277"/>
      <c r="BU711" s="277"/>
      <c r="BV711" s="277"/>
      <c r="BW711" s="278"/>
      <c r="BX711" s="279"/>
      <c r="BY711" s="277"/>
      <c r="BZ711" s="277"/>
      <c r="CA711" s="277"/>
      <c r="CB711" s="277"/>
      <c r="CC711" s="277"/>
      <c r="CD711" s="275"/>
      <c r="CE711" s="275"/>
      <c r="CF711" s="276"/>
      <c r="CG711" s="276"/>
      <c r="CH711" s="274"/>
      <c r="CI711" s="274"/>
      <c r="CJ711" s="274"/>
      <c r="CK711" s="274"/>
      <c r="CL711" s="275"/>
      <c r="CM711" s="275"/>
      <c r="CN711" s="276"/>
      <c r="CO711" s="276"/>
      <c r="CP711" s="280"/>
      <c r="CQ711" s="280"/>
      <c r="CR711" s="280"/>
      <c r="CS711" s="280"/>
      <c r="CT711" s="281"/>
      <c r="CU711" s="282"/>
      <c r="CV711" s="283"/>
      <c r="CW711" s="281"/>
      <c r="CX711" s="281"/>
      <c r="CY711" s="281"/>
      <c r="CZ711" s="281"/>
      <c r="DA711" s="281"/>
      <c r="DB711" s="281"/>
      <c r="DC711" s="282"/>
      <c r="DD711" s="283"/>
      <c r="DE711" s="281"/>
      <c r="DF711" s="281"/>
      <c r="DG711" s="281"/>
      <c r="DH711" s="281"/>
      <c r="DI711" s="281"/>
      <c r="DJ711" s="284"/>
      <c r="DK711" s="285"/>
      <c r="DL711" s="283"/>
      <c r="DM711" s="281"/>
      <c r="DN711" s="281"/>
      <c r="DO711" s="281"/>
      <c r="DP711" s="281"/>
      <c r="DQ711" s="281"/>
      <c r="DR711" s="281"/>
      <c r="DS711" s="282"/>
      <c r="DT711" s="283"/>
      <c r="DU711" s="281"/>
      <c r="DV711" s="281"/>
      <c r="DW711" s="281"/>
      <c r="DX711" s="281"/>
      <c r="DY711" s="281"/>
      <c r="DZ711" s="281"/>
      <c r="EA711" s="282"/>
      <c r="EB711" s="283"/>
      <c r="EC711" s="281"/>
      <c r="ED711" s="281"/>
      <c r="EE711" s="281"/>
      <c r="EF711" s="281"/>
      <c r="EG711" s="281"/>
      <c r="EH711" s="281"/>
      <c r="EI711" s="282"/>
      <c r="EJ711" s="283"/>
      <c r="EK711" s="281"/>
      <c r="EL711" s="281"/>
      <c r="EM711" s="281"/>
      <c r="EN711" s="281"/>
      <c r="EO711" s="281"/>
      <c r="EP711" s="281"/>
      <c r="EQ711" s="282"/>
      <c r="ER711" s="283"/>
      <c r="ES711" s="281"/>
      <c r="ET711" s="281"/>
      <c r="EU711" s="281"/>
      <c r="EV711" s="281"/>
      <c r="EW711" s="281"/>
      <c r="EX711" s="286"/>
      <c r="EY711" s="287"/>
      <c r="EZ711" s="283"/>
      <c r="FA711" s="281"/>
      <c r="FB711" s="281"/>
      <c r="FC711" s="281"/>
      <c r="FD711" s="281"/>
      <c r="FE711" s="281"/>
      <c r="FF711" s="281"/>
      <c r="FG711" s="282"/>
      <c r="FH711" s="283"/>
      <c r="FI711" s="281"/>
      <c r="FJ711" s="281"/>
      <c r="FK711" s="281"/>
    </row>
    <row r="712" customFormat="false" ht="12.75" hidden="true" customHeight="false" outlineLevel="0" collapsed="false">
      <c r="A712" s="232" t="s">
        <v>239</v>
      </c>
      <c r="B712" s="233" t="e">
        <f aca="false">VLOOKUP(A712,PLANEJAMENTO!$B$11:$C$96,2,FALSE())</f>
        <v>#N/A</v>
      </c>
      <c r="C712" s="232" t="e">
        <f aca="false">VLOOKUP(A712,PLANEJAMENTO!$B$11:$D$96,3,FALSE())</f>
        <v>#N/A</v>
      </c>
      <c r="D712" s="234" t="e">
        <f aca="false">VLOOKUP(A712,PLANEJAMENTO!$B$11:$E$96,4,FALSE())</f>
        <v>#N/A</v>
      </c>
      <c r="E712" s="234" t="e">
        <f aca="false">D712</f>
        <v>#N/A</v>
      </c>
      <c r="F712" s="235" t="n">
        <f aca="false">PRODUÇÕES!D57</f>
        <v>300</v>
      </c>
      <c r="G712" s="234" t="n">
        <f aca="false">F712*8</f>
        <v>2400</v>
      </c>
      <c r="H712" s="234"/>
      <c r="I712" s="237"/>
      <c r="J712" s="238"/>
      <c r="K712" s="305" t="s">
        <v>159</v>
      </c>
      <c r="L712" s="240"/>
      <c r="M712" s="240"/>
      <c r="N712" s="240"/>
      <c r="O712" s="240"/>
      <c r="P712" s="240"/>
      <c r="Q712" s="240"/>
      <c r="R712" s="240"/>
      <c r="S712" s="240"/>
      <c r="T712" s="240"/>
      <c r="U712" s="240"/>
      <c r="V712" s="240"/>
      <c r="W712" s="240"/>
      <c r="X712" s="240"/>
      <c r="Y712" s="240"/>
      <c r="Z712" s="240"/>
      <c r="AA712" s="240"/>
      <c r="AB712" s="240"/>
      <c r="AC712" s="240"/>
      <c r="AD712" s="240"/>
      <c r="AE712" s="240"/>
      <c r="AF712" s="240"/>
      <c r="AG712" s="240"/>
      <c r="AH712" s="240"/>
      <c r="AI712" s="240"/>
      <c r="AJ712" s="240"/>
      <c r="AK712" s="240"/>
      <c r="AL712" s="240"/>
      <c r="AM712" s="240"/>
      <c r="AN712" s="240"/>
      <c r="AO712" s="240"/>
      <c r="AP712" s="240"/>
      <c r="AQ712" s="240"/>
      <c r="AR712" s="240"/>
      <c r="AS712" s="240"/>
      <c r="AT712" s="240"/>
      <c r="AU712" s="240"/>
      <c r="AV712" s="240"/>
      <c r="AW712" s="240"/>
      <c r="AX712" s="240"/>
      <c r="AY712" s="240"/>
      <c r="AZ712" s="240"/>
      <c r="BA712" s="240"/>
      <c r="BB712" s="240"/>
      <c r="BC712" s="240"/>
      <c r="BD712" s="240"/>
      <c r="BE712" s="240"/>
      <c r="BF712" s="345"/>
      <c r="BG712" s="345"/>
      <c r="BH712" s="240"/>
      <c r="BI712" s="240"/>
      <c r="BJ712" s="240"/>
      <c r="BK712" s="240"/>
      <c r="BL712" s="240"/>
      <c r="BM712" s="240"/>
      <c r="BN712" s="240"/>
      <c r="BO712" s="240"/>
      <c r="BP712" s="240"/>
      <c r="BQ712" s="240"/>
      <c r="BR712" s="308"/>
      <c r="BS712" s="308"/>
      <c r="BT712" s="308"/>
      <c r="BU712" s="308"/>
      <c r="BV712" s="308"/>
      <c r="BW712" s="308"/>
      <c r="BX712" s="308"/>
      <c r="BY712" s="308"/>
      <c r="BZ712" s="395" t="n">
        <f aca="false">6-BZ657</f>
        <v>2.70925585399449</v>
      </c>
      <c r="CA712" s="395"/>
      <c r="CB712" s="395" t="n">
        <v>6</v>
      </c>
      <c r="CC712" s="395"/>
      <c r="CD712" s="395" t="n">
        <v>2.70838915158957</v>
      </c>
      <c r="CE712" s="395"/>
      <c r="CF712" s="308"/>
      <c r="CG712" s="308"/>
      <c r="CH712" s="308"/>
      <c r="CI712" s="308"/>
      <c r="CJ712" s="308"/>
      <c r="CK712" s="308"/>
      <c r="CL712" s="308"/>
      <c r="CM712" s="308"/>
      <c r="CN712" s="308"/>
      <c r="CO712" s="308"/>
      <c r="CP712" s="308"/>
      <c r="CQ712" s="308"/>
      <c r="CR712" s="308"/>
      <c r="CS712" s="308"/>
      <c r="CT712" s="308"/>
      <c r="CU712" s="308"/>
      <c r="CV712" s="308"/>
      <c r="CW712" s="308"/>
      <c r="CX712" s="308"/>
      <c r="CY712" s="308"/>
      <c r="CZ712" s="308"/>
      <c r="DA712" s="308"/>
      <c r="DB712" s="308"/>
      <c r="DC712" s="308"/>
      <c r="DD712" s="308"/>
      <c r="DE712" s="308"/>
      <c r="DF712" s="308"/>
      <c r="DG712" s="308"/>
      <c r="DH712" s="308"/>
      <c r="DI712" s="308"/>
      <c r="DJ712" s="315"/>
      <c r="DK712" s="315"/>
      <c r="DL712" s="308"/>
      <c r="DM712" s="308"/>
      <c r="DN712" s="308"/>
      <c r="DO712" s="308"/>
      <c r="DP712" s="308"/>
      <c r="DQ712" s="308"/>
      <c r="DR712" s="308"/>
      <c r="DS712" s="308"/>
      <c r="DT712" s="308"/>
      <c r="DU712" s="308"/>
      <c r="DV712" s="308"/>
      <c r="DW712" s="308"/>
      <c r="DX712" s="308"/>
      <c r="DY712" s="308"/>
      <c r="DZ712" s="308"/>
      <c r="EA712" s="308"/>
      <c r="EB712" s="308"/>
      <c r="EC712" s="308"/>
      <c r="ED712" s="308"/>
      <c r="EE712" s="308"/>
      <c r="EF712" s="308"/>
      <c r="EG712" s="308"/>
      <c r="EH712" s="308"/>
      <c r="EI712" s="308"/>
      <c r="EJ712" s="308"/>
      <c r="EK712" s="308"/>
      <c r="EL712" s="308"/>
      <c r="EM712" s="308"/>
      <c r="EN712" s="308"/>
      <c r="EO712" s="308"/>
      <c r="EP712" s="308"/>
      <c r="EQ712" s="308"/>
      <c r="ER712" s="308"/>
      <c r="ES712" s="308"/>
      <c r="ET712" s="308"/>
      <c r="EU712" s="308"/>
      <c r="EV712" s="308"/>
      <c r="EW712" s="308"/>
      <c r="EX712" s="309"/>
      <c r="EY712" s="309"/>
      <c r="EZ712" s="308"/>
      <c r="FA712" s="308"/>
      <c r="FB712" s="308"/>
      <c r="FC712" s="308"/>
      <c r="FD712" s="308"/>
      <c r="FE712" s="308"/>
      <c r="FF712" s="308"/>
      <c r="FG712" s="308"/>
      <c r="FH712" s="308"/>
      <c r="FI712" s="308"/>
      <c r="FJ712" s="308"/>
      <c r="FK712" s="308"/>
    </row>
    <row r="713" customFormat="false" ht="12.75" hidden="true" customHeight="false" outlineLevel="0" collapsed="false">
      <c r="A713" s="232"/>
      <c r="B713" s="233"/>
      <c r="C713" s="232"/>
      <c r="D713" s="234"/>
      <c r="E713" s="234"/>
      <c r="F713" s="235"/>
      <c r="G713" s="234"/>
      <c r="H713" s="234"/>
      <c r="I713" s="237"/>
      <c r="J713" s="238"/>
      <c r="K713" s="244" t="s">
        <v>160</v>
      </c>
      <c r="L713" s="245"/>
      <c r="M713" s="245"/>
      <c r="N713" s="245"/>
      <c r="O713" s="245"/>
      <c r="P713" s="245"/>
      <c r="Q713" s="245"/>
      <c r="R713" s="245"/>
      <c r="S713" s="245"/>
      <c r="T713" s="245"/>
      <c r="U713" s="245"/>
      <c r="V713" s="245"/>
      <c r="W713" s="245"/>
      <c r="X713" s="245"/>
      <c r="Y713" s="245"/>
      <c r="Z713" s="245"/>
      <c r="AA713" s="245"/>
      <c r="AB713" s="245"/>
      <c r="AC713" s="245"/>
      <c r="AD713" s="245"/>
      <c r="AE713" s="245"/>
      <c r="AF713" s="245"/>
      <c r="AG713" s="245"/>
      <c r="AH713" s="245"/>
      <c r="AI713" s="245"/>
      <c r="AJ713" s="245"/>
      <c r="AK713" s="245"/>
      <c r="AL713" s="245"/>
      <c r="AM713" s="245"/>
      <c r="AN713" s="245"/>
      <c r="AO713" s="245"/>
      <c r="AP713" s="245"/>
      <c r="AQ713" s="245"/>
      <c r="AR713" s="245"/>
      <c r="AS713" s="245"/>
      <c r="AT713" s="245"/>
      <c r="AU713" s="245"/>
      <c r="AV713" s="245"/>
      <c r="AW713" s="245"/>
      <c r="AX713" s="245"/>
      <c r="AY713" s="245"/>
      <c r="AZ713" s="245"/>
      <c r="BA713" s="245"/>
      <c r="BB713" s="245"/>
      <c r="BC713" s="245"/>
      <c r="BD713" s="245"/>
      <c r="BE713" s="245"/>
      <c r="BF713" s="245"/>
      <c r="BG713" s="245"/>
      <c r="BH713" s="245"/>
      <c r="BI713" s="245"/>
      <c r="BJ713" s="245"/>
      <c r="BK713" s="245"/>
      <c r="BL713" s="245"/>
      <c r="BM713" s="245"/>
      <c r="BN713" s="245"/>
      <c r="BO713" s="245"/>
      <c r="BP713" s="245"/>
      <c r="BQ713" s="245"/>
      <c r="BR713" s="245"/>
      <c r="BS713" s="245"/>
      <c r="BT713" s="245"/>
      <c r="BU713" s="245"/>
      <c r="BV713" s="245"/>
      <c r="BW713" s="245"/>
      <c r="BX713" s="245"/>
      <c r="BY713" s="245"/>
      <c r="BZ713" s="245" t="n">
        <v>1</v>
      </c>
      <c r="CA713" s="245"/>
      <c r="CB713" s="245" t="n">
        <v>1</v>
      </c>
      <c r="CC713" s="245"/>
      <c r="CD713" s="245" t="n">
        <v>1</v>
      </c>
      <c r="CE713" s="245"/>
      <c r="CF713" s="245"/>
      <c r="CG713" s="245"/>
      <c r="CH713" s="245"/>
      <c r="CI713" s="245"/>
      <c r="CJ713" s="245"/>
      <c r="CK713" s="245"/>
      <c r="CL713" s="245"/>
      <c r="CM713" s="245"/>
      <c r="CN713" s="245"/>
      <c r="CO713" s="245"/>
      <c r="CP713" s="245"/>
      <c r="CQ713" s="245"/>
      <c r="CR713" s="245"/>
      <c r="CS713" s="245"/>
      <c r="CT713" s="245"/>
      <c r="CU713" s="245"/>
      <c r="CV713" s="245"/>
      <c r="CW713" s="245"/>
      <c r="CX713" s="245"/>
      <c r="CY713" s="245"/>
      <c r="CZ713" s="245"/>
      <c r="DA713" s="245"/>
      <c r="DB713" s="245"/>
      <c r="DC713" s="245"/>
      <c r="DD713" s="245"/>
      <c r="DE713" s="245"/>
      <c r="DF713" s="245"/>
      <c r="DG713" s="245"/>
      <c r="DH713" s="245"/>
      <c r="DI713" s="245"/>
      <c r="DJ713" s="310"/>
      <c r="DK713" s="310"/>
      <c r="DL713" s="245"/>
      <c r="DM713" s="245"/>
      <c r="DN713" s="245"/>
      <c r="DO713" s="245"/>
      <c r="DP713" s="245"/>
      <c r="DQ713" s="245"/>
      <c r="DR713" s="245"/>
      <c r="DS713" s="245"/>
      <c r="DT713" s="245"/>
      <c r="DU713" s="245"/>
      <c r="DV713" s="245"/>
      <c r="DW713" s="245"/>
      <c r="DX713" s="245"/>
      <c r="DY713" s="245"/>
      <c r="DZ713" s="245"/>
      <c r="EA713" s="245"/>
      <c r="EB713" s="245"/>
      <c r="EC713" s="245"/>
      <c r="ED713" s="245"/>
      <c r="EE713" s="245"/>
      <c r="EF713" s="245"/>
      <c r="EG713" s="245"/>
      <c r="EH713" s="245"/>
      <c r="EI713" s="245"/>
      <c r="EJ713" s="245"/>
      <c r="EK713" s="245"/>
      <c r="EL713" s="245"/>
      <c r="EM713" s="245"/>
      <c r="EN713" s="245"/>
      <c r="EO713" s="245"/>
      <c r="EP713" s="245"/>
      <c r="EQ713" s="245"/>
      <c r="ER713" s="245"/>
      <c r="ES713" s="245"/>
      <c r="ET713" s="245"/>
      <c r="EU713" s="245"/>
      <c r="EV713" s="245"/>
      <c r="EW713" s="245"/>
      <c r="EX713" s="246"/>
      <c r="EY713" s="246"/>
      <c r="EZ713" s="245"/>
      <c r="FA713" s="245"/>
      <c r="FB713" s="245"/>
      <c r="FC713" s="245"/>
      <c r="FD713" s="245"/>
      <c r="FE713" s="245"/>
      <c r="FF713" s="245"/>
      <c r="FG713" s="245"/>
      <c r="FH713" s="245"/>
      <c r="FI713" s="245"/>
      <c r="FJ713" s="245"/>
      <c r="FK713" s="245"/>
    </row>
    <row r="714" customFormat="false" ht="12.75" hidden="true" customHeight="false" outlineLevel="0" collapsed="false">
      <c r="A714" s="232"/>
      <c r="B714" s="233"/>
      <c r="C714" s="232"/>
      <c r="D714" s="234"/>
      <c r="E714" s="234"/>
      <c r="F714" s="235"/>
      <c r="G714" s="234"/>
      <c r="H714" s="234"/>
      <c r="I714" s="237"/>
      <c r="J714" s="238"/>
      <c r="K714" s="247" t="s">
        <v>161</v>
      </c>
      <c r="L714" s="248" t="n">
        <f aca="false">(L712*L713*$G712)*$L$8</f>
        <v>0</v>
      </c>
      <c r="M714" s="248"/>
      <c r="N714" s="248" t="n">
        <f aca="false">(N712*N713*$G712)*$L$8</f>
        <v>0</v>
      </c>
      <c r="O714" s="248"/>
      <c r="P714" s="248" t="n">
        <f aca="false">(P712*P713*$G712)*$L$8</f>
        <v>0</v>
      </c>
      <c r="Q714" s="248"/>
      <c r="R714" s="248" t="n">
        <f aca="false">(R712*R713*$G712)*$L$8</f>
        <v>0</v>
      </c>
      <c r="S714" s="248"/>
      <c r="T714" s="248" t="n">
        <f aca="false">(T712*T713*$G712)*$T$8</f>
        <v>0</v>
      </c>
      <c r="U714" s="248"/>
      <c r="V714" s="248" t="n">
        <f aca="false">(V712*V713*$G712)*$T$8</f>
        <v>0</v>
      </c>
      <c r="W714" s="248"/>
      <c r="X714" s="248" t="n">
        <f aca="false">(X712*X713*$G712)*$T$8</f>
        <v>0</v>
      </c>
      <c r="Y714" s="248"/>
      <c r="Z714" s="248" t="n">
        <f aca="false">(Z712*Z713*$G712)*$T$8</f>
        <v>0</v>
      </c>
      <c r="AA714" s="248"/>
      <c r="AB714" s="248" t="n">
        <f aca="false">(AB712*AB713*$G712)*$AB$8</f>
        <v>0</v>
      </c>
      <c r="AC714" s="248"/>
      <c r="AD714" s="248" t="n">
        <f aca="false">(AD712*AD713*$G712)*$AB$8</f>
        <v>0</v>
      </c>
      <c r="AE714" s="248"/>
      <c r="AF714" s="248" t="n">
        <f aca="false">(AF712*AF713*$G712)*$AB$8</f>
        <v>0</v>
      </c>
      <c r="AG714" s="248"/>
      <c r="AH714" s="248" t="n">
        <f aca="false">(AH712*AH713*$G712)*$AB$8</f>
        <v>0</v>
      </c>
      <c r="AI714" s="248"/>
      <c r="AJ714" s="248" t="n">
        <f aca="false">(AJ712*AJ713*$G712)*$AJ$8</f>
        <v>0</v>
      </c>
      <c r="AK714" s="248"/>
      <c r="AL714" s="248" t="n">
        <f aca="false">(AL712*AL713*$G712)*$AJ$8</f>
        <v>0</v>
      </c>
      <c r="AM714" s="248"/>
      <c r="AN714" s="248" t="n">
        <f aca="false">(AN712*AN713*$G712)*$AJ$8</f>
        <v>0</v>
      </c>
      <c r="AO714" s="248"/>
      <c r="AP714" s="248" t="n">
        <f aca="false">(AP712*AP713*$G712)*$AJ$8</f>
        <v>0</v>
      </c>
      <c r="AQ714" s="248"/>
      <c r="AR714" s="248" t="n">
        <f aca="false">(AR712*AR713*$G712)*$AT$8</f>
        <v>0</v>
      </c>
      <c r="AS714" s="248"/>
      <c r="AT714" s="248" t="n">
        <f aca="false">(AT712*AT713*$G712)*$AT$8</f>
        <v>0</v>
      </c>
      <c r="AU714" s="248"/>
      <c r="AV714" s="248" t="n">
        <f aca="false">(AV712*AV713*$G712)*$AT$8</f>
        <v>0</v>
      </c>
      <c r="AW714" s="248"/>
      <c r="AX714" s="248" t="n">
        <f aca="false">(AX712*AX713*$G712)*$AT$8</f>
        <v>0</v>
      </c>
      <c r="AY714" s="248"/>
      <c r="AZ714" s="248" t="n">
        <f aca="false">(AZ712*AZ713*$G712)*$BB$8</f>
        <v>0</v>
      </c>
      <c r="BA714" s="248"/>
      <c r="BB714" s="248" t="n">
        <f aca="false">(BB712*BB713*$G712)*$BB$8</f>
        <v>0</v>
      </c>
      <c r="BC714" s="248"/>
      <c r="BD714" s="248" t="n">
        <f aca="false">(BD712*BD713*$G712)*$BB$8</f>
        <v>0</v>
      </c>
      <c r="BE714" s="248"/>
      <c r="BF714" s="248" t="n">
        <f aca="false">(BF712*BF713*$G712)*$BB$8</f>
        <v>0</v>
      </c>
      <c r="BG714" s="248"/>
      <c r="BH714" s="248" t="n">
        <f aca="false">(BH712*BH713*$G712)*$BJ$8</f>
        <v>0</v>
      </c>
      <c r="BI714" s="248"/>
      <c r="BJ714" s="248" t="n">
        <f aca="false">(BJ712*BJ713*$G712)*$BJ$8</f>
        <v>0</v>
      </c>
      <c r="BK714" s="248"/>
      <c r="BL714" s="248" t="n">
        <f aca="false">(BL712*BL713*$G712)*$BJ$8</f>
        <v>0</v>
      </c>
      <c r="BM714" s="248"/>
      <c r="BN714" s="248" t="n">
        <f aca="false">(BN712*BN713*$G712)*$BJ$8</f>
        <v>0</v>
      </c>
      <c r="BO714" s="248"/>
      <c r="BP714" s="248" t="n">
        <f aca="false">(BP712*BP713*$G712)*$BT$8</f>
        <v>0</v>
      </c>
      <c r="BQ714" s="248"/>
      <c r="BR714" s="248" t="n">
        <f aca="false">(BR712*BR713*$G712)*$BT$8</f>
        <v>0</v>
      </c>
      <c r="BS714" s="248"/>
      <c r="BT714" s="248" t="n">
        <f aca="false">(BT712*BT713*$G712)*$BT$8</f>
        <v>0</v>
      </c>
      <c r="BU714" s="248"/>
      <c r="BV714" s="248" t="n">
        <f aca="false">(BV712*BV713*$G712)*$BT$8</f>
        <v>0</v>
      </c>
      <c r="BW714" s="248"/>
      <c r="BX714" s="248" t="n">
        <f aca="false">(BX712*BX713*$G712)*$BT$8</f>
        <v>0</v>
      </c>
      <c r="BY714" s="248"/>
      <c r="BZ714" s="248" t="n">
        <f aca="false">(BZ712*BZ713*$G712)*$BT$8</f>
        <v>6481.23916555584</v>
      </c>
      <c r="CA714" s="248"/>
      <c r="CB714" s="248" t="n">
        <f aca="false">(CB712*CB713*$G712)*$CB$8</f>
        <v>14400</v>
      </c>
      <c r="CC714" s="248"/>
      <c r="CD714" s="248" t="n">
        <f aca="false">(CD712*CD713*$G712)*$CB$8</f>
        <v>6500.13396381497</v>
      </c>
      <c r="CE714" s="248"/>
      <c r="CF714" s="248" t="n">
        <f aca="false">(CF712*CF713*$G712)*$CB$8</f>
        <v>0</v>
      </c>
      <c r="CG714" s="248"/>
      <c r="CH714" s="248" t="n">
        <f aca="false">(CH712*CH713*$G712)*$CB$8</f>
        <v>0</v>
      </c>
      <c r="CI714" s="248"/>
      <c r="CJ714" s="248" t="n">
        <f aca="false">(CJ712*CJ713*$G712)*$CJ$8</f>
        <v>0</v>
      </c>
      <c r="CK714" s="248"/>
      <c r="CL714" s="248" t="n">
        <f aca="false">(CL712*CL713*$G712)*$CJ$8</f>
        <v>0</v>
      </c>
      <c r="CM714" s="248"/>
      <c r="CN714" s="248" t="n">
        <f aca="false">(CN712*CN713*$G712)*$CT$8</f>
        <v>0</v>
      </c>
      <c r="CO714" s="248"/>
      <c r="CP714" s="248" t="n">
        <f aca="false">(CP712*CP713*$G712)*$CT$8</f>
        <v>0</v>
      </c>
      <c r="CQ714" s="248"/>
      <c r="CR714" s="248" t="n">
        <f aca="false">(CR712*CR713*$G712)*$CT$8</f>
        <v>0</v>
      </c>
      <c r="CS714" s="248"/>
      <c r="CT714" s="248" t="n">
        <f aca="false">(CT712*CT713*$G712)*$CT$8</f>
        <v>0</v>
      </c>
      <c r="CU714" s="248"/>
      <c r="CV714" s="248" t="n">
        <f aca="false">(CV712*CV713*$G712)*$DB$8</f>
        <v>0</v>
      </c>
      <c r="CW714" s="248"/>
      <c r="CX714" s="248" t="n">
        <f aca="false">(CX712*CX713*$G712)*$DB$8</f>
        <v>0</v>
      </c>
      <c r="CY714" s="248"/>
      <c r="CZ714" s="248" t="n">
        <f aca="false">(CZ712*CZ713*$G712)*$DB$8</f>
        <v>0</v>
      </c>
      <c r="DA714" s="248"/>
      <c r="DB714" s="248" t="n">
        <f aca="false">(DB712*DB713*$G712)*$DB$8</f>
        <v>0</v>
      </c>
      <c r="DC714" s="248"/>
      <c r="DD714" s="248" t="n">
        <f aca="false">(DD712*DD713*$G712)*$DB$8</f>
        <v>0</v>
      </c>
      <c r="DE714" s="248"/>
      <c r="DF714" s="248" t="n">
        <f aca="false">(DF712*DF713*$G712)*$DB$8</f>
        <v>0</v>
      </c>
      <c r="DG714" s="248"/>
      <c r="DH714" s="248" t="n">
        <f aca="false">(DH712*DH713*$G712)*$DB$8</f>
        <v>0</v>
      </c>
      <c r="DI714" s="248"/>
      <c r="DJ714" s="292" t="n">
        <f aca="false">(DJ712*DJ713*$G712)*$DB$8</f>
        <v>0</v>
      </c>
      <c r="DK714" s="292"/>
      <c r="DL714" s="248" t="n">
        <f aca="false">(DL712*DL713*$G712)*$DB$8</f>
        <v>0</v>
      </c>
      <c r="DM714" s="248"/>
      <c r="DN714" s="248" t="n">
        <f aca="false">(DN712*DN713*$G712)*$DB$8</f>
        <v>0</v>
      </c>
      <c r="DO714" s="248"/>
      <c r="DP714" s="248" t="n">
        <f aca="false">(DP712*DP713*$G712)*$DB$8</f>
        <v>0</v>
      </c>
      <c r="DQ714" s="248"/>
      <c r="DR714" s="248" t="n">
        <f aca="false">(DR712*DR713*$G712)*$DB$8</f>
        <v>0</v>
      </c>
      <c r="DS714" s="248"/>
      <c r="DT714" s="248" t="n">
        <f aca="false">(DT712*DT713*$G712)*$DB$8</f>
        <v>0</v>
      </c>
      <c r="DU714" s="248"/>
      <c r="DV714" s="248" t="n">
        <f aca="false">(DV712*DV713*$G712)*$DB$8</f>
        <v>0</v>
      </c>
      <c r="DW714" s="248"/>
      <c r="DX714" s="248" t="n">
        <f aca="false">(DX712*DX713*$G712)*$DB$8</f>
        <v>0</v>
      </c>
      <c r="DY714" s="248"/>
      <c r="DZ714" s="248" t="n">
        <f aca="false">(DZ712*DZ713*$G712)*$DB$8</f>
        <v>0</v>
      </c>
      <c r="EA714" s="248"/>
      <c r="EB714" s="248" t="n">
        <f aca="false">(EB712*EB713*$G712)*$DB$8</f>
        <v>0</v>
      </c>
      <c r="EC714" s="248"/>
      <c r="ED714" s="248" t="n">
        <f aca="false">(ED712*ED713*$G712)*$DB$8</f>
        <v>0</v>
      </c>
      <c r="EE714" s="248"/>
      <c r="EF714" s="248" t="n">
        <f aca="false">(EF712*EF713*$G712)*$DB$8</f>
        <v>0</v>
      </c>
      <c r="EG714" s="248"/>
      <c r="EH714" s="248" t="n">
        <f aca="false">(EH712*EH713*$G712)*$DB$8</f>
        <v>0</v>
      </c>
      <c r="EI714" s="248"/>
      <c r="EJ714" s="248" t="n">
        <f aca="false">(EJ712*EJ713*$G712)*$DB$8</f>
        <v>0</v>
      </c>
      <c r="EK714" s="248"/>
      <c r="EL714" s="248" t="n">
        <f aca="false">(EL712*EL713*$G712)*$DB$8</f>
        <v>0</v>
      </c>
      <c r="EM714" s="248"/>
      <c r="EN714" s="248" t="n">
        <f aca="false">(EN712*EN713*$G712)*$DB$8</f>
        <v>0</v>
      </c>
      <c r="EO714" s="248"/>
      <c r="EP714" s="248" t="n">
        <f aca="false">(EP712*EP713*$G712)*$DB$8</f>
        <v>0</v>
      </c>
      <c r="EQ714" s="248"/>
      <c r="ER714" s="248" t="n">
        <f aca="false">(ER712*ER713*$G712)*$DB$8</f>
        <v>0</v>
      </c>
      <c r="ES714" s="248"/>
      <c r="ET714" s="248" t="n">
        <f aca="false">(ET712*ET713*$G712)*$DB$8</f>
        <v>0</v>
      </c>
      <c r="EU714" s="248"/>
      <c r="EV714" s="248" t="n">
        <f aca="false">(EV712*EV713*$G712)*$DB$8</f>
        <v>0</v>
      </c>
      <c r="EW714" s="248"/>
      <c r="EX714" s="249" t="n">
        <f aca="false">(EX712*EX713*$G712)*$DB$8</f>
        <v>0</v>
      </c>
      <c r="EY714" s="249"/>
      <c r="EZ714" s="248" t="n">
        <f aca="false">(EZ712*EZ713*$G712)*$DB$8</f>
        <v>0</v>
      </c>
      <c r="FA714" s="248"/>
      <c r="FB714" s="248" t="n">
        <f aca="false">(FB712*FB713*$G712)*$DB$8</f>
        <v>0</v>
      </c>
      <c r="FC714" s="248"/>
      <c r="FD714" s="248" t="n">
        <f aca="false">(FD712*FD713*$G712)*$DB$8</f>
        <v>0</v>
      </c>
      <c r="FE714" s="248"/>
      <c r="FF714" s="248" t="n">
        <f aca="false">(FF712*FF713*$G712)*$DB$8</f>
        <v>0</v>
      </c>
      <c r="FG714" s="248"/>
      <c r="FH714" s="248" t="n">
        <f aca="false">(FH712*FH713*$G712)*$DB$8</f>
        <v>0</v>
      </c>
      <c r="FI714" s="248"/>
      <c r="FJ714" s="248" t="n">
        <f aca="false">(FJ712*FJ713*$G712)*$DB$8</f>
        <v>0</v>
      </c>
      <c r="FK714" s="248"/>
    </row>
    <row r="715" customFormat="false" ht="12.75" hidden="true" customHeight="false" outlineLevel="0" collapsed="false">
      <c r="A715" s="232"/>
      <c r="B715" s="233"/>
      <c r="C715" s="232"/>
      <c r="D715" s="234"/>
      <c r="E715" s="234"/>
      <c r="F715" s="235"/>
      <c r="G715" s="234"/>
      <c r="H715" s="234"/>
      <c r="I715" s="237"/>
      <c r="J715" s="238"/>
      <c r="K715" s="250" t="s">
        <v>162</v>
      </c>
      <c r="L715" s="251" t="n">
        <f aca="false">L714</f>
        <v>0</v>
      </c>
      <c r="M715" s="251"/>
      <c r="N715" s="251" t="n">
        <f aca="false">L715+N714</f>
        <v>0</v>
      </c>
      <c r="O715" s="251"/>
      <c r="P715" s="251" t="n">
        <f aca="false">N715+P714</f>
        <v>0</v>
      </c>
      <c r="Q715" s="251"/>
      <c r="R715" s="251" t="n">
        <f aca="false">P715+R714</f>
        <v>0</v>
      </c>
      <c r="S715" s="251"/>
      <c r="T715" s="251" t="n">
        <f aca="false">R715+T714</f>
        <v>0</v>
      </c>
      <c r="U715" s="251"/>
      <c r="V715" s="251" t="n">
        <f aca="false">T715+V714</f>
        <v>0</v>
      </c>
      <c r="W715" s="251"/>
      <c r="X715" s="251" t="n">
        <f aca="false">V715+X714</f>
        <v>0</v>
      </c>
      <c r="Y715" s="251"/>
      <c r="Z715" s="251" t="n">
        <f aca="false">X715+Z714</f>
        <v>0</v>
      </c>
      <c r="AA715" s="251"/>
      <c r="AB715" s="251" t="n">
        <f aca="false">Z715+AB714</f>
        <v>0</v>
      </c>
      <c r="AC715" s="251"/>
      <c r="AD715" s="251" t="n">
        <f aca="false">AB715+AD714</f>
        <v>0</v>
      </c>
      <c r="AE715" s="251"/>
      <c r="AF715" s="251" t="n">
        <f aca="false">AD715+AF714</f>
        <v>0</v>
      </c>
      <c r="AG715" s="251"/>
      <c r="AH715" s="251" t="n">
        <f aca="false">AF715+AH714</f>
        <v>0</v>
      </c>
      <c r="AI715" s="251"/>
      <c r="AJ715" s="251" t="n">
        <f aca="false">AH715+AJ714</f>
        <v>0</v>
      </c>
      <c r="AK715" s="251"/>
      <c r="AL715" s="251" t="n">
        <f aca="false">AJ715+AL714</f>
        <v>0</v>
      </c>
      <c r="AM715" s="251"/>
      <c r="AN715" s="251" t="n">
        <f aca="false">AL715+AN714</f>
        <v>0</v>
      </c>
      <c r="AO715" s="251"/>
      <c r="AP715" s="251" t="n">
        <f aca="false">AN715+AP714</f>
        <v>0</v>
      </c>
      <c r="AQ715" s="251"/>
      <c r="AR715" s="251" t="n">
        <f aca="false">AP715+AR714</f>
        <v>0</v>
      </c>
      <c r="AS715" s="251"/>
      <c r="AT715" s="251" t="n">
        <f aca="false">AR715+AT714</f>
        <v>0</v>
      </c>
      <c r="AU715" s="251"/>
      <c r="AV715" s="251" t="n">
        <f aca="false">AT715+AV714</f>
        <v>0</v>
      </c>
      <c r="AW715" s="251"/>
      <c r="AX715" s="251" t="n">
        <f aca="false">AV715+AX714</f>
        <v>0</v>
      </c>
      <c r="AY715" s="251"/>
      <c r="AZ715" s="251" t="n">
        <f aca="false">AX715+AZ714</f>
        <v>0</v>
      </c>
      <c r="BA715" s="251"/>
      <c r="BB715" s="251" t="n">
        <f aca="false">AZ715+BB714</f>
        <v>0</v>
      </c>
      <c r="BC715" s="251"/>
      <c r="BD715" s="251" t="n">
        <f aca="false">BB715+BD714</f>
        <v>0</v>
      </c>
      <c r="BE715" s="251"/>
      <c r="BF715" s="251" t="n">
        <f aca="false">BD715+BF714</f>
        <v>0</v>
      </c>
      <c r="BG715" s="251"/>
      <c r="BH715" s="251" t="n">
        <f aca="false">BF715+BH714</f>
        <v>0</v>
      </c>
      <c r="BI715" s="251"/>
      <c r="BJ715" s="251" t="n">
        <f aca="false">BH715+BJ714</f>
        <v>0</v>
      </c>
      <c r="BK715" s="251"/>
      <c r="BL715" s="251" t="n">
        <f aca="false">BJ715+BL714</f>
        <v>0</v>
      </c>
      <c r="BM715" s="251"/>
      <c r="BN715" s="251" t="n">
        <f aca="false">BL715+BN714</f>
        <v>0</v>
      </c>
      <c r="BO715" s="251"/>
      <c r="BP715" s="251" t="n">
        <f aca="false">BN715+BP714</f>
        <v>0</v>
      </c>
      <c r="BQ715" s="251"/>
      <c r="BR715" s="251" t="n">
        <f aca="false">BP715+BR714</f>
        <v>0</v>
      </c>
      <c r="BS715" s="251"/>
      <c r="BT715" s="251" t="n">
        <f aca="false">BR715+BT714</f>
        <v>0</v>
      </c>
      <c r="BU715" s="251"/>
      <c r="BV715" s="251" t="n">
        <f aca="false">BT715+BV714</f>
        <v>0</v>
      </c>
      <c r="BW715" s="251"/>
      <c r="BX715" s="251" t="n">
        <f aca="false">BV715+BX714</f>
        <v>0</v>
      </c>
      <c r="BY715" s="251"/>
      <c r="BZ715" s="251" t="n">
        <f aca="false">BX715+BZ714</f>
        <v>6481.23916555584</v>
      </c>
      <c r="CA715" s="251"/>
      <c r="CB715" s="251" t="n">
        <f aca="false">BZ715+CB714</f>
        <v>20881.2391655558</v>
      </c>
      <c r="CC715" s="251"/>
      <c r="CD715" s="251" t="n">
        <f aca="false">CB715+CD714</f>
        <v>27381.3731293708</v>
      </c>
      <c r="CE715" s="251"/>
      <c r="CF715" s="251" t="n">
        <f aca="false">CD715+CF714</f>
        <v>27381.3731293708</v>
      </c>
      <c r="CG715" s="251"/>
      <c r="CH715" s="251" t="n">
        <f aca="false">CF715+CH714</f>
        <v>27381.3731293708</v>
      </c>
      <c r="CI715" s="251"/>
      <c r="CJ715" s="251" t="n">
        <f aca="false">CH715+CJ714</f>
        <v>27381.3731293708</v>
      </c>
      <c r="CK715" s="251"/>
      <c r="CL715" s="251" t="n">
        <f aca="false">CJ715+CL714</f>
        <v>27381.3731293708</v>
      </c>
      <c r="CM715" s="251"/>
      <c r="CN715" s="251" t="n">
        <f aca="false">CL715+CN714</f>
        <v>27381.3731293708</v>
      </c>
      <c r="CO715" s="251"/>
      <c r="CP715" s="251" t="n">
        <f aca="false">CN715+CP714</f>
        <v>27381.3731293708</v>
      </c>
      <c r="CQ715" s="251"/>
      <c r="CR715" s="251" t="n">
        <f aca="false">CP715+CR714</f>
        <v>27381.3731293708</v>
      </c>
      <c r="CS715" s="251"/>
      <c r="CT715" s="251" t="n">
        <f aca="false">CR715+CT714</f>
        <v>27381.3731293708</v>
      </c>
      <c r="CU715" s="251"/>
      <c r="CV715" s="251" t="n">
        <f aca="false">CT715+CV714</f>
        <v>27381.3731293708</v>
      </c>
      <c r="CW715" s="251"/>
      <c r="CX715" s="251" t="n">
        <f aca="false">CV715+CX714</f>
        <v>27381.3731293708</v>
      </c>
      <c r="CY715" s="251"/>
      <c r="CZ715" s="251" t="n">
        <f aca="false">CX715+CZ714</f>
        <v>27381.3731293708</v>
      </c>
      <c r="DA715" s="251"/>
      <c r="DB715" s="251" t="n">
        <f aca="false">CZ715+DB714</f>
        <v>27381.3731293708</v>
      </c>
      <c r="DC715" s="251"/>
      <c r="DD715" s="251" t="n">
        <f aca="false">DB715+DD714</f>
        <v>27381.3731293708</v>
      </c>
      <c r="DE715" s="251"/>
      <c r="DF715" s="251" t="n">
        <f aca="false">DD715+DF714</f>
        <v>27381.3731293708</v>
      </c>
      <c r="DG715" s="251"/>
      <c r="DH715" s="251" t="n">
        <f aca="false">DF715+DH714</f>
        <v>27381.3731293708</v>
      </c>
      <c r="DI715" s="251"/>
      <c r="DJ715" s="293" t="n">
        <f aca="false">DH715+DJ714</f>
        <v>27381.3731293708</v>
      </c>
      <c r="DK715" s="293"/>
      <c r="DL715" s="251" t="n">
        <f aca="false">DJ715+DL714</f>
        <v>27381.3731293708</v>
      </c>
      <c r="DM715" s="251"/>
      <c r="DN715" s="251" t="n">
        <f aca="false">DL715+DN714</f>
        <v>27381.3731293708</v>
      </c>
      <c r="DO715" s="251"/>
      <c r="DP715" s="251" t="n">
        <f aca="false">DN715+DP714</f>
        <v>27381.3731293708</v>
      </c>
      <c r="DQ715" s="251"/>
      <c r="DR715" s="251" t="n">
        <f aca="false">DP715+DR714</f>
        <v>27381.3731293708</v>
      </c>
      <c r="DS715" s="251"/>
      <c r="DT715" s="251" t="n">
        <f aca="false">DR715+DT714</f>
        <v>27381.3731293708</v>
      </c>
      <c r="DU715" s="251"/>
      <c r="DV715" s="251" t="n">
        <f aca="false">DT715+DV714</f>
        <v>27381.3731293708</v>
      </c>
      <c r="DW715" s="251"/>
      <c r="DX715" s="251" t="n">
        <f aca="false">DV715+DX714</f>
        <v>27381.3731293708</v>
      </c>
      <c r="DY715" s="251"/>
      <c r="DZ715" s="251" t="n">
        <f aca="false">DX715+DZ714</f>
        <v>27381.3731293708</v>
      </c>
      <c r="EA715" s="251"/>
      <c r="EB715" s="251" t="n">
        <f aca="false">DZ715+EB714</f>
        <v>27381.3731293708</v>
      </c>
      <c r="EC715" s="251"/>
      <c r="ED715" s="251" t="n">
        <f aca="false">EB715+ED714</f>
        <v>27381.3731293708</v>
      </c>
      <c r="EE715" s="251"/>
      <c r="EF715" s="251" t="n">
        <f aca="false">ED715+EF714</f>
        <v>27381.3731293708</v>
      </c>
      <c r="EG715" s="251"/>
      <c r="EH715" s="251" t="n">
        <f aca="false">EF715+EH714</f>
        <v>27381.3731293708</v>
      </c>
      <c r="EI715" s="251"/>
      <c r="EJ715" s="251" t="n">
        <f aca="false">EH715+EJ714</f>
        <v>27381.3731293708</v>
      </c>
      <c r="EK715" s="251"/>
      <c r="EL715" s="251" t="n">
        <f aca="false">EJ715+EL714</f>
        <v>27381.3731293708</v>
      </c>
      <c r="EM715" s="251"/>
      <c r="EN715" s="251" t="n">
        <f aca="false">EL715+EN714</f>
        <v>27381.3731293708</v>
      </c>
      <c r="EO715" s="251"/>
      <c r="EP715" s="251" t="n">
        <f aca="false">EN715+EP714</f>
        <v>27381.3731293708</v>
      </c>
      <c r="EQ715" s="251"/>
      <c r="ER715" s="251" t="n">
        <f aca="false">EP715+ER714</f>
        <v>27381.3731293708</v>
      </c>
      <c r="ES715" s="251"/>
      <c r="ET715" s="251" t="n">
        <f aca="false">ER715+ET714</f>
        <v>27381.3731293708</v>
      </c>
      <c r="EU715" s="251"/>
      <c r="EV715" s="251" t="n">
        <f aca="false">ET715+EV714</f>
        <v>27381.3731293708</v>
      </c>
      <c r="EW715" s="251"/>
      <c r="EX715" s="252" t="n">
        <f aca="false">EV715+EX714</f>
        <v>27381.3731293708</v>
      </c>
      <c r="EY715" s="252"/>
      <c r="EZ715" s="251" t="n">
        <f aca="false">EX715+EZ714</f>
        <v>27381.3731293708</v>
      </c>
      <c r="FA715" s="251"/>
      <c r="FB715" s="251" t="n">
        <f aca="false">EZ715+FB714</f>
        <v>27381.3731293708</v>
      </c>
      <c r="FC715" s="251"/>
      <c r="FD715" s="251" t="n">
        <f aca="false">FB715+FD714</f>
        <v>27381.3731293708</v>
      </c>
      <c r="FE715" s="251"/>
      <c r="FF715" s="251" t="n">
        <f aca="false">FD715+FF714</f>
        <v>27381.3731293708</v>
      </c>
      <c r="FG715" s="251"/>
      <c r="FH715" s="251" t="n">
        <f aca="false">FF715+FH714</f>
        <v>27381.3731293708</v>
      </c>
      <c r="FI715" s="251"/>
      <c r="FJ715" s="251" t="n">
        <f aca="false">FH715+FJ714</f>
        <v>27381.3731293708</v>
      </c>
      <c r="FK715" s="251"/>
    </row>
    <row r="716" customFormat="false" ht="12.75" hidden="true" customHeight="false" outlineLevel="0" collapsed="false">
      <c r="A716" s="232"/>
      <c r="B716" s="233"/>
      <c r="C716" s="232"/>
      <c r="D716" s="234"/>
      <c r="E716" s="234"/>
      <c r="F716" s="235"/>
      <c r="G716" s="234"/>
      <c r="H716" s="253"/>
      <c r="I716" s="237"/>
      <c r="J716" s="238"/>
      <c r="K716" s="254" t="s">
        <v>163</v>
      </c>
      <c r="L716" s="255"/>
      <c r="M716" s="255"/>
      <c r="N716" s="255"/>
      <c r="O716" s="255"/>
      <c r="P716" s="255"/>
      <c r="Q716" s="255"/>
      <c r="R716" s="255"/>
      <c r="S716" s="255"/>
      <c r="T716" s="255"/>
      <c r="U716" s="255"/>
      <c r="V716" s="255"/>
      <c r="W716" s="255"/>
      <c r="X716" s="255"/>
      <c r="Y716" s="255"/>
      <c r="Z716" s="255"/>
      <c r="AA716" s="255"/>
      <c r="AB716" s="255"/>
      <c r="AC716" s="255"/>
      <c r="AD716" s="255"/>
      <c r="AE716" s="255"/>
      <c r="AF716" s="255"/>
      <c r="AG716" s="255"/>
      <c r="AH716" s="255"/>
      <c r="AI716" s="255"/>
      <c r="AJ716" s="255"/>
      <c r="AK716" s="255"/>
      <c r="AL716" s="255"/>
      <c r="AM716" s="255"/>
      <c r="AN716" s="255"/>
      <c r="AO716" s="255"/>
      <c r="AP716" s="255"/>
      <c r="AQ716" s="255"/>
      <c r="AR716" s="255"/>
      <c r="AS716" s="255"/>
      <c r="AT716" s="255"/>
      <c r="AU716" s="255"/>
      <c r="AV716" s="255"/>
      <c r="AW716" s="255"/>
      <c r="AX716" s="255"/>
      <c r="AY716" s="255"/>
      <c r="AZ716" s="255"/>
      <c r="BA716" s="255"/>
      <c r="BB716" s="255"/>
      <c r="BC716" s="255"/>
      <c r="BD716" s="255"/>
      <c r="BE716" s="255"/>
      <c r="BF716" s="255"/>
      <c r="BG716" s="255"/>
      <c r="BH716" s="255"/>
      <c r="BI716" s="255"/>
      <c r="BJ716" s="255"/>
      <c r="BK716" s="255"/>
      <c r="BL716" s="255"/>
      <c r="BM716" s="255"/>
      <c r="BN716" s="255"/>
      <c r="BO716" s="255"/>
      <c r="BP716" s="255"/>
      <c r="BQ716" s="255"/>
      <c r="BR716" s="255"/>
      <c r="BS716" s="255"/>
      <c r="BT716" s="255"/>
      <c r="BU716" s="255"/>
      <c r="BV716" s="255"/>
      <c r="BW716" s="255"/>
      <c r="BX716" s="255"/>
      <c r="BY716" s="255"/>
      <c r="BZ716" s="255"/>
      <c r="CA716" s="255"/>
      <c r="CB716" s="255"/>
      <c r="CC716" s="255"/>
      <c r="CD716" s="255"/>
      <c r="CE716" s="255"/>
      <c r="CF716" s="255"/>
      <c r="CG716" s="255"/>
      <c r="CH716" s="255"/>
      <c r="CI716" s="255"/>
      <c r="CJ716" s="255"/>
      <c r="CK716" s="255"/>
      <c r="CL716" s="255"/>
      <c r="CM716" s="255"/>
      <c r="CN716" s="255"/>
      <c r="CO716" s="255"/>
      <c r="CP716" s="255"/>
      <c r="CQ716" s="255"/>
      <c r="CR716" s="255"/>
      <c r="CS716" s="255"/>
      <c r="CT716" s="255"/>
      <c r="CU716" s="255"/>
      <c r="CV716" s="255"/>
      <c r="CW716" s="255"/>
      <c r="CX716" s="255"/>
      <c r="CY716" s="255"/>
      <c r="CZ716" s="255"/>
      <c r="DA716" s="255"/>
      <c r="DB716" s="255"/>
      <c r="DC716" s="255"/>
      <c r="DD716" s="255"/>
      <c r="DE716" s="255"/>
      <c r="DF716" s="255"/>
      <c r="DG716" s="255"/>
      <c r="DH716" s="255"/>
      <c r="DI716" s="255"/>
      <c r="DJ716" s="294"/>
      <c r="DK716" s="294"/>
      <c r="DL716" s="255"/>
      <c r="DM716" s="255"/>
      <c r="DN716" s="255"/>
      <c r="DO716" s="255"/>
      <c r="DP716" s="255"/>
      <c r="DQ716" s="255"/>
      <c r="DR716" s="255"/>
      <c r="DS716" s="255"/>
      <c r="DT716" s="255"/>
      <c r="DU716" s="255"/>
      <c r="DV716" s="255"/>
      <c r="DW716" s="255"/>
      <c r="DX716" s="255"/>
      <c r="DY716" s="255"/>
      <c r="DZ716" s="255"/>
      <c r="EA716" s="255"/>
      <c r="EB716" s="255"/>
      <c r="EC716" s="255"/>
      <c r="ED716" s="255"/>
      <c r="EE716" s="255"/>
      <c r="EF716" s="255"/>
      <c r="EG716" s="255"/>
      <c r="EH716" s="255"/>
      <c r="EI716" s="255"/>
      <c r="EJ716" s="255"/>
      <c r="EK716" s="255"/>
      <c r="EL716" s="255"/>
      <c r="EM716" s="255"/>
      <c r="EN716" s="255"/>
      <c r="EO716" s="255"/>
      <c r="EP716" s="255"/>
      <c r="EQ716" s="255"/>
      <c r="ER716" s="255"/>
      <c r="ES716" s="255"/>
      <c r="ET716" s="255"/>
      <c r="EU716" s="255"/>
      <c r="EV716" s="255"/>
      <c r="EW716" s="255"/>
      <c r="EX716" s="256"/>
      <c r="EY716" s="256"/>
      <c r="EZ716" s="255"/>
      <c r="FA716" s="255"/>
      <c r="FB716" s="255"/>
      <c r="FC716" s="255"/>
      <c r="FD716" s="255"/>
      <c r="FE716" s="255"/>
      <c r="FF716" s="255"/>
      <c r="FG716" s="255"/>
      <c r="FH716" s="255"/>
      <c r="FI716" s="255"/>
      <c r="FJ716" s="255"/>
      <c r="FK716" s="255"/>
    </row>
    <row r="717" customFormat="false" ht="12.75" hidden="true" customHeight="false" outlineLevel="0" collapsed="false">
      <c r="A717" s="232"/>
      <c r="B717" s="233"/>
      <c r="C717" s="232"/>
      <c r="D717" s="234"/>
      <c r="E717" s="234"/>
      <c r="F717" s="235"/>
      <c r="G717" s="234"/>
      <c r="H717" s="257"/>
      <c r="I717" s="237"/>
      <c r="J717" s="238"/>
      <c r="K717" s="258" t="s">
        <v>164</v>
      </c>
      <c r="L717" s="259" t="n">
        <f aca="false">L716</f>
        <v>0</v>
      </c>
      <c r="M717" s="259"/>
      <c r="N717" s="259" t="n">
        <f aca="false">N716+L717</f>
        <v>0</v>
      </c>
      <c r="O717" s="259"/>
      <c r="P717" s="259" t="n">
        <f aca="false">P716+N717</f>
        <v>0</v>
      </c>
      <c r="Q717" s="259"/>
      <c r="R717" s="259" t="n">
        <f aca="false">R716+P717</f>
        <v>0</v>
      </c>
      <c r="S717" s="259"/>
      <c r="T717" s="259" t="n">
        <f aca="false">T716+R717</f>
        <v>0</v>
      </c>
      <c r="U717" s="259"/>
      <c r="V717" s="259" t="n">
        <f aca="false">V716+T717</f>
        <v>0</v>
      </c>
      <c r="W717" s="259"/>
      <c r="X717" s="259" t="n">
        <f aca="false">X716+V717</f>
        <v>0</v>
      </c>
      <c r="Y717" s="259"/>
      <c r="Z717" s="259" t="n">
        <f aca="false">Z716+X717</f>
        <v>0</v>
      </c>
      <c r="AA717" s="259"/>
      <c r="AB717" s="259" t="n">
        <f aca="false">AB716+Z717</f>
        <v>0</v>
      </c>
      <c r="AC717" s="259"/>
      <c r="AD717" s="259" t="n">
        <f aca="false">AD716+AB717</f>
        <v>0</v>
      </c>
      <c r="AE717" s="259"/>
      <c r="AF717" s="259" t="n">
        <f aca="false">AF716+AD717</f>
        <v>0</v>
      </c>
      <c r="AG717" s="259"/>
      <c r="AH717" s="259" t="n">
        <f aca="false">AH716+AF717</f>
        <v>0</v>
      </c>
      <c r="AI717" s="259"/>
      <c r="AJ717" s="259" t="n">
        <f aca="false">AJ716+AH717</f>
        <v>0</v>
      </c>
      <c r="AK717" s="259"/>
      <c r="AL717" s="259" t="n">
        <f aca="false">AL716+AJ717</f>
        <v>0</v>
      </c>
      <c r="AM717" s="259"/>
      <c r="AN717" s="259" t="n">
        <f aca="false">AN716+AL717</f>
        <v>0</v>
      </c>
      <c r="AO717" s="259"/>
      <c r="AP717" s="259" t="n">
        <f aca="false">AP716+AN717</f>
        <v>0</v>
      </c>
      <c r="AQ717" s="259"/>
      <c r="AR717" s="259" t="n">
        <f aca="false">AR716+AP717</f>
        <v>0</v>
      </c>
      <c r="AS717" s="259"/>
      <c r="AT717" s="259" t="n">
        <f aca="false">AT716+AR717</f>
        <v>0</v>
      </c>
      <c r="AU717" s="259"/>
      <c r="AV717" s="259" t="n">
        <f aca="false">AV716+AT717</f>
        <v>0</v>
      </c>
      <c r="AW717" s="259"/>
      <c r="AX717" s="259" t="n">
        <f aca="false">AX716+AV717</f>
        <v>0</v>
      </c>
      <c r="AY717" s="259"/>
      <c r="AZ717" s="259" t="n">
        <f aca="false">AZ716+AX717</f>
        <v>0</v>
      </c>
      <c r="BA717" s="259"/>
      <c r="BB717" s="259" t="n">
        <f aca="false">BB716+AZ717</f>
        <v>0</v>
      </c>
      <c r="BC717" s="259"/>
      <c r="BD717" s="259" t="n">
        <f aca="false">BD716+BB717</f>
        <v>0</v>
      </c>
      <c r="BE717" s="259"/>
      <c r="BF717" s="259" t="n">
        <f aca="false">BF716+BD717</f>
        <v>0</v>
      </c>
      <c r="BG717" s="259"/>
      <c r="BH717" s="259" t="n">
        <f aca="false">BH716+BF717</f>
        <v>0</v>
      </c>
      <c r="BI717" s="259"/>
      <c r="BJ717" s="259" t="n">
        <f aca="false">BJ716+BH717</f>
        <v>0</v>
      </c>
      <c r="BK717" s="259"/>
      <c r="BL717" s="259" t="n">
        <f aca="false">BL716+BJ717</f>
        <v>0</v>
      </c>
      <c r="BM717" s="259"/>
      <c r="BN717" s="259" t="n">
        <f aca="false">BN716+BL717</f>
        <v>0</v>
      </c>
      <c r="BO717" s="259"/>
      <c r="BP717" s="259" t="n">
        <f aca="false">BP716+BN717</f>
        <v>0</v>
      </c>
      <c r="BQ717" s="259"/>
      <c r="BR717" s="259" t="n">
        <f aca="false">BR716+BP717</f>
        <v>0</v>
      </c>
      <c r="BS717" s="259"/>
      <c r="BT717" s="259" t="n">
        <f aca="false">BT716+BR717</f>
        <v>0</v>
      </c>
      <c r="BU717" s="259"/>
      <c r="BV717" s="259" t="n">
        <f aca="false">BV716+BT717</f>
        <v>0</v>
      </c>
      <c r="BW717" s="259"/>
      <c r="BX717" s="259" t="n">
        <f aca="false">BX716+BV717</f>
        <v>0</v>
      </c>
      <c r="BY717" s="259"/>
      <c r="BZ717" s="259" t="n">
        <f aca="false">BZ716+BX717</f>
        <v>0</v>
      </c>
      <c r="CA717" s="259"/>
      <c r="CB717" s="259" t="n">
        <f aca="false">CB716+BZ717</f>
        <v>0</v>
      </c>
      <c r="CC717" s="259"/>
      <c r="CD717" s="259" t="n">
        <f aca="false">CD716+CB717</f>
        <v>0</v>
      </c>
      <c r="CE717" s="259"/>
      <c r="CF717" s="259" t="n">
        <f aca="false">CF716+CD717</f>
        <v>0</v>
      </c>
      <c r="CG717" s="259"/>
      <c r="CH717" s="259" t="n">
        <f aca="false">CH716+CF717</f>
        <v>0</v>
      </c>
      <c r="CI717" s="259"/>
      <c r="CJ717" s="259" t="n">
        <f aca="false">CJ716+CH717</f>
        <v>0</v>
      </c>
      <c r="CK717" s="259"/>
      <c r="CL717" s="259" t="n">
        <f aca="false">CL716+CJ717</f>
        <v>0</v>
      </c>
      <c r="CM717" s="259"/>
      <c r="CN717" s="259" t="n">
        <f aca="false">CN716+CL717</f>
        <v>0</v>
      </c>
      <c r="CO717" s="259"/>
      <c r="CP717" s="259" t="n">
        <f aca="false">CP716+CN717</f>
        <v>0</v>
      </c>
      <c r="CQ717" s="259"/>
      <c r="CR717" s="259" t="n">
        <f aca="false">CR716+CP717</f>
        <v>0</v>
      </c>
      <c r="CS717" s="259"/>
      <c r="CT717" s="259" t="n">
        <f aca="false">CT716+CR717</f>
        <v>0</v>
      </c>
      <c r="CU717" s="259"/>
      <c r="CV717" s="259" t="n">
        <f aca="false">CV716+CT717</f>
        <v>0</v>
      </c>
      <c r="CW717" s="259"/>
      <c r="CX717" s="259" t="n">
        <f aca="false">CX716+CV717</f>
        <v>0</v>
      </c>
      <c r="CY717" s="259"/>
      <c r="CZ717" s="259" t="n">
        <f aca="false">CZ716+CX717</f>
        <v>0</v>
      </c>
      <c r="DA717" s="259"/>
      <c r="DB717" s="259" t="n">
        <f aca="false">DB716+CZ717</f>
        <v>0</v>
      </c>
      <c r="DC717" s="259"/>
      <c r="DD717" s="259" t="n">
        <f aca="false">DD716+DB717</f>
        <v>0</v>
      </c>
      <c r="DE717" s="259"/>
      <c r="DF717" s="259" t="n">
        <f aca="false">DF716+DD717</f>
        <v>0</v>
      </c>
      <c r="DG717" s="259"/>
      <c r="DH717" s="259" t="n">
        <f aca="false">DH716+DF717</f>
        <v>0</v>
      </c>
      <c r="DI717" s="259"/>
      <c r="DJ717" s="296" t="n">
        <f aca="false">DJ716+DH717</f>
        <v>0</v>
      </c>
      <c r="DK717" s="296"/>
      <c r="DL717" s="259" t="n">
        <f aca="false">DL716+DJ717</f>
        <v>0</v>
      </c>
      <c r="DM717" s="259"/>
      <c r="DN717" s="259" t="n">
        <f aca="false">DN716+DL717</f>
        <v>0</v>
      </c>
      <c r="DO717" s="259"/>
      <c r="DP717" s="259" t="n">
        <f aca="false">DP716+DN717</f>
        <v>0</v>
      </c>
      <c r="DQ717" s="259"/>
      <c r="DR717" s="259" t="n">
        <f aca="false">DR716+DP717</f>
        <v>0</v>
      </c>
      <c r="DS717" s="259"/>
      <c r="DT717" s="259" t="n">
        <f aca="false">DT716+DR717</f>
        <v>0</v>
      </c>
      <c r="DU717" s="259"/>
      <c r="DV717" s="259" t="n">
        <f aca="false">DV716+DT717</f>
        <v>0</v>
      </c>
      <c r="DW717" s="259"/>
      <c r="DX717" s="259" t="n">
        <f aca="false">DX716+DV717</f>
        <v>0</v>
      </c>
      <c r="DY717" s="259"/>
      <c r="DZ717" s="259" t="n">
        <f aca="false">DZ716+DX717</f>
        <v>0</v>
      </c>
      <c r="EA717" s="259"/>
      <c r="EB717" s="259" t="n">
        <f aca="false">EB716+DZ717</f>
        <v>0</v>
      </c>
      <c r="EC717" s="259"/>
      <c r="ED717" s="259" t="n">
        <f aca="false">ED716+EB717</f>
        <v>0</v>
      </c>
      <c r="EE717" s="259"/>
      <c r="EF717" s="259" t="n">
        <f aca="false">EF716+ED717</f>
        <v>0</v>
      </c>
      <c r="EG717" s="259"/>
      <c r="EH717" s="259" t="n">
        <f aca="false">EH716+EF717</f>
        <v>0</v>
      </c>
      <c r="EI717" s="259"/>
      <c r="EJ717" s="259" t="n">
        <f aca="false">EJ716+EH717</f>
        <v>0</v>
      </c>
      <c r="EK717" s="259"/>
      <c r="EL717" s="259" t="n">
        <f aca="false">EL716+EJ717</f>
        <v>0</v>
      </c>
      <c r="EM717" s="259"/>
      <c r="EN717" s="259" t="n">
        <f aca="false">EN716+EL717</f>
        <v>0</v>
      </c>
      <c r="EO717" s="259"/>
      <c r="EP717" s="259" t="n">
        <f aca="false">EP716+EN717</f>
        <v>0</v>
      </c>
      <c r="EQ717" s="259"/>
      <c r="ER717" s="259" t="n">
        <f aca="false">ER716+EP717</f>
        <v>0</v>
      </c>
      <c r="ES717" s="259"/>
      <c r="ET717" s="259" t="n">
        <f aca="false">ET716+ER717</f>
        <v>0</v>
      </c>
      <c r="EU717" s="259"/>
      <c r="EV717" s="259" t="n">
        <f aca="false">EV716+ET717</f>
        <v>0</v>
      </c>
      <c r="EW717" s="259"/>
      <c r="EX717" s="260" t="n">
        <f aca="false">EX716+EV717</f>
        <v>0</v>
      </c>
      <c r="EY717" s="260"/>
      <c r="EZ717" s="259" t="n">
        <f aca="false">EZ716+EX717</f>
        <v>0</v>
      </c>
      <c r="FA717" s="259"/>
      <c r="FB717" s="259" t="n">
        <f aca="false">FB716+EZ717</f>
        <v>0</v>
      </c>
      <c r="FC717" s="259"/>
      <c r="FD717" s="259" t="n">
        <f aca="false">FD716+FB717</f>
        <v>0</v>
      </c>
      <c r="FE717" s="259"/>
      <c r="FF717" s="259" t="n">
        <f aca="false">FF716+FD717</f>
        <v>0</v>
      </c>
      <c r="FG717" s="259"/>
      <c r="FH717" s="259" t="n">
        <f aca="false">FH716+FF717</f>
        <v>0</v>
      </c>
      <c r="FI717" s="259"/>
      <c r="FJ717" s="259" t="n">
        <f aca="false">FJ716+FH717</f>
        <v>0</v>
      </c>
      <c r="FK717" s="259"/>
    </row>
    <row r="718" customFormat="false" ht="12.75" hidden="true" customHeight="false" outlineLevel="0" collapsed="false">
      <c r="A718" s="232"/>
      <c r="B718" s="233"/>
      <c r="C718" s="232"/>
      <c r="D718" s="234"/>
      <c r="E718" s="234"/>
      <c r="F718" s="235"/>
      <c r="G718" s="234"/>
      <c r="H718" s="261"/>
      <c r="I718" s="237"/>
      <c r="J718" s="238"/>
      <c r="K718" s="262" t="s">
        <v>165</v>
      </c>
      <c r="L718" s="263" t="e">
        <f aca="false">IF($E712&gt;0,L715/$E712,"-")</f>
        <v>#N/A</v>
      </c>
      <c r="M718" s="263"/>
      <c r="N718" s="263" t="e">
        <f aca="false">IF($E712&gt;0,N715/$E712,"-")</f>
        <v>#N/A</v>
      </c>
      <c r="O718" s="263"/>
      <c r="P718" s="263" t="e">
        <f aca="false">IF($E712&gt;0,P715/$E712,"-")</f>
        <v>#N/A</v>
      </c>
      <c r="Q718" s="263"/>
      <c r="R718" s="263" t="e">
        <f aca="false">IF($E712&gt;0,R715/$E712,"-")</f>
        <v>#N/A</v>
      </c>
      <c r="S718" s="263"/>
      <c r="T718" s="263" t="e">
        <f aca="false">IF($E712&gt;0,T715/$E712,"-")</f>
        <v>#N/A</v>
      </c>
      <c r="U718" s="263"/>
      <c r="V718" s="263" t="e">
        <f aca="false">IF($E712&gt;0,V715/$E712,"-")</f>
        <v>#N/A</v>
      </c>
      <c r="W718" s="263"/>
      <c r="X718" s="263" t="e">
        <f aca="false">IF($E712&gt;0,X715/$E712,"-")</f>
        <v>#N/A</v>
      </c>
      <c r="Y718" s="263"/>
      <c r="Z718" s="263" t="e">
        <f aca="false">IF($E712&gt;0,Z715/$E712,"-")</f>
        <v>#N/A</v>
      </c>
      <c r="AA718" s="263"/>
      <c r="AB718" s="263" t="e">
        <f aca="false">IF($E712&gt;0,AB715/$E712,"-")</f>
        <v>#N/A</v>
      </c>
      <c r="AC718" s="263"/>
      <c r="AD718" s="263" t="e">
        <f aca="false">IF($E712&gt;0,AD715/$E712,"-")</f>
        <v>#N/A</v>
      </c>
      <c r="AE718" s="263"/>
      <c r="AF718" s="263" t="e">
        <f aca="false">IF($E712&gt;0,AF715/$E712,"-")</f>
        <v>#N/A</v>
      </c>
      <c r="AG718" s="263"/>
      <c r="AH718" s="263" t="e">
        <f aca="false">IF($E712&gt;0,AH715/$E712,"-")</f>
        <v>#N/A</v>
      </c>
      <c r="AI718" s="263"/>
      <c r="AJ718" s="263" t="e">
        <f aca="false">IF($E712&gt;0,AJ715/$E712,"-")</f>
        <v>#N/A</v>
      </c>
      <c r="AK718" s="263"/>
      <c r="AL718" s="263" t="e">
        <f aca="false">IF($E712&gt;0,AL715/$E712,"-")</f>
        <v>#N/A</v>
      </c>
      <c r="AM718" s="263"/>
      <c r="AN718" s="263" t="e">
        <f aca="false">IF($E712&gt;0,AN715/$E712,"-")</f>
        <v>#N/A</v>
      </c>
      <c r="AO718" s="263"/>
      <c r="AP718" s="263" t="e">
        <f aca="false">IF($E712&gt;0,AP715/$E712,"-")</f>
        <v>#N/A</v>
      </c>
      <c r="AQ718" s="263"/>
      <c r="AR718" s="263" t="e">
        <f aca="false">IF($E712&gt;0,AR715/$E712,"-")</f>
        <v>#N/A</v>
      </c>
      <c r="AS718" s="263"/>
      <c r="AT718" s="263" t="e">
        <f aca="false">IF($E712&gt;0,AT715/$E712,"-")</f>
        <v>#N/A</v>
      </c>
      <c r="AU718" s="263"/>
      <c r="AV718" s="263" t="e">
        <f aca="false">IF($E712&gt;0,AV715/$E712,"-")</f>
        <v>#N/A</v>
      </c>
      <c r="AW718" s="263"/>
      <c r="AX718" s="263" t="e">
        <f aca="false">IF($E712&gt;0,AX715/$E712,"-")</f>
        <v>#N/A</v>
      </c>
      <c r="AY718" s="263"/>
      <c r="AZ718" s="263" t="e">
        <f aca="false">IF($E712&gt;0,AZ715/$E712,"-")</f>
        <v>#N/A</v>
      </c>
      <c r="BA718" s="263"/>
      <c r="BB718" s="263" t="e">
        <f aca="false">IF($E712&gt;0,BB715/$E712,"-")</f>
        <v>#N/A</v>
      </c>
      <c r="BC718" s="263"/>
      <c r="BD718" s="263" t="e">
        <f aca="false">IF($E712&gt;0,BD715/$E712,"-")</f>
        <v>#N/A</v>
      </c>
      <c r="BE718" s="263"/>
      <c r="BF718" s="263" t="e">
        <f aca="false">IF($E712&gt;0,BF715/$E712,"-")</f>
        <v>#N/A</v>
      </c>
      <c r="BG718" s="263"/>
      <c r="BH718" s="263" t="e">
        <f aca="false">IF($E712&gt;0,BH715/$E712,"-")</f>
        <v>#N/A</v>
      </c>
      <c r="BI718" s="263"/>
      <c r="BJ718" s="263" t="e">
        <f aca="false">IF($E712&gt;0,BJ715/$E712,"-")</f>
        <v>#N/A</v>
      </c>
      <c r="BK718" s="263"/>
      <c r="BL718" s="263" t="e">
        <f aca="false">IF($E712&gt;0,BL715/$E712,"-")</f>
        <v>#N/A</v>
      </c>
      <c r="BM718" s="263"/>
      <c r="BN718" s="263" t="e">
        <f aca="false">IF($E712&gt;0,BN715/$E712,"-")</f>
        <v>#N/A</v>
      </c>
      <c r="BO718" s="263"/>
      <c r="BP718" s="263" t="e">
        <f aca="false">IF($E712&gt;0,BP715/$E712,"-")</f>
        <v>#N/A</v>
      </c>
      <c r="BQ718" s="263"/>
      <c r="BR718" s="263" t="e">
        <f aca="false">IF($E712&gt;0,BR715/$E712,"-")</f>
        <v>#N/A</v>
      </c>
      <c r="BS718" s="263"/>
      <c r="BT718" s="263" t="e">
        <f aca="false">IF($E712&gt;0,BT715/$E712,"-")</f>
        <v>#N/A</v>
      </c>
      <c r="BU718" s="263"/>
      <c r="BV718" s="263" t="e">
        <f aca="false">IF($E712&gt;0,BV715/$E712,"-")</f>
        <v>#N/A</v>
      </c>
      <c r="BW718" s="263"/>
      <c r="BX718" s="263" t="e">
        <f aca="false">IF($E712&gt;0,BX715/$E712,"-")</f>
        <v>#N/A</v>
      </c>
      <c r="BY718" s="263"/>
      <c r="BZ718" s="263" t="e">
        <f aca="false">IF($E712&gt;0,BZ715/$E712,"-")</f>
        <v>#N/A</v>
      </c>
      <c r="CA718" s="263"/>
      <c r="CB718" s="263" t="e">
        <f aca="false">IF($E712&gt;0,CB715/$E712,"-")</f>
        <v>#N/A</v>
      </c>
      <c r="CC718" s="263"/>
      <c r="CD718" s="263" t="e">
        <f aca="false">IF($E712&gt;0,CD715/$E712,"-")</f>
        <v>#N/A</v>
      </c>
      <c r="CE718" s="263"/>
      <c r="CF718" s="263" t="e">
        <f aca="false">IF($E712&gt;0,CF715/$E712,"-")</f>
        <v>#N/A</v>
      </c>
      <c r="CG718" s="263"/>
      <c r="CH718" s="263" t="e">
        <f aca="false">IF($E712&gt;0,CH715/$E712,"-")</f>
        <v>#N/A</v>
      </c>
      <c r="CI718" s="263"/>
      <c r="CJ718" s="263" t="e">
        <f aca="false">IF($E712&gt;0,CJ715/$E712,"-")</f>
        <v>#N/A</v>
      </c>
      <c r="CK718" s="263"/>
      <c r="CL718" s="263" t="e">
        <f aca="false">IF($E712&gt;0,CL715/$E712,"-")</f>
        <v>#N/A</v>
      </c>
      <c r="CM718" s="263"/>
      <c r="CN718" s="263" t="e">
        <f aca="false">IF($E712&gt;0,CN715/$E712,"-")</f>
        <v>#N/A</v>
      </c>
      <c r="CO718" s="263"/>
      <c r="CP718" s="263" t="e">
        <f aca="false">IF($E712&gt;0,CP715/$E712,"-")</f>
        <v>#N/A</v>
      </c>
      <c r="CQ718" s="263"/>
      <c r="CR718" s="263" t="e">
        <f aca="false">IF($E712&gt;0,CR715/$E712,"-")</f>
        <v>#N/A</v>
      </c>
      <c r="CS718" s="263"/>
      <c r="CT718" s="263" t="e">
        <f aca="false">IF($E712&gt;0,CT715/$E712,"-")</f>
        <v>#N/A</v>
      </c>
      <c r="CU718" s="263"/>
      <c r="CV718" s="263" t="e">
        <f aca="false">IF($E712&gt;0,CV715/$E712,"-")</f>
        <v>#N/A</v>
      </c>
      <c r="CW718" s="263"/>
      <c r="CX718" s="263" t="e">
        <f aca="false">IF($E712&gt;0,CX715/$E712,"-")</f>
        <v>#N/A</v>
      </c>
      <c r="CY718" s="263"/>
      <c r="CZ718" s="263" t="e">
        <f aca="false">IF($E712&gt;0,CZ715/$E712,"-")</f>
        <v>#N/A</v>
      </c>
      <c r="DA718" s="263"/>
      <c r="DB718" s="263" t="e">
        <f aca="false">IF($E712&gt;0,DB715/$E712,"-")</f>
        <v>#N/A</v>
      </c>
      <c r="DC718" s="263"/>
      <c r="DD718" s="263" t="e">
        <f aca="false">IF($E712&gt;0,DD715/$E712,"-")</f>
        <v>#N/A</v>
      </c>
      <c r="DE718" s="263"/>
      <c r="DF718" s="263" t="e">
        <f aca="false">IF($E712&gt;0,DF715/$E712,"-")</f>
        <v>#N/A</v>
      </c>
      <c r="DG718" s="263"/>
      <c r="DH718" s="263" t="e">
        <f aca="false">IF($E712&gt;0,DH715/$E712,"-")</f>
        <v>#N/A</v>
      </c>
      <c r="DI718" s="263"/>
      <c r="DJ718" s="298" t="e">
        <f aca="false">IF($E712&gt;0,DJ715/$E712,"-")</f>
        <v>#N/A</v>
      </c>
      <c r="DK718" s="298"/>
      <c r="DL718" s="263" t="e">
        <f aca="false">IF($E712&gt;0,DL715/$E712,"-")</f>
        <v>#N/A</v>
      </c>
      <c r="DM718" s="263"/>
      <c r="DN718" s="263" t="e">
        <f aca="false">IF($E712&gt;0,DN715/$E712,"-")</f>
        <v>#N/A</v>
      </c>
      <c r="DO718" s="263"/>
      <c r="DP718" s="263" t="e">
        <f aca="false">IF($E712&gt;0,DP715/$E712,"-")</f>
        <v>#N/A</v>
      </c>
      <c r="DQ718" s="263"/>
      <c r="DR718" s="263" t="e">
        <f aca="false">IF($E712&gt;0,DR715/$E712,"-")</f>
        <v>#N/A</v>
      </c>
      <c r="DS718" s="263"/>
      <c r="DT718" s="263" t="e">
        <f aca="false">IF($E712&gt;0,DT715/$E712,"-")</f>
        <v>#N/A</v>
      </c>
      <c r="DU718" s="263"/>
      <c r="DV718" s="263" t="e">
        <f aca="false">IF($E712&gt;0,DV715/$E712,"-")</f>
        <v>#N/A</v>
      </c>
      <c r="DW718" s="263"/>
      <c r="DX718" s="263" t="e">
        <f aca="false">IF($E712&gt;0,DX715/$E712,"-")</f>
        <v>#N/A</v>
      </c>
      <c r="DY718" s="263"/>
      <c r="DZ718" s="263" t="e">
        <f aca="false">IF($E712&gt;0,DZ715/$E712,"-")</f>
        <v>#N/A</v>
      </c>
      <c r="EA718" s="263"/>
      <c r="EB718" s="263" t="e">
        <f aca="false">IF($E712&gt;0,EB715/$E712,"-")</f>
        <v>#N/A</v>
      </c>
      <c r="EC718" s="263"/>
      <c r="ED718" s="263" t="e">
        <f aca="false">IF($E712&gt;0,ED715/$E712,"-")</f>
        <v>#N/A</v>
      </c>
      <c r="EE718" s="263"/>
      <c r="EF718" s="263" t="e">
        <f aca="false">IF($E712&gt;0,EF715/$E712,"-")</f>
        <v>#N/A</v>
      </c>
      <c r="EG718" s="263"/>
      <c r="EH718" s="263" t="e">
        <f aca="false">IF($E712&gt;0,EH715/$E712,"-")</f>
        <v>#N/A</v>
      </c>
      <c r="EI718" s="263"/>
      <c r="EJ718" s="263" t="e">
        <f aca="false">IF($E712&gt;0,EJ715/$E712,"-")</f>
        <v>#N/A</v>
      </c>
      <c r="EK718" s="263"/>
      <c r="EL718" s="263" t="e">
        <f aca="false">IF($E712&gt;0,EL715/$E712,"-")</f>
        <v>#N/A</v>
      </c>
      <c r="EM718" s="263"/>
      <c r="EN718" s="263" t="e">
        <f aca="false">IF($E712&gt;0,EN715/$E712,"-")</f>
        <v>#N/A</v>
      </c>
      <c r="EO718" s="263"/>
      <c r="EP718" s="263" t="e">
        <f aca="false">IF($E712&gt;0,EP715/$E712,"-")</f>
        <v>#N/A</v>
      </c>
      <c r="EQ718" s="263"/>
      <c r="ER718" s="263" t="e">
        <f aca="false">IF($E712&gt;0,ER715/$E712,"-")</f>
        <v>#N/A</v>
      </c>
      <c r="ES718" s="263"/>
      <c r="ET718" s="263" t="e">
        <f aca="false">IF($E712&gt;0,ET715/$E712,"-")</f>
        <v>#N/A</v>
      </c>
      <c r="EU718" s="263"/>
      <c r="EV718" s="263" t="e">
        <f aca="false">IF($E712&gt;0,EV715/$E712,"-")</f>
        <v>#N/A</v>
      </c>
      <c r="EW718" s="263"/>
      <c r="EX718" s="264" t="e">
        <f aca="false">IF($E712&gt;0,EX715/$E712,"-")</f>
        <v>#N/A</v>
      </c>
      <c r="EY718" s="264"/>
      <c r="EZ718" s="263" t="e">
        <f aca="false">IF($E712&gt;0,EZ715/$E712,"-")</f>
        <v>#N/A</v>
      </c>
      <c r="FA718" s="263"/>
      <c r="FB718" s="263" t="e">
        <f aca="false">IF($E712&gt;0,FB715/$E712,"-")</f>
        <v>#N/A</v>
      </c>
      <c r="FC718" s="263"/>
      <c r="FD718" s="263" t="e">
        <f aca="false">IF($E712&gt;0,FD715/$E712,"-")</f>
        <v>#N/A</v>
      </c>
      <c r="FE718" s="263"/>
      <c r="FF718" s="263" t="e">
        <f aca="false">IF($E712&gt;0,FF715/$E712,"-")</f>
        <v>#N/A</v>
      </c>
      <c r="FG718" s="263"/>
      <c r="FH718" s="263" t="e">
        <f aca="false">IF($E712&gt;0,FH715/$E712,"-")</f>
        <v>#N/A</v>
      </c>
      <c r="FI718" s="263"/>
      <c r="FJ718" s="263" t="e">
        <f aca="false">IF($E712&gt;0,FJ715/$E712,"-")</f>
        <v>#N/A</v>
      </c>
      <c r="FK718" s="263"/>
    </row>
    <row r="719" customFormat="false" ht="12.75" hidden="true" customHeight="false" outlineLevel="0" collapsed="false">
      <c r="A719" s="232"/>
      <c r="B719" s="233"/>
      <c r="C719" s="232"/>
      <c r="D719" s="234"/>
      <c r="E719" s="234"/>
      <c r="F719" s="235"/>
      <c r="G719" s="234"/>
      <c r="H719" s="234"/>
      <c r="I719" s="237"/>
      <c r="J719" s="238"/>
      <c r="K719" s="265" t="s">
        <v>166</v>
      </c>
      <c r="L719" s="266" t="e">
        <f aca="false">IF($E712&gt;0,L717/$E712,"-")</f>
        <v>#N/A</v>
      </c>
      <c r="M719" s="266"/>
      <c r="N719" s="266" t="e">
        <f aca="false">IF($E712&gt;0,N717/$E712,"-")</f>
        <v>#N/A</v>
      </c>
      <c r="O719" s="266"/>
      <c r="P719" s="266" t="e">
        <f aca="false">IF($E712&gt;0,P717/$E712,"-")</f>
        <v>#N/A</v>
      </c>
      <c r="Q719" s="266"/>
      <c r="R719" s="266" t="e">
        <f aca="false">IF($E712&gt;0,R717/$E712,"-")</f>
        <v>#N/A</v>
      </c>
      <c r="S719" s="266"/>
      <c r="T719" s="266" t="e">
        <f aca="false">IF($E712&gt;0,T717/$E712,"-")</f>
        <v>#N/A</v>
      </c>
      <c r="U719" s="266"/>
      <c r="V719" s="266" t="e">
        <f aca="false">IF($E712&gt;0,V717/$E712,"-")</f>
        <v>#N/A</v>
      </c>
      <c r="W719" s="266"/>
      <c r="X719" s="266" t="e">
        <f aca="false">IF($E712&gt;0,X717/$E712,"-")</f>
        <v>#N/A</v>
      </c>
      <c r="Y719" s="266"/>
      <c r="Z719" s="266" t="e">
        <f aca="false">IF($E712&gt;0,Z717/$E712,"-")</f>
        <v>#N/A</v>
      </c>
      <c r="AA719" s="266"/>
      <c r="AB719" s="266" t="e">
        <f aca="false">IF($E712&gt;0,AB717/$E712,"-")</f>
        <v>#N/A</v>
      </c>
      <c r="AC719" s="266"/>
      <c r="AD719" s="266" t="e">
        <f aca="false">IF($E712&gt;0,AD717/$E712,"-")</f>
        <v>#N/A</v>
      </c>
      <c r="AE719" s="266"/>
      <c r="AF719" s="266" t="e">
        <f aca="false">IF($E712&gt;0,AF717/$E712,"-")</f>
        <v>#N/A</v>
      </c>
      <c r="AG719" s="266"/>
      <c r="AH719" s="266" t="e">
        <f aca="false">IF($E712&gt;0,AH717/$E712,"-")</f>
        <v>#N/A</v>
      </c>
      <c r="AI719" s="266"/>
      <c r="AJ719" s="266" t="e">
        <f aca="false">IF($E712&gt;0,AJ717/$E712,"-")</f>
        <v>#N/A</v>
      </c>
      <c r="AK719" s="266"/>
      <c r="AL719" s="266" t="e">
        <f aca="false">IF($E712&gt;0,AL717/$E712,"-")</f>
        <v>#N/A</v>
      </c>
      <c r="AM719" s="266"/>
      <c r="AN719" s="266" t="e">
        <f aca="false">IF($E712&gt;0,AN717/$E712,"-")</f>
        <v>#N/A</v>
      </c>
      <c r="AO719" s="266"/>
      <c r="AP719" s="266" t="e">
        <f aca="false">IF($E712&gt;0,AP717/$E712,"-")</f>
        <v>#N/A</v>
      </c>
      <c r="AQ719" s="266"/>
      <c r="AR719" s="266" t="e">
        <f aca="false">IF($E712&gt;0,AR717/$E712,"-")</f>
        <v>#N/A</v>
      </c>
      <c r="AS719" s="266"/>
      <c r="AT719" s="266" t="e">
        <f aca="false">IF($E712&gt;0,AT717/$E712,"-")</f>
        <v>#N/A</v>
      </c>
      <c r="AU719" s="266"/>
      <c r="AV719" s="266" t="e">
        <f aca="false">IF($E712&gt;0,AV717/$E712,"-")</f>
        <v>#N/A</v>
      </c>
      <c r="AW719" s="266"/>
      <c r="AX719" s="266" t="e">
        <f aca="false">IF($E712&gt;0,AX717/$E712,"-")</f>
        <v>#N/A</v>
      </c>
      <c r="AY719" s="266"/>
      <c r="AZ719" s="266" t="e">
        <f aca="false">IF($E712&gt;0,AZ717/$E712,"-")</f>
        <v>#N/A</v>
      </c>
      <c r="BA719" s="266"/>
      <c r="BB719" s="266" t="e">
        <f aca="false">IF($E712&gt;0,BB717/$E712,"-")</f>
        <v>#N/A</v>
      </c>
      <c r="BC719" s="266"/>
      <c r="BD719" s="266" t="e">
        <f aca="false">IF($E712&gt;0,BD717/$E712,"-")</f>
        <v>#N/A</v>
      </c>
      <c r="BE719" s="266"/>
      <c r="BF719" s="266" t="e">
        <f aca="false">IF($E712&gt;0,BF717/$E712,"-")</f>
        <v>#N/A</v>
      </c>
      <c r="BG719" s="266"/>
      <c r="BH719" s="266" t="e">
        <f aca="false">IF($E712&gt;0,BH717/$E712,"-")</f>
        <v>#N/A</v>
      </c>
      <c r="BI719" s="266"/>
      <c r="BJ719" s="266" t="e">
        <f aca="false">IF($E712&gt;0,BJ717/$E712,"-")</f>
        <v>#N/A</v>
      </c>
      <c r="BK719" s="266"/>
      <c r="BL719" s="266" t="e">
        <f aca="false">IF($E712&gt;0,BL717/$E712,"-")</f>
        <v>#N/A</v>
      </c>
      <c r="BM719" s="266"/>
      <c r="BN719" s="266" t="e">
        <f aca="false">IF($E712&gt;0,BN717/$E712,"-")</f>
        <v>#N/A</v>
      </c>
      <c r="BO719" s="266"/>
      <c r="BP719" s="266" t="e">
        <f aca="false">IF($E712&gt;0,BP717/$E712,"-")</f>
        <v>#N/A</v>
      </c>
      <c r="BQ719" s="266"/>
      <c r="BR719" s="300" t="e">
        <f aca="false">IF($E712&gt;0,BR717/$E712,"-")</f>
        <v>#N/A</v>
      </c>
      <c r="BS719" s="300"/>
      <c r="BT719" s="300" t="e">
        <f aca="false">IF($E712&gt;0,BT717/$E712,"-")</f>
        <v>#N/A</v>
      </c>
      <c r="BU719" s="300"/>
      <c r="BV719" s="300" t="e">
        <f aca="false">IF($E712&gt;0,BV717/$E712,"-")</f>
        <v>#N/A</v>
      </c>
      <c r="BW719" s="300"/>
      <c r="BX719" s="300" t="e">
        <f aca="false">IF($E712&gt;0,BX717/$E712,"-")</f>
        <v>#N/A</v>
      </c>
      <c r="BY719" s="300"/>
      <c r="BZ719" s="300" t="e">
        <f aca="false">IF($E712&gt;0,BZ717/$E712,"-")</f>
        <v>#N/A</v>
      </c>
      <c r="CA719" s="300"/>
      <c r="CB719" s="300" t="e">
        <f aca="false">IF($E712&gt;0,CB717/$E712,"-")</f>
        <v>#N/A</v>
      </c>
      <c r="CC719" s="300"/>
      <c r="CD719" s="300" t="e">
        <f aca="false">IF($E712&gt;0,CD717/$E712,"-")</f>
        <v>#N/A</v>
      </c>
      <c r="CE719" s="300"/>
      <c r="CF719" s="300" t="e">
        <f aca="false">IF($E712&gt;0,CF717/$E712,"-")</f>
        <v>#N/A</v>
      </c>
      <c r="CG719" s="300"/>
      <c r="CH719" s="300" t="e">
        <f aca="false">IF($E712&gt;0,CH717/$E712,"-")</f>
        <v>#N/A</v>
      </c>
      <c r="CI719" s="300"/>
      <c r="CJ719" s="300" t="e">
        <f aca="false">IF($E712&gt;0,CJ717/$E712,"-")</f>
        <v>#N/A</v>
      </c>
      <c r="CK719" s="300"/>
      <c r="CL719" s="300" t="e">
        <f aca="false">IF($E712&gt;0,CL717/$E712,"-")</f>
        <v>#N/A</v>
      </c>
      <c r="CM719" s="300"/>
      <c r="CN719" s="300" t="e">
        <f aca="false">IF($E712&gt;0,CN717/$E712,"-")</f>
        <v>#N/A</v>
      </c>
      <c r="CO719" s="300"/>
      <c r="CP719" s="300" t="e">
        <f aca="false">IF($E712&gt;0,CP717/$E712,"-")</f>
        <v>#N/A</v>
      </c>
      <c r="CQ719" s="300"/>
      <c r="CR719" s="300" t="e">
        <f aca="false">IF($E712&gt;0,CR717/$E712,"-")</f>
        <v>#N/A</v>
      </c>
      <c r="CS719" s="300"/>
      <c r="CT719" s="300" t="e">
        <f aca="false">IF($E712&gt;0,CT717/$E712,"-")</f>
        <v>#N/A</v>
      </c>
      <c r="CU719" s="300"/>
      <c r="CV719" s="300" t="e">
        <f aca="false">IF($E712&gt;0,CV717/$E712,"-")</f>
        <v>#N/A</v>
      </c>
      <c r="CW719" s="300"/>
      <c r="CX719" s="300" t="e">
        <f aca="false">IF($E712&gt;0,CX717/$E712,"-")</f>
        <v>#N/A</v>
      </c>
      <c r="CY719" s="300"/>
      <c r="CZ719" s="300" t="e">
        <f aca="false">IF($E712&gt;0,CZ717/$E712,"-")</f>
        <v>#N/A</v>
      </c>
      <c r="DA719" s="300"/>
      <c r="DB719" s="300" t="e">
        <f aca="false">IF($E712&gt;0,DB717/$E712,"-")</f>
        <v>#N/A</v>
      </c>
      <c r="DC719" s="300"/>
      <c r="DD719" s="300" t="e">
        <f aca="false">IF($E712&gt;0,DD717/$E712,"-")</f>
        <v>#N/A</v>
      </c>
      <c r="DE719" s="300"/>
      <c r="DF719" s="300" t="e">
        <f aca="false">IF($E712&gt;0,DF717/$E712,"-")</f>
        <v>#N/A</v>
      </c>
      <c r="DG719" s="300"/>
      <c r="DH719" s="300" t="e">
        <f aca="false">IF($E712&gt;0,DH717/$E712,"-")</f>
        <v>#N/A</v>
      </c>
      <c r="DI719" s="300"/>
      <c r="DJ719" s="301" t="e">
        <f aca="false">IF($E712&gt;0,DJ717/$E712,"-")</f>
        <v>#N/A</v>
      </c>
      <c r="DK719" s="301"/>
      <c r="DL719" s="300" t="e">
        <f aca="false">IF($E712&gt;0,DL717/$E712,"-")</f>
        <v>#N/A</v>
      </c>
      <c r="DM719" s="300"/>
      <c r="DN719" s="300" t="e">
        <f aca="false">IF($E712&gt;0,DN717/$E712,"-")</f>
        <v>#N/A</v>
      </c>
      <c r="DO719" s="300"/>
      <c r="DP719" s="300" t="e">
        <f aca="false">IF($E712&gt;0,DP717/$E712,"-")</f>
        <v>#N/A</v>
      </c>
      <c r="DQ719" s="300"/>
      <c r="DR719" s="300" t="e">
        <f aca="false">IF($E712&gt;0,DR717/$E712,"-")</f>
        <v>#N/A</v>
      </c>
      <c r="DS719" s="300"/>
      <c r="DT719" s="300" t="e">
        <f aca="false">IF($E712&gt;0,DT717/$E712,"-")</f>
        <v>#N/A</v>
      </c>
      <c r="DU719" s="300"/>
      <c r="DV719" s="300" t="e">
        <f aca="false">IF($E712&gt;0,DV717/$E712,"-")</f>
        <v>#N/A</v>
      </c>
      <c r="DW719" s="300"/>
      <c r="DX719" s="300" t="e">
        <f aca="false">IF($E712&gt;0,DX717/$E712,"-")</f>
        <v>#N/A</v>
      </c>
      <c r="DY719" s="300"/>
      <c r="DZ719" s="300" t="e">
        <f aca="false">IF($E712&gt;0,DZ717/$E712,"-")</f>
        <v>#N/A</v>
      </c>
      <c r="EA719" s="300"/>
      <c r="EB719" s="300" t="e">
        <f aca="false">IF($E712&gt;0,EB717/$E712,"-")</f>
        <v>#N/A</v>
      </c>
      <c r="EC719" s="300"/>
      <c r="ED719" s="300" t="e">
        <f aca="false">IF($E712&gt;0,ED717/$E712,"-")</f>
        <v>#N/A</v>
      </c>
      <c r="EE719" s="300"/>
      <c r="EF719" s="300" t="e">
        <f aca="false">IF($E712&gt;0,EF717/$E712,"-")</f>
        <v>#N/A</v>
      </c>
      <c r="EG719" s="300"/>
      <c r="EH719" s="300" t="e">
        <f aca="false">IF($E712&gt;0,EH717/$E712,"-")</f>
        <v>#N/A</v>
      </c>
      <c r="EI719" s="300"/>
      <c r="EJ719" s="300" t="e">
        <f aca="false">IF($E712&gt;0,EJ717/$E712,"-")</f>
        <v>#N/A</v>
      </c>
      <c r="EK719" s="300"/>
      <c r="EL719" s="300" t="e">
        <f aca="false">IF($E712&gt;0,EL717/$E712,"-")</f>
        <v>#N/A</v>
      </c>
      <c r="EM719" s="300"/>
      <c r="EN719" s="300" t="e">
        <f aca="false">IF($E712&gt;0,EN717/$E712,"-")</f>
        <v>#N/A</v>
      </c>
      <c r="EO719" s="300"/>
      <c r="EP719" s="300" t="e">
        <f aca="false">IF($E712&gt;0,EP717/$E712,"-")</f>
        <v>#N/A</v>
      </c>
      <c r="EQ719" s="300"/>
      <c r="ER719" s="300" t="e">
        <f aca="false">IF($E712&gt;0,ER717/$E712,"-")</f>
        <v>#N/A</v>
      </c>
      <c r="ES719" s="300"/>
      <c r="ET719" s="300" t="e">
        <f aca="false">IF($E712&gt;0,ET717/$E712,"-")</f>
        <v>#N/A</v>
      </c>
      <c r="EU719" s="300"/>
      <c r="EV719" s="300" t="e">
        <f aca="false">IF($E712&gt;0,EV717/$E712,"-")</f>
        <v>#N/A</v>
      </c>
      <c r="EW719" s="300"/>
      <c r="EX719" s="302" t="e">
        <f aca="false">IF($E712&gt;0,EX717/$E712,"-")</f>
        <v>#N/A</v>
      </c>
      <c r="EY719" s="302"/>
      <c r="EZ719" s="300" t="e">
        <f aca="false">IF($E712&gt;0,EZ717/$E712,"-")</f>
        <v>#N/A</v>
      </c>
      <c r="FA719" s="300"/>
      <c r="FB719" s="300" t="e">
        <f aca="false">IF($E712&gt;0,FB717/$E712,"-")</f>
        <v>#N/A</v>
      </c>
      <c r="FC719" s="300"/>
      <c r="FD719" s="300" t="e">
        <f aca="false">IF($E712&gt;0,FD717/$E712,"-")</f>
        <v>#N/A</v>
      </c>
      <c r="FE719" s="300"/>
      <c r="FF719" s="300" t="e">
        <f aca="false">IF($E712&gt;0,FF717/$E712,"-")</f>
        <v>#N/A</v>
      </c>
      <c r="FG719" s="300"/>
      <c r="FH719" s="300" t="e">
        <f aca="false">IF($E712&gt;0,FH717/$E712,"-")</f>
        <v>#N/A</v>
      </c>
      <c r="FI719" s="300"/>
      <c r="FJ719" s="300" t="e">
        <f aca="false">IF($E712&gt;0,FJ717/$E712,"-")</f>
        <v>#N/A</v>
      </c>
      <c r="FK719" s="300"/>
    </row>
    <row r="720" customFormat="false" ht="13.8" hidden="true" customHeight="false" outlineLevel="0" collapsed="false">
      <c r="A720" s="268"/>
      <c r="B720" s="269"/>
      <c r="C720" s="269"/>
      <c r="D720" s="271"/>
      <c r="E720" s="271"/>
      <c r="F720" s="269"/>
      <c r="G720" s="269"/>
      <c r="H720" s="269"/>
      <c r="I720" s="269"/>
      <c r="J720" s="269"/>
      <c r="K720" s="269"/>
      <c r="L720" s="274"/>
      <c r="M720" s="274"/>
      <c r="N720" s="274"/>
      <c r="O720" s="274"/>
      <c r="P720" s="274"/>
      <c r="Q720" s="274"/>
      <c r="R720" s="275"/>
      <c r="S720" s="275"/>
      <c r="T720" s="276"/>
      <c r="U720" s="276"/>
      <c r="V720" s="274"/>
      <c r="W720" s="274"/>
      <c r="X720" s="274"/>
      <c r="Y720" s="274"/>
      <c r="Z720" s="275"/>
      <c r="AA720" s="275"/>
      <c r="AB720" s="276"/>
      <c r="AC720" s="276"/>
      <c r="AD720" s="274"/>
      <c r="AE720" s="274"/>
      <c r="AF720" s="274"/>
      <c r="AG720" s="274"/>
      <c r="AH720" s="275"/>
      <c r="AI720" s="275"/>
      <c r="AJ720" s="276"/>
      <c r="AK720" s="276"/>
      <c r="AL720" s="274"/>
      <c r="AM720" s="274"/>
      <c r="AN720" s="274"/>
      <c r="AO720" s="274"/>
      <c r="AP720" s="275"/>
      <c r="AQ720" s="275"/>
      <c r="AR720" s="276"/>
      <c r="AS720" s="276"/>
      <c r="AT720" s="277"/>
      <c r="AU720" s="277"/>
      <c r="AV720" s="277"/>
      <c r="AW720" s="277"/>
      <c r="AX720" s="277"/>
      <c r="AY720" s="278"/>
      <c r="AZ720" s="279"/>
      <c r="BA720" s="277"/>
      <c r="BB720" s="277"/>
      <c r="BC720" s="277"/>
      <c r="BD720" s="277"/>
      <c r="BE720" s="277"/>
      <c r="BF720" s="277"/>
      <c r="BG720" s="278"/>
      <c r="BH720" s="279"/>
      <c r="BI720" s="277"/>
      <c r="BJ720" s="277"/>
      <c r="BK720" s="277"/>
      <c r="BL720" s="277"/>
      <c r="BM720" s="277"/>
      <c r="BN720" s="277"/>
      <c r="BO720" s="278"/>
      <c r="BP720" s="279"/>
      <c r="BQ720" s="277"/>
      <c r="BR720" s="277"/>
      <c r="BS720" s="277"/>
      <c r="BT720" s="277"/>
      <c r="BU720" s="277"/>
      <c r="BV720" s="277"/>
      <c r="BW720" s="278"/>
      <c r="BX720" s="279"/>
      <c r="BY720" s="277"/>
      <c r="BZ720" s="277"/>
      <c r="CA720" s="277"/>
      <c r="CB720" s="277"/>
      <c r="CC720" s="277"/>
      <c r="CD720" s="275"/>
      <c r="CE720" s="275"/>
      <c r="CF720" s="276"/>
      <c r="CG720" s="276"/>
      <c r="CH720" s="274"/>
      <c r="CI720" s="274"/>
      <c r="CJ720" s="274"/>
      <c r="CK720" s="274"/>
      <c r="CL720" s="275"/>
      <c r="CM720" s="275"/>
      <c r="CN720" s="276"/>
      <c r="CO720" s="276"/>
      <c r="CP720" s="280"/>
      <c r="CQ720" s="280"/>
      <c r="CR720" s="280"/>
      <c r="CS720" s="280"/>
      <c r="CT720" s="281"/>
      <c r="CU720" s="282"/>
      <c r="CV720" s="283"/>
      <c r="CW720" s="281"/>
      <c r="CX720" s="281"/>
      <c r="CY720" s="281"/>
      <c r="CZ720" s="281"/>
      <c r="DA720" s="281"/>
      <c r="DB720" s="281"/>
      <c r="DC720" s="282"/>
      <c r="DD720" s="283"/>
      <c r="DE720" s="281"/>
      <c r="DF720" s="281"/>
      <c r="DG720" s="281"/>
      <c r="DH720" s="281"/>
      <c r="DI720" s="281"/>
      <c r="DJ720" s="284"/>
      <c r="DK720" s="285"/>
      <c r="DL720" s="283"/>
      <c r="DM720" s="281"/>
      <c r="DN720" s="281"/>
      <c r="DO720" s="281"/>
      <c r="DP720" s="281"/>
      <c r="DQ720" s="281"/>
      <c r="DR720" s="281"/>
      <c r="DS720" s="282"/>
      <c r="DT720" s="283"/>
      <c r="DU720" s="281"/>
      <c r="DV720" s="281"/>
      <c r="DW720" s="281"/>
      <c r="DX720" s="281"/>
      <c r="DY720" s="281"/>
      <c r="DZ720" s="281"/>
      <c r="EA720" s="282"/>
      <c r="EB720" s="283"/>
      <c r="EC720" s="281"/>
      <c r="ED720" s="281"/>
      <c r="EE720" s="281"/>
      <c r="EF720" s="281"/>
      <c r="EG720" s="281"/>
      <c r="EH720" s="281"/>
      <c r="EI720" s="282"/>
      <c r="EJ720" s="283"/>
      <c r="EK720" s="281"/>
      <c r="EL720" s="281"/>
      <c r="EM720" s="281"/>
      <c r="EN720" s="281"/>
      <c r="EO720" s="281"/>
      <c r="EP720" s="281"/>
      <c r="EQ720" s="282"/>
      <c r="ER720" s="283"/>
      <c r="ES720" s="281"/>
      <c r="ET720" s="281"/>
      <c r="EU720" s="281"/>
      <c r="EV720" s="281"/>
      <c r="EW720" s="281"/>
      <c r="EX720" s="286"/>
      <c r="EY720" s="287"/>
      <c r="EZ720" s="283"/>
      <c r="FA720" s="281"/>
      <c r="FB720" s="281"/>
      <c r="FC720" s="281"/>
      <c r="FD720" s="281"/>
      <c r="FE720" s="281"/>
      <c r="FF720" s="281"/>
      <c r="FG720" s="282"/>
      <c r="FH720" s="283"/>
      <c r="FI720" s="281"/>
      <c r="FJ720" s="281"/>
      <c r="FK720" s="281"/>
    </row>
    <row r="721" customFormat="false" ht="12.75" hidden="true" customHeight="false" outlineLevel="0" collapsed="false">
      <c r="A721" s="232" t="s">
        <v>240</v>
      </c>
      <c r="B721" s="233" t="e">
        <f aca="false">VLOOKUP(A721,PLANEJAMENTO!$B$11:$C$96,2,FALSE())</f>
        <v>#N/A</v>
      </c>
      <c r="C721" s="232" t="e">
        <f aca="false">VLOOKUP(A721,PLANEJAMENTO!$B$11:$D$96,3,FALSE())</f>
        <v>#N/A</v>
      </c>
      <c r="D721" s="234" t="e">
        <f aca="false">VLOOKUP(A721,PLANEJAMENTO!$B$11:$E$96,4,FALSE())</f>
        <v>#N/A</v>
      </c>
      <c r="E721" s="234" t="e">
        <f aca="false">D721</f>
        <v>#N/A</v>
      </c>
      <c r="F721" s="235" t="n">
        <f aca="false">PRODUÇÕES!D15</f>
        <v>160</v>
      </c>
      <c r="G721" s="234" t="n">
        <f aca="false">F721*8</f>
        <v>1280</v>
      </c>
      <c r="H721" s="234"/>
      <c r="I721" s="237"/>
      <c r="J721" s="238"/>
      <c r="K721" s="305" t="s">
        <v>159</v>
      </c>
      <c r="L721" s="240"/>
      <c r="M721" s="240"/>
      <c r="N721" s="240"/>
      <c r="O721" s="240"/>
      <c r="P721" s="240"/>
      <c r="Q721" s="240"/>
      <c r="R721" s="240"/>
      <c r="S721" s="240"/>
      <c r="T721" s="240"/>
      <c r="U721" s="240"/>
      <c r="V721" s="240"/>
      <c r="W721" s="240"/>
      <c r="X721" s="240"/>
      <c r="Y721" s="240"/>
      <c r="Z721" s="240"/>
      <c r="AA721" s="240"/>
      <c r="AB721" s="240"/>
      <c r="AC721" s="240"/>
      <c r="AD721" s="240"/>
      <c r="AE721" s="240"/>
      <c r="AF721" s="240"/>
      <c r="AG721" s="240"/>
      <c r="AH721" s="240"/>
      <c r="AI721" s="240"/>
      <c r="AJ721" s="240"/>
      <c r="AK721" s="240"/>
      <c r="AL721" s="240"/>
      <c r="AM721" s="240"/>
      <c r="AN721" s="240"/>
      <c r="AO721" s="240"/>
      <c r="AP721" s="240"/>
      <c r="AQ721" s="240"/>
      <c r="AR721" s="240"/>
      <c r="AS721" s="240"/>
      <c r="AT721" s="240"/>
      <c r="AU721" s="240"/>
      <c r="AV721" s="240"/>
      <c r="AW721" s="240"/>
      <c r="AX721" s="240"/>
      <c r="AY721" s="240"/>
      <c r="AZ721" s="240"/>
      <c r="BA721" s="240"/>
      <c r="BB721" s="240"/>
      <c r="BC721" s="240"/>
      <c r="BD721" s="240"/>
      <c r="BE721" s="240"/>
      <c r="BF721" s="345"/>
      <c r="BG721" s="345"/>
      <c r="BH721" s="240"/>
      <c r="BI721" s="240"/>
      <c r="BJ721" s="240"/>
      <c r="BK721" s="240"/>
      <c r="BL721" s="240"/>
      <c r="BM721" s="240"/>
      <c r="BN721" s="240"/>
      <c r="BO721" s="240"/>
      <c r="BP721" s="394" t="n">
        <f aca="false">6-BP703-BP639</f>
        <v>2.403515625</v>
      </c>
      <c r="BQ721" s="394"/>
      <c r="BR721" s="396" t="n">
        <v>1.647921875</v>
      </c>
      <c r="BS721" s="396"/>
      <c r="BT721" s="308"/>
      <c r="BU721" s="308"/>
      <c r="BV721" s="308"/>
      <c r="BW721" s="308"/>
      <c r="BX721" s="308"/>
      <c r="BY721" s="308"/>
      <c r="BZ721" s="308"/>
      <c r="CA721" s="308"/>
      <c r="CB721" s="308"/>
      <c r="CC721" s="308"/>
      <c r="CD721" s="308"/>
      <c r="CE721" s="308"/>
      <c r="CF721" s="308"/>
      <c r="CG721" s="308"/>
      <c r="CH721" s="308"/>
      <c r="CI721" s="308"/>
      <c r="CJ721" s="308"/>
      <c r="CK721" s="308"/>
      <c r="CL721" s="308"/>
      <c r="CM721" s="308"/>
      <c r="CN721" s="308"/>
      <c r="CO721" s="308"/>
      <c r="CP721" s="308"/>
      <c r="CQ721" s="308"/>
      <c r="CR721" s="308"/>
      <c r="CS721" s="308"/>
      <c r="CT721" s="308"/>
      <c r="CU721" s="308"/>
      <c r="CV721" s="308"/>
      <c r="CW721" s="308"/>
      <c r="CX721" s="308"/>
      <c r="CY721" s="308"/>
      <c r="CZ721" s="308"/>
      <c r="DA721" s="308"/>
      <c r="DB721" s="308"/>
      <c r="DC721" s="308"/>
      <c r="DD721" s="308"/>
      <c r="DE721" s="308"/>
      <c r="DF721" s="308"/>
      <c r="DG721" s="308"/>
      <c r="DH721" s="308"/>
      <c r="DI721" s="308"/>
      <c r="DJ721" s="315"/>
      <c r="DK721" s="315"/>
      <c r="DL721" s="308"/>
      <c r="DM721" s="308"/>
      <c r="DN721" s="308"/>
      <c r="DO721" s="308"/>
      <c r="DP721" s="308"/>
      <c r="DQ721" s="308"/>
      <c r="DR721" s="308"/>
      <c r="DS721" s="308"/>
      <c r="DT721" s="308"/>
      <c r="DU721" s="308"/>
      <c r="DV721" s="308"/>
      <c r="DW721" s="308"/>
      <c r="DX721" s="308"/>
      <c r="DY721" s="308"/>
      <c r="DZ721" s="308"/>
      <c r="EA721" s="308"/>
      <c r="EB721" s="308"/>
      <c r="EC721" s="308"/>
      <c r="ED721" s="308"/>
      <c r="EE721" s="308"/>
      <c r="EF721" s="308"/>
      <c r="EG721" s="308"/>
      <c r="EH721" s="308"/>
      <c r="EI721" s="308"/>
      <c r="EJ721" s="308"/>
      <c r="EK721" s="308"/>
      <c r="EL721" s="308"/>
      <c r="EM721" s="308"/>
      <c r="EN721" s="308"/>
      <c r="EO721" s="308"/>
      <c r="EP721" s="308"/>
      <c r="EQ721" s="308"/>
      <c r="ER721" s="308"/>
      <c r="ES721" s="308"/>
      <c r="ET721" s="308"/>
      <c r="EU721" s="308"/>
      <c r="EV721" s="308"/>
      <c r="EW721" s="308"/>
      <c r="EX721" s="309"/>
      <c r="EY721" s="309"/>
      <c r="EZ721" s="308"/>
      <c r="FA721" s="308"/>
      <c r="FB721" s="308"/>
      <c r="FC721" s="308"/>
      <c r="FD721" s="308"/>
      <c r="FE721" s="308"/>
      <c r="FF721" s="308"/>
      <c r="FG721" s="308"/>
      <c r="FH721" s="308"/>
      <c r="FI721" s="308"/>
      <c r="FJ721" s="308"/>
      <c r="FK721" s="308"/>
    </row>
    <row r="722" customFormat="false" ht="12.75" hidden="true" customHeight="false" outlineLevel="0" collapsed="false">
      <c r="A722" s="232"/>
      <c r="B722" s="233"/>
      <c r="C722" s="232"/>
      <c r="D722" s="234"/>
      <c r="E722" s="234"/>
      <c r="F722" s="235"/>
      <c r="G722" s="234"/>
      <c r="H722" s="234"/>
      <c r="I722" s="237"/>
      <c r="J722" s="238"/>
      <c r="K722" s="244" t="s">
        <v>160</v>
      </c>
      <c r="L722" s="245"/>
      <c r="M722" s="245"/>
      <c r="N722" s="245"/>
      <c r="O722" s="245"/>
      <c r="P722" s="245"/>
      <c r="Q722" s="245"/>
      <c r="R722" s="245"/>
      <c r="S722" s="245"/>
      <c r="T722" s="245"/>
      <c r="U722" s="245"/>
      <c r="V722" s="245"/>
      <c r="W722" s="245"/>
      <c r="X722" s="245"/>
      <c r="Y722" s="245"/>
      <c r="Z722" s="245"/>
      <c r="AA722" s="245"/>
      <c r="AB722" s="245"/>
      <c r="AC722" s="245"/>
      <c r="AD722" s="245"/>
      <c r="AE722" s="245"/>
      <c r="AF722" s="245"/>
      <c r="AG722" s="245"/>
      <c r="AH722" s="245"/>
      <c r="AI722" s="245"/>
      <c r="AJ722" s="245"/>
      <c r="AK722" s="245"/>
      <c r="AL722" s="245"/>
      <c r="AM722" s="245"/>
      <c r="AN722" s="245"/>
      <c r="AO722" s="245"/>
      <c r="AP722" s="245"/>
      <c r="AQ722" s="245"/>
      <c r="AR722" s="245"/>
      <c r="AS722" s="245"/>
      <c r="AT722" s="245"/>
      <c r="AU722" s="245"/>
      <c r="AV722" s="245"/>
      <c r="AW722" s="245"/>
      <c r="AX722" s="245"/>
      <c r="AY722" s="245"/>
      <c r="AZ722" s="245"/>
      <c r="BA722" s="245"/>
      <c r="BB722" s="245"/>
      <c r="BC722" s="245"/>
      <c r="BD722" s="245"/>
      <c r="BE722" s="245"/>
      <c r="BF722" s="245"/>
      <c r="BG722" s="245"/>
      <c r="BH722" s="245"/>
      <c r="BI722" s="245"/>
      <c r="BJ722" s="245"/>
      <c r="BK722" s="245"/>
      <c r="BL722" s="245"/>
      <c r="BM722" s="245"/>
      <c r="BN722" s="245"/>
      <c r="BO722" s="245"/>
      <c r="BP722" s="245" t="n">
        <v>1</v>
      </c>
      <c r="BQ722" s="245"/>
      <c r="BR722" s="245" t="n">
        <v>1</v>
      </c>
      <c r="BS722" s="245"/>
      <c r="BT722" s="245"/>
      <c r="BU722" s="245"/>
      <c r="BV722" s="245"/>
      <c r="BW722" s="245"/>
      <c r="BX722" s="245"/>
      <c r="BY722" s="245"/>
      <c r="BZ722" s="245"/>
      <c r="CA722" s="245"/>
      <c r="CB722" s="245"/>
      <c r="CC722" s="245"/>
      <c r="CD722" s="245"/>
      <c r="CE722" s="245"/>
      <c r="CF722" s="245"/>
      <c r="CG722" s="245"/>
      <c r="CH722" s="245"/>
      <c r="CI722" s="245"/>
      <c r="CJ722" s="245"/>
      <c r="CK722" s="245"/>
      <c r="CL722" s="245"/>
      <c r="CM722" s="245"/>
      <c r="CN722" s="245"/>
      <c r="CO722" s="245"/>
      <c r="CP722" s="245"/>
      <c r="CQ722" s="245"/>
      <c r="CR722" s="245"/>
      <c r="CS722" s="245"/>
      <c r="CT722" s="245"/>
      <c r="CU722" s="245"/>
      <c r="CV722" s="245"/>
      <c r="CW722" s="245"/>
      <c r="CX722" s="245"/>
      <c r="CY722" s="245"/>
      <c r="CZ722" s="245"/>
      <c r="DA722" s="245"/>
      <c r="DB722" s="245"/>
      <c r="DC722" s="245"/>
      <c r="DD722" s="245"/>
      <c r="DE722" s="245"/>
      <c r="DF722" s="245"/>
      <c r="DG722" s="245"/>
      <c r="DH722" s="245"/>
      <c r="DI722" s="245"/>
      <c r="DJ722" s="310"/>
      <c r="DK722" s="310"/>
      <c r="DL722" s="245"/>
      <c r="DM722" s="245"/>
      <c r="DN722" s="245"/>
      <c r="DO722" s="245"/>
      <c r="DP722" s="245"/>
      <c r="DQ722" s="245"/>
      <c r="DR722" s="245"/>
      <c r="DS722" s="245"/>
      <c r="DT722" s="245"/>
      <c r="DU722" s="245"/>
      <c r="DV722" s="245"/>
      <c r="DW722" s="245"/>
      <c r="DX722" s="245"/>
      <c r="DY722" s="245"/>
      <c r="DZ722" s="245"/>
      <c r="EA722" s="245"/>
      <c r="EB722" s="245"/>
      <c r="EC722" s="245"/>
      <c r="ED722" s="245"/>
      <c r="EE722" s="245"/>
      <c r="EF722" s="245"/>
      <c r="EG722" s="245"/>
      <c r="EH722" s="245"/>
      <c r="EI722" s="245"/>
      <c r="EJ722" s="245"/>
      <c r="EK722" s="245"/>
      <c r="EL722" s="245"/>
      <c r="EM722" s="245"/>
      <c r="EN722" s="245"/>
      <c r="EO722" s="245"/>
      <c r="EP722" s="245"/>
      <c r="EQ722" s="245"/>
      <c r="ER722" s="245"/>
      <c r="ES722" s="245"/>
      <c r="ET722" s="245"/>
      <c r="EU722" s="245"/>
      <c r="EV722" s="245"/>
      <c r="EW722" s="245"/>
      <c r="EX722" s="246"/>
      <c r="EY722" s="246"/>
      <c r="EZ722" s="245"/>
      <c r="FA722" s="245"/>
      <c r="FB722" s="245"/>
      <c r="FC722" s="245"/>
      <c r="FD722" s="245"/>
      <c r="FE722" s="245"/>
      <c r="FF722" s="245"/>
      <c r="FG722" s="245"/>
      <c r="FH722" s="245"/>
      <c r="FI722" s="245"/>
      <c r="FJ722" s="245"/>
      <c r="FK722" s="245"/>
    </row>
    <row r="723" customFormat="false" ht="12.75" hidden="true" customHeight="false" outlineLevel="0" collapsed="false">
      <c r="A723" s="232"/>
      <c r="B723" s="233"/>
      <c r="C723" s="232"/>
      <c r="D723" s="234"/>
      <c r="E723" s="234"/>
      <c r="F723" s="235"/>
      <c r="G723" s="234"/>
      <c r="H723" s="234"/>
      <c r="I723" s="237"/>
      <c r="J723" s="238"/>
      <c r="K723" s="247" t="s">
        <v>161</v>
      </c>
      <c r="L723" s="248" t="n">
        <f aca="false">(L721*L722*$G721)*$L$8</f>
        <v>0</v>
      </c>
      <c r="M723" s="248"/>
      <c r="N723" s="248" t="n">
        <f aca="false">(N721*N722*$G721)*$L$8</f>
        <v>0</v>
      </c>
      <c r="O723" s="248"/>
      <c r="P723" s="248" t="n">
        <f aca="false">(P721*P722*$G721)*$L$8</f>
        <v>0</v>
      </c>
      <c r="Q723" s="248"/>
      <c r="R723" s="248" t="n">
        <f aca="false">(R721*R722*$G721)*$L$8</f>
        <v>0</v>
      </c>
      <c r="S723" s="248"/>
      <c r="T723" s="248" t="n">
        <f aca="false">(T721*T722*$G721)*$T$8</f>
        <v>0</v>
      </c>
      <c r="U723" s="248"/>
      <c r="V723" s="248" t="n">
        <f aca="false">(V721*V722*$G721)*$T$8</f>
        <v>0</v>
      </c>
      <c r="W723" s="248"/>
      <c r="X723" s="248" t="n">
        <f aca="false">(X721*X722*$G721)*$T$8</f>
        <v>0</v>
      </c>
      <c r="Y723" s="248"/>
      <c r="Z723" s="248" t="n">
        <f aca="false">(Z721*Z722*$G721)*$T$8</f>
        <v>0</v>
      </c>
      <c r="AA723" s="248"/>
      <c r="AB723" s="248" t="n">
        <f aca="false">(AB721*AB722*$G721)*$AB$8</f>
        <v>0</v>
      </c>
      <c r="AC723" s="248"/>
      <c r="AD723" s="248" t="n">
        <f aca="false">(AD721*AD722*$G721)*$AB$8</f>
        <v>0</v>
      </c>
      <c r="AE723" s="248"/>
      <c r="AF723" s="248" t="n">
        <f aca="false">(AF721*AF722*$G721)*$AB$8</f>
        <v>0</v>
      </c>
      <c r="AG723" s="248"/>
      <c r="AH723" s="248" t="n">
        <f aca="false">(AH721*AH722*$G721)*$AB$8</f>
        <v>0</v>
      </c>
      <c r="AI723" s="248"/>
      <c r="AJ723" s="248" t="n">
        <f aca="false">(AJ721*AJ722*$G721)*$AJ$8</f>
        <v>0</v>
      </c>
      <c r="AK723" s="248"/>
      <c r="AL723" s="248" t="n">
        <f aca="false">(AL721*AL722*$G721)*$AJ$8</f>
        <v>0</v>
      </c>
      <c r="AM723" s="248"/>
      <c r="AN723" s="248" t="n">
        <f aca="false">(AN721*AN722*$G721)*$AJ$8</f>
        <v>0</v>
      </c>
      <c r="AO723" s="248"/>
      <c r="AP723" s="248" t="n">
        <f aca="false">(AP721*AP722*$G721)*$AJ$8</f>
        <v>0</v>
      </c>
      <c r="AQ723" s="248"/>
      <c r="AR723" s="248" t="n">
        <f aca="false">(AR721*AR722*$G721)*$AT$8</f>
        <v>0</v>
      </c>
      <c r="AS723" s="248"/>
      <c r="AT723" s="248" t="n">
        <f aca="false">(AT721*AT722*$G721)*$AT$8</f>
        <v>0</v>
      </c>
      <c r="AU723" s="248"/>
      <c r="AV723" s="248" t="n">
        <f aca="false">(AV721*AV722*$G721)*$AT$8</f>
        <v>0</v>
      </c>
      <c r="AW723" s="248"/>
      <c r="AX723" s="248" t="n">
        <f aca="false">(AX721*AX722*$G721)*$AT$8</f>
        <v>0</v>
      </c>
      <c r="AY723" s="248"/>
      <c r="AZ723" s="248" t="n">
        <f aca="false">(AZ721*AZ722*$G721)*$BB$8</f>
        <v>0</v>
      </c>
      <c r="BA723" s="248"/>
      <c r="BB723" s="248" t="n">
        <f aca="false">(BB721*BB722*$G721)*$BB$8</f>
        <v>0</v>
      </c>
      <c r="BC723" s="248"/>
      <c r="BD723" s="248" t="n">
        <f aca="false">(BD721*BD722*$G721)*$BB$8</f>
        <v>0</v>
      </c>
      <c r="BE723" s="248"/>
      <c r="BF723" s="248" t="n">
        <f aca="false">(BF721*BF722*$G721)*$BB$8</f>
        <v>0</v>
      </c>
      <c r="BG723" s="248"/>
      <c r="BH723" s="248" t="n">
        <f aca="false">(BH721*BH722*$G721)*$BJ$8</f>
        <v>0</v>
      </c>
      <c r="BI723" s="248"/>
      <c r="BJ723" s="248" t="n">
        <f aca="false">(BJ721*BJ722*$G721)*$BJ$8</f>
        <v>0</v>
      </c>
      <c r="BK723" s="248"/>
      <c r="BL723" s="248" t="n">
        <f aca="false">(BL721*BL722*$G721)*$BJ$8</f>
        <v>0</v>
      </c>
      <c r="BM723" s="248"/>
      <c r="BN723" s="248" t="n">
        <f aca="false">(BN721*BN722*$G721)*$BJ$8</f>
        <v>0</v>
      </c>
      <c r="BO723" s="248"/>
      <c r="BP723" s="248" t="n">
        <f aca="false">(BP721*BP722*$G721)*$BJ$8</f>
        <v>3036.80322580645</v>
      </c>
      <c r="BQ723" s="248"/>
      <c r="BR723" s="248" t="n">
        <f aca="false">(BR721*BR722*$G721)*$BJ$8</f>
        <v>2082.12270967742</v>
      </c>
      <c r="BS723" s="248"/>
      <c r="BT723" s="248" t="n">
        <f aca="false">(BT721*BT722*$G721)*$BT$8</f>
        <v>0</v>
      </c>
      <c r="BU723" s="248"/>
      <c r="BV723" s="248" t="n">
        <f aca="false">(BV721*BV722*$G721)*$BT$8</f>
        <v>0</v>
      </c>
      <c r="BW723" s="248"/>
      <c r="BX723" s="248" t="n">
        <f aca="false">(BX721*BX722*$G721)*$CB$8</f>
        <v>0</v>
      </c>
      <c r="BY723" s="248"/>
      <c r="BZ723" s="248" t="n">
        <f aca="false">(BZ721*BZ722*$G721)*$CB$8</f>
        <v>0</v>
      </c>
      <c r="CA723" s="248"/>
      <c r="CB723" s="248" t="n">
        <f aca="false">(CB721*CB722*$G721)*$CB$8</f>
        <v>0</v>
      </c>
      <c r="CC723" s="248"/>
      <c r="CD723" s="248" t="n">
        <f aca="false">(CD721*CD722*$G721)*$CB$8</f>
        <v>0</v>
      </c>
      <c r="CE723" s="248"/>
      <c r="CF723" s="248" t="n">
        <f aca="false">(CF721*CF722*$G721)*$CJ$8</f>
        <v>0</v>
      </c>
      <c r="CG723" s="248"/>
      <c r="CH723" s="248" t="n">
        <f aca="false">(CH721*CH722*$G721)*$CJ$8</f>
        <v>0</v>
      </c>
      <c r="CI723" s="248"/>
      <c r="CJ723" s="248" t="n">
        <f aca="false">(CJ721*CJ722*$G721)*$CJ$8</f>
        <v>0</v>
      </c>
      <c r="CK723" s="248"/>
      <c r="CL723" s="248" t="n">
        <f aca="false">(CL721*CL722*$G721)*$CJ$8</f>
        <v>0</v>
      </c>
      <c r="CM723" s="248"/>
      <c r="CN723" s="248" t="n">
        <f aca="false">(CN721*CN722*$G721)*$CT$8</f>
        <v>0</v>
      </c>
      <c r="CO723" s="248"/>
      <c r="CP723" s="248" t="n">
        <f aca="false">(CP721*CP722*$G721)*$CT$8</f>
        <v>0</v>
      </c>
      <c r="CQ723" s="248"/>
      <c r="CR723" s="248" t="n">
        <f aca="false">(CR721*CR722*$G721)*$CT$8</f>
        <v>0</v>
      </c>
      <c r="CS723" s="248"/>
      <c r="CT723" s="248" t="n">
        <f aca="false">(CT721*CT722*$G721)*$CT$8</f>
        <v>0</v>
      </c>
      <c r="CU723" s="248"/>
      <c r="CV723" s="248" t="n">
        <f aca="false">(CV721*CV722*$G721)*$DB$8</f>
        <v>0</v>
      </c>
      <c r="CW723" s="248"/>
      <c r="CX723" s="248" t="n">
        <f aca="false">(CX721*CX722*$G721)*$DB$8</f>
        <v>0</v>
      </c>
      <c r="CY723" s="248"/>
      <c r="CZ723" s="248" t="n">
        <f aca="false">(CZ721*CZ722*$G721)*$DB$8</f>
        <v>0</v>
      </c>
      <c r="DA723" s="248"/>
      <c r="DB723" s="248" t="n">
        <f aca="false">(DB721*DB722*$G721)*$DB$8</f>
        <v>0</v>
      </c>
      <c r="DC723" s="248"/>
      <c r="DD723" s="248" t="n">
        <f aca="false">(DD721*DD722*$G721)*$DB$8</f>
        <v>0</v>
      </c>
      <c r="DE723" s="248"/>
      <c r="DF723" s="248" t="n">
        <f aca="false">(DF721*DF722*$G721)*$DB$8</f>
        <v>0</v>
      </c>
      <c r="DG723" s="248"/>
      <c r="DH723" s="248" t="n">
        <f aca="false">(DH721*DH722*$G721)*$DB$8</f>
        <v>0</v>
      </c>
      <c r="DI723" s="248"/>
      <c r="DJ723" s="292" t="n">
        <f aca="false">(DJ721*DJ722*$G721)*$DB$8</f>
        <v>0</v>
      </c>
      <c r="DK723" s="292"/>
      <c r="DL723" s="248" t="n">
        <f aca="false">(DL721*DL722*$G721)*$DB$8</f>
        <v>0</v>
      </c>
      <c r="DM723" s="248"/>
      <c r="DN723" s="248" t="n">
        <f aca="false">(DN721*DN722*$G721)*$DB$8</f>
        <v>0</v>
      </c>
      <c r="DO723" s="248"/>
      <c r="DP723" s="248" t="n">
        <f aca="false">(DP721*DP722*$G721)*$DB$8</f>
        <v>0</v>
      </c>
      <c r="DQ723" s="248"/>
      <c r="DR723" s="248" t="n">
        <f aca="false">(DR721*DR722*$G721)*$DB$8</f>
        <v>0</v>
      </c>
      <c r="DS723" s="248"/>
      <c r="DT723" s="248" t="n">
        <f aca="false">(DT721*DT722*$G721)*$DB$8</f>
        <v>0</v>
      </c>
      <c r="DU723" s="248"/>
      <c r="DV723" s="248" t="n">
        <f aca="false">(DV721*DV722*$G721)*$DB$8</f>
        <v>0</v>
      </c>
      <c r="DW723" s="248"/>
      <c r="DX723" s="248" t="n">
        <f aca="false">(DX721*DX722*$G721)*$DB$8</f>
        <v>0</v>
      </c>
      <c r="DY723" s="248"/>
      <c r="DZ723" s="248" t="n">
        <f aca="false">(DZ721*DZ722*$G721)*$DB$8</f>
        <v>0</v>
      </c>
      <c r="EA723" s="248"/>
      <c r="EB723" s="248" t="n">
        <f aca="false">(EB721*EB722*$G721)*$DB$8</f>
        <v>0</v>
      </c>
      <c r="EC723" s="248"/>
      <c r="ED723" s="248" t="n">
        <f aca="false">(ED721*ED722*$G721)*$DB$8</f>
        <v>0</v>
      </c>
      <c r="EE723" s="248"/>
      <c r="EF723" s="248" t="n">
        <f aca="false">(EF721*EF722*$G721)*$DB$8</f>
        <v>0</v>
      </c>
      <c r="EG723" s="248"/>
      <c r="EH723" s="248" t="n">
        <f aca="false">(EH721*EH722*$G721)*$DB$8</f>
        <v>0</v>
      </c>
      <c r="EI723" s="248"/>
      <c r="EJ723" s="248" t="n">
        <f aca="false">(EJ721*EJ722*$G721)*$DB$8</f>
        <v>0</v>
      </c>
      <c r="EK723" s="248"/>
      <c r="EL723" s="248" t="n">
        <f aca="false">(EL721*EL722*$G721)*$DB$8</f>
        <v>0</v>
      </c>
      <c r="EM723" s="248"/>
      <c r="EN723" s="248" t="n">
        <f aca="false">(EN721*EN722*$G721)*$DB$8</f>
        <v>0</v>
      </c>
      <c r="EO723" s="248"/>
      <c r="EP723" s="248" t="n">
        <f aca="false">(EP721*EP722*$G721)*$DB$8</f>
        <v>0</v>
      </c>
      <c r="EQ723" s="248"/>
      <c r="ER723" s="248" t="n">
        <f aca="false">(ER721*ER722*$G721)*$DB$8</f>
        <v>0</v>
      </c>
      <c r="ES723" s="248"/>
      <c r="ET723" s="248" t="n">
        <f aca="false">(ET721*ET722*$G721)*$DB$8</f>
        <v>0</v>
      </c>
      <c r="EU723" s="248"/>
      <c r="EV723" s="248" t="n">
        <f aca="false">(EV721*EV722*$G721)*$DB$8</f>
        <v>0</v>
      </c>
      <c r="EW723" s="248"/>
      <c r="EX723" s="249" t="n">
        <f aca="false">(EX721*EX722*$G721)*$DB$8</f>
        <v>0</v>
      </c>
      <c r="EY723" s="249"/>
      <c r="EZ723" s="248" t="n">
        <f aca="false">(EZ721*EZ722*$G721)*$DB$8</f>
        <v>0</v>
      </c>
      <c r="FA723" s="248"/>
      <c r="FB723" s="248" t="n">
        <f aca="false">(FB721*FB722*$G721)*$DB$8</f>
        <v>0</v>
      </c>
      <c r="FC723" s="248"/>
      <c r="FD723" s="248" t="n">
        <f aca="false">(FD721*FD722*$G721)*$DB$8</f>
        <v>0</v>
      </c>
      <c r="FE723" s="248"/>
      <c r="FF723" s="248" t="n">
        <f aca="false">(FF721*FF722*$G721)*$DB$8</f>
        <v>0</v>
      </c>
      <c r="FG723" s="248"/>
      <c r="FH723" s="248" t="n">
        <f aca="false">(FH721*FH722*$G721)*$DB$8</f>
        <v>0</v>
      </c>
      <c r="FI723" s="248"/>
      <c r="FJ723" s="248" t="n">
        <f aca="false">(FJ721*FJ722*$G721)*$DB$8</f>
        <v>0</v>
      </c>
      <c r="FK723" s="248"/>
    </row>
    <row r="724" customFormat="false" ht="12.75" hidden="true" customHeight="false" outlineLevel="0" collapsed="false">
      <c r="A724" s="232"/>
      <c r="B724" s="233"/>
      <c r="C724" s="232"/>
      <c r="D724" s="234"/>
      <c r="E724" s="234"/>
      <c r="F724" s="235"/>
      <c r="G724" s="234"/>
      <c r="H724" s="234"/>
      <c r="I724" s="237"/>
      <c r="J724" s="238"/>
      <c r="K724" s="250" t="s">
        <v>162</v>
      </c>
      <c r="L724" s="251" t="n">
        <f aca="false">L723</f>
        <v>0</v>
      </c>
      <c r="M724" s="251"/>
      <c r="N724" s="251" t="n">
        <f aca="false">L724+N723</f>
        <v>0</v>
      </c>
      <c r="O724" s="251"/>
      <c r="P724" s="251" t="n">
        <f aca="false">N724+P723</f>
        <v>0</v>
      </c>
      <c r="Q724" s="251"/>
      <c r="R724" s="251" t="n">
        <f aca="false">P724+R723</f>
        <v>0</v>
      </c>
      <c r="S724" s="251"/>
      <c r="T724" s="251" t="n">
        <f aca="false">R724+T723</f>
        <v>0</v>
      </c>
      <c r="U724" s="251"/>
      <c r="V724" s="251" t="n">
        <f aca="false">T724+V723</f>
        <v>0</v>
      </c>
      <c r="W724" s="251"/>
      <c r="X724" s="251" t="n">
        <f aca="false">V724+X723</f>
        <v>0</v>
      </c>
      <c r="Y724" s="251"/>
      <c r="Z724" s="251" t="n">
        <f aca="false">X724+Z723</f>
        <v>0</v>
      </c>
      <c r="AA724" s="251"/>
      <c r="AB724" s="251" t="n">
        <f aca="false">Z724+AB723</f>
        <v>0</v>
      </c>
      <c r="AC724" s="251"/>
      <c r="AD724" s="251" t="n">
        <f aca="false">AB724+AD723</f>
        <v>0</v>
      </c>
      <c r="AE724" s="251"/>
      <c r="AF724" s="251" t="n">
        <f aca="false">AD724+AF723</f>
        <v>0</v>
      </c>
      <c r="AG724" s="251"/>
      <c r="AH724" s="251" t="n">
        <f aca="false">AF724+AH723</f>
        <v>0</v>
      </c>
      <c r="AI724" s="251"/>
      <c r="AJ724" s="251" t="n">
        <f aca="false">AH724+AJ723</f>
        <v>0</v>
      </c>
      <c r="AK724" s="251"/>
      <c r="AL724" s="251" t="n">
        <f aca="false">AJ724+AL723</f>
        <v>0</v>
      </c>
      <c r="AM724" s="251"/>
      <c r="AN724" s="251" t="n">
        <f aca="false">AL724+AN723</f>
        <v>0</v>
      </c>
      <c r="AO724" s="251"/>
      <c r="AP724" s="251" t="n">
        <f aca="false">AN724+AP723</f>
        <v>0</v>
      </c>
      <c r="AQ724" s="251"/>
      <c r="AR724" s="251" t="n">
        <f aca="false">AP724+AR723</f>
        <v>0</v>
      </c>
      <c r="AS724" s="251"/>
      <c r="AT724" s="251" t="n">
        <f aca="false">AR724+AT723</f>
        <v>0</v>
      </c>
      <c r="AU724" s="251"/>
      <c r="AV724" s="251" t="n">
        <f aca="false">AT724+AV723</f>
        <v>0</v>
      </c>
      <c r="AW724" s="251"/>
      <c r="AX724" s="251" t="n">
        <f aca="false">AV724+AX723</f>
        <v>0</v>
      </c>
      <c r="AY724" s="251"/>
      <c r="AZ724" s="251" t="n">
        <f aca="false">AX724+AZ723</f>
        <v>0</v>
      </c>
      <c r="BA724" s="251"/>
      <c r="BB724" s="251" t="n">
        <f aca="false">AZ724+BB723</f>
        <v>0</v>
      </c>
      <c r="BC724" s="251"/>
      <c r="BD724" s="251" t="n">
        <f aca="false">BB724+BD723</f>
        <v>0</v>
      </c>
      <c r="BE724" s="251"/>
      <c r="BF724" s="251" t="n">
        <f aca="false">BD724+BF723</f>
        <v>0</v>
      </c>
      <c r="BG724" s="251"/>
      <c r="BH724" s="251" t="n">
        <f aca="false">BF724+BH723</f>
        <v>0</v>
      </c>
      <c r="BI724" s="251"/>
      <c r="BJ724" s="251" t="n">
        <f aca="false">BH724+BJ723</f>
        <v>0</v>
      </c>
      <c r="BK724" s="251"/>
      <c r="BL724" s="251" t="n">
        <f aca="false">BJ724+BL723</f>
        <v>0</v>
      </c>
      <c r="BM724" s="251"/>
      <c r="BN724" s="251" t="n">
        <f aca="false">BL724+BN723</f>
        <v>0</v>
      </c>
      <c r="BO724" s="251"/>
      <c r="BP724" s="251" t="n">
        <f aca="false">BN724+BP723</f>
        <v>3036.80322580645</v>
      </c>
      <c r="BQ724" s="251"/>
      <c r="BR724" s="251" t="n">
        <f aca="false">BP724+BR723</f>
        <v>5118.92593548387</v>
      </c>
      <c r="BS724" s="251"/>
      <c r="BT724" s="251" t="n">
        <f aca="false">BR724+BT723</f>
        <v>5118.92593548387</v>
      </c>
      <c r="BU724" s="251"/>
      <c r="BV724" s="251" t="n">
        <f aca="false">BT724+BV723</f>
        <v>5118.92593548387</v>
      </c>
      <c r="BW724" s="251"/>
      <c r="BX724" s="251" t="n">
        <f aca="false">BV724+BX723</f>
        <v>5118.92593548387</v>
      </c>
      <c r="BY724" s="251"/>
      <c r="BZ724" s="251" t="n">
        <f aca="false">BX724+BZ723</f>
        <v>5118.92593548387</v>
      </c>
      <c r="CA724" s="251"/>
      <c r="CB724" s="251" t="n">
        <f aca="false">BZ724+CB723</f>
        <v>5118.92593548387</v>
      </c>
      <c r="CC724" s="251"/>
      <c r="CD724" s="251" t="n">
        <f aca="false">CB724+CD723</f>
        <v>5118.92593548387</v>
      </c>
      <c r="CE724" s="251"/>
      <c r="CF724" s="251" t="n">
        <f aca="false">CD724+CF723</f>
        <v>5118.92593548387</v>
      </c>
      <c r="CG724" s="251"/>
      <c r="CH724" s="251" t="n">
        <f aca="false">CF724+CH723</f>
        <v>5118.92593548387</v>
      </c>
      <c r="CI724" s="251"/>
      <c r="CJ724" s="251" t="n">
        <f aca="false">CH724+CJ723</f>
        <v>5118.92593548387</v>
      </c>
      <c r="CK724" s="251"/>
      <c r="CL724" s="251" t="n">
        <f aca="false">CJ724+CL723</f>
        <v>5118.92593548387</v>
      </c>
      <c r="CM724" s="251"/>
      <c r="CN724" s="251" t="n">
        <f aca="false">CL724+CN723</f>
        <v>5118.92593548387</v>
      </c>
      <c r="CO724" s="251"/>
      <c r="CP724" s="251" t="n">
        <f aca="false">CN724+CP723</f>
        <v>5118.92593548387</v>
      </c>
      <c r="CQ724" s="251"/>
      <c r="CR724" s="251" t="n">
        <f aca="false">CP724+CR723</f>
        <v>5118.92593548387</v>
      </c>
      <c r="CS724" s="251"/>
      <c r="CT724" s="251" t="n">
        <f aca="false">CR724+CT723</f>
        <v>5118.92593548387</v>
      </c>
      <c r="CU724" s="251"/>
      <c r="CV724" s="251" t="n">
        <f aca="false">CT724+CV723</f>
        <v>5118.92593548387</v>
      </c>
      <c r="CW724" s="251"/>
      <c r="CX724" s="251" t="n">
        <f aca="false">CV724+CX723</f>
        <v>5118.92593548387</v>
      </c>
      <c r="CY724" s="251"/>
      <c r="CZ724" s="251" t="n">
        <f aca="false">CX724+CZ723</f>
        <v>5118.92593548387</v>
      </c>
      <c r="DA724" s="251"/>
      <c r="DB724" s="251" t="n">
        <f aca="false">CZ724+DB723</f>
        <v>5118.92593548387</v>
      </c>
      <c r="DC724" s="251"/>
      <c r="DD724" s="251" t="n">
        <f aca="false">DB724+DD723</f>
        <v>5118.92593548387</v>
      </c>
      <c r="DE724" s="251"/>
      <c r="DF724" s="251" t="n">
        <f aca="false">DD724+DF723</f>
        <v>5118.92593548387</v>
      </c>
      <c r="DG724" s="251"/>
      <c r="DH724" s="251" t="n">
        <f aca="false">DF724+DH723</f>
        <v>5118.92593548387</v>
      </c>
      <c r="DI724" s="251"/>
      <c r="DJ724" s="293" t="n">
        <f aca="false">DH724+DJ723</f>
        <v>5118.92593548387</v>
      </c>
      <c r="DK724" s="293"/>
      <c r="DL724" s="251" t="n">
        <f aca="false">DJ724+DL723</f>
        <v>5118.92593548387</v>
      </c>
      <c r="DM724" s="251"/>
      <c r="DN724" s="251" t="n">
        <f aca="false">DL724+DN723</f>
        <v>5118.92593548387</v>
      </c>
      <c r="DO724" s="251"/>
      <c r="DP724" s="251" t="n">
        <f aca="false">DN724+DP723</f>
        <v>5118.92593548387</v>
      </c>
      <c r="DQ724" s="251"/>
      <c r="DR724" s="251" t="n">
        <f aca="false">DP724+DR723</f>
        <v>5118.92593548387</v>
      </c>
      <c r="DS724" s="251"/>
      <c r="DT724" s="251" t="n">
        <f aca="false">DR724+DT723</f>
        <v>5118.92593548387</v>
      </c>
      <c r="DU724" s="251"/>
      <c r="DV724" s="251" t="n">
        <f aca="false">DT724+DV723</f>
        <v>5118.92593548387</v>
      </c>
      <c r="DW724" s="251"/>
      <c r="DX724" s="251" t="n">
        <f aca="false">DV724+DX723</f>
        <v>5118.92593548387</v>
      </c>
      <c r="DY724" s="251"/>
      <c r="DZ724" s="251" t="n">
        <f aca="false">DX724+DZ723</f>
        <v>5118.92593548387</v>
      </c>
      <c r="EA724" s="251"/>
      <c r="EB724" s="251" t="n">
        <f aca="false">DZ724+EB723</f>
        <v>5118.92593548387</v>
      </c>
      <c r="EC724" s="251"/>
      <c r="ED724" s="251" t="n">
        <f aca="false">EB724+ED723</f>
        <v>5118.92593548387</v>
      </c>
      <c r="EE724" s="251"/>
      <c r="EF724" s="251" t="n">
        <f aca="false">ED724+EF723</f>
        <v>5118.92593548387</v>
      </c>
      <c r="EG724" s="251"/>
      <c r="EH724" s="251" t="n">
        <f aca="false">EF724+EH723</f>
        <v>5118.92593548387</v>
      </c>
      <c r="EI724" s="251"/>
      <c r="EJ724" s="251" t="n">
        <f aca="false">EH724+EJ723</f>
        <v>5118.92593548387</v>
      </c>
      <c r="EK724" s="251"/>
      <c r="EL724" s="251" t="n">
        <f aca="false">EJ724+EL723</f>
        <v>5118.92593548387</v>
      </c>
      <c r="EM724" s="251"/>
      <c r="EN724" s="251" t="n">
        <f aca="false">EL724+EN723</f>
        <v>5118.92593548387</v>
      </c>
      <c r="EO724" s="251"/>
      <c r="EP724" s="251" t="n">
        <f aca="false">EN724+EP723</f>
        <v>5118.92593548387</v>
      </c>
      <c r="EQ724" s="251"/>
      <c r="ER724" s="251" t="n">
        <f aca="false">EP724+ER723</f>
        <v>5118.92593548387</v>
      </c>
      <c r="ES724" s="251"/>
      <c r="ET724" s="251" t="n">
        <f aca="false">ER724+ET723</f>
        <v>5118.92593548387</v>
      </c>
      <c r="EU724" s="251"/>
      <c r="EV724" s="251" t="n">
        <f aca="false">ET724+EV723</f>
        <v>5118.92593548387</v>
      </c>
      <c r="EW724" s="251"/>
      <c r="EX724" s="252" t="n">
        <f aca="false">EV724+EX723</f>
        <v>5118.92593548387</v>
      </c>
      <c r="EY724" s="252"/>
      <c r="EZ724" s="251" t="n">
        <f aca="false">EX724+EZ723</f>
        <v>5118.92593548387</v>
      </c>
      <c r="FA724" s="251"/>
      <c r="FB724" s="251" t="n">
        <f aca="false">EZ724+FB723</f>
        <v>5118.92593548387</v>
      </c>
      <c r="FC724" s="251"/>
      <c r="FD724" s="251" t="n">
        <f aca="false">FB724+FD723</f>
        <v>5118.92593548387</v>
      </c>
      <c r="FE724" s="251"/>
      <c r="FF724" s="251" t="n">
        <f aca="false">FD724+FF723</f>
        <v>5118.92593548387</v>
      </c>
      <c r="FG724" s="251"/>
      <c r="FH724" s="251" t="n">
        <f aca="false">FF724+FH723</f>
        <v>5118.92593548387</v>
      </c>
      <c r="FI724" s="251"/>
      <c r="FJ724" s="251" t="n">
        <f aca="false">FH724+FJ723</f>
        <v>5118.92593548387</v>
      </c>
      <c r="FK724" s="251"/>
    </row>
    <row r="725" customFormat="false" ht="12.75" hidden="true" customHeight="false" outlineLevel="0" collapsed="false">
      <c r="A725" s="232"/>
      <c r="B725" s="233"/>
      <c r="C725" s="232"/>
      <c r="D725" s="234"/>
      <c r="E725" s="234"/>
      <c r="F725" s="235"/>
      <c r="G725" s="234"/>
      <c r="H725" s="253"/>
      <c r="I725" s="237"/>
      <c r="J725" s="238"/>
      <c r="K725" s="254" t="s">
        <v>163</v>
      </c>
      <c r="L725" s="255"/>
      <c r="M725" s="255"/>
      <c r="N725" s="255"/>
      <c r="O725" s="255"/>
      <c r="P725" s="255"/>
      <c r="Q725" s="255"/>
      <c r="R725" s="255"/>
      <c r="S725" s="255"/>
      <c r="T725" s="255"/>
      <c r="U725" s="255"/>
      <c r="V725" s="255"/>
      <c r="W725" s="255"/>
      <c r="X725" s="255"/>
      <c r="Y725" s="255"/>
      <c r="Z725" s="255"/>
      <c r="AA725" s="255"/>
      <c r="AB725" s="255"/>
      <c r="AC725" s="255"/>
      <c r="AD725" s="255"/>
      <c r="AE725" s="255"/>
      <c r="AF725" s="255"/>
      <c r="AG725" s="255"/>
      <c r="AH725" s="255"/>
      <c r="AI725" s="255"/>
      <c r="AJ725" s="255"/>
      <c r="AK725" s="255"/>
      <c r="AL725" s="255"/>
      <c r="AM725" s="255"/>
      <c r="AN725" s="255"/>
      <c r="AO725" s="255"/>
      <c r="AP725" s="255"/>
      <c r="AQ725" s="255"/>
      <c r="AR725" s="255"/>
      <c r="AS725" s="255"/>
      <c r="AT725" s="255"/>
      <c r="AU725" s="255"/>
      <c r="AV725" s="255"/>
      <c r="AW725" s="255"/>
      <c r="AX725" s="255"/>
      <c r="AY725" s="255"/>
      <c r="AZ725" s="255"/>
      <c r="BA725" s="255"/>
      <c r="BB725" s="255"/>
      <c r="BC725" s="255"/>
      <c r="BD725" s="255"/>
      <c r="BE725" s="255"/>
      <c r="BF725" s="255"/>
      <c r="BG725" s="255"/>
      <c r="BH725" s="255"/>
      <c r="BI725" s="255"/>
      <c r="BJ725" s="255"/>
      <c r="BK725" s="255"/>
      <c r="BL725" s="255"/>
      <c r="BM725" s="255"/>
      <c r="BN725" s="255"/>
      <c r="BO725" s="255"/>
      <c r="BP725" s="255"/>
      <c r="BQ725" s="255"/>
      <c r="BR725" s="255"/>
      <c r="BS725" s="255"/>
      <c r="BT725" s="255"/>
      <c r="BU725" s="255"/>
      <c r="BV725" s="255"/>
      <c r="BW725" s="255"/>
      <c r="BX725" s="255"/>
      <c r="BY725" s="255"/>
      <c r="BZ725" s="255"/>
      <c r="CA725" s="255"/>
      <c r="CB725" s="255"/>
      <c r="CC725" s="255"/>
      <c r="CD725" s="255"/>
      <c r="CE725" s="255"/>
      <c r="CF725" s="255"/>
      <c r="CG725" s="255"/>
      <c r="CH725" s="255"/>
      <c r="CI725" s="255"/>
      <c r="CJ725" s="255"/>
      <c r="CK725" s="255"/>
      <c r="CL725" s="255"/>
      <c r="CM725" s="255"/>
      <c r="CN725" s="255"/>
      <c r="CO725" s="255"/>
      <c r="CP725" s="255"/>
      <c r="CQ725" s="255"/>
      <c r="CR725" s="255"/>
      <c r="CS725" s="255"/>
      <c r="CT725" s="255"/>
      <c r="CU725" s="255"/>
      <c r="CV725" s="255"/>
      <c r="CW725" s="255"/>
      <c r="CX725" s="255"/>
      <c r="CY725" s="255"/>
      <c r="CZ725" s="255"/>
      <c r="DA725" s="255"/>
      <c r="DB725" s="255"/>
      <c r="DC725" s="255"/>
      <c r="DD725" s="255"/>
      <c r="DE725" s="255"/>
      <c r="DF725" s="255"/>
      <c r="DG725" s="255"/>
      <c r="DH725" s="255"/>
      <c r="DI725" s="255"/>
      <c r="DJ725" s="294"/>
      <c r="DK725" s="294"/>
      <c r="DL725" s="255"/>
      <c r="DM725" s="255"/>
      <c r="DN725" s="255"/>
      <c r="DO725" s="255"/>
      <c r="DP725" s="255"/>
      <c r="DQ725" s="255"/>
      <c r="DR725" s="255"/>
      <c r="DS725" s="255"/>
      <c r="DT725" s="255"/>
      <c r="DU725" s="255"/>
      <c r="DV725" s="255"/>
      <c r="DW725" s="255"/>
      <c r="DX725" s="255"/>
      <c r="DY725" s="255"/>
      <c r="DZ725" s="255"/>
      <c r="EA725" s="255"/>
      <c r="EB725" s="255"/>
      <c r="EC725" s="255"/>
      <c r="ED725" s="255"/>
      <c r="EE725" s="255"/>
      <c r="EF725" s="255"/>
      <c r="EG725" s="255"/>
      <c r="EH725" s="255"/>
      <c r="EI725" s="255"/>
      <c r="EJ725" s="255"/>
      <c r="EK725" s="255"/>
      <c r="EL725" s="255"/>
      <c r="EM725" s="255"/>
      <c r="EN725" s="255"/>
      <c r="EO725" s="255"/>
      <c r="EP725" s="255"/>
      <c r="EQ725" s="255"/>
      <c r="ER725" s="255"/>
      <c r="ES725" s="255"/>
      <c r="ET725" s="255"/>
      <c r="EU725" s="255"/>
      <c r="EV725" s="255"/>
      <c r="EW725" s="255"/>
      <c r="EX725" s="256"/>
      <c r="EY725" s="256"/>
      <c r="EZ725" s="255"/>
      <c r="FA725" s="255"/>
      <c r="FB725" s="255"/>
      <c r="FC725" s="255"/>
      <c r="FD725" s="255"/>
      <c r="FE725" s="255"/>
      <c r="FF725" s="255"/>
      <c r="FG725" s="255"/>
      <c r="FH725" s="255"/>
      <c r="FI725" s="255"/>
      <c r="FJ725" s="255"/>
      <c r="FK725" s="255"/>
    </row>
    <row r="726" customFormat="false" ht="12.75" hidden="true" customHeight="false" outlineLevel="0" collapsed="false">
      <c r="A726" s="232"/>
      <c r="B726" s="233"/>
      <c r="C726" s="232"/>
      <c r="D726" s="234"/>
      <c r="E726" s="234"/>
      <c r="F726" s="235"/>
      <c r="G726" s="234"/>
      <c r="H726" s="257"/>
      <c r="I726" s="237"/>
      <c r="J726" s="238"/>
      <c r="K726" s="258" t="s">
        <v>164</v>
      </c>
      <c r="L726" s="259" t="n">
        <f aca="false">L725</f>
        <v>0</v>
      </c>
      <c r="M726" s="259"/>
      <c r="N726" s="259" t="n">
        <f aca="false">N725+L726</f>
        <v>0</v>
      </c>
      <c r="O726" s="259"/>
      <c r="P726" s="259" t="n">
        <f aca="false">P725+N726</f>
        <v>0</v>
      </c>
      <c r="Q726" s="259"/>
      <c r="R726" s="259" t="n">
        <f aca="false">R725+P726</f>
        <v>0</v>
      </c>
      <c r="S726" s="259"/>
      <c r="T726" s="259" t="n">
        <f aca="false">T725+R726</f>
        <v>0</v>
      </c>
      <c r="U726" s="259"/>
      <c r="V726" s="259" t="n">
        <f aca="false">V725+T726</f>
        <v>0</v>
      </c>
      <c r="W726" s="259"/>
      <c r="X726" s="259" t="n">
        <f aca="false">X725+V726</f>
        <v>0</v>
      </c>
      <c r="Y726" s="259"/>
      <c r="Z726" s="259" t="n">
        <f aca="false">Z725+X726</f>
        <v>0</v>
      </c>
      <c r="AA726" s="259"/>
      <c r="AB726" s="259" t="n">
        <f aca="false">AB725+Z726</f>
        <v>0</v>
      </c>
      <c r="AC726" s="259"/>
      <c r="AD726" s="259" t="n">
        <f aca="false">AD725+AB726</f>
        <v>0</v>
      </c>
      <c r="AE726" s="259"/>
      <c r="AF726" s="259" t="n">
        <f aca="false">AF725+AD726</f>
        <v>0</v>
      </c>
      <c r="AG726" s="259"/>
      <c r="AH726" s="259" t="n">
        <f aca="false">AH725+AF726</f>
        <v>0</v>
      </c>
      <c r="AI726" s="259"/>
      <c r="AJ726" s="259" t="n">
        <f aca="false">AJ725+AH726</f>
        <v>0</v>
      </c>
      <c r="AK726" s="259"/>
      <c r="AL726" s="259" t="n">
        <f aca="false">AL725+AJ726</f>
        <v>0</v>
      </c>
      <c r="AM726" s="259"/>
      <c r="AN726" s="259" t="n">
        <f aca="false">AN725+AL726</f>
        <v>0</v>
      </c>
      <c r="AO726" s="259"/>
      <c r="AP726" s="259" t="n">
        <f aca="false">AP725+AN726</f>
        <v>0</v>
      </c>
      <c r="AQ726" s="259"/>
      <c r="AR726" s="259" t="n">
        <f aca="false">AR725+AP726</f>
        <v>0</v>
      </c>
      <c r="AS726" s="259"/>
      <c r="AT726" s="259" t="n">
        <f aca="false">AT725+AR726</f>
        <v>0</v>
      </c>
      <c r="AU726" s="259"/>
      <c r="AV726" s="259" t="n">
        <f aca="false">AV725+AT726</f>
        <v>0</v>
      </c>
      <c r="AW726" s="259"/>
      <c r="AX726" s="259" t="n">
        <f aca="false">AX725+AV726</f>
        <v>0</v>
      </c>
      <c r="AY726" s="259"/>
      <c r="AZ726" s="259" t="n">
        <f aca="false">AZ725+AX726</f>
        <v>0</v>
      </c>
      <c r="BA726" s="259"/>
      <c r="BB726" s="259" t="n">
        <f aca="false">BB725+AZ726</f>
        <v>0</v>
      </c>
      <c r="BC726" s="259"/>
      <c r="BD726" s="259" t="n">
        <f aca="false">BD725+BB726</f>
        <v>0</v>
      </c>
      <c r="BE726" s="259"/>
      <c r="BF726" s="259" t="n">
        <f aca="false">BF725+BD726</f>
        <v>0</v>
      </c>
      <c r="BG726" s="259"/>
      <c r="BH726" s="259" t="n">
        <f aca="false">BH725+BF726</f>
        <v>0</v>
      </c>
      <c r="BI726" s="259"/>
      <c r="BJ726" s="259" t="n">
        <f aca="false">BJ725+BH726</f>
        <v>0</v>
      </c>
      <c r="BK726" s="259"/>
      <c r="BL726" s="259" t="n">
        <f aca="false">BL725+BJ726</f>
        <v>0</v>
      </c>
      <c r="BM726" s="259"/>
      <c r="BN726" s="259" t="n">
        <f aca="false">BN725+BL726</f>
        <v>0</v>
      </c>
      <c r="BO726" s="259"/>
      <c r="BP726" s="259" t="n">
        <f aca="false">BP725+BN726</f>
        <v>0</v>
      </c>
      <c r="BQ726" s="259"/>
      <c r="BR726" s="259" t="n">
        <f aca="false">BR725+BP726</f>
        <v>0</v>
      </c>
      <c r="BS726" s="259"/>
      <c r="BT726" s="259" t="n">
        <f aca="false">BT725+BR726</f>
        <v>0</v>
      </c>
      <c r="BU726" s="259"/>
      <c r="BV726" s="259" t="n">
        <f aca="false">BV725+BT726</f>
        <v>0</v>
      </c>
      <c r="BW726" s="259"/>
      <c r="BX726" s="259" t="n">
        <f aca="false">BX725+BV726</f>
        <v>0</v>
      </c>
      <c r="BY726" s="259"/>
      <c r="BZ726" s="259" t="n">
        <f aca="false">BZ725+BX726</f>
        <v>0</v>
      </c>
      <c r="CA726" s="259"/>
      <c r="CB726" s="259" t="n">
        <f aca="false">CB725+BZ726</f>
        <v>0</v>
      </c>
      <c r="CC726" s="259"/>
      <c r="CD726" s="259" t="n">
        <f aca="false">CD725+CB726</f>
        <v>0</v>
      </c>
      <c r="CE726" s="259"/>
      <c r="CF726" s="259" t="n">
        <f aca="false">CF725+CD726</f>
        <v>0</v>
      </c>
      <c r="CG726" s="259"/>
      <c r="CH726" s="259" t="n">
        <f aca="false">CH725+CF726</f>
        <v>0</v>
      </c>
      <c r="CI726" s="259"/>
      <c r="CJ726" s="259" t="n">
        <f aca="false">CJ725+CH726</f>
        <v>0</v>
      </c>
      <c r="CK726" s="259"/>
      <c r="CL726" s="259" t="n">
        <f aca="false">CL725+CJ726</f>
        <v>0</v>
      </c>
      <c r="CM726" s="259"/>
      <c r="CN726" s="259" t="n">
        <f aca="false">CN725+CL726</f>
        <v>0</v>
      </c>
      <c r="CO726" s="259"/>
      <c r="CP726" s="259" t="n">
        <f aca="false">CP725+CN726</f>
        <v>0</v>
      </c>
      <c r="CQ726" s="259"/>
      <c r="CR726" s="259" t="n">
        <f aca="false">CR725+CP726</f>
        <v>0</v>
      </c>
      <c r="CS726" s="259"/>
      <c r="CT726" s="259" t="n">
        <f aca="false">CT725+CR726</f>
        <v>0</v>
      </c>
      <c r="CU726" s="259"/>
      <c r="CV726" s="259" t="n">
        <f aca="false">CV725+CT726</f>
        <v>0</v>
      </c>
      <c r="CW726" s="259"/>
      <c r="CX726" s="259" t="n">
        <f aca="false">CX725+CV726</f>
        <v>0</v>
      </c>
      <c r="CY726" s="259"/>
      <c r="CZ726" s="259" t="n">
        <f aca="false">CZ725+CX726</f>
        <v>0</v>
      </c>
      <c r="DA726" s="259"/>
      <c r="DB726" s="259" t="n">
        <f aca="false">DB725+CZ726</f>
        <v>0</v>
      </c>
      <c r="DC726" s="259"/>
      <c r="DD726" s="259" t="n">
        <f aca="false">DD725+DB726</f>
        <v>0</v>
      </c>
      <c r="DE726" s="259"/>
      <c r="DF726" s="259" t="n">
        <f aca="false">DF725+DD726</f>
        <v>0</v>
      </c>
      <c r="DG726" s="259"/>
      <c r="DH726" s="259" t="n">
        <f aca="false">DH725+DF726</f>
        <v>0</v>
      </c>
      <c r="DI726" s="259"/>
      <c r="DJ726" s="296" t="n">
        <f aca="false">DJ725+DH726</f>
        <v>0</v>
      </c>
      <c r="DK726" s="296"/>
      <c r="DL726" s="259" t="n">
        <f aca="false">DL725+DJ726</f>
        <v>0</v>
      </c>
      <c r="DM726" s="259"/>
      <c r="DN726" s="259" t="n">
        <f aca="false">DN725+DL726</f>
        <v>0</v>
      </c>
      <c r="DO726" s="259"/>
      <c r="DP726" s="259" t="n">
        <f aca="false">DP725+DN726</f>
        <v>0</v>
      </c>
      <c r="DQ726" s="259"/>
      <c r="DR726" s="259" t="n">
        <f aca="false">DR725+DP726</f>
        <v>0</v>
      </c>
      <c r="DS726" s="259"/>
      <c r="DT726" s="259" t="n">
        <f aca="false">DT725+DR726</f>
        <v>0</v>
      </c>
      <c r="DU726" s="259"/>
      <c r="DV726" s="259" t="n">
        <f aca="false">DV725+DT726</f>
        <v>0</v>
      </c>
      <c r="DW726" s="259"/>
      <c r="DX726" s="259" t="n">
        <f aca="false">DX725+DV726</f>
        <v>0</v>
      </c>
      <c r="DY726" s="259"/>
      <c r="DZ726" s="259" t="n">
        <f aca="false">DZ725+DX726</f>
        <v>0</v>
      </c>
      <c r="EA726" s="259"/>
      <c r="EB726" s="259" t="n">
        <f aca="false">EB725+DZ726</f>
        <v>0</v>
      </c>
      <c r="EC726" s="259"/>
      <c r="ED726" s="259" t="n">
        <f aca="false">ED725+EB726</f>
        <v>0</v>
      </c>
      <c r="EE726" s="259"/>
      <c r="EF726" s="259" t="n">
        <f aca="false">EF725+ED726</f>
        <v>0</v>
      </c>
      <c r="EG726" s="259"/>
      <c r="EH726" s="259" t="n">
        <f aca="false">EH725+EF726</f>
        <v>0</v>
      </c>
      <c r="EI726" s="259"/>
      <c r="EJ726" s="259" t="n">
        <f aca="false">EJ725+EH726</f>
        <v>0</v>
      </c>
      <c r="EK726" s="259"/>
      <c r="EL726" s="259" t="n">
        <f aca="false">EL725+EJ726</f>
        <v>0</v>
      </c>
      <c r="EM726" s="259"/>
      <c r="EN726" s="259" t="n">
        <f aca="false">EN725+EL726</f>
        <v>0</v>
      </c>
      <c r="EO726" s="259"/>
      <c r="EP726" s="259" t="n">
        <f aca="false">EP725+EN726</f>
        <v>0</v>
      </c>
      <c r="EQ726" s="259"/>
      <c r="ER726" s="259" t="n">
        <f aca="false">ER725+EP726</f>
        <v>0</v>
      </c>
      <c r="ES726" s="259"/>
      <c r="ET726" s="259" t="n">
        <f aca="false">ET725+ER726</f>
        <v>0</v>
      </c>
      <c r="EU726" s="259"/>
      <c r="EV726" s="259" t="n">
        <f aca="false">EV725+ET726</f>
        <v>0</v>
      </c>
      <c r="EW726" s="259"/>
      <c r="EX726" s="260" t="n">
        <f aca="false">EX725+EV726</f>
        <v>0</v>
      </c>
      <c r="EY726" s="260"/>
      <c r="EZ726" s="259" t="n">
        <f aca="false">EZ725+EX726</f>
        <v>0</v>
      </c>
      <c r="FA726" s="259"/>
      <c r="FB726" s="259" t="n">
        <f aca="false">FB725+EZ726</f>
        <v>0</v>
      </c>
      <c r="FC726" s="259"/>
      <c r="FD726" s="259" t="n">
        <f aca="false">FD725+FB726</f>
        <v>0</v>
      </c>
      <c r="FE726" s="259"/>
      <c r="FF726" s="259" t="n">
        <f aca="false">FF725+FD726</f>
        <v>0</v>
      </c>
      <c r="FG726" s="259"/>
      <c r="FH726" s="259" t="n">
        <f aca="false">FH725+FF726</f>
        <v>0</v>
      </c>
      <c r="FI726" s="259"/>
      <c r="FJ726" s="259" t="n">
        <f aca="false">FJ725+FH726</f>
        <v>0</v>
      </c>
      <c r="FK726" s="259"/>
    </row>
    <row r="727" customFormat="false" ht="12.75" hidden="true" customHeight="false" outlineLevel="0" collapsed="false">
      <c r="A727" s="232"/>
      <c r="B727" s="233"/>
      <c r="C727" s="232"/>
      <c r="D727" s="234"/>
      <c r="E727" s="234"/>
      <c r="F727" s="235"/>
      <c r="G727" s="234"/>
      <c r="H727" s="261"/>
      <c r="I727" s="237"/>
      <c r="J727" s="238"/>
      <c r="K727" s="262" t="s">
        <v>165</v>
      </c>
      <c r="L727" s="263" t="e">
        <f aca="false">IF($E721&gt;0,L724/$E721,"-")</f>
        <v>#N/A</v>
      </c>
      <c r="M727" s="263"/>
      <c r="N727" s="263" t="e">
        <f aca="false">IF($E721&gt;0,N724/$E721,"-")</f>
        <v>#N/A</v>
      </c>
      <c r="O727" s="263"/>
      <c r="P727" s="263" t="e">
        <f aca="false">IF($E721&gt;0,P724/$E721,"-")</f>
        <v>#N/A</v>
      </c>
      <c r="Q727" s="263"/>
      <c r="R727" s="263" t="e">
        <f aca="false">IF($E721&gt;0,R724/$E721,"-")</f>
        <v>#N/A</v>
      </c>
      <c r="S727" s="263"/>
      <c r="T727" s="263" t="e">
        <f aca="false">IF($E721&gt;0,T724/$E721,"-")</f>
        <v>#N/A</v>
      </c>
      <c r="U727" s="263"/>
      <c r="V727" s="263" t="e">
        <f aca="false">IF($E721&gt;0,V724/$E721,"-")</f>
        <v>#N/A</v>
      </c>
      <c r="W727" s="263"/>
      <c r="X727" s="263" t="e">
        <f aca="false">IF($E721&gt;0,X724/$E721,"-")</f>
        <v>#N/A</v>
      </c>
      <c r="Y727" s="263"/>
      <c r="Z727" s="263" t="e">
        <f aca="false">IF($E721&gt;0,Z724/$E721,"-")</f>
        <v>#N/A</v>
      </c>
      <c r="AA727" s="263"/>
      <c r="AB727" s="263" t="e">
        <f aca="false">IF($E721&gt;0,AB724/$E721,"-")</f>
        <v>#N/A</v>
      </c>
      <c r="AC727" s="263"/>
      <c r="AD727" s="263" t="e">
        <f aca="false">IF($E721&gt;0,AD724/$E721,"-")</f>
        <v>#N/A</v>
      </c>
      <c r="AE727" s="263"/>
      <c r="AF727" s="263" t="e">
        <f aca="false">IF($E721&gt;0,AF724/$E721,"-")</f>
        <v>#N/A</v>
      </c>
      <c r="AG727" s="263"/>
      <c r="AH727" s="263" t="e">
        <f aca="false">IF($E721&gt;0,AH724/$E721,"-")</f>
        <v>#N/A</v>
      </c>
      <c r="AI727" s="263"/>
      <c r="AJ727" s="263" t="e">
        <f aca="false">IF($E721&gt;0,AJ724/$E721,"-")</f>
        <v>#N/A</v>
      </c>
      <c r="AK727" s="263"/>
      <c r="AL727" s="263" t="e">
        <f aca="false">IF($E721&gt;0,AL724/$E721,"-")</f>
        <v>#N/A</v>
      </c>
      <c r="AM727" s="263"/>
      <c r="AN727" s="263" t="e">
        <f aca="false">IF($E721&gt;0,AN724/$E721,"-")</f>
        <v>#N/A</v>
      </c>
      <c r="AO727" s="263"/>
      <c r="AP727" s="263" t="e">
        <f aca="false">IF($E721&gt;0,AP724/$E721,"-")</f>
        <v>#N/A</v>
      </c>
      <c r="AQ727" s="263"/>
      <c r="AR727" s="263" t="e">
        <f aca="false">IF($E721&gt;0,AR724/$E721,"-")</f>
        <v>#N/A</v>
      </c>
      <c r="AS727" s="263"/>
      <c r="AT727" s="263" t="e">
        <f aca="false">IF($E721&gt;0,AT724/$E721,"-")</f>
        <v>#N/A</v>
      </c>
      <c r="AU727" s="263"/>
      <c r="AV727" s="263" t="e">
        <f aca="false">IF($E721&gt;0,AV724/$E721,"-")</f>
        <v>#N/A</v>
      </c>
      <c r="AW727" s="263"/>
      <c r="AX727" s="263" t="e">
        <f aca="false">IF($E721&gt;0,AX724/$E721,"-")</f>
        <v>#N/A</v>
      </c>
      <c r="AY727" s="263"/>
      <c r="AZ727" s="263" t="e">
        <f aca="false">IF($E721&gt;0,AZ724/$E721,"-")</f>
        <v>#N/A</v>
      </c>
      <c r="BA727" s="263"/>
      <c r="BB727" s="263" t="e">
        <f aca="false">IF($E721&gt;0,BB724/$E721,"-")</f>
        <v>#N/A</v>
      </c>
      <c r="BC727" s="263"/>
      <c r="BD727" s="263" t="e">
        <f aca="false">IF($E721&gt;0,BD724/$E721,"-")</f>
        <v>#N/A</v>
      </c>
      <c r="BE727" s="263"/>
      <c r="BF727" s="263" t="e">
        <f aca="false">IF($E721&gt;0,BF724/$E721,"-")</f>
        <v>#N/A</v>
      </c>
      <c r="BG727" s="263"/>
      <c r="BH727" s="263" t="e">
        <f aca="false">IF($E721&gt;0,BH724/$E721,"-")</f>
        <v>#N/A</v>
      </c>
      <c r="BI727" s="263"/>
      <c r="BJ727" s="263" t="e">
        <f aca="false">IF($E721&gt;0,BJ724/$E721,"-")</f>
        <v>#N/A</v>
      </c>
      <c r="BK727" s="263"/>
      <c r="BL727" s="263" t="e">
        <f aca="false">IF($E721&gt;0,BL724/$E721,"-")</f>
        <v>#N/A</v>
      </c>
      <c r="BM727" s="263"/>
      <c r="BN727" s="263" t="e">
        <f aca="false">IF($E721&gt;0,BN724/$E721,"-")</f>
        <v>#N/A</v>
      </c>
      <c r="BO727" s="263"/>
      <c r="BP727" s="263" t="e">
        <f aca="false">IF($E721&gt;0,BP724/$E721,"-")</f>
        <v>#N/A</v>
      </c>
      <c r="BQ727" s="263"/>
      <c r="BR727" s="263" t="e">
        <f aca="false">IF($E721&gt;0,BR724/$E721,"-")</f>
        <v>#N/A</v>
      </c>
      <c r="BS727" s="263"/>
      <c r="BT727" s="263" t="e">
        <f aca="false">IF($E721&gt;0,BT724/$E721,"-")</f>
        <v>#N/A</v>
      </c>
      <c r="BU727" s="263"/>
      <c r="BV727" s="263" t="e">
        <f aca="false">IF($E721&gt;0,BV724/$E721,"-")</f>
        <v>#N/A</v>
      </c>
      <c r="BW727" s="263"/>
      <c r="BX727" s="263" t="e">
        <f aca="false">IF($E721&gt;0,BX724/$E721,"-")</f>
        <v>#N/A</v>
      </c>
      <c r="BY727" s="263"/>
      <c r="BZ727" s="263" t="e">
        <f aca="false">IF($E721&gt;0,BZ724/$E721,"-")</f>
        <v>#N/A</v>
      </c>
      <c r="CA727" s="263"/>
      <c r="CB727" s="263" t="e">
        <f aca="false">IF($E721&gt;0,CB724/$E721,"-")</f>
        <v>#N/A</v>
      </c>
      <c r="CC727" s="263"/>
      <c r="CD727" s="263" t="e">
        <f aca="false">IF($E721&gt;0,CD724/$E721,"-")</f>
        <v>#N/A</v>
      </c>
      <c r="CE727" s="263"/>
      <c r="CF727" s="263" t="e">
        <f aca="false">IF($E721&gt;0,CF724/$E721,"-")</f>
        <v>#N/A</v>
      </c>
      <c r="CG727" s="263"/>
      <c r="CH727" s="263" t="e">
        <f aca="false">IF($E721&gt;0,CH724/$E721,"-")</f>
        <v>#N/A</v>
      </c>
      <c r="CI727" s="263"/>
      <c r="CJ727" s="263" t="e">
        <f aca="false">IF($E721&gt;0,CJ724/$E721,"-")</f>
        <v>#N/A</v>
      </c>
      <c r="CK727" s="263"/>
      <c r="CL727" s="263" t="e">
        <f aca="false">IF($E721&gt;0,CL724/$E721,"-")</f>
        <v>#N/A</v>
      </c>
      <c r="CM727" s="263"/>
      <c r="CN727" s="263" t="e">
        <f aca="false">IF($E721&gt;0,CN724/$E721,"-")</f>
        <v>#N/A</v>
      </c>
      <c r="CO727" s="263"/>
      <c r="CP727" s="263" t="e">
        <f aca="false">IF($E721&gt;0,CP724/$E721,"-")</f>
        <v>#N/A</v>
      </c>
      <c r="CQ727" s="263"/>
      <c r="CR727" s="263" t="e">
        <f aca="false">IF($E721&gt;0,CR724/$E721,"-")</f>
        <v>#N/A</v>
      </c>
      <c r="CS727" s="263"/>
      <c r="CT727" s="263" t="e">
        <f aca="false">IF($E721&gt;0,CT724/$E721,"-")</f>
        <v>#N/A</v>
      </c>
      <c r="CU727" s="263"/>
      <c r="CV727" s="263" t="e">
        <f aca="false">IF($E721&gt;0,CV724/$E721,"-")</f>
        <v>#N/A</v>
      </c>
      <c r="CW727" s="263"/>
      <c r="CX727" s="263" t="e">
        <f aca="false">IF($E721&gt;0,CX724/$E721,"-")</f>
        <v>#N/A</v>
      </c>
      <c r="CY727" s="263"/>
      <c r="CZ727" s="263" t="e">
        <f aca="false">IF($E721&gt;0,CZ724/$E721,"-")</f>
        <v>#N/A</v>
      </c>
      <c r="DA727" s="263"/>
      <c r="DB727" s="263" t="e">
        <f aca="false">IF($E721&gt;0,DB724/$E721,"-")</f>
        <v>#N/A</v>
      </c>
      <c r="DC727" s="263"/>
      <c r="DD727" s="263" t="e">
        <f aca="false">IF($E721&gt;0,DD724/$E721,"-")</f>
        <v>#N/A</v>
      </c>
      <c r="DE727" s="263"/>
      <c r="DF727" s="263" t="e">
        <f aca="false">IF($E721&gt;0,DF724/$E721,"-")</f>
        <v>#N/A</v>
      </c>
      <c r="DG727" s="263"/>
      <c r="DH727" s="263" t="e">
        <f aca="false">IF($E721&gt;0,DH724/$E721,"-")</f>
        <v>#N/A</v>
      </c>
      <c r="DI727" s="263"/>
      <c r="DJ727" s="298" t="e">
        <f aca="false">IF($E721&gt;0,DJ724/$E721,"-")</f>
        <v>#N/A</v>
      </c>
      <c r="DK727" s="298"/>
      <c r="DL727" s="263" t="e">
        <f aca="false">IF($E721&gt;0,DL724/$E721,"-")</f>
        <v>#N/A</v>
      </c>
      <c r="DM727" s="263"/>
      <c r="DN727" s="263" t="e">
        <f aca="false">IF($E721&gt;0,DN724/$E721,"-")</f>
        <v>#N/A</v>
      </c>
      <c r="DO727" s="263"/>
      <c r="DP727" s="263" t="e">
        <f aca="false">IF($E721&gt;0,DP724/$E721,"-")</f>
        <v>#N/A</v>
      </c>
      <c r="DQ727" s="263"/>
      <c r="DR727" s="263" t="e">
        <f aca="false">IF($E721&gt;0,DR724/$E721,"-")</f>
        <v>#N/A</v>
      </c>
      <c r="DS727" s="263"/>
      <c r="DT727" s="263" t="e">
        <f aca="false">IF($E721&gt;0,DT724/$E721,"-")</f>
        <v>#N/A</v>
      </c>
      <c r="DU727" s="263"/>
      <c r="DV727" s="263" t="e">
        <f aca="false">IF($E721&gt;0,DV724/$E721,"-")</f>
        <v>#N/A</v>
      </c>
      <c r="DW727" s="263"/>
      <c r="DX727" s="263" t="e">
        <f aca="false">IF($E721&gt;0,DX724/$E721,"-")</f>
        <v>#N/A</v>
      </c>
      <c r="DY727" s="263"/>
      <c r="DZ727" s="263" t="e">
        <f aca="false">IF($E721&gt;0,DZ724/$E721,"-")</f>
        <v>#N/A</v>
      </c>
      <c r="EA727" s="263"/>
      <c r="EB727" s="263" t="e">
        <f aca="false">IF($E721&gt;0,EB724/$E721,"-")</f>
        <v>#N/A</v>
      </c>
      <c r="EC727" s="263"/>
      <c r="ED727" s="263" t="e">
        <f aca="false">IF($E721&gt;0,ED724/$E721,"-")</f>
        <v>#N/A</v>
      </c>
      <c r="EE727" s="263"/>
      <c r="EF727" s="263" t="e">
        <f aca="false">IF($E721&gt;0,EF724/$E721,"-")</f>
        <v>#N/A</v>
      </c>
      <c r="EG727" s="263"/>
      <c r="EH727" s="263" t="e">
        <f aca="false">IF($E721&gt;0,EH724/$E721,"-")</f>
        <v>#N/A</v>
      </c>
      <c r="EI727" s="263"/>
      <c r="EJ727" s="263" t="e">
        <f aca="false">IF($E721&gt;0,EJ724/$E721,"-")</f>
        <v>#N/A</v>
      </c>
      <c r="EK727" s="263"/>
      <c r="EL727" s="263" t="e">
        <f aca="false">IF($E721&gt;0,EL724/$E721,"-")</f>
        <v>#N/A</v>
      </c>
      <c r="EM727" s="263"/>
      <c r="EN727" s="263" t="e">
        <f aca="false">IF($E721&gt;0,EN724/$E721,"-")</f>
        <v>#N/A</v>
      </c>
      <c r="EO727" s="263"/>
      <c r="EP727" s="263" t="e">
        <f aca="false">IF($E721&gt;0,EP724/$E721,"-")</f>
        <v>#N/A</v>
      </c>
      <c r="EQ727" s="263"/>
      <c r="ER727" s="263" t="e">
        <f aca="false">IF($E721&gt;0,ER724/$E721,"-")</f>
        <v>#N/A</v>
      </c>
      <c r="ES727" s="263"/>
      <c r="ET727" s="263" t="e">
        <f aca="false">IF($E721&gt;0,ET724/$E721,"-")</f>
        <v>#N/A</v>
      </c>
      <c r="EU727" s="263"/>
      <c r="EV727" s="263" t="e">
        <f aca="false">IF($E721&gt;0,EV724/$E721,"-")</f>
        <v>#N/A</v>
      </c>
      <c r="EW727" s="263"/>
      <c r="EX727" s="264" t="e">
        <f aca="false">IF($E721&gt;0,EX724/$E721,"-")</f>
        <v>#N/A</v>
      </c>
      <c r="EY727" s="264"/>
      <c r="EZ727" s="263" t="e">
        <f aca="false">IF($E721&gt;0,EZ724/$E721,"-")</f>
        <v>#N/A</v>
      </c>
      <c r="FA727" s="263"/>
      <c r="FB727" s="263" t="e">
        <f aca="false">IF($E721&gt;0,FB724/$E721,"-")</f>
        <v>#N/A</v>
      </c>
      <c r="FC727" s="263"/>
      <c r="FD727" s="263" t="e">
        <f aca="false">IF($E721&gt;0,FD724/$E721,"-")</f>
        <v>#N/A</v>
      </c>
      <c r="FE727" s="263"/>
      <c r="FF727" s="263" t="e">
        <f aca="false">IF($E721&gt;0,FF724/$E721,"-")</f>
        <v>#N/A</v>
      </c>
      <c r="FG727" s="263"/>
      <c r="FH727" s="263" t="e">
        <f aca="false">IF($E721&gt;0,FH724/$E721,"-")</f>
        <v>#N/A</v>
      </c>
      <c r="FI727" s="263"/>
      <c r="FJ727" s="263" t="e">
        <f aca="false">IF($E721&gt;0,FJ724/$E721,"-")</f>
        <v>#N/A</v>
      </c>
      <c r="FK727" s="263"/>
    </row>
    <row r="728" customFormat="false" ht="12.75" hidden="true" customHeight="false" outlineLevel="0" collapsed="false">
      <c r="A728" s="232"/>
      <c r="B728" s="233"/>
      <c r="C728" s="232"/>
      <c r="D728" s="234"/>
      <c r="E728" s="234"/>
      <c r="F728" s="235"/>
      <c r="G728" s="234"/>
      <c r="H728" s="234"/>
      <c r="I728" s="237"/>
      <c r="J728" s="238"/>
      <c r="K728" s="265" t="s">
        <v>166</v>
      </c>
      <c r="L728" s="266" t="e">
        <f aca="false">IF($E721&gt;0,L726/$E721,"-")</f>
        <v>#N/A</v>
      </c>
      <c r="M728" s="266"/>
      <c r="N728" s="266" t="e">
        <f aca="false">IF($E721&gt;0,N726/$E721,"-")</f>
        <v>#N/A</v>
      </c>
      <c r="O728" s="266"/>
      <c r="P728" s="266" t="e">
        <f aca="false">IF($E721&gt;0,P726/$E721,"-")</f>
        <v>#N/A</v>
      </c>
      <c r="Q728" s="266"/>
      <c r="R728" s="266" t="e">
        <f aca="false">IF($E721&gt;0,R726/$E721,"-")</f>
        <v>#N/A</v>
      </c>
      <c r="S728" s="266"/>
      <c r="T728" s="266" t="e">
        <f aca="false">IF($E721&gt;0,T726/$E721,"-")</f>
        <v>#N/A</v>
      </c>
      <c r="U728" s="266"/>
      <c r="V728" s="266" t="e">
        <f aca="false">IF($E721&gt;0,V726/$E721,"-")</f>
        <v>#N/A</v>
      </c>
      <c r="W728" s="266"/>
      <c r="X728" s="266" t="e">
        <f aca="false">IF($E721&gt;0,X726/$E721,"-")</f>
        <v>#N/A</v>
      </c>
      <c r="Y728" s="266"/>
      <c r="Z728" s="266" t="e">
        <f aca="false">IF($E721&gt;0,Z726/$E721,"-")</f>
        <v>#N/A</v>
      </c>
      <c r="AA728" s="266"/>
      <c r="AB728" s="266" t="e">
        <f aca="false">IF($E721&gt;0,AB726/$E721,"-")</f>
        <v>#N/A</v>
      </c>
      <c r="AC728" s="266"/>
      <c r="AD728" s="266" t="e">
        <f aca="false">IF($E721&gt;0,AD726/$E721,"-")</f>
        <v>#N/A</v>
      </c>
      <c r="AE728" s="266"/>
      <c r="AF728" s="266" t="e">
        <f aca="false">IF($E721&gt;0,AF726/$E721,"-")</f>
        <v>#N/A</v>
      </c>
      <c r="AG728" s="266"/>
      <c r="AH728" s="266" t="e">
        <f aca="false">IF($E721&gt;0,AH726/$E721,"-")</f>
        <v>#N/A</v>
      </c>
      <c r="AI728" s="266"/>
      <c r="AJ728" s="266" t="e">
        <f aca="false">IF($E721&gt;0,AJ726/$E721,"-")</f>
        <v>#N/A</v>
      </c>
      <c r="AK728" s="266"/>
      <c r="AL728" s="266" t="e">
        <f aca="false">IF($E721&gt;0,AL726/$E721,"-")</f>
        <v>#N/A</v>
      </c>
      <c r="AM728" s="266"/>
      <c r="AN728" s="266" t="e">
        <f aca="false">IF($E721&gt;0,AN726/$E721,"-")</f>
        <v>#N/A</v>
      </c>
      <c r="AO728" s="266"/>
      <c r="AP728" s="266" t="e">
        <f aca="false">IF($E721&gt;0,AP726/$E721,"-")</f>
        <v>#N/A</v>
      </c>
      <c r="AQ728" s="266"/>
      <c r="AR728" s="266" t="e">
        <f aca="false">IF($E721&gt;0,AR726/$E721,"-")</f>
        <v>#N/A</v>
      </c>
      <c r="AS728" s="266"/>
      <c r="AT728" s="266" t="e">
        <f aca="false">IF($E721&gt;0,AT726/$E721,"-")</f>
        <v>#N/A</v>
      </c>
      <c r="AU728" s="266"/>
      <c r="AV728" s="266" t="e">
        <f aca="false">IF($E721&gt;0,AV726/$E721,"-")</f>
        <v>#N/A</v>
      </c>
      <c r="AW728" s="266"/>
      <c r="AX728" s="266" t="e">
        <f aca="false">IF($E721&gt;0,AX726/$E721,"-")</f>
        <v>#N/A</v>
      </c>
      <c r="AY728" s="266"/>
      <c r="AZ728" s="266" t="e">
        <f aca="false">IF($E721&gt;0,AZ726/$E721,"-")</f>
        <v>#N/A</v>
      </c>
      <c r="BA728" s="266"/>
      <c r="BB728" s="266" t="e">
        <f aca="false">IF($E721&gt;0,BB726/$E721,"-")</f>
        <v>#N/A</v>
      </c>
      <c r="BC728" s="266"/>
      <c r="BD728" s="266" t="e">
        <f aca="false">IF($E721&gt;0,BD726/$E721,"-")</f>
        <v>#N/A</v>
      </c>
      <c r="BE728" s="266"/>
      <c r="BF728" s="266" t="e">
        <f aca="false">IF($E721&gt;0,BF726/$E721,"-")</f>
        <v>#N/A</v>
      </c>
      <c r="BG728" s="266"/>
      <c r="BH728" s="266" t="e">
        <f aca="false">IF($E721&gt;0,BH726/$E721,"-")</f>
        <v>#N/A</v>
      </c>
      <c r="BI728" s="266"/>
      <c r="BJ728" s="266" t="e">
        <f aca="false">IF($E721&gt;0,BJ726/$E721,"-")</f>
        <v>#N/A</v>
      </c>
      <c r="BK728" s="266"/>
      <c r="BL728" s="266" t="e">
        <f aca="false">IF($E721&gt;0,BL726/$E721,"-")</f>
        <v>#N/A</v>
      </c>
      <c r="BM728" s="266"/>
      <c r="BN728" s="266" t="e">
        <f aca="false">IF($E721&gt;0,BN726/$E721,"-")</f>
        <v>#N/A</v>
      </c>
      <c r="BO728" s="266"/>
      <c r="BP728" s="266" t="e">
        <f aca="false">IF($E721&gt;0,BP726/$E721,"-")</f>
        <v>#N/A</v>
      </c>
      <c r="BQ728" s="266"/>
      <c r="BR728" s="300" t="e">
        <f aca="false">IF($E721&gt;0,BR726/$E721,"-")</f>
        <v>#N/A</v>
      </c>
      <c r="BS728" s="300"/>
      <c r="BT728" s="300" t="e">
        <f aca="false">IF($E721&gt;0,BT726/$E721,"-")</f>
        <v>#N/A</v>
      </c>
      <c r="BU728" s="300"/>
      <c r="BV728" s="300" t="e">
        <f aca="false">IF($E721&gt;0,BV726/$E721,"-")</f>
        <v>#N/A</v>
      </c>
      <c r="BW728" s="300"/>
      <c r="BX728" s="300" t="e">
        <f aca="false">IF($E721&gt;0,BX726/$E721,"-")</f>
        <v>#N/A</v>
      </c>
      <c r="BY728" s="300"/>
      <c r="BZ728" s="300" t="e">
        <f aca="false">IF($E721&gt;0,BZ726/$E721,"-")</f>
        <v>#N/A</v>
      </c>
      <c r="CA728" s="300"/>
      <c r="CB728" s="300" t="e">
        <f aca="false">IF($E721&gt;0,CB726/$E721,"-")</f>
        <v>#N/A</v>
      </c>
      <c r="CC728" s="300"/>
      <c r="CD728" s="300" t="e">
        <f aca="false">IF($E721&gt;0,CD726/$E721,"-")</f>
        <v>#N/A</v>
      </c>
      <c r="CE728" s="300"/>
      <c r="CF728" s="300" t="e">
        <f aca="false">IF($E721&gt;0,CF726/$E721,"-")</f>
        <v>#N/A</v>
      </c>
      <c r="CG728" s="300"/>
      <c r="CH728" s="300" t="e">
        <f aca="false">IF($E721&gt;0,CH726/$E721,"-")</f>
        <v>#N/A</v>
      </c>
      <c r="CI728" s="300"/>
      <c r="CJ728" s="300" t="e">
        <f aca="false">IF($E721&gt;0,CJ726/$E721,"-")</f>
        <v>#N/A</v>
      </c>
      <c r="CK728" s="300"/>
      <c r="CL728" s="300" t="e">
        <f aca="false">IF($E721&gt;0,CL726/$E721,"-")</f>
        <v>#N/A</v>
      </c>
      <c r="CM728" s="300"/>
      <c r="CN728" s="300" t="e">
        <f aca="false">IF($E721&gt;0,CN726/$E721,"-")</f>
        <v>#N/A</v>
      </c>
      <c r="CO728" s="300"/>
      <c r="CP728" s="300" t="e">
        <f aca="false">IF($E721&gt;0,CP726/$E721,"-")</f>
        <v>#N/A</v>
      </c>
      <c r="CQ728" s="300"/>
      <c r="CR728" s="300" t="e">
        <f aca="false">IF($E721&gt;0,CR726/$E721,"-")</f>
        <v>#N/A</v>
      </c>
      <c r="CS728" s="300"/>
      <c r="CT728" s="300" t="e">
        <f aca="false">IF($E721&gt;0,CT726/$E721,"-")</f>
        <v>#N/A</v>
      </c>
      <c r="CU728" s="300"/>
      <c r="CV728" s="300" t="e">
        <f aca="false">IF($E721&gt;0,CV726/$E721,"-")</f>
        <v>#N/A</v>
      </c>
      <c r="CW728" s="300"/>
      <c r="CX728" s="300" t="e">
        <f aca="false">IF($E721&gt;0,CX726/$E721,"-")</f>
        <v>#N/A</v>
      </c>
      <c r="CY728" s="300"/>
      <c r="CZ728" s="300" t="e">
        <f aca="false">IF($E721&gt;0,CZ726/$E721,"-")</f>
        <v>#N/A</v>
      </c>
      <c r="DA728" s="300"/>
      <c r="DB728" s="300" t="e">
        <f aca="false">IF($E721&gt;0,DB726/$E721,"-")</f>
        <v>#N/A</v>
      </c>
      <c r="DC728" s="300"/>
      <c r="DD728" s="300" t="e">
        <f aca="false">IF($E721&gt;0,DD726/$E721,"-")</f>
        <v>#N/A</v>
      </c>
      <c r="DE728" s="300"/>
      <c r="DF728" s="300" t="e">
        <f aca="false">IF($E721&gt;0,DF726/$E721,"-")</f>
        <v>#N/A</v>
      </c>
      <c r="DG728" s="300"/>
      <c r="DH728" s="300" t="e">
        <f aca="false">IF($E721&gt;0,DH726/$E721,"-")</f>
        <v>#N/A</v>
      </c>
      <c r="DI728" s="300"/>
      <c r="DJ728" s="301" t="e">
        <f aca="false">IF($E721&gt;0,DJ726/$E721,"-")</f>
        <v>#N/A</v>
      </c>
      <c r="DK728" s="301"/>
      <c r="DL728" s="300" t="e">
        <f aca="false">IF($E721&gt;0,DL726/$E721,"-")</f>
        <v>#N/A</v>
      </c>
      <c r="DM728" s="300"/>
      <c r="DN728" s="300" t="e">
        <f aca="false">IF($E721&gt;0,DN726/$E721,"-")</f>
        <v>#N/A</v>
      </c>
      <c r="DO728" s="300"/>
      <c r="DP728" s="300" t="e">
        <f aca="false">IF($E721&gt;0,DP726/$E721,"-")</f>
        <v>#N/A</v>
      </c>
      <c r="DQ728" s="300"/>
      <c r="DR728" s="300" t="e">
        <f aca="false">IF($E721&gt;0,DR726/$E721,"-")</f>
        <v>#N/A</v>
      </c>
      <c r="DS728" s="300"/>
      <c r="DT728" s="300" t="e">
        <f aca="false">IF($E721&gt;0,DT726/$E721,"-")</f>
        <v>#N/A</v>
      </c>
      <c r="DU728" s="300"/>
      <c r="DV728" s="300" t="e">
        <f aca="false">IF($E721&gt;0,DV726/$E721,"-")</f>
        <v>#N/A</v>
      </c>
      <c r="DW728" s="300"/>
      <c r="DX728" s="300" t="e">
        <f aca="false">IF($E721&gt;0,DX726/$E721,"-")</f>
        <v>#N/A</v>
      </c>
      <c r="DY728" s="300"/>
      <c r="DZ728" s="300" t="e">
        <f aca="false">IF($E721&gt;0,DZ726/$E721,"-")</f>
        <v>#N/A</v>
      </c>
      <c r="EA728" s="300"/>
      <c r="EB728" s="300" t="e">
        <f aca="false">IF($E721&gt;0,EB726/$E721,"-")</f>
        <v>#N/A</v>
      </c>
      <c r="EC728" s="300"/>
      <c r="ED728" s="300" t="e">
        <f aca="false">IF($E721&gt;0,ED726/$E721,"-")</f>
        <v>#N/A</v>
      </c>
      <c r="EE728" s="300"/>
      <c r="EF728" s="300" t="e">
        <f aca="false">IF($E721&gt;0,EF726/$E721,"-")</f>
        <v>#N/A</v>
      </c>
      <c r="EG728" s="300"/>
      <c r="EH728" s="300" t="e">
        <f aca="false">IF($E721&gt;0,EH726/$E721,"-")</f>
        <v>#N/A</v>
      </c>
      <c r="EI728" s="300"/>
      <c r="EJ728" s="300" t="e">
        <f aca="false">IF($E721&gt;0,EJ726/$E721,"-")</f>
        <v>#N/A</v>
      </c>
      <c r="EK728" s="300"/>
      <c r="EL728" s="300" t="e">
        <f aca="false">IF($E721&gt;0,EL726/$E721,"-")</f>
        <v>#N/A</v>
      </c>
      <c r="EM728" s="300"/>
      <c r="EN728" s="300" t="e">
        <f aca="false">IF($E721&gt;0,EN726/$E721,"-")</f>
        <v>#N/A</v>
      </c>
      <c r="EO728" s="300"/>
      <c r="EP728" s="300" t="e">
        <f aca="false">IF($E721&gt;0,EP726/$E721,"-")</f>
        <v>#N/A</v>
      </c>
      <c r="EQ728" s="300"/>
      <c r="ER728" s="300" t="e">
        <f aca="false">IF($E721&gt;0,ER726/$E721,"-")</f>
        <v>#N/A</v>
      </c>
      <c r="ES728" s="300"/>
      <c r="ET728" s="300" t="e">
        <f aca="false">IF($E721&gt;0,ET726/$E721,"-")</f>
        <v>#N/A</v>
      </c>
      <c r="EU728" s="300"/>
      <c r="EV728" s="300" t="e">
        <f aca="false">IF($E721&gt;0,EV726/$E721,"-")</f>
        <v>#N/A</v>
      </c>
      <c r="EW728" s="300"/>
      <c r="EX728" s="302" t="e">
        <f aca="false">IF($E721&gt;0,EX726/$E721,"-")</f>
        <v>#N/A</v>
      </c>
      <c r="EY728" s="302"/>
      <c r="EZ728" s="300" t="e">
        <f aca="false">IF($E721&gt;0,EZ726/$E721,"-")</f>
        <v>#N/A</v>
      </c>
      <c r="FA728" s="300"/>
      <c r="FB728" s="300" t="e">
        <f aca="false">IF($E721&gt;0,FB726/$E721,"-")</f>
        <v>#N/A</v>
      </c>
      <c r="FC728" s="300"/>
      <c r="FD728" s="300" t="e">
        <f aca="false">IF($E721&gt;0,FD726/$E721,"-")</f>
        <v>#N/A</v>
      </c>
      <c r="FE728" s="300"/>
      <c r="FF728" s="300" t="e">
        <f aca="false">IF($E721&gt;0,FF726/$E721,"-")</f>
        <v>#N/A</v>
      </c>
      <c r="FG728" s="300"/>
      <c r="FH728" s="300" t="e">
        <f aca="false">IF($E721&gt;0,FH726/$E721,"-")</f>
        <v>#N/A</v>
      </c>
      <c r="FI728" s="300"/>
      <c r="FJ728" s="300" t="e">
        <f aca="false">IF($E721&gt;0,FJ726/$E721,"-")</f>
        <v>#N/A</v>
      </c>
      <c r="FK728" s="300"/>
    </row>
    <row r="729" customFormat="false" ht="13.8" hidden="true" customHeight="false" outlineLevel="0" collapsed="false">
      <c r="A729" s="268"/>
      <c r="B729" s="269"/>
      <c r="C729" s="269"/>
      <c r="D729" s="271"/>
      <c r="E729" s="271"/>
      <c r="F729" s="269"/>
      <c r="G729" s="269"/>
      <c r="H729" s="269"/>
      <c r="I729" s="269"/>
      <c r="J729" s="269"/>
      <c r="K729" s="269"/>
      <c r="L729" s="274"/>
      <c r="M729" s="274"/>
      <c r="N729" s="274"/>
      <c r="O729" s="274"/>
      <c r="P729" s="274"/>
      <c r="Q729" s="274"/>
      <c r="R729" s="275"/>
      <c r="S729" s="275"/>
      <c r="T729" s="276"/>
      <c r="U729" s="276"/>
      <c r="V729" s="274"/>
      <c r="W729" s="274"/>
      <c r="X729" s="274"/>
      <c r="Y729" s="274"/>
      <c r="Z729" s="275"/>
      <c r="AA729" s="275"/>
      <c r="AB729" s="276"/>
      <c r="AC729" s="276"/>
      <c r="AD729" s="274"/>
      <c r="AE729" s="274"/>
      <c r="AF729" s="274"/>
      <c r="AG729" s="274"/>
      <c r="AH729" s="275"/>
      <c r="AI729" s="275"/>
      <c r="AJ729" s="276"/>
      <c r="AK729" s="276"/>
      <c r="AL729" s="274"/>
      <c r="AM729" s="274"/>
      <c r="AN729" s="274"/>
      <c r="AO729" s="274"/>
      <c r="AP729" s="275"/>
      <c r="AQ729" s="275"/>
      <c r="AR729" s="276"/>
      <c r="AS729" s="276"/>
      <c r="AT729" s="277"/>
      <c r="AU729" s="277"/>
      <c r="AV729" s="277"/>
      <c r="AW729" s="277"/>
      <c r="AX729" s="277"/>
      <c r="AY729" s="278"/>
      <c r="AZ729" s="279"/>
      <c r="BA729" s="277"/>
      <c r="BB729" s="277"/>
      <c r="BC729" s="277"/>
      <c r="BD729" s="277"/>
      <c r="BE729" s="277"/>
      <c r="BF729" s="277"/>
      <c r="BG729" s="278"/>
      <c r="BH729" s="279"/>
      <c r="BI729" s="277"/>
      <c r="BJ729" s="277"/>
      <c r="BK729" s="277"/>
      <c r="BL729" s="277"/>
      <c r="BM729" s="277"/>
      <c r="BN729" s="277"/>
      <c r="BO729" s="278"/>
      <c r="BP729" s="279"/>
      <c r="BQ729" s="277"/>
      <c r="BR729" s="277"/>
      <c r="BS729" s="277"/>
      <c r="BT729" s="277"/>
      <c r="BU729" s="277"/>
      <c r="BV729" s="277"/>
      <c r="BW729" s="278"/>
      <c r="BX729" s="279"/>
      <c r="BY729" s="277"/>
      <c r="BZ729" s="277"/>
      <c r="CA729" s="277"/>
      <c r="CB729" s="277"/>
      <c r="CC729" s="277"/>
      <c r="CD729" s="397"/>
      <c r="CE729" s="397"/>
      <c r="CF729" s="398"/>
      <c r="CG729" s="398"/>
      <c r="CH729" s="399"/>
      <c r="CI729" s="399"/>
      <c r="CJ729" s="274"/>
      <c r="CK729" s="274"/>
      <c r="CL729" s="275"/>
      <c r="CM729" s="275"/>
      <c r="CN729" s="276"/>
      <c r="CO729" s="276"/>
      <c r="CP729" s="280"/>
      <c r="CQ729" s="280"/>
      <c r="CR729" s="280"/>
      <c r="CS729" s="280"/>
      <c r="CT729" s="281"/>
      <c r="CU729" s="282"/>
      <c r="CV729" s="283"/>
      <c r="CW729" s="281"/>
      <c r="CX729" s="281"/>
      <c r="CY729" s="281"/>
      <c r="CZ729" s="281"/>
      <c r="DA729" s="281"/>
      <c r="DB729" s="281"/>
      <c r="DC729" s="282"/>
      <c r="DD729" s="283"/>
      <c r="DE729" s="281"/>
      <c r="DF729" s="281"/>
      <c r="DG729" s="281"/>
      <c r="DH729" s="281"/>
      <c r="DI729" s="281"/>
      <c r="DJ729" s="284"/>
      <c r="DK729" s="285"/>
      <c r="DL729" s="283"/>
      <c r="DM729" s="281"/>
      <c r="DN729" s="281"/>
      <c r="DO729" s="281"/>
      <c r="DP729" s="281"/>
      <c r="DQ729" s="281"/>
      <c r="DR729" s="281"/>
      <c r="DS729" s="282"/>
      <c r="DT729" s="283"/>
      <c r="DU729" s="281"/>
      <c r="DV729" s="281"/>
      <c r="DW729" s="281"/>
      <c r="DX729" s="281"/>
      <c r="DY729" s="281"/>
      <c r="DZ729" s="281"/>
      <c r="EA729" s="282"/>
      <c r="EB729" s="283"/>
      <c r="EC729" s="281"/>
      <c r="ED729" s="281"/>
      <c r="EE729" s="281"/>
      <c r="EF729" s="281"/>
      <c r="EG729" s="281"/>
      <c r="EH729" s="281"/>
      <c r="EI729" s="282"/>
      <c r="EJ729" s="283"/>
      <c r="EK729" s="281"/>
      <c r="EL729" s="281"/>
      <c r="EM729" s="281"/>
      <c r="EN729" s="281"/>
      <c r="EO729" s="281"/>
      <c r="EP729" s="281"/>
      <c r="EQ729" s="282"/>
      <c r="ER729" s="283"/>
      <c r="ES729" s="281"/>
      <c r="ET729" s="281"/>
      <c r="EU729" s="281"/>
      <c r="EV729" s="281"/>
      <c r="EW729" s="281"/>
      <c r="EX729" s="286"/>
      <c r="EY729" s="287"/>
      <c r="EZ729" s="283"/>
      <c r="FA729" s="281"/>
      <c r="FB729" s="281"/>
      <c r="FC729" s="281"/>
      <c r="FD729" s="281"/>
      <c r="FE729" s="281"/>
      <c r="FF729" s="281"/>
      <c r="FG729" s="282"/>
      <c r="FH729" s="283"/>
      <c r="FI729" s="281"/>
      <c r="FJ729" s="281"/>
      <c r="FK729" s="281"/>
    </row>
    <row r="730" customFormat="false" ht="12.75" hidden="true" customHeight="false" outlineLevel="0" collapsed="false">
      <c r="A730" s="232" t="s">
        <v>241</v>
      </c>
      <c r="B730" s="233" t="e">
        <f aca="false">VLOOKUP(A730,PLANEJAMENTO!$B$11:$C$96,2,FALSE())</f>
        <v>#N/A</v>
      </c>
      <c r="C730" s="232" t="e">
        <f aca="false">VLOOKUP(A730,PLANEJAMENTO!$B$11:$D$96,3,FALSE())</f>
        <v>#N/A</v>
      </c>
      <c r="D730" s="234" t="e">
        <f aca="false">VLOOKUP(A730,PLANEJAMENTO!$B$11:$E$96,4,FALSE())</f>
        <v>#N/A</v>
      </c>
      <c r="E730" s="234" t="e">
        <f aca="false">D730</f>
        <v>#N/A</v>
      </c>
      <c r="F730" s="235" t="n">
        <f aca="false">PRODUÇÕES!D59</f>
        <v>55</v>
      </c>
      <c r="G730" s="234" t="n">
        <f aca="false">F730*8</f>
        <v>440</v>
      </c>
      <c r="H730" s="234"/>
      <c r="I730" s="237"/>
      <c r="J730" s="238"/>
      <c r="K730" s="305" t="s">
        <v>159</v>
      </c>
      <c r="L730" s="240"/>
      <c r="M730" s="240"/>
      <c r="N730" s="240"/>
      <c r="O730" s="240"/>
      <c r="P730" s="240"/>
      <c r="Q730" s="240"/>
      <c r="R730" s="240"/>
      <c r="S730" s="240"/>
      <c r="T730" s="240"/>
      <c r="U730" s="240"/>
      <c r="V730" s="240"/>
      <c r="W730" s="240"/>
      <c r="X730" s="240"/>
      <c r="Y730" s="240"/>
      <c r="Z730" s="240"/>
      <c r="AA730" s="240"/>
      <c r="AB730" s="240"/>
      <c r="AC730" s="240"/>
      <c r="AD730" s="240"/>
      <c r="AE730" s="240"/>
      <c r="AF730" s="240"/>
      <c r="AG730" s="240"/>
      <c r="AH730" s="240"/>
      <c r="AI730" s="240"/>
      <c r="AJ730" s="240"/>
      <c r="AK730" s="240"/>
      <c r="AL730" s="240"/>
      <c r="AM730" s="240"/>
      <c r="AN730" s="240"/>
      <c r="AO730" s="240"/>
      <c r="AP730" s="240"/>
      <c r="AQ730" s="240"/>
      <c r="AR730" s="240"/>
      <c r="AS730" s="240"/>
      <c r="AT730" s="240"/>
      <c r="AU730" s="240"/>
      <c r="AV730" s="240"/>
      <c r="AW730" s="240"/>
      <c r="AX730" s="240"/>
      <c r="AY730" s="240"/>
      <c r="AZ730" s="240"/>
      <c r="BA730" s="240"/>
      <c r="BB730" s="240"/>
      <c r="BC730" s="240"/>
      <c r="BD730" s="240"/>
      <c r="BE730" s="240"/>
      <c r="BF730" s="345"/>
      <c r="BG730" s="345"/>
      <c r="BH730" s="240"/>
      <c r="BI730" s="240"/>
      <c r="BJ730" s="240"/>
      <c r="BK730" s="240"/>
      <c r="BL730" s="240"/>
      <c r="BM730" s="240"/>
      <c r="BN730" s="240"/>
      <c r="BO730" s="240"/>
      <c r="BP730" s="240"/>
      <c r="BQ730" s="240"/>
      <c r="BR730" s="308"/>
      <c r="BS730" s="308"/>
      <c r="BT730" s="308"/>
      <c r="BU730" s="308"/>
      <c r="BV730" s="308"/>
      <c r="BW730" s="308"/>
      <c r="BX730" s="308"/>
      <c r="BY730" s="308"/>
      <c r="BZ730" s="308"/>
      <c r="CA730" s="308"/>
      <c r="CB730" s="308"/>
      <c r="CC730" s="308"/>
      <c r="CD730" s="395" t="n">
        <f aca="false">5-CD712</f>
        <v>2.29161084841043</v>
      </c>
      <c r="CE730" s="395"/>
      <c r="CF730" s="395" t="n">
        <v>6</v>
      </c>
      <c r="CG730" s="395"/>
      <c r="CH730" s="395" t="n">
        <v>1.11962696222185</v>
      </c>
      <c r="CI730" s="395"/>
      <c r="CJ730" s="308"/>
      <c r="CK730" s="308"/>
      <c r="CL730" s="308"/>
      <c r="CM730" s="308"/>
      <c r="CN730" s="308"/>
      <c r="CO730" s="308"/>
      <c r="CP730" s="308"/>
      <c r="CQ730" s="308"/>
      <c r="CR730" s="308"/>
      <c r="CS730" s="308"/>
      <c r="CT730" s="308"/>
      <c r="CU730" s="308"/>
      <c r="CV730" s="308"/>
      <c r="CW730" s="308"/>
      <c r="CX730" s="308"/>
      <c r="CY730" s="308"/>
      <c r="CZ730" s="308"/>
      <c r="DA730" s="308"/>
      <c r="DB730" s="308"/>
      <c r="DC730" s="308"/>
      <c r="DD730" s="308"/>
      <c r="DE730" s="308"/>
      <c r="DF730" s="308"/>
      <c r="DG730" s="308"/>
      <c r="DH730" s="308"/>
      <c r="DI730" s="308"/>
      <c r="DJ730" s="315"/>
      <c r="DK730" s="315"/>
      <c r="DL730" s="308"/>
      <c r="DM730" s="308"/>
      <c r="DN730" s="308"/>
      <c r="DO730" s="308"/>
      <c r="DP730" s="308"/>
      <c r="DQ730" s="308"/>
      <c r="DR730" s="308"/>
      <c r="DS730" s="308"/>
      <c r="DT730" s="308"/>
      <c r="DU730" s="308"/>
      <c r="DV730" s="308"/>
      <c r="DW730" s="308"/>
      <c r="DX730" s="308"/>
      <c r="DY730" s="308"/>
      <c r="DZ730" s="308"/>
      <c r="EA730" s="308"/>
      <c r="EB730" s="308"/>
      <c r="EC730" s="308"/>
      <c r="ED730" s="308"/>
      <c r="EE730" s="308"/>
      <c r="EF730" s="308"/>
      <c r="EG730" s="308"/>
      <c r="EH730" s="308"/>
      <c r="EI730" s="308"/>
      <c r="EJ730" s="308"/>
      <c r="EK730" s="308"/>
      <c r="EL730" s="308"/>
      <c r="EM730" s="308"/>
      <c r="EN730" s="308"/>
      <c r="EO730" s="308"/>
      <c r="EP730" s="308"/>
      <c r="EQ730" s="308"/>
      <c r="ER730" s="308"/>
      <c r="ES730" s="308"/>
      <c r="ET730" s="308"/>
      <c r="EU730" s="308"/>
      <c r="EV730" s="308"/>
      <c r="EW730" s="308"/>
      <c r="EX730" s="309"/>
      <c r="EY730" s="309"/>
      <c r="EZ730" s="308"/>
      <c r="FA730" s="308"/>
      <c r="FB730" s="308"/>
      <c r="FC730" s="308"/>
      <c r="FD730" s="308"/>
      <c r="FE730" s="308"/>
      <c r="FF730" s="308"/>
      <c r="FG730" s="308"/>
      <c r="FH730" s="308"/>
      <c r="FI730" s="308"/>
      <c r="FJ730" s="308"/>
      <c r="FK730" s="308"/>
    </row>
    <row r="731" customFormat="false" ht="12.75" hidden="true" customHeight="false" outlineLevel="0" collapsed="false">
      <c r="A731" s="232"/>
      <c r="B731" s="233"/>
      <c r="C731" s="232"/>
      <c r="D731" s="234"/>
      <c r="E731" s="234"/>
      <c r="F731" s="235"/>
      <c r="G731" s="234"/>
      <c r="H731" s="234"/>
      <c r="I731" s="237"/>
      <c r="J731" s="238"/>
      <c r="K731" s="244" t="s">
        <v>160</v>
      </c>
      <c r="L731" s="245"/>
      <c r="M731" s="245"/>
      <c r="N731" s="245"/>
      <c r="O731" s="245"/>
      <c r="P731" s="245"/>
      <c r="Q731" s="245"/>
      <c r="R731" s="245"/>
      <c r="S731" s="245"/>
      <c r="T731" s="245"/>
      <c r="U731" s="245"/>
      <c r="V731" s="245"/>
      <c r="W731" s="245"/>
      <c r="X731" s="245"/>
      <c r="Y731" s="245"/>
      <c r="Z731" s="245"/>
      <c r="AA731" s="245"/>
      <c r="AB731" s="245"/>
      <c r="AC731" s="245"/>
      <c r="AD731" s="245"/>
      <c r="AE731" s="245"/>
      <c r="AF731" s="245"/>
      <c r="AG731" s="245"/>
      <c r="AH731" s="245"/>
      <c r="AI731" s="245"/>
      <c r="AJ731" s="245"/>
      <c r="AK731" s="245"/>
      <c r="AL731" s="245"/>
      <c r="AM731" s="245"/>
      <c r="AN731" s="245"/>
      <c r="AO731" s="245"/>
      <c r="AP731" s="245"/>
      <c r="AQ731" s="245"/>
      <c r="AR731" s="245"/>
      <c r="AS731" s="245"/>
      <c r="AT731" s="245"/>
      <c r="AU731" s="245"/>
      <c r="AV731" s="245"/>
      <c r="AW731" s="245"/>
      <c r="AX731" s="245"/>
      <c r="AY731" s="245"/>
      <c r="AZ731" s="245"/>
      <c r="BA731" s="245"/>
      <c r="BB731" s="245"/>
      <c r="BC731" s="245"/>
      <c r="BD731" s="245"/>
      <c r="BE731" s="245"/>
      <c r="BF731" s="245"/>
      <c r="BG731" s="245"/>
      <c r="BH731" s="245"/>
      <c r="BI731" s="245"/>
      <c r="BJ731" s="245"/>
      <c r="BK731" s="245"/>
      <c r="BL731" s="245"/>
      <c r="BM731" s="245"/>
      <c r="BN731" s="245"/>
      <c r="BO731" s="245"/>
      <c r="BP731" s="245"/>
      <c r="BQ731" s="245"/>
      <c r="BR731" s="245"/>
      <c r="BS731" s="245"/>
      <c r="BT731" s="245"/>
      <c r="BU731" s="245"/>
      <c r="BV731" s="245"/>
      <c r="BW731" s="245"/>
      <c r="BX731" s="245"/>
      <c r="BY731" s="245"/>
      <c r="BZ731" s="245"/>
      <c r="CA731" s="245"/>
      <c r="CB731" s="245"/>
      <c r="CC731" s="245"/>
      <c r="CD731" s="245" t="n">
        <v>1</v>
      </c>
      <c r="CE731" s="245"/>
      <c r="CF731" s="245" t="n">
        <v>1</v>
      </c>
      <c r="CG731" s="245"/>
      <c r="CH731" s="245" t="n">
        <v>1</v>
      </c>
      <c r="CI731" s="245"/>
      <c r="CJ731" s="245"/>
      <c r="CK731" s="245"/>
      <c r="CL731" s="245"/>
      <c r="CM731" s="245"/>
      <c r="CN731" s="245"/>
      <c r="CO731" s="245"/>
      <c r="CP731" s="245"/>
      <c r="CQ731" s="245"/>
      <c r="CR731" s="245"/>
      <c r="CS731" s="245"/>
      <c r="CT731" s="245"/>
      <c r="CU731" s="245"/>
      <c r="CV731" s="245"/>
      <c r="CW731" s="245"/>
      <c r="CX731" s="245"/>
      <c r="CY731" s="245"/>
      <c r="CZ731" s="245"/>
      <c r="DA731" s="245"/>
      <c r="DB731" s="245"/>
      <c r="DC731" s="245"/>
      <c r="DD731" s="245"/>
      <c r="DE731" s="245"/>
      <c r="DF731" s="245"/>
      <c r="DG731" s="245"/>
      <c r="DH731" s="245"/>
      <c r="DI731" s="245"/>
      <c r="DJ731" s="310"/>
      <c r="DK731" s="310"/>
      <c r="DL731" s="245"/>
      <c r="DM731" s="245"/>
      <c r="DN731" s="245"/>
      <c r="DO731" s="245"/>
      <c r="DP731" s="245"/>
      <c r="DQ731" s="245"/>
      <c r="DR731" s="245"/>
      <c r="DS731" s="245"/>
      <c r="DT731" s="245"/>
      <c r="DU731" s="245"/>
      <c r="DV731" s="245"/>
      <c r="DW731" s="245"/>
      <c r="DX731" s="245"/>
      <c r="DY731" s="245"/>
      <c r="DZ731" s="245"/>
      <c r="EA731" s="245"/>
      <c r="EB731" s="245"/>
      <c r="EC731" s="245"/>
      <c r="ED731" s="245"/>
      <c r="EE731" s="245"/>
      <c r="EF731" s="245"/>
      <c r="EG731" s="245"/>
      <c r="EH731" s="245"/>
      <c r="EI731" s="245"/>
      <c r="EJ731" s="245"/>
      <c r="EK731" s="245"/>
      <c r="EL731" s="245"/>
      <c r="EM731" s="245"/>
      <c r="EN731" s="245"/>
      <c r="EO731" s="245"/>
      <c r="EP731" s="245"/>
      <c r="EQ731" s="245"/>
      <c r="ER731" s="245"/>
      <c r="ES731" s="245"/>
      <c r="ET731" s="245"/>
      <c r="EU731" s="245"/>
      <c r="EV731" s="245"/>
      <c r="EW731" s="245"/>
      <c r="EX731" s="246"/>
      <c r="EY731" s="246"/>
      <c r="EZ731" s="245"/>
      <c r="FA731" s="245"/>
      <c r="FB731" s="245"/>
      <c r="FC731" s="245"/>
      <c r="FD731" s="245"/>
      <c r="FE731" s="245"/>
      <c r="FF731" s="245"/>
      <c r="FG731" s="245"/>
      <c r="FH731" s="245"/>
      <c r="FI731" s="245"/>
      <c r="FJ731" s="245"/>
      <c r="FK731" s="245"/>
    </row>
    <row r="732" customFormat="false" ht="12.75" hidden="true" customHeight="false" outlineLevel="0" collapsed="false">
      <c r="A732" s="232"/>
      <c r="B732" s="233"/>
      <c r="C732" s="232"/>
      <c r="D732" s="234"/>
      <c r="E732" s="234"/>
      <c r="F732" s="235"/>
      <c r="G732" s="234"/>
      <c r="H732" s="234"/>
      <c r="I732" s="237"/>
      <c r="J732" s="238"/>
      <c r="K732" s="247" t="s">
        <v>161</v>
      </c>
      <c r="L732" s="248" t="n">
        <f aca="false">(L730*L731*$G730)*$L$8</f>
        <v>0</v>
      </c>
      <c r="M732" s="248"/>
      <c r="N732" s="248" t="n">
        <f aca="false">(N730*N731*$G730)*$L$8</f>
        <v>0</v>
      </c>
      <c r="O732" s="248"/>
      <c r="P732" s="248" t="n">
        <f aca="false">(P730*P731*$G730)*$L$8</f>
        <v>0</v>
      </c>
      <c r="Q732" s="248"/>
      <c r="R732" s="248" t="n">
        <f aca="false">(R730*R731*$G730)*$L$8</f>
        <v>0</v>
      </c>
      <c r="S732" s="248"/>
      <c r="T732" s="248" t="n">
        <f aca="false">(T730*T731*$G730)*$T$8</f>
        <v>0</v>
      </c>
      <c r="U732" s="248"/>
      <c r="V732" s="248" t="n">
        <f aca="false">(V730*V731*$G730)*$T$8</f>
        <v>0</v>
      </c>
      <c r="W732" s="248"/>
      <c r="X732" s="248" t="n">
        <f aca="false">(X730*X731*$G730)*$T$8</f>
        <v>0</v>
      </c>
      <c r="Y732" s="248"/>
      <c r="Z732" s="248" t="n">
        <f aca="false">(Z730*Z731*$G730)*$T$8</f>
        <v>0</v>
      </c>
      <c r="AA732" s="248"/>
      <c r="AB732" s="248" t="n">
        <f aca="false">(AB730*AB731*$G730)*$AB$8</f>
        <v>0</v>
      </c>
      <c r="AC732" s="248"/>
      <c r="AD732" s="248" t="n">
        <f aca="false">(AD730*AD731*$G730)*$AB$8</f>
        <v>0</v>
      </c>
      <c r="AE732" s="248"/>
      <c r="AF732" s="248" t="n">
        <f aca="false">(AF730*AF731*$G730)*$AB$8</f>
        <v>0</v>
      </c>
      <c r="AG732" s="248"/>
      <c r="AH732" s="248" t="n">
        <f aca="false">(AH730*AH731*$G730)*$AB$8</f>
        <v>0</v>
      </c>
      <c r="AI732" s="248"/>
      <c r="AJ732" s="248" t="n">
        <f aca="false">(AJ730*AJ731*$G730)*$AJ$8</f>
        <v>0</v>
      </c>
      <c r="AK732" s="248"/>
      <c r="AL732" s="248" t="n">
        <f aca="false">(AL730*AL731*$G730)*$AJ$8</f>
        <v>0</v>
      </c>
      <c r="AM732" s="248"/>
      <c r="AN732" s="248" t="n">
        <f aca="false">(AN730*AN731*$G730)*$AJ$8</f>
        <v>0</v>
      </c>
      <c r="AO732" s="248"/>
      <c r="AP732" s="248" t="n">
        <f aca="false">(AP730*AP731*$G730)*$AJ$8</f>
        <v>0</v>
      </c>
      <c r="AQ732" s="248"/>
      <c r="AR732" s="248" t="n">
        <f aca="false">(AR730*AR731*$G730)*$AT$8</f>
        <v>0</v>
      </c>
      <c r="AS732" s="248"/>
      <c r="AT732" s="248" t="n">
        <f aca="false">(AT730*AT731*$G730)*$AT$8</f>
        <v>0</v>
      </c>
      <c r="AU732" s="248"/>
      <c r="AV732" s="248" t="n">
        <f aca="false">(AV730*AV731*$G730)*$AT$8</f>
        <v>0</v>
      </c>
      <c r="AW732" s="248"/>
      <c r="AX732" s="248" t="n">
        <f aca="false">(AX730*AX731*$G730)*$AT$8</f>
        <v>0</v>
      </c>
      <c r="AY732" s="248"/>
      <c r="AZ732" s="248" t="n">
        <f aca="false">(AZ730*AZ731*$G730)*$BB$8</f>
        <v>0</v>
      </c>
      <c r="BA732" s="248"/>
      <c r="BB732" s="248" t="n">
        <f aca="false">(BB730*BB731*$G730)*$BB$8</f>
        <v>0</v>
      </c>
      <c r="BC732" s="248"/>
      <c r="BD732" s="248" t="n">
        <f aca="false">(BD730*BD731*$G730)*$BB$8</f>
        <v>0</v>
      </c>
      <c r="BE732" s="248"/>
      <c r="BF732" s="248" t="n">
        <f aca="false">(BF730*BF731*$G730)*$BB$8</f>
        <v>0</v>
      </c>
      <c r="BG732" s="248"/>
      <c r="BH732" s="248" t="n">
        <f aca="false">(BH730*BH731*$G730)*$BJ$8</f>
        <v>0</v>
      </c>
      <c r="BI732" s="248"/>
      <c r="BJ732" s="248" t="n">
        <f aca="false">(BJ730*BJ731*$G730)*$BJ$8</f>
        <v>0</v>
      </c>
      <c r="BK732" s="248"/>
      <c r="BL732" s="248" t="n">
        <f aca="false">(BL730*BL731*$G730)*$BJ$8</f>
        <v>0</v>
      </c>
      <c r="BM732" s="248"/>
      <c r="BN732" s="248" t="n">
        <f aca="false">(BN730*BN731*$G730)*$BJ$8</f>
        <v>0</v>
      </c>
      <c r="BO732" s="248"/>
      <c r="BP732" s="248" t="n">
        <f aca="false">(BP730*BP731*$G730)*$BT$8</f>
        <v>0</v>
      </c>
      <c r="BQ732" s="248"/>
      <c r="BR732" s="248" t="n">
        <f aca="false">(BR730*BR731*$G730)*$BT$8</f>
        <v>0</v>
      </c>
      <c r="BS732" s="248"/>
      <c r="BT732" s="248" t="n">
        <f aca="false">(BT730*BT731*$G730)*$BT$8</f>
        <v>0</v>
      </c>
      <c r="BU732" s="248"/>
      <c r="BV732" s="248" t="n">
        <f aca="false">(BV730*BV731*$G730)*$BT$8</f>
        <v>0</v>
      </c>
      <c r="BW732" s="248"/>
      <c r="BX732" s="248" t="n">
        <f aca="false">(BX730*BX731*$G730)*$CB$8</f>
        <v>0</v>
      </c>
      <c r="BY732" s="248"/>
      <c r="BZ732" s="248" t="n">
        <f aca="false">(BZ730*BZ731*$G730)*$CB$8</f>
        <v>0</v>
      </c>
      <c r="CA732" s="248"/>
      <c r="CB732" s="248" t="n">
        <f aca="false">(CB730*CB731*$G730)*$CB$8</f>
        <v>0</v>
      </c>
      <c r="CC732" s="248"/>
      <c r="CD732" s="248" t="n">
        <f aca="false">(CD730*CD731*$G730)*$CB$8</f>
        <v>1008.30877330059</v>
      </c>
      <c r="CE732" s="248"/>
      <c r="CF732" s="248" t="n">
        <f aca="false">(CF730*CF731*$G730)*$CB$8</f>
        <v>2640</v>
      </c>
      <c r="CG732" s="248"/>
      <c r="CH732" s="248" t="n">
        <f aca="false">(CH730*CH731*$G730)*$CB$8</f>
        <v>492.635863377612</v>
      </c>
      <c r="CI732" s="248"/>
      <c r="CJ732" s="248" t="n">
        <f aca="false">(CJ730*CJ731*$G730)*$CJ$8</f>
        <v>0</v>
      </c>
      <c r="CK732" s="248"/>
      <c r="CL732" s="248" t="n">
        <f aca="false">(CL730*CL731*$G730)*$CJ$8</f>
        <v>0</v>
      </c>
      <c r="CM732" s="248"/>
      <c r="CN732" s="248" t="n">
        <f aca="false">(CN730*CN731*$G730)*$CJ$8</f>
        <v>0</v>
      </c>
      <c r="CO732" s="248"/>
      <c r="CP732" s="248" t="n">
        <f aca="false">(CP730*CP731*$G730)*$CT$8</f>
        <v>0</v>
      </c>
      <c r="CQ732" s="248"/>
      <c r="CR732" s="248" t="n">
        <f aca="false">(CR730*CR731*$G730)*$CT$8</f>
        <v>0</v>
      </c>
      <c r="CS732" s="248"/>
      <c r="CT732" s="248" t="n">
        <f aca="false">(CT730*CT731*$G730)*$CT$8</f>
        <v>0</v>
      </c>
      <c r="CU732" s="248"/>
      <c r="CV732" s="248" t="n">
        <f aca="false">(CV730*CV731*$G730)*$DB$8</f>
        <v>0</v>
      </c>
      <c r="CW732" s="248"/>
      <c r="CX732" s="248" t="n">
        <f aca="false">(CX730*CX731*$G730)*$DB$8</f>
        <v>0</v>
      </c>
      <c r="CY732" s="248"/>
      <c r="CZ732" s="248" t="n">
        <f aca="false">(CZ730*CZ731*$G730)*$DB$8</f>
        <v>0</v>
      </c>
      <c r="DA732" s="248"/>
      <c r="DB732" s="248" t="n">
        <f aca="false">(DB730*DB731*$G730)*$DB$8</f>
        <v>0</v>
      </c>
      <c r="DC732" s="248"/>
      <c r="DD732" s="248" t="n">
        <f aca="false">(DD730*DD731*$G730)*$DB$8</f>
        <v>0</v>
      </c>
      <c r="DE732" s="248"/>
      <c r="DF732" s="248" t="n">
        <f aca="false">(DF730*DF731*$G730)*$DB$8</f>
        <v>0</v>
      </c>
      <c r="DG732" s="248"/>
      <c r="DH732" s="248" t="n">
        <f aca="false">(DH730*DH731*$G730)*$DB$8</f>
        <v>0</v>
      </c>
      <c r="DI732" s="248"/>
      <c r="DJ732" s="292" t="n">
        <f aca="false">(DJ730*DJ731*$G730)*$DB$8</f>
        <v>0</v>
      </c>
      <c r="DK732" s="292"/>
      <c r="DL732" s="248" t="n">
        <f aca="false">(DL730*DL731*$G730)*$DB$8</f>
        <v>0</v>
      </c>
      <c r="DM732" s="248"/>
      <c r="DN732" s="248" t="n">
        <f aca="false">(DN730*DN731*$G730)*$DB$8</f>
        <v>0</v>
      </c>
      <c r="DO732" s="248"/>
      <c r="DP732" s="248" t="n">
        <f aca="false">(DP730*DP731*$G730)*$DB$8</f>
        <v>0</v>
      </c>
      <c r="DQ732" s="248"/>
      <c r="DR732" s="248" t="n">
        <f aca="false">(DR730*DR731*$G730)*$DB$8</f>
        <v>0</v>
      </c>
      <c r="DS732" s="248"/>
      <c r="DT732" s="248" t="n">
        <f aca="false">(DT730*DT731*$G730)*$DB$8</f>
        <v>0</v>
      </c>
      <c r="DU732" s="248"/>
      <c r="DV732" s="248" t="n">
        <f aca="false">(DV730*DV731*$G730)*$DB$8</f>
        <v>0</v>
      </c>
      <c r="DW732" s="248"/>
      <c r="DX732" s="248" t="n">
        <f aca="false">(DX730*DX731*$G730)*$DB$8</f>
        <v>0</v>
      </c>
      <c r="DY732" s="248"/>
      <c r="DZ732" s="248" t="n">
        <f aca="false">(DZ730*DZ731*$G730)*$DB$8</f>
        <v>0</v>
      </c>
      <c r="EA732" s="248"/>
      <c r="EB732" s="248" t="n">
        <f aca="false">(EB730*EB731*$G730)*$DB$8</f>
        <v>0</v>
      </c>
      <c r="EC732" s="248"/>
      <c r="ED732" s="248" t="n">
        <f aca="false">(ED730*ED731*$G730)*$DB$8</f>
        <v>0</v>
      </c>
      <c r="EE732" s="248"/>
      <c r="EF732" s="248" t="n">
        <f aca="false">(EF730*EF731*$G730)*$DB$8</f>
        <v>0</v>
      </c>
      <c r="EG732" s="248"/>
      <c r="EH732" s="248" t="n">
        <f aca="false">(EH730*EH731*$G730)*$DB$8</f>
        <v>0</v>
      </c>
      <c r="EI732" s="248"/>
      <c r="EJ732" s="248" t="n">
        <f aca="false">(EJ730*EJ731*$G730)*$DB$8</f>
        <v>0</v>
      </c>
      <c r="EK732" s="248"/>
      <c r="EL732" s="248" t="n">
        <f aca="false">(EL730*EL731*$G730)*$DB$8</f>
        <v>0</v>
      </c>
      <c r="EM732" s="248"/>
      <c r="EN732" s="248" t="n">
        <f aca="false">(EN730*EN731*$G730)*$DB$8</f>
        <v>0</v>
      </c>
      <c r="EO732" s="248"/>
      <c r="EP732" s="248" t="n">
        <f aca="false">(EP730*EP731*$G730)*$DB$8</f>
        <v>0</v>
      </c>
      <c r="EQ732" s="248"/>
      <c r="ER732" s="248" t="n">
        <f aca="false">(ER730*ER731*$G730)*$DB$8</f>
        <v>0</v>
      </c>
      <c r="ES732" s="248"/>
      <c r="ET732" s="248" t="n">
        <f aca="false">(ET730*ET731*$G730)*$DB$8</f>
        <v>0</v>
      </c>
      <c r="EU732" s="248"/>
      <c r="EV732" s="248" t="n">
        <f aca="false">(EV730*EV731*$G730)*$DB$8</f>
        <v>0</v>
      </c>
      <c r="EW732" s="248"/>
      <c r="EX732" s="249" t="n">
        <f aca="false">(EX730*EX731*$G730)*$DB$8</f>
        <v>0</v>
      </c>
      <c r="EY732" s="249"/>
      <c r="EZ732" s="248" t="n">
        <f aca="false">(EZ730*EZ731*$G730)*$DB$8</f>
        <v>0</v>
      </c>
      <c r="FA732" s="248"/>
      <c r="FB732" s="248" t="n">
        <f aca="false">(FB730*FB731*$G730)*$DB$8</f>
        <v>0</v>
      </c>
      <c r="FC732" s="248"/>
      <c r="FD732" s="248" t="n">
        <f aca="false">(FD730*FD731*$G730)*$DB$8</f>
        <v>0</v>
      </c>
      <c r="FE732" s="248"/>
      <c r="FF732" s="248" t="n">
        <f aca="false">(FF730*FF731*$G730)*$DB$8</f>
        <v>0</v>
      </c>
      <c r="FG732" s="248"/>
      <c r="FH732" s="248" t="n">
        <f aca="false">(FH730*FH731*$G730)*$DB$8</f>
        <v>0</v>
      </c>
      <c r="FI732" s="248"/>
      <c r="FJ732" s="248" t="n">
        <f aca="false">(FJ730*FJ731*$G730)*$DB$8</f>
        <v>0</v>
      </c>
      <c r="FK732" s="248"/>
    </row>
    <row r="733" customFormat="false" ht="12.75" hidden="true" customHeight="false" outlineLevel="0" collapsed="false">
      <c r="A733" s="232"/>
      <c r="B733" s="233"/>
      <c r="C733" s="232"/>
      <c r="D733" s="234"/>
      <c r="E733" s="234"/>
      <c r="F733" s="235"/>
      <c r="G733" s="234"/>
      <c r="H733" s="234"/>
      <c r="I733" s="237"/>
      <c r="J733" s="238"/>
      <c r="K733" s="250" t="s">
        <v>162</v>
      </c>
      <c r="L733" s="251" t="n">
        <f aca="false">L732</f>
        <v>0</v>
      </c>
      <c r="M733" s="251"/>
      <c r="N733" s="251" t="n">
        <f aca="false">L733+N732</f>
        <v>0</v>
      </c>
      <c r="O733" s="251"/>
      <c r="P733" s="251" t="n">
        <f aca="false">N733+P732</f>
        <v>0</v>
      </c>
      <c r="Q733" s="251"/>
      <c r="R733" s="251" t="n">
        <f aca="false">P733+R732</f>
        <v>0</v>
      </c>
      <c r="S733" s="251"/>
      <c r="T733" s="251" t="n">
        <f aca="false">R733+T732</f>
        <v>0</v>
      </c>
      <c r="U733" s="251"/>
      <c r="V733" s="251" t="n">
        <f aca="false">T733+V732</f>
        <v>0</v>
      </c>
      <c r="W733" s="251"/>
      <c r="X733" s="251" t="n">
        <f aca="false">V733+X732</f>
        <v>0</v>
      </c>
      <c r="Y733" s="251"/>
      <c r="Z733" s="251" t="n">
        <f aca="false">X733+Z732</f>
        <v>0</v>
      </c>
      <c r="AA733" s="251"/>
      <c r="AB733" s="251" t="n">
        <f aca="false">Z733+AB732</f>
        <v>0</v>
      </c>
      <c r="AC733" s="251"/>
      <c r="AD733" s="251" t="n">
        <f aca="false">AB733+AD732</f>
        <v>0</v>
      </c>
      <c r="AE733" s="251"/>
      <c r="AF733" s="251" t="n">
        <f aca="false">AD733+AF732</f>
        <v>0</v>
      </c>
      <c r="AG733" s="251"/>
      <c r="AH733" s="251" t="n">
        <f aca="false">AF733+AH732</f>
        <v>0</v>
      </c>
      <c r="AI733" s="251"/>
      <c r="AJ733" s="251" t="n">
        <f aca="false">AH733+AJ732</f>
        <v>0</v>
      </c>
      <c r="AK733" s="251"/>
      <c r="AL733" s="251" t="n">
        <f aca="false">AJ733+AL732</f>
        <v>0</v>
      </c>
      <c r="AM733" s="251"/>
      <c r="AN733" s="251" t="n">
        <f aca="false">AL733+AN732</f>
        <v>0</v>
      </c>
      <c r="AO733" s="251"/>
      <c r="AP733" s="251" t="n">
        <f aca="false">AN733+AP732</f>
        <v>0</v>
      </c>
      <c r="AQ733" s="251"/>
      <c r="AR733" s="251" t="n">
        <f aca="false">AP733+AR732</f>
        <v>0</v>
      </c>
      <c r="AS733" s="251"/>
      <c r="AT733" s="251" t="n">
        <f aca="false">AR733+AT732</f>
        <v>0</v>
      </c>
      <c r="AU733" s="251"/>
      <c r="AV733" s="251" t="n">
        <f aca="false">AT733+AV732</f>
        <v>0</v>
      </c>
      <c r="AW733" s="251"/>
      <c r="AX733" s="251" t="n">
        <f aca="false">AV733+AX732</f>
        <v>0</v>
      </c>
      <c r="AY733" s="251"/>
      <c r="AZ733" s="251" t="n">
        <f aca="false">AX733+AZ732</f>
        <v>0</v>
      </c>
      <c r="BA733" s="251"/>
      <c r="BB733" s="251" t="n">
        <f aca="false">AZ733+BB732</f>
        <v>0</v>
      </c>
      <c r="BC733" s="251"/>
      <c r="BD733" s="251" t="n">
        <f aca="false">BB733+BD732</f>
        <v>0</v>
      </c>
      <c r="BE733" s="251"/>
      <c r="BF733" s="251" t="n">
        <f aca="false">BD733+BF732</f>
        <v>0</v>
      </c>
      <c r="BG733" s="251"/>
      <c r="BH733" s="251" t="n">
        <f aca="false">BF733+BH732</f>
        <v>0</v>
      </c>
      <c r="BI733" s="251"/>
      <c r="BJ733" s="251" t="n">
        <f aca="false">BH733+BJ732</f>
        <v>0</v>
      </c>
      <c r="BK733" s="251"/>
      <c r="BL733" s="251" t="n">
        <f aca="false">BJ733+BL732</f>
        <v>0</v>
      </c>
      <c r="BM733" s="251"/>
      <c r="BN733" s="251" t="n">
        <f aca="false">BL733+BN732</f>
        <v>0</v>
      </c>
      <c r="BO733" s="251"/>
      <c r="BP733" s="251" t="n">
        <f aca="false">BN733+BP732</f>
        <v>0</v>
      </c>
      <c r="BQ733" s="251"/>
      <c r="BR733" s="251" t="n">
        <f aca="false">BP733+BR732</f>
        <v>0</v>
      </c>
      <c r="BS733" s="251"/>
      <c r="BT733" s="251" t="n">
        <f aca="false">BR733+BT732</f>
        <v>0</v>
      </c>
      <c r="BU733" s="251"/>
      <c r="BV733" s="251" t="n">
        <f aca="false">BT733+BV732</f>
        <v>0</v>
      </c>
      <c r="BW733" s="251"/>
      <c r="BX733" s="251" t="n">
        <f aca="false">BV733+BX732</f>
        <v>0</v>
      </c>
      <c r="BY733" s="251"/>
      <c r="BZ733" s="251" t="n">
        <f aca="false">BX733+BZ732</f>
        <v>0</v>
      </c>
      <c r="CA733" s="251"/>
      <c r="CB733" s="251" t="n">
        <f aca="false">BZ733+CB732</f>
        <v>0</v>
      </c>
      <c r="CC733" s="251"/>
      <c r="CD733" s="251" t="n">
        <f aca="false">CB733+CD732</f>
        <v>1008.30877330059</v>
      </c>
      <c r="CE733" s="251"/>
      <c r="CF733" s="251" t="n">
        <f aca="false">CD733+CF732</f>
        <v>3648.30877330059</v>
      </c>
      <c r="CG733" s="251"/>
      <c r="CH733" s="251" t="n">
        <f aca="false">CF733+CH732</f>
        <v>4140.9446366782</v>
      </c>
      <c r="CI733" s="251"/>
      <c r="CJ733" s="251" t="n">
        <f aca="false">CH733+CJ732</f>
        <v>4140.9446366782</v>
      </c>
      <c r="CK733" s="251"/>
      <c r="CL733" s="251" t="n">
        <f aca="false">CJ733+CL732</f>
        <v>4140.9446366782</v>
      </c>
      <c r="CM733" s="251"/>
      <c r="CN733" s="251" t="n">
        <f aca="false">CL733+CN732</f>
        <v>4140.9446366782</v>
      </c>
      <c r="CO733" s="251"/>
      <c r="CP733" s="251" t="n">
        <f aca="false">CN733+CP732</f>
        <v>4140.9446366782</v>
      </c>
      <c r="CQ733" s="251"/>
      <c r="CR733" s="251" t="n">
        <f aca="false">CP733+CR732</f>
        <v>4140.9446366782</v>
      </c>
      <c r="CS733" s="251"/>
      <c r="CT733" s="251" t="n">
        <f aca="false">CR733+CT732</f>
        <v>4140.9446366782</v>
      </c>
      <c r="CU733" s="251"/>
      <c r="CV733" s="251" t="n">
        <f aca="false">CT733+CV732</f>
        <v>4140.9446366782</v>
      </c>
      <c r="CW733" s="251"/>
      <c r="CX733" s="251" t="n">
        <f aca="false">CV733+CX732</f>
        <v>4140.9446366782</v>
      </c>
      <c r="CY733" s="251"/>
      <c r="CZ733" s="251" t="n">
        <f aca="false">CX733+CZ732</f>
        <v>4140.9446366782</v>
      </c>
      <c r="DA733" s="251"/>
      <c r="DB733" s="251" t="n">
        <f aca="false">CZ733+DB732</f>
        <v>4140.9446366782</v>
      </c>
      <c r="DC733" s="251"/>
      <c r="DD733" s="251" t="n">
        <f aca="false">DB733+DD732</f>
        <v>4140.9446366782</v>
      </c>
      <c r="DE733" s="251"/>
      <c r="DF733" s="251" t="n">
        <f aca="false">DD733+DF732</f>
        <v>4140.9446366782</v>
      </c>
      <c r="DG733" s="251"/>
      <c r="DH733" s="251" t="n">
        <f aca="false">DF733+DH732</f>
        <v>4140.9446366782</v>
      </c>
      <c r="DI733" s="251"/>
      <c r="DJ733" s="293" t="n">
        <f aca="false">DH733+DJ732</f>
        <v>4140.9446366782</v>
      </c>
      <c r="DK733" s="293"/>
      <c r="DL733" s="251" t="n">
        <f aca="false">DJ733+DL732</f>
        <v>4140.9446366782</v>
      </c>
      <c r="DM733" s="251"/>
      <c r="DN733" s="251" t="n">
        <f aca="false">DL733+DN732</f>
        <v>4140.9446366782</v>
      </c>
      <c r="DO733" s="251"/>
      <c r="DP733" s="251" t="n">
        <f aca="false">DN733+DP732</f>
        <v>4140.9446366782</v>
      </c>
      <c r="DQ733" s="251"/>
      <c r="DR733" s="251" t="n">
        <f aca="false">DP733+DR732</f>
        <v>4140.9446366782</v>
      </c>
      <c r="DS733" s="251"/>
      <c r="DT733" s="251" t="n">
        <f aca="false">DR733+DT732</f>
        <v>4140.9446366782</v>
      </c>
      <c r="DU733" s="251"/>
      <c r="DV733" s="251" t="n">
        <f aca="false">DT733+DV732</f>
        <v>4140.9446366782</v>
      </c>
      <c r="DW733" s="251"/>
      <c r="DX733" s="251" t="n">
        <f aca="false">DV733+DX732</f>
        <v>4140.9446366782</v>
      </c>
      <c r="DY733" s="251"/>
      <c r="DZ733" s="251" t="n">
        <f aca="false">DX733+DZ732</f>
        <v>4140.9446366782</v>
      </c>
      <c r="EA733" s="251"/>
      <c r="EB733" s="251" t="n">
        <f aca="false">DZ733+EB732</f>
        <v>4140.9446366782</v>
      </c>
      <c r="EC733" s="251"/>
      <c r="ED733" s="251" t="n">
        <f aca="false">EB733+ED732</f>
        <v>4140.9446366782</v>
      </c>
      <c r="EE733" s="251"/>
      <c r="EF733" s="251" t="n">
        <f aca="false">ED733+EF732</f>
        <v>4140.9446366782</v>
      </c>
      <c r="EG733" s="251"/>
      <c r="EH733" s="251" t="n">
        <f aca="false">EF733+EH732</f>
        <v>4140.9446366782</v>
      </c>
      <c r="EI733" s="251"/>
      <c r="EJ733" s="251" t="n">
        <f aca="false">EH733+EJ732</f>
        <v>4140.9446366782</v>
      </c>
      <c r="EK733" s="251"/>
      <c r="EL733" s="251" t="n">
        <f aca="false">EJ733+EL732</f>
        <v>4140.9446366782</v>
      </c>
      <c r="EM733" s="251"/>
      <c r="EN733" s="251" t="n">
        <f aca="false">EL733+EN732</f>
        <v>4140.9446366782</v>
      </c>
      <c r="EO733" s="251"/>
      <c r="EP733" s="251" t="n">
        <f aca="false">EN733+EP732</f>
        <v>4140.9446366782</v>
      </c>
      <c r="EQ733" s="251"/>
      <c r="ER733" s="251" t="n">
        <f aca="false">EP733+ER732</f>
        <v>4140.9446366782</v>
      </c>
      <c r="ES733" s="251"/>
      <c r="ET733" s="251" t="n">
        <f aca="false">ER733+ET732</f>
        <v>4140.9446366782</v>
      </c>
      <c r="EU733" s="251"/>
      <c r="EV733" s="251" t="n">
        <f aca="false">ET733+EV732</f>
        <v>4140.9446366782</v>
      </c>
      <c r="EW733" s="251"/>
      <c r="EX733" s="252" t="n">
        <f aca="false">EV733+EX732</f>
        <v>4140.9446366782</v>
      </c>
      <c r="EY733" s="252"/>
      <c r="EZ733" s="251" t="n">
        <f aca="false">EX733+EZ732</f>
        <v>4140.9446366782</v>
      </c>
      <c r="FA733" s="251"/>
      <c r="FB733" s="251" t="n">
        <f aca="false">EZ733+FB732</f>
        <v>4140.9446366782</v>
      </c>
      <c r="FC733" s="251"/>
      <c r="FD733" s="251" t="n">
        <f aca="false">FB733+FD732</f>
        <v>4140.9446366782</v>
      </c>
      <c r="FE733" s="251"/>
      <c r="FF733" s="251" t="n">
        <f aca="false">FD733+FF732</f>
        <v>4140.9446366782</v>
      </c>
      <c r="FG733" s="251"/>
      <c r="FH733" s="251" t="n">
        <f aca="false">FF733+FH732</f>
        <v>4140.9446366782</v>
      </c>
      <c r="FI733" s="251"/>
      <c r="FJ733" s="251" t="n">
        <f aca="false">FH733+FJ732</f>
        <v>4140.9446366782</v>
      </c>
      <c r="FK733" s="251"/>
    </row>
    <row r="734" customFormat="false" ht="12.75" hidden="true" customHeight="false" outlineLevel="0" collapsed="false">
      <c r="A734" s="232"/>
      <c r="B734" s="233"/>
      <c r="C734" s="232"/>
      <c r="D734" s="234"/>
      <c r="E734" s="234"/>
      <c r="F734" s="235"/>
      <c r="G734" s="234"/>
      <c r="H734" s="253"/>
      <c r="I734" s="237"/>
      <c r="J734" s="238"/>
      <c r="K734" s="254" t="s">
        <v>163</v>
      </c>
      <c r="L734" s="255"/>
      <c r="M734" s="255"/>
      <c r="N734" s="255"/>
      <c r="O734" s="255"/>
      <c r="P734" s="255"/>
      <c r="Q734" s="255"/>
      <c r="R734" s="255"/>
      <c r="S734" s="255"/>
      <c r="T734" s="255"/>
      <c r="U734" s="255"/>
      <c r="V734" s="255"/>
      <c r="W734" s="255"/>
      <c r="X734" s="255"/>
      <c r="Y734" s="255"/>
      <c r="Z734" s="255"/>
      <c r="AA734" s="255"/>
      <c r="AB734" s="255"/>
      <c r="AC734" s="255"/>
      <c r="AD734" s="255"/>
      <c r="AE734" s="255"/>
      <c r="AF734" s="255"/>
      <c r="AG734" s="255"/>
      <c r="AH734" s="255"/>
      <c r="AI734" s="255"/>
      <c r="AJ734" s="255"/>
      <c r="AK734" s="255"/>
      <c r="AL734" s="255"/>
      <c r="AM734" s="255"/>
      <c r="AN734" s="255"/>
      <c r="AO734" s="255"/>
      <c r="AP734" s="255"/>
      <c r="AQ734" s="255"/>
      <c r="AR734" s="255"/>
      <c r="AS734" s="255"/>
      <c r="AT734" s="255"/>
      <c r="AU734" s="255"/>
      <c r="AV734" s="255"/>
      <c r="AW734" s="255"/>
      <c r="AX734" s="255"/>
      <c r="AY734" s="255"/>
      <c r="AZ734" s="255"/>
      <c r="BA734" s="255"/>
      <c r="BB734" s="255"/>
      <c r="BC734" s="255"/>
      <c r="BD734" s="255"/>
      <c r="BE734" s="255"/>
      <c r="BF734" s="255"/>
      <c r="BG734" s="255"/>
      <c r="BH734" s="255"/>
      <c r="BI734" s="255"/>
      <c r="BJ734" s="255"/>
      <c r="BK734" s="255"/>
      <c r="BL734" s="255"/>
      <c r="BM734" s="255"/>
      <c r="BN734" s="255"/>
      <c r="BO734" s="255"/>
      <c r="BP734" s="255"/>
      <c r="BQ734" s="255"/>
      <c r="BR734" s="255"/>
      <c r="BS734" s="255"/>
      <c r="BT734" s="255"/>
      <c r="BU734" s="255"/>
      <c r="BV734" s="255"/>
      <c r="BW734" s="255"/>
      <c r="BX734" s="255"/>
      <c r="BY734" s="255"/>
      <c r="BZ734" s="255"/>
      <c r="CA734" s="255"/>
      <c r="CB734" s="255"/>
      <c r="CC734" s="255"/>
      <c r="CD734" s="255"/>
      <c r="CE734" s="255"/>
      <c r="CF734" s="255"/>
      <c r="CG734" s="255"/>
      <c r="CH734" s="255"/>
      <c r="CI734" s="255"/>
      <c r="CJ734" s="255"/>
      <c r="CK734" s="255"/>
      <c r="CL734" s="255"/>
      <c r="CM734" s="255"/>
      <c r="CN734" s="255"/>
      <c r="CO734" s="255"/>
      <c r="CP734" s="255"/>
      <c r="CQ734" s="255"/>
      <c r="CR734" s="255"/>
      <c r="CS734" s="255"/>
      <c r="CT734" s="255"/>
      <c r="CU734" s="255"/>
      <c r="CV734" s="255"/>
      <c r="CW734" s="255"/>
      <c r="CX734" s="255"/>
      <c r="CY734" s="255"/>
      <c r="CZ734" s="255"/>
      <c r="DA734" s="255"/>
      <c r="DB734" s="255"/>
      <c r="DC734" s="255"/>
      <c r="DD734" s="255"/>
      <c r="DE734" s="255"/>
      <c r="DF734" s="255"/>
      <c r="DG734" s="255"/>
      <c r="DH734" s="255"/>
      <c r="DI734" s="255"/>
      <c r="DJ734" s="294"/>
      <c r="DK734" s="294"/>
      <c r="DL734" s="255"/>
      <c r="DM734" s="255"/>
      <c r="DN734" s="255"/>
      <c r="DO734" s="255"/>
      <c r="DP734" s="255"/>
      <c r="DQ734" s="255"/>
      <c r="DR734" s="255"/>
      <c r="DS734" s="255"/>
      <c r="DT734" s="255"/>
      <c r="DU734" s="255"/>
      <c r="DV734" s="255"/>
      <c r="DW734" s="255"/>
      <c r="DX734" s="255"/>
      <c r="DY734" s="255"/>
      <c r="DZ734" s="255"/>
      <c r="EA734" s="255"/>
      <c r="EB734" s="255"/>
      <c r="EC734" s="255"/>
      <c r="ED734" s="255"/>
      <c r="EE734" s="255"/>
      <c r="EF734" s="255"/>
      <c r="EG734" s="255"/>
      <c r="EH734" s="255"/>
      <c r="EI734" s="255"/>
      <c r="EJ734" s="255"/>
      <c r="EK734" s="255"/>
      <c r="EL734" s="255"/>
      <c r="EM734" s="255"/>
      <c r="EN734" s="255"/>
      <c r="EO734" s="255"/>
      <c r="EP734" s="255"/>
      <c r="EQ734" s="255"/>
      <c r="ER734" s="255"/>
      <c r="ES734" s="255"/>
      <c r="ET734" s="255"/>
      <c r="EU734" s="255"/>
      <c r="EV734" s="255"/>
      <c r="EW734" s="255"/>
      <c r="EX734" s="256"/>
      <c r="EY734" s="256"/>
      <c r="EZ734" s="255"/>
      <c r="FA734" s="255"/>
      <c r="FB734" s="255"/>
      <c r="FC734" s="255"/>
      <c r="FD734" s="255"/>
      <c r="FE734" s="255"/>
      <c r="FF734" s="255"/>
      <c r="FG734" s="255"/>
      <c r="FH734" s="255"/>
      <c r="FI734" s="255"/>
      <c r="FJ734" s="255"/>
      <c r="FK734" s="255"/>
    </row>
    <row r="735" customFormat="false" ht="12.75" hidden="true" customHeight="false" outlineLevel="0" collapsed="false">
      <c r="A735" s="232"/>
      <c r="B735" s="233"/>
      <c r="C735" s="232"/>
      <c r="D735" s="234"/>
      <c r="E735" s="234"/>
      <c r="F735" s="235"/>
      <c r="G735" s="234"/>
      <c r="H735" s="257"/>
      <c r="I735" s="237"/>
      <c r="J735" s="238"/>
      <c r="K735" s="258" t="s">
        <v>164</v>
      </c>
      <c r="L735" s="259" t="n">
        <f aca="false">L734</f>
        <v>0</v>
      </c>
      <c r="M735" s="259"/>
      <c r="N735" s="259" t="n">
        <f aca="false">N734+L735</f>
        <v>0</v>
      </c>
      <c r="O735" s="259"/>
      <c r="P735" s="259" t="n">
        <f aca="false">P734+N735</f>
        <v>0</v>
      </c>
      <c r="Q735" s="259"/>
      <c r="R735" s="259" t="n">
        <f aca="false">R734+P735</f>
        <v>0</v>
      </c>
      <c r="S735" s="259"/>
      <c r="T735" s="259" t="n">
        <f aca="false">T734+R735</f>
        <v>0</v>
      </c>
      <c r="U735" s="259"/>
      <c r="V735" s="259" t="n">
        <f aca="false">V734+T735</f>
        <v>0</v>
      </c>
      <c r="W735" s="259"/>
      <c r="X735" s="259" t="n">
        <f aca="false">X734+V735</f>
        <v>0</v>
      </c>
      <c r="Y735" s="259"/>
      <c r="Z735" s="259" t="n">
        <f aca="false">Z734+X735</f>
        <v>0</v>
      </c>
      <c r="AA735" s="259"/>
      <c r="AB735" s="259" t="n">
        <f aca="false">AB734+Z735</f>
        <v>0</v>
      </c>
      <c r="AC735" s="259"/>
      <c r="AD735" s="259" t="n">
        <f aca="false">AD734+AB735</f>
        <v>0</v>
      </c>
      <c r="AE735" s="259"/>
      <c r="AF735" s="259" t="n">
        <f aca="false">AF734+AD735</f>
        <v>0</v>
      </c>
      <c r="AG735" s="259"/>
      <c r="AH735" s="259" t="n">
        <f aca="false">AH734+AF735</f>
        <v>0</v>
      </c>
      <c r="AI735" s="259"/>
      <c r="AJ735" s="259" t="n">
        <f aca="false">AJ734+AH735</f>
        <v>0</v>
      </c>
      <c r="AK735" s="259"/>
      <c r="AL735" s="259" t="n">
        <f aca="false">AL734+AJ735</f>
        <v>0</v>
      </c>
      <c r="AM735" s="259"/>
      <c r="AN735" s="259" t="n">
        <f aca="false">AN734+AL735</f>
        <v>0</v>
      </c>
      <c r="AO735" s="259"/>
      <c r="AP735" s="259" t="n">
        <f aca="false">AP734+AN735</f>
        <v>0</v>
      </c>
      <c r="AQ735" s="259"/>
      <c r="AR735" s="259" t="n">
        <f aca="false">AR734+AP735</f>
        <v>0</v>
      </c>
      <c r="AS735" s="259"/>
      <c r="AT735" s="259" t="n">
        <f aca="false">AT734+AR735</f>
        <v>0</v>
      </c>
      <c r="AU735" s="259"/>
      <c r="AV735" s="259" t="n">
        <f aca="false">AV734+AT735</f>
        <v>0</v>
      </c>
      <c r="AW735" s="259"/>
      <c r="AX735" s="259" t="n">
        <f aca="false">AX734+AV735</f>
        <v>0</v>
      </c>
      <c r="AY735" s="259"/>
      <c r="AZ735" s="259" t="n">
        <f aca="false">AZ734+AX735</f>
        <v>0</v>
      </c>
      <c r="BA735" s="259"/>
      <c r="BB735" s="259" t="n">
        <f aca="false">BB734+AZ735</f>
        <v>0</v>
      </c>
      <c r="BC735" s="259"/>
      <c r="BD735" s="259" t="n">
        <f aca="false">BD734+BB735</f>
        <v>0</v>
      </c>
      <c r="BE735" s="259"/>
      <c r="BF735" s="259" t="n">
        <f aca="false">BF734+BD735</f>
        <v>0</v>
      </c>
      <c r="BG735" s="259"/>
      <c r="BH735" s="259" t="n">
        <f aca="false">BH734+BF735</f>
        <v>0</v>
      </c>
      <c r="BI735" s="259"/>
      <c r="BJ735" s="259" t="n">
        <f aca="false">BJ734+BH735</f>
        <v>0</v>
      </c>
      <c r="BK735" s="259"/>
      <c r="BL735" s="259" t="n">
        <f aca="false">BL734+BJ735</f>
        <v>0</v>
      </c>
      <c r="BM735" s="259"/>
      <c r="BN735" s="259" t="n">
        <f aca="false">BN734+BL735</f>
        <v>0</v>
      </c>
      <c r="BO735" s="259"/>
      <c r="BP735" s="259" t="n">
        <f aca="false">BP734+BN735</f>
        <v>0</v>
      </c>
      <c r="BQ735" s="259"/>
      <c r="BR735" s="259" t="n">
        <f aca="false">BR734+BP735</f>
        <v>0</v>
      </c>
      <c r="BS735" s="259"/>
      <c r="BT735" s="259" t="n">
        <f aca="false">BT734+BR735</f>
        <v>0</v>
      </c>
      <c r="BU735" s="259"/>
      <c r="BV735" s="259" t="n">
        <f aca="false">BV734+BT735</f>
        <v>0</v>
      </c>
      <c r="BW735" s="259"/>
      <c r="BX735" s="259" t="n">
        <f aca="false">BX734+BV735</f>
        <v>0</v>
      </c>
      <c r="BY735" s="259"/>
      <c r="BZ735" s="259" t="n">
        <f aca="false">BZ734+BX735</f>
        <v>0</v>
      </c>
      <c r="CA735" s="259"/>
      <c r="CB735" s="259" t="n">
        <f aca="false">CB734+BZ735</f>
        <v>0</v>
      </c>
      <c r="CC735" s="259"/>
      <c r="CD735" s="259" t="n">
        <f aca="false">CD734+CB735</f>
        <v>0</v>
      </c>
      <c r="CE735" s="259"/>
      <c r="CF735" s="259" t="n">
        <f aca="false">CF734+CD735</f>
        <v>0</v>
      </c>
      <c r="CG735" s="259"/>
      <c r="CH735" s="259" t="n">
        <f aca="false">CH734+CF735</f>
        <v>0</v>
      </c>
      <c r="CI735" s="259"/>
      <c r="CJ735" s="259" t="n">
        <f aca="false">CJ734+CH735</f>
        <v>0</v>
      </c>
      <c r="CK735" s="259"/>
      <c r="CL735" s="259" t="n">
        <f aca="false">CL734+CJ735</f>
        <v>0</v>
      </c>
      <c r="CM735" s="259"/>
      <c r="CN735" s="259" t="n">
        <f aca="false">CN734+CL735</f>
        <v>0</v>
      </c>
      <c r="CO735" s="259"/>
      <c r="CP735" s="259" t="n">
        <f aca="false">CP734+CN735</f>
        <v>0</v>
      </c>
      <c r="CQ735" s="259"/>
      <c r="CR735" s="259" t="n">
        <f aca="false">CR734+CP735</f>
        <v>0</v>
      </c>
      <c r="CS735" s="259"/>
      <c r="CT735" s="259" t="n">
        <f aca="false">CT734+CR735</f>
        <v>0</v>
      </c>
      <c r="CU735" s="259"/>
      <c r="CV735" s="259" t="n">
        <f aca="false">CV734+CT735</f>
        <v>0</v>
      </c>
      <c r="CW735" s="259"/>
      <c r="CX735" s="259" t="n">
        <f aca="false">CX734+CV735</f>
        <v>0</v>
      </c>
      <c r="CY735" s="259"/>
      <c r="CZ735" s="259" t="n">
        <f aca="false">CZ734+CX735</f>
        <v>0</v>
      </c>
      <c r="DA735" s="259"/>
      <c r="DB735" s="259" t="n">
        <f aca="false">DB734+CZ735</f>
        <v>0</v>
      </c>
      <c r="DC735" s="259"/>
      <c r="DD735" s="259" t="n">
        <f aca="false">DD734+DB735</f>
        <v>0</v>
      </c>
      <c r="DE735" s="259"/>
      <c r="DF735" s="259" t="n">
        <f aca="false">DF734+DD735</f>
        <v>0</v>
      </c>
      <c r="DG735" s="259"/>
      <c r="DH735" s="259" t="n">
        <f aca="false">DH734+DF735</f>
        <v>0</v>
      </c>
      <c r="DI735" s="259"/>
      <c r="DJ735" s="296" t="n">
        <f aca="false">DJ734+DH735</f>
        <v>0</v>
      </c>
      <c r="DK735" s="296"/>
      <c r="DL735" s="259" t="n">
        <f aca="false">DL734+DJ735</f>
        <v>0</v>
      </c>
      <c r="DM735" s="259"/>
      <c r="DN735" s="259" t="n">
        <f aca="false">DN734+DL735</f>
        <v>0</v>
      </c>
      <c r="DO735" s="259"/>
      <c r="DP735" s="259" t="n">
        <f aca="false">DP734+DN735</f>
        <v>0</v>
      </c>
      <c r="DQ735" s="259"/>
      <c r="DR735" s="259" t="n">
        <f aca="false">DR734+DP735</f>
        <v>0</v>
      </c>
      <c r="DS735" s="259"/>
      <c r="DT735" s="259" t="n">
        <f aca="false">DT734+DR735</f>
        <v>0</v>
      </c>
      <c r="DU735" s="259"/>
      <c r="DV735" s="259" t="n">
        <f aca="false">DV734+DT735</f>
        <v>0</v>
      </c>
      <c r="DW735" s="259"/>
      <c r="DX735" s="259" t="n">
        <f aca="false">DX734+DV735</f>
        <v>0</v>
      </c>
      <c r="DY735" s="259"/>
      <c r="DZ735" s="259" t="n">
        <f aca="false">DZ734+DX735</f>
        <v>0</v>
      </c>
      <c r="EA735" s="259"/>
      <c r="EB735" s="259" t="n">
        <f aca="false">EB734+DZ735</f>
        <v>0</v>
      </c>
      <c r="EC735" s="259"/>
      <c r="ED735" s="259" t="n">
        <f aca="false">ED734+EB735</f>
        <v>0</v>
      </c>
      <c r="EE735" s="259"/>
      <c r="EF735" s="259" t="n">
        <f aca="false">EF734+ED735</f>
        <v>0</v>
      </c>
      <c r="EG735" s="259"/>
      <c r="EH735" s="259" t="n">
        <f aca="false">EH734+EF735</f>
        <v>0</v>
      </c>
      <c r="EI735" s="259"/>
      <c r="EJ735" s="259" t="n">
        <f aca="false">EJ734+EH735</f>
        <v>0</v>
      </c>
      <c r="EK735" s="259"/>
      <c r="EL735" s="259" t="n">
        <f aca="false">EL734+EJ735</f>
        <v>0</v>
      </c>
      <c r="EM735" s="259"/>
      <c r="EN735" s="259" t="n">
        <f aca="false">EN734+EL735</f>
        <v>0</v>
      </c>
      <c r="EO735" s="259"/>
      <c r="EP735" s="259" t="n">
        <f aca="false">EP734+EN735</f>
        <v>0</v>
      </c>
      <c r="EQ735" s="259"/>
      <c r="ER735" s="259" t="n">
        <f aca="false">ER734+EP735</f>
        <v>0</v>
      </c>
      <c r="ES735" s="259"/>
      <c r="ET735" s="259" t="n">
        <f aca="false">ET734+ER735</f>
        <v>0</v>
      </c>
      <c r="EU735" s="259"/>
      <c r="EV735" s="259" t="n">
        <f aca="false">EV734+ET735</f>
        <v>0</v>
      </c>
      <c r="EW735" s="259"/>
      <c r="EX735" s="260" t="n">
        <f aca="false">EX734+EV735</f>
        <v>0</v>
      </c>
      <c r="EY735" s="260"/>
      <c r="EZ735" s="259" t="n">
        <f aca="false">EZ734+EX735</f>
        <v>0</v>
      </c>
      <c r="FA735" s="259"/>
      <c r="FB735" s="259" t="n">
        <f aca="false">FB734+EZ735</f>
        <v>0</v>
      </c>
      <c r="FC735" s="259"/>
      <c r="FD735" s="259" t="n">
        <f aca="false">FD734+FB735</f>
        <v>0</v>
      </c>
      <c r="FE735" s="259"/>
      <c r="FF735" s="259" t="n">
        <f aca="false">FF734+FD735</f>
        <v>0</v>
      </c>
      <c r="FG735" s="259"/>
      <c r="FH735" s="259" t="n">
        <f aca="false">FH734+FF735</f>
        <v>0</v>
      </c>
      <c r="FI735" s="259"/>
      <c r="FJ735" s="259" t="n">
        <f aca="false">FJ734+FH735</f>
        <v>0</v>
      </c>
      <c r="FK735" s="259"/>
    </row>
    <row r="736" customFormat="false" ht="12.75" hidden="true" customHeight="false" outlineLevel="0" collapsed="false">
      <c r="A736" s="232"/>
      <c r="B736" s="233"/>
      <c r="C736" s="232"/>
      <c r="D736" s="234"/>
      <c r="E736" s="234"/>
      <c r="F736" s="235"/>
      <c r="G736" s="234"/>
      <c r="H736" s="261"/>
      <c r="I736" s="237"/>
      <c r="J736" s="238"/>
      <c r="K736" s="262" t="s">
        <v>165</v>
      </c>
      <c r="L736" s="263" t="e">
        <f aca="false">IF($E730&gt;0,L733/$E730,"-")</f>
        <v>#N/A</v>
      </c>
      <c r="M736" s="263"/>
      <c r="N736" s="263" t="e">
        <f aca="false">IF($E730&gt;0,N733/$E730,"-")</f>
        <v>#N/A</v>
      </c>
      <c r="O736" s="263"/>
      <c r="P736" s="263" t="e">
        <f aca="false">IF($E730&gt;0,P733/$E730,"-")</f>
        <v>#N/A</v>
      </c>
      <c r="Q736" s="263"/>
      <c r="R736" s="263" t="e">
        <f aca="false">IF($E730&gt;0,R733/$E730,"-")</f>
        <v>#N/A</v>
      </c>
      <c r="S736" s="263"/>
      <c r="T736" s="263" t="e">
        <f aca="false">IF($E730&gt;0,T733/$E730,"-")</f>
        <v>#N/A</v>
      </c>
      <c r="U736" s="263"/>
      <c r="V736" s="263" t="e">
        <f aca="false">IF($E730&gt;0,V733/$E730,"-")</f>
        <v>#N/A</v>
      </c>
      <c r="W736" s="263"/>
      <c r="X736" s="263" t="e">
        <f aca="false">IF($E730&gt;0,X733/$E730,"-")</f>
        <v>#N/A</v>
      </c>
      <c r="Y736" s="263"/>
      <c r="Z736" s="263" t="e">
        <f aca="false">IF($E730&gt;0,Z733/$E730,"-")</f>
        <v>#N/A</v>
      </c>
      <c r="AA736" s="263"/>
      <c r="AB736" s="263" t="e">
        <f aca="false">IF($E730&gt;0,AB733/$E730,"-")</f>
        <v>#N/A</v>
      </c>
      <c r="AC736" s="263"/>
      <c r="AD736" s="263" t="e">
        <f aca="false">IF($E730&gt;0,AD733/$E730,"-")</f>
        <v>#N/A</v>
      </c>
      <c r="AE736" s="263"/>
      <c r="AF736" s="263" t="e">
        <f aca="false">IF($E730&gt;0,AF733/$E730,"-")</f>
        <v>#N/A</v>
      </c>
      <c r="AG736" s="263"/>
      <c r="AH736" s="263" t="e">
        <f aca="false">IF($E730&gt;0,AH733/$E730,"-")</f>
        <v>#N/A</v>
      </c>
      <c r="AI736" s="263"/>
      <c r="AJ736" s="263" t="e">
        <f aca="false">IF($E730&gt;0,AJ733/$E730,"-")</f>
        <v>#N/A</v>
      </c>
      <c r="AK736" s="263"/>
      <c r="AL736" s="263" t="e">
        <f aca="false">IF($E730&gt;0,AL733/$E730,"-")</f>
        <v>#N/A</v>
      </c>
      <c r="AM736" s="263"/>
      <c r="AN736" s="263" t="e">
        <f aca="false">IF($E730&gt;0,AN733/$E730,"-")</f>
        <v>#N/A</v>
      </c>
      <c r="AO736" s="263"/>
      <c r="AP736" s="263" t="e">
        <f aca="false">IF($E730&gt;0,AP733/$E730,"-")</f>
        <v>#N/A</v>
      </c>
      <c r="AQ736" s="263"/>
      <c r="AR736" s="263" t="e">
        <f aca="false">IF($E730&gt;0,AR733/$E730,"-")</f>
        <v>#N/A</v>
      </c>
      <c r="AS736" s="263"/>
      <c r="AT736" s="263" t="e">
        <f aca="false">IF($E730&gt;0,AT733/$E730,"-")</f>
        <v>#N/A</v>
      </c>
      <c r="AU736" s="263"/>
      <c r="AV736" s="263" t="e">
        <f aca="false">IF($E730&gt;0,AV733/$E730,"-")</f>
        <v>#N/A</v>
      </c>
      <c r="AW736" s="263"/>
      <c r="AX736" s="263" t="e">
        <f aca="false">IF($E730&gt;0,AX733/$E730,"-")</f>
        <v>#N/A</v>
      </c>
      <c r="AY736" s="263"/>
      <c r="AZ736" s="263" t="e">
        <f aca="false">IF($E730&gt;0,AZ733/$E730,"-")</f>
        <v>#N/A</v>
      </c>
      <c r="BA736" s="263"/>
      <c r="BB736" s="263" t="e">
        <f aca="false">IF($E730&gt;0,BB733/$E730,"-")</f>
        <v>#N/A</v>
      </c>
      <c r="BC736" s="263"/>
      <c r="BD736" s="263" t="e">
        <f aca="false">IF($E730&gt;0,BD733/$E730,"-")</f>
        <v>#N/A</v>
      </c>
      <c r="BE736" s="263"/>
      <c r="BF736" s="263" t="e">
        <f aca="false">IF($E730&gt;0,BF733/$E730,"-")</f>
        <v>#N/A</v>
      </c>
      <c r="BG736" s="263"/>
      <c r="BH736" s="263" t="e">
        <f aca="false">IF($E730&gt;0,BH733/$E730,"-")</f>
        <v>#N/A</v>
      </c>
      <c r="BI736" s="263"/>
      <c r="BJ736" s="263" t="e">
        <f aca="false">IF($E730&gt;0,BJ733/$E730,"-")</f>
        <v>#N/A</v>
      </c>
      <c r="BK736" s="263"/>
      <c r="BL736" s="263" t="e">
        <f aca="false">IF($E730&gt;0,BL733/$E730,"-")</f>
        <v>#N/A</v>
      </c>
      <c r="BM736" s="263"/>
      <c r="BN736" s="263" t="e">
        <f aca="false">IF($E730&gt;0,BN733/$E730,"-")</f>
        <v>#N/A</v>
      </c>
      <c r="BO736" s="263"/>
      <c r="BP736" s="263" t="e">
        <f aca="false">IF($E730&gt;0,BP733/$E730,"-")</f>
        <v>#N/A</v>
      </c>
      <c r="BQ736" s="263"/>
      <c r="BR736" s="263" t="e">
        <f aca="false">IF($E730&gt;0,BR733/$E730,"-")</f>
        <v>#N/A</v>
      </c>
      <c r="BS736" s="263"/>
      <c r="BT736" s="263" t="e">
        <f aca="false">IF($E730&gt;0,BT733/$E730,"-")</f>
        <v>#N/A</v>
      </c>
      <c r="BU736" s="263"/>
      <c r="BV736" s="263" t="e">
        <f aca="false">IF($E730&gt;0,BV733/$E730,"-")</f>
        <v>#N/A</v>
      </c>
      <c r="BW736" s="263"/>
      <c r="BX736" s="263" t="e">
        <f aca="false">IF($E730&gt;0,BX733/$E730,"-")</f>
        <v>#N/A</v>
      </c>
      <c r="BY736" s="263"/>
      <c r="BZ736" s="263" t="e">
        <f aca="false">IF($E730&gt;0,BZ733/$E730,"-")</f>
        <v>#N/A</v>
      </c>
      <c r="CA736" s="263"/>
      <c r="CB736" s="263" t="e">
        <f aca="false">IF($E730&gt;0,CB733/$E730,"-")</f>
        <v>#N/A</v>
      </c>
      <c r="CC736" s="263"/>
      <c r="CD736" s="263" t="e">
        <f aca="false">IF($E730&gt;0,CD733/$E730,"-")</f>
        <v>#N/A</v>
      </c>
      <c r="CE736" s="263"/>
      <c r="CF736" s="263" t="e">
        <f aca="false">IF($E730&gt;0,CF733/$E730,"-")</f>
        <v>#N/A</v>
      </c>
      <c r="CG736" s="263"/>
      <c r="CH736" s="263" t="e">
        <f aca="false">IF($E730&gt;0,CH733/$E730,"-")</f>
        <v>#N/A</v>
      </c>
      <c r="CI736" s="263"/>
      <c r="CJ736" s="263" t="e">
        <f aca="false">IF($E730&gt;0,CJ733/$E730,"-")</f>
        <v>#N/A</v>
      </c>
      <c r="CK736" s="263"/>
      <c r="CL736" s="263" t="e">
        <f aca="false">IF($E730&gt;0,CL733/$E730,"-")</f>
        <v>#N/A</v>
      </c>
      <c r="CM736" s="263"/>
      <c r="CN736" s="263" t="e">
        <f aca="false">IF($E730&gt;0,CN733/$E730,"-")</f>
        <v>#N/A</v>
      </c>
      <c r="CO736" s="263"/>
      <c r="CP736" s="263" t="e">
        <f aca="false">IF($E730&gt;0,CP733/$E730,"-")</f>
        <v>#N/A</v>
      </c>
      <c r="CQ736" s="263"/>
      <c r="CR736" s="263" t="e">
        <f aca="false">IF($E730&gt;0,CR733/$E730,"-")</f>
        <v>#N/A</v>
      </c>
      <c r="CS736" s="263"/>
      <c r="CT736" s="263" t="e">
        <f aca="false">IF($E730&gt;0,CT733/$E730,"-")</f>
        <v>#N/A</v>
      </c>
      <c r="CU736" s="263"/>
      <c r="CV736" s="263" t="e">
        <f aca="false">IF($E730&gt;0,CV733/$E730,"-")</f>
        <v>#N/A</v>
      </c>
      <c r="CW736" s="263"/>
      <c r="CX736" s="263" t="e">
        <f aca="false">IF($E730&gt;0,CX733/$E730,"-")</f>
        <v>#N/A</v>
      </c>
      <c r="CY736" s="263"/>
      <c r="CZ736" s="263" t="e">
        <f aca="false">IF($E730&gt;0,CZ733/$E730,"-")</f>
        <v>#N/A</v>
      </c>
      <c r="DA736" s="263"/>
      <c r="DB736" s="263" t="e">
        <f aca="false">IF($E730&gt;0,DB733/$E730,"-")</f>
        <v>#N/A</v>
      </c>
      <c r="DC736" s="263"/>
      <c r="DD736" s="263" t="e">
        <f aca="false">IF($E730&gt;0,DD733/$E730,"-")</f>
        <v>#N/A</v>
      </c>
      <c r="DE736" s="263"/>
      <c r="DF736" s="263" t="e">
        <f aca="false">IF($E730&gt;0,DF733/$E730,"-")</f>
        <v>#N/A</v>
      </c>
      <c r="DG736" s="263"/>
      <c r="DH736" s="263" t="e">
        <f aca="false">IF($E730&gt;0,DH733/$E730,"-")</f>
        <v>#N/A</v>
      </c>
      <c r="DI736" s="263"/>
      <c r="DJ736" s="298" t="e">
        <f aca="false">IF($E730&gt;0,DJ733/$E730,"-")</f>
        <v>#N/A</v>
      </c>
      <c r="DK736" s="298"/>
      <c r="DL736" s="263" t="e">
        <f aca="false">IF($E730&gt;0,DL733/$E730,"-")</f>
        <v>#N/A</v>
      </c>
      <c r="DM736" s="263"/>
      <c r="DN736" s="263" t="e">
        <f aca="false">IF($E730&gt;0,DN733/$E730,"-")</f>
        <v>#N/A</v>
      </c>
      <c r="DO736" s="263"/>
      <c r="DP736" s="263" t="e">
        <f aca="false">IF($E730&gt;0,DP733/$E730,"-")</f>
        <v>#N/A</v>
      </c>
      <c r="DQ736" s="263"/>
      <c r="DR736" s="263" t="e">
        <f aca="false">IF($E730&gt;0,DR733/$E730,"-")</f>
        <v>#N/A</v>
      </c>
      <c r="DS736" s="263"/>
      <c r="DT736" s="263" t="e">
        <f aca="false">IF($E730&gt;0,DT733/$E730,"-")</f>
        <v>#N/A</v>
      </c>
      <c r="DU736" s="263"/>
      <c r="DV736" s="263" t="e">
        <f aca="false">IF($E730&gt;0,DV733/$E730,"-")</f>
        <v>#N/A</v>
      </c>
      <c r="DW736" s="263"/>
      <c r="DX736" s="263" t="e">
        <f aca="false">IF($E730&gt;0,DX733/$E730,"-")</f>
        <v>#N/A</v>
      </c>
      <c r="DY736" s="263"/>
      <c r="DZ736" s="263" t="e">
        <f aca="false">IF($E730&gt;0,DZ733/$E730,"-")</f>
        <v>#N/A</v>
      </c>
      <c r="EA736" s="263"/>
      <c r="EB736" s="263" t="e">
        <f aca="false">IF($E730&gt;0,EB733/$E730,"-")</f>
        <v>#N/A</v>
      </c>
      <c r="EC736" s="263"/>
      <c r="ED736" s="263" t="e">
        <f aca="false">IF($E730&gt;0,ED733/$E730,"-")</f>
        <v>#N/A</v>
      </c>
      <c r="EE736" s="263"/>
      <c r="EF736" s="263" t="e">
        <f aca="false">IF($E730&gt;0,EF733/$E730,"-")</f>
        <v>#N/A</v>
      </c>
      <c r="EG736" s="263"/>
      <c r="EH736" s="263" t="e">
        <f aca="false">IF($E730&gt;0,EH733/$E730,"-")</f>
        <v>#N/A</v>
      </c>
      <c r="EI736" s="263"/>
      <c r="EJ736" s="263" t="e">
        <f aca="false">IF($E730&gt;0,EJ733/$E730,"-")</f>
        <v>#N/A</v>
      </c>
      <c r="EK736" s="263"/>
      <c r="EL736" s="263" t="e">
        <f aca="false">IF($E730&gt;0,EL733/$E730,"-")</f>
        <v>#N/A</v>
      </c>
      <c r="EM736" s="263"/>
      <c r="EN736" s="263" t="e">
        <f aca="false">IF($E730&gt;0,EN733/$E730,"-")</f>
        <v>#N/A</v>
      </c>
      <c r="EO736" s="263"/>
      <c r="EP736" s="263" t="e">
        <f aca="false">IF($E730&gt;0,EP733/$E730,"-")</f>
        <v>#N/A</v>
      </c>
      <c r="EQ736" s="263"/>
      <c r="ER736" s="263" t="e">
        <f aca="false">IF($E730&gt;0,ER733/$E730,"-")</f>
        <v>#N/A</v>
      </c>
      <c r="ES736" s="263"/>
      <c r="ET736" s="263" t="e">
        <f aca="false">IF($E730&gt;0,ET733/$E730,"-")</f>
        <v>#N/A</v>
      </c>
      <c r="EU736" s="263"/>
      <c r="EV736" s="263" t="e">
        <f aca="false">IF($E730&gt;0,EV733/$E730,"-")</f>
        <v>#N/A</v>
      </c>
      <c r="EW736" s="263"/>
      <c r="EX736" s="264" t="e">
        <f aca="false">IF($E730&gt;0,EX733/$E730,"-")</f>
        <v>#N/A</v>
      </c>
      <c r="EY736" s="264"/>
      <c r="EZ736" s="263" t="e">
        <f aca="false">IF($E730&gt;0,EZ733/$E730,"-")</f>
        <v>#N/A</v>
      </c>
      <c r="FA736" s="263"/>
      <c r="FB736" s="263" t="e">
        <f aca="false">IF($E730&gt;0,FB733/$E730,"-")</f>
        <v>#N/A</v>
      </c>
      <c r="FC736" s="263"/>
      <c r="FD736" s="263" t="e">
        <f aca="false">IF($E730&gt;0,FD733/$E730,"-")</f>
        <v>#N/A</v>
      </c>
      <c r="FE736" s="263"/>
      <c r="FF736" s="263" t="e">
        <f aca="false">IF($E730&gt;0,FF733/$E730,"-")</f>
        <v>#N/A</v>
      </c>
      <c r="FG736" s="263"/>
      <c r="FH736" s="263" t="e">
        <f aca="false">IF($E730&gt;0,FH733/$E730,"-")</f>
        <v>#N/A</v>
      </c>
      <c r="FI736" s="263"/>
      <c r="FJ736" s="263" t="e">
        <f aca="false">IF($E730&gt;0,FJ733/$E730,"-")</f>
        <v>#N/A</v>
      </c>
      <c r="FK736" s="263"/>
    </row>
    <row r="737" customFormat="false" ht="12.75" hidden="true" customHeight="false" outlineLevel="0" collapsed="false">
      <c r="A737" s="232"/>
      <c r="B737" s="233"/>
      <c r="C737" s="232"/>
      <c r="D737" s="234"/>
      <c r="E737" s="234"/>
      <c r="F737" s="235"/>
      <c r="G737" s="234"/>
      <c r="H737" s="234"/>
      <c r="I737" s="237"/>
      <c r="J737" s="238"/>
      <c r="K737" s="265" t="s">
        <v>166</v>
      </c>
      <c r="L737" s="266" t="e">
        <f aca="false">IF($E730&gt;0,L735/$E730,"-")</f>
        <v>#N/A</v>
      </c>
      <c r="M737" s="266"/>
      <c r="N737" s="266" t="e">
        <f aca="false">IF($E730&gt;0,N735/$E730,"-")</f>
        <v>#N/A</v>
      </c>
      <c r="O737" s="266"/>
      <c r="P737" s="266" t="e">
        <f aca="false">IF($E730&gt;0,P735/$E730,"-")</f>
        <v>#N/A</v>
      </c>
      <c r="Q737" s="266"/>
      <c r="R737" s="266" t="e">
        <f aca="false">IF($E730&gt;0,R735/$E730,"-")</f>
        <v>#N/A</v>
      </c>
      <c r="S737" s="266"/>
      <c r="T737" s="266" t="e">
        <f aca="false">IF($E730&gt;0,T735/$E730,"-")</f>
        <v>#N/A</v>
      </c>
      <c r="U737" s="266"/>
      <c r="V737" s="266" t="e">
        <f aca="false">IF($E730&gt;0,V735/$E730,"-")</f>
        <v>#N/A</v>
      </c>
      <c r="W737" s="266"/>
      <c r="X737" s="266" t="e">
        <f aca="false">IF($E730&gt;0,X735/$E730,"-")</f>
        <v>#N/A</v>
      </c>
      <c r="Y737" s="266"/>
      <c r="Z737" s="266" t="e">
        <f aca="false">IF($E730&gt;0,Z735/$E730,"-")</f>
        <v>#N/A</v>
      </c>
      <c r="AA737" s="266"/>
      <c r="AB737" s="266" t="e">
        <f aca="false">IF($E730&gt;0,AB735/$E730,"-")</f>
        <v>#N/A</v>
      </c>
      <c r="AC737" s="266"/>
      <c r="AD737" s="266" t="e">
        <f aca="false">IF($E730&gt;0,AD735/$E730,"-")</f>
        <v>#N/A</v>
      </c>
      <c r="AE737" s="266"/>
      <c r="AF737" s="266" t="e">
        <f aca="false">IF($E730&gt;0,AF735/$E730,"-")</f>
        <v>#N/A</v>
      </c>
      <c r="AG737" s="266"/>
      <c r="AH737" s="266" t="e">
        <f aca="false">IF($E730&gt;0,AH735/$E730,"-")</f>
        <v>#N/A</v>
      </c>
      <c r="AI737" s="266"/>
      <c r="AJ737" s="266" t="e">
        <f aca="false">IF($E730&gt;0,AJ735/$E730,"-")</f>
        <v>#N/A</v>
      </c>
      <c r="AK737" s="266"/>
      <c r="AL737" s="266" t="e">
        <f aca="false">IF($E730&gt;0,AL735/$E730,"-")</f>
        <v>#N/A</v>
      </c>
      <c r="AM737" s="266"/>
      <c r="AN737" s="266" t="e">
        <f aca="false">IF($E730&gt;0,AN735/$E730,"-")</f>
        <v>#N/A</v>
      </c>
      <c r="AO737" s="266"/>
      <c r="AP737" s="266" t="e">
        <f aca="false">IF($E730&gt;0,AP735/$E730,"-")</f>
        <v>#N/A</v>
      </c>
      <c r="AQ737" s="266"/>
      <c r="AR737" s="266" t="e">
        <f aca="false">IF($E730&gt;0,AR735/$E730,"-")</f>
        <v>#N/A</v>
      </c>
      <c r="AS737" s="266"/>
      <c r="AT737" s="266" t="e">
        <f aca="false">IF($E730&gt;0,AT735/$E730,"-")</f>
        <v>#N/A</v>
      </c>
      <c r="AU737" s="266"/>
      <c r="AV737" s="266" t="e">
        <f aca="false">IF($E730&gt;0,AV735/$E730,"-")</f>
        <v>#N/A</v>
      </c>
      <c r="AW737" s="266"/>
      <c r="AX737" s="266" t="e">
        <f aca="false">IF($E730&gt;0,AX735/$E730,"-")</f>
        <v>#N/A</v>
      </c>
      <c r="AY737" s="266"/>
      <c r="AZ737" s="266" t="e">
        <f aca="false">IF($E730&gt;0,AZ735/$E730,"-")</f>
        <v>#N/A</v>
      </c>
      <c r="BA737" s="266"/>
      <c r="BB737" s="266" t="e">
        <f aca="false">IF($E730&gt;0,BB735/$E730,"-")</f>
        <v>#N/A</v>
      </c>
      <c r="BC737" s="266"/>
      <c r="BD737" s="266" t="e">
        <f aca="false">IF($E730&gt;0,BD735/$E730,"-")</f>
        <v>#N/A</v>
      </c>
      <c r="BE737" s="266"/>
      <c r="BF737" s="266" t="e">
        <f aca="false">IF($E730&gt;0,BF735/$E730,"-")</f>
        <v>#N/A</v>
      </c>
      <c r="BG737" s="266"/>
      <c r="BH737" s="266" t="e">
        <f aca="false">IF($E730&gt;0,BH735/$E730,"-")</f>
        <v>#N/A</v>
      </c>
      <c r="BI737" s="266"/>
      <c r="BJ737" s="266" t="e">
        <f aca="false">IF($E730&gt;0,BJ735/$E730,"-")</f>
        <v>#N/A</v>
      </c>
      <c r="BK737" s="266"/>
      <c r="BL737" s="266" t="e">
        <f aca="false">IF($E730&gt;0,BL735/$E730,"-")</f>
        <v>#N/A</v>
      </c>
      <c r="BM737" s="266"/>
      <c r="BN737" s="266" t="e">
        <f aca="false">IF($E730&gt;0,BN735/$E730,"-")</f>
        <v>#N/A</v>
      </c>
      <c r="BO737" s="266"/>
      <c r="BP737" s="266" t="e">
        <f aca="false">IF($E730&gt;0,BP735/$E730,"-")</f>
        <v>#N/A</v>
      </c>
      <c r="BQ737" s="266"/>
      <c r="BR737" s="300" t="e">
        <f aca="false">IF($E730&gt;0,BR735/$E730,"-")</f>
        <v>#N/A</v>
      </c>
      <c r="BS737" s="300"/>
      <c r="BT737" s="300" t="e">
        <f aca="false">IF($E730&gt;0,BT735/$E730,"-")</f>
        <v>#N/A</v>
      </c>
      <c r="BU737" s="300"/>
      <c r="BV737" s="300" t="e">
        <f aca="false">IF($E730&gt;0,BV735/$E730,"-")</f>
        <v>#N/A</v>
      </c>
      <c r="BW737" s="300"/>
      <c r="BX737" s="300" t="e">
        <f aca="false">IF($E730&gt;0,BX735/$E730,"-")</f>
        <v>#N/A</v>
      </c>
      <c r="BY737" s="300"/>
      <c r="BZ737" s="300" t="e">
        <f aca="false">IF($E730&gt;0,BZ735/$E730,"-")</f>
        <v>#N/A</v>
      </c>
      <c r="CA737" s="300"/>
      <c r="CB737" s="300" t="e">
        <f aca="false">IF($E730&gt;0,CB735/$E730,"-")</f>
        <v>#N/A</v>
      </c>
      <c r="CC737" s="300"/>
      <c r="CD737" s="300" t="e">
        <f aca="false">IF($E730&gt;0,CD735/$E730,"-")</f>
        <v>#N/A</v>
      </c>
      <c r="CE737" s="300"/>
      <c r="CF737" s="300" t="e">
        <f aca="false">IF($E730&gt;0,CF735/$E730,"-")</f>
        <v>#N/A</v>
      </c>
      <c r="CG737" s="300"/>
      <c r="CH737" s="300" t="e">
        <f aca="false">IF($E730&gt;0,CH735/$E730,"-")</f>
        <v>#N/A</v>
      </c>
      <c r="CI737" s="300"/>
      <c r="CJ737" s="300" t="e">
        <f aca="false">IF($E730&gt;0,CJ735/$E730,"-")</f>
        <v>#N/A</v>
      </c>
      <c r="CK737" s="300"/>
      <c r="CL737" s="300" t="e">
        <f aca="false">IF($E730&gt;0,CL735/$E730,"-")</f>
        <v>#N/A</v>
      </c>
      <c r="CM737" s="300"/>
      <c r="CN737" s="300" t="e">
        <f aca="false">IF($E730&gt;0,CN735/$E730,"-")</f>
        <v>#N/A</v>
      </c>
      <c r="CO737" s="300"/>
      <c r="CP737" s="300" t="e">
        <f aca="false">IF($E730&gt;0,CP735/$E730,"-")</f>
        <v>#N/A</v>
      </c>
      <c r="CQ737" s="300"/>
      <c r="CR737" s="300" t="e">
        <f aca="false">IF($E730&gt;0,CR735/$E730,"-")</f>
        <v>#N/A</v>
      </c>
      <c r="CS737" s="300"/>
      <c r="CT737" s="300" t="e">
        <f aca="false">IF($E730&gt;0,CT735/$E730,"-")</f>
        <v>#N/A</v>
      </c>
      <c r="CU737" s="300"/>
      <c r="CV737" s="300" t="e">
        <f aca="false">IF($E730&gt;0,CV735/$E730,"-")</f>
        <v>#N/A</v>
      </c>
      <c r="CW737" s="300"/>
      <c r="CX737" s="300" t="e">
        <f aca="false">IF($E730&gt;0,CX735/$E730,"-")</f>
        <v>#N/A</v>
      </c>
      <c r="CY737" s="300"/>
      <c r="CZ737" s="300" t="e">
        <f aca="false">IF($E730&gt;0,CZ735/$E730,"-")</f>
        <v>#N/A</v>
      </c>
      <c r="DA737" s="300"/>
      <c r="DB737" s="300" t="e">
        <f aca="false">IF($E730&gt;0,DB735/$E730,"-")</f>
        <v>#N/A</v>
      </c>
      <c r="DC737" s="300"/>
      <c r="DD737" s="300" t="e">
        <f aca="false">IF($E730&gt;0,DD735/$E730,"-")</f>
        <v>#N/A</v>
      </c>
      <c r="DE737" s="300"/>
      <c r="DF737" s="300" t="e">
        <f aca="false">IF($E730&gt;0,DF735/$E730,"-")</f>
        <v>#N/A</v>
      </c>
      <c r="DG737" s="300"/>
      <c r="DH737" s="300" t="e">
        <f aca="false">IF($E730&gt;0,DH735/$E730,"-")</f>
        <v>#N/A</v>
      </c>
      <c r="DI737" s="300"/>
      <c r="DJ737" s="301" t="e">
        <f aca="false">IF($E730&gt;0,DJ735/$E730,"-")</f>
        <v>#N/A</v>
      </c>
      <c r="DK737" s="301"/>
      <c r="DL737" s="300" t="e">
        <f aca="false">IF($E730&gt;0,DL735/$E730,"-")</f>
        <v>#N/A</v>
      </c>
      <c r="DM737" s="300"/>
      <c r="DN737" s="300" t="e">
        <f aca="false">IF($E730&gt;0,DN735/$E730,"-")</f>
        <v>#N/A</v>
      </c>
      <c r="DO737" s="300"/>
      <c r="DP737" s="300" t="e">
        <f aca="false">IF($E730&gt;0,DP735/$E730,"-")</f>
        <v>#N/A</v>
      </c>
      <c r="DQ737" s="300"/>
      <c r="DR737" s="300" t="e">
        <f aca="false">IF($E730&gt;0,DR735/$E730,"-")</f>
        <v>#N/A</v>
      </c>
      <c r="DS737" s="300"/>
      <c r="DT737" s="300" t="e">
        <f aca="false">IF($E730&gt;0,DT735/$E730,"-")</f>
        <v>#N/A</v>
      </c>
      <c r="DU737" s="300"/>
      <c r="DV737" s="300" t="e">
        <f aca="false">IF($E730&gt;0,DV735/$E730,"-")</f>
        <v>#N/A</v>
      </c>
      <c r="DW737" s="300"/>
      <c r="DX737" s="300" t="e">
        <f aca="false">IF($E730&gt;0,DX735/$E730,"-")</f>
        <v>#N/A</v>
      </c>
      <c r="DY737" s="300"/>
      <c r="DZ737" s="300" t="e">
        <f aca="false">IF($E730&gt;0,DZ735/$E730,"-")</f>
        <v>#N/A</v>
      </c>
      <c r="EA737" s="300"/>
      <c r="EB737" s="300" t="e">
        <f aca="false">IF($E730&gt;0,EB735/$E730,"-")</f>
        <v>#N/A</v>
      </c>
      <c r="EC737" s="300"/>
      <c r="ED737" s="300" t="e">
        <f aca="false">IF($E730&gt;0,ED735/$E730,"-")</f>
        <v>#N/A</v>
      </c>
      <c r="EE737" s="300"/>
      <c r="EF737" s="300" t="e">
        <f aca="false">IF($E730&gt;0,EF735/$E730,"-")</f>
        <v>#N/A</v>
      </c>
      <c r="EG737" s="300"/>
      <c r="EH737" s="300" t="e">
        <f aca="false">IF($E730&gt;0,EH735/$E730,"-")</f>
        <v>#N/A</v>
      </c>
      <c r="EI737" s="300"/>
      <c r="EJ737" s="300" t="e">
        <f aca="false">IF($E730&gt;0,EJ735/$E730,"-")</f>
        <v>#N/A</v>
      </c>
      <c r="EK737" s="300"/>
      <c r="EL737" s="300" t="e">
        <f aca="false">IF($E730&gt;0,EL735/$E730,"-")</f>
        <v>#N/A</v>
      </c>
      <c r="EM737" s="300"/>
      <c r="EN737" s="300" t="e">
        <f aca="false">IF($E730&gt;0,EN735/$E730,"-")</f>
        <v>#N/A</v>
      </c>
      <c r="EO737" s="300"/>
      <c r="EP737" s="300" t="e">
        <f aca="false">IF($E730&gt;0,EP735/$E730,"-")</f>
        <v>#N/A</v>
      </c>
      <c r="EQ737" s="300"/>
      <c r="ER737" s="300" t="e">
        <f aca="false">IF($E730&gt;0,ER735/$E730,"-")</f>
        <v>#N/A</v>
      </c>
      <c r="ES737" s="300"/>
      <c r="ET737" s="300" t="e">
        <f aca="false">IF($E730&gt;0,ET735/$E730,"-")</f>
        <v>#N/A</v>
      </c>
      <c r="EU737" s="300"/>
      <c r="EV737" s="300" t="e">
        <f aca="false">IF($E730&gt;0,EV735/$E730,"-")</f>
        <v>#N/A</v>
      </c>
      <c r="EW737" s="300"/>
      <c r="EX737" s="302" t="e">
        <f aca="false">IF($E730&gt;0,EX735/$E730,"-")</f>
        <v>#N/A</v>
      </c>
      <c r="EY737" s="302"/>
      <c r="EZ737" s="300" t="e">
        <f aca="false">IF($E730&gt;0,EZ735/$E730,"-")</f>
        <v>#N/A</v>
      </c>
      <c r="FA737" s="300"/>
      <c r="FB737" s="300" t="e">
        <f aca="false">IF($E730&gt;0,FB735/$E730,"-")</f>
        <v>#N/A</v>
      </c>
      <c r="FC737" s="300"/>
      <c r="FD737" s="300" t="e">
        <f aca="false">IF($E730&gt;0,FD735/$E730,"-")</f>
        <v>#N/A</v>
      </c>
      <c r="FE737" s="300"/>
      <c r="FF737" s="300" t="e">
        <f aca="false">IF($E730&gt;0,FF735/$E730,"-")</f>
        <v>#N/A</v>
      </c>
      <c r="FG737" s="300"/>
      <c r="FH737" s="300" t="e">
        <f aca="false">IF($E730&gt;0,FH735/$E730,"-")</f>
        <v>#N/A</v>
      </c>
      <c r="FI737" s="300"/>
      <c r="FJ737" s="300" t="e">
        <f aca="false">IF($E730&gt;0,FJ735/$E730,"-")</f>
        <v>#N/A</v>
      </c>
      <c r="FK737" s="300"/>
    </row>
    <row r="738" customFormat="false" ht="13.8" hidden="true" customHeight="false" outlineLevel="0" collapsed="false">
      <c r="A738" s="268"/>
      <c r="B738" s="269"/>
      <c r="C738" s="269"/>
      <c r="D738" s="271"/>
      <c r="E738" s="271"/>
      <c r="F738" s="269"/>
      <c r="G738" s="269"/>
      <c r="H738" s="269"/>
      <c r="I738" s="269"/>
      <c r="J738" s="269"/>
      <c r="K738" s="269"/>
      <c r="L738" s="274"/>
      <c r="M738" s="274"/>
      <c r="N738" s="274"/>
      <c r="O738" s="274"/>
      <c r="P738" s="274"/>
      <c r="Q738" s="274"/>
      <c r="R738" s="275"/>
      <c r="S738" s="275"/>
      <c r="T738" s="276"/>
      <c r="U738" s="276"/>
      <c r="V738" s="274"/>
      <c r="W738" s="274"/>
      <c r="X738" s="274"/>
      <c r="Y738" s="274"/>
      <c r="Z738" s="275"/>
      <c r="AA738" s="275"/>
      <c r="AB738" s="276"/>
      <c r="AC738" s="276"/>
      <c r="AD738" s="274"/>
      <c r="AE738" s="274"/>
      <c r="AF738" s="274"/>
      <c r="AG738" s="274"/>
      <c r="AH738" s="275"/>
      <c r="AI738" s="275"/>
      <c r="AJ738" s="276"/>
      <c r="AK738" s="276"/>
      <c r="AL738" s="274"/>
      <c r="AM738" s="274"/>
      <c r="AN738" s="274"/>
      <c r="AO738" s="274"/>
      <c r="AP738" s="275"/>
      <c r="AQ738" s="275"/>
      <c r="AR738" s="276"/>
      <c r="AS738" s="276"/>
      <c r="AT738" s="277"/>
      <c r="AU738" s="277"/>
      <c r="AV738" s="277"/>
      <c r="AW738" s="277"/>
      <c r="AX738" s="277"/>
      <c r="AY738" s="278"/>
      <c r="AZ738" s="279"/>
      <c r="BA738" s="277"/>
      <c r="BB738" s="277"/>
      <c r="BC738" s="277"/>
      <c r="BD738" s="277"/>
      <c r="BE738" s="277"/>
      <c r="BF738" s="277"/>
      <c r="BG738" s="278"/>
      <c r="BH738" s="279"/>
      <c r="BI738" s="277"/>
      <c r="BJ738" s="277"/>
      <c r="BK738" s="277"/>
      <c r="BL738" s="277"/>
      <c r="BM738" s="277"/>
      <c r="BN738" s="277"/>
      <c r="BO738" s="278"/>
      <c r="BP738" s="279"/>
      <c r="BQ738" s="277"/>
      <c r="BR738" s="277"/>
      <c r="BS738" s="277"/>
      <c r="BT738" s="277"/>
      <c r="BU738" s="277"/>
      <c r="BV738" s="277"/>
      <c r="BW738" s="278"/>
      <c r="BX738" s="279"/>
      <c r="BY738" s="277"/>
      <c r="BZ738" s="277"/>
      <c r="CA738" s="277"/>
      <c r="CB738" s="277"/>
      <c r="CC738" s="277"/>
      <c r="CD738" s="275"/>
      <c r="CE738" s="275"/>
      <c r="CF738" s="276"/>
      <c r="CG738" s="276"/>
      <c r="CH738" s="274"/>
      <c r="CI738" s="274"/>
      <c r="CJ738" s="274"/>
      <c r="CK738" s="274"/>
      <c r="CL738" s="275"/>
      <c r="CM738" s="275"/>
      <c r="CN738" s="276"/>
      <c r="CO738" s="276"/>
      <c r="CP738" s="280"/>
      <c r="CQ738" s="280"/>
      <c r="CR738" s="280"/>
      <c r="CS738" s="280"/>
      <c r="CT738" s="281"/>
      <c r="CU738" s="282"/>
      <c r="CV738" s="283"/>
      <c r="CW738" s="281"/>
      <c r="CX738" s="281"/>
      <c r="CY738" s="281"/>
      <c r="CZ738" s="281"/>
      <c r="DA738" s="281"/>
      <c r="DB738" s="281"/>
      <c r="DC738" s="282"/>
      <c r="DD738" s="283"/>
      <c r="DE738" s="281"/>
      <c r="DF738" s="281"/>
      <c r="DG738" s="281"/>
      <c r="DH738" s="281"/>
      <c r="DI738" s="281"/>
      <c r="DJ738" s="284"/>
      <c r="DK738" s="285"/>
      <c r="DL738" s="283"/>
      <c r="DM738" s="281"/>
      <c r="DN738" s="281"/>
      <c r="DO738" s="281"/>
      <c r="DP738" s="281"/>
      <c r="DQ738" s="281"/>
      <c r="DR738" s="281"/>
      <c r="DS738" s="282"/>
      <c r="DT738" s="283"/>
      <c r="DU738" s="281"/>
      <c r="DV738" s="281"/>
      <c r="DW738" s="281"/>
      <c r="DX738" s="281"/>
      <c r="DY738" s="281"/>
      <c r="DZ738" s="281"/>
      <c r="EA738" s="282"/>
      <c r="EB738" s="283"/>
      <c r="EC738" s="281"/>
      <c r="ED738" s="281"/>
      <c r="EE738" s="281"/>
      <c r="EF738" s="281"/>
      <c r="EG738" s="281"/>
      <c r="EH738" s="281"/>
      <c r="EI738" s="282"/>
      <c r="EJ738" s="283"/>
      <c r="EK738" s="281"/>
      <c r="EL738" s="281"/>
      <c r="EM738" s="281"/>
      <c r="EN738" s="281"/>
      <c r="EO738" s="281"/>
      <c r="EP738" s="281"/>
      <c r="EQ738" s="282"/>
      <c r="ER738" s="283"/>
      <c r="ES738" s="281"/>
      <c r="ET738" s="281"/>
      <c r="EU738" s="281"/>
      <c r="EV738" s="281"/>
      <c r="EW738" s="281"/>
      <c r="EX738" s="286"/>
      <c r="EY738" s="287"/>
      <c r="EZ738" s="283"/>
      <c r="FA738" s="281"/>
      <c r="FB738" s="281"/>
      <c r="FC738" s="281"/>
      <c r="FD738" s="281"/>
      <c r="FE738" s="281"/>
      <c r="FF738" s="281"/>
      <c r="FG738" s="282"/>
      <c r="FH738" s="283"/>
      <c r="FI738" s="281"/>
      <c r="FJ738" s="281"/>
      <c r="FK738" s="281"/>
    </row>
    <row r="739" customFormat="false" ht="12.75" hidden="true" customHeight="false" outlineLevel="0" collapsed="false">
      <c r="A739" s="232" t="s">
        <v>242</v>
      </c>
      <c r="B739" s="233" t="e">
        <f aca="false">VLOOKUP(A739,PLANEJAMENTO!$B$11:$C$96,2,FALSE())</f>
        <v>#N/A</v>
      </c>
      <c r="C739" s="232" t="e">
        <f aca="false">VLOOKUP(A739,PLANEJAMENTO!$B$11:$D$96,3,FALSE())</f>
        <v>#N/A</v>
      </c>
      <c r="D739" s="234" t="e">
        <f aca="false">VLOOKUP(A739,PLANEJAMENTO!$B$11:$E$96,4,FALSE())</f>
        <v>#N/A</v>
      </c>
      <c r="E739" s="234" t="e">
        <f aca="false">D739</f>
        <v>#N/A</v>
      </c>
      <c r="F739" s="235" t="n">
        <f aca="false">PRODUÇÕES!D15</f>
        <v>160</v>
      </c>
      <c r="G739" s="234" t="n">
        <f aca="false">F739*8</f>
        <v>1280</v>
      </c>
      <c r="H739" s="234"/>
      <c r="I739" s="237"/>
      <c r="J739" s="238"/>
      <c r="K739" s="305" t="s">
        <v>159</v>
      </c>
      <c r="L739" s="240"/>
      <c r="M739" s="240"/>
      <c r="N739" s="240"/>
      <c r="O739" s="240"/>
      <c r="P739" s="240"/>
      <c r="Q739" s="240"/>
      <c r="R739" s="240"/>
      <c r="S739" s="240"/>
      <c r="T739" s="240"/>
      <c r="U739" s="240"/>
      <c r="V739" s="240"/>
      <c r="W739" s="240"/>
      <c r="X739" s="240"/>
      <c r="Y739" s="240"/>
      <c r="Z739" s="240"/>
      <c r="AA739" s="240"/>
      <c r="AB739" s="240"/>
      <c r="AC739" s="240"/>
      <c r="AD739" s="240"/>
      <c r="AE739" s="240"/>
      <c r="AF739" s="240"/>
      <c r="AG739" s="240"/>
      <c r="AH739" s="240"/>
      <c r="AI739" s="240"/>
      <c r="AJ739" s="240"/>
      <c r="AK739" s="240"/>
      <c r="AL739" s="240"/>
      <c r="AM739" s="240"/>
      <c r="AN739" s="240"/>
      <c r="AO739" s="240"/>
      <c r="AP739" s="240"/>
      <c r="AQ739" s="240"/>
      <c r="AR739" s="240"/>
      <c r="AS739" s="240"/>
      <c r="AT739" s="240"/>
      <c r="AU739" s="240"/>
      <c r="AV739" s="240"/>
      <c r="AW739" s="240"/>
      <c r="AX739" s="240"/>
      <c r="AY739" s="240"/>
      <c r="AZ739" s="240"/>
      <c r="BA739" s="240"/>
      <c r="BB739" s="240"/>
      <c r="BC739" s="240"/>
      <c r="BD739" s="240"/>
      <c r="BE739" s="240"/>
      <c r="BF739" s="345"/>
      <c r="BG739" s="345"/>
      <c r="BH739" s="240"/>
      <c r="BI739" s="240"/>
      <c r="BJ739" s="240"/>
      <c r="BK739" s="240"/>
      <c r="BL739" s="240"/>
      <c r="BM739" s="240"/>
      <c r="BN739" s="240"/>
      <c r="BO739" s="240"/>
      <c r="BP739" s="240"/>
      <c r="BQ739" s="240"/>
      <c r="BR739" s="396" t="n">
        <v>2.160765625</v>
      </c>
      <c r="BS739" s="396"/>
      <c r="BT739" s="308"/>
      <c r="BU739" s="308"/>
      <c r="BV739" s="308"/>
      <c r="BW739" s="308"/>
      <c r="BX739" s="308"/>
      <c r="BY739" s="308"/>
      <c r="BZ739" s="308"/>
      <c r="CA739" s="308"/>
      <c r="CB739" s="308"/>
      <c r="CC739" s="308"/>
      <c r="CD739" s="308"/>
      <c r="CE739" s="308"/>
      <c r="CF739" s="308"/>
      <c r="CG739" s="308"/>
      <c r="CH739" s="308"/>
      <c r="CI739" s="308"/>
      <c r="CJ739" s="308"/>
      <c r="CK739" s="308"/>
      <c r="CL739" s="308"/>
      <c r="CM739" s="308"/>
      <c r="CN739" s="308"/>
      <c r="CO739" s="308"/>
      <c r="CP739" s="308"/>
      <c r="CQ739" s="308"/>
      <c r="CR739" s="308"/>
      <c r="CS739" s="308"/>
      <c r="CT739" s="308"/>
      <c r="CU739" s="308"/>
      <c r="CV739" s="308"/>
      <c r="CW739" s="308"/>
      <c r="CX739" s="308"/>
      <c r="CY739" s="308"/>
      <c r="CZ739" s="308"/>
      <c r="DA739" s="308"/>
      <c r="DB739" s="308"/>
      <c r="DC739" s="308"/>
      <c r="DD739" s="308"/>
      <c r="DE739" s="308"/>
      <c r="DF739" s="308"/>
      <c r="DG739" s="308"/>
      <c r="DH739" s="308"/>
      <c r="DI739" s="308"/>
      <c r="DJ739" s="315"/>
      <c r="DK739" s="315"/>
      <c r="DL739" s="308"/>
      <c r="DM739" s="308"/>
      <c r="DN739" s="308"/>
      <c r="DO739" s="308"/>
      <c r="DP739" s="308"/>
      <c r="DQ739" s="308"/>
      <c r="DR739" s="308"/>
      <c r="DS739" s="308"/>
      <c r="DT739" s="308"/>
      <c r="DU739" s="308"/>
      <c r="DV739" s="308"/>
      <c r="DW739" s="308"/>
      <c r="DX739" s="308"/>
      <c r="DY739" s="308"/>
      <c r="DZ739" s="308"/>
      <c r="EA739" s="308"/>
      <c r="EB739" s="308"/>
      <c r="EC739" s="308"/>
      <c r="ED739" s="308"/>
      <c r="EE739" s="308"/>
      <c r="EF739" s="308"/>
      <c r="EG739" s="308"/>
      <c r="EH739" s="308"/>
      <c r="EI739" s="308"/>
      <c r="EJ739" s="308"/>
      <c r="EK739" s="308"/>
      <c r="EL739" s="308"/>
      <c r="EM739" s="308"/>
      <c r="EN739" s="308"/>
      <c r="EO739" s="308"/>
      <c r="EP739" s="308"/>
      <c r="EQ739" s="308"/>
      <c r="ER739" s="308"/>
      <c r="ES739" s="308"/>
      <c r="ET739" s="308"/>
      <c r="EU739" s="308"/>
      <c r="EV739" s="308"/>
      <c r="EW739" s="308"/>
      <c r="EX739" s="309"/>
      <c r="EY739" s="309"/>
      <c r="EZ739" s="308"/>
      <c r="FA739" s="308"/>
      <c r="FB739" s="308"/>
      <c r="FC739" s="308"/>
      <c r="FD739" s="308"/>
      <c r="FE739" s="308"/>
      <c r="FF739" s="308"/>
      <c r="FG739" s="308"/>
      <c r="FH739" s="308"/>
      <c r="FI739" s="308"/>
      <c r="FJ739" s="308"/>
      <c r="FK739" s="308"/>
    </row>
    <row r="740" customFormat="false" ht="12.75" hidden="true" customHeight="false" outlineLevel="0" collapsed="false">
      <c r="A740" s="232"/>
      <c r="B740" s="233"/>
      <c r="C740" s="232"/>
      <c r="D740" s="234"/>
      <c r="E740" s="234"/>
      <c r="F740" s="235"/>
      <c r="G740" s="234"/>
      <c r="H740" s="234"/>
      <c r="I740" s="237"/>
      <c r="J740" s="238"/>
      <c r="K740" s="244" t="s">
        <v>160</v>
      </c>
      <c r="L740" s="245"/>
      <c r="M740" s="245"/>
      <c r="N740" s="245"/>
      <c r="O740" s="245"/>
      <c r="P740" s="245"/>
      <c r="Q740" s="245"/>
      <c r="R740" s="245"/>
      <c r="S740" s="245"/>
      <c r="T740" s="245"/>
      <c r="U740" s="245"/>
      <c r="V740" s="245"/>
      <c r="W740" s="245"/>
      <c r="X740" s="245"/>
      <c r="Y740" s="245"/>
      <c r="Z740" s="245"/>
      <c r="AA740" s="245"/>
      <c r="AB740" s="245"/>
      <c r="AC740" s="245"/>
      <c r="AD740" s="245"/>
      <c r="AE740" s="245"/>
      <c r="AF740" s="245"/>
      <c r="AG740" s="245"/>
      <c r="AH740" s="245"/>
      <c r="AI740" s="245"/>
      <c r="AJ740" s="245"/>
      <c r="AK740" s="245"/>
      <c r="AL740" s="245"/>
      <c r="AM740" s="245"/>
      <c r="AN740" s="245"/>
      <c r="AO740" s="245"/>
      <c r="AP740" s="245"/>
      <c r="AQ740" s="245"/>
      <c r="AR740" s="245"/>
      <c r="AS740" s="245"/>
      <c r="AT740" s="245"/>
      <c r="AU740" s="245"/>
      <c r="AV740" s="245"/>
      <c r="AW740" s="245"/>
      <c r="AX740" s="245"/>
      <c r="AY740" s="245"/>
      <c r="AZ740" s="245"/>
      <c r="BA740" s="245"/>
      <c r="BB740" s="245"/>
      <c r="BC740" s="245"/>
      <c r="BD740" s="245"/>
      <c r="BE740" s="245"/>
      <c r="BF740" s="245"/>
      <c r="BG740" s="245"/>
      <c r="BH740" s="245"/>
      <c r="BI740" s="245"/>
      <c r="BJ740" s="245"/>
      <c r="BK740" s="245"/>
      <c r="BL740" s="245"/>
      <c r="BM740" s="245"/>
      <c r="BN740" s="245"/>
      <c r="BO740" s="245"/>
      <c r="BP740" s="245"/>
      <c r="BQ740" s="245"/>
      <c r="BR740" s="245" t="n">
        <v>1</v>
      </c>
      <c r="BS740" s="245"/>
      <c r="BT740" s="245"/>
      <c r="BU740" s="245"/>
      <c r="BV740" s="245"/>
      <c r="BW740" s="245"/>
      <c r="BX740" s="245"/>
      <c r="BY740" s="245"/>
      <c r="BZ740" s="245"/>
      <c r="CA740" s="245"/>
      <c r="CB740" s="245"/>
      <c r="CC740" s="245"/>
      <c r="CD740" s="245"/>
      <c r="CE740" s="245"/>
      <c r="CF740" s="245"/>
      <c r="CG740" s="245"/>
      <c r="CH740" s="245"/>
      <c r="CI740" s="245"/>
      <c r="CJ740" s="245"/>
      <c r="CK740" s="245"/>
      <c r="CL740" s="245"/>
      <c r="CM740" s="245"/>
      <c r="CN740" s="245"/>
      <c r="CO740" s="245"/>
      <c r="CP740" s="245"/>
      <c r="CQ740" s="245"/>
      <c r="CR740" s="245"/>
      <c r="CS740" s="245"/>
      <c r="CT740" s="245"/>
      <c r="CU740" s="245"/>
      <c r="CV740" s="245"/>
      <c r="CW740" s="245"/>
      <c r="CX740" s="245"/>
      <c r="CY740" s="245"/>
      <c r="CZ740" s="245"/>
      <c r="DA740" s="245"/>
      <c r="DB740" s="245"/>
      <c r="DC740" s="245"/>
      <c r="DD740" s="245"/>
      <c r="DE740" s="245"/>
      <c r="DF740" s="245"/>
      <c r="DG740" s="245"/>
      <c r="DH740" s="245"/>
      <c r="DI740" s="245"/>
      <c r="DJ740" s="310"/>
      <c r="DK740" s="310"/>
      <c r="DL740" s="245"/>
      <c r="DM740" s="245"/>
      <c r="DN740" s="245"/>
      <c r="DO740" s="245"/>
      <c r="DP740" s="245"/>
      <c r="DQ740" s="245"/>
      <c r="DR740" s="245"/>
      <c r="DS740" s="245"/>
      <c r="DT740" s="245"/>
      <c r="DU740" s="245"/>
      <c r="DV740" s="245"/>
      <c r="DW740" s="245"/>
      <c r="DX740" s="245"/>
      <c r="DY740" s="245"/>
      <c r="DZ740" s="245"/>
      <c r="EA740" s="245"/>
      <c r="EB740" s="245"/>
      <c r="EC740" s="245"/>
      <c r="ED740" s="245"/>
      <c r="EE740" s="245"/>
      <c r="EF740" s="245"/>
      <c r="EG740" s="245"/>
      <c r="EH740" s="245"/>
      <c r="EI740" s="245"/>
      <c r="EJ740" s="245"/>
      <c r="EK740" s="245"/>
      <c r="EL740" s="245"/>
      <c r="EM740" s="245"/>
      <c r="EN740" s="245"/>
      <c r="EO740" s="245"/>
      <c r="EP740" s="245"/>
      <c r="EQ740" s="245"/>
      <c r="ER740" s="245"/>
      <c r="ES740" s="245"/>
      <c r="ET740" s="245"/>
      <c r="EU740" s="245"/>
      <c r="EV740" s="245"/>
      <c r="EW740" s="245"/>
      <c r="EX740" s="246"/>
      <c r="EY740" s="246"/>
      <c r="EZ740" s="245"/>
      <c r="FA740" s="245"/>
      <c r="FB740" s="245"/>
      <c r="FC740" s="245"/>
      <c r="FD740" s="245"/>
      <c r="FE740" s="245"/>
      <c r="FF740" s="245"/>
      <c r="FG740" s="245"/>
      <c r="FH740" s="245"/>
      <c r="FI740" s="245"/>
      <c r="FJ740" s="245"/>
      <c r="FK740" s="245"/>
    </row>
    <row r="741" customFormat="false" ht="12.75" hidden="true" customHeight="false" outlineLevel="0" collapsed="false">
      <c r="A741" s="232"/>
      <c r="B741" s="233"/>
      <c r="C741" s="232"/>
      <c r="D741" s="234"/>
      <c r="E741" s="234"/>
      <c r="F741" s="235"/>
      <c r="G741" s="234"/>
      <c r="H741" s="234"/>
      <c r="I741" s="237"/>
      <c r="J741" s="238"/>
      <c r="K741" s="247" t="s">
        <v>161</v>
      </c>
      <c r="L741" s="248" t="n">
        <f aca="false">(L739*L740*$G739)*$L$8</f>
        <v>0</v>
      </c>
      <c r="M741" s="248"/>
      <c r="N741" s="248" t="n">
        <f aca="false">(N739*N740*$G739)*$L$8</f>
        <v>0</v>
      </c>
      <c r="O741" s="248"/>
      <c r="P741" s="248" t="n">
        <f aca="false">(P739*P740*$G739)*$L$8</f>
        <v>0</v>
      </c>
      <c r="Q741" s="248"/>
      <c r="R741" s="248" t="n">
        <f aca="false">(R739*R740*$G739)*$L$8</f>
        <v>0</v>
      </c>
      <c r="S741" s="248"/>
      <c r="T741" s="248" t="n">
        <f aca="false">(T739*T740*$G739)*$T$8</f>
        <v>0</v>
      </c>
      <c r="U741" s="248"/>
      <c r="V741" s="248" t="n">
        <f aca="false">(V739*V740*$G739)*$T$8</f>
        <v>0</v>
      </c>
      <c r="W741" s="248"/>
      <c r="X741" s="248" t="n">
        <f aca="false">(X739*X740*$G739)*$T$8</f>
        <v>0</v>
      </c>
      <c r="Y741" s="248"/>
      <c r="Z741" s="248" t="n">
        <f aca="false">(Z739*Z740*$G739)*$T$8</f>
        <v>0</v>
      </c>
      <c r="AA741" s="248"/>
      <c r="AB741" s="248" t="n">
        <f aca="false">(AB739*AB740*$G739)*$AB$8</f>
        <v>0</v>
      </c>
      <c r="AC741" s="248"/>
      <c r="AD741" s="248" t="n">
        <f aca="false">(AD739*AD740*$G739)*$AB$8</f>
        <v>0</v>
      </c>
      <c r="AE741" s="248"/>
      <c r="AF741" s="248" t="n">
        <f aca="false">(AF739*AF740*$G739)*$AB$8</f>
        <v>0</v>
      </c>
      <c r="AG741" s="248"/>
      <c r="AH741" s="248" t="n">
        <f aca="false">(AH739*AH740*$G739)*$AB$8</f>
        <v>0</v>
      </c>
      <c r="AI741" s="248"/>
      <c r="AJ741" s="248" t="n">
        <f aca="false">(AJ739*AJ740*$G739)*$AJ$8</f>
        <v>0</v>
      </c>
      <c r="AK741" s="248"/>
      <c r="AL741" s="248" t="n">
        <f aca="false">(AL739*AL740*$G739)*$AJ$8</f>
        <v>0</v>
      </c>
      <c r="AM741" s="248"/>
      <c r="AN741" s="248" t="n">
        <f aca="false">(AN739*AN740*$G739)*$AJ$8</f>
        <v>0</v>
      </c>
      <c r="AO741" s="248"/>
      <c r="AP741" s="248" t="n">
        <f aca="false">(AP739*AP740*$G739)*$AJ$8</f>
        <v>0</v>
      </c>
      <c r="AQ741" s="248"/>
      <c r="AR741" s="248" t="n">
        <f aca="false">(AR739*AR740*$G739)*$AT$8</f>
        <v>0</v>
      </c>
      <c r="AS741" s="248"/>
      <c r="AT741" s="248" t="n">
        <f aca="false">(AT739*AT740*$G739)*$AT$8</f>
        <v>0</v>
      </c>
      <c r="AU741" s="248"/>
      <c r="AV741" s="248" t="n">
        <f aca="false">(AV739*AV740*$G739)*$AT$8</f>
        <v>0</v>
      </c>
      <c r="AW741" s="248"/>
      <c r="AX741" s="248" t="n">
        <f aca="false">(AX739*AX740*$G739)*$AT$8</f>
        <v>0</v>
      </c>
      <c r="AY741" s="248"/>
      <c r="AZ741" s="248" t="n">
        <f aca="false">(AZ739*AZ740*$G739)*$BB$8</f>
        <v>0</v>
      </c>
      <c r="BA741" s="248"/>
      <c r="BB741" s="248" t="n">
        <f aca="false">(BB739*BB740*$G739)*$BB$8</f>
        <v>0</v>
      </c>
      <c r="BC741" s="248"/>
      <c r="BD741" s="248" t="n">
        <f aca="false">(BD739*BD740*$G739)*$BB$8</f>
        <v>0</v>
      </c>
      <c r="BE741" s="248"/>
      <c r="BF741" s="248" t="n">
        <f aca="false">(BF739*BF740*$G739)*$BB$8</f>
        <v>0</v>
      </c>
      <c r="BG741" s="248"/>
      <c r="BH741" s="248" t="n">
        <f aca="false">(BH739*BH740*$G739)*$BJ$8</f>
        <v>0</v>
      </c>
      <c r="BI741" s="248"/>
      <c r="BJ741" s="248" t="n">
        <f aca="false">(BJ739*BJ740*$G739)*$BJ$8</f>
        <v>0</v>
      </c>
      <c r="BK741" s="248"/>
      <c r="BL741" s="248" t="n">
        <f aca="false">(BL739*BL740*$G739)*$BJ$8</f>
        <v>0</v>
      </c>
      <c r="BM741" s="248"/>
      <c r="BN741" s="248" t="n">
        <f aca="false">(BN739*BN740*$G739)*$BJ$8</f>
        <v>0</v>
      </c>
      <c r="BO741" s="248"/>
      <c r="BP741" s="248" t="n">
        <f aca="false">(BP739*BP740*$G739)*$BJ$8</f>
        <v>0</v>
      </c>
      <c r="BQ741" s="248"/>
      <c r="BR741" s="248" t="n">
        <f aca="false">(BR739*BR740*$G739)*$BJ$8</f>
        <v>2730.09251612903</v>
      </c>
      <c r="BS741" s="248"/>
      <c r="BT741" s="248" t="n">
        <f aca="false">(BT739*BT740*$G739)*$BT$8</f>
        <v>0</v>
      </c>
      <c r="BU741" s="248"/>
      <c r="BV741" s="248" t="n">
        <f aca="false">(BV739*BV740*$G739)*$BT$8</f>
        <v>0</v>
      </c>
      <c r="BW741" s="248"/>
      <c r="BX741" s="248" t="n">
        <f aca="false">(BX739*BX740*$G739)*$CB$8</f>
        <v>0</v>
      </c>
      <c r="BY741" s="248"/>
      <c r="BZ741" s="248" t="n">
        <f aca="false">(BZ739*BZ740*$G739)*$CB$8</f>
        <v>0</v>
      </c>
      <c r="CA741" s="248"/>
      <c r="CB741" s="248" t="n">
        <f aca="false">(CB739*CB740*$G739)*$CB$8</f>
        <v>0</v>
      </c>
      <c r="CC741" s="248"/>
      <c r="CD741" s="248" t="n">
        <f aca="false">(CD739*CD740*$G739)*$CB$8</f>
        <v>0</v>
      </c>
      <c r="CE741" s="248"/>
      <c r="CF741" s="248" t="n">
        <f aca="false">(CF739*CF740*$G739)*$CJ$8</f>
        <v>0</v>
      </c>
      <c r="CG741" s="248"/>
      <c r="CH741" s="248" t="n">
        <f aca="false">(CH739*CH740*$G739)*$CJ$8</f>
        <v>0</v>
      </c>
      <c r="CI741" s="248"/>
      <c r="CJ741" s="248" t="n">
        <f aca="false">(CJ739*CJ740*$G739)*$CJ$8</f>
        <v>0</v>
      </c>
      <c r="CK741" s="248"/>
      <c r="CL741" s="248" t="n">
        <f aca="false">(CL739*CL740*$G739)*$CJ$8</f>
        <v>0</v>
      </c>
      <c r="CM741" s="248"/>
      <c r="CN741" s="248" t="n">
        <f aca="false">(CN739*CN740*$G739)*$CT$8</f>
        <v>0</v>
      </c>
      <c r="CO741" s="248"/>
      <c r="CP741" s="248" t="n">
        <f aca="false">(CP739*CP740*$G739)*$CT$8</f>
        <v>0</v>
      </c>
      <c r="CQ741" s="248"/>
      <c r="CR741" s="248" t="n">
        <f aca="false">(CR739*CR740*$G739)*$CT$8</f>
        <v>0</v>
      </c>
      <c r="CS741" s="248"/>
      <c r="CT741" s="248" t="n">
        <f aca="false">(CT739*CT740*$G739)*$CT$8</f>
        <v>0</v>
      </c>
      <c r="CU741" s="248"/>
      <c r="CV741" s="248" t="n">
        <f aca="false">(CV739*CV740*$G739)*$DB$8</f>
        <v>0</v>
      </c>
      <c r="CW741" s="248"/>
      <c r="CX741" s="248" t="n">
        <f aca="false">(CX739*CX740*$G739)*$DB$8</f>
        <v>0</v>
      </c>
      <c r="CY741" s="248"/>
      <c r="CZ741" s="248" t="n">
        <f aca="false">(CZ739*CZ740*$G739)*$DB$8</f>
        <v>0</v>
      </c>
      <c r="DA741" s="248"/>
      <c r="DB741" s="248" t="n">
        <f aca="false">(DB739*DB740*$G739)*$DB$8</f>
        <v>0</v>
      </c>
      <c r="DC741" s="248"/>
      <c r="DD741" s="248" t="n">
        <f aca="false">(DD739*DD740*$G739)*$DB$8</f>
        <v>0</v>
      </c>
      <c r="DE741" s="248"/>
      <c r="DF741" s="248" t="n">
        <f aca="false">(DF739*DF740*$G739)*$DB$8</f>
        <v>0</v>
      </c>
      <c r="DG741" s="248"/>
      <c r="DH741" s="248" t="n">
        <f aca="false">(DH739*DH740*$G739)*$DB$8</f>
        <v>0</v>
      </c>
      <c r="DI741" s="248"/>
      <c r="DJ741" s="292" t="n">
        <f aca="false">(DJ739*DJ740*$G739)*$DB$8</f>
        <v>0</v>
      </c>
      <c r="DK741" s="292"/>
      <c r="DL741" s="248" t="n">
        <f aca="false">(DL739*DL740*$G739)*$DB$8</f>
        <v>0</v>
      </c>
      <c r="DM741" s="248"/>
      <c r="DN741" s="248" t="n">
        <f aca="false">(DN739*DN740*$G739)*$DB$8</f>
        <v>0</v>
      </c>
      <c r="DO741" s="248"/>
      <c r="DP741" s="248" t="n">
        <f aca="false">(DP739*DP740*$G739)*$DB$8</f>
        <v>0</v>
      </c>
      <c r="DQ741" s="248"/>
      <c r="DR741" s="248" t="n">
        <f aca="false">(DR739*DR740*$G739)*$DB$8</f>
        <v>0</v>
      </c>
      <c r="DS741" s="248"/>
      <c r="DT741" s="248" t="n">
        <f aca="false">(DT739*DT740*$G739)*$DB$8</f>
        <v>0</v>
      </c>
      <c r="DU741" s="248"/>
      <c r="DV741" s="248" t="n">
        <f aca="false">(DV739*DV740*$G739)*$DB$8</f>
        <v>0</v>
      </c>
      <c r="DW741" s="248"/>
      <c r="DX741" s="248" t="n">
        <f aca="false">(DX739*DX740*$G739)*$DB$8</f>
        <v>0</v>
      </c>
      <c r="DY741" s="248"/>
      <c r="DZ741" s="248" t="n">
        <f aca="false">(DZ739*DZ740*$G739)*$DB$8</f>
        <v>0</v>
      </c>
      <c r="EA741" s="248"/>
      <c r="EB741" s="248" t="n">
        <f aca="false">(EB739*EB740*$G739)*$DB$8</f>
        <v>0</v>
      </c>
      <c r="EC741" s="248"/>
      <c r="ED741" s="248" t="n">
        <f aca="false">(ED739*ED740*$G739)*$DB$8</f>
        <v>0</v>
      </c>
      <c r="EE741" s="248"/>
      <c r="EF741" s="248" t="n">
        <f aca="false">(EF739*EF740*$G739)*$DB$8</f>
        <v>0</v>
      </c>
      <c r="EG741" s="248"/>
      <c r="EH741" s="248" t="n">
        <f aca="false">(EH739*EH740*$G739)*$DB$8</f>
        <v>0</v>
      </c>
      <c r="EI741" s="248"/>
      <c r="EJ741" s="248" t="n">
        <f aca="false">(EJ739*EJ740*$G739)*$DB$8</f>
        <v>0</v>
      </c>
      <c r="EK741" s="248"/>
      <c r="EL741" s="248" t="n">
        <f aca="false">(EL739*EL740*$G739)*$DB$8</f>
        <v>0</v>
      </c>
      <c r="EM741" s="248"/>
      <c r="EN741" s="248" t="n">
        <f aca="false">(EN739*EN740*$G739)*$DB$8</f>
        <v>0</v>
      </c>
      <c r="EO741" s="248"/>
      <c r="EP741" s="248" t="n">
        <f aca="false">(EP739*EP740*$G739)*$DB$8</f>
        <v>0</v>
      </c>
      <c r="EQ741" s="248"/>
      <c r="ER741" s="248" t="n">
        <f aca="false">(ER739*ER740*$G739)*$DB$8</f>
        <v>0</v>
      </c>
      <c r="ES741" s="248"/>
      <c r="ET741" s="248" t="n">
        <f aca="false">(ET739*ET740*$G739)*$DB$8</f>
        <v>0</v>
      </c>
      <c r="EU741" s="248"/>
      <c r="EV741" s="248" t="n">
        <f aca="false">(EV739*EV740*$G739)*$DB$8</f>
        <v>0</v>
      </c>
      <c r="EW741" s="248"/>
      <c r="EX741" s="249" t="n">
        <f aca="false">(EX739*EX740*$G739)*$DB$8</f>
        <v>0</v>
      </c>
      <c r="EY741" s="249"/>
      <c r="EZ741" s="248" t="n">
        <f aca="false">(EZ739*EZ740*$G739)*$DB$8</f>
        <v>0</v>
      </c>
      <c r="FA741" s="248"/>
      <c r="FB741" s="248" t="n">
        <f aca="false">(FB739*FB740*$G739)*$DB$8</f>
        <v>0</v>
      </c>
      <c r="FC741" s="248"/>
      <c r="FD741" s="248" t="n">
        <f aca="false">(FD739*FD740*$G739)*$DB$8</f>
        <v>0</v>
      </c>
      <c r="FE741" s="248"/>
      <c r="FF741" s="248" t="n">
        <f aca="false">(FF739*FF740*$G739)*$DB$8</f>
        <v>0</v>
      </c>
      <c r="FG741" s="248"/>
      <c r="FH741" s="248" t="n">
        <f aca="false">(FH739*FH740*$G739)*$DB$8</f>
        <v>0</v>
      </c>
      <c r="FI741" s="248"/>
      <c r="FJ741" s="248" t="n">
        <f aca="false">(FJ739*FJ740*$G739)*$DB$8</f>
        <v>0</v>
      </c>
      <c r="FK741" s="248"/>
    </row>
    <row r="742" customFormat="false" ht="12.75" hidden="true" customHeight="false" outlineLevel="0" collapsed="false">
      <c r="A742" s="232"/>
      <c r="B742" s="233"/>
      <c r="C742" s="232"/>
      <c r="D742" s="234"/>
      <c r="E742" s="234"/>
      <c r="F742" s="235"/>
      <c r="G742" s="234"/>
      <c r="H742" s="234"/>
      <c r="I742" s="237"/>
      <c r="J742" s="238"/>
      <c r="K742" s="250" t="s">
        <v>162</v>
      </c>
      <c r="L742" s="251" t="n">
        <f aca="false">L741</f>
        <v>0</v>
      </c>
      <c r="M742" s="251"/>
      <c r="N742" s="251" t="n">
        <f aca="false">L742+N741</f>
        <v>0</v>
      </c>
      <c r="O742" s="251"/>
      <c r="P742" s="251" t="n">
        <f aca="false">N742+P741</f>
        <v>0</v>
      </c>
      <c r="Q742" s="251"/>
      <c r="R742" s="251" t="n">
        <f aca="false">P742+R741</f>
        <v>0</v>
      </c>
      <c r="S742" s="251"/>
      <c r="T742" s="251" t="n">
        <f aca="false">R742+T741</f>
        <v>0</v>
      </c>
      <c r="U742" s="251"/>
      <c r="V742" s="251" t="n">
        <f aca="false">T742+V741</f>
        <v>0</v>
      </c>
      <c r="W742" s="251"/>
      <c r="X742" s="251" t="n">
        <f aca="false">V742+X741</f>
        <v>0</v>
      </c>
      <c r="Y742" s="251"/>
      <c r="Z742" s="251" t="n">
        <f aca="false">X742+Z741</f>
        <v>0</v>
      </c>
      <c r="AA742" s="251"/>
      <c r="AB742" s="251" t="n">
        <f aca="false">Z742+AB741</f>
        <v>0</v>
      </c>
      <c r="AC742" s="251"/>
      <c r="AD742" s="251" t="n">
        <f aca="false">AB742+AD741</f>
        <v>0</v>
      </c>
      <c r="AE742" s="251"/>
      <c r="AF742" s="251" t="n">
        <f aca="false">AD742+AF741</f>
        <v>0</v>
      </c>
      <c r="AG742" s="251"/>
      <c r="AH742" s="251" t="n">
        <f aca="false">AF742+AH741</f>
        <v>0</v>
      </c>
      <c r="AI742" s="251"/>
      <c r="AJ742" s="251" t="n">
        <f aca="false">AH742+AJ741</f>
        <v>0</v>
      </c>
      <c r="AK742" s="251"/>
      <c r="AL742" s="251" t="n">
        <f aca="false">AJ742+AL741</f>
        <v>0</v>
      </c>
      <c r="AM742" s="251"/>
      <c r="AN742" s="251" t="n">
        <f aca="false">AL742+AN741</f>
        <v>0</v>
      </c>
      <c r="AO742" s="251"/>
      <c r="AP742" s="251" t="n">
        <f aca="false">AN742+AP741</f>
        <v>0</v>
      </c>
      <c r="AQ742" s="251"/>
      <c r="AR742" s="251" t="n">
        <f aca="false">AP742+AR741</f>
        <v>0</v>
      </c>
      <c r="AS742" s="251"/>
      <c r="AT742" s="251" t="n">
        <f aca="false">AR742+AT741</f>
        <v>0</v>
      </c>
      <c r="AU742" s="251"/>
      <c r="AV742" s="251" t="n">
        <f aca="false">AT742+AV741</f>
        <v>0</v>
      </c>
      <c r="AW742" s="251"/>
      <c r="AX742" s="251" t="n">
        <f aca="false">AV742+AX741</f>
        <v>0</v>
      </c>
      <c r="AY742" s="251"/>
      <c r="AZ742" s="251" t="n">
        <f aca="false">AX742+AZ741</f>
        <v>0</v>
      </c>
      <c r="BA742" s="251"/>
      <c r="BB742" s="251" t="n">
        <f aca="false">AZ742+BB741</f>
        <v>0</v>
      </c>
      <c r="BC742" s="251"/>
      <c r="BD742" s="251" t="n">
        <f aca="false">BB742+BD741</f>
        <v>0</v>
      </c>
      <c r="BE742" s="251"/>
      <c r="BF742" s="251" t="n">
        <f aca="false">BD742+BF741</f>
        <v>0</v>
      </c>
      <c r="BG742" s="251"/>
      <c r="BH742" s="251" t="n">
        <f aca="false">BF742+BH741</f>
        <v>0</v>
      </c>
      <c r="BI742" s="251"/>
      <c r="BJ742" s="251" t="n">
        <f aca="false">BH742+BJ741</f>
        <v>0</v>
      </c>
      <c r="BK742" s="251"/>
      <c r="BL742" s="251" t="n">
        <f aca="false">BJ742+BL741</f>
        <v>0</v>
      </c>
      <c r="BM742" s="251"/>
      <c r="BN742" s="251" t="n">
        <f aca="false">BL742+BN741</f>
        <v>0</v>
      </c>
      <c r="BO742" s="251"/>
      <c r="BP742" s="251" t="n">
        <f aca="false">BN742+BP741</f>
        <v>0</v>
      </c>
      <c r="BQ742" s="251"/>
      <c r="BR742" s="251" t="n">
        <f aca="false">BP742+BR741</f>
        <v>2730.09251612903</v>
      </c>
      <c r="BS742" s="251"/>
      <c r="BT742" s="251" t="n">
        <f aca="false">BR742+BT741</f>
        <v>2730.09251612903</v>
      </c>
      <c r="BU742" s="251"/>
      <c r="BV742" s="251" t="n">
        <f aca="false">BT742+BV741</f>
        <v>2730.09251612903</v>
      </c>
      <c r="BW742" s="251"/>
      <c r="BX742" s="251" t="n">
        <f aca="false">BV742+BX741</f>
        <v>2730.09251612903</v>
      </c>
      <c r="BY742" s="251"/>
      <c r="BZ742" s="251" t="n">
        <f aca="false">BX742+BZ741</f>
        <v>2730.09251612903</v>
      </c>
      <c r="CA742" s="251"/>
      <c r="CB742" s="251" t="n">
        <f aca="false">BZ742+CB741</f>
        <v>2730.09251612903</v>
      </c>
      <c r="CC742" s="251"/>
      <c r="CD742" s="251" t="n">
        <f aca="false">CB742+CD741</f>
        <v>2730.09251612903</v>
      </c>
      <c r="CE742" s="251"/>
      <c r="CF742" s="251" t="n">
        <f aca="false">CD742+CF741</f>
        <v>2730.09251612903</v>
      </c>
      <c r="CG742" s="251"/>
      <c r="CH742" s="251" t="n">
        <f aca="false">CF742+CH741</f>
        <v>2730.09251612903</v>
      </c>
      <c r="CI742" s="251"/>
      <c r="CJ742" s="251" t="n">
        <f aca="false">CH742+CJ741</f>
        <v>2730.09251612903</v>
      </c>
      <c r="CK742" s="251"/>
      <c r="CL742" s="251" t="n">
        <f aca="false">CJ742+CL741</f>
        <v>2730.09251612903</v>
      </c>
      <c r="CM742" s="251"/>
      <c r="CN742" s="251" t="n">
        <f aca="false">CL742+CN741</f>
        <v>2730.09251612903</v>
      </c>
      <c r="CO742" s="251"/>
      <c r="CP742" s="251" t="n">
        <f aca="false">CN742+CP741</f>
        <v>2730.09251612903</v>
      </c>
      <c r="CQ742" s="251"/>
      <c r="CR742" s="251" t="n">
        <f aca="false">CP742+CR741</f>
        <v>2730.09251612903</v>
      </c>
      <c r="CS742" s="251"/>
      <c r="CT742" s="251" t="n">
        <f aca="false">CR742+CT741</f>
        <v>2730.09251612903</v>
      </c>
      <c r="CU742" s="251"/>
      <c r="CV742" s="251" t="n">
        <f aca="false">CT742+CV741</f>
        <v>2730.09251612903</v>
      </c>
      <c r="CW742" s="251"/>
      <c r="CX742" s="251" t="n">
        <f aca="false">CV742+CX741</f>
        <v>2730.09251612903</v>
      </c>
      <c r="CY742" s="251"/>
      <c r="CZ742" s="251" t="n">
        <f aca="false">CX742+CZ741</f>
        <v>2730.09251612903</v>
      </c>
      <c r="DA742" s="251"/>
      <c r="DB742" s="251" t="n">
        <f aca="false">CZ742+DB741</f>
        <v>2730.09251612903</v>
      </c>
      <c r="DC742" s="251"/>
      <c r="DD742" s="251" t="n">
        <f aca="false">DB742+DD741</f>
        <v>2730.09251612903</v>
      </c>
      <c r="DE742" s="251"/>
      <c r="DF742" s="251" t="n">
        <f aca="false">DD742+DF741</f>
        <v>2730.09251612903</v>
      </c>
      <c r="DG742" s="251"/>
      <c r="DH742" s="251" t="n">
        <f aca="false">DF742+DH741</f>
        <v>2730.09251612903</v>
      </c>
      <c r="DI742" s="251"/>
      <c r="DJ742" s="293" t="n">
        <f aca="false">DH742+DJ741</f>
        <v>2730.09251612903</v>
      </c>
      <c r="DK742" s="293"/>
      <c r="DL742" s="251" t="n">
        <f aca="false">DJ742+DL741</f>
        <v>2730.09251612903</v>
      </c>
      <c r="DM742" s="251"/>
      <c r="DN742" s="251" t="n">
        <f aca="false">DL742+DN741</f>
        <v>2730.09251612903</v>
      </c>
      <c r="DO742" s="251"/>
      <c r="DP742" s="251" t="n">
        <f aca="false">DN742+DP741</f>
        <v>2730.09251612903</v>
      </c>
      <c r="DQ742" s="251"/>
      <c r="DR742" s="251" t="n">
        <f aca="false">DP742+DR741</f>
        <v>2730.09251612903</v>
      </c>
      <c r="DS742" s="251"/>
      <c r="DT742" s="251" t="n">
        <f aca="false">DR742+DT741</f>
        <v>2730.09251612903</v>
      </c>
      <c r="DU742" s="251"/>
      <c r="DV742" s="251" t="n">
        <f aca="false">DT742+DV741</f>
        <v>2730.09251612903</v>
      </c>
      <c r="DW742" s="251"/>
      <c r="DX742" s="251" t="n">
        <f aca="false">DV742+DX741</f>
        <v>2730.09251612903</v>
      </c>
      <c r="DY742" s="251"/>
      <c r="DZ742" s="251" t="n">
        <f aca="false">DX742+DZ741</f>
        <v>2730.09251612903</v>
      </c>
      <c r="EA742" s="251"/>
      <c r="EB742" s="251" t="n">
        <f aca="false">DZ742+EB741</f>
        <v>2730.09251612903</v>
      </c>
      <c r="EC742" s="251"/>
      <c r="ED742" s="251" t="n">
        <f aca="false">EB742+ED741</f>
        <v>2730.09251612903</v>
      </c>
      <c r="EE742" s="251"/>
      <c r="EF742" s="251" t="n">
        <f aca="false">ED742+EF741</f>
        <v>2730.09251612903</v>
      </c>
      <c r="EG742" s="251"/>
      <c r="EH742" s="251" t="n">
        <f aca="false">EF742+EH741</f>
        <v>2730.09251612903</v>
      </c>
      <c r="EI742" s="251"/>
      <c r="EJ742" s="251" t="n">
        <f aca="false">EH742+EJ741</f>
        <v>2730.09251612903</v>
      </c>
      <c r="EK742" s="251"/>
      <c r="EL742" s="251" t="n">
        <f aca="false">EJ742+EL741</f>
        <v>2730.09251612903</v>
      </c>
      <c r="EM742" s="251"/>
      <c r="EN742" s="251" t="n">
        <f aca="false">EL742+EN741</f>
        <v>2730.09251612903</v>
      </c>
      <c r="EO742" s="251"/>
      <c r="EP742" s="251" t="n">
        <f aca="false">EN742+EP741</f>
        <v>2730.09251612903</v>
      </c>
      <c r="EQ742" s="251"/>
      <c r="ER742" s="251" t="n">
        <f aca="false">EP742+ER741</f>
        <v>2730.09251612903</v>
      </c>
      <c r="ES742" s="251"/>
      <c r="ET742" s="251" t="n">
        <f aca="false">ER742+ET741</f>
        <v>2730.09251612903</v>
      </c>
      <c r="EU742" s="251"/>
      <c r="EV742" s="251" t="n">
        <f aca="false">ET742+EV741</f>
        <v>2730.09251612903</v>
      </c>
      <c r="EW742" s="251"/>
      <c r="EX742" s="252" t="n">
        <f aca="false">EV742+EX741</f>
        <v>2730.09251612903</v>
      </c>
      <c r="EY742" s="252"/>
      <c r="EZ742" s="251" t="n">
        <f aca="false">EX742+EZ741</f>
        <v>2730.09251612903</v>
      </c>
      <c r="FA742" s="251"/>
      <c r="FB742" s="251" t="n">
        <f aca="false">EZ742+FB741</f>
        <v>2730.09251612903</v>
      </c>
      <c r="FC742" s="251"/>
      <c r="FD742" s="251" t="n">
        <f aca="false">FB742+FD741</f>
        <v>2730.09251612903</v>
      </c>
      <c r="FE742" s="251"/>
      <c r="FF742" s="251" t="n">
        <f aca="false">FD742+FF741</f>
        <v>2730.09251612903</v>
      </c>
      <c r="FG742" s="251"/>
      <c r="FH742" s="251" t="n">
        <f aca="false">FF742+FH741</f>
        <v>2730.09251612903</v>
      </c>
      <c r="FI742" s="251"/>
      <c r="FJ742" s="251" t="n">
        <f aca="false">FH742+FJ741</f>
        <v>2730.09251612903</v>
      </c>
      <c r="FK742" s="251"/>
    </row>
    <row r="743" customFormat="false" ht="12.75" hidden="true" customHeight="false" outlineLevel="0" collapsed="false">
      <c r="A743" s="232"/>
      <c r="B743" s="233"/>
      <c r="C743" s="232"/>
      <c r="D743" s="234"/>
      <c r="E743" s="234"/>
      <c r="F743" s="235"/>
      <c r="G743" s="234"/>
      <c r="H743" s="253"/>
      <c r="I743" s="237"/>
      <c r="J743" s="238"/>
      <c r="K743" s="254" t="s">
        <v>163</v>
      </c>
      <c r="L743" s="255"/>
      <c r="M743" s="255"/>
      <c r="N743" s="255"/>
      <c r="O743" s="255"/>
      <c r="P743" s="255"/>
      <c r="Q743" s="255"/>
      <c r="R743" s="255"/>
      <c r="S743" s="255"/>
      <c r="T743" s="255"/>
      <c r="U743" s="255"/>
      <c r="V743" s="255"/>
      <c r="W743" s="255"/>
      <c r="X743" s="255"/>
      <c r="Y743" s="255"/>
      <c r="Z743" s="255"/>
      <c r="AA743" s="255"/>
      <c r="AB743" s="255"/>
      <c r="AC743" s="255"/>
      <c r="AD743" s="255"/>
      <c r="AE743" s="255"/>
      <c r="AF743" s="255"/>
      <c r="AG743" s="255"/>
      <c r="AH743" s="255"/>
      <c r="AI743" s="255"/>
      <c r="AJ743" s="255"/>
      <c r="AK743" s="255"/>
      <c r="AL743" s="255"/>
      <c r="AM743" s="255"/>
      <c r="AN743" s="255"/>
      <c r="AO743" s="255"/>
      <c r="AP743" s="255"/>
      <c r="AQ743" s="255"/>
      <c r="AR743" s="255"/>
      <c r="AS743" s="255"/>
      <c r="AT743" s="255"/>
      <c r="AU743" s="255"/>
      <c r="AV743" s="255"/>
      <c r="AW743" s="255"/>
      <c r="AX743" s="255"/>
      <c r="AY743" s="255"/>
      <c r="AZ743" s="255"/>
      <c r="BA743" s="255"/>
      <c r="BB743" s="255"/>
      <c r="BC743" s="255"/>
      <c r="BD743" s="255"/>
      <c r="BE743" s="255"/>
      <c r="BF743" s="255"/>
      <c r="BG743" s="255"/>
      <c r="BH743" s="255"/>
      <c r="BI743" s="255"/>
      <c r="BJ743" s="255"/>
      <c r="BK743" s="255"/>
      <c r="BL743" s="255"/>
      <c r="BM743" s="255"/>
      <c r="BN743" s="255"/>
      <c r="BO743" s="255"/>
      <c r="BP743" s="255"/>
      <c r="BQ743" s="255"/>
      <c r="BR743" s="255"/>
      <c r="BS743" s="255"/>
      <c r="BT743" s="255"/>
      <c r="BU743" s="255"/>
      <c r="BV743" s="255"/>
      <c r="BW743" s="255"/>
      <c r="BX743" s="255"/>
      <c r="BY743" s="255"/>
      <c r="BZ743" s="255"/>
      <c r="CA743" s="255"/>
      <c r="CB743" s="255"/>
      <c r="CC743" s="255"/>
      <c r="CD743" s="255"/>
      <c r="CE743" s="255"/>
      <c r="CF743" s="255"/>
      <c r="CG743" s="255"/>
      <c r="CH743" s="255"/>
      <c r="CI743" s="255"/>
      <c r="CJ743" s="255"/>
      <c r="CK743" s="255"/>
      <c r="CL743" s="255"/>
      <c r="CM743" s="255"/>
      <c r="CN743" s="255"/>
      <c r="CO743" s="255"/>
      <c r="CP743" s="255"/>
      <c r="CQ743" s="255"/>
      <c r="CR743" s="255"/>
      <c r="CS743" s="255"/>
      <c r="CT743" s="255"/>
      <c r="CU743" s="255"/>
      <c r="CV743" s="255"/>
      <c r="CW743" s="255"/>
      <c r="CX743" s="255"/>
      <c r="CY743" s="255"/>
      <c r="CZ743" s="255"/>
      <c r="DA743" s="255"/>
      <c r="DB743" s="255"/>
      <c r="DC743" s="255"/>
      <c r="DD743" s="255"/>
      <c r="DE743" s="255"/>
      <c r="DF743" s="255"/>
      <c r="DG743" s="255"/>
      <c r="DH743" s="255"/>
      <c r="DI743" s="255"/>
      <c r="DJ743" s="294"/>
      <c r="DK743" s="294"/>
      <c r="DL743" s="255"/>
      <c r="DM743" s="255"/>
      <c r="DN743" s="255"/>
      <c r="DO743" s="255"/>
      <c r="DP743" s="255"/>
      <c r="DQ743" s="255"/>
      <c r="DR743" s="255"/>
      <c r="DS743" s="255"/>
      <c r="DT743" s="255"/>
      <c r="DU743" s="255"/>
      <c r="DV743" s="255"/>
      <c r="DW743" s="255"/>
      <c r="DX743" s="255"/>
      <c r="DY743" s="255"/>
      <c r="DZ743" s="255"/>
      <c r="EA743" s="255"/>
      <c r="EB743" s="255"/>
      <c r="EC743" s="255"/>
      <c r="ED743" s="255"/>
      <c r="EE743" s="255"/>
      <c r="EF743" s="255"/>
      <c r="EG743" s="255"/>
      <c r="EH743" s="255"/>
      <c r="EI743" s="255"/>
      <c r="EJ743" s="255"/>
      <c r="EK743" s="255"/>
      <c r="EL743" s="255"/>
      <c r="EM743" s="255"/>
      <c r="EN743" s="255"/>
      <c r="EO743" s="255"/>
      <c r="EP743" s="255"/>
      <c r="EQ743" s="255"/>
      <c r="ER743" s="255"/>
      <c r="ES743" s="255"/>
      <c r="ET743" s="255"/>
      <c r="EU743" s="255"/>
      <c r="EV743" s="255"/>
      <c r="EW743" s="255"/>
      <c r="EX743" s="256"/>
      <c r="EY743" s="256"/>
      <c r="EZ743" s="255"/>
      <c r="FA743" s="255"/>
      <c r="FB743" s="255"/>
      <c r="FC743" s="255"/>
      <c r="FD743" s="255"/>
      <c r="FE743" s="255"/>
      <c r="FF743" s="255"/>
      <c r="FG743" s="255"/>
      <c r="FH743" s="255"/>
      <c r="FI743" s="255"/>
      <c r="FJ743" s="255"/>
      <c r="FK743" s="255"/>
    </row>
    <row r="744" customFormat="false" ht="12.75" hidden="true" customHeight="false" outlineLevel="0" collapsed="false">
      <c r="A744" s="232"/>
      <c r="B744" s="233"/>
      <c r="C744" s="232"/>
      <c r="D744" s="234"/>
      <c r="E744" s="234"/>
      <c r="F744" s="235"/>
      <c r="G744" s="234"/>
      <c r="H744" s="257"/>
      <c r="I744" s="237"/>
      <c r="J744" s="238"/>
      <c r="K744" s="258" t="s">
        <v>164</v>
      </c>
      <c r="L744" s="259" t="n">
        <f aca="false">L743</f>
        <v>0</v>
      </c>
      <c r="M744" s="259"/>
      <c r="N744" s="259" t="n">
        <f aca="false">N743+L744</f>
        <v>0</v>
      </c>
      <c r="O744" s="259"/>
      <c r="P744" s="259" t="n">
        <f aca="false">P743+N744</f>
        <v>0</v>
      </c>
      <c r="Q744" s="259"/>
      <c r="R744" s="259" t="n">
        <f aca="false">R743+P744</f>
        <v>0</v>
      </c>
      <c r="S744" s="259"/>
      <c r="T744" s="259" t="n">
        <f aca="false">T743+R744</f>
        <v>0</v>
      </c>
      <c r="U744" s="259"/>
      <c r="V744" s="259" t="n">
        <f aca="false">V743+T744</f>
        <v>0</v>
      </c>
      <c r="W744" s="259"/>
      <c r="X744" s="259" t="n">
        <f aca="false">X743+V744</f>
        <v>0</v>
      </c>
      <c r="Y744" s="259"/>
      <c r="Z744" s="259" t="n">
        <f aca="false">Z743+X744</f>
        <v>0</v>
      </c>
      <c r="AA744" s="259"/>
      <c r="AB744" s="259" t="n">
        <f aca="false">AB743+Z744</f>
        <v>0</v>
      </c>
      <c r="AC744" s="259"/>
      <c r="AD744" s="259" t="n">
        <f aca="false">AD743+AB744</f>
        <v>0</v>
      </c>
      <c r="AE744" s="259"/>
      <c r="AF744" s="259" t="n">
        <f aca="false">AF743+AD744</f>
        <v>0</v>
      </c>
      <c r="AG744" s="259"/>
      <c r="AH744" s="259" t="n">
        <f aca="false">AH743+AF744</f>
        <v>0</v>
      </c>
      <c r="AI744" s="259"/>
      <c r="AJ744" s="259" t="n">
        <f aca="false">AJ743+AH744</f>
        <v>0</v>
      </c>
      <c r="AK744" s="259"/>
      <c r="AL744" s="259" t="n">
        <f aca="false">AL743+AJ744</f>
        <v>0</v>
      </c>
      <c r="AM744" s="259"/>
      <c r="AN744" s="259" t="n">
        <f aca="false">AN743+AL744</f>
        <v>0</v>
      </c>
      <c r="AO744" s="259"/>
      <c r="AP744" s="259" t="n">
        <f aca="false">AP743+AN744</f>
        <v>0</v>
      </c>
      <c r="AQ744" s="259"/>
      <c r="AR744" s="259" t="n">
        <f aca="false">AR743+AP744</f>
        <v>0</v>
      </c>
      <c r="AS744" s="259"/>
      <c r="AT744" s="259" t="n">
        <f aca="false">AT743+AR744</f>
        <v>0</v>
      </c>
      <c r="AU744" s="259"/>
      <c r="AV744" s="259" t="n">
        <f aca="false">AV743+AT744</f>
        <v>0</v>
      </c>
      <c r="AW744" s="259"/>
      <c r="AX744" s="259" t="n">
        <f aca="false">AX743+AV744</f>
        <v>0</v>
      </c>
      <c r="AY744" s="259"/>
      <c r="AZ744" s="259" t="n">
        <f aca="false">AZ743+AX744</f>
        <v>0</v>
      </c>
      <c r="BA744" s="259"/>
      <c r="BB744" s="259" t="n">
        <f aca="false">BB743+AZ744</f>
        <v>0</v>
      </c>
      <c r="BC744" s="259"/>
      <c r="BD744" s="259" t="n">
        <f aca="false">BD743+BB744</f>
        <v>0</v>
      </c>
      <c r="BE744" s="259"/>
      <c r="BF744" s="259" t="n">
        <f aca="false">BF743+BD744</f>
        <v>0</v>
      </c>
      <c r="BG744" s="259"/>
      <c r="BH744" s="259" t="n">
        <f aca="false">BH743+BF744</f>
        <v>0</v>
      </c>
      <c r="BI744" s="259"/>
      <c r="BJ744" s="259" t="n">
        <f aca="false">BJ743+BH744</f>
        <v>0</v>
      </c>
      <c r="BK744" s="259"/>
      <c r="BL744" s="259" t="n">
        <f aca="false">BL743+BJ744</f>
        <v>0</v>
      </c>
      <c r="BM744" s="259"/>
      <c r="BN744" s="259" t="n">
        <f aca="false">BN743+BL744</f>
        <v>0</v>
      </c>
      <c r="BO744" s="259"/>
      <c r="BP744" s="259" t="n">
        <f aca="false">BP743+BN744</f>
        <v>0</v>
      </c>
      <c r="BQ744" s="259"/>
      <c r="BR744" s="259" t="n">
        <f aca="false">BR743+BP744</f>
        <v>0</v>
      </c>
      <c r="BS744" s="259"/>
      <c r="BT744" s="259" t="n">
        <f aca="false">BT743+BR744</f>
        <v>0</v>
      </c>
      <c r="BU744" s="259"/>
      <c r="BV744" s="259" t="n">
        <f aca="false">BV743+BT744</f>
        <v>0</v>
      </c>
      <c r="BW744" s="259"/>
      <c r="BX744" s="259" t="n">
        <f aca="false">BX743+BV744</f>
        <v>0</v>
      </c>
      <c r="BY744" s="259"/>
      <c r="BZ744" s="259" t="n">
        <f aca="false">BZ743+BX744</f>
        <v>0</v>
      </c>
      <c r="CA744" s="259"/>
      <c r="CB744" s="259" t="n">
        <f aca="false">CB743+BZ744</f>
        <v>0</v>
      </c>
      <c r="CC744" s="259"/>
      <c r="CD744" s="259" t="n">
        <f aca="false">CD743+CB744</f>
        <v>0</v>
      </c>
      <c r="CE744" s="259"/>
      <c r="CF744" s="259" t="n">
        <f aca="false">CF743+CD744</f>
        <v>0</v>
      </c>
      <c r="CG744" s="259"/>
      <c r="CH744" s="259" t="n">
        <f aca="false">CH743+CF744</f>
        <v>0</v>
      </c>
      <c r="CI744" s="259"/>
      <c r="CJ744" s="259" t="n">
        <f aca="false">CJ743+CH744</f>
        <v>0</v>
      </c>
      <c r="CK744" s="259"/>
      <c r="CL744" s="259" t="n">
        <f aca="false">CL743+CJ744</f>
        <v>0</v>
      </c>
      <c r="CM744" s="259"/>
      <c r="CN744" s="259" t="n">
        <f aca="false">CN743+CL744</f>
        <v>0</v>
      </c>
      <c r="CO744" s="259"/>
      <c r="CP744" s="259" t="n">
        <f aca="false">CP743+CN744</f>
        <v>0</v>
      </c>
      <c r="CQ744" s="259"/>
      <c r="CR744" s="259" t="n">
        <f aca="false">CR743+CP744</f>
        <v>0</v>
      </c>
      <c r="CS744" s="259"/>
      <c r="CT744" s="259" t="n">
        <f aca="false">CT743+CR744</f>
        <v>0</v>
      </c>
      <c r="CU744" s="259"/>
      <c r="CV744" s="259" t="n">
        <f aca="false">CV743+CT744</f>
        <v>0</v>
      </c>
      <c r="CW744" s="259"/>
      <c r="CX744" s="259" t="n">
        <f aca="false">CX743+CV744</f>
        <v>0</v>
      </c>
      <c r="CY744" s="259"/>
      <c r="CZ744" s="259" t="n">
        <f aca="false">CZ743+CX744</f>
        <v>0</v>
      </c>
      <c r="DA744" s="259"/>
      <c r="DB744" s="259" t="n">
        <f aca="false">DB743+CZ744</f>
        <v>0</v>
      </c>
      <c r="DC744" s="259"/>
      <c r="DD744" s="259" t="n">
        <f aca="false">DD743+DB744</f>
        <v>0</v>
      </c>
      <c r="DE744" s="259"/>
      <c r="DF744" s="259" t="n">
        <f aca="false">DF743+DD744</f>
        <v>0</v>
      </c>
      <c r="DG744" s="259"/>
      <c r="DH744" s="259" t="n">
        <f aca="false">DH743+DF744</f>
        <v>0</v>
      </c>
      <c r="DI744" s="259"/>
      <c r="DJ744" s="296" t="n">
        <f aca="false">DJ743+DH744</f>
        <v>0</v>
      </c>
      <c r="DK744" s="296"/>
      <c r="DL744" s="259" t="n">
        <f aca="false">DL743+DJ744</f>
        <v>0</v>
      </c>
      <c r="DM744" s="259"/>
      <c r="DN744" s="259" t="n">
        <f aca="false">DN743+DL744</f>
        <v>0</v>
      </c>
      <c r="DO744" s="259"/>
      <c r="DP744" s="259" t="n">
        <f aca="false">DP743+DN744</f>
        <v>0</v>
      </c>
      <c r="DQ744" s="259"/>
      <c r="DR744" s="259" t="n">
        <f aca="false">DR743+DP744</f>
        <v>0</v>
      </c>
      <c r="DS744" s="259"/>
      <c r="DT744" s="259" t="n">
        <f aca="false">DT743+DR744</f>
        <v>0</v>
      </c>
      <c r="DU744" s="259"/>
      <c r="DV744" s="259" t="n">
        <f aca="false">DV743+DT744</f>
        <v>0</v>
      </c>
      <c r="DW744" s="259"/>
      <c r="DX744" s="259" t="n">
        <f aca="false">DX743+DV744</f>
        <v>0</v>
      </c>
      <c r="DY744" s="259"/>
      <c r="DZ744" s="259" t="n">
        <f aca="false">DZ743+DX744</f>
        <v>0</v>
      </c>
      <c r="EA744" s="259"/>
      <c r="EB744" s="259" t="n">
        <f aca="false">EB743+DZ744</f>
        <v>0</v>
      </c>
      <c r="EC744" s="259"/>
      <c r="ED744" s="259" t="n">
        <f aca="false">ED743+EB744</f>
        <v>0</v>
      </c>
      <c r="EE744" s="259"/>
      <c r="EF744" s="259" t="n">
        <f aca="false">EF743+ED744</f>
        <v>0</v>
      </c>
      <c r="EG744" s="259"/>
      <c r="EH744" s="259" t="n">
        <f aca="false">EH743+EF744</f>
        <v>0</v>
      </c>
      <c r="EI744" s="259"/>
      <c r="EJ744" s="259" t="n">
        <f aca="false">EJ743+EH744</f>
        <v>0</v>
      </c>
      <c r="EK744" s="259"/>
      <c r="EL744" s="259" t="n">
        <f aca="false">EL743+EJ744</f>
        <v>0</v>
      </c>
      <c r="EM744" s="259"/>
      <c r="EN744" s="259" t="n">
        <f aca="false">EN743+EL744</f>
        <v>0</v>
      </c>
      <c r="EO744" s="259"/>
      <c r="EP744" s="259" t="n">
        <f aca="false">EP743+EN744</f>
        <v>0</v>
      </c>
      <c r="EQ744" s="259"/>
      <c r="ER744" s="259" t="n">
        <f aca="false">ER743+EP744</f>
        <v>0</v>
      </c>
      <c r="ES744" s="259"/>
      <c r="ET744" s="259" t="n">
        <f aca="false">ET743+ER744</f>
        <v>0</v>
      </c>
      <c r="EU744" s="259"/>
      <c r="EV744" s="259" t="n">
        <f aca="false">EV743+ET744</f>
        <v>0</v>
      </c>
      <c r="EW744" s="259"/>
      <c r="EX744" s="260" t="n">
        <f aca="false">EX743+EV744</f>
        <v>0</v>
      </c>
      <c r="EY744" s="260"/>
      <c r="EZ744" s="259" t="n">
        <f aca="false">EZ743+EX744</f>
        <v>0</v>
      </c>
      <c r="FA744" s="259"/>
      <c r="FB744" s="259" t="n">
        <f aca="false">FB743+EZ744</f>
        <v>0</v>
      </c>
      <c r="FC744" s="259"/>
      <c r="FD744" s="259" t="n">
        <f aca="false">FD743+FB744</f>
        <v>0</v>
      </c>
      <c r="FE744" s="259"/>
      <c r="FF744" s="259" t="n">
        <f aca="false">FF743+FD744</f>
        <v>0</v>
      </c>
      <c r="FG744" s="259"/>
      <c r="FH744" s="259" t="n">
        <f aca="false">FH743+FF744</f>
        <v>0</v>
      </c>
      <c r="FI744" s="259"/>
      <c r="FJ744" s="259" t="n">
        <f aca="false">FJ743+FH744</f>
        <v>0</v>
      </c>
      <c r="FK744" s="259"/>
    </row>
    <row r="745" customFormat="false" ht="12.75" hidden="true" customHeight="false" outlineLevel="0" collapsed="false">
      <c r="A745" s="232"/>
      <c r="B745" s="233"/>
      <c r="C745" s="232"/>
      <c r="D745" s="234"/>
      <c r="E745" s="234"/>
      <c r="F745" s="235"/>
      <c r="G745" s="234"/>
      <c r="H745" s="261"/>
      <c r="I745" s="237"/>
      <c r="J745" s="238"/>
      <c r="K745" s="262" t="s">
        <v>165</v>
      </c>
      <c r="L745" s="263" t="e">
        <f aca="false">IF($E739&gt;0,L742/$E739,"-")</f>
        <v>#N/A</v>
      </c>
      <c r="M745" s="263"/>
      <c r="N745" s="263" t="e">
        <f aca="false">IF($E739&gt;0,N742/$E739,"-")</f>
        <v>#N/A</v>
      </c>
      <c r="O745" s="263"/>
      <c r="P745" s="263" t="e">
        <f aca="false">IF($E739&gt;0,P742/$E739,"-")</f>
        <v>#N/A</v>
      </c>
      <c r="Q745" s="263"/>
      <c r="R745" s="263" t="e">
        <f aca="false">IF($E739&gt;0,R742/$E739,"-")</f>
        <v>#N/A</v>
      </c>
      <c r="S745" s="263"/>
      <c r="T745" s="263" t="e">
        <f aca="false">IF($E739&gt;0,T742/$E739,"-")</f>
        <v>#N/A</v>
      </c>
      <c r="U745" s="263"/>
      <c r="V745" s="263" t="e">
        <f aca="false">IF($E739&gt;0,V742/$E739,"-")</f>
        <v>#N/A</v>
      </c>
      <c r="W745" s="263"/>
      <c r="X745" s="263" t="e">
        <f aca="false">IF($E739&gt;0,X742/$E739,"-")</f>
        <v>#N/A</v>
      </c>
      <c r="Y745" s="263"/>
      <c r="Z745" s="263" t="e">
        <f aca="false">IF($E739&gt;0,Z742/$E739,"-")</f>
        <v>#N/A</v>
      </c>
      <c r="AA745" s="263"/>
      <c r="AB745" s="263" t="e">
        <f aca="false">IF($E739&gt;0,AB742/$E739,"-")</f>
        <v>#N/A</v>
      </c>
      <c r="AC745" s="263"/>
      <c r="AD745" s="263" t="e">
        <f aca="false">IF($E739&gt;0,AD742/$E739,"-")</f>
        <v>#N/A</v>
      </c>
      <c r="AE745" s="263"/>
      <c r="AF745" s="263" t="e">
        <f aca="false">IF($E739&gt;0,AF742/$E739,"-")</f>
        <v>#N/A</v>
      </c>
      <c r="AG745" s="263"/>
      <c r="AH745" s="263" t="e">
        <f aca="false">IF($E739&gt;0,AH742/$E739,"-")</f>
        <v>#N/A</v>
      </c>
      <c r="AI745" s="263"/>
      <c r="AJ745" s="263" t="e">
        <f aca="false">IF($E739&gt;0,AJ742/$E739,"-")</f>
        <v>#N/A</v>
      </c>
      <c r="AK745" s="263"/>
      <c r="AL745" s="263" t="e">
        <f aca="false">IF($E739&gt;0,AL742/$E739,"-")</f>
        <v>#N/A</v>
      </c>
      <c r="AM745" s="263"/>
      <c r="AN745" s="263" t="e">
        <f aca="false">IF($E739&gt;0,AN742/$E739,"-")</f>
        <v>#N/A</v>
      </c>
      <c r="AO745" s="263"/>
      <c r="AP745" s="263" t="e">
        <f aca="false">IF($E739&gt;0,AP742/$E739,"-")</f>
        <v>#N/A</v>
      </c>
      <c r="AQ745" s="263"/>
      <c r="AR745" s="263" t="e">
        <f aca="false">IF($E739&gt;0,AR742/$E739,"-")</f>
        <v>#N/A</v>
      </c>
      <c r="AS745" s="263"/>
      <c r="AT745" s="263" t="e">
        <f aca="false">IF($E739&gt;0,AT742/$E739,"-")</f>
        <v>#N/A</v>
      </c>
      <c r="AU745" s="263"/>
      <c r="AV745" s="263" t="e">
        <f aca="false">IF($E739&gt;0,AV742/$E739,"-")</f>
        <v>#N/A</v>
      </c>
      <c r="AW745" s="263"/>
      <c r="AX745" s="263" t="e">
        <f aca="false">IF($E739&gt;0,AX742/$E739,"-")</f>
        <v>#N/A</v>
      </c>
      <c r="AY745" s="263"/>
      <c r="AZ745" s="263" t="e">
        <f aca="false">IF($E739&gt;0,AZ742/$E739,"-")</f>
        <v>#N/A</v>
      </c>
      <c r="BA745" s="263"/>
      <c r="BB745" s="263" t="e">
        <f aca="false">IF($E739&gt;0,BB742/$E739,"-")</f>
        <v>#N/A</v>
      </c>
      <c r="BC745" s="263"/>
      <c r="BD745" s="263" t="e">
        <f aca="false">IF($E739&gt;0,BD742/$E739,"-")</f>
        <v>#N/A</v>
      </c>
      <c r="BE745" s="263"/>
      <c r="BF745" s="263" t="e">
        <f aca="false">IF($E739&gt;0,BF742/$E739,"-")</f>
        <v>#N/A</v>
      </c>
      <c r="BG745" s="263"/>
      <c r="BH745" s="263" t="e">
        <f aca="false">IF($E739&gt;0,BH742/$E739,"-")</f>
        <v>#N/A</v>
      </c>
      <c r="BI745" s="263"/>
      <c r="BJ745" s="263" t="e">
        <f aca="false">IF($E739&gt;0,BJ742/$E739,"-")</f>
        <v>#N/A</v>
      </c>
      <c r="BK745" s="263"/>
      <c r="BL745" s="263" t="e">
        <f aca="false">IF($E739&gt;0,BL742/$E739,"-")</f>
        <v>#N/A</v>
      </c>
      <c r="BM745" s="263"/>
      <c r="BN745" s="263" t="e">
        <f aca="false">IF($E739&gt;0,BN742/$E739,"-")</f>
        <v>#N/A</v>
      </c>
      <c r="BO745" s="263"/>
      <c r="BP745" s="263" t="e">
        <f aca="false">IF($E739&gt;0,BP742/$E739,"-")</f>
        <v>#N/A</v>
      </c>
      <c r="BQ745" s="263"/>
      <c r="BR745" s="263" t="e">
        <f aca="false">IF($E739&gt;0,BR742/$E739,"-")</f>
        <v>#N/A</v>
      </c>
      <c r="BS745" s="263"/>
      <c r="BT745" s="263" t="e">
        <f aca="false">IF($E739&gt;0,BT742/$E739,"-")</f>
        <v>#N/A</v>
      </c>
      <c r="BU745" s="263"/>
      <c r="BV745" s="263" t="e">
        <f aca="false">IF($E739&gt;0,BV742/$E739,"-")</f>
        <v>#N/A</v>
      </c>
      <c r="BW745" s="263"/>
      <c r="BX745" s="263" t="e">
        <f aca="false">IF($E739&gt;0,BX742/$E739,"-")</f>
        <v>#N/A</v>
      </c>
      <c r="BY745" s="263"/>
      <c r="BZ745" s="263" t="e">
        <f aca="false">IF($E739&gt;0,BZ742/$E739,"-")</f>
        <v>#N/A</v>
      </c>
      <c r="CA745" s="263"/>
      <c r="CB745" s="263" t="e">
        <f aca="false">IF($E739&gt;0,CB742/$E739,"-")</f>
        <v>#N/A</v>
      </c>
      <c r="CC745" s="263"/>
      <c r="CD745" s="263" t="e">
        <f aca="false">IF($E739&gt;0,CD742/$E739,"-")</f>
        <v>#N/A</v>
      </c>
      <c r="CE745" s="263"/>
      <c r="CF745" s="263" t="e">
        <f aca="false">IF($E739&gt;0,CF742/$E739,"-")</f>
        <v>#N/A</v>
      </c>
      <c r="CG745" s="263"/>
      <c r="CH745" s="263" t="e">
        <f aca="false">IF($E739&gt;0,CH742/$E739,"-")</f>
        <v>#N/A</v>
      </c>
      <c r="CI745" s="263"/>
      <c r="CJ745" s="263" t="e">
        <f aca="false">IF($E739&gt;0,CJ742/$E739,"-")</f>
        <v>#N/A</v>
      </c>
      <c r="CK745" s="263"/>
      <c r="CL745" s="263" t="e">
        <f aca="false">IF($E739&gt;0,CL742/$E739,"-")</f>
        <v>#N/A</v>
      </c>
      <c r="CM745" s="263"/>
      <c r="CN745" s="263" t="e">
        <f aca="false">IF($E739&gt;0,CN742/$E739,"-")</f>
        <v>#N/A</v>
      </c>
      <c r="CO745" s="263"/>
      <c r="CP745" s="263" t="e">
        <f aca="false">IF($E739&gt;0,CP742/$E739,"-")</f>
        <v>#N/A</v>
      </c>
      <c r="CQ745" s="263"/>
      <c r="CR745" s="263" t="e">
        <f aca="false">IF($E739&gt;0,CR742/$E739,"-")</f>
        <v>#N/A</v>
      </c>
      <c r="CS745" s="263"/>
      <c r="CT745" s="263" t="e">
        <f aca="false">IF($E739&gt;0,CT742/$E739,"-")</f>
        <v>#N/A</v>
      </c>
      <c r="CU745" s="263"/>
      <c r="CV745" s="263" t="e">
        <f aca="false">IF($E739&gt;0,CV742/$E739,"-")</f>
        <v>#N/A</v>
      </c>
      <c r="CW745" s="263"/>
      <c r="CX745" s="263" t="e">
        <f aca="false">IF($E739&gt;0,CX742/$E739,"-")</f>
        <v>#N/A</v>
      </c>
      <c r="CY745" s="263"/>
      <c r="CZ745" s="263" t="e">
        <f aca="false">IF($E739&gt;0,CZ742/$E739,"-")</f>
        <v>#N/A</v>
      </c>
      <c r="DA745" s="263"/>
      <c r="DB745" s="263" t="e">
        <f aca="false">IF($E739&gt;0,DB742/$E739,"-")</f>
        <v>#N/A</v>
      </c>
      <c r="DC745" s="263"/>
      <c r="DD745" s="263" t="e">
        <f aca="false">IF($E739&gt;0,DD742/$E739,"-")</f>
        <v>#N/A</v>
      </c>
      <c r="DE745" s="263"/>
      <c r="DF745" s="263" t="e">
        <f aca="false">IF($E739&gt;0,DF742/$E739,"-")</f>
        <v>#N/A</v>
      </c>
      <c r="DG745" s="263"/>
      <c r="DH745" s="263" t="e">
        <f aca="false">IF($E739&gt;0,DH742/$E739,"-")</f>
        <v>#N/A</v>
      </c>
      <c r="DI745" s="263"/>
      <c r="DJ745" s="298" t="e">
        <f aca="false">IF($E739&gt;0,DJ742/$E739,"-")</f>
        <v>#N/A</v>
      </c>
      <c r="DK745" s="298"/>
      <c r="DL745" s="263" t="e">
        <f aca="false">IF($E739&gt;0,DL742/$E739,"-")</f>
        <v>#N/A</v>
      </c>
      <c r="DM745" s="263"/>
      <c r="DN745" s="263" t="e">
        <f aca="false">IF($E739&gt;0,DN742/$E739,"-")</f>
        <v>#N/A</v>
      </c>
      <c r="DO745" s="263"/>
      <c r="DP745" s="263" t="e">
        <f aca="false">IF($E739&gt;0,DP742/$E739,"-")</f>
        <v>#N/A</v>
      </c>
      <c r="DQ745" s="263"/>
      <c r="DR745" s="263" t="e">
        <f aca="false">IF($E739&gt;0,DR742/$E739,"-")</f>
        <v>#N/A</v>
      </c>
      <c r="DS745" s="263"/>
      <c r="DT745" s="263" t="e">
        <f aca="false">IF($E739&gt;0,DT742/$E739,"-")</f>
        <v>#N/A</v>
      </c>
      <c r="DU745" s="263"/>
      <c r="DV745" s="263" t="e">
        <f aca="false">IF($E739&gt;0,DV742/$E739,"-")</f>
        <v>#N/A</v>
      </c>
      <c r="DW745" s="263"/>
      <c r="DX745" s="263" t="e">
        <f aca="false">IF($E739&gt;0,DX742/$E739,"-")</f>
        <v>#N/A</v>
      </c>
      <c r="DY745" s="263"/>
      <c r="DZ745" s="263" t="e">
        <f aca="false">IF($E739&gt;0,DZ742/$E739,"-")</f>
        <v>#N/A</v>
      </c>
      <c r="EA745" s="263"/>
      <c r="EB745" s="263" t="e">
        <f aca="false">IF($E739&gt;0,EB742/$E739,"-")</f>
        <v>#N/A</v>
      </c>
      <c r="EC745" s="263"/>
      <c r="ED745" s="263" t="e">
        <f aca="false">IF($E739&gt;0,ED742/$E739,"-")</f>
        <v>#N/A</v>
      </c>
      <c r="EE745" s="263"/>
      <c r="EF745" s="263" t="e">
        <f aca="false">IF($E739&gt;0,EF742/$E739,"-")</f>
        <v>#N/A</v>
      </c>
      <c r="EG745" s="263"/>
      <c r="EH745" s="263" t="e">
        <f aca="false">IF($E739&gt;0,EH742/$E739,"-")</f>
        <v>#N/A</v>
      </c>
      <c r="EI745" s="263"/>
      <c r="EJ745" s="263" t="e">
        <f aca="false">IF($E739&gt;0,EJ742/$E739,"-")</f>
        <v>#N/A</v>
      </c>
      <c r="EK745" s="263"/>
      <c r="EL745" s="263" t="e">
        <f aca="false">IF($E739&gt;0,EL742/$E739,"-")</f>
        <v>#N/A</v>
      </c>
      <c r="EM745" s="263"/>
      <c r="EN745" s="263" t="e">
        <f aca="false">IF($E739&gt;0,EN742/$E739,"-")</f>
        <v>#N/A</v>
      </c>
      <c r="EO745" s="263"/>
      <c r="EP745" s="263" t="e">
        <f aca="false">IF($E739&gt;0,EP742/$E739,"-")</f>
        <v>#N/A</v>
      </c>
      <c r="EQ745" s="263"/>
      <c r="ER745" s="263" t="e">
        <f aca="false">IF($E739&gt;0,ER742/$E739,"-")</f>
        <v>#N/A</v>
      </c>
      <c r="ES745" s="263"/>
      <c r="ET745" s="263" t="e">
        <f aca="false">IF($E739&gt;0,ET742/$E739,"-")</f>
        <v>#N/A</v>
      </c>
      <c r="EU745" s="263"/>
      <c r="EV745" s="263" t="e">
        <f aca="false">IF($E739&gt;0,EV742/$E739,"-")</f>
        <v>#N/A</v>
      </c>
      <c r="EW745" s="263"/>
      <c r="EX745" s="264" t="e">
        <f aca="false">IF($E739&gt;0,EX742/$E739,"-")</f>
        <v>#N/A</v>
      </c>
      <c r="EY745" s="264"/>
      <c r="EZ745" s="263" t="e">
        <f aca="false">IF($E739&gt;0,EZ742/$E739,"-")</f>
        <v>#N/A</v>
      </c>
      <c r="FA745" s="263"/>
      <c r="FB745" s="263" t="e">
        <f aca="false">IF($E739&gt;0,FB742/$E739,"-")</f>
        <v>#N/A</v>
      </c>
      <c r="FC745" s="263"/>
      <c r="FD745" s="263" t="e">
        <f aca="false">IF($E739&gt;0,FD742/$E739,"-")</f>
        <v>#N/A</v>
      </c>
      <c r="FE745" s="263"/>
      <c r="FF745" s="263" t="e">
        <f aca="false">IF($E739&gt;0,FF742/$E739,"-")</f>
        <v>#N/A</v>
      </c>
      <c r="FG745" s="263"/>
      <c r="FH745" s="263" t="e">
        <f aca="false">IF($E739&gt;0,FH742/$E739,"-")</f>
        <v>#N/A</v>
      </c>
      <c r="FI745" s="263"/>
      <c r="FJ745" s="263" t="e">
        <f aca="false">IF($E739&gt;0,FJ742/$E739,"-")</f>
        <v>#N/A</v>
      </c>
      <c r="FK745" s="263"/>
    </row>
    <row r="746" customFormat="false" ht="12.75" hidden="true" customHeight="false" outlineLevel="0" collapsed="false">
      <c r="A746" s="232"/>
      <c r="B746" s="233"/>
      <c r="C746" s="232"/>
      <c r="D746" s="234"/>
      <c r="E746" s="234"/>
      <c r="F746" s="235"/>
      <c r="G746" s="234"/>
      <c r="H746" s="234"/>
      <c r="I746" s="237"/>
      <c r="J746" s="238"/>
      <c r="K746" s="265" t="s">
        <v>166</v>
      </c>
      <c r="L746" s="266" t="e">
        <f aca="false">IF($E739&gt;0,L744/$E739,"-")</f>
        <v>#N/A</v>
      </c>
      <c r="M746" s="266"/>
      <c r="N746" s="266" t="e">
        <f aca="false">IF($E739&gt;0,N744/$E739,"-")</f>
        <v>#N/A</v>
      </c>
      <c r="O746" s="266"/>
      <c r="P746" s="266" t="e">
        <f aca="false">IF($E739&gt;0,P744/$E739,"-")</f>
        <v>#N/A</v>
      </c>
      <c r="Q746" s="266"/>
      <c r="R746" s="266" t="e">
        <f aca="false">IF($E739&gt;0,R744/$E739,"-")</f>
        <v>#N/A</v>
      </c>
      <c r="S746" s="266"/>
      <c r="T746" s="266" t="e">
        <f aca="false">IF($E739&gt;0,T744/$E739,"-")</f>
        <v>#N/A</v>
      </c>
      <c r="U746" s="266"/>
      <c r="V746" s="266" t="e">
        <f aca="false">IF($E739&gt;0,V744/$E739,"-")</f>
        <v>#N/A</v>
      </c>
      <c r="W746" s="266"/>
      <c r="X746" s="266" t="e">
        <f aca="false">IF($E739&gt;0,X744/$E739,"-")</f>
        <v>#N/A</v>
      </c>
      <c r="Y746" s="266"/>
      <c r="Z746" s="266" t="e">
        <f aca="false">IF($E739&gt;0,Z744/$E739,"-")</f>
        <v>#N/A</v>
      </c>
      <c r="AA746" s="266"/>
      <c r="AB746" s="266" t="e">
        <f aca="false">IF($E739&gt;0,AB744/$E739,"-")</f>
        <v>#N/A</v>
      </c>
      <c r="AC746" s="266"/>
      <c r="AD746" s="266" t="e">
        <f aca="false">IF($E739&gt;0,AD744/$E739,"-")</f>
        <v>#N/A</v>
      </c>
      <c r="AE746" s="266"/>
      <c r="AF746" s="266" t="e">
        <f aca="false">IF($E739&gt;0,AF744/$E739,"-")</f>
        <v>#N/A</v>
      </c>
      <c r="AG746" s="266"/>
      <c r="AH746" s="266" t="e">
        <f aca="false">IF($E739&gt;0,AH744/$E739,"-")</f>
        <v>#N/A</v>
      </c>
      <c r="AI746" s="266"/>
      <c r="AJ746" s="266" t="e">
        <f aca="false">IF($E739&gt;0,AJ744/$E739,"-")</f>
        <v>#N/A</v>
      </c>
      <c r="AK746" s="266"/>
      <c r="AL746" s="266" t="e">
        <f aca="false">IF($E739&gt;0,AL744/$E739,"-")</f>
        <v>#N/A</v>
      </c>
      <c r="AM746" s="266"/>
      <c r="AN746" s="266" t="e">
        <f aca="false">IF($E739&gt;0,AN744/$E739,"-")</f>
        <v>#N/A</v>
      </c>
      <c r="AO746" s="266"/>
      <c r="AP746" s="266" t="e">
        <f aca="false">IF($E739&gt;0,AP744/$E739,"-")</f>
        <v>#N/A</v>
      </c>
      <c r="AQ746" s="266"/>
      <c r="AR746" s="266" t="e">
        <f aca="false">IF($E739&gt;0,AR744/$E739,"-")</f>
        <v>#N/A</v>
      </c>
      <c r="AS746" s="266"/>
      <c r="AT746" s="266" t="e">
        <f aca="false">IF($E739&gt;0,AT744/$E739,"-")</f>
        <v>#N/A</v>
      </c>
      <c r="AU746" s="266"/>
      <c r="AV746" s="266" t="e">
        <f aca="false">IF($E739&gt;0,AV744/$E739,"-")</f>
        <v>#N/A</v>
      </c>
      <c r="AW746" s="266"/>
      <c r="AX746" s="266" t="e">
        <f aca="false">IF($E739&gt;0,AX744/$E739,"-")</f>
        <v>#N/A</v>
      </c>
      <c r="AY746" s="266"/>
      <c r="AZ746" s="266" t="e">
        <f aca="false">IF($E739&gt;0,AZ744/$E739,"-")</f>
        <v>#N/A</v>
      </c>
      <c r="BA746" s="266"/>
      <c r="BB746" s="266" t="e">
        <f aca="false">IF($E739&gt;0,BB744/$E739,"-")</f>
        <v>#N/A</v>
      </c>
      <c r="BC746" s="266"/>
      <c r="BD746" s="266" t="e">
        <f aca="false">IF($E739&gt;0,BD744/$E739,"-")</f>
        <v>#N/A</v>
      </c>
      <c r="BE746" s="266"/>
      <c r="BF746" s="266" t="e">
        <f aca="false">IF($E739&gt;0,BF744/$E739,"-")</f>
        <v>#N/A</v>
      </c>
      <c r="BG746" s="266"/>
      <c r="BH746" s="266" t="e">
        <f aca="false">IF($E739&gt;0,BH744/$E739,"-")</f>
        <v>#N/A</v>
      </c>
      <c r="BI746" s="266"/>
      <c r="BJ746" s="266" t="e">
        <f aca="false">IF($E739&gt;0,BJ744/$E739,"-")</f>
        <v>#N/A</v>
      </c>
      <c r="BK746" s="266"/>
      <c r="BL746" s="266" t="e">
        <f aca="false">IF($E739&gt;0,BL744/$E739,"-")</f>
        <v>#N/A</v>
      </c>
      <c r="BM746" s="266"/>
      <c r="BN746" s="266" t="e">
        <f aca="false">IF($E739&gt;0,BN744/$E739,"-")</f>
        <v>#N/A</v>
      </c>
      <c r="BO746" s="266"/>
      <c r="BP746" s="266" t="e">
        <f aca="false">IF($E739&gt;0,BP744/$E739,"-")</f>
        <v>#N/A</v>
      </c>
      <c r="BQ746" s="266"/>
      <c r="BR746" s="300" t="e">
        <f aca="false">IF($E739&gt;0,BR744/$E739,"-")</f>
        <v>#N/A</v>
      </c>
      <c r="BS746" s="300"/>
      <c r="BT746" s="300" t="e">
        <f aca="false">IF($E739&gt;0,BT744/$E739,"-")</f>
        <v>#N/A</v>
      </c>
      <c r="BU746" s="300"/>
      <c r="BV746" s="300" t="e">
        <f aca="false">IF($E739&gt;0,BV744/$E739,"-")</f>
        <v>#N/A</v>
      </c>
      <c r="BW746" s="300"/>
      <c r="BX746" s="300" t="e">
        <f aca="false">IF($E739&gt;0,BX744/$E739,"-")</f>
        <v>#N/A</v>
      </c>
      <c r="BY746" s="300"/>
      <c r="BZ746" s="300" t="e">
        <f aca="false">IF($E739&gt;0,BZ744/$E739,"-")</f>
        <v>#N/A</v>
      </c>
      <c r="CA746" s="300"/>
      <c r="CB746" s="300" t="e">
        <f aca="false">IF($E739&gt;0,CB744/$E739,"-")</f>
        <v>#N/A</v>
      </c>
      <c r="CC746" s="300"/>
      <c r="CD746" s="300" t="e">
        <f aca="false">IF($E739&gt;0,CD744/$E739,"-")</f>
        <v>#N/A</v>
      </c>
      <c r="CE746" s="300"/>
      <c r="CF746" s="300" t="e">
        <f aca="false">IF($E739&gt;0,CF744/$E739,"-")</f>
        <v>#N/A</v>
      </c>
      <c r="CG746" s="300"/>
      <c r="CH746" s="300" t="e">
        <f aca="false">IF($E739&gt;0,CH744/$E739,"-")</f>
        <v>#N/A</v>
      </c>
      <c r="CI746" s="300"/>
      <c r="CJ746" s="300" t="e">
        <f aca="false">IF($E739&gt;0,CJ744/$E739,"-")</f>
        <v>#N/A</v>
      </c>
      <c r="CK746" s="300"/>
      <c r="CL746" s="300" t="e">
        <f aca="false">IF($E739&gt;0,CL744/$E739,"-")</f>
        <v>#N/A</v>
      </c>
      <c r="CM746" s="300"/>
      <c r="CN746" s="300" t="e">
        <f aca="false">IF($E739&gt;0,CN744/$E739,"-")</f>
        <v>#N/A</v>
      </c>
      <c r="CO746" s="300"/>
      <c r="CP746" s="300" t="e">
        <f aca="false">IF($E739&gt;0,CP744/$E739,"-")</f>
        <v>#N/A</v>
      </c>
      <c r="CQ746" s="300"/>
      <c r="CR746" s="300" t="e">
        <f aca="false">IF($E739&gt;0,CR744/$E739,"-")</f>
        <v>#N/A</v>
      </c>
      <c r="CS746" s="300"/>
      <c r="CT746" s="300" t="e">
        <f aca="false">IF($E739&gt;0,CT744/$E739,"-")</f>
        <v>#N/A</v>
      </c>
      <c r="CU746" s="300"/>
      <c r="CV746" s="300" t="e">
        <f aca="false">IF($E739&gt;0,CV744/$E739,"-")</f>
        <v>#N/A</v>
      </c>
      <c r="CW746" s="300"/>
      <c r="CX746" s="300" t="e">
        <f aca="false">IF($E739&gt;0,CX744/$E739,"-")</f>
        <v>#N/A</v>
      </c>
      <c r="CY746" s="300"/>
      <c r="CZ746" s="300" t="e">
        <f aca="false">IF($E739&gt;0,CZ744/$E739,"-")</f>
        <v>#N/A</v>
      </c>
      <c r="DA746" s="300"/>
      <c r="DB746" s="300" t="e">
        <f aca="false">IF($E739&gt;0,DB744/$E739,"-")</f>
        <v>#N/A</v>
      </c>
      <c r="DC746" s="300"/>
      <c r="DD746" s="300" t="e">
        <f aca="false">IF($E739&gt;0,DD744/$E739,"-")</f>
        <v>#N/A</v>
      </c>
      <c r="DE746" s="300"/>
      <c r="DF746" s="300" t="e">
        <f aca="false">IF($E739&gt;0,DF744/$E739,"-")</f>
        <v>#N/A</v>
      </c>
      <c r="DG746" s="300"/>
      <c r="DH746" s="300" t="e">
        <f aca="false">IF($E739&gt;0,DH744/$E739,"-")</f>
        <v>#N/A</v>
      </c>
      <c r="DI746" s="300"/>
      <c r="DJ746" s="301" t="e">
        <f aca="false">IF($E739&gt;0,DJ744/$E739,"-")</f>
        <v>#N/A</v>
      </c>
      <c r="DK746" s="301"/>
      <c r="DL746" s="300" t="e">
        <f aca="false">IF($E739&gt;0,DL744/$E739,"-")</f>
        <v>#N/A</v>
      </c>
      <c r="DM746" s="300"/>
      <c r="DN746" s="300" t="e">
        <f aca="false">IF($E739&gt;0,DN744/$E739,"-")</f>
        <v>#N/A</v>
      </c>
      <c r="DO746" s="300"/>
      <c r="DP746" s="300" t="e">
        <f aca="false">IF($E739&gt;0,DP744/$E739,"-")</f>
        <v>#N/A</v>
      </c>
      <c r="DQ746" s="300"/>
      <c r="DR746" s="300" t="e">
        <f aca="false">IF($E739&gt;0,DR744/$E739,"-")</f>
        <v>#N/A</v>
      </c>
      <c r="DS746" s="300"/>
      <c r="DT746" s="300" t="e">
        <f aca="false">IF($E739&gt;0,DT744/$E739,"-")</f>
        <v>#N/A</v>
      </c>
      <c r="DU746" s="300"/>
      <c r="DV746" s="300" t="e">
        <f aca="false">IF($E739&gt;0,DV744/$E739,"-")</f>
        <v>#N/A</v>
      </c>
      <c r="DW746" s="300"/>
      <c r="DX746" s="300" t="e">
        <f aca="false">IF($E739&gt;0,DX744/$E739,"-")</f>
        <v>#N/A</v>
      </c>
      <c r="DY746" s="300"/>
      <c r="DZ746" s="300" t="e">
        <f aca="false">IF($E739&gt;0,DZ744/$E739,"-")</f>
        <v>#N/A</v>
      </c>
      <c r="EA746" s="300"/>
      <c r="EB746" s="300" t="e">
        <f aca="false">IF($E739&gt;0,EB744/$E739,"-")</f>
        <v>#N/A</v>
      </c>
      <c r="EC746" s="300"/>
      <c r="ED746" s="300" t="e">
        <f aca="false">IF($E739&gt;0,ED744/$E739,"-")</f>
        <v>#N/A</v>
      </c>
      <c r="EE746" s="300"/>
      <c r="EF746" s="300" t="e">
        <f aca="false">IF($E739&gt;0,EF744/$E739,"-")</f>
        <v>#N/A</v>
      </c>
      <c r="EG746" s="300"/>
      <c r="EH746" s="300" t="e">
        <f aca="false">IF($E739&gt;0,EH744/$E739,"-")</f>
        <v>#N/A</v>
      </c>
      <c r="EI746" s="300"/>
      <c r="EJ746" s="300" t="e">
        <f aca="false">IF($E739&gt;0,EJ744/$E739,"-")</f>
        <v>#N/A</v>
      </c>
      <c r="EK746" s="300"/>
      <c r="EL746" s="300" t="e">
        <f aca="false">IF($E739&gt;0,EL744/$E739,"-")</f>
        <v>#N/A</v>
      </c>
      <c r="EM746" s="300"/>
      <c r="EN746" s="300" t="e">
        <f aca="false">IF($E739&gt;0,EN744/$E739,"-")</f>
        <v>#N/A</v>
      </c>
      <c r="EO746" s="300"/>
      <c r="EP746" s="300" t="e">
        <f aca="false">IF($E739&gt;0,EP744/$E739,"-")</f>
        <v>#N/A</v>
      </c>
      <c r="EQ746" s="300"/>
      <c r="ER746" s="300" t="e">
        <f aca="false">IF($E739&gt;0,ER744/$E739,"-")</f>
        <v>#N/A</v>
      </c>
      <c r="ES746" s="300"/>
      <c r="ET746" s="300" t="e">
        <f aca="false">IF($E739&gt;0,ET744/$E739,"-")</f>
        <v>#N/A</v>
      </c>
      <c r="EU746" s="300"/>
      <c r="EV746" s="300" t="e">
        <f aca="false">IF($E739&gt;0,EV744/$E739,"-")</f>
        <v>#N/A</v>
      </c>
      <c r="EW746" s="300"/>
      <c r="EX746" s="302" t="e">
        <f aca="false">IF($E739&gt;0,EX744/$E739,"-")</f>
        <v>#N/A</v>
      </c>
      <c r="EY746" s="302"/>
      <c r="EZ746" s="300" t="e">
        <f aca="false">IF($E739&gt;0,EZ744/$E739,"-")</f>
        <v>#N/A</v>
      </c>
      <c r="FA746" s="300"/>
      <c r="FB746" s="300" t="e">
        <f aca="false">IF($E739&gt;0,FB744/$E739,"-")</f>
        <v>#N/A</v>
      </c>
      <c r="FC746" s="300"/>
      <c r="FD746" s="300" t="e">
        <f aca="false">IF($E739&gt;0,FD744/$E739,"-")</f>
        <v>#N/A</v>
      </c>
      <c r="FE746" s="300"/>
      <c r="FF746" s="300" t="e">
        <f aca="false">IF($E739&gt;0,FF744/$E739,"-")</f>
        <v>#N/A</v>
      </c>
      <c r="FG746" s="300"/>
      <c r="FH746" s="300" t="e">
        <f aca="false">IF($E739&gt;0,FH744/$E739,"-")</f>
        <v>#N/A</v>
      </c>
      <c r="FI746" s="300"/>
      <c r="FJ746" s="300" t="e">
        <f aca="false">IF($E739&gt;0,FJ744/$E739,"-")</f>
        <v>#N/A</v>
      </c>
      <c r="FK746" s="300"/>
    </row>
    <row r="747" customFormat="false" ht="13.8" hidden="true" customHeight="false" outlineLevel="0" collapsed="false">
      <c r="A747" s="268"/>
      <c r="B747" s="269"/>
      <c r="C747" s="269"/>
      <c r="D747" s="271"/>
      <c r="E747" s="271"/>
      <c r="F747" s="269"/>
      <c r="G747" s="269"/>
      <c r="H747" s="269"/>
      <c r="I747" s="269"/>
      <c r="J747" s="269"/>
      <c r="K747" s="269"/>
      <c r="L747" s="274"/>
      <c r="M747" s="274"/>
      <c r="N747" s="274"/>
      <c r="O747" s="274"/>
      <c r="P747" s="274"/>
      <c r="Q747" s="274"/>
      <c r="R747" s="275"/>
      <c r="S747" s="275"/>
      <c r="T747" s="276"/>
      <c r="U747" s="276"/>
      <c r="V747" s="274"/>
      <c r="W747" s="274"/>
      <c r="X747" s="274"/>
      <c r="Y747" s="274"/>
      <c r="Z747" s="275"/>
      <c r="AA747" s="275"/>
      <c r="AB747" s="276"/>
      <c r="AC747" s="276"/>
      <c r="AD747" s="274"/>
      <c r="AE747" s="274"/>
      <c r="AF747" s="274"/>
      <c r="AG747" s="274"/>
      <c r="AH747" s="275"/>
      <c r="AI747" s="275"/>
      <c r="AJ747" s="276"/>
      <c r="AK747" s="276"/>
      <c r="AL747" s="274"/>
      <c r="AM747" s="274"/>
      <c r="AN747" s="274"/>
      <c r="AO747" s="274"/>
      <c r="AP747" s="275"/>
      <c r="AQ747" s="275"/>
      <c r="AR747" s="276"/>
      <c r="AS747" s="276"/>
      <c r="AT747" s="277"/>
      <c r="AU747" s="277"/>
      <c r="AV747" s="277"/>
      <c r="AW747" s="277"/>
      <c r="AX747" s="277"/>
      <c r="AY747" s="278"/>
      <c r="AZ747" s="279"/>
      <c r="BA747" s="277"/>
      <c r="BB747" s="277"/>
      <c r="BC747" s="277"/>
      <c r="BD747" s="277"/>
      <c r="BE747" s="277"/>
      <c r="BF747" s="277"/>
      <c r="BG747" s="278"/>
      <c r="BH747" s="279"/>
      <c r="BI747" s="277"/>
      <c r="BJ747" s="277"/>
      <c r="BK747" s="277"/>
      <c r="BL747" s="277"/>
      <c r="BM747" s="277"/>
      <c r="BN747" s="277"/>
      <c r="BO747" s="278"/>
      <c r="BP747" s="279"/>
      <c r="BQ747" s="277"/>
      <c r="BR747" s="277"/>
      <c r="BS747" s="277"/>
      <c r="BT747" s="277"/>
      <c r="BU747" s="277"/>
      <c r="BV747" s="277"/>
      <c r="BW747" s="278"/>
      <c r="BX747" s="279"/>
      <c r="BY747" s="277"/>
      <c r="BZ747" s="277"/>
      <c r="CA747" s="277"/>
      <c r="CB747" s="277"/>
      <c r="CC747" s="277"/>
      <c r="CD747" s="275"/>
      <c r="CE747" s="275"/>
      <c r="CF747" s="276"/>
      <c r="CG747" s="276"/>
      <c r="CH747" s="274"/>
      <c r="CI747" s="274"/>
      <c r="CJ747" s="274"/>
      <c r="CK747" s="274"/>
      <c r="CL747" s="275"/>
      <c r="CM747" s="275"/>
      <c r="CN747" s="276"/>
      <c r="CO747" s="276"/>
      <c r="CP747" s="280"/>
      <c r="CQ747" s="280"/>
      <c r="CR747" s="280"/>
      <c r="CS747" s="280"/>
      <c r="CT747" s="281"/>
      <c r="CU747" s="282"/>
      <c r="CV747" s="283"/>
      <c r="CW747" s="281"/>
      <c r="CX747" s="281"/>
      <c r="CY747" s="281"/>
      <c r="CZ747" s="281"/>
      <c r="DA747" s="281"/>
      <c r="DB747" s="281"/>
      <c r="DC747" s="282"/>
      <c r="DD747" s="283"/>
      <c r="DE747" s="281"/>
      <c r="DF747" s="281"/>
      <c r="DG747" s="281"/>
      <c r="DH747" s="281"/>
      <c r="DI747" s="281"/>
      <c r="DJ747" s="284"/>
      <c r="DK747" s="285"/>
      <c r="DL747" s="283"/>
      <c r="DM747" s="281"/>
      <c r="DN747" s="281"/>
      <c r="DO747" s="281"/>
      <c r="DP747" s="281"/>
      <c r="DQ747" s="281"/>
      <c r="DR747" s="281"/>
      <c r="DS747" s="282"/>
      <c r="DT747" s="283"/>
      <c r="DU747" s="281"/>
      <c r="DV747" s="281"/>
      <c r="DW747" s="281"/>
      <c r="DX747" s="281"/>
      <c r="DY747" s="281"/>
      <c r="DZ747" s="281"/>
      <c r="EA747" s="282"/>
      <c r="EB747" s="283"/>
      <c r="EC747" s="281"/>
      <c r="ED747" s="281"/>
      <c r="EE747" s="281"/>
      <c r="EF747" s="281"/>
      <c r="EG747" s="281"/>
      <c r="EH747" s="281"/>
      <c r="EI747" s="282"/>
      <c r="EJ747" s="283"/>
      <c r="EK747" s="281"/>
      <c r="EL747" s="281"/>
      <c r="EM747" s="281"/>
      <c r="EN747" s="281"/>
      <c r="EO747" s="281"/>
      <c r="EP747" s="281"/>
      <c r="EQ747" s="282"/>
      <c r="ER747" s="283"/>
      <c r="ES747" s="281"/>
      <c r="ET747" s="281"/>
      <c r="EU747" s="281"/>
      <c r="EV747" s="281"/>
      <c r="EW747" s="281"/>
      <c r="EX747" s="286"/>
      <c r="EY747" s="287"/>
      <c r="EZ747" s="283"/>
      <c r="FA747" s="281"/>
      <c r="FB747" s="281"/>
      <c r="FC747" s="281"/>
      <c r="FD747" s="281"/>
      <c r="FE747" s="281"/>
      <c r="FF747" s="281"/>
      <c r="FG747" s="282"/>
      <c r="FH747" s="283"/>
      <c r="FI747" s="281"/>
      <c r="FJ747" s="281"/>
      <c r="FK747" s="281"/>
    </row>
    <row r="748" customFormat="false" ht="12.75" hidden="true" customHeight="false" outlineLevel="0" collapsed="false">
      <c r="A748" s="232" t="s">
        <v>243</v>
      </c>
      <c r="B748" s="233" t="e">
        <f aca="false">VLOOKUP(A748,PLANEJAMENTO!$B$11:$C$96,2,FALSE())</f>
        <v>#N/A</v>
      </c>
      <c r="C748" s="232" t="e">
        <f aca="false">VLOOKUP(A748,PLANEJAMENTO!$B$11:$D$96,3,FALSE())</f>
        <v>#N/A</v>
      </c>
      <c r="D748" s="234" t="e">
        <f aca="false">VLOOKUP(A748,PLANEJAMENTO!$B$11:$E$96,4,FALSE())</f>
        <v>#N/A</v>
      </c>
      <c r="E748" s="234" t="e">
        <f aca="false">D748</f>
        <v>#N/A</v>
      </c>
      <c r="F748" s="235" t="n">
        <f aca="false">PRODUÇÕES!D60</f>
        <v>55</v>
      </c>
      <c r="G748" s="234" t="n">
        <f aca="false">F748*8</f>
        <v>440</v>
      </c>
      <c r="H748" s="234"/>
      <c r="I748" s="237"/>
      <c r="J748" s="238"/>
      <c r="K748" s="305" t="s">
        <v>159</v>
      </c>
      <c r="L748" s="240"/>
      <c r="M748" s="240"/>
      <c r="N748" s="240"/>
      <c r="O748" s="240"/>
      <c r="P748" s="240"/>
      <c r="Q748" s="240"/>
      <c r="R748" s="240"/>
      <c r="S748" s="240"/>
      <c r="T748" s="240"/>
      <c r="U748" s="240"/>
      <c r="V748" s="240"/>
      <c r="W748" s="240"/>
      <c r="X748" s="240"/>
      <c r="Y748" s="240"/>
      <c r="Z748" s="240"/>
      <c r="AA748" s="240"/>
      <c r="AB748" s="240"/>
      <c r="AC748" s="240"/>
      <c r="AD748" s="240"/>
      <c r="AE748" s="240"/>
      <c r="AF748" s="240"/>
      <c r="AG748" s="240"/>
      <c r="AH748" s="240"/>
      <c r="AI748" s="240"/>
      <c r="AJ748" s="240"/>
      <c r="AK748" s="240"/>
      <c r="AL748" s="240"/>
      <c r="AM748" s="240"/>
      <c r="AN748" s="240"/>
      <c r="AO748" s="240"/>
      <c r="AP748" s="240"/>
      <c r="AQ748" s="240"/>
      <c r="AR748" s="240"/>
      <c r="AS748" s="240"/>
      <c r="AT748" s="240"/>
      <c r="AU748" s="240"/>
      <c r="AV748" s="240"/>
      <c r="AW748" s="240"/>
      <c r="AX748" s="240"/>
      <c r="AY748" s="240"/>
      <c r="AZ748" s="240"/>
      <c r="BA748" s="240"/>
      <c r="BB748" s="240"/>
      <c r="BC748" s="240"/>
      <c r="BD748" s="240"/>
      <c r="BE748" s="240"/>
      <c r="BF748" s="345"/>
      <c r="BG748" s="345"/>
      <c r="BH748" s="240"/>
      <c r="BI748" s="240"/>
      <c r="BJ748" s="240"/>
      <c r="BK748" s="240"/>
      <c r="BL748" s="240"/>
      <c r="BM748" s="240"/>
      <c r="BN748" s="240"/>
      <c r="BO748" s="240"/>
      <c r="BP748" s="240"/>
      <c r="BQ748" s="240"/>
      <c r="BR748" s="308"/>
      <c r="BS748" s="308"/>
      <c r="BT748" s="308"/>
      <c r="BU748" s="308"/>
      <c r="BV748" s="308"/>
      <c r="BW748" s="308"/>
      <c r="BX748" s="308"/>
      <c r="BY748" s="308"/>
      <c r="BZ748" s="308"/>
      <c r="CA748" s="308"/>
      <c r="CB748" s="308"/>
      <c r="CC748" s="308"/>
      <c r="CD748" s="308"/>
      <c r="CE748" s="308"/>
      <c r="CF748" s="308"/>
      <c r="CG748" s="308"/>
      <c r="CH748" s="395" t="n">
        <f aca="false">6-CH730</f>
        <v>4.88037303777815</v>
      </c>
      <c r="CI748" s="395"/>
      <c r="CJ748" s="395" t="n">
        <v>0.158368233865379</v>
      </c>
      <c r="CK748" s="395"/>
      <c r="CL748" s="308"/>
      <c r="CM748" s="308"/>
      <c r="CN748" s="308"/>
      <c r="CO748" s="308"/>
      <c r="CP748" s="308"/>
      <c r="CQ748" s="308"/>
      <c r="CR748" s="308"/>
      <c r="CS748" s="308"/>
      <c r="CT748" s="308"/>
      <c r="CU748" s="308"/>
      <c r="CV748" s="308"/>
      <c r="CW748" s="308"/>
      <c r="CX748" s="308"/>
      <c r="CY748" s="308"/>
      <c r="CZ748" s="308"/>
      <c r="DA748" s="308"/>
      <c r="DB748" s="308"/>
      <c r="DC748" s="308"/>
      <c r="DD748" s="308"/>
      <c r="DE748" s="308"/>
      <c r="DF748" s="308"/>
      <c r="DG748" s="308"/>
      <c r="DH748" s="308"/>
      <c r="DI748" s="308"/>
      <c r="DJ748" s="315"/>
      <c r="DK748" s="315"/>
      <c r="DL748" s="308"/>
      <c r="DM748" s="308"/>
      <c r="DN748" s="308"/>
      <c r="DO748" s="308"/>
      <c r="DP748" s="308"/>
      <c r="DQ748" s="308"/>
      <c r="DR748" s="308"/>
      <c r="DS748" s="308"/>
      <c r="DT748" s="308"/>
      <c r="DU748" s="308"/>
      <c r="DV748" s="308"/>
      <c r="DW748" s="308"/>
      <c r="DX748" s="308"/>
      <c r="DY748" s="308"/>
      <c r="DZ748" s="308"/>
      <c r="EA748" s="308"/>
      <c r="EB748" s="308"/>
      <c r="EC748" s="308"/>
      <c r="ED748" s="308"/>
      <c r="EE748" s="308"/>
      <c r="EF748" s="308"/>
      <c r="EG748" s="308"/>
      <c r="EH748" s="308"/>
      <c r="EI748" s="308"/>
      <c r="EJ748" s="308"/>
      <c r="EK748" s="308"/>
      <c r="EL748" s="308"/>
      <c r="EM748" s="308"/>
      <c r="EN748" s="308"/>
      <c r="EO748" s="308"/>
      <c r="EP748" s="308"/>
      <c r="EQ748" s="308"/>
      <c r="ER748" s="308"/>
      <c r="ES748" s="308"/>
      <c r="ET748" s="308"/>
      <c r="EU748" s="308"/>
      <c r="EV748" s="308"/>
      <c r="EW748" s="308"/>
      <c r="EX748" s="309"/>
      <c r="EY748" s="309"/>
      <c r="EZ748" s="308"/>
      <c r="FA748" s="308"/>
      <c r="FB748" s="308"/>
      <c r="FC748" s="308"/>
      <c r="FD748" s="308"/>
      <c r="FE748" s="308"/>
      <c r="FF748" s="308"/>
      <c r="FG748" s="308"/>
      <c r="FH748" s="308"/>
      <c r="FI748" s="308"/>
      <c r="FJ748" s="308"/>
      <c r="FK748" s="308"/>
    </row>
    <row r="749" customFormat="false" ht="12.75" hidden="true" customHeight="false" outlineLevel="0" collapsed="false">
      <c r="A749" s="232"/>
      <c r="B749" s="233"/>
      <c r="C749" s="232"/>
      <c r="D749" s="234"/>
      <c r="E749" s="234"/>
      <c r="F749" s="235"/>
      <c r="G749" s="234"/>
      <c r="H749" s="234"/>
      <c r="I749" s="237"/>
      <c r="J749" s="238"/>
      <c r="K749" s="244" t="s">
        <v>160</v>
      </c>
      <c r="L749" s="245"/>
      <c r="M749" s="245"/>
      <c r="N749" s="245"/>
      <c r="O749" s="245"/>
      <c r="P749" s="245"/>
      <c r="Q749" s="245"/>
      <c r="R749" s="245"/>
      <c r="S749" s="245"/>
      <c r="T749" s="245"/>
      <c r="U749" s="245"/>
      <c r="V749" s="245"/>
      <c r="W749" s="245"/>
      <c r="X749" s="245"/>
      <c r="Y749" s="245"/>
      <c r="Z749" s="245"/>
      <c r="AA749" s="245"/>
      <c r="AB749" s="245"/>
      <c r="AC749" s="245"/>
      <c r="AD749" s="245"/>
      <c r="AE749" s="245"/>
      <c r="AF749" s="245"/>
      <c r="AG749" s="245"/>
      <c r="AH749" s="245"/>
      <c r="AI749" s="245"/>
      <c r="AJ749" s="245"/>
      <c r="AK749" s="245"/>
      <c r="AL749" s="245"/>
      <c r="AM749" s="245"/>
      <c r="AN749" s="245"/>
      <c r="AO749" s="245"/>
      <c r="AP749" s="245"/>
      <c r="AQ749" s="245"/>
      <c r="AR749" s="245"/>
      <c r="AS749" s="245"/>
      <c r="AT749" s="245"/>
      <c r="AU749" s="245"/>
      <c r="AV749" s="245"/>
      <c r="AW749" s="245"/>
      <c r="AX749" s="245"/>
      <c r="AY749" s="245"/>
      <c r="AZ749" s="245"/>
      <c r="BA749" s="245"/>
      <c r="BB749" s="245"/>
      <c r="BC749" s="245"/>
      <c r="BD749" s="245"/>
      <c r="BE749" s="245"/>
      <c r="BF749" s="245"/>
      <c r="BG749" s="245"/>
      <c r="BH749" s="245"/>
      <c r="BI749" s="245"/>
      <c r="BJ749" s="245"/>
      <c r="BK749" s="245"/>
      <c r="BL749" s="245"/>
      <c r="BM749" s="245"/>
      <c r="BN749" s="245"/>
      <c r="BO749" s="245"/>
      <c r="BP749" s="245"/>
      <c r="BQ749" s="245"/>
      <c r="BR749" s="245"/>
      <c r="BS749" s="245"/>
      <c r="BT749" s="245"/>
      <c r="BU749" s="245"/>
      <c r="BV749" s="245"/>
      <c r="BW749" s="245"/>
      <c r="BX749" s="245"/>
      <c r="BY749" s="245"/>
      <c r="BZ749" s="245"/>
      <c r="CA749" s="245"/>
      <c r="CB749" s="245"/>
      <c r="CC749" s="245"/>
      <c r="CD749" s="245"/>
      <c r="CE749" s="245"/>
      <c r="CF749" s="245"/>
      <c r="CG749" s="245"/>
      <c r="CH749" s="245" t="n">
        <v>1</v>
      </c>
      <c r="CI749" s="245"/>
      <c r="CJ749" s="245" t="n">
        <v>1</v>
      </c>
      <c r="CK749" s="245"/>
      <c r="CL749" s="245"/>
      <c r="CM749" s="245"/>
      <c r="CN749" s="245"/>
      <c r="CO749" s="245"/>
      <c r="CP749" s="245"/>
      <c r="CQ749" s="245"/>
      <c r="CR749" s="245"/>
      <c r="CS749" s="245"/>
      <c r="CT749" s="245"/>
      <c r="CU749" s="245"/>
      <c r="CV749" s="245"/>
      <c r="CW749" s="245"/>
      <c r="CX749" s="245"/>
      <c r="CY749" s="245"/>
      <c r="CZ749" s="245"/>
      <c r="DA749" s="245"/>
      <c r="DB749" s="245"/>
      <c r="DC749" s="245"/>
      <c r="DD749" s="245"/>
      <c r="DE749" s="245"/>
      <c r="DF749" s="245"/>
      <c r="DG749" s="245"/>
      <c r="DH749" s="245"/>
      <c r="DI749" s="245"/>
      <c r="DJ749" s="310"/>
      <c r="DK749" s="310"/>
      <c r="DL749" s="245"/>
      <c r="DM749" s="245"/>
      <c r="DN749" s="245"/>
      <c r="DO749" s="245"/>
      <c r="DP749" s="245"/>
      <c r="DQ749" s="245"/>
      <c r="DR749" s="245"/>
      <c r="DS749" s="245"/>
      <c r="DT749" s="245"/>
      <c r="DU749" s="245"/>
      <c r="DV749" s="245"/>
      <c r="DW749" s="245"/>
      <c r="DX749" s="245"/>
      <c r="DY749" s="245"/>
      <c r="DZ749" s="245"/>
      <c r="EA749" s="245"/>
      <c r="EB749" s="245"/>
      <c r="EC749" s="245"/>
      <c r="ED749" s="245"/>
      <c r="EE749" s="245"/>
      <c r="EF749" s="245"/>
      <c r="EG749" s="245"/>
      <c r="EH749" s="245"/>
      <c r="EI749" s="245"/>
      <c r="EJ749" s="245"/>
      <c r="EK749" s="245"/>
      <c r="EL749" s="245"/>
      <c r="EM749" s="245"/>
      <c r="EN749" s="245"/>
      <c r="EO749" s="245"/>
      <c r="EP749" s="245"/>
      <c r="EQ749" s="245"/>
      <c r="ER749" s="245"/>
      <c r="ES749" s="245"/>
      <c r="ET749" s="245"/>
      <c r="EU749" s="245"/>
      <c r="EV749" s="245"/>
      <c r="EW749" s="245"/>
      <c r="EX749" s="246"/>
      <c r="EY749" s="246"/>
      <c r="EZ749" s="245"/>
      <c r="FA749" s="245"/>
      <c r="FB749" s="245"/>
      <c r="FC749" s="245"/>
      <c r="FD749" s="245"/>
      <c r="FE749" s="245"/>
      <c r="FF749" s="245"/>
      <c r="FG749" s="245"/>
      <c r="FH749" s="245"/>
      <c r="FI749" s="245"/>
      <c r="FJ749" s="245"/>
      <c r="FK749" s="245"/>
    </row>
    <row r="750" customFormat="false" ht="12.75" hidden="true" customHeight="false" outlineLevel="0" collapsed="false">
      <c r="A750" s="232"/>
      <c r="B750" s="233"/>
      <c r="C750" s="232"/>
      <c r="D750" s="234"/>
      <c r="E750" s="234"/>
      <c r="F750" s="235"/>
      <c r="G750" s="234"/>
      <c r="H750" s="234"/>
      <c r="I750" s="237"/>
      <c r="J750" s="238"/>
      <c r="K750" s="247" t="s">
        <v>161</v>
      </c>
      <c r="L750" s="248" t="n">
        <f aca="false">(L748*L749*$G748)*$L$8</f>
        <v>0</v>
      </c>
      <c r="M750" s="248"/>
      <c r="N750" s="248" t="n">
        <f aca="false">(N748*N749*$G748)*$L$8</f>
        <v>0</v>
      </c>
      <c r="O750" s="248"/>
      <c r="P750" s="248" t="n">
        <f aca="false">(P748*P749*$G748)*$L$8</f>
        <v>0</v>
      </c>
      <c r="Q750" s="248"/>
      <c r="R750" s="248" t="n">
        <f aca="false">(R748*R749*$G748)*$L$8</f>
        <v>0</v>
      </c>
      <c r="S750" s="248"/>
      <c r="T750" s="248" t="n">
        <f aca="false">(T748*T749*$G748)*$T$8</f>
        <v>0</v>
      </c>
      <c r="U750" s="248"/>
      <c r="V750" s="248" t="n">
        <f aca="false">(V748*V749*$G748)*$T$8</f>
        <v>0</v>
      </c>
      <c r="W750" s="248"/>
      <c r="X750" s="248" t="n">
        <f aca="false">(X748*X749*$G748)*$T$8</f>
        <v>0</v>
      </c>
      <c r="Y750" s="248"/>
      <c r="Z750" s="248" t="n">
        <f aca="false">(Z748*Z749*$G748)*$T$8</f>
        <v>0</v>
      </c>
      <c r="AA750" s="248"/>
      <c r="AB750" s="248" t="n">
        <f aca="false">(AB748*AB749*$G748)*$AB$8</f>
        <v>0</v>
      </c>
      <c r="AC750" s="248"/>
      <c r="AD750" s="248" t="n">
        <f aca="false">(AD748*AD749*$G748)*$AB$8</f>
        <v>0</v>
      </c>
      <c r="AE750" s="248"/>
      <c r="AF750" s="248" t="n">
        <f aca="false">(AF748*AF749*$G748)*$AB$8</f>
        <v>0</v>
      </c>
      <c r="AG750" s="248"/>
      <c r="AH750" s="248" t="n">
        <f aca="false">(AH748*AH749*$G748)*$AB$8</f>
        <v>0</v>
      </c>
      <c r="AI750" s="248"/>
      <c r="AJ750" s="248" t="n">
        <f aca="false">(AJ748*AJ749*$G748)*$AJ$8</f>
        <v>0</v>
      </c>
      <c r="AK750" s="248"/>
      <c r="AL750" s="248" t="n">
        <f aca="false">(AL748*AL749*$G748)*$AJ$8</f>
        <v>0</v>
      </c>
      <c r="AM750" s="248"/>
      <c r="AN750" s="248" t="n">
        <f aca="false">(AN748*AN749*$G748)*$AJ$8</f>
        <v>0</v>
      </c>
      <c r="AO750" s="248"/>
      <c r="AP750" s="248" t="n">
        <f aca="false">(AP748*AP749*$G748)*$AJ$8</f>
        <v>0</v>
      </c>
      <c r="AQ750" s="248"/>
      <c r="AR750" s="248" t="n">
        <f aca="false">(AR748*AR749*$G748)*$AT$8</f>
        <v>0</v>
      </c>
      <c r="AS750" s="248"/>
      <c r="AT750" s="248" t="n">
        <f aca="false">(AT748*AT749*$G748)*$AT$8</f>
        <v>0</v>
      </c>
      <c r="AU750" s="248"/>
      <c r="AV750" s="248" t="n">
        <f aca="false">(AV748*AV749*$G748)*$AT$8</f>
        <v>0</v>
      </c>
      <c r="AW750" s="248"/>
      <c r="AX750" s="248" t="n">
        <f aca="false">(AX748*AX749*$G748)*$AT$8</f>
        <v>0</v>
      </c>
      <c r="AY750" s="248"/>
      <c r="AZ750" s="248" t="n">
        <f aca="false">(AZ748*AZ749*$G748)*$BB$8</f>
        <v>0</v>
      </c>
      <c r="BA750" s="248"/>
      <c r="BB750" s="248" t="n">
        <f aca="false">(BB748*BB749*$G748)*$BB$8</f>
        <v>0</v>
      </c>
      <c r="BC750" s="248"/>
      <c r="BD750" s="248" t="n">
        <f aca="false">(BD748*BD749*$G748)*$BB$8</f>
        <v>0</v>
      </c>
      <c r="BE750" s="248"/>
      <c r="BF750" s="248" t="n">
        <f aca="false">(BF748*BF749*$G748)*$BB$8</f>
        <v>0</v>
      </c>
      <c r="BG750" s="248"/>
      <c r="BH750" s="248" t="n">
        <f aca="false">(BH748*BH749*$G748)*$BJ$8</f>
        <v>0</v>
      </c>
      <c r="BI750" s="248"/>
      <c r="BJ750" s="248" t="n">
        <f aca="false">(BJ748*BJ749*$G748)*$BJ$8</f>
        <v>0</v>
      </c>
      <c r="BK750" s="248"/>
      <c r="BL750" s="248" t="n">
        <f aca="false">(BL748*BL749*$G748)*$BJ$8</f>
        <v>0</v>
      </c>
      <c r="BM750" s="248"/>
      <c r="BN750" s="248" t="n">
        <f aca="false">(BN748*BN749*$G748)*$BJ$8</f>
        <v>0</v>
      </c>
      <c r="BO750" s="248"/>
      <c r="BP750" s="248" t="n">
        <f aca="false">(BP748*BP749*$G748)*$BT$8</f>
        <v>0</v>
      </c>
      <c r="BQ750" s="248"/>
      <c r="BR750" s="248" t="n">
        <f aca="false">(BR748*BR749*$G748)*$BT$8</f>
        <v>0</v>
      </c>
      <c r="BS750" s="248"/>
      <c r="BT750" s="248" t="n">
        <f aca="false">(BT748*BT749*$G748)*$BT$8</f>
        <v>0</v>
      </c>
      <c r="BU750" s="248"/>
      <c r="BV750" s="248" t="n">
        <f aca="false">(BV748*BV749*$G748)*$BT$8</f>
        <v>0</v>
      </c>
      <c r="BW750" s="248"/>
      <c r="BX750" s="248" t="n">
        <f aca="false">(BX748*BX749*$G748)*$CB$8</f>
        <v>0</v>
      </c>
      <c r="BY750" s="248"/>
      <c r="BZ750" s="248" t="n">
        <f aca="false">(BZ748*BZ749*$G748)*$CB$8</f>
        <v>0</v>
      </c>
      <c r="CA750" s="248"/>
      <c r="CB750" s="248" t="n">
        <f aca="false">(CB748*CB749*$G748)*$CB$8</f>
        <v>0</v>
      </c>
      <c r="CC750" s="248"/>
      <c r="CD750" s="248" t="n">
        <f aca="false">(CD748*CD749*$G748)*$CB$8</f>
        <v>0</v>
      </c>
      <c r="CE750" s="248"/>
      <c r="CF750" s="248" t="n">
        <f aca="false">(CF748*CF749*$G748)*$CB$8</f>
        <v>0</v>
      </c>
      <c r="CG750" s="248"/>
      <c r="CH750" s="248" t="n">
        <f aca="false">(CH748*CH749*$G748)*$CB$8</f>
        <v>2147.36413662239</v>
      </c>
      <c r="CI750" s="248"/>
      <c r="CJ750" s="248" t="n">
        <f aca="false">(CJ748*CJ749*$G748)*$CJ$8</f>
        <v>69.6820229007667</v>
      </c>
      <c r="CK750" s="248"/>
      <c r="CL750" s="248" t="n">
        <f aca="false">(CL748*CL749*$G748)*$CJ$8</f>
        <v>0</v>
      </c>
      <c r="CM750" s="248"/>
      <c r="CN750" s="248" t="n">
        <f aca="false">(CN748*CN749*$G748)*$CT$8</f>
        <v>0</v>
      </c>
      <c r="CO750" s="248"/>
      <c r="CP750" s="248" t="n">
        <f aca="false">(CP748*CP749*$G748)*$CT$8</f>
        <v>0</v>
      </c>
      <c r="CQ750" s="248"/>
      <c r="CR750" s="248" t="n">
        <f aca="false">(CR748*CR749*$G748)*$CT$8</f>
        <v>0</v>
      </c>
      <c r="CS750" s="248"/>
      <c r="CT750" s="248" t="n">
        <f aca="false">(CT748*CT749*$G748)*$CT$8</f>
        <v>0</v>
      </c>
      <c r="CU750" s="248"/>
      <c r="CV750" s="248" t="n">
        <f aca="false">(CV748*CV749*$G748)*$DB$8</f>
        <v>0</v>
      </c>
      <c r="CW750" s="248"/>
      <c r="CX750" s="248" t="n">
        <f aca="false">(CX748*CX749*$G748)*$DB$8</f>
        <v>0</v>
      </c>
      <c r="CY750" s="248"/>
      <c r="CZ750" s="248" t="n">
        <f aca="false">(CZ748*CZ749*$G748)*$DB$8</f>
        <v>0</v>
      </c>
      <c r="DA750" s="248"/>
      <c r="DB750" s="248" t="n">
        <f aca="false">(DB748*DB749*$G748)*$DB$8</f>
        <v>0</v>
      </c>
      <c r="DC750" s="248"/>
      <c r="DD750" s="248" t="n">
        <f aca="false">(DD748*DD749*$G748)*$DB$8</f>
        <v>0</v>
      </c>
      <c r="DE750" s="248"/>
      <c r="DF750" s="248" t="n">
        <f aca="false">(DF748*DF749*$G748)*$DB$8</f>
        <v>0</v>
      </c>
      <c r="DG750" s="248"/>
      <c r="DH750" s="248" t="n">
        <f aca="false">(DH748*DH749*$G748)*$DB$8</f>
        <v>0</v>
      </c>
      <c r="DI750" s="248"/>
      <c r="DJ750" s="292" t="n">
        <f aca="false">(DJ748*DJ749*$G748)*$DB$8</f>
        <v>0</v>
      </c>
      <c r="DK750" s="292"/>
      <c r="DL750" s="248" t="n">
        <f aca="false">(DL748*DL749*$G748)*$DB$8</f>
        <v>0</v>
      </c>
      <c r="DM750" s="248"/>
      <c r="DN750" s="248" t="n">
        <f aca="false">(DN748*DN749*$G748)*$DB$8</f>
        <v>0</v>
      </c>
      <c r="DO750" s="248"/>
      <c r="DP750" s="248" t="n">
        <f aca="false">(DP748*DP749*$G748)*$DB$8</f>
        <v>0</v>
      </c>
      <c r="DQ750" s="248"/>
      <c r="DR750" s="248" t="n">
        <f aca="false">(DR748*DR749*$G748)*$DB$8</f>
        <v>0</v>
      </c>
      <c r="DS750" s="248"/>
      <c r="DT750" s="248" t="n">
        <f aca="false">(DT748*DT749*$G748)*$DB$8</f>
        <v>0</v>
      </c>
      <c r="DU750" s="248"/>
      <c r="DV750" s="248" t="n">
        <f aca="false">(DV748*DV749*$G748)*$DB$8</f>
        <v>0</v>
      </c>
      <c r="DW750" s="248"/>
      <c r="DX750" s="248" t="n">
        <f aca="false">(DX748*DX749*$G748)*$DB$8</f>
        <v>0</v>
      </c>
      <c r="DY750" s="248"/>
      <c r="DZ750" s="248" t="n">
        <f aca="false">(DZ748*DZ749*$G748)*$DB$8</f>
        <v>0</v>
      </c>
      <c r="EA750" s="248"/>
      <c r="EB750" s="248" t="n">
        <f aca="false">(EB748*EB749*$G748)*$DB$8</f>
        <v>0</v>
      </c>
      <c r="EC750" s="248"/>
      <c r="ED750" s="248" t="n">
        <f aca="false">(ED748*ED749*$G748)*$DB$8</f>
        <v>0</v>
      </c>
      <c r="EE750" s="248"/>
      <c r="EF750" s="248" t="n">
        <f aca="false">(EF748*EF749*$G748)*$DB$8</f>
        <v>0</v>
      </c>
      <c r="EG750" s="248"/>
      <c r="EH750" s="248" t="n">
        <f aca="false">(EH748*EH749*$G748)*$DB$8</f>
        <v>0</v>
      </c>
      <c r="EI750" s="248"/>
      <c r="EJ750" s="248" t="n">
        <f aca="false">(EJ748*EJ749*$G748)*$DB$8</f>
        <v>0</v>
      </c>
      <c r="EK750" s="248"/>
      <c r="EL750" s="248" t="n">
        <f aca="false">(EL748*EL749*$G748)*$DB$8</f>
        <v>0</v>
      </c>
      <c r="EM750" s="248"/>
      <c r="EN750" s="248" t="n">
        <f aca="false">(EN748*EN749*$G748)*$DB$8</f>
        <v>0</v>
      </c>
      <c r="EO750" s="248"/>
      <c r="EP750" s="248" t="n">
        <f aca="false">(EP748*EP749*$G748)*$DB$8</f>
        <v>0</v>
      </c>
      <c r="EQ750" s="248"/>
      <c r="ER750" s="248" t="n">
        <f aca="false">(ER748*ER749*$G748)*$DB$8</f>
        <v>0</v>
      </c>
      <c r="ES750" s="248"/>
      <c r="ET750" s="248" t="n">
        <f aca="false">(ET748*ET749*$G748)*$DB$8</f>
        <v>0</v>
      </c>
      <c r="EU750" s="248"/>
      <c r="EV750" s="248" t="n">
        <f aca="false">(EV748*EV749*$G748)*$DB$8</f>
        <v>0</v>
      </c>
      <c r="EW750" s="248"/>
      <c r="EX750" s="249" t="n">
        <f aca="false">(EX748*EX749*$G748)*$DB$8</f>
        <v>0</v>
      </c>
      <c r="EY750" s="249"/>
      <c r="EZ750" s="248" t="n">
        <f aca="false">(EZ748*EZ749*$G748)*$DB$8</f>
        <v>0</v>
      </c>
      <c r="FA750" s="248"/>
      <c r="FB750" s="248" t="n">
        <f aca="false">(FB748*FB749*$G748)*$DB$8</f>
        <v>0</v>
      </c>
      <c r="FC750" s="248"/>
      <c r="FD750" s="248" t="n">
        <f aca="false">(FD748*FD749*$G748)*$DB$8</f>
        <v>0</v>
      </c>
      <c r="FE750" s="248"/>
      <c r="FF750" s="248" t="n">
        <f aca="false">(FF748*FF749*$G748)*$DB$8</f>
        <v>0</v>
      </c>
      <c r="FG750" s="248"/>
      <c r="FH750" s="248" t="n">
        <f aca="false">(FH748*FH749*$G748)*$DB$8</f>
        <v>0</v>
      </c>
      <c r="FI750" s="248"/>
      <c r="FJ750" s="248" t="n">
        <f aca="false">(FJ748*FJ749*$G748)*$DB$8</f>
        <v>0</v>
      </c>
      <c r="FK750" s="248"/>
    </row>
    <row r="751" customFormat="false" ht="12.75" hidden="true" customHeight="false" outlineLevel="0" collapsed="false">
      <c r="A751" s="232"/>
      <c r="B751" s="233"/>
      <c r="C751" s="232"/>
      <c r="D751" s="234"/>
      <c r="E751" s="234"/>
      <c r="F751" s="235"/>
      <c r="G751" s="234"/>
      <c r="H751" s="234"/>
      <c r="I751" s="237"/>
      <c r="J751" s="238"/>
      <c r="K751" s="250" t="s">
        <v>162</v>
      </c>
      <c r="L751" s="251" t="n">
        <f aca="false">L750</f>
        <v>0</v>
      </c>
      <c r="M751" s="251"/>
      <c r="N751" s="251" t="n">
        <f aca="false">L751+N750</f>
        <v>0</v>
      </c>
      <c r="O751" s="251"/>
      <c r="P751" s="251" t="n">
        <f aca="false">N751+P750</f>
        <v>0</v>
      </c>
      <c r="Q751" s="251"/>
      <c r="R751" s="251" t="n">
        <f aca="false">P751+R750</f>
        <v>0</v>
      </c>
      <c r="S751" s="251"/>
      <c r="T751" s="251" t="n">
        <f aca="false">R751+T750</f>
        <v>0</v>
      </c>
      <c r="U751" s="251"/>
      <c r="V751" s="251" t="n">
        <f aca="false">T751+V750</f>
        <v>0</v>
      </c>
      <c r="W751" s="251"/>
      <c r="X751" s="251" t="n">
        <f aca="false">V751+X750</f>
        <v>0</v>
      </c>
      <c r="Y751" s="251"/>
      <c r="Z751" s="251" t="n">
        <f aca="false">X751+Z750</f>
        <v>0</v>
      </c>
      <c r="AA751" s="251"/>
      <c r="AB751" s="251" t="n">
        <f aca="false">Z751+AB750</f>
        <v>0</v>
      </c>
      <c r="AC751" s="251"/>
      <c r="AD751" s="251" t="n">
        <f aca="false">AB751+AD750</f>
        <v>0</v>
      </c>
      <c r="AE751" s="251"/>
      <c r="AF751" s="251" t="n">
        <f aca="false">AD751+AF750</f>
        <v>0</v>
      </c>
      <c r="AG751" s="251"/>
      <c r="AH751" s="251" t="n">
        <f aca="false">AF751+AH750</f>
        <v>0</v>
      </c>
      <c r="AI751" s="251"/>
      <c r="AJ751" s="251" t="n">
        <f aca="false">AH751+AJ750</f>
        <v>0</v>
      </c>
      <c r="AK751" s="251"/>
      <c r="AL751" s="251" t="n">
        <f aca="false">AJ751+AL750</f>
        <v>0</v>
      </c>
      <c r="AM751" s="251"/>
      <c r="AN751" s="251" t="n">
        <f aca="false">AL751+AN750</f>
        <v>0</v>
      </c>
      <c r="AO751" s="251"/>
      <c r="AP751" s="251" t="n">
        <f aca="false">AN751+AP750</f>
        <v>0</v>
      </c>
      <c r="AQ751" s="251"/>
      <c r="AR751" s="251" t="n">
        <f aca="false">AP751+AR750</f>
        <v>0</v>
      </c>
      <c r="AS751" s="251"/>
      <c r="AT751" s="251" t="n">
        <f aca="false">AR751+AT750</f>
        <v>0</v>
      </c>
      <c r="AU751" s="251"/>
      <c r="AV751" s="251" t="n">
        <f aca="false">AT751+AV750</f>
        <v>0</v>
      </c>
      <c r="AW751" s="251"/>
      <c r="AX751" s="251" t="n">
        <f aca="false">AV751+AX750</f>
        <v>0</v>
      </c>
      <c r="AY751" s="251"/>
      <c r="AZ751" s="251" t="n">
        <f aca="false">AX751+AZ750</f>
        <v>0</v>
      </c>
      <c r="BA751" s="251"/>
      <c r="BB751" s="251" t="n">
        <f aca="false">AZ751+BB750</f>
        <v>0</v>
      </c>
      <c r="BC751" s="251"/>
      <c r="BD751" s="251" t="n">
        <f aca="false">BB751+BD750</f>
        <v>0</v>
      </c>
      <c r="BE751" s="251"/>
      <c r="BF751" s="251" t="n">
        <f aca="false">BD751+BF750</f>
        <v>0</v>
      </c>
      <c r="BG751" s="251"/>
      <c r="BH751" s="251" t="n">
        <f aca="false">BF751+BH750</f>
        <v>0</v>
      </c>
      <c r="BI751" s="251"/>
      <c r="BJ751" s="251" t="n">
        <f aca="false">BH751+BJ750</f>
        <v>0</v>
      </c>
      <c r="BK751" s="251"/>
      <c r="BL751" s="251" t="n">
        <f aca="false">BJ751+BL750</f>
        <v>0</v>
      </c>
      <c r="BM751" s="251"/>
      <c r="BN751" s="251" t="n">
        <f aca="false">BL751+BN750</f>
        <v>0</v>
      </c>
      <c r="BO751" s="251"/>
      <c r="BP751" s="251" t="n">
        <f aca="false">BN751+BP750</f>
        <v>0</v>
      </c>
      <c r="BQ751" s="251"/>
      <c r="BR751" s="251" t="n">
        <f aca="false">BP751+BR750</f>
        <v>0</v>
      </c>
      <c r="BS751" s="251"/>
      <c r="BT751" s="251" t="n">
        <f aca="false">BR751+BT750</f>
        <v>0</v>
      </c>
      <c r="BU751" s="251"/>
      <c r="BV751" s="251" t="n">
        <f aca="false">BT751+BV750</f>
        <v>0</v>
      </c>
      <c r="BW751" s="251"/>
      <c r="BX751" s="251" t="n">
        <f aca="false">BV751+BX750</f>
        <v>0</v>
      </c>
      <c r="BY751" s="251"/>
      <c r="BZ751" s="251" t="n">
        <f aca="false">BX751+BZ750</f>
        <v>0</v>
      </c>
      <c r="CA751" s="251"/>
      <c r="CB751" s="251" t="n">
        <f aca="false">BZ751+CB750</f>
        <v>0</v>
      </c>
      <c r="CC751" s="251"/>
      <c r="CD751" s="251" t="n">
        <f aca="false">CB751+CD750</f>
        <v>0</v>
      </c>
      <c r="CE751" s="251"/>
      <c r="CF751" s="251" t="n">
        <f aca="false">CD751+CF750</f>
        <v>0</v>
      </c>
      <c r="CG751" s="251"/>
      <c r="CH751" s="251" t="n">
        <f aca="false">CF751+CH750</f>
        <v>2147.36413662239</v>
      </c>
      <c r="CI751" s="251"/>
      <c r="CJ751" s="251" t="n">
        <f aca="false">CH751+CJ750</f>
        <v>2217.04615952315</v>
      </c>
      <c r="CK751" s="251"/>
      <c r="CL751" s="251" t="n">
        <f aca="false">CJ751+CL750</f>
        <v>2217.04615952315</v>
      </c>
      <c r="CM751" s="251"/>
      <c r="CN751" s="251" t="n">
        <f aca="false">CL751+CN750</f>
        <v>2217.04615952315</v>
      </c>
      <c r="CO751" s="251"/>
      <c r="CP751" s="251" t="n">
        <f aca="false">CN751+CP750</f>
        <v>2217.04615952315</v>
      </c>
      <c r="CQ751" s="251"/>
      <c r="CR751" s="251" t="n">
        <f aca="false">CP751+CR750</f>
        <v>2217.04615952315</v>
      </c>
      <c r="CS751" s="251"/>
      <c r="CT751" s="251" t="n">
        <f aca="false">CR751+CT750</f>
        <v>2217.04615952315</v>
      </c>
      <c r="CU751" s="251"/>
      <c r="CV751" s="251" t="n">
        <f aca="false">CT751+CV750</f>
        <v>2217.04615952315</v>
      </c>
      <c r="CW751" s="251"/>
      <c r="CX751" s="251" t="n">
        <f aca="false">CV751+CX750</f>
        <v>2217.04615952315</v>
      </c>
      <c r="CY751" s="251"/>
      <c r="CZ751" s="251" t="n">
        <f aca="false">CX751+CZ750</f>
        <v>2217.04615952315</v>
      </c>
      <c r="DA751" s="251"/>
      <c r="DB751" s="251" t="n">
        <f aca="false">CZ751+DB750</f>
        <v>2217.04615952315</v>
      </c>
      <c r="DC751" s="251"/>
      <c r="DD751" s="251" t="n">
        <f aca="false">DB751+DD750</f>
        <v>2217.04615952315</v>
      </c>
      <c r="DE751" s="251"/>
      <c r="DF751" s="251" t="n">
        <f aca="false">DD751+DF750</f>
        <v>2217.04615952315</v>
      </c>
      <c r="DG751" s="251"/>
      <c r="DH751" s="251" t="n">
        <f aca="false">DF751+DH750</f>
        <v>2217.04615952315</v>
      </c>
      <c r="DI751" s="251"/>
      <c r="DJ751" s="293" t="n">
        <f aca="false">DH751+DJ750</f>
        <v>2217.04615952315</v>
      </c>
      <c r="DK751" s="293"/>
      <c r="DL751" s="251" t="n">
        <f aca="false">DJ751+DL750</f>
        <v>2217.04615952315</v>
      </c>
      <c r="DM751" s="251"/>
      <c r="DN751" s="251" t="n">
        <f aca="false">DL751+DN750</f>
        <v>2217.04615952315</v>
      </c>
      <c r="DO751" s="251"/>
      <c r="DP751" s="251" t="n">
        <f aca="false">DN751+DP750</f>
        <v>2217.04615952315</v>
      </c>
      <c r="DQ751" s="251"/>
      <c r="DR751" s="251" t="n">
        <f aca="false">DP751+DR750</f>
        <v>2217.04615952315</v>
      </c>
      <c r="DS751" s="251"/>
      <c r="DT751" s="251" t="n">
        <f aca="false">DR751+DT750</f>
        <v>2217.04615952315</v>
      </c>
      <c r="DU751" s="251"/>
      <c r="DV751" s="251" t="n">
        <f aca="false">DT751+DV750</f>
        <v>2217.04615952315</v>
      </c>
      <c r="DW751" s="251"/>
      <c r="DX751" s="251" t="n">
        <f aca="false">DV751+DX750</f>
        <v>2217.04615952315</v>
      </c>
      <c r="DY751" s="251"/>
      <c r="DZ751" s="251" t="n">
        <f aca="false">DX751+DZ750</f>
        <v>2217.04615952315</v>
      </c>
      <c r="EA751" s="251"/>
      <c r="EB751" s="251" t="n">
        <f aca="false">DZ751+EB750</f>
        <v>2217.04615952315</v>
      </c>
      <c r="EC751" s="251"/>
      <c r="ED751" s="251" t="n">
        <f aca="false">EB751+ED750</f>
        <v>2217.04615952315</v>
      </c>
      <c r="EE751" s="251"/>
      <c r="EF751" s="251" t="n">
        <f aca="false">ED751+EF750</f>
        <v>2217.04615952315</v>
      </c>
      <c r="EG751" s="251"/>
      <c r="EH751" s="251" t="n">
        <f aca="false">EF751+EH750</f>
        <v>2217.04615952315</v>
      </c>
      <c r="EI751" s="251"/>
      <c r="EJ751" s="251" t="n">
        <f aca="false">EH751+EJ750</f>
        <v>2217.04615952315</v>
      </c>
      <c r="EK751" s="251"/>
      <c r="EL751" s="251" t="n">
        <f aca="false">EJ751+EL750</f>
        <v>2217.04615952315</v>
      </c>
      <c r="EM751" s="251"/>
      <c r="EN751" s="251" t="n">
        <f aca="false">EL751+EN750</f>
        <v>2217.04615952315</v>
      </c>
      <c r="EO751" s="251"/>
      <c r="EP751" s="251" t="n">
        <f aca="false">EN751+EP750</f>
        <v>2217.04615952315</v>
      </c>
      <c r="EQ751" s="251"/>
      <c r="ER751" s="251" t="n">
        <f aca="false">EP751+ER750</f>
        <v>2217.04615952315</v>
      </c>
      <c r="ES751" s="251"/>
      <c r="ET751" s="251" t="n">
        <f aca="false">ER751+ET750</f>
        <v>2217.04615952315</v>
      </c>
      <c r="EU751" s="251"/>
      <c r="EV751" s="251" t="n">
        <f aca="false">ET751+EV750</f>
        <v>2217.04615952315</v>
      </c>
      <c r="EW751" s="251"/>
      <c r="EX751" s="252" t="n">
        <f aca="false">EV751+EX750</f>
        <v>2217.04615952315</v>
      </c>
      <c r="EY751" s="252"/>
      <c r="EZ751" s="251" t="n">
        <f aca="false">EX751+EZ750</f>
        <v>2217.04615952315</v>
      </c>
      <c r="FA751" s="251"/>
      <c r="FB751" s="251" t="n">
        <f aca="false">EZ751+FB750</f>
        <v>2217.04615952315</v>
      </c>
      <c r="FC751" s="251"/>
      <c r="FD751" s="251" t="n">
        <f aca="false">FB751+FD750</f>
        <v>2217.04615952315</v>
      </c>
      <c r="FE751" s="251"/>
      <c r="FF751" s="251" t="n">
        <f aca="false">FD751+FF750</f>
        <v>2217.04615952315</v>
      </c>
      <c r="FG751" s="251"/>
      <c r="FH751" s="251" t="n">
        <f aca="false">FF751+FH750</f>
        <v>2217.04615952315</v>
      </c>
      <c r="FI751" s="251"/>
      <c r="FJ751" s="251" t="n">
        <f aca="false">FH751+FJ750</f>
        <v>2217.04615952315</v>
      </c>
      <c r="FK751" s="251"/>
    </row>
    <row r="752" customFormat="false" ht="12.75" hidden="true" customHeight="false" outlineLevel="0" collapsed="false">
      <c r="A752" s="232"/>
      <c r="B752" s="233"/>
      <c r="C752" s="232"/>
      <c r="D752" s="234"/>
      <c r="E752" s="234"/>
      <c r="F752" s="235"/>
      <c r="G752" s="234"/>
      <c r="H752" s="253"/>
      <c r="I752" s="237"/>
      <c r="J752" s="238"/>
      <c r="K752" s="254" t="s">
        <v>163</v>
      </c>
      <c r="L752" s="255"/>
      <c r="M752" s="255"/>
      <c r="N752" s="255"/>
      <c r="O752" s="255"/>
      <c r="P752" s="255"/>
      <c r="Q752" s="255"/>
      <c r="R752" s="255"/>
      <c r="S752" s="255"/>
      <c r="T752" s="255"/>
      <c r="U752" s="255"/>
      <c r="V752" s="255"/>
      <c r="W752" s="255"/>
      <c r="X752" s="255"/>
      <c r="Y752" s="255"/>
      <c r="Z752" s="255"/>
      <c r="AA752" s="255"/>
      <c r="AB752" s="255"/>
      <c r="AC752" s="255"/>
      <c r="AD752" s="255"/>
      <c r="AE752" s="255"/>
      <c r="AF752" s="255"/>
      <c r="AG752" s="255"/>
      <c r="AH752" s="255"/>
      <c r="AI752" s="255"/>
      <c r="AJ752" s="255"/>
      <c r="AK752" s="255"/>
      <c r="AL752" s="255"/>
      <c r="AM752" s="255"/>
      <c r="AN752" s="255"/>
      <c r="AO752" s="255"/>
      <c r="AP752" s="255"/>
      <c r="AQ752" s="255"/>
      <c r="AR752" s="255"/>
      <c r="AS752" s="255"/>
      <c r="AT752" s="255"/>
      <c r="AU752" s="255"/>
      <c r="AV752" s="255"/>
      <c r="AW752" s="255"/>
      <c r="AX752" s="255"/>
      <c r="AY752" s="255"/>
      <c r="AZ752" s="255"/>
      <c r="BA752" s="255"/>
      <c r="BB752" s="255"/>
      <c r="BC752" s="255"/>
      <c r="BD752" s="255"/>
      <c r="BE752" s="255"/>
      <c r="BF752" s="255"/>
      <c r="BG752" s="255"/>
      <c r="BH752" s="255"/>
      <c r="BI752" s="255"/>
      <c r="BJ752" s="255"/>
      <c r="BK752" s="255"/>
      <c r="BL752" s="255"/>
      <c r="BM752" s="255"/>
      <c r="BN752" s="255"/>
      <c r="BO752" s="255"/>
      <c r="BP752" s="255"/>
      <c r="BQ752" s="255"/>
      <c r="BR752" s="255"/>
      <c r="BS752" s="255"/>
      <c r="BT752" s="255"/>
      <c r="BU752" s="255"/>
      <c r="BV752" s="255"/>
      <c r="BW752" s="255"/>
      <c r="BX752" s="255"/>
      <c r="BY752" s="255"/>
      <c r="BZ752" s="255"/>
      <c r="CA752" s="255"/>
      <c r="CB752" s="255"/>
      <c r="CC752" s="255"/>
      <c r="CD752" s="255"/>
      <c r="CE752" s="255"/>
      <c r="CF752" s="255"/>
      <c r="CG752" s="255"/>
      <c r="CH752" s="255"/>
      <c r="CI752" s="255"/>
      <c r="CJ752" s="255"/>
      <c r="CK752" s="255"/>
      <c r="CL752" s="255"/>
      <c r="CM752" s="255"/>
      <c r="CN752" s="255"/>
      <c r="CO752" s="255"/>
      <c r="CP752" s="255"/>
      <c r="CQ752" s="255"/>
      <c r="CR752" s="255"/>
      <c r="CS752" s="255"/>
      <c r="CT752" s="255"/>
      <c r="CU752" s="255"/>
      <c r="CV752" s="255"/>
      <c r="CW752" s="255"/>
      <c r="CX752" s="255"/>
      <c r="CY752" s="255"/>
      <c r="CZ752" s="255"/>
      <c r="DA752" s="255"/>
      <c r="DB752" s="255"/>
      <c r="DC752" s="255"/>
      <c r="DD752" s="255"/>
      <c r="DE752" s="255"/>
      <c r="DF752" s="255"/>
      <c r="DG752" s="255"/>
      <c r="DH752" s="255"/>
      <c r="DI752" s="255"/>
      <c r="DJ752" s="294"/>
      <c r="DK752" s="294"/>
      <c r="DL752" s="255"/>
      <c r="DM752" s="255"/>
      <c r="DN752" s="255"/>
      <c r="DO752" s="255"/>
      <c r="DP752" s="255"/>
      <c r="DQ752" s="255"/>
      <c r="DR752" s="255"/>
      <c r="DS752" s="255"/>
      <c r="DT752" s="255"/>
      <c r="DU752" s="255"/>
      <c r="DV752" s="255"/>
      <c r="DW752" s="255"/>
      <c r="DX752" s="255"/>
      <c r="DY752" s="255"/>
      <c r="DZ752" s="255"/>
      <c r="EA752" s="255"/>
      <c r="EB752" s="255"/>
      <c r="EC752" s="255"/>
      <c r="ED752" s="255"/>
      <c r="EE752" s="255"/>
      <c r="EF752" s="255"/>
      <c r="EG752" s="255"/>
      <c r="EH752" s="255"/>
      <c r="EI752" s="255"/>
      <c r="EJ752" s="255"/>
      <c r="EK752" s="255"/>
      <c r="EL752" s="255"/>
      <c r="EM752" s="255"/>
      <c r="EN752" s="255"/>
      <c r="EO752" s="255"/>
      <c r="EP752" s="255"/>
      <c r="EQ752" s="255"/>
      <c r="ER752" s="255"/>
      <c r="ES752" s="255"/>
      <c r="ET752" s="255"/>
      <c r="EU752" s="255"/>
      <c r="EV752" s="255"/>
      <c r="EW752" s="255"/>
      <c r="EX752" s="256"/>
      <c r="EY752" s="256"/>
      <c r="EZ752" s="255"/>
      <c r="FA752" s="255"/>
      <c r="FB752" s="255"/>
      <c r="FC752" s="255"/>
      <c r="FD752" s="255"/>
      <c r="FE752" s="255"/>
      <c r="FF752" s="255"/>
      <c r="FG752" s="255"/>
      <c r="FH752" s="255"/>
      <c r="FI752" s="255"/>
      <c r="FJ752" s="255"/>
      <c r="FK752" s="255"/>
    </row>
    <row r="753" customFormat="false" ht="12.75" hidden="true" customHeight="false" outlineLevel="0" collapsed="false">
      <c r="A753" s="232"/>
      <c r="B753" s="233"/>
      <c r="C753" s="232"/>
      <c r="D753" s="234"/>
      <c r="E753" s="234"/>
      <c r="F753" s="235"/>
      <c r="G753" s="234"/>
      <c r="H753" s="257"/>
      <c r="I753" s="237"/>
      <c r="J753" s="238"/>
      <c r="K753" s="258" t="s">
        <v>164</v>
      </c>
      <c r="L753" s="259" t="n">
        <f aca="false">L752</f>
        <v>0</v>
      </c>
      <c r="M753" s="259"/>
      <c r="N753" s="259" t="n">
        <f aca="false">N752+L753</f>
        <v>0</v>
      </c>
      <c r="O753" s="259"/>
      <c r="P753" s="259" t="n">
        <f aca="false">P752+N753</f>
        <v>0</v>
      </c>
      <c r="Q753" s="259"/>
      <c r="R753" s="259" t="n">
        <f aca="false">R752+P753</f>
        <v>0</v>
      </c>
      <c r="S753" s="259"/>
      <c r="T753" s="259" t="n">
        <f aca="false">T752+R753</f>
        <v>0</v>
      </c>
      <c r="U753" s="259"/>
      <c r="V753" s="259" t="n">
        <f aca="false">V752+T753</f>
        <v>0</v>
      </c>
      <c r="W753" s="259"/>
      <c r="X753" s="259" t="n">
        <f aca="false">X752+V753</f>
        <v>0</v>
      </c>
      <c r="Y753" s="259"/>
      <c r="Z753" s="259" t="n">
        <f aca="false">Z752+X753</f>
        <v>0</v>
      </c>
      <c r="AA753" s="259"/>
      <c r="AB753" s="259" t="n">
        <f aca="false">AB752+Z753</f>
        <v>0</v>
      </c>
      <c r="AC753" s="259"/>
      <c r="AD753" s="259" t="n">
        <f aca="false">AD752+AB753</f>
        <v>0</v>
      </c>
      <c r="AE753" s="259"/>
      <c r="AF753" s="259" t="n">
        <f aca="false">AF752+AD753</f>
        <v>0</v>
      </c>
      <c r="AG753" s="259"/>
      <c r="AH753" s="259" t="n">
        <f aca="false">AH752+AF753</f>
        <v>0</v>
      </c>
      <c r="AI753" s="259"/>
      <c r="AJ753" s="259" t="n">
        <f aca="false">AJ752+AH753</f>
        <v>0</v>
      </c>
      <c r="AK753" s="259"/>
      <c r="AL753" s="259" t="n">
        <f aca="false">AL752+AJ753</f>
        <v>0</v>
      </c>
      <c r="AM753" s="259"/>
      <c r="AN753" s="259" t="n">
        <f aca="false">AN752+AL753</f>
        <v>0</v>
      </c>
      <c r="AO753" s="259"/>
      <c r="AP753" s="259" t="n">
        <f aca="false">AP752+AN753</f>
        <v>0</v>
      </c>
      <c r="AQ753" s="259"/>
      <c r="AR753" s="259" t="n">
        <f aca="false">AR752+AP753</f>
        <v>0</v>
      </c>
      <c r="AS753" s="259"/>
      <c r="AT753" s="259" t="n">
        <f aca="false">AT752+AR753</f>
        <v>0</v>
      </c>
      <c r="AU753" s="259"/>
      <c r="AV753" s="259" t="n">
        <f aca="false">AV752+AT753</f>
        <v>0</v>
      </c>
      <c r="AW753" s="259"/>
      <c r="AX753" s="259" t="n">
        <f aca="false">AX752+AV753</f>
        <v>0</v>
      </c>
      <c r="AY753" s="259"/>
      <c r="AZ753" s="259" t="n">
        <f aca="false">AZ752+AX753</f>
        <v>0</v>
      </c>
      <c r="BA753" s="259"/>
      <c r="BB753" s="259" t="n">
        <f aca="false">BB752+AZ753</f>
        <v>0</v>
      </c>
      <c r="BC753" s="259"/>
      <c r="BD753" s="259" t="n">
        <f aca="false">BD752+BB753</f>
        <v>0</v>
      </c>
      <c r="BE753" s="259"/>
      <c r="BF753" s="259" t="n">
        <f aca="false">BF752+BD753</f>
        <v>0</v>
      </c>
      <c r="BG753" s="259"/>
      <c r="BH753" s="259" t="n">
        <f aca="false">BH752+BF753</f>
        <v>0</v>
      </c>
      <c r="BI753" s="259"/>
      <c r="BJ753" s="259" t="n">
        <f aca="false">BJ752+BH753</f>
        <v>0</v>
      </c>
      <c r="BK753" s="259"/>
      <c r="BL753" s="259" t="n">
        <f aca="false">BL752+BJ753</f>
        <v>0</v>
      </c>
      <c r="BM753" s="259"/>
      <c r="BN753" s="259" t="n">
        <f aca="false">BN752+BL753</f>
        <v>0</v>
      </c>
      <c r="BO753" s="259"/>
      <c r="BP753" s="259" t="n">
        <f aca="false">BP752+BN753</f>
        <v>0</v>
      </c>
      <c r="BQ753" s="259"/>
      <c r="BR753" s="259" t="n">
        <f aca="false">BR752+BP753</f>
        <v>0</v>
      </c>
      <c r="BS753" s="259"/>
      <c r="BT753" s="259" t="n">
        <f aca="false">BT752+BR753</f>
        <v>0</v>
      </c>
      <c r="BU753" s="259"/>
      <c r="BV753" s="259" t="n">
        <f aca="false">BV752+BT753</f>
        <v>0</v>
      </c>
      <c r="BW753" s="259"/>
      <c r="BX753" s="259" t="n">
        <f aca="false">BX752+BV753</f>
        <v>0</v>
      </c>
      <c r="BY753" s="259"/>
      <c r="BZ753" s="259" t="n">
        <f aca="false">BZ752+BX753</f>
        <v>0</v>
      </c>
      <c r="CA753" s="259"/>
      <c r="CB753" s="259" t="n">
        <f aca="false">CB752+BZ753</f>
        <v>0</v>
      </c>
      <c r="CC753" s="259"/>
      <c r="CD753" s="259" t="n">
        <f aca="false">CD752+CB753</f>
        <v>0</v>
      </c>
      <c r="CE753" s="259"/>
      <c r="CF753" s="259" t="n">
        <f aca="false">CF752+CD753</f>
        <v>0</v>
      </c>
      <c r="CG753" s="259"/>
      <c r="CH753" s="259" t="n">
        <f aca="false">CH752+CF753</f>
        <v>0</v>
      </c>
      <c r="CI753" s="259"/>
      <c r="CJ753" s="259" t="n">
        <f aca="false">CJ752+CH753</f>
        <v>0</v>
      </c>
      <c r="CK753" s="259"/>
      <c r="CL753" s="259" t="n">
        <f aca="false">CL752+CJ753</f>
        <v>0</v>
      </c>
      <c r="CM753" s="259"/>
      <c r="CN753" s="259" t="n">
        <f aca="false">CN752+CL753</f>
        <v>0</v>
      </c>
      <c r="CO753" s="259"/>
      <c r="CP753" s="259" t="n">
        <f aca="false">CP752+CN753</f>
        <v>0</v>
      </c>
      <c r="CQ753" s="259"/>
      <c r="CR753" s="259" t="n">
        <f aca="false">CR752+CP753</f>
        <v>0</v>
      </c>
      <c r="CS753" s="259"/>
      <c r="CT753" s="259" t="n">
        <f aca="false">CT752+CR753</f>
        <v>0</v>
      </c>
      <c r="CU753" s="259"/>
      <c r="CV753" s="259" t="n">
        <f aca="false">CV752+CT753</f>
        <v>0</v>
      </c>
      <c r="CW753" s="259"/>
      <c r="CX753" s="259" t="n">
        <f aca="false">CX752+CV753</f>
        <v>0</v>
      </c>
      <c r="CY753" s="259"/>
      <c r="CZ753" s="259" t="n">
        <f aca="false">CZ752+CX753</f>
        <v>0</v>
      </c>
      <c r="DA753" s="259"/>
      <c r="DB753" s="259" t="n">
        <f aca="false">DB752+CZ753</f>
        <v>0</v>
      </c>
      <c r="DC753" s="259"/>
      <c r="DD753" s="259" t="n">
        <f aca="false">DD752+DB753</f>
        <v>0</v>
      </c>
      <c r="DE753" s="259"/>
      <c r="DF753" s="259" t="n">
        <f aca="false">DF752+DD753</f>
        <v>0</v>
      </c>
      <c r="DG753" s="259"/>
      <c r="DH753" s="259" t="n">
        <f aca="false">DH752+DF753</f>
        <v>0</v>
      </c>
      <c r="DI753" s="259"/>
      <c r="DJ753" s="296" t="n">
        <f aca="false">DJ752+DH753</f>
        <v>0</v>
      </c>
      <c r="DK753" s="296"/>
      <c r="DL753" s="259" t="n">
        <f aca="false">DL752+DJ753</f>
        <v>0</v>
      </c>
      <c r="DM753" s="259"/>
      <c r="DN753" s="259" t="n">
        <f aca="false">DN752+DL753</f>
        <v>0</v>
      </c>
      <c r="DO753" s="259"/>
      <c r="DP753" s="259" t="n">
        <f aca="false">DP752+DN753</f>
        <v>0</v>
      </c>
      <c r="DQ753" s="259"/>
      <c r="DR753" s="259" t="n">
        <f aca="false">DR752+DP753</f>
        <v>0</v>
      </c>
      <c r="DS753" s="259"/>
      <c r="DT753" s="259" t="n">
        <f aca="false">DT752+DR753</f>
        <v>0</v>
      </c>
      <c r="DU753" s="259"/>
      <c r="DV753" s="259" t="n">
        <f aca="false">DV752+DT753</f>
        <v>0</v>
      </c>
      <c r="DW753" s="259"/>
      <c r="DX753" s="259" t="n">
        <f aca="false">DX752+DV753</f>
        <v>0</v>
      </c>
      <c r="DY753" s="259"/>
      <c r="DZ753" s="259" t="n">
        <f aca="false">DZ752+DX753</f>
        <v>0</v>
      </c>
      <c r="EA753" s="259"/>
      <c r="EB753" s="259" t="n">
        <f aca="false">EB752+DZ753</f>
        <v>0</v>
      </c>
      <c r="EC753" s="259"/>
      <c r="ED753" s="259" t="n">
        <f aca="false">ED752+EB753</f>
        <v>0</v>
      </c>
      <c r="EE753" s="259"/>
      <c r="EF753" s="259" t="n">
        <f aca="false">EF752+ED753</f>
        <v>0</v>
      </c>
      <c r="EG753" s="259"/>
      <c r="EH753" s="259" t="n">
        <f aca="false">EH752+EF753</f>
        <v>0</v>
      </c>
      <c r="EI753" s="259"/>
      <c r="EJ753" s="259" t="n">
        <f aca="false">EJ752+EH753</f>
        <v>0</v>
      </c>
      <c r="EK753" s="259"/>
      <c r="EL753" s="259" t="n">
        <f aca="false">EL752+EJ753</f>
        <v>0</v>
      </c>
      <c r="EM753" s="259"/>
      <c r="EN753" s="259" t="n">
        <f aca="false">EN752+EL753</f>
        <v>0</v>
      </c>
      <c r="EO753" s="259"/>
      <c r="EP753" s="259" t="n">
        <f aca="false">EP752+EN753</f>
        <v>0</v>
      </c>
      <c r="EQ753" s="259"/>
      <c r="ER753" s="259" t="n">
        <f aca="false">ER752+EP753</f>
        <v>0</v>
      </c>
      <c r="ES753" s="259"/>
      <c r="ET753" s="259" t="n">
        <f aca="false">ET752+ER753</f>
        <v>0</v>
      </c>
      <c r="EU753" s="259"/>
      <c r="EV753" s="259" t="n">
        <f aca="false">EV752+ET753</f>
        <v>0</v>
      </c>
      <c r="EW753" s="259"/>
      <c r="EX753" s="260" t="n">
        <f aca="false">EX752+EV753</f>
        <v>0</v>
      </c>
      <c r="EY753" s="260"/>
      <c r="EZ753" s="259" t="n">
        <f aca="false">EZ752+EX753</f>
        <v>0</v>
      </c>
      <c r="FA753" s="259"/>
      <c r="FB753" s="259" t="n">
        <f aca="false">FB752+EZ753</f>
        <v>0</v>
      </c>
      <c r="FC753" s="259"/>
      <c r="FD753" s="259" t="n">
        <f aca="false">FD752+FB753</f>
        <v>0</v>
      </c>
      <c r="FE753" s="259"/>
      <c r="FF753" s="259" t="n">
        <f aca="false">FF752+FD753</f>
        <v>0</v>
      </c>
      <c r="FG753" s="259"/>
      <c r="FH753" s="259" t="n">
        <f aca="false">FH752+FF753</f>
        <v>0</v>
      </c>
      <c r="FI753" s="259"/>
      <c r="FJ753" s="259" t="n">
        <f aca="false">FJ752+FH753</f>
        <v>0</v>
      </c>
      <c r="FK753" s="259"/>
    </row>
    <row r="754" customFormat="false" ht="12.75" hidden="true" customHeight="false" outlineLevel="0" collapsed="false">
      <c r="A754" s="232"/>
      <c r="B754" s="233"/>
      <c r="C754" s="232"/>
      <c r="D754" s="234"/>
      <c r="E754" s="234"/>
      <c r="F754" s="235"/>
      <c r="G754" s="234"/>
      <c r="H754" s="261"/>
      <c r="I754" s="237"/>
      <c r="J754" s="238"/>
      <c r="K754" s="262" t="s">
        <v>165</v>
      </c>
      <c r="L754" s="263" t="e">
        <f aca="false">IF($E748&gt;0,L751/$E748,"-")</f>
        <v>#N/A</v>
      </c>
      <c r="M754" s="263"/>
      <c r="N754" s="263" t="e">
        <f aca="false">IF($E748&gt;0,N751/$E748,"-")</f>
        <v>#N/A</v>
      </c>
      <c r="O754" s="263"/>
      <c r="P754" s="263" t="e">
        <f aca="false">IF($E748&gt;0,P751/$E748,"-")</f>
        <v>#N/A</v>
      </c>
      <c r="Q754" s="263"/>
      <c r="R754" s="263" t="e">
        <f aca="false">IF($E748&gt;0,R751/$E748,"-")</f>
        <v>#N/A</v>
      </c>
      <c r="S754" s="263"/>
      <c r="T754" s="263" t="e">
        <f aca="false">IF($E748&gt;0,T751/$E748,"-")</f>
        <v>#N/A</v>
      </c>
      <c r="U754" s="263"/>
      <c r="V754" s="263" t="e">
        <f aca="false">IF($E748&gt;0,V751/$E748,"-")</f>
        <v>#N/A</v>
      </c>
      <c r="W754" s="263"/>
      <c r="X754" s="263" t="e">
        <f aca="false">IF($E748&gt;0,X751/$E748,"-")</f>
        <v>#N/A</v>
      </c>
      <c r="Y754" s="263"/>
      <c r="Z754" s="263" t="e">
        <f aca="false">IF($E748&gt;0,Z751/$E748,"-")</f>
        <v>#N/A</v>
      </c>
      <c r="AA754" s="263"/>
      <c r="AB754" s="263" t="e">
        <f aca="false">IF($E748&gt;0,AB751/$E748,"-")</f>
        <v>#N/A</v>
      </c>
      <c r="AC754" s="263"/>
      <c r="AD754" s="263" t="e">
        <f aca="false">IF($E748&gt;0,AD751/$E748,"-")</f>
        <v>#N/A</v>
      </c>
      <c r="AE754" s="263"/>
      <c r="AF754" s="263" t="e">
        <f aca="false">IF($E748&gt;0,AF751/$E748,"-")</f>
        <v>#N/A</v>
      </c>
      <c r="AG754" s="263"/>
      <c r="AH754" s="263" t="e">
        <f aca="false">IF($E748&gt;0,AH751/$E748,"-")</f>
        <v>#N/A</v>
      </c>
      <c r="AI754" s="263"/>
      <c r="AJ754" s="263" t="e">
        <f aca="false">IF($E748&gt;0,AJ751/$E748,"-")</f>
        <v>#N/A</v>
      </c>
      <c r="AK754" s="263"/>
      <c r="AL754" s="263" t="e">
        <f aca="false">IF($E748&gt;0,AL751/$E748,"-")</f>
        <v>#N/A</v>
      </c>
      <c r="AM754" s="263"/>
      <c r="AN754" s="263" t="e">
        <f aca="false">IF($E748&gt;0,AN751/$E748,"-")</f>
        <v>#N/A</v>
      </c>
      <c r="AO754" s="263"/>
      <c r="AP754" s="263" t="e">
        <f aca="false">IF($E748&gt;0,AP751/$E748,"-")</f>
        <v>#N/A</v>
      </c>
      <c r="AQ754" s="263"/>
      <c r="AR754" s="263" t="e">
        <f aca="false">IF($E748&gt;0,AR751/$E748,"-")</f>
        <v>#N/A</v>
      </c>
      <c r="AS754" s="263"/>
      <c r="AT754" s="263" t="e">
        <f aca="false">IF($E748&gt;0,AT751/$E748,"-")</f>
        <v>#N/A</v>
      </c>
      <c r="AU754" s="263"/>
      <c r="AV754" s="263" t="e">
        <f aca="false">IF($E748&gt;0,AV751/$E748,"-")</f>
        <v>#N/A</v>
      </c>
      <c r="AW754" s="263"/>
      <c r="AX754" s="263" t="e">
        <f aca="false">IF($E748&gt;0,AX751/$E748,"-")</f>
        <v>#N/A</v>
      </c>
      <c r="AY754" s="263"/>
      <c r="AZ754" s="263" t="e">
        <f aca="false">IF($E748&gt;0,AZ751/$E748,"-")</f>
        <v>#N/A</v>
      </c>
      <c r="BA754" s="263"/>
      <c r="BB754" s="263" t="e">
        <f aca="false">IF($E748&gt;0,BB751/$E748,"-")</f>
        <v>#N/A</v>
      </c>
      <c r="BC754" s="263"/>
      <c r="BD754" s="263" t="e">
        <f aca="false">IF($E748&gt;0,BD751/$E748,"-")</f>
        <v>#N/A</v>
      </c>
      <c r="BE754" s="263"/>
      <c r="BF754" s="263" t="e">
        <f aca="false">IF($E748&gt;0,BF751/$E748,"-")</f>
        <v>#N/A</v>
      </c>
      <c r="BG754" s="263"/>
      <c r="BH754" s="263" t="e">
        <f aca="false">IF($E748&gt;0,BH751/$E748,"-")</f>
        <v>#N/A</v>
      </c>
      <c r="BI754" s="263"/>
      <c r="BJ754" s="263" t="e">
        <f aca="false">IF($E748&gt;0,BJ751/$E748,"-")</f>
        <v>#N/A</v>
      </c>
      <c r="BK754" s="263"/>
      <c r="BL754" s="263" t="e">
        <f aca="false">IF($E748&gt;0,BL751/$E748,"-")</f>
        <v>#N/A</v>
      </c>
      <c r="BM754" s="263"/>
      <c r="BN754" s="263" t="e">
        <f aca="false">IF($E748&gt;0,BN751/$E748,"-")</f>
        <v>#N/A</v>
      </c>
      <c r="BO754" s="263"/>
      <c r="BP754" s="263" t="e">
        <f aca="false">IF($E748&gt;0,BP751/$E748,"-")</f>
        <v>#N/A</v>
      </c>
      <c r="BQ754" s="263"/>
      <c r="BR754" s="263" t="e">
        <f aca="false">IF($E748&gt;0,BR751/$E748,"-")</f>
        <v>#N/A</v>
      </c>
      <c r="BS754" s="263"/>
      <c r="BT754" s="263" t="e">
        <f aca="false">IF($E748&gt;0,BT751/$E748,"-")</f>
        <v>#N/A</v>
      </c>
      <c r="BU754" s="263"/>
      <c r="BV754" s="263" t="e">
        <f aca="false">IF($E748&gt;0,BV751/$E748,"-")</f>
        <v>#N/A</v>
      </c>
      <c r="BW754" s="263"/>
      <c r="BX754" s="263" t="e">
        <f aca="false">IF($E748&gt;0,BX751/$E748,"-")</f>
        <v>#N/A</v>
      </c>
      <c r="BY754" s="263"/>
      <c r="BZ754" s="263" t="e">
        <f aca="false">IF($E748&gt;0,BZ751/$E748,"-")</f>
        <v>#N/A</v>
      </c>
      <c r="CA754" s="263"/>
      <c r="CB754" s="263" t="e">
        <f aca="false">IF($E748&gt;0,CB751/$E748,"-")</f>
        <v>#N/A</v>
      </c>
      <c r="CC754" s="263"/>
      <c r="CD754" s="263" t="e">
        <f aca="false">IF($E748&gt;0,CD751/$E748,"-")</f>
        <v>#N/A</v>
      </c>
      <c r="CE754" s="263"/>
      <c r="CF754" s="263" t="e">
        <f aca="false">IF($E748&gt;0,CF751/$E748,"-")</f>
        <v>#N/A</v>
      </c>
      <c r="CG754" s="263"/>
      <c r="CH754" s="263" t="e">
        <f aca="false">IF($E748&gt;0,CH751/$E748,"-")</f>
        <v>#N/A</v>
      </c>
      <c r="CI754" s="263"/>
      <c r="CJ754" s="263" t="e">
        <f aca="false">IF($E748&gt;0,CJ751/$E748,"-")</f>
        <v>#N/A</v>
      </c>
      <c r="CK754" s="263"/>
      <c r="CL754" s="263" t="e">
        <f aca="false">IF($E748&gt;0,CL751/$E748,"-")</f>
        <v>#N/A</v>
      </c>
      <c r="CM754" s="263"/>
      <c r="CN754" s="263" t="e">
        <f aca="false">IF($E748&gt;0,CN751/$E748,"-")</f>
        <v>#N/A</v>
      </c>
      <c r="CO754" s="263"/>
      <c r="CP754" s="263" t="e">
        <f aca="false">IF($E748&gt;0,CP751/$E748,"-")</f>
        <v>#N/A</v>
      </c>
      <c r="CQ754" s="263"/>
      <c r="CR754" s="263" t="e">
        <f aca="false">IF($E748&gt;0,CR751/$E748,"-")</f>
        <v>#N/A</v>
      </c>
      <c r="CS754" s="263"/>
      <c r="CT754" s="263" t="e">
        <f aca="false">IF($E748&gt;0,CT751/$E748,"-")</f>
        <v>#N/A</v>
      </c>
      <c r="CU754" s="263"/>
      <c r="CV754" s="263" t="e">
        <f aca="false">IF($E748&gt;0,CV751/$E748,"-")</f>
        <v>#N/A</v>
      </c>
      <c r="CW754" s="263"/>
      <c r="CX754" s="263" t="e">
        <f aca="false">IF($E748&gt;0,CX751/$E748,"-")</f>
        <v>#N/A</v>
      </c>
      <c r="CY754" s="263"/>
      <c r="CZ754" s="263" t="e">
        <f aca="false">IF($E748&gt;0,CZ751/$E748,"-")</f>
        <v>#N/A</v>
      </c>
      <c r="DA754" s="263"/>
      <c r="DB754" s="263" t="e">
        <f aca="false">IF($E748&gt;0,DB751/$E748,"-")</f>
        <v>#N/A</v>
      </c>
      <c r="DC754" s="263"/>
      <c r="DD754" s="263" t="e">
        <f aca="false">IF($E748&gt;0,DD751/$E748,"-")</f>
        <v>#N/A</v>
      </c>
      <c r="DE754" s="263"/>
      <c r="DF754" s="263" t="e">
        <f aca="false">IF($E748&gt;0,DF751/$E748,"-")</f>
        <v>#N/A</v>
      </c>
      <c r="DG754" s="263"/>
      <c r="DH754" s="263" t="e">
        <f aca="false">IF($E748&gt;0,DH751/$E748,"-")</f>
        <v>#N/A</v>
      </c>
      <c r="DI754" s="263"/>
      <c r="DJ754" s="298" t="e">
        <f aca="false">IF($E748&gt;0,DJ751/$E748,"-")</f>
        <v>#N/A</v>
      </c>
      <c r="DK754" s="298"/>
      <c r="DL754" s="263" t="e">
        <f aca="false">IF($E748&gt;0,DL751/$E748,"-")</f>
        <v>#N/A</v>
      </c>
      <c r="DM754" s="263"/>
      <c r="DN754" s="263" t="e">
        <f aca="false">IF($E748&gt;0,DN751/$E748,"-")</f>
        <v>#N/A</v>
      </c>
      <c r="DO754" s="263"/>
      <c r="DP754" s="263" t="e">
        <f aca="false">IF($E748&gt;0,DP751/$E748,"-")</f>
        <v>#N/A</v>
      </c>
      <c r="DQ754" s="263"/>
      <c r="DR754" s="263" t="e">
        <f aca="false">IF($E748&gt;0,DR751/$E748,"-")</f>
        <v>#N/A</v>
      </c>
      <c r="DS754" s="263"/>
      <c r="DT754" s="263" t="e">
        <f aca="false">IF($E748&gt;0,DT751/$E748,"-")</f>
        <v>#N/A</v>
      </c>
      <c r="DU754" s="263"/>
      <c r="DV754" s="263" t="e">
        <f aca="false">IF($E748&gt;0,DV751/$E748,"-")</f>
        <v>#N/A</v>
      </c>
      <c r="DW754" s="263"/>
      <c r="DX754" s="263" t="e">
        <f aca="false">IF($E748&gt;0,DX751/$E748,"-")</f>
        <v>#N/A</v>
      </c>
      <c r="DY754" s="263"/>
      <c r="DZ754" s="263" t="e">
        <f aca="false">IF($E748&gt;0,DZ751/$E748,"-")</f>
        <v>#N/A</v>
      </c>
      <c r="EA754" s="263"/>
      <c r="EB754" s="263" t="e">
        <f aca="false">IF($E748&gt;0,EB751/$E748,"-")</f>
        <v>#N/A</v>
      </c>
      <c r="EC754" s="263"/>
      <c r="ED754" s="263" t="e">
        <f aca="false">IF($E748&gt;0,ED751/$E748,"-")</f>
        <v>#N/A</v>
      </c>
      <c r="EE754" s="263"/>
      <c r="EF754" s="263" t="e">
        <f aca="false">IF($E748&gt;0,EF751/$E748,"-")</f>
        <v>#N/A</v>
      </c>
      <c r="EG754" s="263"/>
      <c r="EH754" s="263" t="e">
        <f aca="false">IF($E748&gt;0,EH751/$E748,"-")</f>
        <v>#N/A</v>
      </c>
      <c r="EI754" s="263"/>
      <c r="EJ754" s="263" t="e">
        <f aca="false">IF($E748&gt;0,EJ751/$E748,"-")</f>
        <v>#N/A</v>
      </c>
      <c r="EK754" s="263"/>
      <c r="EL754" s="263" t="e">
        <f aca="false">IF($E748&gt;0,EL751/$E748,"-")</f>
        <v>#N/A</v>
      </c>
      <c r="EM754" s="263"/>
      <c r="EN754" s="263" t="e">
        <f aca="false">IF($E748&gt;0,EN751/$E748,"-")</f>
        <v>#N/A</v>
      </c>
      <c r="EO754" s="263"/>
      <c r="EP754" s="263" t="e">
        <f aca="false">IF($E748&gt;0,EP751/$E748,"-")</f>
        <v>#N/A</v>
      </c>
      <c r="EQ754" s="263"/>
      <c r="ER754" s="263" t="e">
        <f aca="false">IF($E748&gt;0,ER751/$E748,"-")</f>
        <v>#N/A</v>
      </c>
      <c r="ES754" s="263"/>
      <c r="ET754" s="263" t="e">
        <f aca="false">IF($E748&gt;0,ET751/$E748,"-")</f>
        <v>#N/A</v>
      </c>
      <c r="EU754" s="263"/>
      <c r="EV754" s="263" t="e">
        <f aca="false">IF($E748&gt;0,EV751/$E748,"-")</f>
        <v>#N/A</v>
      </c>
      <c r="EW754" s="263"/>
      <c r="EX754" s="264" t="e">
        <f aca="false">IF($E748&gt;0,EX751/$E748,"-")</f>
        <v>#N/A</v>
      </c>
      <c r="EY754" s="264"/>
      <c r="EZ754" s="263" t="e">
        <f aca="false">IF($E748&gt;0,EZ751/$E748,"-")</f>
        <v>#N/A</v>
      </c>
      <c r="FA754" s="263"/>
      <c r="FB754" s="263" t="e">
        <f aca="false">IF($E748&gt;0,FB751/$E748,"-")</f>
        <v>#N/A</v>
      </c>
      <c r="FC754" s="263"/>
      <c r="FD754" s="263" t="e">
        <f aca="false">IF($E748&gt;0,FD751/$E748,"-")</f>
        <v>#N/A</v>
      </c>
      <c r="FE754" s="263"/>
      <c r="FF754" s="263" t="e">
        <f aca="false">IF($E748&gt;0,FF751/$E748,"-")</f>
        <v>#N/A</v>
      </c>
      <c r="FG754" s="263"/>
      <c r="FH754" s="263" t="e">
        <f aca="false">IF($E748&gt;0,FH751/$E748,"-")</f>
        <v>#N/A</v>
      </c>
      <c r="FI754" s="263"/>
      <c r="FJ754" s="263" t="e">
        <f aca="false">IF($E748&gt;0,FJ751/$E748,"-")</f>
        <v>#N/A</v>
      </c>
      <c r="FK754" s="263"/>
    </row>
    <row r="755" customFormat="false" ht="12.75" hidden="true" customHeight="false" outlineLevel="0" collapsed="false">
      <c r="A755" s="232"/>
      <c r="B755" s="233"/>
      <c r="C755" s="232"/>
      <c r="D755" s="234"/>
      <c r="E755" s="234"/>
      <c r="F755" s="235"/>
      <c r="G755" s="234"/>
      <c r="H755" s="234"/>
      <c r="I755" s="237"/>
      <c r="J755" s="238"/>
      <c r="K755" s="265" t="s">
        <v>166</v>
      </c>
      <c r="L755" s="266" t="e">
        <f aca="false">IF($E748&gt;0,L753/$E748,"-")</f>
        <v>#N/A</v>
      </c>
      <c r="M755" s="266"/>
      <c r="N755" s="266" t="e">
        <f aca="false">IF($E748&gt;0,N753/$E748,"-")</f>
        <v>#N/A</v>
      </c>
      <c r="O755" s="266"/>
      <c r="P755" s="266" t="e">
        <f aca="false">IF($E748&gt;0,P753/$E748,"-")</f>
        <v>#N/A</v>
      </c>
      <c r="Q755" s="266"/>
      <c r="R755" s="266" t="e">
        <f aca="false">IF($E748&gt;0,R753/$E748,"-")</f>
        <v>#N/A</v>
      </c>
      <c r="S755" s="266"/>
      <c r="T755" s="266" t="e">
        <f aca="false">IF($E748&gt;0,T753/$E748,"-")</f>
        <v>#N/A</v>
      </c>
      <c r="U755" s="266"/>
      <c r="V755" s="266" t="e">
        <f aca="false">IF($E748&gt;0,V753/$E748,"-")</f>
        <v>#N/A</v>
      </c>
      <c r="W755" s="266"/>
      <c r="X755" s="266" t="e">
        <f aca="false">IF($E748&gt;0,X753/$E748,"-")</f>
        <v>#N/A</v>
      </c>
      <c r="Y755" s="266"/>
      <c r="Z755" s="266" t="e">
        <f aca="false">IF($E748&gt;0,Z753/$E748,"-")</f>
        <v>#N/A</v>
      </c>
      <c r="AA755" s="266"/>
      <c r="AB755" s="266" t="e">
        <f aca="false">IF($E748&gt;0,AB753/$E748,"-")</f>
        <v>#N/A</v>
      </c>
      <c r="AC755" s="266"/>
      <c r="AD755" s="266" t="e">
        <f aca="false">IF($E748&gt;0,AD753/$E748,"-")</f>
        <v>#N/A</v>
      </c>
      <c r="AE755" s="266"/>
      <c r="AF755" s="266" t="e">
        <f aca="false">IF($E748&gt;0,AF753/$E748,"-")</f>
        <v>#N/A</v>
      </c>
      <c r="AG755" s="266"/>
      <c r="AH755" s="266" t="e">
        <f aca="false">IF($E748&gt;0,AH753/$E748,"-")</f>
        <v>#N/A</v>
      </c>
      <c r="AI755" s="266"/>
      <c r="AJ755" s="266" t="e">
        <f aca="false">IF($E748&gt;0,AJ753/$E748,"-")</f>
        <v>#N/A</v>
      </c>
      <c r="AK755" s="266"/>
      <c r="AL755" s="266" t="e">
        <f aca="false">IF($E748&gt;0,AL753/$E748,"-")</f>
        <v>#N/A</v>
      </c>
      <c r="AM755" s="266"/>
      <c r="AN755" s="266" t="e">
        <f aca="false">IF($E748&gt;0,AN753/$E748,"-")</f>
        <v>#N/A</v>
      </c>
      <c r="AO755" s="266"/>
      <c r="AP755" s="266" t="e">
        <f aca="false">IF($E748&gt;0,AP753/$E748,"-")</f>
        <v>#N/A</v>
      </c>
      <c r="AQ755" s="266"/>
      <c r="AR755" s="266" t="e">
        <f aca="false">IF($E748&gt;0,AR753/$E748,"-")</f>
        <v>#N/A</v>
      </c>
      <c r="AS755" s="266"/>
      <c r="AT755" s="266" t="e">
        <f aca="false">IF($E748&gt;0,AT753/$E748,"-")</f>
        <v>#N/A</v>
      </c>
      <c r="AU755" s="266"/>
      <c r="AV755" s="266" t="e">
        <f aca="false">IF($E748&gt;0,AV753/$E748,"-")</f>
        <v>#N/A</v>
      </c>
      <c r="AW755" s="266"/>
      <c r="AX755" s="266" t="e">
        <f aca="false">IF($E748&gt;0,AX753/$E748,"-")</f>
        <v>#N/A</v>
      </c>
      <c r="AY755" s="266"/>
      <c r="AZ755" s="266" t="e">
        <f aca="false">IF($E748&gt;0,AZ753/$E748,"-")</f>
        <v>#N/A</v>
      </c>
      <c r="BA755" s="266"/>
      <c r="BB755" s="266" t="e">
        <f aca="false">IF($E748&gt;0,BB753/$E748,"-")</f>
        <v>#N/A</v>
      </c>
      <c r="BC755" s="266"/>
      <c r="BD755" s="266" t="e">
        <f aca="false">IF($E748&gt;0,BD753/$E748,"-")</f>
        <v>#N/A</v>
      </c>
      <c r="BE755" s="266"/>
      <c r="BF755" s="266" t="e">
        <f aca="false">IF($E748&gt;0,BF753/$E748,"-")</f>
        <v>#N/A</v>
      </c>
      <c r="BG755" s="266"/>
      <c r="BH755" s="266" t="e">
        <f aca="false">IF($E748&gt;0,BH753/$E748,"-")</f>
        <v>#N/A</v>
      </c>
      <c r="BI755" s="266"/>
      <c r="BJ755" s="266" t="e">
        <f aca="false">IF($E748&gt;0,BJ753/$E748,"-")</f>
        <v>#N/A</v>
      </c>
      <c r="BK755" s="266"/>
      <c r="BL755" s="266" t="e">
        <f aca="false">IF($E748&gt;0,BL753/$E748,"-")</f>
        <v>#N/A</v>
      </c>
      <c r="BM755" s="266"/>
      <c r="BN755" s="266" t="e">
        <f aca="false">IF($E748&gt;0,BN753/$E748,"-")</f>
        <v>#N/A</v>
      </c>
      <c r="BO755" s="266"/>
      <c r="BP755" s="266" t="e">
        <f aca="false">IF($E748&gt;0,BP753/$E748,"-")</f>
        <v>#N/A</v>
      </c>
      <c r="BQ755" s="266"/>
      <c r="BR755" s="300" t="e">
        <f aca="false">IF($E748&gt;0,BR753/$E748,"-")</f>
        <v>#N/A</v>
      </c>
      <c r="BS755" s="300"/>
      <c r="BT755" s="300" t="e">
        <f aca="false">IF($E748&gt;0,BT753/$E748,"-")</f>
        <v>#N/A</v>
      </c>
      <c r="BU755" s="300"/>
      <c r="BV755" s="300" t="e">
        <f aca="false">IF($E748&gt;0,BV753/$E748,"-")</f>
        <v>#N/A</v>
      </c>
      <c r="BW755" s="300"/>
      <c r="BX755" s="300" t="e">
        <f aca="false">IF($E748&gt;0,BX753/$E748,"-")</f>
        <v>#N/A</v>
      </c>
      <c r="BY755" s="300"/>
      <c r="BZ755" s="300" t="e">
        <f aca="false">IF($E748&gt;0,BZ753/$E748,"-")</f>
        <v>#N/A</v>
      </c>
      <c r="CA755" s="300"/>
      <c r="CB755" s="300" t="e">
        <f aca="false">IF($E748&gt;0,CB753/$E748,"-")</f>
        <v>#N/A</v>
      </c>
      <c r="CC755" s="300"/>
      <c r="CD755" s="300" t="e">
        <f aca="false">IF($E748&gt;0,CD753/$E748,"-")</f>
        <v>#N/A</v>
      </c>
      <c r="CE755" s="300"/>
      <c r="CF755" s="300" t="e">
        <f aca="false">IF($E748&gt;0,CF753/$E748,"-")</f>
        <v>#N/A</v>
      </c>
      <c r="CG755" s="300"/>
      <c r="CH755" s="300" t="e">
        <f aca="false">IF($E748&gt;0,CH753/$E748,"-")</f>
        <v>#N/A</v>
      </c>
      <c r="CI755" s="300"/>
      <c r="CJ755" s="300" t="e">
        <f aca="false">IF($E748&gt;0,CJ753/$E748,"-")</f>
        <v>#N/A</v>
      </c>
      <c r="CK755" s="300"/>
      <c r="CL755" s="300" t="e">
        <f aca="false">IF($E748&gt;0,CL753/$E748,"-")</f>
        <v>#N/A</v>
      </c>
      <c r="CM755" s="300"/>
      <c r="CN755" s="300" t="e">
        <f aca="false">IF($E748&gt;0,CN753/$E748,"-")</f>
        <v>#N/A</v>
      </c>
      <c r="CO755" s="300"/>
      <c r="CP755" s="300" t="e">
        <f aca="false">IF($E748&gt;0,CP753/$E748,"-")</f>
        <v>#N/A</v>
      </c>
      <c r="CQ755" s="300"/>
      <c r="CR755" s="300" t="e">
        <f aca="false">IF($E748&gt;0,CR753/$E748,"-")</f>
        <v>#N/A</v>
      </c>
      <c r="CS755" s="300"/>
      <c r="CT755" s="300" t="e">
        <f aca="false">IF($E748&gt;0,CT753/$E748,"-")</f>
        <v>#N/A</v>
      </c>
      <c r="CU755" s="300"/>
      <c r="CV755" s="300" t="e">
        <f aca="false">IF($E748&gt;0,CV753/$E748,"-")</f>
        <v>#N/A</v>
      </c>
      <c r="CW755" s="300"/>
      <c r="CX755" s="300" t="e">
        <f aca="false">IF($E748&gt;0,CX753/$E748,"-")</f>
        <v>#N/A</v>
      </c>
      <c r="CY755" s="300"/>
      <c r="CZ755" s="300" t="e">
        <f aca="false">IF($E748&gt;0,CZ753/$E748,"-")</f>
        <v>#N/A</v>
      </c>
      <c r="DA755" s="300"/>
      <c r="DB755" s="300" t="e">
        <f aca="false">IF($E748&gt;0,DB753/$E748,"-")</f>
        <v>#N/A</v>
      </c>
      <c r="DC755" s="300"/>
      <c r="DD755" s="300" t="e">
        <f aca="false">IF($E748&gt;0,DD753/$E748,"-")</f>
        <v>#N/A</v>
      </c>
      <c r="DE755" s="300"/>
      <c r="DF755" s="300" t="e">
        <f aca="false">IF($E748&gt;0,DF753/$E748,"-")</f>
        <v>#N/A</v>
      </c>
      <c r="DG755" s="300"/>
      <c r="DH755" s="300" t="e">
        <f aca="false">IF($E748&gt;0,DH753/$E748,"-")</f>
        <v>#N/A</v>
      </c>
      <c r="DI755" s="300"/>
      <c r="DJ755" s="301" t="e">
        <f aca="false">IF($E748&gt;0,DJ753/$E748,"-")</f>
        <v>#N/A</v>
      </c>
      <c r="DK755" s="301"/>
      <c r="DL755" s="300" t="e">
        <f aca="false">IF($E748&gt;0,DL753/$E748,"-")</f>
        <v>#N/A</v>
      </c>
      <c r="DM755" s="300"/>
      <c r="DN755" s="300" t="e">
        <f aca="false">IF($E748&gt;0,DN753/$E748,"-")</f>
        <v>#N/A</v>
      </c>
      <c r="DO755" s="300"/>
      <c r="DP755" s="300" t="e">
        <f aca="false">IF($E748&gt;0,DP753/$E748,"-")</f>
        <v>#N/A</v>
      </c>
      <c r="DQ755" s="300"/>
      <c r="DR755" s="300" t="e">
        <f aca="false">IF($E748&gt;0,DR753/$E748,"-")</f>
        <v>#N/A</v>
      </c>
      <c r="DS755" s="300"/>
      <c r="DT755" s="300" t="e">
        <f aca="false">IF($E748&gt;0,DT753/$E748,"-")</f>
        <v>#N/A</v>
      </c>
      <c r="DU755" s="300"/>
      <c r="DV755" s="300" t="e">
        <f aca="false">IF($E748&gt;0,DV753/$E748,"-")</f>
        <v>#N/A</v>
      </c>
      <c r="DW755" s="300"/>
      <c r="DX755" s="300" t="e">
        <f aca="false">IF($E748&gt;0,DX753/$E748,"-")</f>
        <v>#N/A</v>
      </c>
      <c r="DY755" s="300"/>
      <c r="DZ755" s="300" t="e">
        <f aca="false">IF($E748&gt;0,DZ753/$E748,"-")</f>
        <v>#N/A</v>
      </c>
      <c r="EA755" s="300"/>
      <c r="EB755" s="300" t="e">
        <f aca="false">IF($E748&gt;0,EB753/$E748,"-")</f>
        <v>#N/A</v>
      </c>
      <c r="EC755" s="300"/>
      <c r="ED755" s="300" t="e">
        <f aca="false">IF($E748&gt;0,ED753/$E748,"-")</f>
        <v>#N/A</v>
      </c>
      <c r="EE755" s="300"/>
      <c r="EF755" s="300" t="e">
        <f aca="false">IF($E748&gt;0,EF753/$E748,"-")</f>
        <v>#N/A</v>
      </c>
      <c r="EG755" s="300"/>
      <c r="EH755" s="300" t="e">
        <f aca="false">IF($E748&gt;0,EH753/$E748,"-")</f>
        <v>#N/A</v>
      </c>
      <c r="EI755" s="300"/>
      <c r="EJ755" s="300" t="e">
        <f aca="false">IF($E748&gt;0,EJ753/$E748,"-")</f>
        <v>#N/A</v>
      </c>
      <c r="EK755" s="300"/>
      <c r="EL755" s="300" t="e">
        <f aca="false">IF($E748&gt;0,EL753/$E748,"-")</f>
        <v>#N/A</v>
      </c>
      <c r="EM755" s="300"/>
      <c r="EN755" s="300" t="e">
        <f aca="false">IF($E748&gt;0,EN753/$E748,"-")</f>
        <v>#N/A</v>
      </c>
      <c r="EO755" s="300"/>
      <c r="EP755" s="300" t="e">
        <f aca="false">IF($E748&gt;0,EP753/$E748,"-")</f>
        <v>#N/A</v>
      </c>
      <c r="EQ755" s="300"/>
      <c r="ER755" s="300" t="e">
        <f aca="false">IF($E748&gt;0,ER753/$E748,"-")</f>
        <v>#N/A</v>
      </c>
      <c r="ES755" s="300"/>
      <c r="ET755" s="300" t="e">
        <f aca="false">IF($E748&gt;0,ET753/$E748,"-")</f>
        <v>#N/A</v>
      </c>
      <c r="EU755" s="300"/>
      <c r="EV755" s="300" t="e">
        <f aca="false">IF($E748&gt;0,EV753/$E748,"-")</f>
        <v>#N/A</v>
      </c>
      <c r="EW755" s="300"/>
      <c r="EX755" s="302" t="e">
        <f aca="false">IF($E748&gt;0,EX753/$E748,"-")</f>
        <v>#N/A</v>
      </c>
      <c r="EY755" s="302"/>
      <c r="EZ755" s="300" t="e">
        <f aca="false">IF($E748&gt;0,EZ753/$E748,"-")</f>
        <v>#N/A</v>
      </c>
      <c r="FA755" s="300"/>
      <c r="FB755" s="300" t="e">
        <f aca="false">IF($E748&gt;0,FB753/$E748,"-")</f>
        <v>#N/A</v>
      </c>
      <c r="FC755" s="300"/>
      <c r="FD755" s="300" t="e">
        <f aca="false">IF($E748&gt;0,FD753/$E748,"-")</f>
        <v>#N/A</v>
      </c>
      <c r="FE755" s="300"/>
      <c r="FF755" s="300" t="e">
        <f aca="false">IF($E748&gt;0,FF753/$E748,"-")</f>
        <v>#N/A</v>
      </c>
      <c r="FG755" s="300"/>
      <c r="FH755" s="300" t="e">
        <f aca="false">IF($E748&gt;0,FH753/$E748,"-")</f>
        <v>#N/A</v>
      </c>
      <c r="FI755" s="300"/>
      <c r="FJ755" s="300" t="e">
        <f aca="false">IF($E748&gt;0,FJ753/$E748,"-")</f>
        <v>#N/A</v>
      </c>
      <c r="FK755" s="300"/>
    </row>
    <row r="756" customFormat="false" ht="13.8" hidden="true" customHeight="false" outlineLevel="0" collapsed="false">
      <c r="A756" s="268"/>
      <c r="B756" s="269"/>
      <c r="C756" s="269"/>
      <c r="D756" s="271"/>
      <c r="E756" s="271"/>
      <c r="F756" s="269"/>
      <c r="G756" s="269"/>
      <c r="H756" s="269"/>
      <c r="I756" s="269"/>
      <c r="J756" s="269"/>
      <c r="K756" s="269"/>
      <c r="L756" s="274"/>
      <c r="M756" s="274"/>
      <c r="N756" s="274"/>
      <c r="O756" s="274"/>
      <c r="P756" s="274"/>
      <c r="Q756" s="274"/>
      <c r="R756" s="275"/>
      <c r="S756" s="275"/>
      <c r="T756" s="276"/>
      <c r="U756" s="276"/>
      <c r="V756" s="274"/>
      <c r="W756" s="274"/>
      <c r="X756" s="274"/>
      <c r="Y756" s="274"/>
      <c r="Z756" s="275"/>
      <c r="AA756" s="275"/>
      <c r="AB756" s="276"/>
      <c r="AC756" s="276"/>
      <c r="AD756" s="274"/>
      <c r="AE756" s="274"/>
      <c r="AF756" s="274"/>
      <c r="AG756" s="274"/>
      <c r="AH756" s="275"/>
      <c r="AI756" s="275"/>
      <c r="AJ756" s="276"/>
      <c r="AK756" s="276"/>
      <c r="AL756" s="274"/>
      <c r="AM756" s="274"/>
      <c r="AN756" s="274"/>
      <c r="AO756" s="274"/>
      <c r="AP756" s="275"/>
      <c r="AQ756" s="275"/>
      <c r="AR756" s="276"/>
      <c r="AS756" s="276"/>
      <c r="AT756" s="277"/>
      <c r="AU756" s="277"/>
      <c r="AV756" s="277"/>
      <c r="AW756" s="277"/>
      <c r="AX756" s="277"/>
      <c r="AY756" s="278"/>
      <c r="AZ756" s="279"/>
      <c r="BA756" s="277"/>
      <c r="BB756" s="277"/>
      <c r="BC756" s="277"/>
      <c r="BD756" s="277"/>
      <c r="BE756" s="277"/>
      <c r="BF756" s="277"/>
      <c r="BG756" s="278"/>
      <c r="BH756" s="279"/>
      <c r="BI756" s="277"/>
      <c r="BJ756" s="277"/>
      <c r="BK756" s="277"/>
      <c r="BL756" s="277"/>
      <c r="BM756" s="277"/>
      <c r="BN756" s="277"/>
      <c r="BO756" s="278"/>
      <c r="BP756" s="279"/>
      <c r="BQ756" s="277"/>
      <c r="BR756" s="277"/>
      <c r="BS756" s="277"/>
      <c r="BT756" s="277"/>
      <c r="BU756" s="277"/>
      <c r="BV756" s="277"/>
      <c r="BW756" s="278"/>
      <c r="BX756" s="279"/>
      <c r="BY756" s="277"/>
      <c r="BZ756" s="277"/>
      <c r="CA756" s="277"/>
      <c r="CB756" s="277"/>
      <c r="CC756" s="277"/>
      <c r="CD756" s="275"/>
      <c r="CE756" s="275"/>
      <c r="CF756" s="276"/>
      <c r="CG756" s="276"/>
      <c r="CH756" s="274"/>
      <c r="CI756" s="274"/>
      <c r="CJ756" s="274"/>
      <c r="CK756" s="274"/>
      <c r="CL756" s="275"/>
      <c r="CM756" s="275"/>
      <c r="CN756" s="276"/>
      <c r="CO756" s="276"/>
      <c r="CP756" s="280"/>
      <c r="CQ756" s="280"/>
      <c r="CR756" s="280"/>
      <c r="CS756" s="280"/>
      <c r="CT756" s="281"/>
      <c r="CU756" s="282"/>
      <c r="CV756" s="283"/>
      <c r="CW756" s="281"/>
      <c r="CX756" s="281"/>
      <c r="CY756" s="281"/>
      <c r="CZ756" s="281"/>
      <c r="DA756" s="281"/>
      <c r="DB756" s="281"/>
      <c r="DC756" s="282"/>
      <c r="DD756" s="283"/>
      <c r="DE756" s="281"/>
      <c r="DF756" s="281"/>
      <c r="DG756" s="281"/>
      <c r="DH756" s="281"/>
      <c r="DI756" s="281"/>
      <c r="DJ756" s="284"/>
      <c r="DK756" s="285"/>
      <c r="DL756" s="283"/>
      <c r="DM756" s="281"/>
      <c r="DN756" s="281"/>
      <c r="DO756" s="281"/>
      <c r="DP756" s="281"/>
      <c r="DQ756" s="281"/>
      <c r="DR756" s="281"/>
      <c r="DS756" s="282"/>
      <c r="DT756" s="283"/>
      <c r="DU756" s="281"/>
      <c r="DV756" s="281"/>
      <c r="DW756" s="281"/>
      <c r="DX756" s="281"/>
      <c r="DY756" s="281"/>
      <c r="DZ756" s="281"/>
      <c r="EA756" s="282"/>
      <c r="EB756" s="283"/>
      <c r="EC756" s="281"/>
      <c r="ED756" s="281"/>
      <c r="EE756" s="281"/>
      <c r="EF756" s="281"/>
      <c r="EG756" s="281"/>
      <c r="EH756" s="281"/>
      <c r="EI756" s="282"/>
      <c r="EJ756" s="283"/>
      <c r="EK756" s="281"/>
      <c r="EL756" s="281"/>
      <c r="EM756" s="281"/>
      <c r="EN756" s="281"/>
      <c r="EO756" s="281"/>
      <c r="EP756" s="281"/>
      <c r="EQ756" s="282"/>
      <c r="ER756" s="283"/>
      <c r="ES756" s="281"/>
      <c r="ET756" s="281"/>
      <c r="EU756" s="281"/>
      <c r="EV756" s="281"/>
      <c r="EW756" s="281"/>
      <c r="EX756" s="286"/>
      <c r="EY756" s="287"/>
      <c r="EZ756" s="283"/>
      <c r="FA756" s="281"/>
      <c r="FB756" s="281"/>
      <c r="FC756" s="281"/>
      <c r="FD756" s="281"/>
      <c r="FE756" s="281"/>
      <c r="FF756" s="281"/>
      <c r="FG756" s="282"/>
      <c r="FH756" s="283"/>
      <c r="FI756" s="281"/>
      <c r="FJ756" s="281"/>
      <c r="FK756" s="281"/>
    </row>
    <row r="757" customFormat="false" ht="12.75" hidden="true" customHeight="false" outlineLevel="0" collapsed="false">
      <c r="A757" s="232" t="s">
        <v>244</v>
      </c>
      <c r="B757" s="233" t="e">
        <f aca="false">VLOOKUP(A757,PLANEJAMENTO!$B$11:$C$96,2,FALSE())</f>
        <v>#N/A</v>
      </c>
      <c r="C757" s="232" t="e">
        <f aca="false">VLOOKUP(A757,PLANEJAMENTO!$B$11:$D$96,3,FALSE())</f>
        <v>#N/A</v>
      </c>
      <c r="D757" s="234" t="e">
        <f aca="false">VLOOKUP(A757,PLANEJAMENTO!$B$11:$E$96,4,FALSE())</f>
        <v>#N/A</v>
      </c>
      <c r="E757" s="234" t="e">
        <f aca="false">D757</f>
        <v>#N/A</v>
      </c>
      <c r="F757" s="235" t="n">
        <f aca="false">PRODUÇÕES!D60</f>
        <v>55</v>
      </c>
      <c r="G757" s="234" t="n">
        <f aca="false">F757*8</f>
        <v>440</v>
      </c>
      <c r="H757" s="234"/>
      <c r="I757" s="237"/>
      <c r="J757" s="238"/>
      <c r="K757" s="305" t="s">
        <v>159</v>
      </c>
      <c r="L757" s="240"/>
      <c r="M757" s="240"/>
      <c r="N757" s="240"/>
      <c r="O757" s="240"/>
      <c r="P757" s="240"/>
      <c r="Q757" s="240"/>
      <c r="R757" s="240"/>
      <c r="S757" s="240"/>
      <c r="T757" s="240"/>
      <c r="U757" s="240"/>
      <c r="V757" s="240"/>
      <c r="W757" s="240"/>
      <c r="X757" s="240"/>
      <c r="Y757" s="240"/>
      <c r="Z757" s="240"/>
      <c r="AA757" s="240"/>
      <c r="AB757" s="240"/>
      <c r="AC757" s="240"/>
      <c r="AD757" s="240"/>
      <c r="AE757" s="240"/>
      <c r="AF757" s="240"/>
      <c r="AG757" s="240"/>
      <c r="AH757" s="240"/>
      <c r="AI757" s="240"/>
      <c r="AJ757" s="240"/>
      <c r="AK757" s="240"/>
      <c r="AL757" s="240"/>
      <c r="AM757" s="240"/>
      <c r="AN757" s="240"/>
      <c r="AO757" s="240"/>
      <c r="AP757" s="240"/>
      <c r="AQ757" s="240"/>
      <c r="AR757" s="240"/>
      <c r="AS757" s="240"/>
      <c r="AT757" s="240"/>
      <c r="AU757" s="240"/>
      <c r="AV757" s="240"/>
      <c r="AW757" s="240"/>
      <c r="AX757" s="240"/>
      <c r="AY757" s="240"/>
      <c r="AZ757" s="240"/>
      <c r="BA757" s="240"/>
      <c r="BB757" s="240"/>
      <c r="BC757" s="240"/>
      <c r="BD757" s="240"/>
      <c r="BE757" s="240"/>
      <c r="BF757" s="345"/>
      <c r="BG757" s="345"/>
      <c r="BH757" s="240"/>
      <c r="BI757" s="240"/>
      <c r="BJ757" s="240"/>
      <c r="BK757" s="240"/>
      <c r="BL757" s="240"/>
      <c r="BM757" s="240"/>
      <c r="BN757" s="240"/>
      <c r="BO757" s="240"/>
      <c r="BP757" s="240"/>
      <c r="BQ757" s="240"/>
      <c r="BR757" s="308"/>
      <c r="BS757" s="308"/>
      <c r="BT757" s="308"/>
      <c r="BU757" s="308"/>
      <c r="BV757" s="308"/>
      <c r="BW757" s="308"/>
      <c r="BX757" s="308"/>
      <c r="BY757" s="308"/>
      <c r="BZ757" s="308"/>
      <c r="CA757" s="308"/>
      <c r="CB757" s="308"/>
      <c r="CC757" s="308"/>
      <c r="CD757" s="308"/>
      <c r="CE757" s="308"/>
      <c r="CF757" s="308"/>
      <c r="CG757" s="308"/>
      <c r="CH757" s="308"/>
      <c r="CI757" s="308"/>
      <c r="CJ757" s="395" t="n">
        <v>5.00598369188064</v>
      </c>
      <c r="CK757" s="395"/>
      <c r="CL757" s="308"/>
      <c r="CM757" s="308"/>
      <c r="CN757" s="308"/>
      <c r="CO757" s="308"/>
      <c r="CP757" s="308"/>
      <c r="CQ757" s="308"/>
      <c r="CR757" s="308"/>
      <c r="CS757" s="308"/>
      <c r="CT757" s="308"/>
      <c r="CU757" s="308"/>
      <c r="CV757" s="308"/>
      <c r="CW757" s="308"/>
      <c r="CX757" s="308"/>
      <c r="CY757" s="308"/>
      <c r="CZ757" s="308"/>
      <c r="DA757" s="308"/>
      <c r="DB757" s="308"/>
      <c r="DC757" s="308"/>
      <c r="DD757" s="308"/>
      <c r="DE757" s="308"/>
      <c r="DF757" s="308"/>
      <c r="DG757" s="308"/>
      <c r="DH757" s="308"/>
      <c r="DI757" s="308"/>
      <c r="DJ757" s="315"/>
      <c r="DK757" s="315"/>
      <c r="DL757" s="308"/>
      <c r="DM757" s="308"/>
      <c r="DN757" s="308"/>
      <c r="DO757" s="308"/>
      <c r="DP757" s="308"/>
      <c r="DQ757" s="308"/>
      <c r="DR757" s="308"/>
      <c r="DS757" s="308"/>
      <c r="DT757" s="308"/>
      <c r="DU757" s="308"/>
      <c r="DV757" s="308"/>
      <c r="DW757" s="308"/>
      <c r="DX757" s="308"/>
      <c r="DY757" s="308"/>
      <c r="DZ757" s="308"/>
      <c r="EA757" s="308"/>
      <c r="EB757" s="308"/>
      <c r="EC757" s="308"/>
      <c r="ED757" s="308"/>
      <c r="EE757" s="308"/>
      <c r="EF757" s="308"/>
      <c r="EG757" s="308"/>
      <c r="EH757" s="308"/>
      <c r="EI757" s="308"/>
      <c r="EJ757" s="308"/>
      <c r="EK757" s="308"/>
      <c r="EL757" s="308"/>
      <c r="EM757" s="308"/>
      <c r="EN757" s="308"/>
      <c r="EO757" s="308"/>
      <c r="EP757" s="308"/>
      <c r="EQ757" s="308"/>
      <c r="ER757" s="308"/>
      <c r="ES757" s="308"/>
      <c r="ET757" s="308"/>
      <c r="EU757" s="308"/>
      <c r="EV757" s="308"/>
      <c r="EW757" s="308"/>
      <c r="EX757" s="309"/>
      <c r="EY757" s="309"/>
      <c r="EZ757" s="308"/>
      <c r="FA757" s="308"/>
      <c r="FB757" s="308"/>
      <c r="FC757" s="308"/>
      <c r="FD757" s="308"/>
      <c r="FE757" s="308"/>
      <c r="FF757" s="308"/>
      <c r="FG757" s="308"/>
      <c r="FH757" s="308"/>
      <c r="FI757" s="308"/>
      <c r="FJ757" s="308"/>
      <c r="FK757" s="308"/>
    </row>
    <row r="758" customFormat="false" ht="12.75" hidden="true" customHeight="false" outlineLevel="0" collapsed="false">
      <c r="A758" s="232"/>
      <c r="B758" s="233"/>
      <c r="C758" s="232"/>
      <c r="D758" s="234"/>
      <c r="E758" s="234"/>
      <c r="F758" s="235"/>
      <c r="G758" s="234"/>
      <c r="H758" s="234"/>
      <c r="I758" s="237"/>
      <c r="J758" s="238"/>
      <c r="K758" s="244" t="s">
        <v>160</v>
      </c>
      <c r="L758" s="245"/>
      <c r="M758" s="245"/>
      <c r="N758" s="245"/>
      <c r="O758" s="245"/>
      <c r="P758" s="245"/>
      <c r="Q758" s="245"/>
      <c r="R758" s="245"/>
      <c r="S758" s="245"/>
      <c r="T758" s="245"/>
      <c r="U758" s="245"/>
      <c r="V758" s="245"/>
      <c r="W758" s="245"/>
      <c r="X758" s="245"/>
      <c r="Y758" s="245"/>
      <c r="Z758" s="245"/>
      <c r="AA758" s="245"/>
      <c r="AB758" s="245"/>
      <c r="AC758" s="245"/>
      <c r="AD758" s="245"/>
      <c r="AE758" s="245"/>
      <c r="AF758" s="245"/>
      <c r="AG758" s="245"/>
      <c r="AH758" s="245"/>
      <c r="AI758" s="245"/>
      <c r="AJ758" s="245"/>
      <c r="AK758" s="245"/>
      <c r="AL758" s="245"/>
      <c r="AM758" s="245"/>
      <c r="AN758" s="245"/>
      <c r="AO758" s="245"/>
      <c r="AP758" s="245"/>
      <c r="AQ758" s="245"/>
      <c r="AR758" s="245"/>
      <c r="AS758" s="245"/>
      <c r="AT758" s="245"/>
      <c r="AU758" s="245"/>
      <c r="AV758" s="245"/>
      <c r="AW758" s="245"/>
      <c r="AX758" s="245"/>
      <c r="AY758" s="245"/>
      <c r="AZ758" s="245"/>
      <c r="BA758" s="245"/>
      <c r="BB758" s="245"/>
      <c r="BC758" s="245"/>
      <c r="BD758" s="245"/>
      <c r="BE758" s="245"/>
      <c r="BF758" s="245"/>
      <c r="BG758" s="245"/>
      <c r="BH758" s="245"/>
      <c r="BI758" s="245"/>
      <c r="BJ758" s="245"/>
      <c r="BK758" s="245"/>
      <c r="BL758" s="245"/>
      <c r="BM758" s="245"/>
      <c r="BN758" s="245"/>
      <c r="BO758" s="245"/>
      <c r="BP758" s="245"/>
      <c r="BQ758" s="245"/>
      <c r="BR758" s="245"/>
      <c r="BS758" s="245"/>
      <c r="BT758" s="245"/>
      <c r="BU758" s="245"/>
      <c r="BV758" s="245"/>
      <c r="BW758" s="245"/>
      <c r="BX758" s="245"/>
      <c r="BY758" s="245"/>
      <c r="BZ758" s="245"/>
      <c r="CA758" s="245"/>
      <c r="CB758" s="245"/>
      <c r="CC758" s="245"/>
      <c r="CD758" s="245"/>
      <c r="CE758" s="245"/>
      <c r="CF758" s="245"/>
      <c r="CG758" s="245"/>
      <c r="CH758" s="245"/>
      <c r="CI758" s="245"/>
      <c r="CJ758" s="245" t="n">
        <v>1</v>
      </c>
      <c r="CK758" s="245"/>
      <c r="CL758" s="245"/>
      <c r="CM758" s="245"/>
      <c r="CN758" s="245"/>
      <c r="CO758" s="245"/>
      <c r="CP758" s="245"/>
      <c r="CQ758" s="245"/>
      <c r="CR758" s="245"/>
      <c r="CS758" s="245"/>
      <c r="CT758" s="245"/>
      <c r="CU758" s="245"/>
      <c r="CV758" s="245"/>
      <c r="CW758" s="245"/>
      <c r="CX758" s="245"/>
      <c r="CY758" s="245"/>
      <c r="CZ758" s="245"/>
      <c r="DA758" s="245"/>
      <c r="DB758" s="245"/>
      <c r="DC758" s="245"/>
      <c r="DD758" s="245"/>
      <c r="DE758" s="245"/>
      <c r="DF758" s="245"/>
      <c r="DG758" s="245"/>
      <c r="DH758" s="245"/>
      <c r="DI758" s="245"/>
      <c r="DJ758" s="310"/>
      <c r="DK758" s="310"/>
      <c r="DL758" s="245"/>
      <c r="DM758" s="245"/>
      <c r="DN758" s="245"/>
      <c r="DO758" s="245"/>
      <c r="DP758" s="245"/>
      <c r="DQ758" s="245"/>
      <c r="DR758" s="245"/>
      <c r="DS758" s="245"/>
      <c r="DT758" s="245"/>
      <c r="DU758" s="245"/>
      <c r="DV758" s="245"/>
      <c r="DW758" s="245"/>
      <c r="DX758" s="245"/>
      <c r="DY758" s="245"/>
      <c r="DZ758" s="245"/>
      <c r="EA758" s="245"/>
      <c r="EB758" s="245"/>
      <c r="EC758" s="245"/>
      <c r="ED758" s="245"/>
      <c r="EE758" s="245"/>
      <c r="EF758" s="245"/>
      <c r="EG758" s="245"/>
      <c r="EH758" s="245"/>
      <c r="EI758" s="245"/>
      <c r="EJ758" s="245"/>
      <c r="EK758" s="245"/>
      <c r="EL758" s="245"/>
      <c r="EM758" s="245"/>
      <c r="EN758" s="245"/>
      <c r="EO758" s="245"/>
      <c r="EP758" s="245"/>
      <c r="EQ758" s="245"/>
      <c r="ER758" s="245"/>
      <c r="ES758" s="245"/>
      <c r="ET758" s="245"/>
      <c r="EU758" s="245"/>
      <c r="EV758" s="245"/>
      <c r="EW758" s="245"/>
      <c r="EX758" s="246"/>
      <c r="EY758" s="246"/>
      <c r="EZ758" s="245"/>
      <c r="FA758" s="245"/>
      <c r="FB758" s="245"/>
      <c r="FC758" s="245"/>
      <c r="FD758" s="245"/>
      <c r="FE758" s="245"/>
      <c r="FF758" s="245"/>
      <c r="FG758" s="245"/>
      <c r="FH758" s="245"/>
      <c r="FI758" s="245"/>
      <c r="FJ758" s="245"/>
      <c r="FK758" s="245"/>
    </row>
    <row r="759" customFormat="false" ht="12.75" hidden="true" customHeight="false" outlineLevel="0" collapsed="false">
      <c r="A759" s="232"/>
      <c r="B759" s="233"/>
      <c r="C759" s="232"/>
      <c r="D759" s="234"/>
      <c r="E759" s="234"/>
      <c r="F759" s="235"/>
      <c r="G759" s="234"/>
      <c r="H759" s="234"/>
      <c r="I759" s="237"/>
      <c r="J759" s="238"/>
      <c r="K759" s="247" t="s">
        <v>161</v>
      </c>
      <c r="L759" s="248" t="n">
        <f aca="false">(L757*L758*$G757)*$L$8</f>
        <v>0</v>
      </c>
      <c r="M759" s="248"/>
      <c r="N759" s="248" t="n">
        <f aca="false">(N757*N758*$G757)*$L$8</f>
        <v>0</v>
      </c>
      <c r="O759" s="248"/>
      <c r="P759" s="248" t="n">
        <f aca="false">(P757*P758*$G757)*$L$8</f>
        <v>0</v>
      </c>
      <c r="Q759" s="248"/>
      <c r="R759" s="248" t="n">
        <f aca="false">(R757*R758*$G757)*$L$8</f>
        <v>0</v>
      </c>
      <c r="S759" s="248"/>
      <c r="T759" s="248" t="n">
        <f aca="false">(T757*T758*$G757)*$T$8</f>
        <v>0</v>
      </c>
      <c r="U759" s="248"/>
      <c r="V759" s="248" t="n">
        <f aca="false">(V757*V758*$G757)*$T$8</f>
        <v>0</v>
      </c>
      <c r="W759" s="248"/>
      <c r="X759" s="248" t="n">
        <f aca="false">(X757*X758*$G757)*$T$8</f>
        <v>0</v>
      </c>
      <c r="Y759" s="248"/>
      <c r="Z759" s="248" t="n">
        <f aca="false">(Z757*Z758*$G757)*$T$8</f>
        <v>0</v>
      </c>
      <c r="AA759" s="248"/>
      <c r="AB759" s="248" t="n">
        <f aca="false">(AB757*AB758*$G757)*$AB$8</f>
        <v>0</v>
      </c>
      <c r="AC759" s="248"/>
      <c r="AD759" s="248" t="n">
        <f aca="false">(AD757*AD758*$G757)*$AB$8</f>
        <v>0</v>
      </c>
      <c r="AE759" s="248"/>
      <c r="AF759" s="248" t="n">
        <f aca="false">(AF757*AF758*$G757)*$AB$8</f>
        <v>0</v>
      </c>
      <c r="AG759" s="248"/>
      <c r="AH759" s="248" t="n">
        <f aca="false">(AH757*AH758*$G757)*$AB$8</f>
        <v>0</v>
      </c>
      <c r="AI759" s="248"/>
      <c r="AJ759" s="248" t="n">
        <f aca="false">(AJ757*AJ758*$G757)*$AJ$8</f>
        <v>0</v>
      </c>
      <c r="AK759" s="248"/>
      <c r="AL759" s="248" t="n">
        <f aca="false">(AL757*AL758*$G757)*$AJ$8</f>
        <v>0</v>
      </c>
      <c r="AM759" s="248"/>
      <c r="AN759" s="248" t="n">
        <f aca="false">(AN757*AN758*$G757)*$AJ$8</f>
        <v>0</v>
      </c>
      <c r="AO759" s="248"/>
      <c r="AP759" s="248" t="n">
        <f aca="false">(AP757*AP758*$G757)*$AJ$8</f>
        <v>0</v>
      </c>
      <c r="AQ759" s="248"/>
      <c r="AR759" s="248" t="n">
        <f aca="false">(AR757*AR758*$G757)*$AT$8</f>
        <v>0</v>
      </c>
      <c r="AS759" s="248"/>
      <c r="AT759" s="248" t="n">
        <f aca="false">(AT757*AT758*$G757)*$AT$8</f>
        <v>0</v>
      </c>
      <c r="AU759" s="248"/>
      <c r="AV759" s="248" t="n">
        <f aca="false">(AV757*AV758*$G757)*$AT$8</f>
        <v>0</v>
      </c>
      <c r="AW759" s="248"/>
      <c r="AX759" s="248" t="n">
        <f aca="false">(AX757*AX758*$G757)*$AT$8</f>
        <v>0</v>
      </c>
      <c r="AY759" s="248"/>
      <c r="AZ759" s="248" t="n">
        <f aca="false">(AZ757*AZ758*$G757)*$BB$8</f>
        <v>0</v>
      </c>
      <c r="BA759" s="248"/>
      <c r="BB759" s="248" t="n">
        <f aca="false">(BB757*BB758*$G757)*$BB$8</f>
        <v>0</v>
      </c>
      <c r="BC759" s="248"/>
      <c r="BD759" s="248" t="n">
        <f aca="false">(BD757*BD758*$G757)*$BB$8</f>
        <v>0</v>
      </c>
      <c r="BE759" s="248"/>
      <c r="BF759" s="248" t="n">
        <f aca="false">(BF757*BF758*$G757)*$BB$8</f>
        <v>0</v>
      </c>
      <c r="BG759" s="248"/>
      <c r="BH759" s="248" t="n">
        <f aca="false">(BH757*BH758*$G757)*$BJ$8</f>
        <v>0</v>
      </c>
      <c r="BI759" s="248"/>
      <c r="BJ759" s="248" t="n">
        <f aca="false">(BJ757*BJ758*$G757)*$BJ$8</f>
        <v>0</v>
      </c>
      <c r="BK759" s="248"/>
      <c r="BL759" s="248" t="n">
        <f aca="false">(BL757*BL758*$G757)*$BJ$8</f>
        <v>0</v>
      </c>
      <c r="BM759" s="248"/>
      <c r="BN759" s="248" t="n">
        <f aca="false">(BN757*BN758*$G757)*$BJ$8</f>
        <v>0</v>
      </c>
      <c r="BO759" s="248"/>
      <c r="BP759" s="248" t="n">
        <f aca="false">(BP757*BP758*$G757)*$BT$8</f>
        <v>0</v>
      </c>
      <c r="BQ759" s="248"/>
      <c r="BR759" s="248" t="n">
        <f aca="false">(BR757*BR758*$G757)*$BT$8</f>
        <v>0</v>
      </c>
      <c r="BS759" s="248"/>
      <c r="BT759" s="248" t="n">
        <f aca="false">(BT757*BT758*$G757)*$BT$8</f>
        <v>0</v>
      </c>
      <c r="BU759" s="248"/>
      <c r="BV759" s="248" t="n">
        <f aca="false">(BV757*BV758*$G757)*$BT$8</f>
        <v>0</v>
      </c>
      <c r="BW759" s="248"/>
      <c r="BX759" s="248" t="n">
        <f aca="false">(BX757*BX758*$G757)*$CB$8</f>
        <v>0</v>
      </c>
      <c r="BY759" s="248"/>
      <c r="BZ759" s="248" t="n">
        <f aca="false">(BZ757*BZ758*$G757)*$CB$8</f>
        <v>0</v>
      </c>
      <c r="CA759" s="248"/>
      <c r="CB759" s="248" t="n">
        <f aca="false">(CB757*CB758*$G757)*$CB$8</f>
        <v>0</v>
      </c>
      <c r="CC759" s="248"/>
      <c r="CD759" s="248" t="n">
        <f aca="false">(CD757*CD758*$G757)*$CB$8</f>
        <v>0</v>
      </c>
      <c r="CE759" s="248"/>
      <c r="CF759" s="248" t="n">
        <f aca="false">(CF757*CF758*$G757)*$CJ$8</f>
        <v>0</v>
      </c>
      <c r="CG759" s="248"/>
      <c r="CH759" s="248" t="n">
        <f aca="false">(CH757*CH758*$G757)*$CJ$8</f>
        <v>0</v>
      </c>
      <c r="CI759" s="248"/>
      <c r="CJ759" s="248" t="n">
        <f aca="false">(CJ757*CJ758*$G757)*$CJ$8</f>
        <v>2202.63282442748</v>
      </c>
      <c r="CK759" s="248"/>
      <c r="CL759" s="248" t="n">
        <f aca="false">(CL757*CL758*$G757)*$CJ$8</f>
        <v>0</v>
      </c>
      <c r="CM759" s="248"/>
      <c r="CN759" s="248" t="n">
        <f aca="false">(CN757*CN758*$G757)*$CJ$8</f>
        <v>0</v>
      </c>
      <c r="CO759" s="248"/>
      <c r="CP759" s="248" t="n">
        <f aca="false">(CP757*CP758*$G757)*$CT$8</f>
        <v>0</v>
      </c>
      <c r="CQ759" s="248"/>
      <c r="CR759" s="248" t="n">
        <f aca="false">(CR757*CR758*$G757)*$CT$8</f>
        <v>0</v>
      </c>
      <c r="CS759" s="248"/>
      <c r="CT759" s="248" t="n">
        <f aca="false">(CT757*CT758*$G757)*$CT$8</f>
        <v>0</v>
      </c>
      <c r="CU759" s="248"/>
      <c r="CV759" s="248" t="n">
        <f aca="false">(CV757*CV758*$G757)*$DB$8</f>
        <v>0</v>
      </c>
      <c r="CW759" s="248"/>
      <c r="CX759" s="248" t="n">
        <f aca="false">(CX757*CX758*$G757)*$DB$8</f>
        <v>0</v>
      </c>
      <c r="CY759" s="248"/>
      <c r="CZ759" s="248" t="n">
        <f aca="false">(CZ757*CZ758*$G757)*$DB$8</f>
        <v>0</v>
      </c>
      <c r="DA759" s="248"/>
      <c r="DB759" s="248" t="n">
        <f aca="false">(DB757*DB758*$G757)*$DB$8</f>
        <v>0</v>
      </c>
      <c r="DC759" s="248"/>
      <c r="DD759" s="248" t="n">
        <f aca="false">(DD757*DD758*$G757)*$DB$8</f>
        <v>0</v>
      </c>
      <c r="DE759" s="248"/>
      <c r="DF759" s="248" t="n">
        <f aca="false">(DF757*DF758*$G757)*$DB$8</f>
        <v>0</v>
      </c>
      <c r="DG759" s="248"/>
      <c r="DH759" s="248" t="n">
        <f aca="false">(DH757*DH758*$G757)*$DB$8</f>
        <v>0</v>
      </c>
      <c r="DI759" s="248"/>
      <c r="DJ759" s="292" t="n">
        <f aca="false">(DJ757*DJ758*$G757)*$DB$8</f>
        <v>0</v>
      </c>
      <c r="DK759" s="292"/>
      <c r="DL759" s="248" t="n">
        <f aca="false">(DL757*DL758*$G757)*$DB$8</f>
        <v>0</v>
      </c>
      <c r="DM759" s="248"/>
      <c r="DN759" s="248" t="n">
        <f aca="false">(DN757*DN758*$G757)*$DB$8</f>
        <v>0</v>
      </c>
      <c r="DO759" s="248"/>
      <c r="DP759" s="248" t="n">
        <f aca="false">(DP757*DP758*$G757)*$DB$8</f>
        <v>0</v>
      </c>
      <c r="DQ759" s="248"/>
      <c r="DR759" s="248" t="n">
        <f aca="false">(DR757*DR758*$G757)*$DB$8</f>
        <v>0</v>
      </c>
      <c r="DS759" s="248"/>
      <c r="DT759" s="248" t="n">
        <f aca="false">(DT757*DT758*$G757)*$DB$8</f>
        <v>0</v>
      </c>
      <c r="DU759" s="248"/>
      <c r="DV759" s="248" t="n">
        <f aca="false">(DV757*DV758*$G757)*$DB$8</f>
        <v>0</v>
      </c>
      <c r="DW759" s="248"/>
      <c r="DX759" s="248" t="n">
        <f aca="false">(DX757*DX758*$G757)*$DB$8</f>
        <v>0</v>
      </c>
      <c r="DY759" s="248"/>
      <c r="DZ759" s="248" t="n">
        <f aca="false">(DZ757*DZ758*$G757)*$DB$8</f>
        <v>0</v>
      </c>
      <c r="EA759" s="248"/>
      <c r="EB759" s="248" t="n">
        <f aca="false">(EB757*EB758*$G757)*$DB$8</f>
        <v>0</v>
      </c>
      <c r="EC759" s="248"/>
      <c r="ED759" s="248" t="n">
        <f aca="false">(ED757*ED758*$G757)*$DB$8</f>
        <v>0</v>
      </c>
      <c r="EE759" s="248"/>
      <c r="EF759" s="248" t="n">
        <f aca="false">(EF757*EF758*$G757)*$DB$8</f>
        <v>0</v>
      </c>
      <c r="EG759" s="248"/>
      <c r="EH759" s="248" t="n">
        <f aca="false">(EH757*EH758*$G757)*$DB$8</f>
        <v>0</v>
      </c>
      <c r="EI759" s="248"/>
      <c r="EJ759" s="248" t="n">
        <f aca="false">(EJ757*EJ758*$G757)*$DB$8</f>
        <v>0</v>
      </c>
      <c r="EK759" s="248"/>
      <c r="EL759" s="248" t="n">
        <f aca="false">(EL757*EL758*$G757)*$DB$8</f>
        <v>0</v>
      </c>
      <c r="EM759" s="248"/>
      <c r="EN759" s="248" t="n">
        <f aca="false">(EN757*EN758*$G757)*$DB$8</f>
        <v>0</v>
      </c>
      <c r="EO759" s="248"/>
      <c r="EP759" s="248" t="n">
        <f aca="false">(EP757*EP758*$G757)*$DB$8</f>
        <v>0</v>
      </c>
      <c r="EQ759" s="248"/>
      <c r="ER759" s="248" t="n">
        <f aca="false">(ER757*ER758*$G757)*$DB$8</f>
        <v>0</v>
      </c>
      <c r="ES759" s="248"/>
      <c r="ET759" s="248" t="n">
        <f aca="false">(ET757*ET758*$G757)*$DB$8</f>
        <v>0</v>
      </c>
      <c r="EU759" s="248"/>
      <c r="EV759" s="248" t="n">
        <f aca="false">(EV757*EV758*$G757)*$DB$8</f>
        <v>0</v>
      </c>
      <c r="EW759" s="248"/>
      <c r="EX759" s="249" t="n">
        <f aca="false">(EX757*EX758*$G757)*$DB$8</f>
        <v>0</v>
      </c>
      <c r="EY759" s="249"/>
      <c r="EZ759" s="248" t="n">
        <f aca="false">(EZ757*EZ758*$G757)*$DB$8</f>
        <v>0</v>
      </c>
      <c r="FA759" s="248"/>
      <c r="FB759" s="248" t="n">
        <f aca="false">(FB757*FB758*$G757)*$DB$8</f>
        <v>0</v>
      </c>
      <c r="FC759" s="248"/>
      <c r="FD759" s="248" t="n">
        <f aca="false">(FD757*FD758*$G757)*$DB$8</f>
        <v>0</v>
      </c>
      <c r="FE759" s="248"/>
      <c r="FF759" s="248" t="n">
        <f aca="false">(FF757*FF758*$G757)*$DB$8</f>
        <v>0</v>
      </c>
      <c r="FG759" s="248"/>
      <c r="FH759" s="248" t="n">
        <f aca="false">(FH757*FH758*$G757)*$DB$8</f>
        <v>0</v>
      </c>
      <c r="FI759" s="248"/>
      <c r="FJ759" s="248" t="n">
        <f aca="false">(FJ757*FJ758*$G757)*$DB$8</f>
        <v>0</v>
      </c>
      <c r="FK759" s="248"/>
    </row>
    <row r="760" customFormat="false" ht="12.75" hidden="true" customHeight="false" outlineLevel="0" collapsed="false">
      <c r="A760" s="232"/>
      <c r="B760" s="233"/>
      <c r="C760" s="232"/>
      <c r="D760" s="234"/>
      <c r="E760" s="234"/>
      <c r="F760" s="235"/>
      <c r="G760" s="234"/>
      <c r="H760" s="234"/>
      <c r="I760" s="237"/>
      <c r="J760" s="238"/>
      <c r="K760" s="250" t="s">
        <v>162</v>
      </c>
      <c r="L760" s="251" t="n">
        <f aca="false">L759</f>
        <v>0</v>
      </c>
      <c r="M760" s="251"/>
      <c r="N760" s="251" t="n">
        <f aca="false">L760+N759</f>
        <v>0</v>
      </c>
      <c r="O760" s="251"/>
      <c r="P760" s="251" t="n">
        <f aca="false">N760+P759</f>
        <v>0</v>
      </c>
      <c r="Q760" s="251"/>
      <c r="R760" s="251" t="n">
        <f aca="false">P760+R759</f>
        <v>0</v>
      </c>
      <c r="S760" s="251"/>
      <c r="T760" s="251" t="n">
        <f aca="false">R760+T759</f>
        <v>0</v>
      </c>
      <c r="U760" s="251"/>
      <c r="V760" s="251" t="n">
        <f aca="false">T760+V759</f>
        <v>0</v>
      </c>
      <c r="W760" s="251"/>
      <c r="X760" s="251" t="n">
        <f aca="false">V760+X759</f>
        <v>0</v>
      </c>
      <c r="Y760" s="251"/>
      <c r="Z760" s="251" t="n">
        <f aca="false">X760+Z759</f>
        <v>0</v>
      </c>
      <c r="AA760" s="251"/>
      <c r="AB760" s="251" t="n">
        <f aca="false">Z760+AB759</f>
        <v>0</v>
      </c>
      <c r="AC760" s="251"/>
      <c r="AD760" s="251" t="n">
        <f aca="false">AB760+AD759</f>
        <v>0</v>
      </c>
      <c r="AE760" s="251"/>
      <c r="AF760" s="251" t="n">
        <f aca="false">AD760+AF759</f>
        <v>0</v>
      </c>
      <c r="AG760" s="251"/>
      <c r="AH760" s="251" t="n">
        <f aca="false">AF760+AH759</f>
        <v>0</v>
      </c>
      <c r="AI760" s="251"/>
      <c r="AJ760" s="251" t="n">
        <f aca="false">AH760+AJ759</f>
        <v>0</v>
      </c>
      <c r="AK760" s="251"/>
      <c r="AL760" s="251" t="n">
        <f aca="false">AJ760+AL759</f>
        <v>0</v>
      </c>
      <c r="AM760" s="251"/>
      <c r="AN760" s="251" t="n">
        <f aca="false">AL760+AN759</f>
        <v>0</v>
      </c>
      <c r="AO760" s="251"/>
      <c r="AP760" s="251" t="n">
        <f aca="false">AN760+AP759</f>
        <v>0</v>
      </c>
      <c r="AQ760" s="251"/>
      <c r="AR760" s="251" t="n">
        <f aca="false">AP760+AR759</f>
        <v>0</v>
      </c>
      <c r="AS760" s="251"/>
      <c r="AT760" s="251" t="n">
        <f aca="false">AR760+AT759</f>
        <v>0</v>
      </c>
      <c r="AU760" s="251"/>
      <c r="AV760" s="251" t="n">
        <f aca="false">AT760+AV759</f>
        <v>0</v>
      </c>
      <c r="AW760" s="251"/>
      <c r="AX760" s="251" t="n">
        <f aca="false">AV760+AX759</f>
        <v>0</v>
      </c>
      <c r="AY760" s="251"/>
      <c r="AZ760" s="251" t="n">
        <f aca="false">AX760+AZ759</f>
        <v>0</v>
      </c>
      <c r="BA760" s="251"/>
      <c r="BB760" s="251" t="n">
        <f aca="false">AZ760+BB759</f>
        <v>0</v>
      </c>
      <c r="BC760" s="251"/>
      <c r="BD760" s="251" t="n">
        <f aca="false">BB760+BD759</f>
        <v>0</v>
      </c>
      <c r="BE760" s="251"/>
      <c r="BF760" s="251" t="n">
        <f aca="false">BD760+BF759</f>
        <v>0</v>
      </c>
      <c r="BG760" s="251"/>
      <c r="BH760" s="251" t="n">
        <f aca="false">BF760+BH759</f>
        <v>0</v>
      </c>
      <c r="BI760" s="251"/>
      <c r="BJ760" s="251" t="n">
        <f aca="false">BH760+BJ759</f>
        <v>0</v>
      </c>
      <c r="BK760" s="251"/>
      <c r="BL760" s="251" t="n">
        <f aca="false">BJ760+BL759</f>
        <v>0</v>
      </c>
      <c r="BM760" s="251"/>
      <c r="BN760" s="251" t="n">
        <f aca="false">BL760+BN759</f>
        <v>0</v>
      </c>
      <c r="BO760" s="251"/>
      <c r="BP760" s="251" t="n">
        <f aca="false">BN760+BP759</f>
        <v>0</v>
      </c>
      <c r="BQ760" s="251"/>
      <c r="BR760" s="251" t="n">
        <f aca="false">BP760+BR759</f>
        <v>0</v>
      </c>
      <c r="BS760" s="251"/>
      <c r="BT760" s="251" t="n">
        <f aca="false">BR760+BT759</f>
        <v>0</v>
      </c>
      <c r="BU760" s="251"/>
      <c r="BV760" s="251" t="n">
        <f aca="false">BT760+BV759</f>
        <v>0</v>
      </c>
      <c r="BW760" s="251"/>
      <c r="BX760" s="251" t="n">
        <f aca="false">BV760+BX759</f>
        <v>0</v>
      </c>
      <c r="BY760" s="251"/>
      <c r="BZ760" s="251" t="n">
        <f aca="false">BX760+BZ759</f>
        <v>0</v>
      </c>
      <c r="CA760" s="251"/>
      <c r="CB760" s="251" t="n">
        <f aca="false">BZ760+CB759</f>
        <v>0</v>
      </c>
      <c r="CC760" s="251"/>
      <c r="CD760" s="251" t="n">
        <f aca="false">CB760+CD759</f>
        <v>0</v>
      </c>
      <c r="CE760" s="251"/>
      <c r="CF760" s="251" t="n">
        <f aca="false">CD760+CF759</f>
        <v>0</v>
      </c>
      <c r="CG760" s="251"/>
      <c r="CH760" s="251" t="n">
        <f aca="false">CF760+CH759</f>
        <v>0</v>
      </c>
      <c r="CI760" s="251"/>
      <c r="CJ760" s="251" t="n">
        <f aca="false">CH760+CJ759</f>
        <v>2202.63282442748</v>
      </c>
      <c r="CK760" s="251"/>
      <c r="CL760" s="251" t="n">
        <f aca="false">CJ760+CL759</f>
        <v>2202.63282442748</v>
      </c>
      <c r="CM760" s="251"/>
      <c r="CN760" s="251" t="n">
        <f aca="false">CL760+CN759</f>
        <v>2202.63282442748</v>
      </c>
      <c r="CO760" s="251"/>
      <c r="CP760" s="251" t="n">
        <f aca="false">CN760+CP759</f>
        <v>2202.63282442748</v>
      </c>
      <c r="CQ760" s="251"/>
      <c r="CR760" s="251" t="n">
        <f aca="false">CP760+CR759</f>
        <v>2202.63282442748</v>
      </c>
      <c r="CS760" s="251"/>
      <c r="CT760" s="251" t="n">
        <f aca="false">CR760+CT759</f>
        <v>2202.63282442748</v>
      </c>
      <c r="CU760" s="251"/>
      <c r="CV760" s="251" t="n">
        <f aca="false">CT760+CV759</f>
        <v>2202.63282442748</v>
      </c>
      <c r="CW760" s="251"/>
      <c r="CX760" s="251" t="n">
        <f aca="false">CV760+CX759</f>
        <v>2202.63282442748</v>
      </c>
      <c r="CY760" s="251"/>
      <c r="CZ760" s="251" t="n">
        <f aca="false">CX760+CZ759</f>
        <v>2202.63282442748</v>
      </c>
      <c r="DA760" s="251"/>
      <c r="DB760" s="251" t="n">
        <f aca="false">CZ760+DB759</f>
        <v>2202.63282442748</v>
      </c>
      <c r="DC760" s="251"/>
      <c r="DD760" s="251" t="n">
        <f aca="false">DB760+DD759</f>
        <v>2202.63282442748</v>
      </c>
      <c r="DE760" s="251"/>
      <c r="DF760" s="251" t="n">
        <f aca="false">DD760+DF759</f>
        <v>2202.63282442748</v>
      </c>
      <c r="DG760" s="251"/>
      <c r="DH760" s="251" t="n">
        <f aca="false">DF760+DH759</f>
        <v>2202.63282442748</v>
      </c>
      <c r="DI760" s="251"/>
      <c r="DJ760" s="293" t="n">
        <f aca="false">DH760+DJ759</f>
        <v>2202.63282442748</v>
      </c>
      <c r="DK760" s="293"/>
      <c r="DL760" s="251" t="n">
        <f aca="false">DJ760+DL759</f>
        <v>2202.63282442748</v>
      </c>
      <c r="DM760" s="251"/>
      <c r="DN760" s="251" t="n">
        <f aca="false">DL760+DN759</f>
        <v>2202.63282442748</v>
      </c>
      <c r="DO760" s="251"/>
      <c r="DP760" s="251" t="n">
        <f aca="false">DN760+DP759</f>
        <v>2202.63282442748</v>
      </c>
      <c r="DQ760" s="251"/>
      <c r="DR760" s="251" t="n">
        <f aca="false">DP760+DR759</f>
        <v>2202.63282442748</v>
      </c>
      <c r="DS760" s="251"/>
      <c r="DT760" s="251" t="n">
        <f aca="false">DR760+DT759</f>
        <v>2202.63282442748</v>
      </c>
      <c r="DU760" s="251"/>
      <c r="DV760" s="251" t="n">
        <f aca="false">DT760+DV759</f>
        <v>2202.63282442748</v>
      </c>
      <c r="DW760" s="251"/>
      <c r="DX760" s="251" t="n">
        <f aca="false">DV760+DX759</f>
        <v>2202.63282442748</v>
      </c>
      <c r="DY760" s="251"/>
      <c r="DZ760" s="251" t="n">
        <f aca="false">DX760+DZ759</f>
        <v>2202.63282442748</v>
      </c>
      <c r="EA760" s="251"/>
      <c r="EB760" s="251" t="n">
        <f aca="false">DZ760+EB759</f>
        <v>2202.63282442748</v>
      </c>
      <c r="EC760" s="251"/>
      <c r="ED760" s="251" t="n">
        <f aca="false">EB760+ED759</f>
        <v>2202.63282442748</v>
      </c>
      <c r="EE760" s="251"/>
      <c r="EF760" s="251" t="n">
        <f aca="false">ED760+EF759</f>
        <v>2202.63282442748</v>
      </c>
      <c r="EG760" s="251"/>
      <c r="EH760" s="251" t="n">
        <f aca="false">EF760+EH759</f>
        <v>2202.63282442748</v>
      </c>
      <c r="EI760" s="251"/>
      <c r="EJ760" s="251" t="n">
        <f aca="false">EH760+EJ759</f>
        <v>2202.63282442748</v>
      </c>
      <c r="EK760" s="251"/>
      <c r="EL760" s="251" t="n">
        <f aca="false">EJ760+EL759</f>
        <v>2202.63282442748</v>
      </c>
      <c r="EM760" s="251"/>
      <c r="EN760" s="251" t="n">
        <f aca="false">EL760+EN759</f>
        <v>2202.63282442748</v>
      </c>
      <c r="EO760" s="251"/>
      <c r="EP760" s="251" t="n">
        <f aca="false">EN760+EP759</f>
        <v>2202.63282442748</v>
      </c>
      <c r="EQ760" s="251"/>
      <c r="ER760" s="251" t="n">
        <f aca="false">EP760+ER759</f>
        <v>2202.63282442748</v>
      </c>
      <c r="ES760" s="251"/>
      <c r="ET760" s="251" t="n">
        <f aca="false">ER760+ET759</f>
        <v>2202.63282442748</v>
      </c>
      <c r="EU760" s="251"/>
      <c r="EV760" s="251" t="n">
        <f aca="false">ET760+EV759</f>
        <v>2202.63282442748</v>
      </c>
      <c r="EW760" s="251"/>
      <c r="EX760" s="252" t="n">
        <f aca="false">EV760+EX759</f>
        <v>2202.63282442748</v>
      </c>
      <c r="EY760" s="252"/>
      <c r="EZ760" s="251" t="n">
        <f aca="false">EX760+EZ759</f>
        <v>2202.63282442748</v>
      </c>
      <c r="FA760" s="251"/>
      <c r="FB760" s="251" t="n">
        <f aca="false">EZ760+FB759</f>
        <v>2202.63282442748</v>
      </c>
      <c r="FC760" s="251"/>
      <c r="FD760" s="251" t="n">
        <f aca="false">FB760+FD759</f>
        <v>2202.63282442748</v>
      </c>
      <c r="FE760" s="251"/>
      <c r="FF760" s="251" t="n">
        <f aca="false">FD760+FF759</f>
        <v>2202.63282442748</v>
      </c>
      <c r="FG760" s="251"/>
      <c r="FH760" s="251" t="n">
        <f aca="false">FF760+FH759</f>
        <v>2202.63282442748</v>
      </c>
      <c r="FI760" s="251"/>
      <c r="FJ760" s="251" t="n">
        <f aca="false">FH760+FJ759</f>
        <v>2202.63282442748</v>
      </c>
      <c r="FK760" s="251"/>
    </row>
    <row r="761" customFormat="false" ht="12.75" hidden="true" customHeight="false" outlineLevel="0" collapsed="false">
      <c r="A761" s="232"/>
      <c r="B761" s="233"/>
      <c r="C761" s="232"/>
      <c r="D761" s="234"/>
      <c r="E761" s="234"/>
      <c r="F761" s="235"/>
      <c r="G761" s="234"/>
      <c r="H761" s="253"/>
      <c r="I761" s="237"/>
      <c r="J761" s="238"/>
      <c r="K761" s="254" t="s">
        <v>163</v>
      </c>
      <c r="L761" s="255"/>
      <c r="M761" s="255"/>
      <c r="N761" s="255"/>
      <c r="O761" s="255"/>
      <c r="P761" s="255"/>
      <c r="Q761" s="255"/>
      <c r="R761" s="255"/>
      <c r="S761" s="255"/>
      <c r="T761" s="255"/>
      <c r="U761" s="255"/>
      <c r="V761" s="255"/>
      <c r="W761" s="255"/>
      <c r="X761" s="255"/>
      <c r="Y761" s="255"/>
      <c r="Z761" s="255"/>
      <c r="AA761" s="255"/>
      <c r="AB761" s="255"/>
      <c r="AC761" s="255"/>
      <c r="AD761" s="255"/>
      <c r="AE761" s="255"/>
      <c r="AF761" s="255"/>
      <c r="AG761" s="255"/>
      <c r="AH761" s="255"/>
      <c r="AI761" s="255"/>
      <c r="AJ761" s="255"/>
      <c r="AK761" s="255"/>
      <c r="AL761" s="255"/>
      <c r="AM761" s="255"/>
      <c r="AN761" s="255"/>
      <c r="AO761" s="255"/>
      <c r="AP761" s="255"/>
      <c r="AQ761" s="255"/>
      <c r="AR761" s="255"/>
      <c r="AS761" s="255"/>
      <c r="AT761" s="255"/>
      <c r="AU761" s="255"/>
      <c r="AV761" s="255"/>
      <c r="AW761" s="255"/>
      <c r="AX761" s="255"/>
      <c r="AY761" s="255"/>
      <c r="AZ761" s="255"/>
      <c r="BA761" s="255"/>
      <c r="BB761" s="255"/>
      <c r="BC761" s="255"/>
      <c r="BD761" s="255"/>
      <c r="BE761" s="255"/>
      <c r="BF761" s="255"/>
      <c r="BG761" s="255"/>
      <c r="BH761" s="255"/>
      <c r="BI761" s="255"/>
      <c r="BJ761" s="255"/>
      <c r="BK761" s="255"/>
      <c r="BL761" s="255"/>
      <c r="BM761" s="255"/>
      <c r="BN761" s="255"/>
      <c r="BO761" s="255"/>
      <c r="BP761" s="255"/>
      <c r="BQ761" s="255"/>
      <c r="BR761" s="255"/>
      <c r="BS761" s="255"/>
      <c r="BT761" s="255"/>
      <c r="BU761" s="255"/>
      <c r="BV761" s="255"/>
      <c r="BW761" s="255"/>
      <c r="BX761" s="255"/>
      <c r="BY761" s="255"/>
      <c r="BZ761" s="255"/>
      <c r="CA761" s="255"/>
      <c r="CB761" s="255"/>
      <c r="CC761" s="255"/>
      <c r="CD761" s="255"/>
      <c r="CE761" s="255"/>
      <c r="CF761" s="255"/>
      <c r="CG761" s="255"/>
      <c r="CH761" s="255"/>
      <c r="CI761" s="255"/>
      <c r="CJ761" s="255"/>
      <c r="CK761" s="255"/>
      <c r="CL761" s="255"/>
      <c r="CM761" s="255"/>
      <c r="CN761" s="255"/>
      <c r="CO761" s="255"/>
      <c r="CP761" s="255"/>
      <c r="CQ761" s="255"/>
      <c r="CR761" s="255"/>
      <c r="CS761" s="255"/>
      <c r="CT761" s="255"/>
      <c r="CU761" s="255"/>
      <c r="CV761" s="255"/>
      <c r="CW761" s="255"/>
      <c r="CX761" s="255"/>
      <c r="CY761" s="255"/>
      <c r="CZ761" s="255"/>
      <c r="DA761" s="255"/>
      <c r="DB761" s="255"/>
      <c r="DC761" s="255"/>
      <c r="DD761" s="255"/>
      <c r="DE761" s="255"/>
      <c r="DF761" s="255"/>
      <c r="DG761" s="255"/>
      <c r="DH761" s="255"/>
      <c r="DI761" s="255"/>
      <c r="DJ761" s="294"/>
      <c r="DK761" s="294"/>
      <c r="DL761" s="255"/>
      <c r="DM761" s="255"/>
      <c r="DN761" s="255"/>
      <c r="DO761" s="255"/>
      <c r="DP761" s="255"/>
      <c r="DQ761" s="255"/>
      <c r="DR761" s="255"/>
      <c r="DS761" s="255"/>
      <c r="DT761" s="255"/>
      <c r="DU761" s="255"/>
      <c r="DV761" s="255"/>
      <c r="DW761" s="255"/>
      <c r="DX761" s="255"/>
      <c r="DY761" s="255"/>
      <c r="DZ761" s="255"/>
      <c r="EA761" s="255"/>
      <c r="EB761" s="255"/>
      <c r="EC761" s="255"/>
      <c r="ED761" s="255"/>
      <c r="EE761" s="255"/>
      <c r="EF761" s="255"/>
      <c r="EG761" s="255"/>
      <c r="EH761" s="255"/>
      <c r="EI761" s="255"/>
      <c r="EJ761" s="255"/>
      <c r="EK761" s="255"/>
      <c r="EL761" s="255"/>
      <c r="EM761" s="255"/>
      <c r="EN761" s="255"/>
      <c r="EO761" s="255"/>
      <c r="EP761" s="255"/>
      <c r="EQ761" s="255"/>
      <c r="ER761" s="255"/>
      <c r="ES761" s="255"/>
      <c r="ET761" s="255"/>
      <c r="EU761" s="255"/>
      <c r="EV761" s="255"/>
      <c r="EW761" s="255"/>
      <c r="EX761" s="256"/>
      <c r="EY761" s="256"/>
      <c r="EZ761" s="255"/>
      <c r="FA761" s="255"/>
      <c r="FB761" s="255"/>
      <c r="FC761" s="255"/>
      <c r="FD761" s="255"/>
      <c r="FE761" s="255"/>
      <c r="FF761" s="255"/>
      <c r="FG761" s="255"/>
      <c r="FH761" s="255"/>
      <c r="FI761" s="255"/>
      <c r="FJ761" s="255"/>
      <c r="FK761" s="255"/>
    </row>
    <row r="762" customFormat="false" ht="12.75" hidden="true" customHeight="false" outlineLevel="0" collapsed="false">
      <c r="A762" s="232"/>
      <c r="B762" s="233"/>
      <c r="C762" s="232"/>
      <c r="D762" s="234"/>
      <c r="E762" s="234"/>
      <c r="F762" s="235"/>
      <c r="G762" s="234"/>
      <c r="H762" s="257"/>
      <c r="I762" s="237"/>
      <c r="J762" s="238"/>
      <c r="K762" s="258" t="s">
        <v>164</v>
      </c>
      <c r="L762" s="259" t="n">
        <f aca="false">L761</f>
        <v>0</v>
      </c>
      <c r="M762" s="259"/>
      <c r="N762" s="259" t="n">
        <f aca="false">N761+L762</f>
        <v>0</v>
      </c>
      <c r="O762" s="259"/>
      <c r="P762" s="259" t="n">
        <f aca="false">P761+N762</f>
        <v>0</v>
      </c>
      <c r="Q762" s="259"/>
      <c r="R762" s="259" t="n">
        <f aca="false">R761+P762</f>
        <v>0</v>
      </c>
      <c r="S762" s="259"/>
      <c r="T762" s="259" t="n">
        <f aca="false">T761+R762</f>
        <v>0</v>
      </c>
      <c r="U762" s="259"/>
      <c r="V762" s="259" t="n">
        <f aca="false">V761+T762</f>
        <v>0</v>
      </c>
      <c r="W762" s="259"/>
      <c r="X762" s="259" t="n">
        <f aca="false">X761+V762</f>
        <v>0</v>
      </c>
      <c r="Y762" s="259"/>
      <c r="Z762" s="259" t="n">
        <f aca="false">Z761+X762</f>
        <v>0</v>
      </c>
      <c r="AA762" s="259"/>
      <c r="AB762" s="259" t="n">
        <f aca="false">AB761+Z762</f>
        <v>0</v>
      </c>
      <c r="AC762" s="259"/>
      <c r="AD762" s="259" t="n">
        <f aca="false">AD761+AB762</f>
        <v>0</v>
      </c>
      <c r="AE762" s="259"/>
      <c r="AF762" s="259" t="n">
        <f aca="false">AF761+AD762</f>
        <v>0</v>
      </c>
      <c r="AG762" s="259"/>
      <c r="AH762" s="259" t="n">
        <f aca="false">AH761+AF762</f>
        <v>0</v>
      </c>
      <c r="AI762" s="259"/>
      <c r="AJ762" s="259" t="n">
        <f aca="false">AJ761+AH762</f>
        <v>0</v>
      </c>
      <c r="AK762" s="259"/>
      <c r="AL762" s="259" t="n">
        <f aca="false">AL761+AJ762</f>
        <v>0</v>
      </c>
      <c r="AM762" s="259"/>
      <c r="AN762" s="259" t="n">
        <f aca="false">AN761+AL762</f>
        <v>0</v>
      </c>
      <c r="AO762" s="259"/>
      <c r="AP762" s="259" t="n">
        <f aca="false">AP761+AN762</f>
        <v>0</v>
      </c>
      <c r="AQ762" s="259"/>
      <c r="AR762" s="259" t="n">
        <f aca="false">AR761+AP762</f>
        <v>0</v>
      </c>
      <c r="AS762" s="259"/>
      <c r="AT762" s="259" t="n">
        <f aca="false">AT761+AR762</f>
        <v>0</v>
      </c>
      <c r="AU762" s="259"/>
      <c r="AV762" s="259" t="n">
        <f aca="false">AV761+AT762</f>
        <v>0</v>
      </c>
      <c r="AW762" s="259"/>
      <c r="AX762" s="259" t="n">
        <f aca="false">AX761+AV762</f>
        <v>0</v>
      </c>
      <c r="AY762" s="259"/>
      <c r="AZ762" s="259" t="n">
        <f aca="false">AZ761+AX762</f>
        <v>0</v>
      </c>
      <c r="BA762" s="259"/>
      <c r="BB762" s="259" t="n">
        <f aca="false">BB761+AZ762</f>
        <v>0</v>
      </c>
      <c r="BC762" s="259"/>
      <c r="BD762" s="259" t="n">
        <f aca="false">BD761+BB762</f>
        <v>0</v>
      </c>
      <c r="BE762" s="259"/>
      <c r="BF762" s="259" t="n">
        <f aca="false">BF761+BD762</f>
        <v>0</v>
      </c>
      <c r="BG762" s="259"/>
      <c r="BH762" s="259" t="n">
        <f aca="false">BH761+BF762</f>
        <v>0</v>
      </c>
      <c r="BI762" s="259"/>
      <c r="BJ762" s="259" t="n">
        <f aca="false">BJ761+BH762</f>
        <v>0</v>
      </c>
      <c r="BK762" s="259"/>
      <c r="BL762" s="259" t="n">
        <f aca="false">BL761+BJ762</f>
        <v>0</v>
      </c>
      <c r="BM762" s="259"/>
      <c r="BN762" s="259" t="n">
        <f aca="false">BN761+BL762</f>
        <v>0</v>
      </c>
      <c r="BO762" s="259"/>
      <c r="BP762" s="259" t="n">
        <f aca="false">BP761+BN762</f>
        <v>0</v>
      </c>
      <c r="BQ762" s="259"/>
      <c r="BR762" s="259" t="n">
        <f aca="false">BR761+BP762</f>
        <v>0</v>
      </c>
      <c r="BS762" s="259"/>
      <c r="BT762" s="259" t="n">
        <f aca="false">BT761+BR762</f>
        <v>0</v>
      </c>
      <c r="BU762" s="259"/>
      <c r="BV762" s="259" t="n">
        <f aca="false">BV761+BT762</f>
        <v>0</v>
      </c>
      <c r="BW762" s="259"/>
      <c r="BX762" s="259" t="n">
        <f aca="false">BX761+BV762</f>
        <v>0</v>
      </c>
      <c r="BY762" s="259"/>
      <c r="BZ762" s="259" t="n">
        <f aca="false">BZ761+BX762</f>
        <v>0</v>
      </c>
      <c r="CA762" s="259"/>
      <c r="CB762" s="259" t="n">
        <f aca="false">CB761+BZ762</f>
        <v>0</v>
      </c>
      <c r="CC762" s="259"/>
      <c r="CD762" s="259" t="n">
        <f aca="false">CD761+CB762</f>
        <v>0</v>
      </c>
      <c r="CE762" s="259"/>
      <c r="CF762" s="259" t="n">
        <f aca="false">CF761+CD762</f>
        <v>0</v>
      </c>
      <c r="CG762" s="259"/>
      <c r="CH762" s="259" t="n">
        <f aca="false">CH761+CF762</f>
        <v>0</v>
      </c>
      <c r="CI762" s="259"/>
      <c r="CJ762" s="259" t="n">
        <f aca="false">CJ761+CH762</f>
        <v>0</v>
      </c>
      <c r="CK762" s="259"/>
      <c r="CL762" s="259" t="n">
        <f aca="false">CL761+CJ762</f>
        <v>0</v>
      </c>
      <c r="CM762" s="259"/>
      <c r="CN762" s="259" t="n">
        <f aca="false">CN761+CL762</f>
        <v>0</v>
      </c>
      <c r="CO762" s="259"/>
      <c r="CP762" s="259" t="n">
        <f aca="false">CP761+CN762</f>
        <v>0</v>
      </c>
      <c r="CQ762" s="259"/>
      <c r="CR762" s="259" t="n">
        <f aca="false">CR761+CP762</f>
        <v>0</v>
      </c>
      <c r="CS762" s="259"/>
      <c r="CT762" s="259" t="n">
        <f aca="false">CT761+CR762</f>
        <v>0</v>
      </c>
      <c r="CU762" s="259"/>
      <c r="CV762" s="259" t="n">
        <f aca="false">CV761+CT762</f>
        <v>0</v>
      </c>
      <c r="CW762" s="259"/>
      <c r="CX762" s="259" t="n">
        <f aca="false">CX761+CV762</f>
        <v>0</v>
      </c>
      <c r="CY762" s="259"/>
      <c r="CZ762" s="259" t="n">
        <f aca="false">CZ761+CX762</f>
        <v>0</v>
      </c>
      <c r="DA762" s="259"/>
      <c r="DB762" s="259" t="n">
        <f aca="false">DB761+CZ762</f>
        <v>0</v>
      </c>
      <c r="DC762" s="259"/>
      <c r="DD762" s="259" t="n">
        <f aca="false">DD761+DB762</f>
        <v>0</v>
      </c>
      <c r="DE762" s="259"/>
      <c r="DF762" s="259" t="n">
        <f aca="false">DF761+DD762</f>
        <v>0</v>
      </c>
      <c r="DG762" s="259"/>
      <c r="DH762" s="259" t="n">
        <f aca="false">DH761+DF762</f>
        <v>0</v>
      </c>
      <c r="DI762" s="259"/>
      <c r="DJ762" s="296" t="n">
        <f aca="false">DJ761+DH762</f>
        <v>0</v>
      </c>
      <c r="DK762" s="296"/>
      <c r="DL762" s="259" t="n">
        <f aca="false">DL761+DJ762</f>
        <v>0</v>
      </c>
      <c r="DM762" s="259"/>
      <c r="DN762" s="259" t="n">
        <f aca="false">DN761+DL762</f>
        <v>0</v>
      </c>
      <c r="DO762" s="259"/>
      <c r="DP762" s="259" t="n">
        <f aca="false">DP761+DN762</f>
        <v>0</v>
      </c>
      <c r="DQ762" s="259"/>
      <c r="DR762" s="259" t="n">
        <f aca="false">DR761+DP762</f>
        <v>0</v>
      </c>
      <c r="DS762" s="259"/>
      <c r="DT762" s="259" t="n">
        <f aca="false">DT761+DR762</f>
        <v>0</v>
      </c>
      <c r="DU762" s="259"/>
      <c r="DV762" s="259" t="n">
        <f aca="false">DV761+DT762</f>
        <v>0</v>
      </c>
      <c r="DW762" s="259"/>
      <c r="DX762" s="259" t="n">
        <f aca="false">DX761+DV762</f>
        <v>0</v>
      </c>
      <c r="DY762" s="259"/>
      <c r="DZ762" s="259" t="n">
        <f aca="false">DZ761+DX762</f>
        <v>0</v>
      </c>
      <c r="EA762" s="259"/>
      <c r="EB762" s="259" t="n">
        <f aca="false">EB761+DZ762</f>
        <v>0</v>
      </c>
      <c r="EC762" s="259"/>
      <c r="ED762" s="259" t="n">
        <f aca="false">ED761+EB762</f>
        <v>0</v>
      </c>
      <c r="EE762" s="259"/>
      <c r="EF762" s="259" t="n">
        <f aca="false">EF761+ED762</f>
        <v>0</v>
      </c>
      <c r="EG762" s="259"/>
      <c r="EH762" s="259" t="n">
        <f aca="false">EH761+EF762</f>
        <v>0</v>
      </c>
      <c r="EI762" s="259"/>
      <c r="EJ762" s="259" t="n">
        <f aca="false">EJ761+EH762</f>
        <v>0</v>
      </c>
      <c r="EK762" s="259"/>
      <c r="EL762" s="259" t="n">
        <f aca="false">EL761+EJ762</f>
        <v>0</v>
      </c>
      <c r="EM762" s="259"/>
      <c r="EN762" s="259" t="n">
        <f aca="false">EN761+EL762</f>
        <v>0</v>
      </c>
      <c r="EO762" s="259"/>
      <c r="EP762" s="259" t="n">
        <f aca="false">EP761+EN762</f>
        <v>0</v>
      </c>
      <c r="EQ762" s="259"/>
      <c r="ER762" s="259" t="n">
        <f aca="false">ER761+EP762</f>
        <v>0</v>
      </c>
      <c r="ES762" s="259"/>
      <c r="ET762" s="259" t="n">
        <f aca="false">ET761+ER762</f>
        <v>0</v>
      </c>
      <c r="EU762" s="259"/>
      <c r="EV762" s="259" t="n">
        <f aca="false">EV761+ET762</f>
        <v>0</v>
      </c>
      <c r="EW762" s="259"/>
      <c r="EX762" s="260" t="n">
        <f aca="false">EX761+EV762</f>
        <v>0</v>
      </c>
      <c r="EY762" s="260"/>
      <c r="EZ762" s="259" t="n">
        <f aca="false">EZ761+EX762</f>
        <v>0</v>
      </c>
      <c r="FA762" s="259"/>
      <c r="FB762" s="259" t="n">
        <f aca="false">FB761+EZ762</f>
        <v>0</v>
      </c>
      <c r="FC762" s="259"/>
      <c r="FD762" s="259" t="n">
        <f aca="false">FD761+FB762</f>
        <v>0</v>
      </c>
      <c r="FE762" s="259"/>
      <c r="FF762" s="259" t="n">
        <f aca="false">FF761+FD762</f>
        <v>0</v>
      </c>
      <c r="FG762" s="259"/>
      <c r="FH762" s="259" t="n">
        <f aca="false">FH761+FF762</f>
        <v>0</v>
      </c>
      <c r="FI762" s="259"/>
      <c r="FJ762" s="259" t="n">
        <f aca="false">FJ761+FH762</f>
        <v>0</v>
      </c>
      <c r="FK762" s="259"/>
    </row>
    <row r="763" customFormat="false" ht="12.75" hidden="true" customHeight="false" outlineLevel="0" collapsed="false">
      <c r="A763" s="232"/>
      <c r="B763" s="233"/>
      <c r="C763" s="232"/>
      <c r="D763" s="234"/>
      <c r="E763" s="234"/>
      <c r="F763" s="235"/>
      <c r="G763" s="234"/>
      <c r="H763" s="261"/>
      <c r="I763" s="237"/>
      <c r="J763" s="238"/>
      <c r="K763" s="262" t="s">
        <v>165</v>
      </c>
      <c r="L763" s="263" t="e">
        <f aca="false">IF($E757&gt;0,L760/$E757,"-")</f>
        <v>#N/A</v>
      </c>
      <c r="M763" s="263"/>
      <c r="N763" s="263" t="e">
        <f aca="false">IF($E757&gt;0,N760/$E757,"-")</f>
        <v>#N/A</v>
      </c>
      <c r="O763" s="263"/>
      <c r="P763" s="263" t="e">
        <f aca="false">IF($E757&gt;0,P760/$E757,"-")</f>
        <v>#N/A</v>
      </c>
      <c r="Q763" s="263"/>
      <c r="R763" s="263" t="e">
        <f aca="false">IF($E757&gt;0,R760/$E757,"-")</f>
        <v>#N/A</v>
      </c>
      <c r="S763" s="263"/>
      <c r="T763" s="263" t="e">
        <f aca="false">IF($E757&gt;0,T760/$E757,"-")</f>
        <v>#N/A</v>
      </c>
      <c r="U763" s="263"/>
      <c r="V763" s="263" t="e">
        <f aca="false">IF($E757&gt;0,V760/$E757,"-")</f>
        <v>#N/A</v>
      </c>
      <c r="W763" s="263"/>
      <c r="X763" s="263" t="e">
        <f aca="false">IF($E757&gt;0,X760/$E757,"-")</f>
        <v>#N/A</v>
      </c>
      <c r="Y763" s="263"/>
      <c r="Z763" s="263" t="e">
        <f aca="false">IF($E757&gt;0,Z760/$E757,"-")</f>
        <v>#N/A</v>
      </c>
      <c r="AA763" s="263"/>
      <c r="AB763" s="263" t="e">
        <f aca="false">IF($E757&gt;0,AB760/$E757,"-")</f>
        <v>#N/A</v>
      </c>
      <c r="AC763" s="263"/>
      <c r="AD763" s="263" t="e">
        <f aca="false">IF($E757&gt;0,AD760/$E757,"-")</f>
        <v>#N/A</v>
      </c>
      <c r="AE763" s="263"/>
      <c r="AF763" s="263" t="e">
        <f aca="false">IF($E757&gt;0,AF760/$E757,"-")</f>
        <v>#N/A</v>
      </c>
      <c r="AG763" s="263"/>
      <c r="AH763" s="263" t="e">
        <f aca="false">IF($E757&gt;0,AH760/$E757,"-")</f>
        <v>#N/A</v>
      </c>
      <c r="AI763" s="263"/>
      <c r="AJ763" s="263" t="e">
        <f aca="false">IF($E757&gt;0,AJ760/$E757,"-")</f>
        <v>#N/A</v>
      </c>
      <c r="AK763" s="263"/>
      <c r="AL763" s="263" t="e">
        <f aca="false">IF($E757&gt;0,AL760/$E757,"-")</f>
        <v>#N/A</v>
      </c>
      <c r="AM763" s="263"/>
      <c r="AN763" s="263" t="e">
        <f aca="false">IF($E757&gt;0,AN760/$E757,"-")</f>
        <v>#N/A</v>
      </c>
      <c r="AO763" s="263"/>
      <c r="AP763" s="263" t="e">
        <f aca="false">IF($E757&gt;0,AP760/$E757,"-")</f>
        <v>#N/A</v>
      </c>
      <c r="AQ763" s="263"/>
      <c r="AR763" s="263" t="e">
        <f aca="false">IF($E757&gt;0,AR760/$E757,"-")</f>
        <v>#N/A</v>
      </c>
      <c r="AS763" s="263"/>
      <c r="AT763" s="263" t="e">
        <f aca="false">IF($E757&gt;0,AT760/$E757,"-")</f>
        <v>#N/A</v>
      </c>
      <c r="AU763" s="263"/>
      <c r="AV763" s="263" t="e">
        <f aca="false">IF($E757&gt;0,AV760/$E757,"-")</f>
        <v>#N/A</v>
      </c>
      <c r="AW763" s="263"/>
      <c r="AX763" s="263" t="e">
        <f aca="false">IF($E757&gt;0,AX760/$E757,"-")</f>
        <v>#N/A</v>
      </c>
      <c r="AY763" s="263"/>
      <c r="AZ763" s="263" t="e">
        <f aca="false">IF($E757&gt;0,AZ760/$E757,"-")</f>
        <v>#N/A</v>
      </c>
      <c r="BA763" s="263"/>
      <c r="BB763" s="263" t="e">
        <f aca="false">IF($E757&gt;0,BB760/$E757,"-")</f>
        <v>#N/A</v>
      </c>
      <c r="BC763" s="263"/>
      <c r="BD763" s="263" t="e">
        <f aca="false">IF($E757&gt;0,BD760/$E757,"-")</f>
        <v>#N/A</v>
      </c>
      <c r="BE763" s="263"/>
      <c r="BF763" s="263" t="e">
        <f aca="false">IF($E757&gt;0,BF760/$E757,"-")</f>
        <v>#N/A</v>
      </c>
      <c r="BG763" s="263"/>
      <c r="BH763" s="263" t="e">
        <f aca="false">IF($E757&gt;0,BH760/$E757,"-")</f>
        <v>#N/A</v>
      </c>
      <c r="BI763" s="263"/>
      <c r="BJ763" s="263" t="e">
        <f aca="false">IF($E757&gt;0,BJ760/$E757,"-")</f>
        <v>#N/A</v>
      </c>
      <c r="BK763" s="263"/>
      <c r="BL763" s="263" t="e">
        <f aca="false">IF($E757&gt;0,BL760/$E757,"-")</f>
        <v>#N/A</v>
      </c>
      <c r="BM763" s="263"/>
      <c r="BN763" s="263" t="e">
        <f aca="false">IF($E757&gt;0,BN760/$E757,"-")</f>
        <v>#N/A</v>
      </c>
      <c r="BO763" s="263"/>
      <c r="BP763" s="263" t="e">
        <f aca="false">IF($E757&gt;0,BP760/$E757,"-")</f>
        <v>#N/A</v>
      </c>
      <c r="BQ763" s="263"/>
      <c r="BR763" s="263" t="e">
        <f aca="false">IF($E757&gt;0,BR760/$E757,"-")</f>
        <v>#N/A</v>
      </c>
      <c r="BS763" s="263"/>
      <c r="BT763" s="263" t="e">
        <f aca="false">IF($E757&gt;0,BT760/$E757,"-")</f>
        <v>#N/A</v>
      </c>
      <c r="BU763" s="263"/>
      <c r="BV763" s="263" t="e">
        <f aca="false">IF($E757&gt;0,BV760/$E757,"-")</f>
        <v>#N/A</v>
      </c>
      <c r="BW763" s="263"/>
      <c r="BX763" s="263" t="e">
        <f aca="false">IF($E757&gt;0,BX760/$E757,"-")</f>
        <v>#N/A</v>
      </c>
      <c r="BY763" s="263"/>
      <c r="BZ763" s="263" t="e">
        <f aca="false">IF($E757&gt;0,BZ760/$E757,"-")</f>
        <v>#N/A</v>
      </c>
      <c r="CA763" s="263"/>
      <c r="CB763" s="263" t="e">
        <f aca="false">IF($E757&gt;0,CB760/$E757,"-")</f>
        <v>#N/A</v>
      </c>
      <c r="CC763" s="263"/>
      <c r="CD763" s="263" t="e">
        <f aca="false">IF($E757&gt;0,CD760/$E757,"-")</f>
        <v>#N/A</v>
      </c>
      <c r="CE763" s="263"/>
      <c r="CF763" s="263" t="e">
        <f aca="false">IF($E757&gt;0,CF760/$E757,"-")</f>
        <v>#N/A</v>
      </c>
      <c r="CG763" s="263"/>
      <c r="CH763" s="263" t="e">
        <f aca="false">IF($E757&gt;0,CH760/$E757,"-")</f>
        <v>#N/A</v>
      </c>
      <c r="CI763" s="263"/>
      <c r="CJ763" s="263" t="e">
        <f aca="false">IF($E757&gt;0,CJ760/$E757,"-")</f>
        <v>#N/A</v>
      </c>
      <c r="CK763" s="263"/>
      <c r="CL763" s="263" t="e">
        <f aca="false">IF($E757&gt;0,CL760/$E757,"-")</f>
        <v>#N/A</v>
      </c>
      <c r="CM763" s="263"/>
      <c r="CN763" s="263" t="e">
        <f aca="false">IF($E757&gt;0,CN760/$E757,"-")</f>
        <v>#N/A</v>
      </c>
      <c r="CO763" s="263"/>
      <c r="CP763" s="263" t="e">
        <f aca="false">IF($E757&gt;0,CP760/$E757,"-")</f>
        <v>#N/A</v>
      </c>
      <c r="CQ763" s="263"/>
      <c r="CR763" s="263" t="e">
        <f aca="false">IF($E757&gt;0,CR760/$E757,"-")</f>
        <v>#N/A</v>
      </c>
      <c r="CS763" s="263"/>
      <c r="CT763" s="263" t="e">
        <f aca="false">IF($E757&gt;0,CT760/$E757,"-")</f>
        <v>#N/A</v>
      </c>
      <c r="CU763" s="263"/>
      <c r="CV763" s="263" t="e">
        <f aca="false">IF($E757&gt;0,CV760/$E757,"-")</f>
        <v>#N/A</v>
      </c>
      <c r="CW763" s="263"/>
      <c r="CX763" s="263" t="e">
        <f aca="false">IF($E757&gt;0,CX760/$E757,"-")</f>
        <v>#N/A</v>
      </c>
      <c r="CY763" s="263"/>
      <c r="CZ763" s="263" t="e">
        <f aca="false">IF($E757&gt;0,CZ760/$E757,"-")</f>
        <v>#N/A</v>
      </c>
      <c r="DA763" s="263"/>
      <c r="DB763" s="263" t="e">
        <f aca="false">IF($E757&gt;0,DB760/$E757,"-")</f>
        <v>#N/A</v>
      </c>
      <c r="DC763" s="263"/>
      <c r="DD763" s="263" t="e">
        <f aca="false">IF($E757&gt;0,DD760/$E757,"-")</f>
        <v>#N/A</v>
      </c>
      <c r="DE763" s="263"/>
      <c r="DF763" s="263" t="e">
        <f aca="false">IF($E757&gt;0,DF760/$E757,"-")</f>
        <v>#N/A</v>
      </c>
      <c r="DG763" s="263"/>
      <c r="DH763" s="263" t="e">
        <f aca="false">IF($E757&gt;0,DH760/$E757,"-")</f>
        <v>#N/A</v>
      </c>
      <c r="DI763" s="263"/>
      <c r="DJ763" s="298" t="e">
        <f aca="false">IF($E757&gt;0,DJ760/$E757,"-")</f>
        <v>#N/A</v>
      </c>
      <c r="DK763" s="298"/>
      <c r="DL763" s="263" t="e">
        <f aca="false">IF($E757&gt;0,DL760/$E757,"-")</f>
        <v>#N/A</v>
      </c>
      <c r="DM763" s="263"/>
      <c r="DN763" s="263" t="e">
        <f aca="false">IF($E757&gt;0,DN760/$E757,"-")</f>
        <v>#N/A</v>
      </c>
      <c r="DO763" s="263"/>
      <c r="DP763" s="263" t="e">
        <f aca="false">IF($E757&gt;0,DP760/$E757,"-")</f>
        <v>#N/A</v>
      </c>
      <c r="DQ763" s="263"/>
      <c r="DR763" s="263" t="e">
        <f aca="false">IF($E757&gt;0,DR760/$E757,"-")</f>
        <v>#N/A</v>
      </c>
      <c r="DS763" s="263"/>
      <c r="DT763" s="263" t="e">
        <f aca="false">IF($E757&gt;0,DT760/$E757,"-")</f>
        <v>#N/A</v>
      </c>
      <c r="DU763" s="263"/>
      <c r="DV763" s="263" t="e">
        <f aca="false">IF($E757&gt;0,DV760/$E757,"-")</f>
        <v>#N/A</v>
      </c>
      <c r="DW763" s="263"/>
      <c r="DX763" s="263" t="e">
        <f aca="false">IF($E757&gt;0,DX760/$E757,"-")</f>
        <v>#N/A</v>
      </c>
      <c r="DY763" s="263"/>
      <c r="DZ763" s="263" t="e">
        <f aca="false">IF($E757&gt;0,DZ760/$E757,"-")</f>
        <v>#N/A</v>
      </c>
      <c r="EA763" s="263"/>
      <c r="EB763" s="263" t="e">
        <f aca="false">IF($E757&gt;0,EB760/$E757,"-")</f>
        <v>#N/A</v>
      </c>
      <c r="EC763" s="263"/>
      <c r="ED763" s="263" t="e">
        <f aca="false">IF($E757&gt;0,ED760/$E757,"-")</f>
        <v>#N/A</v>
      </c>
      <c r="EE763" s="263"/>
      <c r="EF763" s="263" t="e">
        <f aca="false">IF($E757&gt;0,EF760/$E757,"-")</f>
        <v>#N/A</v>
      </c>
      <c r="EG763" s="263"/>
      <c r="EH763" s="263" t="e">
        <f aca="false">IF($E757&gt;0,EH760/$E757,"-")</f>
        <v>#N/A</v>
      </c>
      <c r="EI763" s="263"/>
      <c r="EJ763" s="263" t="e">
        <f aca="false">IF($E757&gt;0,EJ760/$E757,"-")</f>
        <v>#N/A</v>
      </c>
      <c r="EK763" s="263"/>
      <c r="EL763" s="263" t="e">
        <f aca="false">IF($E757&gt;0,EL760/$E757,"-")</f>
        <v>#N/A</v>
      </c>
      <c r="EM763" s="263"/>
      <c r="EN763" s="263" t="e">
        <f aca="false">IF($E757&gt;0,EN760/$E757,"-")</f>
        <v>#N/A</v>
      </c>
      <c r="EO763" s="263"/>
      <c r="EP763" s="263" t="e">
        <f aca="false">IF($E757&gt;0,EP760/$E757,"-")</f>
        <v>#N/A</v>
      </c>
      <c r="EQ763" s="263"/>
      <c r="ER763" s="263" t="e">
        <f aca="false">IF($E757&gt;0,ER760/$E757,"-")</f>
        <v>#N/A</v>
      </c>
      <c r="ES763" s="263"/>
      <c r="ET763" s="263" t="e">
        <f aca="false">IF($E757&gt;0,ET760/$E757,"-")</f>
        <v>#N/A</v>
      </c>
      <c r="EU763" s="263"/>
      <c r="EV763" s="263" t="e">
        <f aca="false">IF($E757&gt;0,EV760/$E757,"-")</f>
        <v>#N/A</v>
      </c>
      <c r="EW763" s="263"/>
      <c r="EX763" s="264" t="e">
        <f aca="false">IF($E757&gt;0,EX760/$E757,"-")</f>
        <v>#N/A</v>
      </c>
      <c r="EY763" s="264"/>
      <c r="EZ763" s="263" t="e">
        <f aca="false">IF($E757&gt;0,EZ760/$E757,"-")</f>
        <v>#N/A</v>
      </c>
      <c r="FA763" s="263"/>
      <c r="FB763" s="263" t="e">
        <f aca="false">IF($E757&gt;0,FB760/$E757,"-")</f>
        <v>#N/A</v>
      </c>
      <c r="FC763" s="263"/>
      <c r="FD763" s="263" t="e">
        <f aca="false">IF($E757&gt;0,FD760/$E757,"-")</f>
        <v>#N/A</v>
      </c>
      <c r="FE763" s="263"/>
      <c r="FF763" s="263" t="e">
        <f aca="false">IF($E757&gt;0,FF760/$E757,"-")</f>
        <v>#N/A</v>
      </c>
      <c r="FG763" s="263"/>
      <c r="FH763" s="263" t="e">
        <f aca="false">IF($E757&gt;0,FH760/$E757,"-")</f>
        <v>#N/A</v>
      </c>
      <c r="FI763" s="263"/>
      <c r="FJ763" s="263" t="e">
        <f aca="false">IF($E757&gt;0,FJ760/$E757,"-")</f>
        <v>#N/A</v>
      </c>
      <c r="FK763" s="263"/>
    </row>
    <row r="764" customFormat="false" ht="12.75" hidden="true" customHeight="false" outlineLevel="0" collapsed="false">
      <c r="A764" s="232"/>
      <c r="B764" s="233"/>
      <c r="C764" s="232"/>
      <c r="D764" s="234"/>
      <c r="E764" s="234"/>
      <c r="F764" s="235"/>
      <c r="G764" s="234"/>
      <c r="H764" s="234"/>
      <c r="I764" s="237"/>
      <c r="J764" s="238"/>
      <c r="K764" s="265" t="s">
        <v>166</v>
      </c>
      <c r="L764" s="266" t="e">
        <f aca="false">IF($E757&gt;0,L762/$E757,"-")</f>
        <v>#N/A</v>
      </c>
      <c r="M764" s="266"/>
      <c r="N764" s="266" t="e">
        <f aca="false">IF($E757&gt;0,N762/$E757,"-")</f>
        <v>#N/A</v>
      </c>
      <c r="O764" s="266"/>
      <c r="P764" s="266" t="e">
        <f aca="false">IF($E757&gt;0,P762/$E757,"-")</f>
        <v>#N/A</v>
      </c>
      <c r="Q764" s="266"/>
      <c r="R764" s="266" t="e">
        <f aca="false">IF($E757&gt;0,R762/$E757,"-")</f>
        <v>#N/A</v>
      </c>
      <c r="S764" s="266"/>
      <c r="T764" s="266" t="e">
        <f aca="false">IF($E757&gt;0,T762/$E757,"-")</f>
        <v>#N/A</v>
      </c>
      <c r="U764" s="266"/>
      <c r="V764" s="266" t="e">
        <f aca="false">IF($E757&gt;0,V762/$E757,"-")</f>
        <v>#N/A</v>
      </c>
      <c r="W764" s="266"/>
      <c r="X764" s="266" t="e">
        <f aca="false">IF($E757&gt;0,X762/$E757,"-")</f>
        <v>#N/A</v>
      </c>
      <c r="Y764" s="266"/>
      <c r="Z764" s="266" t="e">
        <f aca="false">IF($E757&gt;0,Z762/$E757,"-")</f>
        <v>#N/A</v>
      </c>
      <c r="AA764" s="266"/>
      <c r="AB764" s="266" t="e">
        <f aca="false">IF($E757&gt;0,AB762/$E757,"-")</f>
        <v>#N/A</v>
      </c>
      <c r="AC764" s="266"/>
      <c r="AD764" s="266" t="e">
        <f aca="false">IF($E757&gt;0,AD762/$E757,"-")</f>
        <v>#N/A</v>
      </c>
      <c r="AE764" s="266"/>
      <c r="AF764" s="266" t="e">
        <f aca="false">IF($E757&gt;0,AF762/$E757,"-")</f>
        <v>#N/A</v>
      </c>
      <c r="AG764" s="266"/>
      <c r="AH764" s="266" t="e">
        <f aca="false">IF($E757&gt;0,AH762/$E757,"-")</f>
        <v>#N/A</v>
      </c>
      <c r="AI764" s="266"/>
      <c r="AJ764" s="266" t="e">
        <f aca="false">IF($E757&gt;0,AJ762/$E757,"-")</f>
        <v>#N/A</v>
      </c>
      <c r="AK764" s="266"/>
      <c r="AL764" s="266" t="e">
        <f aca="false">IF($E757&gt;0,AL762/$E757,"-")</f>
        <v>#N/A</v>
      </c>
      <c r="AM764" s="266"/>
      <c r="AN764" s="266" t="e">
        <f aca="false">IF($E757&gt;0,AN762/$E757,"-")</f>
        <v>#N/A</v>
      </c>
      <c r="AO764" s="266"/>
      <c r="AP764" s="266" t="e">
        <f aca="false">IF($E757&gt;0,AP762/$E757,"-")</f>
        <v>#N/A</v>
      </c>
      <c r="AQ764" s="266"/>
      <c r="AR764" s="266" t="e">
        <f aca="false">IF($E757&gt;0,AR762/$E757,"-")</f>
        <v>#N/A</v>
      </c>
      <c r="AS764" s="266"/>
      <c r="AT764" s="266" t="e">
        <f aca="false">IF($E757&gt;0,AT762/$E757,"-")</f>
        <v>#N/A</v>
      </c>
      <c r="AU764" s="266"/>
      <c r="AV764" s="266" t="e">
        <f aca="false">IF($E757&gt;0,AV762/$E757,"-")</f>
        <v>#N/A</v>
      </c>
      <c r="AW764" s="266"/>
      <c r="AX764" s="266" t="e">
        <f aca="false">IF($E757&gt;0,AX762/$E757,"-")</f>
        <v>#N/A</v>
      </c>
      <c r="AY764" s="266"/>
      <c r="AZ764" s="266" t="e">
        <f aca="false">IF($E757&gt;0,AZ762/$E757,"-")</f>
        <v>#N/A</v>
      </c>
      <c r="BA764" s="266"/>
      <c r="BB764" s="266" t="e">
        <f aca="false">IF($E757&gt;0,BB762/$E757,"-")</f>
        <v>#N/A</v>
      </c>
      <c r="BC764" s="266"/>
      <c r="BD764" s="266" t="e">
        <f aca="false">IF($E757&gt;0,BD762/$E757,"-")</f>
        <v>#N/A</v>
      </c>
      <c r="BE764" s="266"/>
      <c r="BF764" s="266" t="e">
        <f aca="false">IF($E757&gt;0,BF762/$E757,"-")</f>
        <v>#N/A</v>
      </c>
      <c r="BG764" s="266"/>
      <c r="BH764" s="266" t="e">
        <f aca="false">IF($E757&gt;0,BH762/$E757,"-")</f>
        <v>#N/A</v>
      </c>
      <c r="BI764" s="266"/>
      <c r="BJ764" s="266" t="e">
        <f aca="false">IF($E757&gt;0,BJ762/$E757,"-")</f>
        <v>#N/A</v>
      </c>
      <c r="BK764" s="266"/>
      <c r="BL764" s="266" t="e">
        <f aca="false">IF($E757&gt;0,BL762/$E757,"-")</f>
        <v>#N/A</v>
      </c>
      <c r="BM764" s="266"/>
      <c r="BN764" s="266" t="e">
        <f aca="false">IF($E757&gt;0,BN762/$E757,"-")</f>
        <v>#N/A</v>
      </c>
      <c r="BO764" s="266"/>
      <c r="BP764" s="266" t="e">
        <f aca="false">IF($E757&gt;0,BP762/$E757,"-")</f>
        <v>#N/A</v>
      </c>
      <c r="BQ764" s="266"/>
      <c r="BR764" s="300" t="e">
        <f aca="false">IF($E757&gt;0,BR762/$E757,"-")</f>
        <v>#N/A</v>
      </c>
      <c r="BS764" s="300"/>
      <c r="BT764" s="300" t="e">
        <f aca="false">IF($E757&gt;0,BT762/$E757,"-")</f>
        <v>#N/A</v>
      </c>
      <c r="BU764" s="300"/>
      <c r="BV764" s="300" t="e">
        <f aca="false">IF($E757&gt;0,BV762/$E757,"-")</f>
        <v>#N/A</v>
      </c>
      <c r="BW764" s="300"/>
      <c r="BX764" s="300" t="e">
        <f aca="false">IF($E757&gt;0,BX762/$E757,"-")</f>
        <v>#N/A</v>
      </c>
      <c r="BY764" s="300"/>
      <c r="BZ764" s="300" t="e">
        <f aca="false">IF($E757&gt;0,BZ762/$E757,"-")</f>
        <v>#N/A</v>
      </c>
      <c r="CA764" s="300"/>
      <c r="CB764" s="300" t="e">
        <f aca="false">IF($E757&gt;0,CB762/$E757,"-")</f>
        <v>#N/A</v>
      </c>
      <c r="CC764" s="300"/>
      <c r="CD764" s="300" t="e">
        <f aca="false">IF($E757&gt;0,CD762/$E757,"-")</f>
        <v>#N/A</v>
      </c>
      <c r="CE764" s="300"/>
      <c r="CF764" s="300" t="e">
        <f aca="false">IF($E757&gt;0,CF762/$E757,"-")</f>
        <v>#N/A</v>
      </c>
      <c r="CG764" s="300"/>
      <c r="CH764" s="300" t="e">
        <f aca="false">IF($E757&gt;0,CH762/$E757,"-")</f>
        <v>#N/A</v>
      </c>
      <c r="CI764" s="300"/>
      <c r="CJ764" s="300" t="e">
        <f aca="false">IF($E757&gt;0,CJ762/$E757,"-")</f>
        <v>#N/A</v>
      </c>
      <c r="CK764" s="300"/>
      <c r="CL764" s="300" t="e">
        <f aca="false">IF($E757&gt;0,CL762/$E757,"-")</f>
        <v>#N/A</v>
      </c>
      <c r="CM764" s="300"/>
      <c r="CN764" s="300" t="e">
        <f aca="false">IF($E757&gt;0,CN762/$E757,"-")</f>
        <v>#N/A</v>
      </c>
      <c r="CO764" s="300"/>
      <c r="CP764" s="300" t="e">
        <f aca="false">IF($E757&gt;0,CP762/$E757,"-")</f>
        <v>#N/A</v>
      </c>
      <c r="CQ764" s="300"/>
      <c r="CR764" s="300" t="e">
        <f aca="false">IF($E757&gt;0,CR762/$E757,"-")</f>
        <v>#N/A</v>
      </c>
      <c r="CS764" s="300"/>
      <c r="CT764" s="300" t="e">
        <f aca="false">IF($E757&gt;0,CT762/$E757,"-")</f>
        <v>#N/A</v>
      </c>
      <c r="CU764" s="300"/>
      <c r="CV764" s="300" t="e">
        <f aca="false">IF($E757&gt;0,CV762/$E757,"-")</f>
        <v>#N/A</v>
      </c>
      <c r="CW764" s="300"/>
      <c r="CX764" s="300" t="e">
        <f aca="false">IF($E757&gt;0,CX762/$E757,"-")</f>
        <v>#N/A</v>
      </c>
      <c r="CY764" s="300"/>
      <c r="CZ764" s="300" t="e">
        <f aca="false">IF($E757&gt;0,CZ762/$E757,"-")</f>
        <v>#N/A</v>
      </c>
      <c r="DA764" s="300"/>
      <c r="DB764" s="300" t="e">
        <f aca="false">IF($E757&gt;0,DB762/$E757,"-")</f>
        <v>#N/A</v>
      </c>
      <c r="DC764" s="300"/>
      <c r="DD764" s="300" t="e">
        <f aca="false">IF($E757&gt;0,DD762/$E757,"-")</f>
        <v>#N/A</v>
      </c>
      <c r="DE764" s="300"/>
      <c r="DF764" s="300" t="e">
        <f aca="false">IF($E757&gt;0,DF762/$E757,"-")</f>
        <v>#N/A</v>
      </c>
      <c r="DG764" s="300"/>
      <c r="DH764" s="300" t="e">
        <f aca="false">IF($E757&gt;0,DH762/$E757,"-")</f>
        <v>#N/A</v>
      </c>
      <c r="DI764" s="300"/>
      <c r="DJ764" s="301" t="e">
        <f aca="false">IF($E757&gt;0,DJ762/$E757,"-")</f>
        <v>#N/A</v>
      </c>
      <c r="DK764" s="301"/>
      <c r="DL764" s="300" t="e">
        <f aca="false">IF($E757&gt;0,DL762/$E757,"-")</f>
        <v>#N/A</v>
      </c>
      <c r="DM764" s="300"/>
      <c r="DN764" s="300" t="e">
        <f aca="false">IF($E757&gt;0,DN762/$E757,"-")</f>
        <v>#N/A</v>
      </c>
      <c r="DO764" s="300"/>
      <c r="DP764" s="300" t="e">
        <f aca="false">IF($E757&gt;0,DP762/$E757,"-")</f>
        <v>#N/A</v>
      </c>
      <c r="DQ764" s="300"/>
      <c r="DR764" s="300" t="e">
        <f aca="false">IF($E757&gt;0,DR762/$E757,"-")</f>
        <v>#N/A</v>
      </c>
      <c r="DS764" s="300"/>
      <c r="DT764" s="300" t="e">
        <f aca="false">IF($E757&gt;0,DT762/$E757,"-")</f>
        <v>#N/A</v>
      </c>
      <c r="DU764" s="300"/>
      <c r="DV764" s="300" t="e">
        <f aca="false">IF($E757&gt;0,DV762/$E757,"-")</f>
        <v>#N/A</v>
      </c>
      <c r="DW764" s="300"/>
      <c r="DX764" s="300" t="e">
        <f aca="false">IF($E757&gt;0,DX762/$E757,"-")</f>
        <v>#N/A</v>
      </c>
      <c r="DY764" s="300"/>
      <c r="DZ764" s="300" t="e">
        <f aca="false">IF($E757&gt;0,DZ762/$E757,"-")</f>
        <v>#N/A</v>
      </c>
      <c r="EA764" s="300"/>
      <c r="EB764" s="300" t="e">
        <f aca="false">IF($E757&gt;0,EB762/$E757,"-")</f>
        <v>#N/A</v>
      </c>
      <c r="EC764" s="300"/>
      <c r="ED764" s="300" t="e">
        <f aca="false">IF($E757&gt;0,ED762/$E757,"-")</f>
        <v>#N/A</v>
      </c>
      <c r="EE764" s="300"/>
      <c r="EF764" s="300" t="e">
        <f aca="false">IF($E757&gt;0,EF762/$E757,"-")</f>
        <v>#N/A</v>
      </c>
      <c r="EG764" s="300"/>
      <c r="EH764" s="300" t="e">
        <f aca="false">IF($E757&gt;0,EH762/$E757,"-")</f>
        <v>#N/A</v>
      </c>
      <c r="EI764" s="300"/>
      <c r="EJ764" s="300" t="e">
        <f aca="false">IF($E757&gt;0,EJ762/$E757,"-")</f>
        <v>#N/A</v>
      </c>
      <c r="EK764" s="300"/>
      <c r="EL764" s="300" t="e">
        <f aca="false">IF($E757&gt;0,EL762/$E757,"-")</f>
        <v>#N/A</v>
      </c>
      <c r="EM764" s="300"/>
      <c r="EN764" s="300" t="e">
        <f aca="false">IF($E757&gt;0,EN762/$E757,"-")</f>
        <v>#N/A</v>
      </c>
      <c r="EO764" s="300"/>
      <c r="EP764" s="300" t="e">
        <f aca="false">IF($E757&gt;0,EP762/$E757,"-")</f>
        <v>#N/A</v>
      </c>
      <c r="EQ764" s="300"/>
      <c r="ER764" s="300" t="e">
        <f aca="false">IF($E757&gt;0,ER762/$E757,"-")</f>
        <v>#N/A</v>
      </c>
      <c r="ES764" s="300"/>
      <c r="ET764" s="300" t="e">
        <f aca="false">IF($E757&gt;0,ET762/$E757,"-")</f>
        <v>#N/A</v>
      </c>
      <c r="EU764" s="300"/>
      <c r="EV764" s="300" t="e">
        <f aca="false">IF($E757&gt;0,EV762/$E757,"-")</f>
        <v>#N/A</v>
      </c>
      <c r="EW764" s="300"/>
      <c r="EX764" s="302" t="e">
        <f aca="false">IF($E757&gt;0,EX762/$E757,"-")</f>
        <v>#N/A</v>
      </c>
      <c r="EY764" s="302"/>
      <c r="EZ764" s="300" t="e">
        <f aca="false">IF($E757&gt;0,EZ762/$E757,"-")</f>
        <v>#N/A</v>
      </c>
      <c r="FA764" s="300"/>
      <c r="FB764" s="300" t="e">
        <f aca="false">IF($E757&gt;0,FB762/$E757,"-")</f>
        <v>#N/A</v>
      </c>
      <c r="FC764" s="300"/>
      <c r="FD764" s="300" t="e">
        <f aca="false">IF($E757&gt;0,FD762/$E757,"-")</f>
        <v>#N/A</v>
      </c>
      <c r="FE764" s="300"/>
      <c r="FF764" s="300" t="e">
        <f aca="false">IF($E757&gt;0,FF762/$E757,"-")</f>
        <v>#N/A</v>
      </c>
      <c r="FG764" s="300"/>
      <c r="FH764" s="300" t="e">
        <f aca="false">IF($E757&gt;0,FH762/$E757,"-")</f>
        <v>#N/A</v>
      </c>
      <c r="FI764" s="300"/>
      <c r="FJ764" s="300" t="e">
        <f aca="false">IF($E757&gt;0,FJ762/$E757,"-")</f>
        <v>#N/A</v>
      </c>
      <c r="FK764" s="300"/>
    </row>
    <row r="765" customFormat="false" ht="13.8" hidden="true" customHeight="false" outlineLevel="0" collapsed="false">
      <c r="A765" s="268"/>
      <c r="B765" s="269"/>
      <c r="C765" s="269"/>
      <c r="D765" s="271"/>
      <c r="E765" s="271"/>
      <c r="F765" s="269"/>
      <c r="G765" s="269"/>
      <c r="H765" s="269"/>
      <c r="I765" s="269"/>
      <c r="J765" s="269"/>
      <c r="K765" s="269"/>
      <c r="L765" s="274"/>
      <c r="M765" s="274"/>
      <c r="N765" s="274"/>
      <c r="O765" s="274"/>
      <c r="P765" s="274"/>
      <c r="Q765" s="274"/>
      <c r="R765" s="275"/>
      <c r="S765" s="275"/>
      <c r="T765" s="276"/>
      <c r="U765" s="276"/>
      <c r="V765" s="274"/>
      <c r="W765" s="274"/>
      <c r="X765" s="274"/>
      <c r="Y765" s="274"/>
      <c r="Z765" s="275"/>
      <c r="AA765" s="275"/>
      <c r="AB765" s="276"/>
      <c r="AC765" s="276"/>
      <c r="AD765" s="274"/>
      <c r="AE765" s="274"/>
      <c r="AF765" s="274"/>
      <c r="AG765" s="274"/>
      <c r="AH765" s="275"/>
      <c r="AI765" s="275"/>
      <c r="AJ765" s="276"/>
      <c r="AK765" s="276"/>
      <c r="AL765" s="274"/>
      <c r="AM765" s="274"/>
      <c r="AN765" s="274"/>
      <c r="AO765" s="274"/>
      <c r="AP765" s="275"/>
      <c r="AQ765" s="275"/>
      <c r="AR765" s="276"/>
      <c r="AS765" s="276"/>
      <c r="AT765" s="277"/>
      <c r="AU765" s="277"/>
      <c r="AV765" s="277"/>
      <c r="AW765" s="277"/>
      <c r="AX765" s="277"/>
      <c r="AY765" s="278"/>
      <c r="AZ765" s="279"/>
      <c r="BA765" s="277"/>
      <c r="BB765" s="277"/>
      <c r="BC765" s="277"/>
      <c r="BD765" s="277"/>
      <c r="BE765" s="277"/>
      <c r="BF765" s="277"/>
      <c r="BG765" s="278"/>
      <c r="BH765" s="279"/>
      <c r="BI765" s="277"/>
      <c r="BJ765" s="277"/>
      <c r="BK765" s="277"/>
      <c r="BL765" s="277"/>
      <c r="BM765" s="277"/>
      <c r="BN765" s="277"/>
      <c r="BO765" s="278"/>
      <c r="BP765" s="279"/>
      <c r="BQ765" s="277"/>
      <c r="BR765" s="277"/>
      <c r="BS765" s="277"/>
      <c r="BT765" s="277"/>
      <c r="BU765" s="277"/>
      <c r="BV765" s="277"/>
      <c r="BW765" s="278"/>
      <c r="BX765" s="279"/>
      <c r="BY765" s="277"/>
      <c r="BZ765" s="277"/>
      <c r="CA765" s="277"/>
      <c r="CB765" s="277"/>
      <c r="CC765" s="277"/>
      <c r="CD765" s="275"/>
      <c r="CE765" s="275"/>
      <c r="CF765" s="276"/>
      <c r="CG765" s="276"/>
      <c r="CH765" s="274"/>
      <c r="CI765" s="274"/>
      <c r="CJ765" s="274"/>
      <c r="CK765" s="274"/>
      <c r="CL765" s="275"/>
      <c r="CM765" s="275"/>
      <c r="CN765" s="276"/>
      <c r="CO765" s="276"/>
      <c r="CP765" s="280"/>
      <c r="CQ765" s="280"/>
      <c r="CR765" s="280"/>
      <c r="CS765" s="280"/>
      <c r="CT765" s="281"/>
      <c r="CU765" s="282"/>
      <c r="CV765" s="283"/>
      <c r="CW765" s="281"/>
      <c r="CX765" s="281"/>
      <c r="CY765" s="281"/>
      <c r="CZ765" s="281"/>
      <c r="DA765" s="281"/>
      <c r="DB765" s="281"/>
      <c r="DC765" s="282"/>
      <c r="DD765" s="283"/>
      <c r="DE765" s="281"/>
      <c r="DF765" s="281"/>
      <c r="DG765" s="281"/>
      <c r="DH765" s="281"/>
      <c r="DI765" s="281"/>
      <c r="DJ765" s="284"/>
      <c r="DK765" s="285"/>
      <c r="DL765" s="283"/>
      <c r="DM765" s="281"/>
      <c r="DN765" s="281"/>
      <c r="DO765" s="281"/>
      <c r="DP765" s="281"/>
      <c r="DQ765" s="281"/>
      <c r="DR765" s="281"/>
      <c r="DS765" s="282"/>
      <c r="DT765" s="283"/>
      <c r="DU765" s="281"/>
      <c r="DV765" s="281"/>
      <c r="DW765" s="281"/>
      <c r="DX765" s="281"/>
      <c r="DY765" s="281"/>
      <c r="DZ765" s="281"/>
      <c r="EA765" s="282"/>
      <c r="EB765" s="283"/>
      <c r="EC765" s="281"/>
      <c r="ED765" s="281"/>
      <c r="EE765" s="281"/>
      <c r="EF765" s="281"/>
      <c r="EG765" s="281"/>
      <c r="EH765" s="281"/>
      <c r="EI765" s="282"/>
      <c r="EJ765" s="283"/>
      <c r="EK765" s="281"/>
      <c r="EL765" s="281"/>
      <c r="EM765" s="281"/>
      <c r="EN765" s="281"/>
      <c r="EO765" s="281"/>
      <c r="EP765" s="281"/>
      <c r="EQ765" s="282"/>
      <c r="ER765" s="283"/>
      <c r="ES765" s="281"/>
      <c r="ET765" s="281"/>
      <c r="EU765" s="281"/>
      <c r="EV765" s="281"/>
      <c r="EW765" s="281"/>
      <c r="EX765" s="286"/>
      <c r="EY765" s="287"/>
      <c r="EZ765" s="283"/>
      <c r="FA765" s="281"/>
      <c r="FB765" s="281"/>
      <c r="FC765" s="281"/>
      <c r="FD765" s="281"/>
      <c r="FE765" s="281"/>
      <c r="FF765" s="281"/>
      <c r="FG765" s="282"/>
      <c r="FH765" s="283"/>
      <c r="FI765" s="281"/>
      <c r="FJ765" s="281"/>
      <c r="FK765" s="281"/>
    </row>
    <row r="766" customFormat="false" ht="12.75" hidden="true" customHeight="false" outlineLevel="0" collapsed="false">
      <c r="A766" s="232" t="s">
        <v>245</v>
      </c>
      <c r="B766" s="233" t="e">
        <f aca="false">VLOOKUP(A766,PLANEJAMENTO!$B$11:$C$96,2,FALSE())</f>
        <v>#N/A</v>
      </c>
      <c r="C766" s="232" t="e">
        <f aca="false">VLOOKUP(A766,PLANEJAMENTO!$B$11:$D$96,3,FALSE())</f>
        <v>#N/A</v>
      </c>
      <c r="D766" s="234" t="e">
        <f aca="false">VLOOKUP(A766,PLANEJAMENTO!$B$11:$E$96,4,FALSE())</f>
        <v>#N/A</v>
      </c>
      <c r="E766" s="234" t="e">
        <f aca="false">D766</f>
        <v>#N/A</v>
      </c>
      <c r="F766" s="235" t="n">
        <f aca="false">PRODUÇÕES!D61</f>
        <v>900</v>
      </c>
      <c r="G766" s="234" t="n">
        <f aca="false">F766*8</f>
        <v>7200</v>
      </c>
      <c r="H766" s="234"/>
      <c r="I766" s="237"/>
      <c r="J766" s="238"/>
      <c r="K766" s="305" t="s">
        <v>159</v>
      </c>
      <c r="L766" s="240"/>
      <c r="M766" s="240"/>
      <c r="N766" s="240"/>
      <c r="O766" s="240"/>
      <c r="P766" s="240"/>
      <c r="Q766" s="240"/>
      <c r="R766" s="240"/>
      <c r="S766" s="240"/>
      <c r="T766" s="240"/>
      <c r="U766" s="240"/>
      <c r="V766" s="240"/>
      <c r="W766" s="240"/>
      <c r="X766" s="240"/>
      <c r="Y766" s="240"/>
      <c r="Z766" s="240"/>
      <c r="AA766" s="240"/>
      <c r="AB766" s="240"/>
      <c r="AC766" s="240"/>
      <c r="AD766" s="240"/>
      <c r="AE766" s="240"/>
      <c r="AF766" s="240"/>
      <c r="AG766" s="240"/>
      <c r="AH766" s="240"/>
      <c r="AI766" s="240"/>
      <c r="AJ766" s="240"/>
      <c r="AK766" s="240"/>
      <c r="AL766" s="240"/>
      <c r="AM766" s="240"/>
      <c r="AN766" s="240"/>
      <c r="AO766" s="240"/>
      <c r="AP766" s="240"/>
      <c r="AQ766" s="240"/>
      <c r="AR766" s="240"/>
      <c r="AS766" s="240"/>
      <c r="AT766" s="240"/>
      <c r="AU766" s="240"/>
      <c r="AV766" s="240"/>
      <c r="AW766" s="240"/>
      <c r="AX766" s="240"/>
      <c r="AY766" s="240"/>
      <c r="AZ766" s="240"/>
      <c r="BA766" s="240"/>
      <c r="BB766" s="240"/>
      <c r="BC766" s="240"/>
      <c r="BD766" s="240"/>
      <c r="BE766" s="240"/>
      <c r="BF766" s="345"/>
      <c r="BG766" s="345"/>
      <c r="BH766" s="240"/>
      <c r="BI766" s="240"/>
      <c r="BJ766" s="240"/>
      <c r="BK766" s="240"/>
      <c r="BL766" s="240"/>
      <c r="BM766" s="240"/>
      <c r="BN766" s="240"/>
      <c r="BO766" s="240"/>
      <c r="BP766" s="240"/>
      <c r="BQ766" s="240"/>
      <c r="BR766" s="308"/>
      <c r="BS766" s="308"/>
      <c r="BT766" s="308"/>
      <c r="BU766" s="308"/>
      <c r="BV766" s="308"/>
      <c r="BW766" s="308"/>
      <c r="BX766" s="308"/>
      <c r="BY766" s="308"/>
      <c r="BZ766" s="308"/>
      <c r="CA766" s="308"/>
      <c r="CB766" s="308"/>
      <c r="CC766" s="308"/>
      <c r="CD766" s="308"/>
      <c r="CE766" s="308"/>
      <c r="CF766" s="308"/>
      <c r="CG766" s="308"/>
      <c r="CH766" s="308"/>
      <c r="CI766" s="308"/>
      <c r="CJ766" s="308" t="n">
        <v>1</v>
      </c>
      <c r="CK766" s="308"/>
      <c r="CL766" s="308" t="n">
        <v>2</v>
      </c>
      <c r="CM766" s="308"/>
      <c r="CN766" s="308" t="n">
        <v>1</v>
      </c>
      <c r="CO766" s="308"/>
      <c r="CP766" s="308"/>
      <c r="CQ766" s="308"/>
      <c r="CR766" s="308"/>
      <c r="CS766" s="308"/>
      <c r="CT766" s="308"/>
      <c r="CU766" s="308"/>
      <c r="CV766" s="308"/>
      <c r="CW766" s="308"/>
      <c r="CX766" s="308"/>
      <c r="CY766" s="308"/>
      <c r="CZ766" s="308"/>
      <c r="DA766" s="308"/>
      <c r="DB766" s="308"/>
      <c r="DC766" s="308"/>
      <c r="DD766" s="308"/>
      <c r="DE766" s="308"/>
      <c r="DF766" s="308"/>
      <c r="DG766" s="308"/>
      <c r="DH766" s="308"/>
      <c r="DI766" s="308"/>
      <c r="DJ766" s="315"/>
      <c r="DK766" s="315"/>
      <c r="DL766" s="308"/>
      <c r="DM766" s="308"/>
      <c r="DN766" s="308"/>
      <c r="DO766" s="308"/>
      <c r="DP766" s="308"/>
      <c r="DQ766" s="308"/>
      <c r="DR766" s="308"/>
      <c r="DS766" s="308"/>
      <c r="DT766" s="308"/>
      <c r="DU766" s="308"/>
      <c r="DV766" s="308"/>
      <c r="DW766" s="308"/>
      <c r="DX766" s="308"/>
      <c r="DY766" s="308"/>
      <c r="DZ766" s="308"/>
      <c r="EA766" s="308"/>
      <c r="EB766" s="308"/>
      <c r="EC766" s="308"/>
      <c r="ED766" s="308"/>
      <c r="EE766" s="308"/>
      <c r="EF766" s="308"/>
      <c r="EG766" s="308"/>
      <c r="EH766" s="308"/>
      <c r="EI766" s="308"/>
      <c r="EJ766" s="308"/>
      <c r="EK766" s="308"/>
      <c r="EL766" s="308"/>
      <c r="EM766" s="308"/>
      <c r="EN766" s="308"/>
      <c r="EO766" s="308"/>
      <c r="EP766" s="308"/>
      <c r="EQ766" s="308"/>
      <c r="ER766" s="308"/>
      <c r="ES766" s="308"/>
      <c r="ET766" s="308"/>
      <c r="EU766" s="308"/>
      <c r="EV766" s="308"/>
      <c r="EW766" s="308"/>
      <c r="EX766" s="309"/>
      <c r="EY766" s="309"/>
      <c r="EZ766" s="308"/>
      <c r="FA766" s="308"/>
      <c r="FB766" s="308"/>
      <c r="FC766" s="308"/>
      <c r="FD766" s="308"/>
      <c r="FE766" s="308"/>
      <c r="FF766" s="308"/>
      <c r="FG766" s="308"/>
      <c r="FH766" s="308"/>
      <c r="FI766" s="308"/>
      <c r="FJ766" s="308"/>
      <c r="FK766" s="308"/>
    </row>
    <row r="767" customFormat="false" ht="12.75" hidden="true" customHeight="false" outlineLevel="0" collapsed="false">
      <c r="A767" s="232"/>
      <c r="B767" s="233"/>
      <c r="C767" s="232"/>
      <c r="D767" s="234"/>
      <c r="E767" s="234"/>
      <c r="F767" s="235"/>
      <c r="G767" s="234"/>
      <c r="H767" s="234"/>
      <c r="I767" s="237"/>
      <c r="J767" s="238"/>
      <c r="K767" s="244" t="s">
        <v>160</v>
      </c>
      <c r="L767" s="245"/>
      <c r="M767" s="245"/>
      <c r="N767" s="245"/>
      <c r="O767" s="245"/>
      <c r="P767" s="245"/>
      <c r="Q767" s="245"/>
      <c r="R767" s="245"/>
      <c r="S767" s="245"/>
      <c r="T767" s="245"/>
      <c r="U767" s="245"/>
      <c r="V767" s="245"/>
      <c r="W767" s="245"/>
      <c r="X767" s="245"/>
      <c r="Y767" s="245"/>
      <c r="Z767" s="245"/>
      <c r="AA767" s="245"/>
      <c r="AB767" s="245"/>
      <c r="AC767" s="245"/>
      <c r="AD767" s="245"/>
      <c r="AE767" s="245"/>
      <c r="AF767" s="245"/>
      <c r="AG767" s="245"/>
      <c r="AH767" s="245"/>
      <c r="AI767" s="245"/>
      <c r="AJ767" s="245"/>
      <c r="AK767" s="245"/>
      <c r="AL767" s="245"/>
      <c r="AM767" s="245"/>
      <c r="AN767" s="245"/>
      <c r="AO767" s="245"/>
      <c r="AP767" s="245"/>
      <c r="AQ767" s="245"/>
      <c r="AR767" s="245"/>
      <c r="AS767" s="245"/>
      <c r="AT767" s="245"/>
      <c r="AU767" s="245"/>
      <c r="AV767" s="245"/>
      <c r="AW767" s="245"/>
      <c r="AX767" s="245"/>
      <c r="AY767" s="245"/>
      <c r="AZ767" s="245"/>
      <c r="BA767" s="245"/>
      <c r="BB767" s="245"/>
      <c r="BC767" s="245"/>
      <c r="BD767" s="245"/>
      <c r="BE767" s="245"/>
      <c r="BF767" s="245"/>
      <c r="BG767" s="245"/>
      <c r="BH767" s="245"/>
      <c r="BI767" s="245"/>
      <c r="BJ767" s="245"/>
      <c r="BK767" s="245"/>
      <c r="BL767" s="245"/>
      <c r="BM767" s="245"/>
      <c r="BN767" s="245"/>
      <c r="BO767" s="245"/>
      <c r="BP767" s="245"/>
      <c r="BQ767" s="245"/>
      <c r="BR767" s="245"/>
      <c r="BS767" s="245"/>
      <c r="BT767" s="245"/>
      <c r="BU767" s="245"/>
      <c r="BV767" s="245"/>
      <c r="BW767" s="245"/>
      <c r="BX767" s="245"/>
      <c r="BY767" s="245"/>
      <c r="BZ767" s="245"/>
      <c r="CA767" s="245"/>
      <c r="CB767" s="245"/>
      <c r="CC767" s="245"/>
      <c r="CD767" s="245"/>
      <c r="CE767" s="245"/>
      <c r="CF767" s="245"/>
      <c r="CG767" s="245"/>
      <c r="CH767" s="245"/>
      <c r="CI767" s="245"/>
      <c r="CJ767" s="245" t="n">
        <v>1</v>
      </c>
      <c r="CK767" s="245"/>
      <c r="CL767" s="245" t="n">
        <v>1</v>
      </c>
      <c r="CM767" s="245"/>
      <c r="CN767" s="245" t="n">
        <v>1</v>
      </c>
      <c r="CO767" s="245"/>
      <c r="CP767" s="245"/>
      <c r="CQ767" s="245"/>
      <c r="CR767" s="245"/>
      <c r="CS767" s="245"/>
      <c r="CT767" s="245"/>
      <c r="CU767" s="245"/>
      <c r="CV767" s="245"/>
      <c r="CW767" s="245"/>
      <c r="CX767" s="245"/>
      <c r="CY767" s="245"/>
      <c r="CZ767" s="245"/>
      <c r="DA767" s="245"/>
      <c r="DB767" s="245"/>
      <c r="DC767" s="245"/>
      <c r="DD767" s="245"/>
      <c r="DE767" s="245"/>
      <c r="DF767" s="245"/>
      <c r="DG767" s="245"/>
      <c r="DH767" s="245"/>
      <c r="DI767" s="245"/>
      <c r="DJ767" s="310"/>
      <c r="DK767" s="310"/>
      <c r="DL767" s="245"/>
      <c r="DM767" s="245"/>
      <c r="DN767" s="245"/>
      <c r="DO767" s="245"/>
      <c r="DP767" s="245"/>
      <c r="DQ767" s="245"/>
      <c r="DR767" s="245"/>
      <c r="DS767" s="245"/>
      <c r="DT767" s="245"/>
      <c r="DU767" s="245"/>
      <c r="DV767" s="245"/>
      <c r="DW767" s="245"/>
      <c r="DX767" s="245"/>
      <c r="DY767" s="245"/>
      <c r="DZ767" s="245"/>
      <c r="EA767" s="245"/>
      <c r="EB767" s="245"/>
      <c r="EC767" s="245"/>
      <c r="ED767" s="245"/>
      <c r="EE767" s="245"/>
      <c r="EF767" s="245"/>
      <c r="EG767" s="245"/>
      <c r="EH767" s="245"/>
      <c r="EI767" s="245"/>
      <c r="EJ767" s="245"/>
      <c r="EK767" s="245"/>
      <c r="EL767" s="245"/>
      <c r="EM767" s="245"/>
      <c r="EN767" s="245"/>
      <c r="EO767" s="245"/>
      <c r="EP767" s="245"/>
      <c r="EQ767" s="245"/>
      <c r="ER767" s="245"/>
      <c r="ES767" s="245"/>
      <c r="ET767" s="245"/>
      <c r="EU767" s="245"/>
      <c r="EV767" s="245"/>
      <c r="EW767" s="245"/>
      <c r="EX767" s="246"/>
      <c r="EY767" s="246"/>
      <c r="EZ767" s="245"/>
      <c r="FA767" s="245"/>
      <c r="FB767" s="245"/>
      <c r="FC767" s="245"/>
      <c r="FD767" s="245"/>
      <c r="FE767" s="245"/>
      <c r="FF767" s="245"/>
      <c r="FG767" s="245"/>
      <c r="FH767" s="245"/>
      <c r="FI767" s="245"/>
      <c r="FJ767" s="245"/>
      <c r="FK767" s="245"/>
    </row>
    <row r="768" customFormat="false" ht="12.75" hidden="true" customHeight="false" outlineLevel="0" collapsed="false">
      <c r="A768" s="232"/>
      <c r="B768" s="233"/>
      <c r="C768" s="232"/>
      <c r="D768" s="234"/>
      <c r="E768" s="234"/>
      <c r="F768" s="235"/>
      <c r="G768" s="234"/>
      <c r="H768" s="234"/>
      <c r="I768" s="237"/>
      <c r="J768" s="238"/>
      <c r="K768" s="247" t="s">
        <v>161</v>
      </c>
      <c r="L768" s="248" t="n">
        <f aca="false">(L766*L767*$G766)*$L$8</f>
        <v>0</v>
      </c>
      <c r="M768" s="248"/>
      <c r="N768" s="248" t="n">
        <f aca="false">(N766*N767*$G766)*$L$8</f>
        <v>0</v>
      </c>
      <c r="O768" s="248"/>
      <c r="P768" s="248" t="n">
        <f aca="false">(P766*P767*$G766)*$L$8</f>
        <v>0</v>
      </c>
      <c r="Q768" s="248"/>
      <c r="R768" s="248" t="n">
        <f aca="false">(R766*R767*$G766)*$L$8</f>
        <v>0</v>
      </c>
      <c r="S768" s="248"/>
      <c r="T768" s="248" t="n">
        <f aca="false">(T766*T767*$G766)*$T$8</f>
        <v>0</v>
      </c>
      <c r="U768" s="248"/>
      <c r="V768" s="248" t="n">
        <f aca="false">(V766*V767*$G766)*$T$8</f>
        <v>0</v>
      </c>
      <c r="W768" s="248"/>
      <c r="X768" s="248" t="n">
        <f aca="false">(X766*X767*$G766)*$T$8</f>
        <v>0</v>
      </c>
      <c r="Y768" s="248"/>
      <c r="Z768" s="248" t="n">
        <f aca="false">(Z766*Z767*$G766)*$T$8</f>
        <v>0</v>
      </c>
      <c r="AA768" s="248"/>
      <c r="AB768" s="248" t="n">
        <f aca="false">(AB766*AB767*$G766)*$AB$8</f>
        <v>0</v>
      </c>
      <c r="AC768" s="248"/>
      <c r="AD768" s="248" t="n">
        <f aca="false">(AD766*AD767*$G766)*$AB$8</f>
        <v>0</v>
      </c>
      <c r="AE768" s="248"/>
      <c r="AF768" s="248" t="n">
        <f aca="false">(AF766*AF767*$G766)*$AB$8</f>
        <v>0</v>
      </c>
      <c r="AG768" s="248"/>
      <c r="AH768" s="248" t="n">
        <f aca="false">(AH766*AH767*$G766)*$AB$8</f>
        <v>0</v>
      </c>
      <c r="AI768" s="248"/>
      <c r="AJ768" s="248" t="n">
        <f aca="false">(AJ766*AJ767*$G766)*$AJ$8</f>
        <v>0</v>
      </c>
      <c r="AK768" s="248"/>
      <c r="AL768" s="248" t="n">
        <f aca="false">(AL766*AL767*$G766)*$AJ$8</f>
        <v>0</v>
      </c>
      <c r="AM768" s="248"/>
      <c r="AN768" s="248" t="n">
        <f aca="false">(AN766*AN767*$G766)*$AJ$8</f>
        <v>0</v>
      </c>
      <c r="AO768" s="248"/>
      <c r="AP768" s="248" t="n">
        <f aca="false">(AP766*AP767*$G766)*$AJ$8</f>
        <v>0</v>
      </c>
      <c r="AQ768" s="248"/>
      <c r="AR768" s="248" t="n">
        <f aca="false">(AR766*AR767*$G766)*$AT$8</f>
        <v>0</v>
      </c>
      <c r="AS768" s="248"/>
      <c r="AT768" s="248" t="n">
        <f aca="false">(AT766*AT767*$G766)*$AT$8</f>
        <v>0</v>
      </c>
      <c r="AU768" s="248"/>
      <c r="AV768" s="248" t="n">
        <f aca="false">(AV766*AV767*$G766)*$AT$8</f>
        <v>0</v>
      </c>
      <c r="AW768" s="248"/>
      <c r="AX768" s="248" t="n">
        <f aca="false">(AX766*AX767*$G766)*$AT$8</f>
        <v>0</v>
      </c>
      <c r="AY768" s="248"/>
      <c r="AZ768" s="248" t="n">
        <f aca="false">(AZ766*AZ767*$G766)*$BB$8</f>
        <v>0</v>
      </c>
      <c r="BA768" s="248"/>
      <c r="BB768" s="248" t="n">
        <f aca="false">(BB766*BB767*$G766)*$BB$8</f>
        <v>0</v>
      </c>
      <c r="BC768" s="248"/>
      <c r="BD768" s="248" t="n">
        <f aca="false">(BD766*BD767*$G766)*$BB$8</f>
        <v>0</v>
      </c>
      <c r="BE768" s="248"/>
      <c r="BF768" s="248" t="n">
        <f aca="false">(BF766*BF767*$G766)*$BB$8</f>
        <v>0</v>
      </c>
      <c r="BG768" s="248"/>
      <c r="BH768" s="248" t="n">
        <f aca="false">(BH766*BH767*$G766)*$BJ$8</f>
        <v>0</v>
      </c>
      <c r="BI768" s="248"/>
      <c r="BJ768" s="248" t="n">
        <f aca="false">(BJ766*BJ767*$G766)*$BJ$8</f>
        <v>0</v>
      </c>
      <c r="BK768" s="248"/>
      <c r="BL768" s="248" t="n">
        <f aca="false">(BL766*BL767*$G766)*$BJ$8</f>
        <v>0</v>
      </c>
      <c r="BM768" s="248"/>
      <c r="BN768" s="248" t="n">
        <f aca="false">(BN766*BN767*$G766)*$BJ$8</f>
        <v>0</v>
      </c>
      <c r="BO768" s="248"/>
      <c r="BP768" s="248" t="n">
        <f aca="false">(BP766*BP767*$G766)*$BT$8</f>
        <v>0</v>
      </c>
      <c r="BQ768" s="248"/>
      <c r="BR768" s="248" t="n">
        <f aca="false">(BR766*BR767*$G766)*$BT$8</f>
        <v>0</v>
      </c>
      <c r="BS768" s="248"/>
      <c r="BT768" s="248" t="n">
        <f aca="false">(BT766*BT767*$G766)*$BT$8</f>
        <v>0</v>
      </c>
      <c r="BU768" s="248"/>
      <c r="BV768" s="248" t="n">
        <f aca="false">(BV766*BV767*$G766)*$BT$8</f>
        <v>0</v>
      </c>
      <c r="BW768" s="248"/>
      <c r="BX768" s="248" t="n">
        <f aca="false">(BX766*BX767*$G766)*$CB$8</f>
        <v>0</v>
      </c>
      <c r="BY768" s="248"/>
      <c r="BZ768" s="248" t="n">
        <f aca="false">(BZ766*BZ767*$G766)*$CB$8</f>
        <v>0</v>
      </c>
      <c r="CA768" s="248"/>
      <c r="CB768" s="248" t="n">
        <f aca="false">(CB766*CB767*$G766)*$CB$8</f>
        <v>0</v>
      </c>
      <c r="CC768" s="248"/>
      <c r="CD768" s="248" t="n">
        <f aca="false">(CD766*CD767*$G766)*$CB$8</f>
        <v>0</v>
      </c>
      <c r="CE768" s="248"/>
      <c r="CF768" s="248" t="n">
        <f aca="false">(CF766*CF767*$G766)*$CJ$8</f>
        <v>0</v>
      </c>
      <c r="CG768" s="248"/>
      <c r="CH768" s="248" t="n">
        <f aca="false">(CH766*CH767*$G766)*$CJ$8</f>
        <v>0</v>
      </c>
      <c r="CI768" s="248"/>
      <c r="CJ768" s="248" t="n">
        <f aca="false">(CJ766*CJ767*$G766)*$CJ$8</f>
        <v>7200</v>
      </c>
      <c r="CK768" s="248"/>
      <c r="CL768" s="248" t="n">
        <f aca="false">(CL766*CL767*$G766)*$CJ$8</f>
        <v>14400</v>
      </c>
      <c r="CM768" s="248"/>
      <c r="CN768" s="248" t="n">
        <f aca="false">(CN766*CN767*$G766)*$CJ$8</f>
        <v>7200</v>
      </c>
      <c r="CO768" s="248"/>
      <c r="CP768" s="248" t="n">
        <f aca="false">(CP766*CP767*$G766)*$CJ$8</f>
        <v>0</v>
      </c>
      <c r="CQ768" s="248"/>
      <c r="CR768" s="248" t="n">
        <f aca="false">(CR766*CR767*$G766)*$CT$8</f>
        <v>0</v>
      </c>
      <c r="CS768" s="248"/>
      <c r="CT768" s="248" t="n">
        <f aca="false">(CT766*CT767*$G766)*$CT$8</f>
        <v>0</v>
      </c>
      <c r="CU768" s="248"/>
      <c r="CV768" s="248" t="n">
        <f aca="false">(CV766*CV767*$G766)*$DB$8</f>
        <v>0</v>
      </c>
      <c r="CW768" s="248"/>
      <c r="CX768" s="248" t="n">
        <f aca="false">(CX766*CX767*$G766)*$DB$8</f>
        <v>0</v>
      </c>
      <c r="CY768" s="248"/>
      <c r="CZ768" s="248" t="n">
        <f aca="false">(CZ766*CZ767*$G766)*$DB$8</f>
        <v>0</v>
      </c>
      <c r="DA768" s="248"/>
      <c r="DB768" s="248" t="n">
        <f aca="false">(DB766*DB767*$G766)*$DB$8</f>
        <v>0</v>
      </c>
      <c r="DC768" s="248"/>
      <c r="DD768" s="248" t="n">
        <f aca="false">(DD766*DD767*$G766)*$DB$8</f>
        <v>0</v>
      </c>
      <c r="DE768" s="248"/>
      <c r="DF768" s="248" t="n">
        <f aca="false">(DF766*DF767*$G766)*$DB$8</f>
        <v>0</v>
      </c>
      <c r="DG768" s="248"/>
      <c r="DH768" s="248" t="n">
        <f aca="false">(DH766*DH767*$G766)*$DB$8</f>
        <v>0</v>
      </c>
      <c r="DI768" s="248"/>
      <c r="DJ768" s="292" t="n">
        <f aca="false">(DJ766*DJ767*$G766)*$DB$8</f>
        <v>0</v>
      </c>
      <c r="DK768" s="292"/>
      <c r="DL768" s="248" t="n">
        <f aca="false">(DL766*DL767*$G766)*$DB$8</f>
        <v>0</v>
      </c>
      <c r="DM768" s="248"/>
      <c r="DN768" s="248" t="n">
        <f aca="false">(DN766*DN767*$G766)*$DB$8</f>
        <v>0</v>
      </c>
      <c r="DO768" s="248"/>
      <c r="DP768" s="248" t="n">
        <f aca="false">(DP766*DP767*$G766)*$DB$8</f>
        <v>0</v>
      </c>
      <c r="DQ768" s="248"/>
      <c r="DR768" s="248" t="n">
        <f aca="false">(DR766*DR767*$G766)*$DB$8</f>
        <v>0</v>
      </c>
      <c r="DS768" s="248"/>
      <c r="DT768" s="248" t="n">
        <f aca="false">(DT766*DT767*$G766)*$DB$8</f>
        <v>0</v>
      </c>
      <c r="DU768" s="248"/>
      <c r="DV768" s="248" t="n">
        <f aca="false">(DV766*DV767*$G766)*$DB$8</f>
        <v>0</v>
      </c>
      <c r="DW768" s="248"/>
      <c r="DX768" s="248" t="n">
        <f aca="false">(DX766*DX767*$G766)*$DB$8</f>
        <v>0</v>
      </c>
      <c r="DY768" s="248"/>
      <c r="DZ768" s="248" t="n">
        <f aca="false">(DZ766*DZ767*$G766)*$DB$8</f>
        <v>0</v>
      </c>
      <c r="EA768" s="248"/>
      <c r="EB768" s="248" t="n">
        <f aca="false">(EB766*EB767*$G766)*$DB$8</f>
        <v>0</v>
      </c>
      <c r="EC768" s="248"/>
      <c r="ED768" s="248" t="n">
        <f aca="false">(ED766*ED767*$G766)*$DB$8</f>
        <v>0</v>
      </c>
      <c r="EE768" s="248"/>
      <c r="EF768" s="248" t="n">
        <f aca="false">(EF766*EF767*$G766)*$DB$8</f>
        <v>0</v>
      </c>
      <c r="EG768" s="248"/>
      <c r="EH768" s="248" t="n">
        <f aca="false">(EH766*EH767*$G766)*$DB$8</f>
        <v>0</v>
      </c>
      <c r="EI768" s="248"/>
      <c r="EJ768" s="248" t="n">
        <f aca="false">(EJ766*EJ767*$G766)*$DB$8</f>
        <v>0</v>
      </c>
      <c r="EK768" s="248"/>
      <c r="EL768" s="248" t="n">
        <f aca="false">(EL766*EL767*$G766)*$DB$8</f>
        <v>0</v>
      </c>
      <c r="EM768" s="248"/>
      <c r="EN768" s="248" t="n">
        <f aca="false">(EN766*EN767*$G766)*$DB$8</f>
        <v>0</v>
      </c>
      <c r="EO768" s="248"/>
      <c r="EP768" s="248" t="n">
        <f aca="false">(EP766*EP767*$G766)*$DB$8</f>
        <v>0</v>
      </c>
      <c r="EQ768" s="248"/>
      <c r="ER768" s="248" t="n">
        <f aca="false">(ER766*ER767*$G766)*$DB$8</f>
        <v>0</v>
      </c>
      <c r="ES768" s="248"/>
      <c r="ET768" s="248" t="n">
        <f aca="false">(ET766*ET767*$G766)*$DB$8</f>
        <v>0</v>
      </c>
      <c r="EU768" s="248"/>
      <c r="EV768" s="248" t="n">
        <f aca="false">(EV766*EV767*$G766)*$DB$8</f>
        <v>0</v>
      </c>
      <c r="EW768" s="248"/>
      <c r="EX768" s="249" t="n">
        <f aca="false">(EX766*EX767*$G766)*$DB$8</f>
        <v>0</v>
      </c>
      <c r="EY768" s="249"/>
      <c r="EZ768" s="248" t="n">
        <f aca="false">(EZ766*EZ767*$G766)*$DB$8</f>
        <v>0</v>
      </c>
      <c r="FA768" s="248"/>
      <c r="FB768" s="248" t="n">
        <f aca="false">(FB766*FB767*$G766)*$DB$8</f>
        <v>0</v>
      </c>
      <c r="FC768" s="248"/>
      <c r="FD768" s="248" t="n">
        <f aca="false">(FD766*FD767*$G766)*$DB$8</f>
        <v>0</v>
      </c>
      <c r="FE768" s="248"/>
      <c r="FF768" s="248" t="n">
        <f aca="false">(FF766*FF767*$G766)*$DB$8</f>
        <v>0</v>
      </c>
      <c r="FG768" s="248"/>
      <c r="FH768" s="248" t="n">
        <f aca="false">(FH766*FH767*$G766)*$DB$8</f>
        <v>0</v>
      </c>
      <c r="FI768" s="248"/>
      <c r="FJ768" s="248" t="n">
        <f aca="false">(FJ766*FJ767*$G766)*$DB$8</f>
        <v>0</v>
      </c>
      <c r="FK768" s="248"/>
    </row>
    <row r="769" customFormat="false" ht="12.75" hidden="true" customHeight="false" outlineLevel="0" collapsed="false">
      <c r="A769" s="232"/>
      <c r="B769" s="233"/>
      <c r="C769" s="232"/>
      <c r="D769" s="234"/>
      <c r="E769" s="234"/>
      <c r="F769" s="235"/>
      <c r="G769" s="234"/>
      <c r="H769" s="234"/>
      <c r="I769" s="237"/>
      <c r="J769" s="238"/>
      <c r="K769" s="250" t="s">
        <v>162</v>
      </c>
      <c r="L769" s="251" t="n">
        <f aca="false">L768</f>
        <v>0</v>
      </c>
      <c r="M769" s="251"/>
      <c r="N769" s="251" t="n">
        <f aca="false">L769+N768</f>
        <v>0</v>
      </c>
      <c r="O769" s="251"/>
      <c r="P769" s="251" t="n">
        <f aca="false">N769+P768</f>
        <v>0</v>
      </c>
      <c r="Q769" s="251"/>
      <c r="R769" s="251" t="n">
        <f aca="false">P769+R768</f>
        <v>0</v>
      </c>
      <c r="S769" s="251"/>
      <c r="T769" s="251" t="n">
        <f aca="false">R769+T768</f>
        <v>0</v>
      </c>
      <c r="U769" s="251"/>
      <c r="V769" s="251" t="n">
        <f aca="false">T769+V768</f>
        <v>0</v>
      </c>
      <c r="W769" s="251"/>
      <c r="X769" s="251" t="n">
        <f aca="false">V769+X768</f>
        <v>0</v>
      </c>
      <c r="Y769" s="251"/>
      <c r="Z769" s="251" t="n">
        <f aca="false">X769+Z768</f>
        <v>0</v>
      </c>
      <c r="AA769" s="251"/>
      <c r="AB769" s="251" t="n">
        <f aca="false">Z769+AB768</f>
        <v>0</v>
      </c>
      <c r="AC769" s="251"/>
      <c r="AD769" s="251" t="n">
        <f aca="false">AB769+AD768</f>
        <v>0</v>
      </c>
      <c r="AE769" s="251"/>
      <c r="AF769" s="251" t="n">
        <f aca="false">AD769+AF768</f>
        <v>0</v>
      </c>
      <c r="AG769" s="251"/>
      <c r="AH769" s="251" t="n">
        <f aca="false">AF769+AH768</f>
        <v>0</v>
      </c>
      <c r="AI769" s="251"/>
      <c r="AJ769" s="251" t="n">
        <f aca="false">AH769+AJ768</f>
        <v>0</v>
      </c>
      <c r="AK769" s="251"/>
      <c r="AL769" s="251" t="n">
        <f aca="false">AJ769+AL768</f>
        <v>0</v>
      </c>
      <c r="AM769" s="251"/>
      <c r="AN769" s="251" t="n">
        <f aca="false">AL769+AN768</f>
        <v>0</v>
      </c>
      <c r="AO769" s="251"/>
      <c r="AP769" s="251" t="n">
        <f aca="false">AN769+AP768</f>
        <v>0</v>
      </c>
      <c r="AQ769" s="251"/>
      <c r="AR769" s="251" t="n">
        <f aca="false">AP769+AR768</f>
        <v>0</v>
      </c>
      <c r="AS769" s="251"/>
      <c r="AT769" s="251" t="n">
        <f aca="false">AR769+AT768</f>
        <v>0</v>
      </c>
      <c r="AU769" s="251"/>
      <c r="AV769" s="251" t="n">
        <f aca="false">AT769+AV768</f>
        <v>0</v>
      </c>
      <c r="AW769" s="251"/>
      <c r="AX769" s="251" t="n">
        <f aca="false">AV769+AX768</f>
        <v>0</v>
      </c>
      <c r="AY769" s="251"/>
      <c r="AZ769" s="251" t="n">
        <f aca="false">AX769+AZ768</f>
        <v>0</v>
      </c>
      <c r="BA769" s="251"/>
      <c r="BB769" s="251" t="n">
        <f aca="false">AZ769+BB768</f>
        <v>0</v>
      </c>
      <c r="BC769" s="251"/>
      <c r="BD769" s="251" t="n">
        <f aca="false">BB769+BD768</f>
        <v>0</v>
      </c>
      <c r="BE769" s="251"/>
      <c r="BF769" s="251" t="n">
        <f aca="false">BD769+BF768</f>
        <v>0</v>
      </c>
      <c r="BG769" s="251"/>
      <c r="BH769" s="251" t="n">
        <f aca="false">BF769+BH768</f>
        <v>0</v>
      </c>
      <c r="BI769" s="251"/>
      <c r="BJ769" s="251" t="n">
        <f aca="false">BH769+BJ768</f>
        <v>0</v>
      </c>
      <c r="BK769" s="251"/>
      <c r="BL769" s="251" t="n">
        <f aca="false">BJ769+BL768</f>
        <v>0</v>
      </c>
      <c r="BM769" s="251"/>
      <c r="BN769" s="251" t="n">
        <f aca="false">BL769+BN768</f>
        <v>0</v>
      </c>
      <c r="BO769" s="251"/>
      <c r="BP769" s="251" t="n">
        <f aca="false">BN769+BP768</f>
        <v>0</v>
      </c>
      <c r="BQ769" s="251"/>
      <c r="BR769" s="251" t="n">
        <f aca="false">BP769+BR768</f>
        <v>0</v>
      </c>
      <c r="BS769" s="251"/>
      <c r="BT769" s="251" t="n">
        <f aca="false">BR769+BT768</f>
        <v>0</v>
      </c>
      <c r="BU769" s="251"/>
      <c r="BV769" s="251" t="n">
        <f aca="false">BT769+BV768</f>
        <v>0</v>
      </c>
      <c r="BW769" s="251"/>
      <c r="BX769" s="251" t="n">
        <f aca="false">BV769+BX768</f>
        <v>0</v>
      </c>
      <c r="BY769" s="251"/>
      <c r="BZ769" s="251" t="n">
        <f aca="false">BX769+BZ768</f>
        <v>0</v>
      </c>
      <c r="CA769" s="251"/>
      <c r="CB769" s="251" t="n">
        <f aca="false">BZ769+CB768</f>
        <v>0</v>
      </c>
      <c r="CC769" s="251"/>
      <c r="CD769" s="251" t="n">
        <f aca="false">CB769+CD768</f>
        <v>0</v>
      </c>
      <c r="CE769" s="251"/>
      <c r="CF769" s="251" t="n">
        <f aca="false">CD769+CF768</f>
        <v>0</v>
      </c>
      <c r="CG769" s="251"/>
      <c r="CH769" s="251" t="n">
        <f aca="false">CF769+CH768</f>
        <v>0</v>
      </c>
      <c r="CI769" s="251"/>
      <c r="CJ769" s="251" t="n">
        <f aca="false">CH769+CJ768</f>
        <v>7200</v>
      </c>
      <c r="CK769" s="251"/>
      <c r="CL769" s="251" t="n">
        <f aca="false">CJ769+CL768</f>
        <v>21600</v>
      </c>
      <c r="CM769" s="251"/>
      <c r="CN769" s="251" t="n">
        <f aca="false">CL769+CN768</f>
        <v>28800</v>
      </c>
      <c r="CO769" s="251"/>
      <c r="CP769" s="251" t="n">
        <f aca="false">CN769+CP768</f>
        <v>28800</v>
      </c>
      <c r="CQ769" s="251"/>
      <c r="CR769" s="251" t="n">
        <f aca="false">CP769+CR768</f>
        <v>28800</v>
      </c>
      <c r="CS769" s="251"/>
      <c r="CT769" s="251" t="n">
        <f aca="false">CR769+CT768</f>
        <v>28800</v>
      </c>
      <c r="CU769" s="251"/>
      <c r="CV769" s="251" t="n">
        <f aca="false">CT769+CV768</f>
        <v>28800</v>
      </c>
      <c r="CW769" s="251"/>
      <c r="CX769" s="251" t="n">
        <f aca="false">CV769+CX768</f>
        <v>28800</v>
      </c>
      <c r="CY769" s="251"/>
      <c r="CZ769" s="251" t="n">
        <f aca="false">CX769+CZ768</f>
        <v>28800</v>
      </c>
      <c r="DA769" s="251"/>
      <c r="DB769" s="251" t="n">
        <f aca="false">CZ769+DB768</f>
        <v>28800</v>
      </c>
      <c r="DC769" s="251"/>
      <c r="DD769" s="251" t="n">
        <f aca="false">DB769+DD768</f>
        <v>28800</v>
      </c>
      <c r="DE769" s="251"/>
      <c r="DF769" s="251" t="n">
        <f aca="false">DD769+DF768</f>
        <v>28800</v>
      </c>
      <c r="DG769" s="251"/>
      <c r="DH769" s="251" t="n">
        <f aca="false">DF769+DH768</f>
        <v>28800</v>
      </c>
      <c r="DI769" s="251"/>
      <c r="DJ769" s="293" t="n">
        <f aca="false">DH769+DJ768</f>
        <v>28800</v>
      </c>
      <c r="DK769" s="293"/>
      <c r="DL769" s="251" t="n">
        <f aca="false">DJ769+DL768</f>
        <v>28800</v>
      </c>
      <c r="DM769" s="251"/>
      <c r="DN769" s="251" t="n">
        <f aca="false">DL769+DN768</f>
        <v>28800</v>
      </c>
      <c r="DO769" s="251"/>
      <c r="DP769" s="251" t="n">
        <f aca="false">DN769+DP768</f>
        <v>28800</v>
      </c>
      <c r="DQ769" s="251"/>
      <c r="DR769" s="251" t="n">
        <f aca="false">DP769+DR768</f>
        <v>28800</v>
      </c>
      <c r="DS769" s="251"/>
      <c r="DT769" s="251" t="n">
        <f aca="false">DR769+DT768</f>
        <v>28800</v>
      </c>
      <c r="DU769" s="251"/>
      <c r="DV769" s="251" t="n">
        <f aca="false">DT769+DV768</f>
        <v>28800</v>
      </c>
      <c r="DW769" s="251"/>
      <c r="DX769" s="251" t="n">
        <f aca="false">DV769+DX768</f>
        <v>28800</v>
      </c>
      <c r="DY769" s="251"/>
      <c r="DZ769" s="251" t="n">
        <f aca="false">DX769+DZ768</f>
        <v>28800</v>
      </c>
      <c r="EA769" s="251"/>
      <c r="EB769" s="251" t="n">
        <f aca="false">DZ769+EB768</f>
        <v>28800</v>
      </c>
      <c r="EC769" s="251"/>
      <c r="ED769" s="251" t="n">
        <f aca="false">EB769+ED768</f>
        <v>28800</v>
      </c>
      <c r="EE769" s="251"/>
      <c r="EF769" s="251" t="n">
        <f aca="false">ED769+EF768</f>
        <v>28800</v>
      </c>
      <c r="EG769" s="251"/>
      <c r="EH769" s="251" t="n">
        <f aca="false">EF769+EH768</f>
        <v>28800</v>
      </c>
      <c r="EI769" s="251"/>
      <c r="EJ769" s="251" t="n">
        <f aca="false">EH769+EJ768</f>
        <v>28800</v>
      </c>
      <c r="EK769" s="251"/>
      <c r="EL769" s="251" t="n">
        <f aca="false">EJ769+EL768</f>
        <v>28800</v>
      </c>
      <c r="EM769" s="251"/>
      <c r="EN769" s="251" t="n">
        <f aca="false">EL769+EN768</f>
        <v>28800</v>
      </c>
      <c r="EO769" s="251"/>
      <c r="EP769" s="251" t="n">
        <f aca="false">EN769+EP768</f>
        <v>28800</v>
      </c>
      <c r="EQ769" s="251"/>
      <c r="ER769" s="251" t="n">
        <f aca="false">EP769+ER768</f>
        <v>28800</v>
      </c>
      <c r="ES769" s="251"/>
      <c r="ET769" s="251" t="n">
        <f aca="false">ER769+ET768</f>
        <v>28800</v>
      </c>
      <c r="EU769" s="251"/>
      <c r="EV769" s="251" t="n">
        <f aca="false">ET769+EV768</f>
        <v>28800</v>
      </c>
      <c r="EW769" s="251"/>
      <c r="EX769" s="252" t="n">
        <f aca="false">EV769+EX768</f>
        <v>28800</v>
      </c>
      <c r="EY769" s="252"/>
      <c r="EZ769" s="251" t="n">
        <f aca="false">EX769+EZ768</f>
        <v>28800</v>
      </c>
      <c r="FA769" s="251"/>
      <c r="FB769" s="251" t="n">
        <f aca="false">EZ769+FB768</f>
        <v>28800</v>
      </c>
      <c r="FC769" s="251"/>
      <c r="FD769" s="251" t="n">
        <f aca="false">FB769+FD768</f>
        <v>28800</v>
      </c>
      <c r="FE769" s="251"/>
      <c r="FF769" s="251" t="n">
        <f aca="false">FD769+FF768</f>
        <v>28800</v>
      </c>
      <c r="FG769" s="251"/>
      <c r="FH769" s="251" t="n">
        <f aca="false">FF769+FH768</f>
        <v>28800</v>
      </c>
      <c r="FI769" s="251"/>
      <c r="FJ769" s="251" t="n">
        <f aca="false">FH769+FJ768</f>
        <v>28800</v>
      </c>
      <c r="FK769" s="251"/>
    </row>
    <row r="770" customFormat="false" ht="12.75" hidden="true" customHeight="false" outlineLevel="0" collapsed="false">
      <c r="A770" s="232"/>
      <c r="B770" s="233"/>
      <c r="C770" s="232"/>
      <c r="D770" s="234"/>
      <c r="E770" s="234"/>
      <c r="F770" s="235"/>
      <c r="G770" s="234"/>
      <c r="H770" s="253"/>
      <c r="I770" s="237"/>
      <c r="J770" s="238"/>
      <c r="K770" s="254" t="s">
        <v>163</v>
      </c>
      <c r="L770" s="255"/>
      <c r="M770" s="255"/>
      <c r="N770" s="255"/>
      <c r="O770" s="255"/>
      <c r="P770" s="255"/>
      <c r="Q770" s="255"/>
      <c r="R770" s="255"/>
      <c r="S770" s="255"/>
      <c r="T770" s="255"/>
      <c r="U770" s="255"/>
      <c r="V770" s="255"/>
      <c r="W770" s="255"/>
      <c r="X770" s="255"/>
      <c r="Y770" s="255"/>
      <c r="Z770" s="255"/>
      <c r="AA770" s="255"/>
      <c r="AB770" s="255"/>
      <c r="AC770" s="255"/>
      <c r="AD770" s="255"/>
      <c r="AE770" s="255"/>
      <c r="AF770" s="255"/>
      <c r="AG770" s="255"/>
      <c r="AH770" s="255"/>
      <c r="AI770" s="255"/>
      <c r="AJ770" s="255"/>
      <c r="AK770" s="255"/>
      <c r="AL770" s="255"/>
      <c r="AM770" s="255"/>
      <c r="AN770" s="255"/>
      <c r="AO770" s="255"/>
      <c r="AP770" s="255"/>
      <c r="AQ770" s="255"/>
      <c r="AR770" s="255"/>
      <c r="AS770" s="255"/>
      <c r="AT770" s="255"/>
      <c r="AU770" s="255"/>
      <c r="AV770" s="255"/>
      <c r="AW770" s="255"/>
      <c r="AX770" s="255"/>
      <c r="AY770" s="255"/>
      <c r="AZ770" s="255"/>
      <c r="BA770" s="255"/>
      <c r="BB770" s="255"/>
      <c r="BC770" s="255"/>
      <c r="BD770" s="255"/>
      <c r="BE770" s="255"/>
      <c r="BF770" s="255"/>
      <c r="BG770" s="255"/>
      <c r="BH770" s="255"/>
      <c r="BI770" s="255"/>
      <c r="BJ770" s="255"/>
      <c r="BK770" s="255"/>
      <c r="BL770" s="255"/>
      <c r="BM770" s="255"/>
      <c r="BN770" s="255"/>
      <c r="BO770" s="255"/>
      <c r="BP770" s="255"/>
      <c r="BQ770" s="255"/>
      <c r="BR770" s="255"/>
      <c r="BS770" s="255"/>
      <c r="BT770" s="255"/>
      <c r="BU770" s="255"/>
      <c r="BV770" s="255"/>
      <c r="BW770" s="255"/>
      <c r="BX770" s="255"/>
      <c r="BY770" s="255"/>
      <c r="BZ770" s="255"/>
      <c r="CA770" s="255"/>
      <c r="CB770" s="255"/>
      <c r="CC770" s="255"/>
      <c r="CD770" s="255"/>
      <c r="CE770" s="255"/>
      <c r="CF770" s="255"/>
      <c r="CG770" s="255"/>
      <c r="CH770" s="255"/>
      <c r="CI770" s="255"/>
      <c r="CJ770" s="255"/>
      <c r="CK770" s="255"/>
      <c r="CL770" s="255"/>
      <c r="CM770" s="255"/>
      <c r="CN770" s="255"/>
      <c r="CO770" s="255"/>
      <c r="CP770" s="255"/>
      <c r="CQ770" s="255"/>
      <c r="CR770" s="255"/>
      <c r="CS770" s="255"/>
      <c r="CT770" s="255"/>
      <c r="CU770" s="255"/>
      <c r="CV770" s="255"/>
      <c r="CW770" s="255"/>
      <c r="CX770" s="255"/>
      <c r="CY770" s="255"/>
      <c r="CZ770" s="255"/>
      <c r="DA770" s="255"/>
      <c r="DB770" s="255"/>
      <c r="DC770" s="255"/>
      <c r="DD770" s="255"/>
      <c r="DE770" s="255"/>
      <c r="DF770" s="255"/>
      <c r="DG770" s="255"/>
      <c r="DH770" s="255"/>
      <c r="DI770" s="255"/>
      <c r="DJ770" s="294"/>
      <c r="DK770" s="294"/>
      <c r="DL770" s="255"/>
      <c r="DM770" s="255"/>
      <c r="DN770" s="255"/>
      <c r="DO770" s="255"/>
      <c r="DP770" s="255"/>
      <c r="DQ770" s="255"/>
      <c r="DR770" s="255"/>
      <c r="DS770" s="255"/>
      <c r="DT770" s="255"/>
      <c r="DU770" s="255"/>
      <c r="DV770" s="255"/>
      <c r="DW770" s="255"/>
      <c r="DX770" s="255"/>
      <c r="DY770" s="255"/>
      <c r="DZ770" s="255"/>
      <c r="EA770" s="255"/>
      <c r="EB770" s="255"/>
      <c r="EC770" s="255"/>
      <c r="ED770" s="255"/>
      <c r="EE770" s="255"/>
      <c r="EF770" s="255"/>
      <c r="EG770" s="255"/>
      <c r="EH770" s="255"/>
      <c r="EI770" s="255"/>
      <c r="EJ770" s="255"/>
      <c r="EK770" s="255"/>
      <c r="EL770" s="255"/>
      <c r="EM770" s="255"/>
      <c r="EN770" s="255"/>
      <c r="EO770" s="255"/>
      <c r="EP770" s="255"/>
      <c r="EQ770" s="255"/>
      <c r="ER770" s="255"/>
      <c r="ES770" s="255"/>
      <c r="ET770" s="255"/>
      <c r="EU770" s="255"/>
      <c r="EV770" s="255"/>
      <c r="EW770" s="255"/>
      <c r="EX770" s="256"/>
      <c r="EY770" s="256"/>
      <c r="EZ770" s="255"/>
      <c r="FA770" s="255"/>
      <c r="FB770" s="255"/>
      <c r="FC770" s="255"/>
      <c r="FD770" s="255"/>
      <c r="FE770" s="255"/>
      <c r="FF770" s="255"/>
      <c r="FG770" s="255"/>
      <c r="FH770" s="255"/>
      <c r="FI770" s="255"/>
      <c r="FJ770" s="255"/>
      <c r="FK770" s="255"/>
    </row>
    <row r="771" customFormat="false" ht="12.75" hidden="true" customHeight="false" outlineLevel="0" collapsed="false">
      <c r="A771" s="232"/>
      <c r="B771" s="233"/>
      <c r="C771" s="232"/>
      <c r="D771" s="234"/>
      <c r="E771" s="234"/>
      <c r="F771" s="235"/>
      <c r="G771" s="234"/>
      <c r="H771" s="257"/>
      <c r="I771" s="237"/>
      <c r="J771" s="238"/>
      <c r="K771" s="258" t="s">
        <v>164</v>
      </c>
      <c r="L771" s="259" t="n">
        <f aca="false">L770</f>
        <v>0</v>
      </c>
      <c r="M771" s="259"/>
      <c r="N771" s="259" t="n">
        <f aca="false">N770+L771</f>
        <v>0</v>
      </c>
      <c r="O771" s="259"/>
      <c r="P771" s="259" t="n">
        <f aca="false">P770+N771</f>
        <v>0</v>
      </c>
      <c r="Q771" s="259"/>
      <c r="R771" s="259" t="n">
        <f aca="false">R770+P771</f>
        <v>0</v>
      </c>
      <c r="S771" s="259"/>
      <c r="T771" s="259" t="n">
        <f aca="false">T770+R771</f>
        <v>0</v>
      </c>
      <c r="U771" s="259"/>
      <c r="V771" s="259" t="n">
        <f aca="false">V770+T771</f>
        <v>0</v>
      </c>
      <c r="W771" s="259"/>
      <c r="X771" s="259" t="n">
        <f aca="false">X770+V771</f>
        <v>0</v>
      </c>
      <c r="Y771" s="259"/>
      <c r="Z771" s="259" t="n">
        <f aca="false">Z770+X771</f>
        <v>0</v>
      </c>
      <c r="AA771" s="259"/>
      <c r="AB771" s="259" t="n">
        <f aca="false">AB770+Z771</f>
        <v>0</v>
      </c>
      <c r="AC771" s="259"/>
      <c r="AD771" s="259" t="n">
        <f aca="false">AD770+AB771</f>
        <v>0</v>
      </c>
      <c r="AE771" s="259"/>
      <c r="AF771" s="259" t="n">
        <f aca="false">AF770+AD771</f>
        <v>0</v>
      </c>
      <c r="AG771" s="259"/>
      <c r="AH771" s="259" t="n">
        <f aca="false">AH770+AF771</f>
        <v>0</v>
      </c>
      <c r="AI771" s="259"/>
      <c r="AJ771" s="259" t="n">
        <f aca="false">AJ770+AH771</f>
        <v>0</v>
      </c>
      <c r="AK771" s="259"/>
      <c r="AL771" s="259" t="n">
        <f aca="false">AL770+AJ771</f>
        <v>0</v>
      </c>
      <c r="AM771" s="259"/>
      <c r="AN771" s="259" t="n">
        <f aca="false">AN770+AL771</f>
        <v>0</v>
      </c>
      <c r="AO771" s="259"/>
      <c r="AP771" s="259" t="n">
        <f aca="false">AP770+AN771</f>
        <v>0</v>
      </c>
      <c r="AQ771" s="259"/>
      <c r="AR771" s="259" t="n">
        <f aca="false">AR770+AP771</f>
        <v>0</v>
      </c>
      <c r="AS771" s="259"/>
      <c r="AT771" s="259" t="n">
        <f aca="false">AT770+AR771</f>
        <v>0</v>
      </c>
      <c r="AU771" s="259"/>
      <c r="AV771" s="259" t="n">
        <f aca="false">AV770+AT771</f>
        <v>0</v>
      </c>
      <c r="AW771" s="259"/>
      <c r="AX771" s="259" t="n">
        <f aca="false">AX770+AV771</f>
        <v>0</v>
      </c>
      <c r="AY771" s="259"/>
      <c r="AZ771" s="259" t="n">
        <f aca="false">AZ770+AX771</f>
        <v>0</v>
      </c>
      <c r="BA771" s="259"/>
      <c r="BB771" s="259" t="n">
        <f aca="false">BB770+AZ771</f>
        <v>0</v>
      </c>
      <c r="BC771" s="259"/>
      <c r="BD771" s="259" t="n">
        <f aca="false">BD770+BB771</f>
        <v>0</v>
      </c>
      <c r="BE771" s="259"/>
      <c r="BF771" s="259" t="n">
        <f aca="false">BF770+BD771</f>
        <v>0</v>
      </c>
      <c r="BG771" s="259"/>
      <c r="BH771" s="259" t="n">
        <f aca="false">BH770+BF771</f>
        <v>0</v>
      </c>
      <c r="BI771" s="259"/>
      <c r="BJ771" s="259" t="n">
        <f aca="false">BJ770+BH771</f>
        <v>0</v>
      </c>
      <c r="BK771" s="259"/>
      <c r="BL771" s="259" t="n">
        <f aca="false">BL770+BJ771</f>
        <v>0</v>
      </c>
      <c r="BM771" s="259"/>
      <c r="BN771" s="259" t="n">
        <f aca="false">BN770+BL771</f>
        <v>0</v>
      </c>
      <c r="BO771" s="259"/>
      <c r="BP771" s="259" t="n">
        <f aca="false">BP770+BN771</f>
        <v>0</v>
      </c>
      <c r="BQ771" s="259"/>
      <c r="BR771" s="259" t="n">
        <f aca="false">BR770+BP771</f>
        <v>0</v>
      </c>
      <c r="BS771" s="259"/>
      <c r="BT771" s="259" t="n">
        <f aca="false">BT770+BR771</f>
        <v>0</v>
      </c>
      <c r="BU771" s="259"/>
      <c r="BV771" s="259" t="n">
        <f aca="false">BV770+BT771</f>
        <v>0</v>
      </c>
      <c r="BW771" s="259"/>
      <c r="BX771" s="259" t="n">
        <f aca="false">BX770+BV771</f>
        <v>0</v>
      </c>
      <c r="BY771" s="259"/>
      <c r="BZ771" s="259" t="n">
        <f aca="false">BZ770+BX771</f>
        <v>0</v>
      </c>
      <c r="CA771" s="259"/>
      <c r="CB771" s="259" t="n">
        <f aca="false">CB770+BZ771</f>
        <v>0</v>
      </c>
      <c r="CC771" s="259"/>
      <c r="CD771" s="259" t="n">
        <f aca="false">CD770+CB771</f>
        <v>0</v>
      </c>
      <c r="CE771" s="259"/>
      <c r="CF771" s="259" t="n">
        <f aca="false">CF770+CD771</f>
        <v>0</v>
      </c>
      <c r="CG771" s="259"/>
      <c r="CH771" s="259" t="n">
        <f aca="false">CH770+CF771</f>
        <v>0</v>
      </c>
      <c r="CI771" s="259"/>
      <c r="CJ771" s="259" t="n">
        <f aca="false">CJ770+CH771</f>
        <v>0</v>
      </c>
      <c r="CK771" s="259"/>
      <c r="CL771" s="259" t="n">
        <f aca="false">CL770+CJ771</f>
        <v>0</v>
      </c>
      <c r="CM771" s="259"/>
      <c r="CN771" s="259" t="n">
        <f aca="false">CN770+CL771</f>
        <v>0</v>
      </c>
      <c r="CO771" s="259"/>
      <c r="CP771" s="259" t="n">
        <f aca="false">CP770+CN771</f>
        <v>0</v>
      </c>
      <c r="CQ771" s="259"/>
      <c r="CR771" s="259" t="n">
        <f aca="false">CR770+CP771</f>
        <v>0</v>
      </c>
      <c r="CS771" s="259"/>
      <c r="CT771" s="259" t="n">
        <f aca="false">CT770+CR771</f>
        <v>0</v>
      </c>
      <c r="CU771" s="259"/>
      <c r="CV771" s="259" t="n">
        <f aca="false">CV770+CT771</f>
        <v>0</v>
      </c>
      <c r="CW771" s="259"/>
      <c r="CX771" s="259" t="n">
        <f aca="false">CX770+CV771</f>
        <v>0</v>
      </c>
      <c r="CY771" s="259"/>
      <c r="CZ771" s="259" t="n">
        <f aca="false">CZ770+CX771</f>
        <v>0</v>
      </c>
      <c r="DA771" s="259"/>
      <c r="DB771" s="259" t="n">
        <f aca="false">DB770+CZ771</f>
        <v>0</v>
      </c>
      <c r="DC771" s="259"/>
      <c r="DD771" s="259" t="n">
        <f aca="false">DD770+DB771</f>
        <v>0</v>
      </c>
      <c r="DE771" s="259"/>
      <c r="DF771" s="259" t="n">
        <f aca="false">DF770+DD771</f>
        <v>0</v>
      </c>
      <c r="DG771" s="259"/>
      <c r="DH771" s="259" t="n">
        <f aca="false">DH770+DF771</f>
        <v>0</v>
      </c>
      <c r="DI771" s="259"/>
      <c r="DJ771" s="296" t="n">
        <f aca="false">DJ770+DH771</f>
        <v>0</v>
      </c>
      <c r="DK771" s="296"/>
      <c r="DL771" s="259" t="n">
        <f aca="false">DL770+DJ771</f>
        <v>0</v>
      </c>
      <c r="DM771" s="259"/>
      <c r="DN771" s="259" t="n">
        <f aca="false">DN770+DL771</f>
        <v>0</v>
      </c>
      <c r="DO771" s="259"/>
      <c r="DP771" s="259" t="n">
        <f aca="false">DP770+DN771</f>
        <v>0</v>
      </c>
      <c r="DQ771" s="259"/>
      <c r="DR771" s="259" t="n">
        <f aca="false">DR770+DP771</f>
        <v>0</v>
      </c>
      <c r="DS771" s="259"/>
      <c r="DT771" s="259" t="n">
        <f aca="false">DT770+DR771</f>
        <v>0</v>
      </c>
      <c r="DU771" s="259"/>
      <c r="DV771" s="259" t="n">
        <f aca="false">DV770+DT771</f>
        <v>0</v>
      </c>
      <c r="DW771" s="259"/>
      <c r="DX771" s="259" t="n">
        <f aca="false">DX770+DV771</f>
        <v>0</v>
      </c>
      <c r="DY771" s="259"/>
      <c r="DZ771" s="259" t="n">
        <f aca="false">DZ770+DX771</f>
        <v>0</v>
      </c>
      <c r="EA771" s="259"/>
      <c r="EB771" s="259" t="n">
        <f aca="false">EB770+DZ771</f>
        <v>0</v>
      </c>
      <c r="EC771" s="259"/>
      <c r="ED771" s="259" t="n">
        <f aca="false">ED770+EB771</f>
        <v>0</v>
      </c>
      <c r="EE771" s="259"/>
      <c r="EF771" s="259" t="n">
        <f aca="false">EF770+ED771</f>
        <v>0</v>
      </c>
      <c r="EG771" s="259"/>
      <c r="EH771" s="259" t="n">
        <f aca="false">EH770+EF771</f>
        <v>0</v>
      </c>
      <c r="EI771" s="259"/>
      <c r="EJ771" s="259" t="n">
        <f aca="false">EJ770+EH771</f>
        <v>0</v>
      </c>
      <c r="EK771" s="259"/>
      <c r="EL771" s="259" t="n">
        <f aca="false">EL770+EJ771</f>
        <v>0</v>
      </c>
      <c r="EM771" s="259"/>
      <c r="EN771" s="259" t="n">
        <f aca="false">EN770+EL771</f>
        <v>0</v>
      </c>
      <c r="EO771" s="259"/>
      <c r="EP771" s="259" t="n">
        <f aca="false">EP770+EN771</f>
        <v>0</v>
      </c>
      <c r="EQ771" s="259"/>
      <c r="ER771" s="259" t="n">
        <f aca="false">ER770+EP771</f>
        <v>0</v>
      </c>
      <c r="ES771" s="259"/>
      <c r="ET771" s="259" t="n">
        <f aca="false">ET770+ER771</f>
        <v>0</v>
      </c>
      <c r="EU771" s="259"/>
      <c r="EV771" s="259" t="n">
        <f aca="false">EV770+ET771</f>
        <v>0</v>
      </c>
      <c r="EW771" s="259"/>
      <c r="EX771" s="260" t="n">
        <f aca="false">EX770+EV771</f>
        <v>0</v>
      </c>
      <c r="EY771" s="260"/>
      <c r="EZ771" s="259" t="n">
        <f aca="false">EZ770+EX771</f>
        <v>0</v>
      </c>
      <c r="FA771" s="259"/>
      <c r="FB771" s="259" t="n">
        <f aca="false">FB770+EZ771</f>
        <v>0</v>
      </c>
      <c r="FC771" s="259"/>
      <c r="FD771" s="259" t="n">
        <f aca="false">FD770+FB771</f>
        <v>0</v>
      </c>
      <c r="FE771" s="259"/>
      <c r="FF771" s="259" t="n">
        <f aca="false">FF770+FD771</f>
        <v>0</v>
      </c>
      <c r="FG771" s="259"/>
      <c r="FH771" s="259" t="n">
        <f aca="false">FH770+FF771</f>
        <v>0</v>
      </c>
      <c r="FI771" s="259"/>
      <c r="FJ771" s="259" t="n">
        <f aca="false">FJ770+FH771</f>
        <v>0</v>
      </c>
      <c r="FK771" s="259"/>
    </row>
    <row r="772" customFormat="false" ht="12.75" hidden="true" customHeight="false" outlineLevel="0" collapsed="false">
      <c r="A772" s="232"/>
      <c r="B772" s="233"/>
      <c r="C772" s="232"/>
      <c r="D772" s="234"/>
      <c r="E772" s="234"/>
      <c r="F772" s="235"/>
      <c r="G772" s="234"/>
      <c r="H772" s="261"/>
      <c r="I772" s="237"/>
      <c r="J772" s="238"/>
      <c r="K772" s="262" t="s">
        <v>165</v>
      </c>
      <c r="L772" s="263" t="e">
        <f aca="false">IF($E766&gt;0,L769/$E766,"-")</f>
        <v>#N/A</v>
      </c>
      <c r="M772" s="263"/>
      <c r="N772" s="263" t="e">
        <f aca="false">IF($E766&gt;0,N769/$E766,"-")</f>
        <v>#N/A</v>
      </c>
      <c r="O772" s="263"/>
      <c r="P772" s="263" t="e">
        <f aca="false">IF($E766&gt;0,P769/$E766,"-")</f>
        <v>#N/A</v>
      </c>
      <c r="Q772" s="263"/>
      <c r="R772" s="263" t="e">
        <f aca="false">IF($E766&gt;0,R769/$E766,"-")</f>
        <v>#N/A</v>
      </c>
      <c r="S772" s="263"/>
      <c r="T772" s="263" t="e">
        <f aca="false">IF($E766&gt;0,T769/$E766,"-")</f>
        <v>#N/A</v>
      </c>
      <c r="U772" s="263"/>
      <c r="V772" s="263" t="e">
        <f aca="false">IF($E766&gt;0,V769/$E766,"-")</f>
        <v>#N/A</v>
      </c>
      <c r="W772" s="263"/>
      <c r="X772" s="263" t="e">
        <f aca="false">IF($E766&gt;0,X769/$E766,"-")</f>
        <v>#N/A</v>
      </c>
      <c r="Y772" s="263"/>
      <c r="Z772" s="263" t="e">
        <f aca="false">IF($E766&gt;0,Z769/$E766,"-")</f>
        <v>#N/A</v>
      </c>
      <c r="AA772" s="263"/>
      <c r="AB772" s="263" t="e">
        <f aca="false">IF($E766&gt;0,AB769/$E766,"-")</f>
        <v>#N/A</v>
      </c>
      <c r="AC772" s="263"/>
      <c r="AD772" s="263" t="e">
        <f aca="false">IF($E766&gt;0,AD769/$E766,"-")</f>
        <v>#N/A</v>
      </c>
      <c r="AE772" s="263"/>
      <c r="AF772" s="263" t="e">
        <f aca="false">IF($E766&gt;0,AF769/$E766,"-")</f>
        <v>#N/A</v>
      </c>
      <c r="AG772" s="263"/>
      <c r="AH772" s="263" t="e">
        <f aca="false">IF($E766&gt;0,AH769/$E766,"-")</f>
        <v>#N/A</v>
      </c>
      <c r="AI772" s="263"/>
      <c r="AJ772" s="263" t="e">
        <f aca="false">IF($E766&gt;0,AJ769/$E766,"-")</f>
        <v>#N/A</v>
      </c>
      <c r="AK772" s="263"/>
      <c r="AL772" s="263" t="e">
        <f aca="false">IF($E766&gt;0,AL769/$E766,"-")</f>
        <v>#N/A</v>
      </c>
      <c r="AM772" s="263"/>
      <c r="AN772" s="263" t="e">
        <f aca="false">IF($E766&gt;0,AN769/$E766,"-")</f>
        <v>#N/A</v>
      </c>
      <c r="AO772" s="263"/>
      <c r="AP772" s="263" t="e">
        <f aca="false">IF($E766&gt;0,AP769/$E766,"-")</f>
        <v>#N/A</v>
      </c>
      <c r="AQ772" s="263"/>
      <c r="AR772" s="263" t="e">
        <f aca="false">IF($E766&gt;0,AR769/$E766,"-")</f>
        <v>#N/A</v>
      </c>
      <c r="AS772" s="263"/>
      <c r="AT772" s="263" t="e">
        <f aca="false">IF($E766&gt;0,AT769/$E766,"-")</f>
        <v>#N/A</v>
      </c>
      <c r="AU772" s="263"/>
      <c r="AV772" s="263" t="e">
        <f aca="false">IF($E766&gt;0,AV769/$E766,"-")</f>
        <v>#N/A</v>
      </c>
      <c r="AW772" s="263"/>
      <c r="AX772" s="263" t="e">
        <f aca="false">IF($E766&gt;0,AX769/$E766,"-")</f>
        <v>#N/A</v>
      </c>
      <c r="AY772" s="263"/>
      <c r="AZ772" s="263" t="e">
        <f aca="false">IF($E766&gt;0,AZ769/$E766,"-")</f>
        <v>#N/A</v>
      </c>
      <c r="BA772" s="263"/>
      <c r="BB772" s="263" t="e">
        <f aca="false">IF($E766&gt;0,BB769/$E766,"-")</f>
        <v>#N/A</v>
      </c>
      <c r="BC772" s="263"/>
      <c r="BD772" s="263" t="e">
        <f aca="false">IF($E766&gt;0,BD769/$E766,"-")</f>
        <v>#N/A</v>
      </c>
      <c r="BE772" s="263"/>
      <c r="BF772" s="263" t="e">
        <f aca="false">IF($E766&gt;0,BF769/$E766,"-")</f>
        <v>#N/A</v>
      </c>
      <c r="BG772" s="263"/>
      <c r="BH772" s="263" t="e">
        <f aca="false">IF($E766&gt;0,BH769/$E766,"-")</f>
        <v>#N/A</v>
      </c>
      <c r="BI772" s="263"/>
      <c r="BJ772" s="263" t="e">
        <f aca="false">IF($E766&gt;0,BJ769/$E766,"-")</f>
        <v>#N/A</v>
      </c>
      <c r="BK772" s="263"/>
      <c r="BL772" s="263" t="e">
        <f aca="false">IF($E766&gt;0,BL769/$E766,"-")</f>
        <v>#N/A</v>
      </c>
      <c r="BM772" s="263"/>
      <c r="BN772" s="263" t="e">
        <f aca="false">IF($E766&gt;0,BN769/$E766,"-")</f>
        <v>#N/A</v>
      </c>
      <c r="BO772" s="263"/>
      <c r="BP772" s="263" t="e">
        <f aca="false">IF($E766&gt;0,BP769/$E766,"-")</f>
        <v>#N/A</v>
      </c>
      <c r="BQ772" s="263"/>
      <c r="BR772" s="263" t="e">
        <f aca="false">IF($E766&gt;0,BR769/$E766,"-")</f>
        <v>#N/A</v>
      </c>
      <c r="BS772" s="263"/>
      <c r="BT772" s="263" t="e">
        <f aca="false">IF($E766&gt;0,BT769/$E766,"-")</f>
        <v>#N/A</v>
      </c>
      <c r="BU772" s="263"/>
      <c r="BV772" s="263" t="e">
        <f aca="false">IF($E766&gt;0,BV769/$E766,"-")</f>
        <v>#N/A</v>
      </c>
      <c r="BW772" s="263"/>
      <c r="BX772" s="263" t="e">
        <f aca="false">IF($E766&gt;0,BX769/$E766,"-")</f>
        <v>#N/A</v>
      </c>
      <c r="BY772" s="263"/>
      <c r="BZ772" s="263" t="e">
        <f aca="false">IF($E766&gt;0,BZ769/$E766,"-")</f>
        <v>#N/A</v>
      </c>
      <c r="CA772" s="263"/>
      <c r="CB772" s="263" t="e">
        <f aca="false">IF($E766&gt;0,CB769/$E766,"-")</f>
        <v>#N/A</v>
      </c>
      <c r="CC772" s="263"/>
      <c r="CD772" s="263" t="e">
        <f aca="false">IF($E766&gt;0,CD769/$E766,"-")</f>
        <v>#N/A</v>
      </c>
      <c r="CE772" s="263"/>
      <c r="CF772" s="263" t="e">
        <f aca="false">IF($E766&gt;0,CF769/$E766,"-")</f>
        <v>#N/A</v>
      </c>
      <c r="CG772" s="263"/>
      <c r="CH772" s="263" t="e">
        <f aca="false">IF($E766&gt;0,CH769/$E766,"-")</f>
        <v>#N/A</v>
      </c>
      <c r="CI772" s="263"/>
      <c r="CJ772" s="263" t="e">
        <f aca="false">IF($E766&gt;0,CJ769/$E766,"-")</f>
        <v>#N/A</v>
      </c>
      <c r="CK772" s="263"/>
      <c r="CL772" s="263" t="e">
        <f aca="false">IF($E766&gt;0,CL769/$E766,"-")</f>
        <v>#N/A</v>
      </c>
      <c r="CM772" s="263"/>
      <c r="CN772" s="263" t="e">
        <f aca="false">IF($E766&gt;0,CN769/$E766,"-")</f>
        <v>#N/A</v>
      </c>
      <c r="CO772" s="263"/>
      <c r="CP772" s="263" t="e">
        <f aca="false">IF($E766&gt;0,CP769/$E766,"-")</f>
        <v>#N/A</v>
      </c>
      <c r="CQ772" s="263"/>
      <c r="CR772" s="263" t="e">
        <f aca="false">IF($E766&gt;0,CR769/$E766,"-")</f>
        <v>#N/A</v>
      </c>
      <c r="CS772" s="263"/>
      <c r="CT772" s="263" t="e">
        <f aca="false">IF($E766&gt;0,CT769/$E766,"-")</f>
        <v>#N/A</v>
      </c>
      <c r="CU772" s="263"/>
      <c r="CV772" s="263" t="e">
        <f aca="false">IF($E766&gt;0,CV769/$E766,"-")</f>
        <v>#N/A</v>
      </c>
      <c r="CW772" s="263"/>
      <c r="CX772" s="263" t="e">
        <f aca="false">IF($E766&gt;0,CX769/$E766,"-")</f>
        <v>#N/A</v>
      </c>
      <c r="CY772" s="263"/>
      <c r="CZ772" s="263" t="e">
        <f aca="false">IF($E766&gt;0,CZ769/$E766,"-")</f>
        <v>#N/A</v>
      </c>
      <c r="DA772" s="263"/>
      <c r="DB772" s="263" t="e">
        <f aca="false">IF($E766&gt;0,DB769/$E766,"-")</f>
        <v>#N/A</v>
      </c>
      <c r="DC772" s="263"/>
      <c r="DD772" s="263" t="e">
        <f aca="false">IF($E766&gt;0,DD769/$E766,"-")</f>
        <v>#N/A</v>
      </c>
      <c r="DE772" s="263"/>
      <c r="DF772" s="263" t="e">
        <f aca="false">IF($E766&gt;0,DF769/$E766,"-")</f>
        <v>#N/A</v>
      </c>
      <c r="DG772" s="263"/>
      <c r="DH772" s="263" t="e">
        <f aca="false">IF($E766&gt;0,DH769/$E766,"-")</f>
        <v>#N/A</v>
      </c>
      <c r="DI772" s="263"/>
      <c r="DJ772" s="298" t="e">
        <f aca="false">IF($E766&gt;0,DJ769/$E766,"-")</f>
        <v>#N/A</v>
      </c>
      <c r="DK772" s="298"/>
      <c r="DL772" s="263" t="e">
        <f aca="false">IF($E766&gt;0,DL769/$E766,"-")</f>
        <v>#N/A</v>
      </c>
      <c r="DM772" s="263"/>
      <c r="DN772" s="263" t="e">
        <f aca="false">IF($E766&gt;0,DN769/$E766,"-")</f>
        <v>#N/A</v>
      </c>
      <c r="DO772" s="263"/>
      <c r="DP772" s="263" t="e">
        <f aca="false">IF($E766&gt;0,DP769/$E766,"-")</f>
        <v>#N/A</v>
      </c>
      <c r="DQ772" s="263"/>
      <c r="DR772" s="263" t="e">
        <f aca="false">IF($E766&gt;0,DR769/$E766,"-")</f>
        <v>#N/A</v>
      </c>
      <c r="DS772" s="263"/>
      <c r="DT772" s="263" t="e">
        <f aca="false">IF($E766&gt;0,DT769/$E766,"-")</f>
        <v>#N/A</v>
      </c>
      <c r="DU772" s="263"/>
      <c r="DV772" s="263" t="e">
        <f aca="false">IF($E766&gt;0,DV769/$E766,"-")</f>
        <v>#N/A</v>
      </c>
      <c r="DW772" s="263"/>
      <c r="DX772" s="263" t="e">
        <f aca="false">IF($E766&gt;0,DX769/$E766,"-")</f>
        <v>#N/A</v>
      </c>
      <c r="DY772" s="263"/>
      <c r="DZ772" s="263" t="e">
        <f aca="false">IF($E766&gt;0,DZ769/$E766,"-")</f>
        <v>#N/A</v>
      </c>
      <c r="EA772" s="263"/>
      <c r="EB772" s="263" t="e">
        <f aca="false">IF($E766&gt;0,EB769/$E766,"-")</f>
        <v>#N/A</v>
      </c>
      <c r="EC772" s="263"/>
      <c r="ED772" s="263" t="e">
        <f aca="false">IF($E766&gt;0,ED769/$E766,"-")</f>
        <v>#N/A</v>
      </c>
      <c r="EE772" s="263"/>
      <c r="EF772" s="263" t="e">
        <f aca="false">IF($E766&gt;0,EF769/$E766,"-")</f>
        <v>#N/A</v>
      </c>
      <c r="EG772" s="263"/>
      <c r="EH772" s="263" t="e">
        <f aca="false">IF($E766&gt;0,EH769/$E766,"-")</f>
        <v>#N/A</v>
      </c>
      <c r="EI772" s="263"/>
      <c r="EJ772" s="263" t="e">
        <f aca="false">IF($E766&gt;0,EJ769/$E766,"-")</f>
        <v>#N/A</v>
      </c>
      <c r="EK772" s="263"/>
      <c r="EL772" s="263" t="e">
        <f aca="false">IF($E766&gt;0,EL769/$E766,"-")</f>
        <v>#N/A</v>
      </c>
      <c r="EM772" s="263"/>
      <c r="EN772" s="263" t="e">
        <f aca="false">IF($E766&gt;0,EN769/$E766,"-")</f>
        <v>#N/A</v>
      </c>
      <c r="EO772" s="263"/>
      <c r="EP772" s="263" t="e">
        <f aca="false">IF($E766&gt;0,EP769/$E766,"-")</f>
        <v>#N/A</v>
      </c>
      <c r="EQ772" s="263"/>
      <c r="ER772" s="263" t="e">
        <f aca="false">IF($E766&gt;0,ER769/$E766,"-")</f>
        <v>#N/A</v>
      </c>
      <c r="ES772" s="263"/>
      <c r="ET772" s="263" t="e">
        <f aca="false">IF($E766&gt;0,ET769/$E766,"-")</f>
        <v>#N/A</v>
      </c>
      <c r="EU772" s="263"/>
      <c r="EV772" s="263" t="e">
        <f aca="false">IF($E766&gt;0,EV769/$E766,"-")</f>
        <v>#N/A</v>
      </c>
      <c r="EW772" s="263"/>
      <c r="EX772" s="264" t="e">
        <f aca="false">IF($E766&gt;0,EX769/$E766,"-")</f>
        <v>#N/A</v>
      </c>
      <c r="EY772" s="264"/>
      <c r="EZ772" s="263" t="e">
        <f aca="false">IF($E766&gt;0,EZ769/$E766,"-")</f>
        <v>#N/A</v>
      </c>
      <c r="FA772" s="263"/>
      <c r="FB772" s="263" t="e">
        <f aca="false">IF($E766&gt;0,FB769/$E766,"-")</f>
        <v>#N/A</v>
      </c>
      <c r="FC772" s="263"/>
      <c r="FD772" s="263" t="e">
        <f aca="false">IF($E766&gt;0,FD769/$E766,"-")</f>
        <v>#N/A</v>
      </c>
      <c r="FE772" s="263"/>
      <c r="FF772" s="263" t="e">
        <f aca="false">IF($E766&gt;0,FF769/$E766,"-")</f>
        <v>#N/A</v>
      </c>
      <c r="FG772" s="263"/>
      <c r="FH772" s="263" t="e">
        <f aca="false">IF($E766&gt;0,FH769/$E766,"-")</f>
        <v>#N/A</v>
      </c>
      <c r="FI772" s="263"/>
      <c r="FJ772" s="263" t="e">
        <f aca="false">IF($E766&gt;0,FJ769/$E766,"-")</f>
        <v>#N/A</v>
      </c>
      <c r="FK772" s="263"/>
    </row>
    <row r="773" customFormat="false" ht="12.75" hidden="true" customHeight="false" outlineLevel="0" collapsed="false">
      <c r="A773" s="232"/>
      <c r="B773" s="233"/>
      <c r="C773" s="232"/>
      <c r="D773" s="234"/>
      <c r="E773" s="234"/>
      <c r="F773" s="235"/>
      <c r="G773" s="234"/>
      <c r="H773" s="234"/>
      <c r="I773" s="237"/>
      <c r="J773" s="238"/>
      <c r="K773" s="265" t="s">
        <v>166</v>
      </c>
      <c r="L773" s="266" t="e">
        <f aca="false">IF($E766&gt;0,L771/$E766,"-")</f>
        <v>#N/A</v>
      </c>
      <c r="M773" s="266"/>
      <c r="N773" s="266" t="e">
        <f aca="false">IF($E766&gt;0,N771/$E766,"-")</f>
        <v>#N/A</v>
      </c>
      <c r="O773" s="266"/>
      <c r="P773" s="266" t="e">
        <f aca="false">IF($E766&gt;0,P771/$E766,"-")</f>
        <v>#N/A</v>
      </c>
      <c r="Q773" s="266"/>
      <c r="R773" s="266" t="e">
        <f aca="false">IF($E766&gt;0,R771/$E766,"-")</f>
        <v>#N/A</v>
      </c>
      <c r="S773" s="266"/>
      <c r="T773" s="266" t="e">
        <f aca="false">IF($E766&gt;0,T771/$E766,"-")</f>
        <v>#N/A</v>
      </c>
      <c r="U773" s="266"/>
      <c r="V773" s="266" t="e">
        <f aca="false">IF($E766&gt;0,V771/$E766,"-")</f>
        <v>#N/A</v>
      </c>
      <c r="W773" s="266"/>
      <c r="X773" s="266" t="e">
        <f aca="false">IF($E766&gt;0,X771/$E766,"-")</f>
        <v>#N/A</v>
      </c>
      <c r="Y773" s="266"/>
      <c r="Z773" s="266" t="e">
        <f aca="false">IF($E766&gt;0,Z771/$E766,"-")</f>
        <v>#N/A</v>
      </c>
      <c r="AA773" s="266"/>
      <c r="AB773" s="266" t="e">
        <f aca="false">IF($E766&gt;0,AB771/$E766,"-")</f>
        <v>#N/A</v>
      </c>
      <c r="AC773" s="266"/>
      <c r="AD773" s="266" t="e">
        <f aca="false">IF($E766&gt;0,AD771/$E766,"-")</f>
        <v>#N/A</v>
      </c>
      <c r="AE773" s="266"/>
      <c r="AF773" s="266" t="e">
        <f aca="false">IF($E766&gt;0,AF771/$E766,"-")</f>
        <v>#N/A</v>
      </c>
      <c r="AG773" s="266"/>
      <c r="AH773" s="266" t="e">
        <f aca="false">IF($E766&gt;0,AH771/$E766,"-")</f>
        <v>#N/A</v>
      </c>
      <c r="AI773" s="266"/>
      <c r="AJ773" s="266" t="e">
        <f aca="false">IF($E766&gt;0,AJ771/$E766,"-")</f>
        <v>#N/A</v>
      </c>
      <c r="AK773" s="266"/>
      <c r="AL773" s="266" t="e">
        <f aca="false">IF($E766&gt;0,AL771/$E766,"-")</f>
        <v>#N/A</v>
      </c>
      <c r="AM773" s="266"/>
      <c r="AN773" s="266" t="e">
        <f aca="false">IF($E766&gt;0,AN771/$E766,"-")</f>
        <v>#N/A</v>
      </c>
      <c r="AO773" s="266"/>
      <c r="AP773" s="266" t="e">
        <f aca="false">IF($E766&gt;0,AP771/$E766,"-")</f>
        <v>#N/A</v>
      </c>
      <c r="AQ773" s="266"/>
      <c r="AR773" s="266" t="e">
        <f aca="false">IF($E766&gt;0,AR771/$E766,"-")</f>
        <v>#N/A</v>
      </c>
      <c r="AS773" s="266"/>
      <c r="AT773" s="266" t="e">
        <f aca="false">IF($E766&gt;0,AT771/$E766,"-")</f>
        <v>#N/A</v>
      </c>
      <c r="AU773" s="266"/>
      <c r="AV773" s="266" t="e">
        <f aca="false">IF($E766&gt;0,AV771/$E766,"-")</f>
        <v>#N/A</v>
      </c>
      <c r="AW773" s="266"/>
      <c r="AX773" s="266" t="e">
        <f aca="false">IF($E766&gt;0,AX771/$E766,"-")</f>
        <v>#N/A</v>
      </c>
      <c r="AY773" s="266"/>
      <c r="AZ773" s="266" t="e">
        <f aca="false">IF($E766&gt;0,AZ771/$E766,"-")</f>
        <v>#N/A</v>
      </c>
      <c r="BA773" s="266"/>
      <c r="BB773" s="266" t="e">
        <f aca="false">IF($E766&gt;0,BB771/$E766,"-")</f>
        <v>#N/A</v>
      </c>
      <c r="BC773" s="266"/>
      <c r="BD773" s="266" t="e">
        <f aca="false">IF($E766&gt;0,BD771/$E766,"-")</f>
        <v>#N/A</v>
      </c>
      <c r="BE773" s="266"/>
      <c r="BF773" s="266" t="e">
        <f aca="false">IF($E766&gt;0,BF771/$E766,"-")</f>
        <v>#N/A</v>
      </c>
      <c r="BG773" s="266"/>
      <c r="BH773" s="266" t="e">
        <f aca="false">IF($E766&gt;0,BH771/$E766,"-")</f>
        <v>#N/A</v>
      </c>
      <c r="BI773" s="266"/>
      <c r="BJ773" s="266" t="e">
        <f aca="false">IF($E766&gt;0,BJ771/$E766,"-")</f>
        <v>#N/A</v>
      </c>
      <c r="BK773" s="266"/>
      <c r="BL773" s="266" t="e">
        <f aca="false">IF($E766&gt;0,BL771/$E766,"-")</f>
        <v>#N/A</v>
      </c>
      <c r="BM773" s="266"/>
      <c r="BN773" s="266" t="e">
        <f aca="false">IF($E766&gt;0,BN771/$E766,"-")</f>
        <v>#N/A</v>
      </c>
      <c r="BO773" s="266"/>
      <c r="BP773" s="266" t="e">
        <f aca="false">IF($E766&gt;0,BP771/$E766,"-")</f>
        <v>#N/A</v>
      </c>
      <c r="BQ773" s="266"/>
      <c r="BR773" s="300" t="e">
        <f aca="false">IF($E766&gt;0,BR771/$E766,"-")</f>
        <v>#N/A</v>
      </c>
      <c r="BS773" s="300"/>
      <c r="BT773" s="300" t="e">
        <f aca="false">IF($E766&gt;0,BT771/$E766,"-")</f>
        <v>#N/A</v>
      </c>
      <c r="BU773" s="300"/>
      <c r="BV773" s="300" t="e">
        <f aca="false">IF($E766&gt;0,BV771/$E766,"-")</f>
        <v>#N/A</v>
      </c>
      <c r="BW773" s="300"/>
      <c r="BX773" s="300" t="e">
        <f aca="false">IF($E766&gt;0,BX771/$E766,"-")</f>
        <v>#N/A</v>
      </c>
      <c r="BY773" s="300"/>
      <c r="BZ773" s="300" t="e">
        <f aca="false">IF($E766&gt;0,BZ771/$E766,"-")</f>
        <v>#N/A</v>
      </c>
      <c r="CA773" s="300"/>
      <c r="CB773" s="300" t="e">
        <f aca="false">IF($E766&gt;0,CB771/$E766,"-")</f>
        <v>#N/A</v>
      </c>
      <c r="CC773" s="300"/>
      <c r="CD773" s="300" t="e">
        <f aca="false">IF($E766&gt;0,CD771/$E766,"-")</f>
        <v>#N/A</v>
      </c>
      <c r="CE773" s="300"/>
      <c r="CF773" s="300" t="e">
        <f aca="false">IF($E766&gt;0,CF771/$E766,"-")</f>
        <v>#N/A</v>
      </c>
      <c r="CG773" s="300"/>
      <c r="CH773" s="300" t="e">
        <f aca="false">IF($E766&gt;0,CH771/$E766,"-")</f>
        <v>#N/A</v>
      </c>
      <c r="CI773" s="300"/>
      <c r="CJ773" s="300" t="e">
        <f aca="false">IF($E766&gt;0,CJ771/$E766,"-")</f>
        <v>#N/A</v>
      </c>
      <c r="CK773" s="300"/>
      <c r="CL773" s="300" t="e">
        <f aca="false">IF($E766&gt;0,CL771/$E766,"-")</f>
        <v>#N/A</v>
      </c>
      <c r="CM773" s="300"/>
      <c r="CN773" s="300" t="e">
        <f aca="false">IF($E766&gt;0,CN771/$E766,"-")</f>
        <v>#N/A</v>
      </c>
      <c r="CO773" s="300"/>
      <c r="CP773" s="300" t="e">
        <f aca="false">IF($E766&gt;0,CP771/$E766,"-")</f>
        <v>#N/A</v>
      </c>
      <c r="CQ773" s="300"/>
      <c r="CR773" s="300" t="e">
        <f aca="false">IF($E766&gt;0,CR771/$E766,"-")</f>
        <v>#N/A</v>
      </c>
      <c r="CS773" s="300"/>
      <c r="CT773" s="300" t="e">
        <f aca="false">IF($E766&gt;0,CT771/$E766,"-")</f>
        <v>#N/A</v>
      </c>
      <c r="CU773" s="300"/>
      <c r="CV773" s="300" t="e">
        <f aca="false">IF($E766&gt;0,CV771/$E766,"-")</f>
        <v>#N/A</v>
      </c>
      <c r="CW773" s="300"/>
      <c r="CX773" s="300" t="e">
        <f aca="false">IF($E766&gt;0,CX771/$E766,"-")</f>
        <v>#N/A</v>
      </c>
      <c r="CY773" s="300"/>
      <c r="CZ773" s="300" t="e">
        <f aca="false">IF($E766&gt;0,CZ771/$E766,"-")</f>
        <v>#N/A</v>
      </c>
      <c r="DA773" s="300"/>
      <c r="DB773" s="300" t="e">
        <f aca="false">IF($E766&gt;0,DB771/$E766,"-")</f>
        <v>#N/A</v>
      </c>
      <c r="DC773" s="300"/>
      <c r="DD773" s="300" t="e">
        <f aca="false">IF($E766&gt;0,DD771/$E766,"-")</f>
        <v>#N/A</v>
      </c>
      <c r="DE773" s="300"/>
      <c r="DF773" s="300" t="e">
        <f aca="false">IF($E766&gt;0,DF771/$E766,"-")</f>
        <v>#N/A</v>
      </c>
      <c r="DG773" s="300"/>
      <c r="DH773" s="300" t="e">
        <f aca="false">IF($E766&gt;0,DH771/$E766,"-")</f>
        <v>#N/A</v>
      </c>
      <c r="DI773" s="300"/>
      <c r="DJ773" s="301" t="e">
        <f aca="false">IF($E766&gt;0,DJ771/$E766,"-")</f>
        <v>#N/A</v>
      </c>
      <c r="DK773" s="301"/>
      <c r="DL773" s="300" t="e">
        <f aca="false">IF($E766&gt;0,DL771/$E766,"-")</f>
        <v>#N/A</v>
      </c>
      <c r="DM773" s="300"/>
      <c r="DN773" s="300" t="e">
        <f aca="false">IF($E766&gt;0,DN771/$E766,"-")</f>
        <v>#N/A</v>
      </c>
      <c r="DO773" s="300"/>
      <c r="DP773" s="300" t="e">
        <f aca="false">IF($E766&gt;0,DP771/$E766,"-")</f>
        <v>#N/A</v>
      </c>
      <c r="DQ773" s="300"/>
      <c r="DR773" s="300" t="e">
        <f aca="false">IF($E766&gt;0,DR771/$E766,"-")</f>
        <v>#N/A</v>
      </c>
      <c r="DS773" s="300"/>
      <c r="DT773" s="300" t="e">
        <f aca="false">IF($E766&gt;0,DT771/$E766,"-")</f>
        <v>#N/A</v>
      </c>
      <c r="DU773" s="300"/>
      <c r="DV773" s="300" t="e">
        <f aca="false">IF($E766&gt;0,DV771/$E766,"-")</f>
        <v>#N/A</v>
      </c>
      <c r="DW773" s="300"/>
      <c r="DX773" s="300" t="e">
        <f aca="false">IF($E766&gt;0,DX771/$E766,"-")</f>
        <v>#N/A</v>
      </c>
      <c r="DY773" s="300"/>
      <c r="DZ773" s="300" t="e">
        <f aca="false">IF($E766&gt;0,DZ771/$E766,"-")</f>
        <v>#N/A</v>
      </c>
      <c r="EA773" s="300"/>
      <c r="EB773" s="300" t="e">
        <f aca="false">IF($E766&gt;0,EB771/$E766,"-")</f>
        <v>#N/A</v>
      </c>
      <c r="EC773" s="300"/>
      <c r="ED773" s="300" t="e">
        <f aca="false">IF($E766&gt;0,ED771/$E766,"-")</f>
        <v>#N/A</v>
      </c>
      <c r="EE773" s="300"/>
      <c r="EF773" s="300" t="e">
        <f aca="false">IF($E766&gt;0,EF771/$E766,"-")</f>
        <v>#N/A</v>
      </c>
      <c r="EG773" s="300"/>
      <c r="EH773" s="300" t="e">
        <f aca="false">IF($E766&gt;0,EH771/$E766,"-")</f>
        <v>#N/A</v>
      </c>
      <c r="EI773" s="300"/>
      <c r="EJ773" s="300" t="e">
        <f aca="false">IF($E766&gt;0,EJ771/$E766,"-")</f>
        <v>#N/A</v>
      </c>
      <c r="EK773" s="300"/>
      <c r="EL773" s="300" t="e">
        <f aca="false">IF($E766&gt;0,EL771/$E766,"-")</f>
        <v>#N/A</v>
      </c>
      <c r="EM773" s="300"/>
      <c r="EN773" s="300" t="e">
        <f aca="false">IF($E766&gt;0,EN771/$E766,"-")</f>
        <v>#N/A</v>
      </c>
      <c r="EO773" s="300"/>
      <c r="EP773" s="300" t="e">
        <f aca="false">IF($E766&gt;0,EP771/$E766,"-")</f>
        <v>#N/A</v>
      </c>
      <c r="EQ773" s="300"/>
      <c r="ER773" s="300" t="e">
        <f aca="false">IF($E766&gt;0,ER771/$E766,"-")</f>
        <v>#N/A</v>
      </c>
      <c r="ES773" s="300"/>
      <c r="ET773" s="300" t="e">
        <f aca="false">IF($E766&gt;0,ET771/$E766,"-")</f>
        <v>#N/A</v>
      </c>
      <c r="EU773" s="300"/>
      <c r="EV773" s="300" t="e">
        <f aca="false">IF($E766&gt;0,EV771/$E766,"-")</f>
        <v>#N/A</v>
      </c>
      <c r="EW773" s="300"/>
      <c r="EX773" s="302" t="e">
        <f aca="false">IF($E766&gt;0,EX771/$E766,"-")</f>
        <v>#N/A</v>
      </c>
      <c r="EY773" s="302"/>
      <c r="EZ773" s="300" t="e">
        <f aca="false">IF($E766&gt;0,EZ771/$E766,"-")</f>
        <v>#N/A</v>
      </c>
      <c r="FA773" s="300"/>
      <c r="FB773" s="300" t="e">
        <f aca="false">IF($E766&gt;0,FB771/$E766,"-")</f>
        <v>#N/A</v>
      </c>
      <c r="FC773" s="300"/>
      <c r="FD773" s="300" t="e">
        <f aca="false">IF($E766&gt;0,FD771/$E766,"-")</f>
        <v>#N/A</v>
      </c>
      <c r="FE773" s="300"/>
      <c r="FF773" s="300" t="e">
        <f aca="false">IF($E766&gt;0,FF771/$E766,"-")</f>
        <v>#N/A</v>
      </c>
      <c r="FG773" s="300"/>
      <c r="FH773" s="300" t="e">
        <f aca="false">IF($E766&gt;0,FH771/$E766,"-")</f>
        <v>#N/A</v>
      </c>
      <c r="FI773" s="300"/>
      <c r="FJ773" s="300" t="e">
        <f aca="false">IF($E766&gt;0,FJ771/$E766,"-")</f>
        <v>#N/A</v>
      </c>
      <c r="FK773" s="300"/>
    </row>
    <row r="774" customFormat="false" ht="13.8" hidden="true" customHeight="false" outlineLevel="0" collapsed="false">
      <c r="A774" s="268"/>
      <c r="B774" s="269"/>
      <c r="C774" s="269"/>
      <c r="D774" s="271"/>
      <c r="E774" s="271"/>
      <c r="F774" s="269"/>
      <c r="G774" s="269"/>
      <c r="H774" s="269"/>
      <c r="I774" s="269"/>
      <c r="J774" s="269"/>
      <c r="K774" s="269"/>
      <c r="L774" s="274"/>
      <c r="M774" s="274"/>
      <c r="N774" s="274"/>
      <c r="O774" s="274"/>
      <c r="P774" s="274"/>
      <c r="Q774" s="274"/>
      <c r="R774" s="275"/>
      <c r="S774" s="275"/>
      <c r="T774" s="276"/>
      <c r="U774" s="276"/>
      <c r="V774" s="274"/>
      <c r="W774" s="274"/>
      <c r="X774" s="274"/>
      <c r="Y774" s="274"/>
      <c r="Z774" s="275"/>
      <c r="AA774" s="275"/>
      <c r="AB774" s="276"/>
      <c r="AC774" s="276"/>
      <c r="AD774" s="274"/>
      <c r="AE774" s="274"/>
      <c r="AF774" s="274"/>
      <c r="AG774" s="274"/>
      <c r="AH774" s="275"/>
      <c r="AI774" s="275"/>
      <c r="AJ774" s="276"/>
      <c r="AK774" s="276"/>
      <c r="AL774" s="274"/>
      <c r="AM774" s="274"/>
      <c r="AN774" s="274"/>
      <c r="AO774" s="274"/>
      <c r="AP774" s="275"/>
      <c r="AQ774" s="275"/>
      <c r="AR774" s="276"/>
      <c r="AS774" s="276"/>
      <c r="AT774" s="277"/>
      <c r="AU774" s="277"/>
      <c r="AV774" s="277"/>
      <c r="AW774" s="277"/>
      <c r="AX774" s="277"/>
      <c r="AY774" s="278"/>
      <c r="AZ774" s="279"/>
      <c r="BA774" s="277"/>
      <c r="BB774" s="277"/>
      <c r="BC774" s="277"/>
      <c r="BD774" s="277"/>
      <c r="BE774" s="277"/>
      <c r="BF774" s="277"/>
      <c r="BG774" s="278"/>
      <c r="BH774" s="279"/>
      <c r="BI774" s="277"/>
      <c r="BJ774" s="277"/>
      <c r="BK774" s="277"/>
      <c r="BL774" s="277"/>
      <c r="BM774" s="277"/>
      <c r="BN774" s="277"/>
      <c r="BO774" s="278"/>
      <c r="BP774" s="279"/>
      <c r="BQ774" s="277"/>
      <c r="BR774" s="277"/>
      <c r="BS774" s="277"/>
      <c r="BT774" s="277"/>
      <c r="BU774" s="277"/>
      <c r="BV774" s="277"/>
      <c r="BW774" s="278"/>
      <c r="BX774" s="279"/>
      <c r="BY774" s="277"/>
      <c r="BZ774" s="277"/>
      <c r="CA774" s="277"/>
      <c r="CB774" s="277"/>
      <c r="CC774" s="277"/>
      <c r="CD774" s="275"/>
      <c r="CE774" s="275"/>
      <c r="CF774" s="276"/>
      <c r="CG774" s="276"/>
      <c r="CH774" s="274"/>
      <c r="CI774" s="274"/>
      <c r="CJ774" s="274"/>
      <c r="CK774" s="274"/>
      <c r="CL774" s="275"/>
      <c r="CM774" s="275"/>
      <c r="CN774" s="276"/>
      <c r="CO774" s="276"/>
      <c r="CP774" s="280"/>
      <c r="CQ774" s="280"/>
      <c r="CR774" s="280"/>
      <c r="CS774" s="280"/>
      <c r="CT774" s="281"/>
      <c r="CU774" s="282"/>
      <c r="CV774" s="283"/>
      <c r="CW774" s="281"/>
      <c r="CX774" s="281"/>
      <c r="CY774" s="281"/>
      <c r="CZ774" s="281"/>
      <c r="DA774" s="281"/>
      <c r="DB774" s="281"/>
      <c r="DC774" s="282"/>
      <c r="DD774" s="283"/>
      <c r="DE774" s="281"/>
      <c r="DF774" s="281"/>
      <c r="DG774" s="281"/>
      <c r="DH774" s="281"/>
      <c r="DI774" s="281"/>
      <c r="DJ774" s="284"/>
      <c r="DK774" s="285"/>
      <c r="DL774" s="283"/>
      <c r="DM774" s="281"/>
      <c r="DN774" s="281"/>
      <c r="DO774" s="281"/>
      <c r="DP774" s="281"/>
      <c r="DQ774" s="281"/>
      <c r="DR774" s="281"/>
      <c r="DS774" s="282"/>
      <c r="DT774" s="283"/>
      <c r="DU774" s="281"/>
      <c r="DV774" s="281"/>
      <c r="DW774" s="281"/>
      <c r="DX774" s="281"/>
      <c r="DY774" s="281"/>
      <c r="DZ774" s="281"/>
      <c r="EA774" s="282"/>
      <c r="EB774" s="283"/>
      <c r="EC774" s="281"/>
      <c r="ED774" s="281"/>
      <c r="EE774" s="281"/>
      <c r="EF774" s="281"/>
      <c r="EG774" s="281"/>
      <c r="EH774" s="281"/>
      <c r="EI774" s="282"/>
      <c r="EJ774" s="283"/>
      <c r="EK774" s="281"/>
      <c r="EL774" s="281"/>
      <c r="EM774" s="281"/>
      <c r="EN774" s="281"/>
      <c r="EO774" s="281"/>
      <c r="EP774" s="281"/>
      <c r="EQ774" s="282"/>
      <c r="ER774" s="283"/>
      <c r="ES774" s="281"/>
      <c r="ET774" s="281"/>
      <c r="EU774" s="281"/>
      <c r="EV774" s="281"/>
      <c r="EW774" s="281"/>
      <c r="EX774" s="286"/>
      <c r="EY774" s="287"/>
      <c r="EZ774" s="283"/>
      <c r="FA774" s="281"/>
      <c r="FB774" s="281"/>
      <c r="FC774" s="281"/>
      <c r="FD774" s="281"/>
      <c r="FE774" s="281"/>
      <c r="FF774" s="281"/>
      <c r="FG774" s="282"/>
      <c r="FH774" s="283"/>
      <c r="FI774" s="281"/>
      <c r="FJ774" s="281"/>
      <c r="FK774" s="281"/>
    </row>
    <row r="775" customFormat="false" ht="12.75" hidden="true" customHeight="false" outlineLevel="0" collapsed="false">
      <c r="A775" s="232" t="s">
        <v>246</v>
      </c>
      <c r="B775" s="233" t="e">
        <f aca="false">VLOOKUP(A775,PLANEJAMENTO!$B$11:$C$96,2,FALSE())</f>
        <v>#N/A</v>
      </c>
      <c r="C775" s="232" t="e">
        <f aca="false">VLOOKUP(A775,PLANEJAMENTO!$B$11:$D$96,3,FALSE())</f>
        <v>#N/A</v>
      </c>
      <c r="D775" s="234" t="e">
        <f aca="false">VLOOKUP(A775,PLANEJAMENTO!$B$11:$E$96,4,FALSE())</f>
        <v>#N/A</v>
      </c>
      <c r="E775" s="234" t="e">
        <f aca="false">D775</f>
        <v>#N/A</v>
      </c>
      <c r="F775" s="235" t="n">
        <f aca="false">PRODUÇÕES!D67</f>
        <v>277</v>
      </c>
      <c r="G775" s="234" t="n">
        <f aca="false">F775*8</f>
        <v>2216</v>
      </c>
      <c r="H775" s="234"/>
      <c r="I775" s="237"/>
      <c r="J775" s="238"/>
      <c r="K775" s="305" t="s">
        <v>159</v>
      </c>
      <c r="L775" s="240"/>
      <c r="M775" s="240"/>
      <c r="N775" s="240"/>
      <c r="O775" s="240"/>
      <c r="P775" s="240"/>
      <c r="Q775" s="240"/>
      <c r="R775" s="240"/>
      <c r="S775" s="240"/>
      <c r="T775" s="240"/>
      <c r="U775" s="240"/>
      <c r="V775" s="240"/>
      <c r="W775" s="240"/>
      <c r="X775" s="240"/>
      <c r="Y775" s="240"/>
      <c r="Z775" s="240"/>
      <c r="AA775" s="240"/>
      <c r="AB775" s="240"/>
      <c r="AC775" s="240"/>
      <c r="AD775" s="240"/>
      <c r="AE775" s="240"/>
      <c r="AF775" s="240"/>
      <c r="AG775" s="240"/>
      <c r="AH775" s="240"/>
      <c r="AI775" s="240"/>
      <c r="AJ775" s="240"/>
      <c r="AK775" s="240"/>
      <c r="AL775" s="240"/>
      <c r="AM775" s="240"/>
      <c r="AN775" s="240"/>
      <c r="AO775" s="240"/>
      <c r="AP775" s="240"/>
      <c r="AQ775" s="240"/>
      <c r="AR775" s="240"/>
      <c r="AS775" s="240"/>
      <c r="AT775" s="240"/>
      <c r="AU775" s="240"/>
      <c r="AV775" s="240"/>
      <c r="AW775" s="240"/>
      <c r="AX775" s="240"/>
      <c r="AY775" s="240"/>
      <c r="AZ775" s="240"/>
      <c r="BA775" s="240"/>
      <c r="BB775" s="240"/>
      <c r="BC775" s="240"/>
      <c r="BD775" s="240"/>
      <c r="BE775" s="240"/>
      <c r="BF775" s="345"/>
      <c r="BG775" s="345"/>
      <c r="BH775" s="240"/>
      <c r="BI775" s="240"/>
      <c r="BJ775" s="240"/>
      <c r="BK775" s="240"/>
      <c r="BL775" s="240"/>
      <c r="BM775" s="240"/>
      <c r="BN775" s="240"/>
      <c r="BO775" s="240"/>
      <c r="BP775" s="240"/>
      <c r="BQ775" s="240"/>
      <c r="BR775" s="308"/>
      <c r="BS775" s="308"/>
      <c r="BT775" s="308"/>
      <c r="BU775" s="308"/>
      <c r="BV775" s="308"/>
      <c r="BW775" s="308"/>
      <c r="BX775" s="308"/>
      <c r="BY775" s="308"/>
      <c r="BZ775" s="308"/>
      <c r="CA775" s="308"/>
      <c r="CB775" s="308"/>
      <c r="CC775" s="308"/>
      <c r="CD775" s="308"/>
      <c r="CE775" s="308"/>
      <c r="CF775" s="308"/>
      <c r="CG775" s="308"/>
      <c r="CH775" s="308"/>
      <c r="CI775" s="308"/>
      <c r="CJ775" s="308"/>
      <c r="CK775" s="308"/>
      <c r="CL775" s="308" t="n">
        <v>3</v>
      </c>
      <c r="CM775" s="308"/>
      <c r="CN775" s="308" t="n">
        <v>3</v>
      </c>
      <c r="CO775" s="308"/>
      <c r="CP775" s="308" t="n">
        <v>3</v>
      </c>
      <c r="CQ775" s="308"/>
      <c r="CR775" s="308" t="n">
        <v>3</v>
      </c>
      <c r="CS775" s="308"/>
      <c r="CT775" s="308" t="n">
        <v>1</v>
      </c>
      <c r="CU775" s="308"/>
      <c r="CV775" s="308"/>
      <c r="CW775" s="308"/>
      <c r="CX775" s="308"/>
      <c r="CY775" s="308"/>
      <c r="CZ775" s="308"/>
      <c r="DA775" s="308"/>
      <c r="DB775" s="308"/>
      <c r="DC775" s="308"/>
      <c r="DD775" s="308"/>
      <c r="DE775" s="308"/>
      <c r="DF775" s="308"/>
      <c r="DG775" s="308"/>
      <c r="DH775" s="308"/>
      <c r="DI775" s="308"/>
      <c r="DJ775" s="315"/>
      <c r="DK775" s="315"/>
      <c r="DL775" s="308"/>
      <c r="DM775" s="308"/>
      <c r="DN775" s="308"/>
      <c r="DO775" s="308"/>
      <c r="DP775" s="308"/>
      <c r="DQ775" s="308"/>
      <c r="DR775" s="308"/>
      <c r="DS775" s="308"/>
      <c r="DT775" s="308"/>
      <c r="DU775" s="308"/>
      <c r="DV775" s="308"/>
      <c r="DW775" s="308"/>
      <c r="DX775" s="308"/>
      <c r="DY775" s="308"/>
      <c r="DZ775" s="308"/>
      <c r="EA775" s="308"/>
      <c r="EB775" s="308"/>
      <c r="EC775" s="308"/>
      <c r="ED775" s="308"/>
      <c r="EE775" s="308"/>
      <c r="EF775" s="308"/>
      <c r="EG775" s="308"/>
      <c r="EH775" s="308"/>
      <c r="EI775" s="308"/>
      <c r="EJ775" s="308"/>
      <c r="EK775" s="308"/>
      <c r="EL775" s="308"/>
      <c r="EM775" s="308"/>
      <c r="EN775" s="308"/>
      <c r="EO775" s="308"/>
      <c r="EP775" s="308"/>
      <c r="EQ775" s="308"/>
      <c r="ER775" s="308"/>
      <c r="ES775" s="308"/>
      <c r="ET775" s="308"/>
      <c r="EU775" s="308"/>
      <c r="EV775" s="308"/>
      <c r="EW775" s="308"/>
      <c r="EX775" s="309"/>
      <c r="EY775" s="309"/>
      <c r="EZ775" s="308"/>
      <c r="FA775" s="308"/>
      <c r="FB775" s="308"/>
      <c r="FC775" s="308"/>
      <c r="FD775" s="308"/>
      <c r="FE775" s="308"/>
      <c r="FF775" s="308"/>
      <c r="FG775" s="308"/>
      <c r="FH775" s="308"/>
      <c r="FI775" s="308"/>
      <c r="FJ775" s="308"/>
      <c r="FK775" s="308"/>
    </row>
    <row r="776" customFormat="false" ht="12.75" hidden="true" customHeight="false" outlineLevel="0" collapsed="false">
      <c r="A776" s="232"/>
      <c r="B776" s="233"/>
      <c r="C776" s="232"/>
      <c r="D776" s="234"/>
      <c r="E776" s="234"/>
      <c r="F776" s="235"/>
      <c r="G776" s="234"/>
      <c r="H776" s="234"/>
      <c r="I776" s="237"/>
      <c r="J776" s="238"/>
      <c r="K776" s="244" t="s">
        <v>160</v>
      </c>
      <c r="L776" s="245"/>
      <c r="M776" s="245"/>
      <c r="N776" s="245"/>
      <c r="O776" s="245"/>
      <c r="P776" s="245"/>
      <c r="Q776" s="245"/>
      <c r="R776" s="245"/>
      <c r="S776" s="245"/>
      <c r="T776" s="245"/>
      <c r="U776" s="245"/>
      <c r="V776" s="245"/>
      <c r="W776" s="245"/>
      <c r="X776" s="245"/>
      <c r="Y776" s="245"/>
      <c r="Z776" s="245"/>
      <c r="AA776" s="245"/>
      <c r="AB776" s="245"/>
      <c r="AC776" s="245"/>
      <c r="AD776" s="245"/>
      <c r="AE776" s="245"/>
      <c r="AF776" s="245"/>
      <c r="AG776" s="245"/>
      <c r="AH776" s="245"/>
      <c r="AI776" s="245"/>
      <c r="AJ776" s="245"/>
      <c r="AK776" s="245"/>
      <c r="AL776" s="245"/>
      <c r="AM776" s="245"/>
      <c r="AN776" s="245"/>
      <c r="AO776" s="245"/>
      <c r="AP776" s="245"/>
      <c r="AQ776" s="245"/>
      <c r="AR776" s="245"/>
      <c r="AS776" s="245"/>
      <c r="AT776" s="245"/>
      <c r="AU776" s="245"/>
      <c r="AV776" s="245"/>
      <c r="AW776" s="245"/>
      <c r="AX776" s="245"/>
      <c r="AY776" s="245"/>
      <c r="AZ776" s="245"/>
      <c r="BA776" s="245"/>
      <c r="BB776" s="245"/>
      <c r="BC776" s="245"/>
      <c r="BD776" s="245"/>
      <c r="BE776" s="245"/>
      <c r="BF776" s="245"/>
      <c r="BG776" s="245"/>
      <c r="BH776" s="245"/>
      <c r="BI776" s="245"/>
      <c r="BJ776" s="245"/>
      <c r="BK776" s="245"/>
      <c r="BL776" s="245"/>
      <c r="BM776" s="245"/>
      <c r="BN776" s="245"/>
      <c r="BO776" s="245"/>
      <c r="BP776" s="245"/>
      <c r="BQ776" s="245"/>
      <c r="BR776" s="245"/>
      <c r="BS776" s="245"/>
      <c r="BT776" s="245"/>
      <c r="BU776" s="245"/>
      <c r="BV776" s="245"/>
      <c r="BW776" s="245"/>
      <c r="BX776" s="245"/>
      <c r="BY776" s="245"/>
      <c r="BZ776" s="245"/>
      <c r="CA776" s="245"/>
      <c r="CB776" s="245"/>
      <c r="CC776" s="245"/>
      <c r="CD776" s="245"/>
      <c r="CE776" s="245"/>
      <c r="CF776" s="245"/>
      <c r="CG776" s="245"/>
      <c r="CH776" s="245"/>
      <c r="CI776" s="245"/>
      <c r="CJ776" s="245"/>
      <c r="CK776" s="245"/>
      <c r="CL776" s="245" t="n">
        <v>1</v>
      </c>
      <c r="CM776" s="245"/>
      <c r="CN776" s="245" t="n">
        <v>1</v>
      </c>
      <c r="CO776" s="245"/>
      <c r="CP776" s="245" t="n">
        <v>1</v>
      </c>
      <c r="CQ776" s="245"/>
      <c r="CR776" s="245" t="n">
        <v>1</v>
      </c>
      <c r="CS776" s="245"/>
      <c r="CT776" s="245" t="n">
        <v>1</v>
      </c>
      <c r="CU776" s="245"/>
      <c r="CV776" s="245"/>
      <c r="CW776" s="245"/>
      <c r="CX776" s="245"/>
      <c r="CY776" s="245"/>
      <c r="CZ776" s="245"/>
      <c r="DA776" s="245"/>
      <c r="DB776" s="245"/>
      <c r="DC776" s="245"/>
      <c r="DD776" s="245"/>
      <c r="DE776" s="245"/>
      <c r="DF776" s="245"/>
      <c r="DG776" s="245"/>
      <c r="DH776" s="245"/>
      <c r="DI776" s="245"/>
      <c r="DJ776" s="310"/>
      <c r="DK776" s="310"/>
      <c r="DL776" s="245"/>
      <c r="DM776" s="245"/>
      <c r="DN776" s="245"/>
      <c r="DO776" s="245"/>
      <c r="DP776" s="245"/>
      <c r="DQ776" s="245"/>
      <c r="DR776" s="245"/>
      <c r="DS776" s="245"/>
      <c r="DT776" s="245"/>
      <c r="DU776" s="245"/>
      <c r="DV776" s="245"/>
      <c r="DW776" s="245"/>
      <c r="DX776" s="245"/>
      <c r="DY776" s="245"/>
      <c r="DZ776" s="245"/>
      <c r="EA776" s="245"/>
      <c r="EB776" s="245"/>
      <c r="EC776" s="245"/>
      <c r="ED776" s="245"/>
      <c r="EE776" s="245"/>
      <c r="EF776" s="245"/>
      <c r="EG776" s="245"/>
      <c r="EH776" s="245"/>
      <c r="EI776" s="245"/>
      <c r="EJ776" s="245"/>
      <c r="EK776" s="245"/>
      <c r="EL776" s="245"/>
      <c r="EM776" s="245"/>
      <c r="EN776" s="245"/>
      <c r="EO776" s="245"/>
      <c r="EP776" s="245"/>
      <c r="EQ776" s="245"/>
      <c r="ER776" s="245"/>
      <c r="ES776" s="245"/>
      <c r="ET776" s="245"/>
      <c r="EU776" s="245"/>
      <c r="EV776" s="245"/>
      <c r="EW776" s="245"/>
      <c r="EX776" s="246"/>
      <c r="EY776" s="246"/>
      <c r="EZ776" s="245"/>
      <c r="FA776" s="245"/>
      <c r="FB776" s="245"/>
      <c r="FC776" s="245"/>
      <c r="FD776" s="245"/>
      <c r="FE776" s="245"/>
      <c r="FF776" s="245"/>
      <c r="FG776" s="245"/>
      <c r="FH776" s="245"/>
      <c r="FI776" s="245"/>
      <c r="FJ776" s="245"/>
      <c r="FK776" s="245"/>
    </row>
    <row r="777" customFormat="false" ht="12.75" hidden="true" customHeight="false" outlineLevel="0" collapsed="false">
      <c r="A777" s="232"/>
      <c r="B777" s="233"/>
      <c r="C777" s="232"/>
      <c r="D777" s="234"/>
      <c r="E777" s="234"/>
      <c r="F777" s="235"/>
      <c r="G777" s="234"/>
      <c r="H777" s="234"/>
      <c r="I777" s="237"/>
      <c r="J777" s="238"/>
      <c r="K777" s="247" t="s">
        <v>161</v>
      </c>
      <c r="L777" s="248" t="n">
        <f aca="false">(L775*L776*$G775)*$L$8</f>
        <v>0</v>
      </c>
      <c r="M777" s="248"/>
      <c r="N777" s="248" t="n">
        <f aca="false">(N775*N776*$G775)*$L$8</f>
        <v>0</v>
      </c>
      <c r="O777" s="248"/>
      <c r="P777" s="248" t="n">
        <f aca="false">(P775*P776*$G775)*$L$8</f>
        <v>0</v>
      </c>
      <c r="Q777" s="248"/>
      <c r="R777" s="248" t="n">
        <f aca="false">(R775*R776*$G775)*$L$8</f>
        <v>0</v>
      </c>
      <c r="S777" s="248"/>
      <c r="T777" s="248" t="n">
        <f aca="false">(T775*T776*$G775)*$T$8</f>
        <v>0</v>
      </c>
      <c r="U777" s="248"/>
      <c r="V777" s="248" t="n">
        <f aca="false">(V775*V776*$G775)*$T$8</f>
        <v>0</v>
      </c>
      <c r="W777" s="248"/>
      <c r="X777" s="248" t="n">
        <f aca="false">(X775*X776*$G775)*$T$8</f>
        <v>0</v>
      </c>
      <c r="Y777" s="248"/>
      <c r="Z777" s="248" t="n">
        <f aca="false">(Z775*Z776*$G775)*$T$8</f>
        <v>0</v>
      </c>
      <c r="AA777" s="248"/>
      <c r="AB777" s="248" t="n">
        <f aca="false">(AB775*AB776*$G775)*$AB$8</f>
        <v>0</v>
      </c>
      <c r="AC777" s="248"/>
      <c r="AD777" s="248" t="n">
        <f aca="false">(AD775*AD776*$G775)*$AB$8</f>
        <v>0</v>
      </c>
      <c r="AE777" s="248"/>
      <c r="AF777" s="248" t="n">
        <f aca="false">(AF775*AF776*$G775)*$AB$8</f>
        <v>0</v>
      </c>
      <c r="AG777" s="248"/>
      <c r="AH777" s="248" t="n">
        <f aca="false">(AH775*AH776*$G775)*$AB$8</f>
        <v>0</v>
      </c>
      <c r="AI777" s="248"/>
      <c r="AJ777" s="248" t="n">
        <f aca="false">(AJ775*AJ776*$G775)*$AJ$8</f>
        <v>0</v>
      </c>
      <c r="AK777" s="248"/>
      <c r="AL777" s="248" t="n">
        <f aca="false">(AL775*AL776*$G775)*$AJ$8</f>
        <v>0</v>
      </c>
      <c r="AM777" s="248"/>
      <c r="AN777" s="248" t="n">
        <f aca="false">(AN775*AN776*$G775)*$AJ$8</f>
        <v>0</v>
      </c>
      <c r="AO777" s="248"/>
      <c r="AP777" s="248" t="n">
        <f aca="false">(AP775*AP776*$G775)*$AJ$8</f>
        <v>0</v>
      </c>
      <c r="AQ777" s="248"/>
      <c r="AR777" s="248" t="n">
        <f aca="false">(AR775*AR776*$G775)*$AT$8</f>
        <v>0</v>
      </c>
      <c r="AS777" s="248"/>
      <c r="AT777" s="248" t="n">
        <f aca="false">(AT775*AT776*$G775)*$AT$8</f>
        <v>0</v>
      </c>
      <c r="AU777" s="248"/>
      <c r="AV777" s="248" t="n">
        <f aca="false">(AV775*AV776*$G775)*$AT$8</f>
        <v>0</v>
      </c>
      <c r="AW777" s="248"/>
      <c r="AX777" s="248" t="n">
        <f aca="false">(AX775*AX776*$G775)*$AT$8</f>
        <v>0</v>
      </c>
      <c r="AY777" s="248"/>
      <c r="AZ777" s="248" t="n">
        <f aca="false">(AZ775*AZ776*$G775)*$BB$8</f>
        <v>0</v>
      </c>
      <c r="BA777" s="248"/>
      <c r="BB777" s="248" t="n">
        <f aca="false">(BB775*BB776*$G775)*$BB$8</f>
        <v>0</v>
      </c>
      <c r="BC777" s="248"/>
      <c r="BD777" s="248" t="n">
        <f aca="false">(BD775*BD776*$G775)*$BB$8</f>
        <v>0</v>
      </c>
      <c r="BE777" s="248"/>
      <c r="BF777" s="248" t="n">
        <f aca="false">(BF775*BF776*$G775)*$BB$8</f>
        <v>0</v>
      </c>
      <c r="BG777" s="248"/>
      <c r="BH777" s="248" t="n">
        <f aca="false">(BH775*BH776*$G775)*$BJ$8</f>
        <v>0</v>
      </c>
      <c r="BI777" s="248"/>
      <c r="BJ777" s="248" t="n">
        <f aca="false">(BJ775*BJ776*$G775)*$BJ$8</f>
        <v>0</v>
      </c>
      <c r="BK777" s="248"/>
      <c r="BL777" s="248" t="n">
        <f aca="false">(BL775*BL776*$G775)*$BJ$8</f>
        <v>0</v>
      </c>
      <c r="BM777" s="248"/>
      <c r="BN777" s="248" t="n">
        <f aca="false">(BN775*BN776*$G775)*$BJ$8</f>
        <v>0</v>
      </c>
      <c r="BO777" s="248"/>
      <c r="BP777" s="248" t="n">
        <f aca="false">(BP775*BP776*$G775)*$BT$8</f>
        <v>0</v>
      </c>
      <c r="BQ777" s="248"/>
      <c r="BR777" s="248" t="n">
        <f aca="false">(BR775*BR776*$G775)*$BT$8</f>
        <v>0</v>
      </c>
      <c r="BS777" s="248"/>
      <c r="BT777" s="248" t="n">
        <f aca="false">(BT775*BT776*$G775)*$BT$8</f>
        <v>0</v>
      </c>
      <c r="BU777" s="248"/>
      <c r="BV777" s="248" t="n">
        <f aca="false">(BV775*BV776*$G775)*$BT$8</f>
        <v>0</v>
      </c>
      <c r="BW777" s="248"/>
      <c r="BX777" s="248" t="n">
        <f aca="false">(BX775*BX776*$G775)*$CB$8</f>
        <v>0</v>
      </c>
      <c r="BY777" s="248"/>
      <c r="BZ777" s="248" t="n">
        <f aca="false">(BZ775*BZ776*$G775)*$CB$8</f>
        <v>0</v>
      </c>
      <c r="CA777" s="248"/>
      <c r="CB777" s="248" t="n">
        <f aca="false">(CB775*CB776*$G775)*$CB$8</f>
        <v>0</v>
      </c>
      <c r="CC777" s="248"/>
      <c r="CD777" s="248" t="n">
        <f aca="false">(CD775*CD776*$G775)*$CB$8</f>
        <v>0</v>
      </c>
      <c r="CE777" s="248"/>
      <c r="CF777" s="248" t="n">
        <f aca="false">(CF775*CF776*$G775)*$CJ$8</f>
        <v>0</v>
      </c>
      <c r="CG777" s="248"/>
      <c r="CH777" s="248" t="n">
        <f aca="false">(CH775*CH776*$G775)*$CJ$8</f>
        <v>0</v>
      </c>
      <c r="CI777" s="248"/>
      <c r="CJ777" s="248" t="n">
        <f aca="false">(CJ775*CJ776*$G775)*$CJ$8</f>
        <v>0</v>
      </c>
      <c r="CK777" s="248"/>
      <c r="CL777" s="248" t="n">
        <f aca="false">(CL775*CL776*$G775)*$CJ$8</f>
        <v>6648</v>
      </c>
      <c r="CM777" s="248"/>
      <c r="CN777" s="248" t="n">
        <f aca="false">(CN775*CN776*$G775)*$CJ$8</f>
        <v>6648</v>
      </c>
      <c r="CO777" s="248"/>
      <c r="CP777" s="248" t="n">
        <f aca="false">(CP775*CP776*$G775)*$CJ$8</f>
        <v>6648</v>
      </c>
      <c r="CQ777" s="248"/>
      <c r="CR777" s="248" t="n">
        <f aca="false">(CR775*CR776*$G775)*$CJ$8</f>
        <v>6648</v>
      </c>
      <c r="CS777" s="248"/>
      <c r="CT777" s="248" t="n">
        <f aca="false">(CT775*CT776*$G775)*$CT$8</f>
        <v>2208.61333333333</v>
      </c>
      <c r="CU777" s="248"/>
      <c r="CV777" s="248" t="n">
        <f aca="false">(CV775*CV776*$G775)*$DB$8</f>
        <v>0</v>
      </c>
      <c r="CW777" s="248"/>
      <c r="CX777" s="248" t="n">
        <f aca="false">(CX775*CX776*$G775)*$DB$8</f>
        <v>0</v>
      </c>
      <c r="CY777" s="248"/>
      <c r="CZ777" s="248" t="n">
        <f aca="false">(CZ775*CZ776*$G775)*$DB$8</f>
        <v>0</v>
      </c>
      <c r="DA777" s="248"/>
      <c r="DB777" s="248" t="n">
        <f aca="false">(DB775*DB776*$G775)*$DB$8</f>
        <v>0</v>
      </c>
      <c r="DC777" s="248"/>
      <c r="DD777" s="248" t="n">
        <f aca="false">(DD775*DD776*$G775)*$DB$8</f>
        <v>0</v>
      </c>
      <c r="DE777" s="248"/>
      <c r="DF777" s="248" t="n">
        <f aca="false">(DF775*DF776*$G775)*$DB$8</f>
        <v>0</v>
      </c>
      <c r="DG777" s="248"/>
      <c r="DH777" s="248" t="n">
        <f aca="false">(DH775*DH776*$G775)*$DB$8</f>
        <v>0</v>
      </c>
      <c r="DI777" s="248"/>
      <c r="DJ777" s="292" t="n">
        <f aca="false">(DJ775*DJ776*$G775)*$DB$8</f>
        <v>0</v>
      </c>
      <c r="DK777" s="292"/>
      <c r="DL777" s="248" t="n">
        <f aca="false">(DL775*DL776*$G775)*$DB$8</f>
        <v>0</v>
      </c>
      <c r="DM777" s="248"/>
      <c r="DN777" s="248" t="n">
        <f aca="false">(DN775*DN776*$G775)*$DB$8</f>
        <v>0</v>
      </c>
      <c r="DO777" s="248"/>
      <c r="DP777" s="248" t="n">
        <f aca="false">(DP775*DP776*$G775)*$DB$8</f>
        <v>0</v>
      </c>
      <c r="DQ777" s="248"/>
      <c r="DR777" s="248" t="n">
        <f aca="false">(DR775*DR776*$G775)*$DB$8</f>
        <v>0</v>
      </c>
      <c r="DS777" s="248"/>
      <c r="DT777" s="248" t="n">
        <f aca="false">(DT775*DT776*$G775)*$DB$8</f>
        <v>0</v>
      </c>
      <c r="DU777" s="248"/>
      <c r="DV777" s="248" t="n">
        <f aca="false">(DV775*DV776*$G775)*$DB$8</f>
        <v>0</v>
      </c>
      <c r="DW777" s="248"/>
      <c r="DX777" s="248" t="n">
        <f aca="false">(DX775*DX776*$G775)*$DB$8</f>
        <v>0</v>
      </c>
      <c r="DY777" s="248"/>
      <c r="DZ777" s="248" t="n">
        <f aca="false">(DZ775*DZ776*$G775)*$DB$8</f>
        <v>0</v>
      </c>
      <c r="EA777" s="248"/>
      <c r="EB777" s="248" t="n">
        <f aca="false">(EB775*EB776*$G775)*$DB$8</f>
        <v>0</v>
      </c>
      <c r="EC777" s="248"/>
      <c r="ED777" s="248" t="n">
        <f aca="false">(ED775*ED776*$G775)*$DB$8</f>
        <v>0</v>
      </c>
      <c r="EE777" s="248"/>
      <c r="EF777" s="248" t="n">
        <f aca="false">(EF775*EF776*$G775)*$DB$8</f>
        <v>0</v>
      </c>
      <c r="EG777" s="248"/>
      <c r="EH777" s="248" t="n">
        <f aca="false">(EH775*EH776*$G775)*$DB$8</f>
        <v>0</v>
      </c>
      <c r="EI777" s="248"/>
      <c r="EJ777" s="248" t="n">
        <f aca="false">(EJ775*EJ776*$G775)*$DB$8</f>
        <v>0</v>
      </c>
      <c r="EK777" s="248"/>
      <c r="EL777" s="248" t="n">
        <f aca="false">(EL775*EL776*$G775)*$DB$8</f>
        <v>0</v>
      </c>
      <c r="EM777" s="248"/>
      <c r="EN777" s="248" t="n">
        <f aca="false">(EN775*EN776*$G775)*$DB$8</f>
        <v>0</v>
      </c>
      <c r="EO777" s="248"/>
      <c r="EP777" s="248" t="n">
        <f aca="false">(EP775*EP776*$G775)*$DB$8</f>
        <v>0</v>
      </c>
      <c r="EQ777" s="248"/>
      <c r="ER777" s="248" t="n">
        <f aca="false">(ER775*ER776*$G775)*$DB$8</f>
        <v>0</v>
      </c>
      <c r="ES777" s="248"/>
      <c r="ET777" s="248" t="n">
        <f aca="false">(ET775*ET776*$G775)*$DB$8</f>
        <v>0</v>
      </c>
      <c r="EU777" s="248"/>
      <c r="EV777" s="248" t="n">
        <f aca="false">(EV775*EV776*$G775)*$DB$8</f>
        <v>0</v>
      </c>
      <c r="EW777" s="248"/>
      <c r="EX777" s="249" t="n">
        <f aca="false">(EX775*EX776*$G775)*$DB$8</f>
        <v>0</v>
      </c>
      <c r="EY777" s="249"/>
      <c r="EZ777" s="248" t="n">
        <f aca="false">(EZ775*EZ776*$G775)*$DB$8</f>
        <v>0</v>
      </c>
      <c r="FA777" s="248"/>
      <c r="FB777" s="248" t="n">
        <f aca="false">(FB775*FB776*$G775)*$DB$8</f>
        <v>0</v>
      </c>
      <c r="FC777" s="248"/>
      <c r="FD777" s="248" t="n">
        <f aca="false">(FD775*FD776*$G775)*$DB$8</f>
        <v>0</v>
      </c>
      <c r="FE777" s="248"/>
      <c r="FF777" s="248" t="n">
        <f aca="false">(FF775*FF776*$G775)*$DB$8</f>
        <v>0</v>
      </c>
      <c r="FG777" s="248"/>
      <c r="FH777" s="248" t="n">
        <f aca="false">(FH775*FH776*$G775)*$DB$8</f>
        <v>0</v>
      </c>
      <c r="FI777" s="248"/>
      <c r="FJ777" s="248" t="n">
        <f aca="false">(FJ775*FJ776*$G775)*$DB$8</f>
        <v>0</v>
      </c>
      <c r="FK777" s="248"/>
    </row>
    <row r="778" customFormat="false" ht="12.75" hidden="true" customHeight="false" outlineLevel="0" collapsed="false">
      <c r="A778" s="232"/>
      <c r="B778" s="233"/>
      <c r="C778" s="232"/>
      <c r="D778" s="234"/>
      <c r="E778" s="234"/>
      <c r="F778" s="235"/>
      <c r="G778" s="234"/>
      <c r="H778" s="234"/>
      <c r="I778" s="237"/>
      <c r="J778" s="238"/>
      <c r="K778" s="250" t="s">
        <v>162</v>
      </c>
      <c r="L778" s="251" t="n">
        <f aca="false">L777</f>
        <v>0</v>
      </c>
      <c r="M778" s="251"/>
      <c r="N778" s="251" t="n">
        <f aca="false">L778+N777</f>
        <v>0</v>
      </c>
      <c r="O778" s="251"/>
      <c r="P778" s="251" t="n">
        <f aca="false">N778+P777</f>
        <v>0</v>
      </c>
      <c r="Q778" s="251"/>
      <c r="R778" s="251" t="n">
        <f aca="false">P778+R777</f>
        <v>0</v>
      </c>
      <c r="S778" s="251"/>
      <c r="T778" s="251" t="n">
        <f aca="false">R778+T777</f>
        <v>0</v>
      </c>
      <c r="U778" s="251"/>
      <c r="V778" s="251" t="n">
        <f aca="false">T778+V777</f>
        <v>0</v>
      </c>
      <c r="W778" s="251"/>
      <c r="X778" s="251" t="n">
        <f aca="false">V778+X777</f>
        <v>0</v>
      </c>
      <c r="Y778" s="251"/>
      <c r="Z778" s="251" t="n">
        <f aca="false">X778+Z777</f>
        <v>0</v>
      </c>
      <c r="AA778" s="251"/>
      <c r="AB778" s="251" t="n">
        <f aca="false">Z778+AB777</f>
        <v>0</v>
      </c>
      <c r="AC778" s="251"/>
      <c r="AD778" s="251" t="n">
        <f aca="false">AB778+AD777</f>
        <v>0</v>
      </c>
      <c r="AE778" s="251"/>
      <c r="AF778" s="251" t="n">
        <f aca="false">AD778+AF777</f>
        <v>0</v>
      </c>
      <c r="AG778" s="251"/>
      <c r="AH778" s="251" t="n">
        <f aca="false">AF778+AH777</f>
        <v>0</v>
      </c>
      <c r="AI778" s="251"/>
      <c r="AJ778" s="251" t="n">
        <f aca="false">AH778+AJ777</f>
        <v>0</v>
      </c>
      <c r="AK778" s="251"/>
      <c r="AL778" s="251" t="n">
        <f aca="false">AJ778+AL777</f>
        <v>0</v>
      </c>
      <c r="AM778" s="251"/>
      <c r="AN778" s="251" t="n">
        <f aca="false">AL778+AN777</f>
        <v>0</v>
      </c>
      <c r="AO778" s="251"/>
      <c r="AP778" s="251" t="n">
        <f aca="false">AN778+AP777</f>
        <v>0</v>
      </c>
      <c r="AQ778" s="251"/>
      <c r="AR778" s="251" t="n">
        <f aca="false">AP778+AR777</f>
        <v>0</v>
      </c>
      <c r="AS778" s="251"/>
      <c r="AT778" s="251" t="n">
        <f aca="false">AR778+AT777</f>
        <v>0</v>
      </c>
      <c r="AU778" s="251"/>
      <c r="AV778" s="251" t="n">
        <f aca="false">AT778+AV777</f>
        <v>0</v>
      </c>
      <c r="AW778" s="251"/>
      <c r="AX778" s="251" t="n">
        <f aca="false">AV778+AX777</f>
        <v>0</v>
      </c>
      <c r="AY778" s="251"/>
      <c r="AZ778" s="251" t="n">
        <f aca="false">AX778+AZ777</f>
        <v>0</v>
      </c>
      <c r="BA778" s="251"/>
      <c r="BB778" s="251" t="n">
        <f aca="false">AZ778+BB777</f>
        <v>0</v>
      </c>
      <c r="BC778" s="251"/>
      <c r="BD778" s="251" t="n">
        <f aca="false">BB778+BD777</f>
        <v>0</v>
      </c>
      <c r="BE778" s="251"/>
      <c r="BF778" s="251" t="n">
        <f aca="false">BD778+BF777</f>
        <v>0</v>
      </c>
      <c r="BG778" s="251"/>
      <c r="BH778" s="251" t="n">
        <f aca="false">BF778+BH777</f>
        <v>0</v>
      </c>
      <c r="BI778" s="251"/>
      <c r="BJ778" s="251" t="n">
        <f aca="false">BH778+BJ777</f>
        <v>0</v>
      </c>
      <c r="BK778" s="251"/>
      <c r="BL778" s="251" t="n">
        <f aca="false">BJ778+BL777</f>
        <v>0</v>
      </c>
      <c r="BM778" s="251"/>
      <c r="BN778" s="251" t="n">
        <f aca="false">BL778+BN777</f>
        <v>0</v>
      </c>
      <c r="BO778" s="251"/>
      <c r="BP778" s="251" t="n">
        <f aca="false">BN778+BP777</f>
        <v>0</v>
      </c>
      <c r="BQ778" s="251"/>
      <c r="BR778" s="251" t="n">
        <f aca="false">BP778+BR777</f>
        <v>0</v>
      </c>
      <c r="BS778" s="251"/>
      <c r="BT778" s="251" t="n">
        <f aca="false">BR778+BT777</f>
        <v>0</v>
      </c>
      <c r="BU778" s="251"/>
      <c r="BV778" s="251" t="n">
        <f aca="false">BT778+BV777</f>
        <v>0</v>
      </c>
      <c r="BW778" s="251"/>
      <c r="BX778" s="251" t="n">
        <f aca="false">BV778+BX777</f>
        <v>0</v>
      </c>
      <c r="BY778" s="251"/>
      <c r="BZ778" s="251" t="n">
        <f aca="false">BX778+BZ777</f>
        <v>0</v>
      </c>
      <c r="CA778" s="251"/>
      <c r="CB778" s="251" t="n">
        <f aca="false">BZ778+CB777</f>
        <v>0</v>
      </c>
      <c r="CC778" s="251"/>
      <c r="CD778" s="251" t="n">
        <f aca="false">CB778+CD777</f>
        <v>0</v>
      </c>
      <c r="CE778" s="251"/>
      <c r="CF778" s="251" t="n">
        <f aca="false">CD778+CF777</f>
        <v>0</v>
      </c>
      <c r="CG778" s="251"/>
      <c r="CH778" s="251" t="n">
        <f aca="false">CF778+CH777</f>
        <v>0</v>
      </c>
      <c r="CI778" s="251"/>
      <c r="CJ778" s="251" t="n">
        <f aca="false">CH778+CJ777</f>
        <v>0</v>
      </c>
      <c r="CK778" s="251"/>
      <c r="CL778" s="251" t="n">
        <f aca="false">CJ778+CL777</f>
        <v>6648</v>
      </c>
      <c r="CM778" s="251"/>
      <c r="CN778" s="251" t="n">
        <f aca="false">CL778+CN777</f>
        <v>13296</v>
      </c>
      <c r="CO778" s="251"/>
      <c r="CP778" s="251" t="n">
        <f aca="false">CN778+CP777</f>
        <v>19944</v>
      </c>
      <c r="CQ778" s="251"/>
      <c r="CR778" s="251" t="n">
        <f aca="false">CP778+CR777</f>
        <v>26592</v>
      </c>
      <c r="CS778" s="251"/>
      <c r="CT778" s="251" t="n">
        <f aca="false">CR778+CT777</f>
        <v>28800.6133333333</v>
      </c>
      <c r="CU778" s="251"/>
      <c r="CV778" s="251" t="n">
        <f aca="false">CT778+CV777</f>
        <v>28800.6133333333</v>
      </c>
      <c r="CW778" s="251"/>
      <c r="CX778" s="251" t="n">
        <f aca="false">CV778+CX777</f>
        <v>28800.6133333333</v>
      </c>
      <c r="CY778" s="251"/>
      <c r="CZ778" s="251" t="n">
        <f aca="false">CX778+CZ777</f>
        <v>28800.6133333333</v>
      </c>
      <c r="DA778" s="251"/>
      <c r="DB778" s="251" t="n">
        <f aca="false">CZ778+DB777</f>
        <v>28800.6133333333</v>
      </c>
      <c r="DC778" s="251"/>
      <c r="DD778" s="251" t="n">
        <f aca="false">DB778+DD777</f>
        <v>28800.6133333333</v>
      </c>
      <c r="DE778" s="251"/>
      <c r="DF778" s="251" t="n">
        <f aca="false">DD778+DF777</f>
        <v>28800.6133333333</v>
      </c>
      <c r="DG778" s="251"/>
      <c r="DH778" s="251" t="n">
        <f aca="false">DF778+DH777</f>
        <v>28800.6133333333</v>
      </c>
      <c r="DI778" s="251"/>
      <c r="DJ778" s="293" t="n">
        <f aca="false">DH778+DJ777</f>
        <v>28800.6133333333</v>
      </c>
      <c r="DK778" s="293"/>
      <c r="DL778" s="251" t="n">
        <f aca="false">DJ778+DL777</f>
        <v>28800.6133333333</v>
      </c>
      <c r="DM778" s="251"/>
      <c r="DN778" s="251" t="n">
        <f aca="false">DL778+DN777</f>
        <v>28800.6133333333</v>
      </c>
      <c r="DO778" s="251"/>
      <c r="DP778" s="251" t="n">
        <f aca="false">DN778+DP777</f>
        <v>28800.6133333333</v>
      </c>
      <c r="DQ778" s="251"/>
      <c r="DR778" s="251" t="n">
        <f aca="false">DP778+DR777</f>
        <v>28800.6133333333</v>
      </c>
      <c r="DS778" s="251"/>
      <c r="DT778" s="251" t="n">
        <f aca="false">DR778+DT777</f>
        <v>28800.6133333333</v>
      </c>
      <c r="DU778" s="251"/>
      <c r="DV778" s="251" t="n">
        <f aca="false">DT778+DV777</f>
        <v>28800.6133333333</v>
      </c>
      <c r="DW778" s="251"/>
      <c r="DX778" s="251" t="n">
        <f aca="false">DV778+DX777</f>
        <v>28800.6133333333</v>
      </c>
      <c r="DY778" s="251"/>
      <c r="DZ778" s="251" t="n">
        <f aca="false">DX778+DZ777</f>
        <v>28800.6133333333</v>
      </c>
      <c r="EA778" s="251"/>
      <c r="EB778" s="251" t="n">
        <f aca="false">DZ778+EB777</f>
        <v>28800.6133333333</v>
      </c>
      <c r="EC778" s="251"/>
      <c r="ED778" s="251" t="n">
        <f aca="false">EB778+ED777</f>
        <v>28800.6133333333</v>
      </c>
      <c r="EE778" s="251"/>
      <c r="EF778" s="251" t="n">
        <f aca="false">ED778+EF777</f>
        <v>28800.6133333333</v>
      </c>
      <c r="EG778" s="251"/>
      <c r="EH778" s="251" t="n">
        <f aca="false">EF778+EH777</f>
        <v>28800.6133333333</v>
      </c>
      <c r="EI778" s="251"/>
      <c r="EJ778" s="251" t="n">
        <f aca="false">EH778+EJ777</f>
        <v>28800.6133333333</v>
      </c>
      <c r="EK778" s="251"/>
      <c r="EL778" s="251" t="n">
        <f aca="false">EJ778+EL777</f>
        <v>28800.6133333333</v>
      </c>
      <c r="EM778" s="251"/>
      <c r="EN778" s="251" t="n">
        <f aca="false">EL778+EN777</f>
        <v>28800.6133333333</v>
      </c>
      <c r="EO778" s="251"/>
      <c r="EP778" s="251" t="n">
        <f aca="false">EN778+EP777</f>
        <v>28800.6133333333</v>
      </c>
      <c r="EQ778" s="251"/>
      <c r="ER778" s="251" t="n">
        <f aca="false">EP778+ER777</f>
        <v>28800.6133333333</v>
      </c>
      <c r="ES778" s="251"/>
      <c r="ET778" s="251" t="n">
        <f aca="false">ER778+ET777</f>
        <v>28800.6133333333</v>
      </c>
      <c r="EU778" s="251"/>
      <c r="EV778" s="251" t="n">
        <f aca="false">ET778+EV777</f>
        <v>28800.6133333333</v>
      </c>
      <c r="EW778" s="251"/>
      <c r="EX778" s="252" t="n">
        <f aca="false">EV778+EX777</f>
        <v>28800.6133333333</v>
      </c>
      <c r="EY778" s="252"/>
      <c r="EZ778" s="251" t="n">
        <f aca="false">EX778+EZ777</f>
        <v>28800.6133333333</v>
      </c>
      <c r="FA778" s="251"/>
      <c r="FB778" s="251" t="n">
        <f aca="false">EZ778+FB777</f>
        <v>28800.6133333333</v>
      </c>
      <c r="FC778" s="251"/>
      <c r="FD778" s="251" t="n">
        <f aca="false">FB778+FD777</f>
        <v>28800.6133333333</v>
      </c>
      <c r="FE778" s="251"/>
      <c r="FF778" s="251" t="n">
        <f aca="false">FD778+FF777</f>
        <v>28800.6133333333</v>
      </c>
      <c r="FG778" s="251"/>
      <c r="FH778" s="251" t="n">
        <f aca="false">FF778+FH777</f>
        <v>28800.6133333333</v>
      </c>
      <c r="FI778" s="251"/>
      <c r="FJ778" s="251" t="n">
        <f aca="false">FH778+FJ777</f>
        <v>28800.6133333333</v>
      </c>
      <c r="FK778" s="251"/>
    </row>
    <row r="779" customFormat="false" ht="12.75" hidden="true" customHeight="false" outlineLevel="0" collapsed="false">
      <c r="A779" s="232"/>
      <c r="B779" s="233"/>
      <c r="C779" s="232"/>
      <c r="D779" s="234"/>
      <c r="E779" s="234"/>
      <c r="F779" s="235"/>
      <c r="G779" s="234"/>
      <c r="H779" s="253"/>
      <c r="I779" s="237"/>
      <c r="J779" s="238"/>
      <c r="K779" s="254" t="s">
        <v>163</v>
      </c>
      <c r="L779" s="255"/>
      <c r="M779" s="255"/>
      <c r="N779" s="255"/>
      <c r="O779" s="255"/>
      <c r="P779" s="255"/>
      <c r="Q779" s="255"/>
      <c r="R779" s="255"/>
      <c r="S779" s="255"/>
      <c r="T779" s="255"/>
      <c r="U779" s="255"/>
      <c r="V779" s="255"/>
      <c r="W779" s="255"/>
      <c r="X779" s="255"/>
      <c r="Y779" s="255"/>
      <c r="Z779" s="255"/>
      <c r="AA779" s="255"/>
      <c r="AB779" s="255"/>
      <c r="AC779" s="255"/>
      <c r="AD779" s="255"/>
      <c r="AE779" s="255"/>
      <c r="AF779" s="255"/>
      <c r="AG779" s="255"/>
      <c r="AH779" s="255"/>
      <c r="AI779" s="255"/>
      <c r="AJ779" s="255"/>
      <c r="AK779" s="255"/>
      <c r="AL779" s="255"/>
      <c r="AM779" s="255"/>
      <c r="AN779" s="255"/>
      <c r="AO779" s="255"/>
      <c r="AP779" s="255"/>
      <c r="AQ779" s="255"/>
      <c r="AR779" s="255"/>
      <c r="AS779" s="255"/>
      <c r="AT779" s="255"/>
      <c r="AU779" s="255"/>
      <c r="AV779" s="255"/>
      <c r="AW779" s="255"/>
      <c r="AX779" s="255"/>
      <c r="AY779" s="255"/>
      <c r="AZ779" s="255"/>
      <c r="BA779" s="255"/>
      <c r="BB779" s="255"/>
      <c r="BC779" s="255"/>
      <c r="BD779" s="255"/>
      <c r="BE779" s="255"/>
      <c r="BF779" s="255"/>
      <c r="BG779" s="255"/>
      <c r="BH779" s="255"/>
      <c r="BI779" s="255"/>
      <c r="BJ779" s="255"/>
      <c r="BK779" s="255"/>
      <c r="BL779" s="255"/>
      <c r="BM779" s="255"/>
      <c r="BN779" s="255"/>
      <c r="BO779" s="255"/>
      <c r="BP779" s="255"/>
      <c r="BQ779" s="255"/>
      <c r="BR779" s="255"/>
      <c r="BS779" s="255"/>
      <c r="BT779" s="255"/>
      <c r="BU779" s="255"/>
      <c r="BV779" s="255"/>
      <c r="BW779" s="255"/>
      <c r="BX779" s="255"/>
      <c r="BY779" s="255"/>
      <c r="BZ779" s="255"/>
      <c r="CA779" s="255"/>
      <c r="CB779" s="255"/>
      <c r="CC779" s="255"/>
      <c r="CD779" s="255"/>
      <c r="CE779" s="255"/>
      <c r="CF779" s="255"/>
      <c r="CG779" s="255"/>
      <c r="CH779" s="255"/>
      <c r="CI779" s="255"/>
      <c r="CJ779" s="255"/>
      <c r="CK779" s="255"/>
      <c r="CL779" s="255"/>
      <c r="CM779" s="255"/>
      <c r="CN779" s="255"/>
      <c r="CO779" s="255"/>
      <c r="CP779" s="255"/>
      <c r="CQ779" s="255"/>
      <c r="CR779" s="255"/>
      <c r="CS779" s="255"/>
      <c r="CT779" s="255"/>
      <c r="CU779" s="255"/>
      <c r="CV779" s="255"/>
      <c r="CW779" s="255"/>
      <c r="CX779" s="255"/>
      <c r="CY779" s="255"/>
      <c r="CZ779" s="255"/>
      <c r="DA779" s="255"/>
      <c r="DB779" s="255"/>
      <c r="DC779" s="255"/>
      <c r="DD779" s="255"/>
      <c r="DE779" s="255"/>
      <c r="DF779" s="255"/>
      <c r="DG779" s="255"/>
      <c r="DH779" s="255"/>
      <c r="DI779" s="255"/>
      <c r="DJ779" s="294"/>
      <c r="DK779" s="294"/>
      <c r="DL779" s="255"/>
      <c r="DM779" s="255"/>
      <c r="DN779" s="255"/>
      <c r="DO779" s="255"/>
      <c r="DP779" s="255"/>
      <c r="DQ779" s="255"/>
      <c r="DR779" s="255"/>
      <c r="DS779" s="255"/>
      <c r="DT779" s="255"/>
      <c r="DU779" s="255"/>
      <c r="DV779" s="255"/>
      <c r="DW779" s="255"/>
      <c r="DX779" s="255"/>
      <c r="DY779" s="255"/>
      <c r="DZ779" s="255"/>
      <c r="EA779" s="255"/>
      <c r="EB779" s="255"/>
      <c r="EC779" s="255"/>
      <c r="ED779" s="255"/>
      <c r="EE779" s="255"/>
      <c r="EF779" s="255"/>
      <c r="EG779" s="255"/>
      <c r="EH779" s="255"/>
      <c r="EI779" s="255"/>
      <c r="EJ779" s="255"/>
      <c r="EK779" s="255"/>
      <c r="EL779" s="255"/>
      <c r="EM779" s="255"/>
      <c r="EN779" s="255"/>
      <c r="EO779" s="255"/>
      <c r="EP779" s="255"/>
      <c r="EQ779" s="255"/>
      <c r="ER779" s="255"/>
      <c r="ES779" s="255"/>
      <c r="ET779" s="255"/>
      <c r="EU779" s="255"/>
      <c r="EV779" s="255"/>
      <c r="EW779" s="255"/>
      <c r="EX779" s="256"/>
      <c r="EY779" s="256"/>
      <c r="EZ779" s="255"/>
      <c r="FA779" s="255"/>
      <c r="FB779" s="255"/>
      <c r="FC779" s="255"/>
      <c r="FD779" s="255"/>
      <c r="FE779" s="255"/>
      <c r="FF779" s="255"/>
      <c r="FG779" s="255"/>
      <c r="FH779" s="255"/>
      <c r="FI779" s="255"/>
      <c r="FJ779" s="255"/>
      <c r="FK779" s="255"/>
    </row>
    <row r="780" customFormat="false" ht="12.75" hidden="true" customHeight="false" outlineLevel="0" collapsed="false">
      <c r="A780" s="232"/>
      <c r="B780" s="233"/>
      <c r="C780" s="232"/>
      <c r="D780" s="234"/>
      <c r="E780" s="234"/>
      <c r="F780" s="235"/>
      <c r="G780" s="234"/>
      <c r="H780" s="257"/>
      <c r="I780" s="237"/>
      <c r="J780" s="238"/>
      <c r="K780" s="258" t="s">
        <v>164</v>
      </c>
      <c r="L780" s="259" t="n">
        <f aca="false">L779</f>
        <v>0</v>
      </c>
      <c r="M780" s="259"/>
      <c r="N780" s="259" t="n">
        <f aca="false">N779+L780</f>
        <v>0</v>
      </c>
      <c r="O780" s="259"/>
      <c r="P780" s="259" t="n">
        <f aca="false">P779+N780</f>
        <v>0</v>
      </c>
      <c r="Q780" s="259"/>
      <c r="R780" s="259" t="n">
        <f aca="false">R779+P780</f>
        <v>0</v>
      </c>
      <c r="S780" s="259"/>
      <c r="T780" s="259" t="n">
        <f aca="false">T779+R780</f>
        <v>0</v>
      </c>
      <c r="U780" s="259"/>
      <c r="V780" s="259" t="n">
        <f aca="false">V779+T780</f>
        <v>0</v>
      </c>
      <c r="W780" s="259"/>
      <c r="X780" s="259" t="n">
        <f aca="false">X779+V780</f>
        <v>0</v>
      </c>
      <c r="Y780" s="259"/>
      <c r="Z780" s="259" t="n">
        <f aca="false">Z779+X780</f>
        <v>0</v>
      </c>
      <c r="AA780" s="259"/>
      <c r="AB780" s="259" t="n">
        <f aca="false">AB779+Z780</f>
        <v>0</v>
      </c>
      <c r="AC780" s="259"/>
      <c r="AD780" s="259" t="n">
        <f aca="false">AD779+AB780</f>
        <v>0</v>
      </c>
      <c r="AE780" s="259"/>
      <c r="AF780" s="259" t="n">
        <f aca="false">AF779+AD780</f>
        <v>0</v>
      </c>
      <c r="AG780" s="259"/>
      <c r="AH780" s="259" t="n">
        <f aca="false">AH779+AF780</f>
        <v>0</v>
      </c>
      <c r="AI780" s="259"/>
      <c r="AJ780" s="259" t="n">
        <f aca="false">AJ779+AH780</f>
        <v>0</v>
      </c>
      <c r="AK780" s="259"/>
      <c r="AL780" s="259" t="n">
        <f aca="false">AL779+AJ780</f>
        <v>0</v>
      </c>
      <c r="AM780" s="259"/>
      <c r="AN780" s="259" t="n">
        <f aca="false">AN779+AL780</f>
        <v>0</v>
      </c>
      <c r="AO780" s="259"/>
      <c r="AP780" s="259" t="n">
        <f aca="false">AP779+AN780</f>
        <v>0</v>
      </c>
      <c r="AQ780" s="259"/>
      <c r="AR780" s="259" t="n">
        <f aca="false">AR779+AP780</f>
        <v>0</v>
      </c>
      <c r="AS780" s="259"/>
      <c r="AT780" s="259" t="n">
        <f aca="false">AT779+AR780</f>
        <v>0</v>
      </c>
      <c r="AU780" s="259"/>
      <c r="AV780" s="259" t="n">
        <f aca="false">AV779+AT780</f>
        <v>0</v>
      </c>
      <c r="AW780" s="259"/>
      <c r="AX780" s="259" t="n">
        <f aca="false">AX779+AV780</f>
        <v>0</v>
      </c>
      <c r="AY780" s="259"/>
      <c r="AZ780" s="259" t="n">
        <f aca="false">AZ779+AX780</f>
        <v>0</v>
      </c>
      <c r="BA780" s="259"/>
      <c r="BB780" s="259" t="n">
        <f aca="false">BB779+AZ780</f>
        <v>0</v>
      </c>
      <c r="BC780" s="259"/>
      <c r="BD780" s="259" t="n">
        <f aca="false">BD779+BB780</f>
        <v>0</v>
      </c>
      <c r="BE780" s="259"/>
      <c r="BF780" s="259" t="n">
        <f aca="false">BF779+BD780</f>
        <v>0</v>
      </c>
      <c r="BG780" s="259"/>
      <c r="BH780" s="259" t="n">
        <f aca="false">BH779+BF780</f>
        <v>0</v>
      </c>
      <c r="BI780" s="259"/>
      <c r="BJ780" s="259" t="n">
        <f aca="false">BJ779+BH780</f>
        <v>0</v>
      </c>
      <c r="BK780" s="259"/>
      <c r="BL780" s="259" t="n">
        <f aca="false">BL779+BJ780</f>
        <v>0</v>
      </c>
      <c r="BM780" s="259"/>
      <c r="BN780" s="259" t="n">
        <f aca="false">BN779+BL780</f>
        <v>0</v>
      </c>
      <c r="BO780" s="259"/>
      <c r="BP780" s="259" t="n">
        <f aca="false">BP779+BN780</f>
        <v>0</v>
      </c>
      <c r="BQ780" s="259"/>
      <c r="BR780" s="259" t="n">
        <f aca="false">BR779+BP780</f>
        <v>0</v>
      </c>
      <c r="BS780" s="259"/>
      <c r="BT780" s="259" t="n">
        <f aca="false">BT779+BR780</f>
        <v>0</v>
      </c>
      <c r="BU780" s="259"/>
      <c r="BV780" s="259" t="n">
        <f aca="false">BV779+BT780</f>
        <v>0</v>
      </c>
      <c r="BW780" s="259"/>
      <c r="BX780" s="259" t="n">
        <f aca="false">BX779+BV780</f>
        <v>0</v>
      </c>
      <c r="BY780" s="259"/>
      <c r="BZ780" s="259" t="n">
        <f aca="false">BZ779+BX780</f>
        <v>0</v>
      </c>
      <c r="CA780" s="259"/>
      <c r="CB780" s="259" t="n">
        <f aca="false">CB779+BZ780</f>
        <v>0</v>
      </c>
      <c r="CC780" s="259"/>
      <c r="CD780" s="259" t="n">
        <f aca="false">CD779+CB780</f>
        <v>0</v>
      </c>
      <c r="CE780" s="259"/>
      <c r="CF780" s="259" t="n">
        <f aca="false">CF779+CD780</f>
        <v>0</v>
      </c>
      <c r="CG780" s="259"/>
      <c r="CH780" s="259" t="n">
        <f aca="false">CH779+CF780</f>
        <v>0</v>
      </c>
      <c r="CI780" s="259"/>
      <c r="CJ780" s="259" t="n">
        <f aca="false">CJ779+CH780</f>
        <v>0</v>
      </c>
      <c r="CK780" s="259"/>
      <c r="CL780" s="259" t="n">
        <f aca="false">CL779+CJ780</f>
        <v>0</v>
      </c>
      <c r="CM780" s="259"/>
      <c r="CN780" s="259" t="n">
        <f aca="false">CN779+CL780</f>
        <v>0</v>
      </c>
      <c r="CO780" s="259"/>
      <c r="CP780" s="259" t="n">
        <f aca="false">CP779+CN780</f>
        <v>0</v>
      </c>
      <c r="CQ780" s="259"/>
      <c r="CR780" s="259" t="n">
        <f aca="false">CR779+CP780</f>
        <v>0</v>
      </c>
      <c r="CS780" s="259"/>
      <c r="CT780" s="259" t="n">
        <f aca="false">CT779+CR780</f>
        <v>0</v>
      </c>
      <c r="CU780" s="259"/>
      <c r="CV780" s="259" t="n">
        <f aca="false">CV779+CT780</f>
        <v>0</v>
      </c>
      <c r="CW780" s="259"/>
      <c r="CX780" s="259" t="n">
        <f aca="false">CX779+CV780</f>
        <v>0</v>
      </c>
      <c r="CY780" s="259"/>
      <c r="CZ780" s="259" t="n">
        <f aca="false">CZ779+CX780</f>
        <v>0</v>
      </c>
      <c r="DA780" s="259"/>
      <c r="DB780" s="259" t="n">
        <f aca="false">DB779+CZ780</f>
        <v>0</v>
      </c>
      <c r="DC780" s="259"/>
      <c r="DD780" s="259" t="n">
        <f aca="false">DD779+DB780</f>
        <v>0</v>
      </c>
      <c r="DE780" s="259"/>
      <c r="DF780" s="259" t="n">
        <f aca="false">DF779+DD780</f>
        <v>0</v>
      </c>
      <c r="DG780" s="259"/>
      <c r="DH780" s="259" t="n">
        <f aca="false">DH779+DF780</f>
        <v>0</v>
      </c>
      <c r="DI780" s="259"/>
      <c r="DJ780" s="296" t="n">
        <f aca="false">DJ779+DH780</f>
        <v>0</v>
      </c>
      <c r="DK780" s="296"/>
      <c r="DL780" s="259" t="n">
        <f aca="false">DL779+DJ780</f>
        <v>0</v>
      </c>
      <c r="DM780" s="259"/>
      <c r="DN780" s="259" t="n">
        <f aca="false">DN779+DL780</f>
        <v>0</v>
      </c>
      <c r="DO780" s="259"/>
      <c r="DP780" s="259" t="n">
        <f aca="false">DP779+DN780</f>
        <v>0</v>
      </c>
      <c r="DQ780" s="259"/>
      <c r="DR780" s="259" t="n">
        <f aca="false">DR779+DP780</f>
        <v>0</v>
      </c>
      <c r="DS780" s="259"/>
      <c r="DT780" s="259" t="n">
        <f aca="false">DT779+DR780</f>
        <v>0</v>
      </c>
      <c r="DU780" s="259"/>
      <c r="DV780" s="259" t="n">
        <f aca="false">DV779+DT780</f>
        <v>0</v>
      </c>
      <c r="DW780" s="259"/>
      <c r="DX780" s="259" t="n">
        <f aca="false">DX779+DV780</f>
        <v>0</v>
      </c>
      <c r="DY780" s="259"/>
      <c r="DZ780" s="259" t="n">
        <f aca="false">DZ779+DX780</f>
        <v>0</v>
      </c>
      <c r="EA780" s="259"/>
      <c r="EB780" s="259" t="n">
        <f aca="false">EB779+DZ780</f>
        <v>0</v>
      </c>
      <c r="EC780" s="259"/>
      <c r="ED780" s="259" t="n">
        <f aca="false">ED779+EB780</f>
        <v>0</v>
      </c>
      <c r="EE780" s="259"/>
      <c r="EF780" s="259" t="n">
        <f aca="false">EF779+ED780</f>
        <v>0</v>
      </c>
      <c r="EG780" s="259"/>
      <c r="EH780" s="259" t="n">
        <f aca="false">EH779+EF780</f>
        <v>0</v>
      </c>
      <c r="EI780" s="259"/>
      <c r="EJ780" s="259" t="n">
        <f aca="false">EJ779+EH780</f>
        <v>0</v>
      </c>
      <c r="EK780" s="259"/>
      <c r="EL780" s="259" t="n">
        <f aca="false">EL779+EJ780</f>
        <v>0</v>
      </c>
      <c r="EM780" s="259"/>
      <c r="EN780" s="259" t="n">
        <f aca="false">EN779+EL780</f>
        <v>0</v>
      </c>
      <c r="EO780" s="259"/>
      <c r="EP780" s="259" t="n">
        <f aca="false">EP779+EN780</f>
        <v>0</v>
      </c>
      <c r="EQ780" s="259"/>
      <c r="ER780" s="259" t="n">
        <f aca="false">ER779+EP780</f>
        <v>0</v>
      </c>
      <c r="ES780" s="259"/>
      <c r="ET780" s="259" t="n">
        <f aca="false">ET779+ER780</f>
        <v>0</v>
      </c>
      <c r="EU780" s="259"/>
      <c r="EV780" s="259" t="n">
        <f aca="false">EV779+ET780</f>
        <v>0</v>
      </c>
      <c r="EW780" s="259"/>
      <c r="EX780" s="260" t="n">
        <f aca="false">EX779+EV780</f>
        <v>0</v>
      </c>
      <c r="EY780" s="260"/>
      <c r="EZ780" s="259" t="n">
        <f aca="false">EZ779+EX780</f>
        <v>0</v>
      </c>
      <c r="FA780" s="259"/>
      <c r="FB780" s="259" t="n">
        <f aca="false">FB779+EZ780</f>
        <v>0</v>
      </c>
      <c r="FC780" s="259"/>
      <c r="FD780" s="259" t="n">
        <f aca="false">FD779+FB780</f>
        <v>0</v>
      </c>
      <c r="FE780" s="259"/>
      <c r="FF780" s="259" t="n">
        <f aca="false">FF779+FD780</f>
        <v>0</v>
      </c>
      <c r="FG780" s="259"/>
      <c r="FH780" s="259" t="n">
        <f aca="false">FH779+FF780</f>
        <v>0</v>
      </c>
      <c r="FI780" s="259"/>
      <c r="FJ780" s="259" t="n">
        <f aca="false">FJ779+FH780</f>
        <v>0</v>
      </c>
      <c r="FK780" s="259"/>
    </row>
    <row r="781" customFormat="false" ht="12.75" hidden="true" customHeight="false" outlineLevel="0" collapsed="false">
      <c r="A781" s="232"/>
      <c r="B781" s="233"/>
      <c r="C781" s="232"/>
      <c r="D781" s="234"/>
      <c r="E781" s="234"/>
      <c r="F781" s="235"/>
      <c r="G781" s="234"/>
      <c r="H781" s="261"/>
      <c r="I781" s="237"/>
      <c r="J781" s="238"/>
      <c r="K781" s="262" t="s">
        <v>165</v>
      </c>
      <c r="L781" s="263" t="e">
        <f aca="false">IF($E775&gt;0,L778/$E775,"-")</f>
        <v>#N/A</v>
      </c>
      <c r="M781" s="263"/>
      <c r="N781" s="263" t="e">
        <f aca="false">IF($E775&gt;0,N778/$E775,"-")</f>
        <v>#N/A</v>
      </c>
      <c r="O781" s="263"/>
      <c r="P781" s="263" t="e">
        <f aca="false">IF($E775&gt;0,P778/$E775,"-")</f>
        <v>#N/A</v>
      </c>
      <c r="Q781" s="263"/>
      <c r="R781" s="263" t="e">
        <f aca="false">IF($E775&gt;0,R778/$E775,"-")</f>
        <v>#N/A</v>
      </c>
      <c r="S781" s="263"/>
      <c r="T781" s="263" t="e">
        <f aca="false">IF($E775&gt;0,T778/$E775,"-")</f>
        <v>#N/A</v>
      </c>
      <c r="U781" s="263"/>
      <c r="V781" s="263" t="e">
        <f aca="false">IF($E775&gt;0,V778/$E775,"-")</f>
        <v>#N/A</v>
      </c>
      <c r="W781" s="263"/>
      <c r="X781" s="263" t="e">
        <f aca="false">IF($E775&gt;0,X778/$E775,"-")</f>
        <v>#N/A</v>
      </c>
      <c r="Y781" s="263"/>
      <c r="Z781" s="263" t="e">
        <f aca="false">IF($E775&gt;0,Z778/$E775,"-")</f>
        <v>#N/A</v>
      </c>
      <c r="AA781" s="263"/>
      <c r="AB781" s="263" t="e">
        <f aca="false">IF($E775&gt;0,AB778/$E775,"-")</f>
        <v>#N/A</v>
      </c>
      <c r="AC781" s="263"/>
      <c r="AD781" s="263" t="e">
        <f aca="false">IF($E775&gt;0,AD778/$E775,"-")</f>
        <v>#N/A</v>
      </c>
      <c r="AE781" s="263"/>
      <c r="AF781" s="263" t="e">
        <f aca="false">IF($E775&gt;0,AF778/$E775,"-")</f>
        <v>#N/A</v>
      </c>
      <c r="AG781" s="263"/>
      <c r="AH781" s="263" t="e">
        <f aca="false">IF($E775&gt;0,AH778/$E775,"-")</f>
        <v>#N/A</v>
      </c>
      <c r="AI781" s="263"/>
      <c r="AJ781" s="263" t="e">
        <f aca="false">IF($E775&gt;0,AJ778/$E775,"-")</f>
        <v>#N/A</v>
      </c>
      <c r="AK781" s="263"/>
      <c r="AL781" s="263" t="e">
        <f aca="false">IF($E775&gt;0,AL778/$E775,"-")</f>
        <v>#N/A</v>
      </c>
      <c r="AM781" s="263"/>
      <c r="AN781" s="263" t="e">
        <f aca="false">IF($E775&gt;0,AN778/$E775,"-")</f>
        <v>#N/A</v>
      </c>
      <c r="AO781" s="263"/>
      <c r="AP781" s="263" t="e">
        <f aca="false">IF($E775&gt;0,AP778/$E775,"-")</f>
        <v>#N/A</v>
      </c>
      <c r="AQ781" s="263"/>
      <c r="AR781" s="263" t="e">
        <f aca="false">IF($E775&gt;0,AR778/$E775,"-")</f>
        <v>#N/A</v>
      </c>
      <c r="AS781" s="263"/>
      <c r="AT781" s="263" t="e">
        <f aca="false">IF($E775&gt;0,AT778/$E775,"-")</f>
        <v>#N/A</v>
      </c>
      <c r="AU781" s="263"/>
      <c r="AV781" s="263" t="e">
        <f aca="false">IF($E775&gt;0,AV778/$E775,"-")</f>
        <v>#N/A</v>
      </c>
      <c r="AW781" s="263"/>
      <c r="AX781" s="263" t="e">
        <f aca="false">IF($E775&gt;0,AX778/$E775,"-")</f>
        <v>#N/A</v>
      </c>
      <c r="AY781" s="263"/>
      <c r="AZ781" s="263" t="e">
        <f aca="false">IF($E775&gt;0,AZ778/$E775,"-")</f>
        <v>#N/A</v>
      </c>
      <c r="BA781" s="263"/>
      <c r="BB781" s="263" t="e">
        <f aca="false">IF($E775&gt;0,BB778/$E775,"-")</f>
        <v>#N/A</v>
      </c>
      <c r="BC781" s="263"/>
      <c r="BD781" s="263" t="e">
        <f aca="false">IF($E775&gt;0,BD778/$E775,"-")</f>
        <v>#N/A</v>
      </c>
      <c r="BE781" s="263"/>
      <c r="BF781" s="263" t="e">
        <f aca="false">IF($E775&gt;0,BF778/$E775,"-")</f>
        <v>#N/A</v>
      </c>
      <c r="BG781" s="263"/>
      <c r="BH781" s="263" t="e">
        <f aca="false">IF($E775&gt;0,BH778/$E775,"-")</f>
        <v>#N/A</v>
      </c>
      <c r="BI781" s="263"/>
      <c r="BJ781" s="263" t="e">
        <f aca="false">IF($E775&gt;0,BJ778/$E775,"-")</f>
        <v>#N/A</v>
      </c>
      <c r="BK781" s="263"/>
      <c r="BL781" s="263" t="e">
        <f aca="false">IF($E775&gt;0,BL778/$E775,"-")</f>
        <v>#N/A</v>
      </c>
      <c r="BM781" s="263"/>
      <c r="BN781" s="263" t="e">
        <f aca="false">IF($E775&gt;0,BN778/$E775,"-")</f>
        <v>#N/A</v>
      </c>
      <c r="BO781" s="263"/>
      <c r="BP781" s="263" t="e">
        <f aca="false">IF($E775&gt;0,BP778/$E775,"-")</f>
        <v>#N/A</v>
      </c>
      <c r="BQ781" s="263"/>
      <c r="BR781" s="263" t="e">
        <f aca="false">IF($E775&gt;0,BR778/$E775,"-")</f>
        <v>#N/A</v>
      </c>
      <c r="BS781" s="263"/>
      <c r="BT781" s="263" t="e">
        <f aca="false">IF($E775&gt;0,BT778/$E775,"-")</f>
        <v>#N/A</v>
      </c>
      <c r="BU781" s="263"/>
      <c r="BV781" s="263" t="e">
        <f aca="false">IF($E775&gt;0,BV778/$E775,"-")</f>
        <v>#N/A</v>
      </c>
      <c r="BW781" s="263"/>
      <c r="BX781" s="263" t="e">
        <f aca="false">IF($E775&gt;0,BX778/$E775,"-")</f>
        <v>#N/A</v>
      </c>
      <c r="BY781" s="263"/>
      <c r="BZ781" s="263" t="e">
        <f aca="false">IF($E775&gt;0,BZ778/$E775,"-")</f>
        <v>#N/A</v>
      </c>
      <c r="CA781" s="263"/>
      <c r="CB781" s="263" t="e">
        <f aca="false">IF($E775&gt;0,CB778/$E775,"-")</f>
        <v>#N/A</v>
      </c>
      <c r="CC781" s="263"/>
      <c r="CD781" s="263" t="e">
        <f aca="false">IF($E775&gt;0,CD778/$E775,"-")</f>
        <v>#N/A</v>
      </c>
      <c r="CE781" s="263"/>
      <c r="CF781" s="263" t="e">
        <f aca="false">IF($E775&gt;0,CF778/$E775,"-")</f>
        <v>#N/A</v>
      </c>
      <c r="CG781" s="263"/>
      <c r="CH781" s="263" t="e">
        <f aca="false">IF($E775&gt;0,CH778/$E775,"-")</f>
        <v>#N/A</v>
      </c>
      <c r="CI781" s="263"/>
      <c r="CJ781" s="263" t="e">
        <f aca="false">IF($E775&gt;0,CJ778/$E775,"-")</f>
        <v>#N/A</v>
      </c>
      <c r="CK781" s="263"/>
      <c r="CL781" s="263" t="e">
        <f aca="false">IF($E775&gt;0,CL778/$E775,"-")</f>
        <v>#N/A</v>
      </c>
      <c r="CM781" s="263"/>
      <c r="CN781" s="263" t="e">
        <f aca="false">IF($E775&gt;0,CN778/$E775,"-")</f>
        <v>#N/A</v>
      </c>
      <c r="CO781" s="263"/>
      <c r="CP781" s="263" t="e">
        <f aca="false">IF($E775&gt;0,CP778/$E775,"-")</f>
        <v>#N/A</v>
      </c>
      <c r="CQ781" s="263"/>
      <c r="CR781" s="263" t="e">
        <f aca="false">IF($E775&gt;0,CR778/$E775,"-")</f>
        <v>#N/A</v>
      </c>
      <c r="CS781" s="263"/>
      <c r="CT781" s="263" t="e">
        <f aca="false">IF($E775&gt;0,CT778/$E775,"-")</f>
        <v>#N/A</v>
      </c>
      <c r="CU781" s="263"/>
      <c r="CV781" s="263" t="e">
        <f aca="false">IF($E775&gt;0,CV778/$E775,"-")</f>
        <v>#N/A</v>
      </c>
      <c r="CW781" s="263"/>
      <c r="CX781" s="263" t="e">
        <f aca="false">IF($E775&gt;0,CX778/$E775,"-")</f>
        <v>#N/A</v>
      </c>
      <c r="CY781" s="263"/>
      <c r="CZ781" s="263" t="e">
        <f aca="false">IF($E775&gt;0,CZ778/$E775,"-")</f>
        <v>#N/A</v>
      </c>
      <c r="DA781" s="263"/>
      <c r="DB781" s="263" t="e">
        <f aca="false">IF($E775&gt;0,DB778/$E775,"-")</f>
        <v>#N/A</v>
      </c>
      <c r="DC781" s="263"/>
      <c r="DD781" s="263" t="e">
        <f aca="false">IF($E775&gt;0,DD778/$E775,"-")</f>
        <v>#N/A</v>
      </c>
      <c r="DE781" s="263"/>
      <c r="DF781" s="263" t="e">
        <f aca="false">IF($E775&gt;0,DF778/$E775,"-")</f>
        <v>#N/A</v>
      </c>
      <c r="DG781" s="263"/>
      <c r="DH781" s="263" t="e">
        <f aca="false">IF($E775&gt;0,DH778/$E775,"-")</f>
        <v>#N/A</v>
      </c>
      <c r="DI781" s="263"/>
      <c r="DJ781" s="298" t="e">
        <f aca="false">IF($E775&gt;0,DJ778/$E775,"-")</f>
        <v>#N/A</v>
      </c>
      <c r="DK781" s="298"/>
      <c r="DL781" s="263" t="e">
        <f aca="false">IF($E775&gt;0,DL778/$E775,"-")</f>
        <v>#N/A</v>
      </c>
      <c r="DM781" s="263"/>
      <c r="DN781" s="263" t="e">
        <f aca="false">IF($E775&gt;0,DN778/$E775,"-")</f>
        <v>#N/A</v>
      </c>
      <c r="DO781" s="263"/>
      <c r="DP781" s="263" t="e">
        <f aca="false">IF($E775&gt;0,DP778/$E775,"-")</f>
        <v>#N/A</v>
      </c>
      <c r="DQ781" s="263"/>
      <c r="DR781" s="263" t="e">
        <f aca="false">IF($E775&gt;0,DR778/$E775,"-")</f>
        <v>#N/A</v>
      </c>
      <c r="DS781" s="263"/>
      <c r="DT781" s="263" t="e">
        <f aca="false">IF($E775&gt;0,DT778/$E775,"-")</f>
        <v>#N/A</v>
      </c>
      <c r="DU781" s="263"/>
      <c r="DV781" s="263" t="e">
        <f aca="false">IF($E775&gt;0,DV778/$E775,"-")</f>
        <v>#N/A</v>
      </c>
      <c r="DW781" s="263"/>
      <c r="DX781" s="263" t="e">
        <f aca="false">IF($E775&gt;0,DX778/$E775,"-")</f>
        <v>#N/A</v>
      </c>
      <c r="DY781" s="263"/>
      <c r="DZ781" s="263" t="e">
        <f aca="false">IF($E775&gt;0,DZ778/$E775,"-")</f>
        <v>#N/A</v>
      </c>
      <c r="EA781" s="263"/>
      <c r="EB781" s="263" t="e">
        <f aca="false">IF($E775&gt;0,EB778/$E775,"-")</f>
        <v>#N/A</v>
      </c>
      <c r="EC781" s="263"/>
      <c r="ED781" s="263" t="e">
        <f aca="false">IF($E775&gt;0,ED778/$E775,"-")</f>
        <v>#N/A</v>
      </c>
      <c r="EE781" s="263"/>
      <c r="EF781" s="263" t="e">
        <f aca="false">IF($E775&gt;0,EF778/$E775,"-")</f>
        <v>#N/A</v>
      </c>
      <c r="EG781" s="263"/>
      <c r="EH781" s="263" t="e">
        <f aca="false">IF($E775&gt;0,EH778/$E775,"-")</f>
        <v>#N/A</v>
      </c>
      <c r="EI781" s="263"/>
      <c r="EJ781" s="263" t="e">
        <f aca="false">IF($E775&gt;0,EJ778/$E775,"-")</f>
        <v>#N/A</v>
      </c>
      <c r="EK781" s="263"/>
      <c r="EL781" s="263" t="e">
        <f aca="false">IF($E775&gt;0,EL778/$E775,"-")</f>
        <v>#N/A</v>
      </c>
      <c r="EM781" s="263"/>
      <c r="EN781" s="263" t="e">
        <f aca="false">IF($E775&gt;0,EN778/$E775,"-")</f>
        <v>#N/A</v>
      </c>
      <c r="EO781" s="263"/>
      <c r="EP781" s="263" t="e">
        <f aca="false">IF($E775&gt;0,EP778/$E775,"-")</f>
        <v>#N/A</v>
      </c>
      <c r="EQ781" s="263"/>
      <c r="ER781" s="263" t="e">
        <f aca="false">IF($E775&gt;0,ER778/$E775,"-")</f>
        <v>#N/A</v>
      </c>
      <c r="ES781" s="263"/>
      <c r="ET781" s="263" t="e">
        <f aca="false">IF($E775&gt;0,ET778/$E775,"-")</f>
        <v>#N/A</v>
      </c>
      <c r="EU781" s="263"/>
      <c r="EV781" s="263" t="e">
        <f aca="false">IF($E775&gt;0,EV778/$E775,"-")</f>
        <v>#N/A</v>
      </c>
      <c r="EW781" s="263"/>
      <c r="EX781" s="264" t="e">
        <f aca="false">IF($E775&gt;0,EX778/$E775,"-")</f>
        <v>#N/A</v>
      </c>
      <c r="EY781" s="264"/>
      <c r="EZ781" s="263" t="e">
        <f aca="false">IF($E775&gt;0,EZ778/$E775,"-")</f>
        <v>#N/A</v>
      </c>
      <c r="FA781" s="263"/>
      <c r="FB781" s="263" t="e">
        <f aca="false">IF($E775&gt;0,FB778/$E775,"-")</f>
        <v>#N/A</v>
      </c>
      <c r="FC781" s="263"/>
      <c r="FD781" s="263" t="e">
        <f aca="false">IF($E775&gt;0,FD778/$E775,"-")</f>
        <v>#N/A</v>
      </c>
      <c r="FE781" s="263"/>
      <c r="FF781" s="263" t="e">
        <f aca="false">IF($E775&gt;0,FF778/$E775,"-")</f>
        <v>#N/A</v>
      </c>
      <c r="FG781" s="263"/>
      <c r="FH781" s="263" t="e">
        <f aca="false">IF($E775&gt;0,FH778/$E775,"-")</f>
        <v>#N/A</v>
      </c>
      <c r="FI781" s="263"/>
      <c r="FJ781" s="263" t="e">
        <f aca="false">IF($E775&gt;0,FJ778/$E775,"-")</f>
        <v>#N/A</v>
      </c>
      <c r="FK781" s="263"/>
    </row>
    <row r="782" customFormat="false" ht="12.75" hidden="true" customHeight="false" outlineLevel="0" collapsed="false">
      <c r="A782" s="232"/>
      <c r="B782" s="233"/>
      <c r="C782" s="232"/>
      <c r="D782" s="234"/>
      <c r="E782" s="234"/>
      <c r="F782" s="235"/>
      <c r="G782" s="234"/>
      <c r="H782" s="234"/>
      <c r="I782" s="237"/>
      <c r="J782" s="238"/>
      <c r="K782" s="265" t="s">
        <v>166</v>
      </c>
      <c r="L782" s="266" t="e">
        <f aca="false">IF($E775&gt;0,L780/$E775,"-")</f>
        <v>#N/A</v>
      </c>
      <c r="M782" s="266"/>
      <c r="N782" s="266" t="e">
        <f aca="false">IF($E775&gt;0,N780/$E775,"-")</f>
        <v>#N/A</v>
      </c>
      <c r="O782" s="266"/>
      <c r="P782" s="266" t="e">
        <f aca="false">IF($E775&gt;0,P780/$E775,"-")</f>
        <v>#N/A</v>
      </c>
      <c r="Q782" s="266"/>
      <c r="R782" s="266" t="e">
        <f aca="false">IF($E775&gt;0,R780/$E775,"-")</f>
        <v>#N/A</v>
      </c>
      <c r="S782" s="266"/>
      <c r="T782" s="266" t="e">
        <f aca="false">IF($E775&gt;0,T780/$E775,"-")</f>
        <v>#N/A</v>
      </c>
      <c r="U782" s="266"/>
      <c r="V782" s="266" t="e">
        <f aca="false">IF($E775&gt;0,V780/$E775,"-")</f>
        <v>#N/A</v>
      </c>
      <c r="W782" s="266"/>
      <c r="X782" s="266" t="e">
        <f aca="false">IF($E775&gt;0,X780/$E775,"-")</f>
        <v>#N/A</v>
      </c>
      <c r="Y782" s="266"/>
      <c r="Z782" s="266" t="e">
        <f aca="false">IF($E775&gt;0,Z780/$E775,"-")</f>
        <v>#N/A</v>
      </c>
      <c r="AA782" s="266"/>
      <c r="AB782" s="266" t="e">
        <f aca="false">IF($E775&gt;0,AB780/$E775,"-")</f>
        <v>#N/A</v>
      </c>
      <c r="AC782" s="266"/>
      <c r="AD782" s="266" t="e">
        <f aca="false">IF($E775&gt;0,AD780/$E775,"-")</f>
        <v>#N/A</v>
      </c>
      <c r="AE782" s="266"/>
      <c r="AF782" s="266" t="e">
        <f aca="false">IF($E775&gt;0,AF780/$E775,"-")</f>
        <v>#N/A</v>
      </c>
      <c r="AG782" s="266"/>
      <c r="AH782" s="266" t="e">
        <f aca="false">IF($E775&gt;0,AH780/$E775,"-")</f>
        <v>#N/A</v>
      </c>
      <c r="AI782" s="266"/>
      <c r="AJ782" s="266" t="e">
        <f aca="false">IF($E775&gt;0,AJ780/$E775,"-")</f>
        <v>#N/A</v>
      </c>
      <c r="AK782" s="266"/>
      <c r="AL782" s="266" t="e">
        <f aca="false">IF($E775&gt;0,AL780/$E775,"-")</f>
        <v>#N/A</v>
      </c>
      <c r="AM782" s="266"/>
      <c r="AN782" s="266" t="e">
        <f aca="false">IF($E775&gt;0,AN780/$E775,"-")</f>
        <v>#N/A</v>
      </c>
      <c r="AO782" s="266"/>
      <c r="AP782" s="266" t="e">
        <f aca="false">IF($E775&gt;0,AP780/$E775,"-")</f>
        <v>#N/A</v>
      </c>
      <c r="AQ782" s="266"/>
      <c r="AR782" s="266" t="e">
        <f aca="false">IF($E775&gt;0,AR780/$E775,"-")</f>
        <v>#N/A</v>
      </c>
      <c r="AS782" s="266"/>
      <c r="AT782" s="266" t="e">
        <f aca="false">IF($E775&gt;0,AT780/$E775,"-")</f>
        <v>#N/A</v>
      </c>
      <c r="AU782" s="266"/>
      <c r="AV782" s="266" t="e">
        <f aca="false">IF($E775&gt;0,AV780/$E775,"-")</f>
        <v>#N/A</v>
      </c>
      <c r="AW782" s="266"/>
      <c r="AX782" s="266" t="e">
        <f aca="false">IF($E775&gt;0,AX780/$E775,"-")</f>
        <v>#N/A</v>
      </c>
      <c r="AY782" s="266"/>
      <c r="AZ782" s="266" t="e">
        <f aca="false">IF($E775&gt;0,AZ780/$E775,"-")</f>
        <v>#N/A</v>
      </c>
      <c r="BA782" s="266"/>
      <c r="BB782" s="266" t="e">
        <f aca="false">IF($E775&gt;0,BB780/$E775,"-")</f>
        <v>#N/A</v>
      </c>
      <c r="BC782" s="266"/>
      <c r="BD782" s="266" t="e">
        <f aca="false">IF($E775&gt;0,BD780/$E775,"-")</f>
        <v>#N/A</v>
      </c>
      <c r="BE782" s="266"/>
      <c r="BF782" s="266" t="e">
        <f aca="false">IF($E775&gt;0,BF780/$E775,"-")</f>
        <v>#N/A</v>
      </c>
      <c r="BG782" s="266"/>
      <c r="BH782" s="266" t="e">
        <f aca="false">IF($E775&gt;0,BH780/$E775,"-")</f>
        <v>#N/A</v>
      </c>
      <c r="BI782" s="266"/>
      <c r="BJ782" s="266" t="e">
        <f aca="false">IF($E775&gt;0,BJ780/$E775,"-")</f>
        <v>#N/A</v>
      </c>
      <c r="BK782" s="266"/>
      <c r="BL782" s="266" t="e">
        <f aca="false">IF($E775&gt;0,BL780/$E775,"-")</f>
        <v>#N/A</v>
      </c>
      <c r="BM782" s="266"/>
      <c r="BN782" s="266" t="e">
        <f aca="false">IF($E775&gt;0,BN780/$E775,"-")</f>
        <v>#N/A</v>
      </c>
      <c r="BO782" s="266"/>
      <c r="BP782" s="266" t="e">
        <f aca="false">IF($E775&gt;0,BP780/$E775,"-")</f>
        <v>#N/A</v>
      </c>
      <c r="BQ782" s="266"/>
      <c r="BR782" s="300" t="e">
        <f aca="false">IF($E775&gt;0,BR780/$E775,"-")</f>
        <v>#N/A</v>
      </c>
      <c r="BS782" s="300"/>
      <c r="BT782" s="300" t="e">
        <f aca="false">IF($E775&gt;0,BT780/$E775,"-")</f>
        <v>#N/A</v>
      </c>
      <c r="BU782" s="300"/>
      <c r="BV782" s="300" t="e">
        <f aca="false">IF($E775&gt;0,BV780/$E775,"-")</f>
        <v>#N/A</v>
      </c>
      <c r="BW782" s="300"/>
      <c r="BX782" s="300" t="e">
        <f aca="false">IF($E775&gt;0,BX780/$E775,"-")</f>
        <v>#N/A</v>
      </c>
      <c r="BY782" s="300"/>
      <c r="BZ782" s="300" t="e">
        <f aca="false">IF($E775&gt;0,BZ780/$E775,"-")</f>
        <v>#N/A</v>
      </c>
      <c r="CA782" s="300"/>
      <c r="CB782" s="300" t="e">
        <f aca="false">IF($E775&gt;0,CB780/$E775,"-")</f>
        <v>#N/A</v>
      </c>
      <c r="CC782" s="300"/>
      <c r="CD782" s="300" t="e">
        <f aca="false">IF($E775&gt;0,CD780/$E775,"-")</f>
        <v>#N/A</v>
      </c>
      <c r="CE782" s="300"/>
      <c r="CF782" s="300" t="e">
        <f aca="false">IF($E775&gt;0,CF780/$E775,"-")</f>
        <v>#N/A</v>
      </c>
      <c r="CG782" s="300"/>
      <c r="CH782" s="300" t="e">
        <f aca="false">IF($E775&gt;0,CH780/$E775,"-")</f>
        <v>#N/A</v>
      </c>
      <c r="CI782" s="300"/>
      <c r="CJ782" s="300" t="e">
        <f aca="false">IF($E775&gt;0,CJ780/$E775,"-")</f>
        <v>#N/A</v>
      </c>
      <c r="CK782" s="300"/>
      <c r="CL782" s="300" t="e">
        <f aca="false">IF($E775&gt;0,CL780/$E775,"-")</f>
        <v>#N/A</v>
      </c>
      <c r="CM782" s="300"/>
      <c r="CN782" s="300" t="e">
        <f aca="false">IF($E775&gt;0,CN780/$E775,"-")</f>
        <v>#N/A</v>
      </c>
      <c r="CO782" s="300"/>
      <c r="CP782" s="300" t="e">
        <f aca="false">IF($E775&gt;0,CP780/$E775,"-")</f>
        <v>#N/A</v>
      </c>
      <c r="CQ782" s="300"/>
      <c r="CR782" s="300" t="e">
        <f aca="false">IF($E775&gt;0,CR780/$E775,"-")</f>
        <v>#N/A</v>
      </c>
      <c r="CS782" s="300"/>
      <c r="CT782" s="300" t="e">
        <f aca="false">IF($E775&gt;0,CT780/$E775,"-")</f>
        <v>#N/A</v>
      </c>
      <c r="CU782" s="300"/>
      <c r="CV782" s="300" t="e">
        <f aca="false">IF($E775&gt;0,CV780/$E775,"-")</f>
        <v>#N/A</v>
      </c>
      <c r="CW782" s="300"/>
      <c r="CX782" s="300" t="e">
        <f aca="false">IF($E775&gt;0,CX780/$E775,"-")</f>
        <v>#N/A</v>
      </c>
      <c r="CY782" s="300"/>
      <c r="CZ782" s="300" t="e">
        <f aca="false">IF($E775&gt;0,CZ780/$E775,"-")</f>
        <v>#N/A</v>
      </c>
      <c r="DA782" s="300"/>
      <c r="DB782" s="300" t="e">
        <f aca="false">IF($E775&gt;0,DB780/$E775,"-")</f>
        <v>#N/A</v>
      </c>
      <c r="DC782" s="300"/>
      <c r="DD782" s="300" t="e">
        <f aca="false">IF($E775&gt;0,DD780/$E775,"-")</f>
        <v>#N/A</v>
      </c>
      <c r="DE782" s="300"/>
      <c r="DF782" s="300" t="e">
        <f aca="false">IF($E775&gt;0,DF780/$E775,"-")</f>
        <v>#N/A</v>
      </c>
      <c r="DG782" s="300"/>
      <c r="DH782" s="300" t="e">
        <f aca="false">IF($E775&gt;0,DH780/$E775,"-")</f>
        <v>#N/A</v>
      </c>
      <c r="DI782" s="300"/>
      <c r="DJ782" s="301" t="e">
        <f aca="false">IF($E775&gt;0,DJ780/$E775,"-")</f>
        <v>#N/A</v>
      </c>
      <c r="DK782" s="301"/>
      <c r="DL782" s="300" t="e">
        <f aca="false">IF($E775&gt;0,DL780/$E775,"-")</f>
        <v>#N/A</v>
      </c>
      <c r="DM782" s="300"/>
      <c r="DN782" s="300" t="e">
        <f aca="false">IF($E775&gt;0,DN780/$E775,"-")</f>
        <v>#N/A</v>
      </c>
      <c r="DO782" s="300"/>
      <c r="DP782" s="300" t="e">
        <f aca="false">IF($E775&gt;0,DP780/$E775,"-")</f>
        <v>#N/A</v>
      </c>
      <c r="DQ782" s="300"/>
      <c r="DR782" s="300" t="e">
        <f aca="false">IF($E775&gt;0,DR780/$E775,"-")</f>
        <v>#N/A</v>
      </c>
      <c r="DS782" s="300"/>
      <c r="DT782" s="300" t="e">
        <f aca="false">IF($E775&gt;0,DT780/$E775,"-")</f>
        <v>#N/A</v>
      </c>
      <c r="DU782" s="300"/>
      <c r="DV782" s="300" t="e">
        <f aca="false">IF($E775&gt;0,DV780/$E775,"-")</f>
        <v>#N/A</v>
      </c>
      <c r="DW782" s="300"/>
      <c r="DX782" s="300" t="e">
        <f aca="false">IF($E775&gt;0,DX780/$E775,"-")</f>
        <v>#N/A</v>
      </c>
      <c r="DY782" s="300"/>
      <c r="DZ782" s="300" t="e">
        <f aca="false">IF($E775&gt;0,DZ780/$E775,"-")</f>
        <v>#N/A</v>
      </c>
      <c r="EA782" s="300"/>
      <c r="EB782" s="300" t="e">
        <f aca="false">IF($E775&gt;0,EB780/$E775,"-")</f>
        <v>#N/A</v>
      </c>
      <c r="EC782" s="300"/>
      <c r="ED782" s="300" t="e">
        <f aca="false">IF($E775&gt;0,ED780/$E775,"-")</f>
        <v>#N/A</v>
      </c>
      <c r="EE782" s="300"/>
      <c r="EF782" s="300" t="e">
        <f aca="false">IF($E775&gt;0,EF780/$E775,"-")</f>
        <v>#N/A</v>
      </c>
      <c r="EG782" s="300"/>
      <c r="EH782" s="300" t="e">
        <f aca="false">IF($E775&gt;0,EH780/$E775,"-")</f>
        <v>#N/A</v>
      </c>
      <c r="EI782" s="300"/>
      <c r="EJ782" s="300" t="e">
        <f aca="false">IF($E775&gt;0,EJ780/$E775,"-")</f>
        <v>#N/A</v>
      </c>
      <c r="EK782" s="300"/>
      <c r="EL782" s="300" t="e">
        <f aca="false">IF($E775&gt;0,EL780/$E775,"-")</f>
        <v>#N/A</v>
      </c>
      <c r="EM782" s="300"/>
      <c r="EN782" s="300" t="e">
        <f aca="false">IF($E775&gt;0,EN780/$E775,"-")</f>
        <v>#N/A</v>
      </c>
      <c r="EO782" s="300"/>
      <c r="EP782" s="300" t="e">
        <f aca="false">IF($E775&gt;0,EP780/$E775,"-")</f>
        <v>#N/A</v>
      </c>
      <c r="EQ782" s="300"/>
      <c r="ER782" s="300" t="e">
        <f aca="false">IF($E775&gt;0,ER780/$E775,"-")</f>
        <v>#N/A</v>
      </c>
      <c r="ES782" s="300"/>
      <c r="ET782" s="300" t="e">
        <f aca="false">IF($E775&gt;0,ET780/$E775,"-")</f>
        <v>#N/A</v>
      </c>
      <c r="EU782" s="300"/>
      <c r="EV782" s="300" t="e">
        <f aca="false">IF($E775&gt;0,EV780/$E775,"-")</f>
        <v>#N/A</v>
      </c>
      <c r="EW782" s="300"/>
      <c r="EX782" s="302" t="e">
        <f aca="false">IF($E775&gt;0,EX780/$E775,"-")</f>
        <v>#N/A</v>
      </c>
      <c r="EY782" s="302"/>
      <c r="EZ782" s="300" t="e">
        <f aca="false">IF($E775&gt;0,EZ780/$E775,"-")</f>
        <v>#N/A</v>
      </c>
      <c r="FA782" s="300"/>
      <c r="FB782" s="300" t="e">
        <f aca="false">IF($E775&gt;0,FB780/$E775,"-")</f>
        <v>#N/A</v>
      </c>
      <c r="FC782" s="300"/>
      <c r="FD782" s="300" t="e">
        <f aca="false">IF($E775&gt;0,FD780/$E775,"-")</f>
        <v>#N/A</v>
      </c>
      <c r="FE782" s="300"/>
      <c r="FF782" s="300" t="e">
        <f aca="false">IF($E775&gt;0,FF780/$E775,"-")</f>
        <v>#N/A</v>
      </c>
      <c r="FG782" s="300"/>
      <c r="FH782" s="300" t="e">
        <f aca="false">IF($E775&gt;0,FH780/$E775,"-")</f>
        <v>#N/A</v>
      </c>
      <c r="FI782" s="300"/>
      <c r="FJ782" s="300" t="e">
        <f aca="false">IF($E775&gt;0,FJ780/$E775,"-")</f>
        <v>#N/A</v>
      </c>
      <c r="FK782" s="300"/>
    </row>
    <row r="783" customFormat="false" ht="13.8" hidden="true" customHeight="false" outlineLevel="0" collapsed="false">
      <c r="A783" s="268"/>
      <c r="B783" s="269"/>
      <c r="C783" s="269"/>
      <c r="D783" s="271"/>
      <c r="E783" s="271"/>
      <c r="F783" s="269"/>
      <c r="G783" s="269"/>
      <c r="H783" s="269"/>
      <c r="I783" s="269"/>
      <c r="J783" s="269"/>
      <c r="K783" s="269"/>
      <c r="L783" s="274"/>
      <c r="M783" s="274"/>
      <c r="N783" s="274"/>
      <c r="O783" s="274"/>
      <c r="P783" s="274"/>
      <c r="Q783" s="274"/>
      <c r="R783" s="275"/>
      <c r="S783" s="275"/>
      <c r="T783" s="276"/>
      <c r="U783" s="276"/>
      <c r="V783" s="274"/>
      <c r="W783" s="274"/>
      <c r="X783" s="274"/>
      <c r="Y783" s="274"/>
      <c r="Z783" s="275"/>
      <c r="AA783" s="275"/>
      <c r="AB783" s="276"/>
      <c r="AC783" s="276"/>
      <c r="AD783" s="274"/>
      <c r="AE783" s="274"/>
      <c r="AF783" s="274"/>
      <c r="AG783" s="274"/>
      <c r="AH783" s="275"/>
      <c r="AI783" s="275"/>
      <c r="AJ783" s="276"/>
      <c r="AK783" s="276"/>
      <c r="AL783" s="274"/>
      <c r="AM783" s="274"/>
      <c r="AN783" s="274"/>
      <c r="AO783" s="274"/>
      <c r="AP783" s="275"/>
      <c r="AQ783" s="275"/>
      <c r="AR783" s="276"/>
      <c r="AS783" s="276"/>
      <c r="AT783" s="277"/>
      <c r="AU783" s="277"/>
      <c r="AV783" s="277"/>
      <c r="AW783" s="277"/>
      <c r="AX783" s="277"/>
      <c r="AY783" s="278"/>
      <c r="AZ783" s="279"/>
      <c r="BA783" s="277"/>
      <c r="BB783" s="277"/>
      <c r="BC783" s="277"/>
      <c r="BD783" s="277"/>
      <c r="BE783" s="277"/>
      <c r="BF783" s="277"/>
      <c r="BG783" s="278"/>
      <c r="BH783" s="279"/>
      <c r="BI783" s="277"/>
      <c r="BJ783" s="277"/>
      <c r="BK783" s="277"/>
      <c r="BL783" s="277"/>
      <c r="BM783" s="277"/>
      <c r="BN783" s="277"/>
      <c r="BO783" s="278"/>
      <c r="BP783" s="279"/>
      <c r="BQ783" s="277"/>
      <c r="BR783" s="277"/>
      <c r="BS783" s="277"/>
      <c r="BT783" s="277"/>
      <c r="BU783" s="277"/>
      <c r="BV783" s="277"/>
      <c r="BW783" s="278"/>
      <c r="BX783" s="279"/>
      <c r="BY783" s="277"/>
      <c r="BZ783" s="277"/>
      <c r="CA783" s="277"/>
      <c r="CB783" s="277"/>
      <c r="CC783" s="277"/>
      <c r="CD783" s="275"/>
      <c r="CE783" s="275"/>
      <c r="CF783" s="276"/>
      <c r="CG783" s="276"/>
      <c r="CH783" s="274"/>
      <c r="CI783" s="274"/>
      <c r="CJ783" s="274"/>
      <c r="CK783" s="274"/>
      <c r="CL783" s="275"/>
      <c r="CM783" s="275"/>
      <c r="CN783" s="276"/>
      <c r="CO783" s="276"/>
      <c r="CP783" s="280"/>
      <c r="CQ783" s="280"/>
      <c r="CR783" s="280"/>
      <c r="CS783" s="280"/>
      <c r="CT783" s="281"/>
      <c r="CU783" s="282"/>
      <c r="CV783" s="283"/>
      <c r="CW783" s="281"/>
      <c r="CX783" s="281"/>
      <c r="CY783" s="281"/>
      <c r="CZ783" s="281"/>
      <c r="DA783" s="281"/>
      <c r="DB783" s="281"/>
      <c r="DC783" s="282"/>
      <c r="DD783" s="283"/>
      <c r="DE783" s="281"/>
      <c r="DF783" s="281"/>
      <c r="DG783" s="281"/>
      <c r="DH783" s="281"/>
      <c r="DI783" s="281"/>
      <c r="DJ783" s="284"/>
      <c r="DK783" s="285"/>
      <c r="DL783" s="283"/>
      <c r="DM783" s="281"/>
      <c r="DN783" s="281"/>
      <c r="DO783" s="281"/>
      <c r="DP783" s="281"/>
      <c r="DQ783" s="281"/>
      <c r="DR783" s="281"/>
      <c r="DS783" s="282"/>
      <c r="DT783" s="283"/>
      <c r="DU783" s="281"/>
      <c r="DV783" s="281"/>
      <c r="DW783" s="281"/>
      <c r="DX783" s="281"/>
      <c r="DY783" s="281"/>
      <c r="DZ783" s="281"/>
      <c r="EA783" s="282"/>
      <c r="EB783" s="283"/>
      <c r="EC783" s="281"/>
      <c r="ED783" s="281"/>
      <c r="EE783" s="281"/>
      <c r="EF783" s="281"/>
      <c r="EG783" s="281"/>
      <c r="EH783" s="281"/>
      <c r="EI783" s="282"/>
      <c r="EJ783" s="283"/>
      <c r="EK783" s="281"/>
      <c r="EL783" s="281"/>
      <c r="EM783" s="281"/>
      <c r="EN783" s="281"/>
      <c r="EO783" s="281"/>
      <c r="EP783" s="281"/>
      <c r="EQ783" s="282"/>
      <c r="ER783" s="283"/>
      <c r="ES783" s="281"/>
      <c r="ET783" s="281"/>
      <c r="EU783" s="281"/>
      <c r="EV783" s="281"/>
      <c r="EW783" s="281"/>
      <c r="EX783" s="286"/>
      <c r="EY783" s="287"/>
      <c r="EZ783" s="283"/>
      <c r="FA783" s="281"/>
      <c r="FB783" s="281"/>
      <c r="FC783" s="281"/>
      <c r="FD783" s="281"/>
      <c r="FE783" s="281"/>
      <c r="FF783" s="281"/>
      <c r="FG783" s="282"/>
      <c r="FH783" s="283"/>
      <c r="FI783" s="281"/>
      <c r="FJ783" s="281"/>
      <c r="FK783" s="281"/>
    </row>
    <row r="784" customFormat="false" ht="12.75" hidden="true" customHeight="false" outlineLevel="0" collapsed="false">
      <c r="A784" s="232" t="s">
        <v>247</v>
      </c>
      <c r="B784" s="233" t="e">
        <f aca="false">VLOOKUP(A784,PLANEJAMENTO!$B$11:$C$96,2,FALSE())</f>
        <v>#N/A</v>
      </c>
      <c r="C784" s="232" t="e">
        <f aca="false">VLOOKUP(A784,PLANEJAMENTO!$B$11:$D$96,3,FALSE())</f>
        <v>#N/A</v>
      </c>
      <c r="D784" s="234" t="e">
        <f aca="false">VLOOKUP(A784,PLANEJAMENTO!$B$11:$E$96,4,FALSE())</f>
        <v>#N/A</v>
      </c>
      <c r="E784" s="234" t="e">
        <f aca="false">D784</f>
        <v>#N/A</v>
      </c>
      <c r="F784" s="235" t="n">
        <f aca="false">PRODUÇÕES!D62</f>
        <v>816.666666666667</v>
      </c>
      <c r="G784" s="234" t="n">
        <f aca="false">F784*8</f>
        <v>6533.33333333333</v>
      </c>
      <c r="H784" s="234"/>
      <c r="I784" s="237"/>
      <c r="J784" s="238"/>
      <c r="K784" s="305" t="s">
        <v>159</v>
      </c>
      <c r="L784" s="240"/>
      <c r="M784" s="240"/>
      <c r="N784" s="240"/>
      <c r="O784" s="240"/>
      <c r="P784" s="240"/>
      <c r="Q784" s="240"/>
      <c r="R784" s="240"/>
      <c r="S784" s="240"/>
      <c r="T784" s="240"/>
      <c r="U784" s="240"/>
      <c r="V784" s="240"/>
      <c r="W784" s="240"/>
      <c r="X784" s="240"/>
      <c r="Y784" s="240"/>
      <c r="Z784" s="240"/>
      <c r="AA784" s="240"/>
      <c r="AB784" s="240"/>
      <c r="AC784" s="240"/>
      <c r="AD784" s="240"/>
      <c r="AE784" s="240"/>
      <c r="AF784" s="240"/>
      <c r="AG784" s="240"/>
      <c r="AH784" s="240"/>
      <c r="AI784" s="240"/>
      <c r="AJ784" s="240"/>
      <c r="AK784" s="240"/>
      <c r="AL784" s="240"/>
      <c r="AM784" s="240"/>
      <c r="AN784" s="240"/>
      <c r="AO784" s="240"/>
      <c r="AP784" s="240"/>
      <c r="AQ784" s="240"/>
      <c r="AR784" s="240"/>
      <c r="AS784" s="240"/>
      <c r="AT784" s="240"/>
      <c r="AU784" s="240"/>
      <c r="AV784" s="240"/>
      <c r="AW784" s="240"/>
      <c r="AX784" s="240"/>
      <c r="AY784" s="240"/>
      <c r="AZ784" s="240"/>
      <c r="BA784" s="240"/>
      <c r="BB784" s="240"/>
      <c r="BC784" s="240"/>
      <c r="BD784" s="240"/>
      <c r="BE784" s="240"/>
      <c r="BF784" s="345"/>
      <c r="BG784" s="345"/>
      <c r="BH784" s="240"/>
      <c r="BI784" s="240"/>
      <c r="BJ784" s="240"/>
      <c r="BK784" s="240"/>
      <c r="BL784" s="240"/>
      <c r="BM784" s="240"/>
      <c r="BN784" s="240"/>
      <c r="BO784" s="240"/>
      <c r="BP784" s="240"/>
      <c r="BQ784" s="240"/>
      <c r="BR784" s="308"/>
      <c r="BS784" s="308"/>
      <c r="BT784" s="308"/>
      <c r="BU784" s="308"/>
      <c r="BV784" s="308"/>
      <c r="BW784" s="308"/>
      <c r="BX784" s="308"/>
      <c r="BY784" s="308"/>
      <c r="BZ784" s="308"/>
      <c r="CA784" s="308"/>
      <c r="CB784" s="308"/>
      <c r="CC784" s="308"/>
      <c r="CD784" s="308"/>
      <c r="CE784" s="308"/>
      <c r="CF784" s="308"/>
      <c r="CG784" s="308"/>
      <c r="CH784" s="308"/>
      <c r="CI784" s="308"/>
      <c r="CJ784" s="308"/>
      <c r="CK784" s="308"/>
      <c r="CL784" s="308" t="n">
        <v>1</v>
      </c>
      <c r="CM784" s="308"/>
      <c r="CN784" s="308" t="n">
        <v>1</v>
      </c>
      <c r="CO784" s="308"/>
      <c r="CP784" s="308" t="n">
        <v>1</v>
      </c>
      <c r="CQ784" s="308"/>
      <c r="CR784" s="308"/>
      <c r="CS784" s="308"/>
      <c r="CT784" s="308" t="n">
        <v>2</v>
      </c>
      <c r="CU784" s="308"/>
      <c r="CV784" s="308"/>
      <c r="CW784" s="308"/>
      <c r="CX784" s="308"/>
      <c r="CY784" s="308"/>
      <c r="CZ784" s="308"/>
      <c r="DA784" s="308"/>
      <c r="DB784" s="308"/>
      <c r="DC784" s="308"/>
      <c r="DD784" s="308"/>
      <c r="DE784" s="308"/>
      <c r="DF784" s="308"/>
      <c r="DG784" s="308"/>
      <c r="DH784" s="308"/>
      <c r="DI784" s="308"/>
      <c r="DJ784" s="315"/>
      <c r="DK784" s="315"/>
      <c r="DL784" s="308"/>
      <c r="DM784" s="308"/>
      <c r="DN784" s="308"/>
      <c r="DO784" s="308"/>
      <c r="DP784" s="308"/>
      <c r="DQ784" s="308"/>
      <c r="DR784" s="308"/>
      <c r="DS784" s="308"/>
      <c r="DT784" s="308"/>
      <c r="DU784" s="308"/>
      <c r="DV784" s="308"/>
      <c r="DW784" s="308"/>
      <c r="DX784" s="308"/>
      <c r="DY784" s="308"/>
      <c r="DZ784" s="308"/>
      <c r="EA784" s="308"/>
      <c r="EB784" s="308"/>
      <c r="EC784" s="308"/>
      <c r="ED784" s="308"/>
      <c r="EE784" s="308"/>
      <c r="EF784" s="308"/>
      <c r="EG784" s="308"/>
      <c r="EH784" s="308"/>
      <c r="EI784" s="308"/>
      <c r="EJ784" s="308"/>
      <c r="EK784" s="308"/>
      <c r="EL784" s="308"/>
      <c r="EM784" s="308"/>
      <c r="EN784" s="308"/>
      <c r="EO784" s="308"/>
      <c r="EP784" s="308"/>
      <c r="EQ784" s="308"/>
      <c r="ER784" s="308"/>
      <c r="ES784" s="308"/>
      <c r="ET784" s="308"/>
      <c r="EU784" s="308"/>
      <c r="EV784" s="308"/>
      <c r="EW784" s="308"/>
      <c r="EX784" s="309"/>
      <c r="EY784" s="309"/>
      <c r="EZ784" s="308"/>
      <c r="FA784" s="308"/>
      <c r="FB784" s="308"/>
      <c r="FC784" s="308"/>
      <c r="FD784" s="308"/>
      <c r="FE784" s="308"/>
      <c r="FF784" s="308"/>
      <c r="FG784" s="308"/>
      <c r="FH784" s="308"/>
      <c r="FI784" s="308"/>
      <c r="FJ784" s="308"/>
      <c r="FK784" s="308"/>
    </row>
    <row r="785" customFormat="false" ht="12.75" hidden="true" customHeight="false" outlineLevel="0" collapsed="false">
      <c r="A785" s="232"/>
      <c r="B785" s="233"/>
      <c r="C785" s="232"/>
      <c r="D785" s="234"/>
      <c r="E785" s="234"/>
      <c r="F785" s="235"/>
      <c r="G785" s="234"/>
      <c r="H785" s="234"/>
      <c r="I785" s="237"/>
      <c r="J785" s="238"/>
      <c r="K785" s="244" t="s">
        <v>160</v>
      </c>
      <c r="L785" s="245"/>
      <c r="M785" s="245"/>
      <c r="N785" s="245"/>
      <c r="O785" s="245"/>
      <c r="P785" s="245"/>
      <c r="Q785" s="245"/>
      <c r="R785" s="245"/>
      <c r="S785" s="245"/>
      <c r="T785" s="245"/>
      <c r="U785" s="245"/>
      <c r="V785" s="245"/>
      <c r="W785" s="245"/>
      <c r="X785" s="245"/>
      <c r="Y785" s="245"/>
      <c r="Z785" s="245"/>
      <c r="AA785" s="245"/>
      <c r="AB785" s="245"/>
      <c r="AC785" s="245"/>
      <c r="AD785" s="245"/>
      <c r="AE785" s="245"/>
      <c r="AF785" s="245"/>
      <c r="AG785" s="245"/>
      <c r="AH785" s="245"/>
      <c r="AI785" s="245"/>
      <c r="AJ785" s="245"/>
      <c r="AK785" s="245"/>
      <c r="AL785" s="245"/>
      <c r="AM785" s="245"/>
      <c r="AN785" s="245"/>
      <c r="AO785" s="245"/>
      <c r="AP785" s="245"/>
      <c r="AQ785" s="245"/>
      <c r="AR785" s="245"/>
      <c r="AS785" s="245"/>
      <c r="AT785" s="245"/>
      <c r="AU785" s="245"/>
      <c r="AV785" s="245"/>
      <c r="AW785" s="245"/>
      <c r="AX785" s="245"/>
      <c r="AY785" s="245"/>
      <c r="AZ785" s="245"/>
      <c r="BA785" s="245"/>
      <c r="BB785" s="245"/>
      <c r="BC785" s="245"/>
      <c r="BD785" s="245"/>
      <c r="BE785" s="245"/>
      <c r="BF785" s="245"/>
      <c r="BG785" s="245"/>
      <c r="BH785" s="245"/>
      <c r="BI785" s="245"/>
      <c r="BJ785" s="245"/>
      <c r="BK785" s="245"/>
      <c r="BL785" s="245"/>
      <c r="BM785" s="245"/>
      <c r="BN785" s="245"/>
      <c r="BO785" s="245"/>
      <c r="BP785" s="245"/>
      <c r="BQ785" s="245"/>
      <c r="BR785" s="245"/>
      <c r="BS785" s="245"/>
      <c r="BT785" s="245"/>
      <c r="BU785" s="245"/>
      <c r="BV785" s="245"/>
      <c r="BW785" s="245"/>
      <c r="BX785" s="245"/>
      <c r="BY785" s="245"/>
      <c r="BZ785" s="245"/>
      <c r="CA785" s="245"/>
      <c r="CB785" s="245"/>
      <c r="CC785" s="245"/>
      <c r="CD785" s="245"/>
      <c r="CE785" s="245"/>
      <c r="CF785" s="245"/>
      <c r="CG785" s="245"/>
      <c r="CH785" s="245"/>
      <c r="CI785" s="245"/>
      <c r="CJ785" s="245"/>
      <c r="CK785" s="245"/>
      <c r="CL785" s="245" t="n">
        <v>1</v>
      </c>
      <c r="CM785" s="245"/>
      <c r="CN785" s="245" t="n">
        <v>1</v>
      </c>
      <c r="CO785" s="245"/>
      <c r="CP785" s="245" t="n">
        <v>1</v>
      </c>
      <c r="CQ785" s="245"/>
      <c r="CR785" s="245"/>
      <c r="CS785" s="245"/>
      <c r="CT785" s="245" t="n">
        <v>1</v>
      </c>
      <c r="CU785" s="245"/>
      <c r="CV785" s="245"/>
      <c r="CW785" s="245"/>
      <c r="CX785" s="245"/>
      <c r="CY785" s="245"/>
      <c r="CZ785" s="245"/>
      <c r="DA785" s="245"/>
      <c r="DB785" s="245"/>
      <c r="DC785" s="245"/>
      <c r="DD785" s="245"/>
      <c r="DE785" s="245"/>
      <c r="DF785" s="245"/>
      <c r="DG785" s="245"/>
      <c r="DH785" s="245"/>
      <c r="DI785" s="245"/>
      <c r="DJ785" s="310"/>
      <c r="DK785" s="310"/>
      <c r="DL785" s="245"/>
      <c r="DM785" s="245"/>
      <c r="DN785" s="245"/>
      <c r="DO785" s="245"/>
      <c r="DP785" s="245"/>
      <c r="DQ785" s="245"/>
      <c r="DR785" s="245"/>
      <c r="DS785" s="245"/>
      <c r="DT785" s="245"/>
      <c r="DU785" s="245"/>
      <c r="DV785" s="245"/>
      <c r="DW785" s="245"/>
      <c r="DX785" s="245"/>
      <c r="DY785" s="245"/>
      <c r="DZ785" s="245"/>
      <c r="EA785" s="245"/>
      <c r="EB785" s="245"/>
      <c r="EC785" s="245"/>
      <c r="ED785" s="245"/>
      <c r="EE785" s="245"/>
      <c r="EF785" s="245"/>
      <c r="EG785" s="245"/>
      <c r="EH785" s="245"/>
      <c r="EI785" s="245"/>
      <c r="EJ785" s="245"/>
      <c r="EK785" s="245"/>
      <c r="EL785" s="245"/>
      <c r="EM785" s="245"/>
      <c r="EN785" s="245"/>
      <c r="EO785" s="245"/>
      <c r="EP785" s="245"/>
      <c r="EQ785" s="245"/>
      <c r="ER785" s="245"/>
      <c r="ES785" s="245"/>
      <c r="ET785" s="245"/>
      <c r="EU785" s="245"/>
      <c r="EV785" s="245"/>
      <c r="EW785" s="245"/>
      <c r="EX785" s="246"/>
      <c r="EY785" s="246"/>
      <c r="EZ785" s="245"/>
      <c r="FA785" s="245"/>
      <c r="FB785" s="245"/>
      <c r="FC785" s="245"/>
      <c r="FD785" s="245"/>
      <c r="FE785" s="245"/>
      <c r="FF785" s="245"/>
      <c r="FG785" s="245"/>
      <c r="FH785" s="245"/>
      <c r="FI785" s="245"/>
      <c r="FJ785" s="245"/>
      <c r="FK785" s="245"/>
    </row>
    <row r="786" customFormat="false" ht="12.75" hidden="true" customHeight="false" outlineLevel="0" collapsed="false">
      <c r="A786" s="232"/>
      <c r="B786" s="233"/>
      <c r="C786" s="232"/>
      <c r="D786" s="234"/>
      <c r="E786" s="234"/>
      <c r="F786" s="235"/>
      <c r="G786" s="234"/>
      <c r="H786" s="234"/>
      <c r="I786" s="237"/>
      <c r="J786" s="238"/>
      <c r="K786" s="247" t="s">
        <v>161</v>
      </c>
      <c r="L786" s="248" t="n">
        <f aca="false">(L784*L785*$G784)*$L$8</f>
        <v>0</v>
      </c>
      <c r="M786" s="248"/>
      <c r="N786" s="248" t="n">
        <f aca="false">(N784*N785*$G784)*$L$8</f>
        <v>0</v>
      </c>
      <c r="O786" s="248"/>
      <c r="P786" s="248" t="n">
        <f aca="false">(P784*P785*$G784)*$L$8</f>
        <v>0</v>
      </c>
      <c r="Q786" s="248"/>
      <c r="R786" s="248" t="n">
        <f aca="false">(R784*R785*$G784)*$L$8</f>
        <v>0</v>
      </c>
      <c r="S786" s="248"/>
      <c r="T786" s="248" t="n">
        <f aca="false">(T784*T785*$G784)*$T$8</f>
        <v>0</v>
      </c>
      <c r="U786" s="248"/>
      <c r="V786" s="248" t="n">
        <f aca="false">(V784*V785*$G784)*$T$8</f>
        <v>0</v>
      </c>
      <c r="W786" s="248"/>
      <c r="X786" s="248" t="n">
        <f aca="false">(X784*X785*$G784)*$T$8</f>
        <v>0</v>
      </c>
      <c r="Y786" s="248"/>
      <c r="Z786" s="248" t="n">
        <f aca="false">(Z784*Z785*$G784)*$T$8</f>
        <v>0</v>
      </c>
      <c r="AA786" s="248"/>
      <c r="AB786" s="248" t="n">
        <f aca="false">(AB784*AB785*$G784)*$AB$8</f>
        <v>0</v>
      </c>
      <c r="AC786" s="248"/>
      <c r="AD786" s="248" t="n">
        <f aca="false">(AD784*AD785*$G784)*$AB$8</f>
        <v>0</v>
      </c>
      <c r="AE786" s="248"/>
      <c r="AF786" s="248" t="n">
        <f aca="false">(AF784*AF785*$G784)*$AB$8</f>
        <v>0</v>
      </c>
      <c r="AG786" s="248"/>
      <c r="AH786" s="248" t="n">
        <f aca="false">(AH784*AH785*$G784)*$AB$8</f>
        <v>0</v>
      </c>
      <c r="AI786" s="248"/>
      <c r="AJ786" s="248" t="n">
        <f aca="false">(AJ784*AJ785*$G784)*$AJ$8</f>
        <v>0</v>
      </c>
      <c r="AK786" s="248"/>
      <c r="AL786" s="248" t="n">
        <f aca="false">(AL784*AL785*$G784)*$AJ$8</f>
        <v>0</v>
      </c>
      <c r="AM786" s="248"/>
      <c r="AN786" s="248" t="n">
        <f aca="false">(AN784*AN785*$G784)*$AJ$8</f>
        <v>0</v>
      </c>
      <c r="AO786" s="248"/>
      <c r="AP786" s="248" t="n">
        <f aca="false">(AP784*AP785*$G784)*$AJ$8</f>
        <v>0</v>
      </c>
      <c r="AQ786" s="248"/>
      <c r="AR786" s="248" t="n">
        <f aca="false">(AR784*AR785*$G784)*$AT$8</f>
        <v>0</v>
      </c>
      <c r="AS786" s="248"/>
      <c r="AT786" s="248" t="n">
        <f aca="false">(AT784*AT785*$G784)*$AT$8</f>
        <v>0</v>
      </c>
      <c r="AU786" s="248"/>
      <c r="AV786" s="248" t="n">
        <f aca="false">(AV784*AV785*$G784)*$AT$8</f>
        <v>0</v>
      </c>
      <c r="AW786" s="248"/>
      <c r="AX786" s="248" t="n">
        <f aca="false">(AX784*AX785*$G784)*$AT$8</f>
        <v>0</v>
      </c>
      <c r="AY786" s="248"/>
      <c r="AZ786" s="248" t="n">
        <f aca="false">(AZ784*AZ785*$G784)*$BB$8</f>
        <v>0</v>
      </c>
      <c r="BA786" s="248"/>
      <c r="BB786" s="248" t="n">
        <f aca="false">(BB784*BB785*$G784)*$BB$8</f>
        <v>0</v>
      </c>
      <c r="BC786" s="248"/>
      <c r="BD786" s="248" t="n">
        <f aca="false">(BD784*BD785*$G784)*$BB$8</f>
        <v>0</v>
      </c>
      <c r="BE786" s="248"/>
      <c r="BF786" s="248" t="n">
        <f aca="false">(BF784*BF785*$G784)*$BB$8</f>
        <v>0</v>
      </c>
      <c r="BG786" s="248"/>
      <c r="BH786" s="248" t="n">
        <f aca="false">(BH784*BH785*$G784)*$BJ$8</f>
        <v>0</v>
      </c>
      <c r="BI786" s="248"/>
      <c r="BJ786" s="248" t="n">
        <f aca="false">(BJ784*BJ785*$G784)*$BJ$8</f>
        <v>0</v>
      </c>
      <c r="BK786" s="248"/>
      <c r="BL786" s="248" t="n">
        <f aca="false">(BL784*BL785*$G784)*$BJ$8</f>
        <v>0</v>
      </c>
      <c r="BM786" s="248"/>
      <c r="BN786" s="248" t="n">
        <f aca="false">(BN784*BN785*$G784)*$BJ$8</f>
        <v>0</v>
      </c>
      <c r="BO786" s="248"/>
      <c r="BP786" s="248" t="n">
        <f aca="false">(BP784*BP785*$G784)*$BT$8</f>
        <v>0</v>
      </c>
      <c r="BQ786" s="248"/>
      <c r="BR786" s="248" t="n">
        <f aca="false">(BR784*BR785*$G784)*$BT$8</f>
        <v>0</v>
      </c>
      <c r="BS786" s="248"/>
      <c r="BT786" s="248" t="n">
        <f aca="false">(BT784*BT785*$G784)*$BT$8</f>
        <v>0</v>
      </c>
      <c r="BU786" s="248"/>
      <c r="BV786" s="248" t="n">
        <f aca="false">(BV784*BV785*$G784)*$BT$8</f>
        <v>0</v>
      </c>
      <c r="BW786" s="248"/>
      <c r="BX786" s="248" t="n">
        <f aca="false">(BX784*BX785*$G784)*$CB$8</f>
        <v>0</v>
      </c>
      <c r="BY786" s="248"/>
      <c r="BZ786" s="248" t="n">
        <f aca="false">(BZ784*BZ785*$G784)*$CB$8</f>
        <v>0</v>
      </c>
      <c r="CA786" s="248"/>
      <c r="CB786" s="248" t="n">
        <f aca="false">(CB784*CB785*$G784)*$CB$8</f>
        <v>0</v>
      </c>
      <c r="CC786" s="248"/>
      <c r="CD786" s="248" t="n">
        <f aca="false">(CD784*CD785*$G784)*$CB$8</f>
        <v>0</v>
      </c>
      <c r="CE786" s="248"/>
      <c r="CF786" s="248" t="n">
        <f aca="false">(CF784*CF785*$G784)*$CJ$8</f>
        <v>0</v>
      </c>
      <c r="CG786" s="248"/>
      <c r="CH786" s="248" t="n">
        <f aca="false">(CH784*CH785*$G784)*$CJ$8</f>
        <v>0</v>
      </c>
      <c r="CI786" s="248"/>
      <c r="CJ786" s="248" t="n">
        <f aca="false">(CJ784*CJ785*$G784)*$CJ$8</f>
        <v>0</v>
      </c>
      <c r="CK786" s="248"/>
      <c r="CL786" s="248" t="n">
        <f aca="false">(CL784*CL785*$G784)*$CJ$8</f>
        <v>6533.33333333333</v>
      </c>
      <c r="CM786" s="248"/>
      <c r="CN786" s="248" t="n">
        <f aca="false">(CN784*CN785*$G784)*$CJ$8</f>
        <v>6533.33333333333</v>
      </c>
      <c r="CO786" s="248"/>
      <c r="CP786" s="248" t="n">
        <f aca="false">(CP784*CP785*$G784)*$CJ$8</f>
        <v>6533.33333333333</v>
      </c>
      <c r="CQ786" s="248"/>
      <c r="CR786" s="248" t="n">
        <f aca="false">(CR784*CR785*$G784)*$CJ$8</f>
        <v>0</v>
      </c>
      <c r="CS786" s="248"/>
      <c r="CT786" s="248" t="n">
        <f aca="false">(CT784*CT785*$G784)*$CT$8</f>
        <v>13023.1111111111</v>
      </c>
      <c r="CU786" s="248"/>
      <c r="CV786" s="248" t="n">
        <f aca="false">(CV784*CV785*$G784)*$DB$8</f>
        <v>0</v>
      </c>
      <c r="CW786" s="248"/>
      <c r="CX786" s="248" t="n">
        <f aca="false">(CX784*CX785*$G784)*$DB$8</f>
        <v>0</v>
      </c>
      <c r="CY786" s="248"/>
      <c r="CZ786" s="248" t="n">
        <f aca="false">(CZ784*CZ785*$G784)*$DB$8</f>
        <v>0</v>
      </c>
      <c r="DA786" s="248"/>
      <c r="DB786" s="248" t="n">
        <f aca="false">(DB784*DB785*$G784)*$DB$8</f>
        <v>0</v>
      </c>
      <c r="DC786" s="248"/>
      <c r="DD786" s="248" t="n">
        <f aca="false">(DD784*DD785*$G784)*$DB$8</f>
        <v>0</v>
      </c>
      <c r="DE786" s="248"/>
      <c r="DF786" s="248" t="n">
        <f aca="false">(DF784*DF785*$G784)*$DB$8</f>
        <v>0</v>
      </c>
      <c r="DG786" s="248"/>
      <c r="DH786" s="248" t="n">
        <f aca="false">(DH784*DH785*$G784)*$DB$8</f>
        <v>0</v>
      </c>
      <c r="DI786" s="248"/>
      <c r="DJ786" s="292" t="n">
        <f aca="false">(DJ784*DJ785*$G784)*$DB$8</f>
        <v>0</v>
      </c>
      <c r="DK786" s="292"/>
      <c r="DL786" s="248" t="n">
        <f aca="false">(DL784*DL785*$G784)*$DB$8</f>
        <v>0</v>
      </c>
      <c r="DM786" s="248"/>
      <c r="DN786" s="248" t="n">
        <f aca="false">(DN784*DN785*$G784)*$DB$8</f>
        <v>0</v>
      </c>
      <c r="DO786" s="248"/>
      <c r="DP786" s="248" t="n">
        <f aca="false">(DP784*DP785*$G784)*$DB$8</f>
        <v>0</v>
      </c>
      <c r="DQ786" s="248"/>
      <c r="DR786" s="248" t="n">
        <f aca="false">(DR784*DR785*$G784)*$DB$8</f>
        <v>0</v>
      </c>
      <c r="DS786" s="248"/>
      <c r="DT786" s="248" t="n">
        <f aca="false">(DT784*DT785*$G784)*$DB$8</f>
        <v>0</v>
      </c>
      <c r="DU786" s="248"/>
      <c r="DV786" s="248" t="n">
        <f aca="false">(DV784*DV785*$G784)*$DB$8</f>
        <v>0</v>
      </c>
      <c r="DW786" s="248"/>
      <c r="DX786" s="248" t="n">
        <f aca="false">(DX784*DX785*$G784)*$DB$8</f>
        <v>0</v>
      </c>
      <c r="DY786" s="248"/>
      <c r="DZ786" s="248" t="n">
        <f aca="false">(DZ784*DZ785*$G784)*$DB$8</f>
        <v>0</v>
      </c>
      <c r="EA786" s="248"/>
      <c r="EB786" s="248" t="n">
        <f aca="false">(EB784*EB785*$G784)*$DB$8</f>
        <v>0</v>
      </c>
      <c r="EC786" s="248"/>
      <c r="ED786" s="248" t="n">
        <f aca="false">(ED784*ED785*$G784)*$DB$8</f>
        <v>0</v>
      </c>
      <c r="EE786" s="248"/>
      <c r="EF786" s="248" t="n">
        <f aca="false">(EF784*EF785*$G784)*$DB$8</f>
        <v>0</v>
      </c>
      <c r="EG786" s="248"/>
      <c r="EH786" s="248" t="n">
        <f aca="false">(EH784*EH785*$G784)*$DB$8</f>
        <v>0</v>
      </c>
      <c r="EI786" s="248"/>
      <c r="EJ786" s="248" t="n">
        <f aca="false">(EJ784*EJ785*$G784)*$DB$8</f>
        <v>0</v>
      </c>
      <c r="EK786" s="248"/>
      <c r="EL786" s="248" t="n">
        <f aca="false">(EL784*EL785*$G784)*$DB$8</f>
        <v>0</v>
      </c>
      <c r="EM786" s="248"/>
      <c r="EN786" s="248" t="n">
        <f aca="false">(EN784*EN785*$G784)*$DB$8</f>
        <v>0</v>
      </c>
      <c r="EO786" s="248"/>
      <c r="EP786" s="248" t="n">
        <f aca="false">(EP784*EP785*$G784)*$DB$8</f>
        <v>0</v>
      </c>
      <c r="EQ786" s="248"/>
      <c r="ER786" s="248" t="n">
        <f aca="false">(ER784*ER785*$G784)*$DB$8</f>
        <v>0</v>
      </c>
      <c r="ES786" s="248"/>
      <c r="ET786" s="248" t="n">
        <f aca="false">(ET784*ET785*$G784)*$DB$8</f>
        <v>0</v>
      </c>
      <c r="EU786" s="248"/>
      <c r="EV786" s="248" t="n">
        <f aca="false">(EV784*EV785*$G784)*$DB$8</f>
        <v>0</v>
      </c>
      <c r="EW786" s="248"/>
      <c r="EX786" s="249" t="n">
        <f aca="false">(EX784*EX785*$G784)*$DB$8</f>
        <v>0</v>
      </c>
      <c r="EY786" s="249"/>
      <c r="EZ786" s="248" t="n">
        <f aca="false">(EZ784*EZ785*$G784)*$DB$8</f>
        <v>0</v>
      </c>
      <c r="FA786" s="248"/>
      <c r="FB786" s="248" t="n">
        <f aca="false">(FB784*FB785*$G784)*$DB$8</f>
        <v>0</v>
      </c>
      <c r="FC786" s="248"/>
      <c r="FD786" s="248" t="n">
        <f aca="false">(FD784*FD785*$G784)*$DB$8</f>
        <v>0</v>
      </c>
      <c r="FE786" s="248"/>
      <c r="FF786" s="248" t="n">
        <f aca="false">(FF784*FF785*$G784)*$DB$8</f>
        <v>0</v>
      </c>
      <c r="FG786" s="248"/>
      <c r="FH786" s="248" t="n">
        <f aca="false">(FH784*FH785*$G784)*$DB$8</f>
        <v>0</v>
      </c>
      <c r="FI786" s="248"/>
      <c r="FJ786" s="248" t="n">
        <f aca="false">(FJ784*FJ785*$G784)*$DB$8</f>
        <v>0</v>
      </c>
      <c r="FK786" s="248"/>
    </row>
    <row r="787" customFormat="false" ht="12.75" hidden="true" customHeight="false" outlineLevel="0" collapsed="false">
      <c r="A787" s="232"/>
      <c r="B787" s="233"/>
      <c r="C787" s="232"/>
      <c r="D787" s="234"/>
      <c r="E787" s="234"/>
      <c r="F787" s="235"/>
      <c r="G787" s="234"/>
      <c r="H787" s="234"/>
      <c r="I787" s="237"/>
      <c r="J787" s="238"/>
      <c r="K787" s="250" t="s">
        <v>162</v>
      </c>
      <c r="L787" s="251" t="n">
        <f aca="false">L786</f>
        <v>0</v>
      </c>
      <c r="M787" s="251"/>
      <c r="N787" s="251" t="n">
        <f aca="false">L787+N786</f>
        <v>0</v>
      </c>
      <c r="O787" s="251"/>
      <c r="P787" s="251" t="n">
        <f aca="false">N787+P786</f>
        <v>0</v>
      </c>
      <c r="Q787" s="251"/>
      <c r="R787" s="251" t="n">
        <f aca="false">P787+R786</f>
        <v>0</v>
      </c>
      <c r="S787" s="251"/>
      <c r="T787" s="251" t="n">
        <f aca="false">R787+T786</f>
        <v>0</v>
      </c>
      <c r="U787" s="251"/>
      <c r="V787" s="251" t="n">
        <f aca="false">T787+V786</f>
        <v>0</v>
      </c>
      <c r="W787" s="251"/>
      <c r="X787" s="251" t="n">
        <f aca="false">V787+X786</f>
        <v>0</v>
      </c>
      <c r="Y787" s="251"/>
      <c r="Z787" s="251" t="n">
        <f aca="false">X787+Z786</f>
        <v>0</v>
      </c>
      <c r="AA787" s="251"/>
      <c r="AB787" s="251" t="n">
        <f aca="false">Z787+AB786</f>
        <v>0</v>
      </c>
      <c r="AC787" s="251"/>
      <c r="AD787" s="251" t="n">
        <f aca="false">AB787+AD786</f>
        <v>0</v>
      </c>
      <c r="AE787" s="251"/>
      <c r="AF787" s="251" t="n">
        <f aca="false">AD787+AF786</f>
        <v>0</v>
      </c>
      <c r="AG787" s="251"/>
      <c r="AH787" s="251" t="n">
        <f aca="false">AF787+AH786</f>
        <v>0</v>
      </c>
      <c r="AI787" s="251"/>
      <c r="AJ787" s="251" t="n">
        <f aca="false">AH787+AJ786</f>
        <v>0</v>
      </c>
      <c r="AK787" s="251"/>
      <c r="AL787" s="251" t="n">
        <f aca="false">AJ787+AL786</f>
        <v>0</v>
      </c>
      <c r="AM787" s="251"/>
      <c r="AN787" s="251" t="n">
        <f aca="false">AL787+AN786</f>
        <v>0</v>
      </c>
      <c r="AO787" s="251"/>
      <c r="AP787" s="251" t="n">
        <f aca="false">AN787+AP786</f>
        <v>0</v>
      </c>
      <c r="AQ787" s="251"/>
      <c r="AR787" s="251" t="n">
        <f aca="false">AP787+AR786</f>
        <v>0</v>
      </c>
      <c r="AS787" s="251"/>
      <c r="AT787" s="251" t="n">
        <f aca="false">AR787+AT786</f>
        <v>0</v>
      </c>
      <c r="AU787" s="251"/>
      <c r="AV787" s="251" t="n">
        <f aca="false">AT787+AV786</f>
        <v>0</v>
      </c>
      <c r="AW787" s="251"/>
      <c r="AX787" s="251" t="n">
        <f aca="false">AV787+AX786</f>
        <v>0</v>
      </c>
      <c r="AY787" s="251"/>
      <c r="AZ787" s="251" t="n">
        <f aca="false">AX787+AZ786</f>
        <v>0</v>
      </c>
      <c r="BA787" s="251"/>
      <c r="BB787" s="251" t="n">
        <f aca="false">AZ787+BB786</f>
        <v>0</v>
      </c>
      <c r="BC787" s="251"/>
      <c r="BD787" s="251" t="n">
        <f aca="false">BB787+BD786</f>
        <v>0</v>
      </c>
      <c r="BE787" s="251"/>
      <c r="BF787" s="251" t="n">
        <f aca="false">BD787+BF786</f>
        <v>0</v>
      </c>
      <c r="BG787" s="251"/>
      <c r="BH787" s="251" t="n">
        <f aca="false">BF787+BH786</f>
        <v>0</v>
      </c>
      <c r="BI787" s="251"/>
      <c r="BJ787" s="251" t="n">
        <f aca="false">BH787+BJ786</f>
        <v>0</v>
      </c>
      <c r="BK787" s="251"/>
      <c r="BL787" s="251" t="n">
        <f aca="false">BJ787+BL786</f>
        <v>0</v>
      </c>
      <c r="BM787" s="251"/>
      <c r="BN787" s="251" t="n">
        <f aca="false">BL787+BN786</f>
        <v>0</v>
      </c>
      <c r="BO787" s="251"/>
      <c r="BP787" s="251" t="n">
        <f aca="false">BN787+BP786</f>
        <v>0</v>
      </c>
      <c r="BQ787" s="251"/>
      <c r="BR787" s="251" t="n">
        <f aca="false">BP787+BR786</f>
        <v>0</v>
      </c>
      <c r="BS787" s="251"/>
      <c r="BT787" s="251" t="n">
        <f aca="false">BR787+BT786</f>
        <v>0</v>
      </c>
      <c r="BU787" s="251"/>
      <c r="BV787" s="251" t="n">
        <f aca="false">BT787+BV786</f>
        <v>0</v>
      </c>
      <c r="BW787" s="251"/>
      <c r="BX787" s="251" t="n">
        <f aca="false">BV787+BX786</f>
        <v>0</v>
      </c>
      <c r="BY787" s="251"/>
      <c r="BZ787" s="251" t="n">
        <f aca="false">BX787+BZ786</f>
        <v>0</v>
      </c>
      <c r="CA787" s="251"/>
      <c r="CB787" s="251" t="n">
        <f aca="false">BZ787+CB786</f>
        <v>0</v>
      </c>
      <c r="CC787" s="251"/>
      <c r="CD787" s="251" t="n">
        <f aca="false">CB787+CD786</f>
        <v>0</v>
      </c>
      <c r="CE787" s="251"/>
      <c r="CF787" s="251" t="n">
        <f aca="false">CD787+CF786</f>
        <v>0</v>
      </c>
      <c r="CG787" s="251"/>
      <c r="CH787" s="251" t="n">
        <f aca="false">CF787+CH786</f>
        <v>0</v>
      </c>
      <c r="CI787" s="251"/>
      <c r="CJ787" s="251" t="n">
        <f aca="false">CH787+CJ786</f>
        <v>0</v>
      </c>
      <c r="CK787" s="251"/>
      <c r="CL787" s="251" t="n">
        <f aca="false">CJ787+CL786</f>
        <v>6533.33333333333</v>
      </c>
      <c r="CM787" s="251"/>
      <c r="CN787" s="251" t="n">
        <f aca="false">CL787+CN786</f>
        <v>13066.6666666667</v>
      </c>
      <c r="CO787" s="251"/>
      <c r="CP787" s="251" t="n">
        <f aca="false">CN787+CP786</f>
        <v>19600</v>
      </c>
      <c r="CQ787" s="251"/>
      <c r="CR787" s="251" t="n">
        <f aca="false">CP787+CR786</f>
        <v>19600</v>
      </c>
      <c r="CS787" s="251"/>
      <c r="CT787" s="251" t="n">
        <f aca="false">CR787+CT786</f>
        <v>32623.1111111111</v>
      </c>
      <c r="CU787" s="251"/>
      <c r="CV787" s="251" t="n">
        <f aca="false">CT787+CV786</f>
        <v>32623.1111111111</v>
      </c>
      <c r="CW787" s="251"/>
      <c r="CX787" s="251" t="n">
        <f aca="false">CV787+CX786</f>
        <v>32623.1111111111</v>
      </c>
      <c r="CY787" s="251"/>
      <c r="CZ787" s="251" t="n">
        <f aca="false">CX787+CZ786</f>
        <v>32623.1111111111</v>
      </c>
      <c r="DA787" s="251"/>
      <c r="DB787" s="251" t="n">
        <f aca="false">CZ787+DB786</f>
        <v>32623.1111111111</v>
      </c>
      <c r="DC787" s="251"/>
      <c r="DD787" s="251" t="n">
        <f aca="false">DB787+DD786</f>
        <v>32623.1111111111</v>
      </c>
      <c r="DE787" s="251"/>
      <c r="DF787" s="251" t="n">
        <f aca="false">DD787+DF786</f>
        <v>32623.1111111111</v>
      </c>
      <c r="DG787" s="251"/>
      <c r="DH787" s="251" t="n">
        <f aca="false">DF787+DH786</f>
        <v>32623.1111111111</v>
      </c>
      <c r="DI787" s="251"/>
      <c r="DJ787" s="293" t="n">
        <f aca="false">DH787+DJ786</f>
        <v>32623.1111111111</v>
      </c>
      <c r="DK787" s="293"/>
      <c r="DL787" s="251" t="n">
        <f aca="false">DJ787+DL786</f>
        <v>32623.1111111111</v>
      </c>
      <c r="DM787" s="251"/>
      <c r="DN787" s="251" t="n">
        <f aca="false">DL787+DN786</f>
        <v>32623.1111111111</v>
      </c>
      <c r="DO787" s="251"/>
      <c r="DP787" s="251" t="n">
        <f aca="false">DN787+DP786</f>
        <v>32623.1111111111</v>
      </c>
      <c r="DQ787" s="251"/>
      <c r="DR787" s="251" t="n">
        <f aca="false">DP787+DR786</f>
        <v>32623.1111111111</v>
      </c>
      <c r="DS787" s="251"/>
      <c r="DT787" s="251" t="n">
        <f aca="false">DR787+DT786</f>
        <v>32623.1111111111</v>
      </c>
      <c r="DU787" s="251"/>
      <c r="DV787" s="251" t="n">
        <f aca="false">DT787+DV786</f>
        <v>32623.1111111111</v>
      </c>
      <c r="DW787" s="251"/>
      <c r="DX787" s="251" t="n">
        <f aca="false">DV787+DX786</f>
        <v>32623.1111111111</v>
      </c>
      <c r="DY787" s="251"/>
      <c r="DZ787" s="251" t="n">
        <f aca="false">DX787+DZ786</f>
        <v>32623.1111111111</v>
      </c>
      <c r="EA787" s="251"/>
      <c r="EB787" s="251" t="n">
        <f aca="false">DZ787+EB786</f>
        <v>32623.1111111111</v>
      </c>
      <c r="EC787" s="251"/>
      <c r="ED787" s="251" t="n">
        <f aca="false">EB787+ED786</f>
        <v>32623.1111111111</v>
      </c>
      <c r="EE787" s="251"/>
      <c r="EF787" s="251" t="n">
        <f aca="false">ED787+EF786</f>
        <v>32623.1111111111</v>
      </c>
      <c r="EG787" s="251"/>
      <c r="EH787" s="251" t="n">
        <f aca="false">EF787+EH786</f>
        <v>32623.1111111111</v>
      </c>
      <c r="EI787" s="251"/>
      <c r="EJ787" s="251" t="n">
        <f aca="false">EH787+EJ786</f>
        <v>32623.1111111111</v>
      </c>
      <c r="EK787" s="251"/>
      <c r="EL787" s="251" t="n">
        <f aca="false">EJ787+EL786</f>
        <v>32623.1111111111</v>
      </c>
      <c r="EM787" s="251"/>
      <c r="EN787" s="251" t="n">
        <f aca="false">EL787+EN786</f>
        <v>32623.1111111111</v>
      </c>
      <c r="EO787" s="251"/>
      <c r="EP787" s="251" t="n">
        <f aca="false">EN787+EP786</f>
        <v>32623.1111111111</v>
      </c>
      <c r="EQ787" s="251"/>
      <c r="ER787" s="251" t="n">
        <f aca="false">EP787+ER786</f>
        <v>32623.1111111111</v>
      </c>
      <c r="ES787" s="251"/>
      <c r="ET787" s="251" t="n">
        <f aca="false">ER787+ET786</f>
        <v>32623.1111111111</v>
      </c>
      <c r="EU787" s="251"/>
      <c r="EV787" s="251" t="n">
        <f aca="false">ET787+EV786</f>
        <v>32623.1111111111</v>
      </c>
      <c r="EW787" s="251"/>
      <c r="EX787" s="252" t="n">
        <f aca="false">EV787+EX786</f>
        <v>32623.1111111111</v>
      </c>
      <c r="EY787" s="252"/>
      <c r="EZ787" s="251" t="n">
        <f aca="false">EX787+EZ786</f>
        <v>32623.1111111111</v>
      </c>
      <c r="FA787" s="251"/>
      <c r="FB787" s="251" t="n">
        <f aca="false">EZ787+FB786</f>
        <v>32623.1111111111</v>
      </c>
      <c r="FC787" s="251"/>
      <c r="FD787" s="251" t="n">
        <f aca="false">FB787+FD786</f>
        <v>32623.1111111111</v>
      </c>
      <c r="FE787" s="251"/>
      <c r="FF787" s="251" t="n">
        <f aca="false">FD787+FF786</f>
        <v>32623.1111111111</v>
      </c>
      <c r="FG787" s="251"/>
      <c r="FH787" s="251" t="n">
        <f aca="false">FF787+FH786</f>
        <v>32623.1111111111</v>
      </c>
      <c r="FI787" s="251"/>
      <c r="FJ787" s="251" t="n">
        <f aca="false">FH787+FJ786</f>
        <v>32623.1111111111</v>
      </c>
      <c r="FK787" s="251"/>
    </row>
    <row r="788" customFormat="false" ht="12.75" hidden="true" customHeight="false" outlineLevel="0" collapsed="false">
      <c r="A788" s="232"/>
      <c r="B788" s="233"/>
      <c r="C788" s="232"/>
      <c r="D788" s="234"/>
      <c r="E788" s="234"/>
      <c r="F788" s="235"/>
      <c r="G788" s="234"/>
      <c r="H788" s="253"/>
      <c r="I788" s="237"/>
      <c r="J788" s="238"/>
      <c r="K788" s="254" t="s">
        <v>163</v>
      </c>
      <c r="L788" s="255"/>
      <c r="M788" s="255"/>
      <c r="N788" s="255"/>
      <c r="O788" s="255"/>
      <c r="P788" s="255"/>
      <c r="Q788" s="255"/>
      <c r="R788" s="255"/>
      <c r="S788" s="255"/>
      <c r="T788" s="255"/>
      <c r="U788" s="255"/>
      <c r="V788" s="255"/>
      <c r="W788" s="255"/>
      <c r="X788" s="255"/>
      <c r="Y788" s="255"/>
      <c r="Z788" s="255"/>
      <c r="AA788" s="255"/>
      <c r="AB788" s="255"/>
      <c r="AC788" s="255"/>
      <c r="AD788" s="255"/>
      <c r="AE788" s="255"/>
      <c r="AF788" s="255"/>
      <c r="AG788" s="255"/>
      <c r="AH788" s="255"/>
      <c r="AI788" s="255"/>
      <c r="AJ788" s="255"/>
      <c r="AK788" s="255"/>
      <c r="AL788" s="255"/>
      <c r="AM788" s="255"/>
      <c r="AN788" s="255"/>
      <c r="AO788" s="255"/>
      <c r="AP788" s="255"/>
      <c r="AQ788" s="255"/>
      <c r="AR788" s="255"/>
      <c r="AS788" s="255"/>
      <c r="AT788" s="255"/>
      <c r="AU788" s="255"/>
      <c r="AV788" s="255"/>
      <c r="AW788" s="255"/>
      <c r="AX788" s="255"/>
      <c r="AY788" s="255"/>
      <c r="AZ788" s="255"/>
      <c r="BA788" s="255"/>
      <c r="BB788" s="255"/>
      <c r="BC788" s="255"/>
      <c r="BD788" s="255"/>
      <c r="BE788" s="255"/>
      <c r="BF788" s="255"/>
      <c r="BG788" s="255"/>
      <c r="BH788" s="255"/>
      <c r="BI788" s="255"/>
      <c r="BJ788" s="255"/>
      <c r="BK788" s="255"/>
      <c r="BL788" s="255"/>
      <c r="BM788" s="255"/>
      <c r="BN788" s="255"/>
      <c r="BO788" s="255"/>
      <c r="BP788" s="255"/>
      <c r="BQ788" s="255"/>
      <c r="BR788" s="255"/>
      <c r="BS788" s="255"/>
      <c r="BT788" s="255"/>
      <c r="BU788" s="255"/>
      <c r="BV788" s="255"/>
      <c r="BW788" s="255"/>
      <c r="BX788" s="255"/>
      <c r="BY788" s="255"/>
      <c r="BZ788" s="255"/>
      <c r="CA788" s="255"/>
      <c r="CB788" s="255"/>
      <c r="CC788" s="255"/>
      <c r="CD788" s="255"/>
      <c r="CE788" s="255"/>
      <c r="CF788" s="255"/>
      <c r="CG788" s="255"/>
      <c r="CH788" s="255"/>
      <c r="CI788" s="255"/>
      <c r="CJ788" s="255"/>
      <c r="CK788" s="255"/>
      <c r="CL788" s="255"/>
      <c r="CM788" s="255"/>
      <c r="CN788" s="255"/>
      <c r="CO788" s="255"/>
      <c r="CP788" s="255"/>
      <c r="CQ788" s="255"/>
      <c r="CR788" s="255"/>
      <c r="CS788" s="255"/>
      <c r="CT788" s="255"/>
      <c r="CU788" s="255"/>
      <c r="CV788" s="255"/>
      <c r="CW788" s="255"/>
      <c r="CX788" s="255"/>
      <c r="CY788" s="255"/>
      <c r="CZ788" s="255"/>
      <c r="DA788" s="255"/>
      <c r="DB788" s="255"/>
      <c r="DC788" s="255"/>
      <c r="DD788" s="255"/>
      <c r="DE788" s="255"/>
      <c r="DF788" s="255"/>
      <c r="DG788" s="255"/>
      <c r="DH788" s="255"/>
      <c r="DI788" s="255"/>
      <c r="DJ788" s="294"/>
      <c r="DK788" s="294"/>
      <c r="DL788" s="255"/>
      <c r="DM788" s="255"/>
      <c r="DN788" s="255"/>
      <c r="DO788" s="255"/>
      <c r="DP788" s="255"/>
      <c r="DQ788" s="255"/>
      <c r="DR788" s="255"/>
      <c r="DS788" s="255"/>
      <c r="DT788" s="255"/>
      <c r="DU788" s="255"/>
      <c r="DV788" s="255"/>
      <c r="DW788" s="255"/>
      <c r="DX788" s="255"/>
      <c r="DY788" s="255"/>
      <c r="DZ788" s="255"/>
      <c r="EA788" s="255"/>
      <c r="EB788" s="255"/>
      <c r="EC788" s="255"/>
      <c r="ED788" s="255"/>
      <c r="EE788" s="255"/>
      <c r="EF788" s="255"/>
      <c r="EG788" s="255"/>
      <c r="EH788" s="255"/>
      <c r="EI788" s="255"/>
      <c r="EJ788" s="255"/>
      <c r="EK788" s="255"/>
      <c r="EL788" s="255"/>
      <c r="EM788" s="255"/>
      <c r="EN788" s="255"/>
      <c r="EO788" s="255"/>
      <c r="EP788" s="255"/>
      <c r="EQ788" s="255"/>
      <c r="ER788" s="255"/>
      <c r="ES788" s="255"/>
      <c r="ET788" s="255"/>
      <c r="EU788" s="255"/>
      <c r="EV788" s="255"/>
      <c r="EW788" s="255"/>
      <c r="EX788" s="256"/>
      <c r="EY788" s="256"/>
      <c r="EZ788" s="255"/>
      <c r="FA788" s="255"/>
      <c r="FB788" s="255"/>
      <c r="FC788" s="255"/>
      <c r="FD788" s="255"/>
      <c r="FE788" s="255"/>
      <c r="FF788" s="255"/>
      <c r="FG788" s="255"/>
      <c r="FH788" s="255"/>
      <c r="FI788" s="255"/>
      <c r="FJ788" s="255"/>
      <c r="FK788" s="255"/>
    </row>
    <row r="789" customFormat="false" ht="12.75" hidden="true" customHeight="false" outlineLevel="0" collapsed="false">
      <c r="A789" s="232"/>
      <c r="B789" s="233"/>
      <c r="C789" s="232"/>
      <c r="D789" s="234"/>
      <c r="E789" s="234"/>
      <c r="F789" s="235"/>
      <c r="G789" s="234"/>
      <c r="H789" s="257"/>
      <c r="I789" s="237"/>
      <c r="J789" s="238"/>
      <c r="K789" s="258" t="s">
        <v>164</v>
      </c>
      <c r="L789" s="259" t="n">
        <f aca="false">L788</f>
        <v>0</v>
      </c>
      <c r="M789" s="259"/>
      <c r="N789" s="259" t="n">
        <f aca="false">N788+L789</f>
        <v>0</v>
      </c>
      <c r="O789" s="259"/>
      <c r="P789" s="259" t="n">
        <f aca="false">P788+N789</f>
        <v>0</v>
      </c>
      <c r="Q789" s="259"/>
      <c r="R789" s="259" t="n">
        <f aca="false">R788+P789</f>
        <v>0</v>
      </c>
      <c r="S789" s="259"/>
      <c r="T789" s="259" t="n">
        <f aca="false">T788+R789</f>
        <v>0</v>
      </c>
      <c r="U789" s="259"/>
      <c r="V789" s="259" t="n">
        <f aca="false">V788+T789</f>
        <v>0</v>
      </c>
      <c r="W789" s="259"/>
      <c r="X789" s="259" t="n">
        <f aca="false">X788+V789</f>
        <v>0</v>
      </c>
      <c r="Y789" s="259"/>
      <c r="Z789" s="259" t="n">
        <f aca="false">Z788+X789</f>
        <v>0</v>
      </c>
      <c r="AA789" s="259"/>
      <c r="AB789" s="259" t="n">
        <f aca="false">AB788+Z789</f>
        <v>0</v>
      </c>
      <c r="AC789" s="259"/>
      <c r="AD789" s="259" t="n">
        <f aca="false">AD788+AB789</f>
        <v>0</v>
      </c>
      <c r="AE789" s="259"/>
      <c r="AF789" s="259" t="n">
        <f aca="false">AF788+AD789</f>
        <v>0</v>
      </c>
      <c r="AG789" s="259"/>
      <c r="AH789" s="259" t="n">
        <f aca="false">AH788+AF789</f>
        <v>0</v>
      </c>
      <c r="AI789" s="259"/>
      <c r="AJ789" s="259" t="n">
        <f aca="false">AJ788+AH789</f>
        <v>0</v>
      </c>
      <c r="AK789" s="259"/>
      <c r="AL789" s="259" t="n">
        <f aca="false">AL788+AJ789</f>
        <v>0</v>
      </c>
      <c r="AM789" s="259"/>
      <c r="AN789" s="259" t="n">
        <f aca="false">AN788+AL789</f>
        <v>0</v>
      </c>
      <c r="AO789" s="259"/>
      <c r="AP789" s="259" t="n">
        <f aca="false">AP788+AN789</f>
        <v>0</v>
      </c>
      <c r="AQ789" s="259"/>
      <c r="AR789" s="259" t="n">
        <f aca="false">AR788+AP789</f>
        <v>0</v>
      </c>
      <c r="AS789" s="259"/>
      <c r="AT789" s="259" t="n">
        <f aca="false">AT788+AR789</f>
        <v>0</v>
      </c>
      <c r="AU789" s="259"/>
      <c r="AV789" s="259" t="n">
        <f aca="false">AV788+AT789</f>
        <v>0</v>
      </c>
      <c r="AW789" s="259"/>
      <c r="AX789" s="259" t="n">
        <f aca="false">AX788+AV789</f>
        <v>0</v>
      </c>
      <c r="AY789" s="259"/>
      <c r="AZ789" s="259" t="n">
        <f aca="false">AZ788+AX789</f>
        <v>0</v>
      </c>
      <c r="BA789" s="259"/>
      <c r="BB789" s="259" t="n">
        <f aca="false">BB788+AZ789</f>
        <v>0</v>
      </c>
      <c r="BC789" s="259"/>
      <c r="BD789" s="259" t="n">
        <f aca="false">BD788+BB789</f>
        <v>0</v>
      </c>
      <c r="BE789" s="259"/>
      <c r="BF789" s="259" t="n">
        <f aca="false">BF788+BD789</f>
        <v>0</v>
      </c>
      <c r="BG789" s="259"/>
      <c r="BH789" s="259" t="n">
        <f aca="false">BH788+BF789</f>
        <v>0</v>
      </c>
      <c r="BI789" s="259"/>
      <c r="BJ789" s="259" t="n">
        <f aca="false">BJ788+BH789</f>
        <v>0</v>
      </c>
      <c r="BK789" s="259"/>
      <c r="BL789" s="259" t="n">
        <f aca="false">BL788+BJ789</f>
        <v>0</v>
      </c>
      <c r="BM789" s="259"/>
      <c r="BN789" s="259" t="n">
        <f aca="false">BN788+BL789</f>
        <v>0</v>
      </c>
      <c r="BO789" s="259"/>
      <c r="BP789" s="259" t="n">
        <f aca="false">BP788+BN789</f>
        <v>0</v>
      </c>
      <c r="BQ789" s="259"/>
      <c r="BR789" s="259" t="n">
        <f aca="false">BR788+BP789</f>
        <v>0</v>
      </c>
      <c r="BS789" s="259"/>
      <c r="BT789" s="259" t="n">
        <f aca="false">BT788+BR789</f>
        <v>0</v>
      </c>
      <c r="BU789" s="259"/>
      <c r="BV789" s="259" t="n">
        <f aca="false">BV788+BT789</f>
        <v>0</v>
      </c>
      <c r="BW789" s="259"/>
      <c r="BX789" s="259" t="n">
        <f aca="false">BX788+BV789</f>
        <v>0</v>
      </c>
      <c r="BY789" s="259"/>
      <c r="BZ789" s="259" t="n">
        <f aca="false">BZ788+BX789</f>
        <v>0</v>
      </c>
      <c r="CA789" s="259"/>
      <c r="CB789" s="259" t="n">
        <f aca="false">CB788+BZ789</f>
        <v>0</v>
      </c>
      <c r="CC789" s="259"/>
      <c r="CD789" s="259" t="n">
        <f aca="false">CD788+CB789</f>
        <v>0</v>
      </c>
      <c r="CE789" s="259"/>
      <c r="CF789" s="259" t="n">
        <f aca="false">CF788+CD789</f>
        <v>0</v>
      </c>
      <c r="CG789" s="259"/>
      <c r="CH789" s="259" t="n">
        <f aca="false">CH788+CF789</f>
        <v>0</v>
      </c>
      <c r="CI789" s="259"/>
      <c r="CJ789" s="259" t="n">
        <f aca="false">CJ788+CH789</f>
        <v>0</v>
      </c>
      <c r="CK789" s="259"/>
      <c r="CL789" s="259" t="n">
        <f aca="false">CL788+CJ789</f>
        <v>0</v>
      </c>
      <c r="CM789" s="259"/>
      <c r="CN789" s="259" t="n">
        <f aca="false">CN788+CL789</f>
        <v>0</v>
      </c>
      <c r="CO789" s="259"/>
      <c r="CP789" s="259" t="n">
        <f aca="false">CP788+CN789</f>
        <v>0</v>
      </c>
      <c r="CQ789" s="259"/>
      <c r="CR789" s="259" t="n">
        <f aca="false">CR788+CP789</f>
        <v>0</v>
      </c>
      <c r="CS789" s="259"/>
      <c r="CT789" s="259" t="n">
        <f aca="false">CT788+CR789</f>
        <v>0</v>
      </c>
      <c r="CU789" s="259"/>
      <c r="CV789" s="259" t="n">
        <f aca="false">CV788+CT789</f>
        <v>0</v>
      </c>
      <c r="CW789" s="259"/>
      <c r="CX789" s="259" t="n">
        <f aca="false">CX788+CV789</f>
        <v>0</v>
      </c>
      <c r="CY789" s="259"/>
      <c r="CZ789" s="259" t="n">
        <f aca="false">CZ788+CX789</f>
        <v>0</v>
      </c>
      <c r="DA789" s="259"/>
      <c r="DB789" s="259" t="n">
        <f aca="false">DB788+CZ789</f>
        <v>0</v>
      </c>
      <c r="DC789" s="259"/>
      <c r="DD789" s="259" t="n">
        <f aca="false">DD788+DB789</f>
        <v>0</v>
      </c>
      <c r="DE789" s="259"/>
      <c r="DF789" s="259" t="n">
        <f aca="false">DF788+DD789</f>
        <v>0</v>
      </c>
      <c r="DG789" s="259"/>
      <c r="DH789" s="259" t="n">
        <f aca="false">DH788+DF789</f>
        <v>0</v>
      </c>
      <c r="DI789" s="259"/>
      <c r="DJ789" s="296" t="n">
        <f aca="false">DJ788+DH789</f>
        <v>0</v>
      </c>
      <c r="DK789" s="296"/>
      <c r="DL789" s="259" t="n">
        <f aca="false">DL788+DJ789</f>
        <v>0</v>
      </c>
      <c r="DM789" s="259"/>
      <c r="DN789" s="259" t="n">
        <f aca="false">DN788+DL789</f>
        <v>0</v>
      </c>
      <c r="DO789" s="259"/>
      <c r="DP789" s="259" t="n">
        <f aca="false">DP788+DN789</f>
        <v>0</v>
      </c>
      <c r="DQ789" s="259"/>
      <c r="DR789" s="259" t="n">
        <f aca="false">DR788+DP789</f>
        <v>0</v>
      </c>
      <c r="DS789" s="259"/>
      <c r="DT789" s="259" t="n">
        <f aca="false">DT788+DR789</f>
        <v>0</v>
      </c>
      <c r="DU789" s="259"/>
      <c r="DV789" s="259" t="n">
        <f aca="false">DV788+DT789</f>
        <v>0</v>
      </c>
      <c r="DW789" s="259"/>
      <c r="DX789" s="259" t="n">
        <f aca="false">DX788+DV789</f>
        <v>0</v>
      </c>
      <c r="DY789" s="259"/>
      <c r="DZ789" s="259" t="n">
        <f aca="false">DZ788+DX789</f>
        <v>0</v>
      </c>
      <c r="EA789" s="259"/>
      <c r="EB789" s="259" t="n">
        <f aca="false">EB788+DZ789</f>
        <v>0</v>
      </c>
      <c r="EC789" s="259"/>
      <c r="ED789" s="259" t="n">
        <f aca="false">ED788+EB789</f>
        <v>0</v>
      </c>
      <c r="EE789" s="259"/>
      <c r="EF789" s="259" t="n">
        <f aca="false">EF788+ED789</f>
        <v>0</v>
      </c>
      <c r="EG789" s="259"/>
      <c r="EH789" s="259" t="n">
        <f aca="false">EH788+EF789</f>
        <v>0</v>
      </c>
      <c r="EI789" s="259"/>
      <c r="EJ789" s="259" t="n">
        <f aca="false">EJ788+EH789</f>
        <v>0</v>
      </c>
      <c r="EK789" s="259"/>
      <c r="EL789" s="259" t="n">
        <f aca="false">EL788+EJ789</f>
        <v>0</v>
      </c>
      <c r="EM789" s="259"/>
      <c r="EN789" s="259" t="n">
        <f aca="false">EN788+EL789</f>
        <v>0</v>
      </c>
      <c r="EO789" s="259"/>
      <c r="EP789" s="259" t="n">
        <f aca="false">EP788+EN789</f>
        <v>0</v>
      </c>
      <c r="EQ789" s="259"/>
      <c r="ER789" s="259" t="n">
        <f aca="false">ER788+EP789</f>
        <v>0</v>
      </c>
      <c r="ES789" s="259"/>
      <c r="ET789" s="259" t="n">
        <f aca="false">ET788+ER789</f>
        <v>0</v>
      </c>
      <c r="EU789" s="259"/>
      <c r="EV789" s="259" t="n">
        <f aca="false">EV788+ET789</f>
        <v>0</v>
      </c>
      <c r="EW789" s="259"/>
      <c r="EX789" s="260" t="n">
        <f aca="false">EX788+EV789</f>
        <v>0</v>
      </c>
      <c r="EY789" s="260"/>
      <c r="EZ789" s="259" t="n">
        <f aca="false">EZ788+EX789</f>
        <v>0</v>
      </c>
      <c r="FA789" s="259"/>
      <c r="FB789" s="259" t="n">
        <f aca="false">FB788+EZ789</f>
        <v>0</v>
      </c>
      <c r="FC789" s="259"/>
      <c r="FD789" s="259" t="n">
        <f aca="false">FD788+FB789</f>
        <v>0</v>
      </c>
      <c r="FE789" s="259"/>
      <c r="FF789" s="259" t="n">
        <f aca="false">FF788+FD789</f>
        <v>0</v>
      </c>
      <c r="FG789" s="259"/>
      <c r="FH789" s="259" t="n">
        <f aca="false">FH788+FF789</f>
        <v>0</v>
      </c>
      <c r="FI789" s="259"/>
      <c r="FJ789" s="259" t="n">
        <f aca="false">FJ788+FH789</f>
        <v>0</v>
      </c>
      <c r="FK789" s="259"/>
    </row>
    <row r="790" customFormat="false" ht="12.75" hidden="true" customHeight="false" outlineLevel="0" collapsed="false">
      <c r="A790" s="232"/>
      <c r="B790" s="233"/>
      <c r="C790" s="232"/>
      <c r="D790" s="234"/>
      <c r="E790" s="234"/>
      <c r="F790" s="235"/>
      <c r="G790" s="234"/>
      <c r="H790" s="261"/>
      <c r="I790" s="237"/>
      <c r="J790" s="238"/>
      <c r="K790" s="262" t="s">
        <v>165</v>
      </c>
      <c r="L790" s="263" t="e">
        <f aca="false">IF($E784&gt;0,L787/$E784,"-")</f>
        <v>#N/A</v>
      </c>
      <c r="M790" s="263"/>
      <c r="N790" s="263" t="e">
        <f aca="false">IF($E784&gt;0,N787/$E784,"-")</f>
        <v>#N/A</v>
      </c>
      <c r="O790" s="263"/>
      <c r="P790" s="263" t="e">
        <f aca="false">IF($E784&gt;0,P787/$E784,"-")</f>
        <v>#N/A</v>
      </c>
      <c r="Q790" s="263"/>
      <c r="R790" s="263" t="e">
        <f aca="false">IF($E784&gt;0,R787/$E784,"-")</f>
        <v>#N/A</v>
      </c>
      <c r="S790" s="263"/>
      <c r="T790" s="263" t="e">
        <f aca="false">IF($E784&gt;0,T787/$E784,"-")</f>
        <v>#N/A</v>
      </c>
      <c r="U790" s="263"/>
      <c r="V790" s="263" t="e">
        <f aca="false">IF($E784&gt;0,V787/$E784,"-")</f>
        <v>#N/A</v>
      </c>
      <c r="W790" s="263"/>
      <c r="X790" s="263" t="e">
        <f aca="false">IF($E784&gt;0,X787/$E784,"-")</f>
        <v>#N/A</v>
      </c>
      <c r="Y790" s="263"/>
      <c r="Z790" s="263" t="e">
        <f aca="false">IF($E784&gt;0,Z787/$E784,"-")</f>
        <v>#N/A</v>
      </c>
      <c r="AA790" s="263"/>
      <c r="AB790" s="263" t="e">
        <f aca="false">IF($E784&gt;0,AB787/$E784,"-")</f>
        <v>#N/A</v>
      </c>
      <c r="AC790" s="263"/>
      <c r="AD790" s="263" t="e">
        <f aca="false">IF($E784&gt;0,AD787/$E784,"-")</f>
        <v>#N/A</v>
      </c>
      <c r="AE790" s="263"/>
      <c r="AF790" s="263" t="e">
        <f aca="false">IF($E784&gt;0,AF787/$E784,"-")</f>
        <v>#N/A</v>
      </c>
      <c r="AG790" s="263"/>
      <c r="AH790" s="263" t="e">
        <f aca="false">IF($E784&gt;0,AH787/$E784,"-")</f>
        <v>#N/A</v>
      </c>
      <c r="AI790" s="263"/>
      <c r="AJ790" s="263" t="e">
        <f aca="false">IF($E784&gt;0,AJ787/$E784,"-")</f>
        <v>#N/A</v>
      </c>
      <c r="AK790" s="263"/>
      <c r="AL790" s="263" t="e">
        <f aca="false">IF($E784&gt;0,AL787/$E784,"-")</f>
        <v>#N/A</v>
      </c>
      <c r="AM790" s="263"/>
      <c r="AN790" s="263" t="e">
        <f aca="false">IF($E784&gt;0,AN787/$E784,"-")</f>
        <v>#N/A</v>
      </c>
      <c r="AO790" s="263"/>
      <c r="AP790" s="263" t="e">
        <f aca="false">IF($E784&gt;0,AP787/$E784,"-")</f>
        <v>#N/A</v>
      </c>
      <c r="AQ790" s="263"/>
      <c r="AR790" s="263" t="e">
        <f aca="false">IF($E784&gt;0,AR787/$E784,"-")</f>
        <v>#N/A</v>
      </c>
      <c r="AS790" s="263"/>
      <c r="AT790" s="263" t="e">
        <f aca="false">IF($E784&gt;0,AT787/$E784,"-")</f>
        <v>#N/A</v>
      </c>
      <c r="AU790" s="263"/>
      <c r="AV790" s="263" t="e">
        <f aca="false">IF($E784&gt;0,AV787/$E784,"-")</f>
        <v>#N/A</v>
      </c>
      <c r="AW790" s="263"/>
      <c r="AX790" s="263" t="e">
        <f aca="false">IF($E784&gt;0,AX787/$E784,"-")</f>
        <v>#N/A</v>
      </c>
      <c r="AY790" s="263"/>
      <c r="AZ790" s="263" t="e">
        <f aca="false">IF($E784&gt;0,AZ787/$E784,"-")</f>
        <v>#N/A</v>
      </c>
      <c r="BA790" s="263"/>
      <c r="BB790" s="263" t="e">
        <f aca="false">IF($E784&gt;0,BB787/$E784,"-")</f>
        <v>#N/A</v>
      </c>
      <c r="BC790" s="263"/>
      <c r="BD790" s="263" t="e">
        <f aca="false">IF($E784&gt;0,BD787/$E784,"-")</f>
        <v>#N/A</v>
      </c>
      <c r="BE790" s="263"/>
      <c r="BF790" s="263" t="e">
        <f aca="false">IF($E784&gt;0,BF787/$E784,"-")</f>
        <v>#N/A</v>
      </c>
      <c r="BG790" s="263"/>
      <c r="BH790" s="263" t="e">
        <f aca="false">IF($E784&gt;0,BH787/$E784,"-")</f>
        <v>#N/A</v>
      </c>
      <c r="BI790" s="263"/>
      <c r="BJ790" s="263" t="e">
        <f aca="false">IF($E784&gt;0,BJ787/$E784,"-")</f>
        <v>#N/A</v>
      </c>
      <c r="BK790" s="263"/>
      <c r="BL790" s="263" t="e">
        <f aca="false">IF($E784&gt;0,BL787/$E784,"-")</f>
        <v>#N/A</v>
      </c>
      <c r="BM790" s="263"/>
      <c r="BN790" s="263" t="e">
        <f aca="false">IF($E784&gt;0,BN787/$E784,"-")</f>
        <v>#N/A</v>
      </c>
      <c r="BO790" s="263"/>
      <c r="BP790" s="263" t="e">
        <f aca="false">IF($E784&gt;0,BP787/$E784,"-")</f>
        <v>#N/A</v>
      </c>
      <c r="BQ790" s="263"/>
      <c r="BR790" s="263" t="e">
        <f aca="false">IF($E784&gt;0,BR787/$E784,"-")</f>
        <v>#N/A</v>
      </c>
      <c r="BS790" s="263"/>
      <c r="BT790" s="263" t="e">
        <f aca="false">IF($E784&gt;0,BT787/$E784,"-")</f>
        <v>#N/A</v>
      </c>
      <c r="BU790" s="263"/>
      <c r="BV790" s="263" t="e">
        <f aca="false">IF($E784&gt;0,BV787/$E784,"-")</f>
        <v>#N/A</v>
      </c>
      <c r="BW790" s="263"/>
      <c r="BX790" s="263" t="e">
        <f aca="false">IF($E784&gt;0,BX787/$E784,"-")</f>
        <v>#N/A</v>
      </c>
      <c r="BY790" s="263"/>
      <c r="BZ790" s="263" t="e">
        <f aca="false">IF($E784&gt;0,BZ787/$E784,"-")</f>
        <v>#N/A</v>
      </c>
      <c r="CA790" s="263"/>
      <c r="CB790" s="263" t="e">
        <f aca="false">IF($E784&gt;0,CB787/$E784,"-")</f>
        <v>#N/A</v>
      </c>
      <c r="CC790" s="263"/>
      <c r="CD790" s="263" t="e">
        <f aca="false">IF($E784&gt;0,CD787/$E784,"-")</f>
        <v>#N/A</v>
      </c>
      <c r="CE790" s="263"/>
      <c r="CF790" s="263" t="e">
        <f aca="false">IF($E784&gt;0,CF787/$E784,"-")</f>
        <v>#N/A</v>
      </c>
      <c r="CG790" s="263"/>
      <c r="CH790" s="263" t="e">
        <f aca="false">IF($E784&gt;0,CH787/$E784,"-")</f>
        <v>#N/A</v>
      </c>
      <c r="CI790" s="263"/>
      <c r="CJ790" s="263" t="e">
        <f aca="false">IF($E784&gt;0,CJ787/$E784,"-")</f>
        <v>#N/A</v>
      </c>
      <c r="CK790" s="263"/>
      <c r="CL790" s="263" t="e">
        <f aca="false">IF($E784&gt;0,CL787/$E784,"-")</f>
        <v>#N/A</v>
      </c>
      <c r="CM790" s="263"/>
      <c r="CN790" s="263" t="e">
        <f aca="false">IF($E784&gt;0,CN787/$E784,"-")</f>
        <v>#N/A</v>
      </c>
      <c r="CO790" s="263"/>
      <c r="CP790" s="263" t="e">
        <f aca="false">IF($E784&gt;0,CP787/$E784,"-")</f>
        <v>#N/A</v>
      </c>
      <c r="CQ790" s="263"/>
      <c r="CR790" s="263" t="e">
        <f aca="false">IF($E784&gt;0,CR787/$E784,"-")</f>
        <v>#N/A</v>
      </c>
      <c r="CS790" s="263"/>
      <c r="CT790" s="263" t="e">
        <f aca="false">IF($E784&gt;0,CT787/$E784,"-")</f>
        <v>#N/A</v>
      </c>
      <c r="CU790" s="263"/>
      <c r="CV790" s="263" t="e">
        <f aca="false">IF($E784&gt;0,CV787/$E784,"-")</f>
        <v>#N/A</v>
      </c>
      <c r="CW790" s="263"/>
      <c r="CX790" s="263" t="e">
        <f aca="false">IF($E784&gt;0,CX787/$E784,"-")</f>
        <v>#N/A</v>
      </c>
      <c r="CY790" s="263"/>
      <c r="CZ790" s="263" t="e">
        <f aca="false">IF($E784&gt;0,CZ787/$E784,"-")</f>
        <v>#N/A</v>
      </c>
      <c r="DA790" s="263"/>
      <c r="DB790" s="263" t="e">
        <f aca="false">IF($E784&gt;0,DB787/$E784,"-")</f>
        <v>#N/A</v>
      </c>
      <c r="DC790" s="263"/>
      <c r="DD790" s="263" t="e">
        <f aca="false">IF($E784&gt;0,DD787/$E784,"-")</f>
        <v>#N/A</v>
      </c>
      <c r="DE790" s="263"/>
      <c r="DF790" s="263" t="e">
        <f aca="false">IF($E784&gt;0,DF787/$E784,"-")</f>
        <v>#N/A</v>
      </c>
      <c r="DG790" s="263"/>
      <c r="DH790" s="263" t="e">
        <f aca="false">IF($E784&gt;0,DH787/$E784,"-")</f>
        <v>#N/A</v>
      </c>
      <c r="DI790" s="263"/>
      <c r="DJ790" s="298" t="e">
        <f aca="false">IF($E784&gt;0,DJ787/$E784,"-")</f>
        <v>#N/A</v>
      </c>
      <c r="DK790" s="298"/>
      <c r="DL790" s="263" t="e">
        <f aca="false">IF($E784&gt;0,DL787/$E784,"-")</f>
        <v>#N/A</v>
      </c>
      <c r="DM790" s="263"/>
      <c r="DN790" s="263" t="e">
        <f aca="false">IF($E784&gt;0,DN787/$E784,"-")</f>
        <v>#N/A</v>
      </c>
      <c r="DO790" s="263"/>
      <c r="DP790" s="263" t="e">
        <f aca="false">IF($E784&gt;0,DP787/$E784,"-")</f>
        <v>#N/A</v>
      </c>
      <c r="DQ790" s="263"/>
      <c r="DR790" s="263" t="e">
        <f aca="false">IF($E784&gt;0,DR787/$E784,"-")</f>
        <v>#N/A</v>
      </c>
      <c r="DS790" s="263"/>
      <c r="DT790" s="263" t="e">
        <f aca="false">IF($E784&gt;0,DT787/$E784,"-")</f>
        <v>#N/A</v>
      </c>
      <c r="DU790" s="263"/>
      <c r="DV790" s="263" t="e">
        <f aca="false">IF($E784&gt;0,DV787/$E784,"-")</f>
        <v>#N/A</v>
      </c>
      <c r="DW790" s="263"/>
      <c r="DX790" s="263" t="e">
        <f aca="false">IF($E784&gt;0,DX787/$E784,"-")</f>
        <v>#N/A</v>
      </c>
      <c r="DY790" s="263"/>
      <c r="DZ790" s="263" t="e">
        <f aca="false">IF($E784&gt;0,DZ787/$E784,"-")</f>
        <v>#N/A</v>
      </c>
      <c r="EA790" s="263"/>
      <c r="EB790" s="263" t="e">
        <f aca="false">IF($E784&gt;0,EB787/$E784,"-")</f>
        <v>#N/A</v>
      </c>
      <c r="EC790" s="263"/>
      <c r="ED790" s="263" t="e">
        <f aca="false">IF($E784&gt;0,ED787/$E784,"-")</f>
        <v>#N/A</v>
      </c>
      <c r="EE790" s="263"/>
      <c r="EF790" s="263" t="e">
        <f aca="false">IF($E784&gt;0,EF787/$E784,"-")</f>
        <v>#N/A</v>
      </c>
      <c r="EG790" s="263"/>
      <c r="EH790" s="263" t="e">
        <f aca="false">IF($E784&gt;0,EH787/$E784,"-")</f>
        <v>#N/A</v>
      </c>
      <c r="EI790" s="263"/>
      <c r="EJ790" s="263" t="e">
        <f aca="false">IF($E784&gt;0,EJ787/$E784,"-")</f>
        <v>#N/A</v>
      </c>
      <c r="EK790" s="263"/>
      <c r="EL790" s="263" t="e">
        <f aca="false">IF($E784&gt;0,EL787/$E784,"-")</f>
        <v>#N/A</v>
      </c>
      <c r="EM790" s="263"/>
      <c r="EN790" s="263" t="e">
        <f aca="false">IF($E784&gt;0,EN787/$E784,"-")</f>
        <v>#N/A</v>
      </c>
      <c r="EO790" s="263"/>
      <c r="EP790" s="263" t="e">
        <f aca="false">IF($E784&gt;0,EP787/$E784,"-")</f>
        <v>#N/A</v>
      </c>
      <c r="EQ790" s="263"/>
      <c r="ER790" s="263" t="e">
        <f aca="false">IF($E784&gt;0,ER787/$E784,"-")</f>
        <v>#N/A</v>
      </c>
      <c r="ES790" s="263"/>
      <c r="ET790" s="263" t="e">
        <f aca="false">IF($E784&gt;0,ET787/$E784,"-")</f>
        <v>#N/A</v>
      </c>
      <c r="EU790" s="263"/>
      <c r="EV790" s="263" t="e">
        <f aca="false">IF($E784&gt;0,EV787/$E784,"-")</f>
        <v>#N/A</v>
      </c>
      <c r="EW790" s="263"/>
      <c r="EX790" s="264" t="e">
        <f aca="false">IF($E784&gt;0,EX787/$E784,"-")</f>
        <v>#N/A</v>
      </c>
      <c r="EY790" s="264"/>
      <c r="EZ790" s="263" t="e">
        <f aca="false">IF($E784&gt;0,EZ787/$E784,"-")</f>
        <v>#N/A</v>
      </c>
      <c r="FA790" s="263"/>
      <c r="FB790" s="263" t="e">
        <f aca="false">IF($E784&gt;0,FB787/$E784,"-")</f>
        <v>#N/A</v>
      </c>
      <c r="FC790" s="263"/>
      <c r="FD790" s="263" t="e">
        <f aca="false">IF($E784&gt;0,FD787/$E784,"-")</f>
        <v>#N/A</v>
      </c>
      <c r="FE790" s="263"/>
      <c r="FF790" s="263" t="e">
        <f aca="false">IF($E784&gt;0,FF787/$E784,"-")</f>
        <v>#N/A</v>
      </c>
      <c r="FG790" s="263"/>
      <c r="FH790" s="263" t="e">
        <f aca="false">IF($E784&gt;0,FH787/$E784,"-")</f>
        <v>#N/A</v>
      </c>
      <c r="FI790" s="263"/>
      <c r="FJ790" s="263" t="e">
        <f aca="false">IF($E784&gt;0,FJ787/$E784,"-")</f>
        <v>#N/A</v>
      </c>
      <c r="FK790" s="263"/>
    </row>
    <row r="791" customFormat="false" ht="12.75" hidden="true" customHeight="false" outlineLevel="0" collapsed="false">
      <c r="A791" s="232"/>
      <c r="B791" s="233"/>
      <c r="C791" s="232"/>
      <c r="D791" s="234"/>
      <c r="E791" s="234"/>
      <c r="F791" s="235"/>
      <c r="G791" s="234"/>
      <c r="H791" s="234"/>
      <c r="I791" s="237"/>
      <c r="J791" s="238"/>
      <c r="K791" s="265" t="s">
        <v>166</v>
      </c>
      <c r="L791" s="266" t="e">
        <f aca="false">IF($E784&gt;0,L789/$E784,"-")</f>
        <v>#N/A</v>
      </c>
      <c r="M791" s="266"/>
      <c r="N791" s="266" t="e">
        <f aca="false">IF($E784&gt;0,N789/$E784,"-")</f>
        <v>#N/A</v>
      </c>
      <c r="O791" s="266"/>
      <c r="P791" s="266" t="e">
        <f aca="false">IF($E784&gt;0,P789/$E784,"-")</f>
        <v>#N/A</v>
      </c>
      <c r="Q791" s="266"/>
      <c r="R791" s="266" t="e">
        <f aca="false">IF($E784&gt;0,R789/$E784,"-")</f>
        <v>#N/A</v>
      </c>
      <c r="S791" s="266"/>
      <c r="T791" s="266" t="e">
        <f aca="false">IF($E784&gt;0,T789/$E784,"-")</f>
        <v>#N/A</v>
      </c>
      <c r="U791" s="266"/>
      <c r="V791" s="266" t="e">
        <f aca="false">IF($E784&gt;0,V789/$E784,"-")</f>
        <v>#N/A</v>
      </c>
      <c r="W791" s="266"/>
      <c r="X791" s="266" t="e">
        <f aca="false">IF($E784&gt;0,X789/$E784,"-")</f>
        <v>#N/A</v>
      </c>
      <c r="Y791" s="266"/>
      <c r="Z791" s="266" t="e">
        <f aca="false">IF($E784&gt;0,Z789/$E784,"-")</f>
        <v>#N/A</v>
      </c>
      <c r="AA791" s="266"/>
      <c r="AB791" s="266" t="e">
        <f aca="false">IF($E784&gt;0,AB789/$E784,"-")</f>
        <v>#N/A</v>
      </c>
      <c r="AC791" s="266"/>
      <c r="AD791" s="266" t="e">
        <f aca="false">IF($E784&gt;0,AD789/$E784,"-")</f>
        <v>#N/A</v>
      </c>
      <c r="AE791" s="266"/>
      <c r="AF791" s="266" t="e">
        <f aca="false">IF($E784&gt;0,AF789/$E784,"-")</f>
        <v>#N/A</v>
      </c>
      <c r="AG791" s="266"/>
      <c r="AH791" s="266" t="e">
        <f aca="false">IF($E784&gt;0,AH789/$E784,"-")</f>
        <v>#N/A</v>
      </c>
      <c r="AI791" s="266"/>
      <c r="AJ791" s="266" t="e">
        <f aca="false">IF($E784&gt;0,AJ789/$E784,"-")</f>
        <v>#N/A</v>
      </c>
      <c r="AK791" s="266"/>
      <c r="AL791" s="266" t="e">
        <f aca="false">IF($E784&gt;0,AL789/$E784,"-")</f>
        <v>#N/A</v>
      </c>
      <c r="AM791" s="266"/>
      <c r="AN791" s="266" t="e">
        <f aca="false">IF($E784&gt;0,AN789/$E784,"-")</f>
        <v>#N/A</v>
      </c>
      <c r="AO791" s="266"/>
      <c r="AP791" s="266" t="e">
        <f aca="false">IF($E784&gt;0,AP789/$E784,"-")</f>
        <v>#N/A</v>
      </c>
      <c r="AQ791" s="266"/>
      <c r="AR791" s="266" t="e">
        <f aca="false">IF($E784&gt;0,AR789/$E784,"-")</f>
        <v>#N/A</v>
      </c>
      <c r="AS791" s="266"/>
      <c r="AT791" s="266" t="e">
        <f aca="false">IF($E784&gt;0,AT789/$E784,"-")</f>
        <v>#N/A</v>
      </c>
      <c r="AU791" s="266"/>
      <c r="AV791" s="266" t="e">
        <f aca="false">IF($E784&gt;0,AV789/$E784,"-")</f>
        <v>#N/A</v>
      </c>
      <c r="AW791" s="266"/>
      <c r="AX791" s="266" t="e">
        <f aca="false">IF($E784&gt;0,AX789/$E784,"-")</f>
        <v>#N/A</v>
      </c>
      <c r="AY791" s="266"/>
      <c r="AZ791" s="266" t="e">
        <f aca="false">IF($E784&gt;0,AZ789/$E784,"-")</f>
        <v>#N/A</v>
      </c>
      <c r="BA791" s="266"/>
      <c r="BB791" s="266" t="e">
        <f aca="false">IF($E784&gt;0,BB789/$E784,"-")</f>
        <v>#N/A</v>
      </c>
      <c r="BC791" s="266"/>
      <c r="BD791" s="266" t="e">
        <f aca="false">IF($E784&gt;0,BD789/$E784,"-")</f>
        <v>#N/A</v>
      </c>
      <c r="BE791" s="266"/>
      <c r="BF791" s="266" t="e">
        <f aca="false">IF($E784&gt;0,BF789/$E784,"-")</f>
        <v>#N/A</v>
      </c>
      <c r="BG791" s="266"/>
      <c r="BH791" s="266" t="e">
        <f aca="false">IF($E784&gt;0,BH789/$E784,"-")</f>
        <v>#N/A</v>
      </c>
      <c r="BI791" s="266"/>
      <c r="BJ791" s="266" t="e">
        <f aca="false">IF($E784&gt;0,BJ789/$E784,"-")</f>
        <v>#N/A</v>
      </c>
      <c r="BK791" s="266"/>
      <c r="BL791" s="266" t="e">
        <f aca="false">IF($E784&gt;0,BL789/$E784,"-")</f>
        <v>#N/A</v>
      </c>
      <c r="BM791" s="266"/>
      <c r="BN791" s="266" t="e">
        <f aca="false">IF($E784&gt;0,BN789/$E784,"-")</f>
        <v>#N/A</v>
      </c>
      <c r="BO791" s="266"/>
      <c r="BP791" s="266" t="e">
        <f aca="false">IF($E784&gt;0,BP789/$E784,"-")</f>
        <v>#N/A</v>
      </c>
      <c r="BQ791" s="266"/>
      <c r="BR791" s="300" t="e">
        <f aca="false">IF($E784&gt;0,BR789/$E784,"-")</f>
        <v>#N/A</v>
      </c>
      <c r="BS791" s="300"/>
      <c r="BT791" s="300" t="e">
        <f aca="false">IF($E784&gt;0,BT789/$E784,"-")</f>
        <v>#N/A</v>
      </c>
      <c r="BU791" s="300"/>
      <c r="BV791" s="300" t="e">
        <f aca="false">IF($E784&gt;0,BV789/$E784,"-")</f>
        <v>#N/A</v>
      </c>
      <c r="BW791" s="300"/>
      <c r="BX791" s="300" t="e">
        <f aca="false">IF($E784&gt;0,BX789/$E784,"-")</f>
        <v>#N/A</v>
      </c>
      <c r="BY791" s="300"/>
      <c r="BZ791" s="300" t="e">
        <f aca="false">IF($E784&gt;0,BZ789/$E784,"-")</f>
        <v>#N/A</v>
      </c>
      <c r="CA791" s="300"/>
      <c r="CB791" s="300" t="e">
        <f aca="false">IF($E784&gt;0,CB789/$E784,"-")</f>
        <v>#N/A</v>
      </c>
      <c r="CC791" s="300"/>
      <c r="CD791" s="300" t="e">
        <f aca="false">IF($E784&gt;0,CD789/$E784,"-")</f>
        <v>#N/A</v>
      </c>
      <c r="CE791" s="300"/>
      <c r="CF791" s="300" t="e">
        <f aca="false">IF($E784&gt;0,CF789/$E784,"-")</f>
        <v>#N/A</v>
      </c>
      <c r="CG791" s="300"/>
      <c r="CH791" s="300" t="e">
        <f aca="false">IF($E784&gt;0,CH789/$E784,"-")</f>
        <v>#N/A</v>
      </c>
      <c r="CI791" s="300"/>
      <c r="CJ791" s="300" t="e">
        <f aca="false">IF($E784&gt;0,CJ789/$E784,"-")</f>
        <v>#N/A</v>
      </c>
      <c r="CK791" s="300"/>
      <c r="CL791" s="300" t="e">
        <f aca="false">IF($E784&gt;0,CL789/$E784,"-")</f>
        <v>#N/A</v>
      </c>
      <c r="CM791" s="300"/>
      <c r="CN791" s="300" t="e">
        <f aca="false">IF($E784&gt;0,CN789/$E784,"-")</f>
        <v>#N/A</v>
      </c>
      <c r="CO791" s="300"/>
      <c r="CP791" s="300" t="e">
        <f aca="false">IF($E784&gt;0,CP789/$E784,"-")</f>
        <v>#N/A</v>
      </c>
      <c r="CQ791" s="300"/>
      <c r="CR791" s="300" t="e">
        <f aca="false">IF($E784&gt;0,CR789/$E784,"-")</f>
        <v>#N/A</v>
      </c>
      <c r="CS791" s="300"/>
      <c r="CT791" s="300" t="e">
        <f aca="false">IF($E784&gt;0,CT789/$E784,"-")</f>
        <v>#N/A</v>
      </c>
      <c r="CU791" s="300"/>
      <c r="CV791" s="300" t="e">
        <f aca="false">IF($E784&gt;0,CV789/$E784,"-")</f>
        <v>#N/A</v>
      </c>
      <c r="CW791" s="300"/>
      <c r="CX791" s="300" t="e">
        <f aca="false">IF($E784&gt;0,CX789/$E784,"-")</f>
        <v>#N/A</v>
      </c>
      <c r="CY791" s="300"/>
      <c r="CZ791" s="300" t="e">
        <f aca="false">IF($E784&gt;0,CZ789/$E784,"-")</f>
        <v>#N/A</v>
      </c>
      <c r="DA791" s="300"/>
      <c r="DB791" s="300" t="e">
        <f aca="false">IF($E784&gt;0,DB789/$E784,"-")</f>
        <v>#N/A</v>
      </c>
      <c r="DC791" s="300"/>
      <c r="DD791" s="300" t="e">
        <f aca="false">IF($E784&gt;0,DD789/$E784,"-")</f>
        <v>#N/A</v>
      </c>
      <c r="DE791" s="300"/>
      <c r="DF791" s="300" t="e">
        <f aca="false">IF($E784&gt;0,DF789/$E784,"-")</f>
        <v>#N/A</v>
      </c>
      <c r="DG791" s="300"/>
      <c r="DH791" s="300" t="e">
        <f aca="false">IF($E784&gt;0,DH789/$E784,"-")</f>
        <v>#N/A</v>
      </c>
      <c r="DI791" s="300"/>
      <c r="DJ791" s="301" t="e">
        <f aca="false">IF($E784&gt;0,DJ789/$E784,"-")</f>
        <v>#N/A</v>
      </c>
      <c r="DK791" s="301"/>
      <c r="DL791" s="300" t="e">
        <f aca="false">IF($E784&gt;0,DL789/$E784,"-")</f>
        <v>#N/A</v>
      </c>
      <c r="DM791" s="300"/>
      <c r="DN791" s="300" t="e">
        <f aca="false">IF($E784&gt;0,DN789/$E784,"-")</f>
        <v>#N/A</v>
      </c>
      <c r="DO791" s="300"/>
      <c r="DP791" s="300" t="e">
        <f aca="false">IF($E784&gt;0,DP789/$E784,"-")</f>
        <v>#N/A</v>
      </c>
      <c r="DQ791" s="300"/>
      <c r="DR791" s="300" t="e">
        <f aca="false">IF($E784&gt;0,DR789/$E784,"-")</f>
        <v>#N/A</v>
      </c>
      <c r="DS791" s="300"/>
      <c r="DT791" s="300" t="e">
        <f aca="false">IF($E784&gt;0,DT789/$E784,"-")</f>
        <v>#N/A</v>
      </c>
      <c r="DU791" s="300"/>
      <c r="DV791" s="300" t="e">
        <f aca="false">IF($E784&gt;0,DV789/$E784,"-")</f>
        <v>#N/A</v>
      </c>
      <c r="DW791" s="300"/>
      <c r="DX791" s="300" t="e">
        <f aca="false">IF($E784&gt;0,DX789/$E784,"-")</f>
        <v>#N/A</v>
      </c>
      <c r="DY791" s="300"/>
      <c r="DZ791" s="300" t="e">
        <f aca="false">IF($E784&gt;0,DZ789/$E784,"-")</f>
        <v>#N/A</v>
      </c>
      <c r="EA791" s="300"/>
      <c r="EB791" s="300" t="e">
        <f aca="false">IF($E784&gt;0,EB789/$E784,"-")</f>
        <v>#N/A</v>
      </c>
      <c r="EC791" s="300"/>
      <c r="ED791" s="300" t="e">
        <f aca="false">IF($E784&gt;0,ED789/$E784,"-")</f>
        <v>#N/A</v>
      </c>
      <c r="EE791" s="300"/>
      <c r="EF791" s="300" t="e">
        <f aca="false">IF($E784&gt;0,EF789/$E784,"-")</f>
        <v>#N/A</v>
      </c>
      <c r="EG791" s="300"/>
      <c r="EH791" s="300" t="e">
        <f aca="false">IF($E784&gt;0,EH789/$E784,"-")</f>
        <v>#N/A</v>
      </c>
      <c r="EI791" s="300"/>
      <c r="EJ791" s="300" t="e">
        <f aca="false">IF($E784&gt;0,EJ789/$E784,"-")</f>
        <v>#N/A</v>
      </c>
      <c r="EK791" s="300"/>
      <c r="EL791" s="300" t="e">
        <f aca="false">IF($E784&gt;0,EL789/$E784,"-")</f>
        <v>#N/A</v>
      </c>
      <c r="EM791" s="300"/>
      <c r="EN791" s="300" t="e">
        <f aca="false">IF($E784&gt;0,EN789/$E784,"-")</f>
        <v>#N/A</v>
      </c>
      <c r="EO791" s="300"/>
      <c r="EP791" s="300" t="e">
        <f aca="false">IF($E784&gt;0,EP789/$E784,"-")</f>
        <v>#N/A</v>
      </c>
      <c r="EQ791" s="300"/>
      <c r="ER791" s="300" t="e">
        <f aca="false">IF($E784&gt;0,ER789/$E784,"-")</f>
        <v>#N/A</v>
      </c>
      <c r="ES791" s="300"/>
      <c r="ET791" s="300" t="e">
        <f aca="false">IF($E784&gt;0,ET789/$E784,"-")</f>
        <v>#N/A</v>
      </c>
      <c r="EU791" s="300"/>
      <c r="EV791" s="300" t="e">
        <f aca="false">IF($E784&gt;0,EV789/$E784,"-")</f>
        <v>#N/A</v>
      </c>
      <c r="EW791" s="300"/>
      <c r="EX791" s="302" t="e">
        <f aca="false">IF($E784&gt;0,EX789/$E784,"-")</f>
        <v>#N/A</v>
      </c>
      <c r="EY791" s="302"/>
      <c r="EZ791" s="300" t="e">
        <f aca="false">IF($E784&gt;0,EZ789/$E784,"-")</f>
        <v>#N/A</v>
      </c>
      <c r="FA791" s="300"/>
      <c r="FB791" s="300" t="e">
        <f aca="false">IF($E784&gt;0,FB789/$E784,"-")</f>
        <v>#N/A</v>
      </c>
      <c r="FC791" s="300"/>
      <c r="FD791" s="300" t="e">
        <f aca="false">IF($E784&gt;0,FD789/$E784,"-")</f>
        <v>#N/A</v>
      </c>
      <c r="FE791" s="300"/>
      <c r="FF791" s="300" t="e">
        <f aca="false">IF($E784&gt;0,FF789/$E784,"-")</f>
        <v>#N/A</v>
      </c>
      <c r="FG791" s="300"/>
      <c r="FH791" s="300" t="e">
        <f aca="false">IF($E784&gt;0,FH789/$E784,"-")</f>
        <v>#N/A</v>
      </c>
      <c r="FI791" s="300"/>
      <c r="FJ791" s="300" t="e">
        <f aca="false">IF($E784&gt;0,FJ789/$E784,"-")</f>
        <v>#N/A</v>
      </c>
      <c r="FK791" s="300"/>
    </row>
    <row r="792" customFormat="false" ht="13.8" hidden="true" customHeight="false" outlineLevel="0" collapsed="false">
      <c r="A792" s="268"/>
      <c r="B792" s="269"/>
      <c r="C792" s="269"/>
      <c r="D792" s="271"/>
      <c r="E792" s="271"/>
      <c r="F792" s="269"/>
      <c r="G792" s="269"/>
      <c r="H792" s="269"/>
      <c r="I792" s="269"/>
      <c r="J792" s="269"/>
      <c r="K792" s="269"/>
      <c r="L792" s="274"/>
      <c r="M792" s="274"/>
      <c r="N792" s="274"/>
      <c r="O792" s="274"/>
      <c r="P792" s="274"/>
      <c r="Q792" s="274"/>
      <c r="R792" s="275"/>
      <c r="S792" s="275"/>
      <c r="T792" s="276"/>
      <c r="U792" s="276"/>
      <c r="V792" s="274"/>
      <c r="W792" s="274"/>
      <c r="X792" s="274"/>
      <c r="Y792" s="274"/>
      <c r="Z792" s="275"/>
      <c r="AA792" s="275"/>
      <c r="AB792" s="276"/>
      <c r="AC792" s="276"/>
      <c r="AD792" s="274"/>
      <c r="AE792" s="274"/>
      <c r="AF792" s="274"/>
      <c r="AG792" s="274"/>
      <c r="AH792" s="275"/>
      <c r="AI792" s="275"/>
      <c r="AJ792" s="276"/>
      <c r="AK792" s="276"/>
      <c r="AL792" s="274"/>
      <c r="AM792" s="274"/>
      <c r="AN792" s="274"/>
      <c r="AO792" s="274"/>
      <c r="AP792" s="275"/>
      <c r="AQ792" s="275"/>
      <c r="AR792" s="276"/>
      <c r="AS792" s="276"/>
      <c r="AT792" s="277"/>
      <c r="AU792" s="277"/>
      <c r="AV792" s="277"/>
      <c r="AW792" s="277"/>
      <c r="AX792" s="277"/>
      <c r="AY792" s="278"/>
      <c r="AZ792" s="279"/>
      <c r="BA792" s="277"/>
      <c r="BB792" s="277"/>
      <c r="BC792" s="277"/>
      <c r="BD792" s="277"/>
      <c r="BE792" s="277"/>
      <c r="BF792" s="277"/>
      <c r="BG792" s="278"/>
      <c r="BH792" s="279"/>
      <c r="BI792" s="277"/>
      <c r="BJ792" s="277"/>
      <c r="BK792" s="277"/>
      <c r="BL792" s="277"/>
      <c r="BM792" s="277"/>
      <c r="BN792" s="277"/>
      <c r="BO792" s="278"/>
      <c r="BP792" s="279"/>
      <c r="BQ792" s="277"/>
      <c r="BR792" s="277"/>
      <c r="BS792" s="277"/>
      <c r="BT792" s="277"/>
      <c r="BU792" s="277"/>
      <c r="BV792" s="277"/>
      <c r="BW792" s="278"/>
      <c r="BX792" s="279"/>
      <c r="BY792" s="277"/>
      <c r="BZ792" s="277"/>
      <c r="CA792" s="277"/>
      <c r="CB792" s="277"/>
      <c r="CC792" s="277"/>
      <c r="CD792" s="275"/>
      <c r="CE792" s="275"/>
      <c r="CF792" s="276"/>
      <c r="CG792" s="276"/>
      <c r="CH792" s="274"/>
      <c r="CI792" s="274"/>
      <c r="CJ792" s="274"/>
      <c r="CK792" s="274"/>
      <c r="CL792" s="275"/>
      <c r="CM792" s="275"/>
      <c r="CN792" s="276"/>
      <c r="CO792" s="276"/>
      <c r="CP792" s="280"/>
      <c r="CQ792" s="280"/>
      <c r="CR792" s="280"/>
      <c r="CS792" s="280"/>
      <c r="CT792" s="281"/>
      <c r="CU792" s="282"/>
      <c r="CV792" s="283"/>
      <c r="CW792" s="281"/>
      <c r="CX792" s="281"/>
      <c r="CY792" s="281"/>
      <c r="CZ792" s="281"/>
      <c r="DA792" s="281"/>
      <c r="DB792" s="281"/>
      <c r="DC792" s="282"/>
      <c r="DD792" s="283"/>
      <c r="DE792" s="281"/>
      <c r="DF792" s="281"/>
      <c r="DG792" s="281"/>
      <c r="DH792" s="281"/>
      <c r="DI792" s="281"/>
      <c r="DJ792" s="284"/>
      <c r="DK792" s="285"/>
      <c r="DL792" s="283"/>
      <c r="DM792" s="281"/>
      <c r="DN792" s="281"/>
      <c r="DO792" s="281"/>
      <c r="DP792" s="281"/>
      <c r="DQ792" s="281"/>
      <c r="DR792" s="281"/>
      <c r="DS792" s="282"/>
      <c r="DT792" s="283"/>
      <c r="DU792" s="281"/>
      <c r="DV792" s="281"/>
      <c r="DW792" s="281"/>
      <c r="DX792" s="281"/>
      <c r="DY792" s="281"/>
      <c r="DZ792" s="281"/>
      <c r="EA792" s="282"/>
      <c r="EB792" s="283"/>
      <c r="EC792" s="281"/>
      <c r="ED792" s="281"/>
      <c r="EE792" s="281"/>
      <c r="EF792" s="281"/>
      <c r="EG792" s="281"/>
      <c r="EH792" s="281"/>
      <c r="EI792" s="282"/>
      <c r="EJ792" s="283"/>
      <c r="EK792" s="281"/>
      <c r="EL792" s="281"/>
      <c r="EM792" s="281"/>
      <c r="EN792" s="281"/>
      <c r="EO792" s="281"/>
      <c r="EP792" s="281"/>
      <c r="EQ792" s="282"/>
      <c r="ER792" s="283"/>
      <c r="ES792" s="281"/>
      <c r="ET792" s="281"/>
      <c r="EU792" s="281"/>
      <c r="EV792" s="281"/>
      <c r="EW792" s="281"/>
      <c r="EX792" s="286"/>
      <c r="EY792" s="287"/>
      <c r="EZ792" s="283"/>
      <c r="FA792" s="281"/>
      <c r="FB792" s="281"/>
      <c r="FC792" s="281"/>
      <c r="FD792" s="281"/>
      <c r="FE792" s="281"/>
      <c r="FF792" s="281"/>
      <c r="FG792" s="282"/>
      <c r="FH792" s="283"/>
      <c r="FI792" s="281"/>
      <c r="FJ792" s="281"/>
      <c r="FK792" s="281"/>
    </row>
    <row r="793" customFormat="false" ht="12.75" hidden="true" customHeight="false" outlineLevel="0" collapsed="false">
      <c r="A793" s="232" t="s">
        <v>248</v>
      </c>
      <c r="B793" s="233" t="e">
        <f aca="false">VLOOKUP(A793,PLANEJAMENTO!$B$11:$C$96,2,FALSE())</f>
        <v>#N/A</v>
      </c>
      <c r="C793" s="232" t="e">
        <f aca="false">VLOOKUP(A793,PLANEJAMENTO!$B$11:$D$96,3,FALSE())</f>
        <v>#N/A</v>
      </c>
      <c r="D793" s="234" t="e">
        <f aca="false">VLOOKUP(A793,PLANEJAMENTO!$B$11:$E$96,4,FALSE())</f>
        <v>#N/A</v>
      </c>
      <c r="E793" s="234" t="e">
        <f aca="false">D793</f>
        <v>#N/A</v>
      </c>
      <c r="F793" s="235" t="n">
        <f aca="false">PRODUÇÕES!D63*2.55*0.03</f>
        <v>62.475</v>
      </c>
      <c r="G793" s="234" t="n">
        <f aca="false">F793*8</f>
        <v>499.8</v>
      </c>
      <c r="H793" s="234"/>
      <c r="I793" s="237"/>
      <c r="J793" s="238"/>
      <c r="K793" s="305" t="s">
        <v>159</v>
      </c>
      <c r="L793" s="240"/>
      <c r="M793" s="240"/>
      <c r="N793" s="240"/>
      <c r="O793" s="240"/>
      <c r="P793" s="240"/>
      <c r="Q793" s="240"/>
      <c r="R793" s="240"/>
      <c r="S793" s="240"/>
      <c r="T793" s="240"/>
      <c r="U793" s="240"/>
      <c r="V793" s="240"/>
      <c r="W793" s="240"/>
      <c r="X793" s="240"/>
      <c r="Y793" s="240"/>
      <c r="Z793" s="240"/>
      <c r="AA793" s="240"/>
      <c r="AB793" s="240"/>
      <c r="AC793" s="240"/>
      <c r="AD793" s="240"/>
      <c r="AE793" s="240"/>
      <c r="AF793" s="240"/>
      <c r="AG793" s="240"/>
      <c r="AH793" s="240"/>
      <c r="AI793" s="240"/>
      <c r="AJ793" s="240"/>
      <c r="AK793" s="240"/>
      <c r="AL793" s="240"/>
      <c r="AM793" s="240"/>
      <c r="AN793" s="240"/>
      <c r="AO793" s="240"/>
      <c r="AP793" s="240"/>
      <c r="AQ793" s="240"/>
      <c r="AR793" s="240"/>
      <c r="AS793" s="240"/>
      <c r="AT793" s="240"/>
      <c r="AU793" s="240"/>
      <c r="AV793" s="240"/>
      <c r="AW793" s="240"/>
      <c r="AX793" s="240"/>
      <c r="AY793" s="240"/>
      <c r="AZ793" s="240"/>
      <c r="BA793" s="240"/>
      <c r="BB793" s="240"/>
      <c r="BC793" s="240"/>
      <c r="BD793" s="240"/>
      <c r="BE793" s="240"/>
      <c r="BF793" s="345"/>
      <c r="BG793" s="345"/>
      <c r="BH793" s="240"/>
      <c r="BI793" s="240"/>
      <c r="BJ793" s="240"/>
      <c r="BK793" s="240"/>
      <c r="BL793" s="240"/>
      <c r="BM793" s="240"/>
      <c r="BN793" s="240"/>
      <c r="BO793" s="240"/>
      <c r="BP793" s="240"/>
      <c r="BQ793" s="240"/>
      <c r="BR793" s="308"/>
      <c r="BS793" s="308"/>
      <c r="BT793" s="308"/>
      <c r="BU793" s="308"/>
      <c r="BV793" s="308"/>
      <c r="BW793" s="308"/>
      <c r="BX793" s="308"/>
      <c r="BY793" s="308"/>
      <c r="BZ793" s="308"/>
      <c r="CA793" s="308"/>
      <c r="CB793" s="308"/>
      <c r="CC793" s="308"/>
      <c r="CD793" s="308"/>
      <c r="CE793" s="308"/>
      <c r="CF793" s="308"/>
      <c r="CG793" s="308"/>
      <c r="CH793" s="308"/>
      <c r="CI793" s="308"/>
      <c r="CJ793" s="308"/>
      <c r="CK793" s="308"/>
      <c r="CL793" s="308"/>
      <c r="CM793" s="308"/>
      <c r="CN793" s="308" t="n">
        <v>1</v>
      </c>
      <c r="CO793" s="308"/>
      <c r="CP793" s="308" t="n">
        <v>1</v>
      </c>
      <c r="CQ793" s="308"/>
      <c r="CR793" s="308" t="n">
        <v>2</v>
      </c>
      <c r="CS793" s="308"/>
      <c r="CT793" s="308" t="n">
        <v>4</v>
      </c>
      <c r="CU793" s="308"/>
      <c r="CV793" s="308"/>
      <c r="CW793" s="308"/>
      <c r="CX793" s="308"/>
      <c r="CY793" s="308"/>
      <c r="CZ793" s="308"/>
      <c r="DA793" s="308"/>
      <c r="DB793" s="308"/>
      <c r="DC793" s="308"/>
      <c r="DD793" s="308"/>
      <c r="DE793" s="308"/>
      <c r="DF793" s="308"/>
      <c r="DG793" s="308"/>
      <c r="DH793" s="308"/>
      <c r="DI793" s="308"/>
      <c r="DJ793" s="315"/>
      <c r="DK793" s="315"/>
      <c r="DL793" s="308"/>
      <c r="DM793" s="308"/>
      <c r="DN793" s="308"/>
      <c r="DO793" s="308"/>
      <c r="DP793" s="308"/>
      <c r="DQ793" s="308"/>
      <c r="DR793" s="308"/>
      <c r="DS793" s="308"/>
      <c r="DT793" s="308"/>
      <c r="DU793" s="308"/>
      <c r="DV793" s="308"/>
      <c r="DW793" s="308"/>
      <c r="DX793" s="308"/>
      <c r="DY793" s="308"/>
      <c r="DZ793" s="308"/>
      <c r="EA793" s="308"/>
      <c r="EB793" s="308"/>
      <c r="EC793" s="308"/>
      <c r="ED793" s="308"/>
      <c r="EE793" s="308"/>
      <c r="EF793" s="308"/>
      <c r="EG793" s="308"/>
      <c r="EH793" s="308"/>
      <c r="EI793" s="308"/>
      <c r="EJ793" s="308"/>
      <c r="EK793" s="308"/>
      <c r="EL793" s="308"/>
      <c r="EM793" s="308"/>
      <c r="EN793" s="308"/>
      <c r="EO793" s="308"/>
      <c r="EP793" s="308"/>
      <c r="EQ793" s="308"/>
      <c r="ER793" s="308"/>
      <c r="ES793" s="308"/>
      <c r="ET793" s="308"/>
      <c r="EU793" s="308"/>
      <c r="EV793" s="308"/>
      <c r="EW793" s="308"/>
      <c r="EX793" s="309"/>
      <c r="EY793" s="309"/>
      <c r="EZ793" s="308"/>
      <c r="FA793" s="308"/>
      <c r="FB793" s="308"/>
      <c r="FC793" s="308"/>
      <c r="FD793" s="308"/>
      <c r="FE793" s="308"/>
      <c r="FF793" s="308"/>
      <c r="FG793" s="308"/>
      <c r="FH793" s="308"/>
      <c r="FI793" s="308"/>
      <c r="FJ793" s="308"/>
      <c r="FK793" s="308"/>
    </row>
    <row r="794" customFormat="false" ht="12.75" hidden="true" customHeight="false" outlineLevel="0" collapsed="false">
      <c r="A794" s="232"/>
      <c r="B794" s="233"/>
      <c r="C794" s="232"/>
      <c r="D794" s="234"/>
      <c r="E794" s="234"/>
      <c r="F794" s="235"/>
      <c r="G794" s="234"/>
      <c r="H794" s="234"/>
      <c r="I794" s="237"/>
      <c r="J794" s="238"/>
      <c r="K794" s="244" t="s">
        <v>160</v>
      </c>
      <c r="L794" s="245"/>
      <c r="M794" s="245"/>
      <c r="N794" s="245"/>
      <c r="O794" s="245"/>
      <c r="P794" s="245"/>
      <c r="Q794" s="245"/>
      <c r="R794" s="245"/>
      <c r="S794" s="245"/>
      <c r="T794" s="245"/>
      <c r="U794" s="245"/>
      <c r="V794" s="245"/>
      <c r="W794" s="245"/>
      <c r="X794" s="245"/>
      <c r="Y794" s="245"/>
      <c r="Z794" s="245"/>
      <c r="AA794" s="245"/>
      <c r="AB794" s="245"/>
      <c r="AC794" s="245"/>
      <c r="AD794" s="245"/>
      <c r="AE794" s="245"/>
      <c r="AF794" s="245"/>
      <c r="AG794" s="245"/>
      <c r="AH794" s="245"/>
      <c r="AI794" s="245"/>
      <c r="AJ794" s="245"/>
      <c r="AK794" s="245"/>
      <c r="AL794" s="245"/>
      <c r="AM794" s="245"/>
      <c r="AN794" s="245"/>
      <c r="AO794" s="245"/>
      <c r="AP794" s="245"/>
      <c r="AQ794" s="245"/>
      <c r="AR794" s="245"/>
      <c r="AS794" s="245"/>
      <c r="AT794" s="245"/>
      <c r="AU794" s="245"/>
      <c r="AV794" s="245"/>
      <c r="AW794" s="245"/>
      <c r="AX794" s="245"/>
      <c r="AY794" s="245"/>
      <c r="AZ794" s="245"/>
      <c r="BA794" s="245"/>
      <c r="BB794" s="245"/>
      <c r="BC794" s="245"/>
      <c r="BD794" s="245"/>
      <c r="BE794" s="245"/>
      <c r="BF794" s="245"/>
      <c r="BG794" s="245"/>
      <c r="BH794" s="245"/>
      <c r="BI794" s="245"/>
      <c r="BJ794" s="245"/>
      <c r="BK794" s="245"/>
      <c r="BL794" s="245"/>
      <c r="BM794" s="245"/>
      <c r="BN794" s="245"/>
      <c r="BO794" s="245"/>
      <c r="BP794" s="245"/>
      <c r="BQ794" s="245"/>
      <c r="BR794" s="245"/>
      <c r="BS794" s="245"/>
      <c r="BT794" s="245"/>
      <c r="BU794" s="245"/>
      <c r="BV794" s="245"/>
      <c r="BW794" s="245"/>
      <c r="BX794" s="245"/>
      <c r="BY794" s="245"/>
      <c r="BZ794" s="245"/>
      <c r="CA794" s="245"/>
      <c r="CB794" s="245"/>
      <c r="CC794" s="245"/>
      <c r="CD794" s="245"/>
      <c r="CE794" s="245"/>
      <c r="CF794" s="245"/>
      <c r="CG794" s="245"/>
      <c r="CH794" s="245"/>
      <c r="CI794" s="245"/>
      <c r="CJ794" s="245"/>
      <c r="CK794" s="245"/>
      <c r="CL794" s="245"/>
      <c r="CM794" s="245"/>
      <c r="CN794" s="245" t="n">
        <v>1</v>
      </c>
      <c r="CO794" s="245"/>
      <c r="CP794" s="245" t="n">
        <v>1</v>
      </c>
      <c r="CQ794" s="245"/>
      <c r="CR794" s="245" t="n">
        <v>1</v>
      </c>
      <c r="CS794" s="245"/>
      <c r="CT794" s="245" t="n">
        <v>1</v>
      </c>
      <c r="CU794" s="245"/>
      <c r="CV794" s="245"/>
      <c r="CW794" s="245"/>
      <c r="CX794" s="245"/>
      <c r="CY794" s="245"/>
      <c r="CZ794" s="245"/>
      <c r="DA794" s="245"/>
      <c r="DB794" s="245"/>
      <c r="DC794" s="245"/>
      <c r="DD794" s="245"/>
      <c r="DE794" s="245"/>
      <c r="DF794" s="245"/>
      <c r="DG794" s="245"/>
      <c r="DH794" s="245"/>
      <c r="DI794" s="245"/>
      <c r="DJ794" s="310"/>
      <c r="DK794" s="310"/>
      <c r="DL794" s="245"/>
      <c r="DM794" s="245"/>
      <c r="DN794" s="245"/>
      <c r="DO794" s="245"/>
      <c r="DP794" s="245"/>
      <c r="DQ794" s="245"/>
      <c r="DR794" s="245"/>
      <c r="DS794" s="245"/>
      <c r="DT794" s="245"/>
      <c r="DU794" s="245"/>
      <c r="DV794" s="245"/>
      <c r="DW794" s="245"/>
      <c r="DX794" s="245"/>
      <c r="DY794" s="245"/>
      <c r="DZ794" s="245"/>
      <c r="EA794" s="245"/>
      <c r="EB794" s="245"/>
      <c r="EC794" s="245"/>
      <c r="ED794" s="245"/>
      <c r="EE794" s="245"/>
      <c r="EF794" s="245"/>
      <c r="EG794" s="245"/>
      <c r="EH794" s="245"/>
      <c r="EI794" s="245"/>
      <c r="EJ794" s="245"/>
      <c r="EK794" s="245"/>
      <c r="EL794" s="245"/>
      <c r="EM794" s="245"/>
      <c r="EN794" s="245"/>
      <c r="EO794" s="245"/>
      <c r="EP794" s="245"/>
      <c r="EQ794" s="245"/>
      <c r="ER794" s="245"/>
      <c r="ES794" s="245"/>
      <c r="ET794" s="245"/>
      <c r="EU794" s="245"/>
      <c r="EV794" s="245"/>
      <c r="EW794" s="245"/>
      <c r="EX794" s="246"/>
      <c r="EY794" s="246"/>
      <c r="EZ794" s="245"/>
      <c r="FA794" s="245"/>
      <c r="FB794" s="245"/>
      <c r="FC794" s="245"/>
      <c r="FD794" s="245"/>
      <c r="FE794" s="245"/>
      <c r="FF794" s="245"/>
      <c r="FG794" s="245"/>
      <c r="FH794" s="245"/>
      <c r="FI794" s="245"/>
      <c r="FJ794" s="245"/>
      <c r="FK794" s="245"/>
    </row>
    <row r="795" customFormat="false" ht="12.75" hidden="true" customHeight="false" outlineLevel="0" collapsed="false">
      <c r="A795" s="232"/>
      <c r="B795" s="233"/>
      <c r="C795" s="232"/>
      <c r="D795" s="234"/>
      <c r="E795" s="234"/>
      <c r="F795" s="235"/>
      <c r="G795" s="234"/>
      <c r="H795" s="234"/>
      <c r="I795" s="237"/>
      <c r="J795" s="238"/>
      <c r="K795" s="247" t="s">
        <v>161</v>
      </c>
      <c r="L795" s="248" t="n">
        <f aca="false">(L793*L794*$G793)*$L$8</f>
        <v>0</v>
      </c>
      <c r="M795" s="248"/>
      <c r="N795" s="248" t="n">
        <f aca="false">(N793*N794*$G793)*$L$8</f>
        <v>0</v>
      </c>
      <c r="O795" s="248"/>
      <c r="P795" s="248" t="n">
        <f aca="false">(P793*P794*$G793)*$L$8</f>
        <v>0</v>
      </c>
      <c r="Q795" s="248"/>
      <c r="R795" s="248" t="n">
        <f aca="false">(R793*R794*$G793)*$L$8</f>
        <v>0</v>
      </c>
      <c r="S795" s="248"/>
      <c r="T795" s="248" t="n">
        <f aca="false">(T793*T794*$G793)*$T$8</f>
        <v>0</v>
      </c>
      <c r="U795" s="248"/>
      <c r="V795" s="248" t="n">
        <f aca="false">(V793*V794*$G793)*$T$8</f>
        <v>0</v>
      </c>
      <c r="W795" s="248"/>
      <c r="X795" s="248" t="n">
        <f aca="false">(X793*X794*$G793)*$T$8</f>
        <v>0</v>
      </c>
      <c r="Y795" s="248"/>
      <c r="Z795" s="248" t="n">
        <f aca="false">(Z793*Z794*$G793)*$T$8</f>
        <v>0</v>
      </c>
      <c r="AA795" s="248"/>
      <c r="AB795" s="248" t="n">
        <f aca="false">(AB793*AB794*$G793)*$AB$8</f>
        <v>0</v>
      </c>
      <c r="AC795" s="248"/>
      <c r="AD795" s="248" t="n">
        <f aca="false">(AD793*AD794*$G793)*$AB$8</f>
        <v>0</v>
      </c>
      <c r="AE795" s="248"/>
      <c r="AF795" s="248" t="n">
        <f aca="false">(AF793*AF794*$G793)*$AB$8</f>
        <v>0</v>
      </c>
      <c r="AG795" s="248"/>
      <c r="AH795" s="248" t="n">
        <f aca="false">(AH793*AH794*$G793)*$AB$8</f>
        <v>0</v>
      </c>
      <c r="AI795" s="248"/>
      <c r="AJ795" s="248" t="n">
        <f aca="false">(AJ793*AJ794*$G793)*$AJ$8</f>
        <v>0</v>
      </c>
      <c r="AK795" s="248"/>
      <c r="AL795" s="248" t="n">
        <f aca="false">(AL793*AL794*$G793)*$AJ$8</f>
        <v>0</v>
      </c>
      <c r="AM795" s="248"/>
      <c r="AN795" s="248" t="n">
        <f aca="false">(AN793*AN794*$G793)*$AJ$8</f>
        <v>0</v>
      </c>
      <c r="AO795" s="248"/>
      <c r="AP795" s="248" t="n">
        <f aca="false">(AP793*AP794*$G793)*$AJ$8</f>
        <v>0</v>
      </c>
      <c r="AQ795" s="248"/>
      <c r="AR795" s="248" t="n">
        <f aca="false">(AR793*AR794*$G793)*$AT$8</f>
        <v>0</v>
      </c>
      <c r="AS795" s="248"/>
      <c r="AT795" s="248" t="n">
        <f aca="false">(AT793*AT794*$G793)*$AT$8</f>
        <v>0</v>
      </c>
      <c r="AU795" s="248"/>
      <c r="AV795" s="248" t="n">
        <f aca="false">(AV793*AV794*$G793)*$AT$8</f>
        <v>0</v>
      </c>
      <c r="AW795" s="248"/>
      <c r="AX795" s="248" t="n">
        <f aca="false">(AX793*AX794*$G793)*$AT$8</f>
        <v>0</v>
      </c>
      <c r="AY795" s="248"/>
      <c r="AZ795" s="248" t="n">
        <f aca="false">(AZ793*AZ794*$G793)*$BB$8</f>
        <v>0</v>
      </c>
      <c r="BA795" s="248"/>
      <c r="BB795" s="248" t="n">
        <f aca="false">(BB793*BB794*$G793)*$BB$8</f>
        <v>0</v>
      </c>
      <c r="BC795" s="248"/>
      <c r="BD795" s="248" t="n">
        <f aca="false">(BD793*BD794*$G793)*$BB$8</f>
        <v>0</v>
      </c>
      <c r="BE795" s="248"/>
      <c r="BF795" s="248" t="n">
        <f aca="false">(BF793*BF794*$G793)*$BB$8</f>
        <v>0</v>
      </c>
      <c r="BG795" s="248"/>
      <c r="BH795" s="248" t="n">
        <f aca="false">(BH793*BH794*$G793)*$BJ$8</f>
        <v>0</v>
      </c>
      <c r="BI795" s="248"/>
      <c r="BJ795" s="248" t="n">
        <f aca="false">(BJ793*BJ794*$G793)*$BJ$8</f>
        <v>0</v>
      </c>
      <c r="BK795" s="248"/>
      <c r="BL795" s="248" t="n">
        <f aca="false">(BL793*BL794*$G793)*$BJ$8</f>
        <v>0</v>
      </c>
      <c r="BM795" s="248"/>
      <c r="BN795" s="248" t="n">
        <f aca="false">(BN793*BN794*$G793)*$BJ$8</f>
        <v>0</v>
      </c>
      <c r="BO795" s="248"/>
      <c r="BP795" s="248" t="n">
        <f aca="false">(BP793*BP794*$G793)*$BT$8</f>
        <v>0</v>
      </c>
      <c r="BQ795" s="248"/>
      <c r="BR795" s="248" t="n">
        <f aca="false">(BR793*BR794*$G793)*$BT$8</f>
        <v>0</v>
      </c>
      <c r="BS795" s="248"/>
      <c r="BT795" s="248" t="n">
        <f aca="false">(BT793*BT794*$G793)*$BT$8</f>
        <v>0</v>
      </c>
      <c r="BU795" s="248"/>
      <c r="BV795" s="248" t="n">
        <f aca="false">(BV793*BV794*$G793)*$BT$8</f>
        <v>0</v>
      </c>
      <c r="BW795" s="248"/>
      <c r="BX795" s="248" t="n">
        <f aca="false">(BX793*BX794*$G793)*$CB$8</f>
        <v>0</v>
      </c>
      <c r="BY795" s="248"/>
      <c r="BZ795" s="248" t="n">
        <f aca="false">(BZ793*BZ794*$G793)*$CB$8</f>
        <v>0</v>
      </c>
      <c r="CA795" s="248"/>
      <c r="CB795" s="248" t="n">
        <f aca="false">(CB793*CB794*$G793)*$CB$8</f>
        <v>0</v>
      </c>
      <c r="CC795" s="248"/>
      <c r="CD795" s="248" t="n">
        <f aca="false">(CD793*CD794*$G793)*$CB$8</f>
        <v>0</v>
      </c>
      <c r="CE795" s="248"/>
      <c r="CF795" s="248" t="n">
        <f aca="false">(CF793*CF794*$G793)*$CJ$8</f>
        <v>0</v>
      </c>
      <c r="CG795" s="248"/>
      <c r="CH795" s="248" t="n">
        <f aca="false">(CH793*CH794*$G793)*$CJ$8</f>
        <v>0</v>
      </c>
      <c r="CI795" s="248"/>
      <c r="CJ795" s="248" t="n">
        <f aca="false">(CJ793*CJ794*$G793)*$CJ$8</f>
        <v>0</v>
      </c>
      <c r="CK795" s="248"/>
      <c r="CL795" s="248" t="n">
        <f aca="false">(CL793*CL794*$G793)*$CJ$8</f>
        <v>0</v>
      </c>
      <c r="CM795" s="248"/>
      <c r="CN795" s="248" t="n">
        <f aca="false">(CN793*CN794*$G793)*$CJ$8</f>
        <v>499.8</v>
      </c>
      <c r="CO795" s="248"/>
      <c r="CP795" s="248" t="n">
        <f aca="false">(CP793*CP794*$G793)*$CJ$8</f>
        <v>499.8</v>
      </c>
      <c r="CQ795" s="248"/>
      <c r="CR795" s="248" t="n">
        <f aca="false">(CR793*CR794*$G793)*$CJ$8</f>
        <v>999.6</v>
      </c>
      <c r="CS795" s="248"/>
      <c r="CT795" s="248" t="n">
        <f aca="false">(CT793*CT794*$G793)*$CT$8</f>
        <v>1992.536</v>
      </c>
      <c r="CU795" s="248"/>
      <c r="CV795" s="248" t="n">
        <f aca="false">(CV793*CV794*$G793)*$DB$8</f>
        <v>0</v>
      </c>
      <c r="CW795" s="248"/>
      <c r="CX795" s="248" t="n">
        <f aca="false">(CX793*CX794*$G793)*$DB$8</f>
        <v>0</v>
      </c>
      <c r="CY795" s="248"/>
      <c r="CZ795" s="248" t="n">
        <f aca="false">(CZ793*CZ794*$G793)*$DB$8</f>
        <v>0</v>
      </c>
      <c r="DA795" s="248"/>
      <c r="DB795" s="248" t="n">
        <f aca="false">(DB793*DB794*$G793)*$DB$8</f>
        <v>0</v>
      </c>
      <c r="DC795" s="248"/>
      <c r="DD795" s="248" t="n">
        <f aca="false">(DD793*DD794*$G793)*$DB$8</f>
        <v>0</v>
      </c>
      <c r="DE795" s="248"/>
      <c r="DF795" s="248" t="n">
        <f aca="false">(DF793*DF794*$G793)*$DB$8</f>
        <v>0</v>
      </c>
      <c r="DG795" s="248"/>
      <c r="DH795" s="248" t="n">
        <f aca="false">(DH793*DH794*$G793)*$DB$8</f>
        <v>0</v>
      </c>
      <c r="DI795" s="248"/>
      <c r="DJ795" s="292" t="n">
        <f aca="false">(DJ793*DJ794*$G793)*$DB$8</f>
        <v>0</v>
      </c>
      <c r="DK795" s="292"/>
      <c r="DL795" s="248" t="n">
        <f aca="false">(DL793*DL794*$G793)*$DB$8</f>
        <v>0</v>
      </c>
      <c r="DM795" s="248"/>
      <c r="DN795" s="248" t="n">
        <f aca="false">(DN793*DN794*$G793)*$DB$8</f>
        <v>0</v>
      </c>
      <c r="DO795" s="248"/>
      <c r="DP795" s="248" t="n">
        <f aca="false">(DP793*DP794*$G793)*$DB$8</f>
        <v>0</v>
      </c>
      <c r="DQ795" s="248"/>
      <c r="DR795" s="248" t="n">
        <f aca="false">(DR793*DR794*$G793)*$DB$8</f>
        <v>0</v>
      </c>
      <c r="DS795" s="248"/>
      <c r="DT795" s="248" t="n">
        <f aca="false">(DT793*DT794*$G793)*$DB$8</f>
        <v>0</v>
      </c>
      <c r="DU795" s="248"/>
      <c r="DV795" s="248" t="n">
        <f aca="false">(DV793*DV794*$G793)*$DB$8</f>
        <v>0</v>
      </c>
      <c r="DW795" s="248"/>
      <c r="DX795" s="248" t="n">
        <f aca="false">(DX793*DX794*$G793)*$DB$8</f>
        <v>0</v>
      </c>
      <c r="DY795" s="248"/>
      <c r="DZ795" s="248" t="n">
        <f aca="false">(DZ793*DZ794*$G793)*$DB$8</f>
        <v>0</v>
      </c>
      <c r="EA795" s="248"/>
      <c r="EB795" s="248" t="n">
        <f aca="false">(EB793*EB794*$G793)*$DB$8</f>
        <v>0</v>
      </c>
      <c r="EC795" s="248"/>
      <c r="ED795" s="248" t="n">
        <f aca="false">(ED793*ED794*$G793)*$DB$8</f>
        <v>0</v>
      </c>
      <c r="EE795" s="248"/>
      <c r="EF795" s="248" t="n">
        <f aca="false">(EF793*EF794*$G793)*$DB$8</f>
        <v>0</v>
      </c>
      <c r="EG795" s="248"/>
      <c r="EH795" s="248" t="n">
        <f aca="false">(EH793*EH794*$G793)*$DB$8</f>
        <v>0</v>
      </c>
      <c r="EI795" s="248"/>
      <c r="EJ795" s="248" t="n">
        <f aca="false">(EJ793*EJ794*$G793)*$DB$8</f>
        <v>0</v>
      </c>
      <c r="EK795" s="248"/>
      <c r="EL795" s="248" t="n">
        <f aca="false">(EL793*EL794*$G793)*$DB$8</f>
        <v>0</v>
      </c>
      <c r="EM795" s="248"/>
      <c r="EN795" s="248" t="n">
        <f aca="false">(EN793*EN794*$G793)*$DB$8</f>
        <v>0</v>
      </c>
      <c r="EO795" s="248"/>
      <c r="EP795" s="248" t="n">
        <f aca="false">(EP793*EP794*$G793)*$DB$8</f>
        <v>0</v>
      </c>
      <c r="EQ795" s="248"/>
      <c r="ER795" s="248" t="n">
        <f aca="false">(ER793*ER794*$G793)*$DB$8</f>
        <v>0</v>
      </c>
      <c r="ES795" s="248"/>
      <c r="ET795" s="248" t="n">
        <f aca="false">(ET793*ET794*$G793)*$DB$8</f>
        <v>0</v>
      </c>
      <c r="EU795" s="248"/>
      <c r="EV795" s="248" t="n">
        <f aca="false">(EV793*EV794*$G793)*$DB$8</f>
        <v>0</v>
      </c>
      <c r="EW795" s="248"/>
      <c r="EX795" s="249" t="n">
        <f aca="false">(EX793*EX794*$G793)*$DB$8</f>
        <v>0</v>
      </c>
      <c r="EY795" s="249"/>
      <c r="EZ795" s="248" t="n">
        <f aca="false">(EZ793*EZ794*$G793)*$DB$8</f>
        <v>0</v>
      </c>
      <c r="FA795" s="248"/>
      <c r="FB795" s="248" t="n">
        <f aca="false">(FB793*FB794*$G793)*$DB$8</f>
        <v>0</v>
      </c>
      <c r="FC795" s="248"/>
      <c r="FD795" s="248" t="n">
        <f aca="false">(FD793*FD794*$G793)*$DB$8</f>
        <v>0</v>
      </c>
      <c r="FE795" s="248"/>
      <c r="FF795" s="248" t="n">
        <f aca="false">(FF793*FF794*$G793)*$DB$8</f>
        <v>0</v>
      </c>
      <c r="FG795" s="248"/>
      <c r="FH795" s="248" t="n">
        <f aca="false">(FH793*FH794*$G793)*$DB$8</f>
        <v>0</v>
      </c>
      <c r="FI795" s="248"/>
      <c r="FJ795" s="248" t="n">
        <f aca="false">(FJ793*FJ794*$G793)*$DB$8</f>
        <v>0</v>
      </c>
      <c r="FK795" s="248"/>
    </row>
    <row r="796" customFormat="false" ht="12.75" hidden="true" customHeight="false" outlineLevel="0" collapsed="false">
      <c r="A796" s="232"/>
      <c r="B796" s="233"/>
      <c r="C796" s="232"/>
      <c r="D796" s="234"/>
      <c r="E796" s="234"/>
      <c r="F796" s="235"/>
      <c r="G796" s="234"/>
      <c r="H796" s="234"/>
      <c r="I796" s="237"/>
      <c r="J796" s="238"/>
      <c r="K796" s="250" t="s">
        <v>162</v>
      </c>
      <c r="L796" s="251" t="n">
        <f aca="false">L795</f>
        <v>0</v>
      </c>
      <c r="M796" s="251"/>
      <c r="N796" s="251" t="n">
        <f aca="false">L796+N795</f>
        <v>0</v>
      </c>
      <c r="O796" s="251"/>
      <c r="P796" s="251" t="n">
        <f aca="false">N796+P795</f>
        <v>0</v>
      </c>
      <c r="Q796" s="251"/>
      <c r="R796" s="251" t="n">
        <f aca="false">P796+R795</f>
        <v>0</v>
      </c>
      <c r="S796" s="251"/>
      <c r="T796" s="251" t="n">
        <f aca="false">R796+T795</f>
        <v>0</v>
      </c>
      <c r="U796" s="251"/>
      <c r="V796" s="251" t="n">
        <f aca="false">T796+V795</f>
        <v>0</v>
      </c>
      <c r="W796" s="251"/>
      <c r="X796" s="251" t="n">
        <f aca="false">V796+X795</f>
        <v>0</v>
      </c>
      <c r="Y796" s="251"/>
      <c r="Z796" s="251" t="n">
        <f aca="false">X796+Z795</f>
        <v>0</v>
      </c>
      <c r="AA796" s="251"/>
      <c r="AB796" s="251" t="n">
        <f aca="false">Z796+AB795</f>
        <v>0</v>
      </c>
      <c r="AC796" s="251"/>
      <c r="AD796" s="251" t="n">
        <f aca="false">AB796+AD795</f>
        <v>0</v>
      </c>
      <c r="AE796" s="251"/>
      <c r="AF796" s="251" t="n">
        <f aca="false">AD796+AF795</f>
        <v>0</v>
      </c>
      <c r="AG796" s="251"/>
      <c r="AH796" s="251" t="n">
        <f aca="false">AF796+AH795</f>
        <v>0</v>
      </c>
      <c r="AI796" s="251"/>
      <c r="AJ796" s="251" t="n">
        <f aca="false">AH796+AJ795</f>
        <v>0</v>
      </c>
      <c r="AK796" s="251"/>
      <c r="AL796" s="251" t="n">
        <f aca="false">AJ796+AL795</f>
        <v>0</v>
      </c>
      <c r="AM796" s="251"/>
      <c r="AN796" s="251" t="n">
        <f aca="false">AL796+AN795</f>
        <v>0</v>
      </c>
      <c r="AO796" s="251"/>
      <c r="AP796" s="251" t="n">
        <f aca="false">AN796+AP795</f>
        <v>0</v>
      </c>
      <c r="AQ796" s="251"/>
      <c r="AR796" s="251" t="n">
        <f aca="false">AP796+AR795</f>
        <v>0</v>
      </c>
      <c r="AS796" s="251"/>
      <c r="AT796" s="251" t="n">
        <f aca="false">AR796+AT795</f>
        <v>0</v>
      </c>
      <c r="AU796" s="251"/>
      <c r="AV796" s="251" t="n">
        <f aca="false">AT796+AV795</f>
        <v>0</v>
      </c>
      <c r="AW796" s="251"/>
      <c r="AX796" s="251" t="n">
        <f aca="false">AV796+AX795</f>
        <v>0</v>
      </c>
      <c r="AY796" s="251"/>
      <c r="AZ796" s="251" t="n">
        <f aca="false">AX796+AZ795</f>
        <v>0</v>
      </c>
      <c r="BA796" s="251"/>
      <c r="BB796" s="251" t="n">
        <f aca="false">AZ796+BB795</f>
        <v>0</v>
      </c>
      <c r="BC796" s="251"/>
      <c r="BD796" s="251" t="n">
        <f aca="false">BB796+BD795</f>
        <v>0</v>
      </c>
      <c r="BE796" s="251"/>
      <c r="BF796" s="251" t="n">
        <f aca="false">BD796+BF795</f>
        <v>0</v>
      </c>
      <c r="BG796" s="251"/>
      <c r="BH796" s="251" t="n">
        <f aca="false">BF796+BH795</f>
        <v>0</v>
      </c>
      <c r="BI796" s="251"/>
      <c r="BJ796" s="251" t="n">
        <f aca="false">BH796+BJ795</f>
        <v>0</v>
      </c>
      <c r="BK796" s="251"/>
      <c r="BL796" s="251" t="n">
        <f aca="false">BJ796+BL795</f>
        <v>0</v>
      </c>
      <c r="BM796" s="251"/>
      <c r="BN796" s="251" t="n">
        <f aca="false">BL796+BN795</f>
        <v>0</v>
      </c>
      <c r="BO796" s="251"/>
      <c r="BP796" s="251" t="n">
        <f aca="false">BN796+BP795</f>
        <v>0</v>
      </c>
      <c r="BQ796" s="251"/>
      <c r="BR796" s="251" t="n">
        <f aca="false">BP796+BR795</f>
        <v>0</v>
      </c>
      <c r="BS796" s="251"/>
      <c r="BT796" s="251" t="n">
        <f aca="false">BR796+BT795</f>
        <v>0</v>
      </c>
      <c r="BU796" s="251"/>
      <c r="BV796" s="251" t="n">
        <f aca="false">BT796+BV795</f>
        <v>0</v>
      </c>
      <c r="BW796" s="251"/>
      <c r="BX796" s="251" t="n">
        <f aca="false">BV796+BX795</f>
        <v>0</v>
      </c>
      <c r="BY796" s="251"/>
      <c r="BZ796" s="251" t="n">
        <f aca="false">BX796+BZ795</f>
        <v>0</v>
      </c>
      <c r="CA796" s="251"/>
      <c r="CB796" s="251" t="n">
        <f aca="false">BZ796+CB795</f>
        <v>0</v>
      </c>
      <c r="CC796" s="251"/>
      <c r="CD796" s="251" t="n">
        <f aca="false">CB796+CD795</f>
        <v>0</v>
      </c>
      <c r="CE796" s="251"/>
      <c r="CF796" s="251" t="n">
        <f aca="false">CD796+CF795</f>
        <v>0</v>
      </c>
      <c r="CG796" s="251"/>
      <c r="CH796" s="251" t="n">
        <f aca="false">CF796+CH795</f>
        <v>0</v>
      </c>
      <c r="CI796" s="251"/>
      <c r="CJ796" s="251" t="n">
        <f aca="false">CH796+CJ795</f>
        <v>0</v>
      </c>
      <c r="CK796" s="251"/>
      <c r="CL796" s="251" t="n">
        <f aca="false">CJ796+CL795</f>
        <v>0</v>
      </c>
      <c r="CM796" s="251"/>
      <c r="CN796" s="251" t="n">
        <f aca="false">CL796+CN795</f>
        <v>499.8</v>
      </c>
      <c r="CO796" s="251"/>
      <c r="CP796" s="251" t="n">
        <f aca="false">CN796+CP795</f>
        <v>999.6</v>
      </c>
      <c r="CQ796" s="251"/>
      <c r="CR796" s="251" t="n">
        <f aca="false">CP796+CR795</f>
        <v>1999.2</v>
      </c>
      <c r="CS796" s="251"/>
      <c r="CT796" s="251" t="n">
        <f aca="false">CR796+CT795</f>
        <v>3991.736</v>
      </c>
      <c r="CU796" s="251"/>
      <c r="CV796" s="251" t="n">
        <f aca="false">CT796+CV795</f>
        <v>3991.736</v>
      </c>
      <c r="CW796" s="251"/>
      <c r="CX796" s="251" t="n">
        <f aca="false">CV796+CX795</f>
        <v>3991.736</v>
      </c>
      <c r="CY796" s="251"/>
      <c r="CZ796" s="251" t="n">
        <f aca="false">CX796+CZ795</f>
        <v>3991.736</v>
      </c>
      <c r="DA796" s="251"/>
      <c r="DB796" s="251" t="n">
        <f aca="false">CZ796+DB795</f>
        <v>3991.736</v>
      </c>
      <c r="DC796" s="251"/>
      <c r="DD796" s="251" t="n">
        <f aca="false">DB796+DD795</f>
        <v>3991.736</v>
      </c>
      <c r="DE796" s="251"/>
      <c r="DF796" s="251" t="n">
        <f aca="false">DD796+DF795</f>
        <v>3991.736</v>
      </c>
      <c r="DG796" s="251"/>
      <c r="DH796" s="251" t="n">
        <f aca="false">DF796+DH795</f>
        <v>3991.736</v>
      </c>
      <c r="DI796" s="251"/>
      <c r="DJ796" s="293" t="n">
        <f aca="false">DH796+DJ795</f>
        <v>3991.736</v>
      </c>
      <c r="DK796" s="293"/>
      <c r="DL796" s="251" t="n">
        <f aca="false">DJ796+DL795</f>
        <v>3991.736</v>
      </c>
      <c r="DM796" s="251"/>
      <c r="DN796" s="251" t="n">
        <f aca="false">DL796+DN795</f>
        <v>3991.736</v>
      </c>
      <c r="DO796" s="251"/>
      <c r="DP796" s="251" t="n">
        <f aca="false">DN796+DP795</f>
        <v>3991.736</v>
      </c>
      <c r="DQ796" s="251"/>
      <c r="DR796" s="251" t="n">
        <f aca="false">DP796+DR795</f>
        <v>3991.736</v>
      </c>
      <c r="DS796" s="251"/>
      <c r="DT796" s="251" t="n">
        <f aca="false">DR796+DT795</f>
        <v>3991.736</v>
      </c>
      <c r="DU796" s="251"/>
      <c r="DV796" s="251" t="n">
        <f aca="false">DT796+DV795</f>
        <v>3991.736</v>
      </c>
      <c r="DW796" s="251"/>
      <c r="DX796" s="251" t="n">
        <f aca="false">DV796+DX795</f>
        <v>3991.736</v>
      </c>
      <c r="DY796" s="251"/>
      <c r="DZ796" s="251" t="n">
        <f aca="false">DX796+DZ795</f>
        <v>3991.736</v>
      </c>
      <c r="EA796" s="251"/>
      <c r="EB796" s="251" t="n">
        <f aca="false">DZ796+EB795</f>
        <v>3991.736</v>
      </c>
      <c r="EC796" s="251"/>
      <c r="ED796" s="251" t="n">
        <f aca="false">EB796+ED795</f>
        <v>3991.736</v>
      </c>
      <c r="EE796" s="251"/>
      <c r="EF796" s="251" t="n">
        <f aca="false">ED796+EF795</f>
        <v>3991.736</v>
      </c>
      <c r="EG796" s="251"/>
      <c r="EH796" s="251" t="n">
        <f aca="false">EF796+EH795</f>
        <v>3991.736</v>
      </c>
      <c r="EI796" s="251"/>
      <c r="EJ796" s="251" t="n">
        <f aca="false">EH796+EJ795</f>
        <v>3991.736</v>
      </c>
      <c r="EK796" s="251"/>
      <c r="EL796" s="251" t="n">
        <f aca="false">EJ796+EL795</f>
        <v>3991.736</v>
      </c>
      <c r="EM796" s="251"/>
      <c r="EN796" s="251" t="n">
        <f aca="false">EL796+EN795</f>
        <v>3991.736</v>
      </c>
      <c r="EO796" s="251"/>
      <c r="EP796" s="251" t="n">
        <f aca="false">EN796+EP795</f>
        <v>3991.736</v>
      </c>
      <c r="EQ796" s="251"/>
      <c r="ER796" s="251" t="n">
        <f aca="false">EP796+ER795</f>
        <v>3991.736</v>
      </c>
      <c r="ES796" s="251"/>
      <c r="ET796" s="251" t="n">
        <f aca="false">ER796+ET795</f>
        <v>3991.736</v>
      </c>
      <c r="EU796" s="251"/>
      <c r="EV796" s="251" t="n">
        <f aca="false">ET796+EV795</f>
        <v>3991.736</v>
      </c>
      <c r="EW796" s="251"/>
      <c r="EX796" s="252" t="n">
        <f aca="false">EV796+EX795</f>
        <v>3991.736</v>
      </c>
      <c r="EY796" s="252"/>
      <c r="EZ796" s="251" t="n">
        <f aca="false">EX796+EZ795</f>
        <v>3991.736</v>
      </c>
      <c r="FA796" s="251"/>
      <c r="FB796" s="251" t="n">
        <f aca="false">EZ796+FB795</f>
        <v>3991.736</v>
      </c>
      <c r="FC796" s="251"/>
      <c r="FD796" s="251" t="n">
        <f aca="false">FB796+FD795</f>
        <v>3991.736</v>
      </c>
      <c r="FE796" s="251"/>
      <c r="FF796" s="251" t="n">
        <f aca="false">FD796+FF795</f>
        <v>3991.736</v>
      </c>
      <c r="FG796" s="251"/>
      <c r="FH796" s="251" t="n">
        <f aca="false">FF796+FH795</f>
        <v>3991.736</v>
      </c>
      <c r="FI796" s="251"/>
      <c r="FJ796" s="251" t="n">
        <f aca="false">FH796+FJ795</f>
        <v>3991.736</v>
      </c>
      <c r="FK796" s="251"/>
    </row>
    <row r="797" customFormat="false" ht="12.75" hidden="true" customHeight="false" outlineLevel="0" collapsed="false">
      <c r="A797" s="232"/>
      <c r="B797" s="233"/>
      <c r="C797" s="232"/>
      <c r="D797" s="234"/>
      <c r="E797" s="234"/>
      <c r="F797" s="235"/>
      <c r="G797" s="234"/>
      <c r="H797" s="253"/>
      <c r="I797" s="237"/>
      <c r="J797" s="238"/>
      <c r="K797" s="254" t="s">
        <v>163</v>
      </c>
      <c r="L797" s="255"/>
      <c r="M797" s="255"/>
      <c r="N797" s="255"/>
      <c r="O797" s="255"/>
      <c r="P797" s="255"/>
      <c r="Q797" s="255"/>
      <c r="R797" s="255"/>
      <c r="S797" s="255"/>
      <c r="T797" s="255"/>
      <c r="U797" s="255"/>
      <c r="V797" s="255"/>
      <c r="W797" s="255"/>
      <c r="X797" s="255"/>
      <c r="Y797" s="255"/>
      <c r="Z797" s="255"/>
      <c r="AA797" s="255"/>
      <c r="AB797" s="255"/>
      <c r="AC797" s="255"/>
      <c r="AD797" s="255"/>
      <c r="AE797" s="255"/>
      <c r="AF797" s="255"/>
      <c r="AG797" s="255"/>
      <c r="AH797" s="255"/>
      <c r="AI797" s="255"/>
      <c r="AJ797" s="255"/>
      <c r="AK797" s="255"/>
      <c r="AL797" s="255"/>
      <c r="AM797" s="255"/>
      <c r="AN797" s="255"/>
      <c r="AO797" s="255"/>
      <c r="AP797" s="255"/>
      <c r="AQ797" s="255"/>
      <c r="AR797" s="255"/>
      <c r="AS797" s="255"/>
      <c r="AT797" s="255"/>
      <c r="AU797" s="255"/>
      <c r="AV797" s="255"/>
      <c r="AW797" s="255"/>
      <c r="AX797" s="255"/>
      <c r="AY797" s="255"/>
      <c r="AZ797" s="255"/>
      <c r="BA797" s="255"/>
      <c r="BB797" s="255"/>
      <c r="BC797" s="255"/>
      <c r="BD797" s="255"/>
      <c r="BE797" s="255"/>
      <c r="BF797" s="255"/>
      <c r="BG797" s="255"/>
      <c r="BH797" s="255"/>
      <c r="BI797" s="255"/>
      <c r="BJ797" s="255"/>
      <c r="BK797" s="255"/>
      <c r="BL797" s="255"/>
      <c r="BM797" s="255"/>
      <c r="BN797" s="255"/>
      <c r="BO797" s="255"/>
      <c r="BP797" s="255"/>
      <c r="BQ797" s="255"/>
      <c r="BR797" s="255"/>
      <c r="BS797" s="255"/>
      <c r="BT797" s="255"/>
      <c r="BU797" s="255"/>
      <c r="BV797" s="255"/>
      <c r="BW797" s="255"/>
      <c r="BX797" s="255"/>
      <c r="BY797" s="255"/>
      <c r="BZ797" s="255"/>
      <c r="CA797" s="255"/>
      <c r="CB797" s="255"/>
      <c r="CC797" s="255"/>
      <c r="CD797" s="255"/>
      <c r="CE797" s="255"/>
      <c r="CF797" s="255"/>
      <c r="CG797" s="255"/>
      <c r="CH797" s="255"/>
      <c r="CI797" s="255"/>
      <c r="CJ797" s="255"/>
      <c r="CK797" s="255"/>
      <c r="CL797" s="255"/>
      <c r="CM797" s="255"/>
      <c r="CN797" s="255"/>
      <c r="CO797" s="255"/>
      <c r="CP797" s="255"/>
      <c r="CQ797" s="255"/>
      <c r="CR797" s="255"/>
      <c r="CS797" s="255"/>
      <c r="CT797" s="255"/>
      <c r="CU797" s="255"/>
      <c r="CV797" s="255"/>
      <c r="CW797" s="255"/>
      <c r="CX797" s="255"/>
      <c r="CY797" s="255"/>
      <c r="CZ797" s="255"/>
      <c r="DA797" s="255"/>
      <c r="DB797" s="255"/>
      <c r="DC797" s="255"/>
      <c r="DD797" s="255"/>
      <c r="DE797" s="255"/>
      <c r="DF797" s="255"/>
      <c r="DG797" s="255"/>
      <c r="DH797" s="255"/>
      <c r="DI797" s="255"/>
      <c r="DJ797" s="294"/>
      <c r="DK797" s="294"/>
      <c r="DL797" s="255"/>
      <c r="DM797" s="255"/>
      <c r="DN797" s="255"/>
      <c r="DO797" s="255"/>
      <c r="DP797" s="255"/>
      <c r="DQ797" s="255"/>
      <c r="DR797" s="255"/>
      <c r="DS797" s="255"/>
      <c r="DT797" s="255"/>
      <c r="DU797" s="255"/>
      <c r="DV797" s="255"/>
      <c r="DW797" s="255"/>
      <c r="DX797" s="255"/>
      <c r="DY797" s="255"/>
      <c r="DZ797" s="255"/>
      <c r="EA797" s="255"/>
      <c r="EB797" s="255"/>
      <c r="EC797" s="255"/>
      <c r="ED797" s="255"/>
      <c r="EE797" s="255"/>
      <c r="EF797" s="255"/>
      <c r="EG797" s="255"/>
      <c r="EH797" s="255"/>
      <c r="EI797" s="255"/>
      <c r="EJ797" s="255"/>
      <c r="EK797" s="255"/>
      <c r="EL797" s="255"/>
      <c r="EM797" s="255"/>
      <c r="EN797" s="255"/>
      <c r="EO797" s="255"/>
      <c r="EP797" s="255"/>
      <c r="EQ797" s="255"/>
      <c r="ER797" s="255"/>
      <c r="ES797" s="255"/>
      <c r="ET797" s="255"/>
      <c r="EU797" s="255"/>
      <c r="EV797" s="255"/>
      <c r="EW797" s="255"/>
      <c r="EX797" s="256"/>
      <c r="EY797" s="256"/>
      <c r="EZ797" s="255"/>
      <c r="FA797" s="255"/>
      <c r="FB797" s="255"/>
      <c r="FC797" s="255"/>
      <c r="FD797" s="255"/>
      <c r="FE797" s="255"/>
      <c r="FF797" s="255"/>
      <c r="FG797" s="255"/>
      <c r="FH797" s="255"/>
      <c r="FI797" s="255"/>
      <c r="FJ797" s="255"/>
      <c r="FK797" s="255"/>
    </row>
    <row r="798" customFormat="false" ht="12.75" hidden="true" customHeight="false" outlineLevel="0" collapsed="false">
      <c r="A798" s="232"/>
      <c r="B798" s="233"/>
      <c r="C798" s="232"/>
      <c r="D798" s="234"/>
      <c r="E798" s="234"/>
      <c r="F798" s="235"/>
      <c r="G798" s="234"/>
      <c r="H798" s="257"/>
      <c r="I798" s="237"/>
      <c r="J798" s="238"/>
      <c r="K798" s="258" t="s">
        <v>164</v>
      </c>
      <c r="L798" s="259" t="n">
        <f aca="false">L797</f>
        <v>0</v>
      </c>
      <c r="M798" s="259"/>
      <c r="N798" s="259" t="n">
        <f aca="false">N797+L798</f>
        <v>0</v>
      </c>
      <c r="O798" s="259"/>
      <c r="P798" s="259" t="n">
        <f aca="false">P797+N798</f>
        <v>0</v>
      </c>
      <c r="Q798" s="259"/>
      <c r="R798" s="259" t="n">
        <f aca="false">R797+P798</f>
        <v>0</v>
      </c>
      <c r="S798" s="259"/>
      <c r="T798" s="259" t="n">
        <f aca="false">T797+R798</f>
        <v>0</v>
      </c>
      <c r="U798" s="259"/>
      <c r="V798" s="259" t="n">
        <f aca="false">V797+T798</f>
        <v>0</v>
      </c>
      <c r="W798" s="259"/>
      <c r="X798" s="259" t="n">
        <f aca="false">X797+V798</f>
        <v>0</v>
      </c>
      <c r="Y798" s="259"/>
      <c r="Z798" s="259" t="n">
        <f aca="false">Z797+X798</f>
        <v>0</v>
      </c>
      <c r="AA798" s="259"/>
      <c r="AB798" s="259" t="n">
        <f aca="false">AB797+Z798</f>
        <v>0</v>
      </c>
      <c r="AC798" s="259"/>
      <c r="AD798" s="259" t="n">
        <f aca="false">AD797+AB798</f>
        <v>0</v>
      </c>
      <c r="AE798" s="259"/>
      <c r="AF798" s="259" t="n">
        <f aca="false">AF797+AD798</f>
        <v>0</v>
      </c>
      <c r="AG798" s="259"/>
      <c r="AH798" s="259" t="n">
        <f aca="false">AH797+AF798</f>
        <v>0</v>
      </c>
      <c r="AI798" s="259"/>
      <c r="AJ798" s="259" t="n">
        <f aca="false">AJ797+AH798</f>
        <v>0</v>
      </c>
      <c r="AK798" s="259"/>
      <c r="AL798" s="259" t="n">
        <f aca="false">AL797+AJ798</f>
        <v>0</v>
      </c>
      <c r="AM798" s="259"/>
      <c r="AN798" s="259" t="n">
        <f aca="false">AN797+AL798</f>
        <v>0</v>
      </c>
      <c r="AO798" s="259"/>
      <c r="AP798" s="259" t="n">
        <f aca="false">AP797+AN798</f>
        <v>0</v>
      </c>
      <c r="AQ798" s="259"/>
      <c r="AR798" s="259" t="n">
        <f aca="false">AR797+AP798</f>
        <v>0</v>
      </c>
      <c r="AS798" s="259"/>
      <c r="AT798" s="259" t="n">
        <f aca="false">AT797+AR798</f>
        <v>0</v>
      </c>
      <c r="AU798" s="259"/>
      <c r="AV798" s="259" t="n">
        <f aca="false">AV797+AT798</f>
        <v>0</v>
      </c>
      <c r="AW798" s="259"/>
      <c r="AX798" s="259" t="n">
        <f aca="false">AX797+AV798</f>
        <v>0</v>
      </c>
      <c r="AY798" s="259"/>
      <c r="AZ798" s="259" t="n">
        <f aca="false">AZ797+AX798</f>
        <v>0</v>
      </c>
      <c r="BA798" s="259"/>
      <c r="BB798" s="259" t="n">
        <f aca="false">BB797+AZ798</f>
        <v>0</v>
      </c>
      <c r="BC798" s="259"/>
      <c r="BD798" s="259" t="n">
        <f aca="false">BD797+BB798</f>
        <v>0</v>
      </c>
      <c r="BE798" s="259"/>
      <c r="BF798" s="259" t="n">
        <f aca="false">BF797+BD798</f>
        <v>0</v>
      </c>
      <c r="BG798" s="259"/>
      <c r="BH798" s="259" t="n">
        <f aca="false">BH797+BF798</f>
        <v>0</v>
      </c>
      <c r="BI798" s="259"/>
      <c r="BJ798" s="259" t="n">
        <f aca="false">BJ797+BH798</f>
        <v>0</v>
      </c>
      <c r="BK798" s="259"/>
      <c r="BL798" s="259" t="n">
        <f aca="false">BL797+BJ798</f>
        <v>0</v>
      </c>
      <c r="BM798" s="259"/>
      <c r="BN798" s="259" t="n">
        <f aca="false">BN797+BL798</f>
        <v>0</v>
      </c>
      <c r="BO798" s="259"/>
      <c r="BP798" s="259" t="n">
        <f aca="false">BP797+BN798</f>
        <v>0</v>
      </c>
      <c r="BQ798" s="259"/>
      <c r="BR798" s="259" t="n">
        <f aca="false">BR797+BP798</f>
        <v>0</v>
      </c>
      <c r="BS798" s="259"/>
      <c r="BT798" s="259" t="n">
        <f aca="false">BT797+BR798</f>
        <v>0</v>
      </c>
      <c r="BU798" s="259"/>
      <c r="BV798" s="259" t="n">
        <f aca="false">BV797+BT798</f>
        <v>0</v>
      </c>
      <c r="BW798" s="259"/>
      <c r="BX798" s="259" t="n">
        <f aca="false">BX797+BV798</f>
        <v>0</v>
      </c>
      <c r="BY798" s="259"/>
      <c r="BZ798" s="259" t="n">
        <f aca="false">BZ797+BX798</f>
        <v>0</v>
      </c>
      <c r="CA798" s="259"/>
      <c r="CB798" s="259" t="n">
        <f aca="false">CB797+BZ798</f>
        <v>0</v>
      </c>
      <c r="CC798" s="259"/>
      <c r="CD798" s="259" t="n">
        <f aca="false">CD797+CB798</f>
        <v>0</v>
      </c>
      <c r="CE798" s="259"/>
      <c r="CF798" s="259" t="n">
        <f aca="false">CF797+CD798</f>
        <v>0</v>
      </c>
      <c r="CG798" s="259"/>
      <c r="CH798" s="259" t="n">
        <f aca="false">CH797+CF798</f>
        <v>0</v>
      </c>
      <c r="CI798" s="259"/>
      <c r="CJ798" s="259" t="n">
        <f aca="false">CJ797+CH798</f>
        <v>0</v>
      </c>
      <c r="CK798" s="259"/>
      <c r="CL798" s="259" t="n">
        <f aca="false">CL797+CJ798</f>
        <v>0</v>
      </c>
      <c r="CM798" s="259"/>
      <c r="CN798" s="259" t="n">
        <f aca="false">CN797+CL798</f>
        <v>0</v>
      </c>
      <c r="CO798" s="259"/>
      <c r="CP798" s="259" t="n">
        <f aca="false">CP797+CN798</f>
        <v>0</v>
      </c>
      <c r="CQ798" s="259"/>
      <c r="CR798" s="259" t="n">
        <f aca="false">CR797+CP798</f>
        <v>0</v>
      </c>
      <c r="CS798" s="259"/>
      <c r="CT798" s="259" t="n">
        <f aca="false">CT797+CR798</f>
        <v>0</v>
      </c>
      <c r="CU798" s="259"/>
      <c r="CV798" s="259" t="n">
        <f aca="false">CV797+CT798</f>
        <v>0</v>
      </c>
      <c r="CW798" s="259"/>
      <c r="CX798" s="259" t="n">
        <f aca="false">CX797+CV798</f>
        <v>0</v>
      </c>
      <c r="CY798" s="259"/>
      <c r="CZ798" s="259" t="n">
        <f aca="false">CZ797+CX798</f>
        <v>0</v>
      </c>
      <c r="DA798" s="259"/>
      <c r="DB798" s="259" t="n">
        <f aca="false">DB797+CZ798</f>
        <v>0</v>
      </c>
      <c r="DC798" s="259"/>
      <c r="DD798" s="259" t="n">
        <f aca="false">DD797+DB798</f>
        <v>0</v>
      </c>
      <c r="DE798" s="259"/>
      <c r="DF798" s="259" t="n">
        <f aca="false">DF797+DD798</f>
        <v>0</v>
      </c>
      <c r="DG798" s="259"/>
      <c r="DH798" s="259" t="n">
        <f aca="false">DH797+DF798</f>
        <v>0</v>
      </c>
      <c r="DI798" s="259"/>
      <c r="DJ798" s="296" t="n">
        <f aca="false">DJ797+DH798</f>
        <v>0</v>
      </c>
      <c r="DK798" s="296"/>
      <c r="DL798" s="259" t="n">
        <f aca="false">DL797+DJ798</f>
        <v>0</v>
      </c>
      <c r="DM798" s="259"/>
      <c r="DN798" s="259" t="n">
        <f aca="false">DN797+DL798</f>
        <v>0</v>
      </c>
      <c r="DO798" s="259"/>
      <c r="DP798" s="259" t="n">
        <f aca="false">DP797+DN798</f>
        <v>0</v>
      </c>
      <c r="DQ798" s="259"/>
      <c r="DR798" s="259" t="n">
        <f aca="false">DR797+DP798</f>
        <v>0</v>
      </c>
      <c r="DS798" s="259"/>
      <c r="DT798" s="259" t="n">
        <f aca="false">DT797+DR798</f>
        <v>0</v>
      </c>
      <c r="DU798" s="259"/>
      <c r="DV798" s="259" t="n">
        <f aca="false">DV797+DT798</f>
        <v>0</v>
      </c>
      <c r="DW798" s="259"/>
      <c r="DX798" s="259" t="n">
        <f aca="false">DX797+DV798</f>
        <v>0</v>
      </c>
      <c r="DY798" s="259"/>
      <c r="DZ798" s="259" t="n">
        <f aca="false">DZ797+DX798</f>
        <v>0</v>
      </c>
      <c r="EA798" s="259"/>
      <c r="EB798" s="259" t="n">
        <f aca="false">EB797+DZ798</f>
        <v>0</v>
      </c>
      <c r="EC798" s="259"/>
      <c r="ED798" s="259" t="n">
        <f aca="false">ED797+EB798</f>
        <v>0</v>
      </c>
      <c r="EE798" s="259"/>
      <c r="EF798" s="259" t="n">
        <f aca="false">EF797+ED798</f>
        <v>0</v>
      </c>
      <c r="EG798" s="259"/>
      <c r="EH798" s="259" t="n">
        <f aca="false">EH797+EF798</f>
        <v>0</v>
      </c>
      <c r="EI798" s="259"/>
      <c r="EJ798" s="259" t="n">
        <f aca="false">EJ797+EH798</f>
        <v>0</v>
      </c>
      <c r="EK798" s="259"/>
      <c r="EL798" s="259" t="n">
        <f aca="false">EL797+EJ798</f>
        <v>0</v>
      </c>
      <c r="EM798" s="259"/>
      <c r="EN798" s="259" t="n">
        <f aca="false">EN797+EL798</f>
        <v>0</v>
      </c>
      <c r="EO798" s="259"/>
      <c r="EP798" s="259" t="n">
        <f aca="false">EP797+EN798</f>
        <v>0</v>
      </c>
      <c r="EQ798" s="259"/>
      <c r="ER798" s="259" t="n">
        <f aca="false">ER797+EP798</f>
        <v>0</v>
      </c>
      <c r="ES798" s="259"/>
      <c r="ET798" s="259" t="n">
        <f aca="false">ET797+ER798</f>
        <v>0</v>
      </c>
      <c r="EU798" s="259"/>
      <c r="EV798" s="259" t="n">
        <f aca="false">EV797+ET798</f>
        <v>0</v>
      </c>
      <c r="EW798" s="259"/>
      <c r="EX798" s="260" t="n">
        <f aca="false">EX797+EV798</f>
        <v>0</v>
      </c>
      <c r="EY798" s="260"/>
      <c r="EZ798" s="259" t="n">
        <f aca="false">EZ797+EX798</f>
        <v>0</v>
      </c>
      <c r="FA798" s="259"/>
      <c r="FB798" s="259" t="n">
        <f aca="false">FB797+EZ798</f>
        <v>0</v>
      </c>
      <c r="FC798" s="259"/>
      <c r="FD798" s="259" t="n">
        <f aca="false">FD797+FB798</f>
        <v>0</v>
      </c>
      <c r="FE798" s="259"/>
      <c r="FF798" s="259" t="n">
        <f aca="false">FF797+FD798</f>
        <v>0</v>
      </c>
      <c r="FG798" s="259"/>
      <c r="FH798" s="259" t="n">
        <f aca="false">FH797+FF798</f>
        <v>0</v>
      </c>
      <c r="FI798" s="259"/>
      <c r="FJ798" s="259" t="n">
        <f aca="false">FJ797+FH798</f>
        <v>0</v>
      </c>
      <c r="FK798" s="259"/>
    </row>
    <row r="799" customFormat="false" ht="12.75" hidden="true" customHeight="false" outlineLevel="0" collapsed="false">
      <c r="A799" s="232"/>
      <c r="B799" s="233"/>
      <c r="C799" s="232"/>
      <c r="D799" s="234"/>
      <c r="E799" s="234"/>
      <c r="F799" s="235"/>
      <c r="G799" s="234"/>
      <c r="H799" s="261"/>
      <c r="I799" s="237"/>
      <c r="J799" s="238"/>
      <c r="K799" s="262" t="s">
        <v>165</v>
      </c>
      <c r="L799" s="263" t="e">
        <f aca="false">IF($E793&gt;0,L796/$E793,"-")</f>
        <v>#N/A</v>
      </c>
      <c r="M799" s="263"/>
      <c r="N799" s="263" t="e">
        <f aca="false">IF($E793&gt;0,N796/$E793,"-")</f>
        <v>#N/A</v>
      </c>
      <c r="O799" s="263"/>
      <c r="P799" s="263" t="e">
        <f aca="false">IF($E793&gt;0,P796/$E793,"-")</f>
        <v>#N/A</v>
      </c>
      <c r="Q799" s="263"/>
      <c r="R799" s="263" t="e">
        <f aca="false">IF($E793&gt;0,R796/$E793,"-")</f>
        <v>#N/A</v>
      </c>
      <c r="S799" s="263"/>
      <c r="T799" s="263" t="e">
        <f aca="false">IF($E793&gt;0,T796/$E793,"-")</f>
        <v>#N/A</v>
      </c>
      <c r="U799" s="263"/>
      <c r="V799" s="263" t="e">
        <f aca="false">IF($E793&gt;0,V796/$E793,"-")</f>
        <v>#N/A</v>
      </c>
      <c r="W799" s="263"/>
      <c r="X799" s="263" t="e">
        <f aca="false">IF($E793&gt;0,X796/$E793,"-")</f>
        <v>#N/A</v>
      </c>
      <c r="Y799" s="263"/>
      <c r="Z799" s="263" t="e">
        <f aca="false">IF($E793&gt;0,Z796/$E793,"-")</f>
        <v>#N/A</v>
      </c>
      <c r="AA799" s="263"/>
      <c r="AB799" s="263" t="e">
        <f aca="false">IF($E793&gt;0,AB796/$E793,"-")</f>
        <v>#N/A</v>
      </c>
      <c r="AC799" s="263"/>
      <c r="AD799" s="263" t="e">
        <f aca="false">IF($E793&gt;0,AD796/$E793,"-")</f>
        <v>#N/A</v>
      </c>
      <c r="AE799" s="263"/>
      <c r="AF799" s="263" t="e">
        <f aca="false">IF($E793&gt;0,AF796/$E793,"-")</f>
        <v>#N/A</v>
      </c>
      <c r="AG799" s="263"/>
      <c r="AH799" s="263" t="e">
        <f aca="false">IF($E793&gt;0,AH796/$E793,"-")</f>
        <v>#N/A</v>
      </c>
      <c r="AI799" s="263"/>
      <c r="AJ799" s="263" t="e">
        <f aca="false">IF($E793&gt;0,AJ796/$E793,"-")</f>
        <v>#N/A</v>
      </c>
      <c r="AK799" s="263"/>
      <c r="AL799" s="263" t="e">
        <f aca="false">IF($E793&gt;0,AL796/$E793,"-")</f>
        <v>#N/A</v>
      </c>
      <c r="AM799" s="263"/>
      <c r="AN799" s="263" t="e">
        <f aca="false">IF($E793&gt;0,AN796/$E793,"-")</f>
        <v>#N/A</v>
      </c>
      <c r="AO799" s="263"/>
      <c r="AP799" s="263" t="e">
        <f aca="false">IF($E793&gt;0,AP796/$E793,"-")</f>
        <v>#N/A</v>
      </c>
      <c r="AQ799" s="263"/>
      <c r="AR799" s="263" t="e">
        <f aca="false">IF($E793&gt;0,AR796/$E793,"-")</f>
        <v>#N/A</v>
      </c>
      <c r="AS799" s="263"/>
      <c r="AT799" s="263" t="e">
        <f aca="false">IF($E793&gt;0,AT796/$E793,"-")</f>
        <v>#N/A</v>
      </c>
      <c r="AU799" s="263"/>
      <c r="AV799" s="263" t="e">
        <f aca="false">IF($E793&gt;0,AV796/$E793,"-")</f>
        <v>#N/A</v>
      </c>
      <c r="AW799" s="263"/>
      <c r="AX799" s="263" t="e">
        <f aca="false">IF($E793&gt;0,AX796/$E793,"-")</f>
        <v>#N/A</v>
      </c>
      <c r="AY799" s="263"/>
      <c r="AZ799" s="263" t="e">
        <f aca="false">IF($E793&gt;0,AZ796/$E793,"-")</f>
        <v>#N/A</v>
      </c>
      <c r="BA799" s="263"/>
      <c r="BB799" s="263" t="e">
        <f aca="false">IF($E793&gt;0,BB796/$E793,"-")</f>
        <v>#N/A</v>
      </c>
      <c r="BC799" s="263"/>
      <c r="BD799" s="263" t="e">
        <f aca="false">IF($E793&gt;0,BD796/$E793,"-")</f>
        <v>#N/A</v>
      </c>
      <c r="BE799" s="263"/>
      <c r="BF799" s="263" t="e">
        <f aca="false">IF($E793&gt;0,BF796/$E793,"-")</f>
        <v>#N/A</v>
      </c>
      <c r="BG799" s="263"/>
      <c r="BH799" s="263" t="e">
        <f aca="false">IF($E793&gt;0,BH796/$E793,"-")</f>
        <v>#N/A</v>
      </c>
      <c r="BI799" s="263"/>
      <c r="BJ799" s="263" t="e">
        <f aca="false">IF($E793&gt;0,BJ796/$E793,"-")</f>
        <v>#N/A</v>
      </c>
      <c r="BK799" s="263"/>
      <c r="BL799" s="263" t="e">
        <f aca="false">IF($E793&gt;0,BL796/$E793,"-")</f>
        <v>#N/A</v>
      </c>
      <c r="BM799" s="263"/>
      <c r="BN799" s="263" t="e">
        <f aca="false">IF($E793&gt;0,BN796/$E793,"-")</f>
        <v>#N/A</v>
      </c>
      <c r="BO799" s="263"/>
      <c r="BP799" s="263" t="e">
        <f aca="false">IF($E793&gt;0,BP796/$E793,"-")</f>
        <v>#N/A</v>
      </c>
      <c r="BQ799" s="263"/>
      <c r="BR799" s="263" t="e">
        <f aca="false">IF($E793&gt;0,BR796/$E793,"-")</f>
        <v>#N/A</v>
      </c>
      <c r="BS799" s="263"/>
      <c r="BT799" s="263" t="e">
        <f aca="false">IF($E793&gt;0,BT796/$E793,"-")</f>
        <v>#N/A</v>
      </c>
      <c r="BU799" s="263"/>
      <c r="BV799" s="263" t="e">
        <f aca="false">IF($E793&gt;0,BV796/$E793,"-")</f>
        <v>#N/A</v>
      </c>
      <c r="BW799" s="263"/>
      <c r="BX799" s="263" t="e">
        <f aca="false">IF($E793&gt;0,BX796/$E793,"-")</f>
        <v>#N/A</v>
      </c>
      <c r="BY799" s="263"/>
      <c r="BZ799" s="263" t="e">
        <f aca="false">IF($E793&gt;0,BZ796/$E793,"-")</f>
        <v>#N/A</v>
      </c>
      <c r="CA799" s="263"/>
      <c r="CB799" s="263" t="e">
        <f aca="false">IF($E793&gt;0,CB796/$E793,"-")</f>
        <v>#N/A</v>
      </c>
      <c r="CC799" s="263"/>
      <c r="CD799" s="263" t="e">
        <f aca="false">IF($E793&gt;0,CD796/$E793,"-")</f>
        <v>#N/A</v>
      </c>
      <c r="CE799" s="263"/>
      <c r="CF799" s="263" t="e">
        <f aca="false">IF($E793&gt;0,CF796/$E793,"-")</f>
        <v>#N/A</v>
      </c>
      <c r="CG799" s="263"/>
      <c r="CH799" s="263" t="e">
        <f aca="false">IF($E793&gt;0,CH796/$E793,"-")</f>
        <v>#N/A</v>
      </c>
      <c r="CI799" s="263"/>
      <c r="CJ799" s="263" t="e">
        <f aca="false">IF($E793&gt;0,CJ796/$E793,"-")</f>
        <v>#N/A</v>
      </c>
      <c r="CK799" s="263"/>
      <c r="CL799" s="263" t="e">
        <f aca="false">IF($E793&gt;0,CL796/$E793,"-")</f>
        <v>#N/A</v>
      </c>
      <c r="CM799" s="263"/>
      <c r="CN799" s="263" t="e">
        <f aca="false">IF($E793&gt;0,CN796/$E793,"-")</f>
        <v>#N/A</v>
      </c>
      <c r="CO799" s="263"/>
      <c r="CP799" s="263" t="e">
        <f aca="false">IF($E793&gt;0,CP796/$E793,"-")</f>
        <v>#N/A</v>
      </c>
      <c r="CQ799" s="263"/>
      <c r="CR799" s="263" t="e">
        <f aca="false">IF($E793&gt;0,CR796/$E793,"-")</f>
        <v>#N/A</v>
      </c>
      <c r="CS799" s="263"/>
      <c r="CT799" s="263" t="e">
        <f aca="false">IF($E793&gt;0,CT796/$E793,"-")</f>
        <v>#N/A</v>
      </c>
      <c r="CU799" s="263"/>
      <c r="CV799" s="263" t="e">
        <f aca="false">IF($E793&gt;0,CV796/$E793,"-")</f>
        <v>#N/A</v>
      </c>
      <c r="CW799" s="263"/>
      <c r="CX799" s="263" t="e">
        <f aca="false">IF($E793&gt;0,CX796/$E793,"-")</f>
        <v>#N/A</v>
      </c>
      <c r="CY799" s="263"/>
      <c r="CZ799" s="263" t="e">
        <f aca="false">IF($E793&gt;0,CZ796/$E793,"-")</f>
        <v>#N/A</v>
      </c>
      <c r="DA799" s="263"/>
      <c r="DB799" s="263" t="e">
        <f aca="false">IF($E793&gt;0,DB796/$E793,"-")</f>
        <v>#N/A</v>
      </c>
      <c r="DC799" s="263"/>
      <c r="DD799" s="263" t="e">
        <f aca="false">IF($E793&gt;0,DD796/$E793,"-")</f>
        <v>#N/A</v>
      </c>
      <c r="DE799" s="263"/>
      <c r="DF799" s="263" t="e">
        <f aca="false">IF($E793&gt;0,DF796/$E793,"-")</f>
        <v>#N/A</v>
      </c>
      <c r="DG799" s="263"/>
      <c r="DH799" s="263" t="e">
        <f aca="false">IF($E793&gt;0,DH796/$E793,"-")</f>
        <v>#N/A</v>
      </c>
      <c r="DI799" s="263"/>
      <c r="DJ799" s="298" t="e">
        <f aca="false">IF($E793&gt;0,DJ796/$E793,"-")</f>
        <v>#N/A</v>
      </c>
      <c r="DK799" s="298"/>
      <c r="DL799" s="263" t="e">
        <f aca="false">IF($E793&gt;0,DL796/$E793,"-")</f>
        <v>#N/A</v>
      </c>
      <c r="DM799" s="263"/>
      <c r="DN799" s="263" t="e">
        <f aca="false">IF($E793&gt;0,DN796/$E793,"-")</f>
        <v>#N/A</v>
      </c>
      <c r="DO799" s="263"/>
      <c r="DP799" s="263" t="e">
        <f aca="false">IF($E793&gt;0,DP796/$E793,"-")</f>
        <v>#N/A</v>
      </c>
      <c r="DQ799" s="263"/>
      <c r="DR799" s="263" t="e">
        <f aca="false">IF($E793&gt;0,DR796/$E793,"-")</f>
        <v>#N/A</v>
      </c>
      <c r="DS799" s="263"/>
      <c r="DT799" s="263" t="e">
        <f aca="false">IF($E793&gt;0,DT796/$E793,"-")</f>
        <v>#N/A</v>
      </c>
      <c r="DU799" s="263"/>
      <c r="DV799" s="263" t="e">
        <f aca="false">IF($E793&gt;0,DV796/$E793,"-")</f>
        <v>#N/A</v>
      </c>
      <c r="DW799" s="263"/>
      <c r="DX799" s="263" t="e">
        <f aca="false">IF($E793&gt;0,DX796/$E793,"-")</f>
        <v>#N/A</v>
      </c>
      <c r="DY799" s="263"/>
      <c r="DZ799" s="263" t="e">
        <f aca="false">IF($E793&gt;0,DZ796/$E793,"-")</f>
        <v>#N/A</v>
      </c>
      <c r="EA799" s="263"/>
      <c r="EB799" s="263" t="e">
        <f aca="false">IF($E793&gt;0,EB796/$E793,"-")</f>
        <v>#N/A</v>
      </c>
      <c r="EC799" s="263"/>
      <c r="ED799" s="263" t="e">
        <f aca="false">IF($E793&gt;0,ED796/$E793,"-")</f>
        <v>#N/A</v>
      </c>
      <c r="EE799" s="263"/>
      <c r="EF799" s="263" t="e">
        <f aca="false">IF($E793&gt;0,EF796/$E793,"-")</f>
        <v>#N/A</v>
      </c>
      <c r="EG799" s="263"/>
      <c r="EH799" s="263" t="e">
        <f aca="false">IF($E793&gt;0,EH796/$E793,"-")</f>
        <v>#N/A</v>
      </c>
      <c r="EI799" s="263"/>
      <c r="EJ799" s="263" t="e">
        <f aca="false">IF($E793&gt;0,EJ796/$E793,"-")</f>
        <v>#N/A</v>
      </c>
      <c r="EK799" s="263"/>
      <c r="EL799" s="263" t="e">
        <f aca="false">IF($E793&gt;0,EL796/$E793,"-")</f>
        <v>#N/A</v>
      </c>
      <c r="EM799" s="263"/>
      <c r="EN799" s="263" t="e">
        <f aca="false">IF($E793&gt;0,EN796/$E793,"-")</f>
        <v>#N/A</v>
      </c>
      <c r="EO799" s="263"/>
      <c r="EP799" s="263" t="e">
        <f aca="false">IF($E793&gt;0,EP796/$E793,"-")</f>
        <v>#N/A</v>
      </c>
      <c r="EQ799" s="263"/>
      <c r="ER799" s="263" t="e">
        <f aca="false">IF($E793&gt;0,ER796/$E793,"-")</f>
        <v>#N/A</v>
      </c>
      <c r="ES799" s="263"/>
      <c r="ET799" s="263" t="e">
        <f aca="false">IF($E793&gt;0,ET796/$E793,"-")</f>
        <v>#N/A</v>
      </c>
      <c r="EU799" s="263"/>
      <c r="EV799" s="263" t="e">
        <f aca="false">IF($E793&gt;0,EV796/$E793,"-")</f>
        <v>#N/A</v>
      </c>
      <c r="EW799" s="263"/>
      <c r="EX799" s="264" t="e">
        <f aca="false">IF($E793&gt;0,EX796/$E793,"-")</f>
        <v>#N/A</v>
      </c>
      <c r="EY799" s="264"/>
      <c r="EZ799" s="263" t="e">
        <f aca="false">IF($E793&gt;0,EZ796/$E793,"-")</f>
        <v>#N/A</v>
      </c>
      <c r="FA799" s="263"/>
      <c r="FB799" s="263" t="e">
        <f aca="false">IF($E793&gt;0,FB796/$E793,"-")</f>
        <v>#N/A</v>
      </c>
      <c r="FC799" s="263"/>
      <c r="FD799" s="263" t="e">
        <f aca="false">IF($E793&gt;0,FD796/$E793,"-")</f>
        <v>#N/A</v>
      </c>
      <c r="FE799" s="263"/>
      <c r="FF799" s="263" t="e">
        <f aca="false">IF($E793&gt;0,FF796/$E793,"-")</f>
        <v>#N/A</v>
      </c>
      <c r="FG799" s="263"/>
      <c r="FH799" s="263" t="e">
        <f aca="false">IF($E793&gt;0,FH796/$E793,"-")</f>
        <v>#N/A</v>
      </c>
      <c r="FI799" s="263"/>
      <c r="FJ799" s="263" t="e">
        <f aca="false">IF($E793&gt;0,FJ796/$E793,"-")</f>
        <v>#N/A</v>
      </c>
      <c r="FK799" s="263"/>
    </row>
    <row r="800" customFormat="false" ht="12.75" hidden="true" customHeight="false" outlineLevel="0" collapsed="false">
      <c r="A800" s="232"/>
      <c r="B800" s="233"/>
      <c r="C800" s="232"/>
      <c r="D800" s="234"/>
      <c r="E800" s="234"/>
      <c r="F800" s="235"/>
      <c r="G800" s="234"/>
      <c r="H800" s="234"/>
      <c r="I800" s="237"/>
      <c r="J800" s="238"/>
      <c r="K800" s="265" t="s">
        <v>166</v>
      </c>
      <c r="L800" s="266" t="e">
        <f aca="false">IF($E793&gt;0,L798/$E793,"-")</f>
        <v>#N/A</v>
      </c>
      <c r="M800" s="266"/>
      <c r="N800" s="266" t="e">
        <f aca="false">IF($E793&gt;0,N798/$E793,"-")</f>
        <v>#N/A</v>
      </c>
      <c r="O800" s="266"/>
      <c r="P800" s="266" t="e">
        <f aca="false">IF($E793&gt;0,P798/$E793,"-")</f>
        <v>#N/A</v>
      </c>
      <c r="Q800" s="266"/>
      <c r="R800" s="266" t="e">
        <f aca="false">IF($E793&gt;0,R798/$E793,"-")</f>
        <v>#N/A</v>
      </c>
      <c r="S800" s="266"/>
      <c r="T800" s="266" t="e">
        <f aca="false">IF($E793&gt;0,T798/$E793,"-")</f>
        <v>#N/A</v>
      </c>
      <c r="U800" s="266"/>
      <c r="V800" s="266" t="e">
        <f aca="false">IF($E793&gt;0,V798/$E793,"-")</f>
        <v>#N/A</v>
      </c>
      <c r="W800" s="266"/>
      <c r="X800" s="266" t="e">
        <f aca="false">IF($E793&gt;0,X798/$E793,"-")</f>
        <v>#N/A</v>
      </c>
      <c r="Y800" s="266"/>
      <c r="Z800" s="266" t="e">
        <f aca="false">IF($E793&gt;0,Z798/$E793,"-")</f>
        <v>#N/A</v>
      </c>
      <c r="AA800" s="266"/>
      <c r="AB800" s="266" t="e">
        <f aca="false">IF($E793&gt;0,AB798/$E793,"-")</f>
        <v>#N/A</v>
      </c>
      <c r="AC800" s="266"/>
      <c r="AD800" s="266" t="e">
        <f aca="false">IF($E793&gt;0,AD798/$E793,"-")</f>
        <v>#N/A</v>
      </c>
      <c r="AE800" s="266"/>
      <c r="AF800" s="266" t="e">
        <f aca="false">IF($E793&gt;0,AF798/$E793,"-")</f>
        <v>#N/A</v>
      </c>
      <c r="AG800" s="266"/>
      <c r="AH800" s="266" t="e">
        <f aca="false">IF($E793&gt;0,AH798/$E793,"-")</f>
        <v>#N/A</v>
      </c>
      <c r="AI800" s="266"/>
      <c r="AJ800" s="266" t="e">
        <f aca="false">IF($E793&gt;0,AJ798/$E793,"-")</f>
        <v>#N/A</v>
      </c>
      <c r="AK800" s="266"/>
      <c r="AL800" s="266" t="e">
        <f aca="false">IF($E793&gt;0,AL798/$E793,"-")</f>
        <v>#N/A</v>
      </c>
      <c r="AM800" s="266"/>
      <c r="AN800" s="266" t="e">
        <f aca="false">IF($E793&gt;0,AN798/$E793,"-")</f>
        <v>#N/A</v>
      </c>
      <c r="AO800" s="266"/>
      <c r="AP800" s="266" t="e">
        <f aca="false">IF($E793&gt;0,AP798/$E793,"-")</f>
        <v>#N/A</v>
      </c>
      <c r="AQ800" s="266"/>
      <c r="AR800" s="266" t="e">
        <f aca="false">IF($E793&gt;0,AR798/$E793,"-")</f>
        <v>#N/A</v>
      </c>
      <c r="AS800" s="266"/>
      <c r="AT800" s="266" t="e">
        <f aca="false">IF($E793&gt;0,AT798/$E793,"-")</f>
        <v>#N/A</v>
      </c>
      <c r="AU800" s="266"/>
      <c r="AV800" s="266" t="e">
        <f aca="false">IF($E793&gt;0,AV798/$E793,"-")</f>
        <v>#N/A</v>
      </c>
      <c r="AW800" s="266"/>
      <c r="AX800" s="266" t="e">
        <f aca="false">IF($E793&gt;0,AX798/$E793,"-")</f>
        <v>#N/A</v>
      </c>
      <c r="AY800" s="266"/>
      <c r="AZ800" s="266" t="e">
        <f aca="false">IF($E793&gt;0,AZ798/$E793,"-")</f>
        <v>#N/A</v>
      </c>
      <c r="BA800" s="266"/>
      <c r="BB800" s="266" t="e">
        <f aca="false">IF($E793&gt;0,BB798/$E793,"-")</f>
        <v>#N/A</v>
      </c>
      <c r="BC800" s="266"/>
      <c r="BD800" s="266" t="e">
        <f aca="false">IF($E793&gt;0,BD798/$E793,"-")</f>
        <v>#N/A</v>
      </c>
      <c r="BE800" s="266"/>
      <c r="BF800" s="266" t="e">
        <f aca="false">IF($E793&gt;0,BF798/$E793,"-")</f>
        <v>#N/A</v>
      </c>
      <c r="BG800" s="266"/>
      <c r="BH800" s="266" t="e">
        <f aca="false">IF($E793&gt;0,BH798/$E793,"-")</f>
        <v>#N/A</v>
      </c>
      <c r="BI800" s="266"/>
      <c r="BJ800" s="266" t="e">
        <f aca="false">IF($E793&gt;0,BJ798/$E793,"-")</f>
        <v>#N/A</v>
      </c>
      <c r="BK800" s="266"/>
      <c r="BL800" s="266" t="e">
        <f aca="false">IF($E793&gt;0,BL798/$E793,"-")</f>
        <v>#N/A</v>
      </c>
      <c r="BM800" s="266"/>
      <c r="BN800" s="266" t="e">
        <f aca="false">IF($E793&gt;0,BN798/$E793,"-")</f>
        <v>#N/A</v>
      </c>
      <c r="BO800" s="266"/>
      <c r="BP800" s="266" t="e">
        <f aca="false">IF($E793&gt;0,BP798/$E793,"-")</f>
        <v>#N/A</v>
      </c>
      <c r="BQ800" s="266"/>
      <c r="BR800" s="300" t="e">
        <f aca="false">IF($E793&gt;0,BR798/$E793,"-")</f>
        <v>#N/A</v>
      </c>
      <c r="BS800" s="300"/>
      <c r="BT800" s="300" t="e">
        <f aca="false">IF($E793&gt;0,BT798/$E793,"-")</f>
        <v>#N/A</v>
      </c>
      <c r="BU800" s="300"/>
      <c r="BV800" s="300" t="e">
        <f aca="false">IF($E793&gt;0,BV798/$E793,"-")</f>
        <v>#N/A</v>
      </c>
      <c r="BW800" s="300"/>
      <c r="BX800" s="300" t="e">
        <f aca="false">IF($E793&gt;0,BX798/$E793,"-")</f>
        <v>#N/A</v>
      </c>
      <c r="BY800" s="300"/>
      <c r="BZ800" s="300" t="e">
        <f aca="false">IF($E793&gt;0,BZ798/$E793,"-")</f>
        <v>#N/A</v>
      </c>
      <c r="CA800" s="300"/>
      <c r="CB800" s="300" t="e">
        <f aca="false">IF($E793&gt;0,CB798/$E793,"-")</f>
        <v>#N/A</v>
      </c>
      <c r="CC800" s="300"/>
      <c r="CD800" s="300" t="e">
        <f aca="false">IF($E793&gt;0,CD798/$E793,"-")</f>
        <v>#N/A</v>
      </c>
      <c r="CE800" s="300"/>
      <c r="CF800" s="300" t="e">
        <f aca="false">IF($E793&gt;0,CF798/$E793,"-")</f>
        <v>#N/A</v>
      </c>
      <c r="CG800" s="300"/>
      <c r="CH800" s="300" t="e">
        <f aca="false">IF($E793&gt;0,CH798/$E793,"-")</f>
        <v>#N/A</v>
      </c>
      <c r="CI800" s="300"/>
      <c r="CJ800" s="300" t="e">
        <f aca="false">IF($E793&gt;0,CJ798/$E793,"-")</f>
        <v>#N/A</v>
      </c>
      <c r="CK800" s="300"/>
      <c r="CL800" s="300" t="e">
        <f aca="false">IF($E793&gt;0,CL798/$E793,"-")</f>
        <v>#N/A</v>
      </c>
      <c r="CM800" s="300"/>
      <c r="CN800" s="300" t="e">
        <f aca="false">IF($E793&gt;0,CN798/$E793,"-")</f>
        <v>#N/A</v>
      </c>
      <c r="CO800" s="300"/>
      <c r="CP800" s="300" t="e">
        <f aca="false">IF($E793&gt;0,CP798/$E793,"-")</f>
        <v>#N/A</v>
      </c>
      <c r="CQ800" s="300"/>
      <c r="CR800" s="300" t="e">
        <f aca="false">IF($E793&gt;0,CR798/$E793,"-")</f>
        <v>#N/A</v>
      </c>
      <c r="CS800" s="300"/>
      <c r="CT800" s="300" t="e">
        <f aca="false">IF($E793&gt;0,CT798/$E793,"-")</f>
        <v>#N/A</v>
      </c>
      <c r="CU800" s="300"/>
      <c r="CV800" s="300" t="e">
        <f aca="false">IF($E793&gt;0,CV798/$E793,"-")</f>
        <v>#N/A</v>
      </c>
      <c r="CW800" s="300"/>
      <c r="CX800" s="300" t="e">
        <f aca="false">IF($E793&gt;0,CX798/$E793,"-")</f>
        <v>#N/A</v>
      </c>
      <c r="CY800" s="300"/>
      <c r="CZ800" s="300" t="e">
        <f aca="false">IF($E793&gt;0,CZ798/$E793,"-")</f>
        <v>#N/A</v>
      </c>
      <c r="DA800" s="300"/>
      <c r="DB800" s="300" t="e">
        <f aca="false">IF($E793&gt;0,DB798/$E793,"-")</f>
        <v>#N/A</v>
      </c>
      <c r="DC800" s="300"/>
      <c r="DD800" s="300" t="e">
        <f aca="false">IF($E793&gt;0,DD798/$E793,"-")</f>
        <v>#N/A</v>
      </c>
      <c r="DE800" s="300"/>
      <c r="DF800" s="300" t="e">
        <f aca="false">IF($E793&gt;0,DF798/$E793,"-")</f>
        <v>#N/A</v>
      </c>
      <c r="DG800" s="300"/>
      <c r="DH800" s="300" t="e">
        <f aca="false">IF($E793&gt;0,DH798/$E793,"-")</f>
        <v>#N/A</v>
      </c>
      <c r="DI800" s="300"/>
      <c r="DJ800" s="301" t="e">
        <f aca="false">IF($E793&gt;0,DJ798/$E793,"-")</f>
        <v>#N/A</v>
      </c>
      <c r="DK800" s="301"/>
      <c r="DL800" s="300" t="e">
        <f aca="false">IF($E793&gt;0,DL798/$E793,"-")</f>
        <v>#N/A</v>
      </c>
      <c r="DM800" s="300"/>
      <c r="DN800" s="300" t="e">
        <f aca="false">IF($E793&gt;0,DN798/$E793,"-")</f>
        <v>#N/A</v>
      </c>
      <c r="DO800" s="300"/>
      <c r="DP800" s="300" t="e">
        <f aca="false">IF($E793&gt;0,DP798/$E793,"-")</f>
        <v>#N/A</v>
      </c>
      <c r="DQ800" s="300"/>
      <c r="DR800" s="300" t="e">
        <f aca="false">IF($E793&gt;0,DR798/$E793,"-")</f>
        <v>#N/A</v>
      </c>
      <c r="DS800" s="300"/>
      <c r="DT800" s="300" t="e">
        <f aca="false">IF($E793&gt;0,DT798/$E793,"-")</f>
        <v>#N/A</v>
      </c>
      <c r="DU800" s="300"/>
      <c r="DV800" s="300" t="e">
        <f aca="false">IF($E793&gt;0,DV798/$E793,"-")</f>
        <v>#N/A</v>
      </c>
      <c r="DW800" s="300"/>
      <c r="DX800" s="300" t="e">
        <f aca="false">IF($E793&gt;0,DX798/$E793,"-")</f>
        <v>#N/A</v>
      </c>
      <c r="DY800" s="300"/>
      <c r="DZ800" s="300" t="e">
        <f aca="false">IF($E793&gt;0,DZ798/$E793,"-")</f>
        <v>#N/A</v>
      </c>
      <c r="EA800" s="300"/>
      <c r="EB800" s="300" t="e">
        <f aca="false">IF($E793&gt;0,EB798/$E793,"-")</f>
        <v>#N/A</v>
      </c>
      <c r="EC800" s="300"/>
      <c r="ED800" s="300" t="e">
        <f aca="false">IF($E793&gt;0,ED798/$E793,"-")</f>
        <v>#N/A</v>
      </c>
      <c r="EE800" s="300"/>
      <c r="EF800" s="300" t="e">
        <f aca="false">IF($E793&gt;0,EF798/$E793,"-")</f>
        <v>#N/A</v>
      </c>
      <c r="EG800" s="300"/>
      <c r="EH800" s="300" t="e">
        <f aca="false">IF($E793&gt;0,EH798/$E793,"-")</f>
        <v>#N/A</v>
      </c>
      <c r="EI800" s="300"/>
      <c r="EJ800" s="300" t="e">
        <f aca="false">IF($E793&gt;0,EJ798/$E793,"-")</f>
        <v>#N/A</v>
      </c>
      <c r="EK800" s="300"/>
      <c r="EL800" s="300" t="e">
        <f aca="false">IF($E793&gt;0,EL798/$E793,"-")</f>
        <v>#N/A</v>
      </c>
      <c r="EM800" s="300"/>
      <c r="EN800" s="300" t="e">
        <f aca="false">IF($E793&gt;0,EN798/$E793,"-")</f>
        <v>#N/A</v>
      </c>
      <c r="EO800" s="300"/>
      <c r="EP800" s="300" t="e">
        <f aca="false">IF($E793&gt;0,EP798/$E793,"-")</f>
        <v>#N/A</v>
      </c>
      <c r="EQ800" s="300"/>
      <c r="ER800" s="300" t="e">
        <f aca="false">IF($E793&gt;0,ER798/$E793,"-")</f>
        <v>#N/A</v>
      </c>
      <c r="ES800" s="300"/>
      <c r="ET800" s="300" t="e">
        <f aca="false">IF($E793&gt;0,ET798/$E793,"-")</f>
        <v>#N/A</v>
      </c>
      <c r="EU800" s="300"/>
      <c r="EV800" s="300" t="e">
        <f aca="false">IF($E793&gt;0,EV798/$E793,"-")</f>
        <v>#N/A</v>
      </c>
      <c r="EW800" s="300"/>
      <c r="EX800" s="302" t="e">
        <f aca="false">IF($E793&gt;0,EX798/$E793,"-")</f>
        <v>#N/A</v>
      </c>
      <c r="EY800" s="302"/>
      <c r="EZ800" s="300" t="e">
        <f aca="false">IF($E793&gt;0,EZ798/$E793,"-")</f>
        <v>#N/A</v>
      </c>
      <c r="FA800" s="300"/>
      <c r="FB800" s="300" t="e">
        <f aca="false">IF($E793&gt;0,FB798/$E793,"-")</f>
        <v>#N/A</v>
      </c>
      <c r="FC800" s="300"/>
      <c r="FD800" s="300" t="e">
        <f aca="false">IF($E793&gt;0,FD798/$E793,"-")</f>
        <v>#N/A</v>
      </c>
      <c r="FE800" s="300"/>
      <c r="FF800" s="300" t="e">
        <f aca="false">IF($E793&gt;0,FF798/$E793,"-")</f>
        <v>#N/A</v>
      </c>
      <c r="FG800" s="300"/>
      <c r="FH800" s="300" t="e">
        <f aca="false">IF($E793&gt;0,FH798/$E793,"-")</f>
        <v>#N/A</v>
      </c>
      <c r="FI800" s="300"/>
      <c r="FJ800" s="300" t="e">
        <f aca="false">IF($E793&gt;0,FJ798/$E793,"-")</f>
        <v>#N/A</v>
      </c>
      <c r="FK800" s="300"/>
    </row>
    <row r="801" customFormat="false" ht="13.8" hidden="true" customHeight="false" outlineLevel="0" collapsed="false">
      <c r="A801" s="268"/>
      <c r="B801" s="269"/>
      <c r="C801" s="269"/>
      <c r="D801" s="271"/>
      <c r="E801" s="271"/>
      <c r="F801" s="269"/>
      <c r="G801" s="269"/>
      <c r="H801" s="269"/>
      <c r="I801" s="269"/>
      <c r="J801" s="269"/>
      <c r="K801" s="269"/>
      <c r="L801" s="274"/>
      <c r="M801" s="274"/>
      <c r="N801" s="274"/>
      <c r="O801" s="274"/>
      <c r="P801" s="274"/>
      <c r="Q801" s="274"/>
      <c r="R801" s="275"/>
      <c r="S801" s="275"/>
      <c r="T801" s="276"/>
      <c r="U801" s="276"/>
      <c r="V801" s="274"/>
      <c r="W801" s="274"/>
      <c r="X801" s="274"/>
      <c r="Y801" s="274"/>
      <c r="Z801" s="275"/>
      <c r="AA801" s="275"/>
      <c r="AB801" s="276"/>
      <c r="AC801" s="276"/>
      <c r="AD801" s="274"/>
      <c r="AE801" s="274"/>
      <c r="AF801" s="274"/>
      <c r="AG801" s="274"/>
      <c r="AH801" s="275"/>
      <c r="AI801" s="275"/>
      <c r="AJ801" s="276"/>
      <c r="AK801" s="276"/>
      <c r="AL801" s="274"/>
      <c r="AM801" s="274"/>
      <c r="AN801" s="274"/>
      <c r="AO801" s="274"/>
      <c r="AP801" s="275"/>
      <c r="AQ801" s="275"/>
      <c r="AR801" s="276"/>
      <c r="AS801" s="276"/>
      <c r="AT801" s="277"/>
      <c r="AU801" s="277"/>
      <c r="AV801" s="277"/>
      <c r="AW801" s="277"/>
      <c r="AX801" s="277"/>
      <c r="AY801" s="278"/>
      <c r="AZ801" s="279"/>
      <c r="BA801" s="277"/>
      <c r="BB801" s="277"/>
      <c r="BC801" s="277"/>
      <c r="BD801" s="277"/>
      <c r="BE801" s="277"/>
      <c r="BF801" s="277"/>
      <c r="BG801" s="278"/>
      <c r="BH801" s="279"/>
      <c r="BI801" s="277"/>
      <c r="BJ801" s="277"/>
      <c r="BK801" s="277"/>
      <c r="BL801" s="277"/>
      <c r="BM801" s="277"/>
      <c r="BN801" s="277"/>
      <c r="BO801" s="278"/>
      <c r="BP801" s="279"/>
      <c r="BQ801" s="277"/>
      <c r="BR801" s="277"/>
      <c r="BS801" s="277"/>
      <c r="BT801" s="277"/>
      <c r="BU801" s="277"/>
      <c r="BV801" s="277"/>
      <c r="BW801" s="278"/>
      <c r="BX801" s="279"/>
      <c r="BY801" s="277"/>
      <c r="BZ801" s="277"/>
      <c r="CA801" s="277"/>
      <c r="CB801" s="277"/>
      <c r="CC801" s="277"/>
      <c r="CD801" s="275"/>
      <c r="CE801" s="275"/>
      <c r="CF801" s="276"/>
      <c r="CG801" s="276"/>
      <c r="CH801" s="274"/>
      <c r="CI801" s="274"/>
      <c r="CJ801" s="274"/>
      <c r="CK801" s="274"/>
      <c r="CL801" s="275"/>
      <c r="CM801" s="275"/>
      <c r="CN801" s="276"/>
      <c r="CO801" s="276"/>
      <c r="CP801" s="280"/>
      <c r="CQ801" s="280"/>
      <c r="CR801" s="280"/>
      <c r="CS801" s="280"/>
      <c r="CT801" s="281"/>
      <c r="CU801" s="282"/>
      <c r="CV801" s="283"/>
      <c r="CW801" s="281"/>
      <c r="CX801" s="281"/>
      <c r="CY801" s="281"/>
      <c r="CZ801" s="281"/>
      <c r="DA801" s="281"/>
      <c r="DB801" s="281"/>
      <c r="DC801" s="282"/>
      <c r="DD801" s="283"/>
      <c r="DE801" s="281"/>
      <c r="DF801" s="281"/>
      <c r="DG801" s="281"/>
      <c r="DH801" s="281"/>
      <c r="DI801" s="281"/>
      <c r="DJ801" s="284"/>
      <c r="DK801" s="285"/>
      <c r="DL801" s="283"/>
      <c r="DM801" s="281"/>
      <c r="DN801" s="281"/>
      <c r="DO801" s="281"/>
      <c r="DP801" s="281"/>
      <c r="DQ801" s="281"/>
      <c r="DR801" s="281"/>
      <c r="DS801" s="282"/>
      <c r="DT801" s="283"/>
      <c r="DU801" s="281"/>
      <c r="DV801" s="281"/>
      <c r="DW801" s="281"/>
      <c r="DX801" s="281"/>
      <c r="DY801" s="281"/>
      <c r="DZ801" s="281"/>
      <c r="EA801" s="282"/>
      <c r="EB801" s="283"/>
      <c r="EC801" s="281"/>
      <c r="ED801" s="281"/>
      <c r="EE801" s="281"/>
      <c r="EF801" s="281"/>
      <c r="EG801" s="281"/>
      <c r="EH801" s="281"/>
      <c r="EI801" s="282"/>
      <c r="EJ801" s="283"/>
      <c r="EK801" s="281"/>
      <c r="EL801" s="281"/>
      <c r="EM801" s="281"/>
      <c r="EN801" s="281"/>
      <c r="EO801" s="281"/>
      <c r="EP801" s="281"/>
      <c r="EQ801" s="282"/>
      <c r="ER801" s="283"/>
      <c r="ES801" s="281"/>
      <c r="ET801" s="281"/>
      <c r="EU801" s="281"/>
      <c r="EV801" s="281"/>
      <c r="EW801" s="281"/>
      <c r="EX801" s="286"/>
      <c r="EY801" s="287"/>
      <c r="EZ801" s="283"/>
      <c r="FA801" s="281"/>
      <c r="FB801" s="281"/>
      <c r="FC801" s="281"/>
      <c r="FD801" s="281"/>
      <c r="FE801" s="281"/>
      <c r="FF801" s="281"/>
      <c r="FG801" s="282"/>
      <c r="FH801" s="283"/>
      <c r="FI801" s="281"/>
      <c r="FJ801" s="281"/>
      <c r="FK801" s="281"/>
    </row>
    <row r="802" customFormat="false" ht="12.75" hidden="true" customHeight="false" outlineLevel="0" collapsed="false">
      <c r="A802" s="232" t="s">
        <v>245</v>
      </c>
      <c r="B802" s="233" t="e">
        <f aca="false">VLOOKUP(A802,PLANEJAMENTO!$B$11:$C$96,2,FALSE())</f>
        <v>#N/A</v>
      </c>
      <c r="C802" s="232" t="e">
        <f aca="false">VLOOKUP(A802,PLANEJAMENTO!$B$11:$D$96,3,FALSE())</f>
        <v>#N/A</v>
      </c>
      <c r="D802" s="234" t="e">
        <f aca="false">VLOOKUP(A802,PLANEJAMENTO!$B$11:$E$96,4,FALSE())</f>
        <v>#N/A</v>
      </c>
      <c r="E802" s="234" t="e">
        <f aca="false">D802</f>
        <v>#N/A</v>
      </c>
      <c r="F802" s="235" t="n">
        <f aca="false">PRODUÇÕES!D171</f>
        <v>0</v>
      </c>
      <c r="G802" s="234" t="n">
        <f aca="false">F802*8</f>
        <v>0</v>
      </c>
      <c r="H802" s="234"/>
      <c r="I802" s="237"/>
      <c r="J802" s="238"/>
      <c r="K802" s="305" t="s">
        <v>159</v>
      </c>
      <c r="L802" s="240"/>
      <c r="M802" s="240"/>
      <c r="N802" s="240"/>
      <c r="O802" s="240"/>
      <c r="P802" s="240"/>
      <c r="Q802" s="240"/>
      <c r="R802" s="240"/>
      <c r="S802" s="240"/>
      <c r="T802" s="240"/>
      <c r="U802" s="240"/>
      <c r="V802" s="240"/>
      <c r="W802" s="240"/>
      <c r="X802" s="240"/>
      <c r="Y802" s="240"/>
      <c r="Z802" s="240"/>
      <c r="AA802" s="240"/>
      <c r="AB802" s="240"/>
      <c r="AC802" s="240"/>
      <c r="AD802" s="240"/>
      <c r="AE802" s="240"/>
      <c r="AF802" s="240"/>
      <c r="AG802" s="240"/>
      <c r="AH802" s="240"/>
      <c r="AI802" s="240"/>
      <c r="AJ802" s="240"/>
      <c r="AK802" s="240"/>
      <c r="AL802" s="240"/>
      <c r="AM802" s="240"/>
      <c r="AN802" s="240"/>
      <c r="AO802" s="240"/>
      <c r="AP802" s="240"/>
      <c r="AQ802" s="240"/>
      <c r="AR802" s="240"/>
      <c r="AS802" s="240"/>
      <c r="AT802" s="240"/>
      <c r="AU802" s="240"/>
      <c r="AV802" s="240"/>
      <c r="AW802" s="240"/>
      <c r="AX802" s="240"/>
      <c r="AY802" s="240"/>
      <c r="AZ802" s="240"/>
      <c r="BA802" s="240"/>
      <c r="BB802" s="240"/>
      <c r="BC802" s="240"/>
      <c r="BD802" s="240"/>
      <c r="BE802" s="240"/>
      <c r="BF802" s="345"/>
      <c r="BG802" s="345"/>
      <c r="BH802" s="240"/>
      <c r="BI802" s="240"/>
      <c r="BJ802" s="240"/>
      <c r="BK802" s="240"/>
      <c r="BL802" s="240"/>
      <c r="BM802" s="240"/>
      <c r="BN802" s="240"/>
      <c r="BO802" s="240"/>
      <c r="BP802" s="240"/>
      <c r="BQ802" s="240"/>
      <c r="BR802" s="308"/>
      <c r="BS802" s="308"/>
      <c r="BT802" s="308"/>
      <c r="BU802" s="308"/>
      <c r="BV802" s="308"/>
      <c r="BW802" s="308"/>
      <c r="BX802" s="308"/>
      <c r="BY802" s="308"/>
      <c r="BZ802" s="308"/>
      <c r="CA802" s="308"/>
      <c r="CB802" s="308"/>
      <c r="CC802" s="308"/>
      <c r="CD802" s="308"/>
      <c r="CE802" s="308"/>
      <c r="CF802" s="308"/>
      <c r="CG802" s="308"/>
      <c r="CH802" s="308"/>
      <c r="CI802" s="308"/>
      <c r="CJ802" s="308"/>
      <c r="CK802" s="308"/>
      <c r="CL802" s="308"/>
      <c r="CM802" s="308"/>
      <c r="CN802" s="308"/>
      <c r="CO802" s="308"/>
      <c r="CP802" s="308"/>
      <c r="CQ802" s="308"/>
      <c r="CR802" s="308"/>
      <c r="CS802" s="308"/>
      <c r="CT802" s="308"/>
      <c r="CU802" s="308"/>
      <c r="CV802" s="308"/>
      <c r="CW802" s="308"/>
      <c r="CX802" s="308"/>
      <c r="CY802" s="308"/>
      <c r="CZ802" s="308"/>
      <c r="DA802" s="308"/>
      <c r="DB802" s="308"/>
      <c r="DC802" s="308"/>
      <c r="DD802" s="308"/>
      <c r="DE802" s="308"/>
      <c r="DF802" s="308"/>
      <c r="DG802" s="308"/>
      <c r="DH802" s="308"/>
      <c r="DI802" s="308"/>
      <c r="DJ802" s="315"/>
      <c r="DK802" s="315"/>
      <c r="DL802" s="308"/>
      <c r="DM802" s="308"/>
      <c r="DN802" s="308"/>
      <c r="DO802" s="308"/>
      <c r="DP802" s="308"/>
      <c r="DQ802" s="308"/>
      <c r="DR802" s="308"/>
      <c r="DS802" s="308"/>
      <c r="DT802" s="308"/>
      <c r="DU802" s="308"/>
      <c r="DV802" s="308"/>
      <c r="DW802" s="308"/>
      <c r="DX802" s="308"/>
      <c r="DY802" s="308"/>
      <c r="DZ802" s="308"/>
      <c r="EA802" s="308"/>
      <c r="EB802" s="308"/>
      <c r="EC802" s="308"/>
      <c r="ED802" s="308"/>
      <c r="EE802" s="308"/>
      <c r="EF802" s="308"/>
      <c r="EG802" s="308"/>
      <c r="EH802" s="308"/>
      <c r="EI802" s="308"/>
      <c r="EJ802" s="308"/>
      <c r="EK802" s="308"/>
      <c r="EL802" s="308"/>
      <c r="EM802" s="308"/>
      <c r="EN802" s="308"/>
      <c r="EO802" s="308"/>
      <c r="EP802" s="308"/>
      <c r="EQ802" s="308"/>
      <c r="ER802" s="308"/>
      <c r="ES802" s="308"/>
      <c r="ET802" s="308"/>
      <c r="EU802" s="308"/>
      <c r="EV802" s="308"/>
      <c r="EW802" s="308"/>
      <c r="EX802" s="309"/>
      <c r="EY802" s="309"/>
      <c r="EZ802" s="308"/>
      <c r="FA802" s="308"/>
      <c r="FB802" s="308"/>
      <c r="FC802" s="308"/>
      <c r="FD802" s="308"/>
      <c r="FE802" s="308"/>
      <c r="FF802" s="308"/>
      <c r="FG802" s="308"/>
      <c r="FH802" s="308"/>
      <c r="FI802" s="308"/>
      <c r="FJ802" s="308"/>
      <c r="FK802" s="308"/>
    </row>
    <row r="803" customFormat="false" ht="12.75" hidden="true" customHeight="false" outlineLevel="0" collapsed="false">
      <c r="A803" s="232"/>
      <c r="B803" s="233"/>
      <c r="C803" s="232"/>
      <c r="D803" s="234"/>
      <c r="E803" s="234"/>
      <c r="F803" s="235"/>
      <c r="G803" s="234"/>
      <c r="H803" s="234"/>
      <c r="I803" s="237"/>
      <c r="J803" s="238"/>
      <c r="K803" s="244" t="s">
        <v>160</v>
      </c>
      <c r="L803" s="245"/>
      <c r="M803" s="245"/>
      <c r="N803" s="245"/>
      <c r="O803" s="245"/>
      <c r="P803" s="245"/>
      <c r="Q803" s="245"/>
      <c r="R803" s="245"/>
      <c r="S803" s="245"/>
      <c r="T803" s="245"/>
      <c r="U803" s="245"/>
      <c r="V803" s="245"/>
      <c r="W803" s="245"/>
      <c r="X803" s="245"/>
      <c r="Y803" s="245"/>
      <c r="Z803" s="245"/>
      <c r="AA803" s="245"/>
      <c r="AB803" s="245"/>
      <c r="AC803" s="245"/>
      <c r="AD803" s="245"/>
      <c r="AE803" s="245"/>
      <c r="AF803" s="245"/>
      <c r="AG803" s="245"/>
      <c r="AH803" s="245"/>
      <c r="AI803" s="245"/>
      <c r="AJ803" s="245"/>
      <c r="AK803" s="245"/>
      <c r="AL803" s="245"/>
      <c r="AM803" s="245"/>
      <c r="AN803" s="245"/>
      <c r="AO803" s="245"/>
      <c r="AP803" s="245"/>
      <c r="AQ803" s="245"/>
      <c r="AR803" s="245"/>
      <c r="AS803" s="245"/>
      <c r="AT803" s="245"/>
      <c r="AU803" s="245"/>
      <c r="AV803" s="245"/>
      <c r="AW803" s="245"/>
      <c r="AX803" s="245"/>
      <c r="AY803" s="245"/>
      <c r="AZ803" s="245"/>
      <c r="BA803" s="245"/>
      <c r="BB803" s="245"/>
      <c r="BC803" s="245"/>
      <c r="BD803" s="245"/>
      <c r="BE803" s="245"/>
      <c r="BF803" s="245"/>
      <c r="BG803" s="245"/>
      <c r="BH803" s="245"/>
      <c r="BI803" s="245"/>
      <c r="BJ803" s="245"/>
      <c r="BK803" s="245"/>
      <c r="BL803" s="245"/>
      <c r="BM803" s="245"/>
      <c r="BN803" s="245"/>
      <c r="BO803" s="245"/>
      <c r="BP803" s="245"/>
      <c r="BQ803" s="245"/>
      <c r="BR803" s="245"/>
      <c r="BS803" s="245"/>
      <c r="BT803" s="245"/>
      <c r="BU803" s="245"/>
      <c r="BV803" s="245"/>
      <c r="BW803" s="245"/>
      <c r="BX803" s="245"/>
      <c r="BY803" s="245"/>
      <c r="BZ803" s="245"/>
      <c r="CA803" s="245"/>
      <c r="CB803" s="245"/>
      <c r="CC803" s="245"/>
      <c r="CD803" s="245"/>
      <c r="CE803" s="245"/>
      <c r="CF803" s="245"/>
      <c r="CG803" s="245"/>
      <c r="CH803" s="245"/>
      <c r="CI803" s="245"/>
      <c r="CJ803" s="245"/>
      <c r="CK803" s="245"/>
      <c r="CL803" s="245"/>
      <c r="CM803" s="245"/>
      <c r="CN803" s="245"/>
      <c r="CO803" s="245"/>
      <c r="CP803" s="245"/>
      <c r="CQ803" s="245"/>
      <c r="CR803" s="245"/>
      <c r="CS803" s="245"/>
      <c r="CT803" s="245"/>
      <c r="CU803" s="245"/>
      <c r="CV803" s="245"/>
      <c r="CW803" s="245"/>
      <c r="CX803" s="245"/>
      <c r="CY803" s="245"/>
      <c r="CZ803" s="245"/>
      <c r="DA803" s="245"/>
      <c r="DB803" s="245"/>
      <c r="DC803" s="245"/>
      <c r="DD803" s="245"/>
      <c r="DE803" s="245"/>
      <c r="DF803" s="245"/>
      <c r="DG803" s="245"/>
      <c r="DH803" s="245"/>
      <c r="DI803" s="245"/>
      <c r="DJ803" s="310"/>
      <c r="DK803" s="310"/>
      <c r="DL803" s="245"/>
      <c r="DM803" s="245"/>
      <c r="DN803" s="245"/>
      <c r="DO803" s="245"/>
      <c r="DP803" s="245"/>
      <c r="DQ803" s="245"/>
      <c r="DR803" s="245"/>
      <c r="DS803" s="245"/>
      <c r="DT803" s="245"/>
      <c r="DU803" s="245"/>
      <c r="DV803" s="245"/>
      <c r="DW803" s="245"/>
      <c r="DX803" s="245"/>
      <c r="DY803" s="245"/>
      <c r="DZ803" s="245"/>
      <c r="EA803" s="245"/>
      <c r="EB803" s="245"/>
      <c r="EC803" s="245"/>
      <c r="ED803" s="245"/>
      <c r="EE803" s="245"/>
      <c r="EF803" s="245"/>
      <c r="EG803" s="245"/>
      <c r="EH803" s="245"/>
      <c r="EI803" s="245"/>
      <c r="EJ803" s="245"/>
      <c r="EK803" s="245"/>
      <c r="EL803" s="245"/>
      <c r="EM803" s="245"/>
      <c r="EN803" s="245"/>
      <c r="EO803" s="245"/>
      <c r="EP803" s="245"/>
      <c r="EQ803" s="245"/>
      <c r="ER803" s="245"/>
      <c r="ES803" s="245"/>
      <c r="ET803" s="245"/>
      <c r="EU803" s="245"/>
      <c r="EV803" s="245"/>
      <c r="EW803" s="245"/>
      <c r="EX803" s="246"/>
      <c r="EY803" s="246"/>
      <c r="EZ803" s="245"/>
      <c r="FA803" s="245"/>
      <c r="FB803" s="245"/>
      <c r="FC803" s="245"/>
      <c r="FD803" s="245"/>
      <c r="FE803" s="245"/>
      <c r="FF803" s="245"/>
      <c r="FG803" s="245"/>
      <c r="FH803" s="245"/>
      <c r="FI803" s="245"/>
      <c r="FJ803" s="245"/>
      <c r="FK803" s="245"/>
    </row>
    <row r="804" customFormat="false" ht="12.75" hidden="true" customHeight="false" outlineLevel="0" collapsed="false">
      <c r="A804" s="232"/>
      <c r="B804" s="233"/>
      <c r="C804" s="232"/>
      <c r="D804" s="234"/>
      <c r="E804" s="234"/>
      <c r="F804" s="235"/>
      <c r="G804" s="234"/>
      <c r="H804" s="234"/>
      <c r="I804" s="237"/>
      <c r="J804" s="238"/>
      <c r="K804" s="247" t="s">
        <v>161</v>
      </c>
      <c r="L804" s="248" t="n">
        <f aca="false">(L802*L803*$G802)*$L$8</f>
        <v>0</v>
      </c>
      <c r="M804" s="248"/>
      <c r="N804" s="248" t="n">
        <f aca="false">(N802*N803*$G802)*$L$8</f>
        <v>0</v>
      </c>
      <c r="O804" s="248"/>
      <c r="P804" s="248" t="n">
        <f aca="false">(P802*P803*$G802)*$L$8</f>
        <v>0</v>
      </c>
      <c r="Q804" s="248"/>
      <c r="R804" s="248" t="n">
        <f aca="false">(R802*R803*$G802)*$L$8</f>
        <v>0</v>
      </c>
      <c r="S804" s="248"/>
      <c r="T804" s="248" t="n">
        <f aca="false">(T802*T803*$G802)*$T$8</f>
        <v>0</v>
      </c>
      <c r="U804" s="248"/>
      <c r="V804" s="248" t="n">
        <f aca="false">(V802*V803*$G802)*$T$8</f>
        <v>0</v>
      </c>
      <c r="W804" s="248"/>
      <c r="X804" s="248" t="n">
        <f aca="false">(X802*X803*$G802)*$T$8</f>
        <v>0</v>
      </c>
      <c r="Y804" s="248"/>
      <c r="Z804" s="248" t="n">
        <f aca="false">(Z802*Z803*$G802)*$T$8</f>
        <v>0</v>
      </c>
      <c r="AA804" s="248"/>
      <c r="AB804" s="248" t="n">
        <f aca="false">(AB802*AB803*$G802)*$AB$8</f>
        <v>0</v>
      </c>
      <c r="AC804" s="248"/>
      <c r="AD804" s="248" t="n">
        <f aca="false">(AD802*AD803*$G802)*$AB$8</f>
        <v>0</v>
      </c>
      <c r="AE804" s="248"/>
      <c r="AF804" s="248" t="n">
        <f aca="false">(AF802*AF803*$G802)*$AB$8</f>
        <v>0</v>
      </c>
      <c r="AG804" s="248"/>
      <c r="AH804" s="248" t="n">
        <f aca="false">(AH802*AH803*$G802)*$AB$8</f>
        <v>0</v>
      </c>
      <c r="AI804" s="248"/>
      <c r="AJ804" s="248" t="n">
        <f aca="false">(AJ802*AJ803*$G802)*$AJ$8</f>
        <v>0</v>
      </c>
      <c r="AK804" s="248"/>
      <c r="AL804" s="248" t="n">
        <f aca="false">(AL802*AL803*$G802)*$AJ$8</f>
        <v>0</v>
      </c>
      <c r="AM804" s="248"/>
      <c r="AN804" s="248" t="n">
        <f aca="false">(AN802*AN803*$G802)*$AJ$8</f>
        <v>0</v>
      </c>
      <c r="AO804" s="248"/>
      <c r="AP804" s="248" t="n">
        <f aca="false">(AP802*AP803*$G802)*$AJ$8</f>
        <v>0</v>
      </c>
      <c r="AQ804" s="248"/>
      <c r="AR804" s="248" t="n">
        <f aca="false">(AR802*AR803*$G802)*$AT$8</f>
        <v>0</v>
      </c>
      <c r="AS804" s="248"/>
      <c r="AT804" s="248" t="n">
        <f aca="false">(AT802*AT803*$G802)*$AT$8</f>
        <v>0</v>
      </c>
      <c r="AU804" s="248"/>
      <c r="AV804" s="248" t="n">
        <f aca="false">(AV802*AV803*$G802)*$AT$8</f>
        <v>0</v>
      </c>
      <c r="AW804" s="248"/>
      <c r="AX804" s="248" t="n">
        <f aca="false">(AX802*AX803*$G802)*$AT$8</f>
        <v>0</v>
      </c>
      <c r="AY804" s="248"/>
      <c r="AZ804" s="248" t="n">
        <f aca="false">(AZ802*AZ803*$G802)*$BB$8</f>
        <v>0</v>
      </c>
      <c r="BA804" s="248"/>
      <c r="BB804" s="248" t="n">
        <f aca="false">(BB802*BB803*$G802)*$BB$8</f>
        <v>0</v>
      </c>
      <c r="BC804" s="248"/>
      <c r="BD804" s="248" t="n">
        <f aca="false">(BD802*BD803*$G802)*$BB$8</f>
        <v>0</v>
      </c>
      <c r="BE804" s="248"/>
      <c r="BF804" s="248" t="n">
        <f aca="false">(BF802*BF803*$G802)*$BB$8</f>
        <v>0</v>
      </c>
      <c r="BG804" s="248"/>
      <c r="BH804" s="248" t="n">
        <f aca="false">(BH802*BH803*$G802)*$BJ$8</f>
        <v>0</v>
      </c>
      <c r="BI804" s="248"/>
      <c r="BJ804" s="248" t="n">
        <f aca="false">(BJ802*BJ803*$G802)*$BJ$8</f>
        <v>0</v>
      </c>
      <c r="BK804" s="248"/>
      <c r="BL804" s="248" t="n">
        <f aca="false">(BL802*BL803*$G802)*$BJ$8</f>
        <v>0</v>
      </c>
      <c r="BM804" s="248"/>
      <c r="BN804" s="248" t="n">
        <f aca="false">(BN802*BN803*$G802)*$BJ$8</f>
        <v>0</v>
      </c>
      <c r="BO804" s="248"/>
      <c r="BP804" s="248" t="n">
        <f aca="false">(BP802*BP803*$G802)*$BT$8</f>
        <v>0</v>
      </c>
      <c r="BQ804" s="248"/>
      <c r="BR804" s="248" t="n">
        <f aca="false">(BR802*BR803*$G802)*$BT$8</f>
        <v>0</v>
      </c>
      <c r="BS804" s="248"/>
      <c r="BT804" s="248" t="n">
        <f aca="false">(BT802*BT803*$G802)*$BT$8</f>
        <v>0</v>
      </c>
      <c r="BU804" s="248"/>
      <c r="BV804" s="248" t="n">
        <f aca="false">(BV802*BV803*$G802)*$BT$8</f>
        <v>0</v>
      </c>
      <c r="BW804" s="248"/>
      <c r="BX804" s="248" t="n">
        <f aca="false">(BX802*BX803*$G802)*$CB$8</f>
        <v>0</v>
      </c>
      <c r="BY804" s="248"/>
      <c r="BZ804" s="248" t="n">
        <f aca="false">(BZ802*BZ803*$G802)*$CB$8</f>
        <v>0</v>
      </c>
      <c r="CA804" s="248"/>
      <c r="CB804" s="248" t="n">
        <f aca="false">(CB802*CB803*$G802)*$CB$8</f>
        <v>0</v>
      </c>
      <c r="CC804" s="248"/>
      <c r="CD804" s="248" t="n">
        <f aca="false">(CD802*CD803*$G802)*$CB$8</f>
        <v>0</v>
      </c>
      <c r="CE804" s="248"/>
      <c r="CF804" s="248" t="n">
        <f aca="false">(CF802*CF803*$G802)*$CJ$8</f>
        <v>0</v>
      </c>
      <c r="CG804" s="248"/>
      <c r="CH804" s="248" t="n">
        <f aca="false">(CH802*CH803*$G802)*$CJ$8</f>
        <v>0</v>
      </c>
      <c r="CI804" s="248"/>
      <c r="CJ804" s="248" t="n">
        <f aca="false">(CJ802*CJ803*$G802)*$CJ$8</f>
        <v>0</v>
      </c>
      <c r="CK804" s="248"/>
      <c r="CL804" s="248" t="n">
        <f aca="false">(CL802*CL803*$G802)*$CJ$8</f>
        <v>0</v>
      </c>
      <c r="CM804" s="248"/>
      <c r="CN804" s="248" t="n">
        <f aca="false">(CN802*CN803*$G802)*$CT$8</f>
        <v>0</v>
      </c>
      <c r="CO804" s="248"/>
      <c r="CP804" s="248" t="n">
        <f aca="false">(CP802*CP803*$G802)*$CT$8</f>
        <v>0</v>
      </c>
      <c r="CQ804" s="248"/>
      <c r="CR804" s="248" t="n">
        <f aca="false">(CR802*CR803*$G802)*$CT$8</f>
        <v>0</v>
      </c>
      <c r="CS804" s="248"/>
      <c r="CT804" s="248" t="n">
        <f aca="false">(CT802*CT803*$G802)*$CT$8</f>
        <v>0</v>
      </c>
      <c r="CU804" s="248"/>
      <c r="CV804" s="248" t="n">
        <f aca="false">(CV802*CV803*$G802)*$DB$8</f>
        <v>0</v>
      </c>
      <c r="CW804" s="248"/>
      <c r="CX804" s="248" t="n">
        <f aca="false">(CX802*CX803*$G802)*$DB$8</f>
        <v>0</v>
      </c>
      <c r="CY804" s="248"/>
      <c r="CZ804" s="248" t="n">
        <f aca="false">(CZ802*CZ803*$G802)*$DB$8</f>
        <v>0</v>
      </c>
      <c r="DA804" s="248"/>
      <c r="DB804" s="248" t="n">
        <f aca="false">(DB802*DB803*$G802)*$DB$8</f>
        <v>0</v>
      </c>
      <c r="DC804" s="248"/>
      <c r="DD804" s="248" t="n">
        <f aca="false">(DD802*DD803*$G802)*$DB$8</f>
        <v>0</v>
      </c>
      <c r="DE804" s="248"/>
      <c r="DF804" s="248" t="n">
        <f aca="false">(DF802*DF803*$G802)*$DB$8</f>
        <v>0</v>
      </c>
      <c r="DG804" s="248"/>
      <c r="DH804" s="248" t="n">
        <f aca="false">(DH802*DH803*$G802)*$DB$8</f>
        <v>0</v>
      </c>
      <c r="DI804" s="248"/>
      <c r="DJ804" s="292" t="n">
        <f aca="false">(DJ802*DJ803*$G802)*$DB$8</f>
        <v>0</v>
      </c>
      <c r="DK804" s="292"/>
      <c r="DL804" s="248" t="n">
        <f aca="false">(DL802*DL803*$G802)*$DB$8</f>
        <v>0</v>
      </c>
      <c r="DM804" s="248"/>
      <c r="DN804" s="248" t="n">
        <f aca="false">(DN802*DN803*$G802)*$DB$8</f>
        <v>0</v>
      </c>
      <c r="DO804" s="248"/>
      <c r="DP804" s="248" t="n">
        <f aca="false">(DP802*DP803*$G802)*$DB$8</f>
        <v>0</v>
      </c>
      <c r="DQ804" s="248"/>
      <c r="DR804" s="248" t="n">
        <f aca="false">(DR802*DR803*$G802)*$DB$8</f>
        <v>0</v>
      </c>
      <c r="DS804" s="248"/>
      <c r="DT804" s="248" t="n">
        <f aca="false">(DT802*DT803*$G802)*$DB$8</f>
        <v>0</v>
      </c>
      <c r="DU804" s="248"/>
      <c r="DV804" s="248" t="n">
        <f aca="false">(DV802*DV803*$G802)*$DB$8</f>
        <v>0</v>
      </c>
      <c r="DW804" s="248"/>
      <c r="DX804" s="248" t="n">
        <f aca="false">(DX802*DX803*$G802)*$DB$8</f>
        <v>0</v>
      </c>
      <c r="DY804" s="248"/>
      <c r="DZ804" s="248" t="n">
        <f aca="false">(DZ802*DZ803*$G802)*$DB$8</f>
        <v>0</v>
      </c>
      <c r="EA804" s="248"/>
      <c r="EB804" s="248" t="n">
        <f aca="false">(EB802*EB803*$G802)*$DB$8</f>
        <v>0</v>
      </c>
      <c r="EC804" s="248"/>
      <c r="ED804" s="248" t="n">
        <f aca="false">(ED802*ED803*$G802)*$DB$8</f>
        <v>0</v>
      </c>
      <c r="EE804" s="248"/>
      <c r="EF804" s="248" t="n">
        <f aca="false">(EF802*EF803*$G802)*$DB$8</f>
        <v>0</v>
      </c>
      <c r="EG804" s="248"/>
      <c r="EH804" s="248" t="n">
        <f aca="false">(EH802*EH803*$G802)*$DB$8</f>
        <v>0</v>
      </c>
      <c r="EI804" s="248"/>
      <c r="EJ804" s="248" t="n">
        <f aca="false">(EJ802*EJ803*$G802)*$DB$8</f>
        <v>0</v>
      </c>
      <c r="EK804" s="248"/>
      <c r="EL804" s="248" t="n">
        <f aca="false">(EL802*EL803*$G802)*$DB$8</f>
        <v>0</v>
      </c>
      <c r="EM804" s="248"/>
      <c r="EN804" s="248" t="n">
        <f aca="false">(EN802*EN803*$G802)*$DB$8</f>
        <v>0</v>
      </c>
      <c r="EO804" s="248"/>
      <c r="EP804" s="248" t="n">
        <f aca="false">(EP802*EP803*$G802)*$DB$8</f>
        <v>0</v>
      </c>
      <c r="EQ804" s="248"/>
      <c r="ER804" s="248" t="n">
        <f aca="false">(ER802*ER803*$G802)*$DB$8</f>
        <v>0</v>
      </c>
      <c r="ES804" s="248"/>
      <c r="ET804" s="248" t="n">
        <f aca="false">(ET802*ET803*$G802)*$DB$8</f>
        <v>0</v>
      </c>
      <c r="EU804" s="248"/>
      <c r="EV804" s="248" t="n">
        <f aca="false">(EV802*EV803*$G802)*$DB$8</f>
        <v>0</v>
      </c>
      <c r="EW804" s="248"/>
      <c r="EX804" s="249" t="n">
        <f aca="false">(EX802*EX803*$G802)*$DB$8</f>
        <v>0</v>
      </c>
      <c r="EY804" s="249"/>
      <c r="EZ804" s="248" t="n">
        <f aca="false">(EZ802*EZ803*$G802)*$DB$8</f>
        <v>0</v>
      </c>
      <c r="FA804" s="248"/>
      <c r="FB804" s="248" t="n">
        <f aca="false">(FB802*FB803*$G802)*$DB$8</f>
        <v>0</v>
      </c>
      <c r="FC804" s="248"/>
      <c r="FD804" s="248" t="n">
        <f aca="false">(FD802*FD803*$G802)*$DB$8</f>
        <v>0</v>
      </c>
      <c r="FE804" s="248"/>
      <c r="FF804" s="248" t="n">
        <f aca="false">(FF802*FF803*$G802)*$DB$8</f>
        <v>0</v>
      </c>
      <c r="FG804" s="248"/>
      <c r="FH804" s="248" t="n">
        <f aca="false">(FH802*FH803*$G802)*$DB$8</f>
        <v>0</v>
      </c>
      <c r="FI804" s="248"/>
      <c r="FJ804" s="248" t="n">
        <f aca="false">(FJ802*FJ803*$G802)*$DB$8</f>
        <v>0</v>
      </c>
      <c r="FK804" s="248"/>
    </row>
    <row r="805" customFormat="false" ht="12.75" hidden="true" customHeight="false" outlineLevel="0" collapsed="false">
      <c r="A805" s="232"/>
      <c r="B805" s="233"/>
      <c r="C805" s="232"/>
      <c r="D805" s="234"/>
      <c r="E805" s="234"/>
      <c r="F805" s="235"/>
      <c r="G805" s="234"/>
      <c r="H805" s="234"/>
      <c r="I805" s="237"/>
      <c r="J805" s="238"/>
      <c r="K805" s="250" t="s">
        <v>162</v>
      </c>
      <c r="L805" s="251" t="n">
        <f aca="false">L804</f>
        <v>0</v>
      </c>
      <c r="M805" s="251"/>
      <c r="N805" s="251" t="n">
        <f aca="false">L805+N804</f>
        <v>0</v>
      </c>
      <c r="O805" s="251"/>
      <c r="P805" s="251" t="n">
        <f aca="false">N805+P804</f>
        <v>0</v>
      </c>
      <c r="Q805" s="251"/>
      <c r="R805" s="251" t="n">
        <f aca="false">P805+R804</f>
        <v>0</v>
      </c>
      <c r="S805" s="251"/>
      <c r="T805" s="251" t="n">
        <f aca="false">R805+T804</f>
        <v>0</v>
      </c>
      <c r="U805" s="251"/>
      <c r="V805" s="251" t="n">
        <f aca="false">T805+V804</f>
        <v>0</v>
      </c>
      <c r="W805" s="251"/>
      <c r="X805" s="251" t="n">
        <f aca="false">V805+X804</f>
        <v>0</v>
      </c>
      <c r="Y805" s="251"/>
      <c r="Z805" s="251" t="n">
        <f aca="false">X805+Z804</f>
        <v>0</v>
      </c>
      <c r="AA805" s="251"/>
      <c r="AB805" s="251" t="n">
        <f aca="false">Z805+AB804</f>
        <v>0</v>
      </c>
      <c r="AC805" s="251"/>
      <c r="AD805" s="251" t="n">
        <f aca="false">AB805+AD804</f>
        <v>0</v>
      </c>
      <c r="AE805" s="251"/>
      <c r="AF805" s="251" t="n">
        <f aca="false">AD805+AF804</f>
        <v>0</v>
      </c>
      <c r="AG805" s="251"/>
      <c r="AH805" s="251" t="n">
        <f aca="false">AF805+AH804</f>
        <v>0</v>
      </c>
      <c r="AI805" s="251"/>
      <c r="AJ805" s="251" t="n">
        <f aca="false">AH805+AJ804</f>
        <v>0</v>
      </c>
      <c r="AK805" s="251"/>
      <c r="AL805" s="251" t="n">
        <f aca="false">AJ805+AL804</f>
        <v>0</v>
      </c>
      <c r="AM805" s="251"/>
      <c r="AN805" s="251" t="n">
        <f aca="false">AL805+AN804</f>
        <v>0</v>
      </c>
      <c r="AO805" s="251"/>
      <c r="AP805" s="251" t="n">
        <f aca="false">AN805+AP804</f>
        <v>0</v>
      </c>
      <c r="AQ805" s="251"/>
      <c r="AR805" s="251" t="n">
        <f aca="false">AP805+AR804</f>
        <v>0</v>
      </c>
      <c r="AS805" s="251"/>
      <c r="AT805" s="251" t="n">
        <f aca="false">AR805+AT804</f>
        <v>0</v>
      </c>
      <c r="AU805" s="251"/>
      <c r="AV805" s="251" t="n">
        <f aca="false">AT805+AV804</f>
        <v>0</v>
      </c>
      <c r="AW805" s="251"/>
      <c r="AX805" s="251" t="n">
        <f aca="false">AV805+AX804</f>
        <v>0</v>
      </c>
      <c r="AY805" s="251"/>
      <c r="AZ805" s="251" t="n">
        <f aca="false">AX805+AZ804</f>
        <v>0</v>
      </c>
      <c r="BA805" s="251"/>
      <c r="BB805" s="251" t="n">
        <f aca="false">AZ805+BB804</f>
        <v>0</v>
      </c>
      <c r="BC805" s="251"/>
      <c r="BD805" s="251" t="n">
        <f aca="false">BB805+BD804</f>
        <v>0</v>
      </c>
      <c r="BE805" s="251"/>
      <c r="BF805" s="251" t="n">
        <f aca="false">BD805+BF804</f>
        <v>0</v>
      </c>
      <c r="BG805" s="251"/>
      <c r="BH805" s="251" t="n">
        <f aca="false">BF805+BH804</f>
        <v>0</v>
      </c>
      <c r="BI805" s="251"/>
      <c r="BJ805" s="251" t="n">
        <f aca="false">BH805+BJ804</f>
        <v>0</v>
      </c>
      <c r="BK805" s="251"/>
      <c r="BL805" s="251" t="n">
        <f aca="false">BJ805+BL804</f>
        <v>0</v>
      </c>
      <c r="BM805" s="251"/>
      <c r="BN805" s="251" t="n">
        <f aca="false">BL805+BN804</f>
        <v>0</v>
      </c>
      <c r="BO805" s="251"/>
      <c r="BP805" s="251" t="n">
        <f aca="false">BN805+BP804</f>
        <v>0</v>
      </c>
      <c r="BQ805" s="251"/>
      <c r="BR805" s="251" t="n">
        <f aca="false">BP805+BR804</f>
        <v>0</v>
      </c>
      <c r="BS805" s="251"/>
      <c r="BT805" s="251" t="n">
        <f aca="false">BR805+BT804</f>
        <v>0</v>
      </c>
      <c r="BU805" s="251"/>
      <c r="BV805" s="251" t="n">
        <f aca="false">BT805+BV804</f>
        <v>0</v>
      </c>
      <c r="BW805" s="251"/>
      <c r="BX805" s="251" t="n">
        <f aca="false">BV805+BX804</f>
        <v>0</v>
      </c>
      <c r="BY805" s="251"/>
      <c r="BZ805" s="251" t="n">
        <f aca="false">BX805+BZ804</f>
        <v>0</v>
      </c>
      <c r="CA805" s="251"/>
      <c r="CB805" s="251" t="n">
        <f aca="false">BZ805+CB804</f>
        <v>0</v>
      </c>
      <c r="CC805" s="251"/>
      <c r="CD805" s="251" t="n">
        <f aca="false">CB805+CD804</f>
        <v>0</v>
      </c>
      <c r="CE805" s="251"/>
      <c r="CF805" s="251" t="n">
        <f aca="false">CD805+CF804</f>
        <v>0</v>
      </c>
      <c r="CG805" s="251"/>
      <c r="CH805" s="251" t="n">
        <f aca="false">CF805+CH804</f>
        <v>0</v>
      </c>
      <c r="CI805" s="251"/>
      <c r="CJ805" s="251" t="n">
        <f aca="false">CH805+CJ804</f>
        <v>0</v>
      </c>
      <c r="CK805" s="251"/>
      <c r="CL805" s="251" t="n">
        <f aca="false">CJ805+CL804</f>
        <v>0</v>
      </c>
      <c r="CM805" s="251"/>
      <c r="CN805" s="251" t="n">
        <f aca="false">CL805+CN804</f>
        <v>0</v>
      </c>
      <c r="CO805" s="251"/>
      <c r="CP805" s="251" t="n">
        <f aca="false">CN805+CP804</f>
        <v>0</v>
      </c>
      <c r="CQ805" s="251"/>
      <c r="CR805" s="251" t="n">
        <f aca="false">CP805+CR804</f>
        <v>0</v>
      </c>
      <c r="CS805" s="251"/>
      <c r="CT805" s="251" t="n">
        <f aca="false">CR805+CT804</f>
        <v>0</v>
      </c>
      <c r="CU805" s="251"/>
      <c r="CV805" s="251" t="n">
        <f aca="false">CT805+CV804</f>
        <v>0</v>
      </c>
      <c r="CW805" s="251"/>
      <c r="CX805" s="251" t="n">
        <f aca="false">CV805+CX804</f>
        <v>0</v>
      </c>
      <c r="CY805" s="251"/>
      <c r="CZ805" s="251" t="n">
        <f aca="false">CX805+CZ804</f>
        <v>0</v>
      </c>
      <c r="DA805" s="251"/>
      <c r="DB805" s="251" t="n">
        <f aca="false">CZ805+DB804</f>
        <v>0</v>
      </c>
      <c r="DC805" s="251"/>
      <c r="DD805" s="251" t="n">
        <f aca="false">DB805+DD804</f>
        <v>0</v>
      </c>
      <c r="DE805" s="251"/>
      <c r="DF805" s="251" t="n">
        <f aca="false">DD805+DF804</f>
        <v>0</v>
      </c>
      <c r="DG805" s="251"/>
      <c r="DH805" s="251" t="n">
        <f aca="false">DF805+DH804</f>
        <v>0</v>
      </c>
      <c r="DI805" s="251"/>
      <c r="DJ805" s="293" t="n">
        <f aca="false">DH805+DJ804</f>
        <v>0</v>
      </c>
      <c r="DK805" s="293"/>
      <c r="DL805" s="251" t="n">
        <f aca="false">DJ805+DL804</f>
        <v>0</v>
      </c>
      <c r="DM805" s="251"/>
      <c r="DN805" s="251" t="n">
        <f aca="false">DL805+DN804</f>
        <v>0</v>
      </c>
      <c r="DO805" s="251"/>
      <c r="DP805" s="251" t="n">
        <f aca="false">DN805+DP804</f>
        <v>0</v>
      </c>
      <c r="DQ805" s="251"/>
      <c r="DR805" s="251" t="n">
        <f aca="false">DP805+DR804</f>
        <v>0</v>
      </c>
      <c r="DS805" s="251"/>
      <c r="DT805" s="251" t="n">
        <f aca="false">DR805+DT804</f>
        <v>0</v>
      </c>
      <c r="DU805" s="251"/>
      <c r="DV805" s="251" t="n">
        <f aca="false">DT805+DV804</f>
        <v>0</v>
      </c>
      <c r="DW805" s="251"/>
      <c r="DX805" s="251" t="n">
        <f aca="false">DV805+DX804</f>
        <v>0</v>
      </c>
      <c r="DY805" s="251"/>
      <c r="DZ805" s="251" t="n">
        <f aca="false">DX805+DZ804</f>
        <v>0</v>
      </c>
      <c r="EA805" s="251"/>
      <c r="EB805" s="251" t="n">
        <f aca="false">DZ805+EB804</f>
        <v>0</v>
      </c>
      <c r="EC805" s="251"/>
      <c r="ED805" s="251" t="n">
        <f aca="false">EB805+ED804</f>
        <v>0</v>
      </c>
      <c r="EE805" s="251"/>
      <c r="EF805" s="251" t="n">
        <f aca="false">ED805+EF804</f>
        <v>0</v>
      </c>
      <c r="EG805" s="251"/>
      <c r="EH805" s="251" t="n">
        <f aca="false">EF805+EH804</f>
        <v>0</v>
      </c>
      <c r="EI805" s="251"/>
      <c r="EJ805" s="251" t="n">
        <f aca="false">EH805+EJ804</f>
        <v>0</v>
      </c>
      <c r="EK805" s="251"/>
      <c r="EL805" s="251" t="n">
        <f aca="false">EJ805+EL804</f>
        <v>0</v>
      </c>
      <c r="EM805" s="251"/>
      <c r="EN805" s="251" t="n">
        <f aca="false">EL805+EN804</f>
        <v>0</v>
      </c>
      <c r="EO805" s="251"/>
      <c r="EP805" s="251" t="n">
        <f aca="false">EN805+EP804</f>
        <v>0</v>
      </c>
      <c r="EQ805" s="251"/>
      <c r="ER805" s="251" t="n">
        <f aca="false">EP805+ER804</f>
        <v>0</v>
      </c>
      <c r="ES805" s="251"/>
      <c r="ET805" s="251" t="n">
        <f aca="false">ER805+ET804</f>
        <v>0</v>
      </c>
      <c r="EU805" s="251"/>
      <c r="EV805" s="251" t="n">
        <f aca="false">ET805+EV804</f>
        <v>0</v>
      </c>
      <c r="EW805" s="251"/>
      <c r="EX805" s="252" t="n">
        <f aca="false">EV805+EX804</f>
        <v>0</v>
      </c>
      <c r="EY805" s="252"/>
      <c r="EZ805" s="251" t="n">
        <f aca="false">EX805+EZ804</f>
        <v>0</v>
      </c>
      <c r="FA805" s="251"/>
      <c r="FB805" s="251" t="n">
        <f aca="false">EZ805+FB804</f>
        <v>0</v>
      </c>
      <c r="FC805" s="251"/>
      <c r="FD805" s="251" t="n">
        <f aca="false">FB805+FD804</f>
        <v>0</v>
      </c>
      <c r="FE805" s="251"/>
      <c r="FF805" s="251" t="n">
        <f aca="false">FD805+FF804</f>
        <v>0</v>
      </c>
      <c r="FG805" s="251"/>
      <c r="FH805" s="251" t="n">
        <f aca="false">FF805+FH804</f>
        <v>0</v>
      </c>
      <c r="FI805" s="251"/>
      <c r="FJ805" s="251" t="n">
        <f aca="false">FH805+FJ804</f>
        <v>0</v>
      </c>
      <c r="FK805" s="251"/>
    </row>
    <row r="806" customFormat="false" ht="12.75" hidden="true" customHeight="false" outlineLevel="0" collapsed="false">
      <c r="A806" s="232"/>
      <c r="B806" s="233"/>
      <c r="C806" s="232"/>
      <c r="D806" s="234"/>
      <c r="E806" s="234"/>
      <c r="F806" s="235"/>
      <c r="G806" s="234"/>
      <c r="H806" s="253"/>
      <c r="I806" s="237"/>
      <c r="J806" s="238"/>
      <c r="K806" s="254" t="s">
        <v>163</v>
      </c>
      <c r="L806" s="255"/>
      <c r="M806" s="255"/>
      <c r="N806" s="255"/>
      <c r="O806" s="255"/>
      <c r="P806" s="255"/>
      <c r="Q806" s="255"/>
      <c r="R806" s="255"/>
      <c r="S806" s="255"/>
      <c r="T806" s="255"/>
      <c r="U806" s="255"/>
      <c r="V806" s="255"/>
      <c r="W806" s="255"/>
      <c r="X806" s="255"/>
      <c r="Y806" s="255"/>
      <c r="Z806" s="255"/>
      <c r="AA806" s="255"/>
      <c r="AB806" s="255"/>
      <c r="AC806" s="255"/>
      <c r="AD806" s="255"/>
      <c r="AE806" s="255"/>
      <c r="AF806" s="255"/>
      <c r="AG806" s="255"/>
      <c r="AH806" s="255"/>
      <c r="AI806" s="255"/>
      <c r="AJ806" s="255"/>
      <c r="AK806" s="255"/>
      <c r="AL806" s="255"/>
      <c r="AM806" s="255"/>
      <c r="AN806" s="255"/>
      <c r="AO806" s="255"/>
      <c r="AP806" s="255"/>
      <c r="AQ806" s="255"/>
      <c r="AR806" s="255"/>
      <c r="AS806" s="255"/>
      <c r="AT806" s="255"/>
      <c r="AU806" s="255"/>
      <c r="AV806" s="255"/>
      <c r="AW806" s="255"/>
      <c r="AX806" s="255"/>
      <c r="AY806" s="255"/>
      <c r="AZ806" s="255"/>
      <c r="BA806" s="255"/>
      <c r="BB806" s="255"/>
      <c r="BC806" s="255"/>
      <c r="BD806" s="255"/>
      <c r="BE806" s="255"/>
      <c r="BF806" s="255"/>
      <c r="BG806" s="255"/>
      <c r="BH806" s="255"/>
      <c r="BI806" s="255"/>
      <c r="BJ806" s="255"/>
      <c r="BK806" s="255"/>
      <c r="BL806" s="255"/>
      <c r="BM806" s="255"/>
      <c r="BN806" s="255"/>
      <c r="BO806" s="255"/>
      <c r="BP806" s="255"/>
      <c r="BQ806" s="255"/>
      <c r="BR806" s="255"/>
      <c r="BS806" s="255"/>
      <c r="BT806" s="255"/>
      <c r="BU806" s="255"/>
      <c r="BV806" s="255"/>
      <c r="BW806" s="255"/>
      <c r="BX806" s="255"/>
      <c r="BY806" s="255"/>
      <c r="BZ806" s="255"/>
      <c r="CA806" s="255"/>
      <c r="CB806" s="255"/>
      <c r="CC806" s="255"/>
      <c r="CD806" s="255"/>
      <c r="CE806" s="255"/>
      <c r="CF806" s="255"/>
      <c r="CG806" s="255"/>
      <c r="CH806" s="255"/>
      <c r="CI806" s="255"/>
      <c r="CJ806" s="255"/>
      <c r="CK806" s="255"/>
      <c r="CL806" s="255"/>
      <c r="CM806" s="255"/>
      <c r="CN806" s="255"/>
      <c r="CO806" s="255"/>
      <c r="CP806" s="255"/>
      <c r="CQ806" s="255"/>
      <c r="CR806" s="255"/>
      <c r="CS806" s="255"/>
      <c r="CT806" s="255"/>
      <c r="CU806" s="255"/>
      <c r="CV806" s="255"/>
      <c r="CW806" s="255"/>
      <c r="CX806" s="255"/>
      <c r="CY806" s="255"/>
      <c r="CZ806" s="255"/>
      <c r="DA806" s="255"/>
      <c r="DB806" s="255"/>
      <c r="DC806" s="255"/>
      <c r="DD806" s="255"/>
      <c r="DE806" s="255"/>
      <c r="DF806" s="255"/>
      <c r="DG806" s="255"/>
      <c r="DH806" s="255"/>
      <c r="DI806" s="255"/>
      <c r="DJ806" s="294"/>
      <c r="DK806" s="294"/>
      <c r="DL806" s="255"/>
      <c r="DM806" s="255"/>
      <c r="DN806" s="255"/>
      <c r="DO806" s="255"/>
      <c r="DP806" s="255"/>
      <c r="DQ806" s="255"/>
      <c r="DR806" s="255"/>
      <c r="DS806" s="255"/>
      <c r="DT806" s="255"/>
      <c r="DU806" s="255"/>
      <c r="DV806" s="255"/>
      <c r="DW806" s="255"/>
      <c r="DX806" s="255"/>
      <c r="DY806" s="255"/>
      <c r="DZ806" s="255"/>
      <c r="EA806" s="255"/>
      <c r="EB806" s="255"/>
      <c r="EC806" s="255"/>
      <c r="ED806" s="255"/>
      <c r="EE806" s="255"/>
      <c r="EF806" s="255"/>
      <c r="EG806" s="255"/>
      <c r="EH806" s="255"/>
      <c r="EI806" s="255"/>
      <c r="EJ806" s="255"/>
      <c r="EK806" s="255"/>
      <c r="EL806" s="255"/>
      <c r="EM806" s="255"/>
      <c r="EN806" s="255"/>
      <c r="EO806" s="255"/>
      <c r="EP806" s="255"/>
      <c r="EQ806" s="255"/>
      <c r="ER806" s="255"/>
      <c r="ES806" s="255"/>
      <c r="ET806" s="255"/>
      <c r="EU806" s="255"/>
      <c r="EV806" s="255"/>
      <c r="EW806" s="255"/>
      <c r="EX806" s="256"/>
      <c r="EY806" s="256"/>
      <c r="EZ806" s="255"/>
      <c r="FA806" s="255"/>
      <c r="FB806" s="255"/>
      <c r="FC806" s="255"/>
      <c r="FD806" s="255"/>
      <c r="FE806" s="255"/>
      <c r="FF806" s="255"/>
      <c r="FG806" s="255"/>
      <c r="FH806" s="255"/>
      <c r="FI806" s="255"/>
      <c r="FJ806" s="255"/>
      <c r="FK806" s="255"/>
    </row>
    <row r="807" customFormat="false" ht="12.75" hidden="true" customHeight="false" outlineLevel="0" collapsed="false">
      <c r="A807" s="232"/>
      <c r="B807" s="233"/>
      <c r="C807" s="232"/>
      <c r="D807" s="234"/>
      <c r="E807" s="234"/>
      <c r="F807" s="235"/>
      <c r="G807" s="234"/>
      <c r="H807" s="257"/>
      <c r="I807" s="237"/>
      <c r="J807" s="238"/>
      <c r="K807" s="258" t="s">
        <v>164</v>
      </c>
      <c r="L807" s="259" t="n">
        <f aca="false">L806</f>
        <v>0</v>
      </c>
      <c r="M807" s="259"/>
      <c r="N807" s="259" t="n">
        <f aca="false">N806+L807</f>
        <v>0</v>
      </c>
      <c r="O807" s="259"/>
      <c r="P807" s="259" t="n">
        <f aca="false">P806+N807</f>
        <v>0</v>
      </c>
      <c r="Q807" s="259"/>
      <c r="R807" s="259" t="n">
        <f aca="false">R806+P807</f>
        <v>0</v>
      </c>
      <c r="S807" s="259"/>
      <c r="T807" s="259" t="n">
        <f aca="false">T806+R807</f>
        <v>0</v>
      </c>
      <c r="U807" s="259"/>
      <c r="V807" s="259" t="n">
        <f aca="false">V806+T807</f>
        <v>0</v>
      </c>
      <c r="W807" s="259"/>
      <c r="X807" s="259" t="n">
        <f aca="false">X806+V807</f>
        <v>0</v>
      </c>
      <c r="Y807" s="259"/>
      <c r="Z807" s="259" t="n">
        <f aca="false">Z806+X807</f>
        <v>0</v>
      </c>
      <c r="AA807" s="259"/>
      <c r="AB807" s="259" t="n">
        <f aca="false">AB806+Z807</f>
        <v>0</v>
      </c>
      <c r="AC807" s="259"/>
      <c r="AD807" s="259" t="n">
        <f aca="false">AD806+AB807</f>
        <v>0</v>
      </c>
      <c r="AE807" s="259"/>
      <c r="AF807" s="259" t="n">
        <f aca="false">AF806+AD807</f>
        <v>0</v>
      </c>
      <c r="AG807" s="259"/>
      <c r="AH807" s="259" t="n">
        <f aca="false">AH806+AF807</f>
        <v>0</v>
      </c>
      <c r="AI807" s="259"/>
      <c r="AJ807" s="259" t="n">
        <f aca="false">AJ806+AH807</f>
        <v>0</v>
      </c>
      <c r="AK807" s="259"/>
      <c r="AL807" s="259" t="n">
        <f aca="false">AL806+AJ807</f>
        <v>0</v>
      </c>
      <c r="AM807" s="259"/>
      <c r="AN807" s="259" t="n">
        <f aca="false">AN806+AL807</f>
        <v>0</v>
      </c>
      <c r="AO807" s="259"/>
      <c r="AP807" s="259" t="n">
        <f aca="false">AP806+AN807</f>
        <v>0</v>
      </c>
      <c r="AQ807" s="259"/>
      <c r="AR807" s="259" t="n">
        <f aca="false">AR806+AP807</f>
        <v>0</v>
      </c>
      <c r="AS807" s="259"/>
      <c r="AT807" s="259" t="n">
        <f aca="false">AT806+AR807</f>
        <v>0</v>
      </c>
      <c r="AU807" s="259"/>
      <c r="AV807" s="259" t="n">
        <f aca="false">AV806+AT807</f>
        <v>0</v>
      </c>
      <c r="AW807" s="259"/>
      <c r="AX807" s="259" t="n">
        <f aca="false">AX806+AV807</f>
        <v>0</v>
      </c>
      <c r="AY807" s="259"/>
      <c r="AZ807" s="259" t="n">
        <f aca="false">AZ806+AX807</f>
        <v>0</v>
      </c>
      <c r="BA807" s="259"/>
      <c r="BB807" s="259" t="n">
        <f aca="false">BB806+AZ807</f>
        <v>0</v>
      </c>
      <c r="BC807" s="259"/>
      <c r="BD807" s="259" t="n">
        <f aca="false">BD806+BB807</f>
        <v>0</v>
      </c>
      <c r="BE807" s="259"/>
      <c r="BF807" s="259" t="n">
        <f aca="false">BF806+BD807</f>
        <v>0</v>
      </c>
      <c r="BG807" s="259"/>
      <c r="BH807" s="259" t="n">
        <f aca="false">BH806+BF807</f>
        <v>0</v>
      </c>
      <c r="BI807" s="259"/>
      <c r="BJ807" s="259" t="n">
        <f aca="false">BJ806+BH807</f>
        <v>0</v>
      </c>
      <c r="BK807" s="259"/>
      <c r="BL807" s="259" t="n">
        <f aca="false">BL806+BJ807</f>
        <v>0</v>
      </c>
      <c r="BM807" s="259"/>
      <c r="BN807" s="259" t="n">
        <f aca="false">BN806+BL807</f>
        <v>0</v>
      </c>
      <c r="BO807" s="259"/>
      <c r="BP807" s="259" t="n">
        <f aca="false">BP806+BN807</f>
        <v>0</v>
      </c>
      <c r="BQ807" s="259"/>
      <c r="BR807" s="259" t="n">
        <f aca="false">BR806+BP807</f>
        <v>0</v>
      </c>
      <c r="BS807" s="259"/>
      <c r="BT807" s="259" t="n">
        <f aca="false">BT806+BR807</f>
        <v>0</v>
      </c>
      <c r="BU807" s="259"/>
      <c r="BV807" s="259" t="n">
        <f aca="false">BV806+BT807</f>
        <v>0</v>
      </c>
      <c r="BW807" s="259"/>
      <c r="BX807" s="259" t="n">
        <f aca="false">BX806+BV807</f>
        <v>0</v>
      </c>
      <c r="BY807" s="259"/>
      <c r="BZ807" s="259" t="n">
        <f aca="false">BZ806+BX807</f>
        <v>0</v>
      </c>
      <c r="CA807" s="259"/>
      <c r="CB807" s="259" t="n">
        <f aca="false">CB806+BZ807</f>
        <v>0</v>
      </c>
      <c r="CC807" s="259"/>
      <c r="CD807" s="259" t="n">
        <f aca="false">CD806+CB807</f>
        <v>0</v>
      </c>
      <c r="CE807" s="259"/>
      <c r="CF807" s="259" t="n">
        <f aca="false">CF806+CD807</f>
        <v>0</v>
      </c>
      <c r="CG807" s="259"/>
      <c r="CH807" s="259" t="n">
        <f aca="false">CH806+CF807</f>
        <v>0</v>
      </c>
      <c r="CI807" s="259"/>
      <c r="CJ807" s="259" t="n">
        <f aca="false">CJ806+CH807</f>
        <v>0</v>
      </c>
      <c r="CK807" s="259"/>
      <c r="CL807" s="259" t="n">
        <f aca="false">CL806+CJ807</f>
        <v>0</v>
      </c>
      <c r="CM807" s="259"/>
      <c r="CN807" s="259" t="n">
        <f aca="false">CN806+CL807</f>
        <v>0</v>
      </c>
      <c r="CO807" s="259"/>
      <c r="CP807" s="259" t="n">
        <f aca="false">CP806+CN807</f>
        <v>0</v>
      </c>
      <c r="CQ807" s="259"/>
      <c r="CR807" s="259" t="n">
        <f aca="false">CR806+CP807</f>
        <v>0</v>
      </c>
      <c r="CS807" s="259"/>
      <c r="CT807" s="259" t="n">
        <f aca="false">CT806+CR807</f>
        <v>0</v>
      </c>
      <c r="CU807" s="259"/>
      <c r="CV807" s="259" t="n">
        <f aca="false">CV806+CT807</f>
        <v>0</v>
      </c>
      <c r="CW807" s="259"/>
      <c r="CX807" s="259" t="n">
        <f aca="false">CX806+CV807</f>
        <v>0</v>
      </c>
      <c r="CY807" s="259"/>
      <c r="CZ807" s="259" t="n">
        <f aca="false">CZ806+CX807</f>
        <v>0</v>
      </c>
      <c r="DA807" s="259"/>
      <c r="DB807" s="259" t="n">
        <f aca="false">DB806+CZ807</f>
        <v>0</v>
      </c>
      <c r="DC807" s="259"/>
      <c r="DD807" s="259" t="n">
        <f aca="false">DD806+DB807</f>
        <v>0</v>
      </c>
      <c r="DE807" s="259"/>
      <c r="DF807" s="259" t="n">
        <f aca="false">DF806+DD807</f>
        <v>0</v>
      </c>
      <c r="DG807" s="259"/>
      <c r="DH807" s="259" t="n">
        <f aca="false">DH806+DF807</f>
        <v>0</v>
      </c>
      <c r="DI807" s="259"/>
      <c r="DJ807" s="296" t="n">
        <f aca="false">DJ806+DH807</f>
        <v>0</v>
      </c>
      <c r="DK807" s="296"/>
      <c r="DL807" s="259" t="n">
        <f aca="false">DL806+DJ807</f>
        <v>0</v>
      </c>
      <c r="DM807" s="259"/>
      <c r="DN807" s="259" t="n">
        <f aca="false">DN806+DL807</f>
        <v>0</v>
      </c>
      <c r="DO807" s="259"/>
      <c r="DP807" s="259" t="n">
        <f aca="false">DP806+DN807</f>
        <v>0</v>
      </c>
      <c r="DQ807" s="259"/>
      <c r="DR807" s="259" t="n">
        <f aca="false">DR806+DP807</f>
        <v>0</v>
      </c>
      <c r="DS807" s="259"/>
      <c r="DT807" s="259" t="n">
        <f aca="false">DT806+DR807</f>
        <v>0</v>
      </c>
      <c r="DU807" s="259"/>
      <c r="DV807" s="259" t="n">
        <f aca="false">DV806+DT807</f>
        <v>0</v>
      </c>
      <c r="DW807" s="259"/>
      <c r="DX807" s="259" t="n">
        <f aca="false">DX806+DV807</f>
        <v>0</v>
      </c>
      <c r="DY807" s="259"/>
      <c r="DZ807" s="259" t="n">
        <f aca="false">DZ806+DX807</f>
        <v>0</v>
      </c>
      <c r="EA807" s="259"/>
      <c r="EB807" s="259" t="n">
        <f aca="false">EB806+DZ807</f>
        <v>0</v>
      </c>
      <c r="EC807" s="259"/>
      <c r="ED807" s="259" t="n">
        <f aca="false">ED806+EB807</f>
        <v>0</v>
      </c>
      <c r="EE807" s="259"/>
      <c r="EF807" s="259" t="n">
        <f aca="false">EF806+ED807</f>
        <v>0</v>
      </c>
      <c r="EG807" s="259"/>
      <c r="EH807" s="259" t="n">
        <f aca="false">EH806+EF807</f>
        <v>0</v>
      </c>
      <c r="EI807" s="259"/>
      <c r="EJ807" s="259" t="n">
        <f aca="false">EJ806+EH807</f>
        <v>0</v>
      </c>
      <c r="EK807" s="259"/>
      <c r="EL807" s="259" t="n">
        <f aca="false">EL806+EJ807</f>
        <v>0</v>
      </c>
      <c r="EM807" s="259"/>
      <c r="EN807" s="259" t="n">
        <f aca="false">EN806+EL807</f>
        <v>0</v>
      </c>
      <c r="EO807" s="259"/>
      <c r="EP807" s="259" t="n">
        <f aca="false">EP806+EN807</f>
        <v>0</v>
      </c>
      <c r="EQ807" s="259"/>
      <c r="ER807" s="259" t="n">
        <f aca="false">ER806+EP807</f>
        <v>0</v>
      </c>
      <c r="ES807" s="259"/>
      <c r="ET807" s="259" t="n">
        <f aca="false">ET806+ER807</f>
        <v>0</v>
      </c>
      <c r="EU807" s="259"/>
      <c r="EV807" s="259" t="n">
        <f aca="false">EV806+ET807</f>
        <v>0</v>
      </c>
      <c r="EW807" s="259"/>
      <c r="EX807" s="260" t="n">
        <f aca="false">EX806+EV807</f>
        <v>0</v>
      </c>
      <c r="EY807" s="260"/>
      <c r="EZ807" s="259" t="n">
        <f aca="false">EZ806+EX807</f>
        <v>0</v>
      </c>
      <c r="FA807" s="259"/>
      <c r="FB807" s="259" t="n">
        <f aca="false">FB806+EZ807</f>
        <v>0</v>
      </c>
      <c r="FC807" s="259"/>
      <c r="FD807" s="259" t="n">
        <f aca="false">FD806+FB807</f>
        <v>0</v>
      </c>
      <c r="FE807" s="259"/>
      <c r="FF807" s="259" t="n">
        <f aca="false">FF806+FD807</f>
        <v>0</v>
      </c>
      <c r="FG807" s="259"/>
      <c r="FH807" s="259" t="n">
        <f aca="false">FH806+FF807</f>
        <v>0</v>
      </c>
      <c r="FI807" s="259"/>
      <c r="FJ807" s="259" t="n">
        <f aca="false">FJ806+FH807</f>
        <v>0</v>
      </c>
      <c r="FK807" s="259"/>
    </row>
    <row r="808" customFormat="false" ht="12.75" hidden="true" customHeight="false" outlineLevel="0" collapsed="false">
      <c r="A808" s="232"/>
      <c r="B808" s="233"/>
      <c r="C808" s="232"/>
      <c r="D808" s="234"/>
      <c r="E808" s="234"/>
      <c r="F808" s="235"/>
      <c r="G808" s="234"/>
      <c r="H808" s="261"/>
      <c r="I808" s="237"/>
      <c r="J808" s="238"/>
      <c r="K808" s="262" t="s">
        <v>165</v>
      </c>
      <c r="L808" s="263" t="e">
        <f aca="false">IF($E802&gt;0,L805/$E802,"-")</f>
        <v>#N/A</v>
      </c>
      <c r="M808" s="263"/>
      <c r="N808" s="263" t="e">
        <f aca="false">IF($E802&gt;0,N805/$E802,"-")</f>
        <v>#N/A</v>
      </c>
      <c r="O808" s="263"/>
      <c r="P808" s="263" t="e">
        <f aca="false">IF($E802&gt;0,P805/$E802,"-")</f>
        <v>#N/A</v>
      </c>
      <c r="Q808" s="263"/>
      <c r="R808" s="263" t="e">
        <f aca="false">IF($E802&gt;0,R805/$E802,"-")</f>
        <v>#N/A</v>
      </c>
      <c r="S808" s="263"/>
      <c r="T808" s="263" t="e">
        <f aca="false">IF($E802&gt;0,T805/$E802,"-")</f>
        <v>#N/A</v>
      </c>
      <c r="U808" s="263"/>
      <c r="V808" s="263" t="e">
        <f aca="false">IF($E802&gt;0,V805/$E802,"-")</f>
        <v>#N/A</v>
      </c>
      <c r="W808" s="263"/>
      <c r="X808" s="263" t="e">
        <f aca="false">IF($E802&gt;0,X805/$E802,"-")</f>
        <v>#N/A</v>
      </c>
      <c r="Y808" s="263"/>
      <c r="Z808" s="263" t="e">
        <f aca="false">IF($E802&gt;0,Z805/$E802,"-")</f>
        <v>#N/A</v>
      </c>
      <c r="AA808" s="263"/>
      <c r="AB808" s="263" t="e">
        <f aca="false">IF($E802&gt;0,AB805/$E802,"-")</f>
        <v>#N/A</v>
      </c>
      <c r="AC808" s="263"/>
      <c r="AD808" s="263" t="e">
        <f aca="false">IF($E802&gt;0,AD805/$E802,"-")</f>
        <v>#N/A</v>
      </c>
      <c r="AE808" s="263"/>
      <c r="AF808" s="263" t="e">
        <f aca="false">IF($E802&gt;0,AF805/$E802,"-")</f>
        <v>#N/A</v>
      </c>
      <c r="AG808" s="263"/>
      <c r="AH808" s="263" t="e">
        <f aca="false">IF($E802&gt;0,AH805/$E802,"-")</f>
        <v>#N/A</v>
      </c>
      <c r="AI808" s="263"/>
      <c r="AJ808" s="263" t="e">
        <f aca="false">IF($E802&gt;0,AJ805/$E802,"-")</f>
        <v>#N/A</v>
      </c>
      <c r="AK808" s="263"/>
      <c r="AL808" s="263" t="e">
        <f aca="false">IF($E802&gt;0,AL805/$E802,"-")</f>
        <v>#N/A</v>
      </c>
      <c r="AM808" s="263"/>
      <c r="AN808" s="263" t="e">
        <f aca="false">IF($E802&gt;0,AN805/$E802,"-")</f>
        <v>#N/A</v>
      </c>
      <c r="AO808" s="263"/>
      <c r="AP808" s="263" t="e">
        <f aca="false">IF($E802&gt;0,AP805/$E802,"-")</f>
        <v>#N/A</v>
      </c>
      <c r="AQ808" s="263"/>
      <c r="AR808" s="263" t="e">
        <f aca="false">IF($E802&gt;0,AR805/$E802,"-")</f>
        <v>#N/A</v>
      </c>
      <c r="AS808" s="263"/>
      <c r="AT808" s="263" t="e">
        <f aca="false">IF($E802&gt;0,AT805/$E802,"-")</f>
        <v>#N/A</v>
      </c>
      <c r="AU808" s="263"/>
      <c r="AV808" s="263" t="e">
        <f aca="false">IF($E802&gt;0,AV805/$E802,"-")</f>
        <v>#N/A</v>
      </c>
      <c r="AW808" s="263"/>
      <c r="AX808" s="263" t="e">
        <f aca="false">IF($E802&gt;0,AX805/$E802,"-")</f>
        <v>#N/A</v>
      </c>
      <c r="AY808" s="263"/>
      <c r="AZ808" s="263" t="e">
        <f aca="false">IF($E802&gt;0,AZ805/$E802,"-")</f>
        <v>#N/A</v>
      </c>
      <c r="BA808" s="263"/>
      <c r="BB808" s="263" t="e">
        <f aca="false">IF($E802&gt;0,BB805/$E802,"-")</f>
        <v>#N/A</v>
      </c>
      <c r="BC808" s="263"/>
      <c r="BD808" s="263" t="e">
        <f aca="false">IF($E802&gt;0,BD805/$E802,"-")</f>
        <v>#N/A</v>
      </c>
      <c r="BE808" s="263"/>
      <c r="BF808" s="263" t="e">
        <f aca="false">IF($E802&gt;0,BF805/$E802,"-")</f>
        <v>#N/A</v>
      </c>
      <c r="BG808" s="263"/>
      <c r="BH808" s="263" t="e">
        <f aca="false">IF($E802&gt;0,BH805/$E802,"-")</f>
        <v>#N/A</v>
      </c>
      <c r="BI808" s="263"/>
      <c r="BJ808" s="263" t="e">
        <f aca="false">IF($E802&gt;0,BJ805/$E802,"-")</f>
        <v>#N/A</v>
      </c>
      <c r="BK808" s="263"/>
      <c r="BL808" s="263" t="e">
        <f aca="false">IF($E802&gt;0,BL805/$E802,"-")</f>
        <v>#N/A</v>
      </c>
      <c r="BM808" s="263"/>
      <c r="BN808" s="263" t="e">
        <f aca="false">IF($E802&gt;0,BN805/$E802,"-")</f>
        <v>#N/A</v>
      </c>
      <c r="BO808" s="263"/>
      <c r="BP808" s="263" t="e">
        <f aca="false">IF($E802&gt;0,BP805/$E802,"-")</f>
        <v>#N/A</v>
      </c>
      <c r="BQ808" s="263"/>
      <c r="BR808" s="263" t="e">
        <f aca="false">IF($E802&gt;0,BR805/$E802,"-")</f>
        <v>#N/A</v>
      </c>
      <c r="BS808" s="263"/>
      <c r="BT808" s="263" t="e">
        <f aca="false">IF($E802&gt;0,BT805/$E802,"-")</f>
        <v>#N/A</v>
      </c>
      <c r="BU808" s="263"/>
      <c r="BV808" s="263" t="e">
        <f aca="false">IF($E802&gt;0,BV805/$E802,"-")</f>
        <v>#N/A</v>
      </c>
      <c r="BW808" s="263"/>
      <c r="BX808" s="263" t="e">
        <f aca="false">IF($E802&gt;0,BX805/$E802,"-")</f>
        <v>#N/A</v>
      </c>
      <c r="BY808" s="263"/>
      <c r="BZ808" s="263" t="e">
        <f aca="false">IF($E802&gt;0,BZ805/$E802,"-")</f>
        <v>#N/A</v>
      </c>
      <c r="CA808" s="263"/>
      <c r="CB808" s="263" t="e">
        <f aca="false">IF($E802&gt;0,CB805/$E802,"-")</f>
        <v>#N/A</v>
      </c>
      <c r="CC808" s="263"/>
      <c r="CD808" s="263" t="e">
        <f aca="false">IF($E802&gt;0,CD805/$E802,"-")</f>
        <v>#N/A</v>
      </c>
      <c r="CE808" s="263"/>
      <c r="CF808" s="263" t="e">
        <f aca="false">IF($E802&gt;0,CF805/$E802,"-")</f>
        <v>#N/A</v>
      </c>
      <c r="CG808" s="263"/>
      <c r="CH808" s="263" t="e">
        <f aca="false">IF($E802&gt;0,CH805/$E802,"-")</f>
        <v>#N/A</v>
      </c>
      <c r="CI808" s="263"/>
      <c r="CJ808" s="263" t="e">
        <f aca="false">IF($E802&gt;0,CJ805/$E802,"-")</f>
        <v>#N/A</v>
      </c>
      <c r="CK808" s="263"/>
      <c r="CL808" s="263" t="e">
        <f aca="false">IF($E802&gt;0,CL805/$E802,"-")</f>
        <v>#N/A</v>
      </c>
      <c r="CM808" s="263"/>
      <c r="CN808" s="263" t="e">
        <f aca="false">IF($E802&gt;0,CN805/$E802,"-")</f>
        <v>#N/A</v>
      </c>
      <c r="CO808" s="263"/>
      <c r="CP808" s="263" t="e">
        <f aca="false">IF($E802&gt;0,CP805/$E802,"-")</f>
        <v>#N/A</v>
      </c>
      <c r="CQ808" s="263"/>
      <c r="CR808" s="263" t="e">
        <f aca="false">IF($E802&gt;0,CR805/$E802,"-")</f>
        <v>#N/A</v>
      </c>
      <c r="CS808" s="263"/>
      <c r="CT808" s="263" t="e">
        <f aca="false">IF($E802&gt;0,CT805/$E802,"-")</f>
        <v>#N/A</v>
      </c>
      <c r="CU808" s="263"/>
      <c r="CV808" s="263" t="e">
        <f aca="false">IF($E802&gt;0,CV805/$E802,"-")</f>
        <v>#N/A</v>
      </c>
      <c r="CW808" s="263"/>
      <c r="CX808" s="263" t="e">
        <f aca="false">IF($E802&gt;0,CX805/$E802,"-")</f>
        <v>#N/A</v>
      </c>
      <c r="CY808" s="263"/>
      <c r="CZ808" s="263" t="e">
        <f aca="false">IF($E802&gt;0,CZ805/$E802,"-")</f>
        <v>#N/A</v>
      </c>
      <c r="DA808" s="263"/>
      <c r="DB808" s="263" t="e">
        <f aca="false">IF($E802&gt;0,DB805/$E802,"-")</f>
        <v>#N/A</v>
      </c>
      <c r="DC808" s="263"/>
      <c r="DD808" s="263" t="e">
        <f aca="false">IF($E802&gt;0,DD805/$E802,"-")</f>
        <v>#N/A</v>
      </c>
      <c r="DE808" s="263"/>
      <c r="DF808" s="263" t="e">
        <f aca="false">IF($E802&gt;0,DF805/$E802,"-")</f>
        <v>#N/A</v>
      </c>
      <c r="DG808" s="263"/>
      <c r="DH808" s="263" t="e">
        <f aca="false">IF($E802&gt;0,DH805/$E802,"-")</f>
        <v>#N/A</v>
      </c>
      <c r="DI808" s="263"/>
      <c r="DJ808" s="298" t="e">
        <f aca="false">IF($E802&gt;0,DJ805/$E802,"-")</f>
        <v>#N/A</v>
      </c>
      <c r="DK808" s="298"/>
      <c r="DL808" s="263" t="e">
        <f aca="false">IF($E802&gt;0,DL805/$E802,"-")</f>
        <v>#N/A</v>
      </c>
      <c r="DM808" s="263"/>
      <c r="DN808" s="263" t="e">
        <f aca="false">IF($E802&gt;0,DN805/$E802,"-")</f>
        <v>#N/A</v>
      </c>
      <c r="DO808" s="263"/>
      <c r="DP808" s="263" t="e">
        <f aca="false">IF($E802&gt;0,DP805/$E802,"-")</f>
        <v>#N/A</v>
      </c>
      <c r="DQ808" s="263"/>
      <c r="DR808" s="263" t="e">
        <f aca="false">IF($E802&gt;0,DR805/$E802,"-")</f>
        <v>#N/A</v>
      </c>
      <c r="DS808" s="263"/>
      <c r="DT808" s="263" t="e">
        <f aca="false">IF($E802&gt;0,DT805/$E802,"-")</f>
        <v>#N/A</v>
      </c>
      <c r="DU808" s="263"/>
      <c r="DV808" s="263" t="e">
        <f aca="false">IF($E802&gt;0,DV805/$E802,"-")</f>
        <v>#N/A</v>
      </c>
      <c r="DW808" s="263"/>
      <c r="DX808" s="263" t="e">
        <f aca="false">IF($E802&gt;0,DX805/$E802,"-")</f>
        <v>#N/A</v>
      </c>
      <c r="DY808" s="263"/>
      <c r="DZ808" s="263" t="e">
        <f aca="false">IF($E802&gt;0,DZ805/$E802,"-")</f>
        <v>#N/A</v>
      </c>
      <c r="EA808" s="263"/>
      <c r="EB808" s="263" t="e">
        <f aca="false">IF($E802&gt;0,EB805/$E802,"-")</f>
        <v>#N/A</v>
      </c>
      <c r="EC808" s="263"/>
      <c r="ED808" s="263" t="e">
        <f aca="false">IF($E802&gt;0,ED805/$E802,"-")</f>
        <v>#N/A</v>
      </c>
      <c r="EE808" s="263"/>
      <c r="EF808" s="263" t="e">
        <f aca="false">IF($E802&gt;0,EF805/$E802,"-")</f>
        <v>#N/A</v>
      </c>
      <c r="EG808" s="263"/>
      <c r="EH808" s="263" t="e">
        <f aca="false">IF($E802&gt;0,EH805/$E802,"-")</f>
        <v>#N/A</v>
      </c>
      <c r="EI808" s="263"/>
      <c r="EJ808" s="263" t="e">
        <f aca="false">IF($E802&gt;0,EJ805/$E802,"-")</f>
        <v>#N/A</v>
      </c>
      <c r="EK808" s="263"/>
      <c r="EL808" s="263" t="e">
        <f aca="false">IF($E802&gt;0,EL805/$E802,"-")</f>
        <v>#N/A</v>
      </c>
      <c r="EM808" s="263"/>
      <c r="EN808" s="263" t="e">
        <f aca="false">IF($E802&gt;0,EN805/$E802,"-")</f>
        <v>#N/A</v>
      </c>
      <c r="EO808" s="263"/>
      <c r="EP808" s="263" t="e">
        <f aca="false">IF($E802&gt;0,EP805/$E802,"-")</f>
        <v>#N/A</v>
      </c>
      <c r="EQ808" s="263"/>
      <c r="ER808" s="263" t="e">
        <f aca="false">IF($E802&gt;0,ER805/$E802,"-")</f>
        <v>#N/A</v>
      </c>
      <c r="ES808" s="263"/>
      <c r="ET808" s="263" t="e">
        <f aca="false">IF($E802&gt;0,ET805/$E802,"-")</f>
        <v>#N/A</v>
      </c>
      <c r="EU808" s="263"/>
      <c r="EV808" s="263" t="e">
        <f aca="false">IF($E802&gt;0,EV805/$E802,"-")</f>
        <v>#N/A</v>
      </c>
      <c r="EW808" s="263"/>
      <c r="EX808" s="264" t="e">
        <f aca="false">IF($E802&gt;0,EX805/$E802,"-")</f>
        <v>#N/A</v>
      </c>
      <c r="EY808" s="264"/>
      <c r="EZ808" s="263" t="e">
        <f aca="false">IF($E802&gt;0,EZ805/$E802,"-")</f>
        <v>#N/A</v>
      </c>
      <c r="FA808" s="263"/>
      <c r="FB808" s="263" t="e">
        <f aca="false">IF($E802&gt;0,FB805/$E802,"-")</f>
        <v>#N/A</v>
      </c>
      <c r="FC808" s="263"/>
      <c r="FD808" s="263" t="e">
        <f aca="false">IF($E802&gt;0,FD805/$E802,"-")</f>
        <v>#N/A</v>
      </c>
      <c r="FE808" s="263"/>
      <c r="FF808" s="263" t="e">
        <f aca="false">IF($E802&gt;0,FF805/$E802,"-")</f>
        <v>#N/A</v>
      </c>
      <c r="FG808" s="263"/>
      <c r="FH808" s="263" t="e">
        <f aca="false">IF($E802&gt;0,FH805/$E802,"-")</f>
        <v>#N/A</v>
      </c>
      <c r="FI808" s="263"/>
      <c r="FJ808" s="263" t="e">
        <f aca="false">IF($E802&gt;0,FJ805/$E802,"-")</f>
        <v>#N/A</v>
      </c>
      <c r="FK808" s="263"/>
    </row>
    <row r="809" customFormat="false" ht="12.75" hidden="true" customHeight="false" outlineLevel="0" collapsed="false">
      <c r="A809" s="232"/>
      <c r="B809" s="233"/>
      <c r="C809" s="232"/>
      <c r="D809" s="234"/>
      <c r="E809" s="234"/>
      <c r="F809" s="235"/>
      <c r="G809" s="234"/>
      <c r="H809" s="234"/>
      <c r="I809" s="237"/>
      <c r="J809" s="238"/>
      <c r="K809" s="265" t="s">
        <v>166</v>
      </c>
      <c r="L809" s="266" t="e">
        <f aca="false">IF($E802&gt;0,L807/$E802,"-")</f>
        <v>#N/A</v>
      </c>
      <c r="M809" s="266"/>
      <c r="N809" s="266" t="e">
        <f aca="false">IF($E802&gt;0,N807/$E802,"-")</f>
        <v>#N/A</v>
      </c>
      <c r="O809" s="266"/>
      <c r="P809" s="266" t="e">
        <f aca="false">IF($E802&gt;0,P807/$E802,"-")</f>
        <v>#N/A</v>
      </c>
      <c r="Q809" s="266"/>
      <c r="R809" s="266" t="e">
        <f aca="false">IF($E802&gt;0,R807/$E802,"-")</f>
        <v>#N/A</v>
      </c>
      <c r="S809" s="266"/>
      <c r="T809" s="266" t="e">
        <f aca="false">IF($E802&gt;0,T807/$E802,"-")</f>
        <v>#N/A</v>
      </c>
      <c r="U809" s="266"/>
      <c r="V809" s="266" t="e">
        <f aca="false">IF($E802&gt;0,V807/$E802,"-")</f>
        <v>#N/A</v>
      </c>
      <c r="W809" s="266"/>
      <c r="X809" s="266" t="e">
        <f aca="false">IF($E802&gt;0,X807/$E802,"-")</f>
        <v>#N/A</v>
      </c>
      <c r="Y809" s="266"/>
      <c r="Z809" s="266" t="e">
        <f aca="false">IF($E802&gt;0,Z807/$E802,"-")</f>
        <v>#N/A</v>
      </c>
      <c r="AA809" s="266"/>
      <c r="AB809" s="266" t="e">
        <f aca="false">IF($E802&gt;0,AB807/$E802,"-")</f>
        <v>#N/A</v>
      </c>
      <c r="AC809" s="266"/>
      <c r="AD809" s="266" t="e">
        <f aca="false">IF($E802&gt;0,AD807/$E802,"-")</f>
        <v>#N/A</v>
      </c>
      <c r="AE809" s="266"/>
      <c r="AF809" s="266" t="e">
        <f aca="false">IF($E802&gt;0,AF807/$E802,"-")</f>
        <v>#N/A</v>
      </c>
      <c r="AG809" s="266"/>
      <c r="AH809" s="266" t="e">
        <f aca="false">IF($E802&gt;0,AH807/$E802,"-")</f>
        <v>#N/A</v>
      </c>
      <c r="AI809" s="266"/>
      <c r="AJ809" s="266" t="e">
        <f aca="false">IF($E802&gt;0,AJ807/$E802,"-")</f>
        <v>#N/A</v>
      </c>
      <c r="AK809" s="266"/>
      <c r="AL809" s="266" t="e">
        <f aca="false">IF($E802&gt;0,AL807/$E802,"-")</f>
        <v>#N/A</v>
      </c>
      <c r="AM809" s="266"/>
      <c r="AN809" s="266" t="e">
        <f aca="false">IF($E802&gt;0,AN807/$E802,"-")</f>
        <v>#N/A</v>
      </c>
      <c r="AO809" s="266"/>
      <c r="AP809" s="266" t="e">
        <f aca="false">IF($E802&gt;0,AP807/$E802,"-")</f>
        <v>#N/A</v>
      </c>
      <c r="AQ809" s="266"/>
      <c r="AR809" s="266" t="e">
        <f aca="false">IF($E802&gt;0,AR807/$E802,"-")</f>
        <v>#N/A</v>
      </c>
      <c r="AS809" s="266"/>
      <c r="AT809" s="266" t="e">
        <f aca="false">IF($E802&gt;0,AT807/$E802,"-")</f>
        <v>#N/A</v>
      </c>
      <c r="AU809" s="266"/>
      <c r="AV809" s="266" t="e">
        <f aca="false">IF($E802&gt;0,AV807/$E802,"-")</f>
        <v>#N/A</v>
      </c>
      <c r="AW809" s="266"/>
      <c r="AX809" s="266" t="e">
        <f aca="false">IF($E802&gt;0,AX807/$E802,"-")</f>
        <v>#N/A</v>
      </c>
      <c r="AY809" s="266"/>
      <c r="AZ809" s="266" t="e">
        <f aca="false">IF($E802&gt;0,AZ807/$E802,"-")</f>
        <v>#N/A</v>
      </c>
      <c r="BA809" s="266"/>
      <c r="BB809" s="266" t="e">
        <f aca="false">IF($E802&gt;0,BB807/$E802,"-")</f>
        <v>#N/A</v>
      </c>
      <c r="BC809" s="266"/>
      <c r="BD809" s="266" t="e">
        <f aca="false">IF($E802&gt;0,BD807/$E802,"-")</f>
        <v>#N/A</v>
      </c>
      <c r="BE809" s="266"/>
      <c r="BF809" s="266" t="e">
        <f aca="false">IF($E802&gt;0,BF807/$E802,"-")</f>
        <v>#N/A</v>
      </c>
      <c r="BG809" s="266"/>
      <c r="BH809" s="266" t="e">
        <f aca="false">IF($E802&gt;0,BH807/$E802,"-")</f>
        <v>#N/A</v>
      </c>
      <c r="BI809" s="266"/>
      <c r="BJ809" s="266" t="e">
        <f aca="false">IF($E802&gt;0,BJ807/$E802,"-")</f>
        <v>#N/A</v>
      </c>
      <c r="BK809" s="266"/>
      <c r="BL809" s="266" t="e">
        <f aca="false">IF($E802&gt;0,BL807/$E802,"-")</f>
        <v>#N/A</v>
      </c>
      <c r="BM809" s="266"/>
      <c r="BN809" s="266" t="e">
        <f aca="false">IF($E802&gt;0,BN807/$E802,"-")</f>
        <v>#N/A</v>
      </c>
      <c r="BO809" s="266"/>
      <c r="BP809" s="266" t="e">
        <f aca="false">IF($E802&gt;0,BP807/$E802,"-")</f>
        <v>#N/A</v>
      </c>
      <c r="BQ809" s="266"/>
      <c r="BR809" s="300" t="e">
        <f aca="false">IF($E802&gt;0,BR807/$E802,"-")</f>
        <v>#N/A</v>
      </c>
      <c r="BS809" s="300"/>
      <c r="BT809" s="300" t="e">
        <f aca="false">IF($E802&gt;0,BT807/$E802,"-")</f>
        <v>#N/A</v>
      </c>
      <c r="BU809" s="300"/>
      <c r="BV809" s="300" t="e">
        <f aca="false">IF($E802&gt;0,BV807/$E802,"-")</f>
        <v>#N/A</v>
      </c>
      <c r="BW809" s="300"/>
      <c r="BX809" s="300" t="e">
        <f aca="false">IF($E802&gt;0,BX807/$E802,"-")</f>
        <v>#N/A</v>
      </c>
      <c r="BY809" s="300"/>
      <c r="BZ809" s="300" t="e">
        <f aca="false">IF($E802&gt;0,BZ807/$E802,"-")</f>
        <v>#N/A</v>
      </c>
      <c r="CA809" s="300"/>
      <c r="CB809" s="300" t="e">
        <f aca="false">IF($E802&gt;0,CB807/$E802,"-")</f>
        <v>#N/A</v>
      </c>
      <c r="CC809" s="300"/>
      <c r="CD809" s="300" t="e">
        <f aca="false">IF($E802&gt;0,CD807/$E802,"-")</f>
        <v>#N/A</v>
      </c>
      <c r="CE809" s="300"/>
      <c r="CF809" s="300" t="e">
        <f aca="false">IF($E802&gt;0,CF807/$E802,"-")</f>
        <v>#N/A</v>
      </c>
      <c r="CG809" s="300"/>
      <c r="CH809" s="300" t="e">
        <f aca="false">IF($E802&gt;0,CH807/$E802,"-")</f>
        <v>#N/A</v>
      </c>
      <c r="CI809" s="300"/>
      <c r="CJ809" s="300" t="e">
        <f aca="false">IF($E802&gt;0,CJ807/$E802,"-")</f>
        <v>#N/A</v>
      </c>
      <c r="CK809" s="300"/>
      <c r="CL809" s="300" t="e">
        <f aca="false">IF($E802&gt;0,CL807/$E802,"-")</f>
        <v>#N/A</v>
      </c>
      <c r="CM809" s="300"/>
      <c r="CN809" s="300" t="e">
        <f aca="false">IF($E802&gt;0,CN807/$E802,"-")</f>
        <v>#N/A</v>
      </c>
      <c r="CO809" s="300"/>
      <c r="CP809" s="300" t="e">
        <f aca="false">IF($E802&gt;0,CP807/$E802,"-")</f>
        <v>#N/A</v>
      </c>
      <c r="CQ809" s="300"/>
      <c r="CR809" s="300" t="e">
        <f aca="false">IF($E802&gt;0,CR807/$E802,"-")</f>
        <v>#N/A</v>
      </c>
      <c r="CS809" s="300"/>
      <c r="CT809" s="300" t="e">
        <f aca="false">IF($E802&gt;0,CT807/$E802,"-")</f>
        <v>#N/A</v>
      </c>
      <c r="CU809" s="300"/>
      <c r="CV809" s="300" t="e">
        <f aca="false">IF($E802&gt;0,CV807/$E802,"-")</f>
        <v>#N/A</v>
      </c>
      <c r="CW809" s="300"/>
      <c r="CX809" s="300" t="e">
        <f aca="false">IF($E802&gt;0,CX807/$E802,"-")</f>
        <v>#N/A</v>
      </c>
      <c r="CY809" s="300"/>
      <c r="CZ809" s="300" t="e">
        <f aca="false">IF($E802&gt;0,CZ807/$E802,"-")</f>
        <v>#N/A</v>
      </c>
      <c r="DA809" s="300"/>
      <c r="DB809" s="300" t="e">
        <f aca="false">IF($E802&gt;0,DB807/$E802,"-")</f>
        <v>#N/A</v>
      </c>
      <c r="DC809" s="300"/>
      <c r="DD809" s="300" t="e">
        <f aca="false">IF($E802&gt;0,DD807/$E802,"-")</f>
        <v>#N/A</v>
      </c>
      <c r="DE809" s="300"/>
      <c r="DF809" s="300" t="e">
        <f aca="false">IF($E802&gt;0,DF807/$E802,"-")</f>
        <v>#N/A</v>
      </c>
      <c r="DG809" s="300"/>
      <c r="DH809" s="300" t="e">
        <f aca="false">IF($E802&gt;0,DH807/$E802,"-")</f>
        <v>#N/A</v>
      </c>
      <c r="DI809" s="300"/>
      <c r="DJ809" s="301" t="e">
        <f aca="false">IF($E802&gt;0,DJ807/$E802,"-")</f>
        <v>#N/A</v>
      </c>
      <c r="DK809" s="301"/>
      <c r="DL809" s="300" t="e">
        <f aca="false">IF($E802&gt;0,DL807/$E802,"-")</f>
        <v>#N/A</v>
      </c>
      <c r="DM809" s="300"/>
      <c r="DN809" s="300" t="e">
        <f aca="false">IF($E802&gt;0,DN807/$E802,"-")</f>
        <v>#N/A</v>
      </c>
      <c r="DO809" s="300"/>
      <c r="DP809" s="300" t="e">
        <f aca="false">IF($E802&gt;0,DP807/$E802,"-")</f>
        <v>#N/A</v>
      </c>
      <c r="DQ809" s="300"/>
      <c r="DR809" s="300" t="e">
        <f aca="false">IF($E802&gt;0,DR807/$E802,"-")</f>
        <v>#N/A</v>
      </c>
      <c r="DS809" s="300"/>
      <c r="DT809" s="300" t="e">
        <f aca="false">IF($E802&gt;0,DT807/$E802,"-")</f>
        <v>#N/A</v>
      </c>
      <c r="DU809" s="300"/>
      <c r="DV809" s="300" t="e">
        <f aca="false">IF($E802&gt;0,DV807/$E802,"-")</f>
        <v>#N/A</v>
      </c>
      <c r="DW809" s="300"/>
      <c r="DX809" s="300" t="e">
        <f aca="false">IF($E802&gt;0,DX807/$E802,"-")</f>
        <v>#N/A</v>
      </c>
      <c r="DY809" s="300"/>
      <c r="DZ809" s="300" t="e">
        <f aca="false">IF($E802&gt;0,DZ807/$E802,"-")</f>
        <v>#N/A</v>
      </c>
      <c r="EA809" s="300"/>
      <c r="EB809" s="300" t="e">
        <f aca="false">IF($E802&gt;0,EB807/$E802,"-")</f>
        <v>#N/A</v>
      </c>
      <c r="EC809" s="300"/>
      <c r="ED809" s="300" t="e">
        <f aca="false">IF($E802&gt;0,ED807/$E802,"-")</f>
        <v>#N/A</v>
      </c>
      <c r="EE809" s="300"/>
      <c r="EF809" s="300" t="e">
        <f aca="false">IF($E802&gt;0,EF807/$E802,"-")</f>
        <v>#N/A</v>
      </c>
      <c r="EG809" s="300"/>
      <c r="EH809" s="300" t="e">
        <f aca="false">IF($E802&gt;0,EH807/$E802,"-")</f>
        <v>#N/A</v>
      </c>
      <c r="EI809" s="300"/>
      <c r="EJ809" s="300" t="e">
        <f aca="false">IF($E802&gt;0,EJ807/$E802,"-")</f>
        <v>#N/A</v>
      </c>
      <c r="EK809" s="300"/>
      <c r="EL809" s="300" t="e">
        <f aca="false">IF($E802&gt;0,EL807/$E802,"-")</f>
        <v>#N/A</v>
      </c>
      <c r="EM809" s="300"/>
      <c r="EN809" s="300" t="e">
        <f aca="false">IF($E802&gt;0,EN807/$E802,"-")</f>
        <v>#N/A</v>
      </c>
      <c r="EO809" s="300"/>
      <c r="EP809" s="300" t="e">
        <f aca="false">IF($E802&gt;0,EP807/$E802,"-")</f>
        <v>#N/A</v>
      </c>
      <c r="EQ809" s="300"/>
      <c r="ER809" s="300" t="e">
        <f aca="false">IF($E802&gt;0,ER807/$E802,"-")</f>
        <v>#N/A</v>
      </c>
      <c r="ES809" s="300"/>
      <c r="ET809" s="300" t="e">
        <f aca="false">IF($E802&gt;0,ET807/$E802,"-")</f>
        <v>#N/A</v>
      </c>
      <c r="EU809" s="300"/>
      <c r="EV809" s="300" t="e">
        <f aca="false">IF($E802&gt;0,EV807/$E802,"-")</f>
        <v>#N/A</v>
      </c>
      <c r="EW809" s="300"/>
      <c r="EX809" s="302" t="e">
        <f aca="false">IF($E802&gt;0,EX807/$E802,"-")</f>
        <v>#N/A</v>
      </c>
      <c r="EY809" s="302"/>
      <c r="EZ809" s="300" t="e">
        <f aca="false">IF($E802&gt;0,EZ807/$E802,"-")</f>
        <v>#N/A</v>
      </c>
      <c r="FA809" s="300"/>
      <c r="FB809" s="300" t="e">
        <f aca="false">IF($E802&gt;0,FB807/$E802,"-")</f>
        <v>#N/A</v>
      </c>
      <c r="FC809" s="300"/>
      <c r="FD809" s="300" t="e">
        <f aca="false">IF($E802&gt;0,FD807/$E802,"-")</f>
        <v>#N/A</v>
      </c>
      <c r="FE809" s="300"/>
      <c r="FF809" s="300" t="e">
        <f aca="false">IF($E802&gt;0,FF807/$E802,"-")</f>
        <v>#N/A</v>
      </c>
      <c r="FG809" s="300"/>
      <c r="FH809" s="300" t="e">
        <f aca="false">IF($E802&gt;0,FH807/$E802,"-")</f>
        <v>#N/A</v>
      </c>
      <c r="FI809" s="300"/>
      <c r="FJ809" s="300" t="e">
        <f aca="false">IF($E802&gt;0,FJ807/$E802,"-")</f>
        <v>#N/A</v>
      </c>
      <c r="FK809" s="300"/>
    </row>
    <row r="810" customFormat="false" ht="13.8" hidden="true" customHeight="false" outlineLevel="0" collapsed="false">
      <c r="A810" s="268"/>
      <c r="B810" s="269"/>
      <c r="C810" s="269"/>
      <c r="D810" s="271"/>
      <c r="E810" s="271"/>
      <c r="F810" s="269"/>
      <c r="G810" s="269"/>
      <c r="H810" s="269"/>
      <c r="I810" s="269"/>
      <c r="J810" s="269"/>
      <c r="K810" s="269"/>
      <c r="L810" s="274"/>
      <c r="M810" s="274"/>
      <c r="N810" s="274"/>
      <c r="O810" s="274"/>
      <c r="P810" s="274"/>
      <c r="Q810" s="274"/>
      <c r="R810" s="275"/>
      <c r="S810" s="275"/>
      <c r="T810" s="276"/>
      <c r="U810" s="276"/>
      <c r="V810" s="274"/>
      <c r="W810" s="274"/>
      <c r="X810" s="274"/>
      <c r="Y810" s="274"/>
      <c r="Z810" s="275"/>
      <c r="AA810" s="275"/>
      <c r="AB810" s="276"/>
      <c r="AC810" s="276"/>
      <c r="AD810" s="274"/>
      <c r="AE810" s="274"/>
      <c r="AF810" s="274"/>
      <c r="AG810" s="274"/>
      <c r="AH810" s="275"/>
      <c r="AI810" s="275"/>
      <c r="AJ810" s="276"/>
      <c r="AK810" s="276"/>
      <c r="AL810" s="274"/>
      <c r="AM810" s="274"/>
      <c r="AN810" s="274"/>
      <c r="AO810" s="274"/>
      <c r="AP810" s="275"/>
      <c r="AQ810" s="275"/>
      <c r="AR810" s="276"/>
      <c r="AS810" s="276"/>
      <c r="AT810" s="277"/>
      <c r="AU810" s="277"/>
      <c r="AV810" s="277"/>
      <c r="AW810" s="277"/>
      <c r="AX810" s="277"/>
      <c r="AY810" s="278"/>
      <c r="AZ810" s="279"/>
      <c r="BA810" s="277"/>
      <c r="BB810" s="277"/>
      <c r="BC810" s="277"/>
      <c r="BD810" s="277"/>
      <c r="BE810" s="277"/>
      <c r="BF810" s="277"/>
      <c r="BG810" s="278"/>
      <c r="BH810" s="279"/>
      <c r="BI810" s="277"/>
      <c r="BJ810" s="277"/>
      <c r="BK810" s="277"/>
      <c r="BL810" s="277"/>
      <c r="BM810" s="277"/>
      <c r="BN810" s="277"/>
      <c r="BO810" s="278"/>
      <c r="BP810" s="279"/>
      <c r="BQ810" s="277"/>
      <c r="BR810" s="277"/>
      <c r="BS810" s="277"/>
      <c r="BT810" s="277"/>
      <c r="BU810" s="277"/>
      <c r="BV810" s="277"/>
      <c r="BW810" s="278"/>
      <c r="BX810" s="279"/>
      <c r="BY810" s="277"/>
      <c r="BZ810" s="277"/>
      <c r="CA810" s="277"/>
      <c r="CB810" s="277"/>
      <c r="CC810" s="277"/>
      <c r="CD810" s="275"/>
      <c r="CE810" s="275"/>
      <c r="CF810" s="276"/>
      <c r="CG810" s="276"/>
      <c r="CH810" s="274"/>
      <c r="CI810" s="274"/>
      <c r="CJ810" s="274"/>
      <c r="CK810" s="274"/>
      <c r="CL810" s="275"/>
      <c r="CM810" s="275"/>
      <c r="CN810" s="276"/>
      <c r="CO810" s="276"/>
      <c r="CP810" s="280"/>
      <c r="CQ810" s="280"/>
      <c r="CR810" s="280"/>
      <c r="CS810" s="280"/>
      <c r="CT810" s="281"/>
      <c r="CU810" s="282"/>
      <c r="CV810" s="283"/>
      <c r="CW810" s="281"/>
      <c r="CX810" s="281"/>
      <c r="CY810" s="281"/>
      <c r="CZ810" s="281"/>
      <c r="DA810" s="281"/>
      <c r="DB810" s="281"/>
      <c r="DC810" s="282"/>
      <c r="DD810" s="283"/>
      <c r="DE810" s="281"/>
      <c r="DF810" s="281"/>
      <c r="DG810" s="281"/>
      <c r="DH810" s="281"/>
      <c r="DI810" s="281"/>
      <c r="DJ810" s="284"/>
      <c r="DK810" s="285"/>
      <c r="DL810" s="283"/>
      <c r="DM810" s="281"/>
      <c r="DN810" s="281"/>
      <c r="DO810" s="281"/>
      <c r="DP810" s="281"/>
      <c r="DQ810" s="281"/>
      <c r="DR810" s="281"/>
      <c r="DS810" s="282"/>
      <c r="DT810" s="283"/>
      <c r="DU810" s="281"/>
      <c r="DV810" s="281"/>
      <c r="DW810" s="281"/>
      <c r="DX810" s="281"/>
      <c r="DY810" s="281"/>
      <c r="DZ810" s="281"/>
      <c r="EA810" s="282"/>
      <c r="EB810" s="283"/>
      <c r="EC810" s="281"/>
      <c r="ED810" s="281"/>
      <c r="EE810" s="281"/>
      <c r="EF810" s="281"/>
      <c r="EG810" s="281"/>
      <c r="EH810" s="281"/>
      <c r="EI810" s="282"/>
      <c r="EJ810" s="283"/>
      <c r="EK810" s="281"/>
      <c r="EL810" s="281"/>
      <c r="EM810" s="281"/>
      <c r="EN810" s="281"/>
      <c r="EO810" s="281"/>
      <c r="EP810" s="281"/>
      <c r="EQ810" s="282"/>
      <c r="ER810" s="283"/>
      <c r="ES810" s="281"/>
      <c r="ET810" s="281"/>
      <c r="EU810" s="281"/>
      <c r="EV810" s="281"/>
      <c r="EW810" s="281"/>
      <c r="EX810" s="286"/>
      <c r="EY810" s="287"/>
      <c r="EZ810" s="283"/>
      <c r="FA810" s="281"/>
      <c r="FB810" s="281"/>
      <c r="FC810" s="281"/>
      <c r="FD810" s="281"/>
      <c r="FE810" s="281"/>
      <c r="FF810" s="281"/>
      <c r="FG810" s="282"/>
      <c r="FH810" s="283"/>
      <c r="FI810" s="281"/>
      <c r="FJ810" s="281"/>
      <c r="FK810" s="281"/>
    </row>
    <row r="811" customFormat="false" ht="12.75" hidden="true" customHeight="false" outlineLevel="0" collapsed="false">
      <c r="A811" s="232" t="s">
        <v>245</v>
      </c>
      <c r="B811" s="233" t="e">
        <f aca="false">VLOOKUP(A811,PLANEJAMENTO!$B$11:$C$96,2,FALSE())</f>
        <v>#N/A</v>
      </c>
      <c r="C811" s="232" t="e">
        <f aca="false">VLOOKUP(A811,PLANEJAMENTO!$B$11:$D$96,3,FALSE())</f>
        <v>#N/A</v>
      </c>
      <c r="D811" s="234" t="e">
        <f aca="false">VLOOKUP(A811,PLANEJAMENTO!$B$11:$E$96,4,FALSE())</f>
        <v>#N/A</v>
      </c>
      <c r="E811" s="234" t="e">
        <f aca="false">D811</f>
        <v>#N/A</v>
      </c>
      <c r="F811" s="235" t="n">
        <f aca="false">PRODUÇÕES!D180</f>
        <v>0</v>
      </c>
      <c r="G811" s="234" t="n">
        <f aca="false">F811*8</f>
        <v>0</v>
      </c>
      <c r="H811" s="234"/>
      <c r="I811" s="237"/>
      <c r="J811" s="238"/>
      <c r="K811" s="305" t="s">
        <v>159</v>
      </c>
      <c r="L811" s="240"/>
      <c r="M811" s="240"/>
      <c r="N811" s="240"/>
      <c r="O811" s="240"/>
      <c r="P811" s="240"/>
      <c r="Q811" s="240"/>
      <c r="R811" s="240"/>
      <c r="S811" s="240"/>
      <c r="T811" s="240"/>
      <c r="U811" s="240"/>
      <c r="V811" s="240"/>
      <c r="W811" s="240"/>
      <c r="X811" s="240"/>
      <c r="Y811" s="240"/>
      <c r="Z811" s="240"/>
      <c r="AA811" s="240"/>
      <c r="AB811" s="240"/>
      <c r="AC811" s="240"/>
      <c r="AD811" s="240"/>
      <c r="AE811" s="240"/>
      <c r="AF811" s="240"/>
      <c r="AG811" s="240"/>
      <c r="AH811" s="240"/>
      <c r="AI811" s="240"/>
      <c r="AJ811" s="240"/>
      <c r="AK811" s="240"/>
      <c r="AL811" s="240"/>
      <c r="AM811" s="240"/>
      <c r="AN811" s="240"/>
      <c r="AO811" s="240"/>
      <c r="AP811" s="240"/>
      <c r="AQ811" s="240"/>
      <c r="AR811" s="240"/>
      <c r="AS811" s="240"/>
      <c r="AT811" s="240"/>
      <c r="AU811" s="240"/>
      <c r="AV811" s="240"/>
      <c r="AW811" s="240"/>
      <c r="AX811" s="240"/>
      <c r="AY811" s="240"/>
      <c r="AZ811" s="240"/>
      <c r="BA811" s="240"/>
      <c r="BB811" s="240"/>
      <c r="BC811" s="240"/>
      <c r="BD811" s="240"/>
      <c r="BE811" s="240"/>
      <c r="BF811" s="345"/>
      <c r="BG811" s="345"/>
      <c r="BH811" s="240"/>
      <c r="BI811" s="240"/>
      <c r="BJ811" s="240"/>
      <c r="BK811" s="240"/>
      <c r="BL811" s="240"/>
      <c r="BM811" s="240"/>
      <c r="BN811" s="240"/>
      <c r="BO811" s="240"/>
      <c r="BP811" s="240"/>
      <c r="BQ811" s="240"/>
      <c r="BR811" s="308"/>
      <c r="BS811" s="308"/>
      <c r="BT811" s="308"/>
      <c r="BU811" s="308"/>
      <c r="BV811" s="308"/>
      <c r="BW811" s="308"/>
      <c r="BX811" s="308"/>
      <c r="BY811" s="308"/>
      <c r="BZ811" s="308"/>
      <c r="CA811" s="308"/>
      <c r="CB811" s="308"/>
      <c r="CC811" s="308"/>
      <c r="CD811" s="308"/>
      <c r="CE811" s="308"/>
      <c r="CF811" s="308"/>
      <c r="CG811" s="308"/>
      <c r="CH811" s="308"/>
      <c r="CI811" s="308"/>
      <c r="CJ811" s="308"/>
      <c r="CK811" s="308"/>
      <c r="CL811" s="308"/>
      <c r="CM811" s="308"/>
      <c r="CN811" s="308"/>
      <c r="CO811" s="308"/>
      <c r="CP811" s="308"/>
      <c r="CQ811" s="308"/>
      <c r="CR811" s="308"/>
      <c r="CS811" s="308"/>
      <c r="CT811" s="308"/>
      <c r="CU811" s="308"/>
      <c r="CV811" s="308"/>
      <c r="CW811" s="308"/>
      <c r="CX811" s="308"/>
      <c r="CY811" s="308"/>
      <c r="CZ811" s="308"/>
      <c r="DA811" s="308"/>
      <c r="DB811" s="308"/>
      <c r="DC811" s="308"/>
      <c r="DD811" s="308"/>
      <c r="DE811" s="308"/>
      <c r="DF811" s="308"/>
      <c r="DG811" s="308"/>
      <c r="DH811" s="308"/>
      <c r="DI811" s="308"/>
      <c r="DJ811" s="315"/>
      <c r="DK811" s="315"/>
      <c r="DL811" s="308"/>
      <c r="DM811" s="308"/>
      <c r="DN811" s="308"/>
      <c r="DO811" s="308"/>
      <c r="DP811" s="308"/>
      <c r="DQ811" s="308"/>
      <c r="DR811" s="308"/>
      <c r="DS811" s="308"/>
      <c r="DT811" s="308"/>
      <c r="DU811" s="308"/>
      <c r="DV811" s="308"/>
      <c r="DW811" s="308"/>
      <c r="DX811" s="308"/>
      <c r="DY811" s="308"/>
      <c r="DZ811" s="308"/>
      <c r="EA811" s="308"/>
      <c r="EB811" s="308"/>
      <c r="EC811" s="308"/>
      <c r="ED811" s="308"/>
      <c r="EE811" s="308"/>
      <c r="EF811" s="308"/>
      <c r="EG811" s="308"/>
      <c r="EH811" s="308"/>
      <c r="EI811" s="308"/>
      <c r="EJ811" s="308"/>
      <c r="EK811" s="308"/>
      <c r="EL811" s="308"/>
      <c r="EM811" s="308"/>
      <c r="EN811" s="308"/>
      <c r="EO811" s="308"/>
      <c r="EP811" s="308"/>
      <c r="EQ811" s="308"/>
      <c r="ER811" s="308"/>
      <c r="ES811" s="308"/>
      <c r="ET811" s="308"/>
      <c r="EU811" s="308"/>
      <c r="EV811" s="308"/>
      <c r="EW811" s="308"/>
      <c r="EX811" s="309"/>
      <c r="EY811" s="309"/>
      <c r="EZ811" s="308"/>
      <c r="FA811" s="308"/>
      <c r="FB811" s="308"/>
      <c r="FC811" s="308"/>
      <c r="FD811" s="308"/>
      <c r="FE811" s="308"/>
      <c r="FF811" s="308"/>
      <c r="FG811" s="308"/>
      <c r="FH811" s="308"/>
      <c r="FI811" s="308"/>
      <c r="FJ811" s="308"/>
      <c r="FK811" s="308"/>
    </row>
    <row r="812" customFormat="false" ht="12.75" hidden="true" customHeight="false" outlineLevel="0" collapsed="false">
      <c r="A812" s="232"/>
      <c r="B812" s="233"/>
      <c r="C812" s="232"/>
      <c r="D812" s="234"/>
      <c r="E812" s="234"/>
      <c r="F812" s="235"/>
      <c r="G812" s="234"/>
      <c r="H812" s="234"/>
      <c r="I812" s="237"/>
      <c r="J812" s="238"/>
      <c r="K812" s="244" t="s">
        <v>160</v>
      </c>
      <c r="L812" s="245"/>
      <c r="M812" s="245"/>
      <c r="N812" s="245"/>
      <c r="O812" s="245"/>
      <c r="P812" s="245"/>
      <c r="Q812" s="245"/>
      <c r="R812" s="245"/>
      <c r="S812" s="245"/>
      <c r="T812" s="245"/>
      <c r="U812" s="245"/>
      <c r="V812" s="245"/>
      <c r="W812" s="245"/>
      <c r="X812" s="245"/>
      <c r="Y812" s="245"/>
      <c r="Z812" s="245"/>
      <c r="AA812" s="245"/>
      <c r="AB812" s="245"/>
      <c r="AC812" s="245"/>
      <c r="AD812" s="245"/>
      <c r="AE812" s="245"/>
      <c r="AF812" s="245"/>
      <c r="AG812" s="245"/>
      <c r="AH812" s="245"/>
      <c r="AI812" s="245"/>
      <c r="AJ812" s="245"/>
      <c r="AK812" s="245"/>
      <c r="AL812" s="245"/>
      <c r="AM812" s="245"/>
      <c r="AN812" s="245"/>
      <c r="AO812" s="245"/>
      <c r="AP812" s="245"/>
      <c r="AQ812" s="245"/>
      <c r="AR812" s="245"/>
      <c r="AS812" s="245"/>
      <c r="AT812" s="245"/>
      <c r="AU812" s="245"/>
      <c r="AV812" s="245"/>
      <c r="AW812" s="245"/>
      <c r="AX812" s="245"/>
      <c r="AY812" s="245"/>
      <c r="AZ812" s="245"/>
      <c r="BA812" s="245"/>
      <c r="BB812" s="245"/>
      <c r="BC812" s="245"/>
      <c r="BD812" s="245"/>
      <c r="BE812" s="245"/>
      <c r="BF812" s="245"/>
      <c r="BG812" s="245"/>
      <c r="BH812" s="245"/>
      <c r="BI812" s="245"/>
      <c r="BJ812" s="245"/>
      <c r="BK812" s="245"/>
      <c r="BL812" s="245"/>
      <c r="BM812" s="245"/>
      <c r="BN812" s="245"/>
      <c r="BO812" s="245"/>
      <c r="BP812" s="245"/>
      <c r="BQ812" s="245"/>
      <c r="BR812" s="245"/>
      <c r="BS812" s="245"/>
      <c r="BT812" s="245"/>
      <c r="BU812" s="245"/>
      <c r="BV812" s="245"/>
      <c r="BW812" s="245"/>
      <c r="BX812" s="245"/>
      <c r="BY812" s="245"/>
      <c r="BZ812" s="245"/>
      <c r="CA812" s="245"/>
      <c r="CB812" s="245"/>
      <c r="CC812" s="245"/>
      <c r="CD812" s="245"/>
      <c r="CE812" s="245"/>
      <c r="CF812" s="245"/>
      <c r="CG812" s="245"/>
      <c r="CH812" s="245"/>
      <c r="CI812" s="245"/>
      <c r="CJ812" s="245"/>
      <c r="CK812" s="245"/>
      <c r="CL812" s="245"/>
      <c r="CM812" s="245"/>
      <c r="CN812" s="245"/>
      <c r="CO812" s="245"/>
      <c r="CP812" s="245"/>
      <c r="CQ812" s="245"/>
      <c r="CR812" s="245"/>
      <c r="CS812" s="245"/>
      <c r="CT812" s="245"/>
      <c r="CU812" s="245"/>
      <c r="CV812" s="245"/>
      <c r="CW812" s="245"/>
      <c r="CX812" s="245"/>
      <c r="CY812" s="245"/>
      <c r="CZ812" s="245"/>
      <c r="DA812" s="245"/>
      <c r="DB812" s="245"/>
      <c r="DC812" s="245"/>
      <c r="DD812" s="245"/>
      <c r="DE812" s="245"/>
      <c r="DF812" s="245"/>
      <c r="DG812" s="245"/>
      <c r="DH812" s="245"/>
      <c r="DI812" s="245"/>
      <c r="DJ812" s="310"/>
      <c r="DK812" s="310"/>
      <c r="DL812" s="245"/>
      <c r="DM812" s="245"/>
      <c r="DN812" s="245"/>
      <c r="DO812" s="245"/>
      <c r="DP812" s="245"/>
      <c r="DQ812" s="245"/>
      <c r="DR812" s="245"/>
      <c r="DS812" s="245"/>
      <c r="DT812" s="245"/>
      <c r="DU812" s="245"/>
      <c r="DV812" s="245"/>
      <c r="DW812" s="245"/>
      <c r="DX812" s="245"/>
      <c r="DY812" s="245"/>
      <c r="DZ812" s="245"/>
      <c r="EA812" s="245"/>
      <c r="EB812" s="245"/>
      <c r="EC812" s="245"/>
      <c r="ED812" s="245"/>
      <c r="EE812" s="245"/>
      <c r="EF812" s="245"/>
      <c r="EG812" s="245"/>
      <c r="EH812" s="245"/>
      <c r="EI812" s="245"/>
      <c r="EJ812" s="245"/>
      <c r="EK812" s="245"/>
      <c r="EL812" s="245"/>
      <c r="EM812" s="245"/>
      <c r="EN812" s="245"/>
      <c r="EO812" s="245"/>
      <c r="EP812" s="245"/>
      <c r="EQ812" s="245"/>
      <c r="ER812" s="245"/>
      <c r="ES812" s="245"/>
      <c r="ET812" s="245"/>
      <c r="EU812" s="245"/>
      <c r="EV812" s="245"/>
      <c r="EW812" s="245"/>
      <c r="EX812" s="246"/>
      <c r="EY812" s="246"/>
      <c r="EZ812" s="245"/>
      <c r="FA812" s="245"/>
      <c r="FB812" s="245"/>
      <c r="FC812" s="245"/>
      <c r="FD812" s="245"/>
      <c r="FE812" s="245"/>
      <c r="FF812" s="245"/>
      <c r="FG812" s="245"/>
      <c r="FH812" s="245"/>
      <c r="FI812" s="245"/>
      <c r="FJ812" s="245"/>
      <c r="FK812" s="245"/>
    </row>
    <row r="813" customFormat="false" ht="12.75" hidden="true" customHeight="false" outlineLevel="0" collapsed="false">
      <c r="A813" s="232"/>
      <c r="B813" s="233"/>
      <c r="C813" s="232"/>
      <c r="D813" s="234"/>
      <c r="E813" s="234"/>
      <c r="F813" s="235"/>
      <c r="G813" s="234"/>
      <c r="H813" s="234"/>
      <c r="I813" s="237"/>
      <c r="J813" s="238"/>
      <c r="K813" s="247" t="s">
        <v>161</v>
      </c>
      <c r="L813" s="248" t="n">
        <f aca="false">(L811*L812*$G811)*$L$8</f>
        <v>0</v>
      </c>
      <c r="M813" s="248"/>
      <c r="N813" s="248" t="n">
        <f aca="false">(N811*N812*$G811)*$L$8</f>
        <v>0</v>
      </c>
      <c r="O813" s="248"/>
      <c r="P813" s="248" t="n">
        <f aca="false">(P811*P812*$G811)*$L$8</f>
        <v>0</v>
      </c>
      <c r="Q813" s="248"/>
      <c r="R813" s="248" t="n">
        <f aca="false">(R811*R812*$G811)*$L$8</f>
        <v>0</v>
      </c>
      <c r="S813" s="248"/>
      <c r="T813" s="248" t="n">
        <f aca="false">(T811*T812*$G811)*$T$8</f>
        <v>0</v>
      </c>
      <c r="U813" s="248"/>
      <c r="V813" s="248" t="n">
        <f aca="false">(V811*V812*$G811)*$T$8</f>
        <v>0</v>
      </c>
      <c r="W813" s="248"/>
      <c r="X813" s="248" t="n">
        <f aca="false">(X811*X812*$G811)*$T$8</f>
        <v>0</v>
      </c>
      <c r="Y813" s="248"/>
      <c r="Z813" s="248" t="n">
        <f aca="false">(Z811*Z812*$G811)*$T$8</f>
        <v>0</v>
      </c>
      <c r="AA813" s="248"/>
      <c r="AB813" s="248" t="n">
        <f aca="false">(AB811*AB812*$G811)*$AB$8</f>
        <v>0</v>
      </c>
      <c r="AC813" s="248"/>
      <c r="AD813" s="248" t="n">
        <f aca="false">(AD811*AD812*$G811)*$AB$8</f>
        <v>0</v>
      </c>
      <c r="AE813" s="248"/>
      <c r="AF813" s="248" t="n">
        <f aca="false">(AF811*AF812*$G811)*$AB$8</f>
        <v>0</v>
      </c>
      <c r="AG813" s="248"/>
      <c r="AH813" s="248" t="n">
        <f aca="false">(AH811*AH812*$G811)*$AB$8</f>
        <v>0</v>
      </c>
      <c r="AI813" s="248"/>
      <c r="AJ813" s="248" t="n">
        <f aca="false">(AJ811*AJ812*$G811)*$AJ$8</f>
        <v>0</v>
      </c>
      <c r="AK813" s="248"/>
      <c r="AL813" s="248" t="n">
        <f aca="false">(AL811*AL812*$G811)*$AJ$8</f>
        <v>0</v>
      </c>
      <c r="AM813" s="248"/>
      <c r="AN813" s="248" t="n">
        <f aca="false">(AN811*AN812*$G811)*$AJ$8</f>
        <v>0</v>
      </c>
      <c r="AO813" s="248"/>
      <c r="AP813" s="248" t="n">
        <f aca="false">(AP811*AP812*$G811)*$AJ$8</f>
        <v>0</v>
      </c>
      <c r="AQ813" s="248"/>
      <c r="AR813" s="248" t="n">
        <f aca="false">(AR811*AR812*$G811)*$AT$8</f>
        <v>0</v>
      </c>
      <c r="AS813" s="248"/>
      <c r="AT813" s="248" t="n">
        <f aca="false">(AT811*AT812*$G811)*$AT$8</f>
        <v>0</v>
      </c>
      <c r="AU813" s="248"/>
      <c r="AV813" s="248" t="n">
        <f aca="false">(AV811*AV812*$G811)*$AT$8</f>
        <v>0</v>
      </c>
      <c r="AW813" s="248"/>
      <c r="AX813" s="248" t="n">
        <f aca="false">(AX811*AX812*$G811)*$AT$8</f>
        <v>0</v>
      </c>
      <c r="AY813" s="248"/>
      <c r="AZ813" s="248" t="n">
        <f aca="false">(AZ811*AZ812*$G811)*$BB$8</f>
        <v>0</v>
      </c>
      <c r="BA813" s="248"/>
      <c r="BB813" s="248" t="n">
        <f aca="false">(BB811*BB812*$G811)*$BB$8</f>
        <v>0</v>
      </c>
      <c r="BC813" s="248"/>
      <c r="BD813" s="248" t="n">
        <f aca="false">(BD811*BD812*$G811)*$BB$8</f>
        <v>0</v>
      </c>
      <c r="BE813" s="248"/>
      <c r="BF813" s="248" t="n">
        <f aca="false">(BF811*BF812*$G811)*$BB$8</f>
        <v>0</v>
      </c>
      <c r="BG813" s="248"/>
      <c r="BH813" s="248" t="n">
        <f aca="false">(BH811*BH812*$G811)*$BJ$8</f>
        <v>0</v>
      </c>
      <c r="BI813" s="248"/>
      <c r="BJ813" s="248" t="n">
        <f aca="false">(BJ811*BJ812*$G811)*$BJ$8</f>
        <v>0</v>
      </c>
      <c r="BK813" s="248"/>
      <c r="BL813" s="248" t="n">
        <f aca="false">(BL811*BL812*$G811)*$BJ$8</f>
        <v>0</v>
      </c>
      <c r="BM813" s="248"/>
      <c r="BN813" s="248" t="n">
        <f aca="false">(BN811*BN812*$G811)*$BJ$8</f>
        <v>0</v>
      </c>
      <c r="BO813" s="248"/>
      <c r="BP813" s="248" t="n">
        <f aca="false">(BP811*BP812*$G811)*$BT$8</f>
        <v>0</v>
      </c>
      <c r="BQ813" s="248"/>
      <c r="BR813" s="248" t="n">
        <f aca="false">(BR811*BR812*$G811)*$BT$8</f>
        <v>0</v>
      </c>
      <c r="BS813" s="248"/>
      <c r="BT813" s="248" t="n">
        <f aca="false">(BT811*BT812*$G811)*$BT$8</f>
        <v>0</v>
      </c>
      <c r="BU813" s="248"/>
      <c r="BV813" s="248" t="n">
        <f aca="false">(BV811*BV812*$G811)*$BT$8</f>
        <v>0</v>
      </c>
      <c r="BW813" s="248"/>
      <c r="BX813" s="248" t="n">
        <f aca="false">(BX811*BX812*$G811)*$CB$8</f>
        <v>0</v>
      </c>
      <c r="BY813" s="248"/>
      <c r="BZ813" s="248" t="n">
        <f aca="false">(BZ811*BZ812*$G811)*$CB$8</f>
        <v>0</v>
      </c>
      <c r="CA813" s="248"/>
      <c r="CB813" s="248" t="n">
        <f aca="false">(CB811*CB812*$G811)*$CB$8</f>
        <v>0</v>
      </c>
      <c r="CC813" s="248"/>
      <c r="CD813" s="248" t="n">
        <f aca="false">(CD811*CD812*$G811)*$CB$8</f>
        <v>0</v>
      </c>
      <c r="CE813" s="248"/>
      <c r="CF813" s="248" t="n">
        <f aca="false">(CF811*CF812*$G811)*$CJ$8</f>
        <v>0</v>
      </c>
      <c r="CG813" s="248"/>
      <c r="CH813" s="248" t="n">
        <f aca="false">(CH811*CH812*$G811)*$CJ$8</f>
        <v>0</v>
      </c>
      <c r="CI813" s="248"/>
      <c r="CJ813" s="248" t="n">
        <f aca="false">(CJ811*CJ812*$G811)*$CJ$8</f>
        <v>0</v>
      </c>
      <c r="CK813" s="248"/>
      <c r="CL813" s="248" t="n">
        <f aca="false">(CL811*CL812*$G811)*$CJ$8</f>
        <v>0</v>
      </c>
      <c r="CM813" s="248"/>
      <c r="CN813" s="248" t="n">
        <f aca="false">(CN811*CN812*$G811)*$CT$8</f>
        <v>0</v>
      </c>
      <c r="CO813" s="248"/>
      <c r="CP813" s="248" t="n">
        <f aca="false">(CP811*CP812*$G811)*$CT$8</f>
        <v>0</v>
      </c>
      <c r="CQ813" s="248"/>
      <c r="CR813" s="248" t="n">
        <f aca="false">(CR811*CR812*$G811)*$CT$8</f>
        <v>0</v>
      </c>
      <c r="CS813" s="248"/>
      <c r="CT813" s="248" t="n">
        <f aca="false">(CT811*CT812*$G811)*$CT$8</f>
        <v>0</v>
      </c>
      <c r="CU813" s="248"/>
      <c r="CV813" s="248" t="n">
        <f aca="false">(CV811*CV812*$G811)*$DB$8</f>
        <v>0</v>
      </c>
      <c r="CW813" s="248"/>
      <c r="CX813" s="248" t="n">
        <f aca="false">(CX811*CX812*$G811)*$DB$8</f>
        <v>0</v>
      </c>
      <c r="CY813" s="248"/>
      <c r="CZ813" s="248" t="n">
        <f aca="false">(CZ811*CZ812*$G811)*$DB$8</f>
        <v>0</v>
      </c>
      <c r="DA813" s="248"/>
      <c r="DB813" s="248" t="n">
        <f aca="false">(DB811*DB812*$G811)*$DB$8</f>
        <v>0</v>
      </c>
      <c r="DC813" s="248"/>
      <c r="DD813" s="248" t="n">
        <f aca="false">(DD811*DD812*$G811)*$DB$8</f>
        <v>0</v>
      </c>
      <c r="DE813" s="248"/>
      <c r="DF813" s="248" t="n">
        <f aca="false">(DF811*DF812*$G811)*$DB$8</f>
        <v>0</v>
      </c>
      <c r="DG813" s="248"/>
      <c r="DH813" s="248" t="n">
        <f aca="false">(DH811*DH812*$G811)*$DB$8</f>
        <v>0</v>
      </c>
      <c r="DI813" s="248"/>
      <c r="DJ813" s="292" t="n">
        <f aca="false">(DJ811*DJ812*$G811)*$DB$8</f>
        <v>0</v>
      </c>
      <c r="DK813" s="292"/>
      <c r="DL813" s="248" t="n">
        <f aca="false">(DL811*DL812*$G811)*$DB$8</f>
        <v>0</v>
      </c>
      <c r="DM813" s="248"/>
      <c r="DN813" s="248" t="n">
        <f aca="false">(DN811*DN812*$G811)*$DB$8</f>
        <v>0</v>
      </c>
      <c r="DO813" s="248"/>
      <c r="DP813" s="248" t="n">
        <f aca="false">(DP811*DP812*$G811)*$DB$8</f>
        <v>0</v>
      </c>
      <c r="DQ813" s="248"/>
      <c r="DR813" s="248" t="n">
        <f aca="false">(DR811*DR812*$G811)*$DB$8</f>
        <v>0</v>
      </c>
      <c r="DS813" s="248"/>
      <c r="DT813" s="248" t="n">
        <f aca="false">(DT811*DT812*$G811)*$DB$8</f>
        <v>0</v>
      </c>
      <c r="DU813" s="248"/>
      <c r="DV813" s="248" t="n">
        <f aca="false">(DV811*DV812*$G811)*$DB$8</f>
        <v>0</v>
      </c>
      <c r="DW813" s="248"/>
      <c r="DX813" s="248" t="n">
        <f aca="false">(DX811*DX812*$G811)*$DB$8</f>
        <v>0</v>
      </c>
      <c r="DY813" s="248"/>
      <c r="DZ813" s="248" t="n">
        <f aca="false">(DZ811*DZ812*$G811)*$DB$8</f>
        <v>0</v>
      </c>
      <c r="EA813" s="248"/>
      <c r="EB813" s="248" t="n">
        <f aca="false">(EB811*EB812*$G811)*$DB$8</f>
        <v>0</v>
      </c>
      <c r="EC813" s="248"/>
      <c r="ED813" s="248" t="n">
        <f aca="false">(ED811*ED812*$G811)*$DB$8</f>
        <v>0</v>
      </c>
      <c r="EE813" s="248"/>
      <c r="EF813" s="248" t="n">
        <f aca="false">(EF811*EF812*$G811)*$DB$8</f>
        <v>0</v>
      </c>
      <c r="EG813" s="248"/>
      <c r="EH813" s="248" t="n">
        <f aca="false">(EH811*EH812*$G811)*$DB$8</f>
        <v>0</v>
      </c>
      <c r="EI813" s="248"/>
      <c r="EJ813" s="248" t="n">
        <f aca="false">(EJ811*EJ812*$G811)*$DB$8</f>
        <v>0</v>
      </c>
      <c r="EK813" s="248"/>
      <c r="EL813" s="248" t="n">
        <f aca="false">(EL811*EL812*$G811)*$DB$8</f>
        <v>0</v>
      </c>
      <c r="EM813" s="248"/>
      <c r="EN813" s="248" t="n">
        <f aca="false">(EN811*EN812*$G811)*$DB$8</f>
        <v>0</v>
      </c>
      <c r="EO813" s="248"/>
      <c r="EP813" s="248" t="n">
        <f aca="false">(EP811*EP812*$G811)*$DB$8</f>
        <v>0</v>
      </c>
      <c r="EQ813" s="248"/>
      <c r="ER813" s="248" t="n">
        <f aca="false">(ER811*ER812*$G811)*$DB$8</f>
        <v>0</v>
      </c>
      <c r="ES813" s="248"/>
      <c r="ET813" s="248" t="n">
        <f aca="false">(ET811*ET812*$G811)*$DB$8</f>
        <v>0</v>
      </c>
      <c r="EU813" s="248"/>
      <c r="EV813" s="248" t="n">
        <f aca="false">(EV811*EV812*$G811)*$DB$8</f>
        <v>0</v>
      </c>
      <c r="EW813" s="248"/>
      <c r="EX813" s="249" t="n">
        <f aca="false">(EX811*EX812*$G811)*$DB$8</f>
        <v>0</v>
      </c>
      <c r="EY813" s="249"/>
      <c r="EZ813" s="248" t="n">
        <f aca="false">(EZ811*EZ812*$G811)*$DB$8</f>
        <v>0</v>
      </c>
      <c r="FA813" s="248"/>
      <c r="FB813" s="248" t="n">
        <f aca="false">(FB811*FB812*$G811)*$DB$8</f>
        <v>0</v>
      </c>
      <c r="FC813" s="248"/>
      <c r="FD813" s="248" t="n">
        <f aca="false">(FD811*FD812*$G811)*$DB$8</f>
        <v>0</v>
      </c>
      <c r="FE813" s="248"/>
      <c r="FF813" s="248" t="n">
        <f aca="false">(FF811*FF812*$G811)*$DB$8</f>
        <v>0</v>
      </c>
      <c r="FG813" s="248"/>
      <c r="FH813" s="248" t="n">
        <f aca="false">(FH811*FH812*$G811)*$DB$8</f>
        <v>0</v>
      </c>
      <c r="FI813" s="248"/>
      <c r="FJ813" s="248" t="n">
        <f aca="false">(FJ811*FJ812*$G811)*$DB$8</f>
        <v>0</v>
      </c>
      <c r="FK813" s="248"/>
    </row>
    <row r="814" customFormat="false" ht="12.75" hidden="true" customHeight="false" outlineLevel="0" collapsed="false">
      <c r="A814" s="232"/>
      <c r="B814" s="233"/>
      <c r="C814" s="232"/>
      <c r="D814" s="234"/>
      <c r="E814" s="234"/>
      <c r="F814" s="235"/>
      <c r="G814" s="234"/>
      <c r="H814" s="234"/>
      <c r="I814" s="237"/>
      <c r="J814" s="238"/>
      <c r="K814" s="250" t="s">
        <v>162</v>
      </c>
      <c r="L814" s="251" t="n">
        <f aca="false">L813</f>
        <v>0</v>
      </c>
      <c r="M814" s="251"/>
      <c r="N814" s="251" t="n">
        <f aca="false">L814+N813</f>
        <v>0</v>
      </c>
      <c r="O814" s="251"/>
      <c r="P814" s="251" t="n">
        <f aca="false">N814+P813</f>
        <v>0</v>
      </c>
      <c r="Q814" s="251"/>
      <c r="R814" s="251" t="n">
        <f aca="false">P814+R813</f>
        <v>0</v>
      </c>
      <c r="S814" s="251"/>
      <c r="T814" s="251" t="n">
        <f aca="false">R814+T813</f>
        <v>0</v>
      </c>
      <c r="U814" s="251"/>
      <c r="V814" s="251" t="n">
        <f aca="false">T814+V813</f>
        <v>0</v>
      </c>
      <c r="W814" s="251"/>
      <c r="X814" s="251" t="n">
        <f aca="false">V814+X813</f>
        <v>0</v>
      </c>
      <c r="Y814" s="251"/>
      <c r="Z814" s="251" t="n">
        <f aca="false">X814+Z813</f>
        <v>0</v>
      </c>
      <c r="AA814" s="251"/>
      <c r="AB814" s="251" t="n">
        <f aca="false">Z814+AB813</f>
        <v>0</v>
      </c>
      <c r="AC814" s="251"/>
      <c r="AD814" s="251" t="n">
        <f aca="false">AB814+AD813</f>
        <v>0</v>
      </c>
      <c r="AE814" s="251"/>
      <c r="AF814" s="251" t="n">
        <f aca="false">AD814+AF813</f>
        <v>0</v>
      </c>
      <c r="AG814" s="251"/>
      <c r="AH814" s="251" t="n">
        <f aca="false">AF814+AH813</f>
        <v>0</v>
      </c>
      <c r="AI814" s="251"/>
      <c r="AJ814" s="251" t="n">
        <f aca="false">AH814+AJ813</f>
        <v>0</v>
      </c>
      <c r="AK814" s="251"/>
      <c r="AL814" s="251" t="n">
        <f aca="false">AJ814+AL813</f>
        <v>0</v>
      </c>
      <c r="AM814" s="251"/>
      <c r="AN814" s="251" t="n">
        <f aca="false">AL814+AN813</f>
        <v>0</v>
      </c>
      <c r="AO814" s="251"/>
      <c r="AP814" s="251" t="n">
        <f aca="false">AN814+AP813</f>
        <v>0</v>
      </c>
      <c r="AQ814" s="251"/>
      <c r="AR814" s="251" t="n">
        <f aca="false">AP814+AR813</f>
        <v>0</v>
      </c>
      <c r="AS814" s="251"/>
      <c r="AT814" s="251" t="n">
        <f aca="false">AR814+AT813</f>
        <v>0</v>
      </c>
      <c r="AU814" s="251"/>
      <c r="AV814" s="251" t="n">
        <f aca="false">AT814+AV813</f>
        <v>0</v>
      </c>
      <c r="AW814" s="251"/>
      <c r="AX814" s="251" t="n">
        <f aca="false">AV814+AX813</f>
        <v>0</v>
      </c>
      <c r="AY814" s="251"/>
      <c r="AZ814" s="251" t="n">
        <f aca="false">AX814+AZ813</f>
        <v>0</v>
      </c>
      <c r="BA814" s="251"/>
      <c r="BB814" s="251" t="n">
        <f aca="false">AZ814+BB813</f>
        <v>0</v>
      </c>
      <c r="BC814" s="251"/>
      <c r="BD814" s="251" t="n">
        <f aca="false">BB814+BD813</f>
        <v>0</v>
      </c>
      <c r="BE814" s="251"/>
      <c r="BF814" s="251" t="n">
        <f aca="false">BD814+BF813</f>
        <v>0</v>
      </c>
      <c r="BG814" s="251"/>
      <c r="BH814" s="251" t="n">
        <f aca="false">BF814+BH813</f>
        <v>0</v>
      </c>
      <c r="BI814" s="251"/>
      <c r="BJ814" s="251" t="n">
        <f aca="false">BH814+BJ813</f>
        <v>0</v>
      </c>
      <c r="BK814" s="251"/>
      <c r="BL814" s="251" t="n">
        <f aca="false">BJ814+BL813</f>
        <v>0</v>
      </c>
      <c r="BM814" s="251"/>
      <c r="BN814" s="251" t="n">
        <f aca="false">BL814+BN813</f>
        <v>0</v>
      </c>
      <c r="BO814" s="251"/>
      <c r="BP814" s="251" t="n">
        <f aca="false">BN814+BP813</f>
        <v>0</v>
      </c>
      <c r="BQ814" s="251"/>
      <c r="BR814" s="251" t="n">
        <f aca="false">BP814+BR813</f>
        <v>0</v>
      </c>
      <c r="BS814" s="251"/>
      <c r="BT814" s="251" t="n">
        <f aca="false">BR814+BT813</f>
        <v>0</v>
      </c>
      <c r="BU814" s="251"/>
      <c r="BV814" s="251" t="n">
        <f aca="false">BT814+BV813</f>
        <v>0</v>
      </c>
      <c r="BW814" s="251"/>
      <c r="BX814" s="251" t="n">
        <f aca="false">BV814+BX813</f>
        <v>0</v>
      </c>
      <c r="BY814" s="251"/>
      <c r="BZ814" s="251" t="n">
        <f aca="false">BX814+BZ813</f>
        <v>0</v>
      </c>
      <c r="CA814" s="251"/>
      <c r="CB814" s="251" t="n">
        <f aca="false">BZ814+CB813</f>
        <v>0</v>
      </c>
      <c r="CC814" s="251"/>
      <c r="CD814" s="251" t="n">
        <f aca="false">CB814+CD813</f>
        <v>0</v>
      </c>
      <c r="CE814" s="251"/>
      <c r="CF814" s="251" t="n">
        <f aca="false">CD814+CF813</f>
        <v>0</v>
      </c>
      <c r="CG814" s="251"/>
      <c r="CH814" s="251" t="n">
        <f aca="false">CF814+CH813</f>
        <v>0</v>
      </c>
      <c r="CI814" s="251"/>
      <c r="CJ814" s="251" t="n">
        <f aca="false">CH814+CJ813</f>
        <v>0</v>
      </c>
      <c r="CK814" s="251"/>
      <c r="CL814" s="251" t="n">
        <f aca="false">CJ814+CL813</f>
        <v>0</v>
      </c>
      <c r="CM814" s="251"/>
      <c r="CN814" s="251" t="n">
        <f aca="false">CL814+CN813</f>
        <v>0</v>
      </c>
      <c r="CO814" s="251"/>
      <c r="CP814" s="251" t="n">
        <f aca="false">CN814+CP813</f>
        <v>0</v>
      </c>
      <c r="CQ814" s="251"/>
      <c r="CR814" s="251" t="n">
        <f aca="false">CP814+CR813</f>
        <v>0</v>
      </c>
      <c r="CS814" s="251"/>
      <c r="CT814" s="251" t="n">
        <f aca="false">CR814+CT813</f>
        <v>0</v>
      </c>
      <c r="CU814" s="251"/>
      <c r="CV814" s="251" t="n">
        <f aca="false">CT814+CV813</f>
        <v>0</v>
      </c>
      <c r="CW814" s="251"/>
      <c r="CX814" s="251" t="n">
        <f aca="false">CV814+CX813</f>
        <v>0</v>
      </c>
      <c r="CY814" s="251"/>
      <c r="CZ814" s="251" t="n">
        <f aca="false">CX814+CZ813</f>
        <v>0</v>
      </c>
      <c r="DA814" s="251"/>
      <c r="DB814" s="251" t="n">
        <f aca="false">CZ814+DB813</f>
        <v>0</v>
      </c>
      <c r="DC814" s="251"/>
      <c r="DD814" s="251" t="n">
        <f aca="false">DB814+DD813</f>
        <v>0</v>
      </c>
      <c r="DE814" s="251"/>
      <c r="DF814" s="251" t="n">
        <f aca="false">DD814+DF813</f>
        <v>0</v>
      </c>
      <c r="DG814" s="251"/>
      <c r="DH814" s="251" t="n">
        <f aca="false">DF814+DH813</f>
        <v>0</v>
      </c>
      <c r="DI814" s="251"/>
      <c r="DJ814" s="293" t="n">
        <f aca="false">DH814+DJ813</f>
        <v>0</v>
      </c>
      <c r="DK814" s="293"/>
      <c r="DL814" s="251" t="n">
        <f aca="false">DJ814+DL813</f>
        <v>0</v>
      </c>
      <c r="DM814" s="251"/>
      <c r="DN814" s="251" t="n">
        <f aca="false">DL814+DN813</f>
        <v>0</v>
      </c>
      <c r="DO814" s="251"/>
      <c r="DP814" s="251" t="n">
        <f aca="false">DN814+DP813</f>
        <v>0</v>
      </c>
      <c r="DQ814" s="251"/>
      <c r="DR814" s="251" t="n">
        <f aca="false">DP814+DR813</f>
        <v>0</v>
      </c>
      <c r="DS814" s="251"/>
      <c r="DT814" s="251" t="n">
        <f aca="false">DR814+DT813</f>
        <v>0</v>
      </c>
      <c r="DU814" s="251"/>
      <c r="DV814" s="251" t="n">
        <f aca="false">DT814+DV813</f>
        <v>0</v>
      </c>
      <c r="DW814" s="251"/>
      <c r="DX814" s="251" t="n">
        <f aca="false">DV814+DX813</f>
        <v>0</v>
      </c>
      <c r="DY814" s="251"/>
      <c r="DZ814" s="251" t="n">
        <f aca="false">DX814+DZ813</f>
        <v>0</v>
      </c>
      <c r="EA814" s="251"/>
      <c r="EB814" s="251" t="n">
        <f aca="false">DZ814+EB813</f>
        <v>0</v>
      </c>
      <c r="EC814" s="251"/>
      <c r="ED814" s="251" t="n">
        <f aca="false">EB814+ED813</f>
        <v>0</v>
      </c>
      <c r="EE814" s="251"/>
      <c r="EF814" s="251" t="n">
        <f aca="false">ED814+EF813</f>
        <v>0</v>
      </c>
      <c r="EG814" s="251"/>
      <c r="EH814" s="251" t="n">
        <f aca="false">EF814+EH813</f>
        <v>0</v>
      </c>
      <c r="EI814" s="251"/>
      <c r="EJ814" s="251" t="n">
        <f aca="false">EH814+EJ813</f>
        <v>0</v>
      </c>
      <c r="EK814" s="251"/>
      <c r="EL814" s="251" t="n">
        <f aca="false">EJ814+EL813</f>
        <v>0</v>
      </c>
      <c r="EM814" s="251"/>
      <c r="EN814" s="251" t="n">
        <f aca="false">EL814+EN813</f>
        <v>0</v>
      </c>
      <c r="EO814" s="251"/>
      <c r="EP814" s="251" t="n">
        <f aca="false">EN814+EP813</f>
        <v>0</v>
      </c>
      <c r="EQ814" s="251"/>
      <c r="ER814" s="251" t="n">
        <f aca="false">EP814+ER813</f>
        <v>0</v>
      </c>
      <c r="ES814" s="251"/>
      <c r="ET814" s="251" t="n">
        <f aca="false">ER814+ET813</f>
        <v>0</v>
      </c>
      <c r="EU814" s="251"/>
      <c r="EV814" s="251" t="n">
        <f aca="false">ET814+EV813</f>
        <v>0</v>
      </c>
      <c r="EW814" s="251"/>
      <c r="EX814" s="252" t="n">
        <f aca="false">EV814+EX813</f>
        <v>0</v>
      </c>
      <c r="EY814" s="252"/>
      <c r="EZ814" s="251" t="n">
        <f aca="false">EX814+EZ813</f>
        <v>0</v>
      </c>
      <c r="FA814" s="251"/>
      <c r="FB814" s="251" t="n">
        <f aca="false">EZ814+FB813</f>
        <v>0</v>
      </c>
      <c r="FC814" s="251"/>
      <c r="FD814" s="251" t="n">
        <f aca="false">FB814+FD813</f>
        <v>0</v>
      </c>
      <c r="FE814" s="251"/>
      <c r="FF814" s="251" t="n">
        <f aca="false">FD814+FF813</f>
        <v>0</v>
      </c>
      <c r="FG814" s="251"/>
      <c r="FH814" s="251" t="n">
        <f aca="false">FF814+FH813</f>
        <v>0</v>
      </c>
      <c r="FI814" s="251"/>
      <c r="FJ814" s="251" t="n">
        <f aca="false">FH814+FJ813</f>
        <v>0</v>
      </c>
      <c r="FK814" s="251"/>
    </row>
    <row r="815" customFormat="false" ht="12.75" hidden="true" customHeight="false" outlineLevel="0" collapsed="false">
      <c r="A815" s="232"/>
      <c r="B815" s="233"/>
      <c r="C815" s="232"/>
      <c r="D815" s="234"/>
      <c r="E815" s="234"/>
      <c r="F815" s="235"/>
      <c r="G815" s="234"/>
      <c r="H815" s="253"/>
      <c r="I815" s="237"/>
      <c r="J815" s="238"/>
      <c r="K815" s="254" t="s">
        <v>163</v>
      </c>
      <c r="L815" s="255"/>
      <c r="M815" s="255"/>
      <c r="N815" s="255"/>
      <c r="O815" s="255"/>
      <c r="P815" s="255"/>
      <c r="Q815" s="255"/>
      <c r="R815" s="255"/>
      <c r="S815" s="255"/>
      <c r="T815" s="255"/>
      <c r="U815" s="255"/>
      <c r="V815" s="255"/>
      <c r="W815" s="255"/>
      <c r="X815" s="255"/>
      <c r="Y815" s="255"/>
      <c r="Z815" s="255"/>
      <c r="AA815" s="255"/>
      <c r="AB815" s="255"/>
      <c r="AC815" s="255"/>
      <c r="AD815" s="255"/>
      <c r="AE815" s="255"/>
      <c r="AF815" s="255"/>
      <c r="AG815" s="255"/>
      <c r="AH815" s="255"/>
      <c r="AI815" s="255"/>
      <c r="AJ815" s="255"/>
      <c r="AK815" s="255"/>
      <c r="AL815" s="255"/>
      <c r="AM815" s="255"/>
      <c r="AN815" s="255"/>
      <c r="AO815" s="255"/>
      <c r="AP815" s="255"/>
      <c r="AQ815" s="255"/>
      <c r="AR815" s="255"/>
      <c r="AS815" s="255"/>
      <c r="AT815" s="255"/>
      <c r="AU815" s="255"/>
      <c r="AV815" s="255"/>
      <c r="AW815" s="255"/>
      <c r="AX815" s="255"/>
      <c r="AY815" s="255"/>
      <c r="AZ815" s="255"/>
      <c r="BA815" s="255"/>
      <c r="BB815" s="255"/>
      <c r="BC815" s="255"/>
      <c r="BD815" s="255"/>
      <c r="BE815" s="255"/>
      <c r="BF815" s="255"/>
      <c r="BG815" s="255"/>
      <c r="BH815" s="255"/>
      <c r="BI815" s="255"/>
      <c r="BJ815" s="255"/>
      <c r="BK815" s="255"/>
      <c r="BL815" s="255"/>
      <c r="BM815" s="255"/>
      <c r="BN815" s="255"/>
      <c r="BO815" s="255"/>
      <c r="BP815" s="255"/>
      <c r="BQ815" s="255"/>
      <c r="BR815" s="255"/>
      <c r="BS815" s="255"/>
      <c r="BT815" s="255"/>
      <c r="BU815" s="255"/>
      <c r="BV815" s="255"/>
      <c r="BW815" s="255"/>
      <c r="BX815" s="255"/>
      <c r="BY815" s="255"/>
      <c r="BZ815" s="255"/>
      <c r="CA815" s="255"/>
      <c r="CB815" s="255"/>
      <c r="CC815" s="255"/>
      <c r="CD815" s="255"/>
      <c r="CE815" s="255"/>
      <c r="CF815" s="255"/>
      <c r="CG815" s="255"/>
      <c r="CH815" s="255"/>
      <c r="CI815" s="255"/>
      <c r="CJ815" s="255"/>
      <c r="CK815" s="255"/>
      <c r="CL815" s="255"/>
      <c r="CM815" s="255"/>
      <c r="CN815" s="255"/>
      <c r="CO815" s="255"/>
      <c r="CP815" s="255"/>
      <c r="CQ815" s="255"/>
      <c r="CR815" s="255"/>
      <c r="CS815" s="255"/>
      <c r="CT815" s="255"/>
      <c r="CU815" s="255"/>
      <c r="CV815" s="255"/>
      <c r="CW815" s="255"/>
      <c r="CX815" s="255"/>
      <c r="CY815" s="255"/>
      <c r="CZ815" s="255"/>
      <c r="DA815" s="255"/>
      <c r="DB815" s="255"/>
      <c r="DC815" s="255"/>
      <c r="DD815" s="255"/>
      <c r="DE815" s="255"/>
      <c r="DF815" s="255"/>
      <c r="DG815" s="255"/>
      <c r="DH815" s="255"/>
      <c r="DI815" s="255"/>
      <c r="DJ815" s="294"/>
      <c r="DK815" s="294"/>
      <c r="DL815" s="255"/>
      <c r="DM815" s="255"/>
      <c r="DN815" s="255"/>
      <c r="DO815" s="255"/>
      <c r="DP815" s="255"/>
      <c r="DQ815" s="255"/>
      <c r="DR815" s="255"/>
      <c r="DS815" s="255"/>
      <c r="DT815" s="255"/>
      <c r="DU815" s="255"/>
      <c r="DV815" s="255"/>
      <c r="DW815" s="255"/>
      <c r="DX815" s="255"/>
      <c r="DY815" s="255"/>
      <c r="DZ815" s="255"/>
      <c r="EA815" s="255"/>
      <c r="EB815" s="255"/>
      <c r="EC815" s="255"/>
      <c r="ED815" s="255"/>
      <c r="EE815" s="255"/>
      <c r="EF815" s="255"/>
      <c r="EG815" s="255"/>
      <c r="EH815" s="255"/>
      <c r="EI815" s="255"/>
      <c r="EJ815" s="255"/>
      <c r="EK815" s="255"/>
      <c r="EL815" s="255"/>
      <c r="EM815" s="255"/>
      <c r="EN815" s="255"/>
      <c r="EO815" s="255"/>
      <c r="EP815" s="255"/>
      <c r="EQ815" s="255"/>
      <c r="ER815" s="255"/>
      <c r="ES815" s="255"/>
      <c r="ET815" s="255"/>
      <c r="EU815" s="255"/>
      <c r="EV815" s="255"/>
      <c r="EW815" s="255"/>
      <c r="EX815" s="256"/>
      <c r="EY815" s="256"/>
      <c r="EZ815" s="255"/>
      <c r="FA815" s="255"/>
      <c r="FB815" s="255"/>
      <c r="FC815" s="255"/>
      <c r="FD815" s="255"/>
      <c r="FE815" s="255"/>
      <c r="FF815" s="255"/>
      <c r="FG815" s="255"/>
      <c r="FH815" s="255"/>
      <c r="FI815" s="255"/>
      <c r="FJ815" s="255"/>
      <c r="FK815" s="255"/>
    </row>
    <row r="816" customFormat="false" ht="12.75" hidden="true" customHeight="false" outlineLevel="0" collapsed="false">
      <c r="A816" s="232"/>
      <c r="B816" s="233"/>
      <c r="C816" s="232"/>
      <c r="D816" s="234"/>
      <c r="E816" s="234"/>
      <c r="F816" s="235"/>
      <c r="G816" s="234"/>
      <c r="H816" s="257"/>
      <c r="I816" s="237"/>
      <c r="J816" s="238"/>
      <c r="K816" s="258" t="s">
        <v>164</v>
      </c>
      <c r="L816" s="259" t="n">
        <f aca="false">L815</f>
        <v>0</v>
      </c>
      <c r="M816" s="259"/>
      <c r="N816" s="259" t="n">
        <f aca="false">N815+L816</f>
        <v>0</v>
      </c>
      <c r="O816" s="259"/>
      <c r="P816" s="259" t="n">
        <f aca="false">P815+N816</f>
        <v>0</v>
      </c>
      <c r="Q816" s="259"/>
      <c r="R816" s="259" t="n">
        <f aca="false">R815+P816</f>
        <v>0</v>
      </c>
      <c r="S816" s="259"/>
      <c r="T816" s="259" t="n">
        <f aca="false">T815+R816</f>
        <v>0</v>
      </c>
      <c r="U816" s="259"/>
      <c r="V816" s="259" t="n">
        <f aca="false">V815+T816</f>
        <v>0</v>
      </c>
      <c r="W816" s="259"/>
      <c r="X816" s="259" t="n">
        <f aca="false">X815+V816</f>
        <v>0</v>
      </c>
      <c r="Y816" s="259"/>
      <c r="Z816" s="259" t="n">
        <f aca="false">Z815+X816</f>
        <v>0</v>
      </c>
      <c r="AA816" s="259"/>
      <c r="AB816" s="259" t="n">
        <f aca="false">AB815+Z816</f>
        <v>0</v>
      </c>
      <c r="AC816" s="259"/>
      <c r="AD816" s="259" t="n">
        <f aca="false">AD815+AB816</f>
        <v>0</v>
      </c>
      <c r="AE816" s="259"/>
      <c r="AF816" s="259" t="n">
        <f aca="false">AF815+AD816</f>
        <v>0</v>
      </c>
      <c r="AG816" s="259"/>
      <c r="AH816" s="259" t="n">
        <f aca="false">AH815+AF816</f>
        <v>0</v>
      </c>
      <c r="AI816" s="259"/>
      <c r="AJ816" s="259" t="n">
        <f aca="false">AJ815+AH816</f>
        <v>0</v>
      </c>
      <c r="AK816" s="259"/>
      <c r="AL816" s="259" t="n">
        <f aca="false">AL815+AJ816</f>
        <v>0</v>
      </c>
      <c r="AM816" s="259"/>
      <c r="AN816" s="259" t="n">
        <f aca="false">AN815+AL816</f>
        <v>0</v>
      </c>
      <c r="AO816" s="259"/>
      <c r="AP816" s="259" t="n">
        <f aca="false">AP815+AN816</f>
        <v>0</v>
      </c>
      <c r="AQ816" s="259"/>
      <c r="AR816" s="259" t="n">
        <f aca="false">AR815+AP816</f>
        <v>0</v>
      </c>
      <c r="AS816" s="259"/>
      <c r="AT816" s="259" t="n">
        <f aca="false">AT815+AR816</f>
        <v>0</v>
      </c>
      <c r="AU816" s="259"/>
      <c r="AV816" s="259" t="n">
        <f aca="false">AV815+AT816</f>
        <v>0</v>
      </c>
      <c r="AW816" s="259"/>
      <c r="AX816" s="259" t="n">
        <f aca="false">AX815+AV816</f>
        <v>0</v>
      </c>
      <c r="AY816" s="259"/>
      <c r="AZ816" s="259" t="n">
        <f aca="false">AZ815+AX816</f>
        <v>0</v>
      </c>
      <c r="BA816" s="259"/>
      <c r="BB816" s="259" t="n">
        <f aca="false">BB815+AZ816</f>
        <v>0</v>
      </c>
      <c r="BC816" s="259"/>
      <c r="BD816" s="259" t="n">
        <f aca="false">BD815+BB816</f>
        <v>0</v>
      </c>
      <c r="BE816" s="259"/>
      <c r="BF816" s="259" t="n">
        <f aca="false">BF815+BD816</f>
        <v>0</v>
      </c>
      <c r="BG816" s="259"/>
      <c r="BH816" s="259" t="n">
        <f aca="false">BH815+BF816</f>
        <v>0</v>
      </c>
      <c r="BI816" s="259"/>
      <c r="BJ816" s="259" t="n">
        <f aca="false">BJ815+BH816</f>
        <v>0</v>
      </c>
      <c r="BK816" s="259"/>
      <c r="BL816" s="259" t="n">
        <f aca="false">BL815+BJ816</f>
        <v>0</v>
      </c>
      <c r="BM816" s="259"/>
      <c r="BN816" s="259" t="n">
        <f aca="false">BN815+BL816</f>
        <v>0</v>
      </c>
      <c r="BO816" s="259"/>
      <c r="BP816" s="259" t="n">
        <f aca="false">BP815+BN816</f>
        <v>0</v>
      </c>
      <c r="BQ816" s="259"/>
      <c r="BR816" s="259" t="n">
        <f aca="false">BR815+BP816</f>
        <v>0</v>
      </c>
      <c r="BS816" s="259"/>
      <c r="BT816" s="259" t="n">
        <f aca="false">BT815+BR816</f>
        <v>0</v>
      </c>
      <c r="BU816" s="259"/>
      <c r="BV816" s="259" t="n">
        <f aca="false">BV815+BT816</f>
        <v>0</v>
      </c>
      <c r="BW816" s="259"/>
      <c r="BX816" s="259" t="n">
        <f aca="false">BX815+BV816</f>
        <v>0</v>
      </c>
      <c r="BY816" s="259"/>
      <c r="BZ816" s="259" t="n">
        <f aca="false">BZ815+BX816</f>
        <v>0</v>
      </c>
      <c r="CA816" s="259"/>
      <c r="CB816" s="259" t="n">
        <f aca="false">CB815+BZ816</f>
        <v>0</v>
      </c>
      <c r="CC816" s="259"/>
      <c r="CD816" s="259" t="n">
        <f aca="false">CD815+CB816</f>
        <v>0</v>
      </c>
      <c r="CE816" s="259"/>
      <c r="CF816" s="259" t="n">
        <f aca="false">CF815+CD816</f>
        <v>0</v>
      </c>
      <c r="CG816" s="259"/>
      <c r="CH816" s="259" t="n">
        <f aca="false">CH815+CF816</f>
        <v>0</v>
      </c>
      <c r="CI816" s="259"/>
      <c r="CJ816" s="259" t="n">
        <f aca="false">CJ815+CH816</f>
        <v>0</v>
      </c>
      <c r="CK816" s="259"/>
      <c r="CL816" s="259" t="n">
        <f aca="false">CL815+CJ816</f>
        <v>0</v>
      </c>
      <c r="CM816" s="259"/>
      <c r="CN816" s="259" t="n">
        <f aca="false">CN815+CL816</f>
        <v>0</v>
      </c>
      <c r="CO816" s="259"/>
      <c r="CP816" s="259" t="n">
        <f aca="false">CP815+CN816</f>
        <v>0</v>
      </c>
      <c r="CQ816" s="259"/>
      <c r="CR816" s="259" t="n">
        <f aca="false">CR815+CP816</f>
        <v>0</v>
      </c>
      <c r="CS816" s="259"/>
      <c r="CT816" s="259" t="n">
        <f aca="false">CT815+CR816</f>
        <v>0</v>
      </c>
      <c r="CU816" s="259"/>
      <c r="CV816" s="259" t="n">
        <f aca="false">CV815+CT816</f>
        <v>0</v>
      </c>
      <c r="CW816" s="259"/>
      <c r="CX816" s="259" t="n">
        <f aca="false">CX815+CV816</f>
        <v>0</v>
      </c>
      <c r="CY816" s="259"/>
      <c r="CZ816" s="259" t="n">
        <f aca="false">CZ815+CX816</f>
        <v>0</v>
      </c>
      <c r="DA816" s="259"/>
      <c r="DB816" s="259" t="n">
        <f aca="false">DB815+CZ816</f>
        <v>0</v>
      </c>
      <c r="DC816" s="259"/>
      <c r="DD816" s="259" t="n">
        <f aca="false">DD815+DB816</f>
        <v>0</v>
      </c>
      <c r="DE816" s="259"/>
      <c r="DF816" s="259" t="n">
        <f aca="false">DF815+DD816</f>
        <v>0</v>
      </c>
      <c r="DG816" s="259"/>
      <c r="DH816" s="259" t="n">
        <f aca="false">DH815+DF816</f>
        <v>0</v>
      </c>
      <c r="DI816" s="259"/>
      <c r="DJ816" s="296" t="n">
        <f aca="false">DJ815+DH816</f>
        <v>0</v>
      </c>
      <c r="DK816" s="296"/>
      <c r="DL816" s="259" t="n">
        <f aca="false">DL815+DJ816</f>
        <v>0</v>
      </c>
      <c r="DM816" s="259"/>
      <c r="DN816" s="259" t="n">
        <f aca="false">DN815+DL816</f>
        <v>0</v>
      </c>
      <c r="DO816" s="259"/>
      <c r="DP816" s="259" t="n">
        <f aca="false">DP815+DN816</f>
        <v>0</v>
      </c>
      <c r="DQ816" s="259"/>
      <c r="DR816" s="259" t="n">
        <f aca="false">DR815+DP816</f>
        <v>0</v>
      </c>
      <c r="DS816" s="259"/>
      <c r="DT816" s="259" t="n">
        <f aca="false">DT815+DR816</f>
        <v>0</v>
      </c>
      <c r="DU816" s="259"/>
      <c r="DV816" s="259" t="n">
        <f aca="false">DV815+DT816</f>
        <v>0</v>
      </c>
      <c r="DW816" s="259"/>
      <c r="DX816" s="259" t="n">
        <f aca="false">DX815+DV816</f>
        <v>0</v>
      </c>
      <c r="DY816" s="259"/>
      <c r="DZ816" s="259" t="n">
        <f aca="false">DZ815+DX816</f>
        <v>0</v>
      </c>
      <c r="EA816" s="259"/>
      <c r="EB816" s="259" t="n">
        <f aca="false">EB815+DZ816</f>
        <v>0</v>
      </c>
      <c r="EC816" s="259"/>
      <c r="ED816" s="259" t="n">
        <f aca="false">ED815+EB816</f>
        <v>0</v>
      </c>
      <c r="EE816" s="259"/>
      <c r="EF816" s="259" t="n">
        <f aca="false">EF815+ED816</f>
        <v>0</v>
      </c>
      <c r="EG816" s="259"/>
      <c r="EH816" s="259" t="n">
        <f aca="false">EH815+EF816</f>
        <v>0</v>
      </c>
      <c r="EI816" s="259"/>
      <c r="EJ816" s="259" t="n">
        <f aca="false">EJ815+EH816</f>
        <v>0</v>
      </c>
      <c r="EK816" s="259"/>
      <c r="EL816" s="259" t="n">
        <f aca="false">EL815+EJ816</f>
        <v>0</v>
      </c>
      <c r="EM816" s="259"/>
      <c r="EN816" s="259" t="n">
        <f aca="false">EN815+EL816</f>
        <v>0</v>
      </c>
      <c r="EO816" s="259"/>
      <c r="EP816" s="259" t="n">
        <f aca="false">EP815+EN816</f>
        <v>0</v>
      </c>
      <c r="EQ816" s="259"/>
      <c r="ER816" s="259" t="n">
        <f aca="false">ER815+EP816</f>
        <v>0</v>
      </c>
      <c r="ES816" s="259"/>
      <c r="ET816" s="259" t="n">
        <f aca="false">ET815+ER816</f>
        <v>0</v>
      </c>
      <c r="EU816" s="259"/>
      <c r="EV816" s="259" t="n">
        <f aca="false">EV815+ET816</f>
        <v>0</v>
      </c>
      <c r="EW816" s="259"/>
      <c r="EX816" s="260" t="n">
        <f aca="false">EX815+EV816</f>
        <v>0</v>
      </c>
      <c r="EY816" s="260"/>
      <c r="EZ816" s="259" t="n">
        <f aca="false">EZ815+EX816</f>
        <v>0</v>
      </c>
      <c r="FA816" s="259"/>
      <c r="FB816" s="259" t="n">
        <f aca="false">FB815+EZ816</f>
        <v>0</v>
      </c>
      <c r="FC816" s="259"/>
      <c r="FD816" s="259" t="n">
        <f aca="false">FD815+FB816</f>
        <v>0</v>
      </c>
      <c r="FE816" s="259"/>
      <c r="FF816" s="259" t="n">
        <f aca="false">FF815+FD816</f>
        <v>0</v>
      </c>
      <c r="FG816" s="259"/>
      <c r="FH816" s="259" t="n">
        <f aca="false">FH815+FF816</f>
        <v>0</v>
      </c>
      <c r="FI816" s="259"/>
      <c r="FJ816" s="259" t="n">
        <f aca="false">FJ815+FH816</f>
        <v>0</v>
      </c>
      <c r="FK816" s="259"/>
    </row>
    <row r="817" customFormat="false" ht="12.75" hidden="true" customHeight="false" outlineLevel="0" collapsed="false">
      <c r="A817" s="232"/>
      <c r="B817" s="233"/>
      <c r="C817" s="232"/>
      <c r="D817" s="234"/>
      <c r="E817" s="234"/>
      <c r="F817" s="235"/>
      <c r="G817" s="234"/>
      <c r="H817" s="261"/>
      <c r="I817" s="237"/>
      <c r="J817" s="238"/>
      <c r="K817" s="262" t="s">
        <v>165</v>
      </c>
      <c r="L817" s="263" t="e">
        <f aca="false">IF($E811&gt;0,L814/$E811,"-")</f>
        <v>#N/A</v>
      </c>
      <c r="M817" s="263"/>
      <c r="N817" s="263" t="e">
        <f aca="false">IF($E811&gt;0,N814/$E811,"-")</f>
        <v>#N/A</v>
      </c>
      <c r="O817" s="263"/>
      <c r="P817" s="263" t="e">
        <f aca="false">IF($E811&gt;0,P814/$E811,"-")</f>
        <v>#N/A</v>
      </c>
      <c r="Q817" s="263"/>
      <c r="R817" s="263" t="e">
        <f aca="false">IF($E811&gt;0,R814/$E811,"-")</f>
        <v>#N/A</v>
      </c>
      <c r="S817" s="263"/>
      <c r="T817" s="263" t="e">
        <f aca="false">IF($E811&gt;0,T814/$E811,"-")</f>
        <v>#N/A</v>
      </c>
      <c r="U817" s="263"/>
      <c r="V817" s="263" t="e">
        <f aca="false">IF($E811&gt;0,V814/$E811,"-")</f>
        <v>#N/A</v>
      </c>
      <c r="W817" s="263"/>
      <c r="X817" s="263" t="e">
        <f aca="false">IF($E811&gt;0,X814/$E811,"-")</f>
        <v>#N/A</v>
      </c>
      <c r="Y817" s="263"/>
      <c r="Z817" s="263" t="e">
        <f aca="false">IF($E811&gt;0,Z814/$E811,"-")</f>
        <v>#N/A</v>
      </c>
      <c r="AA817" s="263"/>
      <c r="AB817" s="263" t="e">
        <f aca="false">IF($E811&gt;0,AB814/$E811,"-")</f>
        <v>#N/A</v>
      </c>
      <c r="AC817" s="263"/>
      <c r="AD817" s="263" t="e">
        <f aca="false">IF($E811&gt;0,AD814/$E811,"-")</f>
        <v>#N/A</v>
      </c>
      <c r="AE817" s="263"/>
      <c r="AF817" s="263" t="e">
        <f aca="false">IF($E811&gt;0,AF814/$E811,"-")</f>
        <v>#N/A</v>
      </c>
      <c r="AG817" s="263"/>
      <c r="AH817" s="263" t="e">
        <f aca="false">IF($E811&gt;0,AH814/$E811,"-")</f>
        <v>#N/A</v>
      </c>
      <c r="AI817" s="263"/>
      <c r="AJ817" s="263" t="e">
        <f aca="false">IF($E811&gt;0,AJ814/$E811,"-")</f>
        <v>#N/A</v>
      </c>
      <c r="AK817" s="263"/>
      <c r="AL817" s="263" t="e">
        <f aca="false">IF($E811&gt;0,AL814/$E811,"-")</f>
        <v>#N/A</v>
      </c>
      <c r="AM817" s="263"/>
      <c r="AN817" s="263" t="e">
        <f aca="false">IF($E811&gt;0,AN814/$E811,"-")</f>
        <v>#N/A</v>
      </c>
      <c r="AO817" s="263"/>
      <c r="AP817" s="263" t="e">
        <f aca="false">IF($E811&gt;0,AP814/$E811,"-")</f>
        <v>#N/A</v>
      </c>
      <c r="AQ817" s="263"/>
      <c r="AR817" s="263" t="e">
        <f aca="false">IF($E811&gt;0,AR814/$E811,"-")</f>
        <v>#N/A</v>
      </c>
      <c r="AS817" s="263"/>
      <c r="AT817" s="263" t="e">
        <f aca="false">IF($E811&gt;0,AT814/$E811,"-")</f>
        <v>#N/A</v>
      </c>
      <c r="AU817" s="263"/>
      <c r="AV817" s="263" t="e">
        <f aca="false">IF($E811&gt;0,AV814/$E811,"-")</f>
        <v>#N/A</v>
      </c>
      <c r="AW817" s="263"/>
      <c r="AX817" s="263" t="e">
        <f aca="false">IF($E811&gt;0,AX814/$E811,"-")</f>
        <v>#N/A</v>
      </c>
      <c r="AY817" s="263"/>
      <c r="AZ817" s="263" t="e">
        <f aca="false">IF($E811&gt;0,AZ814/$E811,"-")</f>
        <v>#N/A</v>
      </c>
      <c r="BA817" s="263"/>
      <c r="BB817" s="263" t="e">
        <f aca="false">IF($E811&gt;0,BB814/$E811,"-")</f>
        <v>#N/A</v>
      </c>
      <c r="BC817" s="263"/>
      <c r="BD817" s="263" t="e">
        <f aca="false">IF($E811&gt;0,BD814/$E811,"-")</f>
        <v>#N/A</v>
      </c>
      <c r="BE817" s="263"/>
      <c r="BF817" s="263" t="e">
        <f aca="false">IF($E811&gt;0,BF814/$E811,"-")</f>
        <v>#N/A</v>
      </c>
      <c r="BG817" s="263"/>
      <c r="BH817" s="263" t="e">
        <f aca="false">IF($E811&gt;0,BH814/$E811,"-")</f>
        <v>#N/A</v>
      </c>
      <c r="BI817" s="263"/>
      <c r="BJ817" s="263" t="e">
        <f aca="false">IF($E811&gt;0,BJ814/$E811,"-")</f>
        <v>#N/A</v>
      </c>
      <c r="BK817" s="263"/>
      <c r="BL817" s="263" t="e">
        <f aca="false">IF($E811&gt;0,BL814/$E811,"-")</f>
        <v>#N/A</v>
      </c>
      <c r="BM817" s="263"/>
      <c r="BN817" s="263" t="e">
        <f aca="false">IF($E811&gt;0,BN814/$E811,"-")</f>
        <v>#N/A</v>
      </c>
      <c r="BO817" s="263"/>
      <c r="BP817" s="263" t="e">
        <f aca="false">IF($E811&gt;0,BP814/$E811,"-")</f>
        <v>#N/A</v>
      </c>
      <c r="BQ817" s="263"/>
      <c r="BR817" s="263" t="e">
        <f aca="false">IF($E811&gt;0,BR814/$E811,"-")</f>
        <v>#N/A</v>
      </c>
      <c r="BS817" s="263"/>
      <c r="BT817" s="263" t="e">
        <f aca="false">IF($E811&gt;0,BT814/$E811,"-")</f>
        <v>#N/A</v>
      </c>
      <c r="BU817" s="263"/>
      <c r="BV817" s="263" t="e">
        <f aca="false">IF($E811&gt;0,BV814/$E811,"-")</f>
        <v>#N/A</v>
      </c>
      <c r="BW817" s="263"/>
      <c r="BX817" s="263" t="e">
        <f aca="false">IF($E811&gt;0,BX814/$E811,"-")</f>
        <v>#N/A</v>
      </c>
      <c r="BY817" s="263"/>
      <c r="BZ817" s="263" t="e">
        <f aca="false">IF($E811&gt;0,BZ814/$E811,"-")</f>
        <v>#N/A</v>
      </c>
      <c r="CA817" s="263"/>
      <c r="CB817" s="263" t="e">
        <f aca="false">IF($E811&gt;0,CB814/$E811,"-")</f>
        <v>#N/A</v>
      </c>
      <c r="CC817" s="263"/>
      <c r="CD817" s="263" t="e">
        <f aca="false">IF($E811&gt;0,CD814/$E811,"-")</f>
        <v>#N/A</v>
      </c>
      <c r="CE817" s="263"/>
      <c r="CF817" s="263" t="e">
        <f aca="false">IF($E811&gt;0,CF814/$E811,"-")</f>
        <v>#N/A</v>
      </c>
      <c r="CG817" s="263"/>
      <c r="CH817" s="263" t="e">
        <f aca="false">IF($E811&gt;0,CH814/$E811,"-")</f>
        <v>#N/A</v>
      </c>
      <c r="CI817" s="263"/>
      <c r="CJ817" s="263" t="e">
        <f aca="false">IF($E811&gt;0,CJ814/$E811,"-")</f>
        <v>#N/A</v>
      </c>
      <c r="CK817" s="263"/>
      <c r="CL817" s="263" t="e">
        <f aca="false">IF($E811&gt;0,CL814/$E811,"-")</f>
        <v>#N/A</v>
      </c>
      <c r="CM817" s="263"/>
      <c r="CN817" s="263" t="e">
        <f aca="false">IF($E811&gt;0,CN814/$E811,"-")</f>
        <v>#N/A</v>
      </c>
      <c r="CO817" s="263"/>
      <c r="CP817" s="263" t="e">
        <f aca="false">IF($E811&gt;0,CP814/$E811,"-")</f>
        <v>#N/A</v>
      </c>
      <c r="CQ817" s="263"/>
      <c r="CR817" s="263" t="e">
        <f aca="false">IF($E811&gt;0,CR814/$E811,"-")</f>
        <v>#N/A</v>
      </c>
      <c r="CS817" s="263"/>
      <c r="CT817" s="263" t="e">
        <f aca="false">IF($E811&gt;0,CT814/$E811,"-")</f>
        <v>#N/A</v>
      </c>
      <c r="CU817" s="263"/>
      <c r="CV817" s="263" t="e">
        <f aca="false">IF($E811&gt;0,CV814/$E811,"-")</f>
        <v>#N/A</v>
      </c>
      <c r="CW817" s="263"/>
      <c r="CX817" s="263" t="e">
        <f aca="false">IF($E811&gt;0,CX814/$E811,"-")</f>
        <v>#N/A</v>
      </c>
      <c r="CY817" s="263"/>
      <c r="CZ817" s="263" t="e">
        <f aca="false">IF($E811&gt;0,CZ814/$E811,"-")</f>
        <v>#N/A</v>
      </c>
      <c r="DA817" s="263"/>
      <c r="DB817" s="263" t="e">
        <f aca="false">IF($E811&gt;0,DB814/$E811,"-")</f>
        <v>#N/A</v>
      </c>
      <c r="DC817" s="263"/>
      <c r="DD817" s="263" t="e">
        <f aca="false">IF($E811&gt;0,DD814/$E811,"-")</f>
        <v>#N/A</v>
      </c>
      <c r="DE817" s="263"/>
      <c r="DF817" s="263" t="e">
        <f aca="false">IF($E811&gt;0,DF814/$E811,"-")</f>
        <v>#N/A</v>
      </c>
      <c r="DG817" s="263"/>
      <c r="DH817" s="263" t="e">
        <f aca="false">IF($E811&gt;0,DH814/$E811,"-")</f>
        <v>#N/A</v>
      </c>
      <c r="DI817" s="263"/>
      <c r="DJ817" s="298" t="e">
        <f aca="false">IF($E811&gt;0,DJ814/$E811,"-")</f>
        <v>#N/A</v>
      </c>
      <c r="DK817" s="298"/>
      <c r="DL817" s="263" t="e">
        <f aca="false">IF($E811&gt;0,DL814/$E811,"-")</f>
        <v>#N/A</v>
      </c>
      <c r="DM817" s="263"/>
      <c r="DN817" s="263" t="e">
        <f aca="false">IF($E811&gt;0,DN814/$E811,"-")</f>
        <v>#N/A</v>
      </c>
      <c r="DO817" s="263"/>
      <c r="DP817" s="263" t="e">
        <f aca="false">IF($E811&gt;0,DP814/$E811,"-")</f>
        <v>#N/A</v>
      </c>
      <c r="DQ817" s="263"/>
      <c r="DR817" s="263" t="e">
        <f aca="false">IF($E811&gt;0,DR814/$E811,"-")</f>
        <v>#N/A</v>
      </c>
      <c r="DS817" s="263"/>
      <c r="DT817" s="263" t="e">
        <f aca="false">IF($E811&gt;0,DT814/$E811,"-")</f>
        <v>#N/A</v>
      </c>
      <c r="DU817" s="263"/>
      <c r="DV817" s="263" t="e">
        <f aca="false">IF($E811&gt;0,DV814/$E811,"-")</f>
        <v>#N/A</v>
      </c>
      <c r="DW817" s="263"/>
      <c r="DX817" s="263" t="e">
        <f aca="false">IF($E811&gt;0,DX814/$E811,"-")</f>
        <v>#N/A</v>
      </c>
      <c r="DY817" s="263"/>
      <c r="DZ817" s="263" t="e">
        <f aca="false">IF($E811&gt;0,DZ814/$E811,"-")</f>
        <v>#N/A</v>
      </c>
      <c r="EA817" s="263"/>
      <c r="EB817" s="263" t="e">
        <f aca="false">IF($E811&gt;0,EB814/$E811,"-")</f>
        <v>#N/A</v>
      </c>
      <c r="EC817" s="263"/>
      <c r="ED817" s="263" t="e">
        <f aca="false">IF($E811&gt;0,ED814/$E811,"-")</f>
        <v>#N/A</v>
      </c>
      <c r="EE817" s="263"/>
      <c r="EF817" s="263" t="e">
        <f aca="false">IF($E811&gt;0,EF814/$E811,"-")</f>
        <v>#N/A</v>
      </c>
      <c r="EG817" s="263"/>
      <c r="EH817" s="263" t="e">
        <f aca="false">IF($E811&gt;0,EH814/$E811,"-")</f>
        <v>#N/A</v>
      </c>
      <c r="EI817" s="263"/>
      <c r="EJ817" s="263" t="e">
        <f aca="false">IF($E811&gt;0,EJ814/$E811,"-")</f>
        <v>#N/A</v>
      </c>
      <c r="EK817" s="263"/>
      <c r="EL817" s="263" t="e">
        <f aca="false">IF($E811&gt;0,EL814/$E811,"-")</f>
        <v>#N/A</v>
      </c>
      <c r="EM817" s="263"/>
      <c r="EN817" s="263" t="e">
        <f aca="false">IF($E811&gt;0,EN814/$E811,"-")</f>
        <v>#N/A</v>
      </c>
      <c r="EO817" s="263"/>
      <c r="EP817" s="263" t="e">
        <f aca="false">IF($E811&gt;0,EP814/$E811,"-")</f>
        <v>#N/A</v>
      </c>
      <c r="EQ817" s="263"/>
      <c r="ER817" s="263" t="e">
        <f aca="false">IF($E811&gt;0,ER814/$E811,"-")</f>
        <v>#N/A</v>
      </c>
      <c r="ES817" s="263"/>
      <c r="ET817" s="263" t="e">
        <f aca="false">IF($E811&gt;0,ET814/$E811,"-")</f>
        <v>#N/A</v>
      </c>
      <c r="EU817" s="263"/>
      <c r="EV817" s="263" t="e">
        <f aca="false">IF($E811&gt;0,EV814/$E811,"-")</f>
        <v>#N/A</v>
      </c>
      <c r="EW817" s="263"/>
      <c r="EX817" s="264" t="e">
        <f aca="false">IF($E811&gt;0,EX814/$E811,"-")</f>
        <v>#N/A</v>
      </c>
      <c r="EY817" s="264"/>
      <c r="EZ817" s="263" t="e">
        <f aca="false">IF($E811&gt;0,EZ814/$E811,"-")</f>
        <v>#N/A</v>
      </c>
      <c r="FA817" s="263"/>
      <c r="FB817" s="263" t="e">
        <f aca="false">IF($E811&gt;0,FB814/$E811,"-")</f>
        <v>#N/A</v>
      </c>
      <c r="FC817" s="263"/>
      <c r="FD817" s="263" t="e">
        <f aca="false">IF($E811&gt;0,FD814/$E811,"-")</f>
        <v>#N/A</v>
      </c>
      <c r="FE817" s="263"/>
      <c r="FF817" s="263" t="e">
        <f aca="false">IF($E811&gt;0,FF814/$E811,"-")</f>
        <v>#N/A</v>
      </c>
      <c r="FG817" s="263"/>
      <c r="FH817" s="263" t="e">
        <f aca="false">IF($E811&gt;0,FH814/$E811,"-")</f>
        <v>#N/A</v>
      </c>
      <c r="FI817" s="263"/>
      <c r="FJ817" s="263" t="e">
        <f aca="false">IF($E811&gt;0,FJ814/$E811,"-")</f>
        <v>#N/A</v>
      </c>
      <c r="FK817" s="263"/>
    </row>
    <row r="818" customFormat="false" ht="12.75" hidden="true" customHeight="false" outlineLevel="0" collapsed="false">
      <c r="A818" s="232"/>
      <c r="B818" s="233"/>
      <c r="C818" s="232"/>
      <c r="D818" s="234"/>
      <c r="E818" s="234"/>
      <c r="F818" s="235"/>
      <c r="G818" s="234"/>
      <c r="H818" s="234"/>
      <c r="I818" s="237"/>
      <c r="J818" s="238"/>
      <c r="K818" s="265" t="s">
        <v>166</v>
      </c>
      <c r="L818" s="266" t="e">
        <f aca="false">IF($E811&gt;0,L816/$E811,"-")</f>
        <v>#N/A</v>
      </c>
      <c r="M818" s="266"/>
      <c r="N818" s="266" t="e">
        <f aca="false">IF($E811&gt;0,N816/$E811,"-")</f>
        <v>#N/A</v>
      </c>
      <c r="O818" s="266"/>
      <c r="P818" s="266" t="e">
        <f aca="false">IF($E811&gt;0,P816/$E811,"-")</f>
        <v>#N/A</v>
      </c>
      <c r="Q818" s="266"/>
      <c r="R818" s="266" t="e">
        <f aca="false">IF($E811&gt;0,R816/$E811,"-")</f>
        <v>#N/A</v>
      </c>
      <c r="S818" s="266"/>
      <c r="T818" s="266" t="e">
        <f aca="false">IF($E811&gt;0,T816/$E811,"-")</f>
        <v>#N/A</v>
      </c>
      <c r="U818" s="266"/>
      <c r="V818" s="266" t="e">
        <f aca="false">IF($E811&gt;0,V816/$E811,"-")</f>
        <v>#N/A</v>
      </c>
      <c r="W818" s="266"/>
      <c r="X818" s="266" t="e">
        <f aca="false">IF($E811&gt;0,X816/$E811,"-")</f>
        <v>#N/A</v>
      </c>
      <c r="Y818" s="266"/>
      <c r="Z818" s="266" t="e">
        <f aca="false">IF($E811&gt;0,Z816/$E811,"-")</f>
        <v>#N/A</v>
      </c>
      <c r="AA818" s="266"/>
      <c r="AB818" s="266" t="e">
        <f aca="false">IF($E811&gt;0,AB816/$E811,"-")</f>
        <v>#N/A</v>
      </c>
      <c r="AC818" s="266"/>
      <c r="AD818" s="266" t="e">
        <f aca="false">IF($E811&gt;0,AD816/$E811,"-")</f>
        <v>#N/A</v>
      </c>
      <c r="AE818" s="266"/>
      <c r="AF818" s="266" t="e">
        <f aca="false">IF($E811&gt;0,AF816/$E811,"-")</f>
        <v>#N/A</v>
      </c>
      <c r="AG818" s="266"/>
      <c r="AH818" s="266" t="e">
        <f aca="false">IF($E811&gt;0,AH816/$E811,"-")</f>
        <v>#N/A</v>
      </c>
      <c r="AI818" s="266"/>
      <c r="AJ818" s="266" t="e">
        <f aca="false">IF($E811&gt;0,AJ816/$E811,"-")</f>
        <v>#N/A</v>
      </c>
      <c r="AK818" s="266"/>
      <c r="AL818" s="266" t="e">
        <f aca="false">IF($E811&gt;0,AL816/$E811,"-")</f>
        <v>#N/A</v>
      </c>
      <c r="AM818" s="266"/>
      <c r="AN818" s="266" t="e">
        <f aca="false">IF($E811&gt;0,AN816/$E811,"-")</f>
        <v>#N/A</v>
      </c>
      <c r="AO818" s="266"/>
      <c r="AP818" s="266" t="e">
        <f aca="false">IF($E811&gt;0,AP816/$E811,"-")</f>
        <v>#N/A</v>
      </c>
      <c r="AQ818" s="266"/>
      <c r="AR818" s="266" t="e">
        <f aca="false">IF($E811&gt;0,AR816/$E811,"-")</f>
        <v>#N/A</v>
      </c>
      <c r="AS818" s="266"/>
      <c r="AT818" s="266" t="e">
        <f aca="false">IF($E811&gt;0,AT816/$E811,"-")</f>
        <v>#N/A</v>
      </c>
      <c r="AU818" s="266"/>
      <c r="AV818" s="266" t="e">
        <f aca="false">IF($E811&gt;0,AV816/$E811,"-")</f>
        <v>#N/A</v>
      </c>
      <c r="AW818" s="266"/>
      <c r="AX818" s="266" t="e">
        <f aca="false">IF($E811&gt;0,AX816/$E811,"-")</f>
        <v>#N/A</v>
      </c>
      <c r="AY818" s="266"/>
      <c r="AZ818" s="266" t="e">
        <f aca="false">IF($E811&gt;0,AZ816/$E811,"-")</f>
        <v>#N/A</v>
      </c>
      <c r="BA818" s="266"/>
      <c r="BB818" s="266" t="e">
        <f aca="false">IF($E811&gt;0,BB816/$E811,"-")</f>
        <v>#N/A</v>
      </c>
      <c r="BC818" s="266"/>
      <c r="BD818" s="266" t="e">
        <f aca="false">IF($E811&gt;0,BD816/$E811,"-")</f>
        <v>#N/A</v>
      </c>
      <c r="BE818" s="266"/>
      <c r="BF818" s="266" t="e">
        <f aca="false">IF($E811&gt;0,BF816/$E811,"-")</f>
        <v>#N/A</v>
      </c>
      <c r="BG818" s="266"/>
      <c r="BH818" s="266" t="e">
        <f aca="false">IF($E811&gt;0,BH816/$E811,"-")</f>
        <v>#N/A</v>
      </c>
      <c r="BI818" s="266"/>
      <c r="BJ818" s="266" t="e">
        <f aca="false">IF($E811&gt;0,BJ816/$E811,"-")</f>
        <v>#N/A</v>
      </c>
      <c r="BK818" s="266"/>
      <c r="BL818" s="266" t="e">
        <f aca="false">IF($E811&gt;0,BL816/$E811,"-")</f>
        <v>#N/A</v>
      </c>
      <c r="BM818" s="266"/>
      <c r="BN818" s="266" t="e">
        <f aca="false">IF($E811&gt;0,BN816/$E811,"-")</f>
        <v>#N/A</v>
      </c>
      <c r="BO818" s="266"/>
      <c r="BP818" s="266" t="e">
        <f aca="false">IF($E811&gt;0,BP816/$E811,"-")</f>
        <v>#N/A</v>
      </c>
      <c r="BQ818" s="266"/>
      <c r="BR818" s="300" t="e">
        <f aca="false">IF($E811&gt;0,BR816/$E811,"-")</f>
        <v>#N/A</v>
      </c>
      <c r="BS818" s="300"/>
      <c r="BT818" s="300" t="e">
        <f aca="false">IF($E811&gt;0,BT816/$E811,"-")</f>
        <v>#N/A</v>
      </c>
      <c r="BU818" s="300"/>
      <c r="BV818" s="300" t="e">
        <f aca="false">IF($E811&gt;0,BV816/$E811,"-")</f>
        <v>#N/A</v>
      </c>
      <c r="BW818" s="300"/>
      <c r="BX818" s="300" t="e">
        <f aca="false">IF($E811&gt;0,BX816/$E811,"-")</f>
        <v>#N/A</v>
      </c>
      <c r="BY818" s="300"/>
      <c r="BZ818" s="300" t="e">
        <f aca="false">IF($E811&gt;0,BZ816/$E811,"-")</f>
        <v>#N/A</v>
      </c>
      <c r="CA818" s="300"/>
      <c r="CB818" s="300" t="e">
        <f aca="false">IF($E811&gt;0,CB816/$E811,"-")</f>
        <v>#N/A</v>
      </c>
      <c r="CC818" s="300"/>
      <c r="CD818" s="300" t="e">
        <f aca="false">IF($E811&gt;0,CD816/$E811,"-")</f>
        <v>#N/A</v>
      </c>
      <c r="CE818" s="300"/>
      <c r="CF818" s="300" t="e">
        <f aca="false">IF($E811&gt;0,CF816/$E811,"-")</f>
        <v>#N/A</v>
      </c>
      <c r="CG818" s="300"/>
      <c r="CH818" s="300" t="e">
        <f aca="false">IF($E811&gt;0,CH816/$E811,"-")</f>
        <v>#N/A</v>
      </c>
      <c r="CI818" s="300"/>
      <c r="CJ818" s="300" t="e">
        <f aca="false">IF($E811&gt;0,CJ816/$E811,"-")</f>
        <v>#N/A</v>
      </c>
      <c r="CK818" s="300"/>
      <c r="CL818" s="300" t="e">
        <f aca="false">IF($E811&gt;0,CL816/$E811,"-")</f>
        <v>#N/A</v>
      </c>
      <c r="CM818" s="300"/>
      <c r="CN818" s="300" t="e">
        <f aca="false">IF($E811&gt;0,CN816/$E811,"-")</f>
        <v>#N/A</v>
      </c>
      <c r="CO818" s="300"/>
      <c r="CP818" s="300" t="e">
        <f aca="false">IF($E811&gt;0,CP816/$E811,"-")</f>
        <v>#N/A</v>
      </c>
      <c r="CQ818" s="300"/>
      <c r="CR818" s="300" t="e">
        <f aca="false">IF($E811&gt;0,CR816/$E811,"-")</f>
        <v>#N/A</v>
      </c>
      <c r="CS818" s="300"/>
      <c r="CT818" s="300" t="e">
        <f aca="false">IF($E811&gt;0,CT816/$E811,"-")</f>
        <v>#N/A</v>
      </c>
      <c r="CU818" s="300"/>
      <c r="CV818" s="300" t="e">
        <f aca="false">IF($E811&gt;0,CV816/$E811,"-")</f>
        <v>#N/A</v>
      </c>
      <c r="CW818" s="300"/>
      <c r="CX818" s="300" t="e">
        <f aca="false">IF($E811&gt;0,CX816/$E811,"-")</f>
        <v>#N/A</v>
      </c>
      <c r="CY818" s="300"/>
      <c r="CZ818" s="300" t="e">
        <f aca="false">IF($E811&gt;0,CZ816/$E811,"-")</f>
        <v>#N/A</v>
      </c>
      <c r="DA818" s="300"/>
      <c r="DB818" s="300" t="e">
        <f aca="false">IF($E811&gt;0,DB816/$E811,"-")</f>
        <v>#N/A</v>
      </c>
      <c r="DC818" s="300"/>
      <c r="DD818" s="300" t="e">
        <f aca="false">IF($E811&gt;0,DD816/$E811,"-")</f>
        <v>#N/A</v>
      </c>
      <c r="DE818" s="300"/>
      <c r="DF818" s="300" t="e">
        <f aca="false">IF($E811&gt;0,DF816/$E811,"-")</f>
        <v>#N/A</v>
      </c>
      <c r="DG818" s="300"/>
      <c r="DH818" s="300" t="e">
        <f aca="false">IF($E811&gt;0,DH816/$E811,"-")</f>
        <v>#N/A</v>
      </c>
      <c r="DI818" s="300"/>
      <c r="DJ818" s="301" t="e">
        <f aca="false">IF($E811&gt;0,DJ816/$E811,"-")</f>
        <v>#N/A</v>
      </c>
      <c r="DK818" s="301"/>
      <c r="DL818" s="300" t="e">
        <f aca="false">IF($E811&gt;0,DL816/$E811,"-")</f>
        <v>#N/A</v>
      </c>
      <c r="DM818" s="300"/>
      <c r="DN818" s="300" t="e">
        <f aca="false">IF($E811&gt;0,DN816/$E811,"-")</f>
        <v>#N/A</v>
      </c>
      <c r="DO818" s="300"/>
      <c r="DP818" s="300" t="e">
        <f aca="false">IF($E811&gt;0,DP816/$E811,"-")</f>
        <v>#N/A</v>
      </c>
      <c r="DQ818" s="300"/>
      <c r="DR818" s="300" t="e">
        <f aca="false">IF($E811&gt;0,DR816/$E811,"-")</f>
        <v>#N/A</v>
      </c>
      <c r="DS818" s="300"/>
      <c r="DT818" s="300" t="e">
        <f aca="false">IF($E811&gt;0,DT816/$E811,"-")</f>
        <v>#N/A</v>
      </c>
      <c r="DU818" s="300"/>
      <c r="DV818" s="300" t="e">
        <f aca="false">IF($E811&gt;0,DV816/$E811,"-")</f>
        <v>#N/A</v>
      </c>
      <c r="DW818" s="300"/>
      <c r="DX818" s="300" t="e">
        <f aca="false">IF($E811&gt;0,DX816/$E811,"-")</f>
        <v>#N/A</v>
      </c>
      <c r="DY818" s="300"/>
      <c r="DZ818" s="300" t="e">
        <f aca="false">IF($E811&gt;0,DZ816/$E811,"-")</f>
        <v>#N/A</v>
      </c>
      <c r="EA818" s="300"/>
      <c r="EB818" s="300" t="e">
        <f aca="false">IF($E811&gt;0,EB816/$E811,"-")</f>
        <v>#N/A</v>
      </c>
      <c r="EC818" s="300"/>
      <c r="ED818" s="300" t="e">
        <f aca="false">IF($E811&gt;0,ED816/$E811,"-")</f>
        <v>#N/A</v>
      </c>
      <c r="EE818" s="300"/>
      <c r="EF818" s="300" t="e">
        <f aca="false">IF($E811&gt;0,EF816/$E811,"-")</f>
        <v>#N/A</v>
      </c>
      <c r="EG818" s="300"/>
      <c r="EH818" s="300" t="e">
        <f aca="false">IF($E811&gt;0,EH816/$E811,"-")</f>
        <v>#N/A</v>
      </c>
      <c r="EI818" s="300"/>
      <c r="EJ818" s="300" t="e">
        <f aca="false">IF($E811&gt;0,EJ816/$E811,"-")</f>
        <v>#N/A</v>
      </c>
      <c r="EK818" s="300"/>
      <c r="EL818" s="300" t="e">
        <f aca="false">IF($E811&gt;0,EL816/$E811,"-")</f>
        <v>#N/A</v>
      </c>
      <c r="EM818" s="300"/>
      <c r="EN818" s="300" t="e">
        <f aca="false">IF($E811&gt;0,EN816/$E811,"-")</f>
        <v>#N/A</v>
      </c>
      <c r="EO818" s="300"/>
      <c r="EP818" s="300" t="e">
        <f aca="false">IF($E811&gt;0,EP816/$E811,"-")</f>
        <v>#N/A</v>
      </c>
      <c r="EQ818" s="300"/>
      <c r="ER818" s="300" t="e">
        <f aca="false">IF($E811&gt;0,ER816/$E811,"-")</f>
        <v>#N/A</v>
      </c>
      <c r="ES818" s="300"/>
      <c r="ET818" s="300" t="e">
        <f aca="false">IF($E811&gt;0,ET816/$E811,"-")</f>
        <v>#N/A</v>
      </c>
      <c r="EU818" s="300"/>
      <c r="EV818" s="300" t="e">
        <f aca="false">IF($E811&gt;0,EV816/$E811,"-")</f>
        <v>#N/A</v>
      </c>
      <c r="EW818" s="300"/>
      <c r="EX818" s="302" t="e">
        <f aca="false">IF($E811&gt;0,EX816/$E811,"-")</f>
        <v>#N/A</v>
      </c>
      <c r="EY818" s="302"/>
      <c r="EZ818" s="300" t="e">
        <f aca="false">IF($E811&gt;0,EZ816/$E811,"-")</f>
        <v>#N/A</v>
      </c>
      <c r="FA818" s="300"/>
      <c r="FB818" s="300" t="e">
        <f aca="false">IF($E811&gt;0,FB816/$E811,"-")</f>
        <v>#N/A</v>
      </c>
      <c r="FC818" s="300"/>
      <c r="FD818" s="300" t="e">
        <f aca="false">IF($E811&gt;0,FD816/$E811,"-")</f>
        <v>#N/A</v>
      </c>
      <c r="FE818" s="300"/>
      <c r="FF818" s="300" t="e">
        <f aca="false">IF($E811&gt;0,FF816/$E811,"-")</f>
        <v>#N/A</v>
      </c>
      <c r="FG818" s="300"/>
      <c r="FH818" s="300" t="e">
        <f aca="false">IF($E811&gt;0,FH816/$E811,"-")</f>
        <v>#N/A</v>
      </c>
      <c r="FI818" s="300"/>
      <c r="FJ818" s="300" t="e">
        <f aca="false">IF($E811&gt;0,FJ816/$E811,"-")</f>
        <v>#N/A</v>
      </c>
      <c r="FK818" s="300"/>
    </row>
    <row r="819" customFormat="false" ht="13.8" hidden="true" customHeight="false" outlineLevel="0" collapsed="false">
      <c r="A819" s="268"/>
      <c r="B819" s="269"/>
      <c r="C819" s="269"/>
      <c r="D819" s="271"/>
      <c r="E819" s="271"/>
      <c r="F819" s="269"/>
      <c r="G819" s="269"/>
      <c r="H819" s="269"/>
      <c r="I819" s="269"/>
      <c r="J819" s="269"/>
      <c r="K819" s="269"/>
      <c r="L819" s="274"/>
      <c r="M819" s="274"/>
      <c r="N819" s="274"/>
      <c r="O819" s="274"/>
      <c r="P819" s="274"/>
      <c r="Q819" s="274"/>
      <c r="R819" s="275"/>
      <c r="S819" s="275"/>
      <c r="T819" s="276"/>
      <c r="U819" s="276"/>
      <c r="V819" s="274"/>
      <c r="W819" s="274"/>
      <c r="X819" s="274"/>
      <c r="Y819" s="274"/>
      <c r="Z819" s="275"/>
      <c r="AA819" s="275"/>
      <c r="AB819" s="276"/>
      <c r="AC819" s="276"/>
      <c r="AD819" s="274"/>
      <c r="AE819" s="274"/>
      <c r="AF819" s="274"/>
      <c r="AG819" s="274"/>
      <c r="AH819" s="275"/>
      <c r="AI819" s="275"/>
      <c r="AJ819" s="276"/>
      <c r="AK819" s="276"/>
      <c r="AL819" s="274"/>
      <c r="AM819" s="274"/>
      <c r="AN819" s="274"/>
      <c r="AO819" s="274"/>
      <c r="AP819" s="275"/>
      <c r="AQ819" s="275"/>
      <c r="AR819" s="276"/>
      <c r="AS819" s="276"/>
      <c r="AT819" s="277"/>
      <c r="AU819" s="277"/>
      <c r="AV819" s="277"/>
      <c r="AW819" s="277"/>
      <c r="AX819" s="277"/>
      <c r="AY819" s="278"/>
      <c r="AZ819" s="279"/>
      <c r="BA819" s="277"/>
      <c r="BB819" s="277"/>
      <c r="BC819" s="277"/>
      <c r="BD819" s="277"/>
      <c r="BE819" s="277"/>
      <c r="BF819" s="277"/>
      <c r="BG819" s="278"/>
      <c r="BH819" s="279"/>
      <c r="BI819" s="277"/>
      <c r="BJ819" s="277"/>
      <c r="BK819" s="277"/>
      <c r="BL819" s="277"/>
      <c r="BM819" s="277"/>
      <c r="BN819" s="277"/>
      <c r="BO819" s="278"/>
      <c r="BP819" s="279"/>
      <c r="BQ819" s="277"/>
      <c r="BR819" s="277"/>
      <c r="BS819" s="277"/>
      <c r="BT819" s="277"/>
      <c r="BU819" s="277"/>
      <c r="BV819" s="277"/>
      <c r="BW819" s="278"/>
      <c r="BX819" s="279"/>
      <c r="BY819" s="277"/>
      <c r="BZ819" s="277"/>
      <c r="CA819" s="277"/>
      <c r="CB819" s="277"/>
      <c r="CC819" s="277"/>
      <c r="CD819" s="275"/>
      <c r="CE819" s="275"/>
      <c r="CF819" s="276"/>
      <c r="CG819" s="276"/>
      <c r="CH819" s="274"/>
      <c r="CI819" s="274"/>
      <c r="CJ819" s="274"/>
      <c r="CK819" s="274"/>
      <c r="CL819" s="275"/>
      <c r="CM819" s="275"/>
      <c r="CN819" s="276"/>
      <c r="CO819" s="276"/>
      <c r="CP819" s="280"/>
      <c r="CQ819" s="280"/>
      <c r="CR819" s="280"/>
      <c r="CS819" s="280"/>
      <c r="CT819" s="281"/>
      <c r="CU819" s="282"/>
      <c r="CV819" s="283"/>
      <c r="CW819" s="281"/>
      <c r="CX819" s="281"/>
      <c r="CY819" s="281"/>
      <c r="CZ819" s="281"/>
      <c r="DA819" s="281"/>
      <c r="DB819" s="281"/>
      <c r="DC819" s="282"/>
      <c r="DD819" s="283"/>
      <c r="DE819" s="281"/>
      <c r="DF819" s="281"/>
      <c r="DG819" s="281"/>
      <c r="DH819" s="281"/>
      <c r="DI819" s="281"/>
      <c r="DJ819" s="284"/>
      <c r="DK819" s="285"/>
      <c r="DL819" s="283"/>
      <c r="DM819" s="281"/>
      <c r="DN819" s="281"/>
      <c r="DO819" s="281"/>
      <c r="DP819" s="281"/>
      <c r="DQ819" s="281"/>
      <c r="DR819" s="281"/>
      <c r="DS819" s="282"/>
      <c r="DT819" s="283"/>
      <c r="DU819" s="281"/>
      <c r="DV819" s="281"/>
      <c r="DW819" s="281"/>
      <c r="DX819" s="281"/>
      <c r="DY819" s="281"/>
      <c r="DZ819" s="281"/>
      <c r="EA819" s="282"/>
      <c r="EB819" s="283"/>
      <c r="EC819" s="281"/>
      <c r="ED819" s="281"/>
      <c r="EE819" s="281"/>
      <c r="EF819" s="281"/>
      <c r="EG819" s="281"/>
      <c r="EH819" s="281"/>
      <c r="EI819" s="282"/>
      <c r="EJ819" s="283"/>
      <c r="EK819" s="281"/>
      <c r="EL819" s="281"/>
      <c r="EM819" s="281"/>
      <c r="EN819" s="281"/>
      <c r="EO819" s="281"/>
      <c r="EP819" s="281"/>
      <c r="EQ819" s="282"/>
      <c r="ER819" s="283"/>
      <c r="ES819" s="281"/>
      <c r="ET819" s="281"/>
      <c r="EU819" s="281"/>
      <c r="EV819" s="281"/>
      <c r="EW819" s="281"/>
      <c r="EX819" s="286"/>
      <c r="EY819" s="287"/>
      <c r="EZ819" s="283"/>
      <c r="FA819" s="281"/>
      <c r="FB819" s="281"/>
      <c r="FC819" s="281"/>
      <c r="FD819" s="281"/>
      <c r="FE819" s="281"/>
      <c r="FF819" s="281"/>
      <c r="FG819" s="282"/>
      <c r="FH819" s="283"/>
      <c r="FI819" s="281"/>
      <c r="FJ819" s="281"/>
      <c r="FK819" s="281"/>
    </row>
    <row r="820" customFormat="false" ht="12.75" hidden="true" customHeight="false" outlineLevel="0" collapsed="false"/>
    <row r="821" customFormat="false" ht="12.75" hidden="true" customHeight="false" outlineLevel="0" collapsed="false"/>
    <row r="822" customFormat="false" ht="12.75" hidden="true" customHeight="false" outlineLevel="0" collapsed="false">
      <c r="AV822" s="400"/>
      <c r="AW822" s="400"/>
    </row>
    <row r="823" customFormat="false" ht="12.75" hidden="true" customHeight="false" outlineLevel="0" collapsed="false">
      <c r="AV823" s="400"/>
      <c r="AW823" s="400"/>
    </row>
    <row r="824" customFormat="false" ht="12.75" hidden="true" customHeight="false" outlineLevel="0" collapsed="false"/>
    <row r="825" customFormat="false" ht="12.75" hidden="true" customHeight="false" outlineLevel="0" collapsed="false"/>
    <row r="826" customFormat="false" ht="12.75" hidden="true" customHeight="false" outlineLevel="0" collapsed="false"/>
    <row r="827" customFormat="false" ht="12.75" hidden="true" customHeight="false" outlineLevel="0" collapsed="false"/>
    <row r="828" customFormat="false" ht="12.75" hidden="true" customHeight="false" outlineLevel="0" collapsed="false"/>
    <row r="829" customFormat="false" ht="12.75" hidden="true" customHeight="false" outlineLevel="0" collapsed="false"/>
    <row r="830" customFormat="false" ht="12.75" hidden="true" customHeight="false" outlineLevel="0" collapsed="false"/>
    <row r="831" customFormat="false" ht="12.75" hidden="true" customHeight="false" outlineLevel="0" collapsed="false"/>
    <row r="832" customFormat="false" ht="12.75" hidden="true" customHeight="false" outlineLevel="0" collapsed="false"/>
    <row r="833" customFormat="false" ht="12.75" hidden="true" customHeight="false" outlineLevel="0" collapsed="false"/>
    <row r="834" customFormat="false" ht="12.75" hidden="true" customHeight="false" outlineLevel="0" collapsed="false"/>
    <row r="835" customFormat="false" ht="12.75" hidden="true" customHeight="false" outlineLevel="0" collapsed="false"/>
  </sheetData>
  <autoFilter ref="A8:B562"/>
  <mergeCells count="70879">
    <mergeCell ref="A1:DC2"/>
    <mergeCell ref="EX1:EY4"/>
    <mergeCell ref="J3:K3"/>
    <mergeCell ref="AP4:AQ4"/>
    <mergeCell ref="BJ4:BK4"/>
    <mergeCell ref="A5:A7"/>
    <mergeCell ref="B5:B7"/>
    <mergeCell ref="C5:C7"/>
    <mergeCell ref="D5:D7"/>
    <mergeCell ref="E5:E7"/>
    <mergeCell ref="F5:F7"/>
    <mergeCell ref="G5:G6"/>
    <mergeCell ref="I5:I7"/>
    <mergeCell ref="J5:J7"/>
    <mergeCell ref="K5:K7"/>
    <mergeCell ref="L5:S5"/>
    <mergeCell ref="T5:AA5"/>
    <mergeCell ref="AB5:AI5"/>
    <mergeCell ref="AJ5:AS5"/>
    <mergeCell ref="AT5:BA5"/>
    <mergeCell ref="BB5:BI5"/>
    <mergeCell ref="BJ5:BS5"/>
    <mergeCell ref="BT5:CA5"/>
    <mergeCell ref="CB5:CI5"/>
    <mergeCell ref="CJ5:CS5"/>
    <mergeCell ref="CT5:DA5"/>
    <mergeCell ref="DB5:DK5"/>
    <mergeCell ref="DL5:DS5"/>
    <mergeCell ref="DT5:EA5"/>
    <mergeCell ref="EB5:EI5"/>
    <mergeCell ref="EJ5:ES5"/>
    <mergeCell ref="ET5:FA5"/>
    <mergeCell ref="FB5:FK5"/>
    <mergeCell ref="FL5:FS5"/>
    <mergeCell ref="FT5:GC5"/>
    <mergeCell ref="GD5:GK5"/>
    <mergeCell ref="GL5:GS5"/>
    <mergeCell ref="GT5:HA5"/>
    <mergeCell ref="HB5:HI5"/>
    <mergeCell ref="L6:M6"/>
    <mergeCell ref="N6:O6"/>
    <mergeCell ref="P6:Q6"/>
    <mergeCell ref="R6:S6"/>
    <mergeCell ref="T6:U6"/>
    <mergeCell ref="V6:W6"/>
    <mergeCell ref="X6:Y6"/>
    <mergeCell ref="Z6:AA6"/>
    <mergeCell ref="AB6:AC6"/>
    <mergeCell ref="AD6:AE6"/>
    <mergeCell ref="AF6:AG6"/>
    <mergeCell ref="AH6:AI6"/>
    <mergeCell ref="AJ6:AK6"/>
    <mergeCell ref="AL6:AM6"/>
    <mergeCell ref="AN6:AO6"/>
    <mergeCell ref="AP6:AQ6"/>
    <mergeCell ref="AR6:AS6"/>
    <mergeCell ref="AT6:AU6"/>
    <mergeCell ref="AV6:AW6"/>
    <mergeCell ref="AX6:AY6"/>
    <mergeCell ref="AZ6:BA6"/>
    <mergeCell ref="BB6:BC6"/>
    <mergeCell ref="BD6:BE6"/>
    <mergeCell ref="BF6:BG6"/>
    <mergeCell ref="BH6:BI6"/>
    <mergeCell ref="BJ6:BK6"/>
    <mergeCell ref="BL6:BM6"/>
    <mergeCell ref="BN6:BO6"/>
    <mergeCell ref="BP6:BQ6"/>
    <mergeCell ref="BR6:BS6"/>
    <mergeCell ref="BT6:BU6"/>
    <mergeCell ref="BV6:BW6"/>
    <mergeCell ref="BX6:BY6"/>
    <mergeCell ref="BZ6:CA6"/>
    <mergeCell ref="CB6:CC6"/>
    <mergeCell ref="CD6:CE6"/>
    <mergeCell ref="CF6:CG6"/>
    <mergeCell ref="CH6:CI6"/>
    <mergeCell ref="CJ6:CK6"/>
    <mergeCell ref="CL6:CM6"/>
    <mergeCell ref="CN6:CO6"/>
    <mergeCell ref="CP6:CQ6"/>
    <mergeCell ref="CR6:CS6"/>
    <mergeCell ref="CT6:CU6"/>
    <mergeCell ref="CV6:CW6"/>
    <mergeCell ref="CX6:CY6"/>
    <mergeCell ref="CZ6:DA6"/>
    <mergeCell ref="DB6:DC6"/>
    <mergeCell ref="DD6:DE6"/>
    <mergeCell ref="DF6:DG6"/>
    <mergeCell ref="DH6:DI6"/>
    <mergeCell ref="DJ6:DK6"/>
    <mergeCell ref="DL6:DM6"/>
    <mergeCell ref="DN6:DO6"/>
    <mergeCell ref="DP6:DQ6"/>
    <mergeCell ref="DR6:DS6"/>
    <mergeCell ref="DT6:DU6"/>
    <mergeCell ref="DV6:DW6"/>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 ref="FL6:FM6"/>
    <mergeCell ref="FN6:FO6"/>
    <mergeCell ref="FP6:FQ6"/>
    <mergeCell ref="FR6:FS6"/>
    <mergeCell ref="FT6:FU6"/>
    <mergeCell ref="FV6:FW6"/>
    <mergeCell ref="FX6:FY6"/>
    <mergeCell ref="FZ6:GA6"/>
    <mergeCell ref="GB6:GC6"/>
    <mergeCell ref="GD6:GE6"/>
    <mergeCell ref="GF6:GG6"/>
    <mergeCell ref="GH6:GI6"/>
    <mergeCell ref="GJ6:GK6"/>
    <mergeCell ref="GL6:GM6"/>
    <mergeCell ref="GN6:GO6"/>
    <mergeCell ref="GP6:GQ6"/>
    <mergeCell ref="GR6:GS6"/>
    <mergeCell ref="GT6:GU6"/>
    <mergeCell ref="GV6:GW6"/>
    <mergeCell ref="GX6:GY6"/>
    <mergeCell ref="GZ6:HA6"/>
    <mergeCell ref="HB6:HC6"/>
    <mergeCell ref="HD6:HE6"/>
    <mergeCell ref="HF6:HG6"/>
    <mergeCell ref="HH6:HI6"/>
    <mergeCell ref="HJ6:HK6"/>
    <mergeCell ref="L8:S8"/>
    <mergeCell ref="T8:AA8"/>
    <mergeCell ref="AB8:AI8"/>
    <mergeCell ref="AJ8:AS8"/>
    <mergeCell ref="AT8:BA8"/>
    <mergeCell ref="BB8:BI8"/>
    <mergeCell ref="BJ8:BS8"/>
    <mergeCell ref="BT8:CA8"/>
    <mergeCell ref="CB8:CI8"/>
    <mergeCell ref="CJ8:CS8"/>
    <mergeCell ref="CT8:DA8"/>
    <mergeCell ref="DB8:DK8"/>
    <mergeCell ref="DL8:DS8"/>
    <mergeCell ref="DT8:EA8"/>
    <mergeCell ref="EB8:EI8"/>
    <mergeCell ref="EJ8:ES8"/>
    <mergeCell ref="ET8:FA8"/>
    <mergeCell ref="FB8:FK8"/>
    <mergeCell ref="FL8:FS8"/>
    <mergeCell ref="FT8:GC8"/>
    <mergeCell ref="GD8:GK8"/>
    <mergeCell ref="GL8:GS8"/>
    <mergeCell ref="GT8:HA8"/>
    <mergeCell ref="HB8:HI8"/>
    <mergeCell ref="HJ8:HK8"/>
    <mergeCell ref="L9:M9"/>
    <mergeCell ref="N9:O9"/>
    <mergeCell ref="P9:Q9"/>
    <mergeCell ref="R9:S9"/>
    <mergeCell ref="T9:U9"/>
    <mergeCell ref="V9:W9"/>
    <mergeCell ref="X9:Y9"/>
    <mergeCell ref="Z9:AA9"/>
    <mergeCell ref="AB9:AC9"/>
    <mergeCell ref="AD9:AE9"/>
    <mergeCell ref="AF9:AG9"/>
    <mergeCell ref="AH9:AI9"/>
    <mergeCell ref="AJ9:AK9"/>
    <mergeCell ref="AL9:AM9"/>
    <mergeCell ref="AN9:AO9"/>
    <mergeCell ref="AP9:AQ9"/>
    <mergeCell ref="AR9:AS9"/>
    <mergeCell ref="CD9:CE9"/>
    <mergeCell ref="CF9:CG9"/>
    <mergeCell ref="CH9:CI9"/>
    <mergeCell ref="CJ9:CK9"/>
    <mergeCell ref="CL9:CM9"/>
    <mergeCell ref="CN9:CO9"/>
    <mergeCell ref="CP9:CQ9"/>
    <mergeCell ref="CR9:CS9"/>
    <mergeCell ref="A10:A17"/>
    <mergeCell ref="B10:B17"/>
    <mergeCell ref="C10:C17"/>
    <mergeCell ref="D10:D17"/>
    <mergeCell ref="E10:E17"/>
    <mergeCell ref="F10:F17"/>
    <mergeCell ref="G10:G17"/>
    <mergeCell ref="I10:I17"/>
    <mergeCell ref="J10:J17"/>
    <mergeCell ref="L10:M10"/>
    <mergeCell ref="N10:O10"/>
    <mergeCell ref="P10:Q10"/>
    <mergeCell ref="R10:S10"/>
    <mergeCell ref="T10:U10"/>
    <mergeCell ref="V10:W10"/>
    <mergeCell ref="X10:Y10"/>
    <mergeCell ref="Z10:AA10"/>
    <mergeCell ref="AB10:AC10"/>
    <mergeCell ref="AD10:AE10"/>
    <mergeCell ref="AF10:AG10"/>
    <mergeCell ref="AH10:AI10"/>
    <mergeCell ref="AJ10:AK10"/>
    <mergeCell ref="AL10:AM10"/>
    <mergeCell ref="AN10:AO10"/>
    <mergeCell ref="AP10:AQ10"/>
    <mergeCell ref="AR10:AS10"/>
    <mergeCell ref="AT10:AU10"/>
    <mergeCell ref="AV10:AW10"/>
    <mergeCell ref="AX10:AY10"/>
    <mergeCell ref="AZ10:BA10"/>
    <mergeCell ref="BB10:BC10"/>
    <mergeCell ref="BD10:BE10"/>
    <mergeCell ref="BF10:BG10"/>
    <mergeCell ref="BH10:BI10"/>
    <mergeCell ref="BJ10:BK10"/>
    <mergeCell ref="BL10:BM10"/>
    <mergeCell ref="BN10:BO10"/>
    <mergeCell ref="BP10:BQ10"/>
    <mergeCell ref="BR10:BS10"/>
    <mergeCell ref="BT10:BU10"/>
    <mergeCell ref="BV10:BW10"/>
    <mergeCell ref="BX10:BY10"/>
    <mergeCell ref="BZ10:CA10"/>
    <mergeCell ref="CB10:CC10"/>
    <mergeCell ref="CD10:CE10"/>
    <mergeCell ref="CF10:CG10"/>
    <mergeCell ref="CH10:CI10"/>
    <mergeCell ref="CJ10:CK10"/>
    <mergeCell ref="CL10:CM10"/>
    <mergeCell ref="CN10:CO10"/>
    <mergeCell ref="CP10:CQ10"/>
    <mergeCell ref="CR10:CS10"/>
    <mergeCell ref="CT10:CU10"/>
    <mergeCell ref="CV10:CW10"/>
    <mergeCell ref="CX10:CY10"/>
    <mergeCell ref="CZ10:DA10"/>
    <mergeCell ref="DB10:DC10"/>
    <mergeCell ref="DD10:DE10"/>
    <mergeCell ref="DF10:DG10"/>
    <mergeCell ref="DH10:DI10"/>
    <mergeCell ref="DJ10:DK10"/>
    <mergeCell ref="DL10:DM10"/>
    <mergeCell ref="DN10:DO10"/>
    <mergeCell ref="DP10:DQ10"/>
    <mergeCell ref="DR10:DS10"/>
    <mergeCell ref="DT10:DU10"/>
    <mergeCell ref="DV10:DW10"/>
    <mergeCell ref="DX10:DY10"/>
    <mergeCell ref="DZ10:EA10"/>
    <mergeCell ref="EB10:EC10"/>
    <mergeCell ref="ED10:EE10"/>
    <mergeCell ref="EF10:EG10"/>
    <mergeCell ref="EH10:EI10"/>
    <mergeCell ref="EJ10:EK10"/>
    <mergeCell ref="EL10:EM10"/>
    <mergeCell ref="EN10:EO10"/>
    <mergeCell ref="EP10:EQ10"/>
    <mergeCell ref="ER10:ES10"/>
    <mergeCell ref="ET10:EU10"/>
    <mergeCell ref="EV10:EW10"/>
    <mergeCell ref="EX10:EY10"/>
    <mergeCell ref="EZ10:FA10"/>
    <mergeCell ref="FB10:FC10"/>
    <mergeCell ref="FD10:FE10"/>
    <mergeCell ref="FF10:FG10"/>
    <mergeCell ref="FH10:FI10"/>
    <mergeCell ref="FJ10:FK10"/>
    <mergeCell ref="FL10:FM10"/>
    <mergeCell ref="FN10:FO10"/>
    <mergeCell ref="FP10:FQ10"/>
    <mergeCell ref="FR10:FS10"/>
    <mergeCell ref="FT10:FU10"/>
    <mergeCell ref="FV10:FW10"/>
    <mergeCell ref="FX10:FY10"/>
    <mergeCell ref="FZ10:GA10"/>
    <mergeCell ref="GB10:GC10"/>
    <mergeCell ref="GD10:GE10"/>
    <mergeCell ref="GF10:GG10"/>
    <mergeCell ref="GH10:GI10"/>
    <mergeCell ref="GJ10:GK10"/>
    <mergeCell ref="GL10:GM10"/>
    <mergeCell ref="GN10:GO10"/>
    <mergeCell ref="GP10:GQ10"/>
    <mergeCell ref="GR10:GS10"/>
    <mergeCell ref="GT10:GU10"/>
    <mergeCell ref="GV10:GW10"/>
    <mergeCell ref="GX10:GY10"/>
    <mergeCell ref="GZ10:HA10"/>
    <mergeCell ref="HB10:HC10"/>
    <mergeCell ref="HD10:HE10"/>
    <mergeCell ref="HF10:HG10"/>
    <mergeCell ref="HH10:HI10"/>
    <mergeCell ref="HJ10:HK10"/>
    <mergeCell ref="L11:M11"/>
    <mergeCell ref="N11:O11"/>
    <mergeCell ref="P11:Q11"/>
    <mergeCell ref="R11:S11"/>
    <mergeCell ref="T11:U11"/>
    <mergeCell ref="V11:W11"/>
    <mergeCell ref="X11:Y11"/>
    <mergeCell ref="Z11:AA11"/>
    <mergeCell ref="AB11:AC11"/>
    <mergeCell ref="AD11:AE11"/>
    <mergeCell ref="AF11:AG11"/>
    <mergeCell ref="AH11:AI11"/>
    <mergeCell ref="AJ11:AK11"/>
    <mergeCell ref="AL11:AM11"/>
    <mergeCell ref="AN11:AO11"/>
    <mergeCell ref="AP11:AQ11"/>
    <mergeCell ref="AR11:AS11"/>
    <mergeCell ref="AT11:AU11"/>
    <mergeCell ref="AV11:AW11"/>
    <mergeCell ref="AX11:AY11"/>
    <mergeCell ref="AZ11:BA11"/>
    <mergeCell ref="BB11:BC11"/>
    <mergeCell ref="BD11:BE11"/>
    <mergeCell ref="BF11:BG11"/>
    <mergeCell ref="BH11:BI11"/>
    <mergeCell ref="BJ11:BK11"/>
    <mergeCell ref="BL11:BM11"/>
    <mergeCell ref="BN11:BO11"/>
    <mergeCell ref="BP11:BQ11"/>
    <mergeCell ref="BR11:BS11"/>
    <mergeCell ref="BT11:BU11"/>
    <mergeCell ref="BV11:BW11"/>
    <mergeCell ref="BX11:BY11"/>
    <mergeCell ref="BZ11:CA11"/>
    <mergeCell ref="CB11:CC11"/>
    <mergeCell ref="CD11:CE11"/>
    <mergeCell ref="CF11:CG11"/>
    <mergeCell ref="CH11:CI11"/>
    <mergeCell ref="CJ11:CK11"/>
    <mergeCell ref="CL11:CM11"/>
    <mergeCell ref="CN11:CO11"/>
    <mergeCell ref="CP11:CQ11"/>
    <mergeCell ref="CR11:CS11"/>
    <mergeCell ref="CT11:CU11"/>
    <mergeCell ref="CV11:CW11"/>
    <mergeCell ref="CX11:CY11"/>
    <mergeCell ref="CZ11:DA11"/>
    <mergeCell ref="DB11:DC11"/>
    <mergeCell ref="DD11:DE11"/>
    <mergeCell ref="DF11:DG11"/>
    <mergeCell ref="DH11:DI11"/>
    <mergeCell ref="DJ11:DK11"/>
    <mergeCell ref="DL11:DM11"/>
    <mergeCell ref="DN11:DO11"/>
    <mergeCell ref="DP11:DQ11"/>
    <mergeCell ref="DR11:DS11"/>
    <mergeCell ref="DT11:DU11"/>
    <mergeCell ref="DV11:DW11"/>
    <mergeCell ref="DX11:DY11"/>
    <mergeCell ref="DZ11:EA11"/>
    <mergeCell ref="EB11:EC11"/>
    <mergeCell ref="ED11:EE11"/>
    <mergeCell ref="EF11:EG11"/>
    <mergeCell ref="EH11:EI11"/>
    <mergeCell ref="EJ11:EK11"/>
    <mergeCell ref="EL11:EM11"/>
    <mergeCell ref="EN11:EO11"/>
    <mergeCell ref="EP11:EQ11"/>
    <mergeCell ref="ER11:ES11"/>
    <mergeCell ref="ET11:EU11"/>
    <mergeCell ref="EV11:EW11"/>
    <mergeCell ref="EX11:EY11"/>
    <mergeCell ref="EZ11:FA11"/>
    <mergeCell ref="FB11:FC11"/>
    <mergeCell ref="FD11:FE11"/>
    <mergeCell ref="FF11:FG11"/>
    <mergeCell ref="FH11:FI11"/>
    <mergeCell ref="FJ11:FK11"/>
    <mergeCell ref="FL11:FM11"/>
    <mergeCell ref="FN11:FO11"/>
    <mergeCell ref="FP11:FQ11"/>
    <mergeCell ref="FR11:FS11"/>
    <mergeCell ref="FT11:FU11"/>
    <mergeCell ref="FV11:FW11"/>
    <mergeCell ref="FX11:FY11"/>
    <mergeCell ref="FZ11:GA11"/>
    <mergeCell ref="GB11:GC11"/>
    <mergeCell ref="GD11:GE11"/>
    <mergeCell ref="GF11:GG11"/>
    <mergeCell ref="GH11:GI11"/>
    <mergeCell ref="GJ11:GK11"/>
    <mergeCell ref="GL11:GM11"/>
    <mergeCell ref="GN11:GO11"/>
    <mergeCell ref="GP11:GQ11"/>
    <mergeCell ref="GR11:GS11"/>
    <mergeCell ref="GT11:GU11"/>
    <mergeCell ref="GV11:GW11"/>
    <mergeCell ref="GX11:GY11"/>
    <mergeCell ref="GZ11:HA11"/>
    <mergeCell ref="HB11:HC11"/>
    <mergeCell ref="HD11:HE11"/>
    <mergeCell ref="HF11:HG11"/>
    <mergeCell ref="HH11:HI11"/>
    <mergeCell ref="HJ11:HK11"/>
    <mergeCell ref="L12:M12"/>
    <mergeCell ref="N12:O12"/>
    <mergeCell ref="P12:Q12"/>
    <mergeCell ref="R12:S12"/>
    <mergeCell ref="T12:U12"/>
    <mergeCell ref="V12:W12"/>
    <mergeCell ref="X12:Y12"/>
    <mergeCell ref="Z12:AA12"/>
    <mergeCell ref="AB12:AC12"/>
    <mergeCell ref="AD12:AE12"/>
    <mergeCell ref="AF12:AG12"/>
    <mergeCell ref="AH12:AI12"/>
    <mergeCell ref="AJ12:AK12"/>
    <mergeCell ref="AL12:AM12"/>
    <mergeCell ref="AN12:AO12"/>
    <mergeCell ref="AP12:AQ12"/>
    <mergeCell ref="AR12:AS12"/>
    <mergeCell ref="AT12:AU12"/>
    <mergeCell ref="AV12:AW12"/>
    <mergeCell ref="AX12:AY12"/>
    <mergeCell ref="AZ12:BA12"/>
    <mergeCell ref="BB12:BC12"/>
    <mergeCell ref="BD12:BE12"/>
    <mergeCell ref="BF12:BG12"/>
    <mergeCell ref="BH12:BI12"/>
    <mergeCell ref="BJ12:BK12"/>
    <mergeCell ref="BL12:BM12"/>
    <mergeCell ref="BN12:BO12"/>
    <mergeCell ref="BP12:BQ12"/>
    <mergeCell ref="BR12:BS12"/>
    <mergeCell ref="BT12:BU12"/>
    <mergeCell ref="BV12:BW12"/>
    <mergeCell ref="BX12:BY12"/>
    <mergeCell ref="BZ12:CA12"/>
    <mergeCell ref="CB12:CC12"/>
    <mergeCell ref="CD12:CE12"/>
    <mergeCell ref="CF12:CG12"/>
    <mergeCell ref="CH12:CI12"/>
    <mergeCell ref="CJ12:CK12"/>
    <mergeCell ref="CL12:CM12"/>
    <mergeCell ref="CN12:CO12"/>
    <mergeCell ref="CP12:CQ12"/>
    <mergeCell ref="CR12:CS12"/>
    <mergeCell ref="CT12:CU12"/>
    <mergeCell ref="CV12:CW12"/>
    <mergeCell ref="CX12:CY12"/>
    <mergeCell ref="CZ12:DA12"/>
    <mergeCell ref="DB12:DC12"/>
    <mergeCell ref="DD12:DE12"/>
    <mergeCell ref="DF12:DG12"/>
    <mergeCell ref="DH12:DI12"/>
    <mergeCell ref="DJ12:DK12"/>
    <mergeCell ref="DL12:DM12"/>
    <mergeCell ref="DN12:DO12"/>
    <mergeCell ref="DP12:DQ12"/>
    <mergeCell ref="DR12:DS12"/>
    <mergeCell ref="DT12:DU12"/>
    <mergeCell ref="DV12:DW12"/>
    <mergeCell ref="DX12:DY12"/>
    <mergeCell ref="DZ12:EA12"/>
    <mergeCell ref="EB12:EC12"/>
    <mergeCell ref="ED12:EE12"/>
    <mergeCell ref="EF12:EG12"/>
    <mergeCell ref="EH12:EI12"/>
    <mergeCell ref="EJ12:EK12"/>
    <mergeCell ref="EL12:EM12"/>
    <mergeCell ref="EN12:EO12"/>
    <mergeCell ref="EP12:EQ12"/>
    <mergeCell ref="ER12:ES12"/>
    <mergeCell ref="ET12:EU12"/>
    <mergeCell ref="EV12:EW12"/>
    <mergeCell ref="EX12:EY12"/>
    <mergeCell ref="EZ12:FA12"/>
    <mergeCell ref="FB12:FC12"/>
    <mergeCell ref="FD12:FE12"/>
    <mergeCell ref="FF12:FG12"/>
    <mergeCell ref="FH12:FI12"/>
    <mergeCell ref="FJ12:FK12"/>
    <mergeCell ref="FL12:FM12"/>
    <mergeCell ref="FN12:FO12"/>
    <mergeCell ref="FP12:FQ12"/>
    <mergeCell ref="FR12:FS12"/>
    <mergeCell ref="FT12:FU12"/>
    <mergeCell ref="FV12:FW12"/>
    <mergeCell ref="FX12:FY12"/>
    <mergeCell ref="FZ12:GA12"/>
    <mergeCell ref="GB12:GC12"/>
    <mergeCell ref="GD12:GE12"/>
    <mergeCell ref="GF12:GG12"/>
    <mergeCell ref="GH12:GI12"/>
    <mergeCell ref="GJ12:GK12"/>
    <mergeCell ref="GL12:GM12"/>
    <mergeCell ref="GN12:GO12"/>
    <mergeCell ref="GP12:GQ12"/>
    <mergeCell ref="GR12:GS12"/>
    <mergeCell ref="GT12:GU12"/>
    <mergeCell ref="GV12:GW12"/>
    <mergeCell ref="GX12:GY12"/>
    <mergeCell ref="GZ12:HA12"/>
    <mergeCell ref="HB12:HC12"/>
    <mergeCell ref="HD12:HE12"/>
    <mergeCell ref="HF12:HG12"/>
    <mergeCell ref="HH12:HI12"/>
    <mergeCell ref="HJ12:HK12"/>
    <mergeCell ref="L13:M13"/>
    <mergeCell ref="N13:O13"/>
    <mergeCell ref="P13:Q13"/>
    <mergeCell ref="R13:S13"/>
    <mergeCell ref="T13:U13"/>
    <mergeCell ref="V13:W13"/>
    <mergeCell ref="X13:Y13"/>
    <mergeCell ref="Z13:AA13"/>
    <mergeCell ref="AB13:AC13"/>
    <mergeCell ref="AD13:AE13"/>
    <mergeCell ref="AF13:AG13"/>
    <mergeCell ref="AH13:AI13"/>
    <mergeCell ref="AJ13:AK13"/>
    <mergeCell ref="AL13:AM13"/>
    <mergeCell ref="AN13:AO13"/>
    <mergeCell ref="AP13:AQ13"/>
    <mergeCell ref="AR13:AS13"/>
    <mergeCell ref="AT13:AU13"/>
    <mergeCell ref="AV13:AW13"/>
    <mergeCell ref="AX13:AY13"/>
    <mergeCell ref="AZ13:BA13"/>
    <mergeCell ref="BB13:BC13"/>
    <mergeCell ref="BD13:BE13"/>
    <mergeCell ref="BF13:BG13"/>
    <mergeCell ref="BH13:BI13"/>
    <mergeCell ref="BJ13:BK13"/>
    <mergeCell ref="BL13:BM13"/>
    <mergeCell ref="BN13:BO13"/>
    <mergeCell ref="BP13:BQ13"/>
    <mergeCell ref="BR13:BS13"/>
    <mergeCell ref="BT13:BU13"/>
    <mergeCell ref="BV13:BW13"/>
    <mergeCell ref="BX13:BY13"/>
    <mergeCell ref="BZ13:CA13"/>
    <mergeCell ref="CB13:CC13"/>
    <mergeCell ref="CD13:CE13"/>
    <mergeCell ref="CF13:CG13"/>
    <mergeCell ref="CH13:CI13"/>
    <mergeCell ref="CJ13:CK13"/>
    <mergeCell ref="CL13:CM13"/>
    <mergeCell ref="CN13:CO13"/>
    <mergeCell ref="CP13:CQ13"/>
    <mergeCell ref="CR13:CS13"/>
    <mergeCell ref="CT13:CU13"/>
    <mergeCell ref="CV13:CW13"/>
    <mergeCell ref="CX13:CY13"/>
    <mergeCell ref="CZ13:DA13"/>
    <mergeCell ref="DB13:DC13"/>
    <mergeCell ref="DD13:DE13"/>
    <mergeCell ref="DF13:DG13"/>
    <mergeCell ref="DH13:DI13"/>
    <mergeCell ref="DJ13:DK13"/>
    <mergeCell ref="DL13:DM13"/>
    <mergeCell ref="DN13:DO13"/>
    <mergeCell ref="DP13:DQ13"/>
    <mergeCell ref="DR13:DS13"/>
    <mergeCell ref="DT13:DU13"/>
    <mergeCell ref="DV13:DW13"/>
    <mergeCell ref="DX13:DY13"/>
    <mergeCell ref="DZ13:EA13"/>
    <mergeCell ref="EB13:EC13"/>
    <mergeCell ref="ED13:EE13"/>
    <mergeCell ref="EF13:EG13"/>
    <mergeCell ref="EH13:EI13"/>
    <mergeCell ref="EJ13:EK13"/>
    <mergeCell ref="EL13:EM13"/>
    <mergeCell ref="EN13:EO13"/>
    <mergeCell ref="EP13:EQ13"/>
    <mergeCell ref="ER13:ES13"/>
    <mergeCell ref="ET13:EU13"/>
    <mergeCell ref="EV13:EW13"/>
    <mergeCell ref="EX13:EY13"/>
    <mergeCell ref="EZ13:FA13"/>
    <mergeCell ref="FB13:FC13"/>
    <mergeCell ref="FD13:FE13"/>
    <mergeCell ref="FF13:FG13"/>
    <mergeCell ref="FH13:FI13"/>
    <mergeCell ref="FJ13:FK13"/>
    <mergeCell ref="FL13:FM13"/>
    <mergeCell ref="FN13:FO13"/>
    <mergeCell ref="FP13:FQ13"/>
    <mergeCell ref="FR13:FS13"/>
    <mergeCell ref="FT13:FU13"/>
    <mergeCell ref="FV13:FW13"/>
    <mergeCell ref="FX13:FY13"/>
    <mergeCell ref="FZ13:GA13"/>
    <mergeCell ref="GB13:GC13"/>
    <mergeCell ref="GD13:GE13"/>
    <mergeCell ref="GF13:GG13"/>
    <mergeCell ref="GH13:GI13"/>
    <mergeCell ref="GJ13:GK13"/>
    <mergeCell ref="GL13:GM13"/>
    <mergeCell ref="GN13:GO13"/>
    <mergeCell ref="GP13:GQ13"/>
    <mergeCell ref="GR13:GS13"/>
    <mergeCell ref="GT13:GU13"/>
    <mergeCell ref="GV13:GW13"/>
    <mergeCell ref="GX13:GY13"/>
    <mergeCell ref="GZ13:HA13"/>
    <mergeCell ref="HB13:HC13"/>
    <mergeCell ref="HD13:HE13"/>
    <mergeCell ref="HF13:HG13"/>
    <mergeCell ref="HH13:HI13"/>
    <mergeCell ref="HJ13:HK13"/>
    <mergeCell ref="L14:M14"/>
    <mergeCell ref="N14:O14"/>
    <mergeCell ref="P14:Q14"/>
    <mergeCell ref="R14:S14"/>
    <mergeCell ref="T14:U14"/>
    <mergeCell ref="V14:W14"/>
    <mergeCell ref="X14:Y14"/>
    <mergeCell ref="Z14:AA14"/>
    <mergeCell ref="AB14:AC14"/>
    <mergeCell ref="AD14:AE14"/>
    <mergeCell ref="AF14:AG14"/>
    <mergeCell ref="AH14:AI14"/>
    <mergeCell ref="AJ14:AK14"/>
    <mergeCell ref="AL14:AM14"/>
    <mergeCell ref="AN14:AO14"/>
    <mergeCell ref="AP14:AQ14"/>
    <mergeCell ref="AR14:AS14"/>
    <mergeCell ref="AT14:AU14"/>
    <mergeCell ref="AV14:AW14"/>
    <mergeCell ref="AX14:AY14"/>
    <mergeCell ref="AZ14:BA14"/>
    <mergeCell ref="BB14:BC14"/>
    <mergeCell ref="BD14:BE14"/>
    <mergeCell ref="BF14:BG14"/>
    <mergeCell ref="BH14:BI14"/>
    <mergeCell ref="BJ14:BK14"/>
    <mergeCell ref="BL14:BM14"/>
    <mergeCell ref="BN14:BO14"/>
    <mergeCell ref="BP14:BQ14"/>
    <mergeCell ref="BR14:BS14"/>
    <mergeCell ref="BT14:BU14"/>
    <mergeCell ref="BV14:BW14"/>
    <mergeCell ref="BX14:BY14"/>
    <mergeCell ref="BZ14:CA14"/>
    <mergeCell ref="CB14:CC14"/>
    <mergeCell ref="CD14:CE14"/>
    <mergeCell ref="CF14:CG14"/>
    <mergeCell ref="CH14:CI14"/>
    <mergeCell ref="CJ14:CK14"/>
    <mergeCell ref="CL14:CM14"/>
    <mergeCell ref="CN14:CO14"/>
    <mergeCell ref="CP14:CQ14"/>
    <mergeCell ref="CR14:CS14"/>
    <mergeCell ref="CT14:CU14"/>
    <mergeCell ref="CV14:CW14"/>
    <mergeCell ref="CX14:CY14"/>
    <mergeCell ref="CZ14:DA14"/>
    <mergeCell ref="DB14:DC14"/>
    <mergeCell ref="DD14:DE14"/>
    <mergeCell ref="DF14:DG14"/>
    <mergeCell ref="DH14:DI14"/>
    <mergeCell ref="DJ14:DK14"/>
    <mergeCell ref="DL14:DM14"/>
    <mergeCell ref="DN14:DO14"/>
    <mergeCell ref="DP14:DQ14"/>
    <mergeCell ref="DR14:DS14"/>
    <mergeCell ref="DT14:DU14"/>
    <mergeCell ref="DV14:DW14"/>
    <mergeCell ref="DX14:DY14"/>
    <mergeCell ref="DZ14:EA14"/>
    <mergeCell ref="EB14:EC14"/>
    <mergeCell ref="ED14:EE14"/>
    <mergeCell ref="EF14:EG14"/>
    <mergeCell ref="EH14:EI14"/>
    <mergeCell ref="EJ14:EK14"/>
    <mergeCell ref="EL14:EM14"/>
    <mergeCell ref="EN14:EO14"/>
    <mergeCell ref="EP14:EQ14"/>
    <mergeCell ref="ER14:ES14"/>
    <mergeCell ref="ET14:EU14"/>
    <mergeCell ref="EV14:EW14"/>
    <mergeCell ref="EX14:EY14"/>
    <mergeCell ref="EZ14:FA14"/>
    <mergeCell ref="FB14:FC14"/>
    <mergeCell ref="FD14:FE14"/>
    <mergeCell ref="FF14:FG14"/>
    <mergeCell ref="FH14:FI14"/>
    <mergeCell ref="FJ14:FK14"/>
    <mergeCell ref="FL14:FM14"/>
    <mergeCell ref="FN14:FO14"/>
    <mergeCell ref="FP14:FQ14"/>
    <mergeCell ref="FR14:FS14"/>
    <mergeCell ref="FT14:FU14"/>
    <mergeCell ref="FV14:FW14"/>
    <mergeCell ref="FX14:FY14"/>
    <mergeCell ref="FZ14:GA14"/>
    <mergeCell ref="GB14:GC14"/>
    <mergeCell ref="GD14:GE14"/>
    <mergeCell ref="GF14:GG14"/>
    <mergeCell ref="GH14:GI14"/>
    <mergeCell ref="GJ14:GK14"/>
    <mergeCell ref="GL14:GM14"/>
    <mergeCell ref="GN14:GO14"/>
    <mergeCell ref="GP14:GQ14"/>
    <mergeCell ref="GR14:GS14"/>
    <mergeCell ref="GT14:GU14"/>
    <mergeCell ref="GV14:GW14"/>
    <mergeCell ref="GX14:GY14"/>
    <mergeCell ref="GZ14:HA14"/>
    <mergeCell ref="HB14:HC14"/>
    <mergeCell ref="HD14:HE14"/>
    <mergeCell ref="HF14:HG14"/>
    <mergeCell ref="HH14:HI14"/>
    <mergeCell ref="HJ14:HK14"/>
    <mergeCell ref="L15:M15"/>
    <mergeCell ref="N15:O15"/>
    <mergeCell ref="P15:Q15"/>
    <mergeCell ref="R15:S15"/>
    <mergeCell ref="T15:U15"/>
    <mergeCell ref="V15:W15"/>
    <mergeCell ref="X15:Y15"/>
    <mergeCell ref="Z15:AA15"/>
    <mergeCell ref="AB15:AC15"/>
    <mergeCell ref="AD15:AE15"/>
    <mergeCell ref="AF15:AG15"/>
    <mergeCell ref="AH15:AI15"/>
    <mergeCell ref="AJ15:AK15"/>
    <mergeCell ref="AL15:AM15"/>
    <mergeCell ref="AN15:AO15"/>
    <mergeCell ref="AP15:AQ15"/>
    <mergeCell ref="AR15:AS15"/>
    <mergeCell ref="AT15:AU15"/>
    <mergeCell ref="AV15:AW15"/>
    <mergeCell ref="AX15:AY15"/>
    <mergeCell ref="AZ15:BA15"/>
    <mergeCell ref="BB15:BC15"/>
    <mergeCell ref="BD15:BE15"/>
    <mergeCell ref="BF15:BG15"/>
    <mergeCell ref="BH15:BI15"/>
    <mergeCell ref="BJ15:BK15"/>
    <mergeCell ref="BL15:BM15"/>
    <mergeCell ref="BN15:BO15"/>
    <mergeCell ref="BP15:BQ15"/>
    <mergeCell ref="BR15:BS15"/>
    <mergeCell ref="BT15:BU15"/>
    <mergeCell ref="BV15:BW15"/>
    <mergeCell ref="BX15:BY15"/>
    <mergeCell ref="BZ15:CA15"/>
    <mergeCell ref="CB15:CC15"/>
    <mergeCell ref="CD15:CE15"/>
    <mergeCell ref="CF15:CG15"/>
    <mergeCell ref="CH15:CI15"/>
    <mergeCell ref="CJ15:CK15"/>
    <mergeCell ref="CL15:CM15"/>
    <mergeCell ref="CN15:CO15"/>
    <mergeCell ref="CP15:CQ15"/>
    <mergeCell ref="CR15:CS15"/>
    <mergeCell ref="CT15:CU15"/>
    <mergeCell ref="CV15:CW15"/>
    <mergeCell ref="CX15:CY15"/>
    <mergeCell ref="CZ15:DA15"/>
    <mergeCell ref="DB15:DC15"/>
    <mergeCell ref="DD15:DE15"/>
    <mergeCell ref="DF15:DG15"/>
    <mergeCell ref="DH15:DI15"/>
    <mergeCell ref="DJ15:DK15"/>
    <mergeCell ref="DL15:DM15"/>
    <mergeCell ref="DN15:DO15"/>
    <mergeCell ref="DP15:DQ15"/>
    <mergeCell ref="DR15:DS15"/>
    <mergeCell ref="DT15:DU15"/>
    <mergeCell ref="DV15:DW15"/>
    <mergeCell ref="DX15:DY15"/>
    <mergeCell ref="DZ15:EA15"/>
    <mergeCell ref="EB15:EC15"/>
    <mergeCell ref="ED15:EE15"/>
    <mergeCell ref="EF15:EG15"/>
    <mergeCell ref="EH15:EI15"/>
    <mergeCell ref="EJ15:EK15"/>
    <mergeCell ref="EL15:EM15"/>
    <mergeCell ref="EN15:EO15"/>
    <mergeCell ref="EP15:EQ15"/>
    <mergeCell ref="ER15:ES15"/>
    <mergeCell ref="ET15:EU15"/>
    <mergeCell ref="EV15:EW15"/>
    <mergeCell ref="EX15:EY15"/>
    <mergeCell ref="EZ15:FA15"/>
    <mergeCell ref="FB15:FC15"/>
    <mergeCell ref="FD15:FE15"/>
    <mergeCell ref="FF15:FG15"/>
    <mergeCell ref="FH15:FI15"/>
    <mergeCell ref="FJ15:FK15"/>
    <mergeCell ref="FL15:FM15"/>
    <mergeCell ref="FN15:FO15"/>
    <mergeCell ref="FP15:FQ15"/>
    <mergeCell ref="FR15:FS15"/>
    <mergeCell ref="FT15:FU15"/>
    <mergeCell ref="FV15:FW15"/>
    <mergeCell ref="FX15:FY15"/>
    <mergeCell ref="FZ15:GA15"/>
    <mergeCell ref="GB15:GC15"/>
    <mergeCell ref="GD15:GE15"/>
    <mergeCell ref="GF15:GG15"/>
    <mergeCell ref="GH15:GI15"/>
    <mergeCell ref="GJ15:GK15"/>
    <mergeCell ref="GL15:GM15"/>
    <mergeCell ref="GN15:GO15"/>
    <mergeCell ref="GP15:GQ15"/>
    <mergeCell ref="GR15:GS15"/>
    <mergeCell ref="GT15:GU15"/>
    <mergeCell ref="GV15:GW15"/>
    <mergeCell ref="GX15:GY15"/>
    <mergeCell ref="GZ15:HA15"/>
    <mergeCell ref="HB15:HC15"/>
    <mergeCell ref="HD15:HE15"/>
    <mergeCell ref="HF15:HG15"/>
    <mergeCell ref="HH15:HI15"/>
    <mergeCell ref="HJ15:HK15"/>
    <mergeCell ref="L16:M16"/>
    <mergeCell ref="N16:O16"/>
    <mergeCell ref="P16:Q16"/>
    <mergeCell ref="R16:S16"/>
    <mergeCell ref="T16:U16"/>
    <mergeCell ref="V16:W16"/>
    <mergeCell ref="X16:Y16"/>
    <mergeCell ref="Z16:AA16"/>
    <mergeCell ref="AB16:AC16"/>
    <mergeCell ref="AD16:AE16"/>
    <mergeCell ref="AF16:AG16"/>
    <mergeCell ref="AH16:AI16"/>
    <mergeCell ref="AJ16:AK16"/>
    <mergeCell ref="AL16:AM16"/>
    <mergeCell ref="AN16:AO16"/>
    <mergeCell ref="AP16:AQ16"/>
    <mergeCell ref="AR16:AS16"/>
    <mergeCell ref="AT16:AU16"/>
    <mergeCell ref="AV16:AW16"/>
    <mergeCell ref="AX16:AY16"/>
    <mergeCell ref="AZ16:BA16"/>
    <mergeCell ref="BB16:BC16"/>
    <mergeCell ref="BD16:BE16"/>
    <mergeCell ref="BF16:BG16"/>
    <mergeCell ref="BH16:BI16"/>
    <mergeCell ref="BJ16:BK16"/>
    <mergeCell ref="BL16:BM16"/>
    <mergeCell ref="BN16:BO16"/>
    <mergeCell ref="BP16:BQ16"/>
    <mergeCell ref="BR16:BS16"/>
    <mergeCell ref="BT16:BU16"/>
    <mergeCell ref="BV16:BW16"/>
    <mergeCell ref="BX16:BY16"/>
    <mergeCell ref="BZ16:CA16"/>
    <mergeCell ref="CB16:CC16"/>
    <mergeCell ref="CD16:CE16"/>
    <mergeCell ref="CF16:CG16"/>
    <mergeCell ref="CH16:CI16"/>
    <mergeCell ref="CJ16:CK16"/>
    <mergeCell ref="CL16:CM16"/>
    <mergeCell ref="CN16:CO16"/>
    <mergeCell ref="CP16:CQ16"/>
    <mergeCell ref="CR16:CS16"/>
    <mergeCell ref="CT16:CU16"/>
    <mergeCell ref="CV16:CW16"/>
    <mergeCell ref="CX16:CY16"/>
    <mergeCell ref="CZ16:DA16"/>
    <mergeCell ref="DB16:DC16"/>
    <mergeCell ref="DD16:DE16"/>
    <mergeCell ref="DF16:DG16"/>
    <mergeCell ref="DH16:DI16"/>
    <mergeCell ref="DJ16:DK16"/>
    <mergeCell ref="DL16:DM16"/>
    <mergeCell ref="DN16:DO16"/>
    <mergeCell ref="DP16:DQ16"/>
    <mergeCell ref="DR16:DS16"/>
    <mergeCell ref="DT16:DU16"/>
    <mergeCell ref="DV16:DW16"/>
    <mergeCell ref="DX16:DY16"/>
    <mergeCell ref="DZ16:EA16"/>
    <mergeCell ref="EB16:EC16"/>
    <mergeCell ref="ED16:EE16"/>
    <mergeCell ref="EF16:EG16"/>
    <mergeCell ref="EH16:EI16"/>
    <mergeCell ref="EJ16:EK16"/>
    <mergeCell ref="EL16:EM16"/>
    <mergeCell ref="EN16:EO16"/>
    <mergeCell ref="EP16:EQ16"/>
    <mergeCell ref="ER16:ES16"/>
    <mergeCell ref="ET16:EU16"/>
    <mergeCell ref="EV16:EW16"/>
    <mergeCell ref="EX16:EY16"/>
    <mergeCell ref="EZ16:FA16"/>
    <mergeCell ref="FB16:FC16"/>
    <mergeCell ref="FD16:FE16"/>
    <mergeCell ref="FF16:FG16"/>
    <mergeCell ref="FH16:FI16"/>
    <mergeCell ref="FJ16:FK16"/>
    <mergeCell ref="FL16:FM16"/>
    <mergeCell ref="FN16:FO16"/>
    <mergeCell ref="FP16:FQ16"/>
    <mergeCell ref="FR16:FS16"/>
    <mergeCell ref="FT16:FU16"/>
    <mergeCell ref="FV16:FW16"/>
    <mergeCell ref="FX16:FY16"/>
    <mergeCell ref="FZ16:GA16"/>
    <mergeCell ref="GB16:GC16"/>
    <mergeCell ref="GD16:GE16"/>
    <mergeCell ref="GF16:GG16"/>
    <mergeCell ref="GH16:GI16"/>
    <mergeCell ref="GJ16:GK16"/>
    <mergeCell ref="GL16:GM16"/>
    <mergeCell ref="GN16:GO16"/>
    <mergeCell ref="GP16:GQ16"/>
    <mergeCell ref="GR16:GS16"/>
    <mergeCell ref="GT16:GU16"/>
    <mergeCell ref="GV16:GW16"/>
    <mergeCell ref="GX16:GY16"/>
    <mergeCell ref="GZ16:HA16"/>
    <mergeCell ref="HB16:HC16"/>
    <mergeCell ref="HD16:HE16"/>
    <mergeCell ref="HF16:HG16"/>
    <mergeCell ref="HH16:HI16"/>
    <mergeCell ref="HJ16:HK16"/>
    <mergeCell ref="L17:M17"/>
    <mergeCell ref="N17:O17"/>
    <mergeCell ref="P17:Q17"/>
    <mergeCell ref="R17:S17"/>
    <mergeCell ref="T17:U17"/>
    <mergeCell ref="V17:W17"/>
    <mergeCell ref="X17:Y17"/>
    <mergeCell ref="Z17:AA17"/>
    <mergeCell ref="AB17:AC17"/>
    <mergeCell ref="AD17:AE17"/>
    <mergeCell ref="AF17:AG17"/>
    <mergeCell ref="AH17:AI17"/>
    <mergeCell ref="AJ17:AK17"/>
    <mergeCell ref="AL17:AM17"/>
    <mergeCell ref="AN17:AO17"/>
    <mergeCell ref="AP17:AQ17"/>
    <mergeCell ref="AR17:AS17"/>
    <mergeCell ref="AT17:AU17"/>
    <mergeCell ref="AV17:AW17"/>
    <mergeCell ref="AX17:AY17"/>
    <mergeCell ref="AZ17:BA17"/>
    <mergeCell ref="BB17:BC17"/>
    <mergeCell ref="BD17:BE17"/>
    <mergeCell ref="BF17:BG17"/>
    <mergeCell ref="BH17:BI17"/>
    <mergeCell ref="BJ17:BK17"/>
    <mergeCell ref="BL17:BM17"/>
    <mergeCell ref="BN17:BO17"/>
    <mergeCell ref="BP17:BQ17"/>
    <mergeCell ref="BR17:BS17"/>
    <mergeCell ref="BT17:BU17"/>
    <mergeCell ref="BV17:BW17"/>
    <mergeCell ref="BX17:BY17"/>
    <mergeCell ref="BZ17:CA17"/>
    <mergeCell ref="CB17:CC17"/>
    <mergeCell ref="CD17:CE17"/>
    <mergeCell ref="CF17:CG17"/>
    <mergeCell ref="CH17:CI17"/>
    <mergeCell ref="CJ17:CK17"/>
    <mergeCell ref="CL17:CM17"/>
    <mergeCell ref="CN17:CO17"/>
    <mergeCell ref="CP17:CQ17"/>
    <mergeCell ref="CR17:CS17"/>
    <mergeCell ref="CT17:CU17"/>
    <mergeCell ref="CV17:CW17"/>
    <mergeCell ref="CX17:CY17"/>
    <mergeCell ref="CZ17:DA17"/>
    <mergeCell ref="DB17:DC17"/>
    <mergeCell ref="DD17:DE17"/>
    <mergeCell ref="DF17:DG17"/>
    <mergeCell ref="DH17:DI17"/>
    <mergeCell ref="DJ17:DK17"/>
    <mergeCell ref="DL17:DM17"/>
    <mergeCell ref="DN17:DO17"/>
    <mergeCell ref="DP17:DQ17"/>
    <mergeCell ref="DR17:DS17"/>
    <mergeCell ref="DT17:DU17"/>
    <mergeCell ref="DV17:DW17"/>
    <mergeCell ref="DX17:DY17"/>
    <mergeCell ref="DZ17:EA17"/>
    <mergeCell ref="EB17:EC17"/>
    <mergeCell ref="ED17:EE17"/>
    <mergeCell ref="EF17:EG17"/>
    <mergeCell ref="EH17:EI17"/>
    <mergeCell ref="EJ17:EK17"/>
    <mergeCell ref="EL17:EM17"/>
    <mergeCell ref="EN17:EO17"/>
    <mergeCell ref="EP17:EQ17"/>
    <mergeCell ref="ER17:ES17"/>
    <mergeCell ref="ET17:EU17"/>
    <mergeCell ref="EV17:EW17"/>
    <mergeCell ref="EX17:EY17"/>
    <mergeCell ref="EZ17:FA17"/>
    <mergeCell ref="FB17:FC17"/>
    <mergeCell ref="FD17:FE17"/>
    <mergeCell ref="FF17:FG17"/>
    <mergeCell ref="FH17:FI17"/>
    <mergeCell ref="FJ17:FK17"/>
    <mergeCell ref="FL17:FM17"/>
    <mergeCell ref="FN17:FO17"/>
    <mergeCell ref="FP17:FQ17"/>
    <mergeCell ref="FR17:FS17"/>
    <mergeCell ref="FT17:FU17"/>
    <mergeCell ref="FV17:FW17"/>
    <mergeCell ref="FX17:FY17"/>
    <mergeCell ref="FZ17:GA17"/>
    <mergeCell ref="GB17:GC17"/>
    <mergeCell ref="GD17:GE17"/>
    <mergeCell ref="GF17:GG17"/>
    <mergeCell ref="GH17:GI17"/>
    <mergeCell ref="GJ17:GK17"/>
    <mergeCell ref="GL17:GM17"/>
    <mergeCell ref="GN17:GO17"/>
    <mergeCell ref="GP17:GQ17"/>
    <mergeCell ref="GR17:GS17"/>
    <mergeCell ref="GT17:GU17"/>
    <mergeCell ref="GV17:GW17"/>
    <mergeCell ref="GX17:GY17"/>
    <mergeCell ref="GZ17:HA17"/>
    <mergeCell ref="HB17:HC17"/>
    <mergeCell ref="HD17:HE17"/>
    <mergeCell ref="HF17:HG17"/>
    <mergeCell ref="HH17:HI17"/>
    <mergeCell ref="HJ17:HK17"/>
    <mergeCell ref="L18:M18"/>
    <mergeCell ref="N18:O18"/>
    <mergeCell ref="P18:Q18"/>
    <mergeCell ref="R18:S18"/>
    <mergeCell ref="T18:U18"/>
    <mergeCell ref="V18:W18"/>
    <mergeCell ref="X18:Y18"/>
    <mergeCell ref="Z18:AA18"/>
    <mergeCell ref="AB18:AC18"/>
    <mergeCell ref="AD18:AE18"/>
    <mergeCell ref="AF18:AG18"/>
    <mergeCell ref="AH18:AI18"/>
    <mergeCell ref="AJ18:AK18"/>
    <mergeCell ref="AL18:AM18"/>
    <mergeCell ref="AN18:AO18"/>
    <mergeCell ref="AP18:AQ18"/>
    <mergeCell ref="AR18:AS18"/>
    <mergeCell ref="CD18:CE18"/>
    <mergeCell ref="CF18:CG18"/>
    <mergeCell ref="CH18:CI18"/>
    <mergeCell ref="CJ18:CK18"/>
    <mergeCell ref="CL18:CM18"/>
    <mergeCell ref="CN18:CO18"/>
    <mergeCell ref="CP18:CQ18"/>
    <mergeCell ref="CR18:CS18"/>
    <mergeCell ref="A19:A26"/>
    <mergeCell ref="B19:B26"/>
    <mergeCell ref="C19:C26"/>
    <mergeCell ref="D19:D26"/>
    <mergeCell ref="E19:E26"/>
    <mergeCell ref="F19:F26"/>
    <mergeCell ref="G19:G26"/>
    <mergeCell ref="I19:I26"/>
    <mergeCell ref="J19:J26"/>
    <mergeCell ref="L19:M19"/>
    <mergeCell ref="N19:O19"/>
    <mergeCell ref="P19:Q19"/>
    <mergeCell ref="R19:S19"/>
    <mergeCell ref="T19:U19"/>
    <mergeCell ref="V19:W19"/>
    <mergeCell ref="X19:Y19"/>
    <mergeCell ref="Z19:AA19"/>
    <mergeCell ref="AB19:AC19"/>
    <mergeCell ref="AD19:AE19"/>
    <mergeCell ref="AF19:AG19"/>
    <mergeCell ref="AH19:AI19"/>
    <mergeCell ref="AJ19:AK19"/>
    <mergeCell ref="AL19:AM19"/>
    <mergeCell ref="AN19:AO19"/>
    <mergeCell ref="AP19:AQ19"/>
    <mergeCell ref="AR19:AS19"/>
    <mergeCell ref="AT19:AU19"/>
    <mergeCell ref="AV19:AW19"/>
    <mergeCell ref="AX19:AY19"/>
    <mergeCell ref="AZ19:BA19"/>
    <mergeCell ref="BB19:BC19"/>
    <mergeCell ref="BD19:BE19"/>
    <mergeCell ref="BF19:BG19"/>
    <mergeCell ref="BH19:BI19"/>
    <mergeCell ref="BJ19:BK19"/>
    <mergeCell ref="BL19:BM19"/>
    <mergeCell ref="BN19:BO19"/>
    <mergeCell ref="BP19:BQ19"/>
    <mergeCell ref="BR19:BS19"/>
    <mergeCell ref="BT19:BU19"/>
    <mergeCell ref="BV19:BW19"/>
    <mergeCell ref="BX19:BY19"/>
    <mergeCell ref="BZ19:CA19"/>
    <mergeCell ref="CB19:CC19"/>
    <mergeCell ref="CD19:CE19"/>
    <mergeCell ref="CF19:CG19"/>
    <mergeCell ref="CH19:CI19"/>
    <mergeCell ref="CJ19:CK19"/>
    <mergeCell ref="CL19:CM19"/>
    <mergeCell ref="CN19:CO19"/>
    <mergeCell ref="CP19:CQ19"/>
    <mergeCell ref="CR19:CS19"/>
    <mergeCell ref="CT19:CU19"/>
    <mergeCell ref="CV19:CW19"/>
    <mergeCell ref="CX19:CY19"/>
    <mergeCell ref="CZ19:DA19"/>
    <mergeCell ref="DB19:DC19"/>
    <mergeCell ref="DD19:DE19"/>
    <mergeCell ref="DF19:DG19"/>
    <mergeCell ref="DH19:DI19"/>
    <mergeCell ref="DJ19:DK19"/>
    <mergeCell ref="DL19:DM19"/>
    <mergeCell ref="DN19:DO19"/>
    <mergeCell ref="DP19:DQ19"/>
    <mergeCell ref="DR19:DS19"/>
    <mergeCell ref="DT19:DU19"/>
    <mergeCell ref="DV19:DW19"/>
    <mergeCell ref="DX19:DY19"/>
    <mergeCell ref="DZ19:EA19"/>
    <mergeCell ref="EB19:EC19"/>
    <mergeCell ref="ED19:EE19"/>
    <mergeCell ref="EF19:EG19"/>
    <mergeCell ref="EH19:EI19"/>
    <mergeCell ref="EJ19:EK19"/>
    <mergeCell ref="EL19:EM19"/>
    <mergeCell ref="EN19:EO19"/>
    <mergeCell ref="EP19:EQ19"/>
    <mergeCell ref="ER19:ES19"/>
    <mergeCell ref="ET19:EU19"/>
    <mergeCell ref="EV19:EW19"/>
    <mergeCell ref="EX19:EY19"/>
    <mergeCell ref="EZ19:FA19"/>
    <mergeCell ref="FB19:FC19"/>
    <mergeCell ref="FD19:FE19"/>
    <mergeCell ref="FF19:FG19"/>
    <mergeCell ref="FH19:FI19"/>
    <mergeCell ref="FJ19:FK19"/>
    <mergeCell ref="FL19:FM19"/>
    <mergeCell ref="FN19:FO19"/>
    <mergeCell ref="FP19:FQ19"/>
    <mergeCell ref="FR19:FS19"/>
    <mergeCell ref="FT19:FU19"/>
    <mergeCell ref="FV19:FW19"/>
    <mergeCell ref="FX19:FY19"/>
    <mergeCell ref="FZ19:GA19"/>
    <mergeCell ref="GB19:GC19"/>
    <mergeCell ref="GD19:GE19"/>
    <mergeCell ref="GF19:GG19"/>
    <mergeCell ref="GH19:GI19"/>
    <mergeCell ref="GJ19:GK19"/>
    <mergeCell ref="GL19:GM19"/>
    <mergeCell ref="GN19:GO19"/>
    <mergeCell ref="GP19:GQ19"/>
    <mergeCell ref="GR19:GS19"/>
    <mergeCell ref="GT19:GU19"/>
    <mergeCell ref="GV19:GW19"/>
    <mergeCell ref="GX19:GY19"/>
    <mergeCell ref="GZ19:HA19"/>
    <mergeCell ref="HB19:HC19"/>
    <mergeCell ref="HD19:HE19"/>
    <mergeCell ref="HF19:HG19"/>
    <mergeCell ref="HH19:HI19"/>
    <mergeCell ref="HJ19:HK19"/>
    <mergeCell ref="L20:M20"/>
    <mergeCell ref="N20:O20"/>
    <mergeCell ref="P20:Q20"/>
    <mergeCell ref="R20:S20"/>
    <mergeCell ref="T20:U20"/>
    <mergeCell ref="V20:W20"/>
    <mergeCell ref="X20:Y20"/>
    <mergeCell ref="Z20:AA20"/>
    <mergeCell ref="AB20:AC20"/>
    <mergeCell ref="AD20:AE20"/>
    <mergeCell ref="AF20:AG20"/>
    <mergeCell ref="AH20:AI20"/>
    <mergeCell ref="AJ20:AK20"/>
    <mergeCell ref="AL20:AM20"/>
    <mergeCell ref="AN20:AO20"/>
    <mergeCell ref="AP20:AQ20"/>
    <mergeCell ref="AR20:AS20"/>
    <mergeCell ref="AT20:AU20"/>
    <mergeCell ref="AV20:AW20"/>
    <mergeCell ref="AX20:AY20"/>
    <mergeCell ref="AZ20:BA20"/>
    <mergeCell ref="BB20:BC20"/>
    <mergeCell ref="BD20:BE20"/>
    <mergeCell ref="BF20:BG20"/>
    <mergeCell ref="BH20:BI20"/>
    <mergeCell ref="BJ20:BK20"/>
    <mergeCell ref="BL20:BM20"/>
    <mergeCell ref="BN20:BO20"/>
    <mergeCell ref="BP20:BQ20"/>
    <mergeCell ref="BR20:BS20"/>
    <mergeCell ref="BT20:BU20"/>
    <mergeCell ref="BV20:BW20"/>
    <mergeCell ref="BX20:BY20"/>
    <mergeCell ref="BZ20:CA20"/>
    <mergeCell ref="CB20:CC20"/>
    <mergeCell ref="CD20:CE20"/>
    <mergeCell ref="CF20:CG20"/>
    <mergeCell ref="CH20:CI20"/>
    <mergeCell ref="CJ20:CK20"/>
    <mergeCell ref="CL20:CM20"/>
    <mergeCell ref="CN20:CO20"/>
    <mergeCell ref="CP20:CQ20"/>
    <mergeCell ref="CR20:CS20"/>
    <mergeCell ref="CT20:CU20"/>
    <mergeCell ref="CV20:CW20"/>
    <mergeCell ref="CX20:CY20"/>
    <mergeCell ref="CZ20:DA20"/>
    <mergeCell ref="DB20:DC20"/>
    <mergeCell ref="DD20:DE20"/>
    <mergeCell ref="DF20:DG20"/>
    <mergeCell ref="DH20:DI20"/>
    <mergeCell ref="DJ20:DK20"/>
    <mergeCell ref="DL20:DM20"/>
    <mergeCell ref="DN20:DO20"/>
    <mergeCell ref="DP20:DQ20"/>
    <mergeCell ref="DR20:DS20"/>
    <mergeCell ref="DT20:DU20"/>
    <mergeCell ref="DV20:DW20"/>
    <mergeCell ref="DX20:DY20"/>
    <mergeCell ref="DZ20:EA20"/>
    <mergeCell ref="EB20:EC20"/>
    <mergeCell ref="ED20:EE20"/>
    <mergeCell ref="EF20:EG20"/>
    <mergeCell ref="EH20:EI20"/>
    <mergeCell ref="EJ20:EK20"/>
    <mergeCell ref="EL20:EM20"/>
    <mergeCell ref="EN20:EO20"/>
    <mergeCell ref="EP20:EQ20"/>
    <mergeCell ref="ER20:ES20"/>
    <mergeCell ref="ET20:EU20"/>
    <mergeCell ref="EV20:EW20"/>
    <mergeCell ref="EX20:EY20"/>
    <mergeCell ref="EZ20:FA20"/>
    <mergeCell ref="FB20:FC20"/>
    <mergeCell ref="FD20:FE20"/>
    <mergeCell ref="FF20:FG20"/>
    <mergeCell ref="FH20:FI20"/>
    <mergeCell ref="FJ20:FK20"/>
    <mergeCell ref="FL20:FM20"/>
    <mergeCell ref="FN20:FO20"/>
    <mergeCell ref="FP20:FQ20"/>
    <mergeCell ref="FR20:FS20"/>
    <mergeCell ref="FT20:FU20"/>
    <mergeCell ref="FV20:FW20"/>
    <mergeCell ref="FX20:FY20"/>
    <mergeCell ref="FZ20:GA20"/>
    <mergeCell ref="GB20:GC20"/>
    <mergeCell ref="GD20:GE20"/>
    <mergeCell ref="GF20:GG20"/>
    <mergeCell ref="GH20:GI20"/>
    <mergeCell ref="GJ20:GK20"/>
    <mergeCell ref="GL20:GM20"/>
    <mergeCell ref="GN20:GO20"/>
    <mergeCell ref="GP20:GQ20"/>
    <mergeCell ref="GR20:GS20"/>
    <mergeCell ref="GT20:GU20"/>
    <mergeCell ref="GV20:GW20"/>
    <mergeCell ref="GX20:GY20"/>
    <mergeCell ref="GZ20:HA20"/>
    <mergeCell ref="HB20:HC20"/>
    <mergeCell ref="HD20:HE20"/>
    <mergeCell ref="HF20:HG20"/>
    <mergeCell ref="HH20:HI20"/>
    <mergeCell ref="HJ20:HK20"/>
    <mergeCell ref="L21:M21"/>
    <mergeCell ref="N21:O21"/>
    <mergeCell ref="P21:Q21"/>
    <mergeCell ref="R21:S21"/>
    <mergeCell ref="T21:U21"/>
    <mergeCell ref="V21:W21"/>
    <mergeCell ref="X21:Y21"/>
    <mergeCell ref="Z21:AA21"/>
    <mergeCell ref="AB21:AC21"/>
    <mergeCell ref="AD21:AE21"/>
    <mergeCell ref="AF21:AG21"/>
    <mergeCell ref="AH21:AI21"/>
    <mergeCell ref="AJ21:AK21"/>
    <mergeCell ref="AL21:AM21"/>
    <mergeCell ref="AN21:AO21"/>
    <mergeCell ref="AP21:AQ21"/>
    <mergeCell ref="AR21:AS21"/>
    <mergeCell ref="AT21:AU21"/>
    <mergeCell ref="AV21:AW21"/>
    <mergeCell ref="AX21:AY21"/>
    <mergeCell ref="AZ21:BA21"/>
    <mergeCell ref="BB21:BC21"/>
    <mergeCell ref="BD21:BE21"/>
    <mergeCell ref="BF21:BG21"/>
    <mergeCell ref="BH21:BI21"/>
    <mergeCell ref="BJ21:BK21"/>
    <mergeCell ref="BL21:BM21"/>
    <mergeCell ref="BN21:BO21"/>
    <mergeCell ref="BP21:BQ21"/>
    <mergeCell ref="BR21:BS21"/>
    <mergeCell ref="BT21:BU21"/>
    <mergeCell ref="BV21:BW21"/>
    <mergeCell ref="BX21:BY21"/>
    <mergeCell ref="BZ21:CA21"/>
    <mergeCell ref="CB21:CC21"/>
    <mergeCell ref="CD21:CE21"/>
    <mergeCell ref="CF21:CG21"/>
    <mergeCell ref="CH21:CI21"/>
    <mergeCell ref="CJ21:CK21"/>
    <mergeCell ref="CL21:CM21"/>
    <mergeCell ref="CN21:CO21"/>
    <mergeCell ref="CP21:CQ21"/>
    <mergeCell ref="CR21:CS21"/>
    <mergeCell ref="CT21:CU21"/>
    <mergeCell ref="CV21:CW21"/>
    <mergeCell ref="CX21:CY21"/>
    <mergeCell ref="CZ21:DA21"/>
    <mergeCell ref="DB21:DC21"/>
    <mergeCell ref="DD21:DE21"/>
    <mergeCell ref="DF21:DG21"/>
    <mergeCell ref="DH21:DI21"/>
    <mergeCell ref="DJ21:DK21"/>
    <mergeCell ref="DL21:DM21"/>
    <mergeCell ref="DN21:DO21"/>
    <mergeCell ref="DP21:DQ21"/>
    <mergeCell ref="DR21:DS21"/>
    <mergeCell ref="DT21:DU21"/>
    <mergeCell ref="DV21:DW21"/>
    <mergeCell ref="DX21:DY21"/>
    <mergeCell ref="DZ21:EA21"/>
    <mergeCell ref="EB21:EC21"/>
    <mergeCell ref="ED21:EE21"/>
    <mergeCell ref="EF21:EG21"/>
    <mergeCell ref="EH21:EI21"/>
    <mergeCell ref="EJ21:EK21"/>
    <mergeCell ref="EL21:EM21"/>
    <mergeCell ref="EN21:EO21"/>
    <mergeCell ref="EP21:EQ21"/>
    <mergeCell ref="ER21:ES21"/>
    <mergeCell ref="ET21:EU21"/>
    <mergeCell ref="EV21:EW21"/>
    <mergeCell ref="EX21:EY21"/>
    <mergeCell ref="EZ21:FA21"/>
    <mergeCell ref="FB21:FC21"/>
    <mergeCell ref="FD21:FE21"/>
    <mergeCell ref="FF21:FG21"/>
    <mergeCell ref="FH21:FI21"/>
    <mergeCell ref="FJ21:FK21"/>
    <mergeCell ref="FL21:FM21"/>
    <mergeCell ref="FN21:FO21"/>
    <mergeCell ref="FP21:FQ21"/>
    <mergeCell ref="FR21:FS21"/>
    <mergeCell ref="FT21:FU21"/>
    <mergeCell ref="FV21:FW21"/>
    <mergeCell ref="FX21:FY21"/>
    <mergeCell ref="FZ21:GA21"/>
    <mergeCell ref="GB21:GC21"/>
    <mergeCell ref="GD21:GE21"/>
    <mergeCell ref="GF21:GG21"/>
    <mergeCell ref="GH21:GI21"/>
    <mergeCell ref="GJ21:GK21"/>
    <mergeCell ref="GL21:GM21"/>
    <mergeCell ref="GN21:GO21"/>
    <mergeCell ref="GP21:GQ21"/>
    <mergeCell ref="GR21:GS21"/>
    <mergeCell ref="GT21:GU21"/>
    <mergeCell ref="GV21:GW21"/>
    <mergeCell ref="GX21:GY21"/>
    <mergeCell ref="GZ21:HA21"/>
    <mergeCell ref="HB21:HC21"/>
    <mergeCell ref="HD21:HE21"/>
    <mergeCell ref="HF21:HG21"/>
    <mergeCell ref="HH21:HI21"/>
    <mergeCell ref="HJ21:HK21"/>
    <mergeCell ref="L22:M22"/>
    <mergeCell ref="N22:O22"/>
    <mergeCell ref="P22:Q22"/>
    <mergeCell ref="R22:S22"/>
    <mergeCell ref="T22:U22"/>
    <mergeCell ref="V22:W22"/>
    <mergeCell ref="X22:Y22"/>
    <mergeCell ref="Z22:AA22"/>
    <mergeCell ref="AB22:AC22"/>
    <mergeCell ref="AD22:AE22"/>
    <mergeCell ref="AF22:AG22"/>
    <mergeCell ref="AH22:AI22"/>
    <mergeCell ref="AJ22:AK22"/>
    <mergeCell ref="AL22:AM22"/>
    <mergeCell ref="AN22:AO22"/>
    <mergeCell ref="AP22:AQ22"/>
    <mergeCell ref="AR22:AS22"/>
    <mergeCell ref="AT22:AU22"/>
    <mergeCell ref="AV22:AW22"/>
    <mergeCell ref="AX22:AY22"/>
    <mergeCell ref="AZ22:BA22"/>
    <mergeCell ref="BB22:BC22"/>
    <mergeCell ref="BD22:BE22"/>
    <mergeCell ref="BF22:BG22"/>
    <mergeCell ref="BH22:BI22"/>
    <mergeCell ref="BJ22:BK22"/>
    <mergeCell ref="BL22:BM22"/>
    <mergeCell ref="BN22:BO22"/>
    <mergeCell ref="BP22:BQ22"/>
    <mergeCell ref="BR22:BS22"/>
    <mergeCell ref="BT22:BU22"/>
    <mergeCell ref="BV22:BW22"/>
    <mergeCell ref="BX22:BY22"/>
    <mergeCell ref="BZ22:CA22"/>
    <mergeCell ref="CB22:CC22"/>
    <mergeCell ref="CD22:CE22"/>
    <mergeCell ref="CF22:CG22"/>
    <mergeCell ref="CH22:CI22"/>
    <mergeCell ref="CJ22:CK22"/>
    <mergeCell ref="CL22:CM22"/>
    <mergeCell ref="CN22:CO22"/>
    <mergeCell ref="CP22:CQ22"/>
    <mergeCell ref="CR22:CS22"/>
    <mergeCell ref="CT22:CU22"/>
    <mergeCell ref="CV22:CW22"/>
    <mergeCell ref="CX22:CY22"/>
    <mergeCell ref="CZ22:DA22"/>
    <mergeCell ref="DB22:DC22"/>
    <mergeCell ref="DD22:DE22"/>
    <mergeCell ref="DF22:DG22"/>
    <mergeCell ref="DH22:DI22"/>
    <mergeCell ref="DJ22:DK22"/>
    <mergeCell ref="DL22:DM22"/>
    <mergeCell ref="DN22:DO22"/>
    <mergeCell ref="DP22:DQ22"/>
    <mergeCell ref="DR22:DS22"/>
    <mergeCell ref="DT22:DU22"/>
    <mergeCell ref="DV22:DW22"/>
    <mergeCell ref="DX22:DY22"/>
    <mergeCell ref="DZ22:EA22"/>
    <mergeCell ref="EB22:EC22"/>
    <mergeCell ref="ED22:EE22"/>
    <mergeCell ref="EF22:EG22"/>
    <mergeCell ref="EH22:EI22"/>
    <mergeCell ref="EJ22:EK22"/>
    <mergeCell ref="EL22:EM22"/>
    <mergeCell ref="EN22:EO22"/>
    <mergeCell ref="EP22:EQ22"/>
    <mergeCell ref="ER22:ES22"/>
    <mergeCell ref="ET22:EU22"/>
    <mergeCell ref="EV22:EW22"/>
    <mergeCell ref="EX22:EY22"/>
    <mergeCell ref="EZ22:FA22"/>
    <mergeCell ref="FB22:FC22"/>
    <mergeCell ref="FD22:FE22"/>
    <mergeCell ref="FF22:FG22"/>
    <mergeCell ref="FH22:FI22"/>
    <mergeCell ref="FJ22:FK22"/>
    <mergeCell ref="FL22:FM22"/>
    <mergeCell ref="FN22:FO22"/>
    <mergeCell ref="FP22:FQ22"/>
    <mergeCell ref="FR22:FS22"/>
    <mergeCell ref="FT22:FU22"/>
    <mergeCell ref="FV22:FW22"/>
    <mergeCell ref="FX22:FY22"/>
    <mergeCell ref="FZ22:GA22"/>
    <mergeCell ref="GB22:GC22"/>
    <mergeCell ref="GD22:GE22"/>
    <mergeCell ref="GF22:GG22"/>
    <mergeCell ref="GH22:GI22"/>
    <mergeCell ref="GJ22:GK22"/>
    <mergeCell ref="GL22:GM22"/>
    <mergeCell ref="GN22:GO22"/>
    <mergeCell ref="GP22:GQ22"/>
    <mergeCell ref="GR22:GS22"/>
    <mergeCell ref="GT22:GU22"/>
    <mergeCell ref="GV22:GW22"/>
    <mergeCell ref="GX22:GY22"/>
    <mergeCell ref="GZ22:HA22"/>
    <mergeCell ref="HB22:HC22"/>
    <mergeCell ref="HD22:HE22"/>
    <mergeCell ref="HF22:HG22"/>
    <mergeCell ref="HH22:HI22"/>
    <mergeCell ref="HJ22:HK22"/>
    <mergeCell ref="L23:M23"/>
    <mergeCell ref="N23:O23"/>
    <mergeCell ref="P23:Q23"/>
    <mergeCell ref="R23:S23"/>
    <mergeCell ref="T23:U23"/>
    <mergeCell ref="V23:W23"/>
    <mergeCell ref="X23:Y23"/>
    <mergeCell ref="Z23:AA23"/>
    <mergeCell ref="AB23:AC23"/>
    <mergeCell ref="AD23:AE23"/>
    <mergeCell ref="AF23:AG23"/>
    <mergeCell ref="AH23:AI23"/>
    <mergeCell ref="AJ23:AK23"/>
    <mergeCell ref="AL23:AM23"/>
    <mergeCell ref="AN23:AO23"/>
    <mergeCell ref="AP23:AQ23"/>
    <mergeCell ref="AR23:AS23"/>
    <mergeCell ref="AT23:AU23"/>
    <mergeCell ref="AV23:AW23"/>
    <mergeCell ref="AX23:AY23"/>
    <mergeCell ref="AZ23:BA23"/>
    <mergeCell ref="BB23:BC23"/>
    <mergeCell ref="BD23:BE23"/>
    <mergeCell ref="BF23:BG23"/>
    <mergeCell ref="BH23:BI23"/>
    <mergeCell ref="BJ23:BK23"/>
    <mergeCell ref="BL23:BM23"/>
    <mergeCell ref="BN23:BO23"/>
    <mergeCell ref="BP23:BQ23"/>
    <mergeCell ref="BR23:BS23"/>
    <mergeCell ref="BT23:BU23"/>
    <mergeCell ref="BV23:BW23"/>
    <mergeCell ref="BX23:BY23"/>
    <mergeCell ref="BZ23:CA23"/>
    <mergeCell ref="CB23:CC23"/>
    <mergeCell ref="CD23:CE23"/>
    <mergeCell ref="CF23:CG23"/>
    <mergeCell ref="CH23:CI23"/>
    <mergeCell ref="CJ23:CK23"/>
    <mergeCell ref="CL23:CM23"/>
    <mergeCell ref="CN23:CO23"/>
    <mergeCell ref="CP23:CQ23"/>
    <mergeCell ref="CR23:CS23"/>
    <mergeCell ref="CT23:CU23"/>
    <mergeCell ref="CV23:CW23"/>
    <mergeCell ref="CX23:CY23"/>
    <mergeCell ref="CZ23:DA23"/>
    <mergeCell ref="DB23:DC23"/>
    <mergeCell ref="DD23:DE23"/>
    <mergeCell ref="DF23:DG23"/>
    <mergeCell ref="DH23:DI23"/>
    <mergeCell ref="DJ23:DK23"/>
    <mergeCell ref="DL23:DM23"/>
    <mergeCell ref="DN23:DO23"/>
    <mergeCell ref="DP23:DQ23"/>
    <mergeCell ref="DR23:DS23"/>
    <mergeCell ref="DT23:DU23"/>
    <mergeCell ref="DV23:DW23"/>
    <mergeCell ref="DX23:DY23"/>
    <mergeCell ref="DZ23:EA23"/>
    <mergeCell ref="EB23:EC23"/>
    <mergeCell ref="ED23:EE23"/>
    <mergeCell ref="EF23:EG23"/>
    <mergeCell ref="EH23:EI23"/>
    <mergeCell ref="EJ23:EK23"/>
    <mergeCell ref="EL23:EM23"/>
    <mergeCell ref="EN23:EO23"/>
    <mergeCell ref="EP23:EQ23"/>
    <mergeCell ref="ER23:ES23"/>
    <mergeCell ref="ET23:EU23"/>
    <mergeCell ref="EV23:EW23"/>
    <mergeCell ref="EX23:EY23"/>
    <mergeCell ref="EZ23:FA23"/>
    <mergeCell ref="FB23:FC23"/>
    <mergeCell ref="FD23:FE23"/>
    <mergeCell ref="FF23:FG23"/>
    <mergeCell ref="FH23:FI23"/>
    <mergeCell ref="FJ23:FK23"/>
    <mergeCell ref="FL23:FM23"/>
    <mergeCell ref="FN23:FO23"/>
    <mergeCell ref="FP23:FQ23"/>
    <mergeCell ref="FR23:FS23"/>
    <mergeCell ref="FT23:FU23"/>
    <mergeCell ref="FV23:FW23"/>
    <mergeCell ref="FX23:FY23"/>
    <mergeCell ref="FZ23:GA23"/>
    <mergeCell ref="GB23:GC23"/>
    <mergeCell ref="GD23:GE23"/>
    <mergeCell ref="GF23:GG23"/>
    <mergeCell ref="GH23:GI23"/>
    <mergeCell ref="GJ23:GK23"/>
    <mergeCell ref="GL23:GM23"/>
    <mergeCell ref="GN23:GO23"/>
    <mergeCell ref="GP23:GQ23"/>
    <mergeCell ref="GR23:GS23"/>
    <mergeCell ref="GT23:GU23"/>
    <mergeCell ref="GV23:GW23"/>
    <mergeCell ref="GX23:GY23"/>
    <mergeCell ref="GZ23:HA23"/>
    <mergeCell ref="HB23:HC23"/>
    <mergeCell ref="HD23:HE23"/>
    <mergeCell ref="HF23:HG23"/>
    <mergeCell ref="HH23:HI23"/>
    <mergeCell ref="HJ23:HK23"/>
    <mergeCell ref="L24:M24"/>
    <mergeCell ref="N24:O24"/>
    <mergeCell ref="P24:Q24"/>
    <mergeCell ref="R24:S24"/>
    <mergeCell ref="T24:U24"/>
    <mergeCell ref="V24:W24"/>
    <mergeCell ref="X24:Y24"/>
    <mergeCell ref="Z24:AA24"/>
    <mergeCell ref="AB24:AC24"/>
    <mergeCell ref="AD24:AE24"/>
    <mergeCell ref="AF24:AG24"/>
    <mergeCell ref="AH24:AI24"/>
    <mergeCell ref="AJ24:AK24"/>
    <mergeCell ref="AL24:AM24"/>
    <mergeCell ref="AN24:AO24"/>
    <mergeCell ref="AP24:AQ24"/>
    <mergeCell ref="AR24:AS24"/>
    <mergeCell ref="AT24:AU24"/>
    <mergeCell ref="AV24:AW24"/>
    <mergeCell ref="AX24:AY24"/>
    <mergeCell ref="AZ24:BA24"/>
    <mergeCell ref="BB24:BC24"/>
    <mergeCell ref="BD24:BE24"/>
    <mergeCell ref="BF24:BG24"/>
    <mergeCell ref="BH24:BI24"/>
    <mergeCell ref="BJ24:BK24"/>
    <mergeCell ref="BL24:BM24"/>
    <mergeCell ref="BN24:BO24"/>
    <mergeCell ref="BP24:BQ24"/>
    <mergeCell ref="BR24:BS24"/>
    <mergeCell ref="BT24:BU24"/>
    <mergeCell ref="BV24:BW24"/>
    <mergeCell ref="BX24:BY24"/>
    <mergeCell ref="BZ24:CA24"/>
    <mergeCell ref="CB24:CC24"/>
    <mergeCell ref="CD24:CE24"/>
    <mergeCell ref="CF24:CG24"/>
    <mergeCell ref="CH24:CI24"/>
    <mergeCell ref="CJ24:CK24"/>
    <mergeCell ref="CL24:CM24"/>
    <mergeCell ref="CN24:CO24"/>
    <mergeCell ref="CP24:CQ24"/>
    <mergeCell ref="CR24:CS24"/>
    <mergeCell ref="CT24:CU24"/>
    <mergeCell ref="CV24:CW24"/>
    <mergeCell ref="CX24:CY24"/>
    <mergeCell ref="CZ24:DA24"/>
    <mergeCell ref="DB24:DC24"/>
    <mergeCell ref="DD24:DE24"/>
    <mergeCell ref="DF24:DG24"/>
    <mergeCell ref="DH24:DI24"/>
    <mergeCell ref="DJ24:DK24"/>
    <mergeCell ref="DL24:DM24"/>
    <mergeCell ref="DN24:DO24"/>
    <mergeCell ref="DP24:DQ24"/>
    <mergeCell ref="DR24:DS24"/>
    <mergeCell ref="DT24:DU24"/>
    <mergeCell ref="DV24:DW24"/>
    <mergeCell ref="DX24:DY24"/>
    <mergeCell ref="DZ24:EA24"/>
    <mergeCell ref="EB24:EC24"/>
    <mergeCell ref="ED24:EE24"/>
    <mergeCell ref="EF24:EG24"/>
    <mergeCell ref="EH24:EI24"/>
    <mergeCell ref="EJ24:EK24"/>
    <mergeCell ref="EL24:EM24"/>
    <mergeCell ref="EN24:EO24"/>
    <mergeCell ref="EP24:EQ24"/>
    <mergeCell ref="ER24:ES24"/>
    <mergeCell ref="ET24:EU24"/>
    <mergeCell ref="EV24:EW24"/>
    <mergeCell ref="EX24:EY24"/>
    <mergeCell ref="EZ24:FA24"/>
    <mergeCell ref="FB24:FC24"/>
    <mergeCell ref="FD24:FE24"/>
    <mergeCell ref="FF24:FG24"/>
    <mergeCell ref="FH24:FI24"/>
    <mergeCell ref="FJ24:FK24"/>
    <mergeCell ref="FL24:FM24"/>
    <mergeCell ref="FN24:FO24"/>
    <mergeCell ref="FP24:FQ24"/>
    <mergeCell ref="FR24:FS24"/>
    <mergeCell ref="FT24:FU24"/>
    <mergeCell ref="FV24:FW24"/>
    <mergeCell ref="FX24:FY24"/>
    <mergeCell ref="FZ24:GA24"/>
    <mergeCell ref="GB24:GC24"/>
    <mergeCell ref="GD24:GE24"/>
    <mergeCell ref="GF24:GG24"/>
    <mergeCell ref="GH24:GI24"/>
    <mergeCell ref="GJ24:GK24"/>
    <mergeCell ref="GL24:GM24"/>
    <mergeCell ref="GN24:GO24"/>
    <mergeCell ref="GP24:GQ24"/>
    <mergeCell ref="GR24:GS24"/>
    <mergeCell ref="GT24:GU24"/>
    <mergeCell ref="GV24:GW24"/>
    <mergeCell ref="GX24:GY24"/>
    <mergeCell ref="GZ24:HA24"/>
    <mergeCell ref="HB24:HC24"/>
    <mergeCell ref="HD24:HE24"/>
    <mergeCell ref="HF24:HG24"/>
    <mergeCell ref="HH24:HI24"/>
    <mergeCell ref="HJ24:HK24"/>
    <mergeCell ref="L25:M25"/>
    <mergeCell ref="N25:O25"/>
    <mergeCell ref="P25:Q25"/>
    <mergeCell ref="R25:S25"/>
    <mergeCell ref="T25:U25"/>
    <mergeCell ref="V25:W25"/>
    <mergeCell ref="X25:Y25"/>
    <mergeCell ref="Z25:AA25"/>
    <mergeCell ref="AB25:AC25"/>
    <mergeCell ref="AD25:AE25"/>
    <mergeCell ref="AF25:AG25"/>
    <mergeCell ref="AH25:AI25"/>
    <mergeCell ref="AJ25:AK25"/>
    <mergeCell ref="AL25:AM25"/>
    <mergeCell ref="AN25:AO25"/>
    <mergeCell ref="AP25:AQ25"/>
    <mergeCell ref="AR25:AS25"/>
    <mergeCell ref="AT25:AU25"/>
    <mergeCell ref="AV25:AW25"/>
    <mergeCell ref="AX25:AY25"/>
    <mergeCell ref="AZ25:BA25"/>
    <mergeCell ref="BB25:BC25"/>
    <mergeCell ref="BD25:BE25"/>
    <mergeCell ref="BF25:BG25"/>
    <mergeCell ref="BH25:BI25"/>
    <mergeCell ref="BJ25:BK25"/>
    <mergeCell ref="BL25:BM25"/>
    <mergeCell ref="BN25:BO25"/>
    <mergeCell ref="BP25:BQ25"/>
    <mergeCell ref="BR25:BS25"/>
    <mergeCell ref="BT25:BU25"/>
    <mergeCell ref="BV25:BW25"/>
    <mergeCell ref="BX25:BY25"/>
    <mergeCell ref="BZ25:CA25"/>
    <mergeCell ref="CB25:CC25"/>
    <mergeCell ref="CD25:CE25"/>
    <mergeCell ref="CF25:CG25"/>
    <mergeCell ref="CH25:CI25"/>
    <mergeCell ref="CJ25:CK25"/>
    <mergeCell ref="CL25:CM25"/>
    <mergeCell ref="CN25:CO25"/>
    <mergeCell ref="CP25:CQ25"/>
    <mergeCell ref="CR25:CS25"/>
    <mergeCell ref="CT25:CU25"/>
    <mergeCell ref="CV25:CW25"/>
    <mergeCell ref="CX25:CY25"/>
    <mergeCell ref="CZ25:DA25"/>
    <mergeCell ref="DB25:DC25"/>
    <mergeCell ref="DD25:DE25"/>
    <mergeCell ref="DF25:DG25"/>
    <mergeCell ref="DH25:DI25"/>
    <mergeCell ref="DJ25:DK25"/>
    <mergeCell ref="DL25:DM25"/>
    <mergeCell ref="DN25:DO25"/>
    <mergeCell ref="DP25:DQ25"/>
    <mergeCell ref="DR25:DS25"/>
    <mergeCell ref="DT25:DU25"/>
    <mergeCell ref="DV25:DW25"/>
    <mergeCell ref="DX25:DY25"/>
    <mergeCell ref="DZ25:EA25"/>
    <mergeCell ref="EB25:EC25"/>
    <mergeCell ref="ED25:EE25"/>
    <mergeCell ref="EF25:EG25"/>
    <mergeCell ref="EH25:EI25"/>
    <mergeCell ref="EJ25:EK25"/>
    <mergeCell ref="EL25:EM25"/>
    <mergeCell ref="EN25:EO25"/>
    <mergeCell ref="EP25:EQ25"/>
    <mergeCell ref="ER25:ES25"/>
    <mergeCell ref="ET25:EU25"/>
    <mergeCell ref="EV25:EW25"/>
    <mergeCell ref="EX25:EY25"/>
    <mergeCell ref="EZ25:FA25"/>
    <mergeCell ref="FB25:FC25"/>
    <mergeCell ref="FD25:FE25"/>
    <mergeCell ref="FF25:FG25"/>
    <mergeCell ref="FH25:FI25"/>
    <mergeCell ref="FJ25:FK25"/>
    <mergeCell ref="FL25:FM25"/>
    <mergeCell ref="FN25:FO25"/>
    <mergeCell ref="FP25:FQ25"/>
    <mergeCell ref="FR25:FS25"/>
    <mergeCell ref="FT25:FU25"/>
    <mergeCell ref="FV25:FW25"/>
    <mergeCell ref="FX25:FY25"/>
    <mergeCell ref="FZ25:GA25"/>
    <mergeCell ref="GB25:GC25"/>
    <mergeCell ref="GD25:GE25"/>
    <mergeCell ref="GF25:GG25"/>
    <mergeCell ref="GH25:GI25"/>
    <mergeCell ref="GJ25:GK25"/>
    <mergeCell ref="GL25:GM25"/>
    <mergeCell ref="GN25:GO25"/>
    <mergeCell ref="GP25:GQ25"/>
    <mergeCell ref="GR25:GS25"/>
    <mergeCell ref="GT25:GU25"/>
    <mergeCell ref="GV25:GW25"/>
    <mergeCell ref="GX25:GY25"/>
    <mergeCell ref="GZ25:HA25"/>
    <mergeCell ref="HB25:HC25"/>
    <mergeCell ref="HD25:HE25"/>
    <mergeCell ref="HF25:HG25"/>
    <mergeCell ref="HH25:HI25"/>
    <mergeCell ref="HJ25:HK25"/>
    <mergeCell ref="L26:M26"/>
    <mergeCell ref="N26:O26"/>
    <mergeCell ref="P26:Q26"/>
    <mergeCell ref="R26:S26"/>
    <mergeCell ref="T26:U26"/>
    <mergeCell ref="V26:W26"/>
    <mergeCell ref="X26:Y26"/>
    <mergeCell ref="Z26:AA26"/>
    <mergeCell ref="AB26:AC26"/>
    <mergeCell ref="AD26:AE26"/>
    <mergeCell ref="AF26:AG26"/>
    <mergeCell ref="AH26:AI26"/>
    <mergeCell ref="AJ26:AK26"/>
    <mergeCell ref="AL26:AM26"/>
    <mergeCell ref="AN26:AO26"/>
    <mergeCell ref="AP26:AQ26"/>
    <mergeCell ref="AR26:AS26"/>
    <mergeCell ref="AT26:AU26"/>
    <mergeCell ref="AV26:AW26"/>
    <mergeCell ref="AX26:AY26"/>
    <mergeCell ref="AZ26:BA26"/>
    <mergeCell ref="BB26:BC26"/>
    <mergeCell ref="BD26:BE26"/>
    <mergeCell ref="BF26:BG26"/>
    <mergeCell ref="BH26:BI26"/>
    <mergeCell ref="BJ26:BK26"/>
    <mergeCell ref="BL26:BM26"/>
    <mergeCell ref="BN26:BO26"/>
    <mergeCell ref="BP26:BQ26"/>
    <mergeCell ref="BR26:BS26"/>
    <mergeCell ref="BT26:BU26"/>
    <mergeCell ref="BV26:BW26"/>
    <mergeCell ref="BX26:BY26"/>
    <mergeCell ref="BZ26:CA26"/>
    <mergeCell ref="CB26:CC26"/>
    <mergeCell ref="CD26:CE26"/>
    <mergeCell ref="CF26:CG26"/>
    <mergeCell ref="CH26:CI26"/>
    <mergeCell ref="CJ26:CK26"/>
    <mergeCell ref="CL26:CM26"/>
    <mergeCell ref="CN26:CO26"/>
    <mergeCell ref="CP26:CQ26"/>
    <mergeCell ref="CR26:CS26"/>
    <mergeCell ref="CT26:CU26"/>
    <mergeCell ref="CV26:CW26"/>
    <mergeCell ref="CX26:CY26"/>
    <mergeCell ref="CZ26:DA26"/>
    <mergeCell ref="DB26:DC26"/>
    <mergeCell ref="DD26:DE26"/>
    <mergeCell ref="DF26:DG26"/>
    <mergeCell ref="DH26:DI26"/>
    <mergeCell ref="DJ26:DK26"/>
    <mergeCell ref="DL26:DM26"/>
    <mergeCell ref="DN26:DO26"/>
    <mergeCell ref="DP26:DQ26"/>
    <mergeCell ref="DR26:DS26"/>
    <mergeCell ref="DT26:DU26"/>
    <mergeCell ref="DV26:DW26"/>
    <mergeCell ref="DX26:DY26"/>
    <mergeCell ref="DZ26:EA26"/>
    <mergeCell ref="EB26:EC26"/>
    <mergeCell ref="ED26:EE26"/>
    <mergeCell ref="EF26:EG26"/>
    <mergeCell ref="EH26:EI26"/>
    <mergeCell ref="EJ26:EK26"/>
    <mergeCell ref="EL26:EM26"/>
    <mergeCell ref="EN26:EO26"/>
    <mergeCell ref="EP26:EQ26"/>
    <mergeCell ref="ER26:ES26"/>
    <mergeCell ref="ET26:EU26"/>
    <mergeCell ref="EV26:EW26"/>
    <mergeCell ref="EX26:EY26"/>
    <mergeCell ref="EZ26:FA26"/>
    <mergeCell ref="FB26:FC26"/>
    <mergeCell ref="FD26:FE26"/>
    <mergeCell ref="FF26:FG26"/>
    <mergeCell ref="FH26:FI26"/>
    <mergeCell ref="FJ26:FK26"/>
    <mergeCell ref="FL26:FM26"/>
    <mergeCell ref="FN26:FO26"/>
    <mergeCell ref="FP26:FQ26"/>
    <mergeCell ref="FR26:FS26"/>
    <mergeCell ref="FT26:FU26"/>
    <mergeCell ref="FV26:FW26"/>
    <mergeCell ref="FX26:FY26"/>
    <mergeCell ref="FZ26:GA26"/>
    <mergeCell ref="GB26:GC26"/>
    <mergeCell ref="GD26:GE26"/>
    <mergeCell ref="GF26:GG26"/>
    <mergeCell ref="GH26:GI26"/>
    <mergeCell ref="GJ26:GK26"/>
    <mergeCell ref="GL26:GM26"/>
    <mergeCell ref="GN26:GO26"/>
    <mergeCell ref="GP26:GQ26"/>
    <mergeCell ref="GR26:GS26"/>
    <mergeCell ref="GT26:GU26"/>
    <mergeCell ref="GV26:GW26"/>
    <mergeCell ref="GX26:GY26"/>
    <mergeCell ref="GZ26:HA26"/>
    <mergeCell ref="HB26:HC26"/>
    <mergeCell ref="HD26:HE26"/>
    <mergeCell ref="HF26:HG26"/>
    <mergeCell ref="HH26:HI26"/>
    <mergeCell ref="HJ26:HK26"/>
    <mergeCell ref="L27:M27"/>
    <mergeCell ref="N27:O27"/>
    <mergeCell ref="P27:Q27"/>
    <mergeCell ref="R27:S27"/>
    <mergeCell ref="T27:U27"/>
    <mergeCell ref="V27:W27"/>
    <mergeCell ref="X27:Y27"/>
    <mergeCell ref="Z27:AA27"/>
    <mergeCell ref="AB27:AC27"/>
    <mergeCell ref="AD27:AE27"/>
    <mergeCell ref="AF27:AG27"/>
    <mergeCell ref="AH27:AI27"/>
    <mergeCell ref="AJ27:AK27"/>
    <mergeCell ref="AL27:AM27"/>
    <mergeCell ref="AN27:AO27"/>
    <mergeCell ref="AP27:AQ27"/>
    <mergeCell ref="AR27:AS27"/>
    <mergeCell ref="CD27:CE27"/>
    <mergeCell ref="CF27:CG27"/>
    <mergeCell ref="CH27:CI27"/>
    <mergeCell ref="CJ27:CK27"/>
    <mergeCell ref="CL27:CM27"/>
    <mergeCell ref="CN27:CO27"/>
    <mergeCell ref="CP27:CQ27"/>
    <mergeCell ref="CR27:CS27"/>
    <mergeCell ref="A29:A36"/>
    <mergeCell ref="B29:B36"/>
    <mergeCell ref="C29:C36"/>
    <mergeCell ref="D29:D36"/>
    <mergeCell ref="E29:E36"/>
    <mergeCell ref="F29:F36"/>
    <mergeCell ref="G29:G36"/>
    <mergeCell ref="I29:I36"/>
    <mergeCell ref="J29:J36"/>
    <mergeCell ref="L29:M29"/>
    <mergeCell ref="N29:O29"/>
    <mergeCell ref="P29:Q29"/>
    <mergeCell ref="R29:S29"/>
    <mergeCell ref="T29:U29"/>
    <mergeCell ref="V29:W29"/>
    <mergeCell ref="X29:Y29"/>
    <mergeCell ref="Z29:AA29"/>
    <mergeCell ref="AB29:AC29"/>
    <mergeCell ref="AD29:AE29"/>
    <mergeCell ref="AF29:AG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BH29:BI29"/>
    <mergeCell ref="BJ29:BK29"/>
    <mergeCell ref="BL29:BM29"/>
    <mergeCell ref="BN29:BO29"/>
    <mergeCell ref="BP29:BQ29"/>
    <mergeCell ref="BR29:BS29"/>
    <mergeCell ref="BT29:BU29"/>
    <mergeCell ref="BV29:BW29"/>
    <mergeCell ref="BX29:BY29"/>
    <mergeCell ref="BZ29:CA29"/>
    <mergeCell ref="CB29:CC29"/>
    <mergeCell ref="CD29:CE29"/>
    <mergeCell ref="CF29:CG29"/>
    <mergeCell ref="CH29:CI29"/>
    <mergeCell ref="CJ29:CK29"/>
    <mergeCell ref="CL29:CM29"/>
    <mergeCell ref="CN29:CO29"/>
    <mergeCell ref="CP29:CQ29"/>
    <mergeCell ref="CR29:CS29"/>
    <mergeCell ref="CT29:CU29"/>
    <mergeCell ref="CV29:CW29"/>
    <mergeCell ref="CX29:CY29"/>
    <mergeCell ref="CZ29:DA29"/>
    <mergeCell ref="DB29:DC29"/>
    <mergeCell ref="DD29:DE29"/>
    <mergeCell ref="DF29:DG29"/>
    <mergeCell ref="DH29:DI29"/>
    <mergeCell ref="DJ29:DK29"/>
    <mergeCell ref="DL29:DM29"/>
    <mergeCell ref="DN29:DO29"/>
    <mergeCell ref="DP29:DQ29"/>
    <mergeCell ref="DR29:DS29"/>
    <mergeCell ref="DT29:DU29"/>
    <mergeCell ref="DV29:DW29"/>
    <mergeCell ref="DX29:DY29"/>
    <mergeCell ref="DZ29:EA29"/>
    <mergeCell ref="EB29:EC29"/>
    <mergeCell ref="ED29:EE29"/>
    <mergeCell ref="EF29:EG29"/>
    <mergeCell ref="EH29:EI29"/>
    <mergeCell ref="EJ29:EK29"/>
    <mergeCell ref="EL29:EM29"/>
    <mergeCell ref="EN29:EO29"/>
    <mergeCell ref="EP29:EQ29"/>
    <mergeCell ref="ER29:ES29"/>
    <mergeCell ref="ET29:EU29"/>
    <mergeCell ref="EV29:EW29"/>
    <mergeCell ref="EX29:EY29"/>
    <mergeCell ref="EZ29:FA29"/>
    <mergeCell ref="FB29:FC29"/>
    <mergeCell ref="FD29:FE29"/>
    <mergeCell ref="FF29:FG29"/>
    <mergeCell ref="FH29:FI29"/>
    <mergeCell ref="FJ29:FK29"/>
    <mergeCell ref="FL29:FM29"/>
    <mergeCell ref="FN29:FO29"/>
    <mergeCell ref="FP29:FQ29"/>
    <mergeCell ref="FR29:FS29"/>
    <mergeCell ref="FT29:FU29"/>
    <mergeCell ref="FV29:FW29"/>
    <mergeCell ref="FX29:FY29"/>
    <mergeCell ref="FZ29:GA29"/>
    <mergeCell ref="GB29:GC29"/>
    <mergeCell ref="GD29:GE29"/>
    <mergeCell ref="GF29:GG29"/>
    <mergeCell ref="GH29:GI29"/>
    <mergeCell ref="GJ29:GK29"/>
    <mergeCell ref="GL29:GM29"/>
    <mergeCell ref="GN29:GO29"/>
    <mergeCell ref="GP29:GQ29"/>
    <mergeCell ref="GR29:GS29"/>
    <mergeCell ref="GT29:GU29"/>
    <mergeCell ref="GV29:GW29"/>
    <mergeCell ref="GX29:GY29"/>
    <mergeCell ref="GZ29:HA29"/>
    <mergeCell ref="HB29:HC29"/>
    <mergeCell ref="HD29:HE29"/>
    <mergeCell ref="HF29:HG29"/>
    <mergeCell ref="HH29:HI29"/>
    <mergeCell ref="HJ29:HK29"/>
    <mergeCell ref="L30:M30"/>
    <mergeCell ref="N30:O30"/>
    <mergeCell ref="P30:Q30"/>
    <mergeCell ref="R30:S30"/>
    <mergeCell ref="T30:U30"/>
    <mergeCell ref="V30:W30"/>
    <mergeCell ref="X30:Y30"/>
    <mergeCell ref="Z30:AA30"/>
    <mergeCell ref="AB30:AC30"/>
    <mergeCell ref="AD30:AE30"/>
    <mergeCell ref="AF30:AG30"/>
    <mergeCell ref="AH30:AI30"/>
    <mergeCell ref="AJ30:AK30"/>
    <mergeCell ref="AL30:AM30"/>
    <mergeCell ref="AN30:AO30"/>
    <mergeCell ref="AP30:AQ30"/>
    <mergeCell ref="AR30:AS30"/>
    <mergeCell ref="AT30:AU30"/>
    <mergeCell ref="AV30:AW30"/>
    <mergeCell ref="AX30:AY30"/>
    <mergeCell ref="AZ30:BA30"/>
    <mergeCell ref="BB30:BC30"/>
    <mergeCell ref="BD30:BE30"/>
    <mergeCell ref="BF30:BG30"/>
    <mergeCell ref="BH30:BI30"/>
    <mergeCell ref="BJ30:BK30"/>
    <mergeCell ref="BL30:BM30"/>
    <mergeCell ref="BN30:BO30"/>
    <mergeCell ref="BP30:BQ30"/>
    <mergeCell ref="BR30:BS30"/>
    <mergeCell ref="BT30:BU30"/>
    <mergeCell ref="BV30:BW30"/>
    <mergeCell ref="BX30:BY30"/>
    <mergeCell ref="BZ30:CA30"/>
    <mergeCell ref="CB30:CC30"/>
    <mergeCell ref="CD30:CE30"/>
    <mergeCell ref="CF30:CG30"/>
    <mergeCell ref="CH30:CI30"/>
    <mergeCell ref="CJ30:CK30"/>
    <mergeCell ref="CL30:CM30"/>
    <mergeCell ref="CN30:CO30"/>
    <mergeCell ref="CP30:CQ30"/>
    <mergeCell ref="CR30:CS30"/>
    <mergeCell ref="CT30:CU30"/>
    <mergeCell ref="CV30:CW30"/>
    <mergeCell ref="CX30:CY30"/>
    <mergeCell ref="CZ30:DA30"/>
    <mergeCell ref="DB30:DC30"/>
    <mergeCell ref="DD30:DE30"/>
    <mergeCell ref="DF30:DG30"/>
    <mergeCell ref="DH30:DI30"/>
    <mergeCell ref="DJ30:DK30"/>
    <mergeCell ref="DL30:DM30"/>
    <mergeCell ref="DN30:DO30"/>
    <mergeCell ref="DP30:DQ30"/>
    <mergeCell ref="DR30:DS30"/>
    <mergeCell ref="DT30:DU30"/>
    <mergeCell ref="DV30:DW30"/>
    <mergeCell ref="DX30:DY30"/>
    <mergeCell ref="DZ30:EA30"/>
    <mergeCell ref="EB30:EC30"/>
    <mergeCell ref="ED30:EE30"/>
    <mergeCell ref="EF30:EG30"/>
    <mergeCell ref="EH30:EI30"/>
    <mergeCell ref="EJ30:EK30"/>
    <mergeCell ref="EL30:EM30"/>
    <mergeCell ref="EN30:EO30"/>
    <mergeCell ref="EP30:EQ30"/>
    <mergeCell ref="ER30:ES30"/>
    <mergeCell ref="ET30:EU30"/>
    <mergeCell ref="EV30:EW30"/>
    <mergeCell ref="EX30:EY30"/>
    <mergeCell ref="EZ30:FA30"/>
    <mergeCell ref="FB30:FC30"/>
    <mergeCell ref="FD30:FE30"/>
    <mergeCell ref="FF30:FG30"/>
    <mergeCell ref="FH30:FI30"/>
    <mergeCell ref="FJ30:FK30"/>
    <mergeCell ref="FL30:FM30"/>
    <mergeCell ref="FN30:FO30"/>
    <mergeCell ref="FP30:FQ30"/>
    <mergeCell ref="FR30:FS30"/>
    <mergeCell ref="FT30:FU30"/>
    <mergeCell ref="FV30:FW30"/>
    <mergeCell ref="FX30:FY30"/>
    <mergeCell ref="FZ30:GA30"/>
    <mergeCell ref="GB30:GC30"/>
    <mergeCell ref="GD30:GE30"/>
    <mergeCell ref="GF30:GG30"/>
    <mergeCell ref="GH30:GI30"/>
    <mergeCell ref="GJ30:GK30"/>
    <mergeCell ref="GL30:GM30"/>
    <mergeCell ref="GN30:GO30"/>
    <mergeCell ref="GP30:GQ30"/>
    <mergeCell ref="GR30:GS30"/>
    <mergeCell ref="GT30:GU30"/>
    <mergeCell ref="GV30:GW30"/>
    <mergeCell ref="GX30:GY30"/>
    <mergeCell ref="GZ30:HA30"/>
    <mergeCell ref="HB30:HC30"/>
    <mergeCell ref="HD30:HE30"/>
    <mergeCell ref="HF30:HG30"/>
    <mergeCell ref="HH30:HI30"/>
    <mergeCell ref="HJ30:HK30"/>
    <mergeCell ref="L31:M31"/>
    <mergeCell ref="N31:O31"/>
    <mergeCell ref="P31:Q31"/>
    <mergeCell ref="R31:S31"/>
    <mergeCell ref="T31:U31"/>
    <mergeCell ref="V31:W31"/>
    <mergeCell ref="X31:Y31"/>
    <mergeCell ref="Z31:AA31"/>
    <mergeCell ref="AB31:AC31"/>
    <mergeCell ref="AD31:AE31"/>
    <mergeCell ref="AF31:AG31"/>
    <mergeCell ref="AH31:AI31"/>
    <mergeCell ref="AJ31:AK31"/>
    <mergeCell ref="AL31:AM31"/>
    <mergeCell ref="AN31:AO31"/>
    <mergeCell ref="AP31:AQ31"/>
    <mergeCell ref="AR31:AS31"/>
    <mergeCell ref="AT31:AU31"/>
    <mergeCell ref="AV31:AW31"/>
    <mergeCell ref="AX31:AY31"/>
    <mergeCell ref="AZ31:BA31"/>
    <mergeCell ref="BB31:BC31"/>
    <mergeCell ref="BD31:BE31"/>
    <mergeCell ref="BF31:BG31"/>
    <mergeCell ref="BH31:BI31"/>
    <mergeCell ref="BJ31:BK31"/>
    <mergeCell ref="BL31:BM31"/>
    <mergeCell ref="BN31:BO31"/>
    <mergeCell ref="BP31:BQ31"/>
    <mergeCell ref="BR31:BS31"/>
    <mergeCell ref="BT31:BU31"/>
    <mergeCell ref="BV31:BW31"/>
    <mergeCell ref="BX31:BY31"/>
    <mergeCell ref="BZ31:CA31"/>
    <mergeCell ref="CB31:CC31"/>
    <mergeCell ref="CD31:CE31"/>
    <mergeCell ref="CF31:CG31"/>
    <mergeCell ref="CH31:CI31"/>
    <mergeCell ref="CJ31:CK31"/>
    <mergeCell ref="CL31:CM31"/>
    <mergeCell ref="CN31:CO31"/>
    <mergeCell ref="CP31:CQ31"/>
    <mergeCell ref="CR31:CS31"/>
    <mergeCell ref="CT31:CU31"/>
    <mergeCell ref="CV31:CW31"/>
    <mergeCell ref="CX31:CY31"/>
    <mergeCell ref="CZ31:DA31"/>
    <mergeCell ref="DB31:DC31"/>
    <mergeCell ref="DD31:DE31"/>
    <mergeCell ref="DF31:DG31"/>
    <mergeCell ref="DH31:DI31"/>
    <mergeCell ref="DJ31:DK31"/>
    <mergeCell ref="DL31:DM31"/>
    <mergeCell ref="DN31:DO31"/>
    <mergeCell ref="DP31:DQ31"/>
    <mergeCell ref="DR31:DS31"/>
    <mergeCell ref="DT31:DU31"/>
    <mergeCell ref="DV31:DW31"/>
    <mergeCell ref="DX31:DY31"/>
    <mergeCell ref="DZ31:EA31"/>
    <mergeCell ref="EB31:EC31"/>
    <mergeCell ref="ED31:EE31"/>
    <mergeCell ref="EF31:EG31"/>
    <mergeCell ref="EH31:EI31"/>
    <mergeCell ref="EJ31:EK31"/>
    <mergeCell ref="EL31:EM31"/>
    <mergeCell ref="EN31:EO31"/>
    <mergeCell ref="EP31:EQ31"/>
    <mergeCell ref="ER31:ES31"/>
    <mergeCell ref="ET31:EU31"/>
    <mergeCell ref="EV31:EW31"/>
    <mergeCell ref="EX31:EY31"/>
    <mergeCell ref="EZ31:FA31"/>
    <mergeCell ref="FB31:FC31"/>
    <mergeCell ref="FD31:FE31"/>
    <mergeCell ref="FF31:FG31"/>
    <mergeCell ref="FH31:FI31"/>
    <mergeCell ref="FJ31:FK31"/>
    <mergeCell ref="FL31:FM31"/>
    <mergeCell ref="FN31:FO31"/>
    <mergeCell ref="FP31:FQ31"/>
    <mergeCell ref="FR31:FS31"/>
    <mergeCell ref="FT31:FU31"/>
    <mergeCell ref="FV31:FW31"/>
    <mergeCell ref="FX31:FY31"/>
    <mergeCell ref="FZ31:GA31"/>
    <mergeCell ref="GB31:GC31"/>
    <mergeCell ref="GD31:GE31"/>
    <mergeCell ref="GF31:GG31"/>
    <mergeCell ref="GH31:GI31"/>
    <mergeCell ref="GJ31:GK31"/>
    <mergeCell ref="GL31:GM31"/>
    <mergeCell ref="GN31:GO31"/>
    <mergeCell ref="GP31:GQ31"/>
    <mergeCell ref="GR31:GS31"/>
    <mergeCell ref="GT31:GU31"/>
    <mergeCell ref="GV31:GW31"/>
    <mergeCell ref="GX31:GY31"/>
    <mergeCell ref="GZ31:HA31"/>
    <mergeCell ref="HB31:HC31"/>
    <mergeCell ref="HD31:HE31"/>
    <mergeCell ref="HF31:HG31"/>
    <mergeCell ref="HH31:HI31"/>
    <mergeCell ref="HJ31:HK31"/>
    <mergeCell ref="L32:M32"/>
    <mergeCell ref="N32:O32"/>
    <mergeCell ref="P32:Q32"/>
    <mergeCell ref="R32:S32"/>
    <mergeCell ref="T32:U32"/>
    <mergeCell ref="V32:W32"/>
    <mergeCell ref="X32:Y32"/>
    <mergeCell ref="Z32:AA32"/>
    <mergeCell ref="AB32:AC32"/>
    <mergeCell ref="AD32:AE32"/>
    <mergeCell ref="AF32:AG32"/>
    <mergeCell ref="AH32:AI32"/>
    <mergeCell ref="AJ32:AK32"/>
    <mergeCell ref="AL32:AM32"/>
    <mergeCell ref="AN32:AO32"/>
    <mergeCell ref="AP32:AQ32"/>
    <mergeCell ref="AR32:AS32"/>
    <mergeCell ref="AT32:AU32"/>
    <mergeCell ref="AV32:AW32"/>
    <mergeCell ref="AX32:AY32"/>
    <mergeCell ref="AZ32:BA32"/>
    <mergeCell ref="BB32:BC32"/>
    <mergeCell ref="BD32:BE32"/>
    <mergeCell ref="BF32:BG32"/>
    <mergeCell ref="BH32:BI32"/>
    <mergeCell ref="BJ32:BK32"/>
    <mergeCell ref="BL32:BM32"/>
    <mergeCell ref="BN32:BO32"/>
    <mergeCell ref="BP32:BQ32"/>
    <mergeCell ref="BR32:BS32"/>
    <mergeCell ref="BT32:BU32"/>
    <mergeCell ref="BV32:BW32"/>
    <mergeCell ref="BX32:BY32"/>
    <mergeCell ref="BZ32:CA32"/>
    <mergeCell ref="CB32:CC32"/>
    <mergeCell ref="CD32:CE32"/>
    <mergeCell ref="CF32:CG32"/>
    <mergeCell ref="CH32:CI32"/>
    <mergeCell ref="CJ32:CK32"/>
    <mergeCell ref="CL32:CM32"/>
    <mergeCell ref="CN32:CO32"/>
    <mergeCell ref="CP32:CQ32"/>
    <mergeCell ref="CR32:CS32"/>
    <mergeCell ref="CT32:CU32"/>
    <mergeCell ref="CV32:CW32"/>
    <mergeCell ref="CX32:CY32"/>
    <mergeCell ref="CZ32:DA32"/>
    <mergeCell ref="DB32:DC32"/>
    <mergeCell ref="DD32:DE32"/>
    <mergeCell ref="DF32:DG32"/>
    <mergeCell ref="DH32:DI32"/>
    <mergeCell ref="DJ32:DK32"/>
    <mergeCell ref="DL32:DM32"/>
    <mergeCell ref="DN32:DO32"/>
    <mergeCell ref="DP32:DQ32"/>
    <mergeCell ref="DR32:DS32"/>
    <mergeCell ref="DT32:DU32"/>
    <mergeCell ref="DV32:DW32"/>
    <mergeCell ref="DX32:DY32"/>
    <mergeCell ref="DZ32:EA32"/>
    <mergeCell ref="EB32:EC32"/>
    <mergeCell ref="ED32:EE32"/>
    <mergeCell ref="EF32:EG32"/>
    <mergeCell ref="EH32:EI32"/>
    <mergeCell ref="EJ32:EK32"/>
    <mergeCell ref="EL32:EM32"/>
    <mergeCell ref="EN32:EO32"/>
    <mergeCell ref="EP32:EQ32"/>
    <mergeCell ref="ER32:ES32"/>
    <mergeCell ref="ET32:EU32"/>
    <mergeCell ref="EV32:EW32"/>
    <mergeCell ref="EX32:EY32"/>
    <mergeCell ref="EZ32:FA32"/>
    <mergeCell ref="FB32:FC32"/>
    <mergeCell ref="FD32:FE32"/>
    <mergeCell ref="FF32:FG32"/>
    <mergeCell ref="FH32:FI32"/>
    <mergeCell ref="FJ32:FK32"/>
    <mergeCell ref="FL32:FM32"/>
    <mergeCell ref="FN32:FO32"/>
    <mergeCell ref="FP32:FQ32"/>
    <mergeCell ref="FR32:FS32"/>
    <mergeCell ref="FT32:FU32"/>
    <mergeCell ref="FV32:FW32"/>
    <mergeCell ref="FX32:FY32"/>
    <mergeCell ref="FZ32:GA32"/>
    <mergeCell ref="GB32:GC32"/>
    <mergeCell ref="GD32:GE32"/>
    <mergeCell ref="GF32:GG32"/>
    <mergeCell ref="GH32:GI32"/>
    <mergeCell ref="GJ32:GK32"/>
    <mergeCell ref="GL32:GM32"/>
    <mergeCell ref="GN32:GO32"/>
    <mergeCell ref="GP32:GQ32"/>
    <mergeCell ref="GR32:GS32"/>
    <mergeCell ref="GT32:GU32"/>
    <mergeCell ref="GV32:GW32"/>
    <mergeCell ref="GX32:GY32"/>
    <mergeCell ref="GZ32:HA32"/>
    <mergeCell ref="HB32:HC32"/>
    <mergeCell ref="HD32:HE32"/>
    <mergeCell ref="HF32:HG32"/>
    <mergeCell ref="HH32:HI32"/>
    <mergeCell ref="HJ32:HK32"/>
    <mergeCell ref="L33:M33"/>
    <mergeCell ref="N33:O33"/>
    <mergeCell ref="P33:Q33"/>
    <mergeCell ref="R33:S33"/>
    <mergeCell ref="T33:U33"/>
    <mergeCell ref="V33:W33"/>
    <mergeCell ref="X33:Y33"/>
    <mergeCell ref="Z33:AA33"/>
    <mergeCell ref="AB33:AC33"/>
    <mergeCell ref="AD33:AE33"/>
    <mergeCell ref="AF33:AG33"/>
    <mergeCell ref="AH33:AI33"/>
    <mergeCell ref="AJ33:AK33"/>
    <mergeCell ref="AL33:AM33"/>
    <mergeCell ref="AN33:AO33"/>
    <mergeCell ref="AP33:AQ33"/>
    <mergeCell ref="AR33:AS33"/>
    <mergeCell ref="AT33:AU33"/>
    <mergeCell ref="AV33:AW33"/>
    <mergeCell ref="AX33:AY33"/>
    <mergeCell ref="AZ33:BA33"/>
    <mergeCell ref="BB33:BC33"/>
    <mergeCell ref="BD33:BE33"/>
    <mergeCell ref="BF33:BG33"/>
    <mergeCell ref="BH33:BI33"/>
    <mergeCell ref="BJ33:BK33"/>
    <mergeCell ref="BL33:BM33"/>
    <mergeCell ref="BN33:BO33"/>
    <mergeCell ref="BP33:BQ33"/>
    <mergeCell ref="BR33:BS33"/>
    <mergeCell ref="BT33:BU33"/>
    <mergeCell ref="BV33:BW33"/>
    <mergeCell ref="BX33:BY33"/>
    <mergeCell ref="BZ33:CA33"/>
    <mergeCell ref="CB33:CC33"/>
    <mergeCell ref="CD33:CE33"/>
    <mergeCell ref="CF33:CG33"/>
    <mergeCell ref="CH33:CI33"/>
    <mergeCell ref="CJ33:CK33"/>
    <mergeCell ref="CL33:CM33"/>
    <mergeCell ref="CN33:CO33"/>
    <mergeCell ref="CP33:CQ33"/>
    <mergeCell ref="CR33:CS33"/>
    <mergeCell ref="CT33:CU33"/>
    <mergeCell ref="CV33:CW33"/>
    <mergeCell ref="CX33:CY33"/>
    <mergeCell ref="CZ33:DA33"/>
    <mergeCell ref="DB33:DC33"/>
    <mergeCell ref="DD33:DE33"/>
    <mergeCell ref="DF33:DG33"/>
    <mergeCell ref="DH33:DI33"/>
    <mergeCell ref="DJ33:DK33"/>
    <mergeCell ref="DL33:DM33"/>
    <mergeCell ref="DN33:DO33"/>
    <mergeCell ref="DP33:DQ33"/>
    <mergeCell ref="DR33:DS33"/>
    <mergeCell ref="DT33:DU33"/>
    <mergeCell ref="DV33:DW33"/>
    <mergeCell ref="DX33:DY33"/>
    <mergeCell ref="DZ33:EA33"/>
    <mergeCell ref="EB33:EC33"/>
    <mergeCell ref="ED33:EE33"/>
    <mergeCell ref="EF33:EG33"/>
    <mergeCell ref="EH33:EI33"/>
    <mergeCell ref="EJ33:EK33"/>
    <mergeCell ref="EL33:EM33"/>
    <mergeCell ref="EN33:EO33"/>
    <mergeCell ref="EP33:EQ33"/>
    <mergeCell ref="ER33:ES33"/>
    <mergeCell ref="ET33:EU33"/>
    <mergeCell ref="EV33:EW33"/>
    <mergeCell ref="EX33:EY33"/>
    <mergeCell ref="EZ33:FA33"/>
    <mergeCell ref="FB33:FC33"/>
    <mergeCell ref="FD33:FE33"/>
    <mergeCell ref="FF33:FG33"/>
    <mergeCell ref="FH33:FI33"/>
    <mergeCell ref="FJ33:FK33"/>
    <mergeCell ref="FL33:FM33"/>
    <mergeCell ref="FN33:FO33"/>
    <mergeCell ref="FP33:FQ33"/>
    <mergeCell ref="FR33:FS33"/>
    <mergeCell ref="FT33:FU33"/>
    <mergeCell ref="FV33:FW33"/>
    <mergeCell ref="FX33:FY33"/>
    <mergeCell ref="FZ33:GA33"/>
    <mergeCell ref="GB33:GC33"/>
    <mergeCell ref="GD33:GE33"/>
    <mergeCell ref="GF33:GG33"/>
    <mergeCell ref="GH33:GI33"/>
    <mergeCell ref="GJ33:GK33"/>
    <mergeCell ref="GL33:GM33"/>
    <mergeCell ref="GN33:GO33"/>
    <mergeCell ref="GP33:GQ33"/>
    <mergeCell ref="GR33:GS33"/>
    <mergeCell ref="GT33:GU33"/>
    <mergeCell ref="GV33:GW33"/>
    <mergeCell ref="GX33:GY33"/>
    <mergeCell ref="GZ33:HA33"/>
    <mergeCell ref="HB33:HC33"/>
    <mergeCell ref="HD33:HE33"/>
    <mergeCell ref="HF33:HG33"/>
    <mergeCell ref="HH33:HI33"/>
    <mergeCell ref="HJ33:HK33"/>
    <mergeCell ref="L34:M34"/>
    <mergeCell ref="N34:O34"/>
    <mergeCell ref="P34:Q34"/>
    <mergeCell ref="R34:S34"/>
    <mergeCell ref="T34:U34"/>
    <mergeCell ref="V34:W34"/>
    <mergeCell ref="X34:Y34"/>
    <mergeCell ref="Z34:AA34"/>
    <mergeCell ref="AB34:AC34"/>
    <mergeCell ref="AD34:AE34"/>
    <mergeCell ref="AF34:AG34"/>
    <mergeCell ref="AH34:AI34"/>
    <mergeCell ref="AJ34:AK34"/>
    <mergeCell ref="AL34:AM34"/>
    <mergeCell ref="AN34:AO34"/>
    <mergeCell ref="AP34:AQ34"/>
    <mergeCell ref="AR34:AS34"/>
    <mergeCell ref="AT34:AU34"/>
    <mergeCell ref="AV34:AW34"/>
    <mergeCell ref="AX34:AY34"/>
    <mergeCell ref="AZ34:BA34"/>
    <mergeCell ref="BB34:BC34"/>
    <mergeCell ref="BD34:BE34"/>
    <mergeCell ref="BF34:BG34"/>
    <mergeCell ref="BH34:BI34"/>
    <mergeCell ref="BJ34:BK34"/>
    <mergeCell ref="BL34:BM34"/>
    <mergeCell ref="BN34:BO34"/>
    <mergeCell ref="BP34:BQ34"/>
    <mergeCell ref="BR34:BS34"/>
    <mergeCell ref="BT34:BU34"/>
    <mergeCell ref="BV34:BW34"/>
    <mergeCell ref="BX34:BY34"/>
    <mergeCell ref="BZ34:CA34"/>
    <mergeCell ref="CB34:CC34"/>
    <mergeCell ref="CD34:CE34"/>
    <mergeCell ref="CF34:CG34"/>
    <mergeCell ref="CH34:CI34"/>
    <mergeCell ref="CJ34:CK34"/>
    <mergeCell ref="CL34:CM34"/>
    <mergeCell ref="CN34:CO34"/>
    <mergeCell ref="CP34:CQ34"/>
    <mergeCell ref="CR34:CS34"/>
    <mergeCell ref="CT34:CU34"/>
    <mergeCell ref="CV34:CW34"/>
    <mergeCell ref="CX34:CY34"/>
    <mergeCell ref="CZ34:DA34"/>
    <mergeCell ref="DB34:DC34"/>
    <mergeCell ref="DD34:DE34"/>
    <mergeCell ref="DF34:DG34"/>
    <mergeCell ref="DH34:DI34"/>
    <mergeCell ref="DJ34:DK34"/>
    <mergeCell ref="DL34:DM34"/>
    <mergeCell ref="DN34:DO34"/>
    <mergeCell ref="DP34:DQ34"/>
    <mergeCell ref="DR34:DS34"/>
    <mergeCell ref="DT34:DU34"/>
    <mergeCell ref="DV34:DW34"/>
    <mergeCell ref="DX34:DY34"/>
    <mergeCell ref="DZ34:EA34"/>
    <mergeCell ref="EB34:EC34"/>
    <mergeCell ref="ED34:EE34"/>
    <mergeCell ref="EF34:EG34"/>
    <mergeCell ref="EH34:EI34"/>
    <mergeCell ref="EJ34:EK34"/>
    <mergeCell ref="EL34:EM34"/>
    <mergeCell ref="EN34:EO34"/>
    <mergeCell ref="EP34:EQ34"/>
    <mergeCell ref="ER34:ES34"/>
    <mergeCell ref="ET34:EU34"/>
    <mergeCell ref="EV34:EW34"/>
    <mergeCell ref="EX34:EY34"/>
    <mergeCell ref="EZ34:FA34"/>
    <mergeCell ref="FB34:FC34"/>
    <mergeCell ref="FD34:FE34"/>
    <mergeCell ref="FF34:FG34"/>
    <mergeCell ref="FH34:FI34"/>
    <mergeCell ref="FJ34:FK34"/>
    <mergeCell ref="FL34:FM34"/>
    <mergeCell ref="FN34:FO34"/>
    <mergeCell ref="FP34:FQ34"/>
    <mergeCell ref="FR34:FS34"/>
    <mergeCell ref="FT34:FU34"/>
    <mergeCell ref="FV34:FW34"/>
    <mergeCell ref="FX34:FY34"/>
    <mergeCell ref="FZ34:GA34"/>
    <mergeCell ref="GB34:GC34"/>
    <mergeCell ref="GD34:GE34"/>
    <mergeCell ref="GF34:GG34"/>
    <mergeCell ref="GH34:GI34"/>
    <mergeCell ref="GJ34:GK34"/>
    <mergeCell ref="GL34:GM34"/>
    <mergeCell ref="GN34:GO34"/>
    <mergeCell ref="GP34:GQ34"/>
    <mergeCell ref="GR34:GS34"/>
    <mergeCell ref="GT34:GU34"/>
    <mergeCell ref="GV34:GW34"/>
    <mergeCell ref="GX34:GY34"/>
    <mergeCell ref="GZ34:HA34"/>
    <mergeCell ref="HB34:HC34"/>
    <mergeCell ref="HD34:HE34"/>
    <mergeCell ref="HF34:HG34"/>
    <mergeCell ref="HH34:HI34"/>
    <mergeCell ref="HJ34:HK34"/>
    <mergeCell ref="L35:M35"/>
    <mergeCell ref="N35:O35"/>
    <mergeCell ref="P35:Q35"/>
    <mergeCell ref="R35:S35"/>
    <mergeCell ref="T35:U35"/>
    <mergeCell ref="V35:W35"/>
    <mergeCell ref="X35:Y35"/>
    <mergeCell ref="Z35:AA35"/>
    <mergeCell ref="AB35:AC35"/>
    <mergeCell ref="AD35:AE35"/>
    <mergeCell ref="AF35:AG35"/>
    <mergeCell ref="AH35:AI35"/>
    <mergeCell ref="AJ35:AK35"/>
    <mergeCell ref="AL35:AM35"/>
    <mergeCell ref="AN35:AO35"/>
    <mergeCell ref="AP35:AQ35"/>
    <mergeCell ref="AR35:AS35"/>
    <mergeCell ref="AT35:AU35"/>
    <mergeCell ref="AV35:AW35"/>
    <mergeCell ref="AX35:AY35"/>
    <mergeCell ref="AZ35:BA35"/>
    <mergeCell ref="BB35:BC35"/>
    <mergeCell ref="BD35:BE35"/>
    <mergeCell ref="BF35:BG35"/>
    <mergeCell ref="BH35:BI35"/>
    <mergeCell ref="BJ35:BK35"/>
    <mergeCell ref="BL35:BM35"/>
    <mergeCell ref="BN35:BO35"/>
    <mergeCell ref="BP35:BQ35"/>
    <mergeCell ref="BR35:BS35"/>
    <mergeCell ref="BT35:BU35"/>
    <mergeCell ref="BV35:BW35"/>
    <mergeCell ref="BX35:BY35"/>
    <mergeCell ref="BZ35:CA35"/>
    <mergeCell ref="CB35:CC35"/>
    <mergeCell ref="CD35:CE35"/>
    <mergeCell ref="CF35:CG35"/>
    <mergeCell ref="CH35:CI35"/>
    <mergeCell ref="CJ35:CK35"/>
    <mergeCell ref="CL35:CM35"/>
    <mergeCell ref="CN35:CO35"/>
    <mergeCell ref="CP35:CQ35"/>
    <mergeCell ref="CR35:CS35"/>
    <mergeCell ref="CT35:CU35"/>
    <mergeCell ref="CV35:CW35"/>
    <mergeCell ref="CX35:CY35"/>
    <mergeCell ref="CZ35:DA35"/>
    <mergeCell ref="DB35:DC35"/>
    <mergeCell ref="DD35:DE35"/>
    <mergeCell ref="DF35:DG35"/>
    <mergeCell ref="DH35:DI35"/>
    <mergeCell ref="DJ35:DK35"/>
    <mergeCell ref="DL35:DM35"/>
    <mergeCell ref="DN35:DO35"/>
    <mergeCell ref="DP35:DQ35"/>
    <mergeCell ref="DR35:DS35"/>
    <mergeCell ref="DT35:DU35"/>
    <mergeCell ref="DV35:DW35"/>
    <mergeCell ref="DX35:DY35"/>
    <mergeCell ref="DZ35:EA35"/>
    <mergeCell ref="EB35:EC35"/>
    <mergeCell ref="ED35:EE35"/>
    <mergeCell ref="EF35:EG35"/>
    <mergeCell ref="EH35:EI35"/>
    <mergeCell ref="EJ35:EK35"/>
    <mergeCell ref="EL35:EM35"/>
    <mergeCell ref="EN35:EO35"/>
    <mergeCell ref="EP35:EQ35"/>
    <mergeCell ref="ER35:ES35"/>
    <mergeCell ref="ET35:EU35"/>
    <mergeCell ref="EV35:EW35"/>
    <mergeCell ref="EX35:EY35"/>
    <mergeCell ref="EZ35:FA35"/>
    <mergeCell ref="FB35:FC35"/>
    <mergeCell ref="FD35:FE35"/>
    <mergeCell ref="FF35:FG35"/>
    <mergeCell ref="FH35:FI35"/>
    <mergeCell ref="FJ35:FK35"/>
    <mergeCell ref="FL35:FM35"/>
    <mergeCell ref="FN35:FO35"/>
    <mergeCell ref="FP35:FQ35"/>
    <mergeCell ref="FR35:FS35"/>
    <mergeCell ref="FT35:FU35"/>
    <mergeCell ref="FV35:FW35"/>
    <mergeCell ref="FX35:FY35"/>
    <mergeCell ref="FZ35:GA35"/>
    <mergeCell ref="GB35:GC35"/>
    <mergeCell ref="GD35:GE35"/>
    <mergeCell ref="GF35:GG35"/>
    <mergeCell ref="GH35:GI35"/>
    <mergeCell ref="GJ35:GK35"/>
    <mergeCell ref="GL35:GM35"/>
    <mergeCell ref="GN35:GO35"/>
    <mergeCell ref="GP35:GQ35"/>
    <mergeCell ref="GR35:GS35"/>
    <mergeCell ref="GT35:GU35"/>
    <mergeCell ref="GV35:GW35"/>
    <mergeCell ref="GX35:GY35"/>
    <mergeCell ref="GZ35:HA35"/>
    <mergeCell ref="HB35:HC35"/>
    <mergeCell ref="HD35:HE35"/>
    <mergeCell ref="HF35:HG35"/>
    <mergeCell ref="HH35:HI35"/>
    <mergeCell ref="HJ35:HK35"/>
    <mergeCell ref="L36:M36"/>
    <mergeCell ref="N36:O36"/>
    <mergeCell ref="P36:Q36"/>
    <mergeCell ref="R36:S36"/>
    <mergeCell ref="T36:U36"/>
    <mergeCell ref="V36:W36"/>
    <mergeCell ref="X36:Y36"/>
    <mergeCell ref="Z36:AA36"/>
    <mergeCell ref="AB36:AC36"/>
    <mergeCell ref="AD36:AE36"/>
    <mergeCell ref="AF36:AG36"/>
    <mergeCell ref="AH36:AI36"/>
    <mergeCell ref="AJ36:AK36"/>
    <mergeCell ref="AL36:AM36"/>
    <mergeCell ref="AN36:AO36"/>
    <mergeCell ref="AP36:AQ36"/>
    <mergeCell ref="AR36:AS36"/>
    <mergeCell ref="AT36:AU36"/>
    <mergeCell ref="AV36:AW36"/>
    <mergeCell ref="AX36:AY36"/>
    <mergeCell ref="AZ36:BA36"/>
    <mergeCell ref="BB36:BC36"/>
    <mergeCell ref="BD36:BE36"/>
    <mergeCell ref="BF36:BG36"/>
    <mergeCell ref="BH36:BI36"/>
    <mergeCell ref="BJ36:BK36"/>
    <mergeCell ref="BL36:BM36"/>
    <mergeCell ref="BN36:BO36"/>
    <mergeCell ref="BP36:BQ36"/>
    <mergeCell ref="BR36:BS36"/>
    <mergeCell ref="BT36:BU36"/>
    <mergeCell ref="BV36:BW36"/>
    <mergeCell ref="BX36:BY36"/>
    <mergeCell ref="BZ36:CA36"/>
    <mergeCell ref="CB36:CC36"/>
    <mergeCell ref="CD36:CE36"/>
    <mergeCell ref="CF36:CG36"/>
    <mergeCell ref="CH36:CI36"/>
    <mergeCell ref="CJ36:CK36"/>
    <mergeCell ref="CL36:CM36"/>
    <mergeCell ref="CN36:CO36"/>
    <mergeCell ref="CP36:CQ36"/>
    <mergeCell ref="CR36:CS36"/>
    <mergeCell ref="CT36:CU36"/>
    <mergeCell ref="CV36:CW36"/>
    <mergeCell ref="CX36:CY36"/>
    <mergeCell ref="CZ36:DA36"/>
    <mergeCell ref="DB36:DC36"/>
    <mergeCell ref="DD36:DE36"/>
    <mergeCell ref="DF36:DG36"/>
    <mergeCell ref="DH36:DI36"/>
    <mergeCell ref="DJ36:DK36"/>
    <mergeCell ref="DL36:DM36"/>
    <mergeCell ref="DN36:DO36"/>
    <mergeCell ref="DP36:DQ36"/>
    <mergeCell ref="DR36:DS36"/>
    <mergeCell ref="DT36:DU36"/>
    <mergeCell ref="DV36:DW36"/>
    <mergeCell ref="DX36:DY36"/>
    <mergeCell ref="DZ36:EA36"/>
    <mergeCell ref="EB36:EC36"/>
    <mergeCell ref="ED36:EE36"/>
    <mergeCell ref="EF36:EG36"/>
    <mergeCell ref="EH36:EI36"/>
    <mergeCell ref="EJ36:EK36"/>
    <mergeCell ref="EL36:EM36"/>
    <mergeCell ref="EN36:EO36"/>
    <mergeCell ref="EP36:EQ36"/>
    <mergeCell ref="ER36:ES36"/>
    <mergeCell ref="ET36:EU36"/>
    <mergeCell ref="EV36:EW36"/>
    <mergeCell ref="EX36:EY36"/>
    <mergeCell ref="EZ36:FA36"/>
    <mergeCell ref="FB36:FC36"/>
    <mergeCell ref="FD36:FE36"/>
    <mergeCell ref="FF36:FG36"/>
    <mergeCell ref="FH36:FI36"/>
    <mergeCell ref="FJ36:FK36"/>
    <mergeCell ref="FL36:FM36"/>
    <mergeCell ref="FN36:FO36"/>
    <mergeCell ref="FP36:FQ36"/>
    <mergeCell ref="FR36:FS36"/>
    <mergeCell ref="FT36:FU36"/>
    <mergeCell ref="FV36:FW36"/>
    <mergeCell ref="FX36:FY36"/>
    <mergeCell ref="FZ36:GA36"/>
    <mergeCell ref="GB36:GC36"/>
    <mergeCell ref="GD36:GE36"/>
    <mergeCell ref="GF36:GG36"/>
    <mergeCell ref="GH36:GI36"/>
    <mergeCell ref="GJ36:GK36"/>
    <mergeCell ref="GL36:GM36"/>
    <mergeCell ref="GN36:GO36"/>
    <mergeCell ref="GP36:GQ36"/>
    <mergeCell ref="GR36:GS36"/>
    <mergeCell ref="GT36:GU36"/>
    <mergeCell ref="GV36:GW36"/>
    <mergeCell ref="GX36:GY36"/>
    <mergeCell ref="GZ36:HA36"/>
    <mergeCell ref="HB36:HC36"/>
    <mergeCell ref="HD36:HE36"/>
    <mergeCell ref="HF36:HG36"/>
    <mergeCell ref="HH36:HI36"/>
    <mergeCell ref="HJ36:HK36"/>
    <mergeCell ref="L37:M37"/>
    <mergeCell ref="N37:O37"/>
    <mergeCell ref="P37:Q37"/>
    <mergeCell ref="R37:S37"/>
    <mergeCell ref="T37:U37"/>
    <mergeCell ref="V37:W37"/>
    <mergeCell ref="X37:Y37"/>
    <mergeCell ref="Z37:AA37"/>
    <mergeCell ref="AB37:AC37"/>
    <mergeCell ref="AD37:AE37"/>
    <mergeCell ref="AF37:AG37"/>
    <mergeCell ref="AH37:AI37"/>
    <mergeCell ref="AJ37:AK37"/>
    <mergeCell ref="AL37:AM37"/>
    <mergeCell ref="AN37:AO37"/>
    <mergeCell ref="AP37:AQ37"/>
    <mergeCell ref="AR37:AS37"/>
    <mergeCell ref="CD37:CE37"/>
    <mergeCell ref="CF37:CG37"/>
    <mergeCell ref="CH37:CI37"/>
    <mergeCell ref="CJ37:CK37"/>
    <mergeCell ref="CL37:CM37"/>
    <mergeCell ref="CN37:CO37"/>
    <mergeCell ref="CP37:CQ37"/>
    <mergeCell ref="CR37:CS37"/>
    <mergeCell ref="A39:A46"/>
    <mergeCell ref="B39:B46"/>
    <mergeCell ref="C39:C46"/>
    <mergeCell ref="D39:D46"/>
    <mergeCell ref="E39:E46"/>
    <mergeCell ref="F39:F46"/>
    <mergeCell ref="G39:G46"/>
    <mergeCell ref="I39:I46"/>
    <mergeCell ref="J39:J46"/>
    <mergeCell ref="L39:M39"/>
    <mergeCell ref="N39:O39"/>
    <mergeCell ref="P39:Q39"/>
    <mergeCell ref="R39:S39"/>
    <mergeCell ref="T39:U39"/>
    <mergeCell ref="V39:W39"/>
    <mergeCell ref="X39:Y39"/>
    <mergeCell ref="Z39:AA39"/>
    <mergeCell ref="AB39:AC39"/>
    <mergeCell ref="AD39:AE39"/>
    <mergeCell ref="AF39:AG39"/>
    <mergeCell ref="AH39:AI39"/>
    <mergeCell ref="AJ39:AK39"/>
    <mergeCell ref="AL39:AM39"/>
    <mergeCell ref="AN39:AO39"/>
    <mergeCell ref="AP39:AQ39"/>
    <mergeCell ref="AR39:AS39"/>
    <mergeCell ref="AT39:AU39"/>
    <mergeCell ref="AV39:AW39"/>
    <mergeCell ref="AX39:AY39"/>
    <mergeCell ref="AZ39:BA39"/>
    <mergeCell ref="BB39:BC39"/>
    <mergeCell ref="BD39:BE39"/>
    <mergeCell ref="BF39:BG39"/>
    <mergeCell ref="BH39:BI39"/>
    <mergeCell ref="BJ39:BK39"/>
    <mergeCell ref="BL39:BM39"/>
    <mergeCell ref="BN39:BO39"/>
    <mergeCell ref="BP39:BQ39"/>
    <mergeCell ref="BR39:BS39"/>
    <mergeCell ref="BT39:BU39"/>
    <mergeCell ref="BV39:BW39"/>
    <mergeCell ref="BX39:BY39"/>
    <mergeCell ref="BZ39:CA39"/>
    <mergeCell ref="CB39:CC39"/>
    <mergeCell ref="CD39:CE39"/>
    <mergeCell ref="CF39:CG39"/>
    <mergeCell ref="CH39:CI39"/>
    <mergeCell ref="CJ39:CK39"/>
    <mergeCell ref="CL39:CM39"/>
    <mergeCell ref="CN39:CO39"/>
    <mergeCell ref="CP39:CQ39"/>
    <mergeCell ref="CR39:CS39"/>
    <mergeCell ref="CT39:CU39"/>
    <mergeCell ref="CV39:CW39"/>
    <mergeCell ref="CX39:CY39"/>
    <mergeCell ref="CZ39:DA39"/>
    <mergeCell ref="DB39:DC39"/>
    <mergeCell ref="DD39:DE39"/>
    <mergeCell ref="DF39:DG39"/>
    <mergeCell ref="DH39:DI39"/>
    <mergeCell ref="DJ39:DK39"/>
    <mergeCell ref="DL39:DM39"/>
    <mergeCell ref="DN39:DO39"/>
    <mergeCell ref="DP39:DQ39"/>
    <mergeCell ref="DR39:DS39"/>
    <mergeCell ref="DT39:DU39"/>
    <mergeCell ref="DV39:DW39"/>
    <mergeCell ref="DX39:DY39"/>
    <mergeCell ref="DZ39:EA39"/>
    <mergeCell ref="EB39:EC39"/>
    <mergeCell ref="ED39:EE39"/>
    <mergeCell ref="EF39:EG39"/>
    <mergeCell ref="EH39:EI39"/>
    <mergeCell ref="EJ39:EK39"/>
    <mergeCell ref="EL39:EM39"/>
    <mergeCell ref="EN39:EO39"/>
    <mergeCell ref="EP39:EQ39"/>
    <mergeCell ref="ER39:ES39"/>
    <mergeCell ref="ET39:EU39"/>
    <mergeCell ref="EV39:EW39"/>
    <mergeCell ref="EX39:EY39"/>
    <mergeCell ref="EZ39:FA39"/>
    <mergeCell ref="FB39:FC39"/>
    <mergeCell ref="FD39:FE39"/>
    <mergeCell ref="FF39:FG39"/>
    <mergeCell ref="FH39:FI39"/>
    <mergeCell ref="FJ39:FK39"/>
    <mergeCell ref="FL39:FM39"/>
    <mergeCell ref="FN39:FO39"/>
    <mergeCell ref="FP39:FQ39"/>
    <mergeCell ref="FR39:FS39"/>
    <mergeCell ref="FT39:FU39"/>
    <mergeCell ref="FV39:FW39"/>
    <mergeCell ref="FX39:FY39"/>
    <mergeCell ref="FZ39:GA39"/>
    <mergeCell ref="GB39:GC39"/>
    <mergeCell ref="GD39:GE39"/>
    <mergeCell ref="GF39:GG39"/>
    <mergeCell ref="GH39:GI39"/>
    <mergeCell ref="GJ39:GK39"/>
    <mergeCell ref="GL39:GM39"/>
    <mergeCell ref="GN39:GO39"/>
    <mergeCell ref="GP39:GQ39"/>
    <mergeCell ref="GR39:GS39"/>
    <mergeCell ref="GT39:GU39"/>
    <mergeCell ref="GV39:GW39"/>
    <mergeCell ref="GX39:GY39"/>
    <mergeCell ref="GZ39:HA39"/>
    <mergeCell ref="HB39:HC39"/>
    <mergeCell ref="HD39:HE39"/>
    <mergeCell ref="HF39:HG39"/>
    <mergeCell ref="HH39:HI39"/>
    <mergeCell ref="HJ39:HK39"/>
    <mergeCell ref="L40:M40"/>
    <mergeCell ref="N40:O40"/>
    <mergeCell ref="P40:Q40"/>
    <mergeCell ref="R40:S40"/>
    <mergeCell ref="T40:U40"/>
    <mergeCell ref="V40:W40"/>
    <mergeCell ref="X40:Y40"/>
    <mergeCell ref="Z40:AA40"/>
    <mergeCell ref="AB40:AC40"/>
    <mergeCell ref="AD40:AE40"/>
    <mergeCell ref="AF40:AG40"/>
    <mergeCell ref="AH40:AI40"/>
    <mergeCell ref="AJ40:AK40"/>
    <mergeCell ref="AL40:AM40"/>
    <mergeCell ref="AN40:AO40"/>
    <mergeCell ref="AP40:AQ40"/>
    <mergeCell ref="AR40:AS40"/>
    <mergeCell ref="AT40:AU40"/>
    <mergeCell ref="AV40:AW40"/>
    <mergeCell ref="AX40:AY40"/>
    <mergeCell ref="AZ40:BA40"/>
    <mergeCell ref="BB40:BC40"/>
    <mergeCell ref="BD40:BE40"/>
    <mergeCell ref="BF40:BG40"/>
    <mergeCell ref="BH40:BI40"/>
    <mergeCell ref="BJ40:BK40"/>
    <mergeCell ref="BL40:BM40"/>
    <mergeCell ref="BN40:BO40"/>
    <mergeCell ref="BP40:BQ40"/>
    <mergeCell ref="BR40:BS40"/>
    <mergeCell ref="BT40:BU40"/>
    <mergeCell ref="BV40:BW40"/>
    <mergeCell ref="BX40:BY40"/>
    <mergeCell ref="BZ40:CA40"/>
    <mergeCell ref="CB40:CC40"/>
    <mergeCell ref="CD40:CE40"/>
    <mergeCell ref="CF40:CG40"/>
    <mergeCell ref="CH40:CI40"/>
    <mergeCell ref="CJ40:CK40"/>
    <mergeCell ref="CL40:CM40"/>
    <mergeCell ref="CN40:CO40"/>
    <mergeCell ref="CP40:CQ40"/>
    <mergeCell ref="CR40:CS40"/>
    <mergeCell ref="CT40:CU40"/>
    <mergeCell ref="CV40:CW40"/>
    <mergeCell ref="CX40:CY40"/>
    <mergeCell ref="CZ40:DA40"/>
    <mergeCell ref="DB40:DC40"/>
    <mergeCell ref="DD40:DE40"/>
    <mergeCell ref="DF40:DG40"/>
    <mergeCell ref="DH40:DI40"/>
    <mergeCell ref="DJ40:DK40"/>
    <mergeCell ref="DL40:DM40"/>
    <mergeCell ref="DN40:DO40"/>
    <mergeCell ref="DP40:DQ40"/>
    <mergeCell ref="DR40:DS40"/>
    <mergeCell ref="DT40:DU40"/>
    <mergeCell ref="DV40:DW40"/>
    <mergeCell ref="DX40:DY40"/>
    <mergeCell ref="DZ40:EA40"/>
    <mergeCell ref="EB40:EC40"/>
    <mergeCell ref="ED40:EE40"/>
    <mergeCell ref="EF40:EG40"/>
    <mergeCell ref="EH40:EI40"/>
    <mergeCell ref="EJ40:EK40"/>
    <mergeCell ref="EL40:EM40"/>
    <mergeCell ref="EN40:EO40"/>
    <mergeCell ref="EP40:EQ40"/>
    <mergeCell ref="ER40:ES40"/>
    <mergeCell ref="ET40:EU40"/>
    <mergeCell ref="EV40:EW40"/>
    <mergeCell ref="EX40:EY40"/>
    <mergeCell ref="EZ40:FA40"/>
    <mergeCell ref="FB40:FC40"/>
    <mergeCell ref="FD40:FE40"/>
    <mergeCell ref="FF40:FG40"/>
    <mergeCell ref="FH40:FI40"/>
    <mergeCell ref="FJ40:FK40"/>
    <mergeCell ref="FL40:FM40"/>
    <mergeCell ref="FN40:FO40"/>
    <mergeCell ref="FP40:FQ40"/>
    <mergeCell ref="FR40:FS40"/>
    <mergeCell ref="FT40:FU40"/>
    <mergeCell ref="FV40:FW40"/>
    <mergeCell ref="FX40:FY40"/>
    <mergeCell ref="FZ40:GA40"/>
    <mergeCell ref="GB40:GC40"/>
    <mergeCell ref="GD40:GE40"/>
    <mergeCell ref="GF40:GG40"/>
    <mergeCell ref="GH40:GI40"/>
    <mergeCell ref="GJ40:GK40"/>
    <mergeCell ref="GL40:GM40"/>
    <mergeCell ref="GN40:GO40"/>
    <mergeCell ref="GP40:GQ40"/>
    <mergeCell ref="GR40:GS40"/>
    <mergeCell ref="GT40:GU40"/>
    <mergeCell ref="GV40:GW40"/>
    <mergeCell ref="GX40:GY40"/>
    <mergeCell ref="GZ40:HA40"/>
    <mergeCell ref="HB40:HC40"/>
    <mergeCell ref="HD40:HE40"/>
    <mergeCell ref="HF40:HG40"/>
    <mergeCell ref="HH40:HI40"/>
    <mergeCell ref="HJ40:HK40"/>
    <mergeCell ref="L41:M41"/>
    <mergeCell ref="N41:O41"/>
    <mergeCell ref="P41:Q41"/>
    <mergeCell ref="R41:S41"/>
    <mergeCell ref="T41:U41"/>
    <mergeCell ref="V41:W41"/>
    <mergeCell ref="X41:Y41"/>
    <mergeCell ref="Z41:AA41"/>
    <mergeCell ref="AB41:AC41"/>
    <mergeCell ref="AD41:AE41"/>
    <mergeCell ref="AF41:AG41"/>
    <mergeCell ref="AH41:AI41"/>
    <mergeCell ref="AJ41:AK41"/>
    <mergeCell ref="AL41:AM41"/>
    <mergeCell ref="AN41:AO41"/>
    <mergeCell ref="AP41:AQ41"/>
    <mergeCell ref="AR41:AS41"/>
    <mergeCell ref="AT41:AU41"/>
    <mergeCell ref="AV41:AW41"/>
    <mergeCell ref="AX41:AY41"/>
    <mergeCell ref="AZ41:BA41"/>
    <mergeCell ref="BB41:BC41"/>
    <mergeCell ref="BD41:BE41"/>
    <mergeCell ref="BF41:BG41"/>
    <mergeCell ref="BH41:BI41"/>
    <mergeCell ref="BJ41:BK41"/>
    <mergeCell ref="BL41:BM41"/>
    <mergeCell ref="BN41:BO41"/>
    <mergeCell ref="BP41:BQ41"/>
    <mergeCell ref="BR41:BS41"/>
    <mergeCell ref="BT41:BU41"/>
    <mergeCell ref="BV41:BW41"/>
    <mergeCell ref="BX41:BY41"/>
    <mergeCell ref="BZ41:CA41"/>
    <mergeCell ref="CB41:CC41"/>
    <mergeCell ref="CD41:CE41"/>
    <mergeCell ref="CF41:CG41"/>
    <mergeCell ref="CH41:CI41"/>
    <mergeCell ref="CJ41:CK41"/>
    <mergeCell ref="CL41:CM41"/>
    <mergeCell ref="CN41:CO41"/>
    <mergeCell ref="CP41:CQ41"/>
    <mergeCell ref="CR41:CS41"/>
    <mergeCell ref="CT41:CU41"/>
    <mergeCell ref="CV41:CW41"/>
    <mergeCell ref="CX41:CY41"/>
    <mergeCell ref="CZ41:DA41"/>
    <mergeCell ref="DB41:DC41"/>
    <mergeCell ref="DD41:DE41"/>
    <mergeCell ref="DF41:DG41"/>
    <mergeCell ref="DH41:DI41"/>
    <mergeCell ref="DJ41:DK41"/>
    <mergeCell ref="DL41:DM41"/>
    <mergeCell ref="DN41:DO41"/>
    <mergeCell ref="DP41:DQ41"/>
    <mergeCell ref="DR41:DS41"/>
    <mergeCell ref="DT41:DU41"/>
    <mergeCell ref="DV41:DW41"/>
    <mergeCell ref="DX41:DY41"/>
    <mergeCell ref="DZ41:EA41"/>
    <mergeCell ref="EB41:EC41"/>
    <mergeCell ref="ED41:EE41"/>
    <mergeCell ref="EF41:EG41"/>
    <mergeCell ref="EH41:EI41"/>
    <mergeCell ref="EJ41:EK41"/>
    <mergeCell ref="EL41:EM41"/>
    <mergeCell ref="EN41:EO41"/>
    <mergeCell ref="EP41:EQ41"/>
    <mergeCell ref="ER41:ES41"/>
    <mergeCell ref="ET41:EU41"/>
    <mergeCell ref="EV41:EW41"/>
    <mergeCell ref="EX41:EY41"/>
    <mergeCell ref="EZ41:FA41"/>
    <mergeCell ref="FB41:FC41"/>
    <mergeCell ref="FD41:FE41"/>
    <mergeCell ref="FF41:FG41"/>
    <mergeCell ref="FH41:FI41"/>
    <mergeCell ref="FJ41:FK41"/>
    <mergeCell ref="FL41:FM41"/>
    <mergeCell ref="FN41:FO41"/>
    <mergeCell ref="FP41:FQ41"/>
    <mergeCell ref="FR41:FS41"/>
    <mergeCell ref="FT41:FU41"/>
    <mergeCell ref="FV41:FW41"/>
    <mergeCell ref="FX41:FY41"/>
    <mergeCell ref="FZ41:GA41"/>
    <mergeCell ref="GB41:GC41"/>
    <mergeCell ref="GD41:GE41"/>
    <mergeCell ref="GF41:GG41"/>
    <mergeCell ref="GH41:GI41"/>
    <mergeCell ref="GJ41:GK41"/>
    <mergeCell ref="GL41:GM41"/>
    <mergeCell ref="GN41:GO41"/>
    <mergeCell ref="GP41:GQ41"/>
    <mergeCell ref="GR41:GS41"/>
    <mergeCell ref="GT41:GU41"/>
    <mergeCell ref="GV41:GW41"/>
    <mergeCell ref="GX41:GY41"/>
    <mergeCell ref="GZ41:HA41"/>
    <mergeCell ref="HB41:HC41"/>
    <mergeCell ref="HD41:HE41"/>
    <mergeCell ref="HF41:HG41"/>
    <mergeCell ref="HH41:HI41"/>
    <mergeCell ref="HJ41:HK41"/>
    <mergeCell ref="L42:M42"/>
    <mergeCell ref="N42:O42"/>
    <mergeCell ref="P42:Q42"/>
    <mergeCell ref="R42:S42"/>
    <mergeCell ref="T42:U42"/>
    <mergeCell ref="V42:W42"/>
    <mergeCell ref="X42:Y42"/>
    <mergeCell ref="Z42:AA42"/>
    <mergeCell ref="AB42:AC42"/>
    <mergeCell ref="AD42:AE42"/>
    <mergeCell ref="AF42:AG42"/>
    <mergeCell ref="AH42:AI42"/>
    <mergeCell ref="AJ42:AK42"/>
    <mergeCell ref="AL42:AM42"/>
    <mergeCell ref="AN42:AO42"/>
    <mergeCell ref="AP42:AQ42"/>
    <mergeCell ref="AR42:AS42"/>
    <mergeCell ref="AT42:AU42"/>
    <mergeCell ref="AV42:AW42"/>
    <mergeCell ref="AX42:AY42"/>
    <mergeCell ref="AZ42:BA42"/>
    <mergeCell ref="BB42:BC42"/>
    <mergeCell ref="BD42:BE42"/>
    <mergeCell ref="BF42:BG42"/>
    <mergeCell ref="BH42:BI42"/>
    <mergeCell ref="BJ42:BK42"/>
    <mergeCell ref="BL42:BM42"/>
    <mergeCell ref="BN42:BO42"/>
    <mergeCell ref="BP42:BQ42"/>
    <mergeCell ref="BR42:BS42"/>
    <mergeCell ref="BT42:BU42"/>
    <mergeCell ref="BV42:BW42"/>
    <mergeCell ref="BX42:BY42"/>
    <mergeCell ref="BZ42:CA42"/>
    <mergeCell ref="CB42:CC42"/>
    <mergeCell ref="CD42:CE42"/>
    <mergeCell ref="CF42:CG42"/>
    <mergeCell ref="CH42:CI42"/>
    <mergeCell ref="CJ42:CK42"/>
    <mergeCell ref="CL42:CM42"/>
    <mergeCell ref="CN42:CO42"/>
    <mergeCell ref="CP42:CQ42"/>
    <mergeCell ref="CR42:CS42"/>
    <mergeCell ref="CT42:CU42"/>
    <mergeCell ref="CV42:CW42"/>
    <mergeCell ref="CX42:CY42"/>
    <mergeCell ref="CZ42:DA42"/>
    <mergeCell ref="DB42:DC42"/>
    <mergeCell ref="DD42:DE42"/>
    <mergeCell ref="DF42:DG42"/>
    <mergeCell ref="DH42:DI42"/>
    <mergeCell ref="DJ42:DK42"/>
    <mergeCell ref="DL42:DM42"/>
    <mergeCell ref="DN42:DO42"/>
    <mergeCell ref="DP42:DQ42"/>
    <mergeCell ref="DR42:DS42"/>
    <mergeCell ref="DT42:DU42"/>
    <mergeCell ref="DV42:DW42"/>
    <mergeCell ref="DX42:DY42"/>
    <mergeCell ref="DZ42:EA42"/>
    <mergeCell ref="EB42:EC42"/>
    <mergeCell ref="ED42:EE42"/>
    <mergeCell ref="EF42:EG42"/>
    <mergeCell ref="EH42:EI42"/>
    <mergeCell ref="EJ42:EK42"/>
    <mergeCell ref="EL42:EM42"/>
    <mergeCell ref="EN42:EO42"/>
    <mergeCell ref="EP42:EQ42"/>
    <mergeCell ref="ER42:ES42"/>
    <mergeCell ref="ET42:EU42"/>
    <mergeCell ref="EV42:EW42"/>
    <mergeCell ref="EX42:EY42"/>
    <mergeCell ref="EZ42:FA42"/>
    <mergeCell ref="FB42:FC42"/>
    <mergeCell ref="FD42:FE42"/>
    <mergeCell ref="FF42:FG42"/>
    <mergeCell ref="FH42:FI42"/>
    <mergeCell ref="FJ42:FK42"/>
    <mergeCell ref="FL42:FM42"/>
    <mergeCell ref="FN42:FO42"/>
    <mergeCell ref="FP42:FQ42"/>
    <mergeCell ref="FR42:FS42"/>
    <mergeCell ref="FT42:FU42"/>
    <mergeCell ref="FV42:FW42"/>
    <mergeCell ref="FX42:FY42"/>
    <mergeCell ref="FZ42:GA42"/>
    <mergeCell ref="GB42:GC42"/>
    <mergeCell ref="GD42:GE42"/>
    <mergeCell ref="GF42:GG42"/>
    <mergeCell ref="GH42:GI42"/>
    <mergeCell ref="GJ42:GK42"/>
    <mergeCell ref="GL42:GM42"/>
    <mergeCell ref="GN42:GO42"/>
    <mergeCell ref="GP42:GQ42"/>
    <mergeCell ref="GR42:GS42"/>
    <mergeCell ref="GT42:GU42"/>
    <mergeCell ref="GV42:GW42"/>
    <mergeCell ref="GX42:GY42"/>
    <mergeCell ref="GZ42:HA42"/>
    <mergeCell ref="HB42:HC42"/>
    <mergeCell ref="HD42:HE42"/>
    <mergeCell ref="HF42:HG42"/>
    <mergeCell ref="HH42:HI42"/>
    <mergeCell ref="HJ42:HK42"/>
    <mergeCell ref="L43:M43"/>
    <mergeCell ref="N43:O43"/>
    <mergeCell ref="P43:Q43"/>
    <mergeCell ref="R43:S43"/>
    <mergeCell ref="T43:U43"/>
    <mergeCell ref="V43:W43"/>
    <mergeCell ref="X43:Y43"/>
    <mergeCell ref="Z43:AA43"/>
    <mergeCell ref="AB43:AC43"/>
    <mergeCell ref="AD43:AE43"/>
    <mergeCell ref="AF43:AG43"/>
    <mergeCell ref="AH43:AI43"/>
    <mergeCell ref="AJ43:AK43"/>
    <mergeCell ref="AL43:AM43"/>
    <mergeCell ref="AN43:AO43"/>
    <mergeCell ref="AP43:AQ43"/>
    <mergeCell ref="AR43:AS43"/>
    <mergeCell ref="AT43:AU43"/>
    <mergeCell ref="AV43:AW43"/>
    <mergeCell ref="AX43:AY43"/>
    <mergeCell ref="AZ43:BA43"/>
    <mergeCell ref="BB43:BC43"/>
    <mergeCell ref="BD43:BE43"/>
    <mergeCell ref="BF43:BG43"/>
    <mergeCell ref="BH43:BI43"/>
    <mergeCell ref="BJ43:BK43"/>
    <mergeCell ref="BL43:BM43"/>
    <mergeCell ref="BN43:BO43"/>
    <mergeCell ref="BP43:BQ43"/>
    <mergeCell ref="BR43:BS43"/>
    <mergeCell ref="BT43:BU43"/>
    <mergeCell ref="BV43:BW43"/>
    <mergeCell ref="BX43:BY43"/>
    <mergeCell ref="BZ43:CA43"/>
    <mergeCell ref="CB43:CC43"/>
    <mergeCell ref="CD43:CE43"/>
    <mergeCell ref="CF43:CG43"/>
    <mergeCell ref="CH43:CI43"/>
    <mergeCell ref="CJ43:CK43"/>
    <mergeCell ref="CL43:CM43"/>
    <mergeCell ref="CN43:CO43"/>
    <mergeCell ref="CP43:CQ43"/>
    <mergeCell ref="CR43:CS43"/>
    <mergeCell ref="CT43:CU43"/>
    <mergeCell ref="CV43:CW43"/>
    <mergeCell ref="CX43:CY43"/>
    <mergeCell ref="CZ43:DA43"/>
    <mergeCell ref="DB43:DC43"/>
    <mergeCell ref="DD43:DE43"/>
    <mergeCell ref="DF43:DG43"/>
    <mergeCell ref="DH43:DI43"/>
    <mergeCell ref="DJ43:DK43"/>
    <mergeCell ref="DL43:DM43"/>
    <mergeCell ref="DN43:DO43"/>
    <mergeCell ref="DP43:DQ43"/>
    <mergeCell ref="DR43:DS43"/>
    <mergeCell ref="DT43:DU43"/>
    <mergeCell ref="DV43:DW43"/>
    <mergeCell ref="DX43:DY43"/>
    <mergeCell ref="DZ43:EA43"/>
    <mergeCell ref="EB43:EC43"/>
    <mergeCell ref="ED43:EE43"/>
    <mergeCell ref="EF43:EG43"/>
    <mergeCell ref="EH43:EI43"/>
    <mergeCell ref="EJ43:EK43"/>
    <mergeCell ref="EL43:EM43"/>
    <mergeCell ref="EN43:EO43"/>
    <mergeCell ref="EP43:EQ43"/>
    <mergeCell ref="ER43:ES43"/>
    <mergeCell ref="ET43:EU43"/>
    <mergeCell ref="EV43:EW43"/>
    <mergeCell ref="EX43:EY43"/>
    <mergeCell ref="EZ43:FA43"/>
    <mergeCell ref="FB43:FC43"/>
    <mergeCell ref="FD43:FE43"/>
    <mergeCell ref="FF43:FG43"/>
    <mergeCell ref="FH43:FI43"/>
    <mergeCell ref="FJ43:FK43"/>
    <mergeCell ref="FL43:FM43"/>
    <mergeCell ref="FN43:FO43"/>
    <mergeCell ref="FP43:FQ43"/>
    <mergeCell ref="FR43:FS43"/>
    <mergeCell ref="FT43:FU43"/>
    <mergeCell ref="FV43:FW43"/>
    <mergeCell ref="FX43:FY43"/>
    <mergeCell ref="FZ43:GA43"/>
    <mergeCell ref="GB43:GC43"/>
    <mergeCell ref="GD43:GE43"/>
    <mergeCell ref="GF43:GG43"/>
    <mergeCell ref="GH43:GI43"/>
    <mergeCell ref="GJ43:GK43"/>
    <mergeCell ref="GL43:GM43"/>
    <mergeCell ref="GN43:GO43"/>
    <mergeCell ref="GP43:GQ43"/>
    <mergeCell ref="GR43:GS43"/>
    <mergeCell ref="GT43:GU43"/>
    <mergeCell ref="GV43:GW43"/>
    <mergeCell ref="GX43:GY43"/>
    <mergeCell ref="GZ43:HA43"/>
    <mergeCell ref="HB43:HC43"/>
    <mergeCell ref="HD43:HE43"/>
    <mergeCell ref="HF43:HG43"/>
    <mergeCell ref="HH43:HI43"/>
    <mergeCell ref="HJ43:HK43"/>
    <mergeCell ref="L44:M44"/>
    <mergeCell ref="N44:O44"/>
    <mergeCell ref="P44:Q44"/>
    <mergeCell ref="R44:S44"/>
    <mergeCell ref="T44:U44"/>
    <mergeCell ref="V44:W44"/>
    <mergeCell ref="X44:Y44"/>
    <mergeCell ref="Z44:AA44"/>
    <mergeCell ref="AB44:AC44"/>
    <mergeCell ref="AD44:AE44"/>
    <mergeCell ref="AF44:AG44"/>
    <mergeCell ref="AH44:AI44"/>
    <mergeCell ref="AJ44:AK44"/>
    <mergeCell ref="AL44:AM44"/>
    <mergeCell ref="AN44:AO44"/>
    <mergeCell ref="AP44:AQ44"/>
    <mergeCell ref="AR44:AS44"/>
    <mergeCell ref="AT44:AU44"/>
    <mergeCell ref="AV44:AW44"/>
    <mergeCell ref="AX44:AY44"/>
    <mergeCell ref="AZ44:BA44"/>
    <mergeCell ref="BB44:BC44"/>
    <mergeCell ref="BD44:BE44"/>
    <mergeCell ref="BF44:BG44"/>
    <mergeCell ref="BH44:BI44"/>
    <mergeCell ref="BJ44:BK44"/>
    <mergeCell ref="BL44:BM44"/>
    <mergeCell ref="BN44:BO44"/>
    <mergeCell ref="BP44:BQ44"/>
    <mergeCell ref="BR44:BS44"/>
    <mergeCell ref="BT44:BU44"/>
    <mergeCell ref="BV44:BW44"/>
    <mergeCell ref="BX44:BY44"/>
    <mergeCell ref="BZ44:CA44"/>
    <mergeCell ref="CB44:CC44"/>
    <mergeCell ref="CD44:CE44"/>
    <mergeCell ref="CF44:CG44"/>
    <mergeCell ref="CH44:CI44"/>
    <mergeCell ref="CJ44:CK44"/>
    <mergeCell ref="CL44:CM44"/>
    <mergeCell ref="CN44:CO44"/>
    <mergeCell ref="CP44:CQ44"/>
    <mergeCell ref="CR44:CS44"/>
    <mergeCell ref="CT44:CU44"/>
    <mergeCell ref="CV44:CW44"/>
    <mergeCell ref="CX44:CY44"/>
    <mergeCell ref="CZ44:DA44"/>
    <mergeCell ref="DB44:DC44"/>
    <mergeCell ref="DD44:DE44"/>
    <mergeCell ref="DF44:DG44"/>
    <mergeCell ref="DH44:DI44"/>
    <mergeCell ref="DJ44:DK44"/>
    <mergeCell ref="DL44:DM44"/>
    <mergeCell ref="DN44:DO44"/>
    <mergeCell ref="DP44:DQ44"/>
    <mergeCell ref="DR44:DS44"/>
    <mergeCell ref="DT44:DU44"/>
    <mergeCell ref="DV44:DW44"/>
    <mergeCell ref="DX44:DY44"/>
    <mergeCell ref="DZ44:EA44"/>
    <mergeCell ref="EB44:EC44"/>
    <mergeCell ref="ED44:EE44"/>
    <mergeCell ref="EF44:EG44"/>
    <mergeCell ref="EH44:EI44"/>
    <mergeCell ref="EJ44:EK44"/>
    <mergeCell ref="EL44:EM44"/>
    <mergeCell ref="EN44:EO44"/>
    <mergeCell ref="EP44:EQ44"/>
    <mergeCell ref="ER44:ES44"/>
    <mergeCell ref="ET44:EU44"/>
    <mergeCell ref="EV44:EW44"/>
    <mergeCell ref="EX44:EY44"/>
    <mergeCell ref="EZ44:FA44"/>
    <mergeCell ref="FB44:FC44"/>
    <mergeCell ref="FD44:FE44"/>
    <mergeCell ref="FF44:FG44"/>
    <mergeCell ref="FH44:FI44"/>
    <mergeCell ref="FJ44:FK44"/>
    <mergeCell ref="FL44:FM44"/>
    <mergeCell ref="FN44:FO44"/>
    <mergeCell ref="FP44:FQ44"/>
    <mergeCell ref="FR44:FS44"/>
    <mergeCell ref="FT44:FU44"/>
    <mergeCell ref="FV44:FW44"/>
    <mergeCell ref="FX44:FY44"/>
    <mergeCell ref="FZ44:GA44"/>
    <mergeCell ref="GB44:GC44"/>
    <mergeCell ref="GD44:GE44"/>
    <mergeCell ref="GF44:GG44"/>
    <mergeCell ref="GH44:GI44"/>
    <mergeCell ref="GJ44:GK44"/>
    <mergeCell ref="GL44:GM44"/>
    <mergeCell ref="GN44:GO44"/>
    <mergeCell ref="GP44:GQ44"/>
    <mergeCell ref="GR44:GS44"/>
    <mergeCell ref="GT44:GU44"/>
    <mergeCell ref="GV44:GW44"/>
    <mergeCell ref="GX44:GY44"/>
    <mergeCell ref="GZ44:HA44"/>
    <mergeCell ref="HB44:HC44"/>
    <mergeCell ref="HD44:HE44"/>
    <mergeCell ref="HF44:HG44"/>
    <mergeCell ref="HH44:HI44"/>
    <mergeCell ref="HJ44:HK44"/>
    <mergeCell ref="L45:M45"/>
    <mergeCell ref="N45:O45"/>
    <mergeCell ref="P45:Q45"/>
    <mergeCell ref="R45:S45"/>
    <mergeCell ref="T45:U45"/>
    <mergeCell ref="V45:W45"/>
    <mergeCell ref="X45:Y45"/>
    <mergeCell ref="Z45:AA45"/>
    <mergeCell ref="AB45:AC45"/>
    <mergeCell ref="AD45:AE45"/>
    <mergeCell ref="AF45:AG45"/>
    <mergeCell ref="AH45:AI45"/>
    <mergeCell ref="AJ45:AK45"/>
    <mergeCell ref="AL45:AM45"/>
    <mergeCell ref="AN45:AO45"/>
    <mergeCell ref="AP45:AQ45"/>
    <mergeCell ref="AR45:AS45"/>
    <mergeCell ref="AT45:AU45"/>
    <mergeCell ref="AV45:AW45"/>
    <mergeCell ref="AX45:AY45"/>
    <mergeCell ref="AZ45:BA45"/>
    <mergeCell ref="BB45:BC45"/>
    <mergeCell ref="BD45:BE45"/>
    <mergeCell ref="BF45:BG45"/>
    <mergeCell ref="BH45:BI45"/>
    <mergeCell ref="BJ45:BK45"/>
    <mergeCell ref="BL45:BM45"/>
    <mergeCell ref="BN45:BO45"/>
    <mergeCell ref="BP45:BQ45"/>
    <mergeCell ref="BR45:BS45"/>
    <mergeCell ref="BT45:BU45"/>
    <mergeCell ref="BV45:BW45"/>
    <mergeCell ref="BX45:BY45"/>
    <mergeCell ref="BZ45:CA45"/>
    <mergeCell ref="CB45:CC45"/>
    <mergeCell ref="CD45:CE45"/>
    <mergeCell ref="CF45:CG45"/>
    <mergeCell ref="CH45:CI45"/>
    <mergeCell ref="CJ45:CK45"/>
    <mergeCell ref="CL45:CM45"/>
    <mergeCell ref="CN45:CO45"/>
    <mergeCell ref="CP45:CQ45"/>
    <mergeCell ref="CR45:CS45"/>
    <mergeCell ref="CT45:CU45"/>
    <mergeCell ref="CV45:CW45"/>
    <mergeCell ref="CX45:CY45"/>
    <mergeCell ref="CZ45:DA45"/>
    <mergeCell ref="DB45:DC45"/>
    <mergeCell ref="DD45:DE45"/>
    <mergeCell ref="DF45:DG45"/>
    <mergeCell ref="DH45:DI45"/>
    <mergeCell ref="DJ45:DK45"/>
    <mergeCell ref="DL45:DM45"/>
    <mergeCell ref="DN45:DO45"/>
    <mergeCell ref="DP45:DQ45"/>
    <mergeCell ref="DR45:DS45"/>
    <mergeCell ref="DT45:DU45"/>
    <mergeCell ref="DV45:DW45"/>
    <mergeCell ref="DX45:DY45"/>
    <mergeCell ref="DZ45:EA45"/>
    <mergeCell ref="EB45:EC45"/>
    <mergeCell ref="ED45:EE45"/>
    <mergeCell ref="EF45:EG45"/>
    <mergeCell ref="EH45:EI45"/>
    <mergeCell ref="EJ45:EK45"/>
    <mergeCell ref="EL45:EM45"/>
    <mergeCell ref="EN45:EO45"/>
    <mergeCell ref="EP45:EQ45"/>
    <mergeCell ref="ER45:ES45"/>
    <mergeCell ref="ET45:EU45"/>
    <mergeCell ref="EV45:EW45"/>
    <mergeCell ref="EX45:EY45"/>
    <mergeCell ref="EZ45:FA45"/>
    <mergeCell ref="FB45:FC45"/>
    <mergeCell ref="FD45:FE45"/>
    <mergeCell ref="FF45:FG45"/>
    <mergeCell ref="FH45:FI45"/>
    <mergeCell ref="FJ45:FK45"/>
    <mergeCell ref="FL45:FM45"/>
    <mergeCell ref="FN45:FO45"/>
    <mergeCell ref="FP45:FQ45"/>
    <mergeCell ref="FR45:FS45"/>
    <mergeCell ref="FT45:FU45"/>
    <mergeCell ref="FV45:FW45"/>
    <mergeCell ref="FX45:FY45"/>
    <mergeCell ref="FZ45:GA45"/>
    <mergeCell ref="GB45:GC45"/>
    <mergeCell ref="GD45:GE45"/>
    <mergeCell ref="GF45:GG45"/>
    <mergeCell ref="GH45:GI45"/>
    <mergeCell ref="GJ45:GK45"/>
    <mergeCell ref="GL45:GM45"/>
    <mergeCell ref="GN45:GO45"/>
    <mergeCell ref="GP45:GQ45"/>
    <mergeCell ref="GR45:GS45"/>
    <mergeCell ref="GT45:GU45"/>
    <mergeCell ref="GV45:GW45"/>
    <mergeCell ref="GX45:GY45"/>
    <mergeCell ref="GZ45:HA45"/>
    <mergeCell ref="HB45:HC45"/>
    <mergeCell ref="HD45:HE45"/>
    <mergeCell ref="HF45:HG45"/>
    <mergeCell ref="HH45:HI45"/>
    <mergeCell ref="HJ45:HK45"/>
    <mergeCell ref="L46:M46"/>
    <mergeCell ref="N46:O46"/>
    <mergeCell ref="P46:Q46"/>
    <mergeCell ref="R46:S46"/>
    <mergeCell ref="T46:U46"/>
    <mergeCell ref="V46:W46"/>
    <mergeCell ref="X46:Y46"/>
    <mergeCell ref="Z46:AA46"/>
    <mergeCell ref="AB46:AC46"/>
    <mergeCell ref="AD46:AE46"/>
    <mergeCell ref="AF46:AG46"/>
    <mergeCell ref="AH46:AI46"/>
    <mergeCell ref="AJ46:AK46"/>
    <mergeCell ref="AL46:AM46"/>
    <mergeCell ref="AN46:AO46"/>
    <mergeCell ref="AP46:AQ46"/>
    <mergeCell ref="AR46:AS46"/>
    <mergeCell ref="AT46:AU46"/>
    <mergeCell ref="AV46:AW46"/>
    <mergeCell ref="AX46:AY46"/>
    <mergeCell ref="AZ46:BA46"/>
    <mergeCell ref="BB46:BC46"/>
    <mergeCell ref="BD46:BE46"/>
    <mergeCell ref="BF46:BG46"/>
    <mergeCell ref="BH46:BI46"/>
    <mergeCell ref="BJ46:BK46"/>
    <mergeCell ref="BL46:BM46"/>
    <mergeCell ref="BN46:BO46"/>
    <mergeCell ref="BP46:BQ46"/>
    <mergeCell ref="BR46:BS46"/>
    <mergeCell ref="BT46:BU46"/>
    <mergeCell ref="BV46:BW46"/>
    <mergeCell ref="BX46:BY46"/>
    <mergeCell ref="BZ46:CA46"/>
    <mergeCell ref="CB46:CC46"/>
    <mergeCell ref="CD46:CE46"/>
    <mergeCell ref="CF46:CG46"/>
    <mergeCell ref="CH46:CI46"/>
    <mergeCell ref="CJ46:CK46"/>
    <mergeCell ref="CL46:CM46"/>
    <mergeCell ref="CN46:CO46"/>
    <mergeCell ref="CP46:CQ46"/>
    <mergeCell ref="CR46:CS46"/>
    <mergeCell ref="CT46:CU46"/>
    <mergeCell ref="CV46:CW46"/>
    <mergeCell ref="CX46:CY46"/>
    <mergeCell ref="CZ46:DA46"/>
    <mergeCell ref="DB46:DC46"/>
    <mergeCell ref="DD46:DE46"/>
    <mergeCell ref="DF46:DG46"/>
    <mergeCell ref="DH46:DI46"/>
    <mergeCell ref="DJ46:DK46"/>
    <mergeCell ref="DL46:DM46"/>
    <mergeCell ref="DN46:DO46"/>
    <mergeCell ref="DP46:DQ46"/>
    <mergeCell ref="DR46:DS46"/>
    <mergeCell ref="DT46:DU46"/>
    <mergeCell ref="DV46:DW46"/>
    <mergeCell ref="DX46:DY46"/>
    <mergeCell ref="DZ46:EA46"/>
    <mergeCell ref="EB46:EC46"/>
    <mergeCell ref="ED46:EE46"/>
    <mergeCell ref="EF46:EG46"/>
    <mergeCell ref="EH46:EI46"/>
    <mergeCell ref="EJ46:EK46"/>
    <mergeCell ref="EL46:EM46"/>
    <mergeCell ref="EN46:EO46"/>
    <mergeCell ref="EP46:EQ46"/>
    <mergeCell ref="ER46:ES46"/>
    <mergeCell ref="ET46:EU46"/>
    <mergeCell ref="EV46:EW46"/>
    <mergeCell ref="EX46:EY46"/>
    <mergeCell ref="EZ46:FA46"/>
    <mergeCell ref="FB46:FC46"/>
    <mergeCell ref="FD46:FE46"/>
    <mergeCell ref="FF46:FG46"/>
    <mergeCell ref="FH46:FI46"/>
    <mergeCell ref="FJ46:FK46"/>
    <mergeCell ref="FL46:FM46"/>
    <mergeCell ref="FN46:FO46"/>
    <mergeCell ref="FP46:FQ46"/>
    <mergeCell ref="FR46:FS46"/>
    <mergeCell ref="FT46:FU46"/>
    <mergeCell ref="FV46:FW46"/>
    <mergeCell ref="FX46:FY46"/>
    <mergeCell ref="FZ46:GA46"/>
    <mergeCell ref="GB46:GC46"/>
    <mergeCell ref="GD46:GE46"/>
    <mergeCell ref="GF46:GG46"/>
    <mergeCell ref="GH46:GI46"/>
    <mergeCell ref="GJ46:GK46"/>
    <mergeCell ref="GL46:GM46"/>
    <mergeCell ref="GN46:GO46"/>
    <mergeCell ref="GP46:GQ46"/>
    <mergeCell ref="GR46:GS46"/>
    <mergeCell ref="GT46:GU46"/>
    <mergeCell ref="GV46:GW46"/>
    <mergeCell ref="GX46:GY46"/>
    <mergeCell ref="GZ46:HA46"/>
    <mergeCell ref="HB46:HC46"/>
    <mergeCell ref="HD46:HE46"/>
    <mergeCell ref="HF46:HG46"/>
    <mergeCell ref="HH46:HI46"/>
    <mergeCell ref="HJ46:HK46"/>
    <mergeCell ref="L47:M47"/>
    <mergeCell ref="N47:O47"/>
    <mergeCell ref="P47:Q47"/>
    <mergeCell ref="R47:S47"/>
    <mergeCell ref="T47:U47"/>
    <mergeCell ref="V47:W47"/>
    <mergeCell ref="X47:Y47"/>
    <mergeCell ref="Z47:AA47"/>
    <mergeCell ref="AB47:AC47"/>
    <mergeCell ref="AD47:AE47"/>
    <mergeCell ref="AF47:AG47"/>
    <mergeCell ref="AH47:AI47"/>
    <mergeCell ref="AJ47:AK47"/>
    <mergeCell ref="AL47:AM47"/>
    <mergeCell ref="AN47:AO47"/>
    <mergeCell ref="AP47:AQ47"/>
    <mergeCell ref="AR47:AS47"/>
    <mergeCell ref="CD47:CE47"/>
    <mergeCell ref="CF47:CG47"/>
    <mergeCell ref="CH47:CI47"/>
    <mergeCell ref="CJ47:CK47"/>
    <mergeCell ref="CL47:CM47"/>
    <mergeCell ref="CN47:CO47"/>
    <mergeCell ref="CP47:CQ47"/>
    <mergeCell ref="CR47:CS47"/>
    <mergeCell ref="A48:A55"/>
    <mergeCell ref="B48:B55"/>
    <mergeCell ref="C48:C55"/>
    <mergeCell ref="D48:D55"/>
    <mergeCell ref="E48:E55"/>
    <mergeCell ref="F48:F55"/>
    <mergeCell ref="G48:G55"/>
    <mergeCell ref="I48:I55"/>
    <mergeCell ref="J48:J55"/>
    <mergeCell ref="L48:M48"/>
    <mergeCell ref="N48:O48"/>
    <mergeCell ref="P48:Q48"/>
    <mergeCell ref="R48:S48"/>
    <mergeCell ref="T48:U48"/>
    <mergeCell ref="V48:W48"/>
    <mergeCell ref="X48:Y48"/>
    <mergeCell ref="Z48:AA48"/>
    <mergeCell ref="AB48:AC48"/>
    <mergeCell ref="AD48:AE48"/>
    <mergeCell ref="AF48:AG48"/>
    <mergeCell ref="AH48:AI48"/>
    <mergeCell ref="AJ48:AK48"/>
    <mergeCell ref="AL48:AM48"/>
    <mergeCell ref="AN48:AO48"/>
    <mergeCell ref="AP48:AQ48"/>
    <mergeCell ref="AR48:AS48"/>
    <mergeCell ref="AT48:AU48"/>
    <mergeCell ref="AV48:AW48"/>
    <mergeCell ref="AX48:AY48"/>
    <mergeCell ref="AZ48:BA48"/>
    <mergeCell ref="BB48:BC48"/>
    <mergeCell ref="BD48:BE48"/>
    <mergeCell ref="BF48:BG48"/>
    <mergeCell ref="BH48:BI48"/>
    <mergeCell ref="BJ48:BK48"/>
    <mergeCell ref="BL48:BM48"/>
    <mergeCell ref="BN48:BO48"/>
    <mergeCell ref="BP48:BQ48"/>
    <mergeCell ref="BR48:BS48"/>
    <mergeCell ref="BT48:BU48"/>
    <mergeCell ref="BV48:BW48"/>
    <mergeCell ref="BX48:BY48"/>
    <mergeCell ref="BZ48:CA48"/>
    <mergeCell ref="CB48:CC48"/>
    <mergeCell ref="CD48:CE48"/>
    <mergeCell ref="CF48:CG48"/>
    <mergeCell ref="CH48:CI48"/>
    <mergeCell ref="CJ48:CK48"/>
    <mergeCell ref="CL48:CM48"/>
    <mergeCell ref="CN48:CO48"/>
    <mergeCell ref="CP48:CQ48"/>
    <mergeCell ref="CR48:CS48"/>
    <mergeCell ref="CT48:CU48"/>
    <mergeCell ref="CV48:CW48"/>
    <mergeCell ref="CX48:CY48"/>
    <mergeCell ref="CZ48:DA48"/>
    <mergeCell ref="DB48:DC48"/>
    <mergeCell ref="DD48:DE48"/>
    <mergeCell ref="DF48:DG48"/>
    <mergeCell ref="DH48:DI48"/>
    <mergeCell ref="DJ48:DK48"/>
    <mergeCell ref="DL48:DM48"/>
    <mergeCell ref="DN48:DO48"/>
    <mergeCell ref="DP48:DQ48"/>
    <mergeCell ref="DR48:DS48"/>
    <mergeCell ref="DT48:DU48"/>
    <mergeCell ref="DV48:DW48"/>
    <mergeCell ref="DX48:DY48"/>
    <mergeCell ref="DZ48:EA48"/>
    <mergeCell ref="EB48:EC48"/>
    <mergeCell ref="ED48:EE48"/>
    <mergeCell ref="EF48:EG48"/>
    <mergeCell ref="EH48:EI48"/>
    <mergeCell ref="EJ48:EK48"/>
    <mergeCell ref="EL48:EM48"/>
    <mergeCell ref="EN48:EO48"/>
    <mergeCell ref="EP48:EQ48"/>
    <mergeCell ref="ER48:ES48"/>
    <mergeCell ref="ET48:EU48"/>
    <mergeCell ref="EV48:EW48"/>
    <mergeCell ref="EX48:EY48"/>
    <mergeCell ref="EZ48:FA48"/>
    <mergeCell ref="FB48:FC48"/>
    <mergeCell ref="FD48:FE48"/>
    <mergeCell ref="FF48:FG48"/>
    <mergeCell ref="FH48:FI48"/>
    <mergeCell ref="FJ48:FK48"/>
    <mergeCell ref="FL48:FM48"/>
    <mergeCell ref="FN48:FO48"/>
    <mergeCell ref="FP48:FQ48"/>
    <mergeCell ref="FR48:FS48"/>
    <mergeCell ref="FT48:FU48"/>
    <mergeCell ref="FV48:FW48"/>
    <mergeCell ref="FX48:FY48"/>
    <mergeCell ref="FZ48:GA48"/>
    <mergeCell ref="GB48:GC48"/>
    <mergeCell ref="GD48:GE48"/>
    <mergeCell ref="GF48:GG48"/>
    <mergeCell ref="GH48:GI48"/>
    <mergeCell ref="GJ48:GK48"/>
    <mergeCell ref="GL48:GM48"/>
    <mergeCell ref="GN48:GO48"/>
    <mergeCell ref="GP48:GQ48"/>
    <mergeCell ref="GR48:GS48"/>
    <mergeCell ref="GT48:GU48"/>
    <mergeCell ref="GV48:GW48"/>
    <mergeCell ref="GX48:GY48"/>
    <mergeCell ref="GZ48:HA48"/>
    <mergeCell ref="HB48:HC48"/>
    <mergeCell ref="HD48:HE48"/>
    <mergeCell ref="HF48:HG48"/>
    <mergeCell ref="HH48:HI48"/>
    <mergeCell ref="HJ48:HK48"/>
    <mergeCell ref="L49:M49"/>
    <mergeCell ref="N49:O49"/>
    <mergeCell ref="P49:Q49"/>
    <mergeCell ref="R49:S49"/>
    <mergeCell ref="T49:U49"/>
    <mergeCell ref="V49:W49"/>
    <mergeCell ref="X49:Y49"/>
    <mergeCell ref="Z49:AA49"/>
    <mergeCell ref="AB49:AC49"/>
    <mergeCell ref="AD49:AE49"/>
    <mergeCell ref="AF49:AG49"/>
    <mergeCell ref="AH49:AI49"/>
    <mergeCell ref="AJ49:AK49"/>
    <mergeCell ref="AL49:AM49"/>
    <mergeCell ref="AN49:AO49"/>
    <mergeCell ref="AP49:AQ49"/>
    <mergeCell ref="AR49:AS49"/>
    <mergeCell ref="AT49:AU49"/>
    <mergeCell ref="AV49:AW49"/>
    <mergeCell ref="AX49:AY49"/>
    <mergeCell ref="AZ49:BA49"/>
    <mergeCell ref="BB49:BC49"/>
    <mergeCell ref="BD49:BE49"/>
    <mergeCell ref="BF49:BG49"/>
    <mergeCell ref="BH49:BI49"/>
    <mergeCell ref="BJ49:BK49"/>
    <mergeCell ref="BL49:BM49"/>
    <mergeCell ref="BN49:BO49"/>
    <mergeCell ref="BP49:BQ49"/>
    <mergeCell ref="BR49:BS49"/>
    <mergeCell ref="BT49:BU49"/>
    <mergeCell ref="BV49:BW49"/>
    <mergeCell ref="BX49:BY49"/>
    <mergeCell ref="BZ49:CA49"/>
    <mergeCell ref="CB49:CC49"/>
    <mergeCell ref="CD49:CE49"/>
    <mergeCell ref="CF49:CG49"/>
    <mergeCell ref="CH49:CI49"/>
    <mergeCell ref="CJ49:CK49"/>
    <mergeCell ref="CL49:CM49"/>
    <mergeCell ref="CN49:CO49"/>
    <mergeCell ref="CP49:CQ49"/>
    <mergeCell ref="CR49:CS49"/>
    <mergeCell ref="CT49:CU49"/>
    <mergeCell ref="CV49:CW49"/>
    <mergeCell ref="CX49:CY49"/>
    <mergeCell ref="CZ49:DA49"/>
    <mergeCell ref="DB49:DC49"/>
    <mergeCell ref="DD49:DE49"/>
    <mergeCell ref="DF49:DG49"/>
    <mergeCell ref="DH49:DI49"/>
    <mergeCell ref="DJ49:DK49"/>
    <mergeCell ref="DL49:DM49"/>
    <mergeCell ref="DN49:DO49"/>
    <mergeCell ref="DP49:DQ49"/>
    <mergeCell ref="DR49:DS49"/>
    <mergeCell ref="DT49:DU49"/>
    <mergeCell ref="DV49:DW49"/>
    <mergeCell ref="DX49:DY49"/>
    <mergeCell ref="DZ49:EA49"/>
    <mergeCell ref="EB49:EC49"/>
    <mergeCell ref="ED49:EE49"/>
    <mergeCell ref="EF49:EG49"/>
    <mergeCell ref="EH49:EI49"/>
    <mergeCell ref="EJ49:EK49"/>
    <mergeCell ref="EL49:EM49"/>
    <mergeCell ref="EN49:EO49"/>
    <mergeCell ref="EP49:EQ49"/>
    <mergeCell ref="ER49:ES49"/>
    <mergeCell ref="ET49:EU49"/>
    <mergeCell ref="EV49:EW49"/>
    <mergeCell ref="EX49:EY49"/>
    <mergeCell ref="EZ49:FA49"/>
    <mergeCell ref="FB49:FC49"/>
    <mergeCell ref="FD49:FE49"/>
    <mergeCell ref="FF49:FG49"/>
    <mergeCell ref="FH49:FI49"/>
    <mergeCell ref="FJ49:FK49"/>
    <mergeCell ref="FL49:FM49"/>
    <mergeCell ref="FN49:FO49"/>
    <mergeCell ref="FP49:FQ49"/>
    <mergeCell ref="FR49:FS49"/>
    <mergeCell ref="FT49:FU49"/>
    <mergeCell ref="FV49:FW49"/>
    <mergeCell ref="FX49:FY49"/>
    <mergeCell ref="FZ49:GA49"/>
    <mergeCell ref="GB49:GC49"/>
    <mergeCell ref="GD49:GE49"/>
    <mergeCell ref="GF49:GG49"/>
    <mergeCell ref="GH49:GI49"/>
    <mergeCell ref="GJ49:GK49"/>
    <mergeCell ref="GL49:GM49"/>
    <mergeCell ref="GN49:GO49"/>
    <mergeCell ref="GP49:GQ49"/>
    <mergeCell ref="GR49:GS49"/>
    <mergeCell ref="GT49:GU49"/>
    <mergeCell ref="GV49:GW49"/>
    <mergeCell ref="GX49:GY49"/>
    <mergeCell ref="GZ49:HA49"/>
    <mergeCell ref="HB49:HC49"/>
    <mergeCell ref="HD49:HE49"/>
    <mergeCell ref="HF49:HG49"/>
    <mergeCell ref="HH49:HI49"/>
    <mergeCell ref="HJ49:HK49"/>
    <mergeCell ref="L50:M50"/>
    <mergeCell ref="N50:O50"/>
    <mergeCell ref="P50:Q50"/>
    <mergeCell ref="R50:S50"/>
    <mergeCell ref="T50:U50"/>
    <mergeCell ref="V50:W50"/>
    <mergeCell ref="X50:Y50"/>
    <mergeCell ref="Z50:AA50"/>
    <mergeCell ref="AB50:AC50"/>
    <mergeCell ref="AD50:AE50"/>
    <mergeCell ref="AF50:AG50"/>
    <mergeCell ref="AH50:AI50"/>
    <mergeCell ref="AJ50:AK50"/>
    <mergeCell ref="AL50:AM50"/>
    <mergeCell ref="AN50:AO50"/>
    <mergeCell ref="AP50:AQ50"/>
    <mergeCell ref="AR50:AS50"/>
    <mergeCell ref="AT50:AU50"/>
    <mergeCell ref="AV50:AW50"/>
    <mergeCell ref="AX50:AY50"/>
    <mergeCell ref="AZ50:BA50"/>
    <mergeCell ref="BB50:BC50"/>
    <mergeCell ref="BD50:BE50"/>
    <mergeCell ref="BF50:BG50"/>
    <mergeCell ref="BH50:BI50"/>
    <mergeCell ref="BJ50:BK50"/>
    <mergeCell ref="BL50:BM50"/>
    <mergeCell ref="BN50:BO50"/>
    <mergeCell ref="BP50:BQ50"/>
    <mergeCell ref="BR50:BS50"/>
    <mergeCell ref="BT50:BU50"/>
    <mergeCell ref="BV50:BW50"/>
    <mergeCell ref="BX50:BY50"/>
    <mergeCell ref="BZ50:CA50"/>
    <mergeCell ref="CB50:CC50"/>
    <mergeCell ref="CD50:CE50"/>
    <mergeCell ref="CF50:CG50"/>
    <mergeCell ref="CH50:CI50"/>
    <mergeCell ref="CJ50:CK50"/>
    <mergeCell ref="CL50:CM50"/>
    <mergeCell ref="CN50:CO50"/>
    <mergeCell ref="CP50:CQ50"/>
    <mergeCell ref="CR50:CS50"/>
    <mergeCell ref="CT50:CU50"/>
    <mergeCell ref="CV50:CW50"/>
    <mergeCell ref="CX50:CY50"/>
    <mergeCell ref="CZ50:DA50"/>
    <mergeCell ref="DB50:DC50"/>
    <mergeCell ref="DD50:DE50"/>
    <mergeCell ref="DF50:DG50"/>
    <mergeCell ref="DH50:DI50"/>
    <mergeCell ref="DJ50:DK50"/>
    <mergeCell ref="DL50:DM50"/>
    <mergeCell ref="DN50:DO50"/>
    <mergeCell ref="DP50:DQ50"/>
    <mergeCell ref="DR50:DS50"/>
    <mergeCell ref="DT50:DU50"/>
    <mergeCell ref="DV50:DW50"/>
    <mergeCell ref="DX50:DY50"/>
    <mergeCell ref="DZ50:EA50"/>
    <mergeCell ref="EB50:EC50"/>
    <mergeCell ref="ED50:EE50"/>
    <mergeCell ref="EF50:EG50"/>
    <mergeCell ref="EH50:EI50"/>
    <mergeCell ref="EJ50:EK50"/>
    <mergeCell ref="EL50:EM50"/>
    <mergeCell ref="EN50:EO50"/>
    <mergeCell ref="EP50:EQ50"/>
    <mergeCell ref="ER50:ES50"/>
    <mergeCell ref="ET50:EU50"/>
    <mergeCell ref="EV50:EW50"/>
    <mergeCell ref="EX50:EY50"/>
    <mergeCell ref="EZ50:FA50"/>
    <mergeCell ref="FB50:FC50"/>
    <mergeCell ref="FD50:FE50"/>
    <mergeCell ref="FF50:FG50"/>
    <mergeCell ref="FH50:FI50"/>
    <mergeCell ref="FJ50:FK50"/>
    <mergeCell ref="FL50:FM50"/>
    <mergeCell ref="FN50:FO50"/>
    <mergeCell ref="FP50:FQ50"/>
    <mergeCell ref="FR50:FS50"/>
    <mergeCell ref="FT50:FU50"/>
    <mergeCell ref="FV50:FW50"/>
    <mergeCell ref="FX50:FY50"/>
    <mergeCell ref="FZ50:GA50"/>
    <mergeCell ref="GB50:GC50"/>
    <mergeCell ref="GD50:GE50"/>
    <mergeCell ref="GF50:GG50"/>
    <mergeCell ref="GH50:GI50"/>
    <mergeCell ref="GJ50:GK50"/>
    <mergeCell ref="GL50:GM50"/>
    <mergeCell ref="GN50:GO50"/>
    <mergeCell ref="GP50:GQ50"/>
    <mergeCell ref="GR50:GS50"/>
    <mergeCell ref="GT50:GU50"/>
    <mergeCell ref="GV50:GW50"/>
    <mergeCell ref="GX50:GY50"/>
    <mergeCell ref="GZ50:HA50"/>
    <mergeCell ref="HB50:HC50"/>
    <mergeCell ref="HD50:HE50"/>
    <mergeCell ref="HF50:HG50"/>
    <mergeCell ref="HH50:HI50"/>
    <mergeCell ref="HJ50:HK50"/>
    <mergeCell ref="L51:M51"/>
    <mergeCell ref="N51:O51"/>
    <mergeCell ref="P51:Q51"/>
    <mergeCell ref="R51:S51"/>
    <mergeCell ref="T51:U51"/>
    <mergeCell ref="V51:W51"/>
    <mergeCell ref="X51:Y51"/>
    <mergeCell ref="Z51:AA51"/>
    <mergeCell ref="AB51:AC51"/>
    <mergeCell ref="AD51:AE51"/>
    <mergeCell ref="AF51:AG51"/>
    <mergeCell ref="AH51:AI51"/>
    <mergeCell ref="AJ51:AK51"/>
    <mergeCell ref="AL51:AM51"/>
    <mergeCell ref="AN51:AO51"/>
    <mergeCell ref="AP51:AQ51"/>
    <mergeCell ref="AR51:AS51"/>
    <mergeCell ref="AT51:AU51"/>
    <mergeCell ref="AV51:AW51"/>
    <mergeCell ref="AX51:AY51"/>
    <mergeCell ref="AZ51:BA51"/>
    <mergeCell ref="BB51:BC51"/>
    <mergeCell ref="BD51:BE51"/>
    <mergeCell ref="BF51:BG51"/>
    <mergeCell ref="BH51:BI51"/>
    <mergeCell ref="BJ51:BK51"/>
    <mergeCell ref="BL51:BM51"/>
    <mergeCell ref="BN51:BO51"/>
    <mergeCell ref="BP51:BQ51"/>
    <mergeCell ref="BR51:BS51"/>
    <mergeCell ref="BT51:BU51"/>
    <mergeCell ref="BV51:BW51"/>
    <mergeCell ref="BX51:BY51"/>
    <mergeCell ref="BZ51:CA51"/>
    <mergeCell ref="CB51:CC51"/>
    <mergeCell ref="CD51:CE51"/>
    <mergeCell ref="CF51:CG51"/>
    <mergeCell ref="CH51:CI51"/>
    <mergeCell ref="CJ51:CK51"/>
    <mergeCell ref="CL51:CM51"/>
    <mergeCell ref="CN51:CO51"/>
    <mergeCell ref="CP51:CQ51"/>
    <mergeCell ref="CR51:CS51"/>
    <mergeCell ref="CT51:CU51"/>
    <mergeCell ref="CV51:CW51"/>
    <mergeCell ref="CX51:CY51"/>
    <mergeCell ref="CZ51:DA51"/>
    <mergeCell ref="DB51:DC51"/>
    <mergeCell ref="DD51:DE51"/>
    <mergeCell ref="DF51:DG51"/>
    <mergeCell ref="DH51:DI51"/>
    <mergeCell ref="DJ51:DK51"/>
    <mergeCell ref="DL51:DM51"/>
    <mergeCell ref="DN51:DO51"/>
    <mergeCell ref="DP51:DQ51"/>
    <mergeCell ref="DR51:DS51"/>
    <mergeCell ref="DT51:DU51"/>
    <mergeCell ref="DV51:DW51"/>
    <mergeCell ref="DX51:DY51"/>
    <mergeCell ref="DZ51:EA51"/>
    <mergeCell ref="EB51:EC51"/>
    <mergeCell ref="ED51:EE51"/>
    <mergeCell ref="EF51:EG51"/>
    <mergeCell ref="EH51:EI51"/>
    <mergeCell ref="EJ51:EK51"/>
    <mergeCell ref="EL51:EM51"/>
    <mergeCell ref="EN51:EO51"/>
    <mergeCell ref="EP51:EQ51"/>
    <mergeCell ref="ER51:ES51"/>
    <mergeCell ref="ET51:EU51"/>
    <mergeCell ref="EV51:EW51"/>
    <mergeCell ref="EX51:EY51"/>
    <mergeCell ref="EZ51:FA51"/>
    <mergeCell ref="FB51:FC51"/>
    <mergeCell ref="FD51:FE51"/>
    <mergeCell ref="FF51:FG51"/>
    <mergeCell ref="FH51:FI51"/>
    <mergeCell ref="FJ51:FK51"/>
    <mergeCell ref="FL51:FM51"/>
    <mergeCell ref="FN51:FO51"/>
    <mergeCell ref="FP51:FQ51"/>
    <mergeCell ref="FR51:FS51"/>
    <mergeCell ref="FT51:FU51"/>
    <mergeCell ref="FV51:FW51"/>
    <mergeCell ref="FX51:FY51"/>
    <mergeCell ref="FZ51:GA51"/>
    <mergeCell ref="GB51:GC51"/>
    <mergeCell ref="GD51:GE51"/>
    <mergeCell ref="GF51:GG51"/>
    <mergeCell ref="GH51:GI51"/>
    <mergeCell ref="GJ51:GK51"/>
    <mergeCell ref="GL51:GM51"/>
    <mergeCell ref="GN51:GO51"/>
    <mergeCell ref="GP51:GQ51"/>
    <mergeCell ref="GR51:GS51"/>
    <mergeCell ref="GT51:GU51"/>
    <mergeCell ref="GV51:GW51"/>
    <mergeCell ref="GX51:GY51"/>
    <mergeCell ref="GZ51:HA51"/>
    <mergeCell ref="HB51:HC51"/>
    <mergeCell ref="HD51:HE51"/>
    <mergeCell ref="HF51:HG51"/>
    <mergeCell ref="HH51:HI51"/>
    <mergeCell ref="HJ51:HK51"/>
    <mergeCell ref="L52:M52"/>
    <mergeCell ref="N52:O52"/>
    <mergeCell ref="P52:Q52"/>
    <mergeCell ref="R52:S52"/>
    <mergeCell ref="T52:U52"/>
    <mergeCell ref="V52:W52"/>
    <mergeCell ref="X52:Y52"/>
    <mergeCell ref="Z52:AA52"/>
    <mergeCell ref="AB52:AC52"/>
    <mergeCell ref="AD52:AE52"/>
    <mergeCell ref="AF52:AG52"/>
    <mergeCell ref="AH52:AI52"/>
    <mergeCell ref="AJ52:AK52"/>
    <mergeCell ref="AL52:AM52"/>
    <mergeCell ref="AN52:AO52"/>
    <mergeCell ref="AP52:AQ52"/>
    <mergeCell ref="AR52:AS52"/>
    <mergeCell ref="AT52:AU52"/>
    <mergeCell ref="AV52:AW52"/>
    <mergeCell ref="AX52:AY52"/>
    <mergeCell ref="AZ52:BA52"/>
    <mergeCell ref="BB52:BC52"/>
    <mergeCell ref="BD52:BE52"/>
    <mergeCell ref="BF52:BG52"/>
    <mergeCell ref="BH52:BI52"/>
    <mergeCell ref="BJ52:BK52"/>
    <mergeCell ref="BL52:BM52"/>
    <mergeCell ref="BN52:BO52"/>
    <mergeCell ref="BP52:BQ52"/>
    <mergeCell ref="BR52:BS52"/>
    <mergeCell ref="BT52:BU52"/>
    <mergeCell ref="BV52:BW52"/>
    <mergeCell ref="BX52:BY52"/>
    <mergeCell ref="BZ52:CA52"/>
    <mergeCell ref="CB52:CC52"/>
    <mergeCell ref="CD52:CE52"/>
    <mergeCell ref="CF52:CG52"/>
    <mergeCell ref="CH52:CI52"/>
    <mergeCell ref="CJ52:CK52"/>
    <mergeCell ref="CL52:CM52"/>
    <mergeCell ref="CN52:CO52"/>
    <mergeCell ref="CP52:CQ52"/>
    <mergeCell ref="CR52:CS52"/>
    <mergeCell ref="CT52:CU52"/>
    <mergeCell ref="CV52:CW52"/>
    <mergeCell ref="CX52:CY52"/>
    <mergeCell ref="CZ52:DA52"/>
    <mergeCell ref="DB52:DC52"/>
    <mergeCell ref="DD52:DE52"/>
    <mergeCell ref="DF52:DG52"/>
    <mergeCell ref="DH52:DI52"/>
    <mergeCell ref="DJ52:DK52"/>
    <mergeCell ref="DL52:DM52"/>
    <mergeCell ref="DN52:DO52"/>
    <mergeCell ref="DP52:DQ52"/>
    <mergeCell ref="DR52:DS52"/>
    <mergeCell ref="DT52:DU52"/>
    <mergeCell ref="DV52:DW52"/>
    <mergeCell ref="DX52:DY52"/>
    <mergeCell ref="DZ52:EA52"/>
    <mergeCell ref="EB52:EC52"/>
    <mergeCell ref="ED52:EE52"/>
    <mergeCell ref="EF52:EG52"/>
    <mergeCell ref="EH52:EI52"/>
    <mergeCell ref="EJ52:EK52"/>
    <mergeCell ref="EL52:EM52"/>
    <mergeCell ref="EN52:EO52"/>
    <mergeCell ref="EP52:EQ52"/>
    <mergeCell ref="ER52:ES52"/>
    <mergeCell ref="ET52:EU52"/>
    <mergeCell ref="EV52:EW52"/>
    <mergeCell ref="EX52:EY52"/>
    <mergeCell ref="EZ52:FA52"/>
    <mergeCell ref="FB52:FC52"/>
    <mergeCell ref="FD52:FE52"/>
    <mergeCell ref="FF52:FG52"/>
    <mergeCell ref="FH52:FI52"/>
    <mergeCell ref="FJ52:FK52"/>
    <mergeCell ref="FL52:FM52"/>
    <mergeCell ref="FN52:FO52"/>
    <mergeCell ref="FP52:FQ52"/>
    <mergeCell ref="FR52:FS52"/>
    <mergeCell ref="FT52:FU52"/>
    <mergeCell ref="FV52:FW52"/>
    <mergeCell ref="FX52:FY52"/>
    <mergeCell ref="FZ52:GA52"/>
    <mergeCell ref="GB52:GC52"/>
    <mergeCell ref="GD52:GE52"/>
    <mergeCell ref="GF52:GG52"/>
    <mergeCell ref="GH52:GI52"/>
    <mergeCell ref="GJ52:GK52"/>
    <mergeCell ref="GL52:GM52"/>
    <mergeCell ref="GN52:GO52"/>
    <mergeCell ref="GP52:GQ52"/>
    <mergeCell ref="GR52:GS52"/>
    <mergeCell ref="GT52:GU52"/>
    <mergeCell ref="GV52:GW52"/>
    <mergeCell ref="GX52:GY52"/>
    <mergeCell ref="GZ52:HA52"/>
    <mergeCell ref="HB52:HC52"/>
    <mergeCell ref="HD52:HE52"/>
    <mergeCell ref="HF52:HG52"/>
    <mergeCell ref="HH52:HI52"/>
    <mergeCell ref="HJ52:HK52"/>
    <mergeCell ref="L53:M53"/>
    <mergeCell ref="N53:O53"/>
    <mergeCell ref="P53:Q53"/>
    <mergeCell ref="R53:S53"/>
    <mergeCell ref="T53:U53"/>
    <mergeCell ref="V53:W53"/>
    <mergeCell ref="X53:Y53"/>
    <mergeCell ref="Z53:AA53"/>
    <mergeCell ref="AB53:AC53"/>
    <mergeCell ref="AD53:AE53"/>
    <mergeCell ref="AF53:AG53"/>
    <mergeCell ref="AH53:AI53"/>
    <mergeCell ref="AJ53:AK53"/>
    <mergeCell ref="AL53:AM53"/>
    <mergeCell ref="AN53:AO53"/>
    <mergeCell ref="AP53:AQ53"/>
    <mergeCell ref="AR53:AS53"/>
    <mergeCell ref="AT53:AU53"/>
    <mergeCell ref="AV53:AW53"/>
    <mergeCell ref="AX53:AY53"/>
    <mergeCell ref="AZ53:BA53"/>
    <mergeCell ref="BB53:BC53"/>
    <mergeCell ref="BD53:BE53"/>
    <mergeCell ref="BF53:BG53"/>
    <mergeCell ref="BH53:BI53"/>
    <mergeCell ref="BJ53:BK53"/>
    <mergeCell ref="BL53:BM53"/>
    <mergeCell ref="BN53:BO53"/>
    <mergeCell ref="BP53:BQ53"/>
    <mergeCell ref="BR53:BS53"/>
    <mergeCell ref="BT53:BU53"/>
    <mergeCell ref="BV53:BW53"/>
    <mergeCell ref="BX53:BY53"/>
    <mergeCell ref="BZ53:CA53"/>
    <mergeCell ref="CB53:CC53"/>
    <mergeCell ref="CD53:CE53"/>
    <mergeCell ref="CF53:CG53"/>
    <mergeCell ref="CH53:CI53"/>
    <mergeCell ref="CJ53:CK53"/>
    <mergeCell ref="CL53:CM53"/>
    <mergeCell ref="CN53:CO53"/>
    <mergeCell ref="CP53:CQ53"/>
    <mergeCell ref="CR53:CS53"/>
    <mergeCell ref="CT53:CU53"/>
    <mergeCell ref="CV53:CW53"/>
    <mergeCell ref="CX53:CY53"/>
    <mergeCell ref="CZ53:DA53"/>
    <mergeCell ref="DB53:DC53"/>
    <mergeCell ref="DD53:DE53"/>
    <mergeCell ref="DF53:DG53"/>
    <mergeCell ref="DH53:DI53"/>
    <mergeCell ref="DJ53:DK53"/>
    <mergeCell ref="DL53:DM53"/>
    <mergeCell ref="DN53:DO53"/>
    <mergeCell ref="DP53:DQ53"/>
    <mergeCell ref="DR53:DS53"/>
    <mergeCell ref="DT53:DU53"/>
    <mergeCell ref="DV53:DW53"/>
    <mergeCell ref="DX53:DY53"/>
    <mergeCell ref="DZ53:EA53"/>
    <mergeCell ref="EB53:EC53"/>
    <mergeCell ref="ED53:EE53"/>
    <mergeCell ref="EF53:EG53"/>
    <mergeCell ref="EH53:EI53"/>
    <mergeCell ref="EJ53:EK53"/>
    <mergeCell ref="EL53:EM53"/>
    <mergeCell ref="EN53:EO53"/>
    <mergeCell ref="EP53:EQ53"/>
    <mergeCell ref="ER53:ES53"/>
    <mergeCell ref="ET53:EU53"/>
    <mergeCell ref="EV53:EW53"/>
    <mergeCell ref="EX53:EY53"/>
    <mergeCell ref="EZ53:FA53"/>
    <mergeCell ref="FB53:FC53"/>
    <mergeCell ref="FD53:FE53"/>
    <mergeCell ref="FF53:FG53"/>
    <mergeCell ref="FH53:FI53"/>
    <mergeCell ref="FJ53:FK53"/>
    <mergeCell ref="FL53:FM53"/>
    <mergeCell ref="FN53:FO53"/>
    <mergeCell ref="FP53:FQ53"/>
    <mergeCell ref="FR53:FS53"/>
    <mergeCell ref="FT53:FU53"/>
    <mergeCell ref="FV53:FW53"/>
    <mergeCell ref="FX53:FY53"/>
    <mergeCell ref="FZ53:GA53"/>
    <mergeCell ref="GB53:GC53"/>
    <mergeCell ref="GD53:GE53"/>
    <mergeCell ref="GF53:GG53"/>
    <mergeCell ref="GH53:GI53"/>
    <mergeCell ref="GJ53:GK53"/>
    <mergeCell ref="GL53:GM53"/>
    <mergeCell ref="GN53:GO53"/>
    <mergeCell ref="GP53:GQ53"/>
    <mergeCell ref="GR53:GS53"/>
    <mergeCell ref="GT53:GU53"/>
    <mergeCell ref="GV53:GW53"/>
    <mergeCell ref="GX53:GY53"/>
    <mergeCell ref="GZ53:HA53"/>
    <mergeCell ref="HB53:HC53"/>
    <mergeCell ref="HD53:HE53"/>
    <mergeCell ref="HF53:HG53"/>
    <mergeCell ref="HH53:HI53"/>
    <mergeCell ref="HJ53:HK53"/>
    <mergeCell ref="L54:M54"/>
    <mergeCell ref="N54:O54"/>
    <mergeCell ref="P54:Q54"/>
    <mergeCell ref="R54:S54"/>
    <mergeCell ref="T54:U54"/>
    <mergeCell ref="V54:W54"/>
    <mergeCell ref="X54:Y54"/>
    <mergeCell ref="Z54:AA54"/>
    <mergeCell ref="AB54:AC54"/>
    <mergeCell ref="AD54:AE54"/>
    <mergeCell ref="AF54:AG54"/>
    <mergeCell ref="AH54:AI54"/>
    <mergeCell ref="AJ54:AK54"/>
    <mergeCell ref="AL54:AM54"/>
    <mergeCell ref="AN54:AO54"/>
    <mergeCell ref="AP54:AQ54"/>
    <mergeCell ref="AR54:AS54"/>
    <mergeCell ref="AT54:AU54"/>
    <mergeCell ref="AV54:AW54"/>
    <mergeCell ref="AX54:AY54"/>
    <mergeCell ref="AZ54:BA54"/>
    <mergeCell ref="BB54:BC54"/>
    <mergeCell ref="BD54:BE54"/>
    <mergeCell ref="BF54:BG54"/>
    <mergeCell ref="BH54:BI54"/>
    <mergeCell ref="BJ54:BK54"/>
    <mergeCell ref="BL54:BM54"/>
    <mergeCell ref="BN54:BO54"/>
    <mergeCell ref="BP54:BQ54"/>
    <mergeCell ref="BR54:BS54"/>
    <mergeCell ref="BT54:BU54"/>
    <mergeCell ref="BV54:BW54"/>
    <mergeCell ref="BX54:BY54"/>
    <mergeCell ref="BZ54:CA54"/>
    <mergeCell ref="CB54:CC54"/>
    <mergeCell ref="CD54:CE54"/>
    <mergeCell ref="CF54:CG54"/>
    <mergeCell ref="CH54:CI54"/>
    <mergeCell ref="CJ54:CK54"/>
    <mergeCell ref="CL54:CM54"/>
    <mergeCell ref="CN54:CO54"/>
    <mergeCell ref="CP54:CQ54"/>
    <mergeCell ref="CR54:CS54"/>
    <mergeCell ref="CT54:CU54"/>
    <mergeCell ref="CV54:CW54"/>
    <mergeCell ref="CX54:CY54"/>
    <mergeCell ref="CZ54:DA54"/>
    <mergeCell ref="DB54:DC54"/>
    <mergeCell ref="DD54:DE54"/>
    <mergeCell ref="DF54:DG54"/>
    <mergeCell ref="DH54:DI54"/>
    <mergeCell ref="DJ54:DK54"/>
    <mergeCell ref="DL54:DM54"/>
    <mergeCell ref="DN54:DO54"/>
    <mergeCell ref="DP54:DQ54"/>
    <mergeCell ref="DR54:DS54"/>
    <mergeCell ref="DT54:DU54"/>
    <mergeCell ref="DV54:DW54"/>
    <mergeCell ref="DX54:DY54"/>
    <mergeCell ref="DZ54:EA54"/>
    <mergeCell ref="EB54:EC54"/>
    <mergeCell ref="ED54:EE54"/>
    <mergeCell ref="EF54:EG54"/>
    <mergeCell ref="EH54:EI54"/>
    <mergeCell ref="EJ54:EK54"/>
    <mergeCell ref="EL54:EM54"/>
    <mergeCell ref="EN54:EO54"/>
    <mergeCell ref="EP54:EQ54"/>
    <mergeCell ref="ER54:ES54"/>
    <mergeCell ref="ET54:EU54"/>
    <mergeCell ref="EV54:EW54"/>
    <mergeCell ref="EX54:EY54"/>
    <mergeCell ref="EZ54:FA54"/>
    <mergeCell ref="FB54:FC54"/>
    <mergeCell ref="FD54:FE54"/>
    <mergeCell ref="FF54:FG54"/>
    <mergeCell ref="FH54:FI54"/>
    <mergeCell ref="FJ54:FK54"/>
    <mergeCell ref="FL54:FM54"/>
    <mergeCell ref="FN54:FO54"/>
    <mergeCell ref="FP54:FQ54"/>
    <mergeCell ref="FR54:FS54"/>
    <mergeCell ref="FT54:FU54"/>
    <mergeCell ref="FV54:FW54"/>
    <mergeCell ref="FX54:FY54"/>
    <mergeCell ref="FZ54:GA54"/>
    <mergeCell ref="GB54:GC54"/>
    <mergeCell ref="GD54:GE54"/>
    <mergeCell ref="GF54:GG54"/>
    <mergeCell ref="GH54:GI54"/>
    <mergeCell ref="GJ54:GK54"/>
    <mergeCell ref="GL54:GM54"/>
    <mergeCell ref="GN54:GO54"/>
    <mergeCell ref="GP54:GQ54"/>
    <mergeCell ref="GR54:GS54"/>
    <mergeCell ref="GT54:GU54"/>
    <mergeCell ref="GV54:GW54"/>
    <mergeCell ref="GX54:GY54"/>
    <mergeCell ref="GZ54:HA54"/>
    <mergeCell ref="HB54:HC54"/>
    <mergeCell ref="HD54:HE54"/>
    <mergeCell ref="HF54:HG54"/>
    <mergeCell ref="HH54:HI54"/>
    <mergeCell ref="HJ54:HK54"/>
    <mergeCell ref="L55:M55"/>
    <mergeCell ref="N55:O55"/>
    <mergeCell ref="P55:Q55"/>
    <mergeCell ref="R55:S55"/>
    <mergeCell ref="T55:U55"/>
    <mergeCell ref="V55:W55"/>
    <mergeCell ref="X55:Y55"/>
    <mergeCell ref="Z55:AA55"/>
    <mergeCell ref="AB55:AC55"/>
    <mergeCell ref="AD55:AE55"/>
    <mergeCell ref="AF55:AG55"/>
    <mergeCell ref="AH55:AI55"/>
    <mergeCell ref="AJ55:AK55"/>
    <mergeCell ref="AL55:AM55"/>
    <mergeCell ref="AN55:AO55"/>
    <mergeCell ref="AP55:AQ55"/>
    <mergeCell ref="AR55:AS55"/>
    <mergeCell ref="AT55:AU55"/>
    <mergeCell ref="AV55:AW55"/>
    <mergeCell ref="AX55:AY55"/>
    <mergeCell ref="AZ55:BA55"/>
    <mergeCell ref="BB55:BC55"/>
    <mergeCell ref="BD55:BE55"/>
    <mergeCell ref="BF55:BG55"/>
    <mergeCell ref="BH55:BI55"/>
    <mergeCell ref="BJ55:BK55"/>
    <mergeCell ref="BL55:BM55"/>
    <mergeCell ref="BN55:BO55"/>
    <mergeCell ref="BP55:BQ55"/>
    <mergeCell ref="BR55:BS55"/>
    <mergeCell ref="BT55:BU55"/>
    <mergeCell ref="BV55:BW55"/>
    <mergeCell ref="BX55:BY55"/>
    <mergeCell ref="BZ55:CA55"/>
    <mergeCell ref="CB55:CC55"/>
    <mergeCell ref="CD55:CE55"/>
    <mergeCell ref="CF55:CG55"/>
    <mergeCell ref="CH55:CI55"/>
    <mergeCell ref="CJ55:CK55"/>
    <mergeCell ref="CL55:CM55"/>
    <mergeCell ref="CN55:CO55"/>
    <mergeCell ref="CP55:CQ55"/>
    <mergeCell ref="CR55:CS55"/>
    <mergeCell ref="CT55:CU55"/>
    <mergeCell ref="CV55:CW55"/>
    <mergeCell ref="CX55:CY55"/>
    <mergeCell ref="CZ55:DA55"/>
    <mergeCell ref="DB55:DC55"/>
    <mergeCell ref="DD55:DE55"/>
    <mergeCell ref="DF55:DG55"/>
    <mergeCell ref="DH55:DI55"/>
    <mergeCell ref="DJ55:DK55"/>
    <mergeCell ref="DL55:DM55"/>
    <mergeCell ref="DN55:DO55"/>
    <mergeCell ref="DP55:DQ55"/>
    <mergeCell ref="DR55:DS55"/>
    <mergeCell ref="DT55:DU55"/>
    <mergeCell ref="DV55:DW55"/>
    <mergeCell ref="DX55:DY55"/>
    <mergeCell ref="DZ55:EA55"/>
    <mergeCell ref="EB55:EC55"/>
    <mergeCell ref="ED55:EE55"/>
    <mergeCell ref="EF55:EG55"/>
    <mergeCell ref="EH55:EI55"/>
    <mergeCell ref="EJ55:EK55"/>
    <mergeCell ref="EL55:EM55"/>
    <mergeCell ref="EN55:EO55"/>
    <mergeCell ref="EP55:EQ55"/>
    <mergeCell ref="ER55:ES55"/>
    <mergeCell ref="ET55:EU55"/>
    <mergeCell ref="EV55:EW55"/>
    <mergeCell ref="EX55:EY55"/>
    <mergeCell ref="EZ55:FA55"/>
    <mergeCell ref="FB55:FC55"/>
    <mergeCell ref="FD55:FE55"/>
    <mergeCell ref="FF55:FG55"/>
    <mergeCell ref="FH55:FI55"/>
    <mergeCell ref="FJ55:FK55"/>
    <mergeCell ref="FL55:FM55"/>
    <mergeCell ref="FN55:FO55"/>
    <mergeCell ref="FP55:FQ55"/>
    <mergeCell ref="FR55:FS55"/>
    <mergeCell ref="FT55:FU55"/>
    <mergeCell ref="FV55:FW55"/>
    <mergeCell ref="FX55:FY55"/>
    <mergeCell ref="FZ55:GA55"/>
    <mergeCell ref="GB55:GC55"/>
    <mergeCell ref="GD55:GE55"/>
    <mergeCell ref="GF55:GG55"/>
    <mergeCell ref="GH55:GI55"/>
    <mergeCell ref="GJ55:GK55"/>
    <mergeCell ref="GL55:GM55"/>
    <mergeCell ref="GN55:GO55"/>
    <mergeCell ref="GP55:GQ55"/>
    <mergeCell ref="GR55:GS55"/>
    <mergeCell ref="GT55:GU55"/>
    <mergeCell ref="GV55:GW55"/>
    <mergeCell ref="GX55:GY55"/>
    <mergeCell ref="GZ55:HA55"/>
    <mergeCell ref="HB55:HC55"/>
    <mergeCell ref="HD55:HE55"/>
    <mergeCell ref="HF55:HG55"/>
    <mergeCell ref="HH55:HI55"/>
    <mergeCell ref="HJ55:HK55"/>
    <mergeCell ref="L56:M56"/>
    <mergeCell ref="N56:O56"/>
    <mergeCell ref="P56:Q56"/>
    <mergeCell ref="R56:S56"/>
    <mergeCell ref="T56:U56"/>
    <mergeCell ref="V56:W56"/>
    <mergeCell ref="X56:Y56"/>
    <mergeCell ref="Z56:AA56"/>
    <mergeCell ref="AB56:AC56"/>
    <mergeCell ref="AD56:AE56"/>
    <mergeCell ref="AF56:AG56"/>
    <mergeCell ref="AH56:AI56"/>
    <mergeCell ref="AJ56:AK56"/>
    <mergeCell ref="AL56:AM56"/>
    <mergeCell ref="AN56:AO56"/>
    <mergeCell ref="AP56:AQ56"/>
    <mergeCell ref="AR56:AS56"/>
    <mergeCell ref="CD56:CE56"/>
    <mergeCell ref="CF56:CG56"/>
    <mergeCell ref="CH56:CI56"/>
    <mergeCell ref="CJ56:CK56"/>
    <mergeCell ref="CL56:CM56"/>
    <mergeCell ref="CN56:CO56"/>
    <mergeCell ref="CP56:CQ56"/>
    <mergeCell ref="CR56:CS56"/>
    <mergeCell ref="A57:A64"/>
    <mergeCell ref="B57:B64"/>
    <mergeCell ref="C57:C64"/>
    <mergeCell ref="D57:D64"/>
    <mergeCell ref="E57:E64"/>
    <mergeCell ref="F57:F64"/>
    <mergeCell ref="G57:G64"/>
    <mergeCell ref="I57:I64"/>
    <mergeCell ref="J57:J64"/>
    <mergeCell ref="L57:M57"/>
    <mergeCell ref="N57:O57"/>
    <mergeCell ref="P57:Q57"/>
    <mergeCell ref="R57:S57"/>
    <mergeCell ref="T57:U57"/>
    <mergeCell ref="V57:W57"/>
    <mergeCell ref="X57:Y57"/>
    <mergeCell ref="Z57:AA57"/>
    <mergeCell ref="AB57:AC57"/>
    <mergeCell ref="AD57:AE57"/>
    <mergeCell ref="AF57:AG57"/>
    <mergeCell ref="AH57:AI57"/>
    <mergeCell ref="AJ57:AK57"/>
    <mergeCell ref="AL57:AM57"/>
    <mergeCell ref="AN57:AO57"/>
    <mergeCell ref="AP57:AQ57"/>
    <mergeCell ref="AR57:AS57"/>
    <mergeCell ref="AT57:AU57"/>
    <mergeCell ref="AV57:AW57"/>
    <mergeCell ref="AX57:AY57"/>
    <mergeCell ref="AZ57:BA57"/>
    <mergeCell ref="BB57:BC57"/>
    <mergeCell ref="BD57:BE57"/>
    <mergeCell ref="BF57:BG57"/>
    <mergeCell ref="BH57:BI57"/>
    <mergeCell ref="BJ57:BK57"/>
    <mergeCell ref="BL57:BM57"/>
    <mergeCell ref="BN57:BO57"/>
    <mergeCell ref="BP57:BQ57"/>
    <mergeCell ref="BR57:BS57"/>
    <mergeCell ref="BT57:BU57"/>
    <mergeCell ref="BV57:BW57"/>
    <mergeCell ref="BX57:BY57"/>
    <mergeCell ref="BZ57:CA57"/>
    <mergeCell ref="CB57:CC57"/>
    <mergeCell ref="CD57:CE57"/>
    <mergeCell ref="CF57:CG57"/>
    <mergeCell ref="CH57:CI57"/>
    <mergeCell ref="CJ57:CK57"/>
    <mergeCell ref="CL57:CM57"/>
    <mergeCell ref="CN57:CO57"/>
    <mergeCell ref="CP57:CQ57"/>
    <mergeCell ref="CR57:CS57"/>
    <mergeCell ref="CT57:CU57"/>
    <mergeCell ref="CV57:CW57"/>
    <mergeCell ref="CX57:CY57"/>
    <mergeCell ref="CZ57:DA57"/>
    <mergeCell ref="DB57:DC57"/>
    <mergeCell ref="DD57:DE57"/>
    <mergeCell ref="DF57:DG57"/>
    <mergeCell ref="DH57:DI57"/>
    <mergeCell ref="DJ57:DK57"/>
    <mergeCell ref="DL57:DM57"/>
    <mergeCell ref="DN57:DO57"/>
    <mergeCell ref="DP57:DQ57"/>
    <mergeCell ref="DR57:DS57"/>
    <mergeCell ref="DT57:DU57"/>
    <mergeCell ref="DV57:DW57"/>
    <mergeCell ref="DX57:DY57"/>
    <mergeCell ref="DZ57:EA57"/>
    <mergeCell ref="EB57:EC57"/>
    <mergeCell ref="ED57:EE57"/>
    <mergeCell ref="EF57:EG57"/>
    <mergeCell ref="EH57:EI57"/>
    <mergeCell ref="EJ57:EK57"/>
    <mergeCell ref="EL57:EM57"/>
    <mergeCell ref="EN57:EO57"/>
    <mergeCell ref="EP57:EQ57"/>
    <mergeCell ref="ER57:ES57"/>
    <mergeCell ref="ET57:EU57"/>
    <mergeCell ref="EV57:EW57"/>
    <mergeCell ref="EX57:EY57"/>
    <mergeCell ref="EZ57:FA57"/>
    <mergeCell ref="FB57:FC57"/>
    <mergeCell ref="FD57:FE57"/>
    <mergeCell ref="FF57:FG57"/>
    <mergeCell ref="FH57:FI57"/>
    <mergeCell ref="FJ57:FK57"/>
    <mergeCell ref="FL57:FM57"/>
    <mergeCell ref="FN57:FO57"/>
    <mergeCell ref="FP57:FQ57"/>
    <mergeCell ref="FR57:FS57"/>
    <mergeCell ref="FT57:FU57"/>
    <mergeCell ref="FV57:FW57"/>
    <mergeCell ref="FX57:FY57"/>
    <mergeCell ref="FZ57:GA57"/>
    <mergeCell ref="GB57:GC57"/>
    <mergeCell ref="GD57:GE57"/>
    <mergeCell ref="GF57:GG57"/>
    <mergeCell ref="GH57:GI57"/>
    <mergeCell ref="GJ57:GK57"/>
    <mergeCell ref="GL57:GM57"/>
    <mergeCell ref="GN57:GO57"/>
    <mergeCell ref="GP57:GQ57"/>
    <mergeCell ref="GR57:GS57"/>
    <mergeCell ref="GT57:GU57"/>
    <mergeCell ref="GV57:GW57"/>
    <mergeCell ref="GX57:GY57"/>
    <mergeCell ref="GZ57:HA57"/>
    <mergeCell ref="HB57:HC57"/>
    <mergeCell ref="HD57:HE57"/>
    <mergeCell ref="HF57:HG57"/>
    <mergeCell ref="HH57:HI57"/>
    <mergeCell ref="HJ57:HK57"/>
    <mergeCell ref="L58:M58"/>
    <mergeCell ref="N58:O58"/>
    <mergeCell ref="P58:Q58"/>
    <mergeCell ref="R58:S58"/>
    <mergeCell ref="T58:U58"/>
    <mergeCell ref="V58:W58"/>
    <mergeCell ref="X58:Y58"/>
    <mergeCell ref="Z58:AA58"/>
    <mergeCell ref="AB58:AC58"/>
    <mergeCell ref="AD58:AE58"/>
    <mergeCell ref="AF58:AG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H58:BI58"/>
    <mergeCell ref="BJ58:BK58"/>
    <mergeCell ref="BL58:BM58"/>
    <mergeCell ref="BN58:BO58"/>
    <mergeCell ref="BP58:BQ58"/>
    <mergeCell ref="BR58:BS58"/>
    <mergeCell ref="BT58:BU58"/>
    <mergeCell ref="BV58:BW58"/>
    <mergeCell ref="BX58:BY58"/>
    <mergeCell ref="BZ58:CA58"/>
    <mergeCell ref="CB58:CC58"/>
    <mergeCell ref="CD58:CE58"/>
    <mergeCell ref="CF58:CG58"/>
    <mergeCell ref="CH58:CI58"/>
    <mergeCell ref="CJ58:CK58"/>
    <mergeCell ref="CL58:CM58"/>
    <mergeCell ref="CN58:CO58"/>
    <mergeCell ref="CP58:CQ58"/>
    <mergeCell ref="CR58:CS58"/>
    <mergeCell ref="CT58:CU58"/>
    <mergeCell ref="CV58:CW58"/>
    <mergeCell ref="CX58:CY58"/>
    <mergeCell ref="CZ58:DA58"/>
    <mergeCell ref="DB58:DC58"/>
    <mergeCell ref="DD58:DE58"/>
    <mergeCell ref="DF58:DG58"/>
    <mergeCell ref="DH58:DI58"/>
    <mergeCell ref="DJ58:DK58"/>
    <mergeCell ref="DL58:DM58"/>
    <mergeCell ref="DN58:DO58"/>
    <mergeCell ref="DP58:DQ58"/>
    <mergeCell ref="DR58:DS58"/>
    <mergeCell ref="DT58:DU58"/>
    <mergeCell ref="DV58:DW58"/>
    <mergeCell ref="DX58:DY58"/>
    <mergeCell ref="DZ58:EA58"/>
    <mergeCell ref="EB58:EC58"/>
    <mergeCell ref="ED58:EE58"/>
    <mergeCell ref="EF58:EG58"/>
    <mergeCell ref="EH58:EI58"/>
    <mergeCell ref="EJ58:EK58"/>
    <mergeCell ref="EL58:EM58"/>
    <mergeCell ref="EN58:EO58"/>
    <mergeCell ref="EP58:EQ58"/>
    <mergeCell ref="ER58:ES58"/>
    <mergeCell ref="ET58:EU58"/>
    <mergeCell ref="EV58:EW58"/>
    <mergeCell ref="EX58:EY58"/>
    <mergeCell ref="EZ58:FA58"/>
    <mergeCell ref="FB58:FC58"/>
    <mergeCell ref="FD58:FE58"/>
    <mergeCell ref="FF58:FG58"/>
    <mergeCell ref="FH58:FI58"/>
    <mergeCell ref="FJ58:FK58"/>
    <mergeCell ref="FL58:FM58"/>
    <mergeCell ref="FN58:FO58"/>
    <mergeCell ref="FP58:FQ58"/>
    <mergeCell ref="FR58:FS58"/>
    <mergeCell ref="FT58:FU58"/>
    <mergeCell ref="FV58:FW58"/>
    <mergeCell ref="FX58:FY58"/>
    <mergeCell ref="FZ58:GA58"/>
    <mergeCell ref="GB58:GC58"/>
    <mergeCell ref="GD58:GE58"/>
    <mergeCell ref="GF58:GG58"/>
    <mergeCell ref="GH58:GI58"/>
    <mergeCell ref="GJ58:GK58"/>
    <mergeCell ref="GL58:GM58"/>
    <mergeCell ref="GN58:GO58"/>
    <mergeCell ref="GP58:GQ58"/>
    <mergeCell ref="GR58:GS58"/>
    <mergeCell ref="GT58:GU58"/>
    <mergeCell ref="GV58:GW58"/>
    <mergeCell ref="GX58:GY58"/>
    <mergeCell ref="GZ58:HA58"/>
    <mergeCell ref="HB58:HC58"/>
    <mergeCell ref="HD58:HE58"/>
    <mergeCell ref="HF58:HG58"/>
    <mergeCell ref="HH58:HI58"/>
    <mergeCell ref="HJ58:HK58"/>
    <mergeCell ref="L59:M59"/>
    <mergeCell ref="N59:O59"/>
    <mergeCell ref="P59:Q59"/>
    <mergeCell ref="R59:S59"/>
    <mergeCell ref="T59:U59"/>
    <mergeCell ref="V59:W59"/>
    <mergeCell ref="X59:Y59"/>
    <mergeCell ref="Z59:AA59"/>
    <mergeCell ref="AB59:AC59"/>
    <mergeCell ref="AD59:AE59"/>
    <mergeCell ref="AF59:AG59"/>
    <mergeCell ref="AH59:AI59"/>
    <mergeCell ref="AJ59:AK59"/>
    <mergeCell ref="AL59:AM59"/>
    <mergeCell ref="AN59:AO59"/>
    <mergeCell ref="AP59:AQ59"/>
    <mergeCell ref="AR59:AS59"/>
    <mergeCell ref="AT59:AU59"/>
    <mergeCell ref="AV59:AW59"/>
    <mergeCell ref="AX59:AY59"/>
    <mergeCell ref="AZ59:BA59"/>
    <mergeCell ref="BB59:BC59"/>
    <mergeCell ref="BD59:BE59"/>
    <mergeCell ref="BF59:BG59"/>
    <mergeCell ref="BH59:BI59"/>
    <mergeCell ref="BJ59:BK59"/>
    <mergeCell ref="BL59:BM59"/>
    <mergeCell ref="BN59:BO59"/>
    <mergeCell ref="BP59:BQ59"/>
    <mergeCell ref="BR59:BS59"/>
    <mergeCell ref="BT59:BU59"/>
    <mergeCell ref="BV59:BW59"/>
    <mergeCell ref="BX59:BY59"/>
    <mergeCell ref="BZ59:CA59"/>
    <mergeCell ref="CB59:CC59"/>
    <mergeCell ref="CD59:CE59"/>
    <mergeCell ref="CF59:CG59"/>
    <mergeCell ref="CH59:CI59"/>
    <mergeCell ref="CJ59:CK59"/>
    <mergeCell ref="CL59:CM59"/>
    <mergeCell ref="CN59:CO59"/>
    <mergeCell ref="CP59:CQ59"/>
    <mergeCell ref="CR59:CS59"/>
    <mergeCell ref="CT59:CU59"/>
    <mergeCell ref="CV59:CW59"/>
    <mergeCell ref="CX59:CY59"/>
    <mergeCell ref="CZ59:DA59"/>
    <mergeCell ref="DB59:DC59"/>
    <mergeCell ref="DD59:DE59"/>
    <mergeCell ref="DF59:DG59"/>
    <mergeCell ref="DH59:DI59"/>
    <mergeCell ref="DJ59:DK59"/>
    <mergeCell ref="DL59:DM59"/>
    <mergeCell ref="DN59:DO59"/>
    <mergeCell ref="DP59:DQ59"/>
    <mergeCell ref="DR59:DS59"/>
    <mergeCell ref="DT59:DU59"/>
    <mergeCell ref="DV59:DW59"/>
    <mergeCell ref="DX59:DY59"/>
    <mergeCell ref="DZ59:EA59"/>
    <mergeCell ref="EB59:EC59"/>
    <mergeCell ref="ED59:EE59"/>
    <mergeCell ref="EF59:EG59"/>
    <mergeCell ref="EH59:EI59"/>
    <mergeCell ref="EJ59:EK59"/>
    <mergeCell ref="EL59:EM59"/>
    <mergeCell ref="EN59:EO59"/>
    <mergeCell ref="EP59:EQ59"/>
    <mergeCell ref="ER59:ES59"/>
    <mergeCell ref="ET59:EU59"/>
    <mergeCell ref="EV59:EW59"/>
    <mergeCell ref="EX59:EY59"/>
    <mergeCell ref="EZ59:FA59"/>
    <mergeCell ref="FB59:FC59"/>
    <mergeCell ref="FD59:FE59"/>
    <mergeCell ref="FF59:FG59"/>
    <mergeCell ref="FH59:FI59"/>
    <mergeCell ref="FJ59:FK59"/>
    <mergeCell ref="FL59:FM59"/>
    <mergeCell ref="FN59:FO59"/>
    <mergeCell ref="FP59:FQ59"/>
    <mergeCell ref="FR59:FS59"/>
    <mergeCell ref="FT59:FU59"/>
    <mergeCell ref="FV59:FW59"/>
    <mergeCell ref="FX59:FY59"/>
    <mergeCell ref="FZ59:GA59"/>
    <mergeCell ref="GB59:GC59"/>
    <mergeCell ref="GD59:GE59"/>
    <mergeCell ref="GF59:GG59"/>
    <mergeCell ref="GH59:GI59"/>
    <mergeCell ref="GJ59:GK59"/>
    <mergeCell ref="GL59:GM59"/>
    <mergeCell ref="GN59:GO59"/>
    <mergeCell ref="GP59:GQ59"/>
    <mergeCell ref="GR59:GS59"/>
    <mergeCell ref="GT59:GU59"/>
    <mergeCell ref="GV59:GW59"/>
    <mergeCell ref="GX59:GY59"/>
    <mergeCell ref="GZ59:HA59"/>
    <mergeCell ref="HB59:HC59"/>
    <mergeCell ref="HD59:HE59"/>
    <mergeCell ref="HF59:HG59"/>
    <mergeCell ref="HH59:HI59"/>
    <mergeCell ref="HJ59:HK59"/>
    <mergeCell ref="L60:M60"/>
    <mergeCell ref="N60:O60"/>
    <mergeCell ref="P60:Q60"/>
    <mergeCell ref="R60:S60"/>
    <mergeCell ref="T60:U60"/>
    <mergeCell ref="V60:W60"/>
    <mergeCell ref="X60:Y60"/>
    <mergeCell ref="Z60:AA60"/>
    <mergeCell ref="AB60:AC60"/>
    <mergeCell ref="AD60:AE60"/>
    <mergeCell ref="AF60:AG60"/>
    <mergeCell ref="AH60:AI60"/>
    <mergeCell ref="AJ60:AK60"/>
    <mergeCell ref="AL60:AM60"/>
    <mergeCell ref="AN60:AO60"/>
    <mergeCell ref="AP60:AQ60"/>
    <mergeCell ref="AR60:AS60"/>
    <mergeCell ref="AT60:AU60"/>
    <mergeCell ref="AV60:AW60"/>
    <mergeCell ref="AX60:AY60"/>
    <mergeCell ref="AZ60:BA60"/>
    <mergeCell ref="BB60:BC60"/>
    <mergeCell ref="BD60:BE60"/>
    <mergeCell ref="BF60:BG60"/>
    <mergeCell ref="BH60:BI60"/>
    <mergeCell ref="BJ60:BK60"/>
    <mergeCell ref="BL60:BM60"/>
    <mergeCell ref="BN60:BO60"/>
    <mergeCell ref="BP60:BQ60"/>
    <mergeCell ref="BR60:BS60"/>
    <mergeCell ref="BT60:BU60"/>
    <mergeCell ref="BV60:BW60"/>
    <mergeCell ref="BX60:BY60"/>
    <mergeCell ref="BZ60:CA60"/>
    <mergeCell ref="CB60:CC60"/>
    <mergeCell ref="CD60:CE60"/>
    <mergeCell ref="CF60:CG60"/>
    <mergeCell ref="CH60:CI60"/>
    <mergeCell ref="CJ60:CK60"/>
    <mergeCell ref="CL60:CM60"/>
    <mergeCell ref="CN60:CO60"/>
    <mergeCell ref="CP60:CQ60"/>
    <mergeCell ref="CR60:CS60"/>
    <mergeCell ref="CT60:CU60"/>
    <mergeCell ref="CV60:CW60"/>
    <mergeCell ref="CX60:CY60"/>
    <mergeCell ref="CZ60:DA60"/>
    <mergeCell ref="DB60:DC60"/>
    <mergeCell ref="DD60:DE60"/>
    <mergeCell ref="DF60:DG60"/>
    <mergeCell ref="DH60:DI60"/>
    <mergeCell ref="DJ60:DK60"/>
    <mergeCell ref="DL60:DM60"/>
    <mergeCell ref="DN60:DO60"/>
    <mergeCell ref="DP60:DQ60"/>
    <mergeCell ref="DR60:DS60"/>
    <mergeCell ref="DT60:DU60"/>
    <mergeCell ref="DV60:DW60"/>
    <mergeCell ref="DX60:DY60"/>
    <mergeCell ref="DZ60:EA60"/>
    <mergeCell ref="EB60:EC60"/>
    <mergeCell ref="ED60:EE60"/>
    <mergeCell ref="EF60:EG60"/>
    <mergeCell ref="EH60:EI60"/>
    <mergeCell ref="EJ60:EK60"/>
    <mergeCell ref="EL60:EM60"/>
    <mergeCell ref="EN60:EO60"/>
    <mergeCell ref="EP60:EQ60"/>
    <mergeCell ref="ER60:ES60"/>
    <mergeCell ref="ET60:EU60"/>
    <mergeCell ref="EV60:EW60"/>
    <mergeCell ref="EX60:EY60"/>
    <mergeCell ref="EZ60:FA60"/>
    <mergeCell ref="FB60:FC60"/>
    <mergeCell ref="FD60:FE60"/>
    <mergeCell ref="FF60:FG60"/>
    <mergeCell ref="FH60:FI60"/>
    <mergeCell ref="FJ60:FK60"/>
    <mergeCell ref="FL60:FM60"/>
    <mergeCell ref="FN60:FO60"/>
    <mergeCell ref="FP60:FQ60"/>
    <mergeCell ref="FR60:FS60"/>
    <mergeCell ref="FT60:FU60"/>
    <mergeCell ref="FV60:FW60"/>
    <mergeCell ref="FX60:FY60"/>
    <mergeCell ref="FZ60:GA60"/>
    <mergeCell ref="GB60:GC60"/>
    <mergeCell ref="GD60:GE60"/>
    <mergeCell ref="GF60:GG60"/>
    <mergeCell ref="GH60:GI60"/>
    <mergeCell ref="GJ60:GK60"/>
    <mergeCell ref="GL60:GM60"/>
    <mergeCell ref="GN60:GO60"/>
    <mergeCell ref="GP60:GQ60"/>
    <mergeCell ref="GR60:GS60"/>
    <mergeCell ref="GT60:GU60"/>
    <mergeCell ref="GV60:GW60"/>
    <mergeCell ref="GX60:GY60"/>
    <mergeCell ref="GZ60:HA60"/>
    <mergeCell ref="HB60:HC60"/>
    <mergeCell ref="HD60:HE60"/>
    <mergeCell ref="HF60:HG60"/>
    <mergeCell ref="HH60:HI60"/>
    <mergeCell ref="HJ60:HK60"/>
    <mergeCell ref="L61:M61"/>
    <mergeCell ref="N61:O61"/>
    <mergeCell ref="P61:Q61"/>
    <mergeCell ref="R61:S61"/>
    <mergeCell ref="T61:U61"/>
    <mergeCell ref="V61:W61"/>
    <mergeCell ref="X61:Y61"/>
    <mergeCell ref="Z61:AA61"/>
    <mergeCell ref="AB61:AC61"/>
    <mergeCell ref="AD61:AE61"/>
    <mergeCell ref="AF61:AG61"/>
    <mergeCell ref="AH61:AI61"/>
    <mergeCell ref="AJ61:AK61"/>
    <mergeCell ref="AL61:AM61"/>
    <mergeCell ref="AN61:AO61"/>
    <mergeCell ref="AP61:AQ61"/>
    <mergeCell ref="AR61:AS61"/>
    <mergeCell ref="AT61:AU61"/>
    <mergeCell ref="AV61:AW61"/>
    <mergeCell ref="AX61:AY61"/>
    <mergeCell ref="AZ61:BA61"/>
    <mergeCell ref="BB61:BC61"/>
    <mergeCell ref="BD61:BE61"/>
    <mergeCell ref="BF61:BG61"/>
    <mergeCell ref="BH61:BI61"/>
    <mergeCell ref="BJ61:BK61"/>
    <mergeCell ref="BL61:BM61"/>
    <mergeCell ref="BN61:BO61"/>
    <mergeCell ref="BP61:BQ61"/>
    <mergeCell ref="BR61:BS61"/>
    <mergeCell ref="BT61:BU61"/>
    <mergeCell ref="BV61:BW61"/>
    <mergeCell ref="BX61:BY61"/>
    <mergeCell ref="BZ61:CA61"/>
    <mergeCell ref="CB61:CC61"/>
    <mergeCell ref="CD61:CE61"/>
    <mergeCell ref="CF61:CG61"/>
    <mergeCell ref="CH61:CI61"/>
    <mergeCell ref="CJ61:CK61"/>
    <mergeCell ref="CL61:CM61"/>
    <mergeCell ref="CN61:CO61"/>
    <mergeCell ref="CP61:CQ61"/>
    <mergeCell ref="CR61:CS61"/>
    <mergeCell ref="CT61:CU61"/>
    <mergeCell ref="CV61:CW61"/>
    <mergeCell ref="CX61:CY61"/>
    <mergeCell ref="CZ61:DA61"/>
    <mergeCell ref="DB61:DC61"/>
    <mergeCell ref="DD61:DE61"/>
    <mergeCell ref="DF61:DG61"/>
    <mergeCell ref="DH61:DI61"/>
    <mergeCell ref="DJ61:DK61"/>
    <mergeCell ref="DL61:DM61"/>
    <mergeCell ref="DN61:DO61"/>
    <mergeCell ref="DP61:DQ61"/>
    <mergeCell ref="DR61:DS61"/>
    <mergeCell ref="DT61:DU61"/>
    <mergeCell ref="DV61:DW61"/>
    <mergeCell ref="DX61:DY61"/>
    <mergeCell ref="DZ61:EA61"/>
    <mergeCell ref="EB61:EC61"/>
    <mergeCell ref="ED61:EE61"/>
    <mergeCell ref="EF61:EG61"/>
    <mergeCell ref="EH61:EI61"/>
    <mergeCell ref="EJ61:EK61"/>
    <mergeCell ref="EL61:EM61"/>
    <mergeCell ref="EN61:EO61"/>
    <mergeCell ref="EP61:EQ61"/>
    <mergeCell ref="ER61:ES61"/>
    <mergeCell ref="ET61:EU61"/>
    <mergeCell ref="EV61:EW61"/>
    <mergeCell ref="EX61:EY61"/>
    <mergeCell ref="EZ61:FA61"/>
    <mergeCell ref="FB61:FC61"/>
    <mergeCell ref="FD61:FE61"/>
    <mergeCell ref="FF61:FG61"/>
    <mergeCell ref="FH61:FI61"/>
    <mergeCell ref="FJ61:FK61"/>
    <mergeCell ref="FL61:FM61"/>
    <mergeCell ref="FN61:FO61"/>
    <mergeCell ref="FP61:FQ61"/>
    <mergeCell ref="FR61:FS61"/>
    <mergeCell ref="FT61:FU61"/>
    <mergeCell ref="FV61:FW61"/>
    <mergeCell ref="FX61:FY61"/>
    <mergeCell ref="FZ61:GA61"/>
    <mergeCell ref="GB61:GC61"/>
    <mergeCell ref="GD61:GE61"/>
    <mergeCell ref="GF61:GG61"/>
    <mergeCell ref="GH61:GI61"/>
    <mergeCell ref="GJ61:GK61"/>
    <mergeCell ref="GL61:GM61"/>
    <mergeCell ref="GN61:GO61"/>
    <mergeCell ref="GP61:GQ61"/>
    <mergeCell ref="GR61:GS61"/>
    <mergeCell ref="GT61:GU61"/>
    <mergeCell ref="GV61:GW61"/>
    <mergeCell ref="GX61:GY61"/>
    <mergeCell ref="GZ61:HA61"/>
    <mergeCell ref="HB61:HC61"/>
    <mergeCell ref="HD61:HE61"/>
    <mergeCell ref="HF61:HG61"/>
    <mergeCell ref="HH61:HI61"/>
    <mergeCell ref="HJ61:HK61"/>
    <mergeCell ref="L62:M62"/>
    <mergeCell ref="N62:O62"/>
    <mergeCell ref="P62:Q62"/>
    <mergeCell ref="R62:S62"/>
    <mergeCell ref="T62:U62"/>
    <mergeCell ref="V62:W62"/>
    <mergeCell ref="X62:Y62"/>
    <mergeCell ref="Z62:AA62"/>
    <mergeCell ref="AB62:AC62"/>
    <mergeCell ref="AD62:AE62"/>
    <mergeCell ref="AF62:AG62"/>
    <mergeCell ref="AH62:AI62"/>
    <mergeCell ref="AJ62:AK62"/>
    <mergeCell ref="AL62:AM62"/>
    <mergeCell ref="AN62:AO62"/>
    <mergeCell ref="AP62:AQ62"/>
    <mergeCell ref="AR62:AS62"/>
    <mergeCell ref="AT62:AU62"/>
    <mergeCell ref="AV62:AW62"/>
    <mergeCell ref="AX62:AY62"/>
    <mergeCell ref="AZ62:BA62"/>
    <mergeCell ref="BB62:BC62"/>
    <mergeCell ref="BD62:BE62"/>
    <mergeCell ref="BF62:BG62"/>
    <mergeCell ref="BH62:BI62"/>
    <mergeCell ref="BJ62:BK62"/>
    <mergeCell ref="BL62:BM62"/>
    <mergeCell ref="BN62:BO62"/>
    <mergeCell ref="BP62:BQ62"/>
    <mergeCell ref="BR62:BS62"/>
    <mergeCell ref="BT62:BU62"/>
    <mergeCell ref="BV62:BW62"/>
    <mergeCell ref="BX62:BY62"/>
    <mergeCell ref="BZ62:CA62"/>
    <mergeCell ref="CB62:CC62"/>
    <mergeCell ref="CD62:CE62"/>
    <mergeCell ref="CF62:CG62"/>
    <mergeCell ref="CH62:CI62"/>
    <mergeCell ref="CJ62:CK62"/>
    <mergeCell ref="CL62:CM62"/>
    <mergeCell ref="CN62:CO62"/>
    <mergeCell ref="CP62:CQ62"/>
    <mergeCell ref="CR62:CS62"/>
    <mergeCell ref="CT62:CU62"/>
    <mergeCell ref="CV62:CW62"/>
    <mergeCell ref="CX62:CY62"/>
    <mergeCell ref="CZ62:DA62"/>
    <mergeCell ref="DB62:DC62"/>
    <mergeCell ref="DD62:DE62"/>
    <mergeCell ref="DF62:DG62"/>
    <mergeCell ref="DH62:DI62"/>
    <mergeCell ref="DJ62:DK62"/>
    <mergeCell ref="DL62:DM62"/>
    <mergeCell ref="DN62:DO62"/>
    <mergeCell ref="DP62:DQ62"/>
    <mergeCell ref="DR62:DS62"/>
    <mergeCell ref="DT62:DU62"/>
    <mergeCell ref="DV62:DW62"/>
    <mergeCell ref="DX62:DY62"/>
    <mergeCell ref="DZ62:EA62"/>
    <mergeCell ref="EB62:EC62"/>
    <mergeCell ref="ED62:EE62"/>
    <mergeCell ref="EF62:EG62"/>
    <mergeCell ref="EH62:EI62"/>
    <mergeCell ref="EJ62:EK62"/>
    <mergeCell ref="EL62:EM62"/>
    <mergeCell ref="EN62:EO62"/>
    <mergeCell ref="EP62:EQ62"/>
    <mergeCell ref="ER62:ES62"/>
    <mergeCell ref="ET62:EU62"/>
    <mergeCell ref="EV62:EW62"/>
    <mergeCell ref="EX62:EY62"/>
    <mergeCell ref="EZ62:FA62"/>
    <mergeCell ref="FB62:FC62"/>
    <mergeCell ref="FD62:FE62"/>
    <mergeCell ref="FF62:FG62"/>
    <mergeCell ref="FH62:FI62"/>
    <mergeCell ref="FJ62:FK62"/>
    <mergeCell ref="FL62:FM62"/>
    <mergeCell ref="FN62:FO62"/>
    <mergeCell ref="FP62:FQ62"/>
    <mergeCell ref="FR62:FS62"/>
    <mergeCell ref="FT62:FU62"/>
    <mergeCell ref="FV62:FW62"/>
    <mergeCell ref="FX62:FY62"/>
    <mergeCell ref="FZ62:GA62"/>
    <mergeCell ref="GB62:GC62"/>
    <mergeCell ref="GD62:GE62"/>
    <mergeCell ref="GF62:GG62"/>
    <mergeCell ref="GH62:GI62"/>
    <mergeCell ref="GJ62:GK62"/>
    <mergeCell ref="GL62:GM62"/>
    <mergeCell ref="GN62:GO62"/>
    <mergeCell ref="GP62:GQ62"/>
    <mergeCell ref="GR62:GS62"/>
    <mergeCell ref="GT62:GU62"/>
    <mergeCell ref="GV62:GW62"/>
    <mergeCell ref="GX62:GY62"/>
    <mergeCell ref="GZ62:HA62"/>
    <mergeCell ref="HB62:HC62"/>
    <mergeCell ref="HD62:HE62"/>
    <mergeCell ref="HF62:HG62"/>
    <mergeCell ref="HH62:HI62"/>
    <mergeCell ref="HJ62:HK62"/>
    <mergeCell ref="L63:M63"/>
    <mergeCell ref="N63:O63"/>
    <mergeCell ref="P63:Q63"/>
    <mergeCell ref="R63:S63"/>
    <mergeCell ref="T63:U63"/>
    <mergeCell ref="V63:W63"/>
    <mergeCell ref="X63:Y63"/>
    <mergeCell ref="Z63:AA63"/>
    <mergeCell ref="AB63:AC63"/>
    <mergeCell ref="AD63:AE63"/>
    <mergeCell ref="AF63:AG63"/>
    <mergeCell ref="AH63:AI63"/>
    <mergeCell ref="AJ63:AK63"/>
    <mergeCell ref="AL63:AM63"/>
    <mergeCell ref="AN63:AO63"/>
    <mergeCell ref="AP63:AQ63"/>
    <mergeCell ref="AR63:AS63"/>
    <mergeCell ref="AT63:AU63"/>
    <mergeCell ref="AV63:AW63"/>
    <mergeCell ref="AX63:AY63"/>
    <mergeCell ref="AZ63:BA63"/>
    <mergeCell ref="BB63:BC63"/>
    <mergeCell ref="BD63:BE63"/>
    <mergeCell ref="BF63:BG63"/>
    <mergeCell ref="BH63:BI63"/>
    <mergeCell ref="BJ63:BK63"/>
    <mergeCell ref="BL63:BM63"/>
    <mergeCell ref="BN63:BO63"/>
    <mergeCell ref="BP63:BQ63"/>
    <mergeCell ref="BR63:BS63"/>
    <mergeCell ref="BT63:BU63"/>
    <mergeCell ref="BV63:BW63"/>
    <mergeCell ref="BX63:BY63"/>
    <mergeCell ref="BZ63:CA63"/>
    <mergeCell ref="CB63:CC63"/>
    <mergeCell ref="CD63:CE63"/>
    <mergeCell ref="CF63:CG63"/>
    <mergeCell ref="CH63:CI63"/>
    <mergeCell ref="CJ63:CK63"/>
    <mergeCell ref="CL63:CM63"/>
    <mergeCell ref="CN63:CO63"/>
    <mergeCell ref="CP63:CQ63"/>
    <mergeCell ref="CR63:CS63"/>
    <mergeCell ref="CT63:CU63"/>
    <mergeCell ref="CV63:CW63"/>
    <mergeCell ref="CX63:CY63"/>
    <mergeCell ref="CZ63:DA63"/>
    <mergeCell ref="DB63:DC63"/>
    <mergeCell ref="DD63:DE63"/>
    <mergeCell ref="DF63:DG63"/>
    <mergeCell ref="DH63:DI63"/>
    <mergeCell ref="DJ63:DK63"/>
    <mergeCell ref="DL63:DM63"/>
    <mergeCell ref="DN63:DO63"/>
    <mergeCell ref="DP63:DQ63"/>
    <mergeCell ref="DR63:DS63"/>
    <mergeCell ref="DT63:DU63"/>
    <mergeCell ref="DV63:DW63"/>
    <mergeCell ref="DX63:DY63"/>
    <mergeCell ref="DZ63:EA63"/>
    <mergeCell ref="EB63:EC63"/>
    <mergeCell ref="ED63:EE63"/>
    <mergeCell ref="EF63:EG63"/>
    <mergeCell ref="EH63:EI63"/>
    <mergeCell ref="EJ63:EK63"/>
    <mergeCell ref="EL63:EM63"/>
    <mergeCell ref="EN63:EO63"/>
    <mergeCell ref="EP63:EQ63"/>
    <mergeCell ref="ER63:ES63"/>
    <mergeCell ref="ET63:EU63"/>
    <mergeCell ref="EV63:EW63"/>
    <mergeCell ref="EX63:EY63"/>
    <mergeCell ref="EZ63:FA63"/>
    <mergeCell ref="FB63:FC63"/>
    <mergeCell ref="FD63:FE63"/>
    <mergeCell ref="FF63:FG63"/>
    <mergeCell ref="FH63:FI63"/>
    <mergeCell ref="FJ63:FK63"/>
    <mergeCell ref="FL63:FM63"/>
    <mergeCell ref="FN63:FO63"/>
    <mergeCell ref="FP63:FQ63"/>
    <mergeCell ref="FR63:FS63"/>
    <mergeCell ref="FT63:FU63"/>
    <mergeCell ref="FV63:FW63"/>
    <mergeCell ref="FX63:FY63"/>
    <mergeCell ref="FZ63:GA63"/>
    <mergeCell ref="GB63:GC63"/>
    <mergeCell ref="GD63:GE63"/>
    <mergeCell ref="GF63:GG63"/>
    <mergeCell ref="GH63:GI63"/>
    <mergeCell ref="GJ63:GK63"/>
    <mergeCell ref="GL63:GM63"/>
    <mergeCell ref="GN63:GO63"/>
    <mergeCell ref="GP63:GQ63"/>
    <mergeCell ref="GR63:GS63"/>
    <mergeCell ref="GT63:GU63"/>
    <mergeCell ref="GV63:GW63"/>
    <mergeCell ref="GX63:GY63"/>
    <mergeCell ref="GZ63:HA63"/>
    <mergeCell ref="HB63:HC63"/>
    <mergeCell ref="HD63:HE63"/>
    <mergeCell ref="HF63:HG63"/>
    <mergeCell ref="HH63:HI63"/>
    <mergeCell ref="HJ63:HK63"/>
    <mergeCell ref="L64:M64"/>
    <mergeCell ref="N64:O64"/>
    <mergeCell ref="P64:Q64"/>
    <mergeCell ref="R64:S64"/>
    <mergeCell ref="T64:U64"/>
    <mergeCell ref="V64:W64"/>
    <mergeCell ref="X64:Y64"/>
    <mergeCell ref="Z64:AA64"/>
    <mergeCell ref="AB64:AC64"/>
    <mergeCell ref="AD64:AE64"/>
    <mergeCell ref="AF64:AG64"/>
    <mergeCell ref="AH64:AI64"/>
    <mergeCell ref="AJ64:AK64"/>
    <mergeCell ref="AL64:AM64"/>
    <mergeCell ref="AN64:AO64"/>
    <mergeCell ref="AP64:AQ64"/>
    <mergeCell ref="AR64:AS64"/>
    <mergeCell ref="AT64:AU64"/>
    <mergeCell ref="AV64:AW64"/>
    <mergeCell ref="AX64:AY64"/>
    <mergeCell ref="AZ64:BA64"/>
    <mergeCell ref="BB64:BC64"/>
    <mergeCell ref="BD64:BE64"/>
    <mergeCell ref="BF64:BG64"/>
    <mergeCell ref="BH64:BI64"/>
    <mergeCell ref="BJ64:BK64"/>
    <mergeCell ref="BL64:BM64"/>
    <mergeCell ref="BN64:BO64"/>
    <mergeCell ref="BP64:BQ64"/>
    <mergeCell ref="BR64:BS64"/>
    <mergeCell ref="BT64:BU64"/>
    <mergeCell ref="BV64:BW64"/>
    <mergeCell ref="BX64:BY64"/>
    <mergeCell ref="BZ64:CA64"/>
    <mergeCell ref="CB64:CC64"/>
    <mergeCell ref="CD64:CE64"/>
    <mergeCell ref="CF64:CG64"/>
    <mergeCell ref="CH64:CI64"/>
    <mergeCell ref="CJ64:CK64"/>
    <mergeCell ref="CL64:CM64"/>
    <mergeCell ref="CN64:CO64"/>
    <mergeCell ref="CP64:CQ64"/>
    <mergeCell ref="CR64:CS64"/>
    <mergeCell ref="CT64:CU64"/>
    <mergeCell ref="CV64:CW64"/>
    <mergeCell ref="CX64:CY64"/>
    <mergeCell ref="CZ64:DA64"/>
    <mergeCell ref="DB64:DC64"/>
    <mergeCell ref="DD64:DE64"/>
    <mergeCell ref="DF64:DG64"/>
    <mergeCell ref="DH64:DI64"/>
    <mergeCell ref="DJ64:DK64"/>
    <mergeCell ref="DL64:DM64"/>
    <mergeCell ref="DN64:DO64"/>
    <mergeCell ref="DP64:DQ64"/>
    <mergeCell ref="DR64:DS64"/>
    <mergeCell ref="DT64:DU64"/>
    <mergeCell ref="DV64:DW64"/>
    <mergeCell ref="DX64:DY64"/>
    <mergeCell ref="DZ64:EA64"/>
    <mergeCell ref="EB64:EC64"/>
    <mergeCell ref="ED64:EE64"/>
    <mergeCell ref="EF64:EG64"/>
    <mergeCell ref="EH64:EI64"/>
    <mergeCell ref="EJ64:EK64"/>
    <mergeCell ref="EL64:EM64"/>
    <mergeCell ref="EN64:EO64"/>
    <mergeCell ref="EP64:EQ64"/>
    <mergeCell ref="ER64:ES64"/>
    <mergeCell ref="ET64:EU64"/>
    <mergeCell ref="EV64:EW64"/>
    <mergeCell ref="EX64:EY64"/>
    <mergeCell ref="EZ64:FA64"/>
    <mergeCell ref="FB64:FC64"/>
    <mergeCell ref="FD64:FE64"/>
    <mergeCell ref="FF64:FG64"/>
    <mergeCell ref="FH64:FI64"/>
    <mergeCell ref="FJ64:FK64"/>
    <mergeCell ref="FL64:FM64"/>
    <mergeCell ref="FN64:FO64"/>
    <mergeCell ref="FP64:FQ64"/>
    <mergeCell ref="FR64:FS64"/>
    <mergeCell ref="FT64:FU64"/>
    <mergeCell ref="FV64:FW64"/>
    <mergeCell ref="FX64:FY64"/>
    <mergeCell ref="FZ64:GA64"/>
    <mergeCell ref="GB64:GC64"/>
    <mergeCell ref="GD64:GE64"/>
    <mergeCell ref="GF64:GG64"/>
    <mergeCell ref="GH64:GI64"/>
    <mergeCell ref="GJ64:GK64"/>
    <mergeCell ref="GL64:GM64"/>
    <mergeCell ref="GN64:GO64"/>
    <mergeCell ref="GP64:GQ64"/>
    <mergeCell ref="GR64:GS64"/>
    <mergeCell ref="GT64:GU64"/>
    <mergeCell ref="GV64:GW64"/>
    <mergeCell ref="GX64:GY64"/>
    <mergeCell ref="GZ64:HA64"/>
    <mergeCell ref="HB64:HC64"/>
    <mergeCell ref="HD64:HE64"/>
    <mergeCell ref="HF64:HG64"/>
    <mergeCell ref="HH64:HI64"/>
    <mergeCell ref="HJ64:HK64"/>
    <mergeCell ref="L65:M65"/>
    <mergeCell ref="N65:O65"/>
    <mergeCell ref="P65:Q65"/>
    <mergeCell ref="R65:S65"/>
    <mergeCell ref="T65:U65"/>
    <mergeCell ref="V65:W65"/>
    <mergeCell ref="X65:Y65"/>
    <mergeCell ref="Z65:AA65"/>
    <mergeCell ref="AB65:AC65"/>
    <mergeCell ref="AD65:AE65"/>
    <mergeCell ref="AF65:AG65"/>
    <mergeCell ref="AH65:AI65"/>
    <mergeCell ref="AJ65:AK65"/>
    <mergeCell ref="AL65:AM65"/>
    <mergeCell ref="AN65:AO65"/>
    <mergeCell ref="AP65:AQ65"/>
    <mergeCell ref="AR65:AS65"/>
    <mergeCell ref="CD65:CE65"/>
    <mergeCell ref="CF65:CG65"/>
    <mergeCell ref="CH65:CI65"/>
    <mergeCell ref="CJ65:CK65"/>
    <mergeCell ref="CL65:CM65"/>
    <mergeCell ref="CN65:CO65"/>
    <mergeCell ref="CP65:CQ65"/>
    <mergeCell ref="CR65:CS65"/>
    <mergeCell ref="A66:A73"/>
    <mergeCell ref="B66:B73"/>
    <mergeCell ref="C66:C73"/>
    <mergeCell ref="D66:D73"/>
    <mergeCell ref="E66:E73"/>
    <mergeCell ref="F66:F73"/>
    <mergeCell ref="G66:G73"/>
    <mergeCell ref="I66:I73"/>
    <mergeCell ref="J66:J73"/>
    <mergeCell ref="L66:M66"/>
    <mergeCell ref="N66:O66"/>
    <mergeCell ref="P66:Q66"/>
    <mergeCell ref="R66:S66"/>
    <mergeCell ref="T66:U66"/>
    <mergeCell ref="V66:W66"/>
    <mergeCell ref="X66:Y66"/>
    <mergeCell ref="Z66:AA66"/>
    <mergeCell ref="AB66:AC66"/>
    <mergeCell ref="AD66:AE66"/>
    <mergeCell ref="AF66:AG66"/>
    <mergeCell ref="AH66:AI66"/>
    <mergeCell ref="AJ66:AK66"/>
    <mergeCell ref="AL66:AM66"/>
    <mergeCell ref="AN66:AO66"/>
    <mergeCell ref="AP66:AQ66"/>
    <mergeCell ref="AR66:AS66"/>
    <mergeCell ref="AT66:AU66"/>
    <mergeCell ref="AV66:AW66"/>
    <mergeCell ref="AX66:AY66"/>
    <mergeCell ref="AZ66:BA66"/>
    <mergeCell ref="BB66:BC66"/>
    <mergeCell ref="BD66:BE66"/>
    <mergeCell ref="BF66:BG66"/>
    <mergeCell ref="BH66:BI66"/>
    <mergeCell ref="BJ66:BK66"/>
    <mergeCell ref="BL66:BM66"/>
    <mergeCell ref="BN66:BO66"/>
    <mergeCell ref="BP66:BQ66"/>
    <mergeCell ref="BR66:BS66"/>
    <mergeCell ref="BT66:BU66"/>
    <mergeCell ref="BV66:BW66"/>
    <mergeCell ref="BX66:BY66"/>
    <mergeCell ref="BZ66:CA66"/>
    <mergeCell ref="CB66:CC66"/>
    <mergeCell ref="CD66:CE66"/>
    <mergeCell ref="CF66:CG66"/>
    <mergeCell ref="CH66:CI66"/>
    <mergeCell ref="CJ66:CK66"/>
    <mergeCell ref="CL66:CM66"/>
    <mergeCell ref="CN66:CO66"/>
    <mergeCell ref="CP66:CQ66"/>
    <mergeCell ref="CR66:CS66"/>
    <mergeCell ref="CT66:CU66"/>
    <mergeCell ref="CV66:CW66"/>
    <mergeCell ref="CX66:CY66"/>
    <mergeCell ref="CZ66:DA66"/>
    <mergeCell ref="DB66:DC66"/>
    <mergeCell ref="DD66:DE66"/>
    <mergeCell ref="DF66:DG66"/>
    <mergeCell ref="DH66:DI66"/>
    <mergeCell ref="DJ66:DK66"/>
    <mergeCell ref="DL66:DM66"/>
    <mergeCell ref="DN66:DO66"/>
    <mergeCell ref="DP66:DQ66"/>
    <mergeCell ref="DR66:DS66"/>
    <mergeCell ref="DT66:DU66"/>
    <mergeCell ref="DV66:DW66"/>
    <mergeCell ref="DX66:DY66"/>
    <mergeCell ref="DZ66:EA66"/>
    <mergeCell ref="EB66:EC66"/>
    <mergeCell ref="ED66:EE66"/>
    <mergeCell ref="EF66:EG66"/>
    <mergeCell ref="EH66:EI66"/>
    <mergeCell ref="EJ66:EK66"/>
    <mergeCell ref="EL66:EM66"/>
    <mergeCell ref="EN66:EO66"/>
    <mergeCell ref="EP66:EQ66"/>
    <mergeCell ref="ER66:ES66"/>
    <mergeCell ref="ET66:EU66"/>
    <mergeCell ref="EV66:EW66"/>
    <mergeCell ref="EX66:EY66"/>
    <mergeCell ref="EZ66:FA66"/>
    <mergeCell ref="FB66:FC66"/>
    <mergeCell ref="FD66:FE66"/>
    <mergeCell ref="FF66:FG66"/>
    <mergeCell ref="FH66:FI66"/>
    <mergeCell ref="FJ66:FK66"/>
    <mergeCell ref="FL66:FM66"/>
    <mergeCell ref="FN66:FO66"/>
    <mergeCell ref="FP66:FQ66"/>
    <mergeCell ref="FR66:FS66"/>
    <mergeCell ref="FT66:FU66"/>
    <mergeCell ref="FV66:FW66"/>
    <mergeCell ref="FX66:FY66"/>
    <mergeCell ref="FZ66:GA66"/>
    <mergeCell ref="GB66:GC66"/>
    <mergeCell ref="GD66:GE66"/>
    <mergeCell ref="GF66:GG66"/>
    <mergeCell ref="GH66:GI66"/>
    <mergeCell ref="GJ66:GK66"/>
    <mergeCell ref="GL66:GM66"/>
    <mergeCell ref="GN66:GO66"/>
    <mergeCell ref="GP66:GQ66"/>
    <mergeCell ref="GR66:GS66"/>
    <mergeCell ref="GT66:GU66"/>
    <mergeCell ref="GV66:GW66"/>
    <mergeCell ref="GX66:GY66"/>
    <mergeCell ref="GZ66:HA66"/>
    <mergeCell ref="HB66:HC66"/>
    <mergeCell ref="HD66:HE66"/>
    <mergeCell ref="HF66:HG66"/>
    <mergeCell ref="HH66:HI66"/>
    <mergeCell ref="HJ66:HK66"/>
    <mergeCell ref="L67:M67"/>
    <mergeCell ref="N67:O67"/>
    <mergeCell ref="P67:Q67"/>
    <mergeCell ref="R67:S67"/>
    <mergeCell ref="T67:U67"/>
    <mergeCell ref="V67:W67"/>
    <mergeCell ref="X67:Y67"/>
    <mergeCell ref="Z67:AA67"/>
    <mergeCell ref="AB67:AC67"/>
    <mergeCell ref="AD67:AE67"/>
    <mergeCell ref="AF67:AG67"/>
    <mergeCell ref="AH67:AI67"/>
    <mergeCell ref="AJ67:AK67"/>
    <mergeCell ref="AL67:AM67"/>
    <mergeCell ref="AN67:AO67"/>
    <mergeCell ref="AP67:AQ67"/>
    <mergeCell ref="AR67:AS67"/>
    <mergeCell ref="AT67:AU67"/>
    <mergeCell ref="AV67:AW67"/>
    <mergeCell ref="AX67:AY67"/>
    <mergeCell ref="AZ67:BA67"/>
    <mergeCell ref="BB67:BC67"/>
    <mergeCell ref="BD67:BE67"/>
    <mergeCell ref="BF67:BG67"/>
    <mergeCell ref="BH67:BI67"/>
    <mergeCell ref="BJ67:BK67"/>
    <mergeCell ref="BL67:BM67"/>
    <mergeCell ref="BN67:BO67"/>
    <mergeCell ref="BP67:BQ67"/>
    <mergeCell ref="BR67:BS67"/>
    <mergeCell ref="BT67:BU67"/>
    <mergeCell ref="BV67:BW67"/>
    <mergeCell ref="BX67:BY67"/>
    <mergeCell ref="BZ67:CA67"/>
    <mergeCell ref="CB67:CC67"/>
    <mergeCell ref="CD67:CE67"/>
    <mergeCell ref="CF67:CG67"/>
    <mergeCell ref="CH67:CI67"/>
    <mergeCell ref="CJ67:CK67"/>
    <mergeCell ref="CL67:CM67"/>
    <mergeCell ref="CN67:CO67"/>
    <mergeCell ref="CP67:CQ67"/>
    <mergeCell ref="CR67:CS67"/>
    <mergeCell ref="CT67:CU67"/>
    <mergeCell ref="CV67:CW67"/>
    <mergeCell ref="CX67:CY67"/>
    <mergeCell ref="CZ67:DA67"/>
    <mergeCell ref="DB67:DC67"/>
    <mergeCell ref="DD67:DE67"/>
    <mergeCell ref="DF67:DG67"/>
    <mergeCell ref="DH67:DI67"/>
    <mergeCell ref="DJ67:DK67"/>
    <mergeCell ref="DL67:DM67"/>
    <mergeCell ref="DN67:DO67"/>
    <mergeCell ref="DP67:DQ67"/>
    <mergeCell ref="DR67:DS67"/>
    <mergeCell ref="DT67:DU67"/>
    <mergeCell ref="DV67:DW67"/>
    <mergeCell ref="DX67:DY67"/>
    <mergeCell ref="DZ67:EA67"/>
    <mergeCell ref="EB67:EC67"/>
    <mergeCell ref="ED67:EE67"/>
    <mergeCell ref="EF67:EG67"/>
    <mergeCell ref="EH67:EI67"/>
    <mergeCell ref="EJ67:EK67"/>
    <mergeCell ref="EL67:EM67"/>
    <mergeCell ref="EN67:EO67"/>
    <mergeCell ref="EP67:EQ67"/>
    <mergeCell ref="ER67:ES67"/>
    <mergeCell ref="ET67:EU67"/>
    <mergeCell ref="EV67:EW67"/>
    <mergeCell ref="EX67:EY67"/>
    <mergeCell ref="EZ67:FA67"/>
    <mergeCell ref="FB67:FC67"/>
    <mergeCell ref="FD67:FE67"/>
    <mergeCell ref="FF67:FG67"/>
    <mergeCell ref="FH67:FI67"/>
    <mergeCell ref="FJ67:FK67"/>
    <mergeCell ref="FL67:FM67"/>
    <mergeCell ref="FN67:FO67"/>
    <mergeCell ref="FP67:FQ67"/>
    <mergeCell ref="FR67:FS67"/>
    <mergeCell ref="FT67:FU67"/>
    <mergeCell ref="FV67:FW67"/>
    <mergeCell ref="FX67:FY67"/>
    <mergeCell ref="FZ67:GA67"/>
    <mergeCell ref="GB67:GC67"/>
    <mergeCell ref="GD67:GE67"/>
    <mergeCell ref="GF67:GG67"/>
    <mergeCell ref="GH67:GI67"/>
    <mergeCell ref="GJ67:GK67"/>
    <mergeCell ref="GL67:GM67"/>
    <mergeCell ref="GN67:GO67"/>
    <mergeCell ref="GP67:GQ67"/>
    <mergeCell ref="GR67:GS67"/>
    <mergeCell ref="GT67:GU67"/>
    <mergeCell ref="GV67:GW67"/>
    <mergeCell ref="GX67:GY67"/>
    <mergeCell ref="GZ67:HA67"/>
    <mergeCell ref="HB67:HC67"/>
    <mergeCell ref="HD67:HE67"/>
    <mergeCell ref="HF67:HG67"/>
    <mergeCell ref="HH67:HI67"/>
    <mergeCell ref="HJ67:HK67"/>
    <mergeCell ref="L68:M68"/>
    <mergeCell ref="N68:O68"/>
    <mergeCell ref="P68:Q68"/>
    <mergeCell ref="R68:S68"/>
    <mergeCell ref="T68:U68"/>
    <mergeCell ref="V68:W68"/>
    <mergeCell ref="X68:Y68"/>
    <mergeCell ref="Z68:AA68"/>
    <mergeCell ref="AB68:AC68"/>
    <mergeCell ref="AD68:AE68"/>
    <mergeCell ref="AF68:AG68"/>
    <mergeCell ref="AH68:AI68"/>
    <mergeCell ref="AJ68:AK68"/>
    <mergeCell ref="AL68:AM68"/>
    <mergeCell ref="AN68:AO68"/>
    <mergeCell ref="AP68:AQ68"/>
    <mergeCell ref="AR68:AS68"/>
    <mergeCell ref="AT68:AU68"/>
    <mergeCell ref="AV68:AW68"/>
    <mergeCell ref="AX68:AY68"/>
    <mergeCell ref="AZ68:BA68"/>
    <mergeCell ref="BB68:BC68"/>
    <mergeCell ref="BD68:BE68"/>
    <mergeCell ref="BF68:BG68"/>
    <mergeCell ref="BH68:BI68"/>
    <mergeCell ref="BJ68:BK68"/>
    <mergeCell ref="BL68:BM68"/>
    <mergeCell ref="BN68:BO68"/>
    <mergeCell ref="BP68:BQ68"/>
    <mergeCell ref="BR68:BS68"/>
    <mergeCell ref="BT68:BU68"/>
    <mergeCell ref="BV68:BW68"/>
    <mergeCell ref="BX68:BY68"/>
    <mergeCell ref="BZ68:CA68"/>
    <mergeCell ref="CB68:CC68"/>
    <mergeCell ref="CD68:CE68"/>
    <mergeCell ref="CF68:CG68"/>
    <mergeCell ref="CH68:CI68"/>
    <mergeCell ref="CJ68:CK68"/>
    <mergeCell ref="CL68:CM68"/>
    <mergeCell ref="CN68:CO68"/>
    <mergeCell ref="CP68:CQ68"/>
    <mergeCell ref="CR68:CS68"/>
    <mergeCell ref="CT68:CU68"/>
    <mergeCell ref="CV68:CW68"/>
    <mergeCell ref="CX68:CY68"/>
    <mergeCell ref="CZ68:DA68"/>
    <mergeCell ref="DB68:DC68"/>
    <mergeCell ref="DD68:DE68"/>
    <mergeCell ref="DF68:DG68"/>
    <mergeCell ref="DH68:DI68"/>
    <mergeCell ref="DJ68:DK68"/>
    <mergeCell ref="DL68:DM68"/>
    <mergeCell ref="DN68:DO68"/>
    <mergeCell ref="DP68:DQ68"/>
    <mergeCell ref="DR68:DS68"/>
    <mergeCell ref="DT68:DU68"/>
    <mergeCell ref="DV68:DW68"/>
    <mergeCell ref="DX68:DY68"/>
    <mergeCell ref="DZ68:EA68"/>
    <mergeCell ref="EB68:EC68"/>
    <mergeCell ref="ED68:EE68"/>
    <mergeCell ref="EF68:EG68"/>
    <mergeCell ref="EH68:EI68"/>
    <mergeCell ref="EJ68:EK68"/>
    <mergeCell ref="EL68:EM68"/>
    <mergeCell ref="EN68:EO68"/>
    <mergeCell ref="EP68:EQ68"/>
    <mergeCell ref="ER68:ES68"/>
    <mergeCell ref="ET68:EU68"/>
    <mergeCell ref="EV68:EW68"/>
    <mergeCell ref="EX68:EY68"/>
    <mergeCell ref="EZ68:FA68"/>
    <mergeCell ref="FB68:FC68"/>
    <mergeCell ref="FD68:FE68"/>
    <mergeCell ref="FF68:FG68"/>
    <mergeCell ref="FH68:FI68"/>
    <mergeCell ref="FJ68:FK68"/>
    <mergeCell ref="FL68:FM68"/>
    <mergeCell ref="FN68:FO68"/>
    <mergeCell ref="FP68:FQ68"/>
    <mergeCell ref="FR68:FS68"/>
    <mergeCell ref="FT68:FU68"/>
    <mergeCell ref="FV68:FW68"/>
    <mergeCell ref="FX68:FY68"/>
    <mergeCell ref="FZ68:GA68"/>
    <mergeCell ref="GB68:GC68"/>
    <mergeCell ref="GD68:GE68"/>
    <mergeCell ref="GF68:GG68"/>
    <mergeCell ref="GH68:GI68"/>
    <mergeCell ref="GJ68:GK68"/>
    <mergeCell ref="GL68:GM68"/>
    <mergeCell ref="GN68:GO68"/>
    <mergeCell ref="GP68:GQ68"/>
    <mergeCell ref="GR68:GS68"/>
    <mergeCell ref="GT68:GU68"/>
    <mergeCell ref="GV68:GW68"/>
    <mergeCell ref="GX68:GY68"/>
    <mergeCell ref="GZ68:HA68"/>
    <mergeCell ref="HB68:HC68"/>
    <mergeCell ref="HD68:HE68"/>
    <mergeCell ref="HF68:HG68"/>
    <mergeCell ref="HH68:HI68"/>
    <mergeCell ref="HJ68:HK68"/>
    <mergeCell ref="L69:M69"/>
    <mergeCell ref="N69:O69"/>
    <mergeCell ref="P69:Q69"/>
    <mergeCell ref="R69:S69"/>
    <mergeCell ref="T69:U69"/>
    <mergeCell ref="V69:W69"/>
    <mergeCell ref="X69:Y69"/>
    <mergeCell ref="Z69:AA69"/>
    <mergeCell ref="AB69:AC69"/>
    <mergeCell ref="AD69:AE69"/>
    <mergeCell ref="AF69:AG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BN69:BO69"/>
    <mergeCell ref="BP69:BQ69"/>
    <mergeCell ref="BR69:BS69"/>
    <mergeCell ref="BT69:BU69"/>
    <mergeCell ref="BV69:BW69"/>
    <mergeCell ref="BX69:BY69"/>
    <mergeCell ref="BZ69:CA69"/>
    <mergeCell ref="CB69:CC69"/>
    <mergeCell ref="CD69:CE69"/>
    <mergeCell ref="CF69:CG69"/>
    <mergeCell ref="CH69:CI69"/>
    <mergeCell ref="CJ69:CK69"/>
    <mergeCell ref="CL69:CM69"/>
    <mergeCell ref="CN69:CO69"/>
    <mergeCell ref="CP69:CQ69"/>
    <mergeCell ref="CR69:CS69"/>
    <mergeCell ref="CT69:CU69"/>
    <mergeCell ref="CV69:CW69"/>
    <mergeCell ref="CX69:CY69"/>
    <mergeCell ref="CZ69:DA69"/>
    <mergeCell ref="DB69:DC69"/>
    <mergeCell ref="DD69:DE69"/>
    <mergeCell ref="DF69:DG69"/>
    <mergeCell ref="DH69:DI69"/>
    <mergeCell ref="DJ69:DK69"/>
    <mergeCell ref="DL69:DM69"/>
    <mergeCell ref="DN69:DO69"/>
    <mergeCell ref="DP69:DQ69"/>
    <mergeCell ref="DR69:DS69"/>
    <mergeCell ref="DT69:DU69"/>
    <mergeCell ref="DV69:DW69"/>
    <mergeCell ref="DX69:DY69"/>
    <mergeCell ref="DZ69:EA69"/>
    <mergeCell ref="EB69:EC69"/>
    <mergeCell ref="ED69:EE69"/>
    <mergeCell ref="EF69:EG69"/>
    <mergeCell ref="EH69:EI69"/>
    <mergeCell ref="EJ69:EK69"/>
    <mergeCell ref="EL69:EM69"/>
    <mergeCell ref="EN69:EO69"/>
    <mergeCell ref="EP69:EQ69"/>
    <mergeCell ref="ER69:ES69"/>
    <mergeCell ref="ET69:EU69"/>
    <mergeCell ref="EV69:EW69"/>
    <mergeCell ref="EX69:EY69"/>
    <mergeCell ref="EZ69:FA69"/>
    <mergeCell ref="FB69:FC69"/>
    <mergeCell ref="FD69:FE69"/>
    <mergeCell ref="FF69:FG69"/>
    <mergeCell ref="FH69:FI69"/>
    <mergeCell ref="FJ69:FK69"/>
    <mergeCell ref="FL69:FM69"/>
    <mergeCell ref="FN69:FO69"/>
    <mergeCell ref="FP69:FQ69"/>
    <mergeCell ref="FR69:FS69"/>
    <mergeCell ref="FT69:FU69"/>
    <mergeCell ref="FV69:FW69"/>
    <mergeCell ref="FX69:FY69"/>
    <mergeCell ref="FZ69:GA69"/>
    <mergeCell ref="GB69:GC69"/>
    <mergeCell ref="GD69:GE69"/>
    <mergeCell ref="GF69:GG69"/>
    <mergeCell ref="GH69:GI69"/>
    <mergeCell ref="GJ69:GK69"/>
    <mergeCell ref="GL69:GM69"/>
    <mergeCell ref="GN69:GO69"/>
    <mergeCell ref="GP69:GQ69"/>
    <mergeCell ref="GR69:GS69"/>
    <mergeCell ref="GT69:GU69"/>
    <mergeCell ref="GV69:GW69"/>
    <mergeCell ref="GX69:GY69"/>
    <mergeCell ref="GZ69:HA69"/>
    <mergeCell ref="HB69:HC69"/>
    <mergeCell ref="HD69:HE69"/>
    <mergeCell ref="HF69:HG69"/>
    <mergeCell ref="HH69:HI69"/>
    <mergeCell ref="HJ69:HK69"/>
    <mergeCell ref="L70:M70"/>
    <mergeCell ref="N70:O70"/>
    <mergeCell ref="P70:Q70"/>
    <mergeCell ref="R70:S70"/>
    <mergeCell ref="T70:U70"/>
    <mergeCell ref="V70:W70"/>
    <mergeCell ref="X70:Y70"/>
    <mergeCell ref="Z70:AA70"/>
    <mergeCell ref="AB70:AC70"/>
    <mergeCell ref="AD70:AE70"/>
    <mergeCell ref="AF70:AG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BN70:BO70"/>
    <mergeCell ref="BP70:BQ70"/>
    <mergeCell ref="BR70:BS70"/>
    <mergeCell ref="BT70:BU70"/>
    <mergeCell ref="BV70:BW70"/>
    <mergeCell ref="BX70:BY70"/>
    <mergeCell ref="BZ70:CA70"/>
    <mergeCell ref="CB70:CC70"/>
    <mergeCell ref="CD70:CE70"/>
    <mergeCell ref="CF70:CG70"/>
    <mergeCell ref="CH70:CI70"/>
    <mergeCell ref="CJ70:CK70"/>
    <mergeCell ref="CL70:CM70"/>
    <mergeCell ref="CN70:CO70"/>
    <mergeCell ref="CP70:CQ70"/>
    <mergeCell ref="CR70:CS70"/>
    <mergeCell ref="CT70:CU70"/>
    <mergeCell ref="CV70:CW70"/>
    <mergeCell ref="CX70:CY70"/>
    <mergeCell ref="CZ70:DA70"/>
    <mergeCell ref="DB70:DC70"/>
    <mergeCell ref="DD70:DE70"/>
    <mergeCell ref="DF70:DG70"/>
    <mergeCell ref="DH70:DI70"/>
    <mergeCell ref="DJ70:DK70"/>
    <mergeCell ref="DL70:DM70"/>
    <mergeCell ref="DN70:DO70"/>
    <mergeCell ref="DP70:DQ70"/>
    <mergeCell ref="DR70:DS70"/>
    <mergeCell ref="DT70:DU70"/>
    <mergeCell ref="DV70:DW70"/>
    <mergeCell ref="DX70:DY70"/>
    <mergeCell ref="DZ70:EA70"/>
    <mergeCell ref="EB70:EC70"/>
    <mergeCell ref="ED70:EE70"/>
    <mergeCell ref="EF70:EG70"/>
    <mergeCell ref="EH70:EI70"/>
    <mergeCell ref="EJ70:EK70"/>
    <mergeCell ref="EL70:EM70"/>
    <mergeCell ref="EN70:EO70"/>
    <mergeCell ref="EP70:EQ70"/>
    <mergeCell ref="ER70:ES70"/>
    <mergeCell ref="ET70:EU70"/>
    <mergeCell ref="EV70:EW70"/>
    <mergeCell ref="EX70:EY70"/>
    <mergeCell ref="EZ70:FA70"/>
    <mergeCell ref="FB70:FC70"/>
    <mergeCell ref="FD70:FE70"/>
    <mergeCell ref="FF70:FG70"/>
    <mergeCell ref="FH70:FI70"/>
    <mergeCell ref="FJ70:FK70"/>
    <mergeCell ref="FL70:FM70"/>
    <mergeCell ref="FN70:FO70"/>
    <mergeCell ref="FP70:FQ70"/>
    <mergeCell ref="FR70:FS70"/>
    <mergeCell ref="FT70:FU70"/>
    <mergeCell ref="FV70:FW70"/>
    <mergeCell ref="FX70:FY70"/>
    <mergeCell ref="FZ70:GA70"/>
    <mergeCell ref="GB70:GC70"/>
    <mergeCell ref="GD70:GE70"/>
    <mergeCell ref="GF70:GG70"/>
    <mergeCell ref="GH70:GI70"/>
    <mergeCell ref="GJ70:GK70"/>
    <mergeCell ref="GL70:GM70"/>
    <mergeCell ref="GN70:GO70"/>
    <mergeCell ref="GP70:GQ70"/>
    <mergeCell ref="GR70:GS70"/>
    <mergeCell ref="GT70:GU70"/>
    <mergeCell ref="GV70:GW70"/>
    <mergeCell ref="GX70:GY70"/>
    <mergeCell ref="GZ70:HA70"/>
    <mergeCell ref="HB70:HC70"/>
    <mergeCell ref="HD70:HE70"/>
    <mergeCell ref="HF70:HG70"/>
    <mergeCell ref="HH70:HI70"/>
    <mergeCell ref="HJ70:HK70"/>
    <mergeCell ref="L71:M71"/>
    <mergeCell ref="N71:O71"/>
    <mergeCell ref="P71:Q71"/>
    <mergeCell ref="R71:S71"/>
    <mergeCell ref="T71:U71"/>
    <mergeCell ref="V71:W71"/>
    <mergeCell ref="X71:Y71"/>
    <mergeCell ref="Z71:AA71"/>
    <mergeCell ref="AB71:AC71"/>
    <mergeCell ref="AD71:AE71"/>
    <mergeCell ref="AF71:AG71"/>
    <mergeCell ref="AH71:AI71"/>
    <mergeCell ref="AJ71:AK71"/>
    <mergeCell ref="AL71:AM71"/>
    <mergeCell ref="AN71:AO71"/>
    <mergeCell ref="AP71:AQ71"/>
    <mergeCell ref="AR71:AS71"/>
    <mergeCell ref="AT71:AU71"/>
    <mergeCell ref="AV71:AW71"/>
    <mergeCell ref="AX71:AY71"/>
    <mergeCell ref="AZ71:BA71"/>
    <mergeCell ref="BB71:BC71"/>
    <mergeCell ref="BD71:BE71"/>
    <mergeCell ref="BF71:BG71"/>
    <mergeCell ref="BH71:BI71"/>
    <mergeCell ref="BJ71:BK71"/>
    <mergeCell ref="BL71:BM71"/>
    <mergeCell ref="BN71:BO71"/>
    <mergeCell ref="BP71:BQ71"/>
    <mergeCell ref="BR71:BS71"/>
    <mergeCell ref="BT71:BU71"/>
    <mergeCell ref="BV71:BW71"/>
    <mergeCell ref="BX71:BY71"/>
    <mergeCell ref="BZ71:CA71"/>
    <mergeCell ref="CB71:CC71"/>
    <mergeCell ref="CD71:CE71"/>
    <mergeCell ref="CF71:CG71"/>
    <mergeCell ref="CH71:CI71"/>
    <mergeCell ref="CJ71:CK71"/>
    <mergeCell ref="CL71:CM71"/>
    <mergeCell ref="CN71:CO71"/>
    <mergeCell ref="CP71:CQ71"/>
    <mergeCell ref="CR71:CS71"/>
    <mergeCell ref="CT71:CU71"/>
    <mergeCell ref="CV71:CW71"/>
    <mergeCell ref="CX71:CY71"/>
    <mergeCell ref="CZ71:DA71"/>
    <mergeCell ref="DB71:DC71"/>
    <mergeCell ref="DD71:DE71"/>
    <mergeCell ref="DF71:DG71"/>
    <mergeCell ref="DH71:DI71"/>
    <mergeCell ref="DJ71:DK71"/>
    <mergeCell ref="DL71:DM71"/>
    <mergeCell ref="DN71:DO71"/>
    <mergeCell ref="DP71:DQ71"/>
    <mergeCell ref="DR71:DS71"/>
    <mergeCell ref="DT71:DU71"/>
    <mergeCell ref="DV71:DW71"/>
    <mergeCell ref="DX71:DY71"/>
    <mergeCell ref="DZ71:EA71"/>
    <mergeCell ref="EB71:EC71"/>
    <mergeCell ref="ED71:EE71"/>
    <mergeCell ref="EF71:EG71"/>
    <mergeCell ref="EH71:EI71"/>
    <mergeCell ref="EJ71:EK71"/>
    <mergeCell ref="EL71:EM71"/>
    <mergeCell ref="EN71:EO71"/>
    <mergeCell ref="EP71:EQ71"/>
    <mergeCell ref="ER71:ES71"/>
    <mergeCell ref="ET71:EU71"/>
    <mergeCell ref="EV71:EW71"/>
    <mergeCell ref="EX71:EY71"/>
    <mergeCell ref="EZ71:FA71"/>
    <mergeCell ref="FB71:FC71"/>
    <mergeCell ref="FD71:FE71"/>
    <mergeCell ref="FF71:FG71"/>
    <mergeCell ref="FH71:FI71"/>
    <mergeCell ref="FJ71:FK71"/>
    <mergeCell ref="FL71:FM71"/>
    <mergeCell ref="FN71:FO71"/>
    <mergeCell ref="FP71:FQ71"/>
    <mergeCell ref="FR71:FS71"/>
    <mergeCell ref="FT71:FU71"/>
    <mergeCell ref="FV71:FW71"/>
    <mergeCell ref="FX71:FY71"/>
    <mergeCell ref="FZ71:GA71"/>
    <mergeCell ref="GB71:GC71"/>
    <mergeCell ref="GD71:GE71"/>
    <mergeCell ref="GF71:GG71"/>
    <mergeCell ref="GH71:GI71"/>
    <mergeCell ref="GJ71:GK71"/>
    <mergeCell ref="GL71:GM71"/>
    <mergeCell ref="GN71:GO71"/>
    <mergeCell ref="GP71:GQ71"/>
    <mergeCell ref="GR71:GS71"/>
    <mergeCell ref="GT71:GU71"/>
    <mergeCell ref="GV71:GW71"/>
    <mergeCell ref="GX71:GY71"/>
    <mergeCell ref="GZ71:HA71"/>
    <mergeCell ref="HB71:HC71"/>
    <mergeCell ref="HD71:HE71"/>
    <mergeCell ref="HF71:HG71"/>
    <mergeCell ref="HH71:HI71"/>
    <mergeCell ref="HJ71:HK71"/>
    <mergeCell ref="L72:M72"/>
    <mergeCell ref="N72:O72"/>
    <mergeCell ref="P72:Q72"/>
    <mergeCell ref="R72:S72"/>
    <mergeCell ref="T72:U72"/>
    <mergeCell ref="V72:W72"/>
    <mergeCell ref="X72:Y72"/>
    <mergeCell ref="Z72:AA72"/>
    <mergeCell ref="AB72:AC72"/>
    <mergeCell ref="AD72:AE72"/>
    <mergeCell ref="AF72:AG72"/>
    <mergeCell ref="AH72:AI72"/>
    <mergeCell ref="AJ72:AK72"/>
    <mergeCell ref="AL72:AM72"/>
    <mergeCell ref="AN72:AO72"/>
    <mergeCell ref="AP72:AQ72"/>
    <mergeCell ref="AR72:AS72"/>
    <mergeCell ref="AT72:AU72"/>
    <mergeCell ref="AV72:AW72"/>
    <mergeCell ref="AX72:AY72"/>
    <mergeCell ref="AZ72:BA72"/>
    <mergeCell ref="BB72:BC72"/>
    <mergeCell ref="BD72:BE72"/>
    <mergeCell ref="BF72:BG72"/>
    <mergeCell ref="BH72:BI72"/>
    <mergeCell ref="BJ72:BK72"/>
    <mergeCell ref="BL72:BM72"/>
    <mergeCell ref="BN72:BO72"/>
    <mergeCell ref="BP72:BQ72"/>
    <mergeCell ref="BR72:BS72"/>
    <mergeCell ref="BT72:BU72"/>
    <mergeCell ref="BV72:BW72"/>
    <mergeCell ref="BX72:BY72"/>
    <mergeCell ref="BZ72:CA72"/>
    <mergeCell ref="CB72:CC72"/>
    <mergeCell ref="CD72:CE72"/>
    <mergeCell ref="CF72:CG72"/>
    <mergeCell ref="CH72:CI72"/>
    <mergeCell ref="CJ72:CK72"/>
    <mergeCell ref="CL72:CM72"/>
    <mergeCell ref="CN72:CO72"/>
    <mergeCell ref="CP72:CQ72"/>
    <mergeCell ref="CR72:CS72"/>
    <mergeCell ref="CT72:CU72"/>
    <mergeCell ref="CV72:CW72"/>
    <mergeCell ref="CX72:CY72"/>
    <mergeCell ref="CZ72:DA72"/>
    <mergeCell ref="DB72:DC72"/>
    <mergeCell ref="DD72:DE72"/>
    <mergeCell ref="DF72:DG72"/>
    <mergeCell ref="DH72:DI72"/>
    <mergeCell ref="DJ72:DK72"/>
    <mergeCell ref="DL72:DM72"/>
    <mergeCell ref="DN72:DO72"/>
    <mergeCell ref="DP72:DQ72"/>
    <mergeCell ref="DR72:DS72"/>
    <mergeCell ref="DT72:DU72"/>
    <mergeCell ref="DV72:DW72"/>
    <mergeCell ref="DX72:DY72"/>
    <mergeCell ref="DZ72:EA72"/>
    <mergeCell ref="EB72:EC72"/>
    <mergeCell ref="ED72:EE72"/>
    <mergeCell ref="EF72:EG72"/>
    <mergeCell ref="EH72:EI72"/>
    <mergeCell ref="EJ72:EK72"/>
    <mergeCell ref="EL72:EM72"/>
    <mergeCell ref="EN72:EO72"/>
    <mergeCell ref="EP72:EQ72"/>
    <mergeCell ref="ER72:ES72"/>
    <mergeCell ref="ET72:EU72"/>
    <mergeCell ref="EV72:EW72"/>
    <mergeCell ref="EX72:EY72"/>
    <mergeCell ref="EZ72:FA72"/>
    <mergeCell ref="FB72:FC72"/>
    <mergeCell ref="FD72:FE72"/>
    <mergeCell ref="FF72:FG72"/>
    <mergeCell ref="FH72:FI72"/>
    <mergeCell ref="FJ72:FK72"/>
    <mergeCell ref="FL72:FM72"/>
    <mergeCell ref="FN72:FO72"/>
    <mergeCell ref="FP72:FQ72"/>
    <mergeCell ref="FR72:FS72"/>
    <mergeCell ref="FT72:FU72"/>
    <mergeCell ref="FV72:FW72"/>
    <mergeCell ref="FX72:FY72"/>
    <mergeCell ref="FZ72:GA72"/>
    <mergeCell ref="GB72:GC72"/>
    <mergeCell ref="GD72:GE72"/>
    <mergeCell ref="GF72:GG72"/>
    <mergeCell ref="GH72:GI72"/>
    <mergeCell ref="GJ72:GK72"/>
    <mergeCell ref="GL72:GM72"/>
    <mergeCell ref="GN72:GO72"/>
    <mergeCell ref="GP72:GQ72"/>
    <mergeCell ref="GR72:GS72"/>
    <mergeCell ref="GT72:GU72"/>
    <mergeCell ref="GV72:GW72"/>
    <mergeCell ref="GX72:GY72"/>
    <mergeCell ref="GZ72:HA72"/>
    <mergeCell ref="HB72:HC72"/>
    <mergeCell ref="HD72:HE72"/>
    <mergeCell ref="HF72:HG72"/>
    <mergeCell ref="HH72:HI72"/>
    <mergeCell ref="HJ72:HK72"/>
    <mergeCell ref="L73:M73"/>
    <mergeCell ref="N73:O73"/>
    <mergeCell ref="P73:Q73"/>
    <mergeCell ref="R73:S73"/>
    <mergeCell ref="T73:U73"/>
    <mergeCell ref="V73:W73"/>
    <mergeCell ref="X73:Y73"/>
    <mergeCell ref="Z73:AA73"/>
    <mergeCell ref="AB73:AC73"/>
    <mergeCell ref="AD73:AE73"/>
    <mergeCell ref="AF73:AG73"/>
    <mergeCell ref="AH73:AI73"/>
    <mergeCell ref="AJ73:AK73"/>
    <mergeCell ref="AL73:AM73"/>
    <mergeCell ref="AN73:AO73"/>
    <mergeCell ref="AP73:AQ73"/>
    <mergeCell ref="AR73:AS73"/>
    <mergeCell ref="AT73:AU73"/>
    <mergeCell ref="AV73:AW73"/>
    <mergeCell ref="AX73:AY73"/>
    <mergeCell ref="AZ73:BA73"/>
    <mergeCell ref="BB73:BC73"/>
    <mergeCell ref="BD73:BE73"/>
    <mergeCell ref="BF73:BG73"/>
    <mergeCell ref="BH73:BI73"/>
    <mergeCell ref="BJ73:BK73"/>
    <mergeCell ref="BL73:BM73"/>
    <mergeCell ref="BN73:BO73"/>
    <mergeCell ref="BP73:BQ73"/>
    <mergeCell ref="BR73:BS73"/>
    <mergeCell ref="BT73:BU73"/>
    <mergeCell ref="BV73:BW73"/>
    <mergeCell ref="BX73:BY73"/>
    <mergeCell ref="BZ73:CA73"/>
    <mergeCell ref="CB73:CC73"/>
    <mergeCell ref="CD73:CE73"/>
    <mergeCell ref="CF73:CG73"/>
    <mergeCell ref="CH73:CI73"/>
    <mergeCell ref="CJ73:CK73"/>
    <mergeCell ref="CL73:CM73"/>
    <mergeCell ref="CN73:CO73"/>
    <mergeCell ref="CP73:CQ73"/>
    <mergeCell ref="CR73:CS73"/>
    <mergeCell ref="CT73:CU73"/>
    <mergeCell ref="CV73:CW73"/>
    <mergeCell ref="CX73:CY73"/>
    <mergeCell ref="CZ73:DA73"/>
    <mergeCell ref="DB73:DC73"/>
    <mergeCell ref="DD73:DE73"/>
    <mergeCell ref="DF73:DG73"/>
    <mergeCell ref="DH73:DI73"/>
    <mergeCell ref="DJ73:DK73"/>
    <mergeCell ref="DL73:DM73"/>
    <mergeCell ref="DN73:DO73"/>
    <mergeCell ref="DP73:DQ73"/>
    <mergeCell ref="DR73:DS73"/>
    <mergeCell ref="DT73:DU73"/>
    <mergeCell ref="DV73:DW73"/>
    <mergeCell ref="DX73:DY73"/>
    <mergeCell ref="DZ73:EA73"/>
    <mergeCell ref="EB73:EC73"/>
    <mergeCell ref="ED73:EE73"/>
    <mergeCell ref="EF73:EG73"/>
    <mergeCell ref="EH73:EI73"/>
    <mergeCell ref="EJ73:EK73"/>
    <mergeCell ref="EL73:EM73"/>
    <mergeCell ref="EN73:EO73"/>
    <mergeCell ref="EP73:EQ73"/>
    <mergeCell ref="ER73:ES73"/>
    <mergeCell ref="ET73:EU73"/>
    <mergeCell ref="EV73:EW73"/>
    <mergeCell ref="EX73:EY73"/>
    <mergeCell ref="EZ73:FA73"/>
    <mergeCell ref="FB73:FC73"/>
    <mergeCell ref="FD73:FE73"/>
    <mergeCell ref="FF73:FG73"/>
    <mergeCell ref="FH73:FI73"/>
    <mergeCell ref="FJ73:FK73"/>
    <mergeCell ref="FL73:FM73"/>
    <mergeCell ref="FN73:FO73"/>
    <mergeCell ref="FP73:FQ73"/>
    <mergeCell ref="FR73:FS73"/>
    <mergeCell ref="FT73:FU73"/>
    <mergeCell ref="FV73:FW73"/>
    <mergeCell ref="FX73:FY73"/>
    <mergeCell ref="FZ73:GA73"/>
    <mergeCell ref="GB73:GC73"/>
    <mergeCell ref="GD73:GE73"/>
    <mergeCell ref="GF73:GG73"/>
    <mergeCell ref="GH73:GI73"/>
    <mergeCell ref="GJ73:GK73"/>
    <mergeCell ref="GL73:GM73"/>
    <mergeCell ref="GN73:GO73"/>
    <mergeCell ref="GP73:GQ73"/>
    <mergeCell ref="GR73:GS73"/>
    <mergeCell ref="GT73:GU73"/>
    <mergeCell ref="GV73:GW73"/>
    <mergeCell ref="GX73:GY73"/>
    <mergeCell ref="GZ73:HA73"/>
    <mergeCell ref="HB73:HC73"/>
    <mergeCell ref="HD73:HE73"/>
    <mergeCell ref="HF73:HG73"/>
    <mergeCell ref="HH73:HI73"/>
    <mergeCell ref="HJ73:HK73"/>
    <mergeCell ref="L74:M74"/>
    <mergeCell ref="N74:O74"/>
    <mergeCell ref="P74:Q74"/>
    <mergeCell ref="R74:S74"/>
    <mergeCell ref="T74:U74"/>
    <mergeCell ref="V74:W74"/>
    <mergeCell ref="X74:Y74"/>
    <mergeCell ref="Z74:AA74"/>
    <mergeCell ref="AB74:AC74"/>
    <mergeCell ref="AD74:AE74"/>
    <mergeCell ref="AF74:AG74"/>
    <mergeCell ref="AH74:AI74"/>
    <mergeCell ref="AJ74:AK74"/>
    <mergeCell ref="AL74:AM74"/>
    <mergeCell ref="AN74:AO74"/>
    <mergeCell ref="AP74:AQ74"/>
    <mergeCell ref="AR74:AS74"/>
    <mergeCell ref="CD74:CE74"/>
    <mergeCell ref="CF74:CG74"/>
    <mergeCell ref="CH74:CI74"/>
    <mergeCell ref="CJ74:CK74"/>
    <mergeCell ref="CL74:CM74"/>
    <mergeCell ref="CN74:CO74"/>
    <mergeCell ref="CP74:CQ74"/>
    <mergeCell ref="CR74:CS74"/>
    <mergeCell ref="L75:M75"/>
    <mergeCell ref="N75:O75"/>
    <mergeCell ref="P75:Q75"/>
    <mergeCell ref="R75:S75"/>
    <mergeCell ref="T75:U75"/>
    <mergeCell ref="V75:W75"/>
    <mergeCell ref="X75:Y75"/>
    <mergeCell ref="Z75:AA75"/>
    <mergeCell ref="AB75:AC75"/>
    <mergeCell ref="AD75:AE75"/>
    <mergeCell ref="AF75:AG75"/>
    <mergeCell ref="AH75:AI75"/>
    <mergeCell ref="AJ75:AK75"/>
    <mergeCell ref="AL75:AM75"/>
    <mergeCell ref="AN75:AO75"/>
    <mergeCell ref="AP75:AQ75"/>
    <mergeCell ref="AR75:AS75"/>
    <mergeCell ref="CD75:CE75"/>
    <mergeCell ref="CF75:CG75"/>
    <mergeCell ref="CH75:CI75"/>
    <mergeCell ref="CJ75:CK75"/>
    <mergeCell ref="CL75:CM75"/>
    <mergeCell ref="CN75:CO75"/>
    <mergeCell ref="CP75:CQ75"/>
    <mergeCell ref="CR75:CS75"/>
    <mergeCell ref="A76:A83"/>
    <mergeCell ref="B76:B83"/>
    <mergeCell ref="C76:C83"/>
    <mergeCell ref="D76:D83"/>
    <mergeCell ref="E76:E83"/>
    <mergeCell ref="F76:F83"/>
    <mergeCell ref="G76:G83"/>
    <mergeCell ref="I76:I83"/>
    <mergeCell ref="J76:J83"/>
    <mergeCell ref="L76:M76"/>
    <mergeCell ref="N76:O76"/>
    <mergeCell ref="P76:Q76"/>
    <mergeCell ref="R76:S76"/>
    <mergeCell ref="T76:U76"/>
    <mergeCell ref="V76:W76"/>
    <mergeCell ref="X76:Y76"/>
    <mergeCell ref="Z76:AA76"/>
    <mergeCell ref="AB76:AC76"/>
    <mergeCell ref="AD76:AE76"/>
    <mergeCell ref="AF76:AG76"/>
    <mergeCell ref="AH76:AI76"/>
    <mergeCell ref="AJ76:AK76"/>
    <mergeCell ref="AL76:AM76"/>
    <mergeCell ref="AN76:AO76"/>
    <mergeCell ref="AP76:AQ76"/>
    <mergeCell ref="AR76:AS76"/>
    <mergeCell ref="AT76:AU76"/>
    <mergeCell ref="AV76:AW76"/>
    <mergeCell ref="AX76:AY76"/>
    <mergeCell ref="AZ76:BA76"/>
    <mergeCell ref="BB76:BC76"/>
    <mergeCell ref="BD76:BE76"/>
    <mergeCell ref="BF76:BG76"/>
    <mergeCell ref="BH76:BI76"/>
    <mergeCell ref="BJ76:BK76"/>
    <mergeCell ref="BL76:BM76"/>
    <mergeCell ref="BN76:BO76"/>
    <mergeCell ref="BP76:BQ76"/>
    <mergeCell ref="BR76:BS76"/>
    <mergeCell ref="BT76:BU76"/>
    <mergeCell ref="BV76:BW76"/>
    <mergeCell ref="BX76:BY76"/>
    <mergeCell ref="BZ76:CA76"/>
    <mergeCell ref="CB76:CC76"/>
    <mergeCell ref="CD76:CE76"/>
    <mergeCell ref="CF76:CG76"/>
    <mergeCell ref="CH76:CI76"/>
    <mergeCell ref="CJ76:CK76"/>
    <mergeCell ref="CL76:CM76"/>
    <mergeCell ref="CN76:CO76"/>
    <mergeCell ref="CP76:CQ76"/>
    <mergeCell ref="CR76:CS76"/>
    <mergeCell ref="CT76:CU76"/>
    <mergeCell ref="CV76:CW76"/>
    <mergeCell ref="CX76:CY76"/>
    <mergeCell ref="CZ76:DA76"/>
    <mergeCell ref="DB76:DC76"/>
    <mergeCell ref="DD76:DE76"/>
    <mergeCell ref="DF76:DG76"/>
    <mergeCell ref="DH76:DI76"/>
    <mergeCell ref="DJ76:DK76"/>
    <mergeCell ref="DL76:DM76"/>
    <mergeCell ref="DN76:DO76"/>
    <mergeCell ref="DP76:DQ76"/>
    <mergeCell ref="DR76:DS76"/>
    <mergeCell ref="DT76:DU76"/>
    <mergeCell ref="DV76:DW76"/>
    <mergeCell ref="DX76:DY76"/>
    <mergeCell ref="DZ76:EA76"/>
    <mergeCell ref="EB76:EC76"/>
    <mergeCell ref="ED76:EE76"/>
    <mergeCell ref="EF76:EG76"/>
    <mergeCell ref="EH76:EI76"/>
    <mergeCell ref="EJ76:EK76"/>
    <mergeCell ref="EL76:EM76"/>
    <mergeCell ref="EN76:EO76"/>
    <mergeCell ref="EP76:EQ76"/>
    <mergeCell ref="ER76:ES76"/>
    <mergeCell ref="ET76:EU76"/>
    <mergeCell ref="EV76:EW76"/>
    <mergeCell ref="EX76:EY76"/>
    <mergeCell ref="EZ76:FA76"/>
    <mergeCell ref="FB76:FC76"/>
    <mergeCell ref="FD76:FE76"/>
    <mergeCell ref="FF76:FG76"/>
    <mergeCell ref="FH76:FI76"/>
    <mergeCell ref="FJ76:FK76"/>
    <mergeCell ref="FL76:FM76"/>
    <mergeCell ref="FN76:FO76"/>
    <mergeCell ref="FP76:FQ76"/>
    <mergeCell ref="FR76:FS76"/>
    <mergeCell ref="FT76:FU76"/>
    <mergeCell ref="FV76:FW76"/>
    <mergeCell ref="FX76:FY76"/>
    <mergeCell ref="FZ76:GA76"/>
    <mergeCell ref="GB76:GC76"/>
    <mergeCell ref="GD76:GE76"/>
    <mergeCell ref="GF76:GG76"/>
    <mergeCell ref="GH76:GI76"/>
    <mergeCell ref="GJ76:GK76"/>
    <mergeCell ref="GL76:GM76"/>
    <mergeCell ref="GN76:GO76"/>
    <mergeCell ref="GP76:GQ76"/>
    <mergeCell ref="GR76:GS76"/>
    <mergeCell ref="GT76:GU76"/>
    <mergeCell ref="GV76:GW76"/>
    <mergeCell ref="GX76:GY76"/>
    <mergeCell ref="GZ76:HA76"/>
    <mergeCell ref="HB76:HC76"/>
    <mergeCell ref="HD76:HE76"/>
    <mergeCell ref="HF76:HG76"/>
    <mergeCell ref="HH76:HI76"/>
    <mergeCell ref="HJ76:HK76"/>
    <mergeCell ref="L77:M77"/>
    <mergeCell ref="N77:O77"/>
    <mergeCell ref="P77:Q77"/>
    <mergeCell ref="R77:S77"/>
    <mergeCell ref="T77:U77"/>
    <mergeCell ref="V77:W77"/>
    <mergeCell ref="X77:Y77"/>
    <mergeCell ref="Z77:AA77"/>
    <mergeCell ref="AB77:AC77"/>
    <mergeCell ref="AD77:AE77"/>
    <mergeCell ref="AF77:AG77"/>
    <mergeCell ref="AH77:AI77"/>
    <mergeCell ref="AJ77:AK77"/>
    <mergeCell ref="AL77:AM77"/>
    <mergeCell ref="AN77:AO77"/>
    <mergeCell ref="AP77:AQ77"/>
    <mergeCell ref="AR77:AS77"/>
    <mergeCell ref="AT77:AU77"/>
    <mergeCell ref="AV77:AW77"/>
    <mergeCell ref="AX77:AY77"/>
    <mergeCell ref="AZ77:BA77"/>
    <mergeCell ref="BB77:BC77"/>
    <mergeCell ref="BD77:BE77"/>
    <mergeCell ref="BF77:BG77"/>
    <mergeCell ref="BH77:BI77"/>
    <mergeCell ref="BJ77:BK77"/>
    <mergeCell ref="BL77:BM77"/>
    <mergeCell ref="BN77:BO77"/>
    <mergeCell ref="BP77:BQ77"/>
    <mergeCell ref="BR77:BS77"/>
    <mergeCell ref="BT77:BU77"/>
    <mergeCell ref="BV77:BW77"/>
    <mergeCell ref="BX77:BY77"/>
    <mergeCell ref="BZ77:CA77"/>
    <mergeCell ref="CB77:CC77"/>
    <mergeCell ref="CD77:CE77"/>
    <mergeCell ref="CF77:CG77"/>
    <mergeCell ref="CH77:CI77"/>
    <mergeCell ref="CJ77:CK77"/>
    <mergeCell ref="CL77:CM77"/>
    <mergeCell ref="CN77:CO77"/>
    <mergeCell ref="CP77:CQ77"/>
    <mergeCell ref="CR77:CS77"/>
    <mergeCell ref="CT77:CU77"/>
    <mergeCell ref="CV77:CW77"/>
    <mergeCell ref="CX77:CY77"/>
    <mergeCell ref="CZ77:DA77"/>
    <mergeCell ref="DB77:DC77"/>
    <mergeCell ref="DD77:DE77"/>
    <mergeCell ref="DF77:DG77"/>
    <mergeCell ref="DH77:DI77"/>
    <mergeCell ref="DJ77:DK77"/>
    <mergeCell ref="DL77:DM77"/>
    <mergeCell ref="DN77:DO77"/>
    <mergeCell ref="DP77:DQ77"/>
    <mergeCell ref="DR77:DS77"/>
    <mergeCell ref="DT77:DU77"/>
    <mergeCell ref="DV77:DW77"/>
    <mergeCell ref="DX77:DY77"/>
    <mergeCell ref="DZ77:EA77"/>
    <mergeCell ref="EB77:EC77"/>
    <mergeCell ref="ED77:EE77"/>
    <mergeCell ref="EF77:EG77"/>
    <mergeCell ref="EH77:EI77"/>
    <mergeCell ref="EJ77:EK77"/>
    <mergeCell ref="EL77:EM77"/>
    <mergeCell ref="EN77:EO77"/>
    <mergeCell ref="EP77:EQ77"/>
    <mergeCell ref="ER77:ES77"/>
    <mergeCell ref="ET77:EU77"/>
    <mergeCell ref="EV77:EW77"/>
    <mergeCell ref="EX77:EY77"/>
    <mergeCell ref="EZ77:FA77"/>
    <mergeCell ref="FB77:FC77"/>
    <mergeCell ref="FD77:FE77"/>
    <mergeCell ref="FF77:FG77"/>
    <mergeCell ref="FH77:FI77"/>
    <mergeCell ref="FJ77:FK77"/>
    <mergeCell ref="FL77:FM77"/>
    <mergeCell ref="FN77:FO77"/>
    <mergeCell ref="FP77:FQ77"/>
    <mergeCell ref="FR77:FS77"/>
    <mergeCell ref="FT77:FU77"/>
    <mergeCell ref="FV77:FW77"/>
    <mergeCell ref="FX77:FY77"/>
    <mergeCell ref="FZ77:GA77"/>
    <mergeCell ref="GB77:GC77"/>
    <mergeCell ref="GD77:GE77"/>
    <mergeCell ref="GF77:GG77"/>
    <mergeCell ref="GH77:GI77"/>
    <mergeCell ref="GJ77:GK77"/>
    <mergeCell ref="GL77:GM77"/>
    <mergeCell ref="GN77:GO77"/>
    <mergeCell ref="GP77:GQ77"/>
    <mergeCell ref="GR77:GS77"/>
    <mergeCell ref="GT77:GU77"/>
    <mergeCell ref="GV77:GW77"/>
    <mergeCell ref="GX77:GY77"/>
    <mergeCell ref="GZ77:HA77"/>
    <mergeCell ref="HB77:HC77"/>
    <mergeCell ref="HD77:HE77"/>
    <mergeCell ref="HF77:HG77"/>
    <mergeCell ref="HH77:HI77"/>
    <mergeCell ref="HJ77:HK77"/>
    <mergeCell ref="L78:M78"/>
    <mergeCell ref="N78:O78"/>
    <mergeCell ref="P78:Q78"/>
    <mergeCell ref="R78:S78"/>
    <mergeCell ref="T78:U78"/>
    <mergeCell ref="V78:W78"/>
    <mergeCell ref="X78:Y78"/>
    <mergeCell ref="Z78:AA78"/>
    <mergeCell ref="AB78:AC78"/>
    <mergeCell ref="AD78:AE78"/>
    <mergeCell ref="AF78:AG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BN78:BO78"/>
    <mergeCell ref="BP78:BQ78"/>
    <mergeCell ref="BR78:BS78"/>
    <mergeCell ref="BT78:BU78"/>
    <mergeCell ref="BV78:BW78"/>
    <mergeCell ref="BX78:BY78"/>
    <mergeCell ref="BZ78:CA78"/>
    <mergeCell ref="CB78:CC78"/>
    <mergeCell ref="CD78:CE78"/>
    <mergeCell ref="CF78:CG78"/>
    <mergeCell ref="CH78:CI78"/>
    <mergeCell ref="CJ78:CK78"/>
    <mergeCell ref="CL78:CM78"/>
    <mergeCell ref="CN78:CO78"/>
    <mergeCell ref="CP78:CQ78"/>
    <mergeCell ref="CR78:CS78"/>
    <mergeCell ref="CT78:CU78"/>
    <mergeCell ref="CV78:CW78"/>
    <mergeCell ref="CX78:CY78"/>
    <mergeCell ref="CZ78:DA78"/>
    <mergeCell ref="DB78:DC78"/>
    <mergeCell ref="DD78:DE78"/>
    <mergeCell ref="DF78:DG78"/>
    <mergeCell ref="DH78:DI78"/>
    <mergeCell ref="DJ78:DK78"/>
    <mergeCell ref="DL78:DM78"/>
    <mergeCell ref="DN78:DO78"/>
    <mergeCell ref="DP78:DQ78"/>
    <mergeCell ref="DR78:DS78"/>
    <mergeCell ref="DT78:DU78"/>
    <mergeCell ref="DV78:DW78"/>
    <mergeCell ref="DX78:DY78"/>
    <mergeCell ref="DZ78:EA78"/>
    <mergeCell ref="EB78:EC78"/>
    <mergeCell ref="ED78:EE78"/>
    <mergeCell ref="EF78:EG78"/>
    <mergeCell ref="EH78:EI78"/>
    <mergeCell ref="EJ78:EK78"/>
    <mergeCell ref="EL78:EM78"/>
    <mergeCell ref="EN78:EO78"/>
    <mergeCell ref="EP78:EQ78"/>
    <mergeCell ref="ER78:ES78"/>
    <mergeCell ref="ET78:EU78"/>
    <mergeCell ref="EV78:EW78"/>
    <mergeCell ref="EX78:EY78"/>
    <mergeCell ref="EZ78:FA78"/>
    <mergeCell ref="FB78:FC78"/>
    <mergeCell ref="FD78:FE78"/>
    <mergeCell ref="FF78:FG78"/>
    <mergeCell ref="FH78:FI78"/>
    <mergeCell ref="FJ78:FK78"/>
    <mergeCell ref="FL78:FM78"/>
    <mergeCell ref="FN78:FO78"/>
    <mergeCell ref="FP78:FQ78"/>
    <mergeCell ref="FR78:FS78"/>
    <mergeCell ref="FT78:FU78"/>
    <mergeCell ref="FV78:FW78"/>
    <mergeCell ref="FX78:FY78"/>
    <mergeCell ref="FZ78:GA78"/>
    <mergeCell ref="GB78:GC78"/>
    <mergeCell ref="GD78:GE78"/>
    <mergeCell ref="GF78:GG78"/>
    <mergeCell ref="GH78:GI78"/>
    <mergeCell ref="GJ78:GK78"/>
    <mergeCell ref="GL78:GM78"/>
    <mergeCell ref="GN78:GO78"/>
    <mergeCell ref="GP78:GQ78"/>
    <mergeCell ref="GR78:GS78"/>
    <mergeCell ref="GT78:GU78"/>
    <mergeCell ref="GV78:GW78"/>
    <mergeCell ref="GX78:GY78"/>
    <mergeCell ref="GZ78:HA78"/>
    <mergeCell ref="HB78:HC78"/>
    <mergeCell ref="HD78:HE78"/>
    <mergeCell ref="HF78:HG78"/>
    <mergeCell ref="HH78:HI78"/>
    <mergeCell ref="HJ78:HK78"/>
    <mergeCell ref="L79:M79"/>
    <mergeCell ref="N79:O79"/>
    <mergeCell ref="P79:Q79"/>
    <mergeCell ref="R79:S79"/>
    <mergeCell ref="T79:U79"/>
    <mergeCell ref="V79:W79"/>
    <mergeCell ref="X79:Y79"/>
    <mergeCell ref="Z79:AA79"/>
    <mergeCell ref="AB79:AC79"/>
    <mergeCell ref="AD79:AE79"/>
    <mergeCell ref="AF79:AG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BN79:BO79"/>
    <mergeCell ref="BP79:BQ79"/>
    <mergeCell ref="BR79:BS79"/>
    <mergeCell ref="BT79:BU79"/>
    <mergeCell ref="BV79:BW79"/>
    <mergeCell ref="BX79:BY79"/>
    <mergeCell ref="BZ79:CA79"/>
    <mergeCell ref="CB79:CC79"/>
    <mergeCell ref="CD79:CE79"/>
    <mergeCell ref="CF79:CG79"/>
    <mergeCell ref="CH79:CI79"/>
    <mergeCell ref="CJ79:CK79"/>
    <mergeCell ref="CL79:CM79"/>
    <mergeCell ref="CN79:CO79"/>
    <mergeCell ref="CP79:CQ79"/>
    <mergeCell ref="CR79:CS79"/>
    <mergeCell ref="CT79:CU79"/>
    <mergeCell ref="CV79:CW79"/>
    <mergeCell ref="CX79:CY79"/>
    <mergeCell ref="CZ79:DA79"/>
    <mergeCell ref="DB79:DC79"/>
    <mergeCell ref="DD79:DE79"/>
    <mergeCell ref="DF79:DG79"/>
    <mergeCell ref="DH79:DI79"/>
    <mergeCell ref="DJ79:DK79"/>
    <mergeCell ref="DL79:DM79"/>
    <mergeCell ref="DN79:DO79"/>
    <mergeCell ref="DP79:DQ79"/>
    <mergeCell ref="DR79:DS79"/>
    <mergeCell ref="DT79:DU79"/>
    <mergeCell ref="DV79:DW79"/>
    <mergeCell ref="DX79:DY79"/>
    <mergeCell ref="DZ79:EA79"/>
    <mergeCell ref="EB79:EC79"/>
    <mergeCell ref="ED79:EE79"/>
    <mergeCell ref="EF79:EG79"/>
    <mergeCell ref="EH79:EI79"/>
    <mergeCell ref="EJ79:EK79"/>
    <mergeCell ref="EL79:EM79"/>
    <mergeCell ref="EN79:EO79"/>
    <mergeCell ref="EP79:EQ79"/>
    <mergeCell ref="ER79:ES79"/>
    <mergeCell ref="ET79:EU79"/>
    <mergeCell ref="EV79:EW79"/>
    <mergeCell ref="EX79:EY79"/>
    <mergeCell ref="EZ79:FA79"/>
    <mergeCell ref="FB79:FC79"/>
    <mergeCell ref="FD79:FE79"/>
    <mergeCell ref="FF79:FG79"/>
    <mergeCell ref="FH79:FI79"/>
    <mergeCell ref="FJ79:FK79"/>
    <mergeCell ref="FL79:FM79"/>
    <mergeCell ref="FN79:FO79"/>
    <mergeCell ref="FP79:FQ79"/>
    <mergeCell ref="FR79:FS79"/>
    <mergeCell ref="FT79:FU79"/>
    <mergeCell ref="FV79:FW79"/>
    <mergeCell ref="FX79:FY79"/>
    <mergeCell ref="FZ79:GA79"/>
    <mergeCell ref="GB79:GC79"/>
    <mergeCell ref="GD79:GE79"/>
    <mergeCell ref="GF79:GG79"/>
    <mergeCell ref="GH79:GI79"/>
    <mergeCell ref="GJ79:GK79"/>
    <mergeCell ref="GL79:GM79"/>
    <mergeCell ref="GN79:GO79"/>
    <mergeCell ref="GP79:GQ79"/>
    <mergeCell ref="GR79:GS79"/>
    <mergeCell ref="GT79:GU79"/>
    <mergeCell ref="GV79:GW79"/>
    <mergeCell ref="GX79:GY79"/>
    <mergeCell ref="GZ79:HA79"/>
    <mergeCell ref="HB79:HC79"/>
    <mergeCell ref="HD79:HE79"/>
    <mergeCell ref="HF79:HG79"/>
    <mergeCell ref="HH79:HI79"/>
    <mergeCell ref="HJ79:HK79"/>
    <mergeCell ref="L80:M80"/>
    <mergeCell ref="N80:O80"/>
    <mergeCell ref="P80:Q80"/>
    <mergeCell ref="R80:S80"/>
    <mergeCell ref="T80:U80"/>
    <mergeCell ref="V80:W80"/>
    <mergeCell ref="X80:Y80"/>
    <mergeCell ref="Z80:AA80"/>
    <mergeCell ref="AB80:AC80"/>
    <mergeCell ref="AD80:AE80"/>
    <mergeCell ref="AF80:AG80"/>
    <mergeCell ref="AH80:AI80"/>
    <mergeCell ref="AJ80:AK80"/>
    <mergeCell ref="AL80:AM80"/>
    <mergeCell ref="AN80:AO80"/>
    <mergeCell ref="AP80:AQ80"/>
    <mergeCell ref="AR80:AS80"/>
    <mergeCell ref="AT80:AU80"/>
    <mergeCell ref="AV80:AW80"/>
    <mergeCell ref="AX80:AY80"/>
    <mergeCell ref="AZ80:BA80"/>
    <mergeCell ref="BB80:BC80"/>
    <mergeCell ref="BD80:BE80"/>
    <mergeCell ref="BF80:BG80"/>
    <mergeCell ref="BH80:BI80"/>
    <mergeCell ref="BJ80:BK80"/>
    <mergeCell ref="BL80:BM80"/>
    <mergeCell ref="BN80:BO80"/>
    <mergeCell ref="BP80:BQ80"/>
    <mergeCell ref="BR80:BS80"/>
    <mergeCell ref="BT80:BU80"/>
    <mergeCell ref="BV80:BW80"/>
    <mergeCell ref="BX80:BY80"/>
    <mergeCell ref="BZ80:CA80"/>
    <mergeCell ref="CB80:CC80"/>
    <mergeCell ref="CD80:CE80"/>
    <mergeCell ref="CF80:CG80"/>
    <mergeCell ref="CH80:CI80"/>
    <mergeCell ref="CJ80:CK80"/>
    <mergeCell ref="CL80:CM80"/>
    <mergeCell ref="CN80:CO80"/>
    <mergeCell ref="CP80:CQ80"/>
    <mergeCell ref="CR80:CS80"/>
    <mergeCell ref="CT80:CU80"/>
    <mergeCell ref="CV80:CW80"/>
    <mergeCell ref="CX80:CY80"/>
    <mergeCell ref="CZ80:DA80"/>
    <mergeCell ref="DB80:DC80"/>
    <mergeCell ref="DD80:DE80"/>
    <mergeCell ref="DF80:DG80"/>
    <mergeCell ref="DH80:DI80"/>
    <mergeCell ref="DJ80:DK80"/>
    <mergeCell ref="DL80:DM80"/>
    <mergeCell ref="DN80:DO80"/>
    <mergeCell ref="DP80:DQ80"/>
    <mergeCell ref="DR80:DS80"/>
    <mergeCell ref="DT80:DU80"/>
    <mergeCell ref="DV80:DW80"/>
    <mergeCell ref="DX80:DY80"/>
    <mergeCell ref="DZ80:EA80"/>
    <mergeCell ref="EB80:EC80"/>
    <mergeCell ref="ED80:EE80"/>
    <mergeCell ref="EF80:EG80"/>
    <mergeCell ref="EH80:EI80"/>
    <mergeCell ref="EJ80:EK80"/>
    <mergeCell ref="EL80:EM80"/>
    <mergeCell ref="EN80:EO80"/>
    <mergeCell ref="EP80:EQ80"/>
    <mergeCell ref="ER80:ES80"/>
    <mergeCell ref="ET80:EU80"/>
    <mergeCell ref="EV80:EW80"/>
    <mergeCell ref="EX80:EY80"/>
    <mergeCell ref="EZ80:FA80"/>
    <mergeCell ref="FB80:FC80"/>
    <mergeCell ref="FD80:FE80"/>
    <mergeCell ref="FF80:FG80"/>
    <mergeCell ref="FH80:FI80"/>
    <mergeCell ref="FJ80:FK80"/>
    <mergeCell ref="FL80:FM80"/>
    <mergeCell ref="FN80:FO80"/>
    <mergeCell ref="FP80:FQ80"/>
    <mergeCell ref="FR80:FS80"/>
    <mergeCell ref="FT80:FU80"/>
    <mergeCell ref="FV80:FW80"/>
    <mergeCell ref="FX80:FY80"/>
    <mergeCell ref="FZ80:GA80"/>
    <mergeCell ref="GB80:GC80"/>
    <mergeCell ref="GD80:GE80"/>
    <mergeCell ref="GF80:GG80"/>
    <mergeCell ref="GH80:GI80"/>
    <mergeCell ref="GJ80:GK80"/>
    <mergeCell ref="GL80:GM80"/>
    <mergeCell ref="GN80:GO80"/>
    <mergeCell ref="GP80:GQ80"/>
    <mergeCell ref="GR80:GS80"/>
    <mergeCell ref="GT80:GU80"/>
    <mergeCell ref="GV80:GW80"/>
    <mergeCell ref="GX80:GY80"/>
    <mergeCell ref="GZ80:HA80"/>
    <mergeCell ref="HB80:HC80"/>
    <mergeCell ref="HD80:HE80"/>
    <mergeCell ref="HF80:HG80"/>
    <mergeCell ref="HH80:HI80"/>
    <mergeCell ref="HJ80:HK80"/>
    <mergeCell ref="L81:M81"/>
    <mergeCell ref="N81:O81"/>
    <mergeCell ref="P81:Q81"/>
    <mergeCell ref="R81:S81"/>
    <mergeCell ref="T81:U81"/>
    <mergeCell ref="V81:W81"/>
    <mergeCell ref="X81:Y81"/>
    <mergeCell ref="Z81:AA81"/>
    <mergeCell ref="AB81:AC81"/>
    <mergeCell ref="AD81:AE81"/>
    <mergeCell ref="AF81:AG81"/>
    <mergeCell ref="AH81:AI81"/>
    <mergeCell ref="AJ81:AK81"/>
    <mergeCell ref="AL81:AM81"/>
    <mergeCell ref="AN81:AO81"/>
    <mergeCell ref="AP81:AQ81"/>
    <mergeCell ref="AR81:AS81"/>
    <mergeCell ref="AT81:AU81"/>
    <mergeCell ref="AV81:AW81"/>
    <mergeCell ref="AX81:AY81"/>
    <mergeCell ref="AZ81:BA81"/>
    <mergeCell ref="BB81:BC81"/>
    <mergeCell ref="BD81:BE81"/>
    <mergeCell ref="BF81:BG81"/>
    <mergeCell ref="BH81:BI81"/>
    <mergeCell ref="BJ81:BK81"/>
    <mergeCell ref="BL81:BM81"/>
    <mergeCell ref="BN81:BO81"/>
    <mergeCell ref="BP81:BQ81"/>
    <mergeCell ref="BR81:BS81"/>
    <mergeCell ref="BT81:BU81"/>
    <mergeCell ref="BV81:BW81"/>
    <mergeCell ref="BX81:BY81"/>
    <mergeCell ref="BZ81:CA81"/>
    <mergeCell ref="CB81:CC81"/>
    <mergeCell ref="CD81:CE81"/>
    <mergeCell ref="CF81:CG81"/>
    <mergeCell ref="CH81:CI81"/>
    <mergeCell ref="CJ81:CK81"/>
    <mergeCell ref="CL81:CM81"/>
    <mergeCell ref="CN81:CO81"/>
    <mergeCell ref="CP81:CQ81"/>
    <mergeCell ref="CR81:CS81"/>
    <mergeCell ref="CT81:CU81"/>
    <mergeCell ref="CV81:CW81"/>
    <mergeCell ref="CX81:CY81"/>
    <mergeCell ref="CZ81:DA81"/>
    <mergeCell ref="DB81:DC81"/>
    <mergeCell ref="DD81:DE81"/>
    <mergeCell ref="DF81:DG81"/>
    <mergeCell ref="DH81:DI81"/>
    <mergeCell ref="DJ81:DK81"/>
    <mergeCell ref="DL81:DM81"/>
    <mergeCell ref="DN81:DO81"/>
    <mergeCell ref="DP81:DQ81"/>
    <mergeCell ref="DR81:DS81"/>
    <mergeCell ref="DT81:DU81"/>
    <mergeCell ref="DV81:DW81"/>
    <mergeCell ref="DX81:DY81"/>
    <mergeCell ref="DZ81:EA81"/>
    <mergeCell ref="EB81:EC81"/>
    <mergeCell ref="ED81:EE81"/>
    <mergeCell ref="EF81:EG81"/>
    <mergeCell ref="EH81:EI81"/>
    <mergeCell ref="EJ81:EK81"/>
    <mergeCell ref="EL81:EM81"/>
    <mergeCell ref="EN81:EO81"/>
    <mergeCell ref="EP81:EQ81"/>
    <mergeCell ref="ER81:ES81"/>
    <mergeCell ref="ET81:EU81"/>
    <mergeCell ref="EV81:EW81"/>
    <mergeCell ref="EX81:EY81"/>
    <mergeCell ref="EZ81:FA81"/>
    <mergeCell ref="FB81:FC81"/>
    <mergeCell ref="FD81:FE81"/>
    <mergeCell ref="FF81:FG81"/>
    <mergeCell ref="FH81:FI81"/>
    <mergeCell ref="FJ81:FK81"/>
    <mergeCell ref="FL81:FM81"/>
    <mergeCell ref="FN81:FO81"/>
    <mergeCell ref="FP81:FQ81"/>
    <mergeCell ref="FR81:FS81"/>
    <mergeCell ref="FT81:FU81"/>
    <mergeCell ref="FV81:FW81"/>
    <mergeCell ref="FX81:FY81"/>
    <mergeCell ref="FZ81:GA81"/>
    <mergeCell ref="GB81:GC81"/>
    <mergeCell ref="GD81:GE81"/>
    <mergeCell ref="GF81:GG81"/>
    <mergeCell ref="GH81:GI81"/>
    <mergeCell ref="GJ81:GK81"/>
    <mergeCell ref="GL81:GM81"/>
    <mergeCell ref="GN81:GO81"/>
    <mergeCell ref="GP81:GQ81"/>
    <mergeCell ref="GR81:GS81"/>
    <mergeCell ref="GT81:GU81"/>
    <mergeCell ref="GV81:GW81"/>
    <mergeCell ref="GX81:GY81"/>
    <mergeCell ref="GZ81:HA81"/>
    <mergeCell ref="HB81:HC81"/>
    <mergeCell ref="HD81:HE81"/>
    <mergeCell ref="HF81:HG81"/>
    <mergeCell ref="HH81:HI81"/>
    <mergeCell ref="HJ81:HK81"/>
    <mergeCell ref="L82:M82"/>
    <mergeCell ref="N82:O82"/>
    <mergeCell ref="P82:Q82"/>
    <mergeCell ref="R82:S82"/>
    <mergeCell ref="T82:U82"/>
    <mergeCell ref="V82:W82"/>
    <mergeCell ref="X82:Y82"/>
    <mergeCell ref="Z82:AA82"/>
    <mergeCell ref="AB82:AC82"/>
    <mergeCell ref="AD82:AE82"/>
    <mergeCell ref="AF82:AG82"/>
    <mergeCell ref="AH82:AI82"/>
    <mergeCell ref="AJ82:AK82"/>
    <mergeCell ref="AL82:AM82"/>
    <mergeCell ref="AN82:AO82"/>
    <mergeCell ref="AP82:AQ82"/>
    <mergeCell ref="AR82:AS82"/>
    <mergeCell ref="AT82:AU82"/>
    <mergeCell ref="AV82:AW82"/>
    <mergeCell ref="AX82:AY82"/>
    <mergeCell ref="AZ82:BA82"/>
    <mergeCell ref="BB82:BC82"/>
    <mergeCell ref="BD82:BE82"/>
    <mergeCell ref="BF82:BG82"/>
    <mergeCell ref="BH82:BI82"/>
    <mergeCell ref="BJ82:BK82"/>
    <mergeCell ref="BL82:BM82"/>
    <mergeCell ref="BN82:BO82"/>
    <mergeCell ref="BP82:BQ82"/>
    <mergeCell ref="BR82:BS82"/>
    <mergeCell ref="BT82:BU82"/>
    <mergeCell ref="BV82:BW82"/>
    <mergeCell ref="BX82:BY82"/>
    <mergeCell ref="BZ82:CA82"/>
    <mergeCell ref="CB82:CC82"/>
    <mergeCell ref="CD82:CE82"/>
    <mergeCell ref="CF82:CG82"/>
    <mergeCell ref="CH82:CI82"/>
    <mergeCell ref="CJ82:CK82"/>
    <mergeCell ref="CL82:CM82"/>
    <mergeCell ref="CN82:CO82"/>
    <mergeCell ref="CP82:CQ82"/>
    <mergeCell ref="CR82:CS82"/>
    <mergeCell ref="CT82:CU82"/>
    <mergeCell ref="CV82:CW82"/>
    <mergeCell ref="CX82:CY82"/>
    <mergeCell ref="CZ82:DA82"/>
    <mergeCell ref="DB82:DC82"/>
    <mergeCell ref="DD82:DE82"/>
    <mergeCell ref="DF82:DG82"/>
    <mergeCell ref="DH82:DI82"/>
    <mergeCell ref="DJ82:DK82"/>
    <mergeCell ref="DL82:DM82"/>
    <mergeCell ref="DN82:DO82"/>
    <mergeCell ref="DP82:DQ82"/>
    <mergeCell ref="DR82:DS82"/>
    <mergeCell ref="DT82:DU82"/>
    <mergeCell ref="DV82:DW82"/>
    <mergeCell ref="DX82:DY82"/>
    <mergeCell ref="DZ82:EA82"/>
    <mergeCell ref="EB82:EC82"/>
    <mergeCell ref="ED82:EE82"/>
    <mergeCell ref="EF82:EG82"/>
    <mergeCell ref="EH82:EI82"/>
    <mergeCell ref="EJ82:EK82"/>
    <mergeCell ref="EL82:EM82"/>
    <mergeCell ref="EN82:EO82"/>
    <mergeCell ref="EP82:EQ82"/>
    <mergeCell ref="ER82:ES82"/>
    <mergeCell ref="ET82:EU82"/>
    <mergeCell ref="EV82:EW82"/>
    <mergeCell ref="EX82:EY82"/>
    <mergeCell ref="EZ82:FA82"/>
    <mergeCell ref="FB82:FC82"/>
    <mergeCell ref="FD82:FE82"/>
    <mergeCell ref="FF82:FG82"/>
    <mergeCell ref="FH82:FI82"/>
    <mergeCell ref="FJ82:FK82"/>
    <mergeCell ref="FL82:FM82"/>
    <mergeCell ref="FN82:FO82"/>
    <mergeCell ref="FP82:FQ82"/>
    <mergeCell ref="FR82:FS82"/>
    <mergeCell ref="FT82:FU82"/>
    <mergeCell ref="FV82:FW82"/>
    <mergeCell ref="FX82:FY82"/>
    <mergeCell ref="FZ82:GA82"/>
    <mergeCell ref="GB82:GC82"/>
    <mergeCell ref="GD82:GE82"/>
    <mergeCell ref="GF82:GG82"/>
    <mergeCell ref="GH82:GI82"/>
    <mergeCell ref="GJ82:GK82"/>
    <mergeCell ref="GL82:GM82"/>
    <mergeCell ref="GN82:GO82"/>
    <mergeCell ref="GP82:GQ82"/>
    <mergeCell ref="GR82:GS82"/>
    <mergeCell ref="GT82:GU82"/>
    <mergeCell ref="GV82:GW82"/>
    <mergeCell ref="GX82:GY82"/>
    <mergeCell ref="GZ82:HA82"/>
    <mergeCell ref="HB82:HC82"/>
    <mergeCell ref="HD82:HE82"/>
    <mergeCell ref="HF82:HG82"/>
    <mergeCell ref="HH82:HI82"/>
    <mergeCell ref="HJ82:HK82"/>
    <mergeCell ref="L83:M83"/>
    <mergeCell ref="N83:O83"/>
    <mergeCell ref="P83:Q83"/>
    <mergeCell ref="R83:S83"/>
    <mergeCell ref="T83:U83"/>
    <mergeCell ref="V83:W83"/>
    <mergeCell ref="X83:Y83"/>
    <mergeCell ref="Z83:AA83"/>
    <mergeCell ref="AB83:AC83"/>
    <mergeCell ref="AD83:AE83"/>
    <mergeCell ref="AF83:AG83"/>
    <mergeCell ref="AH83:AI83"/>
    <mergeCell ref="AJ83:AK83"/>
    <mergeCell ref="AL83:AM83"/>
    <mergeCell ref="AN83:AO83"/>
    <mergeCell ref="AP83:AQ83"/>
    <mergeCell ref="AR83:AS83"/>
    <mergeCell ref="AT83:AU83"/>
    <mergeCell ref="AV83:AW83"/>
    <mergeCell ref="AX83:AY83"/>
    <mergeCell ref="AZ83:BA83"/>
    <mergeCell ref="BB83:BC83"/>
    <mergeCell ref="BD83:BE83"/>
    <mergeCell ref="BF83:BG83"/>
    <mergeCell ref="BH83:BI83"/>
    <mergeCell ref="BJ83:BK83"/>
    <mergeCell ref="BL83:BM83"/>
    <mergeCell ref="BN83:BO83"/>
    <mergeCell ref="BP83:BQ83"/>
    <mergeCell ref="BR83:BS83"/>
    <mergeCell ref="BT83:BU83"/>
    <mergeCell ref="BV83:BW83"/>
    <mergeCell ref="BX83:BY83"/>
    <mergeCell ref="BZ83:CA83"/>
    <mergeCell ref="CB83:CC83"/>
    <mergeCell ref="CD83:CE83"/>
    <mergeCell ref="CF83:CG83"/>
    <mergeCell ref="CH83:CI83"/>
    <mergeCell ref="CJ83:CK83"/>
    <mergeCell ref="CL83:CM83"/>
    <mergeCell ref="CN83:CO83"/>
    <mergeCell ref="CP83:CQ83"/>
    <mergeCell ref="CR83:CS83"/>
    <mergeCell ref="CT83:CU83"/>
    <mergeCell ref="CV83:CW83"/>
    <mergeCell ref="CX83:CY83"/>
    <mergeCell ref="CZ83:DA83"/>
    <mergeCell ref="DB83:DC83"/>
    <mergeCell ref="DD83:DE83"/>
    <mergeCell ref="DF83:DG83"/>
    <mergeCell ref="DH83:DI83"/>
    <mergeCell ref="DJ83:DK83"/>
    <mergeCell ref="DL83:DM83"/>
    <mergeCell ref="DN83:DO83"/>
    <mergeCell ref="DP83:DQ83"/>
    <mergeCell ref="DR83:DS83"/>
    <mergeCell ref="DT83:DU83"/>
    <mergeCell ref="DV83:DW83"/>
    <mergeCell ref="DX83:DY83"/>
    <mergeCell ref="DZ83:EA83"/>
    <mergeCell ref="EB83:EC83"/>
    <mergeCell ref="ED83:EE83"/>
    <mergeCell ref="EF83:EG83"/>
    <mergeCell ref="EH83:EI83"/>
    <mergeCell ref="EJ83:EK83"/>
    <mergeCell ref="EL83:EM83"/>
    <mergeCell ref="EN83:EO83"/>
    <mergeCell ref="EP83:EQ83"/>
    <mergeCell ref="ER83:ES83"/>
    <mergeCell ref="ET83:EU83"/>
    <mergeCell ref="EV83:EW83"/>
    <mergeCell ref="EX83:EY83"/>
    <mergeCell ref="EZ83:FA83"/>
    <mergeCell ref="FB83:FC83"/>
    <mergeCell ref="FD83:FE83"/>
    <mergeCell ref="FF83:FG83"/>
    <mergeCell ref="FH83:FI83"/>
    <mergeCell ref="FJ83:FK83"/>
    <mergeCell ref="FL83:FM83"/>
    <mergeCell ref="FN83:FO83"/>
    <mergeCell ref="FP83:FQ83"/>
    <mergeCell ref="FR83:FS83"/>
    <mergeCell ref="FT83:FU83"/>
    <mergeCell ref="FV83:FW83"/>
    <mergeCell ref="FX83:FY83"/>
    <mergeCell ref="FZ83:GA83"/>
    <mergeCell ref="GB83:GC83"/>
    <mergeCell ref="GD83:GE83"/>
    <mergeCell ref="GF83:GG83"/>
    <mergeCell ref="GH83:GI83"/>
    <mergeCell ref="GJ83:GK83"/>
    <mergeCell ref="GL83:GM83"/>
    <mergeCell ref="GN83:GO83"/>
    <mergeCell ref="GP83:GQ83"/>
    <mergeCell ref="GR83:GS83"/>
    <mergeCell ref="GT83:GU83"/>
    <mergeCell ref="GV83:GW83"/>
    <mergeCell ref="GX83:GY83"/>
    <mergeCell ref="GZ83:HA83"/>
    <mergeCell ref="HB83:HC83"/>
    <mergeCell ref="HD83:HE83"/>
    <mergeCell ref="HF83:HG83"/>
    <mergeCell ref="HH83:HI83"/>
    <mergeCell ref="HJ83:HK83"/>
    <mergeCell ref="L84:M84"/>
    <mergeCell ref="N84:O84"/>
    <mergeCell ref="P84:Q84"/>
    <mergeCell ref="R84:S84"/>
    <mergeCell ref="T84:U84"/>
    <mergeCell ref="V84:W84"/>
    <mergeCell ref="X84:Y84"/>
    <mergeCell ref="Z84:AA84"/>
    <mergeCell ref="AB84:AC84"/>
    <mergeCell ref="AD84:AE84"/>
    <mergeCell ref="AF84:AG84"/>
    <mergeCell ref="AH84:AI84"/>
    <mergeCell ref="AJ84:AK84"/>
    <mergeCell ref="AL84:AM84"/>
    <mergeCell ref="AN84:AO84"/>
    <mergeCell ref="AP84:AQ84"/>
    <mergeCell ref="AR84:AS84"/>
    <mergeCell ref="CD84:CE84"/>
    <mergeCell ref="CF84:CG84"/>
    <mergeCell ref="CH84:CI84"/>
    <mergeCell ref="CJ84:CK84"/>
    <mergeCell ref="CL84:CM84"/>
    <mergeCell ref="CN84:CO84"/>
    <mergeCell ref="CP84:CQ84"/>
    <mergeCell ref="CR84:CS84"/>
    <mergeCell ref="A85:A92"/>
    <mergeCell ref="B85:B92"/>
    <mergeCell ref="C85:C92"/>
    <mergeCell ref="D85:D92"/>
    <mergeCell ref="E85:E92"/>
    <mergeCell ref="F85:F92"/>
    <mergeCell ref="G85:G92"/>
    <mergeCell ref="I85:I92"/>
    <mergeCell ref="J85:J92"/>
    <mergeCell ref="L85:M85"/>
    <mergeCell ref="N85:O85"/>
    <mergeCell ref="P85:Q85"/>
    <mergeCell ref="R85:S85"/>
    <mergeCell ref="T85:U85"/>
    <mergeCell ref="V85:W85"/>
    <mergeCell ref="X85:Y85"/>
    <mergeCell ref="Z85:AA85"/>
    <mergeCell ref="AB85:AC85"/>
    <mergeCell ref="AD85:AE85"/>
    <mergeCell ref="AF85:AG85"/>
    <mergeCell ref="AH85:AI85"/>
    <mergeCell ref="AJ85:AK85"/>
    <mergeCell ref="AL85:AM85"/>
    <mergeCell ref="AN85:AO85"/>
    <mergeCell ref="AP85:AQ85"/>
    <mergeCell ref="AR85:AS85"/>
    <mergeCell ref="AT85:AU85"/>
    <mergeCell ref="AV85:AW85"/>
    <mergeCell ref="AX85:AY85"/>
    <mergeCell ref="AZ85:BA85"/>
    <mergeCell ref="BB85:BC85"/>
    <mergeCell ref="BD85:BE85"/>
    <mergeCell ref="BF85:BG85"/>
    <mergeCell ref="BH85:BI85"/>
    <mergeCell ref="BJ85:BK85"/>
    <mergeCell ref="BL85:BM85"/>
    <mergeCell ref="BN85:BO85"/>
    <mergeCell ref="BP85:BQ85"/>
    <mergeCell ref="BR85:BS85"/>
    <mergeCell ref="BT85:BU85"/>
    <mergeCell ref="BV85:BW85"/>
    <mergeCell ref="BX85:BY85"/>
    <mergeCell ref="BZ85:CA85"/>
    <mergeCell ref="CB85:CC85"/>
    <mergeCell ref="CD85:CE85"/>
    <mergeCell ref="CF85:CG85"/>
    <mergeCell ref="CH85:CI85"/>
    <mergeCell ref="CJ85:CK85"/>
    <mergeCell ref="CL85:CM85"/>
    <mergeCell ref="CN85:CO85"/>
    <mergeCell ref="CP85:CQ85"/>
    <mergeCell ref="CR85:CS85"/>
    <mergeCell ref="CT85:CU85"/>
    <mergeCell ref="CV85:CW85"/>
    <mergeCell ref="CX85:CY85"/>
    <mergeCell ref="CZ85:DA85"/>
    <mergeCell ref="DB85:DC85"/>
    <mergeCell ref="DD85:DE85"/>
    <mergeCell ref="DF85:DG85"/>
    <mergeCell ref="DH85:DI85"/>
    <mergeCell ref="DJ85:DK85"/>
    <mergeCell ref="DL85:DM85"/>
    <mergeCell ref="DN85:DO85"/>
    <mergeCell ref="DP85:DQ85"/>
    <mergeCell ref="DR85:DS85"/>
    <mergeCell ref="DT85:DU85"/>
    <mergeCell ref="DV85:DW85"/>
    <mergeCell ref="DX85:DY85"/>
    <mergeCell ref="DZ85:EA85"/>
    <mergeCell ref="EB85:EC85"/>
    <mergeCell ref="ED85:EE85"/>
    <mergeCell ref="EF85:EG85"/>
    <mergeCell ref="EH85:EI85"/>
    <mergeCell ref="EJ85:EK85"/>
    <mergeCell ref="EL85:EM85"/>
    <mergeCell ref="EN85:EO85"/>
    <mergeCell ref="EP85:EQ85"/>
    <mergeCell ref="ER85:ES85"/>
    <mergeCell ref="ET85:EU85"/>
    <mergeCell ref="EV85:EW85"/>
    <mergeCell ref="EX85:EY85"/>
    <mergeCell ref="EZ85:FA85"/>
    <mergeCell ref="FB85:FC85"/>
    <mergeCell ref="FD85:FE85"/>
    <mergeCell ref="FF85:FG85"/>
    <mergeCell ref="FH85:FI85"/>
    <mergeCell ref="FJ85:FK85"/>
    <mergeCell ref="FL85:FM85"/>
    <mergeCell ref="FN85:FO85"/>
    <mergeCell ref="FP85:FQ85"/>
    <mergeCell ref="FR85:FS85"/>
    <mergeCell ref="FT85:FU85"/>
    <mergeCell ref="FV85:FW85"/>
    <mergeCell ref="FX85:FY85"/>
    <mergeCell ref="FZ85:GA85"/>
    <mergeCell ref="GB85:GC85"/>
    <mergeCell ref="GD85:GE85"/>
    <mergeCell ref="GF85:GG85"/>
    <mergeCell ref="GH85:GI85"/>
    <mergeCell ref="GJ85:GK85"/>
    <mergeCell ref="GL85:GM85"/>
    <mergeCell ref="GN85:GO85"/>
    <mergeCell ref="GP85:GQ85"/>
    <mergeCell ref="GR85:GS85"/>
    <mergeCell ref="GT85:GU85"/>
    <mergeCell ref="GV85:GW85"/>
    <mergeCell ref="GX85:GY85"/>
    <mergeCell ref="GZ85:HA85"/>
    <mergeCell ref="HB85:HC85"/>
    <mergeCell ref="HD85:HE85"/>
    <mergeCell ref="HF85:HG85"/>
    <mergeCell ref="HH85:HI85"/>
    <mergeCell ref="HJ85:HK85"/>
    <mergeCell ref="L86:M86"/>
    <mergeCell ref="N86:O86"/>
    <mergeCell ref="P86:Q86"/>
    <mergeCell ref="R86:S86"/>
    <mergeCell ref="T86:U86"/>
    <mergeCell ref="V86:W86"/>
    <mergeCell ref="X86:Y86"/>
    <mergeCell ref="Z86:AA86"/>
    <mergeCell ref="AB86:AC86"/>
    <mergeCell ref="AD86:AE86"/>
    <mergeCell ref="AF86:AG86"/>
    <mergeCell ref="AH86:AI86"/>
    <mergeCell ref="AJ86:AK86"/>
    <mergeCell ref="AL86:AM86"/>
    <mergeCell ref="AN86:AO86"/>
    <mergeCell ref="AP86:AQ86"/>
    <mergeCell ref="AR86:AS86"/>
    <mergeCell ref="AT86:AU86"/>
    <mergeCell ref="AV86:AW86"/>
    <mergeCell ref="AX86:AY86"/>
    <mergeCell ref="AZ86:BA86"/>
    <mergeCell ref="BB86:BC86"/>
    <mergeCell ref="BD86:BE86"/>
    <mergeCell ref="BF86:BG86"/>
    <mergeCell ref="BH86:BI86"/>
    <mergeCell ref="BJ86:BK86"/>
    <mergeCell ref="BL86:BM86"/>
    <mergeCell ref="BN86:BO86"/>
    <mergeCell ref="BP86:BQ86"/>
    <mergeCell ref="BR86:BS86"/>
    <mergeCell ref="BT86:BU86"/>
    <mergeCell ref="BV86:BW86"/>
    <mergeCell ref="BX86:BY86"/>
    <mergeCell ref="BZ86:CA86"/>
    <mergeCell ref="CB86:CC86"/>
    <mergeCell ref="CD86:CE86"/>
    <mergeCell ref="CF86:CG86"/>
    <mergeCell ref="CH86:CI86"/>
    <mergeCell ref="CJ86:CK86"/>
    <mergeCell ref="CL86:CM86"/>
    <mergeCell ref="CN86:CO86"/>
    <mergeCell ref="CP86:CQ86"/>
    <mergeCell ref="CR86:CS86"/>
    <mergeCell ref="CT86:CU86"/>
    <mergeCell ref="CV86:CW86"/>
    <mergeCell ref="CX86:CY86"/>
    <mergeCell ref="CZ86:DA86"/>
    <mergeCell ref="DB86:DC86"/>
    <mergeCell ref="DD86:DE86"/>
    <mergeCell ref="DF86:DG86"/>
    <mergeCell ref="DH86:DI86"/>
    <mergeCell ref="DJ86:DK86"/>
    <mergeCell ref="DL86:DM86"/>
    <mergeCell ref="DN86:DO86"/>
    <mergeCell ref="DP86:DQ86"/>
    <mergeCell ref="DR86:DS86"/>
    <mergeCell ref="DT86:DU86"/>
    <mergeCell ref="DV86:DW86"/>
    <mergeCell ref="DX86:DY86"/>
    <mergeCell ref="DZ86:EA86"/>
    <mergeCell ref="EB86:EC86"/>
    <mergeCell ref="ED86:EE86"/>
    <mergeCell ref="EF86:EG86"/>
    <mergeCell ref="EH86:EI86"/>
    <mergeCell ref="EJ86:EK86"/>
    <mergeCell ref="EL86:EM86"/>
    <mergeCell ref="EN86:EO86"/>
    <mergeCell ref="EP86:EQ86"/>
    <mergeCell ref="ER86:ES86"/>
    <mergeCell ref="ET86:EU86"/>
    <mergeCell ref="EV86:EW86"/>
    <mergeCell ref="EX86:EY86"/>
    <mergeCell ref="EZ86:FA86"/>
    <mergeCell ref="FB86:FC86"/>
    <mergeCell ref="FD86:FE86"/>
    <mergeCell ref="FF86:FG86"/>
    <mergeCell ref="FH86:FI86"/>
    <mergeCell ref="FJ86:FK86"/>
    <mergeCell ref="FL86:FM86"/>
    <mergeCell ref="FN86:FO86"/>
    <mergeCell ref="FP86:FQ86"/>
    <mergeCell ref="FR86:FS86"/>
    <mergeCell ref="FT86:FU86"/>
    <mergeCell ref="FV86:FW86"/>
    <mergeCell ref="FX86:FY86"/>
    <mergeCell ref="FZ86:GA86"/>
    <mergeCell ref="GB86:GC86"/>
    <mergeCell ref="GD86:GE86"/>
    <mergeCell ref="GF86:GG86"/>
    <mergeCell ref="GH86:GI86"/>
    <mergeCell ref="GJ86:GK86"/>
    <mergeCell ref="GL86:GM86"/>
    <mergeCell ref="GN86:GO86"/>
    <mergeCell ref="GP86:GQ86"/>
    <mergeCell ref="GR86:GS86"/>
    <mergeCell ref="GT86:GU86"/>
    <mergeCell ref="GV86:GW86"/>
    <mergeCell ref="GX86:GY86"/>
    <mergeCell ref="GZ86:HA86"/>
    <mergeCell ref="HB86:HC86"/>
    <mergeCell ref="HD86:HE86"/>
    <mergeCell ref="HF86:HG86"/>
    <mergeCell ref="HH86:HI86"/>
    <mergeCell ref="HJ86:HK86"/>
    <mergeCell ref="L87:M87"/>
    <mergeCell ref="N87:O87"/>
    <mergeCell ref="P87:Q87"/>
    <mergeCell ref="R87:S87"/>
    <mergeCell ref="T87:U87"/>
    <mergeCell ref="V87:W87"/>
    <mergeCell ref="X87:Y87"/>
    <mergeCell ref="Z87:AA87"/>
    <mergeCell ref="AB87:AC87"/>
    <mergeCell ref="AD87:AE87"/>
    <mergeCell ref="AF87:AG87"/>
    <mergeCell ref="AH87:AI87"/>
    <mergeCell ref="AJ87:AK87"/>
    <mergeCell ref="AL87:AM87"/>
    <mergeCell ref="AN87:AO87"/>
    <mergeCell ref="AP87:AQ87"/>
    <mergeCell ref="AR87:AS87"/>
    <mergeCell ref="AT87:AU87"/>
    <mergeCell ref="AV87:AW87"/>
    <mergeCell ref="AX87:AY87"/>
    <mergeCell ref="AZ87:BA87"/>
    <mergeCell ref="BB87:BC87"/>
    <mergeCell ref="BD87:BE87"/>
    <mergeCell ref="BF87:BG87"/>
    <mergeCell ref="BH87:BI87"/>
    <mergeCell ref="BJ87:BK87"/>
    <mergeCell ref="BL87:BM87"/>
    <mergeCell ref="BN87:BO87"/>
    <mergeCell ref="BP87:BQ87"/>
    <mergeCell ref="BR87:BS87"/>
    <mergeCell ref="BT87:BU87"/>
    <mergeCell ref="BV87:BW87"/>
    <mergeCell ref="BX87:BY87"/>
    <mergeCell ref="BZ87:CA87"/>
    <mergeCell ref="CB87:CC87"/>
    <mergeCell ref="CD87:CE87"/>
    <mergeCell ref="CF87:CG87"/>
    <mergeCell ref="CH87:CI87"/>
    <mergeCell ref="CJ87:CK87"/>
    <mergeCell ref="CL87:CM87"/>
    <mergeCell ref="CN87:CO87"/>
    <mergeCell ref="CP87:CQ87"/>
    <mergeCell ref="CR87:CS87"/>
    <mergeCell ref="CT87:CU87"/>
    <mergeCell ref="CV87:CW87"/>
    <mergeCell ref="CX87:CY87"/>
    <mergeCell ref="CZ87:DA87"/>
    <mergeCell ref="DB87:DC87"/>
    <mergeCell ref="DD87:DE87"/>
    <mergeCell ref="DF87:DG87"/>
    <mergeCell ref="DH87:DI87"/>
    <mergeCell ref="DJ87:DK87"/>
    <mergeCell ref="DL87:DM87"/>
    <mergeCell ref="DN87:DO87"/>
    <mergeCell ref="DP87:DQ87"/>
    <mergeCell ref="DR87:DS87"/>
    <mergeCell ref="DT87:DU87"/>
    <mergeCell ref="DV87:DW87"/>
    <mergeCell ref="DX87:DY87"/>
    <mergeCell ref="DZ87:EA87"/>
    <mergeCell ref="EB87:EC87"/>
    <mergeCell ref="ED87:EE87"/>
    <mergeCell ref="EF87:EG87"/>
    <mergeCell ref="EH87:EI87"/>
    <mergeCell ref="EJ87:EK87"/>
    <mergeCell ref="EL87:EM87"/>
    <mergeCell ref="EN87:EO87"/>
    <mergeCell ref="EP87:EQ87"/>
    <mergeCell ref="ER87:ES87"/>
    <mergeCell ref="ET87:EU87"/>
    <mergeCell ref="EV87:EW87"/>
    <mergeCell ref="EX87:EY87"/>
    <mergeCell ref="EZ87:FA87"/>
    <mergeCell ref="FB87:FC87"/>
    <mergeCell ref="FD87:FE87"/>
    <mergeCell ref="FF87:FG87"/>
    <mergeCell ref="FH87:FI87"/>
    <mergeCell ref="FJ87:FK87"/>
    <mergeCell ref="FL87:FM87"/>
    <mergeCell ref="FN87:FO87"/>
    <mergeCell ref="FP87:FQ87"/>
    <mergeCell ref="FR87:FS87"/>
    <mergeCell ref="FT87:FU87"/>
    <mergeCell ref="FV87:FW87"/>
    <mergeCell ref="FX87:FY87"/>
    <mergeCell ref="FZ87:GA87"/>
    <mergeCell ref="GB87:GC87"/>
    <mergeCell ref="GD87:GE87"/>
    <mergeCell ref="GF87:GG87"/>
    <mergeCell ref="GH87:GI87"/>
    <mergeCell ref="GJ87:GK87"/>
    <mergeCell ref="GL87:GM87"/>
    <mergeCell ref="GN87:GO87"/>
    <mergeCell ref="GP87:GQ87"/>
    <mergeCell ref="GR87:GS87"/>
    <mergeCell ref="GT87:GU87"/>
    <mergeCell ref="GV87:GW87"/>
    <mergeCell ref="GX87:GY87"/>
    <mergeCell ref="GZ87:HA87"/>
    <mergeCell ref="HB87:HC87"/>
    <mergeCell ref="HD87:HE87"/>
    <mergeCell ref="HF87:HG87"/>
    <mergeCell ref="HH87:HI87"/>
    <mergeCell ref="HJ87:HK87"/>
    <mergeCell ref="L88:M88"/>
    <mergeCell ref="N88:O88"/>
    <mergeCell ref="P88:Q88"/>
    <mergeCell ref="R88:S88"/>
    <mergeCell ref="T88:U88"/>
    <mergeCell ref="V88:W88"/>
    <mergeCell ref="X88:Y88"/>
    <mergeCell ref="Z88:AA88"/>
    <mergeCell ref="AB88:AC88"/>
    <mergeCell ref="AD88:AE88"/>
    <mergeCell ref="AF88:AG88"/>
    <mergeCell ref="AH88:AI88"/>
    <mergeCell ref="AJ88:AK88"/>
    <mergeCell ref="AL88:AM88"/>
    <mergeCell ref="AN88:AO88"/>
    <mergeCell ref="AP88:AQ88"/>
    <mergeCell ref="AR88:AS88"/>
    <mergeCell ref="AT88:AU88"/>
    <mergeCell ref="AV88:AW88"/>
    <mergeCell ref="AX88:AY88"/>
    <mergeCell ref="AZ88:BA88"/>
    <mergeCell ref="BB88:BC88"/>
    <mergeCell ref="BD88:BE88"/>
    <mergeCell ref="BF88:BG88"/>
    <mergeCell ref="BH88:BI88"/>
    <mergeCell ref="BJ88:BK88"/>
    <mergeCell ref="BL88:BM88"/>
    <mergeCell ref="BN88:BO88"/>
    <mergeCell ref="BP88:BQ88"/>
    <mergeCell ref="BR88:BS88"/>
    <mergeCell ref="BT88:BU88"/>
    <mergeCell ref="BV88:BW88"/>
    <mergeCell ref="BX88:BY88"/>
    <mergeCell ref="BZ88:CA88"/>
    <mergeCell ref="CB88:CC88"/>
    <mergeCell ref="CD88:CE88"/>
    <mergeCell ref="CF88:CG88"/>
    <mergeCell ref="CH88:CI88"/>
    <mergeCell ref="CJ88:CK88"/>
    <mergeCell ref="CL88:CM88"/>
    <mergeCell ref="CN88:CO88"/>
    <mergeCell ref="CP88:CQ88"/>
    <mergeCell ref="CR88:CS88"/>
    <mergeCell ref="CT88:CU88"/>
    <mergeCell ref="CV88:CW88"/>
    <mergeCell ref="CX88:CY88"/>
    <mergeCell ref="CZ88:DA88"/>
    <mergeCell ref="DB88:DC88"/>
    <mergeCell ref="DD88:DE88"/>
    <mergeCell ref="DF88:DG88"/>
    <mergeCell ref="DH88:DI88"/>
    <mergeCell ref="DJ88:DK88"/>
    <mergeCell ref="DL88:DM88"/>
    <mergeCell ref="DN88:DO88"/>
    <mergeCell ref="DP88:DQ88"/>
    <mergeCell ref="DR88:DS88"/>
    <mergeCell ref="DT88:DU88"/>
    <mergeCell ref="DV88:DW88"/>
    <mergeCell ref="DX88:DY88"/>
    <mergeCell ref="DZ88:EA88"/>
    <mergeCell ref="EB88:EC88"/>
    <mergeCell ref="ED88:EE88"/>
    <mergeCell ref="EF88:EG88"/>
    <mergeCell ref="EH88:EI88"/>
    <mergeCell ref="EJ88:EK88"/>
    <mergeCell ref="EL88:EM88"/>
    <mergeCell ref="EN88:EO88"/>
    <mergeCell ref="EP88:EQ88"/>
    <mergeCell ref="ER88:ES88"/>
    <mergeCell ref="ET88:EU88"/>
    <mergeCell ref="EV88:EW88"/>
    <mergeCell ref="EX88:EY88"/>
    <mergeCell ref="EZ88:FA88"/>
    <mergeCell ref="FB88:FC88"/>
    <mergeCell ref="FD88:FE88"/>
    <mergeCell ref="FF88:FG88"/>
    <mergeCell ref="FH88:FI88"/>
    <mergeCell ref="FJ88:FK88"/>
    <mergeCell ref="FL88:FM88"/>
    <mergeCell ref="FN88:FO88"/>
    <mergeCell ref="FP88:FQ88"/>
    <mergeCell ref="FR88:FS88"/>
    <mergeCell ref="FT88:FU88"/>
    <mergeCell ref="FV88:FW88"/>
    <mergeCell ref="FX88:FY88"/>
    <mergeCell ref="FZ88:GA88"/>
    <mergeCell ref="GB88:GC88"/>
    <mergeCell ref="GD88:GE88"/>
    <mergeCell ref="GF88:GG88"/>
    <mergeCell ref="GH88:GI88"/>
    <mergeCell ref="GJ88:GK88"/>
    <mergeCell ref="GL88:GM88"/>
    <mergeCell ref="GN88:GO88"/>
    <mergeCell ref="GP88:GQ88"/>
    <mergeCell ref="GR88:GS88"/>
    <mergeCell ref="GT88:GU88"/>
    <mergeCell ref="GV88:GW88"/>
    <mergeCell ref="GX88:GY88"/>
    <mergeCell ref="GZ88:HA88"/>
    <mergeCell ref="HB88:HC88"/>
    <mergeCell ref="HD88:HE88"/>
    <mergeCell ref="HF88:HG88"/>
    <mergeCell ref="HH88:HI88"/>
    <mergeCell ref="HJ88:HK88"/>
    <mergeCell ref="L89:M89"/>
    <mergeCell ref="N89:O89"/>
    <mergeCell ref="P89:Q89"/>
    <mergeCell ref="R89:S89"/>
    <mergeCell ref="T89:U89"/>
    <mergeCell ref="V89:W89"/>
    <mergeCell ref="X89:Y89"/>
    <mergeCell ref="Z89:AA89"/>
    <mergeCell ref="AB89:AC89"/>
    <mergeCell ref="AD89:AE89"/>
    <mergeCell ref="AF89:AG89"/>
    <mergeCell ref="AH89:AI89"/>
    <mergeCell ref="AJ89:AK89"/>
    <mergeCell ref="AL89:AM89"/>
    <mergeCell ref="AN89:AO89"/>
    <mergeCell ref="AP89:AQ89"/>
    <mergeCell ref="AR89:AS89"/>
    <mergeCell ref="AT89:AU89"/>
    <mergeCell ref="AV89:AW89"/>
    <mergeCell ref="AX89:AY89"/>
    <mergeCell ref="AZ89:BA89"/>
    <mergeCell ref="BB89:BC89"/>
    <mergeCell ref="BD89:BE89"/>
    <mergeCell ref="BF89:BG89"/>
    <mergeCell ref="BH89:BI89"/>
    <mergeCell ref="BJ89:BK89"/>
    <mergeCell ref="BL89:BM89"/>
    <mergeCell ref="BN89:BO89"/>
    <mergeCell ref="BP89:BQ89"/>
    <mergeCell ref="BR89:BS89"/>
    <mergeCell ref="BT89:BU89"/>
    <mergeCell ref="BV89:BW89"/>
    <mergeCell ref="BX89:BY89"/>
    <mergeCell ref="BZ89:CA89"/>
    <mergeCell ref="CB89:CC89"/>
    <mergeCell ref="CD89:CE89"/>
    <mergeCell ref="CF89:CG89"/>
    <mergeCell ref="CH89:CI89"/>
    <mergeCell ref="CJ89:CK89"/>
    <mergeCell ref="CL89:CM89"/>
    <mergeCell ref="CN89:CO89"/>
    <mergeCell ref="CP89:CQ89"/>
    <mergeCell ref="CR89:CS89"/>
    <mergeCell ref="CT89:CU89"/>
    <mergeCell ref="CV89:CW89"/>
    <mergeCell ref="CX89:CY89"/>
    <mergeCell ref="CZ89:DA89"/>
    <mergeCell ref="DB89:DC89"/>
    <mergeCell ref="DD89:DE89"/>
    <mergeCell ref="DF89:DG89"/>
    <mergeCell ref="DH89:DI89"/>
    <mergeCell ref="DJ89:DK89"/>
    <mergeCell ref="DL89:DM89"/>
    <mergeCell ref="DN89:DO89"/>
    <mergeCell ref="DP89:DQ89"/>
    <mergeCell ref="DR89:DS89"/>
    <mergeCell ref="DT89:DU89"/>
    <mergeCell ref="DV89:DW89"/>
    <mergeCell ref="DX89:DY89"/>
    <mergeCell ref="DZ89:EA89"/>
    <mergeCell ref="EB89:EC89"/>
    <mergeCell ref="ED89:EE89"/>
    <mergeCell ref="EF89:EG89"/>
    <mergeCell ref="EH89:EI89"/>
    <mergeCell ref="EJ89:EK89"/>
    <mergeCell ref="EL89:EM89"/>
    <mergeCell ref="EN89:EO89"/>
    <mergeCell ref="EP89:EQ89"/>
    <mergeCell ref="ER89:ES89"/>
    <mergeCell ref="ET89:EU89"/>
    <mergeCell ref="EV89:EW89"/>
    <mergeCell ref="EX89:EY89"/>
    <mergeCell ref="EZ89:FA89"/>
    <mergeCell ref="FB89:FC89"/>
    <mergeCell ref="FD89:FE89"/>
    <mergeCell ref="FF89:FG89"/>
    <mergeCell ref="FH89:FI89"/>
    <mergeCell ref="FJ89:FK89"/>
    <mergeCell ref="FL89:FM89"/>
    <mergeCell ref="FN89:FO89"/>
    <mergeCell ref="FP89:FQ89"/>
    <mergeCell ref="FR89:FS89"/>
    <mergeCell ref="FT89:FU89"/>
    <mergeCell ref="FV89:FW89"/>
    <mergeCell ref="FX89:FY89"/>
    <mergeCell ref="FZ89:GA89"/>
    <mergeCell ref="GB89:GC89"/>
    <mergeCell ref="GD89:GE89"/>
    <mergeCell ref="GF89:GG89"/>
    <mergeCell ref="GH89:GI89"/>
    <mergeCell ref="GJ89:GK89"/>
    <mergeCell ref="GL89:GM89"/>
    <mergeCell ref="GN89:GO89"/>
    <mergeCell ref="GP89:GQ89"/>
    <mergeCell ref="GR89:GS89"/>
    <mergeCell ref="GT89:GU89"/>
    <mergeCell ref="GV89:GW89"/>
    <mergeCell ref="GX89:GY89"/>
    <mergeCell ref="GZ89:HA89"/>
    <mergeCell ref="HB89:HC89"/>
    <mergeCell ref="HD89:HE89"/>
    <mergeCell ref="HF89:HG89"/>
    <mergeCell ref="HH89:HI89"/>
    <mergeCell ref="HJ89:HK89"/>
    <mergeCell ref="L90:M90"/>
    <mergeCell ref="N90:O90"/>
    <mergeCell ref="P90:Q90"/>
    <mergeCell ref="R90:S90"/>
    <mergeCell ref="T90:U90"/>
    <mergeCell ref="V90:W90"/>
    <mergeCell ref="X90:Y90"/>
    <mergeCell ref="Z90:AA90"/>
    <mergeCell ref="AB90:AC90"/>
    <mergeCell ref="AD90:AE90"/>
    <mergeCell ref="AF90:AG90"/>
    <mergeCell ref="AH90:AI90"/>
    <mergeCell ref="AJ90:AK90"/>
    <mergeCell ref="AL90:AM90"/>
    <mergeCell ref="AN90:AO90"/>
    <mergeCell ref="AP90:AQ90"/>
    <mergeCell ref="AR90:AS90"/>
    <mergeCell ref="AT90:AU90"/>
    <mergeCell ref="AV90:AW90"/>
    <mergeCell ref="AX90:AY90"/>
    <mergeCell ref="AZ90:BA90"/>
    <mergeCell ref="BB90:BC90"/>
    <mergeCell ref="BD90:BE90"/>
    <mergeCell ref="BF90:BG90"/>
    <mergeCell ref="BH90:BI90"/>
    <mergeCell ref="BJ90:BK90"/>
    <mergeCell ref="BL90:BM90"/>
    <mergeCell ref="BN90:BO90"/>
    <mergeCell ref="BP90:BQ90"/>
    <mergeCell ref="BR90:BS90"/>
    <mergeCell ref="BT90:BU90"/>
    <mergeCell ref="BV90:BW90"/>
    <mergeCell ref="BX90:BY90"/>
    <mergeCell ref="BZ90:CA90"/>
    <mergeCell ref="CB90:CC90"/>
    <mergeCell ref="CD90:CE90"/>
    <mergeCell ref="CF90:CG90"/>
    <mergeCell ref="CH90:CI90"/>
    <mergeCell ref="CJ90:CK90"/>
    <mergeCell ref="CL90:CM90"/>
    <mergeCell ref="CN90:CO90"/>
    <mergeCell ref="CP90:CQ90"/>
    <mergeCell ref="CR90:CS90"/>
    <mergeCell ref="CT90:CU90"/>
    <mergeCell ref="CV90:CW90"/>
    <mergeCell ref="CX90:CY90"/>
    <mergeCell ref="CZ90:DA90"/>
    <mergeCell ref="DB90:DC90"/>
    <mergeCell ref="DD90:DE90"/>
    <mergeCell ref="DF90:DG90"/>
    <mergeCell ref="DH90:DI90"/>
    <mergeCell ref="DJ90:DK90"/>
    <mergeCell ref="DL90:DM90"/>
    <mergeCell ref="DN90:DO90"/>
    <mergeCell ref="DP90:DQ90"/>
    <mergeCell ref="DR90:DS90"/>
    <mergeCell ref="DT90:DU90"/>
    <mergeCell ref="DV90:DW90"/>
    <mergeCell ref="DX90:DY90"/>
    <mergeCell ref="DZ90:EA90"/>
    <mergeCell ref="EB90:EC90"/>
    <mergeCell ref="ED90:EE90"/>
    <mergeCell ref="EF90:EG90"/>
    <mergeCell ref="EH90:EI90"/>
    <mergeCell ref="EJ90:EK90"/>
    <mergeCell ref="EL90:EM90"/>
    <mergeCell ref="EN90:EO90"/>
    <mergeCell ref="EP90:EQ90"/>
    <mergeCell ref="ER90:ES90"/>
    <mergeCell ref="ET90:EU90"/>
    <mergeCell ref="EV90:EW90"/>
    <mergeCell ref="EX90:EY90"/>
    <mergeCell ref="EZ90:FA90"/>
    <mergeCell ref="FB90:FC90"/>
    <mergeCell ref="FD90:FE90"/>
    <mergeCell ref="FF90:FG90"/>
    <mergeCell ref="FH90:FI90"/>
    <mergeCell ref="FJ90:FK90"/>
    <mergeCell ref="FL90:FM90"/>
    <mergeCell ref="FN90:FO90"/>
    <mergeCell ref="FP90:FQ90"/>
    <mergeCell ref="FR90:FS90"/>
    <mergeCell ref="FT90:FU90"/>
    <mergeCell ref="FV90:FW90"/>
    <mergeCell ref="FX90:FY90"/>
    <mergeCell ref="FZ90:GA90"/>
    <mergeCell ref="GB90:GC90"/>
    <mergeCell ref="GD90:GE90"/>
    <mergeCell ref="GF90:GG90"/>
    <mergeCell ref="GH90:GI90"/>
    <mergeCell ref="GJ90:GK90"/>
    <mergeCell ref="GL90:GM90"/>
    <mergeCell ref="GN90:GO90"/>
    <mergeCell ref="GP90:GQ90"/>
    <mergeCell ref="GR90:GS90"/>
    <mergeCell ref="GT90:GU90"/>
    <mergeCell ref="GV90:GW90"/>
    <mergeCell ref="GX90:GY90"/>
    <mergeCell ref="GZ90:HA90"/>
    <mergeCell ref="HB90:HC90"/>
    <mergeCell ref="HD90:HE90"/>
    <mergeCell ref="HF90:HG90"/>
    <mergeCell ref="HH90:HI90"/>
    <mergeCell ref="HJ90:HK90"/>
    <mergeCell ref="L91:M91"/>
    <mergeCell ref="N91:O91"/>
    <mergeCell ref="P91:Q91"/>
    <mergeCell ref="R91:S91"/>
    <mergeCell ref="T91:U91"/>
    <mergeCell ref="V91:W91"/>
    <mergeCell ref="X91:Y91"/>
    <mergeCell ref="Z91:AA91"/>
    <mergeCell ref="AB91:AC91"/>
    <mergeCell ref="AD91:AE91"/>
    <mergeCell ref="AF91:AG91"/>
    <mergeCell ref="AH91:AI91"/>
    <mergeCell ref="AJ91:AK91"/>
    <mergeCell ref="AL91:AM91"/>
    <mergeCell ref="AN91:AO91"/>
    <mergeCell ref="AP91:AQ91"/>
    <mergeCell ref="AR91:AS91"/>
    <mergeCell ref="AT91:AU91"/>
    <mergeCell ref="AV91:AW91"/>
    <mergeCell ref="AX91:AY91"/>
    <mergeCell ref="AZ91:BA91"/>
    <mergeCell ref="BB91:BC91"/>
    <mergeCell ref="BD91:BE91"/>
    <mergeCell ref="BF91:BG91"/>
    <mergeCell ref="BH91:BI91"/>
    <mergeCell ref="BJ91:BK91"/>
    <mergeCell ref="BL91:BM91"/>
    <mergeCell ref="BN91:BO91"/>
    <mergeCell ref="BP91:BQ91"/>
    <mergeCell ref="BR91:BS91"/>
    <mergeCell ref="BT91:BU91"/>
    <mergeCell ref="BV91:BW91"/>
    <mergeCell ref="BX91:BY91"/>
    <mergeCell ref="BZ91:CA91"/>
    <mergeCell ref="CB91:CC91"/>
    <mergeCell ref="CD91:CE91"/>
    <mergeCell ref="CF91:CG91"/>
    <mergeCell ref="CH91:CI91"/>
    <mergeCell ref="CJ91:CK91"/>
    <mergeCell ref="CL91:CM91"/>
    <mergeCell ref="CN91:CO91"/>
    <mergeCell ref="CP91:CQ91"/>
    <mergeCell ref="CR91:CS91"/>
    <mergeCell ref="CT91:CU91"/>
    <mergeCell ref="CV91:CW91"/>
    <mergeCell ref="CX91:CY91"/>
    <mergeCell ref="CZ91:DA91"/>
    <mergeCell ref="DB91:DC91"/>
    <mergeCell ref="DD91:DE91"/>
    <mergeCell ref="DF91:DG91"/>
    <mergeCell ref="DH91:DI91"/>
    <mergeCell ref="DJ91:DK91"/>
    <mergeCell ref="DL91:DM91"/>
    <mergeCell ref="DN91:DO91"/>
    <mergeCell ref="DP91:DQ91"/>
    <mergeCell ref="DR91:DS91"/>
    <mergeCell ref="DT91:DU91"/>
    <mergeCell ref="DV91:DW91"/>
    <mergeCell ref="DX91:DY91"/>
    <mergeCell ref="DZ91:EA91"/>
    <mergeCell ref="EB91:EC91"/>
    <mergeCell ref="ED91:EE91"/>
    <mergeCell ref="EF91:EG91"/>
    <mergeCell ref="EH91:EI91"/>
    <mergeCell ref="EJ91:EK91"/>
    <mergeCell ref="EL91:EM91"/>
    <mergeCell ref="EN91:EO91"/>
    <mergeCell ref="EP91:EQ91"/>
    <mergeCell ref="ER91:ES91"/>
    <mergeCell ref="ET91:EU91"/>
    <mergeCell ref="EV91:EW91"/>
    <mergeCell ref="EX91:EY91"/>
    <mergeCell ref="EZ91:FA91"/>
    <mergeCell ref="FB91:FC91"/>
    <mergeCell ref="FD91:FE91"/>
    <mergeCell ref="FF91:FG91"/>
    <mergeCell ref="FH91:FI91"/>
    <mergeCell ref="FJ91:FK91"/>
    <mergeCell ref="FL91:FM91"/>
    <mergeCell ref="FN91:FO91"/>
    <mergeCell ref="FP91:FQ91"/>
    <mergeCell ref="FR91:FS91"/>
    <mergeCell ref="FT91:FU91"/>
    <mergeCell ref="FV91:FW91"/>
    <mergeCell ref="FX91:FY91"/>
    <mergeCell ref="FZ91:GA91"/>
    <mergeCell ref="GB91:GC91"/>
    <mergeCell ref="GD91:GE91"/>
    <mergeCell ref="GF91:GG91"/>
    <mergeCell ref="GH91:GI91"/>
    <mergeCell ref="GJ91:GK91"/>
    <mergeCell ref="GL91:GM91"/>
    <mergeCell ref="GN91:GO91"/>
    <mergeCell ref="GP91:GQ91"/>
    <mergeCell ref="GR91:GS91"/>
    <mergeCell ref="GT91:GU91"/>
    <mergeCell ref="GV91:GW91"/>
    <mergeCell ref="GX91:GY91"/>
    <mergeCell ref="GZ91:HA91"/>
    <mergeCell ref="HB91:HC91"/>
    <mergeCell ref="HD91:HE91"/>
    <mergeCell ref="HF91:HG91"/>
    <mergeCell ref="HH91:HI91"/>
    <mergeCell ref="HJ91:HK91"/>
    <mergeCell ref="L92:M92"/>
    <mergeCell ref="N92:O92"/>
    <mergeCell ref="P92:Q92"/>
    <mergeCell ref="R92:S92"/>
    <mergeCell ref="T92:U92"/>
    <mergeCell ref="V92:W92"/>
    <mergeCell ref="X92:Y92"/>
    <mergeCell ref="Z92:AA92"/>
    <mergeCell ref="AB92:AC92"/>
    <mergeCell ref="AD92:AE92"/>
    <mergeCell ref="AF92:AG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BN92:BO92"/>
    <mergeCell ref="BP92:BQ92"/>
    <mergeCell ref="BR92:BS92"/>
    <mergeCell ref="BT92:BU92"/>
    <mergeCell ref="BV92:BW92"/>
    <mergeCell ref="BX92:BY92"/>
    <mergeCell ref="BZ92:CA92"/>
    <mergeCell ref="CB92:CC92"/>
    <mergeCell ref="CD92:CE92"/>
    <mergeCell ref="CF92:CG92"/>
    <mergeCell ref="CH92:CI92"/>
    <mergeCell ref="CJ92:CK92"/>
    <mergeCell ref="CL92:CM92"/>
    <mergeCell ref="CN92:CO92"/>
    <mergeCell ref="CP92:CQ92"/>
    <mergeCell ref="CR92:CS92"/>
    <mergeCell ref="CT92:CU92"/>
    <mergeCell ref="CV92:CW92"/>
    <mergeCell ref="CX92:CY92"/>
    <mergeCell ref="CZ92:DA92"/>
    <mergeCell ref="DB92:DC92"/>
    <mergeCell ref="DD92:DE92"/>
    <mergeCell ref="DF92:DG92"/>
    <mergeCell ref="DH92:DI92"/>
    <mergeCell ref="DJ92:DK92"/>
    <mergeCell ref="DL92:DM92"/>
    <mergeCell ref="DN92:DO92"/>
    <mergeCell ref="DP92:DQ92"/>
    <mergeCell ref="DR92:DS92"/>
    <mergeCell ref="DT92:DU92"/>
    <mergeCell ref="DV92:DW92"/>
    <mergeCell ref="DX92:DY92"/>
    <mergeCell ref="DZ92:EA92"/>
    <mergeCell ref="EB92:EC92"/>
    <mergeCell ref="ED92:EE92"/>
    <mergeCell ref="EF92:EG92"/>
    <mergeCell ref="EH92:EI92"/>
    <mergeCell ref="EJ92:EK92"/>
    <mergeCell ref="EL92:EM92"/>
    <mergeCell ref="EN92:EO92"/>
    <mergeCell ref="EP92:EQ92"/>
    <mergeCell ref="ER92:ES92"/>
    <mergeCell ref="ET92:EU92"/>
    <mergeCell ref="EV92:EW92"/>
    <mergeCell ref="EX92:EY92"/>
    <mergeCell ref="EZ92:FA92"/>
    <mergeCell ref="FB92:FC92"/>
    <mergeCell ref="FD92:FE92"/>
    <mergeCell ref="FF92:FG92"/>
    <mergeCell ref="FH92:FI92"/>
    <mergeCell ref="FJ92:FK92"/>
    <mergeCell ref="FL92:FM92"/>
    <mergeCell ref="FN92:FO92"/>
    <mergeCell ref="FP92:FQ92"/>
    <mergeCell ref="FR92:FS92"/>
    <mergeCell ref="FT92:FU92"/>
    <mergeCell ref="FV92:FW92"/>
    <mergeCell ref="FX92:FY92"/>
    <mergeCell ref="FZ92:GA92"/>
    <mergeCell ref="GB92:GC92"/>
    <mergeCell ref="GD92:GE92"/>
    <mergeCell ref="GF92:GG92"/>
    <mergeCell ref="GH92:GI92"/>
    <mergeCell ref="GJ92:GK92"/>
    <mergeCell ref="GL92:GM92"/>
    <mergeCell ref="GN92:GO92"/>
    <mergeCell ref="GP92:GQ92"/>
    <mergeCell ref="GR92:GS92"/>
    <mergeCell ref="GT92:GU92"/>
    <mergeCell ref="GV92:GW92"/>
    <mergeCell ref="GX92:GY92"/>
    <mergeCell ref="GZ92:HA92"/>
    <mergeCell ref="HB92:HC92"/>
    <mergeCell ref="HD92:HE92"/>
    <mergeCell ref="HF92:HG92"/>
    <mergeCell ref="HH92:HI92"/>
    <mergeCell ref="HJ92:HK92"/>
    <mergeCell ref="L93:M93"/>
    <mergeCell ref="N93:O93"/>
    <mergeCell ref="P93:Q93"/>
    <mergeCell ref="R93:S93"/>
    <mergeCell ref="T93:U93"/>
    <mergeCell ref="V93:W93"/>
    <mergeCell ref="X93:Y93"/>
    <mergeCell ref="Z93:AA93"/>
    <mergeCell ref="AB93:AC93"/>
    <mergeCell ref="AD93:AE93"/>
    <mergeCell ref="AF93:AG93"/>
    <mergeCell ref="AH93:AI93"/>
    <mergeCell ref="AJ93:AK93"/>
    <mergeCell ref="AL93:AM93"/>
    <mergeCell ref="AN93:AO93"/>
    <mergeCell ref="AP93:AQ93"/>
    <mergeCell ref="AR93:AS93"/>
    <mergeCell ref="CD93:CE93"/>
    <mergeCell ref="CF93:CG93"/>
    <mergeCell ref="CH93:CI93"/>
    <mergeCell ref="CJ93:CK93"/>
    <mergeCell ref="CL93:CM93"/>
    <mergeCell ref="CN93:CO93"/>
    <mergeCell ref="CP93:CQ93"/>
    <mergeCell ref="CR93:CS93"/>
    <mergeCell ref="A94:A101"/>
    <mergeCell ref="B94:B101"/>
    <mergeCell ref="C94:C101"/>
    <mergeCell ref="D94:D101"/>
    <mergeCell ref="E94:E101"/>
    <mergeCell ref="F94:F101"/>
    <mergeCell ref="G94:G101"/>
    <mergeCell ref="I94:I101"/>
    <mergeCell ref="J94:J101"/>
    <mergeCell ref="L94:M94"/>
    <mergeCell ref="N94:O94"/>
    <mergeCell ref="P94:Q94"/>
    <mergeCell ref="R94:S94"/>
    <mergeCell ref="T94:U94"/>
    <mergeCell ref="V94:W94"/>
    <mergeCell ref="X94:Y94"/>
    <mergeCell ref="Z94:AA94"/>
    <mergeCell ref="AB94:AC94"/>
    <mergeCell ref="AD94:AE94"/>
    <mergeCell ref="AF94:AG94"/>
    <mergeCell ref="AH94:AI94"/>
    <mergeCell ref="AJ94:AK94"/>
    <mergeCell ref="AL94:AM94"/>
    <mergeCell ref="AN94:AO94"/>
    <mergeCell ref="AP94:AQ94"/>
    <mergeCell ref="AR94:AS94"/>
    <mergeCell ref="AT94:AU94"/>
    <mergeCell ref="AV94:AW94"/>
    <mergeCell ref="AX94:AY94"/>
    <mergeCell ref="AZ94:BA94"/>
    <mergeCell ref="BB94:BC94"/>
    <mergeCell ref="BD94:BE94"/>
    <mergeCell ref="BF94:BG94"/>
    <mergeCell ref="BH94:BI94"/>
    <mergeCell ref="BJ94:BK94"/>
    <mergeCell ref="BL94:BM94"/>
    <mergeCell ref="BN94:BO94"/>
    <mergeCell ref="BP94:BQ94"/>
    <mergeCell ref="BR94:BS94"/>
    <mergeCell ref="BT94:BU94"/>
    <mergeCell ref="BV94:BW94"/>
    <mergeCell ref="BX94:BY94"/>
    <mergeCell ref="BZ94:CA94"/>
    <mergeCell ref="CB94:CC94"/>
    <mergeCell ref="CD94:CE94"/>
    <mergeCell ref="CF94:CG94"/>
    <mergeCell ref="CH94:CI94"/>
    <mergeCell ref="CJ94:CK94"/>
    <mergeCell ref="CL94:CM94"/>
    <mergeCell ref="CN94:CO94"/>
    <mergeCell ref="CP94:CQ94"/>
    <mergeCell ref="CR94:CS94"/>
    <mergeCell ref="CT94:CU94"/>
    <mergeCell ref="CV94:CW94"/>
    <mergeCell ref="CX94:CY94"/>
    <mergeCell ref="CZ94:DA94"/>
    <mergeCell ref="DB94:DC94"/>
    <mergeCell ref="DD94:DE94"/>
    <mergeCell ref="DF94:DG94"/>
    <mergeCell ref="DH94:DI94"/>
    <mergeCell ref="DJ94:DK94"/>
    <mergeCell ref="DL94:DM94"/>
    <mergeCell ref="DN94:DO94"/>
    <mergeCell ref="DP94:DQ94"/>
    <mergeCell ref="DR94:DS94"/>
    <mergeCell ref="DT94:DU94"/>
    <mergeCell ref="DV94:DW94"/>
    <mergeCell ref="DX94:DY94"/>
    <mergeCell ref="DZ94:EA94"/>
    <mergeCell ref="EB94:EC94"/>
    <mergeCell ref="ED94:EE94"/>
    <mergeCell ref="EF94:EG94"/>
    <mergeCell ref="EH94:EI94"/>
    <mergeCell ref="EJ94:EK94"/>
    <mergeCell ref="EL94:EM94"/>
    <mergeCell ref="EN94:EO94"/>
    <mergeCell ref="EP94:EQ94"/>
    <mergeCell ref="ER94:ES94"/>
    <mergeCell ref="ET94:EU94"/>
    <mergeCell ref="EV94:EW94"/>
    <mergeCell ref="EX94:EY94"/>
    <mergeCell ref="EZ94:FA94"/>
    <mergeCell ref="FB94:FC94"/>
    <mergeCell ref="FD94:FE94"/>
    <mergeCell ref="FF94:FG94"/>
    <mergeCell ref="FH94:FI94"/>
    <mergeCell ref="FJ94:FK94"/>
    <mergeCell ref="FL94:FM94"/>
    <mergeCell ref="FN94:FO94"/>
    <mergeCell ref="FP94:FQ94"/>
    <mergeCell ref="FR94:FS94"/>
    <mergeCell ref="FT94:FU94"/>
    <mergeCell ref="FV94:FW94"/>
    <mergeCell ref="FX94:FY94"/>
    <mergeCell ref="FZ94:GA94"/>
    <mergeCell ref="GB94:GC94"/>
    <mergeCell ref="GD94:GE94"/>
    <mergeCell ref="GF94:GG94"/>
    <mergeCell ref="GH94:GI94"/>
    <mergeCell ref="GJ94:GK94"/>
    <mergeCell ref="GL94:GM94"/>
    <mergeCell ref="GN94:GO94"/>
    <mergeCell ref="GP94:GQ94"/>
    <mergeCell ref="GR94:GS94"/>
    <mergeCell ref="GT94:GU94"/>
    <mergeCell ref="GV94:GW94"/>
    <mergeCell ref="GX94:GY94"/>
    <mergeCell ref="GZ94:HA94"/>
    <mergeCell ref="HB94:HC94"/>
    <mergeCell ref="HD94:HE94"/>
    <mergeCell ref="HF94:HG94"/>
    <mergeCell ref="HH94:HI94"/>
    <mergeCell ref="HJ94:HK94"/>
    <mergeCell ref="L95:M95"/>
    <mergeCell ref="N95:O95"/>
    <mergeCell ref="P95:Q95"/>
    <mergeCell ref="R95:S95"/>
    <mergeCell ref="T95:U95"/>
    <mergeCell ref="V95:W95"/>
    <mergeCell ref="X95:Y95"/>
    <mergeCell ref="Z95:AA95"/>
    <mergeCell ref="AB95:AC95"/>
    <mergeCell ref="AD95:AE95"/>
    <mergeCell ref="AF95:AG95"/>
    <mergeCell ref="AH95:AI95"/>
    <mergeCell ref="AJ95:AK95"/>
    <mergeCell ref="AL95:AM95"/>
    <mergeCell ref="AN95:AO95"/>
    <mergeCell ref="AP95:AQ95"/>
    <mergeCell ref="AR95:AS95"/>
    <mergeCell ref="AT95:AU95"/>
    <mergeCell ref="AV95:AW95"/>
    <mergeCell ref="AX95:AY95"/>
    <mergeCell ref="AZ95:BA95"/>
    <mergeCell ref="BB95:BC95"/>
    <mergeCell ref="BD95:BE95"/>
    <mergeCell ref="BF95:BG95"/>
    <mergeCell ref="BH95:BI95"/>
    <mergeCell ref="BJ95:BK95"/>
    <mergeCell ref="BL95:BM95"/>
    <mergeCell ref="BN95:BO95"/>
    <mergeCell ref="BP95:BQ95"/>
    <mergeCell ref="BR95:BS95"/>
    <mergeCell ref="BT95:BU95"/>
    <mergeCell ref="BV95:BW95"/>
    <mergeCell ref="BX95:BY95"/>
    <mergeCell ref="BZ95:CA95"/>
    <mergeCell ref="CB95:CC95"/>
    <mergeCell ref="CD95:CE95"/>
    <mergeCell ref="CF95:CG95"/>
    <mergeCell ref="CH95:CI95"/>
    <mergeCell ref="CJ95:CK95"/>
    <mergeCell ref="CL95:CM95"/>
    <mergeCell ref="CN95:CO95"/>
    <mergeCell ref="CP95:CQ95"/>
    <mergeCell ref="CR95:CS95"/>
    <mergeCell ref="CT95:CU95"/>
    <mergeCell ref="CV95:CW95"/>
    <mergeCell ref="CX95:CY95"/>
    <mergeCell ref="CZ95:DA95"/>
    <mergeCell ref="DB95:DC95"/>
    <mergeCell ref="DD95:DE95"/>
    <mergeCell ref="DF95:DG95"/>
    <mergeCell ref="DH95:DI95"/>
    <mergeCell ref="DJ95:DK95"/>
    <mergeCell ref="DL95:DM95"/>
    <mergeCell ref="DN95:DO95"/>
    <mergeCell ref="DP95:DQ95"/>
    <mergeCell ref="DR95:DS95"/>
    <mergeCell ref="DT95:DU95"/>
    <mergeCell ref="DV95:DW95"/>
    <mergeCell ref="DX95:DY95"/>
    <mergeCell ref="DZ95:EA95"/>
    <mergeCell ref="EB95:EC95"/>
    <mergeCell ref="ED95:EE95"/>
    <mergeCell ref="EF95:EG95"/>
    <mergeCell ref="EH95:EI95"/>
    <mergeCell ref="EJ95:EK95"/>
    <mergeCell ref="EL95:EM95"/>
    <mergeCell ref="EN95:EO95"/>
    <mergeCell ref="EP95:EQ95"/>
    <mergeCell ref="ER95:ES95"/>
    <mergeCell ref="ET95:EU95"/>
    <mergeCell ref="EV95:EW95"/>
    <mergeCell ref="EX95:EY95"/>
    <mergeCell ref="EZ95:FA95"/>
    <mergeCell ref="FB95:FC95"/>
    <mergeCell ref="FD95:FE95"/>
    <mergeCell ref="FF95:FG95"/>
    <mergeCell ref="FH95:FI95"/>
    <mergeCell ref="FJ95:FK95"/>
    <mergeCell ref="FL95:FM95"/>
    <mergeCell ref="FN95:FO95"/>
    <mergeCell ref="FP95:FQ95"/>
    <mergeCell ref="FR95:FS95"/>
    <mergeCell ref="FT95:FU95"/>
    <mergeCell ref="FV95:FW95"/>
    <mergeCell ref="FX95:FY95"/>
    <mergeCell ref="FZ95:GA95"/>
    <mergeCell ref="GB95:GC95"/>
    <mergeCell ref="GD95:GE95"/>
    <mergeCell ref="GF95:GG95"/>
    <mergeCell ref="GH95:GI95"/>
    <mergeCell ref="GJ95:GK95"/>
    <mergeCell ref="GL95:GM95"/>
    <mergeCell ref="GN95:GO95"/>
    <mergeCell ref="GP95:GQ95"/>
    <mergeCell ref="GR95:GS95"/>
    <mergeCell ref="GT95:GU95"/>
    <mergeCell ref="GV95:GW95"/>
    <mergeCell ref="GX95:GY95"/>
    <mergeCell ref="GZ95:HA95"/>
    <mergeCell ref="HB95:HC95"/>
    <mergeCell ref="HD95:HE95"/>
    <mergeCell ref="HF95:HG95"/>
    <mergeCell ref="HH95:HI95"/>
    <mergeCell ref="HJ95:HK95"/>
    <mergeCell ref="L96:M96"/>
    <mergeCell ref="N96:O96"/>
    <mergeCell ref="P96:Q96"/>
    <mergeCell ref="R96:S96"/>
    <mergeCell ref="T96:U96"/>
    <mergeCell ref="V96:W96"/>
    <mergeCell ref="X96:Y96"/>
    <mergeCell ref="Z96:AA96"/>
    <mergeCell ref="AB96:AC96"/>
    <mergeCell ref="AD96:AE96"/>
    <mergeCell ref="AF96:AG96"/>
    <mergeCell ref="AH96:AI96"/>
    <mergeCell ref="AJ96:AK96"/>
    <mergeCell ref="AL96:AM96"/>
    <mergeCell ref="AN96:AO96"/>
    <mergeCell ref="AP96:AQ96"/>
    <mergeCell ref="AR96:AS96"/>
    <mergeCell ref="AT96:AU96"/>
    <mergeCell ref="AV96:AW96"/>
    <mergeCell ref="AX96:AY96"/>
    <mergeCell ref="AZ96:BA96"/>
    <mergeCell ref="BB96:BC96"/>
    <mergeCell ref="BD96:BE96"/>
    <mergeCell ref="BF96:BG96"/>
    <mergeCell ref="BH96:BI96"/>
    <mergeCell ref="BJ96:BK96"/>
    <mergeCell ref="BL96:BM96"/>
    <mergeCell ref="BN96:BO96"/>
    <mergeCell ref="BP96:BQ96"/>
    <mergeCell ref="BR96:BS96"/>
    <mergeCell ref="BT96:BU96"/>
    <mergeCell ref="BV96:BW96"/>
    <mergeCell ref="BX96:BY96"/>
    <mergeCell ref="BZ96:CA96"/>
    <mergeCell ref="CB96:CC96"/>
    <mergeCell ref="CD96:CE96"/>
    <mergeCell ref="CF96:CG96"/>
    <mergeCell ref="CH96:CI96"/>
    <mergeCell ref="CJ96:CK96"/>
    <mergeCell ref="CL96:CM96"/>
    <mergeCell ref="CN96:CO96"/>
    <mergeCell ref="CP96:CQ96"/>
    <mergeCell ref="CR96:CS96"/>
    <mergeCell ref="CT96:CU96"/>
    <mergeCell ref="CV96:CW96"/>
    <mergeCell ref="CX96:CY96"/>
    <mergeCell ref="CZ96:DA96"/>
    <mergeCell ref="DB96:DC96"/>
    <mergeCell ref="DD96:DE96"/>
    <mergeCell ref="DF96:DG96"/>
    <mergeCell ref="DH96:DI96"/>
    <mergeCell ref="DJ96:DK96"/>
    <mergeCell ref="DL96:DM96"/>
    <mergeCell ref="DN96:DO96"/>
    <mergeCell ref="DP96:DQ96"/>
    <mergeCell ref="DR96:DS96"/>
    <mergeCell ref="DT96:DU96"/>
    <mergeCell ref="DV96:DW96"/>
    <mergeCell ref="DX96:DY96"/>
    <mergeCell ref="DZ96:EA96"/>
    <mergeCell ref="EB96:EC96"/>
    <mergeCell ref="ED96:EE96"/>
    <mergeCell ref="EF96:EG96"/>
    <mergeCell ref="EH96:EI96"/>
    <mergeCell ref="EJ96:EK96"/>
    <mergeCell ref="EL96:EM96"/>
    <mergeCell ref="EN96:EO96"/>
    <mergeCell ref="EP96:EQ96"/>
    <mergeCell ref="ER96:ES96"/>
    <mergeCell ref="ET96:EU96"/>
    <mergeCell ref="EV96:EW96"/>
    <mergeCell ref="EX96:EY96"/>
    <mergeCell ref="EZ96:FA96"/>
    <mergeCell ref="FB96:FC96"/>
    <mergeCell ref="FD96:FE96"/>
    <mergeCell ref="FF96:FG96"/>
    <mergeCell ref="FH96:FI96"/>
    <mergeCell ref="FJ96:FK96"/>
    <mergeCell ref="FL96:FM96"/>
    <mergeCell ref="FN96:FO96"/>
    <mergeCell ref="FP96:FQ96"/>
    <mergeCell ref="FR96:FS96"/>
    <mergeCell ref="FT96:FU96"/>
    <mergeCell ref="FV96:FW96"/>
    <mergeCell ref="FX96:FY96"/>
    <mergeCell ref="FZ96:GA96"/>
    <mergeCell ref="GB96:GC96"/>
    <mergeCell ref="GD96:GE96"/>
    <mergeCell ref="GF96:GG96"/>
    <mergeCell ref="GH96:GI96"/>
    <mergeCell ref="GJ96:GK96"/>
    <mergeCell ref="GL96:GM96"/>
    <mergeCell ref="GN96:GO96"/>
    <mergeCell ref="GP96:GQ96"/>
    <mergeCell ref="GR96:GS96"/>
    <mergeCell ref="GT96:GU96"/>
    <mergeCell ref="GV96:GW96"/>
    <mergeCell ref="GX96:GY96"/>
    <mergeCell ref="GZ96:HA96"/>
    <mergeCell ref="HB96:HC96"/>
    <mergeCell ref="HD96:HE96"/>
    <mergeCell ref="HF96:HG96"/>
    <mergeCell ref="HH96:HI96"/>
    <mergeCell ref="HJ96:HK96"/>
    <mergeCell ref="L97:M97"/>
    <mergeCell ref="N97:O97"/>
    <mergeCell ref="P97:Q97"/>
    <mergeCell ref="R97:S97"/>
    <mergeCell ref="T97:U97"/>
    <mergeCell ref="V97:W97"/>
    <mergeCell ref="X97:Y97"/>
    <mergeCell ref="Z97:AA97"/>
    <mergeCell ref="AB97:AC97"/>
    <mergeCell ref="AD97:AE97"/>
    <mergeCell ref="AF97:AG97"/>
    <mergeCell ref="AH97:AI97"/>
    <mergeCell ref="AJ97:AK97"/>
    <mergeCell ref="AL97:AM97"/>
    <mergeCell ref="AN97:AO97"/>
    <mergeCell ref="AP97:AQ97"/>
    <mergeCell ref="AR97:AS97"/>
    <mergeCell ref="AT97:AU97"/>
    <mergeCell ref="AV97:AW97"/>
    <mergeCell ref="AX97:AY97"/>
    <mergeCell ref="AZ97:BA97"/>
    <mergeCell ref="BB97:BC97"/>
    <mergeCell ref="BD97:BE97"/>
    <mergeCell ref="BF97:BG97"/>
    <mergeCell ref="BH97:BI97"/>
    <mergeCell ref="BJ97:BK97"/>
    <mergeCell ref="BL97:BM97"/>
    <mergeCell ref="BN97:BO97"/>
    <mergeCell ref="BP97:BQ97"/>
    <mergeCell ref="BR97:BS97"/>
    <mergeCell ref="BT97:BU97"/>
    <mergeCell ref="BV97:BW97"/>
    <mergeCell ref="BX97:BY97"/>
    <mergeCell ref="BZ97:CA97"/>
    <mergeCell ref="CB97:CC97"/>
    <mergeCell ref="CD97:CE97"/>
    <mergeCell ref="CF97:CG97"/>
    <mergeCell ref="CH97:CI97"/>
    <mergeCell ref="CJ97:CK97"/>
    <mergeCell ref="CL97:CM97"/>
    <mergeCell ref="CN97:CO97"/>
    <mergeCell ref="CP97:CQ97"/>
    <mergeCell ref="CR97:CS97"/>
    <mergeCell ref="CT97:CU97"/>
    <mergeCell ref="CV97:CW97"/>
    <mergeCell ref="CX97:CY97"/>
    <mergeCell ref="CZ97:DA97"/>
    <mergeCell ref="DB97:DC97"/>
    <mergeCell ref="DD97:DE97"/>
    <mergeCell ref="DF97:DG97"/>
    <mergeCell ref="DH97:DI97"/>
    <mergeCell ref="DJ97:DK97"/>
    <mergeCell ref="DL97:DM97"/>
    <mergeCell ref="DN97:DO97"/>
    <mergeCell ref="DP97:DQ97"/>
    <mergeCell ref="DR97:DS97"/>
    <mergeCell ref="DT97:DU97"/>
    <mergeCell ref="DV97:DW97"/>
    <mergeCell ref="DX97:DY97"/>
    <mergeCell ref="DZ97:EA97"/>
    <mergeCell ref="EB97:EC97"/>
    <mergeCell ref="ED97:EE97"/>
    <mergeCell ref="EF97:EG97"/>
    <mergeCell ref="EH97:EI97"/>
    <mergeCell ref="EJ97:EK97"/>
    <mergeCell ref="EL97:EM97"/>
    <mergeCell ref="EN97:EO97"/>
    <mergeCell ref="EP97:EQ97"/>
    <mergeCell ref="ER97:ES97"/>
    <mergeCell ref="ET97:EU97"/>
    <mergeCell ref="EV97:EW97"/>
    <mergeCell ref="EX97:EY97"/>
    <mergeCell ref="EZ97:FA97"/>
    <mergeCell ref="FB97:FC97"/>
    <mergeCell ref="FD97:FE97"/>
    <mergeCell ref="FF97:FG97"/>
    <mergeCell ref="FH97:FI97"/>
    <mergeCell ref="FJ97:FK97"/>
    <mergeCell ref="FL97:FM97"/>
    <mergeCell ref="FN97:FO97"/>
    <mergeCell ref="FP97:FQ97"/>
    <mergeCell ref="FR97:FS97"/>
    <mergeCell ref="FT97:FU97"/>
    <mergeCell ref="FV97:FW97"/>
    <mergeCell ref="FX97:FY97"/>
    <mergeCell ref="FZ97:GA97"/>
    <mergeCell ref="GB97:GC97"/>
    <mergeCell ref="GD97:GE97"/>
    <mergeCell ref="GF97:GG97"/>
    <mergeCell ref="GH97:GI97"/>
    <mergeCell ref="GJ97:GK97"/>
    <mergeCell ref="GL97:GM97"/>
    <mergeCell ref="GN97:GO97"/>
    <mergeCell ref="GP97:GQ97"/>
    <mergeCell ref="GR97:GS97"/>
    <mergeCell ref="GT97:GU97"/>
    <mergeCell ref="GV97:GW97"/>
    <mergeCell ref="GX97:GY97"/>
    <mergeCell ref="GZ97:HA97"/>
    <mergeCell ref="HB97:HC97"/>
    <mergeCell ref="HD97:HE97"/>
    <mergeCell ref="HF97:HG97"/>
    <mergeCell ref="HH97:HI97"/>
    <mergeCell ref="HJ97:HK97"/>
    <mergeCell ref="L98:M98"/>
    <mergeCell ref="N98:O98"/>
    <mergeCell ref="P98:Q98"/>
    <mergeCell ref="R98:S98"/>
    <mergeCell ref="T98:U98"/>
    <mergeCell ref="V98:W98"/>
    <mergeCell ref="X98:Y98"/>
    <mergeCell ref="Z98:AA98"/>
    <mergeCell ref="AB98:AC98"/>
    <mergeCell ref="AD98:AE98"/>
    <mergeCell ref="AF98:AG98"/>
    <mergeCell ref="AH98:AI98"/>
    <mergeCell ref="AJ98:AK98"/>
    <mergeCell ref="AL98:AM98"/>
    <mergeCell ref="AN98:AO98"/>
    <mergeCell ref="AP98:AQ98"/>
    <mergeCell ref="AR98:AS98"/>
    <mergeCell ref="AT98:AU98"/>
    <mergeCell ref="AV98:AW98"/>
    <mergeCell ref="AX98:AY98"/>
    <mergeCell ref="AZ98:BA98"/>
    <mergeCell ref="BB98:BC98"/>
    <mergeCell ref="BD98:BE98"/>
    <mergeCell ref="BF98:BG98"/>
    <mergeCell ref="BH98:BI98"/>
    <mergeCell ref="BJ98:BK98"/>
    <mergeCell ref="BL98:BM98"/>
    <mergeCell ref="BN98:BO98"/>
    <mergeCell ref="BP98:BQ98"/>
    <mergeCell ref="BR98:BS98"/>
    <mergeCell ref="BT98:BU98"/>
    <mergeCell ref="BV98:BW98"/>
    <mergeCell ref="BX98:BY98"/>
    <mergeCell ref="BZ98:CA98"/>
    <mergeCell ref="CB98:CC98"/>
    <mergeCell ref="CD98:CE98"/>
    <mergeCell ref="CF98:CG98"/>
    <mergeCell ref="CH98:CI98"/>
    <mergeCell ref="CJ98:CK98"/>
    <mergeCell ref="CL98:CM98"/>
    <mergeCell ref="CN98:CO98"/>
    <mergeCell ref="CP98:CQ98"/>
    <mergeCell ref="CR98:CS98"/>
    <mergeCell ref="CT98:CU98"/>
    <mergeCell ref="CV98:CW98"/>
    <mergeCell ref="CX98:CY98"/>
    <mergeCell ref="CZ98:DA98"/>
    <mergeCell ref="DB98:DC98"/>
    <mergeCell ref="DD98:DE98"/>
    <mergeCell ref="DF98:DG98"/>
    <mergeCell ref="DH98:DI98"/>
    <mergeCell ref="DJ98:DK98"/>
    <mergeCell ref="DL98:DM98"/>
    <mergeCell ref="DN98:DO98"/>
    <mergeCell ref="DP98:DQ98"/>
    <mergeCell ref="DR98:DS98"/>
    <mergeCell ref="DT98:DU98"/>
    <mergeCell ref="DV98:DW98"/>
    <mergeCell ref="DX98:DY98"/>
    <mergeCell ref="DZ98:EA98"/>
    <mergeCell ref="EB98:EC98"/>
    <mergeCell ref="ED98:EE98"/>
    <mergeCell ref="EF98:EG98"/>
    <mergeCell ref="EH98:EI98"/>
    <mergeCell ref="EJ98:EK98"/>
    <mergeCell ref="EL98:EM98"/>
    <mergeCell ref="EN98:EO98"/>
    <mergeCell ref="EP98:EQ98"/>
    <mergeCell ref="ER98:ES98"/>
    <mergeCell ref="ET98:EU98"/>
    <mergeCell ref="EV98:EW98"/>
    <mergeCell ref="EX98:EY98"/>
    <mergeCell ref="EZ98:FA98"/>
    <mergeCell ref="FB98:FC98"/>
    <mergeCell ref="FD98:FE98"/>
    <mergeCell ref="FF98:FG98"/>
    <mergeCell ref="FH98:FI98"/>
    <mergeCell ref="FJ98:FK98"/>
    <mergeCell ref="FL98:FM98"/>
    <mergeCell ref="FN98:FO98"/>
    <mergeCell ref="FP98:FQ98"/>
    <mergeCell ref="FR98:FS98"/>
    <mergeCell ref="FT98:FU98"/>
    <mergeCell ref="FV98:FW98"/>
    <mergeCell ref="FX98:FY98"/>
    <mergeCell ref="FZ98:GA98"/>
    <mergeCell ref="GB98:GC98"/>
    <mergeCell ref="GD98:GE98"/>
    <mergeCell ref="GF98:GG98"/>
    <mergeCell ref="GH98:GI98"/>
    <mergeCell ref="GJ98:GK98"/>
    <mergeCell ref="GL98:GM98"/>
    <mergeCell ref="GN98:GO98"/>
    <mergeCell ref="GP98:GQ98"/>
    <mergeCell ref="GR98:GS98"/>
    <mergeCell ref="GT98:GU98"/>
    <mergeCell ref="GV98:GW98"/>
    <mergeCell ref="GX98:GY98"/>
    <mergeCell ref="GZ98:HA98"/>
    <mergeCell ref="HB98:HC98"/>
    <mergeCell ref="HD98:HE98"/>
    <mergeCell ref="HF98:HG98"/>
    <mergeCell ref="HH98:HI98"/>
    <mergeCell ref="HJ98:HK98"/>
    <mergeCell ref="L99:M99"/>
    <mergeCell ref="N99:O99"/>
    <mergeCell ref="P99:Q99"/>
    <mergeCell ref="R99:S99"/>
    <mergeCell ref="T99:U99"/>
    <mergeCell ref="V99:W99"/>
    <mergeCell ref="X99:Y99"/>
    <mergeCell ref="Z99:AA99"/>
    <mergeCell ref="AB99:AC99"/>
    <mergeCell ref="AD99:AE99"/>
    <mergeCell ref="AF99:AG99"/>
    <mergeCell ref="AH99:AI99"/>
    <mergeCell ref="AJ99:AK99"/>
    <mergeCell ref="AL99:AM99"/>
    <mergeCell ref="AN99:AO99"/>
    <mergeCell ref="AP99:AQ99"/>
    <mergeCell ref="AR99:AS99"/>
    <mergeCell ref="AT99:AU99"/>
    <mergeCell ref="AV99:AW99"/>
    <mergeCell ref="AX99:AY99"/>
    <mergeCell ref="AZ99:BA99"/>
    <mergeCell ref="BB99:BC99"/>
    <mergeCell ref="BD99:BE99"/>
    <mergeCell ref="BF99:BG99"/>
    <mergeCell ref="BH99:BI99"/>
    <mergeCell ref="BJ99:BK99"/>
    <mergeCell ref="BL99:BM99"/>
    <mergeCell ref="BN99:BO99"/>
    <mergeCell ref="BP99:BQ99"/>
    <mergeCell ref="BR99:BS99"/>
    <mergeCell ref="BT99:BU99"/>
    <mergeCell ref="BV99:BW99"/>
    <mergeCell ref="BX99:BY99"/>
    <mergeCell ref="BZ99:CA99"/>
    <mergeCell ref="CB99:CC99"/>
    <mergeCell ref="CD99:CE99"/>
    <mergeCell ref="CF99:CG99"/>
    <mergeCell ref="CH99:CI99"/>
    <mergeCell ref="CJ99:CK99"/>
    <mergeCell ref="CL99:CM99"/>
    <mergeCell ref="CN99:CO99"/>
    <mergeCell ref="CP99:CQ99"/>
    <mergeCell ref="CR99:CS99"/>
    <mergeCell ref="CT99:CU99"/>
    <mergeCell ref="CV99:CW99"/>
    <mergeCell ref="CX99:CY99"/>
    <mergeCell ref="CZ99:DA99"/>
    <mergeCell ref="DB99:DC99"/>
    <mergeCell ref="DD99:DE99"/>
    <mergeCell ref="DF99:DG99"/>
    <mergeCell ref="DH99:DI99"/>
    <mergeCell ref="DJ99:DK99"/>
    <mergeCell ref="DL99:DM99"/>
    <mergeCell ref="DN99:DO99"/>
    <mergeCell ref="DP99:DQ99"/>
    <mergeCell ref="DR99:DS99"/>
    <mergeCell ref="DT99:DU99"/>
    <mergeCell ref="DV99:DW99"/>
    <mergeCell ref="DX99:DY99"/>
    <mergeCell ref="DZ99:EA99"/>
    <mergeCell ref="EB99:EC99"/>
    <mergeCell ref="ED99:EE99"/>
    <mergeCell ref="EF99:EG99"/>
    <mergeCell ref="EH99:EI99"/>
    <mergeCell ref="EJ99:EK99"/>
    <mergeCell ref="EL99:EM99"/>
    <mergeCell ref="EN99:EO99"/>
    <mergeCell ref="EP99:EQ99"/>
    <mergeCell ref="ER99:ES99"/>
    <mergeCell ref="ET99:EU99"/>
    <mergeCell ref="EV99:EW99"/>
    <mergeCell ref="EX99:EY99"/>
    <mergeCell ref="EZ99:FA99"/>
    <mergeCell ref="FB99:FC99"/>
    <mergeCell ref="FD99:FE99"/>
    <mergeCell ref="FF99:FG99"/>
    <mergeCell ref="FH99:FI99"/>
    <mergeCell ref="FJ99:FK99"/>
    <mergeCell ref="FL99:FM99"/>
    <mergeCell ref="FN99:FO99"/>
    <mergeCell ref="FP99:FQ99"/>
    <mergeCell ref="FR99:FS99"/>
    <mergeCell ref="FT99:FU99"/>
    <mergeCell ref="FV99:FW99"/>
    <mergeCell ref="FX99:FY99"/>
    <mergeCell ref="FZ99:GA99"/>
    <mergeCell ref="GB99:GC99"/>
    <mergeCell ref="GD99:GE99"/>
    <mergeCell ref="GF99:GG99"/>
    <mergeCell ref="GH99:GI99"/>
    <mergeCell ref="GJ99:GK99"/>
    <mergeCell ref="GL99:GM99"/>
    <mergeCell ref="GN99:GO99"/>
    <mergeCell ref="GP99:GQ99"/>
    <mergeCell ref="GR99:GS99"/>
    <mergeCell ref="GT99:GU99"/>
    <mergeCell ref="GV99:GW99"/>
    <mergeCell ref="GX99:GY99"/>
    <mergeCell ref="GZ99:HA99"/>
    <mergeCell ref="HB99:HC99"/>
    <mergeCell ref="HD99:HE99"/>
    <mergeCell ref="HF99:HG99"/>
    <mergeCell ref="HH99:HI99"/>
    <mergeCell ref="HJ99:HK99"/>
    <mergeCell ref="L100:M100"/>
    <mergeCell ref="N100:O100"/>
    <mergeCell ref="P100:Q100"/>
    <mergeCell ref="R100:S100"/>
    <mergeCell ref="T100:U100"/>
    <mergeCell ref="V100:W100"/>
    <mergeCell ref="X100:Y100"/>
    <mergeCell ref="Z100:AA100"/>
    <mergeCell ref="AB100:AC100"/>
    <mergeCell ref="AD100:AE100"/>
    <mergeCell ref="AF100:AG100"/>
    <mergeCell ref="AH100:AI100"/>
    <mergeCell ref="AJ100:AK100"/>
    <mergeCell ref="AL100:AM100"/>
    <mergeCell ref="AN100:AO100"/>
    <mergeCell ref="AP100:AQ100"/>
    <mergeCell ref="AR100:AS100"/>
    <mergeCell ref="AT100:AU100"/>
    <mergeCell ref="AV100:AW100"/>
    <mergeCell ref="AX100:AY100"/>
    <mergeCell ref="AZ100:BA100"/>
    <mergeCell ref="BB100:BC100"/>
    <mergeCell ref="BD100:BE100"/>
    <mergeCell ref="BF100:BG100"/>
    <mergeCell ref="BH100:BI100"/>
    <mergeCell ref="BJ100:BK100"/>
    <mergeCell ref="BL100:BM100"/>
    <mergeCell ref="BN100:BO100"/>
    <mergeCell ref="BP100:BQ100"/>
    <mergeCell ref="BR100:BS100"/>
    <mergeCell ref="BT100:BU100"/>
    <mergeCell ref="BV100:BW100"/>
    <mergeCell ref="BX100:BY100"/>
    <mergeCell ref="BZ100:CA100"/>
    <mergeCell ref="CB100:CC100"/>
    <mergeCell ref="CD100:CE100"/>
    <mergeCell ref="CF100:CG100"/>
    <mergeCell ref="CH100:CI100"/>
    <mergeCell ref="CJ100:CK100"/>
    <mergeCell ref="CL100:CM100"/>
    <mergeCell ref="CN100:CO100"/>
    <mergeCell ref="CP100:CQ100"/>
    <mergeCell ref="CR100:CS100"/>
    <mergeCell ref="CT100:CU100"/>
    <mergeCell ref="CV100:CW100"/>
    <mergeCell ref="CX100:CY100"/>
    <mergeCell ref="CZ100:DA100"/>
    <mergeCell ref="DB100:DC100"/>
    <mergeCell ref="DD100:DE100"/>
    <mergeCell ref="DF100:DG100"/>
    <mergeCell ref="DH100:DI100"/>
    <mergeCell ref="DJ100:DK100"/>
    <mergeCell ref="DL100:DM100"/>
    <mergeCell ref="DN100:DO100"/>
    <mergeCell ref="DP100:DQ100"/>
    <mergeCell ref="DR100:DS100"/>
    <mergeCell ref="DT100:DU100"/>
    <mergeCell ref="DV100:DW100"/>
    <mergeCell ref="DX100:DY100"/>
    <mergeCell ref="DZ100:EA100"/>
    <mergeCell ref="EB100:EC100"/>
    <mergeCell ref="ED100:EE100"/>
    <mergeCell ref="EF100:EG100"/>
    <mergeCell ref="EH100:EI100"/>
    <mergeCell ref="EJ100:EK100"/>
    <mergeCell ref="EL100:EM100"/>
    <mergeCell ref="EN100:EO100"/>
    <mergeCell ref="EP100:EQ100"/>
    <mergeCell ref="ER100:ES100"/>
    <mergeCell ref="ET100:EU100"/>
    <mergeCell ref="EV100:EW100"/>
    <mergeCell ref="EX100:EY100"/>
    <mergeCell ref="EZ100:FA100"/>
    <mergeCell ref="FB100:FC100"/>
    <mergeCell ref="FD100:FE100"/>
    <mergeCell ref="FF100:FG100"/>
    <mergeCell ref="FH100:FI100"/>
    <mergeCell ref="FJ100:FK100"/>
    <mergeCell ref="FL100:FM100"/>
    <mergeCell ref="FN100:FO100"/>
    <mergeCell ref="FP100:FQ100"/>
    <mergeCell ref="FR100:FS100"/>
    <mergeCell ref="FT100:FU100"/>
    <mergeCell ref="FV100:FW100"/>
    <mergeCell ref="FX100:FY100"/>
    <mergeCell ref="FZ100:GA100"/>
    <mergeCell ref="GB100:GC100"/>
    <mergeCell ref="GD100:GE100"/>
    <mergeCell ref="GF100:GG100"/>
    <mergeCell ref="GH100:GI100"/>
    <mergeCell ref="GJ100:GK100"/>
    <mergeCell ref="GL100:GM100"/>
    <mergeCell ref="GN100:GO100"/>
    <mergeCell ref="GP100:GQ100"/>
    <mergeCell ref="GR100:GS100"/>
    <mergeCell ref="GT100:GU100"/>
    <mergeCell ref="GV100:GW100"/>
    <mergeCell ref="GX100:GY100"/>
    <mergeCell ref="GZ100:HA100"/>
    <mergeCell ref="HB100:HC100"/>
    <mergeCell ref="HD100:HE100"/>
    <mergeCell ref="HF100:HG100"/>
    <mergeCell ref="HH100:HI100"/>
    <mergeCell ref="HJ100:HK100"/>
    <mergeCell ref="L101:M101"/>
    <mergeCell ref="N101:O101"/>
    <mergeCell ref="P101:Q101"/>
    <mergeCell ref="R101:S101"/>
    <mergeCell ref="T101:U101"/>
    <mergeCell ref="V101:W101"/>
    <mergeCell ref="X101:Y101"/>
    <mergeCell ref="Z101:AA101"/>
    <mergeCell ref="AB101:AC101"/>
    <mergeCell ref="AD101:AE101"/>
    <mergeCell ref="AF101:AG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BN101:BO101"/>
    <mergeCell ref="BP101:BQ101"/>
    <mergeCell ref="BR101:BS101"/>
    <mergeCell ref="BT101:BU101"/>
    <mergeCell ref="BV101:BW101"/>
    <mergeCell ref="BX101:BY101"/>
    <mergeCell ref="BZ101:CA101"/>
    <mergeCell ref="CB101:CC101"/>
    <mergeCell ref="CD101:CE101"/>
    <mergeCell ref="CF101:CG101"/>
    <mergeCell ref="CH101:CI101"/>
    <mergeCell ref="CJ101:CK101"/>
    <mergeCell ref="CL101:CM101"/>
    <mergeCell ref="CN101:CO101"/>
    <mergeCell ref="CP101:CQ101"/>
    <mergeCell ref="CR101:CS101"/>
    <mergeCell ref="CT101:CU101"/>
    <mergeCell ref="CV101:CW101"/>
    <mergeCell ref="CX101:CY101"/>
    <mergeCell ref="CZ101:DA101"/>
    <mergeCell ref="DB101:DC101"/>
    <mergeCell ref="DD101:DE101"/>
    <mergeCell ref="DF101:DG101"/>
    <mergeCell ref="DH101:DI101"/>
    <mergeCell ref="DJ101:DK101"/>
    <mergeCell ref="DL101:DM101"/>
    <mergeCell ref="DN101:DO101"/>
    <mergeCell ref="DP101:DQ101"/>
    <mergeCell ref="DR101:DS101"/>
    <mergeCell ref="DT101:DU101"/>
    <mergeCell ref="DV101:DW101"/>
    <mergeCell ref="DX101:DY101"/>
    <mergeCell ref="DZ101:EA101"/>
    <mergeCell ref="EB101:EC101"/>
    <mergeCell ref="ED101:EE101"/>
    <mergeCell ref="EF101:EG101"/>
    <mergeCell ref="EH101:EI101"/>
    <mergeCell ref="EJ101:EK101"/>
    <mergeCell ref="EL101:EM101"/>
    <mergeCell ref="EN101:EO101"/>
    <mergeCell ref="EP101:EQ101"/>
    <mergeCell ref="ER101:ES101"/>
    <mergeCell ref="ET101:EU101"/>
    <mergeCell ref="EV101:EW101"/>
    <mergeCell ref="EX101:EY101"/>
    <mergeCell ref="EZ101:FA101"/>
    <mergeCell ref="FB101:FC101"/>
    <mergeCell ref="FD101:FE101"/>
    <mergeCell ref="FF101:FG101"/>
    <mergeCell ref="FH101:FI101"/>
    <mergeCell ref="FJ101:FK101"/>
    <mergeCell ref="FL101:FM101"/>
    <mergeCell ref="FN101:FO101"/>
    <mergeCell ref="FP101:FQ101"/>
    <mergeCell ref="FR101:FS101"/>
    <mergeCell ref="FT101:FU101"/>
    <mergeCell ref="FV101:FW101"/>
    <mergeCell ref="FX101:FY101"/>
    <mergeCell ref="FZ101:GA101"/>
    <mergeCell ref="GB101:GC101"/>
    <mergeCell ref="GD101:GE101"/>
    <mergeCell ref="GF101:GG101"/>
    <mergeCell ref="GH101:GI101"/>
    <mergeCell ref="GJ101:GK101"/>
    <mergeCell ref="GL101:GM101"/>
    <mergeCell ref="GN101:GO101"/>
    <mergeCell ref="GP101:GQ101"/>
    <mergeCell ref="GR101:GS101"/>
    <mergeCell ref="GT101:GU101"/>
    <mergeCell ref="GV101:GW101"/>
    <mergeCell ref="GX101:GY101"/>
    <mergeCell ref="GZ101:HA101"/>
    <mergeCell ref="HB101:HC101"/>
    <mergeCell ref="HD101:HE101"/>
    <mergeCell ref="HF101:HG101"/>
    <mergeCell ref="HH101:HI101"/>
    <mergeCell ref="HJ101:HK101"/>
    <mergeCell ref="L102:M102"/>
    <mergeCell ref="N102:O102"/>
    <mergeCell ref="P102:Q102"/>
    <mergeCell ref="R102:S102"/>
    <mergeCell ref="T102:U102"/>
    <mergeCell ref="V102:W102"/>
    <mergeCell ref="X102:Y102"/>
    <mergeCell ref="Z102:AA102"/>
    <mergeCell ref="AB102:AC102"/>
    <mergeCell ref="AD102:AE102"/>
    <mergeCell ref="AF102:AG102"/>
    <mergeCell ref="AH102:AI102"/>
    <mergeCell ref="AJ102:AK102"/>
    <mergeCell ref="AL102:AM102"/>
    <mergeCell ref="AN102:AO102"/>
    <mergeCell ref="AP102:AQ102"/>
    <mergeCell ref="AR102:AS102"/>
    <mergeCell ref="CD102:CE102"/>
    <mergeCell ref="CF102:CG102"/>
    <mergeCell ref="CH102:CI102"/>
    <mergeCell ref="CJ102:CK102"/>
    <mergeCell ref="CL102:CM102"/>
    <mergeCell ref="CN102:CO102"/>
    <mergeCell ref="CP102:CQ102"/>
    <mergeCell ref="CR102:CS102"/>
    <mergeCell ref="A103:A110"/>
    <mergeCell ref="B103:B110"/>
    <mergeCell ref="C103:C110"/>
    <mergeCell ref="D103:D110"/>
    <mergeCell ref="E103:E110"/>
    <mergeCell ref="F103:F110"/>
    <mergeCell ref="G103:G110"/>
    <mergeCell ref="I103:I110"/>
    <mergeCell ref="J103:J110"/>
    <mergeCell ref="L103:M103"/>
    <mergeCell ref="N103:O103"/>
    <mergeCell ref="P103:Q103"/>
    <mergeCell ref="R103:S103"/>
    <mergeCell ref="T103:U103"/>
    <mergeCell ref="V103:W103"/>
    <mergeCell ref="X103:Y103"/>
    <mergeCell ref="Z103:AA103"/>
    <mergeCell ref="AB103:AC103"/>
    <mergeCell ref="AD103:AE103"/>
    <mergeCell ref="AF103:AG103"/>
    <mergeCell ref="AH103:AI103"/>
    <mergeCell ref="AJ103:AK103"/>
    <mergeCell ref="AL103:AM103"/>
    <mergeCell ref="AN103:AO103"/>
    <mergeCell ref="AP103:AQ103"/>
    <mergeCell ref="AR103:AS103"/>
    <mergeCell ref="AT103:AU103"/>
    <mergeCell ref="AV103:AW103"/>
    <mergeCell ref="AX103:AY103"/>
    <mergeCell ref="AZ103:BA103"/>
    <mergeCell ref="BB103:BC103"/>
    <mergeCell ref="BD103:BE103"/>
    <mergeCell ref="BF103:BG103"/>
    <mergeCell ref="BH103:BI103"/>
    <mergeCell ref="BJ103:BK103"/>
    <mergeCell ref="BL103:BM103"/>
    <mergeCell ref="BN103:BO103"/>
    <mergeCell ref="BP103:BQ103"/>
    <mergeCell ref="BR103:BS103"/>
    <mergeCell ref="BT103:BU103"/>
    <mergeCell ref="BV103:BW103"/>
    <mergeCell ref="BX103:BY103"/>
    <mergeCell ref="BZ103:CA103"/>
    <mergeCell ref="CB103:CC103"/>
    <mergeCell ref="CD103:CE103"/>
    <mergeCell ref="CF103:CG103"/>
    <mergeCell ref="CH103:CI103"/>
    <mergeCell ref="CJ103:CK103"/>
    <mergeCell ref="CL103:CM103"/>
    <mergeCell ref="CN103:CO103"/>
    <mergeCell ref="CP103:CQ103"/>
    <mergeCell ref="CR103:CS103"/>
    <mergeCell ref="CT103:CU103"/>
    <mergeCell ref="CV103:CW103"/>
    <mergeCell ref="CX103:CY103"/>
    <mergeCell ref="CZ103:DA103"/>
    <mergeCell ref="DB103:DC103"/>
    <mergeCell ref="DD103:DE103"/>
    <mergeCell ref="DF103:DG103"/>
    <mergeCell ref="DH103:DI103"/>
    <mergeCell ref="DJ103:DK103"/>
    <mergeCell ref="DL103:DM103"/>
    <mergeCell ref="DN103:DO103"/>
    <mergeCell ref="DP103:DQ103"/>
    <mergeCell ref="DR103:DS103"/>
    <mergeCell ref="DT103:DU103"/>
    <mergeCell ref="DV103:DW103"/>
    <mergeCell ref="DX103:DY103"/>
    <mergeCell ref="DZ103:EA103"/>
    <mergeCell ref="EB103:EC103"/>
    <mergeCell ref="ED103:EE103"/>
    <mergeCell ref="EF103:EG103"/>
    <mergeCell ref="EH103:EI103"/>
    <mergeCell ref="EJ103:EK103"/>
    <mergeCell ref="EL103:EM103"/>
    <mergeCell ref="EN103:EO103"/>
    <mergeCell ref="EP103:EQ103"/>
    <mergeCell ref="ER103:ES103"/>
    <mergeCell ref="ET103:EU103"/>
    <mergeCell ref="EV103:EW103"/>
    <mergeCell ref="EX103:EY103"/>
    <mergeCell ref="EZ103:FA103"/>
    <mergeCell ref="FB103:FC103"/>
    <mergeCell ref="FD103:FE103"/>
    <mergeCell ref="FF103:FG103"/>
    <mergeCell ref="FH103:FI103"/>
    <mergeCell ref="FJ103:FK103"/>
    <mergeCell ref="FL103:FM103"/>
    <mergeCell ref="FN103:FO103"/>
    <mergeCell ref="FP103:FQ103"/>
    <mergeCell ref="FR103:FS103"/>
    <mergeCell ref="FT103:FU103"/>
    <mergeCell ref="FV103:FW103"/>
    <mergeCell ref="FX103:FY103"/>
    <mergeCell ref="FZ103:GA103"/>
    <mergeCell ref="GB103:GC103"/>
    <mergeCell ref="GD103:GE103"/>
    <mergeCell ref="GF103:GG103"/>
    <mergeCell ref="GH103:GI103"/>
    <mergeCell ref="GJ103:GK103"/>
    <mergeCell ref="GL103:GM103"/>
    <mergeCell ref="GN103:GO103"/>
    <mergeCell ref="GP103:GQ103"/>
    <mergeCell ref="GR103:GS103"/>
    <mergeCell ref="GT103:GU103"/>
    <mergeCell ref="GV103:GW103"/>
    <mergeCell ref="GX103:GY103"/>
    <mergeCell ref="GZ103:HA103"/>
    <mergeCell ref="HB103:HC103"/>
    <mergeCell ref="HD103:HE103"/>
    <mergeCell ref="HF103:HG103"/>
    <mergeCell ref="HH103:HI103"/>
    <mergeCell ref="HJ103:HK103"/>
    <mergeCell ref="L104:M104"/>
    <mergeCell ref="N104:O104"/>
    <mergeCell ref="P104:Q104"/>
    <mergeCell ref="R104:S104"/>
    <mergeCell ref="T104:U104"/>
    <mergeCell ref="V104:W104"/>
    <mergeCell ref="X104:Y104"/>
    <mergeCell ref="Z104:AA104"/>
    <mergeCell ref="AB104:AC104"/>
    <mergeCell ref="AD104:AE104"/>
    <mergeCell ref="AF104:AG104"/>
    <mergeCell ref="AH104:AI104"/>
    <mergeCell ref="AJ104:AK104"/>
    <mergeCell ref="AL104:AM104"/>
    <mergeCell ref="AN104:AO104"/>
    <mergeCell ref="AP104:AQ104"/>
    <mergeCell ref="AR104:AS104"/>
    <mergeCell ref="AT104:AU104"/>
    <mergeCell ref="AV104:AW104"/>
    <mergeCell ref="AX104:AY104"/>
    <mergeCell ref="AZ104:BA104"/>
    <mergeCell ref="BB104:BC104"/>
    <mergeCell ref="BD104:BE104"/>
    <mergeCell ref="BF104:BG104"/>
    <mergeCell ref="BH104:BI104"/>
    <mergeCell ref="BJ104:BK104"/>
    <mergeCell ref="BL104:BM104"/>
    <mergeCell ref="BN104:BO104"/>
    <mergeCell ref="BP104:BQ104"/>
    <mergeCell ref="BR104:BS104"/>
    <mergeCell ref="BT104:BU104"/>
    <mergeCell ref="BV104:BW104"/>
    <mergeCell ref="BX104:BY104"/>
    <mergeCell ref="BZ104:CA104"/>
    <mergeCell ref="CB104:CC104"/>
    <mergeCell ref="CD104:CE104"/>
    <mergeCell ref="CF104:CG104"/>
    <mergeCell ref="CH104:CI104"/>
    <mergeCell ref="CJ104:CK104"/>
    <mergeCell ref="CL104:CM104"/>
    <mergeCell ref="CN104:CO104"/>
    <mergeCell ref="CP104:CQ104"/>
    <mergeCell ref="CR104:CS104"/>
    <mergeCell ref="CT104:CU104"/>
    <mergeCell ref="CV104:CW104"/>
    <mergeCell ref="CX104:CY104"/>
    <mergeCell ref="CZ104:DA104"/>
    <mergeCell ref="DB104:DC104"/>
    <mergeCell ref="DD104:DE104"/>
    <mergeCell ref="DF104:DG104"/>
    <mergeCell ref="DH104:DI104"/>
    <mergeCell ref="DJ104:DK104"/>
    <mergeCell ref="DL104:DM104"/>
    <mergeCell ref="DN104:DO104"/>
    <mergeCell ref="DP104:DQ104"/>
    <mergeCell ref="DR104:DS104"/>
    <mergeCell ref="DT104:DU104"/>
    <mergeCell ref="DV104:DW104"/>
    <mergeCell ref="DX104:DY104"/>
    <mergeCell ref="DZ104:EA104"/>
    <mergeCell ref="EB104:EC104"/>
    <mergeCell ref="ED104:EE104"/>
    <mergeCell ref="EF104:EG104"/>
    <mergeCell ref="EH104:EI104"/>
    <mergeCell ref="EJ104:EK104"/>
    <mergeCell ref="EL104:EM104"/>
    <mergeCell ref="EN104:EO104"/>
    <mergeCell ref="EP104:EQ104"/>
    <mergeCell ref="ER104:ES104"/>
    <mergeCell ref="ET104:EU104"/>
    <mergeCell ref="EV104:EW104"/>
    <mergeCell ref="EX104:EY104"/>
    <mergeCell ref="EZ104:FA104"/>
    <mergeCell ref="FB104:FC104"/>
    <mergeCell ref="FD104:FE104"/>
    <mergeCell ref="FF104:FG104"/>
    <mergeCell ref="FH104:FI104"/>
    <mergeCell ref="FJ104:FK104"/>
    <mergeCell ref="FL104:FM104"/>
    <mergeCell ref="FN104:FO104"/>
    <mergeCell ref="FP104:FQ104"/>
    <mergeCell ref="FR104:FS104"/>
    <mergeCell ref="FT104:FU104"/>
    <mergeCell ref="FV104:FW104"/>
    <mergeCell ref="FX104:FY104"/>
    <mergeCell ref="FZ104:GA104"/>
    <mergeCell ref="GB104:GC104"/>
    <mergeCell ref="GD104:GE104"/>
    <mergeCell ref="GF104:GG104"/>
    <mergeCell ref="GH104:GI104"/>
    <mergeCell ref="GJ104:GK104"/>
    <mergeCell ref="GL104:GM104"/>
    <mergeCell ref="GN104:GO104"/>
    <mergeCell ref="GP104:GQ104"/>
    <mergeCell ref="GR104:GS104"/>
    <mergeCell ref="GT104:GU104"/>
    <mergeCell ref="GV104:GW104"/>
    <mergeCell ref="GX104:GY104"/>
    <mergeCell ref="GZ104:HA104"/>
    <mergeCell ref="HB104:HC104"/>
    <mergeCell ref="HD104:HE104"/>
    <mergeCell ref="HF104:HG104"/>
    <mergeCell ref="HH104:HI104"/>
    <mergeCell ref="HJ104:HK104"/>
    <mergeCell ref="L105:M105"/>
    <mergeCell ref="N105:O105"/>
    <mergeCell ref="P105:Q105"/>
    <mergeCell ref="R105:S105"/>
    <mergeCell ref="T105:U105"/>
    <mergeCell ref="V105:W105"/>
    <mergeCell ref="X105:Y105"/>
    <mergeCell ref="Z105:AA105"/>
    <mergeCell ref="AB105:AC105"/>
    <mergeCell ref="AD105:AE105"/>
    <mergeCell ref="AF105:AG105"/>
    <mergeCell ref="AH105:AI105"/>
    <mergeCell ref="AJ105:AK105"/>
    <mergeCell ref="AL105:AM105"/>
    <mergeCell ref="AN105:AO105"/>
    <mergeCell ref="AP105:AQ105"/>
    <mergeCell ref="AR105:AS105"/>
    <mergeCell ref="AT105:AU105"/>
    <mergeCell ref="AV105:AW105"/>
    <mergeCell ref="AX105:AY105"/>
    <mergeCell ref="AZ105:BA105"/>
    <mergeCell ref="BB105:BC105"/>
    <mergeCell ref="BD105:BE105"/>
    <mergeCell ref="BF105:BG105"/>
    <mergeCell ref="BH105:BI105"/>
    <mergeCell ref="BJ105:BK105"/>
    <mergeCell ref="BL105:BM105"/>
    <mergeCell ref="BN105:BO105"/>
    <mergeCell ref="BP105:BQ105"/>
    <mergeCell ref="BR105:BS105"/>
    <mergeCell ref="BT105:BU105"/>
    <mergeCell ref="BV105:BW105"/>
    <mergeCell ref="BX105:BY105"/>
    <mergeCell ref="BZ105:CA105"/>
    <mergeCell ref="CB105:CC105"/>
    <mergeCell ref="CD105:CE105"/>
    <mergeCell ref="CF105:CG105"/>
    <mergeCell ref="CH105:CI105"/>
    <mergeCell ref="CJ105:CK105"/>
    <mergeCell ref="CL105:CM105"/>
    <mergeCell ref="CN105:CO105"/>
    <mergeCell ref="CP105:CQ105"/>
    <mergeCell ref="CR105:CS105"/>
    <mergeCell ref="CT105:CU105"/>
    <mergeCell ref="CV105:CW105"/>
    <mergeCell ref="CX105:CY105"/>
    <mergeCell ref="CZ105:DA105"/>
    <mergeCell ref="DB105:DC105"/>
    <mergeCell ref="DD105:DE105"/>
    <mergeCell ref="DF105:DG105"/>
    <mergeCell ref="DH105:DI105"/>
    <mergeCell ref="DJ105:DK105"/>
    <mergeCell ref="DL105:DM105"/>
    <mergeCell ref="DN105:DO105"/>
    <mergeCell ref="DP105:DQ105"/>
    <mergeCell ref="DR105:DS105"/>
    <mergeCell ref="DT105:DU105"/>
    <mergeCell ref="DV105:DW105"/>
    <mergeCell ref="DX105:DY105"/>
    <mergeCell ref="DZ105:EA105"/>
    <mergeCell ref="EB105:EC105"/>
    <mergeCell ref="ED105:EE105"/>
    <mergeCell ref="EF105:EG105"/>
    <mergeCell ref="EH105:EI105"/>
    <mergeCell ref="EJ105:EK105"/>
    <mergeCell ref="EL105:EM105"/>
    <mergeCell ref="EN105:EO105"/>
    <mergeCell ref="EP105:EQ105"/>
    <mergeCell ref="ER105:ES105"/>
    <mergeCell ref="ET105:EU105"/>
    <mergeCell ref="EV105:EW105"/>
    <mergeCell ref="EX105:EY105"/>
    <mergeCell ref="EZ105:FA105"/>
    <mergeCell ref="FB105:FC105"/>
    <mergeCell ref="FD105:FE105"/>
    <mergeCell ref="FF105:FG105"/>
    <mergeCell ref="FH105:FI105"/>
    <mergeCell ref="FJ105:FK105"/>
    <mergeCell ref="FL105:FM105"/>
    <mergeCell ref="FN105:FO105"/>
    <mergeCell ref="FP105:FQ105"/>
    <mergeCell ref="FR105:FS105"/>
    <mergeCell ref="FT105:FU105"/>
    <mergeCell ref="FV105:FW105"/>
    <mergeCell ref="FX105:FY105"/>
    <mergeCell ref="FZ105:GA105"/>
    <mergeCell ref="GB105:GC105"/>
    <mergeCell ref="GD105:GE105"/>
    <mergeCell ref="GF105:GG105"/>
    <mergeCell ref="GH105:GI105"/>
    <mergeCell ref="GJ105:GK105"/>
    <mergeCell ref="GL105:GM105"/>
    <mergeCell ref="GN105:GO105"/>
    <mergeCell ref="GP105:GQ105"/>
    <mergeCell ref="GR105:GS105"/>
    <mergeCell ref="GT105:GU105"/>
    <mergeCell ref="GV105:GW105"/>
    <mergeCell ref="GX105:GY105"/>
    <mergeCell ref="GZ105:HA105"/>
    <mergeCell ref="HB105:HC105"/>
    <mergeCell ref="HD105:HE105"/>
    <mergeCell ref="HF105:HG105"/>
    <mergeCell ref="HH105:HI105"/>
    <mergeCell ref="HJ105:HK105"/>
    <mergeCell ref="L106:M106"/>
    <mergeCell ref="N106:O106"/>
    <mergeCell ref="P106:Q106"/>
    <mergeCell ref="R106:S106"/>
    <mergeCell ref="T106:U106"/>
    <mergeCell ref="V106:W106"/>
    <mergeCell ref="X106:Y106"/>
    <mergeCell ref="Z106:AA106"/>
    <mergeCell ref="AB106:AC106"/>
    <mergeCell ref="AD106:AE106"/>
    <mergeCell ref="AF106:AG106"/>
    <mergeCell ref="AH106:AI106"/>
    <mergeCell ref="AJ106:AK106"/>
    <mergeCell ref="AL106:AM106"/>
    <mergeCell ref="AN106:AO106"/>
    <mergeCell ref="AP106:AQ106"/>
    <mergeCell ref="AR106:AS106"/>
    <mergeCell ref="AT106:AU106"/>
    <mergeCell ref="AV106:AW106"/>
    <mergeCell ref="AX106:AY106"/>
    <mergeCell ref="AZ106:BA106"/>
    <mergeCell ref="BB106:BC106"/>
    <mergeCell ref="BD106:BE106"/>
    <mergeCell ref="BF106:BG106"/>
    <mergeCell ref="BH106:BI106"/>
    <mergeCell ref="BJ106:BK106"/>
    <mergeCell ref="BL106:BM106"/>
    <mergeCell ref="BN106:BO106"/>
    <mergeCell ref="BP106:BQ106"/>
    <mergeCell ref="BR106:BS106"/>
    <mergeCell ref="BT106:BU106"/>
    <mergeCell ref="BV106:BW106"/>
    <mergeCell ref="BX106:BY106"/>
    <mergeCell ref="BZ106:CA106"/>
    <mergeCell ref="CB106:CC106"/>
    <mergeCell ref="CD106:CE106"/>
    <mergeCell ref="CF106:CG106"/>
    <mergeCell ref="CH106:CI106"/>
    <mergeCell ref="CJ106:CK106"/>
    <mergeCell ref="CL106:CM106"/>
    <mergeCell ref="CN106:CO106"/>
    <mergeCell ref="CP106:CQ106"/>
    <mergeCell ref="CR106:CS106"/>
    <mergeCell ref="CT106:CU106"/>
    <mergeCell ref="CV106:CW106"/>
    <mergeCell ref="CX106:CY106"/>
    <mergeCell ref="CZ106:DA106"/>
    <mergeCell ref="DB106:DC106"/>
    <mergeCell ref="DD106:DE106"/>
    <mergeCell ref="DF106:DG106"/>
    <mergeCell ref="DH106:DI106"/>
    <mergeCell ref="DJ106:DK106"/>
    <mergeCell ref="DL106:DM106"/>
    <mergeCell ref="DN106:DO106"/>
    <mergeCell ref="DP106:DQ106"/>
    <mergeCell ref="DR106:DS106"/>
    <mergeCell ref="DT106:DU106"/>
    <mergeCell ref="DV106:DW106"/>
    <mergeCell ref="DX106:DY106"/>
    <mergeCell ref="DZ106:EA106"/>
    <mergeCell ref="EB106:EC106"/>
    <mergeCell ref="ED106:EE106"/>
    <mergeCell ref="EF106:EG106"/>
    <mergeCell ref="EH106:EI106"/>
    <mergeCell ref="EJ106:EK106"/>
    <mergeCell ref="EL106:EM106"/>
    <mergeCell ref="EN106:EO106"/>
    <mergeCell ref="EP106:EQ106"/>
    <mergeCell ref="ER106:ES106"/>
    <mergeCell ref="ET106:EU106"/>
    <mergeCell ref="EV106:EW106"/>
    <mergeCell ref="EX106:EY106"/>
    <mergeCell ref="EZ106:FA106"/>
    <mergeCell ref="FB106:FC106"/>
    <mergeCell ref="FD106:FE106"/>
    <mergeCell ref="FF106:FG106"/>
    <mergeCell ref="FH106:FI106"/>
    <mergeCell ref="FJ106:FK106"/>
    <mergeCell ref="FL106:FM106"/>
    <mergeCell ref="FN106:FO106"/>
    <mergeCell ref="FP106:FQ106"/>
    <mergeCell ref="FR106:FS106"/>
    <mergeCell ref="FT106:FU106"/>
    <mergeCell ref="FV106:FW106"/>
    <mergeCell ref="FX106:FY106"/>
    <mergeCell ref="FZ106:GA106"/>
    <mergeCell ref="GB106:GC106"/>
    <mergeCell ref="GD106:GE106"/>
    <mergeCell ref="GF106:GG106"/>
    <mergeCell ref="GH106:GI106"/>
    <mergeCell ref="GJ106:GK106"/>
    <mergeCell ref="GL106:GM106"/>
    <mergeCell ref="GN106:GO106"/>
    <mergeCell ref="GP106:GQ106"/>
    <mergeCell ref="GR106:GS106"/>
    <mergeCell ref="GT106:GU106"/>
    <mergeCell ref="GV106:GW106"/>
    <mergeCell ref="GX106:GY106"/>
    <mergeCell ref="GZ106:HA106"/>
    <mergeCell ref="HB106:HC106"/>
    <mergeCell ref="HD106:HE106"/>
    <mergeCell ref="HF106:HG106"/>
    <mergeCell ref="HH106:HI106"/>
    <mergeCell ref="HJ106:HK106"/>
    <mergeCell ref="L107:M107"/>
    <mergeCell ref="N107:O107"/>
    <mergeCell ref="P107:Q107"/>
    <mergeCell ref="R107:S107"/>
    <mergeCell ref="T107:U107"/>
    <mergeCell ref="V107:W107"/>
    <mergeCell ref="X107:Y107"/>
    <mergeCell ref="Z107:AA107"/>
    <mergeCell ref="AB107:AC107"/>
    <mergeCell ref="AD107:AE107"/>
    <mergeCell ref="AF107:AG107"/>
    <mergeCell ref="AH107:AI107"/>
    <mergeCell ref="AJ107:AK107"/>
    <mergeCell ref="AL107:AM107"/>
    <mergeCell ref="AN107:AO107"/>
    <mergeCell ref="AP107:AQ107"/>
    <mergeCell ref="AR107:AS107"/>
    <mergeCell ref="AT107:AU107"/>
    <mergeCell ref="AV107:AW107"/>
    <mergeCell ref="AX107:AY107"/>
    <mergeCell ref="AZ107:BA107"/>
    <mergeCell ref="BB107:BC107"/>
    <mergeCell ref="BD107:BE107"/>
    <mergeCell ref="BF107:BG107"/>
    <mergeCell ref="BH107:BI107"/>
    <mergeCell ref="BJ107:BK107"/>
    <mergeCell ref="BL107:BM107"/>
    <mergeCell ref="BN107:BO107"/>
    <mergeCell ref="BP107:BQ107"/>
    <mergeCell ref="BR107:BS107"/>
    <mergeCell ref="BT107:BU107"/>
    <mergeCell ref="BV107:BW107"/>
    <mergeCell ref="BX107:BY107"/>
    <mergeCell ref="BZ107:CA107"/>
    <mergeCell ref="CB107:CC107"/>
    <mergeCell ref="CD107:CE107"/>
    <mergeCell ref="CF107:CG107"/>
    <mergeCell ref="CH107:CI107"/>
    <mergeCell ref="CJ107:CK107"/>
    <mergeCell ref="CL107:CM107"/>
    <mergeCell ref="CN107:CO107"/>
    <mergeCell ref="CP107:CQ107"/>
    <mergeCell ref="CR107:CS107"/>
    <mergeCell ref="CT107:CU107"/>
    <mergeCell ref="CV107:CW107"/>
    <mergeCell ref="CX107:CY107"/>
    <mergeCell ref="CZ107:DA107"/>
    <mergeCell ref="DB107:DC107"/>
    <mergeCell ref="DD107:DE107"/>
    <mergeCell ref="DF107:DG107"/>
    <mergeCell ref="DH107:DI107"/>
    <mergeCell ref="DJ107:DK107"/>
    <mergeCell ref="DL107:DM107"/>
    <mergeCell ref="DN107:DO107"/>
    <mergeCell ref="DP107:DQ107"/>
    <mergeCell ref="DR107:DS107"/>
    <mergeCell ref="DT107:DU107"/>
    <mergeCell ref="DV107:DW107"/>
    <mergeCell ref="DX107:DY107"/>
    <mergeCell ref="DZ107:EA107"/>
    <mergeCell ref="EB107:EC107"/>
    <mergeCell ref="ED107:EE107"/>
    <mergeCell ref="EF107:EG107"/>
    <mergeCell ref="EH107:EI107"/>
    <mergeCell ref="EJ107:EK107"/>
    <mergeCell ref="EL107:EM107"/>
    <mergeCell ref="EN107:EO107"/>
    <mergeCell ref="EP107:EQ107"/>
    <mergeCell ref="ER107:ES107"/>
    <mergeCell ref="ET107:EU107"/>
    <mergeCell ref="EV107:EW107"/>
    <mergeCell ref="EX107:EY107"/>
    <mergeCell ref="EZ107:FA107"/>
    <mergeCell ref="FB107:FC107"/>
    <mergeCell ref="FD107:FE107"/>
    <mergeCell ref="FF107:FG107"/>
    <mergeCell ref="FH107:FI107"/>
    <mergeCell ref="FJ107:FK107"/>
    <mergeCell ref="FL107:FM107"/>
    <mergeCell ref="FN107:FO107"/>
    <mergeCell ref="FP107:FQ107"/>
    <mergeCell ref="FR107:FS107"/>
    <mergeCell ref="FT107:FU107"/>
    <mergeCell ref="FV107:FW107"/>
    <mergeCell ref="FX107:FY107"/>
    <mergeCell ref="FZ107:GA107"/>
    <mergeCell ref="GB107:GC107"/>
    <mergeCell ref="GD107:GE107"/>
    <mergeCell ref="GF107:GG107"/>
    <mergeCell ref="GH107:GI107"/>
    <mergeCell ref="GJ107:GK107"/>
    <mergeCell ref="GL107:GM107"/>
    <mergeCell ref="GN107:GO107"/>
    <mergeCell ref="GP107:GQ107"/>
    <mergeCell ref="GR107:GS107"/>
    <mergeCell ref="GT107:GU107"/>
    <mergeCell ref="GV107:GW107"/>
    <mergeCell ref="GX107:GY107"/>
    <mergeCell ref="GZ107:HA107"/>
    <mergeCell ref="HB107:HC107"/>
    <mergeCell ref="HD107:HE107"/>
    <mergeCell ref="HF107:HG107"/>
    <mergeCell ref="HH107:HI107"/>
    <mergeCell ref="HJ107:HK107"/>
    <mergeCell ref="L108:M108"/>
    <mergeCell ref="N108:O108"/>
    <mergeCell ref="P108:Q108"/>
    <mergeCell ref="R108:S108"/>
    <mergeCell ref="T108:U108"/>
    <mergeCell ref="V108:W108"/>
    <mergeCell ref="X108:Y108"/>
    <mergeCell ref="Z108:AA108"/>
    <mergeCell ref="AB108:AC108"/>
    <mergeCell ref="AD108:AE108"/>
    <mergeCell ref="AF108:AG108"/>
    <mergeCell ref="AH108:AI108"/>
    <mergeCell ref="AJ108:AK108"/>
    <mergeCell ref="AL108:AM108"/>
    <mergeCell ref="AN108:AO108"/>
    <mergeCell ref="AP108:AQ108"/>
    <mergeCell ref="AR108:AS108"/>
    <mergeCell ref="AT108:AU108"/>
    <mergeCell ref="AV108:AW108"/>
    <mergeCell ref="AX108:AY108"/>
    <mergeCell ref="AZ108:BA108"/>
    <mergeCell ref="BB108:BC108"/>
    <mergeCell ref="BD108:BE108"/>
    <mergeCell ref="BF108:BG108"/>
    <mergeCell ref="BH108:BI108"/>
    <mergeCell ref="BJ108:BK108"/>
    <mergeCell ref="BL108:BM108"/>
    <mergeCell ref="BN108:BO108"/>
    <mergeCell ref="BP108:BQ108"/>
    <mergeCell ref="BR108:BS108"/>
    <mergeCell ref="BT108:BU108"/>
    <mergeCell ref="BV108:BW108"/>
    <mergeCell ref="BX108:BY108"/>
    <mergeCell ref="BZ108:CA108"/>
    <mergeCell ref="CB108:CC108"/>
    <mergeCell ref="CD108:CE108"/>
    <mergeCell ref="CF108:CG108"/>
    <mergeCell ref="CH108:CI108"/>
    <mergeCell ref="CJ108:CK108"/>
    <mergeCell ref="CL108:CM108"/>
    <mergeCell ref="CN108:CO108"/>
    <mergeCell ref="CP108:CQ108"/>
    <mergeCell ref="CR108:CS108"/>
    <mergeCell ref="CT108:CU108"/>
    <mergeCell ref="CV108:CW108"/>
    <mergeCell ref="CX108:CY108"/>
    <mergeCell ref="CZ108:DA108"/>
    <mergeCell ref="DB108:DC108"/>
    <mergeCell ref="DD108:DE108"/>
    <mergeCell ref="DF108:DG108"/>
    <mergeCell ref="DH108:DI108"/>
    <mergeCell ref="DJ108:DK108"/>
    <mergeCell ref="DL108:DM108"/>
    <mergeCell ref="DN108:DO108"/>
    <mergeCell ref="DP108:DQ108"/>
    <mergeCell ref="DR108:DS108"/>
    <mergeCell ref="DT108:DU108"/>
    <mergeCell ref="DV108:DW108"/>
    <mergeCell ref="DX108:DY108"/>
    <mergeCell ref="DZ108:EA108"/>
    <mergeCell ref="EB108:EC108"/>
    <mergeCell ref="ED108:EE108"/>
    <mergeCell ref="EF108:EG108"/>
    <mergeCell ref="EH108:EI108"/>
    <mergeCell ref="EJ108:EK108"/>
    <mergeCell ref="EL108:EM108"/>
    <mergeCell ref="EN108:EO108"/>
    <mergeCell ref="EP108:EQ108"/>
    <mergeCell ref="ER108:ES108"/>
    <mergeCell ref="ET108:EU108"/>
    <mergeCell ref="EV108:EW108"/>
    <mergeCell ref="EX108:EY108"/>
    <mergeCell ref="EZ108:FA108"/>
    <mergeCell ref="FB108:FC108"/>
    <mergeCell ref="FD108:FE108"/>
    <mergeCell ref="FF108:FG108"/>
    <mergeCell ref="FH108:FI108"/>
    <mergeCell ref="FJ108:FK108"/>
    <mergeCell ref="FL108:FM108"/>
    <mergeCell ref="FN108:FO108"/>
    <mergeCell ref="FP108:FQ108"/>
    <mergeCell ref="FR108:FS108"/>
    <mergeCell ref="FT108:FU108"/>
    <mergeCell ref="FV108:FW108"/>
    <mergeCell ref="FX108:FY108"/>
    <mergeCell ref="FZ108:GA108"/>
    <mergeCell ref="GB108:GC108"/>
    <mergeCell ref="GD108:GE108"/>
    <mergeCell ref="GF108:GG108"/>
    <mergeCell ref="GH108:GI108"/>
    <mergeCell ref="GJ108:GK108"/>
    <mergeCell ref="GL108:GM108"/>
    <mergeCell ref="GN108:GO108"/>
    <mergeCell ref="GP108:GQ108"/>
    <mergeCell ref="GR108:GS108"/>
    <mergeCell ref="GT108:GU108"/>
    <mergeCell ref="GV108:GW108"/>
    <mergeCell ref="GX108:GY108"/>
    <mergeCell ref="GZ108:HA108"/>
    <mergeCell ref="HB108:HC108"/>
    <mergeCell ref="HD108:HE108"/>
    <mergeCell ref="HF108:HG108"/>
    <mergeCell ref="HH108:HI108"/>
    <mergeCell ref="HJ108:HK108"/>
    <mergeCell ref="L109:M109"/>
    <mergeCell ref="N109:O109"/>
    <mergeCell ref="P109:Q109"/>
    <mergeCell ref="R109:S109"/>
    <mergeCell ref="T109:U109"/>
    <mergeCell ref="V109:W109"/>
    <mergeCell ref="X109:Y109"/>
    <mergeCell ref="Z109:AA109"/>
    <mergeCell ref="AB109:AC109"/>
    <mergeCell ref="AD109:AE109"/>
    <mergeCell ref="AF109:AG109"/>
    <mergeCell ref="AH109:AI109"/>
    <mergeCell ref="AJ109:AK109"/>
    <mergeCell ref="AL109:AM109"/>
    <mergeCell ref="AN109:AO109"/>
    <mergeCell ref="AP109:AQ109"/>
    <mergeCell ref="AR109:AS109"/>
    <mergeCell ref="AT109:AU109"/>
    <mergeCell ref="AV109:AW109"/>
    <mergeCell ref="AX109:AY109"/>
    <mergeCell ref="AZ109:BA109"/>
    <mergeCell ref="BB109:BC109"/>
    <mergeCell ref="BD109:BE109"/>
    <mergeCell ref="BF109:BG109"/>
    <mergeCell ref="BH109:BI109"/>
    <mergeCell ref="BJ109:BK109"/>
    <mergeCell ref="BL109:BM109"/>
    <mergeCell ref="BN109:BO109"/>
    <mergeCell ref="BP109:BQ109"/>
    <mergeCell ref="BR109:BS109"/>
    <mergeCell ref="BT109:BU109"/>
    <mergeCell ref="BV109:BW109"/>
    <mergeCell ref="BX109:BY109"/>
    <mergeCell ref="BZ109:CA109"/>
    <mergeCell ref="CB109:CC109"/>
    <mergeCell ref="CD109:CE109"/>
    <mergeCell ref="CF109:CG109"/>
    <mergeCell ref="CH109:CI109"/>
    <mergeCell ref="CJ109:CK109"/>
    <mergeCell ref="CL109:CM109"/>
    <mergeCell ref="CN109:CO109"/>
    <mergeCell ref="CP109:CQ109"/>
    <mergeCell ref="CR109:CS109"/>
    <mergeCell ref="CT109:CU109"/>
    <mergeCell ref="CV109:CW109"/>
    <mergeCell ref="CX109:CY109"/>
    <mergeCell ref="CZ109:DA109"/>
    <mergeCell ref="DB109:DC109"/>
    <mergeCell ref="DD109:DE109"/>
    <mergeCell ref="DF109:DG109"/>
    <mergeCell ref="DH109:DI109"/>
    <mergeCell ref="DJ109:DK109"/>
    <mergeCell ref="DL109:DM109"/>
    <mergeCell ref="DN109:DO109"/>
    <mergeCell ref="DP109:DQ109"/>
    <mergeCell ref="DR109:DS109"/>
    <mergeCell ref="DT109:DU109"/>
    <mergeCell ref="DV109:DW109"/>
    <mergeCell ref="DX109:DY109"/>
    <mergeCell ref="DZ109:EA109"/>
    <mergeCell ref="EB109:EC109"/>
    <mergeCell ref="ED109:EE109"/>
    <mergeCell ref="EF109:EG109"/>
    <mergeCell ref="EH109:EI109"/>
    <mergeCell ref="EJ109:EK109"/>
    <mergeCell ref="EL109:EM109"/>
    <mergeCell ref="EN109:EO109"/>
    <mergeCell ref="EP109:EQ109"/>
    <mergeCell ref="ER109:ES109"/>
    <mergeCell ref="ET109:EU109"/>
    <mergeCell ref="EV109:EW109"/>
    <mergeCell ref="EX109:EY109"/>
    <mergeCell ref="EZ109:FA109"/>
    <mergeCell ref="FB109:FC109"/>
    <mergeCell ref="FD109:FE109"/>
    <mergeCell ref="FF109:FG109"/>
    <mergeCell ref="FH109:FI109"/>
    <mergeCell ref="FJ109:FK109"/>
    <mergeCell ref="FL109:FM109"/>
    <mergeCell ref="FN109:FO109"/>
    <mergeCell ref="FP109:FQ109"/>
    <mergeCell ref="FR109:FS109"/>
    <mergeCell ref="FT109:FU109"/>
    <mergeCell ref="FV109:FW109"/>
    <mergeCell ref="FX109:FY109"/>
    <mergeCell ref="FZ109:GA109"/>
    <mergeCell ref="GB109:GC109"/>
    <mergeCell ref="GD109:GE109"/>
    <mergeCell ref="GF109:GG109"/>
    <mergeCell ref="GH109:GI109"/>
    <mergeCell ref="GJ109:GK109"/>
    <mergeCell ref="GL109:GM109"/>
    <mergeCell ref="GN109:GO109"/>
    <mergeCell ref="GP109:GQ109"/>
    <mergeCell ref="GR109:GS109"/>
    <mergeCell ref="GT109:GU109"/>
    <mergeCell ref="GV109:GW109"/>
    <mergeCell ref="GX109:GY109"/>
    <mergeCell ref="GZ109:HA109"/>
    <mergeCell ref="HB109:HC109"/>
    <mergeCell ref="HD109:HE109"/>
    <mergeCell ref="HF109:HG109"/>
    <mergeCell ref="HH109:HI109"/>
    <mergeCell ref="HJ109:HK109"/>
    <mergeCell ref="L110:M110"/>
    <mergeCell ref="N110:O110"/>
    <mergeCell ref="P110:Q110"/>
    <mergeCell ref="R110:S110"/>
    <mergeCell ref="T110:U110"/>
    <mergeCell ref="V110:W110"/>
    <mergeCell ref="X110:Y110"/>
    <mergeCell ref="Z110:AA110"/>
    <mergeCell ref="AB110:AC110"/>
    <mergeCell ref="AD110:AE110"/>
    <mergeCell ref="AF110:AG110"/>
    <mergeCell ref="AH110:AI110"/>
    <mergeCell ref="AJ110:AK110"/>
    <mergeCell ref="AL110:AM110"/>
    <mergeCell ref="AN110:AO110"/>
    <mergeCell ref="AP110:AQ110"/>
    <mergeCell ref="AR110:AS110"/>
    <mergeCell ref="AT110:AU110"/>
    <mergeCell ref="AV110:AW110"/>
    <mergeCell ref="AX110:AY110"/>
    <mergeCell ref="AZ110:BA110"/>
    <mergeCell ref="BB110:BC110"/>
    <mergeCell ref="BD110:BE110"/>
    <mergeCell ref="BF110:BG110"/>
    <mergeCell ref="BH110:BI110"/>
    <mergeCell ref="BJ110:BK110"/>
    <mergeCell ref="BL110:BM110"/>
    <mergeCell ref="BN110:BO110"/>
    <mergeCell ref="BP110:BQ110"/>
    <mergeCell ref="BR110:BS110"/>
    <mergeCell ref="BT110:BU110"/>
    <mergeCell ref="BV110:BW110"/>
    <mergeCell ref="BX110:BY110"/>
    <mergeCell ref="BZ110:CA110"/>
    <mergeCell ref="CB110:CC110"/>
    <mergeCell ref="CD110:CE110"/>
    <mergeCell ref="CF110:CG110"/>
    <mergeCell ref="CH110:CI110"/>
    <mergeCell ref="CJ110:CK110"/>
    <mergeCell ref="CL110:CM110"/>
    <mergeCell ref="CN110:CO110"/>
    <mergeCell ref="CP110:CQ110"/>
    <mergeCell ref="CR110:CS110"/>
    <mergeCell ref="CT110:CU110"/>
    <mergeCell ref="CV110:CW110"/>
    <mergeCell ref="CX110:CY110"/>
    <mergeCell ref="CZ110:DA110"/>
    <mergeCell ref="DB110:DC110"/>
    <mergeCell ref="DD110:DE110"/>
    <mergeCell ref="DF110:DG110"/>
    <mergeCell ref="DH110:DI110"/>
    <mergeCell ref="DJ110:DK110"/>
    <mergeCell ref="DL110:DM110"/>
    <mergeCell ref="DN110:DO110"/>
    <mergeCell ref="DP110:DQ110"/>
    <mergeCell ref="DR110:DS110"/>
    <mergeCell ref="DT110:DU110"/>
    <mergeCell ref="DV110:DW110"/>
    <mergeCell ref="DX110:DY110"/>
    <mergeCell ref="DZ110:EA110"/>
    <mergeCell ref="EB110:EC110"/>
    <mergeCell ref="ED110:EE110"/>
    <mergeCell ref="EF110:EG110"/>
    <mergeCell ref="EH110:EI110"/>
    <mergeCell ref="EJ110:EK110"/>
    <mergeCell ref="EL110:EM110"/>
    <mergeCell ref="EN110:EO110"/>
    <mergeCell ref="EP110:EQ110"/>
    <mergeCell ref="ER110:ES110"/>
    <mergeCell ref="ET110:EU110"/>
    <mergeCell ref="EV110:EW110"/>
    <mergeCell ref="EX110:EY110"/>
    <mergeCell ref="EZ110:FA110"/>
    <mergeCell ref="FB110:FC110"/>
    <mergeCell ref="FD110:FE110"/>
    <mergeCell ref="FF110:FG110"/>
    <mergeCell ref="FH110:FI110"/>
    <mergeCell ref="FJ110:FK110"/>
    <mergeCell ref="FL110:FM110"/>
    <mergeCell ref="FN110:FO110"/>
    <mergeCell ref="FP110:FQ110"/>
    <mergeCell ref="FR110:FS110"/>
    <mergeCell ref="FT110:FU110"/>
    <mergeCell ref="FV110:FW110"/>
    <mergeCell ref="FX110:FY110"/>
    <mergeCell ref="FZ110:GA110"/>
    <mergeCell ref="GB110:GC110"/>
    <mergeCell ref="GD110:GE110"/>
    <mergeCell ref="GF110:GG110"/>
    <mergeCell ref="GH110:GI110"/>
    <mergeCell ref="GJ110:GK110"/>
    <mergeCell ref="GL110:GM110"/>
    <mergeCell ref="GN110:GO110"/>
    <mergeCell ref="GP110:GQ110"/>
    <mergeCell ref="GR110:GS110"/>
    <mergeCell ref="GT110:GU110"/>
    <mergeCell ref="GV110:GW110"/>
    <mergeCell ref="GX110:GY110"/>
    <mergeCell ref="GZ110:HA110"/>
    <mergeCell ref="HB110:HC110"/>
    <mergeCell ref="HD110:HE110"/>
    <mergeCell ref="HF110:HG110"/>
    <mergeCell ref="HH110:HI110"/>
    <mergeCell ref="HJ110:HK110"/>
    <mergeCell ref="L111:M111"/>
    <mergeCell ref="N111:O111"/>
    <mergeCell ref="P111:Q111"/>
    <mergeCell ref="R111:S111"/>
    <mergeCell ref="T111:U111"/>
    <mergeCell ref="V111:W111"/>
    <mergeCell ref="X111:Y111"/>
    <mergeCell ref="Z111:AA111"/>
    <mergeCell ref="AB111:AC111"/>
    <mergeCell ref="AD111:AE111"/>
    <mergeCell ref="AF111:AG111"/>
    <mergeCell ref="AH111:AI111"/>
    <mergeCell ref="AJ111:AK111"/>
    <mergeCell ref="AL111:AM111"/>
    <mergeCell ref="AN111:AO111"/>
    <mergeCell ref="AP111:AQ111"/>
    <mergeCell ref="AR111:AS111"/>
    <mergeCell ref="CD111:CE111"/>
    <mergeCell ref="CF111:CG111"/>
    <mergeCell ref="CH111:CI111"/>
    <mergeCell ref="CJ111:CK111"/>
    <mergeCell ref="CL111:CM111"/>
    <mergeCell ref="CN111:CO111"/>
    <mergeCell ref="CP111:CQ111"/>
    <mergeCell ref="CR111:CS111"/>
    <mergeCell ref="A112:A119"/>
    <mergeCell ref="B112:B119"/>
    <mergeCell ref="C112:C119"/>
    <mergeCell ref="D112:D119"/>
    <mergeCell ref="E112:E119"/>
    <mergeCell ref="F112:F119"/>
    <mergeCell ref="G112:G119"/>
    <mergeCell ref="I112:I119"/>
    <mergeCell ref="J112:J119"/>
    <mergeCell ref="L112:M112"/>
    <mergeCell ref="N112:O112"/>
    <mergeCell ref="P112:Q112"/>
    <mergeCell ref="R112:S112"/>
    <mergeCell ref="T112:U112"/>
    <mergeCell ref="V112:W112"/>
    <mergeCell ref="X112:Y112"/>
    <mergeCell ref="Z112:AA112"/>
    <mergeCell ref="AB112:AC112"/>
    <mergeCell ref="AD112:AE112"/>
    <mergeCell ref="AF112:AG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BN112:BO112"/>
    <mergeCell ref="BP112:BQ112"/>
    <mergeCell ref="BR112:BS112"/>
    <mergeCell ref="BT112:BU112"/>
    <mergeCell ref="BV112:BW112"/>
    <mergeCell ref="BX112:BY112"/>
    <mergeCell ref="BZ112:CA112"/>
    <mergeCell ref="CB112:CC112"/>
    <mergeCell ref="CD112:CE112"/>
    <mergeCell ref="CF112:CG112"/>
    <mergeCell ref="CH112:CI112"/>
    <mergeCell ref="CJ112:CK112"/>
    <mergeCell ref="CL112:CM112"/>
    <mergeCell ref="CN112:CO112"/>
    <mergeCell ref="CP112:CQ112"/>
    <mergeCell ref="CR112:CS112"/>
    <mergeCell ref="CT112:CU112"/>
    <mergeCell ref="CV112:CW112"/>
    <mergeCell ref="CX112:CY112"/>
    <mergeCell ref="CZ112:DA112"/>
    <mergeCell ref="DB112:DC112"/>
    <mergeCell ref="DD112:DE112"/>
    <mergeCell ref="DF112:DG112"/>
    <mergeCell ref="DH112:DI112"/>
    <mergeCell ref="DJ112:DK112"/>
    <mergeCell ref="DL112:DM112"/>
    <mergeCell ref="DN112:DO112"/>
    <mergeCell ref="DP112:DQ112"/>
    <mergeCell ref="DR112:DS112"/>
    <mergeCell ref="DT112:DU112"/>
    <mergeCell ref="DV112:DW112"/>
    <mergeCell ref="DX112:DY112"/>
    <mergeCell ref="DZ112:EA112"/>
    <mergeCell ref="EB112:EC112"/>
    <mergeCell ref="ED112:EE112"/>
    <mergeCell ref="EF112:EG112"/>
    <mergeCell ref="EH112:EI112"/>
    <mergeCell ref="EJ112:EK112"/>
    <mergeCell ref="EL112:EM112"/>
    <mergeCell ref="EN112:EO112"/>
    <mergeCell ref="EP112:EQ112"/>
    <mergeCell ref="ER112:ES112"/>
    <mergeCell ref="ET112:EU112"/>
    <mergeCell ref="EV112:EW112"/>
    <mergeCell ref="EX112:EY112"/>
    <mergeCell ref="EZ112:FA112"/>
    <mergeCell ref="FB112:FC112"/>
    <mergeCell ref="FD112:FE112"/>
    <mergeCell ref="FF112:FG112"/>
    <mergeCell ref="FH112:FI112"/>
    <mergeCell ref="FJ112:FK112"/>
    <mergeCell ref="FL112:FM112"/>
    <mergeCell ref="FN112:FO112"/>
    <mergeCell ref="FP112:FQ112"/>
    <mergeCell ref="FR112:FS112"/>
    <mergeCell ref="FT112:FU112"/>
    <mergeCell ref="FV112:FW112"/>
    <mergeCell ref="FX112:FY112"/>
    <mergeCell ref="FZ112:GA112"/>
    <mergeCell ref="GB112:GC112"/>
    <mergeCell ref="GD112:GE112"/>
    <mergeCell ref="GF112:GG112"/>
    <mergeCell ref="GH112:GI112"/>
    <mergeCell ref="GJ112:GK112"/>
    <mergeCell ref="GL112:GM112"/>
    <mergeCell ref="GN112:GO112"/>
    <mergeCell ref="GP112:GQ112"/>
    <mergeCell ref="GR112:GS112"/>
    <mergeCell ref="GT112:GU112"/>
    <mergeCell ref="GV112:GW112"/>
    <mergeCell ref="GX112:GY112"/>
    <mergeCell ref="GZ112:HA112"/>
    <mergeCell ref="HB112:HC112"/>
    <mergeCell ref="HD112:HE112"/>
    <mergeCell ref="HF112:HG112"/>
    <mergeCell ref="HH112:HI112"/>
    <mergeCell ref="HJ112:HK112"/>
    <mergeCell ref="L113:M113"/>
    <mergeCell ref="N113:O113"/>
    <mergeCell ref="P113:Q113"/>
    <mergeCell ref="R113:S113"/>
    <mergeCell ref="T113:U113"/>
    <mergeCell ref="V113:W113"/>
    <mergeCell ref="X113:Y113"/>
    <mergeCell ref="Z113:AA113"/>
    <mergeCell ref="AB113:AC113"/>
    <mergeCell ref="AD113:AE113"/>
    <mergeCell ref="AF113:AG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N113:BO113"/>
    <mergeCell ref="BP113:BQ113"/>
    <mergeCell ref="BR113:BS113"/>
    <mergeCell ref="BT113:BU113"/>
    <mergeCell ref="BV113:BW113"/>
    <mergeCell ref="BX113:BY113"/>
    <mergeCell ref="BZ113:CA113"/>
    <mergeCell ref="CB113:CC113"/>
    <mergeCell ref="CD113:CE113"/>
    <mergeCell ref="CF113:CG113"/>
    <mergeCell ref="CH113:CI113"/>
    <mergeCell ref="CJ113:CK113"/>
    <mergeCell ref="CL113:CM113"/>
    <mergeCell ref="CN113:CO113"/>
    <mergeCell ref="CP113:CQ113"/>
    <mergeCell ref="CR113:CS113"/>
    <mergeCell ref="CT113:CU113"/>
    <mergeCell ref="CV113:CW113"/>
    <mergeCell ref="CX113:CY113"/>
    <mergeCell ref="CZ113:DA113"/>
    <mergeCell ref="DB113:DC113"/>
    <mergeCell ref="DD113:DE113"/>
    <mergeCell ref="DF113:DG113"/>
    <mergeCell ref="DH113:DI113"/>
    <mergeCell ref="DJ113:DK113"/>
    <mergeCell ref="DL113:DM113"/>
    <mergeCell ref="DN113:DO113"/>
    <mergeCell ref="DP113:DQ113"/>
    <mergeCell ref="DR113:DS113"/>
    <mergeCell ref="DT113:DU113"/>
    <mergeCell ref="DV113:DW113"/>
    <mergeCell ref="DX113:DY113"/>
    <mergeCell ref="DZ113:EA113"/>
    <mergeCell ref="EB113:EC113"/>
    <mergeCell ref="ED113:EE113"/>
    <mergeCell ref="EF113:EG113"/>
    <mergeCell ref="EH113:EI113"/>
    <mergeCell ref="EJ113:EK113"/>
    <mergeCell ref="EL113:EM113"/>
    <mergeCell ref="EN113:EO113"/>
    <mergeCell ref="EP113:EQ113"/>
    <mergeCell ref="ER113:ES113"/>
    <mergeCell ref="ET113:EU113"/>
    <mergeCell ref="EV113:EW113"/>
    <mergeCell ref="EX113:EY113"/>
    <mergeCell ref="EZ113:FA113"/>
    <mergeCell ref="FB113:FC113"/>
    <mergeCell ref="FD113:FE113"/>
    <mergeCell ref="FF113:FG113"/>
    <mergeCell ref="FH113:FI113"/>
    <mergeCell ref="FJ113:FK113"/>
    <mergeCell ref="FL113:FM113"/>
    <mergeCell ref="FN113:FO113"/>
    <mergeCell ref="FP113:FQ113"/>
    <mergeCell ref="FR113:FS113"/>
    <mergeCell ref="FT113:FU113"/>
    <mergeCell ref="FV113:FW113"/>
    <mergeCell ref="FX113:FY113"/>
    <mergeCell ref="FZ113:GA113"/>
    <mergeCell ref="GB113:GC113"/>
    <mergeCell ref="GD113:GE113"/>
    <mergeCell ref="GF113:GG113"/>
    <mergeCell ref="GH113:GI113"/>
    <mergeCell ref="GJ113:GK113"/>
    <mergeCell ref="GL113:GM113"/>
    <mergeCell ref="GN113:GO113"/>
    <mergeCell ref="GP113:GQ113"/>
    <mergeCell ref="GR113:GS113"/>
    <mergeCell ref="GT113:GU113"/>
    <mergeCell ref="GV113:GW113"/>
    <mergeCell ref="GX113:GY113"/>
    <mergeCell ref="GZ113:HA113"/>
    <mergeCell ref="HB113:HC113"/>
    <mergeCell ref="HD113:HE113"/>
    <mergeCell ref="HF113:HG113"/>
    <mergeCell ref="HH113:HI113"/>
    <mergeCell ref="HJ113:HK113"/>
    <mergeCell ref="L114:M114"/>
    <mergeCell ref="N114:O114"/>
    <mergeCell ref="P114:Q114"/>
    <mergeCell ref="R114:S114"/>
    <mergeCell ref="T114:U114"/>
    <mergeCell ref="V114:W114"/>
    <mergeCell ref="X114:Y114"/>
    <mergeCell ref="Z114:AA114"/>
    <mergeCell ref="AB114:AC114"/>
    <mergeCell ref="AD114:AE114"/>
    <mergeCell ref="AF114:AG114"/>
    <mergeCell ref="AH114:AI114"/>
    <mergeCell ref="AJ114:AK114"/>
    <mergeCell ref="AL114:AM114"/>
    <mergeCell ref="AN114:AO114"/>
    <mergeCell ref="AP114:AQ114"/>
    <mergeCell ref="AR114:AS114"/>
    <mergeCell ref="AT114:AU114"/>
    <mergeCell ref="AV114:AW114"/>
    <mergeCell ref="AX114:AY114"/>
    <mergeCell ref="AZ114:BA114"/>
    <mergeCell ref="BB114:BC114"/>
    <mergeCell ref="BD114:BE114"/>
    <mergeCell ref="BF114:BG114"/>
    <mergeCell ref="BH114:BI114"/>
    <mergeCell ref="BJ114:BK114"/>
    <mergeCell ref="BL114:BM114"/>
    <mergeCell ref="BN114:BO114"/>
    <mergeCell ref="BP114:BQ114"/>
    <mergeCell ref="BR114:BS114"/>
    <mergeCell ref="BT114:BU114"/>
    <mergeCell ref="BV114:BW114"/>
    <mergeCell ref="BX114:BY114"/>
    <mergeCell ref="BZ114:CA114"/>
    <mergeCell ref="CB114:CC114"/>
    <mergeCell ref="CD114:CE114"/>
    <mergeCell ref="CF114:CG114"/>
    <mergeCell ref="CH114:CI114"/>
    <mergeCell ref="CJ114:CK114"/>
    <mergeCell ref="CL114:CM114"/>
    <mergeCell ref="CN114:CO114"/>
    <mergeCell ref="CP114:CQ114"/>
    <mergeCell ref="CR114:CS114"/>
    <mergeCell ref="CT114:CU114"/>
    <mergeCell ref="CV114:CW114"/>
    <mergeCell ref="CX114:CY114"/>
    <mergeCell ref="CZ114:DA114"/>
    <mergeCell ref="DB114:DC114"/>
    <mergeCell ref="DD114:DE114"/>
    <mergeCell ref="DF114:DG114"/>
    <mergeCell ref="DH114:DI114"/>
    <mergeCell ref="DJ114:DK114"/>
    <mergeCell ref="DL114:DM114"/>
    <mergeCell ref="DN114:DO114"/>
    <mergeCell ref="DP114:DQ114"/>
    <mergeCell ref="DR114:DS114"/>
    <mergeCell ref="DT114:DU114"/>
    <mergeCell ref="DV114:DW114"/>
    <mergeCell ref="DX114:DY114"/>
    <mergeCell ref="DZ114:EA114"/>
    <mergeCell ref="EB114:EC114"/>
    <mergeCell ref="ED114:EE114"/>
    <mergeCell ref="EF114:EG114"/>
    <mergeCell ref="EH114:EI114"/>
    <mergeCell ref="EJ114:EK114"/>
    <mergeCell ref="EL114:EM114"/>
    <mergeCell ref="EN114:EO114"/>
    <mergeCell ref="EP114:EQ114"/>
    <mergeCell ref="ER114:ES114"/>
    <mergeCell ref="ET114:EU114"/>
    <mergeCell ref="EV114:EW114"/>
    <mergeCell ref="EX114:EY114"/>
    <mergeCell ref="EZ114:FA114"/>
    <mergeCell ref="FB114:FC114"/>
    <mergeCell ref="FD114:FE114"/>
    <mergeCell ref="FF114:FG114"/>
    <mergeCell ref="FH114:FI114"/>
    <mergeCell ref="FJ114:FK114"/>
    <mergeCell ref="FL114:FM114"/>
    <mergeCell ref="FN114:FO114"/>
    <mergeCell ref="FP114:FQ114"/>
    <mergeCell ref="FR114:FS114"/>
    <mergeCell ref="FT114:FU114"/>
    <mergeCell ref="FV114:FW114"/>
    <mergeCell ref="FX114:FY114"/>
    <mergeCell ref="FZ114:GA114"/>
    <mergeCell ref="GB114:GC114"/>
    <mergeCell ref="GD114:GE114"/>
    <mergeCell ref="GF114:GG114"/>
    <mergeCell ref="GH114:GI114"/>
    <mergeCell ref="GJ114:GK114"/>
    <mergeCell ref="GL114:GM114"/>
    <mergeCell ref="GN114:GO114"/>
    <mergeCell ref="GP114:GQ114"/>
    <mergeCell ref="GR114:GS114"/>
    <mergeCell ref="GT114:GU114"/>
    <mergeCell ref="GV114:GW114"/>
    <mergeCell ref="GX114:GY114"/>
    <mergeCell ref="GZ114:HA114"/>
    <mergeCell ref="HB114:HC114"/>
    <mergeCell ref="HD114:HE114"/>
    <mergeCell ref="HF114:HG114"/>
    <mergeCell ref="HH114:HI114"/>
    <mergeCell ref="HJ114:HK114"/>
    <mergeCell ref="L115:M115"/>
    <mergeCell ref="N115:O115"/>
    <mergeCell ref="P115:Q115"/>
    <mergeCell ref="R115:S115"/>
    <mergeCell ref="T115:U115"/>
    <mergeCell ref="V115:W115"/>
    <mergeCell ref="X115:Y115"/>
    <mergeCell ref="Z115:AA115"/>
    <mergeCell ref="AB115:AC115"/>
    <mergeCell ref="AD115:AE115"/>
    <mergeCell ref="AF115:AG115"/>
    <mergeCell ref="AH115:AI115"/>
    <mergeCell ref="AJ115:AK115"/>
    <mergeCell ref="AL115:AM115"/>
    <mergeCell ref="AN115:AO115"/>
    <mergeCell ref="AP115:AQ115"/>
    <mergeCell ref="AR115:AS115"/>
    <mergeCell ref="AT115:AU115"/>
    <mergeCell ref="AV115:AW115"/>
    <mergeCell ref="AX115:AY115"/>
    <mergeCell ref="AZ115:BA115"/>
    <mergeCell ref="BB115:BC115"/>
    <mergeCell ref="BD115:BE115"/>
    <mergeCell ref="BF115:BG115"/>
    <mergeCell ref="BH115:BI115"/>
    <mergeCell ref="BJ115:BK115"/>
    <mergeCell ref="BL115:BM115"/>
    <mergeCell ref="BN115:BO115"/>
    <mergeCell ref="BP115:BQ115"/>
    <mergeCell ref="BR115:BS115"/>
    <mergeCell ref="BT115:BU115"/>
    <mergeCell ref="BV115:BW115"/>
    <mergeCell ref="BX115:BY115"/>
    <mergeCell ref="BZ115:CA115"/>
    <mergeCell ref="CB115:CC115"/>
    <mergeCell ref="CD115:CE115"/>
    <mergeCell ref="CF115:CG115"/>
    <mergeCell ref="CH115:CI115"/>
    <mergeCell ref="CJ115:CK115"/>
    <mergeCell ref="CL115:CM115"/>
    <mergeCell ref="CN115:CO115"/>
    <mergeCell ref="CP115:CQ115"/>
    <mergeCell ref="CR115:CS115"/>
    <mergeCell ref="CT115:CU115"/>
    <mergeCell ref="CV115:CW115"/>
    <mergeCell ref="CX115:CY115"/>
    <mergeCell ref="CZ115:DA115"/>
    <mergeCell ref="DB115:DC115"/>
    <mergeCell ref="DD115:DE115"/>
    <mergeCell ref="DF115:DG115"/>
    <mergeCell ref="DH115:DI115"/>
    <mergeCell ref="DJ115:DK115"/>
    <mergeCell ref="DL115:DM115"/>
    <mergeCell ref="DN115:DO115"/>
    <mergeCell ref="DP115:DQ115"/>
    <mergeCell ref="DR115:DS115"/>
    <mergeCell ref="DT115:DU115"/>
    <mergeCell ref="DV115:DW115"/>
    <mergeCell ref="DX115:DY115"/>
    <mergeCell ref="DZ115:EA115"/>
    <mergeCell ref="EB115:EC115"/>
    <mergeCell ref="ED115:EE115"/>
    <mergeCell ref="EF115:EG115"/>
    <mergeCell ref="EH115:EI115"/>
    <mergeCell ref="EJ115:EK115"/>
    <mergeCell ref="EL115:EM115"/>
    <mergeCell ref="EN115:EO115"/>
    <mergeCell ref="EP115:EQ115"/>
    <mergeCell ref="ER115:ES115"/>
    <mergeCell ref="ET115:EU115"/>
    <mergeCell ref="EV115:EW115"/>
    <mergeCell ref="EX115:EY115"/>
    <mergeCell ref="EZ115:FA115"/>
    <mergeCell ref="FB115:FC115"/>
    <mergeCell ref="FD115:FE115"/>
    <mergeCell ref="FF115:FG115"/>
    <mergeCell ref="FH115:FI115"/>
    <mergeCell ref="FJ115:FK115"/>
    <mergeCell ref="FL115:FM115"/>
    <mergeCell ref="FN115:FO115"/>
    <mergeCell ref="FP115:FQ115"/>
    <mergeCell ref="FR115:FS115"/>
    <mergeCell ref="FT115:FU115"/>
    <mergeCell ref="FV115:FW115"/>
    <mergeCell ref="FX115:FY115"/>
    <mergeCell ref="FZ115:GA115"/>
    <mergeCell ref="GB115:GC115"/>
    <mergeCell ref="GD115:GE115"/>
    <mergeCell ref="GF115:GG115"/>
    <mergeCell ref="GH115:GI115"/>
    <mergeCell ref="GJ115:GK115"/>
    <mergeCell ref="GL115:GM115"/>
    <mergeCell ref="GN115:GO115"/>
    <mergeCell ref="GP115:GQ115"/>
    <mergeCell ref="GR115:GS115"/>
    <mergeCell ref="GT115:GU115"/>
    <mergeCell ref="GV115:GW115"/>
    <mergeCell ref="GX115:GY115"/>
    <mergeCell ref="GZ115:HA115"/>
    <mergeCell ref="HB115:HC115"/>
    <mergeCell ref="HD115:HE115"/>
    <mergeCell ref="HF115:HG115"/>
    <mergeCell ref="HH115:HI115"/>
    <mergeCell ref="HJ115:HK115"/>
    <mergeCell ref="L116:M116"/>
    <mergeCell ref="N116:O116"/>
    <mergeCell ref="P116:Q116"/>
    <mergeCell ref="R116:S116"/>
    <mergeCell ref="T116:U116"/>
    <mergeCell ref="V116:W116"/>
    <mergeCell ref="X116:Y116"/>
    <mergeCell ref="Z116:AA116"/>
    <mergeCell ref="AB116:AC116"/>
    <mergeCell ref="AD116:AE116"/>
    <mergeCell ref="AF116:AG116"/>
    <mergeCell ref="AH116:AI116"/>
    <mergeCell ref="AJ116:AK116"/>
    <mergeCell ref="AL116:AM116"/>
    <mergeCell ref="AN116:AO116"/>
    <mergeCell ref="AP116:AQ116"/>
    <mergeCell ref="AR116:AS116"/>
    <mergeCell ref="AT116:AU116"/>
    <mergeCell ref="AV116:AW116"/>
    <mergeCell ref="AX116:AY116"/>
    <mergeCell ref="AZ116:BA116"/>
    <mergeCell ref="BB116:BC116"/>
    <mergeCell ref="BD116:BE116"/>
    <mergeCell ref="BF116:BG116"/>
    <mergeCell ref="BH116:BI116"/>
    <mergeCell ref="BJ116:BK116"/>
    <mergeCell ref="BL116:BM116"/>
    <mergeCell ref="BN116:BO116"/>
    <mergeCell ref="BP116:BQ116"/>
    <mergeCell ref="BR116:BS116"/>
    <mergeCell ref="BT116:BU116"/>
    <mergeCell ref="BV116:BW116"/>
    <mergeCell ref="BX116:BY116"/>
    <mergeCell ref="BZ116:CA116"/>
    <mergeCell ref="CB116:CC116"/>
    <mergeCell ref="CD116:CE116"/>
    <mergeCell ref="CF116:CG116"/>
    <mergeCell ref="CH116:CI116"/>
    <mergeCell ref="CJ116:CK116"/>
    <mergeCell ref="CL116:CM116"/>
    <mergeCell ref="CN116:CO116"/>
    <mergeCell ref="CP116:CQ116"/>
    <mergeCell ref="CR116:CS116"/>
    <mergeCell ref="CT116:CU116"/>
    <mergeCell ref="CV116:CW116"/>
    <mergeCell ref="CX116:CY116"/>
    <mergeCell ref="CZ116:DA116"/>
    <mergeCell ref="DB116:DC116"/>
    <mergeCell ref="DD116:DE116"/>
    <mergeCell ref="DF116:DG116"/>
    <mergeCell ref="DH116:DI116"/>
    <mergeCell ref="DJ116:DK116"/>
    <mergeCell ref="DL116:DM116"/>
    <mergeCell ref="DN116:DO116"/>
    <mergeCell ref="DP116:DQ116"/>
    <mergeCell ref="DR116:DS116"/>
    <mergeCell ref="DT116:DU116"/>
    <mergeCell ref="DV116:DW116"/>
    <mergeCell ref="DX116:DY116"/>
    <mergeCell ref="DZ116:EA116"/>
    <mergeCell ref="EB116:EC116"/>
    <mergeCell ref="ED116:EE116"/>
    <mergeCell ref="EF116:EG116"/>
    <mergeCell ref="EH116:EI116"/>
    <mergeCell ref="EJ116:EK116"/>
    <mergeCell ref="EL116:EM116"/>
    <mergeCell ref="EN116:EO116"/>
    <mergeCell ref="EP116:EQ116"/>
    <mergeCell ref="ER116:ES116"/>
    <mergeCell ref="ET116:EU116"/>
    <mergeCell ref="EV116:EW116"/>
    <mergeCell ref="EX116:EY116"/>
    <mergeCell ref="EZ116:FA116"/>
    <mergeCell ref="FB116:FC116"/>
    <mergeCell ref="FD116:FE116"/>
    <mergeCell ref="FF116:FG116"/>
    <mergeCell ref="FH116:FI116"/>
    <mergeCell ref="FJ116:FK116"/>
    <mergeCell ref="FL116:FM116"/>
    <mergeCell ref="FN116:FO116"/>
    <mergeCell ref="FP116:FQ116"/>
    <mergeCell ref="FR116:FS116"/>
    <mergeCell ref="FT116:FU116"/>
    <mergeCell ref="FV116:FW116"/>
    <mergeCell ref="FX116:FY116"/>
    <mergeCell ref="FZ116:GA116"/>
    <mergeCell ref="GB116:GC116"/>
    <mergeCell ref="GD116:GE116"/>
    <mergeCell ref="GF116:GG116"/>
    <mergeCell ref="GH116:GI116"/>
    <mergeCell ref="GJ116:GK116"/>
    <mergeCell ref="GL116:GM116"/>
    <mergeCell ref="GN116:GO116"/>
    <mergeCell ref="GP116:GQ116"/>
    <mergeCell ref="GR116:GS116"/>
    <mergeCell ref="GT116:GU116"/>
    <mergeCell ref="GV116:GW116"/>
    <mergeCell ref="GX116:GY116"/>
    <mergeCell ref="GZ116:HA116"/>
    <mergeCell ref="HB116:HC116"/>
    <mergeCell ref="HD116:HE116"/>
    <mergeCell ref="HF116:HG116"/>
    <mergeCell ref="HH116:HI116"/>
    <mergeCell ref="HJ116:HK116"/>
    <mergeCell ref="L117:M117"/>
    <mergeCell ref="N117:O117"/>
    <mergeCell ref="P117:Q117"/>
    <mergeCell ref="R117:S117"/>
    <mergeCell ref="T117:U117"/>
    <mergeCell ref="V117:W117"/>
    <mergeCell ref="X117:Y117"/>
    <mergeCell ref="Z117:AA117"/>
    <mergeCell ref="AB117:AC117"/>
    <mergeCell ref="AD117:AE117"/>
    <mergeCell ref="AF117:AG117"/>
    <mergeCell ref="AH117:AI117"/>
    <mergeCell ref="AJ117:AK117"/>
    <mergeCell ref="AL117:AM117"/>
    <mergeCell ref="AN117:AO117"/>
    <mergeCell ref="AP117:AQ117"/>
    <mergeCell ref="AR117:AS117"/>
    <mergeCell ref="AT117:AU117"/>
    <mergeCell ref="AV117:AW117"/>
    <mergeCell ref="AX117:AY117"/>
    <mergeCell ref="AZ117:BA117"/>
    <mergeCell ref="BB117:BC117"/>
    <mergeCell ref="BD117:BE117"/>
    <mergeCell ref="BF117:BG117"/>
    <mergeCell ref="BH117:BI117"/>
    <mergeCell ref="BJ117:BK117"/>
    <mergeCell ref="BL117:BM117"/>
    <mergeCell ref="BN117:BO117"/>
    <mergeCell ref="BP117:BQ117"/>
    <mergeCell ref="BR117:BS117"/>
    <mergeCell ref="BT117:BU117"/>
    <mergeCell ref="BV117:BW117"/>
    <mergeCell ref="BX117:BY117"/>
    <mergeCell ref="BZ117:CA117"/>
    <mergeCell ref="CB117:CC117"/>
    <mergeCell ref="CD117:CE117"/>
    <mergeCell ref="CF117:CG117"/>
    <mergeCell ref="CH117:CI117"/>
    <mergeCell ref="CJ117:CK117"/>
    <mergeCell ref="CL117:CM117"/>
    <mergeCell ref="CN117:CO117"/>
    <mergeCell ref="CP117:CQ117"/>
    <mergeCell ref="CR117:CS117"/>
    <mergeCell ref="CT117:CU117"/>
    <mergeCell ref="CV117:CW117"/>
    <mergeCell ref="CX117:CY117"/>
    <mergeCell ref="CZ117:DA117"/>
    <mergeCell ref="DB117:DC117"/>
    <mergeCell ref="DD117:DE117"/>
    <mergeCell ref="DF117:DG117"/>
    <mergeCell ref="DH117:DI117"/>
    <mergeCell ref="DJ117:DK117"/>
    <mergeCell ref="DL117:DM117"/>
    <mergeCell ref="DN117:DO117"/>
    <mergeCell ref="DP117:DQ117"/>
    <mergeCell ref="DR117:DS117"/>
    <mergeCell ref="DT117:DU117"/>
    <mergeCell ref="DV117:DW117"/>
    <mergeCell ref="DX117:DY117"/>
    <mergeCell ref="DZ117:EA117"/>
    <mergeCell ref="EB117:EC117"/>
    <mergeCell ref="ED117:EE117"/>
    <mergeCell ref="EF117:EG117"/>
    <mergeCell ref="EH117:EI117"/>
    <mergeCell ref="EJ117:EK117"/>
    <mergeCell ref="EL117:EM117"/>
    <mergeCell ref="EN117:EO117"/>
    <mergeCell ref="EP117:EQ117"/>
    <mergeCell ref="ER117:ES117"/>
    <mergeCell ref="ET117:EU117"/>
    <mergeCell ref="EV117:EW117"/>
    <mergeCell ref="EX117:EY117"/>
    <mergeCell ref="EZ117:FA117"/>
    <mergeCell ref="FB117:FC117"/>
    <mergeCell ref="FD117:FE117"/>
    <mergeCell ref="FF117:FG117"/>
    <mergeCell ref="FH117:FI117"/>
    <mergeCell ref="FJ117:FK117"/>
    <mergeCell ref="FL117:FM117"/>
    <mergeCell ref="FN117:FO117"/>
    <mergeCell ref="FP117:FQ117"/>
    <mergeCell ref="FR117:FS117"/>
    <mergeCell ref="FT117:FU117"/>
    <mergeCell ref="FV117:FW117"/>
    <mergeCell ref="FX117:FY117"/>
    <mergeCell ref="FZ117:GA117"/>
    <mergeCell ref="GB117:GC117"/>
    <mergeCell ref="GD117:GE117"/>
    <mergeCell ref="GF117:GG117"/>
    <mergeCell ref="GH117:GI117"/>
    <mergeCell ref="GJ117:GK117"/>
    <mergeCell ref="GL117:GM117"/>
    <mergeCell ref="GN117:GO117"/>
    <mergeCell ref="GP117:GQ117"/>
    <mergeCell ref="GR117:GS117"/>
    <mergeCell ref="GT117:GU117"/>
    <mergeCell ref="GV117:GW117"/>
    <mergeCell ref="GX117:GY117"/>
    <mergeCell ref="GZ117:HA117"/>
    <mergeCell ref="HB117:HC117"/>
    <mergeCell ref="HD117:HE117"/>
    <mergeCell ref="HF117:HG117"/>
    <mergeCell ref="HH117:HI117"/>
    <mergeCell ref="HJ117:HK117"/>
    <mergeCell ref="L118:M118"/>
    <mergeCell ref="N118:O118"/>
    <mergeCell ref="P118:Q118"/>
    <mergeCell ref="R118:S118"/>
    <mergeCell ref="T118:U118"/>
    <mergeCell ref="V118:W118"/>
    <mergeCell ref="X118:Y118"/>
    <mergeCell ref="Z118:AA118"/>
    <mergeCell ref="AB118:AC118"/>
    <mergeCell ref="AD118:AE118"/>
    <mergeCell ref="AF118:AG118"/>
    <mergeCell ref="AH118:AI118"/>
    <mergeCell ref="AJ118:AK118"/>
    <mergeCell ref="AL118:AM118"/>
    <mergeCell ref="AN118:AO118"/>
    <mergeCell ref="AP118:AQ118"/>
    <mergeCell ref="AR118:AS118"/>
    <mergeCell ref="AT118:AU118"/>
    <mergeCell ref="AV118:AW118"/>
    <mergeCell ref="AX118:AY118"/>
    <mergeCell ref="AZ118:BA118"/>
    <mergeCell ref="BB118:BC118"/>
    <mergeCell ref="BD118:BE118"/>
    <mergeCell ref="BF118:BG118"/>
    <mergeCell ref="BH118:BI118"/>
    <mergeCell ref="BJ118:BK118"/>
    <mergeCell ref="BL118:BM118"/>
    <mergeCell ref="BN118:BO118"/>
    <mergeCell ref="BP118:BQ118"/>
    <mergeCell ref="BR118:BS118"/>
    <mergeCell ref="BT118:BU118"/>
    <mergeCell ref="BV118:BW118"/>
    <mergeCell ref="BX118:BY118"/>
    <mergeCell ref="BZ118:CA118"/>
    <mergeCell ref="CB118:CC118"/>
    <mergeCell ref="CD118:CE118"/>
    <mergeCell ref="CF118:CG118"/>
    <mergeCell ref="CH118:CI118"/>
    <mergeCell ref="CJ118:CK118"/>
    <mergeCell ref="CL118:CM118"/>
    <mergeCell ref="CN118:CO118"/>
    <mergeCell ref="CP118:CQ118"/>
    <mergeCell ref="CR118:CS118"/>
    <mergeCell ref="CT118:CU118"/>
    <mergeCell ref="CV118:CW118"/>
    <mergeCell ref="CX118:CY118"/>
    <mergeCell ref="CZ118:DA118"/>
    <mergeCell ref="DB118:DC118"/>
    <mergeCell ref="DD118:DE118"/>
    <mergeCell ref="DF118:DG118"/>
    <mergeCell ref="DH118:DI118"/>
    <mergeCell ref="DJ118:DK118"/>
    <mergeCell ref="DL118:DM118"/>
    <mergeCell ref="DN118:DO118"/>
    <mergeCell ref="DP118:DQ118"/>
    <mergeCell ref="DR118:DS118"/>
    <mergeCell ref="DT118:DU118"/>
    <mergeCell ref="DV118:DW118"/>
    <mergeCell ref="DX118:DY118"/>
    <mergeCell ref="DZ118:EA118"/>
    <mergeCell ref="EB118:EC118"/>
    <mergeCell ref="ED118:EE118"/>
    <mergeCell ref="EF118:EG118"/>
    <mergeCell ref="EH118:EI118"/>
    <mergeCell ref="EJ118:EK118"/>
    <mergeCell ref="EL118:EM118"/>
    <mergeCell ref="EN118:EO118"/>
    <mergeCell ref="EP118:EQ118"/>
    <mergeCell ref="ER118:ES118"/>
    <mergeCell ref="ET118:EU118"/>
    <mergeCell ref="EV118:EW118"/>
    <mergeCell ref="EX118:EY118"/>
    <mergeCell ref="EZ118:FA118"/>
    <mergeCell ref="FB118:FC118"/>
    <mergeCell ref="FD118:FE118"/>
    <mergeCell ref="FF118:FG118"/>
    <mergeCell ref="FH118:FI118"/>
    <mergeCell ref="FJ118:FK118"/>
    <mergeCell ref="FL118:FM118"/>
    <mergeCell ref="FN118:FO118"/>
    <mergeCell ref="FP118:FQ118"/>
    <mergeCell ref="FR118:FS118"/>
    <mergeCell ref="FT118:FU118"/>
    <mergeCell ref="FV118:FW118"/>
    <mergeCell ref="FX118:FY118"/>
    <mergeCell ref="FZ118:GA118"/>
    <mergeCell ref="GB118:GC118"/>
    <mergeCell ref="GD118:GE118"/>
    <mergeCell ref="GF118:GG118"/>
    <mergeCell ref="GH118:GI118"/>
    <mergeCell ref="GJ118:GK118"/>
    <mergeCell ref="GL118:GM118"/>
    <mergeCell ref="GN118:GO118"/>
    <mergeCell ref="GP118:GQ118"/>
    <mergeCell ref="GR118:GS118"/>
    <mergeCell ref="GT118:GU118"/>
    <mergeCell ref="GV118:GW118"/>
    <mergeCell ref="GX118:GY118"/>
    <mergeCell ref="GZ118:HA118"/>
    <mergeCell ref="HB118:HC118"/>
    <mergeCell ref="HD118:HE118"/>
    <mergeCell ref="HF118:HG118"/>
    <mergeCell ref="HH118:HI118"/>
    <mergeCell ref="HJ118:HK118"/>
    <mergeCell ref="L119:M119"/>
    <mergeCell ref="N119:O119"/>
    <mergeCell ref="P119:Q119"/>
    <mergeCell ref="R119:S119"/>
    <mergeCell ref="T119:U119"/>
    <mergeCell ref="V119:W119"/>
    <mergeCell ref="X119:Y119"/>
    <mergeCell ref="Z119:AA119"/>
    <mergeCell ref="AB119:AC119"/>
    <mergeCell ref="AD119:AE119"/>
    <mergeCell ref="AF119:AG119"/>
    <mergeCell ref="AH119:AI119"/>
    <mergeCell ref="AJ119:AK119"/>
    <mergeCell ref="AL119:AM119"/>
    <mergeCell ref="AN119:AO119"/>
    <mergeCell ref="AP119:AQ119"/>
    <mergeCell ref="AR119:AS119"/>
    <mergeCell ref="AT119:AU119"/>
    <mergeCell ref="AV119:AW119"/>
    <mergeCell ref="AX119:AY119"/>
    <mergeCell ref="AZ119:BA119"/>
    <mergeCell ref="BB119:BC119"/>
    <mergeCell ref="BD119:BE119"/>
    <mergeCell ref="BF119:BG119"/>
    <mergeCell ref="BH119:BI119"/>
    <mergeCell ref="BJ119:BK119"/>
    <mergeCell ref="BL119:BM119"/>
    <mergeCell ref="BN119:BO119"/>
    <mergeCell ref="BP119:BQ119"/>
    <mergeCell ref="BR119:BS119"/>
    <mergeCell ref="BT119:BU119"/>
    <mergeCell ref="BV119:BW119"/>
    <mergeCell ref="BX119:BY119"/>
    <mergeCell ref="BZ119:CA119"/>
    <mergeCell ref="CB119:CC119"/>
    <mergeCell ref="CD119:CE119"/>
    <mergeCell ref="CF119:CG119"/>
    <mergeCell ref="CH119:CI119"/>
    <mergeCell ref="CJ119:CK119"/>
    <mergeCell ref="CL119:CM119"/>
    <mergeCell ref="CN119:CO119"/>
    <mergeCell ref="CP119:CQ119"/>
    <mergeCell ref="CR119:CS119"/>
    <mergeCell ref="CT119:CU119"/>
    <mergeCell ref="CV119:CW119"/>
    <mergeCell ref="CX119:CY119"/>
    <mergeCell ref="CZ119:DA119"/>
    <mergeCell ref="DB119:DC119"/>
    <mergeCell ref="DD119:DE119"/>
    <mergeCell ref="DF119:DG119"/>
    <mergeCell ref="DH119:DI119"/>
    <mergeCell ref="DJ119:DK119"/>
    <mergeCell ref="DL119:DM119"/>
    <mergeCell ref="DN119:DO119"/>
    <mergeCell ref="DP119:DQ119"/>
    <mergeCell ref="DR119:DS119"/>
    <mergeCell ref="DT119:DU119"/>
    <mergeCell ref="DV119:DW119"/>
    <mergeCell ref="DX119:DY119"/>
    <mergeCell ref="DZ119:EA119"/>
    <mergeCell ref="EB119:EC119"/>
    <mergeCell ref="ED119:EE119"/>
    <mergeCell ref="EF119:EG119"/>
    <mergeCell ref="EH119:EI119"/>
    <mergeCell ref="EJ119:EK119"/>
    <mergeCell ref="EL119:EM119"/>
    <mergeCell ref="EN119:EO119"/>
    <mergeCell ref="EP119:EQ119"/>
    <mergeCell ref="ER119:ES119"/>
    <mergeCell ref="ET119:EU119"/>
    <mergeCell ref="EV119:EW119"/>
    <mergeCell ref="EX119:EY119"/>
    <mergeCell ref="EZ119:FA119"/>
    <mergeCell ref="FB119:FC119"/>
    <mergeCell ref="FD119:FE119"/>
    <mergeCell ref="FF119:FG119"/>
    <mergeCell ref="FH119:FI119"/>
    <mergeCell ref="FJ119:FK119"/>
    <mergeCell ref="FL119:FM119"/>
    <mergeCell ref="FN119:FO119"/>
    <mergeCell ref="FP119:FQ119"/>
    <mergeCell ref="FR119:FS119"/>
    <mergeCell ref="FT119:FU119"/>
    <mergeCell ref="FV119:FW119"/>
    <mergeCell ref="FX119:FY119"/>
    <mergeCell ref="FZ119:GA119"/>
    <mergeCell ref="GB119:GC119"/>
    <mergeCell ref="GD119:GE119"/>
    <mergeCell ref="GF119:GG119"/>
    <mergeCell ref="GH119:GI119"/>
    <mergeCell ref="GJ119:GK119"/>
    <mergeCell ref="GL119:GM119"/>
    <mergeCell ref="GN119:GO119"/>
    <mergeCell ref="GP119:GQ119"/>
    <mergeCell ref="GR119:GS119"/>
    <mergeCell ref="GT119:GU119"/>
    <mergeCell ref="GV119:GW119"/>
    <mergeCell ref="GX119:GY119"/>
    <mergeCell ref="GZ119:HA119"/>
    <mergeCell ref="HB119:HC119"/>
    <mergeCell ref="HD119:HE119"/>
    <mergeCell ref="HF119:HG119"/>
    <mergeCell ref="HH119:HI119"/>
    <mergeCell ref="HJ119:HK119"/>
    <mergeCell ref="L120:M120"/>
    <mergeCell ref="N120:O120"/>
    <mergeCell ref="P120:Q120"/>
    <mergeCell ref="R120:S120"/>
    <mergeCell ref="T120:U120"/>
    <mergeCell ref="V120:W120"/>
    <mergeCell ref="X120:Y120"/>
    <mergeCell ref="Z120:AA120"/>
    <mergeCell ref="AB120:AC120"/>
    <mergeCell ref="AD120:AE120"/>
    <mergeCell ref="AF120:AG120"/>
    <mergeCell ref="AH120:AI120"/>
    <mergeCell ref="AJ120:AK120"/>
    <mergeCell ref="AL120:AM120"/>
    <mergeCell ref="AN120:AO120"/>
    <mergeCell ref="AP120:AQ120"/>
    <mergeCell ref="AR120:AS120"/>
    <mergeCell ref="CD120:CE120"/>
    <mergeCell ref="CF120:CG120"/>
    <mergeCell ref="CH120:CI120"/>
    <mergeCell ref="CJ120:CK120"/>
    <mergeCell ref="CL120:CM120"/>
    <mergeCell ref="CN120:CO120"/>
    <mergeCell ref="CP120:CQ120"/>
    <mergeCell ref="CR120:CS120"/>
    <mergeCell ref="A121:A128"/>
    <mergeCell ref="B121:B128"/>
    <mergeCell ref="C121:C128"/>
    <mergeCell ref="D121:D128"/>
    <mergeCell ref="E121:E128"/>
    <mergeCell ref="F121:F128"/>
    <mergeCell ref="G121:G128"/>
    <mergeCell ref="I121:I128"/>
    <mergeCell ref="J121:J128"/>
    <mergeCell ref="L121:M121"/>
    <mergeCell ref="N121:O121"/>
    <mergeCell ref="P121:Q121"/>
    <mergeCell ref="R121:S121"/>
    <mergeCell ref="T121:U121"/>
    <mergeCell ref="V121:W121"/>
    <mergeCell ref="X121:Y121"/>
    <mergeCell ref="Z121:AA121"/>
    <mergeCell ref="AB121:AC121"/>
    <mergeCell ref="AD121:AE121"/>
    <mergeCell ref="AF121:AG121"/>
    <mergeCell ref="AH121:AI121"/>
    <mergeCell ref="AJ121:AK121"/>
    <mergeCell ref="AL121:AM121"/>
    <mergeCell ref="AN121:AO121"/>
    <mergeCell ref="AP121:AQ121"/>
    <mergeCell ref="AR121:AS121"/>
    <mergeCell ref="AT121:AU121"/>
    <mergeCell ref="AV121:AW121"/>
    <mergeCell ref="AX121:AY121"/>
    <mergeCell ref="AZ121:BA121"/>
    <mergeCell ref="BB121:BC121"/>
    <mergeCell ref="BD121:BE121"/>
    <mergeCell ref="BF121:BG121"/>
    <mergeCell ref="BH121:BI121"/>
    <mergeCell ref="BJ121:BK121"/>
    <mergeCell ref="BL121:BM121"/>
    <mergeCell ref="BN121:BO121"/>
    <mergeCell ref="BP121:BQ121"/>
    <mergeCell ref="BR121:BS121"/>
    <mergeCell ref="BT121:BU121"/>
    <mergeCell ref="BV121:BW121"/>
    <mergeCell ref="BX121:BY121"/>
    <mergeCell ref="BZ121:CA121"/>
    <mergeCell ref="CB121:CC121"/>
    <mergeCell ref="CD121:CE121"/>
    <mergeCell ref="CF121:CG121"/>
    <mergeCell ref="CH121:CI121"/>
    <mergeCell ref="CJ121:CK121"/>
    <mergeCell ref="CL121:CM121"/>
    <mergeCell ref="CN121:CO121"/>
    <mergeCell ref="CP121:CQ121"/>
    <mergeCell ref="CR121:CS121"/>
    <mergeCell ref="CT121:CU121"/>
    <mergeCell ref="CV121:CW121"/>
    <mergeCell ref="CX121:CY121"/>
    <mergeCell ref="CZ121:DA121"/>
    <mergeCell ref="DB121:DC121"/>
    <mergeCell ref="DD121:DE121"/>
    <mergeCell ref="DF121:DG121"/>
    <mergeCell ref="DH121:DI121"/>
    <mergeCell ref="DJ121:DK121"/>
    <mergeCell ref="DL121:DM121"/>
    <mergeCell ref="DN121:DO121"/>
    <mergeCell ref="DP121:DQ121"/>
    <mergeCell ref="DR121:DS121"/>
    <mergeCell ref="DT121:DU121"/>
    <mergeCell ref="DV121:DW121"/>
    <mergeCell ref="DX121:DY121"/>
    <mergeCell ref="DZ121:EA121"/>
    <mergeCell ref="EB121:EC121"/>
    <mergeCell ref="ED121:EE121"/>
    <mergeCell ref="EF121:EG121"/>
    <mergeCell ref="EH121:EI121"/>
    <mergeCell ref="EJ121:EK121"/>
    <mergeCell ref="EL121:EM121"/>
    <mergeCell ref="EN121:EO121"/>
    <mergeCell ref="EP121:EQ121"/>
    <mergeCell ref="ER121:ES121"/>
    <mergeCell ref="ET121:EU121"/>
    <mergeCell ref="EV121:EW121"/>
    <mergeCell ref="EX121:EY121"/>
    <mergeCell ref="EZ121:FA121"/>
    <mergeCell ref="FB121:FC121"/>
    <mergeCell ref="FD121:FE121"/>
    <mergeCell ref="FF121:FG121"/>
    <mergeCell ref="FH121:FI121"/>
    <mergeCell ref="FJ121:FK121"/>
    <mergeCell ref="FL121:FM121"/>
    <mergeCell ref="FN121:FO121"/>
    <mergeCell ref="FP121:FQ121"/>
    <mergeCell ref="FR121:FS121"/>
    <mergeCell ref="FT121:FU121"/>
    <mergeCell ref="FV121:FW121"/>
    <mergeCell ref="FX121:FY121"/>
    <mergeCell ref="FZ121:GA121"/>
    <mergeCell ref="GB121:GC121"/>
    <mergeCell ref="GD121:GE121"/>
    <mergeCell ref="GF121:GG121"/>
    <mergeCell ref="GH121:GI121"/>
    <mergeCell ref="GJ121:GK121"/>
    <mergeCell ref="GL121:GM121"/>
    <mergeCell ref="GN121:GO121"/>
    <mergeCell ref="GP121:GQ121"/>
    <mergeCell ref="GR121:GS121"/>
    <mergeCell ref="GT121:GU121"/>
    <mergeCell ref="GV121:GW121"/>
    <mergeCell ref="GX121:GY121"/>
    <mergeCell ref="GZ121:HA121"/>
    <mergeCell ref="HB121:HC121"/>
    <mergeCell ref="HD121:HE121"/>
    <mergeCell ref="HF121:HG121"/>
    <mergeCell ref="HH121:HI121"/>
    <mergeCell ref="HJ121:HK121"/>
    <mergeCell ref="L122:M122"/>
    <mergeCell ref="N122:O122"/>
    <mergeCell ref="P122:Q122"/>
    <mergeCell ref="R122:S122"/>
    <mergeCell ref="T122:U122"/>
    <mergeCell ref="V122:W122"/>
    <mergeCell ref="X122:Y122"/>
    <mergeCell ref="Z122:AA122"/>
    <mergeCell ref="AB122:AC122"/>
    <mergeCell ref="AD122:AE122"/>
    <mergeCell ref="AF122:AG122"/>
    <mergeCell ref="AH122:AI122"/>
    <mergeCell ref="AJ122:AK122"/>
    <mergeCell ref="AL122:AM122"/>
    <mergeCell ref="AN122:AO122"/>
    <mergeCell ref="AP122:AQ122"/>
    <mergeCell ref="AR122:AS122"/>
    <mergeCell ref="AT122:AU122"/>
    <mergeCell ref="AV122:AW122"/>
    <mergeCell ref="AX122:AY122"/>
    <mergeCell ref="AZ122:BA122"/>
    <mergeCell ref="BB122:BC122"/>
    <mergeCell ref="BD122:BE122"/>
    <mergeCell ref="BF122:BG122"/>
    <mergeCell ref="BH122:BI122"/>
    <mergeCell ref="BJ122:BK122"/>
    <mergeCell ref="BL122:BM122"/>
    <mergeCell ref="BN122:BO122"/>
    <mergeCell ref="BP122:BQ122"/>
    <mergeCell ref="BR122:BS122"/>
    <mergeCell ref="BT122:BU122"/>
    <mergeCell ref="BV122:BW122"/>
    <mergeCell ref="BX122:BY122"/>
    <mergeCell ref="BZ122:CA122"/>
    <mergeCell ref="CB122:CC122"/>
    <mergeCell ref="CD122:CE122"/>
    <mergeCell ref="CF122:CG122"/>
    <mergeCell ref="CH122:CI122"/>
    <mergeCell ref="CJ122:CK122"/>
    <mergeCell ref="CL122:CM122"/>
    <mergeCell ref="CN122:CO122"/>
    <mergeCell ref="CP122:CQ122"/>
    <mergeCell ref="CR122:CS122"/>
    <mergeCell ref="CT122:CU122"/>
    <mergeCell ref="CV122:CW122"/>
    <mergeCell ref="CX122:CY122"/>
    <mergeCell ref="CZ122:DA122"/>
    <mergeCell ref="DB122:DC122"/>
    <mergeCell ref="DD122:DE122"/>
    <mergeCell ref="DF122:DG122"/>
    <mergeCell ref="DH122:DI122"/>
    <mergeCell ref="DJ122:DK122"/>
    <mergeCell ref="DL122:DM122"/>
    <mergeCell ref="DN122:DO122"/>
    <mergeCell ref="DP122:DQ122"/>
    <mergeCell ref="DR122:DS122"/>
    <mergeCell ref="DT122:DU122"/>
    <mergeCell ref="DV122:DW122"/>
    <mergeCell ref="DX122:DY122"/>
    <mergeCell ref="DZ122:EA122"/>
    <mergeCell ref="EB122:EC122"/>
    <mergeCell ref="ED122:EE122"/>
    <mergeCell ref="EF122:EG122"/>
    <mergeCell ref="EH122:EI122"/>
    <mergeCell ref="EJ122:EK122"/>
    <mergeCell ref="EL122:EM122"/>
    <mergeCell ref="EN122:EO122"/>
    <mergeCell ref="EP122:EQ122"/>
    <mergeCell ref="ER122:ES122"/>
    <mergeCell ref="ET122:EU122"/>
    <mergeCell ref="EV122:EW122"/>
    <mergeCell ref="EX122:EY122"/>
    <mergeCell ref="EZ122:FA122"/>
    <mergeCell ref="FB122:FC122"/>
    <mergeCell ref="FD122:FE122"/>
    <mergeCell ref="FF122:FG122"/>
    <mergeCell ref="FH122:FI122"/>
    <mergeCell ref="FJ122:FK122"/>
    <mergeCell ref="FL122:FM122"/>
    <mergeCell ref="FN122:FO122"/>
    <mergeCell ref="FP122:FQ122"/>
    <mergeCell ref="FR122:FS122"/>
    <mergeCell ref="FT122:FU122"/>
    <mergeCell ref="FV122:FW122"/>
    <mergeCell ref="FX122:FY122"/>
    <mergeCell ref="FZ122:GA122"/>
    <mergeCell ref="GB122:GC122"/>
    <mergeCell ref="GD122:GE122"/>
    <mergeCell ref="GF122:GG122"/>
    <mergeCell ref="GH122:GI122"/>
    <mergeCell ref="GJ122:GK122"/>
    <mergeCell ref="GL122:GM122"/>
    <mergeCell ref="GN122:GO122"/>
    <mergeCell ref="GP122:GQ122"/>
    <mergeCell ref="GR122:GS122"/>
    <mergeCell ref="GT122:GU122"/>
    <mergeCell ref="GV122:GW122"/>
    <mergeCell ref="GX122:GY122"/>
    <mergeCell ref="GZ122:HA122"/>
    <mergeCell ref="HB122:HC122"/>
    <mergeCell ref="HD122:HE122"/>
    <mergeCell ref="HF122:HG122"/>
    <mergeCell ref="HH122:HI122"/>
    <mergeCell ref="HJ122:HK122"/>
    <mergeCell ref="L123:M123"/>
    <mergeCell ref="N123:O123"/>
    <mergeCell ref="P123:Q123"/>
    <mergeCell ref="R123:S123"/>
    <mergeCell ref="T123:U123"/>
    <mergeCell ref="V123:W123"/>
    <mergeCell ref="X123:Y123"/>
    <mergeCell ref="Z123:AA123"/>
    <mergeCell ref="AB123:AC123"/>
    <mergeCell ref="AD123:AE123"/>
    <mergeCell ref="AF123:AG123"/>
    <mergeCell ref="AH123:AI123"/>
    <mergeCell ref="AJ123:AK123"/>
    <mergeCell ref="AL123:AM123"/>
    <mergeCell ref="AN123:AO123"/>
    <mergeCell ref="AP123:AQ123"/>
    <mergeCell ref="AR123:AS123"/>
    <mergeCell ref="AT123:AU123"/>
    <mergeCell ref="AV123:AW123"/>
    <mergeCell ref="AX123:AY123"/>
    <mergeCell ref="AZ123:BA123"/>
    <mergeCell ref="BB123:BC123"/>
    <mergeCell ref="BD123:BE123"/>
    <mergeCell ref="BF123:BG123"/>
    <mergeCell ref="BH123:BI123"/>
    <mergeCell ref="BJ123:BK123"/>
    <mergeCell ref="BL123:BM123"/>
    <mergeCell ref="BN123:BO123"/>
    <mergeCell ref="BP123:BQ123"/>
    <mergeCell ref="BR123:BS123"/>
    <mergeCell ref="BT123:BU123"/>
    <mergeCell ref="BV123:BW123"/>
    <mergeCell ref="BX123:BY123"/>
    <mergeCell ref="BZ123:CA123"/>
    <mergeCell ref="CB123:CC123"/>
    <mergeCell ref="CD123:CE123"/>
    <mergeCell ref="CF123:CG123"/>
    <mergeCell ref="CH123:CI123"/>
    <mergeCell ref="CJ123:CK123"/>
    <mergeCell ref="CL123:CM123"/>
    <mergeCell ref="CN123:CO123"/>
    <mergeCell ref="CP123:CQ123"/>
    <mergeCell ref="CR123:CS123"/>
    <mergeCell ref="CT123:CU123"/>
    <mergeCell ref="CV123:CW123"/>
    <mergeCell ref="CX123:CY123"/>
    <mergeCell ref="CZ123:DA123"/>
    <mergeCell ref="DB123:DC123"/>
    <mergeCell ref="DD123:DE123"/>
    <mergeCell ref="DF123:DG123"/>
    <mergeCell ref="DH123:DI123"/>
    <mergeCell ref="DJ123:DK123"/>
    <mergeCell ref="DL123:DM123"/>
    <mergeCell ref="DN123:DO123"/>
    <mergeCell ref="DP123:DQ123"/>
    <mergeCell ref="DR123:DS123"/>
    <mergeCell ref="DT123:DU123"/>
    <mergeCell ref="DV123:DW123"/>
    <mergeCell ref="DX123:DY123"/>
    <mergeCell ref="DZ123:EA123"/>
    <mergeCell ref="EB123:EC123"/>
    <mergeCell ref="ED123:EE123"/>
    <mergeCell ref="EF123:EG123"/>
    <mergeCell ref="EH123:EI123"/>
    <mergeCell ref="EJ123:EK123"/>
    <mergeCell ref="EL123:EM123"/>
    <mergeCell ref="EN123:EO123"/>
    <mergeCell ref="EP123:EQ123"/>
    <mergeCell ref="ER123:ES123"/>
    <mergeCell ref="ET123:EU123"/>
    <mergeCell ref="EV123:EW123"/>
    <mergeCell ref="EX123:EY123"/>
    <mergeCell ref="EZ123:FA123"/>
    <mergeCell ref="FB123:FC123"/>
    <mergeCell ref="FD123:FE123"/>
    <mergeCell ref="FF123:FG123"/>
    <mergeCell ref="FH123:FI123"/>
    <mergeCell ref="FJ123:FK123"/>
    <mergeCell ref="FL123:FM123"/>
    <mergeCell ref="FN123:FO123"/>
    <mergeCell ref="FP123:FQ123"/>
    <mergeCell ref="FR123:FS123"/>
    <mergeCell ref="FT123:FU123"/>
    <mergeCell ref="FV123:FW123"/>
    <mergeCell ref="FX123:FY123"/>
    <mergeCell ref="FZ123:GA123"/>
    <mergeCell ref="GB123:GC123"/>
    <mergeCell ref="GD123:GE123"/>
    <mergeCell ref="GF123:GG123"/>
    <mergeCell ref="GH123:GI123"/>
    <mergeCell ref="GJ123:GK123"/>
    <mergeCell ref="GL123:GM123"/>
    <mergeCell ref="GN123:GO123"/>
    <mergeCell ref="GP123:GQ123"/>
    <mergeCell ref="GR123:GS123"/>
    <mergeCell ref="GT123:GU123"/>
    <mergeCell ref="GV123:GW123"/>
    <mergeCell ref="GX123:GY123"/>
    <mergeCell ref="GZ123:HA123"/>
    <mergeCell ref="HB123:HC123"/>
    <mergeCell ref="HD123:HE123"/>
    <mergeCell ref="HF123:HG123"/>
    <mergeCell ref="HH123:HI123"/>
    <mergeCell ref="HJ123:HK123"/>
    <mergeCell ref="L124:M124"/>
    <mergeCell ref="N124:O124"/>
    <mergeCell ref="P124:Q124"/>
    <mergeCell ref="R124:S124"/>
    <mergeCell ref="T124:U124"/>
    <mergeCell ref="V124:W124"/>
    <mergeCell ref="X124:Y124"/>
    <mergeCell ref="Z124:AA124"/>
    <mergeCell ref="AB124:AC124"/>
    <mergeCell ref="AD124:AE124"/>
    <mergeCell ref="AF124:AG124"/>
    <mergeCell ref="AH124:AI124"/>
    <mergeCell ref="AJ124:AK124"/>
    <mergeCell ref="AL124:AM124"/>
    <mergeCell ref="AN124:AO124"/>
    <mergeCell ref="AP124:AQ124"/>
    <mergeCell ref="AR124:AS124"/>
    <mergeCell ref="AT124:AU124"/>
    <mergeCell ref="AV124:AW124"/>
    <mergeCell ref="AX124:AY124"/>
    <mergeCell ref="AZ124:BA124"/>
    <mergeCell ref="BB124:BC124"/>
    <mergeCell ref="BD124:BE124"/>
    <mergeCell ref="BF124:BG124"/>
    <mergeCell ref="BH124:BI124"/>
    <mergeCell ref="BJ124:BK124"/>
    <mergeCell ref="BL124:BM124"/>
    <mergeCell ref="BN124:BO124"/>
    <mergeCell ref="BP124:BQ124"/>
    <mergeCell ref="BR124:BS124"/>
    <mergeCell ref="BT124:BU124"/>
    <mergeCell ref="BV124:BW124"/>
    <mergeCell ref="BX124:BY124"/>
    <mergeCell ref="BZ124:CA124"/>
    <mergeCell ref="CB124:CC124"/>
    <mergeCell ref="CD124:CE124"/>
    <mergeCell ref="CF124:CG124"/>
    <mergeCell ref="CH124:CI124"/>
    <mergeCell ref="CJ124:CK124"/>
    <mergeCell ref="CL124:CM124"/>
    <mergeCell ref="CN124:CO124"/>
    <mergeCell ref="CP124:CQ124"/>
    <mergeCell ref="CR124:CS124"/>
    <mergeCell ref="CT124:CU124"/>
    <mergeCell ref="CV124:CW124"/>
    <mergeCell ref="CX124:CY124"/>
    <mergeCell ref="CZ124:DA124"/>
    <mergeCell ref="DB124:DC124"/>
    <mergeCell ref="DD124:DE124"/>
    <mergeCell ref="DF124:DG124"/>
    <mergeCell ref="DH124:DI124"/>
    <mergeCell ref="DJ124:DK124"/>
    <mergeCell ref="DL124:DM124"/>
    <mergeCell ref="DN124:DO124"/>
    <mergeCell ref="DP124:DQ124"/>
    <mergeCell ref="DR124:DS124"/>
    <mergeCell ref="DT124:DU124"/>
    <mergeCell ref="DV124:DW124"/>
    <mergeCell ref="DX124:DY124"/>
    <mergeCell ref="DZ124:EA124"/>
    <mergeCell ref="EB124:EC124"/>
    <mergeCell ref="ED124:EE124"/>
    <mergeCell ref="EF124:EG124"/>
    <mergeCell ref="EH124:EI124"/>
    <mergeCell ref="EJ124:EK124"/>
    <mergeCell ref="EL124:EM124"/>
    <mergeCell ref="EN124:EO124"/>
    <mergeCell ref="EP124:EQ124"/>
    <mergeCell ref="ER124:ES124"/>
    <mergeCell ref="ET124:EU124"/>
    <mergeCell ref="EV124:EW124"/>
    <mergeCell ref="EX124:EY124"/>
    <mergeCell ref="EZ124:FA124"/>
    <mergeCell ref="FB124:FC124"/>
    <mergeCell ref="FD124:FE124"/>
    <mergeCell ref="FF124:FG124"/>
    <mergeCell ref="FH124:FI124"/>
    <mergeCell ref="FJ124:FK124"/>
    <mergeCell ref="FL124:FM124"/>
    <mergeCell ref="FN124:FO124"/>
    <mergeCell ref="FP124:FQ124"/>
    <mergeCell ref="FR124:FS124"/>
    <mergeCell ref="FT124:FU124"/>
    <mergeCell ref="FV124:FW124"/>
    <mergeCell ref="FX124:FY124"/>
    <mergeCell ref="FZ124:GA124"/>
    <mergeCell ref="GB124:GC124"/>
    <mergeCell ref="GD124:GE124"/>
    <mergeCell ref="GF124:GG124"/>
    <mergeCell ref="GH124:GI124"/>
    <mergeCell ref="GJ124:GK124"/>
    <mergeCell ref="GL124:GM124"/>
    <mergeCell ref="GN124:GO124"/>
    <mergeCell ref="GP124:GQ124"/>
    <mergeCell ref="GR124:GS124"/>
    <mergeCell ref="GT124:GU124"/>
    <mergeCell ref="GV124:GW124"/>
    <mergeCell ref="GX124:GY124"/>
    <mergeCell ref="GZ124:HA124"/>
    <mergeCell ref="HB124:HC124"/>
    <mergeCell ref="HD124:HE124"/>
    <mergeCell ref="HF124:HG124"/>
    <mergeCell ref="HH124:HI124"/>
    <mergeCell ref="HJ124:HK124"/>
    <mergeCell ref="L125:M125"/>
    <mergeCell ref="N125:O125"/>
    <mergeCell ref="P125:Q125"/>
    <mergeCell ref="R125:S125"/>
    <mergeCell ref="T125:U125"/>
    <mergeCell ref="V125:W125"/>
    <mergeCell ref="X125:Y125"/>
    <mergeCell ref="Z125:AA125"/>
    <mergeCell ref="AB125:AC125"/>
    <mergeCell ref="AD125:AE125"/>
    <mergeCell ref="AF125:AG125"/>
    <mergeCell ref="AH125:AI125"/>
    <mergeCell ref="AJ125:AK125"/>
    <mergeCell ref="AL125:AM125"/>
    <mergeCell ref="AN125:AO125"/>
    <mergeCell ref="AP125:AQ125"/>
    <mergeCell ref="AR125:AS125"/>
    <mergeCell ref="AT125:AU125"/>
    <mergeCell ref="AV125:AW125"/>
    <mergeCell ref="AX125:AY125"/>
    <mergeCell ref="AZ125:BA125"/>
    <mergeCell ref="BB125:BC125"/>
    <mergeCell ref="BD125:BE125"/>
    <mergeCell ref="BF125:BG125"/>
    <mergeCell ref="BH125:BI125"/>
    <mergeCell ref="BJ125:BK125"/>
    <mergeCell ref="BL125:BM125"/>
    <mergeCell ref="BN125:BO125"/>
    <mergeCell ref="BP125:BQ125"/>
    <mergeCell ref="BR125:BS125"/>
    <mergeCell ref="BT125:BU125"/>
    <mergeCell ref="BV125:BW125"/>
    <mergeCell ref="BX125:BY125"/>
    <mergeCell ref="BZ125:CA125"/>
    <mergeCell ref="CB125:CC125"/>
    <mergeCell ref="CD125:CE125"/>
    <mergeCell ref="CF125:CG125"/>
    <mergeCell ref="CH125:CI125"/>
    <mergeCell ref="CJ125:CK125"/>
    <mergeCell ref="CL125:CM125"/>
    <mergeCell ref="CN125:CO125"/>
    <mergeCell ref="CP125:CQ125"/>
    <mergeCell ref="CR125:CS125"/>
    <mergeCell ref="CT125:CU125"/>
    <mergeCell ref="CV125:CW125"/>
    <mergeCell ref="CX125:CY125"/>
    <mergeCell ref="CZ125:DA125"/>
    <mergeCell ref="DB125:DC125"/>
    <mergeCell ref="DD125:DE125"/>
    <mergeCell ref="DF125:DG125"/>
    <mergeCell ref="DH125:DI125"/>
    <mergeCell ref="DJ125:DK125"/>
    <mergeCell ref="DL125:DM125"/>
    <mergeCell ref="DN125:DO125"/>
    <mergeCell ref="DP125:DQ125"/>
    <mergeCell ref="DR125:DS125"/>
    <mergeCell ref="DT125:DU125"/>
    <mergeCell ref="DV125:DW125"/>
    <mergeCell ref="DX125:DY125"/>
    <mergeCell ref="DZ125:EA125"/>
    <mergeCell ref="EB125:EC125"/>
    <mergeCell ref="ED125:EE125"/>
    <mergeCell ref="EF125:EG125"/>
    <mergeCell ref="EH125:EI125"/>
    <mergeCell ref="EJ125:EK125"/>
    <mergeCell ref="EL125:EM125"/>
    <mergeCell ref="EN125:EO125"/>
    <mergeCell ref="EP125:EQ125"/>
    <mergeCell ref="ER125:ES125"/>
    <mergeCell ref="ET125:EU125"/>
    <mergeCell ref="EV125:EW125"/>
    <mergeCell ref="EX125:EY125"/>
    <mergeCell ref="EZ125:FA125"/>
    <mergeCell ref="FB125:FC125"/>
    <mergeCell ref="FD125:FE125"/>
    <mergeCell ref="FF125:FG125"/>
    <mergeCell ref="FH125:FI125"/>
    <mergeCell ref="FJ125:FK125"/>
    <mergeCell ref="FL125:FM125"/>
    <mergeCell ref="FN125:FO125"/>
    <mergeCell ref="FP125:FQ125"/>
    <mergeCell ref="FR125:FS125"/>
    <mergeCell ref="FT125:FU125"/>
    <mergeCell ref="FV125:FW125"/>
    <mergeCell ref="FX125:FY125"/>
    <mergeCell ref="FZ125:GA125"/>
    <mergeCell ref="GB125:GC125"/>
    <mergeCell ref="GD125:GE125"/>
    <mergeCell ref="GF125:GG125"/>
    <mergeCell ref="GH125:GI125"/>
    <mergeCell ref="GJ125:GK125"/>
    <mergeCell ref="GL125:GM125"/>
    <mergeCell ref="GN125:GO125"/>
    <mergeCell ref="GP125:GQ125"/>
    <mergeCell ref="GR125:GS125"/>
    <mergeCell ref="GT125:GU125"/>
    <mergeCell ref="GV125:GW125"/>
    <mergeCell ref="GX125:GY125"/>
    <mergeCell ref="GZ125:HA125"/>
    <mergeCell ref="HB125:HC125"/>
    <mergeCell ref="HD125:HE125"/>
    <mergeCell ref="HF125:HG125"/>
    <mergeCell ref="HH125:HI125"/>
    <mergeCell ref="HJ125:HK125"/>
    <mergeCell ref="L126:M126"/>
    <mergeCell ref="N126:O126"/>
    <mergeCell ref="P126:Q126"/>
    <mergeCell ref="R126:S126"/>
    <mergeCell ref="T126:U126"/>
    <mergeCell ref="V126:W126"/>
    <mergeCell ref="X126:Y126"/>
    <mergeCell ref="Z126:AA126"/>
    <mergeCell ref="AB126:AC126"/>
    <mergeCell ref="AD126:AE126"/>
    <mergeCell ref="AF126:AG126"/>
    <mergeCell ref="AH126:AI126"/>
    <mergeCell ref="AJ126:AK126"/>
    <mergeCell ref="AL126:AM126"/>
    <mergeCell ref="AN126:AO126"/>
    <mergeCell ref="AP126:AQ126"/>
    <mergeCell ref="AR126:AS126"/>
    <mergeCell ref="AT126:AU126"/>
    <mergeCell ref="AV126:AW126"/>
    <mergeCell ref="AX126:AY126"/>
    <mergeCell ref="AZ126:BA126"/>
    <mergeCell ref="BB126:BC126"/>
    <mergeCell ref="BD126:BE126"/>
    <mergeCell ref="BF126:BG126"/>
    <mergeCell ref="BH126:BI126"/>
    <mergeCell ref="BJ126:BK126"/>
    <mergeCell ref="BL126:BM126"/>
    <mergeCell ref="BN126:BO126"/>
    <mergeCell ref="BP126:BQ126"/>
    <mergeCell ref="BR126:BS126"/>
    <mergeCell ref="BT126:BU126"/>
    <mergeCell ref="BV126:BW126"/>
    <mergeCell ref="BX126:BY126"/>
    <mergeCell ref="BZ126:CA126"/>
    <mergeCell ref="CB126:CC126"/>
    <mergeCell ref="CD126:CE126"/>
    <mergeCell ref="CF126:CG126"/>
    <mergeCell ref="CH126:CI126"/>
    <mergeCell ref="CJ126:CK126"/>
    <mergeCell ref="CL126:CM126"/>
    <mergeCell ref="CN126:CO126"/>
    <mergeCell ref="CP126:CQ126"/>
    <mergeCell ref="CR126:CS126"/>
    <mergeCell ref="CT126:CU126"/>
    <mergeCell ref="CV126:CW126"/>
    <mergeCell ref="CX126:CY126"/>
    <mergeCell ref="CZ126:DA126"/>
    <mergeCell ref="DB126:DC126"/>
    <mergeCell ref="DD126:DE126"/>
    <mergeCell ref="DF126:DG126"/>
    <mergeCell ref="DH126:DI126"/>
    <mergeCell ref="DJ126:DK126"/>
    <mergeCell ref="DL126:DM126"/>
    <mergeCell ref="DN126:DO126"/>
    <mergeCell ref="DP126:DQ126"/>
    <mergeCell ref="DR126:DS126"/>
    <mergeCell ref="DT126:DU126"/>
    <mergeCell ref="DV126:DW126"/>
    <mergeCell ref="DX126:DY126"/>
    <mergeCell ref="DZ126:EA126"/>
    <mergeCell ref="EB126:EC126"/>
    <mergeCell ref="ED126:EE126"/>
    <mergeCell ref="EF126:EG126"/>
    <mergeCell ref="EH126:EI126"/>
    <mergeCell ref="EJ126:EK126"/>
    <mergeCell ref="EL126:EM126"/>
    <mergeCell ref="EN126:EO126"/>
    <mergeCell ref="EP126:EQ126"/>
    <mergeCell ref="ER126:ES126"/>
    <mergeCell ref="ET126:EU126"/>
    <mergeCell ref="EV126:EW126"/>
    <mergeCell ref="EX126:EY126"/>
    <mergeCell ref="EZ126:FA126"/>
    <mergeCell ref="FB126:FC126"/>
    <mergeCell ref="FD126:FE126"/>
    <mergeCell ref="FF126:FG126"/>
    <mergeCell ref="FH126:FI126"/>
    <mergeCell ref="FJ126:FK126"/>
    <mergeCell ref="FL126:FM126"/>
    <mergeCell ref="FN126:FO126"/>
    <mergeCell ref="FP126:FQ126"/>
    <mergeCell ref="FR126:FS126"/>
    <mergeCell ref="FT126:FU126"/>
    <mergeCell ref="FV126:FW126"/>
    <mergeCell ref="FX126:FY126"/>
    <mergeCell ref="FZ126:GA126"/>
    <mergeCell ref="GB126:GC126"/>
    <mergeCell ref="GD126:GE126"/>
    <mergeCell ref="GF126:GG126"/>
    <mergeCell ref="GH126:GI126"/>
    <mergeCell ref="GJ126:GK126"/>
    <mergeCell ref="GL126:GM126"/>
    <mergeCell ref="GN126:GO126"/>
    <mergeCell ref="GP126:GQ126"/>
    <mergeCell ref="GR126:GS126"/>
    <mergeCell ref="GT126:GU126"/>
    <mergeCell ref="GV126:GW126"/>
    <mergeCell ref="GX126:GY126"/>
    <mergeCell ref="GZ126:HA126"/>
    <mergeCell ref="HB126:HC126"/>
    <mergeCell ref="HD126:HE126"/>
    <mergeCell ref="HF126:HG126"/>
    <mergeCell ref="HH126:HI126"/>
    <mergeCell ref="HJ126:HK126"/>
    <mergeCell ref="L127:M127"/>
    <mergeCell ref="N127:O127"/>
    <mergeCell ref="P127:Q127"/>
    <mergeCell ref="R127:S127"/>
    <mergeCell ref="T127:U127"/>
    <mergeCell ref="V127:W127"/>
    <mergeCell ref="X127:Y127"/>
    <mergeCell ref="Z127:AA127"/>
    <mergeCell ref="AB127:AC127"/>
    <mergeCell ref="AD127:AE127"/>
    <mergeCell ref="AF127:AG127"/>
    <mergeCell ref="AH127:AI127"/>
    <mergeCell ref="AJ127:AK127"/>
    <mergeCell ref="AL127:AM127"/>
    <mergeCell ref="AN127:AO127"/>
    <mergeCell ref="AP127:AQ127"/>
    <mergeCell ref="AR127:AS127"/>
    <mergeCell ref="AT127:AU127"/>
    <mergeCell ref="AV127:AW127"/>
    <mergeCell ref="AX127:AY127"/>
    <mergeCell ref="AZ127:BA127"/>
    <mergeCell ref="BB127:BC127"/>
    <mergeCell ref="BD127:BE127"/>
    <mergeCell ref="BF127:BG127"/>
    <mergeCell ref="BH127:BI127"/>
    <mergeCell ref="BJ127:BK127"/>
    <mergeCell ref="BL127:BM127"/>
    <mergeCell ref="BN127:BO127"/>
    <mergeCell ref="BP127:BQ127"/>
    <mergeCell ref="BR127:BS127"/>
    <mergeCell ref="BT127:BU127"/>
    <mergeCell ref="BV127:BW127"/>
    <mergeCell ref="BX127:BY127"/>
    <mergeCell ref="BZ127:CA127"/>
    <mergeCell ref="CB127:CC127"/>
    <mergeCell ref="CD127:CE127"/>
    <mergeCell ref="CF127:CG127"/>
    <mergeCell ref="CH127:CI127"/>
    <mergeCell ref="CJ127:CK127"/>
    <mergeCell ref="CL127:CM127"/>
    <mergeCell ref="CN127:CO127"/>
    <mergeCell ref="CP127:CQ127"/>
    <mergeCell ref="CR127:CS127"/>
    <mergeCell ref="CT127:CU127"/>
    <mergeCell ref="CV127:CW127"/>
    <mergeCell ref="CX127:CY127"/>
    <mergeCell ref="CZ127:DA127"/>
    <mergeCell ref="DB127:DC127"/>
    <mergeCell ref="DD127:DE127"/>
    <mergeCell ref="DF127:DG127"/>
    <mergeCell ref="DH127:DI127"/>
    <mergeCell ref="DJ127:DK127"/>
    <mergeCell ref="DL127:DM127"/>
    <mergeCell ref="DN127:DO127"/>
    <mergeCell ref="DP127:DQ127"/>
    <mergeCell ref="DR127:DS127"/>
    <mergeCell ref="DT127:DU127"/>
    <mergeCell ref="DV127:DW127"/>
    <mergeCell ref="DX127:DY127"/>
    <mergeCell ref="DZ127:EA127"/>
    <mergeCell ref="EB127:EC127"/>
    <mergeCell ref="ED127:EE127"/>
    <mergeCell ref="EF127:EG127"/>
    <mergeCell ref="EH127:EI127"/>
    <mergeCell ref="EJ127:EK127"/>
    <mergeCell ref="EL127:EM127"/>
    <mergeCell ref="EN127:EO127"/>
    <mergeCell ref="EP127:EQ127"/>
    <mergeCell ref="ER127:ES127"/>
    <mergeCell ref="ET127:EU127"/>
    <mergeCell ref="EV127:EW127"/>
    <mergeCell ref="EX127:EY127"/>
    <mergeCell ref="EZ127:FA127"/>
    <mergeCell ref="FB127:FC127"/>
    <mergeCell ref="FD127:FE127"/>
    <mergeCell ref="FF127:FG127"/>
    <mergeCell ref="FH127:FI127"/>
    <mergeCell ref="FJ127:FK127"/>
    <mergeCell ref="FL127:FM127"/>
    <mergeCell ref="FN127:FO127"/>
    <mergeCell ref="FP127:FQ127"/>
    <mergeCell ref="FR127:FS127"/>
    <mergeCell ref="FT127:FU127"/>
    <mergeCell ref="FV127:FW127"/>
    <mergeCell ref="FX127:FY127"/>
    <mergeCell ref="FZ127:GA127"/>
    <mergeCell ref="GB127:GC127"/>
    <mergeCell ref="GD127:GE127"/>
    <mergeCell ref="GF127:GG127"/>
    <mergeCell ref="GH127:GI127"/>
    <mergeCell ref="GJ127:GK127"/>
    <mergeCell ref="GL127:GM127"/>
    <mergeCell ref="GN127:GO127"/>
    <mergeCell ref="GP127:GQ127"/>
    <mergeCell ref="GR127:GS127"/>
    <mergeCell ref="GT127:GU127"/>
    <mergeCell ref="GV127:GW127"/>
    <mergeCell ref="GX127:GY127"/>
    <mergeCell ref="GZ127:HA127"/>
    <mergeCell ref="HB127:HC127"/>
    <mergeCell ref="HD127:HE127"/>
    <mergeCell ref="HF127:HG127"/>
    <mergeCell ref="HH127:HI127"/>
    <mergeCell ref="HJ127:HK127"/>
    <mergeCell ref="L128:M128"/>
    <mergeCell ref="N128:O128"/>
    <mergeCell ref="P128:Q128"/>
    <mergeCell ref="R128:S128"/>
    <mergeCell ref="T128:U128"/>
    <mergeCell ref="V128:W128"/>
    <mergeCell ref="X128:Y128"/>
    <mergeCell ref="Z128:AA128"/>
    <mergeCell ref="AB128:AC128"/>
    <mergeCell ref="AD128:AE128"/>
    <mergeCell ref="AF128:AG128"/>
    <mergeCell ref="AH128:AI128"/>
    <mergeCell ref="AJ128:AK128"/>
    <mergeCell ref="AL128:AM128"/>
    <mergeCell ref="AN128:AO128"/>
    <mergeCell ref="AP128:AQ128"/>
    <mergeCell ref="AR128:AS128"/>
    <mergeCell ref="AT128:AU128"/>
    <mergeCell ref="AV128:AW128"/>
    <mergeCell ref="AX128:AY128"/>
    <mergeCell ref="AZ128:BA128"/>
    <mergeCell ref="BB128:BC128"/>
    <mergeCell ref="BD128:BE128"/>
    <mergeCell ref="BF128:BG128"/>
    <mergeCell ref="BH128:BI128"/>
    <mergeCell ref="BJ128:BK128"/>
    <mergeCell ref="BL128:BM128"/>
    <mergeCell ref="BN128:BO128"/>
    <mergeCell ref="BP128:BQ128"/>
    <mergeCell ref="BR128:BS128"/>
    <mergeCell ref="BT128:BU128"/>
    <mergeCell ref="BV128:BW128"/>
    <mergeCell ref="BX128:BY128"/>
    <mergeCell ref="BZ128:CA128"/>
    <mergeCell ref="CB128:CC128"/>
    <mergeCell ref="CD128:CE128"/>
    <mergeCell ref="CF128:CG128"/>
    <mergeCell ref="CH128:CI128"/>
    <mergeCell ref="CJ128:CK128"/>
    <mergeCell ref="CL128:CM128"/>
    <mergeCell ref="CN128:CO128"/>
    <mergeCell ref="CP128:CQ128"/>
    <mergeCell ref="CR128:CS128"/>
    <mergeCell ref="CT128:CU128"/>
    <mergeCell ref="CV128:CW128"/>
    <mergeCell ref="CX128:CY128"/>
    <mergeCell ref="CZ128:DA128"/>
    <mergeCell ref="DB128:DC128"/>
    <mergeCell ref="DD128:DE128"/>
    <mergeCell ref="DF128:DG128"/>
    <mergeCell ref="DH128:DI128"/>
    <mergeCell ref="DJ128:DK128"/>
    <mergeCell ref="DL128:DM128"/>
    <mergeCell ref="DN128:DO128"/>
    <mergeCell ref="DP128:DQ128"/>
    <mergeCell ref="DR128:DS128"/>
    <mergeCell ref="DT128:DU128"/>
    <mergeCell ref="DV128:DW128"/>
    <mergeCell ref="DX128:DY128"/>
    <mergeCell ref="DZ128:EA128"/>
    <mergeCell ref="EB128:EC128"/>
    <mergeCell ref="ED128:EE128"/>
    <mergeCell ref="EF128:EG128"/>
    <mergeCell ref="EH128:EI128"/>
    <mergeCell ref="EJ128:EK128"/>
    <mergeCell ref="EL128:EM128"/>
    <mergeCell ref="EN128:EO128"/>
    <mergeCell ref="EP128:EQ128"/>
    <mergeCell ref="ER128:ES128"/>
    <mergeCell ref="ET128:EU128"/>
    <mergeCell ref="EV128:EW128"/>
    <mergeCell ref="EX128:EY128"/>
    <mergeCell ref="EZ128:FA128"/>
    <mergeCell ref="FB128:FC128"/>
    <mergeCell ref="FD128:FE128"/>
    <mergeCell ref="FF128:FG128"/>
    <mergeCell ref="FH128:FI128"/>
    <mergeCell ref="FJ128:FK128"/>
    <mergeCell ref="FL128:FM128"/>
    <mergeCell ref="FN128:FO128"/>
    <mergeCell ref="FP128:FQ128"/>
    <mergeCell ref="FR128:FS128"/>
    <mergeCell ref="FT128:FU128"/>
    <mergeCell ref="FV128:FW128"/>
    <mergeCell ref="FX128:FY128"/>
    <mergeCell ref="FZ128:GA128"/>
    <mergeCell ref="GB128:GC128"/>
    <mergeCell ref="GD128:GE128"/>
    <mergeCell ref="GF128:GG128"/>
    <mergeCell ref="GH128:GI128"/>
    <mergeCell ref="GJ128:GK128"/>
    <mergeCell ref="GL128:GM128"/>
    <mergeCell ref="GN128:GO128"/>
    <mergeCell ref="GP128:GQ128"/>
    <mergeCell ref="GR128:GS128"/>
    <mergeCell ref="GT128:GU128"/>
    <mergeCell ref="GV128:GW128"/>
    <mergeCell ref="GX128:GY128"/>
    <mergeCell ref="GZ128:HA128"/>
    <mergeCell ref="HB128:HC128"/>
    <mergeCell ref="HD128:HE128"/>
    <mergeCell ref="HF128:HG128"/>
    <mergeCell ref="HH128:HI128"/>
    <mergeCell ref="HJ128:HK128"/>
    <mergeCell ref="L129:M129"/>
    <mergeCell ref="N129:O129"/>
    <mergeCell ref="P129:Q129"/>
    <mergeCell ref="R129:S129"/>
    <mergeCell ref="T129:U129"/>
    <mergeCell ref="V129:W129"/>
    <mergeCell ref="X129:Y129"/>
    <mergeCell ref="Z129:AA129"/>
    <mergeCell ref="AB129:AC129"/>
    <mergeCell ref="AD129:AE129"/>
    <mergeCell ref="AF129:AG129"/>
    <mergeCell ref="AH129:AI129"/>
    <mergeCell ref="AJ129:AK129"/>
    <mergeCell ref="AL129:AM129"/>
    <mergeCell ref="AN129:AO129"/>
    <mergeCell ref="AP129:AQ129"/>
    <mergeCell ref="AR129:AS129"/>
    <mergeCell ref="CD129:CE129"/>
    <mergeCell ref="CF129:CG129"/>
    <mergeCell ref="CH129:CI129"/>
    <mergeCell ref="CJ129:CK129"/>
    <mergeCell ref="CL129:CM129"/>
    <mergeCell ref="CN129:CO129"/>
    <mergeCell ref="CP129:CQ129"/>
    <mergeCell ref="CR129:CS129"/>
    <mergeCell ref="A130:A137"/>
    <mergeCell ref="B130:B137"/>
    <mergeCell ref="C130:C137"/>
    <mergeCell ref="D130:D137"/>
    <mergeCell ref="E130:E137"/>
    <mergeCell ref="F130:F137"/>
    <mergeCell ref="G130:G137"/>
    <mergeCell ref="I130:I137"/>
    <mergeCell ref="J130:J137"/>
    <mergeCell ref="L130:M130"/>
    <mergeCell ref="N130:O130"/>
    <mergeCell ref="P130:Q130"/>
    <mergeCell ref="R130:S130"/>
    <mergeCell ref="T130:U130"/>
    <mergeCell ref="V130:W130"/>
    <mergeCell ref="X130:Y130"/>
    <mergeCell ref="Z130:AA130"/>
    <mergeCell ref="AB130:AC130"/>
    <mergeCell ref="AD130:AE130"/>
    <mergeCell ref="AF130:AG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BN130:BO130"/>
    <mergeCell ref="BP130:BQ130"/>
    <mergeCell ref="BR130:BS130"/>
    <mergeCell ref="BT130:BU130"/>
    <mergeCell ref="BV130:BW130"/>
    <mergeCell ref="BX130:BY130"/>
    <mergeCell ref="BZ130:CA130"/>
    <mergeCell ref="CB130:CC130"/>
    <mergeCell ref="CD130:CE130"/>
    <mergeCell ref="CF130:CG130"/>
    <mergeCell ref="CH130:CI130"/>
    <mergeCell ref="CJ130:CK130"/>
    <mergeCell ref="CL130:CM130"/>
    <mergeCell ref="CN130:CO130"/>
    <mergeCell ref="CP130:CQ130"/>
    <mergeCell ref="CR130:CS130"/>
    <mergeCell ref="CT130:CU130"/>
    <mergeCell ref="CV130:CW130"/>
    <mergeCell ref="CX130:CY130"/>
    <mergeCell ref="CZ130:DA130"/>
    <mergeCell ref="DB130:DC130"/>
    <mergeCell ref="DD130:DE130"/>
    <mergeCell ref="DF130:DG130"/>
    <mergeCell ref="DH130:DI130"/>
    <mergeCell ref="DJ130:DK130"/>
    <mergeCell ref="DL130:DM130"/>
    <mergeCell ref="DN130:DO130"/>
    <mergeCell ref="DP130:DQ130"/>
    <mergeCell ref="DR130:DS130"/>
    <mergeCell ref="DT130:DU130"/>
    <mergeCell ref="DV130:DW130"/>
    <mergeCell ref="DX130:DY130"/>
    <mergeCell ref="DZ130:EA130"/>
    <mergeCell ref="EB130:EC130"/>
    <mergeCell ref="ED130:EE130"/>
    <mergeCell ref="EF130:EG130"/>
    <mergeCell ref="EH130:EI130"/>
    <mergeCell ref="EJ130:EK130"/>
    <mergeCell ref="EL130:EM130"/>
    <mergeCell ref="EN130:EO130"/>
    <mergeCell ref="EP130:EQ130"/>
    <mergeCell ref="ER130:ES130"/>
    <mergeCell ref="ET130:EU130"/>
    <mergeCell ref="EV130:EW130"/>
    <mergeCell ref="EX130:EY130"/>
    <mergeCell ref="EZ130:FA130"/>
    <mergeCell ref="FB130:FC130"/>
    <mergeCell ref="FD130:FE130"/>
    <mergeCell ref="FF130:FG130"/>
    <mergeCell ref="FH130:FI130"/>
    <mergeCell ref="FJ130:FK130"/>
    <mergeCell ref="FL130:FM130"/>
    <mergeCell ref="FN130:FO130"/>
    <mergeCell ref="FP130:FQ130"/>
    <mergeCell ref="FR130:FS130"/>
    <mergeCell ref="FT130:FU130"/>
    <mergeCell ref="FV130:FW130"/>
    <mergeCell ref="FX130:FY130"/>
    <mergeCell ref="FZ130:GA130"/>
    <mergeCell ref="GB130:GC130"/>
    <mergeCell ref="GD130:GE130"/>
    <mergeCell ref="GF130:GG130"/>
    <mergeCell ref="GH130:GI130"/>
    <mergeCell ref="GJ130:GK130"/>
    <mergeCell ref="GL130:GM130"/>
    <mergeCell ref="GN130:GO130"/>
    <mergeCell ref="GP130:GQ130"/>
    <mergeCell ref="GR130:GS130"/>
    <mergeCell ref="GT130:GU130"/>
    <mergeCell ref="GV130:GW130"/>
    <mergeCell ref="GX130:GY130"/>
    <mergeCell ref="GZ130:HA130"/>
    <mergeCell ref="HB130:HC130"/>
    <mergeCell ref="HD130:HE130"/>
    <mergeCell ref="HF130:HG130"/>
    <mergeCell ref="HH130:HI130"/>
    <mergeCell ref="HJ130:HK130"/>
    <mergeCell ref="L131:M131"/>
    <mergeCell ref="N131:O131"/>
    <mergeCell ref="P131:Q131"/>
    <mergeCell ref="R131:S131"/>
    <mergeCell ref="T131:U131"/>
    <mergeCell ref="V131:W131"/>
    <mergeCell ref="X131:Y131"/>
    <mergeCell ref="Z131:AA131"/>
    <mergeCell ref="AB131:AC131"/>
    <mergeCell ref="AD131:AE131"/>
    <mergeCell ref="AF131:AG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BN131:BO131"/>
    <mergeCell ref="BP131:BQ131"/>
    <mergeCell ref="BR131:BS131"/>
    <mergeCell ref="BT131:BU131"/>
    <mergeCell ref="BV131:BW131"/>
    <mergeCell ref="BX131:BY131"/>
    <mergeCell ref="BZ131:CA131"/>
    <mergeCell ref="CB131:CC131"/>
    <mergeCell ref="CD131:CE131"/>
    <mergeCell ref="CF131:CG131"/>
    <mergeCell ref="CH131:CI131"/>
    <mergeCell ref="CJ131:CK131"/>
    <mergeCell ref="CL131:CM131"/>
    <mergeCell ref="CN131:CO131"/>
    <mergeCell ref="CP131:CQ131"/>
    <mergeCell ref="CR131:CS131"/>
    <mergeCell ref="CT131:CU131"/>
    <mergeCell ref="CV131:CW131"/>
    <mergeCell ref="CX131:CY131"/>
    <mergeCell ref="CZ131:DA131"/>
    <mergeCell ref="DB131:DC131"/>
    <mergeCell ref="DD131:DE131"/>
    <mergeCell ref="DF131:DG131"/>
    <mergeCell ref="DH131:DI131"/>
    <mergeCell ref="DJ131:DK131"/>
    <mergeCell ref="DL131:DM131"/>
    <mergeCell ref="DN131:DO131"/>
    <mergeCell ref="DP131:DQ131"/>
    <mergeCell ref="DR131:DS131"/>
    <mergeCell ref="DT131:DU131"/>
    <mergeCell ref="DV131:DW131"/>
    <mergeCell ref="DX131:DY131"/>
    <mergeCell ref="DZ131:EA131"/>
    <mergeCell ref="EB131:EC131"/>
    <mergeCell ref="ED131:EE131"/>
    <mergeCell ref="EF131:EG131"/>
    <mergeCell ref="EH131:EI131"/>
    <mergeCell ref="EJ131:EK131"/>
    <mergeCell ref="EL131:EM131"/>
    <mergeCell ref="EN131:EO131"/>
    <mergeCell ref="EP131:EQ131"/>
    <mergeCell ref="ER131:ES131"/>
    <mergeCell ref="ET131:EU131"/>
    <mergeCell ref="EV131:EW131"/>
    <mergeCell ref="EX131:EY131"/>
    <mergeCell ref="EZ131:FA131"/>
    <mergeCell ref="FB131:FC131"/>
    <mergeCell ref="FD131:FE131"/>
    <mergeCell ref="FF131:FG131"/>
    <mergeCell ref="FH131:FI131"/>
    <mergeCell ref="FJ131:FK131"/>
    <mergeCell ref="FL131:FM131"/>
    <mergeCell ref="FN131:FO131"/>
    <mergeCell ref="FP131:FQ131"/>
    <mergeCell ref="FR131:FS131"/>
    <mergeCell ref="FT131:FU131"/>
    <mergeCell ref="FV131:FW131"/>
    <mergeCell ref="FX131:FY131"/>
    <mergeCell ref="FZ131:GA131"/>
    <mergeCell ref="GB131:GC131"/>
    <mergeCell ref="GD131:GE131"/>
    <mergeCell ref="GF131:GG131"/>
    <mergeCell ref="GH131:GI131"/>
    <mergeCell ref="GJ131:GK131"/>
    <mergeCell ref="GL131:GM131"/>
    <mergeCell ref="GN131:GO131"/>
    <mergeCell ref="GP131:GQ131"/>
    <mergeCell ref="GR131:GS131"/>
    <mergeCell ref="GT131:GU131"/>
    <mergeCell ref="GV131:GW131"/>
    <mergeCell ref="GX131:GY131"/>
    <mergeCell ref="GZ131:HA131"/>
    <mergeCell ref="HB131:HC131"/>
    <mergeCell ref="HD131:HE131"/>
    <mergeCell ref="HF131:HG131"/>
    <mergeCell ref="HH131:HI131"/>
    <mergeCell ref="HJ131:HK131"/>
    <mergeCell ref="L132:M132"/>
    <mergeCell ref="N132:O132"/>
    <mergeCell ref="P132:Q132"/>
    <mergeCell ref="R132:S132"/>
    <mergeCell ref="T132:U132"/>
    <mergeCell ref="V132:W132"/>
    <mergeCell ref="X132:Y132"/>
    <mergeCell ref="Z132:AA132"/>
    <mergeCell ref="AB132:AC132"/>
    <mergeCell ref="AD132:AE132"/>
    <mergeCell ref="AF132:AG132"/>
    <mergeCell ref="AH132:AI132"/>
    <mergeCell ref="AJ132:AK132"/>
    <mergeCell ref="AL132:AM132"/>
    <mergeCell ref="AN132:AO132"/>
    <mergeCell ref="AP132:AQ132"/>
    <mergeCell ref="AR132:AS132"/>
    <mergeCell ref="AT132:AU132"/>
    <mergeCell ref="AV132:AW132"/>
    <mergeCell ref="AX132:AY132"/>
    <mergeCell ref="AZ132:BA132"/>
    <mergeCell ref="BB132:BC132"/>
    <mergeCell ref="BD132:BE132"/>
    <mergeCell ref="BF132:BG132"/>
    <mergeCell ref="BH132:BI132"/>
    <mergeCell ref="BJ132:BK132"/>
    <mergeCell ref="BL132:BM132"/>
    <mergeCell ref="BN132:BO132"/>
    <mergeCell ref="BP132:BQ132"/>
    <mergeCell ref="BR132:BS132"/>
    <mergeCell ref="BT132:BU132"/>
    <mergeCell ref="BV132:BW132"/>
    <mergeCell ref="BX132:BY132"/>
    <mergeCell ref="BZ132:CA132"/>
    <mergeCell ref="CB132:CC132"/>
    <mergeCell ref="CD132:CE132"/>
    <mergeCell ref="CF132:CG132"/>
    <mergeCell ref="CH132:CI132"/>
    <mergeCell ref="CJ132:CK132"/>
    <mergeCell ref="CL132:CM132"/>
    <mergeCell ref="CN132:CO132"/>
    <mergeCell ref="CP132:CQ132"/>
    <mergeCell ref="CR132:CS132"/>
    <mergeCell ref="CT132:CU132"/>
    <mergeCell ref="CV132:CW132"/>
    <mergeCell ref="CX132:CY132"/>
    <mergeCell ref="CZ132:DA132"/>
    <mergeCell ref="DB132:DC132"/>
    <mergeCell ref="DD132:DE132"/>
    <mergeCell ref="DF132:DG132"/>
    <mergeCell ref="DH132:DI132"/>
    <mergeCell ref="DJ132:DK132"/>
    <mergeCell ref="DL132:DM132"/>
    <mergeCell ref="DN132:DO132"/>
    <mergeCell ref="DP132:DQ132"/>
    <mergeCell ref="DR132:DS132"/>
    <mergeCell ref="DT132:DU132"/>
    <mergeCell ref="DV132:DW132"/>
    <mergeCell ref="DX132:DY132"/>
    <mergeCell ref="DZ132:EA132"/>
    <mergeCell ref="EB132:EC132"/>
    <mergeCell ref="ED132:EE132"/>
    <mergeCell ref="EF132:EG132"/>
    <mergeCell ref="EH132:EI132"/>
    <mergeCell ref="EJ132:EK132"/>
    <mergeCell ref="EL132:EM132"/>
    <mergeCell ref="EN132:EO132"/>
    <mergeCell ref="EP132:EQ132"/>
    <mergeCell ref="ER132:ES132"/>
    <mergeCell ref="ET132:EU132"/>
    <mergeCell ref="EV132:EW132"/>
    <mergeCell ref="EX132:EY132"/>
    <mergeCell ref="EZ132:FA132"/>
    <mergeCell ref="FB132:FC132"/>
    <mergeCell ref="FD132:FE132"/>
    <mergeCell ref="FF132:FG132"/>
    <mergeCell ref="FH132:FI132"/>
    <mergeCell ref="FJ132:FK132"/>
    <mergeCell ref="FL132:FM132"/>
    <mergeCell ref="FN132:FO132"/>
    <mergeCell ref="FP132:FQ132"/>
    <mergeCell ref="FR132:FS132"/>
    <mergeCell ref="FT132:FU132"/>
    <mergeCell ref="FV132:FW132"/>
    <mergeCell ref="FX132:FY132"/>
    <mergeCell ref="FZ132:GA132"/>
    <mergeCell ref="GB132:GC132"/>
    <mergeCell ref="GD132:GE132"/>
    <mergeCell ref="GF132:GG132"/>
    <mergeCell ref="GH132:GI132"/>
    <mergeCell ref="GJ132:GK132"/>
    <mergeCell ref="GL132:GM132"/>
    <mergeCell ref="GN132:GO132"/>
    <mergeCell ref="GP132:GQ132"/>
    <mergeCell ref="GR132:GS132"/>
    <mergeCell ref="GT132:GU132"/>
    <mergeCell ref="GV132:GW132"/>
    <mergeCell ref="GX132:GY132"/>
    <mergeCell ref="GZ132:HA132"/>
    <mergeCell ref="HB132:HC132"/>
    <mergeCell ref="HD132:HE132"/>
    <mergeCell ref="HF132:HG132"/>
    <mergeCell ref="HH132:HI132"/>
    <mergeCell ref="HJ132:HK132"/>
    <mergeCell ref="L133:M133"/>
    <mergeCell ref="N133:O133"/>
    <mergeCell ref="P133:Q133"/>
    <mergeCell ref="R133:S133"/>
    <mergeCell ref="T133:U133"/>
    <mergeCell ref="V133:W133"/>
    <mergeCell ref="X133:Y133"/>
    <mergeCell ref="Z133:AA133"/>
    <mergeCell ref="AB133:AC133"/>
    <mergeCell ref="AD133:AE133"/>
    <mergeCell ref="AF133:AG133"/>
    <mergeCell ref="AH133:AI133"/>
    <mergeCell ref="AJ133:AK133"/>
    <mergeCell ref="AL133:AM133"/>
    <mergeCell ref="AN133:AO133"/>
    <mergeCell ref="AP133:AQ133"/>
    <mergeCell ref="AR133:AS133"/>
    <mergeCell ref="AT133:AU133"/>
    <mergeCell ref="AV133:AW133"/>
    <mergeCell ref="AX133:AY133"/>
    <mergeCell ref="AZ133:BA133"/>
    <mergeCell ref="BB133:BC133"/>
    <mergeCell ref="BD133:BE133"/>
    <mergeCell ref="BF133:BG133"/>
    <mergeCell ref="BH133:BI133"/>
    <mergeCell ref="BJ133:BK133"/>
    <mergeCell ref="BL133:BM133"/>
    <mergeCell ref="BN133:BO133"/>
    <mergeCell ref="BP133:BQ133"/>
    <mergeCell ref="BR133:BS133"/>
    <mergeCell ref="BT133:BU133"/>
    <mergeCell ref="BV133:BW133"/>
    <mergeCell ref="BX133:BY133"/>
    <mergeCell ref="BZ133:CA133"/>
    <mergeCell ref="CB133:CC133"/>
    <mergeCell ref="CD133:CE133"/>
    <mergeCell ref="CF133:CG133"/>
    <mergeCell ref="CH133:CI133"/>
    <mergeCell ref="CJ133:CK133"/>
    <mergeCell ref="CL133:CM133"/>
    <mergeCell ref="CN133:CO133"/>
    <mergeCell ref="CP133:CQ133"/>
    <mergeCell ref="CR133:CS133"/>
    <mergeCell ref="CT133:CU133"/>
    <mergeCell ref="CV133:CW133"/>
    <mergeCell ref="CX133:CY133"/>
    <mergeCell ref="CZ133:DA133"/>
    <mergeCell ref="DB133:DC133"/>
    <mergeCell ref="DD133:DE133"/>
    <mergeCell ref="DF133:DG133"/>
    <mergeCell ref="DH133:DI133"/>
    <mergeCell ref="DJ133:DK133"/>
    <mergeCell ref="DL133:DM133"/>
    <mergeCell ref="DN133:DO133"/>
    <mergeCell ref="DP133:DQ133"/>
    <mergeCell ref="DR133:DS133"/>
    <mergeCell ref="DT133:DU133"/>
    <mergeCell ref="DV133:DW133"/>
    <mergeCell ref="DX133:DY133"/>
    <mergeCell ref="DZ133:EA133"/>
    <mergeCell ref="EB133:EC133"/>
    <mergeCell ref="ED133:EE133"/>
    <mergeCell ref="EF133:EG133"/>
    <mergeCell ref="EH133:EI133"/>
    <mergeCell ref="EJ133:EK133"/>
    <mergeCell ref="EL133:EM133"/>
    <mergeCell ref="EN133:EO133"/>
    <mergeCell ref="EP133:EQ133"/>
    <mergeCell ref="ER133:ES133"/>
    <mergeCell ref="ET133:EU133"/>
    <mergeCell ref="EV133:EW133"/>
    <mergeCell ref="EX133:EY133"/>
    <mergeCell ref="EZ133:FA133"/>
    <mergeCell ref="FB133:FC133"/>
    <mergeCell ref="FD133:FE133"/>
    <mergeCell ref="FF133:FG133"/>
    <mergeCell ref="FH133:FI133"/>
    <mergeCell ref="FJ133:FK133"/>
    <mergeCell ref="FL133:FM133"/>
    <mergeCell ref="FN133:FO133"/>
    <mergeCell ref="FP133:FQ133"/>
    <mergeCell ref="FR133:FS133"/>
    <mergeCell ref="FT133:FU133"/>
    <mergeCell ref="FV133:FW133"/>
    <mergeCell ref="FX133:FY133"/>
    <mergeCell ref="FZ133:GA133"/>
    <mergeCell ref="GB133:GC133"/>
    <mergeCell ref="GD133:GE133"/>
    <mergeCell ref="GF133:GG133"/>
    <mergeCell ref="GH133:GI133"/>
    <mergeCell ref="GJ133:GK133"/>
    <mergeCell ref="GL133:GM133"/>
    <mergeCell ref="GN133:GO133"/>
    <mergeCell ref="GP133:GQ133"/>
    <mergeCell ref="GR133:GS133"/>
    <mergeCell ref="GT133:GU133"/>
    <mergeCell ref="GV133:GW133"/>
    <mergeCell ref="GX133:GY133"/>
    <mergeCell ref="GZ133:HA133"/>
    <mergeCell ref="HB133:HC133"/>
    <mergeCell ref="HD133:HE133"/>
    <mergeCell ref="HF133:HG133"/>
    <mergeCell ref="HH133:HI133"/>
    <mergeCell ref="HJ133:HK133"/>
    <mergeCell ref="L134:M134"/>
    <mergeCell ref="N134:O134"/>
    <mergeCell ref="P134:Q134"/>
    <mergeCell ref="R134:S134"/>
    <mergeCell ref="T134:U134"/>
    <mergeCell ref="V134:W134"/>
    <mergeCell ref="X134:Y134"/>
    <mergeCell ref="Z134:AA134"/>
    <mergeCell ref="AB134:AC134"/>
    <mergeCell ref="AD134:AE134"/>
    <mergeCell ref="AF134:AG134"/>
    <mergeCell ref="AH134:AI134"/>
    <mergeCell ref="AJ134:AK134"/>
    <mergeCell ref="AL134:AM134"/>
    <mergeCell ref="AN134:AO134"/>
    <mergeCell ref="AP134:AQ134"/>
    <mergeCell ref="AR134:AS134"/>
    <mergeCell ref="AT134:AU134"/>
    <mergeCell ref="AV134:AW134"/>
    <mergeCell ref="AX134:AY134"/>
    <mergeCell ref="AZ134:BA134"/>
    <mergeCell ref="BB134:BC134"/>
    <mergeCell ref="BD134:BE134"/>
    <mergeCell ref="BF134:BG134"/>
    <mergeCell ref="BH134:BI134"/>
    <mergeCell ref="BJ134:BK134"/>
    <mergeCell ref="BL134:BM134"/>
    <mergeCell ref="BN134:BO134"/>
    <mergeCell ref="BP134:BQ134"/>
    <mergeCell ref="BR134:BS134"/>
    <mergeCell ref="BT134:BU134"/>
    <mergeCell ref="BV134:BW134"/>
    <mergeCell ref="BX134:BY134"/>
    <mergeCell ref="BZ134:CA134"/>
    <mergeCell ref="CB134:CC134"/>
    <mergeCell ref="CD134:CE134"/>
    <mergeCell ref="CF134:CG134"/>
    <mergeCell ref="CH134:CI134"/>
    <mergeCell ref="CJ134:CK134"/>
    <mergeCell ref="CL134:CM134"/>
    <mergeCell ref="CN134:CO134"/>
    <mergeCell ref="CP134:CQ134"/>
    <mergeCell ref="CR134:CS134"/>
    <mergeCell ref="CT134:CU134"/>
    <mergeCell ref="CV134:CW134"/>
    <mergeCell ref="CX134:CY134"/>
    <mergeCell ref="CZ134:DA134"/>
    <mergeCell ref="DB134:DC134"/>
    <mergeCell ref="DD134:DE134"/>
    <mergeCell ref="DF134:DG134"/>
    <mergeCell ref="DH134:DI134"/>
    <mergeCell ref="DJ134:DK134"/>
    <mergeCell ref="DL134:DM134"/>
    <mergeCell ref="DN134:DO134"/>
    <mergeCell ref="DP134:DQ134"/>
    <mergeCell ref="DR134:DS134"/>
    <mergeCell ref="DT134:DU134"/>
    <mergeCell ref="DV134:DW134"/>
    <mergeCell ref="DX134:DY134"/>
    <mergeCell ref="DZ134:EA134"/>
    <mergeCell ref="EB134:EC134"/>
    <mergeCell ref="ED134:EE134"/>
    <mergeCell ref="EF134:EG134"/>
    <mergeCell ref="EH134:EI134"/>
    <mergeCell ref="EJ134:EK134"/>
    <mergeCell ref="EL134:EM134"/>
    <mergeCell ref="EN134:EO134"/>
    <mergeCell ref="EP134:EQ134"/>
    <mergeCell ref="ER134:ES134"/>
    <mergeCell ref="ET134:EU134"/>
    <mergeCell ref="EV134:EW134"/>
    <mergeCell ref="EX134:EY134"/>
    <mergeCell ref="EZ134:FA134"/>
    <mergeCell ref="FB134:FC134"/>
    <mergeCell ref="FD134:FE134"/>
    <mergeCell ref="FF134:FG134"/>
    <mergeCell ref="FH134:FI134"/>
    <mergeCell ref="FJ134:FK134"/>
    <mergeCell ref="FL134:FM134"/>
    <mergeCell ref="FN134:FO134"/>
    <mergeCell ref="FP134:FQ134"/>
    <mergeCell ref="FR134:FS134"/>
    <mergeCell ref="FT134:FU134"/>
    <mergeCell ref="FV134:FW134"/>
    <mergeCell ref="FX134:FY134"/>
    <mergeCell ref="FZ134:GA134"/>
    <mergeCell ref="GB134:GC134"/>
    <mergeCell ref="GD134:GE134"/>
    <mergeCell ref="GF134:GG134"/>
    <mergeCell ref="GH134:GI134"/>
    <mergeCell ref="GJ134:GK134"/>
    <mergeCell ref="GL134:GM134"/>
    <mergeCell ref="GN134:GO134"/>
    <mergeCell ref="GP134:GQ134"/>
    <mergeCell ref="GR134:GS134"/>
    <mergeCell ref="GT134:GU134"/>
    <mergeCell ref="GV134:GW134"/>
    <mergeCell ref="GX134:GY134"/>
    <mergeCell ref="GZ134:HA134"/>
    <mergeCell ref="HB134:HC134"/>
    <mergeCell ref="HD134:HE134"/>
    <mergeCell ref="HF134:HG134"/>
    <mergeCell ref="HH134:HI134"/>
    <mergeCell ref="HJ134:HK134"/>
    <mergeCell ref="L135:M135"/>
    <mergeCell ref="N135:O135"/>
    <mergeCell ref="P135:Q135"/>
    <mergeCell ref="R135:S135"/>
    <mergeCell ref="T135:U135"/>
    <mergeCell ref="V135:W135"/>
    <mergeCell ref="X135:Y135"/>
    <mergeCell ref="Z135:AA135"/>
    <mergeCell ref="AB135:AC135"/>
    <mergeCell ref="AD135:AE135"/>
    <mergeCell ref="AF135:AG135"/>
    <mergeCell ref="AH135:AI135"/>
    <mergeCell ref="AJ135:AK135"/>
    <mergeCell ref="AL135:AM135"/>
    <mergeCell ref="AN135:AO135"/>
    <mergeCell ref="AP135:AQ135"/>
    <mergeCell ref="AR135:AS135"/>
    <mergeCell ref="AT135:AU135"/>
    <mergeCell ref="AV135:AW135"/>
    <mergeCell ref="AX135:AY135"/>
    <mergeCell ref="AZ135:BA135"/>
    <mergeCell ref="BB135:BC135"/>
    <mergeCell ref="BD135:BE135"/>
    <mergeCell ref="BF135:BG135"/>
    <mergeCell ref="BH135:BI135"/>
    <mergeCell ref="BJ135:BK135"/>
    <mergeCell ref="BL135:BM135"/>
    <mergeCell ref="BN135:BO135"/>
    <mergeCell ref="BP135:BQ135"/>
    <mergeCell ref="BR135:BS135"/>
    <mergeCell ref="BT135:BU135"/>
    <mergeCell ref="BV135:BW135"/>
    <mergeCell ref="BX135:BY135"/>
    <mergeCell ref="BZ135:CA135"/>
    <mergeCell ref="CB135:CC135"/>
    <mergeCell ref="CD135:CE135"/>
    <mergeCell ref="CF135:CG135"/>
    <mergeCell ref="CH135:CI135"/>
    <mergeCell ref="CJ135:CK135"/>
    <mergeCell ref="CL135:CM135"/>
    <mergeCell ref="CN135:CO135"/>
    <mergeCell ref="CP135:CQ135"/>
    <mergeCell ref="CR135:CS135"/>
    <mergeCell ref="CT135:CU135"/>
    <mergeCell ref="CV135:CW135"/>
    <mergeCell ref="CX135:CY135"/>
    <mergeCell ref="CZ135:DA135"/>
    <mergeCell ref="DB135:DC135"/>
    <mergeCell ref="DD135:DE135"/>
    <mergeCell ref="DF135:DG135"/>
    <mergeCell ref="DH135:DI135"/>
    <mergeCell ref="DJ135:DK135"/>
    <mergeCell ref="DL135:DM135"/>
    <mergeCell ref="DN135:DO135"/>
    <mergeCell ref="DP135:DQ135"/>
    <mergeCell ref="DR135:DS135"/>
    <mergeCell ref="DT135:DU135"/>
    <mergeCell ref="DV135:DW135"/>
    <mergeCell ref="DX135:DY135"/>
    <mergeCell ref="DZ135:EA135"/>
    <mergeCell ref="EB135:EC135"/>
    <mergeCell ref="ED135:EE135"/>
    <mergeCell ref="EF135:EG135"/>
    <mergeCell ref="EH135:EI135"/>
    <mergeCell ref="EJ135:EK135"/>
    <mergeCell ref="EL135:EM135"/>
    <mergeCell ref="EN135:EO135"/>
    <mergeCell ref="EP135:EQ135"/>
    <mergeCell ref="ER135:ES135"/>
    <mergeCell ref="ET135:EU135"/>
    <mergeCell ref="EV135:EW135"/>
    <mergeCell ref="EX135:EY135"/>
    <mergeCell ref="EZ135:FA135"/>
    <mergeCell ref="FB135:FC135"/>
    <mergeCell ref="FD135:FE135"/>
    <mergeCell ref="FF135:FG135"/>
    <mergeCell ref="FH135:FI135"/>
    <mergeCell ref="FJ135:FK135"/>
    <mergeCell ref="FL135:FM135"/>
    <mergeCell ref="FN135:FO135"/>
    <mergeCell ref="FP135:FQ135"/>
    <mergeCell ref="FR135:FS135"/>
    <mergeCell ref="FT135:FU135"/>
    <mergeCell ref="FV135:FW135"/>
    <mergeCell ref="FX135:FY135"/>
    <mergeCell ref="FZ135:GA135"/>
    <mergeCell ref="GB135:GC135"/>
    <mergeCell ref="GD135:GE135"/>
    <mergeCell ref="GF135:GG135"/>
    <mergeCell ref="GH135:GI135"/>
    <mergeCell ref="GJ135:GK135"/>
    <mergeCell ref="GL135:GM135"/>
    <mergeCell ref="GN135:GO135"/>
    <mergeCell ref="GP135:GQ135"/>
    <mergeCell ref="GR135:GS135"/>
    <mergeCell ref="GT135:GU135"/>
    <mergeCell ref="GV135:GW135"/>
    <mergeCell ref="GX135:GY135"/>
    <mergeCell ref="GZ135:HA135"/>
    <mergeCell ref="HB135:HC135"/>
    <mergeCell ref="HD135:HE135"/>
    <mergeCell ref="HF135:HG135"/>
    <mergeCell ref="HH135:HI135"/>
    <mergeCell ref="HJ135:HK135"/>
    <mergeCell ref="L136:M136"/>
    <mergeCell ref="N136:O136"/>
    <mergeCell ref="P136:Q136"/>
    <mergeCell ref="R136:S136"/>
    <mergeCell ref="T136:U136"/>
    <mergeCell ref="V136:W136"/>
    <mergeCell ref="X136:Y136"/>
    <mergeCell ref="Z136:AA136"/>
    <mergeCell ref="AB136:AC136"/>
    <mergeCell ref="AD136:AE136"/>
    <mergeCell ref="AF136:AG136"/>
    <mergeCell ref="AH136:AI136"/>
    <mergeCell ref="AJ136:AK136"/>
    <mergeCell ref="AL136:AM136"/>
    <mergeCell ref="AN136:AO136"/>
    <mergeCell ref="AP136:AQ136"/>
    <mergeCell ref="AR136:AS136"/>
    <mergeCell ref="AT136:AU136"/>
    <mergeCell ref="AV136:AW136"/>
    <mergeCell ref="AX136:AY136"/>
    <mergeCell ref="AZ136:BA136"/>
    <mergeCell ref="BB136:BC136"/>
    <mergeCell ref="BD136:BE136"/>
    <mergeCell ref="BF136:BG136"/>
    <mergeCell ref="BH136:BI136"/>
    <mergeCell ref="BJ136:BK136"/>
    <mergeCell ref="BL136:BM136"/>
    <mergeCell ref="BN136:BO136"/>
    <mergeCell ref="BP136:BQ136"/>
    <mergeCell ref="BR136:BS136"/>
    <mergeCell ref="BT136:BU136"/>
    <mergeCell ref="BV136:BW136"/>
    <mergeCell ref="BX136:BY136"/>
    <mergeCell ref="BZ136:CA136"/>
    <mergeCell ref="CB136:CC136"/>
    <mergeCell ref="CD136:CE136"/>
    <mergeCell ref="CF136:CG136"/>
    <mergeCell ref="CH136:CI136"/>
    <mergeCell ref="CJ136:CK136"/>
    <mergeCell ref="CL136:CM136"/>
    <mergeCell ref="CN136:CO136"/>
    <mergeCell ref="CP136:CQ136"/>
    <mergeCell ref="CR136:CS136"/>
    <mergeCell ref="CT136:CU136"/>
    <mergeCell ref="CV136:CW136"/>
    <mergeCell ref="CX136:CY136"/>
    <mergeCell ref="CZ136:DA136"/>
    <mergeCell ref="DB136:DC136"/>
    <mergeCell ref="DD136:DE136"/>
    <mergeCell ref="DF136:DG136"/>
    <mergeCell ref="DH136:DI136"/>
    <mergeCell ref="DJ136:DK136"/>
    <mergeCell ref="DL136:DM136"/>
    <mergeCell ref="DN136:DO136"/>
    <mergeCell ref="DP136:DQ136"/>
    <mergeCell ref="DR136:DS136"/>
    <mergeCell ref="DT136:DU136"/>
    <mergeCell ref="DV136:DW136"/>
    <mergeCell ref="DX136:DY136"/>
    <mergeCell ref="DZ136:EA136"/>
    <mergeCell ref="EB136:EC136"/>
    <mergeCell ref="ED136:EE136"/>
    <mergeCell ref="EF136:EG136"/>
    <mergeCell ref="EH136:EI136"/>
    <mergeCell ref="EJ136:EK136"/>
    <mergeCell ref="EL136:EM136"/>
    <mergeCell ref="EN136:EO136"/>
    <mergeCell ref="EP136:EQ136"/>
    <mergeCell ref="ER136:ES136"/>
    <mergeCell ref="ET136:EU136"/>
    <mergeCell ref="EV136:EW136"/>
    <mergeCell ref="EX136:EY136"/>
    <mergeCell ref="EZ136:FA136"/>
    <mergeCell ref="FB136:FC136"/>
    <mergeCell ref="FD136:FE136"/>
    <mergeCell ref="FF136:FG136"/>
    <mergeCell ref="FH136:FI136"/>
    <mergeCell ref="FJ136:FK136"/>
    <mergeCell ref="FL136:FM136"/>
    <mergeCell ref="FN136:FO136"/>
    <mergeCell ref="FP136:FQ136"/>
    <mergeCell ref="FR136:FS136"/>
    <mergeCell ref="FT136:FU136"/>
    <mergeCell ref="FV136:FW136"/>
    <mergeCell ref="FX136:FY136"/>
    <mergeCell ref="FZ136:GA136"/>
    <mergeCell ref="GB136:GC136"/>
    <mergeCell ref="GD136:GE136"/>
    <mergeCell ref="GF136:GG136"/>
    <mergeCell ref="GH136:GI136"/>
    <mergeCell ref="GJ136:GK136"/>
    <mergeCell ref="GL136:GM136"/>
    <mergeCell ref="GN136:GO136"/>
    <mergeCell ref="GP136:GQ136"/>
    <mergeCell ref="GR136:GS136"/>
    <mergeCell ref="GT136:GU136"/>
    <mergeCell ref="GV136:GW136"/>
    <mergeCell ref="GX136:GY136"/>
    <mergeCell ref="GZ136:HA136"/>
    <mergeCell ref="HB136:HC136"/>
    <mergeCell ref="HD136:HE136"/>
    <mergeCell ref="HF136:HG136"/>
    <mergeCell ref="HH136:HI136"/>
    <mergeCell ref="HJ136:HK136"/>
    <mergeCell ref="L137:M137"/>
    <mergeCell ref="N137:O137"/>
    <mergeCell ref="P137:Q137"/>
    <mergeCell ref="R137:S137"/>
    <mergeCell ref="T137:U137"/>
    <mergeCell ref="V137:W137"/>
    <mergeCell ref="X137:Y137"/>
    <mergeCell ref="Z137:AA137"/>
    <mergeCell ref="AB137:AC137"/>
    <mergeCell ref="AD137:AE137"/>
    <mergeCell ref="AF137:AG137"/>
    <mergeCell ref="AH137:AI137"/>
    <mergeCell ref="AJ137:AK137"/>
    <mergeCell ref="AL137:AM137"/>
    <mergeCell ref="AN137:AO137"/>
    <mergeCell ref="AP137:AQ137"/>
    <mergeCell ref="AR137:AS137"/>
    <mergeCell ref="AT137:AU137"/>
    <mergeCell ref="AV137:AW137"/>
    <mergeCell ref="AX137:AY137"/>
    <mergeCell ref="AZ137:BA137"/>
    <mergeCell ref="BB137:BC137"/>
    <mergeCell ref="BD137:BE137"/>
    <mergeCell ref="BF137:BG137"/>
    <mergeCell ref="BH137:BI137"/>
    <mergeCell ref="BJ137:BK137"/>
    <mergeCell ref="BL137:BM137"/>
    <mergeCell ref="BN137:BO137"/>
    <mergeCell ref="BP137:BQ137"/>
    <mergeCell ref="BR137:BS137"/>
    <mergeCell ref="BT137:BU137"/>
    <mergeCell ref="BV137:BW137"/>
    <mergeCell ref="BX137:BY137"/>
    <mergeCell ref="BZ137:CA137"/>
    <mergeCell ref="CB137:CC137"/>
    <mergeCell ref="CD137:CE137"/>
    <mergeCell ref="CF137:CG137"/>
    <mergeCell ref="CH137:CI137"/>
    <mergeCell ref="CJ137:CK137"/>
    <mergeCell ref="CL137:CM137"/>
    <mergeCell ref="CN137:CO137"/>
    <mergeCell ref="CP137:CQ137"/>
    <mergeCell ref="CR137:CS137"/>
    <mergeCell ref="CT137:CU137"/>
    <mergeCell ref="CV137:CW137"/>
    <mergeCell ref="CX137:CY137"/>
    <mergeCell ref="CZ137:DA137"/>
    <mergeCell ref="DB137:DC137"/>
    <mergeCell ref="DD137:DE137"/>
    <mergeCell ref="DF137:DG137"/>
    <mergeCell ref="DH137:DI137"/>
    <mergeCell ref="DJ137:DK137"/>
    <mergeCell ref="DL137:DM137"/>
    <mergeCell ref="DN137:DO137"/>
    <mergeCell ref="DP137:DQ137"/>
    <mergeCell ref="DR137:DS137"/>
    <mergeCell ref="DT137:DU137"/>
    <mergeCell ref="DV137:DW137"/>
    <mergeCell ref="DX137:DY137"/>
    <mergeCell ref="DZ137:EA137"/>
    <mergeCell ref="EB137:EC137"/>
    <mergeCell ref="ED137:EE137"/>
    <mergeCell ref="EF137:EG137"/>
    <mergeCell ref="EH137:EI137"/>
    <mergeCell ref="EJ137:EK137"/>
    <mergeCell ref="EL137:EM137"/>
    <mergeCell ref="EN137:EO137"/>
    <mergeCell ref="EP137:EQ137"/>
    <mergeCell ref="ER137:ES137"/>
    <mergeCell ref="ET137:EU137"/>
    <mergeCell ref="EV137:EW137"/>
    <mergeCell ref="EX137:EY137"/>
    <mergeCell ref="EZ137:FA137"/>
    <mergeCell ref="FB137:FC137"/>
    <mergeCell ref="FD137:FE137"/>
    <mergeCell ref="FF137:FG137"/>
    <mergeCell ref="FH137:FI137"/>
    <mergeCell ref="FJ137:FK137"/>
    <mergeCell ref="FL137:FM137"/>
    <mergeCell ref="FN137:FO137"/>
    <mergeCell ref="FP137:FQ137"/>
    <mergeCell ref="FR137:FS137"/>
    <mergeCell ref="FT137:FU137"/>
    <mergeCell ref="FV137:FW137"/>
    <mergeCell ref="FX137:FY137"/>
    <mergeCell ref="FZ137:GA137"/>
    <mergeCell ref="GB137:GC137"/>
    <mergeCell ref="GD137:GE137"/>
    <mergeCell ref="GF137:GG137"/>
    <mergeCell ref="GH137:GI137"/>
    <mergeCell ref="GJ137:GK137"/>
    <mergeCell ref="GL137:GM137"/>
    <mergeCell ref="GN137:GO137"/>
    <mergeCell ref="GP137:GQ137"/>
    <mergeCell ref="GR137:GS137"/>
    <mergeCell ref="GT137:GU137"/>
    <mergeCell ref="GV137:GW137"/>
    <mergeCell ref="GX137:GY137"/>
    <mergeCell ref="GZ137:HA137"/>
    <mergeCell ref="HB137:HC137"/>
    <mergeCell ref="HD137:HE137"/>
    <mergeCell ref="HF137:HG137"/>
    <mergeCell ref="HH137:HI137"/>
    <mergeCell ref="HJ137:HK137"/>
    <mergeCell ref="L138:M138"/>
    <mergeCell ref="N138:O138"/>
    <mergeCell ref="P138:Q138"/>
    <mergeCell ref="R138:S138"/>
    <mergeCell ref="T138:U138"/>
    <mergeCell ref="V138:W138"/>
    <mergeCell ref="X138:Y138"/>
    <mergeCell ref="Z138:AA138"/>
    <mergeCell ref="AB138:AC138"/>
    <mergeCell ref="AD138:AE138"/>
    <mergeCell ref="AF138:AG138"/>
    <mergeCell ref="AH138:AI138"/>
    <mergeCell ref="AJ138:AK138"/>
    <mergeCell ref="AL138:AM138"/>
    <mergeCell ref="AN138:AO138"/>
    <mergeCell ref="AP138:AQ138"/>
    <mergeCell ref="AR138:AS138"/>
    <mergeCell ref="CD138:CE138"/>
    <mergeCell ref="CF138:CG138"/>
    <mergeCell ref="CH138:CI138"/>
    <mergeCell ref="CJ138:CK138"/>
    <mergeCell ref="CL138:CM138"/>
    <mergeCell ref="CN138:CO138"/>
    <mergeCell ref="CP138:CQ138"/>
    <mergeCell ref="CR138:CS138"/>
    <mergeCell ref="L139:M139"/>
    <mergeCell ref="N139:O139"/>
    <mergeCell ref="P139:Q139"/>
    <mergeCell ref="R139:S139"/>
    <mergeCell ref="T139:U139"/>
    <mergeCell ref="V139:W139"/>
    <mergeCell ref="X139:Y139"/>
    <mergeCell ref="Z139:AA139"/>
    <mergeCell ref="AB139:AC139"/>
    <mergeCell ref="AD139:AE139"/>
    <mergeCell ref="AF139:AG139"/>
    <mergeCell ref="AH139:AI139"/>
    <mergeCell ref="AJ139:AK139"/>
    <mergeCell ref="AL139:AM139"/>
    <mergeCell ref="AN139:AO139"/>
    <mergeCell ref="AP139:AQ139"/>
    <mergeCell ref="AR139:AS139"/>
    <mergeCell ref="CD139:CE139"/>
    <mergeCell ref="CF139:CG139"/>
    <mergeCell ref="CH139:CI139"/>
    <mergeCell ref="CJ139:CK139"/>
    <mergeCell ref="CL139:CM139"/>
    <mergeCell ref="CN139:CO139"/>
    <mergeCell ref="CP139:CQ139"/>
    <mergeCell ref="CR139:CS139"/>
    <mergeCell ref="A140:A147"/>
    <mergeCell ref="B140:B147"/>
    <mergeCell ref="C140:C147"/>
    <mergeCell ref="D140:D147"/>
    <mergeCell ref="E140:E147"/>
    <mergeCell ref="F140:F147"/>
    <mergeCell ref="G140:G147"/>
    <mergeCell ref="I140:I147"/>
    <mergeCell ref="J140:J147"/>
    <mergeCell ref="L140:M140"/>
    <mergeCell ref="N140:O140"/>
    <mergeCell ref="P140:Q140"/>
    <mergeCell ref="R140:S140"/>
    <mergeCell ref="T140:U140"/>
    <mergeCell ref="V140:W140"/>
    <mergeCell ref="X140:Y140"/>
    <mergeCell ref="Z140:AA140"/>
    <mergeCell ref="AB140:AC140"/>
    <mergeCell ref="AD140:AE140"/>
    <mergeCell ref="AF140:AG140"/>
    <mergeCell ref="AH140:AI140"/>
    <mergeCell ref="AJ140:AK140"/>
    <mergeCell ref="AL140:AM140"/>
    <mergeCell ref="AN140:AO140"/>
    <mergeCell ref="AP140:AQ140"/>
    <mergeCell ref="AR140:AS140"/>
    <mergeCell ref="AT140:AU140"/>
    <mergeCell ref="AV140:AW140"/>
    <mergeCell ref="AX140:AY140"/>
    <mergeCell ref="AZ140:BA140"/>
    <mergeCell ref="BB140:BC140"/>
    <mergeCell ref="BD140:BE140"/>
    <mergeCell ref="BF140:BG140"/>
    <mergeCell ref="BH140:BI140"/>
    <mergeCell ref="BJ140:BK140"/>
    <mergeCell ref="BL140:BM140"/>
    <mergeCell ref="BN140:BO140"/>
    <mergeCell ref="BP140:BQ140"/>
    <mergeCell ref="BR140:BS140"/>
    <mergeCell ref="BT140:BU140"/>
    <mergeCell ref="BV140:BW140"/>
    <mergeCell ref="BX140:BY140"/>
    <mergeCell ref="BZ140:CA140"/>
    <mergeCell ref="CB140:CC140"/>
    <mergeCell ref="CD140:CE140"/>
    <mergeCell ref="CF140:CG140"/>
    <mergeCell ref="CH140:CI140"/>
    <mergeCell ref="CJ140:CK140"/>
    <mergeCell ref="CL140:CM140"/>
    <mergeCell ref="CN140:CO140"/>
    <mergeCell ref="CP140:CQ140"/>
    <mergeCell ref="CR140:CS140"/>
    <mergeCell ref="CT140:CU140"/>
    <mergeCell ref="CV140:CW140"/>
    <mergeCell ref="CX140:CY140"/>
    <mergeCell ref="CZ140:DA140"/>
    <mergeCell ref="DB140:DC140"/>
    <mergeCell ref="DD140:DE140"/>
    <mergeCell ref="DF140:DG140"/>
    <mergeCell ref="DH140:DI140"/>
    <mergeCell ref="DJ140:DK140"/>
    <mergeCell ref="DL140:DM140"/>
    <mergeCell ref="DN140:DO140"/>
    <mergeCell ref="DP140:DQ140"/>
    <mergeCell ref="DR140:DS140"/>
    <mergeCell ref="DT140:DU140"/>
    <mergeCell ref="DV140:DW140"/>
    <mergeCell ref="DX140:DY140"/>
    <mergeCell ref="DZ140:EA140"/>
    <mergeCell ref="EB140:EC140"/>
    <mergeCell ref="ED140:EE140"/>
    <mergeCell ref="EF140:EG140"/>
    <mergeCell ref="EH140:EI140"/>
    <mergeCell ref="EJ140:EK140"/>
    <mergeCell ref="EL140:EM140"/>
    <mergeCell ref="EN140:EO140"/>
    <mergeCell ref="EP140:EQ140"/>
    <mergeCell ref="ER140:ES140"/>
    <mergeCell ref="ET140:EU140"/>
    <mergeCell ref="EV140:EW140"/>
    <mergeCell ref="EX140:EY140"/>
    <mergeCell ref="EZ140:FA140"/>
    <mergeCell ref="FB140:FC140"/>
    <mergeCell ref="FD140:FE140"/>
    <mergeCell ref="FF140:FG140"/>
    <mergeCell ref="FH140:FI140"/>
    <mergeCell ref="FJ140:FK140"/>
    <mergeCell ref="FL140:FM140"/>
    <mergeCell ref="FN140:FO140"/>
    <mergeCell ref="FP140:FQ140"/>
    <mergeCell ref="FR140:FS140"/>
    <mergeCell ref="FT140:FU140"/>
    <mergeCell ref="FV140:FW140"/>
    <mergeCell ref="FX140:FY140"/>
    <mergeCell ref="FZ140:GA140"/>
    <mergeCell ref="GB140:GC140"/>
    <mergeCell ref="GD140:GE140"/>
    <mergeCell ref="GF140:GG140"/>
    <mergeCell ref="GH140:GI140"/>
    <mergeCell ref="GJ140:GK140"/>
    <mergeCell ref="GL140:GM140"/>
    <mergeCell ref="GN140:GO140"/>
    <mergeCell ref="GP140:GQ140"/>
    <mergeCell ref="GR140:GS140"/>
    <mergeCell ref="GT140:GU140"/>
    <mergeCell ref="GV140:GW140"/>
    <mergeCell ref="GX140:GY140"/>
    <mergeCell ref="GZ140:HA140"/>
    <mergeCell ref="HB140:HC140"/>
    <mergeCell ref="HD140:HE140"/>
    <mergeCell ref="HF140:HG140"/>
    <mergeCell ref="HH140:HI140"/>
    <mergeCell ref="HJ140:HK140"/>
    <mergeCell ref="L141:M141"/>
    <mergeCell ref="N141:O141"/>
    <mergeCell ref="P141:Q141"/>
    <mergeCell ref="R141:S141"/>
    <mergeCell ref="T141:U141"/>
    <mergeCell ref="V141:W141"/>
    <mergeCell ref="X141:Y141"/>
    <mergeCell ref="Z141:AA141"/>
    <mergeCell ref="AB141:AC141"/>
    <mergeCell ref="AD141:AE141"/>
    <mergeCell ref="AF141:AG141"/>
    <mergeCell ref="AH141:AI141"/>
    <mergeCell ref="AJ141:AK141"/>
    <mergeCell ref="AL141:AM141"/>
    <mergeCell ref="AN141:AO141"/>
    <mergeCell ref="AP141:AQ141"/>
    <mergeCell ref="AR141:AS141"/>
    <mergeCell ref="AT141:AU141"/>
    <mergeCell ref="AV141:AW141"/>
    <mergeCell ref="AX141:AY141"/>
    <mergeCell ref="AZ141:BA141"/>
    <mergeCell ref="BB141:BC141"/>
    <mergeCell ref="BD141:BE141"/>
    <mergeCell ref="BF141:BG141"/>
    <mergeCell ref="BH141:BI141"/>
    <mergeCell ref="BJ141:BK141"/>
    <mergeCell ref="BL141:BM141"/>
    <mergeCell ref="BN141:BO141"/>
    <mergeCell ref="BP141:BQ141"/>
    <mergeCell ref="BR141:BS141"/>
    <mergeCell ref="BT141:BU141"/>
    <mergeCell ref="BV141:BW141"/>
    <mergeCell ref="BX141:BY141"/>
    <mergeCell ref="BZ141:CA141"/>
    <mergeCell ref="CB141:CC141"/>
    <mergeCell ref="CD141:CE141"/>
    <mergeCell ref="CF141:CG141"/>
    <mergeCell ref="CH141:CI141"/>
    <mergeCell ref="CJ141:CK141"/>
    <mergeCell ref="CL141:CM141"/>
    <mergeCell ref="CN141:CO141"/>
    <mergeCell ref="CP141:CQ141"/>
    <mergeCell ref="CR141:CS141"/>
    <mergeCell ref="CT141:CU141"/>
    <mergeCell ref="CV141:CW141"/>
    <mergeCell ref="CX141:CY141"/>
    <mergeCell ref="CZ141:DA141"/>
    <mergeCell ref="DB141:DC141"/>
    <mergeCell ref="DD141:DE141"/>
    <mergeCell ref="DF141:DG141"/>
    <mergeCell ref="DH141:DI141"/>
    <mergeCell ref="DJ141:DK141"/>
    <mergeCell ref="DL141:DM141"/>
    <mergeCell ref="DN141:DO141"/>
    <mergeCell ref="DP141:DQ141"/>
    <mergeCell ref="DR141:DS141"/>
    <mergeCell ref="DT141:DU141"/>
    <mergeCell ref="DV141:DW141"/>
    <mergeCell ref="DX141:DY141"/>
    <mergeCell ref="DZ141:EA141"/>
    <mergeCell ref="EB141:EC141"/>
    <mergeCell ref="ED141:EE141"/>
    <mergeCell ref="EF141:EG141"/>
    <mergeCell ref="EH141:EI141"/>
    <mergeCell ref="EJ141:EK141"/>
    <mergeCell ref="EL141:EM141"/>
    <mergeCell ref="EN141:EO141"/>
    <mergeCell ref="EP141:EQ141"/>
    <mergeCell ref="ER141:ES141"/>
    <mergeCell ref="ET141:EU141"/>
    <mergeCell ref="EV141:EW141"/>
    <mergeCell ref="EX141:EY141"/>
    <mergeCell ref="EZ141:FA141"/>
    <mergeCell ref="FB141:FC141"/>
    <mergeCell ref="FD141:FE141"/>
    <mergeCell ref="FF141:FG141"/>
    <mergeCell ref="FH141:FI141"/>
    <mergeCell ref="FJ141:FK141"/>
    <mergeCell ref="FL141:FM141"/>
    <mergeCell ref="FN141:FO141"/>
    <mergeCell ref="FP141:FQ141"/>
    <mergeCell ref="FR141:FS141"/>
    <mergeCell ref="FT141:FU141"/>
    <mergeCell ref="FV141:FW141"/>
    <mergeCell ref="FX141:FY141"/>
    <mergeCell ref="FZ141:GA141"/>
    <mergeCell ref="GB141:GC141"/>
    <mergeCell ref="GD141:GE141"/>
    <mergeCell ref="GF141:GG141"/>
    <mergeCell ref="GH141:GI141"/>
    <mergeCell ref="GJ141:GK141"/>
    <mergeCell ref="GL141:GM141"/>
    <mergeCell ref="GN141:GO141"/>
    <mergeCell ref="GP141:GQ141"/>
    <mergeCell ref="GR141:GS141"/>
    <mergeCell ref="GT141:GU141"/>
    <mergeCell ref="GV141:GW141"/>
    <mergeCell ref="GX141:GY141"/>
    <mergeCell ref="GZ141:HA141"/>
    <mergeCell ref="HB141:HC141"/>
    <mergeCell ref="HD141:HE141"/>
    <mergeCell ref="HF141:HG141"/>
    <mergeCell ref="HH141:HI141"/>
    <mergeCell ref="HJ141:HK141"/>
    <mergeCell ref="L142:M142"/>
    <mergeCell ref="N142:O142"/>
    <mergeCell ref="P142:Q142"/>
    <mergeCell ref="R142:S142"/>
    <mergeCell ref="T142:U142"/>
    <mergeCell ref="V142:W142"/>
    <mergeCell ref="X142:Y142"/>
    <mergeCell ref="Z142:AA142"/>
    <mergeCell ref="AB142:AC142"/>
    <mergeCell ref="AD142:AE142"/>
    <mergeCell ref="AF142:AG142"/>
    <mergeCell ref="AH142:AI142"/>
    <mergeCell ref="AJ142:AK142"/>
    <mergeCell ref="AL142:AM142"/>
    <mergeCell ref="AN142:AO142"/>
    <mergeCell ref="AP142:AQ142"/>
    <mergeCell ref="AR142:AS142"/>
    <mergeCell ref="AT142:AU142"/>
    <mergeCell ref="AV142:AW142"/>
    <mergeCell ref="AX142:AY142"/>
    <mergeCell ref="AZ142:BA142"/>
    <mergeCell ref="BB142:BC142"/>
    <mergeCell ref="BD142:BE142"/>
    <mergeCell ref="BF142:BG142"/>
    <mergeCell ref="BH142:BI142"/>
    <mergeCell ref="BJ142:BK142"/>
    <mergeCell ref="BL142:BM142"/>
    <mergeCell ref="BN142:BO142"/>
    <mergeCell ref="BP142:BQ142"/>
    <mergeCell ref="BR142:BS142"/>
    <mergeCell ref="BT142:BU142"/>
    <mergeCell ref="BV142:BW142"/>
    <mergeCell ref="BX142:BY142"/>
    <mergeCell ref="BZ142:CA142"/>
    <mergeCell ref="CB142:CC142"/>
    <mergeCell ref="CD142:CE142"/>
    <mergeCell ref="CF142:CG142"/>
    <mergeCell ref="CH142:CI142"/>
    <mergeCell ref="CJ142:CK142"/>
    <mergeCell ref="CL142:CM142"/>
    <mergeCell ref="CN142:CO142"/>
    <mergeCell ref="CP142:CQ142"/>
    <mergeCell ref="CR142:CS142"/>
    <mergeCell ref="CT142:CU142"/>
    <mergeCell ref="CV142:CW142"/>
    <mergeCell ref="CX142:CY142"/>
    <mergeCell ref="CZ142:DA142"/>
    <mergeCell ref="DB142:DC142"/>
    <mergeCell ref="DD142:DE142"/>
    <mergeCell ref="DF142:DG142"/>
    <mergeCell ref="DH142:DI142"/>
    <mergeCell ref="DJ142:DK142"/>
    <mergeCell ref="DL142:DM142"/>
    <mergeCell ref="DN142:DO142"/>
    <mergeCell ref="DP142:DQ142"/>
    <mergeCell ref="DR142:DS142"/>
    <mergeCell ref="DT142:DU142"/>
    <mergeCell ref="DV142:DW142"/>
    <mergeCell ref="DX142:DY142"/>
    <mergeCell ref="DZ142:EA142"/>
    <mergeCell ref="EB142:EC142"/>
    <mergeCell ref="ED142:EE142"/>
    <mergeCell ref="EF142:EG142"/>
    <mergeCell ref="EH142:EI142"/>
    <mergeCell ref="EJ142:EK142"/>
    <mergeCell ref="EL142:EM142"/>
    <mergeCell ref="EN142:EO142"/>
    <mergeCell ref="EP142:EQ142"/>
    <mergeCell ref="ER142:ES142"/>
    <mergeCell ref="ET142:EU142"/>
    <mergeCell ref="EV142:EW142"/>
    <mergeCell ref="EX142:EY142"/>
    <mergeCell ref="EZ142:FA142"/>
    <mergeCell ref="FB142:FC142"/>
    <mergeCell ref="FD142:FE142"/>
    <mergeCell ref="FF142:FG142"/>
    <mergeCell ref="FH142:FI142"/>
    <mergeCell ref="FJ142:FK142"/>
    <mergeCell ref="FL142:FM142"/>
    <mergeCell ref="FN142:FO142"/>
    <mergeCell ref="FP142:FQ142"/>
    <mergeCell ref="FR142:FS142"/>
    <mergeCell ref="FT142:FU142"/>
    <mergeCell ref="FV142:FW142"/>
    <mergeCell ref="FX142:FY142"/>
    <mergeCell ref="FZ142:GA142"/>
    <mergeCell ref="GB142:GC142"/>
    <mergeCell ref="GD142:GE142"/>
    <mergeCell ref="GF142:GG142"/>
    <mergeCell ref="GH142:GI142"/>
    <mergeCell ref="GJ142:GK142"/>
    <mergeCell ref="GL142:GM142"/>
    <mergeCell ref="GN142:GO142"/>
    <mergeCell ref="GP142:GQ142"/>
    <mergeCell ref="GR142:GS142"/>
    <mergeCell ref="GT142:GU142"/>
    <mergeCell ref="GV142:GW142"/>
    <mergeCell ref="GX142:GY142"/>
    <mergeCell ref="GZ142:HA142"/>
    <mergeCell ref="HB142:HC142"/>
    <mergeCell ref="HD142:HE142"/>
    <mergeCell ref="HF142:HG142"/>
    <mergeCell ref="HH142:HI142"/>
    <mergeCell ref="HJ142:HK142"/>
    <mergeCell ref="L143:M143"/>
    <mergeCell ref="N143:O143"/>
    <mergeCell ref="P143:Q143"/>
    <mergeCell ref="R143:S143"/>
    <mergeCell ref="T143:U143"/>
    <mergeCell ref="V143:W143"/>
    <mergeCell ref="X143:Y143"/>
    <mergeCell ref="Z143:AA143"/>
    <mergeCell ref="AB143:AC143"/>
    <mergeCell ref="AD143:AE143"/>
    <mergeCell ref="AF143:AG143"/>
    <mergeCell ref="AH143:AI143"/>
    <mergeCell ref="AJ143:AK143"/>
    <mergeCell ref="AL143:AM143"/>
    <mergeCell ref="AN143:AO143"/>
    <mergeCell ref="AP143:AQ143"/>
    <mergeCell ref="AR143:AS143"/>
    <mergeCell ref="AT143:AU143"/>
    <mergeCell ref="AV143:AW143"/>
    <mergeCell ref="AX143:AY143"/>
    <mergeCell ref="AZ143:BA143"/>
    <mergeCell ref="BB143:BC143"/>
    <mergeCell ref="BD143:BE143"/>
    <mergeCell ref="BF143:BG143"/>
    <mergeCell ref="BH143:BI143"/>
    <mergeCell ref="BJ143:BK143"/>
    <mergeCell ref="BL143:BM143"/>
    <mergeCell ref="BN143:BO143"/>
    <mergeCell ref="BP143:BQ143"/>
    <mergeCell ref="BR143:BS143"/>
    <mergeCell ref="BT143:BU143"/>
    <mergeCell ref="BV143:BW143"/>
    <mergeCell ref="BX143:BY143"/>
    <mergeCell ref="BZ143:CA143"/>
    <mergeCell ref="CB143:CC143"/>
    <mergeCell ref="CD143:CE143"/>
    <mergeCell ref="CF143:CG143"/>
    <mergeCell ref="CH143:CI143"/>
    <mergeCell ref="CJ143:CK143"/>
    <mergeCell ref="CL143:CM143"/>
    <mergeCell ref="CN143:CO143"/>
    <mergeCell ref="CP143:CQ143"/>
    <mergeCell ref="CR143:CS143"/>
    <mergeCell ref="CT143:CU143"/>
    <mergeCell ref="CV143:CW143"/>
    <mergeCell ref="CX143:CY143"/>
    <mergeCell ref="CZ143:DA143"/>
    <mergeCell ref="DB143:DC143"/>
    <mergeCell ref="DD143:DE143"/>
    <mergeCell ref="DF143:DG143"/>
    <mergeCell ref="DH143:DI143"/>
    <mergeCell ref="DJ143:DK143"/>
    <mergeCell ref="DL143:DM143"/>
    <mergeCell ref="DN143:DO143"/>
    <mergeCell ref="DP143:DQ143"/>
    <mergeCell ref="DR143:DS143"/>
    <mergeCell ref="DT143:DU143"/>
    <mergeCell ref="DV143:DW143"/>
    <mergeCell ref="DX143:DY143"/>
    <mergeCell ref="DZ143:EA143"/>
    <mergeCell ref="EB143:EC143"/>
    <mergeCell ref="ED143:EE143"/>
    <mergeCell ref="EF143:EG143"/>
    <mergeCell ref="EH143:EI143"/>
    <mergeCell ref="EJ143:EK143"/>
    <mergeCell ref="EL143:EM143"/>
    <mergeCell ref="EN143:EO143"/>
    <mergeCell ref="EP143:EQ143"/>
    <mergeCell ref="ER143:ES143"/>
    <mergeCell ref="ET143:EU143"/>
    <mergeCell ref="EV143:EW143"/>
    <mergeCell ref="EX143:EY143"/>
    <mergeCell ref="EZ143:FA143"/>
    <mergeCell ref="FB143:FC143"/>
    <mergeCell ref="FD143:FE143"/>
    <mergeCell ref="FF143:FG143"/>
    <mergeCell ref="FH143:FI143"/>
    <mergeCell ref="FJ143:FK143"/>
    <mergeCell ref="FL143:FM143"/>
    <mergeCell ref="FN143:FO143"/>
    <mergeCell ref="FP143:FQ143"/>
    <mergeCell ref="FR143:FS143"/>
    <mergeCell ref="FT143:FU143"/>
    <mergeCell ref="FV143:FW143"/>
    <mergeCell ref="FX143:FY143"/>
    <mergeCell ref="FZ143:GA143"/>
    <mergeCell ref="GB143:GC143"/>
    <mergeCell ref="GD143:GE143"/>
    <mergeCell ref="GF143:GG143"/>
    <mergeCell ref="GH143:GI143"/>
    <mergeCell ref="GJ143:GK143"/>
    <mergeCell ref="GL143:GM143"/>
    <mergeCell ref="GN143:GO143"/>
    <mergeCell ref="GP143:GQ143"/>
    <mergeCell ref="GR143:GS143"/>
    <mergeCell ref="GT143:GU143"/>
    <mergeCell ref="GV143:GW143"/>
    <mergeCell ref="GX143:GY143"/>
    <mergeCell ref="GZ143:HA143"/>
    <mergeCell ref="HB143:HC143"/>
    <mergeCell ref="HD143:HE143"/>
    <mergeCell ref="HF143:HG143"/>
    <mergeCell ref="HH143:HI143"/>
    <mergeCell ref="HJ143:HK143"/>
    <mergeCell ref="L144:M144"/>
    <mergeCell ref="N144:O144"/>
    <mergeCell ref="P144:Q144"/>
    <mergeCell ref="R144:S144"/>
    <mergeCell ref="T144:U144"/>
    <mergeCell ref="V144:W144"/>
    <mergeCell ref="X144:Y144"/>
    <mergeCell ref="Z144:AA144"/>
    <mergeCell ref="AB144:AC144"/>
    <mergeCell ref="AD144:AE144"/>
    <mergeCell ref="AF144:AG144"/>
    <mergeCell ref="AH144:AI144"/>
    <mergeCell ref="AJ144:AK144"/>
    <mergeCell ref="AL144:AM144"/>
    <mergeCell ref="AN144:AO144"/>
    <mergeCell ref="AP144:AQ144"/>
    <mergeCell ref="AR144:AS144"/>
    <mergeCell ref="AT144:AU144"/>
    <mergeCell ref="AV144:AW144"/>
    <mergeCell ref="AX144:AY144"/>
    <mergeCell ref="AZ144:BA144"/>
    <mergeCell ref="BB144:BC144"/>
    <mergeCell ref="BD144:BE144"/>
    <mergeCell ref="BF144:BG144"/>
    <mergeCell ref="BH144:BI144"/>
    <mergeCell ref="BJ144:BK144"/>
    <mergeCell ref="BL144:BM144"/>
    <mergeCell ref="BN144:BO144"/>
    <mergeCell ref="BP144:BQ144"/>
    <mergeCell ref="BR144:BS144"/>
    <mergeCell ref="BT144:BU144"/>
    <mergeCell ref="BV144:BW144"/>
    <mergeCell ref="BX144:BY144"/>
    <mergeCell ref="BZ144:CA144"/>
    <mergeCell ref="CB144:CC144"/>
    <mergeCell ref="CD144:CE144"/>
    <mergeCell ref="CF144:CG144"/>
    <mergeCell ref="CH144:CI144"/>
    <mergeCell ref="CJ144:CK144"/>
    <mergeCell ref="CL144:CM144"/>
    <mergeCell ref="CN144:CO144"/>
    <mergeCell ref="CP144:CQ144"/>
    <mergeCell ref="CR144:CS144"/>
    <mergeCell ref="CT144:CU144"/>
    <mergeCell ref="CV144:CW144"/>
    <mergeCell ref="CX144:CY144"/>
    <mergeCell ref="CZ144:DA144"/>
    <mergeCell ref="DB144:DC144"/>
    <mergeCell ref="DD144:DE144"/>
    <mergeCell ref="DF144:DG144"/>
    <mergeCell ref="DH144:DI144"/>
    <mergeCell ref="DJ144:DK144"/>
    <mergeCell ref="DL144:DM144"/>
    <mergeCell ref="DN144:DO144"/>
    <mergeCell ref="DP144:DQ144"/>
    <mergeCell ref="DR144:DS144"/>
    <mergeCell ref="DT144:DU144"/>
    <mergeCell ref="DV144:DW144"/>
    <mergeCell ref="DX144:DY144"/>
    <mergeCell ref="DZ144:EA144"/>
    <mergeCell ref="EB144:EC144"/>
    <mergeCell ref="ED144:EE144"/>
    <mergeCell ref="EF144:EG144"/>
    <mergeCell ref="EH144:EI144"/>
    <mergeCell ref="EJ144:EK144"/>
    <mergeCell ref="EL144:EM144"/>
    <mergeCell ref="EN144:EO144"/>
    <mergeCell ref="EP144:EQ144"/>
    <mergeCell ref="ER144:ES144"/>
    <mergeCell ref="ET144:EU144"/>
    <mergeCell ref="EV144:EW144"/>
    <mergeCell ref="EX144:EY144"/>
    <mergeCell ref="EZ144:FA144"/>
    <mergeCell ref="FB144:FC144"/>
    <mergeCell ref="FD144:FE144"/>
    <mergeCell ref="FF144:FG144"/>
    <mergeCell ref="FH144:FI144"/>
    <mergeCell ref="FJ144:FK144"/>
    <mergeCell ref="FL144:FM144"/>
    <mergeCell ref="FN144:FO144"/>
    <mergeCell ref="FP144:FQ144"/>
    <mergeCell ref="FR144:FS144"/>
    <mergeCell ref="FT144:FU144"/>
    <mergeCell ref="FV144:FW144"/>
    <mergeCell ref="FX144:FY144"/>
    <mergeCell ref="FZ144:GA144"/>
    <mergeCell ref="GB144:GC144"/>
    <mergeCell ref="GD144:GE144"/>
    <mergeCell ref="GF144:GG144"/>
    <mergeCell ref="GH144:GI144"/>
    <mergeCell ref="GJ144:GK144"/>
    <mergeCell ref="GL144:GM144"/>
    <mergeCell ref="GN144:GO144"/>
    <mergeCell ref="GP144:GQ144"/>
    <mergeCell ref="GR144:GS144"/>
    <mergeCell ref="GT144:GU144"/>
    <mergeCell ref="GV144:GW144"/>
    <mergeCell ref="GX144:GY144"/>
    <mergeCell ref="GZ144:HA144"/>
    <mergeCell ref="HB144:HC144"/>
    <mergeCell ref="HD144:HE144"/>
    <mergeCell ref="HF144:HG144"/>
    <mergeCell ref="HH144:HI144"/>
    <mergeCell ref="HJ144:HK144"/>
    <mergeCell ref="L145:M145"/>
    <mergeCell ref="N145:O145"/>
    <mergeCell ref="P145:Q145"/>
    <mergeCell ref="R145:S145"/>
    <mergeCell ref="T145:U145"/>
    <mergeCell ref="V145:W145"/>
    <mergeCell ref="X145:Y145"/>
    <mergeCell ref="Z145:AA145"/>
    <mergeCell ref="AB145:AC145"/>
    <mergeCell ref="AD145:AE145"/>
    <mergeCell ref="AF145:AG145"/>
    <mergeCell ref="AH145:AI145"/>
    <mergeCell ref="AJ145:AK145"/>
    <mergeCell ref="AL145:AM145"/>
    <mergeCell ref="AN145:AO145"/>
    <mergeCell ref="AP145:AQ145"/>
    <mergeCell ref="AR145:AS145"/>
    <mergeCell ref="AT145:AU145"/>
    <mergeCell ref="AV145:AW145"/>
    <mergeCell ref="AX145:AY145"/>
    <mergeCell ref="AZ145:BA145"/>
    <mergeCell ref="BB145:BC145"/>
    <mergeCell ref="BD145:BE145"/>
    <mergeCell ref="BF145:BG145"/>
    <mergeCell ref="BH145:BI145"/>
    <mergeCell ref="BJ145:BK145"/>
    <mergeCell ref="BL145:BM145"/>
    <mergeCell ref="BN145:BO145"/>
    <mergeCell ref="BP145:BQ145"/>
    <mergeCell ref="BR145:BS145"/>
    <mergeCell ref="BT145:BU145"/>
    <mergeCell ref="BV145:BW145"/>
    <mergeCell ref="BX145:BY145"/>
    <mergeCell ref="BZ145:CA145"/>
    <mergeCell ref="CB145:CC145"/>
    <mergeCell ref="CD145:CE145"/>
    <mergeCell ref="CF145:CG145"/>
    <mergeCell ref="CH145:CI145"/>
    <mergeCell ref="CJ145:CK145"/>
    <mergeCell ref="CL145:CM145"/>
    <mergeCell ref="CN145:CO145"/>
    <mergeCell ref="CP145:CQ145"/>
    <mergeCell ref="CR145:CS145"/>
    <mergeCell ref="CT145:CU145"/>
    <mergeCell ref="CV145:CW145"/>
    <mergeCell ref="CX145:CY145"/>
    <mergeCell ref="CZ145:DA145"/>
    <mergeCell ref="DB145:DC145"/>
    <mergeCell ref="DD145:DE145"/>
    <mergeCell ref="DF145:DG145"/>
    <mergeCell ref="DH145:DI145"/>
    <mergeCell ref="DJ145:DK145"/>
    <mergeCell ref="DL145:DM145"/>
    <mergeCell ref="DN145:DO145"/>
    <mergeCell ref="DP145:DQ145"/>
    <mergeCell ref="DR145:DS145"/>
    <mergeCell ref="DT145:DU145"/>
    <mergeCell ref="DV145:DW145"/>
    <mergeCell ref="DX145:DY145"/>
    <mergeCell ref="DZ145:EA145"/>
    <mergeCell ref="EB145:EC145"/>
    <mergeCell ref="ED145:EE145"/>
    <mergeCell ref="EF145:EG145"/>
    <mergeCell ref="EH145:EI145"/>
    <mergeCell ref="EJ145:EK145"/>
    <mergeCell ref="EL145:EM145"/>
    <mergeCell ref="EN145:EO145"/>
    <mergeCell ref="EP145:EQ145"/>
    <mergeCell ref="ER145:ES145"/>
    <mergeCell ref="ET145:EU145"/>
    <mergeCell ref="EV145:EW145"/>
    <mergeCell ref="EX145:EY145"/>
    <mergeCell ref="EZ145:FA145"/>
    <mergeCell ref="FB145:FC145"/>
    <mergeCell ref="FD145:FE145"/>
    <mergeCell ref="FF145:FG145"/>
    <mergeCell ref="FH145:FI145"/>
    <mergeCell ref="FJ145:FK145"/>
    <mergeCell ref="FL145:FM145"/>
    <mergeCell ref="FN145:FO145"/>
    <mergeCell ref="FP145:FQ145"/>
    <mergeCell ref="FR145:FS145"/>
    <mergeCell ref="FT145:FU145"/>
    <mergeCell ref="FV145:FW145"/>
    <mergeCell ref="FX145:FY145"/>
    <mergeCell ref="FZ145:GA145"/>
    <mergeCell ref="GB145:GC145"/>
    <mergeCell ref="GD145:GE145"/>
    <mergeCell ref="GF145:GG145"/>
    <mergeCell ref="GH145:GI145"/>
    <mergeCell ref="GJ145:GK145"/>
    <mergeCell ref="GL145:GM145"/>
    <mergeCell ref="GN145:GO145"/>
    <mergeCell ref="GP145:GQ145"/>
    <mergeCell ref="GR145:GS145"/>
    <mergeCell ref="GT145:GU145"/>
    <mergeCell ref="GV145:GW145"/>
    <mergeCell ref="GX145:GY145"/>
    <mergeCell ref="GZ145:HA145"/>
    <mergeCell ref="HB145:HC145"/>
    <mergeCell ref="HD145:HE145"/>
    <mergeCell ref="HF145:HG145"/>
    <mergeCell ref="HH145:HI145"/>
    <mergeCell ref="HJ145:HK145"/>
    <mergeCell ref="L146:M146"/>
    <mergeCell ref="N146:O146"/>
    <mergeCell ref="P146:Q146"/>
    <mergeCell ref="R146:S146"/>
    <mergeCell ref="T146:U146"/>
    <mergeCell ref="V146:W146"/>
    <mergeCell ref="X146:Y146"/>
    <mergeCell ref="Z146:AA146"/>
    <mergeCell ref="AB146:AC146"/>
    <mergeCell ref="AD146:AE146"/>
    <mergeCell ref="AF146:AG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BN146:BO146"/>
    <mergeCell ref="BP146:BQ146"/>
    <mergeCell ref="BR146:BS146"/>
    <mergeCell ref="BT146:BU146"/>
    <mergeCell ref="BV146:BW146"/>
    <mergeCell ref="BX146:BY146"/>
    <mergeCell ref="BZ146:CA146"/>
    <mergeCell ref="CB146:CC146"/>
    <mergeCell ref="CD146:CE146"/>
    <mergeCell ref="CF146:CG146"/>
    <mergeCell ref="CH146:CI146"/>
    <mergeCell ref="CJ146:CK146"/>
    <mergeCell ref="CL146:CM146"/>
    <mergeCell ref="CN146:CO146"/>
    <mergeCell ref="CP146:CQ146"/>
    <mergeCell ref="CR146:CS146"/>
    <mergeCell ref="CT146:CU146"/>
    <mergeCell ref="CV146:CW146"/>
    <mergeCell ref="CX146:CY146"/>
    <mergeCell ref="CZ146:DA146"/>
    <mergeCell ref="DB146:DC146"/>
    <mergeCell ref="DD146:DE146"/>
    <mergeCell ref="DF146:DG146"/>
    <mergeCell ref="DH146:DI146"/>
    <mergeCell ref="DJ146:DK146"/>
    <mergeCell ref="DL146:DM146"/>
    <mergeCell ref="DN146:DO146"/>
    <mergeCell ref="DP146:DQ146"/>
    <mergeCell ref="DR146:DS146"/>
    <mergeCell ref="DT146:DU146"/>
    <mergeCell ref="DV146:DW146"/>
    <mergeCell ref="DX146:DY146"/>
    <mergeCell ref="DZ146:EA146"/>
    <mergeCell ref="EB146:EC146"/>
    <mergeCell ref="ED146:EE146"/>
    <mergeCell ref="EF146:EG146"/>
    <mergeCell ref="EH146:EI146"/>
    <mergeCell ref="EJ146:EK146"/>
    <mergeCell ref="EL146:EM146"/>
    <mergeCell ref="EN146:EO146"/>
    <mergeCell ref="EP146:EQ146"/>
    <mergeCell ref="ER146:ES146"/>
    <mergeCell ref="ET146:EU146"/>
    <mergeCell ref="EV146:EW146"/>
    <mergeCell ref="EX146:EY146"/>
    <mergeCell ref="EZ146:FA146"/>
    <mergeCell ref="FB146:FC146"/>
    <mergeCell ref="FD146:FE146"/>
    <mergeCell ref="FF146:FG146"/>
    <mergeCell ref="FH146:FI146"/>
    <mergeCell ref="FJ146:FK146"/>
    <mergeCell ref="FL146:FM146"/>
    <mergeCell ref="FN146:FO146"/>
    <mergeCell ref="FP146:FQ146"/>
    <mergeCell ref="FR146:FS146"/>
    <mergeCell ref="FT146:FU146"/>
    <mergeCell ref="FV146:FW146"/>
    <mergeCell ref="FX146:FY146"/>
    <mergeCell ref="FZ146:GA146"/>
    <mergeCell ref="GB146:GC146"/>
    <mergeCell ref="GD146:GE146"/>
    <mergeCell ref="GF146:GG146"/>
    <mergeCell ref="GH146:GI146"/>
    <mergeCell ref="GJ146:GK146"/>
    <mergeCell ref="GL146:GM146"/>
    <mergeCell ref="GN146:GO146"/>
    <mergeCell ref="GP146:GQ146"/>
    <mergeCell ref="GR146:GS146"/>
    <mergeCell ref="GT146:GU146"/>
    <mergeCell ref="GV146:GW146"/>
    <mergeCell ref="GX146:GY146"/>
    <mergeCell ref="GZ146:HA146"/>
    <mergeCell ref="HB146:HC146"/>
    <mergeCell ref="HD146:HE146"/>
    <mergeCell ref="HF146:HG146"/>
    <mergeCell ref="HH146:HI146"/>
    <mergeCell ref="HJ146:HK146"/>
    <mergeCell ref="L147:M147"/>
    <mergeCell ref="N147:O147"/>
    <mergeCell ref="P147:Q147"/>
    <mergeCell ref="R147:S147"/>
    <mergeCell ref="T147:U147"/>
    <mergeCell ref="V147:W147"/>
    <mergeCell ref="X147:Y147"/>
    <mergeCell ref="Z147:AA147"/>
    <mergeCell ref="AB147:AC147"/>
    <mergeCell ref="AD147:AE147"/>
    <mergeCell ref="AF147:AG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BN147:BO147"/>
    <mergeCell ref="BP147:BQ147"/>
    <mergeCell ref="BR147:BS147"/>
    <mergeCell ref="BT147:BU147"/>
    <mergeCell ref="BV147:BW147"/>
    <mergeCell ref="BX147:BY147"/>
    <mergeCell ref="BZ147:CA147"/>
    <mergeCell ref="CB147:CC147"/>
    <mergeCell ref="CD147:CE147"/>
    <mergeCell ref="CF147:CG147"/>
    <mergeCell ref="CH147:CI147"/>
    <mergeCell ref="CJ147:CK147"/>
    <mergeCell ref="CL147:CM147"/>
    <mergeCell ref="CN147:CO147"/>
    <mergeCell ref="CP147:CQ147"/>
    <mergeCell ref="CR147:CS147"/>
    <mergeCell ref="CT147:CU147"/>
    <mergeCell ref="CV147:CW147"/>
    <mergeCell ref="CX147:CY147"/>
    <mergeCell ref="CZ147:DA147"/>
    <mergeCell ref="DB147:DC147"/>
    <mergeCell ref="DD147:DE147"/>
    <mergeCell ref="DF147:DG147"/>
    <mergeCell ref="DH147:DI147"/>
    <mergeCell ref="DJ147:DK147"/>
    <mergeCell ref="DL147:DM147"/>
    <mergeCell ref="DN147:DO147"/>
    <mergeCell ref="DP147:DQ147"/>
    <mergeCell ref="DR147:DS147"/>
    <mergeCell ref="DT147:DU147"/>
    <mergeCell ref="DV147:DW147"/>
    <mergeCell ref="DX147:DY147"/>
    <mergeCell ref="DZ147:EA147"/>
    <mergeCell ref="EB147:EC147"/>
    <mergeCell ref="ED147:EE147"/>
    <mergeCell ref="EF147:EG147"/>
    <mergeCell ref="EH147:EI147"/>
    <mergeCell ref="EJ147:EK147"/>
    <mergeCell ref="EL147:EM147"/>
    <mergeCell ref="EN147:EO147"/>
    <mergeCell ref="EP147:EQ147"/>
    <mergeCell ref="ER147:ES147"/>
    <mergeCell ref="ET147:EU147"/>
    <mergeCell ref="EV147:EW147"/>
    <mergeCell ref="EX147:EY147"/>
    <mergeCell ref="EZ147:FA147"/>
    <mergeCell ref="FB147:FC147"/>
    <mergeCell ref="FD147:FE147"/>
    <mergeCell ref="FF147:FG147"/>
    <mergeCell ref="FH147:FI147"/>
    <mergeCell ref="FJ147:FK147"/>
    <mergeCell ref="FL147:FM147"/>
    <mergeCell ref="FN147:FO147"/>
    <mergeCell ref="FP147:FQ147"/>
    <mergeCell ref="FR147:FS147"/>
    <mergeCell ref="FT147:FU147"/>
    <mergeCell ref="FV147:FW147"/>
    <mergeCell ref="FX147:FY147"/>
    <mergeCell ref="FZ147:GA147"/>
    <mergeCell ref="GB147:GC147"/>
    <mergeCell ref="GD147:GE147"/>
    <mergeCell ref="GF147:GG147"/>
    <mergeCell ref="GH147:GI147"/>
    <mergeCell ref="GJ147:GK147"/>
    <mergeCell ref="GL147:GM147"/>
    <mergeCell ref="GN147:GO147"/>
    <mergeCell ref="GP147:GQ147"/>
    <mergeCell ref="GR147:GS147"/>
    <mergeCell ref="GT147:GU147"/>
    <mergeCell ref="GV147:GW147"/>
    <mergeCell ref="GX147:GY147"/>
    <mergeCell ref="GZ147:HA147"/>
    <mergeCell ref="HB147:HC147"/>
    <mergeCell ref="HD147:HE147"/>
    <mergeCell ref="HF147:HG147"/>
    <mergeCell ref="HH147:HI147"/>
    <mergeCell ref="HJ147:HK147"/>
    <mergeCell ref="L148:M148"/>
    <mergeCell ref="N148:O148"/>
    <mergeCell ref="P148:Q148"/>
    <mergeCell ref="R148:S148"/>
    <mergeCell ref="T148:U148"/>
    <mergeCell ref="V148:W148"/>
    <mergeCell ref="X148:Y148"/>
    <mergeCell ref="Z148:AA148"/>
    <mergeCell ref="AB148:AC148"/>
    <mergeCell ref="AD148:AE148"/>
    <mergeCell ref="AF148:AG148"/>
    <mergeCell ref="AH148:AI148"/>
    <mergeCell ref="AJ148:AK148"/>
    <mergeCell ref="AL148:AM148"/>
    <mergeCell ref="AN148:AO148"/>
    <mergeCell ref="AP148:AQ148"/>
    <mergeCell ref="AR148:AS148"/>
    <mergeCell ref="CD148:CE148"/>
    <mergeCell ref="CF148:CG148"/>
    <mergeCell ref="CH148:CI148"/>
    <mergeCell ref="CJ148:CK148"/>
    <mergeCell ref="CL148:CM148"/>
    <mergeCell ref="CN148:CO148"/>
    <mergeCell ref="CP148:CQ148"/>
    <mergeCell ref="CR148:CS148"/>
    <mergeCell ref="A149:A156"/>
    <mergeCell ref="B149:B156"/>
    <mergeCell ref="C149:C156"/>
    <mergeCell ref="D149:D156"/>
    <mergeCell ref="E149:E156"/>
    <mergeCell ref="F149:F156"/>
    <mergeCell ref="G149:G156"/>
    <mergeCell ref="I149:I156"/>
    <mergeCell ref="J149:J156"/>
    <mergeCell ref="L149:M149"/>
    <mergeCell ref="N149:O149"/>
    <mergeCell ref="P149:Q149"/>
    <mergeCell ref="R149:S149"/>
    <mergeCell ref="T149:U149"/>
    <mergeCell ref="V149:W149"/>
    <mergeCell ref="X149:Y149"/>
    <mergeCell ref="Z149:AA149"/>
    <mergeCell ref="AB149:AC149"/>
    <mergeCell ref="AD149:AE149"/>
    <mergeCell ref="AF149:AG149"/>
    <mergeCell ref="AH149:AI149"/>
    <mergeCell ref="AJ149:AK149"/>
    <mergeCell ref="AL149:AM149"/>
    <mergeCell ref="AN149:AO149"/>
    <mergeCell ref="AP149:AQ149"/>
    <mergeCell ref="AR149:AS149"/>
    <mergeCell ref="AT149:AU149"/>
    <mergeCell ref="AV149:AW149"/>
    <mergeCell ref="AX149:AY149"/>
    <mergeCell ref="AZ149:BA149"/>
    <mergeCell ref="BB149:BC149"/>
    <mergeCell ref="BD149:BE149"/>
    <mergeCell ref="BF149:BG149"/>
    <mergeCell ref="BH149:BI149"/>
    <mergeCell ref="BJ149:BK149"/>
    <mergeCell ref="BL149:BM149"/>
    <mergeCell ref="BN149:BO149"/>
    <mergeCell ref="BP149:BQ149"/>
    <mergeCell ref="BR149:BS149"/>
    <mergeCell ref="BT149:BU149"/>
    <mergeCell ref="BV149:BW149"/>
    <mergeCell ref="BX149:BY149"/>
    <mergeCell ref="BZ149:CA149"/>
    <mergeCell ref="CB149:CC149"/>
    <mergeCell ref="CD149:CE149"/>
    <mergeCell ref="CF149:CG149"/>
    <mergeCell ref="CH149:CI149"/>
    <mergeCell ref="CJ149:CK149"/>
    <mergeCell ref="CL149:CM149"/>
    <mergeCell ref="CN149:CO149"/>
    <mergeCell ref="CP149:CQ149"/>
    <mergeCell ref="CR149:CS149"/>
    <mergeCell ref="CT149:CU149"/>
    <mergeCell ref="CV149:CW149"/>
    <mergeCell ref="CX149:CY149"/>
    <mergeCell ref="CZ149:DA149"/>
    <mergeCell ref="DB149:DC149"/>
    <mergeCell ref="DD149:DE149"/>
    <mergeCell ref="DF149:DG149"/>
    <mergeCell ref="DH149:DI149"/>
    <mergeCell ref="DJ149:DK149"/>
    <mergeCell ref="DL149:DM149"/>
    <mergeCell ref="DN149:DO149"/>
    <mergeCell ref="DP149:DQ149"/>
    <mergeCell ref="DR149:DS149"/>
    <mergeCell ref="DT149:DU149"/>
    <mergeCell ref="DV149:DW149"/>
    <mergeCell ref="DX149:DY149"/>
    <mergeCell ref="DZ149:EA149"/>
    <mergeCell ref="EB149:EC149"/>
    <mergeCell ref="ED149:EE149"/>
    <mergeCell ref="EF149:EG149"/>
    <mergeCell ref="EH149:EI149"/>
    <mergeCell ref="EJ149:EK149"/>
    <mergeCell ref="EL149:EM149"/>
    <mergeCell ref="EN149:EO149"/>
    <mergeCell ref="EP149:EQ149"/>
    <mergeCell ref="ER149:ES149"/>
    <mergeCell ref="ET149:EU149"/>
    <mergeCell ref="EV149:EW149"/>
    <mergeCell ref="EX149:EY149"/>
    <mergeCell ref="EZ149:FA149"/>
    <mergeCell ref="FB149:FC149"/>
    <mergeCell ref="FD149:FE149"/>
    <mergeCell ref="FF149:FG149"/>
    <mergeCell ref="FH149:FI149"/>
    <mergeCell ref="FJ149:FK149"/>
    <mergeCell ref="FL149:FM149"/>
    <mergeCell ref="FN149:FO149"/>
    <mergeCell ref="FP149:FQ149"/>
    <mergeCell ref="FR149:FS149"/>
    <mergeCell ref="FT149:FU149"/>
    <mergeCell ref="FV149:FW149"/>
    <mergeCell ref="FX149:FY149"/>
    <mergeCell ref="FZ149:GA149"/>
    <mergeCell ref="GB149:GC149"/>
    <mergeCell ref="GD149:GE149"/>
    <mergeCell ref="GF149:GG149"/>
    <mergeCell ref="GH149:GI149"/>
    <mergeCell ref="GJ149:GK149"/>
    <mergeCell ref="GL149:GM149"/>
    <mergeCell ref="GN149:GO149"/>
    <mergeCell ref="GP149:GQ149"/>
    <mergeCell ref="GR149:GS149"/>
    <mergeCell ref="GT149:GU149"/>
    <mergeCell ref="GV149:GW149"/>
    <mergeCell ref="GX149:GY149"/>
    <mergeCell ref="GZ149:HA149"/>
    <mergeCell ref="HB149:HC149"/>
    <mergeCell ref="HD149:HE149"/>
    <mergeCell ref="HF149:HG149"/>
    <mergeCell ref="HH149:HI149"/>
    <mergeCell ref="HJ149:HK149"/>
    <mergeCell ref="L150:M150"/>
    <mergeCell ref="N150:O150"/>
    <mergeCell ref="P150:Q150"/>
    <mergeCell ref="R150:S150"/>
    <mergeCell ref="T150:U150"/>
    <mergeCell ref="V150:W150"/>
    <mergeCell ref="X150:Y150"/>
    <mergeCell ref="Z150:AA150"/>
    <mergeCell ref="AB150:AC150"/>
    <mergeCell ref="AD150:AE150"/>
    <mergeCell ref="AF150:AG150"/>
    <mergeCell ref="AH150:AI150"/>
    <mergeCell ref="AJ150:AK150"/>
    <mergeCell ref="AL150:AM150"/>
    <mergeCell ref="AN150:AO150"/>
    <mergeCell ref="AP150:AQ150"/>
    <mergeCell ref="AR150:AS150"/>
    <mergeCell ref="AT150:AU150"/>
    <mergeCell ref="AV150:AW150"/>
    <mergeCell ref="AX150:AY150"/>
    <mergeCell ref="AZ150:BA150"/>
    <mergeCell ref="BB150:BC150"/>
    <mergeCell ref="BD150:BE150"/>
    <mergeCell ref="BF150:BG150"/>
    <mergeCell ref="BH150:BI150"/>
    <mergeCell ref="BJ150:BK150"/>
    <mergeCell ref="BL150:BM150"/>
    <mergeCell ref="BN150:BO150"/>
    <mergeCell ref="BP150:BQ150"/>
    <mergeCell ref="BR150:BS150"/>
    <mergeCell ref="BT150:BU150"/>
    <mergeCell ref="BV150:BW150"/>
    <mergeCell ref="BX150:BY150"/>
    <mergeCell ref="BZ150:CA150"/>
    <mergeCell ref="CB150:CC150"/>
    <mergeCell ref="CD150:CE150"/>
    <mergeCell ref="CF150:CG150"/>
    <mergeCell ref="CH150:CI150"/>
    <mergeCell ref="CJ150:CK150"/>
    <mergeCell ref="CL150:CM150"/>
    <mergeCell ref="CN150:CO150"/>
    <mergeCell ref="CP150:CQ150"/>
    <mergeCell ref="CR150:CS150"/>
    <mergeCell ref="CT150:CU150"/>
    <mergeCell ref="CV150:CW150"/>
    <mergeCell ref="CX150:CY150"/>
    <mergeCell ref="CZ150:DA150"/>
    <mergeCell ref="DB150:DC150"/>
    <mergeCell ref="DD150:DE150"/>
    <mergeCell ref="DF150:DG150"/>
    <mergeCell ref="DH150:DI150"/>
    <mergeCell ref="DJ150:DK150"/>
    <mergeCell ref="DL150:DM150"/>
    <mergeCell ref="DN150:DO150"/>
    <mergeCell ref="DP150:DQ150"/>
    <mergeCell ref="DR150:DS150"/>
    <mergeCell ref="DT150:DU150"/>
    <mergeCell ref="DV150:DW150"/>
    <mergeCell ref="DX150:DY150"/>
    <mergeCell ref="DZ150:EA150"/>
    <mergeCell ref="EB150:EC150"/>
    <mergeCell ref="ED150:EE150"/>
    <mergeCell ref="EF150:EG150"/>
    <mergeCell ref="EH150:EI150"/>
    <mergeCell ref="EJ150:EK150"/>
    <mergeCell ref="EL150:EM150"/>
    <mergeCell ref="EN150:EO150"/>
    <mergeCell ref="EP150:EQ150"/>
    <mergeCell ref="ER150:ES150"/>
    <mergeCell ref="ET150:EU150"/>
    <mergeCell ref="EV150:EW150"/>
    <mergeCell ref="EX150:EY150"/>
    <mergeCell ref="EZ150:FA150"/>
    <mergeCell ref="FB150:FC150"/>
    <mergeCell ref="FD150:FE150"/>
    <mergeCell ref="FF150:FG150"/>
    <mergeCell ref="FH150:FI150"/>
    <mergeCell ref="FJ150:FK150"/>
    <mergeCell ref="FL150:FM150"/>
    <mergeCell ref="FN150:FO150"/>
    <mergeCell ref="FP150:FQ150"/>
    <mergeCell ref="FR150:FS150"/>
    <mergeCell ref="FT150:FU150"/>
    <mergeCell ref="FV150:FW150"/>
    <mergeCell ref="FX150:FY150"/>
    <mergeCell ref="FZ150:GA150"/>
    <mergeCell ref="GB150:GC150"/>
    <mergeCell ref="GD150:GE150"/>
    <mergeCell ref="GF150:GG150"/>
    <mergeCell ref="GH150:GI150"/>
    <mergeCell ref="GJ150:GK150"/>
    <mergeCell ref="GL150:GM150"/>
    <mergeCell ref="GN150:GO150"/>
    <mergeCell ref="GP150:GQ150"/>
    <mergeCell ref="GR150:GS150"/>
    <mergeCell ref="GT150:GU150"/>
    <mergeCell ref="GV150:GW150"/>
    <mergeCell ref="GX150:GY150"/>
    <mergeCell ref="GZ150:HA150"/>
    <mergeCell ref="HB150:HC150"/>
    <mergeCell ref="HD150:HE150"/>
    <mergeCell ref="HF150:HG150"/>
    <mergeCell ref="HH150:HI150"/>
    <mergeCell ref="HJ150:HK150"/>
    <mergeCell ref="L151:M151"/>
    <mergeCell ref="N151:O151"/>
    <mergeCell ref="P151:Q151"/>
    <mergeCell ref="R151:S151"/>
    <mergeCell ref="T151:U151"/>
    <mergeCell ref="V151:W151"/>
    <mergeCell ref="X151:Y151"/>
    <mergeCell ref="Z151:AA151"/>
    <mergeCell ref="AB151:AC151"/>
    <mergeCell ref="AD151:AE151"/>
    <mergeCell ref="AF151:AG151"/>
    <mergeCell ref="AH151:AI151"/>
    <mergeCell ref="AJ151:AK151"/>
    <mergeCell ref="AL151:AM151"/>
    <mergeCell ref="AN151:AO151"/>
    <mergeCell ref="AP151:AQ151"/>
    <mergeCell ref="AR151:AS151"/>
    <mergeCell ref="AT151:AU151"/>
    <mergeCell ref="AV151:AW151"/>
    <mergeCell ref="AX151:AY151"/>
    <mergeCell ref="AZ151:BA151"/>
    <mergeCell ref="BB151:BC151"/>
    <mergeCell ref="BD151:BE151"/>
    <mergeCell ref="BF151:BG151"/>
    <mergeCell ref="BH151:BI151"/>
    <mergeCell ref="BJ151:BK151"/>
    <mergeCell ref="BL151:BM151"/>
    <mergeCell ref="BN151:BO151"/>
    <mergeCell ref="BP151:BQ151"/>
    <mergeCell ref="BR151:BS151"/>
    <mergeCell ref="BT151:BU151"/>
    <mergeCell ref="BV151:BW151"/>
    <mergeCell ref="BX151:BY151"/>
    <mergeCell ref="BZ151:CA151"/>
    <mergeCell ref="CB151:CC151"/>
    <mergeCell ref="CD151:CE151"/>
    <mergeCell ref="CF151:CG151"/>
    <mergeCell ref="CH151:CI151"/>
    <mergeCell ref="CJ151:CK151"/>
    <mergeCell ref="CL151:CM151"/>
    <mergeCell ref="CN151:CO151"/>
    <mergeCell ref="CP151:CQ151"/>
    <mergeCell ref="CR151:CS151"/>
    <mergeCell ref="CT151:CU151"/>
    <mergeCell ref="CV151:CW151"/>
    <mergeCell ref="CX151:CY151"/>
    <mergeCell ref="CZ151:DA151"/>
    <mergeCell ref="DB151:DC151"/>
    <mergeCell ref="DD151:DE151"/>
    <mergeCell ref="DF151:DG151"/>
    <mergeCell ref="DH151:DI151"/>
    <mergeCell ref="DJ151:DK151"/>
    <mergeCell ref="DL151:DM151"/>
    <mergeCell ref="DN151:DO151"/>
    <mergeCell ref="DP151:DQ151"/>
    <mergeCell ref="DR151:DS151"/>
    <mergeCell ref="DT151:DU151"/>
    <mergeCell ref="DV151:DW151"/>
    <mergeCell ref="DX151:DY151"/>
    <mergeCell ref="DZ151:EA151"/>
    <mergeCell ref="EB151:EC151"/>
    <mergeCell ref="ED151:EE151"/>
    <mergeCell ref="EF151:EG151"/>
    <mergeCell ref="EH151:EI151"/>
    <mergeCell ref="EJ151:EK151"/>
    <mergeCell ref="EL151:EM151"/>
    <mergeCell ref="EN151:EO151"/>
    <mergeCell ref="EP151:EQ151"/>
    <mergeCell ref="ER151:ES151"/>
    <mergeCell ref="ET151:EU151"/>
    <mergeCell ref="EV151:EW151"/>
    <mergeCell ref="EX151:EY151"/>
    <mergeCell ref="EZ151:FA151"/>
    <mergeCell ref="FB151:FC151"/>
    <mergeCell ref="FD151:FE151"/>
    <mergeCell ref="FF151:FG151"/>
    <mergeCell ref="FH151:FI151"/>
    <mergeCell ref="FJ151:FK151"/>
    <mergeCell ref="FL151:FM151"/>
    <mergeCell ref="FN151:FO151"/>
    <mergeCell ref="FP151:FQ151"/>
    <mergeCell ref="FR151:FS151"/>
    <mergeCell ref="FT151:FU151"/>
    <mergeCell ref="FV151:FW151"/>
    <mergeCell ref="FX151:FY151"/>
    <mergeCell ref="FZ151:GA151"/>
    <mergeCell ref="GB151:GC151"/>
    <mergeCell ref="GD151:GE151"/>
    <mergeCell ref="GF151:GG151"/>
    <mergeCell ref="GH151:GI151"/>
    <mergeCell ref="GJ151:GK151"/>
    <mergeCell ref="GL151:GM151"/>
    <mergeCell ref="GN151:GO151"/>
    <mergeCell ref="GP151:GQ151"/>
    <mergeCell ref="GR151:GS151"/>
    <mergeCell ref="GT151:GU151"/>
    <mergeCell ref="GV151:GW151"/>
    <mergeCell ref="GX151:GY151"/>
    <mergeCell ref="GZ151:HA151"/>
    <mergeCell ref="HB151:HC151"/>
    <mergeCell ref="HD151:HE151"/>
    <mergeCell ref="HF151:HG151"/>
    <mergeCell ref="HH151:HI151"/>
    <mergeCell ref="HJ151:HK151"/>
    <mergeCell ref="L152:M152"/>
    <mergeCell ref="N152:O152"/>
    <mergeCell ref="P152:Q152"/>
    <mergeCell ref="R152:S152"/>
    <mergeCell ref="T152:U152"/>
    <mergeCell ref="V152:W152"/>
    <mergeCell ref="X152:Y152"/>
    <mergeCell ref="Z152:AA152"/>
    <mergeCell ref="AB152:AC152"/>
    <mergeCell ref="AD152:AE152"/>
    <mergeCell ref="AF152:AG152"/>
    <mergeCell ref="AH152:AI152"/>
    <mergeCell ref="AJ152:AK152"/>
    <mergeCell ref="AL152:AM152"/>
    <mergeCell ref="AN152:AO152"/>
    <mergeCell ref="AP152:AQ152"/>
    <mergeCell ref="AR152:AS152"/>
    <mergeCell ref="AT152:AU152"/>
    <mergeCell ref="AV152:AW152"/>
    <mergeCell ref="AX152:AY152"/>
    <mergeCell ref="AZ152:BA152"/>
    <mergeCell ref="BB152:BC152"/>
    <mergeCell ref="BD152:BE152"/>
    <mergeCell ref="BF152:BG152"/>
    <mergeCell ref="BH152:BI152"/>
    <mergeCell ref="BJ152:BK152"/>
    <mergeCell ref="BL152:BM152"/>
    <mergeCell ref="BN152:BO152"/>
    <mergeCell ref="BP152:BQ152"/>
    <mergeCell ref="BR152:BS152"/>
    <mergeCell ref="BT152:BU152"/>
    <mergeCell ref="BV152:BW152"/>
    <mergeCell ref="BX152:BY152"/>
    <mergeCell ref="BZ152:CA152"/>
    <mergeCell ref="CB152:CC152"/>
    <mergeCell ref="CD152:CE152"/>
    <mergeCell ref="CF152:CG152"/>
    <mergeCell ref="CH152:CI152"/>
    <mergeCell ref="CJ152:CK152"/>
    <mergeCell ref="CL152:CM152"/>
    <mergeCell ref="CN152:CO152"/>
    <mergeCell ref="CP152:CQ152"/>
    <mergeCell ref="CR152:CS152"/>
    <mergeCell ref="CT152:CU152"/>
    <mergeCell ref="CV152:CW152"/>
    <mergeCell ref="CX152:CY152"/>
    <mergeCell ref="CZ152:DA152"/>
    <mergeCell ref="DB152:DC152"/>
    <mergeCell ref="DD152:DE152"/>
    <mergeCell ref="DF152:DG152"/>
    <mergeCell ref="DH152:DI152"/>
    <mergeCell ref="DJ152:DK152"/>
    <mergeCell ref="DL152:DM152"/>
    <mergeCell ref="DN152:DO152"/>
    <mergeCell ref="DP152:DQ152"/>
    <mergeCell ref="DR152:DS152"/>
    <mergeCell ref="DT152:DU152"/>
    <mergeCell ref="DV152:DW152"/>
    <mergeCell ref="DX152:DY152"/>
    <mergeCell ref="DZ152:EA152"/>
    <mergeCell ref="EB152:EC152"/>
    <mergeCell ref="ED152:EE152"/>
    <mergeCell ref="EF152:EG152"/>
    <mergeCell ref="EH152:EI152"/>
    <mergeCell ref="EJ152:EK152"/>
    <mergeCell ref="EL152:EM152"/>
    <mergeCell ref="EN152:EO152"/>
    <mergeCell ref="EP152:EQ152"/>
    <mergeCell ref="ER152:ES152"/>
    <mergeCell ref="ET152:EU152"/>
    <mergeCell ref="EV152:EW152"/>
    <mergeCell ref="EX152:EY152"/>
    <mergeCell ref="EZ152:FA152"/>
    <mergeCell ref="FB152:FC152"/>
    <mergeCell ref="FD152:FE152"/>
    <mergeCell ref="FF152:FG152"/>
    <mergeCell ref="FH152:FI152"/>
    <mergeCell ref="FJ152:FK152"/>
    <mergeCell ref="FL152:FM152"/>
    <mergeCell ref="FN152:FO152"/>
    <mergeCell ref="FP152:FQ152"/>
    <mergeCell ref="FR152:FS152"/>
    <mergeCell ref="FT152:FU152"/>
    <mergeCell ref="FV152:FW152"/>
    <mergeCell ref="FX152:FY152"/>
    <mergeCell ref="FZ152:GA152"/>
    <mergeCell ref="GB152:GC152"/>
    <mergeCell ref="GD152:GE152"/>
    <mergeCell ref="GF152:GG152"/>
    <mergeCell ref="GH152:GI152"/>
    <mergeCell ref="GJ152:GK152"/>
    <mergeCell ref="GL152:GM152"/>
    <mergeCell ref="GN152:GO152"/>
    <mergeCell ref="GP152:GQ152"/>
    <mergeCell ref="GR152:GS152"/>
    <mergeCell ref="GT152:GU152"/>
    <mergeCell ref="GV152:GW152"/>
    <mergeCell ref="GX152:GY152"/>
    <mergeCell ref="GZ152:HA152"/>
    <mergeCell ref="HB152:HC152"/>
    <mergeCell ref="HD152:HE152"/>
    <mergeCell ref="HF152:HG152"/>
    <mergeCell ref="HH152:HI152"/>
    <mergeCell ref="HJ152:HK152"/>
    <mergeCell ref="L153:M153"/>
    <mergeCell ref="N153:O153"/>
    <mergeCell ref="P153:Q153"/>
    <mergeCell ref="R153:S153"/>
    <mergeCell ref="T153:U153"/>
    <mergeCell ref="V153:W153"/>
    <mergeCell ref="X153:Y153"/>
    <mergeCell ref="Z153:AA153"/>
    <mergeCell ref="AB153:AC153"/>
    <mergeCell ref="AD153:AE153"/>
    <mergeCell ref="AF153:AG153"/>
    <mergeCell ref="AH153:AI153"/>
    <mergeCell ref="AJ153:AK153"/>
    <mergeCell ref="AL153:AM153"/>
    <mergeCell ref="AN153:AO153"/>
    <mergeCell ref="AP153:AQ153"/>
    <mergeCell ref="AR153:AS153"/>
    <mergeCell ref="AT153:AU153"/>
    <mergeCell ref="AV153:AW153"/>
    <mergeCell ref="AX153:AY153"/>
    <mergeCell ref="AZ153:BA153"/>
    <mergeCell ref="BB153:BC153"/>
    <mergeCell ref="BD153:BE153"/>
    <mergeCell ref="BF153:BG153"/>
    <mergeCell ref="BH153:BI153"/>
    <mergeCell ref="BJ153:BK153"/>
    <mergeCell ref="BL153:BM153"/>
    <mergeCell ref="BN153:BO153"/>
    <mergeCell ref="BP153:BQ153"/>
    <mergeCell ref="BR153:BS153"/>
    <mergeCell ref="BT153:BU153"/>
    <mergeCell ref="BV153:BW153"/>
    <mergeCell ref="BX153:BY153"/>
    <mergeCell ref="BZ153:CA153"/>
    <mergeCell ref="CB153:CC153"/>
    <mergeCell ref="CD153:CE153"/>
    <mergeCell ref="CF153:CG153"/>
    <mergeCell ref="CH153:CI153"/>
    <mergeCell ref="CJ153:CK153"/>
    <mergeCell ref="CL153:CM153"/>
    <mergeCell ref="CN153:CO153"/>
    <mergeCell ref="CP153:CQ153"/>
    <mergeCell ref="CR153:CS153"/>
    <mergeCell ref="CT153:CU153"/>
    <mergeCell ref="CV153:CW153"/>
    <mergeCell ref="CX153:CY153"/>
    <mergeCell ref="CZ153:DA153"/>
    <mergeCell ref="DB153:DC153"/>
    <mergeCell ref="DD153:DE153"/>
    <mergeCell ref="DF153:DG153"/>
    <mergeCell ref="DH153:DI153"/>
    <mergeCell ref="DJ153:DK153"/>
    <mergeCell ref="DL153:DM153"/>
    <mergeCell ref="DN153:DO153"/>
    <mergeCell ref="DP153:DQ153"/>
    <mergeCell ref="DR153:DS153"/>
    <mergeCell ref="DT153:DU153"/>
    <mergeCell ref="DV153:DW153"/>
    <mergeCell ref="DX153:DY153"/>
    <mergeCell ref="DZ153:EA153"/>
    <mergeCell ref="EB153:EC153"/>
    <mergeCell ref="ED153:EE153"/>
    <mergeCell ref="EF153:EG153"/>
    <mergeCell ref="EH153:EI153"/>
    <mergeCell ref="EJ153:EK153"/>
    <mergeCell ref="EL153:EM153"/>
    <mergeCell ref="EN153:EO153"/>
    <mergeCell ref="EP153:EQ153"/>
    <mergeCell ref="ER153:ES153"/>
    <mergeCell ref="ET153:EU153"/>
    <mergeCell ref="EV153:EW153"/>
    <mergeCell ref="EX153:EY153"/>
    <mergeCell ref="EZ153:FA153"/>
    <mergeCell ref="FB153:FC153"/>
    <mergeCell ref="FD153:FE153"/>
    <mergeCell ref="FF153:FG153"/>
    <mergeCell ref="FH153:FI153"/>
    <mergeCell ref="FJ153:FK153"/>
    <mergeCell ref="FL153:FM153"/>
    <mergeCell ref="FN153:FO153"/>
    <mergeCell ref="FP153:FQ153"/>
    <mergeCell ref="FR153:FS153"/>
    <mergeCell ref="FT153:FU153"/>
    <mergeCell ref="FV153:FW153"/>
    <mergeCell ref="FX153:FY153"/>
    <mergeCell ref="FZ153:GA153"/>
    <mergeCell ref="GB153:GC153"/>
    <mergeCell ref="GD153:GE153"/>
    <mergeCell ref="GF153:GG153"/>
    <mergeCell ref="GH153:GI153"/>
    <mergeCell ref="GJ153:GK153"/>
    <mergeCell ref="GL153:GM153"/>
    <mergeCell ref="GN153:GO153"/>
    <mergeCell ref="GP153:GQ153"/>
    <mergeCell ref="GR153:GS153"/>
    <mergeCell ref="GT153:GU153"/>
    <mergeCell ref="GV153:GW153"/>
    <mergeCell ref="GX153:GY153"/>
    <mergeCell ref="GZ153:HA153"/>
    <mergeCell ref="HB153:HC153"/>
    <mergeCell ref="HD153:HE153"/>
    <mergeCell ref="HF153:HG153"/>
    <mergeCell ref="HH153:HI153"/>
    <mergeCell ref="HJ153:HK153"/>
    <mergeCell ref="L154:M154"/>
    <mergeCell ref="N154:O154"/>
    <mergeCell ref="P154:Q154"/>
    <mergeCell ref="R154:S154"/>
    <mergeCell ref="T154:U154"/>
    <mergeCell ref="V154:W154"/>
    <mergeCell ref="X154:Y154"/>
    <mergeCell ref="Z154:AA154"/>
    <mergeCell ref="AB154:AC154"/>
    <mergeCell ref="AD154:AE154"/>
    <mergeCell ref="AF154:AG154"/>
    <mergeCell ref="AH154:AI154"/>
    <mergeCell ref="AJ154:AK154"/>
    <mergeCell ref="AL154:AM154"/>
    <mergeCell ref="AN154:AO154"/>
    <mergeCell ref="AP154:AQ154"/>
    <mergeCell ref="AR154:AS154"/>
    <mergeCell ref="AT154:AU154"/>
    <mergeCell ref="AV154:AW154"/>
    <mergeCell ref="AX154:AY154"/>
    <mergeCell ref="AZ154:BA154"/>
    <mergeCell ref="BB154:BC154"/>
    <mergeCell ref="BD154:BE154"/>
    <mergeCell ref="BF154:BG154"/>
    <mergeCell ref="BH154:BI154"/>
    <mergeCell ref="BJ154:BK154"/>
    <mergeCell ref="BL154:BM154"/>
    <mergeCell ref="BN154:BO154"/>
    <mergeCell ref="BP154:BQ154"/>
    <mergeCell ref="BR154:BS154"/>
    <mergeCell ref="BT154:BU154"/>
    <mergeCell ref="BV154:BW154"/>
    <mergeCell ref="BX154:BY154"/>
    <mergeCell ref="BZ154:CA154"/>
    <mergeCell ref="CB154:CC154"/>
    <mergeCell ref="CD154:CE154"/>
    <mergeCell ref="CF154:CG154"/>
    <mergeCell ref="CH154:CI154"/>
    <mergeCell ref="CJ154:CK154"/>
    <mergeCell ref="CL154:CM154"/>
    <mergeCell ref="CN154:CO154"/>
    <mergeCell ref="CP154:CQ154"/>
    <mergeCell ref="CR154:CS154"/>
    <mergeCell ref="CT154:CU154"/>
    <mergeCell ref="CV154:CW154"/>
    <mergeCell ref="CX154:CY154"/>
    <mergeCell ref="CZ154:DA154"/>
    <mergeCell ref="DB154:DC154"/>
    <mergeCell ref="DD154:DE154"/>
    <mergeCell ref="DF154:DG154"/>
    <mergeCell ref="DH154:DI154"/>
    <mergeCell ref="DJ154:DK154"/>
    <mergeCell ref="DL154:DM154"/>
    <mergeCell ref="DN154:DO154"/>
    <mergeCell ref="DP154:DQ154"/>
    <mergeCell ref="DR154:DS154"/>
    <mergeCell ref="DT154:DU154"/>
    <mergeCell ref="DV154:DW154"/>
    <mergeCell ref="DX154:DY154"/>
    <mergeCell ref="DZ154:EA154"/>
    <mergeCell ref="EB154:EC154"/>
    <mergeCell ref="ED154:EE154"/>
    <mergeCell ref="EF154:EG154"/>
    <mergeCell ref="EH154:EI154"/>
    <mergeCell ref="EJ154:EK154"/>
    <mergeCell ref="EL154:EM154"/>
    <mergeCell ref="EN154:EO154"/>
    <mergeCell ref="EP154:EQ154"/>
    <mergeCell ref="ER154:ES154"/>
    <mergeCell ref="ET154:EU154"/>
    <mergeCell ref="EV154:EW154"/>
    <mergeCell ref="EX154:EY154"/>
    <mergeCell ref="EZ154:FA154"/>
    <mergeCell ref="FB154:FC154"/>
    <mergeCell ref="FD154:FE154"/>
    <mergeCell ref="FF154:FG154"/>
    <mergeCell ref="FH154:FI154"/>
    <mergeCell ref="FJ154:FK154"/>
    <mergeCell ref="FL154:FM154"/>
    <mergeCell ref="FN154:FO154"/>
    <mergeCell ref="FP154:FQ154"/>
    <mergeCell ref="FR154:FS154"/>
    <mergeCell ref="FT154:FU154"/>
    <mergeCell ref="FV154:FW154"/>
    <mergeCell ref="FX154:FY154"/>
    <mergeCell ref="FZ154:GA154"/>
    <mergeCell ref="GB154:GC154"/>
    <mergeCell ref="GD154:GE154"/>
    <mergeCell ref="GF154:GG154"/>
    <mergeCell ref="GH154:GI154"/>
    <mergeCell ref="GJ154:GK154"/>
    <mergeCell ref="GL154:GM154"/>
    <mergeCell ref="GN154:GO154"/>
    <mergeCell ref="GP154:GQ154"/>
    <mergeCell ref="GR154:GS154"/>
    <mergeCell ref="GT154:GU154"/>
    <mergeCell ref="GV154:GW154"/>
    <mergeCell ref="GX154:GY154"/>
    <mergeCell ref="GZ154:HA154"/>
    <mergeCell ref="HB154:HC154"/>
    <mergeCell ref="HD154:HE154"/>
    <mergeCell ref="HF154:HG154"/>
    <mergeCell ref="HH154:HI154"/>
    <mergeCell ref="HJ154:HK154"/>
    <mergeCell ref="L155:M155"/>
    <mergeCell ref="N155:O155"/>
    <mergeCell ref="P155:Q155"/>
    <mergeCell ref="R155:S155"/>
    <mergeCell ref="T155:U155"/>
    <mergeCell ref="V155:W155"/>
    <mergeCell ref="X155:Y155"/>
    <mergeCell ref="Z155:AA155"/>
    <mergeCell ref="AB155:AC155"/>
    <mergeCell ref="AD155:AE155"/>
    <mergeCell ref="AF155:AG155"/>
    <mergeCell ref="AH155:AI155"/>
    <mergeCell ref="AJ155:AK155"/>
    <mergeCell ref="AL155:AM155"/>
    <mergeCell ref="AN155:AO155"/>
    <mergeCell ref="AP155:AQ155"/>
    <mergeCell ref="AR155:AS155"/>
    <mergeCell ref="AT155:AU155"/>
    <mergeCell ref="AV155:AW155"/>
    <mergeCell ref="AX155:AY155"/>
    <mergeCell ref="AZ155:BA155"/>
    <mergeCell ref="BB155:BC155"/>
    <mergeCell ref="BD155:BE155"/>
    <mergeCell ref="BF155:BG155"/>
    <mergeCell ref="BH155:BI155"/>
    <mergeCell ref="BJ155:BK155"/>
    <mergeCell ref="BL155:BM155"/>
    <mergeCell ref="BN155:BO155"/>
    <mergeCell ref="BP155:BQ155"/>
    <mergeCell ref="BR155:BS155"/>
    <mergeCell ref="BT155:BU155"/>
    <mergeCell ref="BV155:BW155"/>
    <mergeCell ref="BX155:BY155"/>
    <mergeCell ref="BZ155:CA155"/>
    <mergeCell ref="CB155:CC155"/>
    <mergeCell ref="CD155:CE155"/>
    <mergeCell ref="CF155:CG155"/>
    <mergeCell ref="CH155:CI155"/>
    <mergeCell ref="CJ155:CK155"/>
    <mergeCell ref="CL155:CM155"/>
    <mergeCell ref="CN155:CO155"/>
    <mergeCell ref="CP155:CQ155"/>
    <mergeCell ref="CR155:CS155"/>
    <mergeCell ref="CT155:CU155"/>
    <mergeCell ref="CV155:CW155"/>
    <mergeCell ref="CX155:CY155"/>
    <mergeCell ref="CZ155:DA155"/>
    <mergeCell ref="DB155:DC155"/>
    <mergeCell ref="DD155:DE155"/>
    <mergeCell ref="DF155:DG155"/>
    <mergeCell ref="DH155:DI155"/>
    <mergeCell ref="DJ155:DK155"/>
    <mergeCell ref="DL155:DM155"/>
    <mergeCell ref="DN155:DO155"/>
    <mergeCell ref="DP155:DQ155"/>
    <mergeCell ref="DR155:DS155"/>
    <mergeCell ref="DT155:DU155"/>
    <mergeCell ref="DV155:DW155"/>
    <mergeCell ref="DX155:DY155"/>
    <mergeCell ref="DZ155:EA155"/>
    <mergeCell ref="EB155:EC155"/>
    <mergeCell ref="ED155:EE155"/>
    <mergeCell ref="EF155:EG155"/>
    <mergeCell ref="EH155:EI155"/>
    <mergeCell ref="EJ155:EK155"/>
    <mergeCell ref="EL155:EM155"/>
    <mergeCell ref="EN155:EO155"/>
    <mergeCell ref="EP155:EQ155"/>
    <mergeCell ref="ER155:ES155"/>
    <mergeCell ref="ET155:EU155"/>
    <mergeCell ref="EV155:EW155"/>
    <mergeCell ref="EX155:EY155"/>
    <mergeCell ref="EZ155:FA155"/>
    <mergeCell ref="FB155:FC155"/>
    <mergeCell ref="FD155:FE155"/>
    <mergeCell ref="FF155:FG155"/>
    <mergeCell ref="FH155:FI155"/>
    <mergeCell ref="FJ155:FK155"/>
    <mergeCell ref="FL155:FM155"/>
    <mergeCell ref="FN155:FO155"/>
    <mergeCell ref="FP155:FQ155"/>
    <mergeCell ref="FR155:FS155"/>
    <mergeCell ref="FT155:FU155"/>
    <mergeCell ref="FV155:FW155"/>
    <mergeCell ref="FX155:FY155"/>
    <mergeCell ref="FZ155:GA155"/>
    <mergeCell ref="GB155:GC155"/>
    <mergeCell ref="GD155:GE155"/>
    <mergeCell ref="GF155:GG155"/>
    <mergeCell ref="GH155:GI155"/>
    <mergeCell ref="GJ155:GK155"/>
    <mergeCell ref="GL155:GM155"/>
    <mergeCell ref="GN155:GO155"/>
    <mergeCell ref="GP155:GQ155"/>
    <mergeCell ref="GR155:GS155"/>
    <mergeCell ref="GT155:GU155"/>
    <mergeCell ref="GV155:GW155"/>
    <mergeCell ref="GX155:GY155"/>
    <mergeCell ref="GZ155:HA155"/>
    <mergeCell ref="HB155:HC155"/>
    <mergeCell ref="HD155:HE155"/>
    <mergeCell ref="HF155:HG155"/>
    <mergeCell ref="HH155:HI155"/>
    <mergeCell ref="HJ155:HK155"/>
    <mergeCell ref="L156:M156"/>
    <mergeCell ref="N156:O156"/>
    <mergeCell ref="P156:Q156"/>
    <mergeCell ref="R156:S156"/>
    <mergeCell ref="T156:U156"/>
    <mergeCell ref="V156:W156"/>
    <mergeCell ref="X156:Y156"/>
    <mergeCell ref="Z156:AA156"/>
    <mergeCell ref="AB156:AC156"/>
    <mergeCell ref="AD156:AE156"/>
    <mergeCell ref="AF156:AG156"/>
    <mergeCell ref="AH156:AI156"/>
    <mergeCell ref="AJ156:AK156"/>
    <mergeCell ref="AL156:AM156"/>
    <mergeCell ref="AN156:AO156"/>
    <mergeCell ref="AP156:AQ156"/>
    <mergeCell ref="AR156:AS156"/>
    <mergeCell ref="AT156:AU156"/>
    <mergeCell ref="AV156:AW156"/>
    <mergeCell ref="AX156:AY156"/>
    <mergeCell ref="AZ156:BA156"/>
    <mergeCell ref="BB156:BC156"/>
    <mergeCell ref="BD156:BE156"/>
    <mergeCell ref="BF156:BG156"/>
    <mergeCell ref="BH156:BI156"/>
    <mergeCell ref="BJ156:BK156"/>
    <mergeCell ref="BL156:BM156"/>
    <mergeCell ref="BN156:BO156"/>
    <mergeCell ref="BP156:BQ156"/>
    <mergeCell ref="BR156:BS156"/>
    <mergeCell ref="BT156:BU156"/>
    <mergeCell ref="BV156:BW156"/>
    <mergeCell ref="BX156:BY156"/>
    <mergeCell ref="BZ156:CA156"/>
    <mergeCell ref="CB156:CC156"/>
    <mergeCell ref="CD156:CE156"/>
    <mergeCell ref="CF156:CG156"/>
    <mergeCell ref="CH156:CI156"/>
    <mergeCell ref="CJ156:CK156"/>
    <mergeCell ref="CL156:CM156"/>
    <mergeCell ref="CN156:CO156"/>
    <mergeCell ref="CP156:CQ156"/>
    <mergeCell ref="CR156:CS156"/>
    <mergeCell ref="CT156:CU156"/>
    <mergeCell ref="CV156:CW156"/>
    <mergeCell ref="CX156:CY156"/>
    <mergeCell ref="CZ156:DA156"/>
    <mergeCell ref="DB156:DC156"/>
    <mergeCell ref="DD156:DE156"/>
    <mergeCell ref="DF156:DG156"/>
    <mergeCell ref="DH156:DI156"/>
    <mergeCell ref="DJ156:DK156"/>
    <mergeCell ref="DL156:DM156"/>
    <mergeCell ref="DN156:DO156"/>
    <mergeCell ref="DP156:DQ156"/>
    <mergeCell ref="DR156:DS156"/>
    <mergeCell ref="DT156:DU156"/>
    <mergeCell ref="DV156:DW156"/>
    <mergeCell ref="DX156:DY156"/>
    <mergeCell ref="DZ156:EA156"/>
    <mergeCell ref="EB156:EC156"/>
    <mergeCell ref="ED156:EE156"/>
    <mergeCell ref="EF156:EG156"/>
    <mergeCell ref="EH156:EI156"/>
    <mergeCell ref="EJ156:EK156"/>
    <mergeCell ref="EL156:EM156"/>
    <mergeCell ref="EN156:EO156"/>
    <mergeCell ref="EP156:EQ156"/>
    <mergeCell ref="ER156:ES156"/>
    <mergeCell ref="ET156:EU156"/>
    <mergeCell ref="EV156:EW156"/>
    <mergeCell ref="EX156:EY156"/>
    <mergeCell ref="EZ156:FA156"/>
    <mergeCell ref="FB156:FC156"/>
    <mergeCell ref="FD156:FE156"/>
    <mergeCell ref="FF156:FG156"/>
    <mergeCell ref="FH156:FI156"/>
    <mergeCell ref="FJ156:FK156"/>
    <mergeCell ref="FL156:FM156"/>
    <mergeCell ref="FN156:FO156"/>
    <mergeCell ref="FP156:FQ156"/>
    <mergeCell ref="FR156:FS156"/>
    <mergeCell ref="FT156:FU156"/>
    <mergeCell ref="FV156:FW156"/>
    <mergeCell ref="FX156:FY156"/>
    <mergeCell ref="FZ156:GA156"/>
    <mergeCell ref="GB156:GC156"/>
    <mergeCell ref="GD156:GE156"/>
    <mergeCell ref="GF156:GG156"/>
    <mergeCell ref="GH156:GI156"/>
    <mergeCell ref="GJ156:GK156"/>
    <mergeCell ref="GL156:GM156"/>
    <mergeCell ref="GN156:GO156"/>
    <mergeCell ref="GP156:GQ156"/>
    <mergeCell ref="GR156:GS156"/>
    <mergeCell ref="GT156:GU156"/>
    <mergeCell ref="GV156:GW156"/>
    <mergeCell ref="GX156:GY156"/>
    <mergeCell ref="GZ156:HA156"/>
    <mergeCell ref="HB156:HC156"/>
    <mergeCell ref="HD156:HE156"/>
    <mergeCell ref="HF156:HG156"/>
    <mergeCell ref="HH156:HI156"/>
    <mergeCell ref="HJ156:HK156"/>
    <mergeCell ref="L157:M157"/>
    <mergeCell ref="N157:O157"/>
    <mergeCell ref="P157:Q157"/>
    <mergeCell ref="R157:S157"/>
    <mergeCell ref="T157:U157"/>
    <mergeCell ref="V157:W157"/>
    <mergeCell ref="X157:Y157"/>
    <mergeCell ref="Z157:AA157"/>
    <mergeCell ref="AB157:AC157"/>
    <mergeCell ref="AD157:AE157"/>
    <mergeCell ref="AF157:AG157"/>
    <mergeCell ref="AH157:AI157"/>
    <mergeCell ref="AJ157:AK157"/>
    <mergeCell ref="AL157:AM157"/>
    <mergeCell ref="AN157:AO157"/>
    <mergeCell ref="AP157:AQ157"/>
    <mergeCell ref="AR157:AS157"/>
    <mergeCell ref="CD157:CE157"/>
    <mergeCell ref="CF157:CG157"/>
    <mergeCell ref="CH157:CI157"/>
    <mergeCell ref="CJ157:CK157"/>
    <mergeCell ref="CL157:CM157"/>
    <mergeCell ref="CN157:CO157"/>
    <mergeCell ref="CP157:CQ157"/>
    <mergeCell ref="CR157:CS157"/>
    <mergeCell ref="A158:A165"/>
    <mergeCell ref="B158:B165"/>
    <mergeCell ref="C158:C165"/>
    <mergeCell ref="D158:D165"/>
    <mergeCell ref="E158:E165"/>
    <mergeCell ref="F158:F165"/>
    <mergeCell ref="G158:G165"/>
    <mergeCell ref="I158:I165"/>
    <mergeCell ref="J158:J165"/>
    <mergeCell ref="L158:M158"/>
    <mergeCell ref="N158:O158"/>
    <mergeCell ref="P158:Q158"/>
    <mergeCell ref="R158:S158"/>
    <mergeCell ref="T158:U158"/>
    <mergeCell ref="V158:W158"/>
    <mergeCell ref="X158:Y158"/>
    <mergeCell ref="Z158:AA158"/>
    <mergeCell ref="AB158:AC158"/>
    <mergeCell ref="AD158:AE158"/>
    <mergeCell ref="AF158:AG158"/>
    <mergeCell ref="AH158:AI158"/>
    <mergeCell ref="AJ158:AK158"/>
    <mergeCell ref="AL158:AM158"/>
    <mergeCell ref="AN158:AO158"/>
    <mergeCell ref="AP158:AQ158"/>
    <mergeCell ref="AR158:AS158"/>
    <mergeCell ref="AT158:AU158"/>
    <mergeCell ref="AV158:AW158"/>
    <mergeCell ref="AX158:AY158"/>
    <mergeCell ref="AZ158:BA158"/>
    <mergeCell ref="BB158:BC158"/>
    <mergeCell ref="BD158:BE158"/>
    <mergeCell ref="BF158:BG158"/>
    <mergeCell ref="BH158:BI158"/>
    <mergeCell ref="BJ158:BK158"/>
    <mergeCell ref="BL158:BM158"/>
    <mergeCell ref="BN158:BO158"/>
    <mergeCell ref="BP158:BQ158"/>
    <mergeCell ref="BR158:BS158"/>
    <mergeCell ref="BT158:BU158"/>
    <mergeCell ref="BV158:BW158"/>
    <mergeCell ref="BX158:BY158"/>
    <mergeCell ref="BZ158:CA158"/>
    <mergeCell ref="CB158:CC158"/>
    <mergeCell ref="CD158:CE158"/>
    <mergeCell ref="CF158:CG158"/>
    <mergeCell ref="CH158:CI158"/>
    <mergeCell ref="CJ158:CK158"/>
    <mergeCell ref="CL158:CM158"/>
    <mergeCell ref="CN158:CO158"/>
    <mergeCell ref="CP158:CQ158"/>
    <mergeCell ref="CR158:CS158"/>
    <mergeCell ref="CT158:CU158"/>
    <mergeCell ref="CV158:CW158"/>
    <mergeCell ref="CX158:CY158"/>
    <mergeCell ref="CZ158:DA158"/>
    <mergeCell ref="DB158:DC158"/>
    <mergeCell ref="DD158:DE158"/>
    <mergeCell ref="DF158:DG158"/>
    <mergeCell ref="DH158:DI158"/>
    <mergeCell ref="DJ158:DK158"/>
    <mergeCell ref="DL158:DM158"/>
    <mergeCell ref="DN158:DO158"/>
    <mergeCell ref="DP158:DQ158"/>
    <mergeCell ref="DR158:DS158"/>
    <mergeCell ref="DT158:DU158"/>
    <mergeCell ref="DV158:DW158"/>
    <mergeCell ref="DX158:DY158"/>
    <mergeCell ref="DZ158:EA158"/>
    <mergeCell ref="EB158:EC158"/>
    <mergeCell ref="ED158:EE158"/>
    <mergeCell ref="EF158:EG158"/>
    <mergeCell ref="EH158:EI158"/>
    <mergeCell ref="EJ158:EK158"/>
    <mergeCell ref="EL158:EM158"/>
    <mergeCell ref="EN158:EO158"/>
    <mergeCell ref="EP158:EQ158"/>
    <mergeCell ref="ER158:ES158"/>
    <mergeCell ref="ET158:EU158"/>
    <mergeCell ref="EV158:EW158"/>
    <mergeCell ref="EX158:EY158"/>
    <mergeCell ref="EZ158:FA158"/>
    <mergeCell ref="FB158:FC158"/>
    <mergeCell ref="FD158:FE158"/>
    <mergeCell ref="FF158:FG158"/>
    <mergeCell ref="FH158:FI158"/>
    <mergeCell ref="FJ158:FK158"/>
    <mergeCell ref="FL158:FM158"/>
    <mergeCell ref="FN158:FO158"/>
    <mergeCell ref="FP158:FQ158"/>
    <mergeCell ref="FR158:FS158"/>
    <mergeCell ref="FT158:FU158"/>
    <mergeCell ref="FV158:FW158"/>
    <mergeCell ref="FX158:FY158"/>
    <mergeCell ref="FZ158:GA158"/>
    <mergeCell ref="GB158:GC158"/>
    <mergeCell ref="GD158:GE158"/>
    <mergeCell ref="GF158:GG158"/>
    <mergeCell ref="GH158:GI158"/>
    <mergeCell ref="GJ158:GK158"/>
    <mergeCell ref="GL158:GM158"/>
    <mergeCell ref="GN158:GO158"/>
    <mergeCell ref="GP158:GQ158"/>
    <mergeCell ref="GR158:GS158"/>
    <mergeCell ref="GT158:GU158"/>
    <mergeCell ref="GV158:GW158"/>
    <mergeCell ref="GX158:GY158"/>
    <mergeCell ref="GZ158:HA158"/>
    <mergeCell ref="HB158:HC158"/>
    <mergeCell ref="HD158:HE158"/>
    <mergeCell ref="HF158:HG158"/>
    <mergeCell ref="HH158:HI158"/>
    <mergeCell ref="HJ158:HK158"/>
    <mergeCell ref="L159:M159"/>
    <mergeCell ref="N159:O159"/>
    <mergeCell ref="P159:Q159"/>
    <mergeCell ref="R159:S159"/>
    <mergeCell ref="T159:U159"/>
    <mergeCell ref="V159:W159"/>
    <mergeCell ref="X159:Y159"/>
    <mergeCell ref="Z159:AA159"/>
    <mergeCell ref="AB159:AC159"/>
    <mergeCell ref="AD159:AE159"/>
    <mergeCell ref="AF159:AG159"/>
    <mergeCell ref="AH159:AI159"/>
    <mergeCell ref="AJ159:AK159"/>
    <mergeCell ref="AL159:AM159"/>
    <mergeCell ref="AN159:AO159"/>
    <mergeCell ref="AP159:AQ159"/>
    <mergeCell ref="AR159:AS159"/>
    <mergeCell ref="AT159:AU159"/>
    <mergeCell ref="AV159:AW159"/>
    <mergeCell ref="AX159:AY159"/>
    <mergeCell ref="AZ159:BA159"/>
    <mergeCell ref="BB159:BC159"/>
    <mergeCell ref="BD159:BE159"/>
    <mergeCell ref="BF159:BG159"/>
    <mergeCell ref="BH159:BI159"/>
    <mergeCell ref="BJ159:BK159"/>
    <mergeCell ref="BL159:BM159"/>
    <mergeCell ref="BN159:BO159"/>
    <mergeCell ref="BP159:BQ159"/>
    <mergeCell ref="BR159:BS159"/>
    <mergeCell ref="BT159:BU159"/>
    <mergeCell ref="BV159:BW159"/>
    <mergeCell ref="BX159:BY159"/>
    <mergeCell ref="BZ159:CA159"/>
    <mergeCell ref="CB159:CC159"/>
    <mergeCell ref="CD159:CE159"/>
    <mergeCell ref="CF159:CG159"/>
    <mergeCell ref="CH159:CI159"/>
    <mergeCell ref="CJ159:CK159"/>
    <mergeCell ref="CL159:CM159"/>
    <mergeCell ref="CN159:CO159"/>
    <mergeCell ref="CP159:CQ159"/>
    <mergeCell ref="CR159:CS159"/>
    <mergeCell ref="CT159:CU159"/>
    <mergeCell ref="CV159:CW159"/>
    <mergeCell ref="CX159:CY159"/>
    <mergeCell ref="CZ159:DA159"/>
    <mergeCell ref="DB159:DC159"/>
    <mergeCell ref="DD159:DE159"/>
    <mergeCell ref="DF159:DG159"/>
    <mergeCell ref="DH159:DI159"/>
    <mergeCell ref="DJ159:DK159"/>
    <mergeCell ref="DL159:DM159"/>
    <mergeCell ref="DN159:DO159"/>
    <mergeCell ref="DP159:DQ159"/>
    <mergeCell ref="DR159:DS159"/>
    <mergeCell ref="DT159:DU159"/>
    <mergeCell ref="DV159:DW159"/>
    <mergeCell ref="DX159:DY159"/>
    <mergeCell ref="DZ159:EA159"/>
    <mergeCell ref="EB159:EC159"/>
    <mergeCell ref="ED159:EE159"/>
    <mergeCell ref="EF159:EG159"/>
    <mergeCell ref="EH159:EI159"/>
    <mergeCell ref="EJ159:EK159"/>
    <mergeCell ref="EL159:EM159"/>
    <mergeCell ref="EN159:EO159"/>
    <mergeCell ref="EP159:EQ159"/>
    <mergeCell ref="ER159:ES159"/>
    <mergeCell ref="ET159:EU159"/>
    <mergeCell ref="EV159:EW159"/>
    <mergeCell ref="EX159:EY159"/>
    <mergeCell ref="EZ159:FA159"/>
    <mergeCell ref="FB159:FC159"/>
    <mergeCell ref="FD159:FE159"/>
    <mergeCell ref="FF159:FG159"/>
    <mergeCell ref="FH159:FI159"/>
    <mergeCell ref="FJ159:FK159"/>
    <mergeCell ref="FL159:FM159"/>
    <mergeCell ref="FN159:FO159"/>
    <mergeCell ref="FP159:FQ159"/>
    <mergeCell ref="FR159:FS159"/>
    <mergeCell ref="FT159:FU159"/>
    <mergeCell ref="FV159:FW159"/>
    <mergeCell ref="FX159:FY159"/>
    <mergeCell ref="FZ159:GA159"/>
    <mergeCell ref="GB159:GC159"/>
    <mergeCell ref="GD159:GE159"/>
    <mergeCell ref="GF159:GG159"/>
    <mergeCell ref="GH159:GI159"/>
    <mergeCell ref="GJ159:GK159"/>
    <mergeCell ref="GL159:GM159"/>
    <mergeCell ref="GN159:GO159"/>
    <mergeCell ref="GP159:GQ159"/>
    <mergeCell ref="GR159:GS159"/>
    <mergeCell ref="GT159:GU159"/>
    <mergeCell ref="GV159:GW159"/>
    <mergeCell ref="GX159:GY159"/>
    <mergeCell ref="GZ159:HA159"/>
    <mergeCell ref="HB159:HC159"/>
    <mergeCell ref="HD159:HE159"/>
    <mergeCell ref="HF159:HG159"/>
    <mergeCell ref="HH159:HI159"/>
    <mergeCell ref="HJ159:HK159"/>
    <mergeCell ref="L160:M160"/>
    <mergeCell ref="N160:O160"/>
    <mergeCell ref="P160:Q160"/>
    <mergeCell ref="R160:S160"/>
    <mergeCell ref="T160:U160"/>
    <mergeCell ref="V160:W160"/>
    <mergeCell ref="X160:Y160"/>
    <mergeCell ref="Z160:AA160"/>
    <mergeCell ref="AB160:AC160"/>
    <mergeCell ref="AD160:AE160"/>
    <mergeCell ref="AF160:AG160"/>
    <mergeCell ref="AH160:AI160"/>
    <mergeCell ref="AJ160:AK160"/>
    <mergeCell ref="AL160:AM160"/>
    <mergeCell ref="AN160:AO160"/>
    <mergeCell ref="AP160:AQ160"/>
    <mergeCell ref="AR160:AS160"/>
    <mergeCell ref="AT160:AU160"/>
    <mergeCell ref="AV160:AW160"/>
    <mergeCell ref="AX160:AY160"/>
    <mergeCell ref="AZ160:BA160"/>
    <mergeCell ref="BB160:BC160"/>
    <mergeCell ref="BD160:BE160"/>
    <mergeCell ref="BF160:BG160"/>
    <mergeCell ref="BH160:BI160"/>
    <mergeCell ref="BJ160:BK160"/>
    <mergeCell ref="BL160:BM160"/>
    <mergeCell ref="BN160:BO160"/>
    <mergeCell ref="BP160:BQ160"/>
    <mergeCell ref="BR160:BS160"/>
    <mergeCell ref="BT160:BU160"/>
    <mergeCell ref="BV160:BW160"/>
    <mergeCell ref="BX160:BY160"/>
    <mergeCell ref="BZ160:CA160"/>
    <mergeCell ref="CB160:CC160"/>
    <mergeCell ref="CD160:CE160"/>
    <mergeCell ref="CF160:CG160"/>
    <mergeCell ref="CH160:CI160"/>
    <mergeCell ref="CJ160:CK160"/>
    <mergeCell ref="CL160:CM160"/>
    <mergeCell ref="CN160:CO160"/>
    <mergeCell ref="CP160:CQ160"/>
    <mergeCell ref="CR160:CS160"/>
    <mergeCell ref="CT160:CU160"/>
    <mergeCell ref="CV160:CW160"/>
    <mergeCell ref="CX160:CY160"/>
    <mergeCell ref="CZ160:DA160"/>
    <mergeCell ref="DB160:DC160"/>
    <mergeCell ref="DD160:DE160"/>
    <mergeCell ref="DF160:DG160"/>
    <mergeCell ref="DH160:DI160"/>
    <mergeCell ref="DJ160:DK160"/>
    <mergeCell ref="DL160:DM160"/>
    <mergeCell ref="DN160:DO160"/>
    <mergeCell ref="DP160:DQ160"/>
    <mergeCell ref="DR160:DS160"/>
    <mergeCell ref="DT160:DU160"/>
    <mergeCell ref="DV160:DW160"/>
    <mergeCell ref="DX160:DY160"/>
    <mergeCell ref="DZ160:EA160"/>
    <mergeCell ref="EB160:EC160"/>
    <mergeCell ref="ED160:EE160"/>
    <mergeCell ref="EF160:EG160"/>
    <mergeCell ref="EH160:EI160"/>
    <mergeCell ref="EJ160:EK160"/>
    <mergeCell ref="EL160:EM160"/>
    <mergeCell ref="EN160:EO160"/>
    <mergeCell ref="EP160:EQ160"/>
    <mergeCell ref="ER160:ES160"/>
    <mergeCell ref="ET160:EU160"/>
    <mergeCell ref="EV160:EW160"/>
    <mergeCell ref="EX160:EY160"/>
    <mergeCell ref="EZ160:FA160"/>
    <mergeCell ref="FB160:FC160"/>
    <mergeCell ref="FD160:FE160"/>
    <mergeCell ref="FF160:FG160"/>
    <mergeCell ref="FH160:FI160"/>
    <mergeCell ref="FJ160:FK160"/>
    <mergeCell ref="FL160:FM160"/>
    <mergeCell ref="FN160:FO160"/>
    <mergeCell ref="FP160:FQ160"/>
    <mergeCell ref="FR160:FS160"/>
    <mergeCell ref="FT160:FU160"/>
    <mergeCell ref="FV160:FW160"/>
    <mergeCell ref="FX160:FY160"/>
    <mergeCell ref="FZ160:GA160"/>
    <mergeCell ref="GB160:GC160"/>
    <mergeCell ref="GD160:GE160"/>
    <mergeCell ref="GF160:GG160"/>
    <mergeCell ref="GH160:GI160"/>
    <mergeCell ref="GJ160:GK160"/>
    <mergeCell ref="GL160:GM160"/>
    <mergeCell ref="GN160:GO160"/>
    <mergeCell ref="GP160:GQ160"/>
    <mergeCell ref="GR160:GS160"/>
    <mergeCell ref="GT160:GU160"/>
    <mergeCell ref="GV160:GW160"/>
    <mergeCell ref="GX160:GY160"/>
    <mergeCell ref="GZ160:HA160"/>
    <mergeCell ref="HB160:HC160"/>
    <mergeCell ref="HD160:HE160"/>
    <mergeCell ref="HF160:HG160"/>
    <mergeCell ref="HH160:HI160"/>
    <mergeCell ref="HJ160:HK160"/>
    <mergeCell ref="L161:M161"/>
    <mergeCell ref="N161:O161"/>
    <mergeCell ref="P161:Q161"/>
    <mergeCell ref="R161:S161"/>
    <mergeCell ref="T161:U161"/>
    <mergeCell ref="V161:W161"/>
    <mergeCell ref="X161:Y161"/>
    <mergeCell ref="Z161:AA161"/>
    <mergeCell ref="AB161:AC161"/>
    <mergeCell ref="AD161:AE161"/>
    <mergeCell ref="AF161:AG161"/>
    <mergeCell ref="AH161:AI161"/>
    <mergeCell ref="AJ161:AK161"/>
    <mergeCell ref="AL161:AM161"/>
    <mergeCell ref="AN161:AO161"/>
    <mergeCell ref="AP161:AQ161"/>
    <mergeCell ref="AR161:AS161"/>
    <mergeCell ref="AT161:AU161"/>
    <mergeCell ref="AV161:AW161"/>
    <mergeCell ref="AX161:AY161"/>
    <mergeCell ref="AZ161:BA161"/>
    <mergeCell ref="BB161:BC161"/>
    <mergeCell ref="BD161:BE161"/>
    <mergeCell ref="BF161:BG161"/>
    <mergeCell ref="BH161:BI161"/>
    <mergeCell ref="BJ161:BK161"/>
    <mergeCell ref="BL161:BM161"/>
    <mergeCell ref="BN161:BO161"/>
    <mergeCell ref="BP161:BQ161"/>
    <mergeCell ref="BR161:BS161"/>
    <mergeCell ref="BT161:BU161"/>
    <mergeCell ref="BV161:BW161"/>
    <mergeCell ref="BX161:BY161"/>
    <mergeCell ref="BZ161:CA161"/>
    <mergeCell ref="CB161:CC161"/>
    <mergeCell ref="CD161:CE161"/>
    <mergeCell ref="CF161:CG161"/>
    <mergeCell ref="CH161:CI161"/>
    <mergeCell ref="CJ161:CK161"/>
    <mergeCell ref="CL161:CM161"/>
    <mergeCell ref="CN161:CO161"/>
    <mergeCell ref="CP161:CQ161"/>
    <mergeCell ref="CR161:CS161"/>
    <mergeCell ref="CT161:CU161"/>
    <mergeCell ref="CV161:CW161"/>
    <mergeCell ref="CX161:CY161"/>
    <mergeCell ref="CZ161:DA161"/>
    <mergeCell ref="DB161:DC161"/>
    <mergeCell ref="DD161:DE161"/>
    <mergeCell ref="DF161:DG161"/>
    <mergeCell ref="DH161:DI161"/>
    <mergeCell ref="DJ161:DK161"/>
    <mergeCell ref="DL161:DM161"/>
    <mergeCell ref="DN161:DO161"/>
    <mergeCell ref="DP161:DQ161"/>
    <mergeCell ref="DR161:DS161"/>
    <mergeCell ref="DT161:DU161"/>
    <mergeCell ref="DV161:DW161"/>
    <mergeCell ref="DX161:DY161"/>
    <mergeCell ref="DZ161:EA161"/>
    <mergeCell ref="EB161:EC161"/>
    <mergeCell ref="ED161:EE161"/>
    <mergeCell ref="EF161:EG161"/>
    <mergeCell ref="EH161:EI161"/>
    <mergeCell ref="EJ161:EK161"/>
    <mergeCell ref="EL161:EM161"/>
    <mergeCell ref="EN161:EO161"/>
    <mergeCell ref="EP161:EQ161"/>
    <mergeCell ref="ER161:ES161"/>
    <mergeCell ref="ET161:EU161"/>
    <mergeCell ref="EV161:EW161"/>
    <mergeCell ref="EX161:EY161"/>
    <mergeCell ref="EZ161:FA161"/>
    <mergeCell ref="FB161:FC161"/>
    <mergeCell ref="FD161:FE161"/>
    <mergeCell ref="FF161:FG161"/>
    <mergeCell ref="FH161:FI161"/>
    <mergeCell ref="FJ161:FK161"/>
    <mergeCell ref="FL161:FM161"/>
    <mergeCell ref="FN161:FO161"/>
    <mergeCell ref="FP161:FQ161"/>
    <mergeCell ref="FR161:FS161"/>
    <mergeCell ref="FT161:FU161"/>
    <mergeCell ref="FV161:FW161"/>
    <mergeCell ref="FX161:FY161"/>
    <mergeCell ref="FZ161:GA161"/>
    <mergeCell ref="GB161:GC161"/>
    <mergeCell ref="GD161:GE161"/>
    <mergeCell ref="GF161:GG161"/>
    <mergeCell ref="GH161:GI161"/>
    <mergeCell ref="GJ161:GK161"/>
    <mergeCell ref="GL161:GM161"/>
    <mergeCell ref="GN161:GO161"/>
    <mergeCell ref="GP161:GQ161"/>
    <mergeCell ref="GR161:GS161"/>
    <mergeCell ref="GT161:GU161"/>
    <mergeCell ref="GV161:GW161"/>
    <mergeCell ref="GX161:GY161"/>
    <mergeCell ref="GZ161:HA161"/>
    <mergeCell ref="HB161:HC161"/>
    <mergeCell ref="HD161:HE161"/>
    <mergeCell ref="HF161:HG161"/>
    <mergeCell ref="HH161:HI161"/>
    <mergeCell ref="HJ161:HK161"/>
    <mergeCell ref="L162:M162"/>
    <mergeCell ref="N162:O162"/>
    <mergeCell ref="P162:Q162"/>
    <mergeCell ref="R162:S162"/>
    <mergeCell ref="T162:U162"/>
    <mergeCell ref="V162:W162"/>
    <mergeCell ref="X162:Y162"/>
    <mergeCell ref="Z162:AA162"/>
    <mergeCell ref="AB162:AC162"/>
    <mergeCell ref="AD162:AE162"/>
    <mergeCell ref="AF162:AG162"/>
    <mergeCell ref="AH162:AI162"/>
    <mergeCell ref="AJ162:AK162"/>
    <mergeCell ref="AL162:AM162"/>
    <mergeCell ref="AN162:AO162"/>
    <mergeCell ref="AP162:AQ162"/>
    <mergeCell ref="AR162:AS162"/>
    <mergeCell ref="AT162:AU162"/>
    <mergeCell ref="AV162:AW162"/>
    <mergeCell ref="AX162:AY162"/>
    <mergeCell ref="AZ162:BA162"/>
    <mergeCell ref="BB162:BC162"/>
    <mergeCell ref="BD162:BE162"/>
    <mergeCell ref="BF162:BG162"/>
    <mergeCell ref="BH162:BI162"/>
    <mergeCell ref="BJ162:BK162"/>
    <mergeCell ref="BL162:BM162"/>
    <mergeCell ref="BN162:BO162"/>
    <mergeCell ref="BP162:BQ162"/>
    <mergeCell ref="BR162:BS162"/>
    <mergeCell ref="BT162:BU162"/>
    <mergeCell ref="BV162:BW162"/>
    <mergeCell ref="BX162:BY162"/>
    <mergeCell ref="BZ162:CA162"/>
    <mergeCell ref="CB162:CC162"/>
    <mergeCell ref="CD162:CE162"/>
    <mergeCell ref="CF162:CG162"/>
    <mergeCell ref="CH162:CI162"/>
    <mergeCell ref="CJ162:CK162"/>
    <mergeCell ref="CL162:CM162"/>
    <mergeCell ref="CN162:CO162"/>
    <mergeCell ref="CP162:CQ162"/>
    <mergeCell ref="CR162:CS162"/>
    <mergeCell ref="CT162:CU162"/>
    <mergeCell ref="CV162:CW162"/>
    <mergeCell ref="CX162:CY162"/>
    <mergeCell ref="CZ162:DA162"/>
    <mergeCell ref="DB162:DC162"/>
    <mergeCell ref="DD162:DE162"/>
    <mergeCell ref="DF162:DG162"/>
    <mergeCell ref="DH162:DI162"/>
    <mergeCell ref="DJ162:DK162"/>
    <mergeCell ref="DL162:DM162"/>
    <mergeCell ref="DN162:DO162"/>
    <mergeCell ref="DP162:DQ162"/>
    <mergeCell ref="DR162:DS162"/>
    <mergeCell ref="DT162:DU162"/>
    <mergeCell ref="DV162:DW162"/>
    <mergeCell ref="DX162:DY162"/>
    <mergeCell ref="DZ162:EA162"/>
    <mergeCell ref="EB162:EC162"/>
    <mergeCell ref="ED162:EE162"/>
    <mergeCell ref="EF162:EG162"/>
    <mergeCell ref="EH162:EI162"/>
    <mergeCell ref="EJ162:EK162"/>
    <mergeCell ref="EL162:EM162"/>
    <mergeCell ref="EN162:EO162"/>
    <mergeCell ref="EP162:EQ162"/>
    <mergeCell ref="ER162:ES162"/>
    <mergeCell ref="ET162:EU162"/>
    <mergeCell ref="EV162:EW162"/>
    <mergeCell ref="EX162:EY162"/>
    <mergeCell ref="EZ162:FA162"/>
    <mergeCell ref="FB162:FC162"/>
    <mergeCell ref="FD162:FE162"/>
    <mergeCell ref="FF162:FG162"/>
    <mergeCell ref="FH162:FI162"/>
    <mergeCell ref="FJ162:FK162"/>
    <mergeCell ref="FL162:FM162"/>
    <mergeCell ref="FN162:FO162"/>
    <mergeCell ref="FP162:FQ162"/>
    <mergeCell ref="FR162:FS162"/>
    <mergeCell ref="FT162:FU162"/>
    <mergeCell ref="FV162:FW162"/>
    <mergeCell ref="FX162:FY162"/>
    <mergeCell ref="FZ162:GA162"/>
    <mergeCell ref="GB162:GC162"/>
    <mergeCell ref="GD162:GE162"/>
    <mergeCell ref="GF162:GG162"/>
    <mergeCell ref="GH162:GI162"/>
    <mergeCell ref="GJ162:GK162"/>
    <mergeCell ref="GL162:GM162"/>
    <mergeCell ref="GN162:GO162"/>
    <mergeCell ref="GP162:GQ162"/>
    <mergeCell ref="GR162:GS162"/>
    <mergeCell ref="GT162:GU162"/>
    <mergeCell ref="GV162:GW162"/>
    <mergeCell ref="GX162:GY162"/>
    <mergeCell ref="GZ162:HA162"/>
    <mergeCell ref="HB162:HC162"/>
    <mergeCell ref="HD162:HE162"/>
    <mergeCell ref="HF162:HG162"/>
    <mergeCell ref="HH162:HI162"/>
    <mergeCell ref="HJ162:HK162"/>
    <mergeCell ref="L163:M163"/>
    <mergeCell ref="N163:O163"/>
    <mergeCell ref="P163:Q163"/>
    <mergeCell ref="R163:S163"/>
    <mergeCell ref="T163:U163"/>
    <mergeCell ref="V163:W163"/>
    <mergeCell ref="X163:Y163"/>
    <mergeCell ref="Z163:AA163"/>
    <mergeCell ref="AB163:AC163"/>
    <mergeCell ref="AD163:AE163"/>
    <mergeCell ref="AF163:AG163"/>
    <mergeCell ref="AH163:AI163"/>
    <mergeCell ref="AJ163:AK163"/>
    <mergeCell ref="AL163:AM163"/>
    <mergeCell ref="AN163:AO163"/>
    <mergeCell ref="AP163:AQ163"/>
    <mergeCell ref="AR163:AS163"/>
    <mergeCell ref="AT163:AU163"/>
    <mergeCell ref="AV163:AW163"/>
    <mergeCell ref="AX163:AY163"/>
    <mergeCell ref="AZ163:BA163"/>
    <mergeCell ref="BB163:BC163"/>
    <mergeCell ref="BD163:BE163"/>
    <mergeCell ref="BF163:BG163"/>
    <mergeCell ref="BH163:BI163"/>
    <mergeCell ref="BJ163:BK163"/>
    <mergeCell ref="BL163:BM163"/>
    <mergeCell ref="BN163:BO163"/>
    <mergeCell ref="BP163:BQ163"/>
    <mergeCell ref="BR163:BS163"/>
    <mergeCell ref="BT163:BU163"/>
    <mergeCell ref="BV163:BW163"/>
    <mergeCell ref="BX163:BY163"/>
    <mergeCell ref="BZ163:CA163"/>
    <mergeCell ref="CB163:CC163"/>
    <mergeCell ref="CD163:CE163"/>
    <mergeCell ref="CF163:CG163"/>
    <mergeCell ref="CH163:CI163"/>
    <mergeCell ref="CJ163:CK163"/>
    <mergeCell ref="CL163:CM163"/>
    <mergeCell ref="CN163:CO163"/>
    <mergeCell ref="CP163:CQ163"/>
    <mergeCell ref="CR163:CS163"/>
    <mergeCell ref="CT163:CU163"/>
    <mergeCell ref="CV163:CW163"/>
    <mergeCell ref="CX163:CY163"/>
    <mergeCell ref="CZ163:DA163"/>
    <mergeCell ref="DB163:DC163"/>
    <mergeCell ref="DD163:DE163"/>
    <mergeCell ref="DF163:DG163"/>
    <mergeCell ref="DH163:DI163"/>
    <mergeCell ref="DJ163:DK163"/>
    <mergeCell ref="DL163:DM163"/>
    <mergeCell ref="DN163:DO163"/>
    <mergeCell ref="DP163:DQ163"/>
    <mergeCell ref="DR163:DS163"/>
    <mergeCell ref="DT163:DU163"/>
    <mergeCell ref="DV163:DW163"/>
    <mergeCell ref="DX163:DY163"/>
    <mergeCell ref="DZ163:EA163"/>
    <mergeCell ref="EB163:EC163"/>
    <mergeCell ref="ED163:EE163"/>
    <mergeCell ref="EF163:EG163"/>
    <mergeCell ref="EH163:EI163"/>
    <mergeCell ref="EJ163:EK163"/>
    <mergeCell ref="EL163:EM163"/>
    <mergeCell ref="EN163:EO163"/>
    <mergeCell ref="EP163:EQ163"/>
    <mergeCell ref="ER163:ES163"/>
    <mergeCell ref="ET163:EU163"/>
    <mergeCell ref="EV163:EW163"/>
    <mergeCell ref="EX163:EY163"/>
    <mergeCell ref="EZ163:FA163"/>
    <mergeCell ref="FB163:FC163"/>
    <mergeCell ref="FD163:FE163"/>
    <mergeCell ref="FF163:FG163"/>
    <mergeCell ref="FH163:FI163"/>
    <mergeCell ref="FJ163:FK163"/>
    <mergeCell ref="FL163:FM163"/>
    <mergeCell ref="FN163:FO163"/>
    <mergeCell ref="FP163:FQ163"/>
    <mergeCell ref="FR163:FS163"/>
    <mergeCell ref="FT163:FU163"/>
    <mergeCell ref="FV163:FW163"/>
    <mergeCell ref="FX163:FY163"/>
    <mergeCell ref="FZ163:GA163"/>
    <mergeCell ref="GB163:GC163"/>
    <mergeCell ref="GD163:GE163"/>
    <mergeCell ref="GF163:GG163"/>
    <mergeCell ref="GH163:GI163"/>
    <mergeCell ref="GJ163:GK163"/>
    <mergeCell ref="GL163:GM163"/>
    <mergeCell ref="GN163:GO163"/>
    <mergeCell ref="GP163:GQ163"/>
    <mergeCell ref="GR163:GS163"/>
    <mergeCell ref="GT163:GU163"/>
    <mergeCell ref="GV163:GW163"/>
    <mergeCell ref="GX163:GY163"/>
    <mergeCell ref="GZ163:HA163"/>
    <mergeCell ref="HB163:HC163"/>
    <mergeCell ref="HD163:HE163"/>
    <mergeCell ref="HF163:HG163"/>
    <mergeCell ref="HH163:HI163"/>
    <mergeCell ref="HJ163:HK163"/>
    <mergeCell ref="L164:M164"/>
    <mergeCell ref="N164:O164"/>
    <mergeCell ref="P164:Q164"/>
    <mergeCell ref="R164:S164"/>
    <mergeCell ref="T164:U164"/>
    <mergeCell ref="V164:W164"/>
    <mergeCell ref="X164:Y164"/>
    <mergeCell ref="Z164:AA164"/>
    <mergeCell ref="AB164:AC164"/>
    <mergeCell ref="AD164:AE164"/>
    <mergeCell ref="AF164:AG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BN164:BO164"/>
    <mergeCell ref="BP164:BQ164"/>
    <mergeCell ref="BR164:BS164"/>
    <mergeCell ref="BT164:BU164"/>
    <mergeCell ref="BV164:BW164"/>
    <mergeCell ref="BX164:BY164"/>
    <mergeCell ref="BZ164:CA164"/>
    <mergeCell ref="CB164:CC164"/>
    <mergeCell ref="CD164:CE164"/>
    <mergeCell ref="CF164:CG164"/>
    <mergeCell ref="CH164:CI164"/>
    <mergeCell ref="CJ164:CK164"/>
    <mergeCell ref="CL164:CM164"/>
    <mergeCell ref="CN164:CO164"/>
    <mergeCell ref="CP164:CQ164"/>
    <mergeCell ref="CR164:CS164"/>
    <mergeCell ref="CT164:CU164"/>
    <mergeCell ref="CV164:CW164"/>
    <mergeCell ref="CX164:CY164"/>
    <mergeCell ref="CZ164:DA164"/>
    <mergeCell ref="DB164:DC164"/>
    <mergeCell ref="DD164:DE164"/>
    <mergeCell ref="DF164:DG164"/>
    <mergeCell ref="DH164:DI164"/>
    <mergeCell ref="DJ164:DK164"/>
    <mergeCell ref="DL164:DM164"/>
    <mergeCell ref="DN164:DO164"/>
    <mergeCell ref="DP164:DQ164"/>
    <mergeCell ref="DR164:DS164"/>
    <mergeCell ref="DT164:DU164"/>
    <mergeCell ref="DV164:DW164"/>
    <mergeCell ref="DX164:DY164"/>
    <mergeCell ref="DZ164:EA164"/>
    <mergeCell ref="EB164:EC164"/>
    <mergeCell ref="ED164:EE164"/>
    <mergeCell ref="EF164:EG164"/>
    <mergeCell ref="EH164:EI164"/>
    <mergeCell ref="EJ164:EK164"/>
    <mergeCell ref="EL164:EM164"/>
    <mergeCell ref="EN164:EO164"/>
    <mergeCell ref="EP164:EQ164"/>
    <mergeCell ref="ER164:ES164"/>
    <mergeCell ref="ET164:EU164"/>
    <mergeCell ref="EV164:EW164"/>
    <mergeCell ref="EX164:EY164"/>
    <mergeCell ref="EZ164:FA164"/>
    <mergeCell ref="FB164:FC164"/>
    <mergeCell ref="FD164:FE164"/>
    <mergeCell ref="FF164:FG164"/>
    <mergeCell ref="FH164:FI164"/>
    <mergeCell ref="FJ164:FK164"/>
    <mergeCell ref="FL164:FM164"/>
    <mergeCell ref="FN164:FO164"/>
    <mergeCell ref="FP164:FQ164"/>
    <mergeCell ref="FR164:FS164"/>
    <mergeCell ref="FT164:FU164"/>
    <mergeCell ref="FV164:FW164"/>
    <mergeCell ref="FX164:FY164"/>
    <mergeCell ref="FZ164:GA164"/>
    <mergeCell ref="GB164:GC164"/>
    <mergeCell ref="GD164:GE164"/>
    <mergeCell ref="GF164:GG164"/>
    <mergeCell ref="GH164:GI164"/>
    <mergeCell ref="GJ164:GK164"/>
    <mergeCell ref="GL164:GM164"/>
    <mergeCell ref="GN164:GO164"/>
    <mergeCell ref="GP164:GQ164"/>
    <mergeCell ref="GR164:GS164"/>
    <mergeCell ref="GT164:GU164"/>
    <mergeCell ref="GV164:GW164"/>
    <mergeCell ref="GX164:GY164"/>
    <mergeCell ref="GZ164:HA164"/>
    <mergeCell ref="HB164:HC164"/>
    <mergeCell ref="HD164:HE164"/>
    <mergeCell ref="HF164:HG164"/>
    <mergeCell ref="HH164:HI164"/>
    <mergeCell ref="HJ164:HK164"/>
    <mergeCell ref="L165:M165"/>
    <mergeCell ref="N165:O165"/>
    <mergeCell ref="P165:Q165"/>
    <mergeCell ref="R165:S165"/>
    <mergeCell ref="T165:U165"/>
    <mergeCell ref="V165:W165"/>
    <mergeCell ref="X165:Y165"/>
    <mergeCell ref="Z165:AA165"/>
    <mergeCell ref="AB165:AC165"/>
    <mergeCell ref="AD165:AE165"/>
    <mergeCell ref="AF165:AG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BN165:BO165"/>
    <mergeCell ref="BP165:BQ165"/>
    <mergeCell ref="BR165:BS165"/>
    <mergeCell ref="BT165:BU165"/>
    <mergeCell ref="BV165:BW165"/>
    <mergeCell ref="BX165:BY165"/>
    <mergeCell ref="BZ165:CA165"/>
    <mergeCell ref="CB165:CC165"/>
    <mergeCell ref="CD165:CE165"/>
    <mergeCell ref="CF165:CG165"/>
    <mergeCell ref="CH165:CI165"/>
    <mergeCell ref="CJ165:CK165"/>
    <mergeCell ref="CL165:CM165"/>
    <mergeCell ref="CN165:CO165"/>
    <mergeCell ref="CP165:CQ165"/>
    <mergeCell ref="CR165:CS165"/>
    <mergeCell ref="CT165:CU165"/>
    <mergeCell ref="CV165:CW165"/>
    <mergeCell ref="CX165:CY165"/>
    <mergeCell ref="CZ165:DA165"/>
    <mergeCell ref="DB165:DC165"/>
    <mergeCell ref="DD165:DE165"/>
    <mergeCell ref="DF165:DG165"/>
    <mergeCell ref="DH165:DI165"/>
    <mergeCell ref="DJ165:DK165"/>
    <mergeCell ref="DL165:DM165"/>
    <mergeCell ref="DN165:DO165"/>
    <mergeCell ref="DP165:DQ165"/>
    <mergeCell ref="DR165:DS165"/>
    <mergeCell ref="DT165:DU165"/>
    <mergeCell ref="DV165:DW165"/>
    <mergeCell ref="DX165:DY165"/>
    <mergeCell ref="DZ165:EA165"/>
    <mergeCell ref="EB165:EC165"/>
    <mergeCell ref="ED165:EE165"/>
    <mergeCell ref="EF165:EG165"/>
    <mergeCell ref="EH165:EI165"/>
    <mergeCell ref="EJ165:EK165"/>
    <mergeCell ref="EL165:EM165"/>
    <mergeCell ref="EN165:EO165"/>
    <mergeCell ref="EP165:EQ165"/>
    <mergeCell ref="ER165:ES165"/>
    <mergeCell ref="ET165:EU165"/>
    <mergeCell ref="EV165:EW165"/>
    <mergeCell ref="EX165:EY165"/>
    <mergeCell ref="EZ165:FA165"/>
    <mergeCell ref="FB165:FC165"/>
    <mergeCell ref="FD165:FE165"/>
    <mergeCell ref="FF165:FG165"/>
    <mergeCell ref="FH165:FI165"/>
    <mergeCell ref="FJ165:FK165"/>
    <mergeCell ref="FL165:FM165"/>
    <mergeCell ref="FN165:FO165"/>
    <mergeCell ref="FP165:FQ165"/>
    <mergeCell ref="FR165:FS165"/>
    <mergeCell ref="FT165:FU165"/>
    <mergeCell ref="FV165:FW165"/>
    <mergeCell ref="FX165:FY165"/>
    <mergeCell ref="FZ165:GA165"/>
    <mergeCell ref="GB165:GC165"/>
    <mergeCell ref="GD165:GE165"/>
    <mergeCell ref="GF165:GG165"/>
    <mergeCell ref="GH165:GI165"/>
    <mergeCell ref="GJ165:GK165"/>
    <mergeCell ref="GL165:GM165"/>
    <mergeCell ref="GN165:GO165"/>
    <mergeCell ref="GP165:GQ165"/>
    <mergeCell ref="GR165:GS165"/>
    <mergeCell ref="GT165:GU165"/>
    <mergeCell ref="GV165:GW165"/>
    <mergeCell ref="GX165:GY165"/>
    <mergeCell ref="GZ165:HA165"/>
    <mergeCell ref="HB165:HC165"/>
    <mergeCell ref="HD165:HE165"/>
    <mergeCell ref="HF165:HG165"/>
    <mergeCell ref="HH165:HI165"/>
    <mergeCell ref="HJ165:HK165"/>
    <mergeCell ref="L166:M166"/>
    <mergeCell ref="N166:O166"/>
    <mergeCell ref="P166:Q166"/>
    <mergeCell ref="R166:S166"/>
    <mergeCell ref="T166:U166"/>
    <mergeCell ref="V166:W166"/>
    <mergeCell ref="X166:Y166"/>
    <mergeCell ref="Z166:AA166"/>
    <mergeCell ref="AB166:AC166"/>
    <mergeCell ref="AD166:AE166"/>
    <mergeCell ref="AF166:AG166"/>
    <mergeCell ref="AH166:AI166"/>
    <mergeCell ref="AJ166:AK166"/>
    <mergeCell ref="AL166:AM166"/>
    <mergeCell ref="AN166:AO166"/>
    <mergeCell ref="AP166:AQ166"/>
    <mergeCell ref="AR166:AS166"/>
    <mergeCell ref="CD166:CE166"/>
    <mergeCell ref="CF166:CG166"/>
    <mergeCell ref="CH166:CI166"/>
    <mergeCell ref="CJ166:CK166"/>
    <mergeCell ref="CL166:CM166"/>
    <mergeCell ref="CN166:CO166"/>
    <mergeCell ref="CP166:CQ166"/>
    <mergeCell ref="CR166:CS166"/>
    <mergeCell ref="A167:A174"/>
    <mergeCell ref="B167:B174"/>
    <mergeCell ref="C167:C174"/>
    <mergeCell ref="D167:D174"/>
    <mergeCell ref="E167:E174"/>
    <mergeCell ref="F167:F174"/>
    <mergeCell ref="G167:G174"/>
    <mergeCell ref="I167:I174"/>
    <mergeCell ref="J167:J174"/>
    <mergeCell ref="L167:M167"/>
    <mergeCell ref="N167:O167"/>
    <mergeCell ref="P167:Q167"/>
    <mergeCell ref="R167:S167"/>
    <mergeCell ref="T167:U167"/>
    <mergeCell ref="V167:W167"/>
    <mergeCell ref="X167:Y167"/>
    <mergeCell ref="Z167:AA167"/>
    <mergeCell ref="AB167:AC167"/>
    <mergeCell ref="AD167:AE167"/>
    <mergeCell ref="AF167:AG167"/>
    <mergeCell ref="AH167:AI167"/>
    <mergeCell ref="AJ167:AK167"/>
    <mergeCell ref="AL167:AM167"/>
    <mergeCell ref="AN167:AO167"/>
    <mergeCell ref="AP167:AQ167"/>
    <mergeCell ref="AR167:AS167"/>
    <mergeCell ref="AT167:AU167"/>
    <mergeCell ref="AV167:AW167"/>
    <mergeCell ref="AX167:AY167"/>
    <mergeCell ref="AZ167:BA167"/>
    <mergeCell ref="BB167:BC167"/>
    <mergeCell ref="BD167:BE167"/>
    <mergeCell ref="BF167:BG167"/>
    <mergeCell ref="BH167:BI167"/>
    <mergeCell ref="BJ167:BK167"/>
    <mergeCell ref="BL167:BM167"/>
    <mergeCell ref="BN167:BO167"/>
    <mergeCell ref="BP167:BQ167"/>
    <mergeCell ref="BR167:BS167"/>
    <mergeCell ref="BT167:BU167"/>
    <mergeCell ref="BV167:BW167"/>
    <mergeCell ref="BX167:BY167"/>
    <mergeCell ref="BZ167:CA167"/>
    <mergeCell ref="CB167:CC167"/>
    <mergeCell ref="CD167:CE167"/>
    <mergeCell ref="CF167:CG167"/>
    <mergeCell ref="CH167:CI167"/>
    <mergeCell ref="CJ167:CK167"/>
    <mergeCell ref="CL167:CM167"/>
    <mergeCell ref="CN167:CO167"/>
    <mergeCell ref="CP167:CQ167"/>
    <mergeCell ref="CR167:CS167"/>
    <mergeCell ref="CT167:CU167"/>
    <mergeCell ref="CV167:CW167"/>
    <mergeCell ref="CX167:CY167"/>
    <mergeCell ref="CZ167:DA167"/>
    <mergeCell ref="DB167:DC167"/>
    <mergeCell ref="DD167:DE167"/>
    <mergeCell ref="DF167:DG167"/>
    <mergeCell ref="DH167:DI167"/>
    <mergeCell ref="DJ167:DK167"/>
    <mergeCell ref="DL167:DM167"/>
    <mergeCell ref="DN167:DO167"/>
    <mergeCell ref="DP167:DQ167"/>
    <mergeCell ref="DR167:DS167"/>
    <mergeCell ref="DT167:DU167"/>
    <mergeCell ref="DV167:DW167"/>
    <mergeCell ref="DX167:DY167"/>
    <mergeCell ref="DZ167:EA167"/>
    <mergeCell ref="EB167:EC167"/>
    <mergeCell ref="ED167:EE167"/>
    <mergeCell ref="EF167:EG167"/>
    <mergeCell ref="EH167:EI167"/>
    <mergeCell ref="EJ167:EK167"/>
    <mergeCell ref="EL167:EM167"/>
    <mergeCell ref="EN167:EO167"/>
    <mergeCell ref="EP167:EQ167"/>
    <mergeCell ref="ER167:ES167"/>
    <mergeCell ref="ET167:EU167"/>
    <mergeCell ref="EV167:EW167"/>
    <mergeCell ref="EX167:EY167"/>
    <mergeCell ref="EZ167:FA167"/>
    <mergeCell ref="FB167:FC167"/>
    <mergeCell ref="FD167:FE167"/>
    <mergeCell ref="FF167:FG167"/>
    <mergeCell ref="FH167:FI167"/>
    <mergeCell ref="FJ167:FK167"/>
    <mergeCell ref="FL167:FM167"/>
    <mergeCell ref="FN167:FO167"/>
    <mergeCell ref="FP167:FQ167"/>
    <mergeCell ref="FR167:FS167"/>
    <mergeCell ref="FT167:FU167"/>
    <mergeCell ref="FV167:FW167"/>
    <mergeCell ref="FX167:FY167"/>
    <mergeCell ref="FZ167:GA167"/>
    <mergeCell ref="GB167:GC167"/>
    <mergeCell ref="GD167:GE167"/>
    <mergeCell ref="GF167:GG167"/>
    <mergeCell ref="GH167:GI167"/>
    <mergeCell ref="GJ167:GK167"/>
    <mergeCell ref="GL167:GM167"/>
    <mergeCell ref="GN167:GO167"/>
    <mergeCell ref="GP167:GQ167"/>
    <mergeCell ref="GR167:GS167"/>
    <mergeCell ref="GT167:GU167"/>
    <mergeCell ref="GV167:GW167"/>
    <mergeCell ref="GX167:GY167"/>
    <mergeCell ref="GZ167:HA167"/>
    <mergeCell ref="HB167:HC167"/>
    <mergeCell ref="HD167:HE167"/>
    <mergeCell ref="HF167:HG167"/>
    <mergeCell ref="HH167:HI167"/>
    <mergeCell ref="HJ167:HK167"/>
    <mergeCell ref="L168:M168"/>
    <mergeCell ref="N168:O168"/>
    <mergeCell ref="P168:Q168"/>
    <mergeCell ref="R168:S168"/>
    <mergeCell ref="T168:U168"/>
    <mergeCell ref="V168:W168"/>
    <mergeCell ref="X168:Y168"/>
    <mergeCell ref="Z168:AA168"/>
    <mergeCell ref="AB168:AC168"/>
    <mergeCell ref="AD168:AE168"/>
    <mergeCell ref="AF168:AG168"/>
    <mergeCell ref="AH168:AI168"/>
    <mergeCell ref="AJ168:AK168"/>
    <mergeCell ref="AL168:AM168"/>
    <mergeCell ref="AN168:AO168"/>
    <mergeCell ref="AP168:AQ168"/>
    <mergeCell ref="AR168:AS168"/>
    <mergeCell ref="AT168:AU168"/>
    <mergeCell ref="AV168:AW168"/>
    <mergeCell ref="AX168:AY168"/>
    <mergeCell ref="AZ168:BA168"/>
    <mergeCell ref="BB168:BC168"/>
    <mergeCell ref="BD168:BE168"/>
    <mergeCell ref="BF168:BG168"/>
    <mergeCell ref="BH168:BI168"/>
    <mergeCell ref="BJ168:BK168"/>
    <mergeCell ref="BL168:BM168"/>
    <mergeCell ref="BN168:BO168"/>
    <mergeCell ref="BP168:BQ168"/>
    <mergeCell ref="BR168:BS168"/>
    <mergeCell ref="BT168:BU168"/>
    <mergeCell ref="BV168:BW168"/>
    <mergeCell ref="BX168:BY168"/>
    <mergeCell ref="BZ168:CA168"/>
    <mergeCell ref="CB168:CC168"/>
    <mergeCell ref="CD168:CE168"/>
    <mergeCell ref="CF168:CG168"/>
    <mergeCell ref="CH168:CI168"/>
    <mergeCell ref="CJ168:CK168"/>
    <mergeCell ref="CL168:CM168"/>
    <mergeCell ref="CN168:CO168"/>
    <mergeCell ref="CP168:CQ168"/>
    <mergeCell ref="CR168:CS168"/>
    <mergeCell ref="CT168:CU168"/>
    <mergeCell ref="CV168:CW168"/>
    <mergeCell ref="CX168:CY168"/>
    <mergeCell ref="CZ168:DA168"/>
    <mergeCell ref="DB168:DC168"/>
    <mergeCell ref="DD168:DE168"/>
    <mergeCell ref="DF168:DG168"/>
    <mergeCell ref="DH168:DI168"/>
    <mergeCell ref="DJ168:DK168"/>
    <mergeCell ref="DL168:DM168"/>
    <mergeCell ref="DN168:DO168"/>
    <mergeCell ref="DP168:DQ168"/>
    <mergeCell ref="DR168:DS168"/>
    <mergeCell ref="DT168:DU168"/>
    <mergeCell ref="DV168:DW168"/>
    <mergeCell ref="DX168:DY168"/>
    <mergeCell ref="DZ168:EA168"/>
    <mergeCell ref="EB168:EC168"/>
    <mergeCell ref="ED168:EE168"/>
    <mergeCell ref="EF168:EG168"/>
    <mergeCell ref="EH168:EI168"/>
    <mergeCell ref="EJ168:EK168"/>
    <mergeCell ref="EL168:EM168"/>
    <mergeCell ref="EN168:EO168"/>
    <mergeCell ref="EP168:EQ168"/>
    <mergeCell ref="ER168:ES168"/>
    <mergeCell ref="ET168:EU168"/>
    <mergeCell ref="EV168:EW168"/>
    <mergeCell ref="EX168:EY168"/>
    <mergeCell ref="EZ168:FA168"/>
    <mergeCell ref="FB168:FC168"/>
    <mergeCell ref="FD168:FE168"/>
    <mergeCell ref="FF168:FG168"/>
    <mergeCell ref="FH168:FI168"/>
    <mergeCell ref="FJ168:FK168"/>
    <mergeCell ref="FL168:FM168"/>
    <mergeCell ref="FN168:FO168"/>
    <mergeCell ref="FP168:FQ168"/>
    <mergeCell ref="FR168:FS168"/>
    <mergeCell ref="FT168:FU168"/>
    <mergeCell ref="FV168:FW168"/>
    <mergeCell ref="FX168:FY168"/>
    <mergeCell ref="FZ168:GA168"/>
    <mergeCell ref="GB168:GC168"/>
    <mergeCell ref="GD168:GE168"/>
    <mergeCell ref="GF168:GG168"/>
    <mergeCell ref="GH168:GI168"/>
    <mergeCell ref="GJ168:GK168"/>
    <mergeCell ref="GL168:GM168"/>
    <mergeCell ref="GN168:GO168"/>
    <mergeCell ref="GP168:GQ168"/>
    <mergeCell ref="GR168:GS168"/>
    <mergeCell ref="GT168:GU168"/>
    <mergeCell ref="GV168:GW168"/>
    <mergeCell ref="GX168:GY168"/>
    <mergeCell ref="GZ168:HA168"/>
    <mergeCell ref="HB168:HC168"/>
    <mergeCell ref="HD168:HE168"/>
    <mergeCell ref="HF168:HG168"/>
    <mergeCell ref="HH168:HI168"/>
    <mergeCell ref="HJ168:HK168"/>
    <mergeCell ref="L169:M169"/>
    <mergeCell ref="N169:O169"/>
    <mergeCell ref="P169:Q169"/>
    <mergeCell ref="R169:S169"/>
    <mergeCell ref="T169:U169"/>
    <mergeCell ref="V169:W169"/>
    <mergeCell ref="X169:Y169"/>
    <mergeCell ref="Z169:AA169"/>
    <mergeCell ref="AB169:AC169"/>
    <mergeCell ref="AD169:AE169"/>
    <mergeCell ref="AF169:AG169"/>
    <mergeCell ref="AH169:AI169"/>
    <mergeCell ref="AJ169:AK169"/>
    <mergeCell ref="AL169:AM169"/>
    <mergeCell ref="AN169:AO169"/>
    <mergeCell ref="AP169:AQ169"/>
    <mergeCell ref="AR169:AS169"/>
    <mergeCell ref="AT169:AU169"/>
    <mergeCell ref="AV169:AW169"/>
    <mergeCell ref="AX169:AY169"/>
    <mergeCell ref="AZ169:BA169"/>
    <mergeCell ref="BB169:BC169"/>
    <mergeCell ref="BD169:BE169"/>
    <mergeCell ref="BF169:BG169"/>
    <mergeCell ref="BH169:BI169"/>
    <mergeCell ref="BJ169:BK169"/>
    <mergeCell ref="BL169:BM169"/>
    <mergeCell ref="BN169:BO169"/>
    <mergeCell ref="BP169:BQ169"/>
    <mergeCell ref="BR169:BS169"/>
    <mergeCell ref="BT169:BU169"/>
    <mergeCell ref="BV169:BW169"/>
    <mergeCell ref="BX169:BY169"/>
    <mergeCell ref="BZ169:CA169"/>
    <mergeCell ref="CB169:CC169"/>
    <mergeCell ref="CD169:CE169"/>
    <mergeCell ref="CF169:CG169"/>
    <mergeCell ref="CH169:CI169"/>
    <mergeCell ref="CJ169:CK169"/>
    <mergeCell ref="CL169:CM169"/>
    <mergeCell ref="CN169:CO169"/>
    <mergeCell ref="CP169:CQ169"/>
    <mergeCell ref="CR169:CS169"/>
    <mergeCell ref="CT169:CU169"/>
    <mergeCell ref="CV169:CW169"/>
    <mergeCell ref="CX169:CY169"/>
    <mergeCell ref="CZ169:DA169"/>
    <mergeCell ref="DB169:DC169"/>
    <mergeCell ref="DD169:DE169"/>
    <mergeCell ref="DF169:DG169"/>
    <mergeCell ref="DH169:DI169"/>
    <mergeCell ref="DJ169:DK169"/>
    <mergeCell ref="DL169:DM169"/>
    <mergeCell ref="DN169:DO169"/>
    <mergeCell ref="DP169:DQ169"/>
    <mergeCell ref="DR169:DS169"/>
    <mergeCell ref="DT169:DU169"/>
    <mergeCell ref="DV169:DW169"/>
    <mergeCell ref="DX169:DY169"/>
    <mergeCell ref="DZ169:EA169"/>
    <mergeCell ref="EB169:EC169"/>
    <mergeCell ref="ED169:EE169"/>
    <mergeCell ref="EF169:EG169"/>
    <mergeCell ref="EH169:EI169"/>
    <mergeCell ref="EJ169:EK169"/>
    <mergeCell ref="EL169:EM169"/>
    <mergeCell ref="EN169:EO169"/>
    <mergeCell ref="EP169:EQ169"/>
    <mergeCell ref="ER169:ES169"/>
    <mergeCell ref="ET169:EU169"/>
    <mergeCell ref="EV169:EW169"/>
    <mergeCell ref="EX169:EY169"/>
    <mergeCell ref="EZ169:FA169"/>
    <mergeCell ref="FB169:FC169"/>
    <mergeCell ref="FD169:FE169"/>
    <mergeCell ref="FF169:FG169"/>
    <mergeCell ref="FH169:FI169"/>
    <mergeCell ref="FJ169:FK169"/>
    <mergeCell ref="FL169:FM169"/>
    <mergeCell ref="FN169:FO169"/>
    <mergeCell ref="FP169:FQ169"/>
    <mergeCell ref="FR169:FS169"/>
    <mergeCell ref="FT169:FU169"/>
    <mergeCell ref="FV169:FW169"/>
    <mergeCell ref="FX169:FY169"/>
    <mergeCell ref="FZ169:GA169"/>
    <mergeCell ref="GB169:GC169"/>
    <mergeCell ref="GD169:GE169"/>
    <mergeCell ref="GF169:GG169"/>
    <mergeCell ref="GH169:GI169"/>
    <mergeCell ref="GJ169:GK169"/>
    <mergeCell ref="GL169:GM169"/>
    <mergeCell ref="GN169:GO169"/>
    <mergeCell ref="GP169:GQ169"/>
    <mergeCell ref="GR169:GS169"/>
    <mergeCell ref="GT169:GU169"/>
    <mergeCell ref="GV169:GW169"/>
    <mergeCell ref="GX169:GY169"/>
    <mergeCell ref="GZ169:HA169"/>
    <mergeCell ref="HB169:HC169"/>
    <mergeCell ref="HD169:HE169"/>
    <mergeCell ref="HF169:HG169"/>
    <mergeCell ref="HH169:HI169"/>
    <mergeCell ref="HJ169:HK169"/>
    <mergeCell ref="L170:M170"/>
    <mergeCell ref="N170:O170"/>
    <mergeCell ref="P170:Q170"/>
    <mergeCell ref="R170:S170"/>
    <mergeCell ref="T170:U170"/>
    <mergeCell ref="V170:W170"/>
    <mergeCell ref="X170:Y170"/>
    <mergeCell ref="Z170:AA170"/>
    <mergeCell ref="AB170:AC170"/>
    <mergeCell ref="AD170:AE170"/>
    <mergeCell ref="AF170:AG170"/>
    <mergeCell ref="AH170:AI170"/>
    <mergeCell ref="AJ170:AK170"/>
    <mergeCell ref="AL170:AM170"/>
    <mergeCell ref="AN170:AO170"/>
    <mergeCell ref="AP170:AQ170"/>
    <mergeCell ref="AR170:AS170"/>
    <mergeCell ref="AT170:AU170"/>
    <mergeCell ref="AV170:AW170"/>
    <mergeCell ref="AX170:AY170"/>
    <mergeCell ref="AZ170:BA170"/>
    <mergeCell ref="BB170:BC170"/>
    <mergeCell ref="BD170:BE170"/>
    <mergeCell ref="BF170:BG170"/>
    <mergeCell ref="BH170:BI170"/>
    <mergeCell ref="BJ170:BK170"/>
    <mergeCell ref="BL170:BM170"/>
    <mergeCell ref="BN170:BO170"/>
    <mergeCell ref="BP170:BQ170"/>
    <mergeCell ref="BR170:BS170"/>
    <mergeCell ref="BT170:BU170"/>
    <mergeCell ref="BV170:BW170"/>
    <mergeCell ref="BX170:BY170"/>
    <mergeCell ref="BZ170:CA170"/>
    <mergeCell ref="CB170:CC170"/>
    <mergeCell ref="CD170:CE170"/>
    <mergeCell ref="CF170:CG170"/>
    <mergeCell ref="CH170:CI170"/>
    <mergeCell ref="CJ170:CK170"/>
    <mergeCell ref="CL170:CM170"/>
    <mergeCell ref="CN170:CO170"/>
    <mergeCell ref="CP170:CQ170"/>
    <mergeCell ref="CR170:CS170"/>
    <mergeCell ref="CT170:CU170"/>
    <mergeCell ref="CV170:CW170"/>
    <mergeCell ref="CX170:CY170"/>
    <mergeCell ref="CZ170:DA170"/>
    <mergeCell ref="DB170:DC170"/>
    <mergeCell ref="DD170:DE170"/>
    <mergeCell ref="DF170:DG170"/>
    <mergeCell ref="DH170:DI170"/>
    <mergeCell ref="DJ170:DK170"/>
    <mergeCell ref="DL170:DM170"/>
    <mergeCell ref="DN170:DO170"/>
    <mergeCell ref="DP170:DQ170"/>
    <mergeCell ref="DR170:DS170"/>
    <mergeCell ref="DT170:DU170"/>
    <mergeCell ref="DV170:DW170"/>
    <mergeCell ref="DX170:DY170"/>
    <mergeCell ref="DZ170:EA170"/>
    <mergeCell ref="EB170:EC170"/>
    <mergeCell ref="ED170:EE170"/>
    <mergeCell ref="EF170:EG170"/>
    <mergeCell ref="EH170:EI170"/>
    <mergeCell ref="EJ170:EK170"/>
    <mergeCell ref="EL170:EM170"/>
    <mergeCell ref="EN170:EO170"/>
    <mergeCell ref="EP170:EQ170"/>
    <mergeCell ref="ER170:ES170"/>
    <mergeCell ref="ET170:EU170"/>
    <mergeCell ref="EV170:EW170"/>
    <mergeCell ref="EX170:EY170"/>
    <mergeCell ref="EZ170:FA170"/>
    <mergeCell ref="FB170:FC170"/>
    <mergeCell ref="FD170:FE170"/>
    <mergeCell ref="FF170:FG170"/>
    <mergeCell ref="FH170:FI170"/>
    <mergeCell ref="FJ170:FK170"/>
    <mergeCell ref="FL170:FM170"/>
    <mergeCell ref="FN170:FO170"/>
    <mergeCell ref="FP170:FQ170"/>
    <mergeCell ref="FR170:FS170"/>
    <mergeCell ref="FT170:FU170"/>
    <mergeCell ref="FV170:FW170"/>
    <mergeCell ref="FX170:FY170"/>
    <mergeCell ref="FZ170:GA170"/>
    <mergeCell ref="GB170:GC170"/>
    <mergeCell ref="GD170:GE170"/>
    <mergeCell ref="GF170:GG170"/>
    <mergeCell ref="GH170:GI170"/>
    <mergeCell ref="GJ170:GK170"/>
    <mergeCell ref="GL170:GM170"/>
    <mergeCell ref="GN170:GO170"/>
    <mergeCell ref="GP170:GQ170"/>
    <mergeCell ref="GR170:GS170"/>
    <mergeCell ref="GT170:GU170"/>
    <mergeCell ref="GV170:GW170"/>
    <mergeCell ref="GX170:GY170"/>
    <mergeCell ref="GZ170:HA170"/>
    <mergeCell ref="HB170:HC170"/>
    <mergeCell ref="HD170:HE170"/>
    <mergeCell ref="HF170:HG170"/>
    <mergeCell ref="HH170:HI170"/>
    <mergeCell ref="HJ170:HK170"/>
    <mergeCell ref="L171:M171"/>
    <mergeCell ref="N171:O171"/>
    <mergeCell ref="P171:Q171"/>
    <mergeCell ref="R171:S171"/>
    <mergeCell ref="T171:U171"/>
    <mergeCell ref="V171:W171"/>
    <mergeCell ref="X171:Y171"/>
    <mergeCell ref="Z171:AA171"/>
    <mergeCell ref="AB171:AC171"/>
    <mergeCell ref="AD171:AE171"/>
    <mergeCell ref="AF171:AG171"/>
    <mergeCell ref="AH171:AI171"/>
    <mergeCell ref="AJ171:AK171"/>
    <mergeCell ref="AL171:AM171"/>
    <mergeCell ref="AN171:AO171"/>
    <mergeCell ref="AP171:AQ171"/>
    <mergeCell ref="AR171:AS171"/>
    <mergeCell ref="AT171:AU171"/>
    <mergeCell ref="AV171:AW171"/>
    <mergeCell ref="AX171:AY171"/>
    <mergeCell ref="AZ171:BA171"/>
    <mergeCell ref="BB171:BC171"/>
    <mergeCell ref="BD171:BE171"/>
    <mergeCell ref="BF171:BG171"/>
    <mergeCell ref="BH171:BI171"/>
    <mergeCell ref="BJ171:BK171"/>
    <mergeCell ref="BL171:BM171"/>
    <mergeCell ref="BN171:BO171"/>
    <mergeCell ref="BP171:BQ171"/>
    <mergeCell ref="BR171:BS171"/>
    <mergeCell ref="BT171:BU171"/>
    <mergeCell ref="BV171:BW171"/>
    <mergeCell ref="BX171:BY171"/>
    <mergeCell ref="BZ171:CA171"/>
    <mergeCell ref="CB171:CC171"/>
    <mergeCell ref="CD171:CE171"/>
    <mergeCell ref="CF171:CG171"/>
    <mergeCell ref="CH171:CI171"/>
    <mergeCell ref="CJ171:CK171"/>
    <mergeCell ref="CL171:CM171"/>
    <mergeCell ref="CN171:CO171"/>
    <mergeCell ref="CP171:CQ171"/>
    <mergeCell ref="CR171:CS171"/>
    <mergeCell ref="CT171:CU171"/>
    <mergeCell ref="CV171:CW171"/>
    <mergeCell ref="CX171:CY171"/>
    <mergeCell ref="CZ171:DA171"/>
    <mergeCell ref="DB171:DC171"/>
    <mergeCell ref="DD171:DE171"/>
    <mergeCell ref="DF171:DG171"/>
    <mergeCell ref="DH171:DI171"/>
    <mergeCell ref="DJ171:DK171"/>
    <mergeCell ref="DL171:DM171"/>
    <mergeCell ref="DN171:DO171"/>
    <mergeCell ref="DP171:DQ171"/>
    <mergeCell ref="DR171:DS171"/>
    <mergeCell ref="DT171:DU171"/>
    <mergeCell ref="DV171:DW171"/>
    <mergeCell ref="DX171:DY171"/>
    <mergeCell ref="DZ171:EA171"/>
    <mergeCell ref="EB171:EC171"/>
    <mergeCell ref="ED171:EE171"/>
    <mergeCell ref="EF171:EG171"/>
    <mergeCell ref="EH171:EI171"/>
    <mergeCell ref="EJ171:EK171"/>
    <mergeCell ref="EL171:EM171"/>
    <mergeCell ref="EN171:EO171"/>
    <mergeCell ref="EP171:EQ171"/>
    <mergeCell ref="ER171:ES171"/>
    <mergeCell ref="ET171:EU171"/>
    <mergeCell ref="EV171:EW171"/>
    <mergeCell ref="EX171:EY171"/>
    <mergeCell ref="EZ171:FA171"/>
    <mergeCell ref="FB171:FC171"/>
    <mergeCell ref="FD171:FE171"/>
    <mergeCell ref="FF171:FG171"/>
    <mergeCell ref="FH171:FI171"/>
    <mergeCell ref="FJ171:FK171"/>
    <mergeCell ref="FL171:FM171"/>
    <mergeCell ref="FN171:FO171"/>
    <mergeCell ref="FP171:FQ171"/>
    <mergeCell ref="FR171:FS171"/>
    <mergeCell ref="FT171:FU171"/>
    <mergeCell ref="FV171:FW171"/>
    <mergeCell ref="FX171:FY171"/>
    <mergeCell ref="FZ171:GA171"/>
    <mergeCell ref="GB171:GC171"/>
    <mergeCell ref="GD171:GE171"/>
    <mergeCell ref="GF171:GG171"/>
    <mergeCell ref="GH171:GI171"/>
    <mergeCell ref="GJ171:GK171"/>
    <mergeCell ref="GL171:GM171"/>
    <mergeCell ref="GN171:GO171"/>
    <mergeCell ref="GP171:GQ171"/>
    <mergeCell ref="GR171:GS171"/>
    <mergeCell ref="GT171:GU171"/>
    <mergeCell ref="GV171:GW171"/>
    <mergeCell ref="GX171:GY171"/>
    <mergeCell ref="GZ171:HA171"/>
    <mergeCell ref="HB171:HC171"/>
    <mergeCell ref="HD171:HE171"/>
    <mergeCell ref="HF171:HG171"/>
    <mergeCell ref="HH171:HI171"/>
    <mergeCell ref="HJ171:HK171"/>
    <mergeCell ref="L172:M172"/>
    <mergeCell ref="N172:O172"/>
    <mergeCell ref="P172:Q172"/>
    <mergeCell ref="R172:S172"/>
    <mergeCell ref="T172:U172"/>
    <mergeCell ref="V172:W172"/>
    <mergeCell ref="X172:Y172"/>
    <mergeCell ref="Z172:AA172"/>
    <mergeCell ref="AB172:AC172"/>
    <mergeCell ref="AD172:AE172"/>
    <mergeCell ref="AF172:AG172"/>
    <mergeCell ref="AH172:AI172"/>
    <mergeCell ref="AJ172:AK172"/>
    <mergeCell ref="AL172:AM172"/>
    <mergeCell ref="AN172:AO172"/>
    <mergeCell ref="AP172:AQ172"/>
    <mergeCell ref="AR172:AS172"/>
    <mergeCell ref="AT172:AU172"/>
    <mergeCell ref="AV172:AW172"/>
    <mergeCell ref="AX172:AY172"/>
    <mergeCell ref="AZ172:BA172"/>
    <mergeCell ref="BB172:BC172"/>
    <mergeCell ref="BD172:BE172"/>
    <mergeCell ref="BF172:BG172"/>
    <mergeCell ref="BH172:BI172"/>
    <mergeCell ref="BJ172:BK172"/>
    <mergeCell ref="BL172:BM172"/>
    <mergeCell ref="BN172:BO172"/>
    <mergeCell ref="BP172:BQ172"/>
    <mergeCell ref="BR172:BS172"/>
    <mergeCell ref="BT172:BU172"/>
    <mergeCell ref="BV172:BW172"/>
    <mergeCell ref="BX172:BY172"/>
    <mergeCell ref="BZ172:CA172"/>
    <mergeCell ref="CB172:CC172"/>
    <mergeCell ref="CD172:CE172"/>
    <mergeCell ref="CF172:CG172"/>
    <mergeCell ref="CH172:CI172"/>
    <mergeCell ref="CJ172:CK172"/>
    <mergeCell ref="CL172:CM172"/>
    <mergeCell ref="CN172:CO172"/>
    <mergeCell ref="CP172:CQ172"/>
    <mergeCell ref="CR172:CS172"/>
    <mergeCell ref="CT172:CU172"/>
    <mergeCell ref="CV172:CW172"/>
    <mergeCell ref="CX172:CY172"/>
    <mergeCell ref="CZ172:DA172"/>
    <mergeCell ref="DB172:DC172"/>
    <mergeCell ref="DD172:DE172"/>
    <mergeCell ref="DF172:DG172"/>
    <mergeCell ref="DH172:DI172"/>
    <mergeCell ref="DJ172:DK172"/>
    <mergeCell ref="DL172:DM172"/>
    <mergeCell ref="DN172:DO172"/>
    <mergeCell ref="DP172:DQ172"/>
    <mergeCell ref="DR172:DS172"/>
    <mergeCell ref="DT172:DU172"/>
    <mergeCell ref="DV172:DW172"/>
    <mergeCell ref="DX172:DY172"/>
    <mergeCell ref="DZ172:EA172"/>
    <mergeCell ref="EB172:EC172"/>
    <mergeCell ref="ED172:EE172"/>
    <mergeCell ref="EF172:EG172"/>
    <mergeCell ref="EH172:EI172"/>
    <mergeCell ref="EJ172:EK172"/>
    <mergeCell ref="EL172:EM172"/>
    <mergeCell ref="EN172:EO172"/>
    <mergeCell ref="EP172:EQ172"/>
    <mergeCell ref="ER172:ES172"/>
    <mergeCell ref="ET172:EU172"/>
    <mergeCell ref="EV172:EW172"/>
    <mergeCell ref="EX172:EY172"/>
    <mergeCell ref="EZ172:FA172"/>
    <mergeCell ref="FB172:FC172"/>
    <mergeCell ref="FD172:FE172"/>
    <mergeCell ref="FF172:FG172"/>
    <mergeCell ref="FH172:FI172"/>
    <mergeCell ref="FJ172:FK172"/>
    <mergeCell ref="FL172:FM172"/>
    <mergeCell ref="FN172:FO172"/>
    <mergeCell ref="FP172:FQ172"/>
    <mergeCell ref="FR172:FS172"/>
    <mergeCell ref="FT172:FU172"/>
    <mergeCell ref="FV172:FW172"/>
    <mergeCell ref="FX172:FY172"/>
    <mergeCell ref="FZ172:GA172"/>
    <mergeCell ref="GB172:GC172"/>
    <mergeCell ref="GD172:GE172"/>
    <mergeCell ref="GF172:GG172"/>
    <mergeCell ref="GH172:GI172"/>
    <mergeCell ref="GJ172:GK172"/>
    <mergeCell ref="GL172:GM172"/>
    <mergeCell ref="GN172:GO172"/>
    <mergeCell ref="GP172:GQ172"/>
    <mergeCell ref="GR172:GS172"/>
    <mergeCell ref="GT172:GU172"/>
    <mergeCell ref="GV172:GW172"/>
    <mergeCell ref="GX172:GY172"/>
    <mergeCell ref="GZ172:HA172"/>
    <mergeCell ref="HB172:HC172"/>
    <mergeCell ref="HD172:HE172"/>
    <mergeCell ref="HF172:HG172"/>
    <mergeCell ref="HH172:HI172"/>
    <mergeCell ref="HJ172:HK172"/>
    <mergeCell ref="L173:M173"/>
    <mergeCell ref="N173:O173"/>
    <mergeCell ref="P173:Q173"/>
    <mergeCell ref="R173:S173"/>
    <mergeCell ref="T173:U173"/>
    <mergeCell ref="V173:W173"/>
    <mergeCell ref="X173:Y173"/>
    <mergeCell ref="Z173:AA173"/>
    <mergeCell ref="AB173:AC173"/>
    <mergeCell ref="AD173:AE173"/>
    <mergeCell ref="AF173:AG173"/>
    <mergeCell ref="AH173:AI173"/>
    <mergeCell ref="AJ173:AK173"/>
    <mergeCell ref="AL173:AM173"/>
    <mergeCell ref="AN173:AO173"/>
    <mergeCell ref="AP173:AQ173"/>
    <mergeCell ref="AR173:AS173"/>
    <mergeCell ref="AT173:AU173"/>
    <mergeCell ref="AV173:AW173"/>
    <mergeCell ref="AX173:AY173"/>
    <mergeCell ref="AZ173:BA173"/>
    <mergeCell ref="BB173:BC173"/>
    <mergeCell ref="BD173:BE173"/>
    <mergeCell ref="BF173:BG173"/>
    <mergeCell ref="BH173:BI173"/>
    <mergeCell ref="BJ173:BK173"/>
    <mergeCell ref="BL173:BM173"/>
    <mergeCell ref="BN173:BO173"/>
    <mergeCell ref="BP173:BQ173"/>
    <mergeCell ref="BR173:BS173"/>
    <mergeCell ref="BT173:BU173"/>
    <mergeCell ref="BV173:BW173"/>
    <mergeCell ref="BX173:BY173"/>
    <mergeCell ref="BZ173:CA173"/>
    <mergeCell ref="CB173:CC173"/>
    <mergeCell ref="CD173:CE173"/>
    <mergeCell ref="CF173:CG173"/>
    <mergeCell ref="CH173:CI173"/>
    <mergeCell ref="CJ173:CK173"/>
    <mergeCell ref="CL173:CM173"/>
    <mergeCell ref="CN173:CO173"/>
    <mergeCell ref="CP173:CQ173"/>
    <mergeCell ref="CR173:CS173"/>
    <mergeCell ref="CT173:CU173"/>
    <mergeCell ref="CV173:CW173"/>
    <mergeCell ref="CX173:CY173"/>
    <mergeCell ref="CZ173:DA173"/>
    <mergeCell ref="DB173:DC173"/>
    <mergeCell ref="DD173:DE173"/>
    <mergeCell ref="DF173:DG173"/>
    <mergeCell ref="DH173:DI173"/>
    <mergeCell ref="DJ173:DK173"/>
    <mergeCell ref="DL173:DM173"/>
    <mergeCell ref="DN173:DO173"/>
    <mergeCell ref="DP173:DQ173"/>
    <mergeCell ref="DR173:DS173"/>
    <mergeCell ref="DT173:DU173"/>
    <mergeCell ref="DV173:DW173"/>
    <mergeCell ref="DX173:DY173"/>
    <mergeCell ref="DZ173:EA173"/>
    <mergeCell ref="EB173:EC173"/>
    <mergeCell ref="ED173:EE173"/>
    <mergeCell ref="EF173:EG173"/>
    <mergeCell ref="EH173:EI173"/>
    <mergeCell ref="EJ173:EK173"/>
    <mergeCell ref="EL173:EM173"/>
    <mergeCell ref="EN173:EO173"/>
    <mergeCell ref="EP173:EQ173"/>
    <mergeCell ref="ER173:ES173"/>
    <mergeCell ref="ET173:EU173"/>
    <mergeCell ref="EV173:EW173"/>
    <mergeCell ref="EX173:EY173"/>
    <mergeCell ref="EZ173:FA173"/>
    <mergeCell ref="FB173:FC173"/>
    <mergeCell ref="FD173:FE173"/>
    <mergeCell ref="FF173:FG173"/>
    <mergeCell ref="FH173:FI173"/>
    <mergeCell ref="FJ173:FK173"/>
    <mergeCell ref="FL173:FM173"/>
    <mergeCell ref="FN173:FO173"/>
    <mergeCell ref="FP173:FQ173"/>
    <mergeCell ref="FR173:FS173"/>
    <mergeCell ref="FT173:FU173"/>
    <mergeCell ref="FV173:FW173"/>
    <mergeCell ref="FX173:FY173"/>
    <mergeCell ref="FZ173:GA173"/>
    <mergeCell ref="GB173:GC173"/>
    <mergeCell ref="GD173:GE173"/>
    <mergeCell ref="GF173:GG173"/>
    <mergeCell ref="GH173:GI173"/>
    <mergeCell ref="GJ173:GK173"/>
    <mergeCell ref="GL173:GM173"/>
    <mergeCell ref="GN173:GO173"/>
    <mergeCell ref="GP173:GQ173"/>
    <mergeCell ref="GR173:GS173"/>
    <mergeCell ref="GT173:GU173"/>
    <mergeCell ref="GV173:GW173"/>
    <mergeCell ref="GX173:GY173"/>
    <mergeCell ref="GZ173:HA173"/>
    <mergeCell ref="HB173:HC173"/>
    <mergeCell ref="HD173:HE173"/>
    <mergeCell ref="HF173:HG173"/>
    <mergeCell ref="HH173:HI173"/>
    <mergeCell ref="HJ173:HK173"/>
    <mergeCell ref="L174:M174"/>
    <mergeCell ref="N174:O174"/>
    <mergeCell ref="P174:Q174"/>
    <mergeCell ref="R174:S174"/>
    <mergeCell ref="T174:U174"/>
    <mergeCell ref="V174:W174"/>
    <mergeCell ref="X174:Y174"/>
    <mergeCell ref="Z174:AA174"/>
    <mergeCell ref="AB174:AC174"/>
    <mergeCell ref="AD174:AE174"/>
    <mergeCell ref="AF174:AG174"/>
    <mergeCell ref="AH174:AI174"/>
    <mergeCell ref="AJ174:AK174"/>
    <mergeCell ref="AL174:AM174"/>
    <mergeCell ref="AN174:AO174"/>
    <mergeCell ref="AP174:AQ174"/>
    <mergeCell ref="AR174:AS174"/>
    <mergeCell ref="AT174:AU174"/>
    <mergeCell ref="AV174:AW174"/>
    <mergeCell ref="AX174:AY174"/>
    <mergeCell ref="AZ174:BA174"/>
    <mergeCell ref="BB174:BC174"/>
    <mergeCell ref="BD174:BE174"/>
    <mergeCell ref="BF174:BG174"/>
    <mergeCell ref="BH174:BI174"/>
    <mergeCell ref="BJ174:BK174"/>
    <mergeCell ref="BL174:BM174"/>
    <mergeCell ref="BN174:BO174"/>
    <mergeCell ref="BP174:BQ174"/>
    <mergeCell ref="BR174:BS174"/>
    <mergeCell ref="BT174:BU174"/>
    <mergeCell ref="BV174:BW174"/>
    <mergeCell ref="BX174:BY174"/>
    <mergeCell ref="BZ174:CA174"/>
    <mergeCell ref="CB174:CC174"/>
    <mergeCell ref="CD174:CE174"/>
    <mergeCell ref="CF174:CG174"/>
    <mergeCell ref="CH174:CI174"/>
    <mergeCell ref="CJ174:CK174"/>
    <mergeCell ref="CL174:CM174"/>
    <mergeCell ref="CN174:CO174"/>
    <mergeCell ref="CP174:CQ174"/>
    <mergeCell ref="CR174:CS174"/>
    <mergeCell ref="CT174:CU174"/>
    <mergeCell ref="CV174:CW174"/>
    <mergeCell ref="CX174:CY174"/>
    <mergeCell ref="CZ174:DA174"/>
    <mergeCell ref="DB174:DC174"/>
    <mergeCell ref="DD174:DE174"/>
    <mergeCell ref="DF174:DG174"/>
    <mergeCell ref="DH174:DI174"/>
    <mergeCell ref="DJ174:DK174"/>
    <mergeCell ref="DL174:DM174"/>
    <mergeCell ref="DN174:DO174"/>
    <mergeCell ref="DP174:DQ174"/>
    <mergeCell ref="DR174:DS174"/>
    <mergeCell ref="DT174:DU174"/>
    <mergeCell ref="DV174:DW174"/>
    <mergeCell ref="DX174:DY174"/>
    <mergeCell ref="DZ174:EA174"/>
    <mergeCell ref="EB174:EC174"/>
    <mergeCell ref="ED174:EE174"/>
    <mergeCell ref="EF174:EG174"/>
    <mergeCell ref="EH174:EI174"/>
    <mergeCell ref="EJ174:EK174"/>
    <mergeCell ref="EL174:EM174"/>
    <mergeCell ref="EN174:EO174"/>
    <mergeCell ref="EP174:EQ174"/>
    <mergeCell ref="ER174:ES174"/>
    <mergeCell ref="ET174:EU174"/>
    <mergeCell ref="EV174:EW174"/>
    <mergeCell ref="EX174:EY174"/>
    <mergeCell ref="EZ174:FA174"/>
    <mergeCell ref="FB174:FC174"/>
    <mergeCell ref="FD174:FE174"/>
    <mergeCell ref="FF174:FG174"/>
    <mergeCell ref="FH174:FI174"/>
    <mergeCell ref="FJ174:FK174"/>
    <mergeCell ref="FL174:FM174"/>
    <mergeCell ref="FN174:FO174"/>
    <mergeCell ref="FP174:FQ174"/>
    <mergeCell ref="FR174:FS174"/>
    <mergeCell ref="FT174:FU174"/>
    <mergeCell ref="FV174:FW174"/>
    <mergeCell ref="FX174:FY174"/>
    <mergeCell ref="FZ174:GA174"/>
    <mergeCell ref="GB174:GC174"/>
    <mergeCell ref="GD174:GE174"/>
    <mergeCell ref="GF174:GG174"/>
    <mergeCell ref="GH174:GI174"/>
    <mergeCell ref="GJ174:GK174"/>
    <mergeCell ref="GL174:GM174"/>
    <mergeCell ref="GN174:GO174"/>
    <mergeCell ref="GP174:GQ174"/>
    <mergeCell ref="GR174:GS174"/>
    <mergeCell ref="GT174:GU174"/>
    <mergeCell ref="GV174:GW174"/>
    <mergeCell ref="GX174:GY174"/>
    <mergeCell ref="GZ174:HA174"/>
    <mergeCell ref="HB174:HC174"/>
    <mergeCell ref="HD174:HE174"/>
    <mergeCell ref="HF174:HG174"/>
    <mergeCell ref="HH174:HI174"/>
    <mergeCell ref="HJ174:HK174"/>
    <mergeCell ref="L175:M175"/>
    <mergeCell ref="N175:O175"/>
    <mergeCell ref="P175:Q175"/>
    <mergeCell ref="R175:S175"/>
    <mergeCell ref="T175:U175"/>
    <mergeCell ref="V175:W175"/>
    <mergeCell ref="X175:Y175"/>
    <mergeCell ref="Z175:AA175"/>
    <mergeCell ref="AB175:AC175"/>
    <mergeCell ref="AD175:AE175"/>
    <mergeCell ref="AF175:AG175"/>
    <mergeCell ref="AH175:AI175"/>
    <mergeCell ref="AJ175:AK175"/>
    <mergeCell ref="AL175:AM175"/>
    <mergeCell ref="AN175:AO175"/>
    <mergeCell ref="AP175:AQ175"/>
    <mergeCell ref="AR175:AS175"/>
    <mergeCell ref="CD175:CE175"/>
    <mergeCell ref="CF175:CG175"/>
    <mergeCell ref="CH175:CI175"/>
    <mergeCell ref="CJ175:CK175"/>
    <mergeCell ref="CL175:CM175"/>
    <mergeCell ref="CN175:CO175"/>
    <mergeCell ref="CP175:CQ175"/>
    <mergeCell ref="CR175:CS175"/>
    <mergeCell ref="L176:S176"/>
    <mergeCell ref="T176:AA176"/>
    <mergeCell ref="AB176:AI176"/>
    <mergeCell ref="AJ176:AS176"/>
    <mergeCell ref="AT176:BA176"/>
    <mergeCell ref="BB176:BI176"/>
    <mergeCell ref="BJ176:BS176"/>
    <mergeCell ref="BT176:CA176"/>
    <mergeCell ref="CB176:CI176"/>
    <mergeCell ref="CJ176:CS176"/>
    <mergeCell ref="CT176:DA176"/>
    <mergeCell ref="DB176:DK176"/>
    <mergeCell ref="DL176:DS176"/>
    <mergeCell ref="DT176:EA176"/>
    <mergeCell ref="EB176:EI176"/>
    <mergeCell ref="EJ176:ES176"/>
    <mergeCell ref="ET176:FA176"/>
    <mergeCell ref="FB176:FK176"/>
    <mergeCell ref="FL176:FS176"/>
    <mergeCell ref="FT176:GC176"/>
    <mergeCell ref="GD176:GK176"/>
    <mergeCell ref="GL176:GS176"/>
    <mergeCell ref="GT176:HA176"/>
    <mergeCell ref="HB176:HI176"/>
    <mergeCell ref="HJ176:HK176"/>
    <mergeCell ref="A177:A184"/>
    <mergeCell ref="B177:B184"/>
    <mergeCell ref="C177:C184"/>
    <mergeCell ref="D177:D184"/>
    <mergeCell ref="E177:E184"/>
    <mergeCell ref="F177:F184"/>
    <mergeCell ref="G177:G184"/>
    <mergeCell ref="I177:I184"/>
    <mergeCell ref="J177:J184"/>
    <mergeCell ref="L177:M177"/>
    <mergeCell ref="N177:O177"/>
    <mergeCell ref="P177:Q177"/>
    <mergeCell ref="R177:S177"/>
    <mergeCell ref="T177:U177"/>
    <mergeCell ref="V177:W177"/>
    <mergeCell ref="X177:Y177"/>
    <mergeCell ref="Z177:AA177"/>
    <mergeCell ref="AB177:AC177"/>
    <mergeCell ref="AD177:AE177"/>
    <mergeCell ref="AF177:AG177"/>
    <mergeCell ref="AH177:AI177"/>
    <mergeCell ref="AJ177:AK177"/>
    <mergeCell ref="AL177:AM177"/>
    <mergeCell ref="AN177:AO177"/>
    <mergeCell ref="AP177:AQ177"/>
    <mergeCell ref="AR177:AS177"/>
    <mergeCell ref="AT177:AU177"/>
    <mergeCell ref="AV177:AW177"/>
    <mergeCell ref="AX177:AY177"/>
    <mergeCell ref="AZ177:BA177"/>
    <mergeCell ref="BB177:BC177"/>
    <mergeCell ref="BD177:BE177"/>
    <mergeCell ref="BF177:BG177"/>
    <mergeCell ref="BH177:BI177"/>
    <mergeCell ref="BJ177:BK177"/>
    <mergeCell ref="BL177:BM177"/>
    <mergeCell ref="BN177:BO177"/>
    <mergeCell ref="BP177:BQ177"/>
    <mergeCell ref="BR177:BS177"/>
    <mergeCell ref="BT177:BU177"/>
    <mergeCell ref="BV177:BW177"/>
    <mergeCell ref="BX177:BY177"/>
    <mergeCell ref="BZ177:CA177"/>
    <mergeCell ref="CB177:CC177"/>
    <mergeCell ref="CD177:CE177"/>
    <mergeCell ref="CF177:CG177"/>
    <mergeCell ref="CH177:CI177"/>
    <mergeCell ref="CJ177:CK177"/>
    <mergeCell ref="CL177:CM177"/>
    <mergeCell ref="CN177:CO177"/>
    <mergeCell ref="CP177:CQ177"/>
    <mergeCell ref="CR177:CS177"/>
    <mergeCell ref="CT177:CU177"/>
    <mergeCell ref="CV177:CW177"/>
    <mergeCell ref="CX177:CY177"/>
    <mergeCell ref="CZ177:DA177"/>
    <mergeCell ref="DB177:DC177"/>
    <mergeCell ref="DD177:DE177"/>
    <mergeCell ref="DF177:DG177"/>
    <mergeCell ref="DH177:DI177"/>
    <mergeCell ref="DJ177:DK177"/>
    <mergeCell ref="DL177:DM177"/>
    <mergeCell ref="DN177:DO177"/>
    <mergeCell ref="DP177:DQ177"/>
    <mergeCell ref="DR177:DS177"/>
    <mergeCell ref="DT177:DU177"/>
    <mergeCell ref="DV177:DW177"/>
    <mergeCell ref="DX177:DY177"/>
    <mergeCell ref="DZ177:EA177"/>
    <mergeCell ref="EB177:EC177"/>
    <mergeCell ref="ED177:EE177"/>
    <mergeCell ref="EF177:EG177"/>
    <mergeCell ref="EH177:EI177"/>
    <mergeCell ref="EJ177:EK177"/>
    <mergeCell ref="EL177:EM177"/>
    <mergeCell ref="EN177:EO177"/>
    <mergeCell ref="EP177:EQ177"/>
    <mergeCell ref="ER177:ES177"/>
    <mergeCell ref="ET177:EU177"/>
    <mergeCell ref="EV177:EW177"/>
    <mergeCell ref="EX177:EY177"/>
    <mergeCell ref="EZ177:FA177"/>
    <mergeCell ref="FB177:FC177"/>
    <mergeCell ref="FD177:FE177"/>
    <mergeCell ref="FF177:FG177"/>
    <mergeCell ref="FH177:FI177"/>
    <mergeCell ref="FJ177:FK177"/>
    <mergeCell ref="FL177:FM177"/>
    <mergeCell ref="FN177:FO177"/>
    <mergeCell ref="FP177:FQ177"/>
    <mergeCell ref="FR177:FS177"/>
    <mergeCell ref="FT177:FU177"/>
    <mergeCell ref="FV177:FW177"/>
    <mergeCell ref="FX177:FY177"/>
    <mergeCell ref="FZ177:GA177"/>
    <mergeCell ref="GB177:GC177"/>
    <mergeCell ref="GD177:GE177"/>
    <mergeCell ref="GF177:GG177"/>
    <mergeCell ref="GH177:GI177"/>
    <mergeCell ref="GJ177:GK177"/>
    <mergeCell ref="GL177:GM177"/>
    <mergeCell ref="GN177:GO177"/>
    <mergeCell ref="GP177:GQ177"/>
    <mergeCell ref="GR177:GS177"/>
    <mergeCell ref="GT177:GU177"/>
    <mergeCell ref="GV177:GW177"/>
    <mergeCell ref="GX177:GY177"/>
    <mergeCell ref="GZ177:HA177"/>
    <mergeCell ref="HB177:HC177"/>
    <mergeCell ref="HD177:HE177"/>
    <mergeCell ref="HF177:HG177"/>
    <mergeCell ref="HH177:HI177"/>
    <mergeCell ref="HJ177:HK177"/>
    <mergeCell ref="L178:M178"/>
    <mergeCell ref="N178:O178"/>
    <mergeCell ref="P178:Q178"/>
    <mergeCell ref="R178:S178"/>
    <mergeCell ref="T178:U178"/>
    <mergeCell ref="V178:W178"/>
    <mergeCell ref="X178:Y178"/>
    <mergeCell ref="Z178:AA178"/>
    <mergeCell ref="AB178:AC178"/>
    <mergeCell ref="AD178:AE178"/>
    <mergeCell ref="AF178:AG178"/>
    <mergeCell ref="AH178:AI178"/>
    <mergeCell ref="AJ178:AK178"/>
    <mergeCell ref="AL178:AM178"/>
    <mergeCell ref="AN178:AO178"/>
    <mergeCell ref="AP178:AQ178"/>
    <mergeCell ref="AR178:AS178"/>
    <mergeCell ref="AT178:AU178"/>
    <mergeCell ref="AV178:AW178"/>
    <mergeCell ref="AX178:AY178"/>
    <mergeCell ref="AZ178:BA178"/>
    <mergeCell ref="BB178:BC178"/>
    <mergeCell ref="BD178:BE178"/>
    <mergeCell ref="BF178:BG178"/>
    <mergeCell ref="BH178:BI178"/>
    <mergeCell ref="BJ178:BK178"/>
    <mergeCell ref="BL178:BM178"/>
    <mergeCell ref="BN178:BO178"/>
    <mergeCell ref="BP178:BQ178"/>
    <mergeCell ref="BR178:BS178"/>
    <mergeCell ref="BT178:BU178"/>
    <mergeCell ref="BV178:BW178"/>
    <mergeCell ref="BX178:BY178"/>
    <mergeCell ref="BZ178:CA178"/>
    <mergeCell ref="CB178:CC178"/>
    <mergeCell ref="CD178:CE178"/>
    <mergeCell ref="CF178:CG178"/>
    <mergeCell ref="CH178:CI178"/>
    <mergeCell ref="CJ178:CK178"/>
    <mergeCell ref="CL178:CM178"/>
    <mergeCell ref="CN178:CO178"/>
    <mergeCell ref="CP178:CQ178"/>
    <mergeCell ref="CR178:CS178"/>
    <mergeCell ref="CT178:CU178"/>
    <mergeCell ref="CV178:CW178"/>
    <mergeCell ref="CX178:CY178"/>
    <mergeCell ref="CZ178:DA178"/>
    <mergeCell ref="DB178:DC178"/>
    <mergeCell ref="DD178:DE178"/>
    <mergeCell ref="DF178:DG178"/>
    <mergeCell ref="DH178:DI178"/>
    <mergeCell ref="DJ178:DK178"/>
    <mergeCell ref="DL178:DM178"/>
    <mergeCell ref="DN178:DO178"/>
    <mergeCell ref="DP178:DQ178"/>
    <mergeCell ref="DR178:DS178"/>
    <mergeCell ref="DT178:DU178"/>
    <mergeCell ref="DV178:DW178"/>
    <mergeCell ref="DX178:DY178"/>
    <mergeCell ref="DZ178:EA178"/>
    <mergeCell ref="EB178:EC178"/>
    <mergeCell ref="ED178:EE178"/>
    <mergeCell ref="EF178:EG178"/>
    <mergeCell ref="EH178:EI178"/>
    <mergeCell ref="EJ178:EK178"/>
    <mergeCell ref="EL178:EM178"/>
    <mergeCell ref="EN178:EO178"/>
    <mergeCell ref="EP178:EQ178"/>
    <mergeCell ref="ER178:ES178"/>
    <mergeCell ref="ET178:EU178"/>
    <mergeCell ref="EV178:EW178"/>
    <mergeCell ref="EX178:EY178"/>
    <mergeCell ref="EZ178:FA178"/>
    <mergeCell ref="FB178:FC178"/>
    <mergeCell ref="FD178:FE178"/>
    <mergeCell ref="FF178:FG178"/>
    <mergeCell ref="FH178:FI178"/>
    <mergeCell ref="FJ178:FK178"/>
    <mergeCell ref="FL178:FM178"/>
    <mergeCell ref="FN178:FO178"/>
    <mergeCell ref="FP178:FQ178"/>
    <mergeCell ref="FR178:FS178"/>
    <mergeCell ref="FT178:FU178"/>
    <mergeCell ref="FV178:FW178"/>
    <mergeCell ref="FX178:FY178"/>
    <mergeCell ref="FZ178:GA178"/>
    <mergeCell ref="GB178:GC178"/>
    <mergeCell ref="GD178:GE178"/>
    <mergeCell ref="GF178:GG178"/>
    <mergeCell ref="GH178:GI178"/>
    <mergeCell ref="GJ178:GK178"/>
    <mergeCell ref="GL178:GM178"/>
    <mergeCell ref="GN178:GO178"/>
    <mergeCell ref="GP178:GQ178"/>
    <mergeCell ref="GR178:GS178"/>
    <mergeCell ref="GT178:GU178"/>
    <mergeCell ref="GV178:GW178"/>
    <mergeCell ref="GX178:GY178"/>
    <mergeCell ref="GZ178:HA178"/>
    <mergeCell ref="HB178:HC178"/>
    <mergeCell ref="HD178:HE178"/>
    <mergeCell ref="HF178:HG178"/>
    <mergeCell ref="HH178:HI178"/>
    <mergeCell ref="HJ178:HK178"/>
    <mergeCell ref="L179:M179"/>
    <mergeCell ref="N179:O179"/>
    <mergeCell ref="P179:Q179"/>
    <mergeCell ref="R179:S179"/>
    <mergeCell ref="T179:U179"/>
    <mergeCell ref="V179:W179"/>
    <mergeCell ref="X179:Y179"/>
    <mergeCell ref="Z179:AA179"/>
    <mergeCell ref="AB179:AC179"/>
    <mergeCell ref="AD179:AE179"/>
    <mergeCell ref="AF179:AG179"/>
    <mergeCell ref="AH179:AI179"/>
    <mergeCell ref="AJ179:AK179"/>
    <mergeCell ref="AL179:AM179"/>
    <mergeCell ref="AN179:AO179"/>
    <mergeCell ref="AP179:AQ179"/>
    <mergeCell ref="AR179:AS179"/>
    <mergeCell ref="AT179:AU179"/>
    <mergeCell ref="AV179:AW179"/>
    <mergeCell ref="AX179:AY179"/>
    <mergeCell ref="AZ179:BA179"/>
    <mergeCell ref="BB179:BC179"/>
    <mergeCell ref="BD179:BE179"/>
    <mergeCell ref="BF179:BG179"/>
    <mergeCell ref="BH179:BI179"/>
    <mergeCell ref="BJ179:BK179"/>
    <mergeCell ref="BL179:BM179"/>
    <mergeCell ref="BN179:BO179"/>
    <mergeCell ref="BP179:BQ179"/>
    <mergeCell ref="BR179:BS179"/>
    <mergeCell ref="BT179:BU179"/>
    <mergeCell ref="BV179:BW179"/>
    <mergeCell ref="BX179:BY179"/>
    <mergeCell ref="BZ179:CA179"/>
    <mergeCell ref="CB179:CC179"/>
    <mergeCell ref="CD179:CE179"/>
    <mergeCell ref="CF179:CG179"/>
    <mergeCell ref="CH179:CI179"/>
    <mergeCell ref="CJ179:CK179"/>
    <mergeCell ref="CL179:CM179"/>
    <mergeCell ref="CN179:CO179"/>
    <mergeCell ref="CP179:CQ179"/>
    <mergeCell ref="CR179:CS179"/>
    <mergeCell ref="CT179:CU179"/>
    <mergeCell ref="CV179:CW179"/>
    <mergeCell ref="CX179:CY179"/>
    <mergeCell ref="CZ179:DA179"/>
    <mergeCell ref="DB179:DC179"/>
    <mergeCell ref="DD179:DE179"/>
    <mergeCell ref="DF179:DG179"/>
    <mergeCell ref="DH179:DI179"/>
    <mergeCell ref="DJ179:DK179"/>
    <mergeCell ref="DL179:DM179"/>
    <mergeCell ref="DN179:DO179"/>
    <mergeCell ref="DP179:DQ179"/>
    <mergeCell ref="DR179:DS179"/>
    <mergeCell ref="DT179:DU179"/>
    <mergeCell ref="DV179:DW179"/>
    <mergeCell ref="DX179:DY179"/>
    <mergeCell ref="DZ179:EA179"/>
    <mergeCell ref="EB179:EC179"/>
    <mergeCell ref="ED179:EE179"/>
    <mergeCell ref="EF179:EG179"/>
    <mergeCell ref="EH179:EI179"/>
    <mergeCell ref="EJ179:EK179"/>
    <mergeCell ref="EL179:EM179"/>
    <mergeCell ref="EN179:EO179"/>
    <mergeCell ref="EP179:EQ179"/>
    <mergeCell ref="ER179:ES179"/>
    <mergeCell ref="ET179:EU179"/>
    <mergeCell ref="EV179:EW179"/>
    <mergeCell ref="EX179:EY179"/>
    <mergeCell ref="EZ179:FA179"/>
    <mergeCell ref="FB179:FC179"/>
    <mergeCell ref="FD179:FE179"/>
    <mergeCell ref="FF179:FG179"/>
    <mergeCell ref="FH179:FI179"/>
    <mergeCell ref="FJ179:FK179"/>
    <mergeCell ref="FL179:FM179"/>
    <mergeCell ref="FN179:FO179"/>
    <mergeCell ref="FP179:FQ179"/>
    <mergeCell ref="FR179:FS179"/>
    <mergeCell ref="FT179:FU179"/>
    <mergeCell ref="FV179:FW179"/>
    <mergeCell ref="FX179:FY179"/>
    <mergeCell ref="FZ179:GA179"/>
    <mergeCell ref="GB179:GC179"/>
    <mergeCell ref="GD179:GE179"/>
    <mergeCell ref="GF179:GG179"/>
    <mergeCell ref="GH179:GI179"/>
    <mergeCell ref="GJ179:GK179"/>
    <mergeCell ref="GL179:GM179"/>
    <mergeCell ref="GN179:GO179"/>
    <mergeCell ref="GP179:GQ179"/>
    <mergeCell ref="GR179:GS179"/>
    <mergeCell ref="GT179:GU179"/>
    <mergeCell ref="GV179:GW179"/>
    <mergeCell ref="GX179:GY179"/>
    <mergeCell ref="GZ179:HA179"/>
    <mergeCell ref="HB179:HC179"/>
    <mergeCell ref="HD179:HE179"/>
    <mergeCell ref="HF179:HG179"/>
    <mergeCell ref="HH179:HI179"/>
    <mergeCell ref="HJ179:HK179"/>
    <mergeCell ref="L180:M180"/>
    <mergeCell ref="N180:O180"/>
    <mergeCell ref="P180:Q180"/>
    <mergeCell ref="R180:S180"/>
    <mergeCell ref="T180:U180"/>
    <mergeCell ref="V180:W180"/>
    <mergeCell ref="X180:Y180"/>
    <mergeCell ref="Z180:AA180"/>
    <mergeCell ref="AB180:AC180"/>
    <mergeCell ref="AD180:AE180"/>
    <mergeCell ref="AF180:AG180"/>
    <mergeCell ref="AH180:AI180"/>
    <mergeCell ref="AJ180:AK180"/>
    <mergeCell ref="AL180:AM180"/>
    <mergeCell ref="AN180:AO180"/>
    <mergeCell ref="AP180:AQ180"/>
    <mergeCell ref="AR180:AS180"/>
    <mergeCell ref="AT180:AU180"/>
    <mergeCell ref="AV180:AW180"/>
    <mergeCell ref="AX180:AY180"/>
    <mergeCell ref="AZ180:BA180"/>
    <mergeCell ref="BB180:BC180"/>
    <mergeCell ref="BD180:BE180"/>
    <mergeCell ref="BF180:BG180"/>
    <mergeCell ref="BH180:BI180"/>
    <mergeCell ref="BJ180:BK180"/>
    <mergeCell ref="BL180:BM180"/>
    <mergeCell ref="BN180:BO180"/>
    <mergeCell ref="BP180:BQ180"/>
    <mergeCell ref="BR180:BS180"/>
    <mergeCell ref="BT180:BU180"/>
    <mergeCell ref="BV180:BW180"/>
    <mergeCell ref="BX180:BY180"/>
    <mergeCell ref="BZ180:CA180"/>
    <mergeCell ref="CB180:CC180"/>
    <mergeCell ref="CD180:CE180"/>
    <mergeCell ref="CF180:CG180"/>
    <mergeCell ref="CH180:CI180"/>
    <mergeCell ref="CJ180:CK180"/>
    <mergeCell ref="CL180:CM180"/>
    <mergeCell ref="CN180:CO180"/>
    <mergeCell ref="CP180:CQ180"/>
    <mergeCell ref="CR180:CS180"/>
    <mergeCell ref="CT180:CU180"/>
    <mergeCell ref="CV180:CW180"/>
    <mergeCell ref="CX180:CY180"/>
    <mergeCell ref="CZ180:DA180"/>
    <mergeCell ref="DB180:DC180"/>
    <mergeCell ref="DD180:DE180"/>
    <mergeCell ref="DF180:DG180"/>
    <mergeCell ref="DH180:DI180"/>
    <mergeCell ref="DJ180:DK180"/>
    <mergeCell ref="DL180:DM180"/>
    <mergeCell ref="DN180:DO180"/>
    <mergeCell ref="DP180:DQ180"/>
    <mergeCell ref="DR180:DS180"/>
    <mergeCell ref="DT180:DU180"/>
    <mergeCell ref="DV180:DW180"/>
    <mergeCell ref="DX180:DY180"/>
    <mergeCell ref="DZ180:EA180"/>
    <mergeCell ref="EB180:EC180"/>
    <mergeCell ref="ED180:EE180"/>
    <mergeCell ref="EF180:EG180"/>
    <mergeCell ref="EH180:EI180"/>
    <mergeCell ref="EJ180:EK180"/>
    <mergeCell ref="EL180:EM180"/>
    <mergeCell ref="EN180:EO180"/>
    <mergeCell ref="EP180:EQ180"/>
    <mergeCell ref="ER180:ES180"/>
    <mergeCell ref="ET180:EU180"/>
    <mergeCell ref="EV180:EW180"/>
    <mergeCell ref="EX180:EY180"/>
    <mergeCell ref="EZ180:FA180"/>
    <mergeCell ref="FB180:FC180"/>
    <mergeCell ref="FD180:FE180"/>
    <mergeCell ref="FF180:FG180"/>
    <mergeCell ref="FH180:FI180"/>
    <mergeCell ref="FJ180:FK180"/>
    <mergeCell ref="FL180:FM180"/>
    <mergeCell ref="FN180:FO180"/>
    <mergeCell ref="FP180:FQ180"/>
    <mergeCell ref="FR180:FS180"/>
    <mergeCell ref="FT180:FU180"/>
    <mergeCell ref="FV180:FW180"/>
    <mergeCell ref="FX180:FY180"/>
    <mergeCell ref="FZ180:GA180"/>
    <mergeCell ref="GB180:GC180"/>
    <mergeCell ref="GD180:GE180"/>
    <mergeCell ref="GF180:GG180"/>
    <mergeCell ref="GH180:GI180"/>
    <mergeCell ref="GJ180:GK180"/>
    <mergeCell ref="GL180:GM180"/>
    <mergeCell ref="GN180:GO180"/>
    <mergeCell ref="GP180:GQ180"/>
    <mergeCell ref="GR180:GS180"/>
    <mergeCell ref="GT180:GU180"/>
    <mergeCell ref="GV180:GW180"/>
    <mergeCell ref="GX180:GY180"/>
    <mergeCell ref="GZ180:HA180"/>
    <mergeCell ref="HB180:HC180"/>
    <mergeCell ref="HD180:HE180"/>
    <mergeCell ref="HF180:HG180"/>
    <mergeCell ref="HH180:HI180"/>
    <mergeCell ref="HJ180:HK180"/>
    <mergeCell ref="L181:M181"/>
    <mergeCell ref="N181:O181"/>
    <mergeCell ref="P181:Q181"/>
    <mergeCell ref="R181:S181"/>
    <mergeCell ref="T181:U181"/>
    <mergeCell ref="V181:W181"/>
    <mergeCell ref="X181:Y181"/>
    <mergeCell ref="Z181:AA181"/>
    <mergeCell ref="AB181:AC181"/>
    <mergeCell ref="AD181:AE181"/>
    <mergeCell ref="AF181:AG181"/>
    <mergeCell ref="AH181:AI181"/>
    <mergeCell ref="AJ181:AK181"/>
    <mergeCell ref="AL181:AM181"/>
    <mergeCell ref="AN181:AO181"/>
    <mergeCell ref="AP181:AQ181"/>
    <mergeCell ref="AR181:AS181"/>
    <mergeCell ref="AT181:AU181"/>
    <mergeCell ref="AV181:AW181"/>
    <mergeCell ref="AX181:AY181"/>
    <mergeCell ref="AZ181:BA181"/>
    <mergeCell ref="BB181:BC181"/>
    <mergeCell ref="BD181:BE181"/>
    <mergeCell ref="BF181:BG181"/>
    <mergeCell ref="BH181:BI181"/>
    <mergeCell ref="BJ181:BK181"/>
    <mergeCell ref="BL181:BM181"/>
    <mergeCell ref="BN181:BO181"/>
    <mergeCell ref="BP181:BQ181"/>
    <mergeCell ref="BR181:BS181"/>
    <mergeCell ref="BT181:BU181"/>
    <mergeCell ref="BV181:BW181"/>
    <mergeCell ref="BX181:BY181"/>
    <mergeCell ref="BZ181:CA181"/>
    <mergeCell ref="CB181:CC181"/>
    <mergeCell ref="CD181:CE181"/>
    <mergeCell ref="CF181:CG181"/>
    <mergeCell ref="CH181:CI181"/>
    <mergeCell ref="CJ181:CK181"/>
    <mergeCell ref="CL181:CM181"/>
    <mergeCell ref="CN181:CO181"/>
    <mergeCell ref="CP181:CQ181"/>
    <mergeCell ref="CR181:CS181"/>
    <mergeCell ref="CT181:CU181"/>
    <mergeCell ref="CV181:CW181"/>
    <mergeCell ref="CX181:CY181"/>
    <mergeCell ref="CZ181:DA181"/>
    <mergeCell ref="DB181:DC181"/>
    <mergeCell ref="DD181:DE181"/>
    <mergeCell ref="DF181:DG181"/>
    <mergeCell ref="DH181:DI181"/>
    <mergeCell ref="DJ181:DK181"/>
    <mergeCell ref="DL181:DM181"/>
    <mergeCell ref="DN181:DO181"/>
    <mergeCell ref="DP181:DQ181"/>
    <mergeCell ref="DR181:DS181"/>
    <mergeCell ref="DT181:DU181"/>
    <mergeCell ref="DV181:DW181"/>
    <mergeCell ref="DX181:DY181"/>
    <mergeCell ref="DZ181:EA181"/>
    <mergeCell ref="EB181:EC181"/>
    <mergeCell ref="ED181:EE181"/>
    <mergeCell ref="EF181:EG181"/>
    <mergeCell ref="EH181:EI181"/>
    <mergeCell ref="EJ181:EK181"/>
    <mergeCell ref="EL181:EM181"/>
    <mergeCell ref="EN181:EO181"/>
    <mergeCell ref="EP181:EQ181"/>
    <mergeCell ref="ER181:ES181"/>
    <mergeCell ref="ET181:EU181"/>
    <mergeCell ref="EV181:EW181"/>
    <mergeCell ref="EX181:EY181"/>
    <mergeCell ref="EZ181:FA181"/>
    <mergeCell ref="FB181:FC181"/>
    <mergeCell ref="FD181:FE181"/>
    <mergeCell ref="FF181:FG181"/>
    <mergeCell ref="FH181:FI181"/>
    <mergeCell ref="FJ181:FK181"/>
    <mergeCell ref="FL181:FM181"/>
    <mergeCell ref="FN181:FO181"/>
    <mergeCell ref="FP181:FQ181"/>
    <mergeCell ref="FR181:FS181"/>
    <mergeCell ref="FT181:FU181"/>
    <mergeCell ref="FV181:FW181"/>
    <mergeCell ref="FX181:FY181"/>
    <mergeCell ref="FZ181:GA181"/>
    <mergeCell ref="GB181:GC181"/>
    <mergeCell ref="GD181:GE181"/>
    <mergeCell ref="GF181:GG181"/>
    <mergeCell ref="GH181:GI181"/>
    <mergeCell ref="GJ181:GK181"/>
    <mergeCell ref="GL181:GM181"/>
    <mergeCell ref="GN181:GO181"/>
    <mergeCell ref="GP181:GQ181"/>
    <mergeCell ref="GR181:GS181"/>
    <mergeCell ref="GT181:GU181"/>
    <mergeCell ref="GV181:GW181"/>
    <mergeCell ref="GX181:GY181"/>
    <mergeCell ref="GZ181:HA181"/>
    <mergeCell ref="HB181:HC181"/>
    <mergeCell ref="HD181:HE181"/>
    <mergeCell ref="HF181:HG181"/>
    <mergeCell ref="HH181:HI181"/>
    <mergeCell ref="HJ181:HK181"/>
    <mergeCell ref="L182:M182"/>
    <mergeCell ref="N182:O182"/>
    <mergeCell ref="P182:Q182"/>
    <mergeCell ref="R182:S182"/>
    <mergeCell ref="T182:U182"/>
    <mergeCell ref="V182:W182"/>
    <mergeCell ref="X182:Y182"/>
    <mergeCell ref="Z182:AA182"/>
    <mergeCell ref="AB182:AC182"/>
    <mergeCell ref="AD182:AE182"/>
    <mergeCell ref="AF182:AG182"/>
    <mergeCell ref="AH182:AI182"/>
    <mergeCell ref="AJ182:AK182"/>
    <mergeCell ref="AL182:AM182"/>
    <mergeCell ref="AN182:AO182"/>
    <mergeCell ref="AP182:AQ182"/>
    <mergeCell ref="AR182:AS182"/>
    <mergeCell ref="AT182:AU182"/>
    <mergeCell ref="AV182:AW182"/>
    <mergeCell ref="AX182:AY182"/>
    <mergeCell ref="AZ182:BA182"/>
    <mergeCell ref="BB182:BC182"/>
    <mergeCell ref="BD182:BE182"/>
    <mergeCell ref="BF182:BG182"/>
    <mergeCell ref="BH182:BI182"/>
    <mergeCell ref="BJ182:BK182"/>
    <mergeCell ref="BL182:BM182"/>
    <mergeCell ref="BN182:BO182"/>
    <mergeCell ref="BP182:BQ182"/>
    <mergeCell ref="BR182:BS182"/>
    <mergeCell ref="BT182:BU182"/>
    <mergeCell ref="BV182:BW182"/>
    <mergeCell ref="BX182:BY182"/>
    <mergeCell ref="BZ182:CA182"/>
    <mergeCell ref="CB182:CC182"/>
    <mergeCell ref="CD182:CE182"/>
    <mergeCell ref="CF182:CG182"/>
    <mergeCell ref="CH182:CI182"/>
    <mergeCell ref="CJ182:CK182"/>
    <mergeCell ref="CL182:CM182"/>
    <mergeCell ref="CN182:CO182"/>
    <mergeCell ref="CP182:CQ182"/>
    <mergeCell ref="CR182:CS182"/>
    <mergeCell ref="CT182:CU182"/>
    <mergeCell ref="CV182:CW182"/>
    <mergeCell ref="CX182:CY182"/>
    <mergeCell ref="CZ182:DA182"/>
    <mergeCell ref="DB182:DC182"/>
    <mergeCell ref="DD182:DE182"/>
    <mergeCell ref="DF182:DG182"/>
    <mergeCell ref="DH182:DI182"/>
    <mergeCell ref="DJ182:DK182"/>
    <mergeCell ref="DL182:DM182"/>
    <mergeCell ref="DN182:DO182"/>
    <mergeCell ref="DP182:DQ182"/>
    <mergeCell ref="DR182:DS182"/>
    <mergeCell ref="DT182:DU182"/>
    <mergeCell ref="DV182:DW182"/>
    <mergeCell ref="DX182:DY182"/>
    <mergeCell ref="DZ182:EA182"/>
    <mergeCell ref="EB182:EC182"/>
    <mergeCell ref="ED182:EE182"/>
    <mergeCell ref="EF182:EG182"/>
    <mergeCell ref="EH182:EI182"/>
    <mergeCell ref="EJ182:EK182"/>
    <mergeCell ref="EL182:EM182"/>
    <mergeCell ref="EN182:EO182"/>
    <mergeCell ref="EP182:EQ182"/>
    <mergeCell ref="ER182:ES182"/>
    <mergeCell ref="ET182:EU182"/>
    <mergeCell ref="EV182:EW182"/>
    <mergeCell ref="EX182:EY182"/>
    <mergeCell ref="EZ182:FA182"/>
    <mergeCell ref="FB182:FC182"/>
    <mergeCell ref="FD182:FE182"/>
    <mergeCell ref="FF182:FG182"/>
    <mergeCell ref="FH182:FI182"/>
    <mergeCell ref="FJ182:FK182"/>
    <mergeCell ref="FL182:FM182"/>
    <mergeCell ref="FN182:FO182"/>
    <mergeCell ref="FP182:FQ182"/>
    <mergeCell ref="FR182:FS182"/>
    <mergeCell ref="FT182:FU182"/>
    <mergeCell ref="FV182:FW182"/>
    <mergeCell ref="FX182:FY182"/>
    <mergeCell ref="FZ182:GA182"/>
    <mergeCell ref="GB182:GC182"/>
    <mergeCell ref="GD182:GE182"/>
    <mergeCell ref="GF182:GG182"/>
    <mergeCell ref="GH182:GI182"/>
    <mergeCell ref="GJ182:GK182"/>
    <mergeCell ref="GL182:GM182"/>
    <mergeCell ref="GN182:GO182"/>
    <mergeCell ref="GP182:GQ182"/>
    <mergeCell ref="GR182:GS182"/>
    <mergeCell ref="GT182:GU182"/>
    <mergeCell ref="GV182:GW182"/>
    <mergeCell ref="GX182:GY182"/>
    <mergeCell ref="GZ182:HA182"/>
    <mergeCell ref="HB182:HC182"/>
    <mergeCell ref="HD182:HE182"/>
    <mergeCell ref="HF182:HG182"/>
    <mergeCell ref="HH182:HI182"/>
    <mergeCell ref="HJ182:HK182"/>
    <mergeCell ref="L183:M183"/>
    <mergeCell ref="N183:O183"/>
    <mergeCell ref="P183:Q183"/>
    <mergeCell ref="R183:S183"/>
    <mergeCell ref="T183:U183"/>
    <mergeCell ref="V183:W183"/>
    <mergeCell ref="X183:Y183"/>
    <mergeCell ref="Z183:AA183"/>
    <mergeCell ref="AB183:AC183"/>
    <mergeCell ref="AD183:AE183"/>
    <mergeCell ref="AF183:AG183"/>
    <mergeCell ref="AH183:AI183"/>
    <mergeCell ref="AJ183:AK183"/>
    <mergeCell ref="AL183:AM183"/>
    <mergeCell ref="AN183:AO183"/>
    <mergeCell ref="AP183:AQ183"/>
    <mergeCell ref="AR183:AS183"/>
    <mergeCell ref="AT183:AU183"/>
    <mergeCell ref="AV183:AW183"/>
    <mergeCell ref="AX183:AY183"/>
    <mergeCell ref="AZ183:BA183"/>
    <mergeCell ref="BB183:BC183"/>
    <mergeCell ref="BD183:BE183"/>
    <mergeCell ref="BF183:BG183"/>
    <mergeCell ref="BH183:BI183"/>
    <mergeCell ref="BJ183:BK183"/>
    <mergeCell ref="BL183:BM183"/>
    <mergeCell ref="BN183:BO183"/>
    <mergeCell ref="BP183:BQ183"/>
    <mergeCell ref="BR183:BS183"/>
    <mergeCell ref="BT183:BU183"/>
    <mergeCell ref="BV183:BW183"/>
    <mergeCell ref="BX183:BY183"/>
    <mergeCell ref="BZ183:CA183"/>
    <mergeCell ref="CB183:CC183"/>
    <mergeCell ref="CD183:CE183"/>
    <mergeCell ref="CF183:CG183"/>
    <mergeCell ref="CH183:CI183"/>
    <mergeCell ref="CJ183:CK183"/>
    <mergeCell ref="CL183:CM183"/>
    <mergeCell ref="CN183:CO183"/>
    <mergeCell ref="CP183:CQ183"/>
    <mergeCell ref="CR183:CS183"/>
    <mergeCell ref="CT183:CU183"/>
    <mergeCell ref="CV183:CW183"/>
    <mergeCell ref="CX183:CY183"/>
    <mergeCell ref="CZ183:DA183"/>
    <mergeCell ref="DB183:DC183"/>
    <mergeCell ref="DD183:DE183"/>
    <mergeCell ref="DF183:DG183"/>
    <mergeCell ref="DH183:DI183"/>
    <mergeCell ref="DJ183:DK183"/>
    <mergeCell ref="DL183:DM183"/>
    <mergeCell ref="DN183:DO183"/>
    <mergeCell ref="DP183:DQ183"/>
    <mergeCell ref="DR183:DS183"/>
    <mergeCell ref="DT183:DU183"/>
    <mergeCell ref="DV183:DW183"/>
    <mergeCell ref="DX183:DY183"/>
    <mergeCell ref="DZ183:EA183"/>
    <mergeCell ref="EB183:EC183"/>
    <mergeCell ref="ED183:EE183"/>
    <mergeCell ref="EF183:EG183"/>
    <mergeCell ref="EH183:EI183"/>
    <mergeCell ref="EJ183:EK183"/>
    <mergeCell ref="EL183:EM183"/>
    <mergeCell ref="EN183:EO183"/>
    <mergeCell ref="EP183:EQ183"/>
    <mergeCell ref="ER183:ES183"/>
    <mergeCell ref="ET183:EU183"/>
    <mergeCell ref="EV183:EW183"/>
    <mergeCell ref="EX183:EY183"/>
    <mergeCell ref="EZ183:FA183"/>
    <mergeCell ref="FB183:FC183"/>
    <mergeCell ref="FD183:FE183"/>
    <mergeCell ref="FF183:FG183"/>
    <mergeCell ref="FH183:FI183"/>
    <mergeCell ref="FJ183:FK183"/>
    <mergeCell ref="FL183:FM183"/>
    <mergeCell ref="FN183:FO183"/>
    <mergeCell ref="FP183:FQ183"/>
    <mergeCell ref="FR183:FS183"/>
    <mergeCell ref="FT183:FU183"/>
    <mergeCell ref="FV183:FW183"/>
    <mergeCell ref="FX183:FY183"/>
    <mergeCell ref="FZ183:GA183"/>
    <mergeCell ref="GB183:GC183"/>
    <mergeCell ref="GD183:GE183"/>
    <mergeCell ref="GF183:GG183"/>
    <mergeCell ref="GH183:GI183"/>
    <mergeCell ref="GJ183:GK183"/>
    <mergeCell ref="GL183:GM183"/>
    <mergeCell ref="GN183:GO183"/>
    <mergeCell ref="GP183:GQ183"/>
    <mergeCell ref="GR183:GS183"/>
    <mergeCell ref="GT183:GU183"/>
    <mergeCell ref="GV183:GW183"/>
    <mergeCell ref="GX183:GY183"/>
    <mergeCell ref="GZ183:HA183"/>
    <mergeCell ref="HB183:HC183"/>
    <mergeCell ref="HD183:HE183"/>
    <mergeCell ref="HF183:HG183"/>
    <mergeCell ref="HH183:HI183"/>
    <mergeCell ref="HJ183:HK183"/>
    <mergeCell ref="L184:M184"/>
    <mergeCell ref="N184:O184"/>
    <mergeCell ref="P184:Q184"/>
    <mergeCell ref="R184:S184"/>
    <mergeCell ref="T184:U184"/>
    <mergeCell ref="V184:W184"/>
    <mergeCell ref="X184:Y184"/>
    <mergeCell ref="Z184:AA184"/>
    <mergeCell ref="AB184:AC184"/>
    <mergeCell ref="AD184:AE184"/>
    <mergeCell ref="AF184:AG184"/>
    <mergeCell ref="AH184:AI184"/>
    <mergeCell ref="AJ184:AK184"/>
    <mergeCell ref="AL184:AM184"/>
    <mergeCell ref="AN184:AO184"/>
    <mergeCell ref="AP184:AQ184"/>
    <mergeCell ref="AR184:AS184"/>
    <mergeCell ref="AT184:AU184"/>
    <mergeCell ref="AV184:AW184"/>
    <mergeCell ref="AX184:AY184"/>
    <mergeCell ref="AZ184:BA184"/>
    <mergeCell ref="BB184:BC184"/>
    <mergeCell ref="BD184:BE184"/>
    <mergeCell ref="BF184:BG184"/>
    <mergeCell ref="BH184:BI184"/>
    <mergeCell ref="BJ184:BK184"/>
    <mergeCell ref="BL184:BM184"/>
    <mergeCell ref="BN184:BO184"/>
    <mergeCell ref="BP184:BQ184"/>
    <mergeCell ref="BR184:BS184"/>
    <mergeCell ref="BT184:BU184"/>
    <mergeCell ref="BV184:BW184"/>
    <mergeCell ref="BX184:BY184"/>
    <mergeCell ref="BZ184:CA184"/>
    <mergeCell ref="CB184:CC184"/>
    <mergeCell ref="CD184:CE184"/>
    <mergeCell ref="CF184:CG184"/>
    <mergeCell ref="CH184:CI184"/>
    <mergeCell ref="CJ184:CK184"/>
    <mergeCell ref="CL184:CM184"/>
    <mergeCell ref="CN184:CO184"/>
    <mergeCell ref="CP184:CQ184"/>
    <mergeCell ref="CR184:CS184"/>
    <mergeCell ref="CT184:CU184"/>
    <mergeCell ref="CV184:CW184"/>
    <mergeCell ref="CX184:CY184"/>
    <mergeCell ref="CZ184:DA184"/>
    <mergeCell ref="DB184:DC184"/>
    <mergeCell ref="DD184:DE184"/>
    <mergeCell ref="DF184:DG184"/>
    <mergeCell ref="DH184:DI184"/>
    <mergeCell ref="DJ184:DK184"/>
    <mergeCell ref="DL184:DM184"/>
    <mergeCell ref="DN184:DO184"/>
    <mergeCell ref="DP184:DQ184"/>
    <mergeCell ref="DR184:DS184"/>
    <mergeCell ref="DT184:DU184"/>
    <mergeCell ref="DV184:DW184"/>
    <mergeCell ref="DX184:DY184"/>
    <mergeCell ref="DZ184:EA184"/>
    <mergeCell ref="EB184:EC184"/>
    <mergeCell ref="ED184:EE184"/>
    <mergeCell ref="EF184:EG184"/>
    <mergeCell ref="EH184:EI184"/>
    <mergeCell ref="EJ184:EK184"/>
    <mergeCell ref="EL184:EM184"/>
    <mergeCell ref="EN184:EO184"/>
    <mergeCell ref="EP184:EQ184"/>
    <mergeCell ref="ER184:ES184"/>
    <mergeCell ref="ET184:EU184"/>
    <mergeCell ref="EV184:EW184"/>
    <mergeCell ref="EX184:EY184"/>
    <mergeCell ref="EZ184:FA184"/>
    <mergeCell ref="FB184:FC184"/>
    <mergeCell ref="FD184:FE184"/>
    <mergeCell ref="FF184:FG184"/>
    <mergeCell ref="FH184:FI184"/>
    <mergeCell ref="FJ184:FK184"/>
    <mergeCell ref="FL184:FM184"/>
    <mergeCell ref="FN184:FO184"/>
    <mergeCell ref="FP184:FQ184"/>
    <mergeCell ref="FR184:FS184"/>
    <mergeCell ref="FT184:FU184"/>
    <mergeCell ref="FV184:FW184"/>
    <mergeCell ref="FX184:FY184"/>
    <mergeCell ref="FZ184:GA184"/>
    <mergeCell ref="GB184:GC184"/>
    <mergeCell ref="GD184:GE184"/>
    <mergeCell ref="GF184:GG184"/>
    <mergeCell ref="GH184:GI184"/>
    <mergeCell ref="GJ184:GK184"/>
    <mergeCell ref="GL184:GM184"/>
    <mergeCell ref="GN184:GO184"/>
    <mergeCell ref="GP184:GQ184"/>
    <mergeCell ref="GR184:GS184"/>
    <mergeCell ref="GT184:GU184"/>
    <mergeCell ref="GV184:GW184"/>
    <mergeCell ref="GX184:GY184"/>
    <mergeCell ref="GZ184:HA184"/>
    <mergeCell ref="HB184:HC184"/>
    <mergeCell ref="HD184:HE184"/>
    <mergeCell ref="HF184:HG184"/>
    <mergeCell ref="HH184:HI184"/>
    <mergeCell ref="HJ184:HK184"/>
    <mergeCell ref="L185:M185"/>
    <mergeCell ref="N185:O185"/>
    <mergeCell ref="P185:Q185"/>
    <mergeCell ref="R185:S185"/>
    <mergeCell ref="T185:U185"/>
    <mergeCell ref="V185:W185"/>
    <mergeCell ref="X185:Y185"/>
    <mergeCell ref="Z185:AA185"/>
    <mergeCell ref="AB185:AC185"/>
    <mergeCell ref="AD185:AE185"/>
    <mergeCell ref="AF185:AG185"/>
    <mergeCell ref="AH185:AI185"/>
    <mergeCell ref="AJ185:AK185"/>
    <mergeCell ref="AL185:AM185"/>
    <mergeCell ref="AN185:AO185"/>
    <mergeCell ref="AP185:AQ185"/>
    <mergeCell ref="AR185:AS185"/>
    <mergeCell ref="CD185:CE185"/>
    <mergeCell ref="CF185:CG185"/>
    <mergeCell ref="CH185:CI185"/>
    <mergeCell ref="CJ185:CK185"/>
    <mergeCell ref="CL185:CM185"/>
    <mergeCell ref="CN185:CO185"/>
    <mergeCell ref="CP185:CQ185"/>
    <mergeCell ref="CR185:CS185"/>
    <mergeCell ref="A186:A193"/>
    <mergeCell ref="B186:B193"/>
    <mergeCell ref="C186:C193"/>
    <mergeCell ref="D186:D193"/>
    <mergeCell ref="E186:E193"/>
    <mergeCell ref="F186:F193"/>
    <mergeCell ref="G186:G193"/>
    <mergeCell ref="I186:I193"/>
    <mergeCell ref="J186:J193"/>
    <mergeCell ref="L186:M186"/>
    <mergeCell ref="N186:O186"/>
    <mergeCell ref="P186:Q186"/>
    <mergeCell ref="R186:S186"/>
    <mergeCell ref="T186:U186"/>
    <mergeCell ref="V186:W186"/>
    <mergeCell ref="X186:Y186"/>
    <mergeCell ref="Z186:AA186"/>
    <mergeCell ref="AB186:AC186"/>
    <mergeCell ref="AD186:AE186"/>
    <mergeCell ref="AF186:AG186"/>
    <mergeCell ref="AH186:AI186"/>
    <mergeCell ref="AJ186:AK186"/>
    <mergeCell ref="AL186:AM186"/>
    <mergeCell ref="AN186:AO186"/>
    <mergeCell ref="AP186:AQ186"/>
    <mergeCell ref="AR186:AS186"/>
    <mergeCell ref="AT186:AU186"/>
    <mergeCell ref="AV186:AW186"/>
    <mergeCell ref="AX186:AY186"/>
    <mergeCell ref="AZ186:BA186"/>
    <mergeCell ref="BB186:BC186"/>
    <mergeCell ref="BD186:BE186"/>
    <mergeCell ref="BF186:BG186"/>
    <mergeCell ref="BH186:BI186"/>
    <mergeCell ref="BJ186:BK186"/>
    <mergeCell ref="BL186:BM186"/>
    <mergeCell ref="BN186:BO186"/>
    <mergeCell ref="BP186:BQ186"/>
    <mergeCell ref="BR186:BS186"/>
    <mergeCell ref="BT186:BU186"/>
    <mergeCell ref="BV186:BW186"/>
    <mergeCell ref="BX186:BY186"/>
    <mergeCell ref="BZ186:CA186"/>
    <mergeCell ref="CB186:CC186"/>
    <mergeCell ref="CD186:CE186"/>
    <mergeCell ref="CF186:CG186"/>
    <mergeCell ref="CH186:CI186"/>
    <mergeCell ref="CJ186:CK186"/>
    <mergeCell ref="CL186:CM186"/>
    <mergeCell ref="CN186:CO186"/>
    <mergeCell ref="CP186:CQ186"/>
    <mergeCell ref="CR186:CS186"/>
    <mergeCell ref="CT186:CU186"/>
    <mergeCell ref="CV186:CW186"/>
    <mergeCell ref="CX186:CY186"/>
    <mergeCell ref="CZ186:DA186"/>
    <mergeCell ref="DB186:DC186"/>
    <mergeCell ref="DD186:DE186"/>
    <mergeCell ref="DF186:DG186"/>
    <mergeCell ref="DH186:DI186"/>
    <mergeCell ref="DJ186:DK186"/>
    <mergeCell ref="DL186:DM186"/>
    <mergeCell ref="DN186:DO186"/>
    <mergeCell ref="DP186:DQ186"/>
    <mergeCell ref="DR186:DS186"/>
    <mergeCell ref="DT186:DU186"/>
    <mergeCell ref="DV186:DW186"/>
    <mergeCell ref="DX186:DY186"/>
    <mergeCell ref="DZ186:EA186"/>
    <mergeCell ref="EB186:EC186"/>
    <mergeCell ref="ED186:EE186"/>
    <mergeCell ref="EF186:EG186"/>
    <mergeCell ref="EH186:EI186"/>
    <mergeCell ref="EJ186:EK186"/>
    <mergeCell ref="EL186:EM186"/>
    <mergeCell ref="EN186:EO186"/>
    <mergeCell ref="EP186:EQ186"/>
    <mergeCell ref="ER186:ES186"/>
    <mergeCell ref="ET186:EU186"/>
    <mergeCell ref="EV186:EW186"/>
    <mergeCell ref="EX186:EY186"/>
    <mergeCell ref="EZ186:FA186"/>
    <mergeCell ref="FB186:FC186"/>
    <mergeCell ref="FD186:FE186"/>
    <mergeCell ref="FF186:FG186"/>
    <mergeCell ref="FH186:FI186"/>
    <mergeCell ref="FJ186:FK186"/>
    <mergeCell ref="FL186:FM186"/>
    <mergeCell ref="FN186:FO186"/>
    <mergeCell ref="FP186:FQ186"/>
    <mergeCell ref="FR186:FS186"/>
    <mergeCell ref="FT186:FU186"/>
    <mergeCell ref="FV186:FW186"/>
    <mergeCell ref="FX186:FY186"/>
    <mergeCell ref="FZ186:GA186"/>
    <mergeCell ref="GB186:GC186"/>
    <mergeCell ref="GD186:GE186"/>
    <mergeCell ref="GF186:GG186"/>
    <mergeCell ref="GH186:GI186"/>
    <mergeCell ref="GJ186:GK186"/>
    <mergeCell ref="GL186:GM186"/>
    <mergeCell ref="GN186:GO186"/>
    <mergeCell ref="GP186:GQ186"/>
    <mergeCell ref="GR186:GS186"/>
    <mergeCell ref="GT186:GU186"/>
    <mergeCell ref="GV186:GW186"/>
    <mergeCell ref="GX186:GY186"/>
    <mergeCell ref="GZ186:HA186"/>
    <mergeCell ref="HB186:HC186"/>
    <mergeCell ref="HD186:HE186"/>
    <mergeCell ref="HF186:HG186"/>
    <mergeCell ref="HH186:HI186"/>
    <mergeCell ref="HJ186:HK186"/>
    <mergeCell ref="L187:M187"/>
    <mergeCell ref="N187:O187"/>
    <mergeCell ref="P187:Q187"/>
    <mergeCell ref="R187:S187"/>
    <mergeCell ref="T187:U187"/>
    <mergeCell ref="V187:W187"/>
    <mergeCell ref="X187:Y187"/>
    <mergeCell ref="Z187:AA187"/>
    <mergeCell ref="AB187:AC187"/>
    <mergeCell ref="AD187:AE187"/>
    <mergeCell ref="AF187:AG187"/>
    <mergeCell ref="AH187:AI187"/>
    <mergeCell ref="AJ187:AK187"/>
    <mergeCell ref="AL187:AM187"/>
    <mergeCell ref="AN187:AO187"/>
    <mergeCell ref="AP187:AQ187"/>
    <mergeCell ref="AR187:AS187"/>
    <mergeCell ref="AT187:AU187"/>
    <mergeCell ref="AV187:AW187"/>
    <mergeCell ref="AX187:AY187"/>
    <mergeCell ref="AZ187:BA187"/>
    <mergeCell ref="BB187:BC187"/>
    <mergeCell ref="BD187:BE187"/>
    <mergeCell ref="BF187:BG187"/>
    <mergeCell ref="BH187:BI187"/>
    <mergeCell ref="BJ187:BK187"/>
    <mergeCell ref="BL187:BM187"/>
    <mergeCell ref="BN187:BO187"/>
    <mergeCell ref="BP187:BQ187"/>
    <mergeCell ref="BR187:BS187"/>
    <mergeCell ref="BT187:BU187"/>
    <mergeCell ref="BV187:BW187"/>
    <mergeCell ref="BX187:BY187"/>
    <mergeCell ref="BZ187:CA187"/>
    <mergeCell ref="CB187:CC187"/>
    <mergeCell ref="CD187:CE187"/>
    <mergeCell ref="CF187:CG187"/>
    <mergeCell ref="CH187:CI187"/>
    <mergeCell ref="CJ187:CK187"/>
    <mergeCell ref="CL187:CM187"/>
    <mergeCell ref="CN187:CO187"/>
    <mergeCell ref="CP187:CQ187"/>
    <mergeCell ref="CR187:CS187"/>
    <mergeCell ref="CT187:CU187"/>
    <mergeCell ref="CV187:CW187"/>
    <mergeCell ref="CX187:CY187"/>
    <mergeCell ref="CZ187:DA187"/>
    <mergeCell ref="DB187:DC187"/>
    <mergeCell ref="DD187:DE187"/>
    <mergeCell ref="DF187:DG187"/>
    <mergeCell ref="DH187:DI187"/>
    <mergeCell ref="DJ187:DK187"/>
    <mergeCell ref="DL187:DM187"/>
    <mergeCell ref="DN187:DO187"/>
    <mergeCell ref="DP187:DQ187"/>
    <mergeCell ref="DR187:DS187"/>
    <mergeCell ref="DT187:DU187"/>
    <mergeCell ref="DV187:DW187"/>
    <mergeCell ref="DX187:DY187"/>
    <mergeCell ref="DZ187:EA187"/>
    <mergeCell ref="EB187:EC187"/>
    <mergeCell ref="ED187:EE187"/>
    <mergeCell ref="EF187:EG187"/>
    <mergeCell ref="EH187:EI187"/>
    <mergeCell ref="EJ187:EK187"/>
    <mergeCell ref="EL187:EM187"/>
    <mergeCell ref="EN187:EO187"/>
    <mergeCell ref="EP187:EQ187"/>
    <mergeCell ref="ER187:ES187"/>
    <mergeCell ref="ET187:EU187"/>
    <mergeCell ref="EV187:EW187"/>
    <mergeCell ref="EX187:EY187"/>
    <mergeCell ref="EZ187:FA187"/>
    <mergeCell ref="FB187:FC187"/>
    <mergeCell ref="FD187:FE187"/>
    <mergeCell ref="FF187:FG187"/>
    <mergeCell ref="FH187:FI187"/>
    <mergeCell ref="FJ187:FK187"/>
    <mergeCell ref="FL187:FM187"/>
    <mergeCell ref="FN187:FO187"/>
    <mergeCell ref="FP187:FQ187"/>
    <mergeCell ref="FR187:FS187"/>
    <mergeCell ref="FT187:FU187"/>
    <mergeCell ref="FV187:FW187"/>
    <mergeCell ref="FX187:FY187"/>
    <mergeCell ref="FZ187:GA187"/>
    <mergeCell ref="GB187:GC187"/>
    <mergeCell ref="GD187:GE187"/>
    <mergeCell ref="GF187:GG187"/>
    <mergeCell ref="GH187:GI187"/>
    <mergeCell ref="GJ187:GK187"/>
    <mergeCell ref="GL187:GM187"/>
    <mergeCell ref="GN187:GO187"/>
    <mergeCell ref="GP187:GQ187"/>
    <mergeCell ref="GR187:GS187"/>
    <mergeCell ref="GT187:GU187"/>
    <mergeCell ref="GV187:GW187"/>
    <mergeCell ref="GX187:GY187"/>
    <mergeCell ref="GZ187:HA187"/>
    <mergeCell ref="HB187:HC187"/>
    <mergeCell ref="HD187:HE187"/>
    <mergeCell ref="HF187:HG187"/>
    <mergeCell ref="HH187:HI187"/>
    <mergeCell ref="HJ187:HK187"/>
    <mergeCell ref="L188:M188"/>
    <mergeCell ref="N188:O188"/>
    <mergeCell ref="P188:Q188"/>
    <mergeCell ref="R188:S188"/>
    <mergeCell ref="T188:U188"/>
    <mergeCell ref="V188:W188"/>
    <mergeCell ref="X188:Y188"/>
    <mergeCell ref="Z188:AA188"/>
    <mergeCell ref="AB188:AC188"/>
    <mergeCell ref="AD188:AE188"/>
    <mergeCell ref="AF188:AG188"/>
    <mergeCell ref="AH188:AI188"/>
    <mergeCell ref="AJ188:AK188"/>
    <mergeCell ref="AL188:AM188"/>
    <mergeCell ref="AN188:AO188"/>
    <mergeCell ref="AP188:AQ188"/>
    <mergeCell ref="AR188:AS188"/>
    <mergeCell ref="AT188:AU188"/>
    <mergeCell ref="AV188:AW188"/>
    <mergeCell ref="AX188:AY188"/>
    <mergeCell ref="AZ188:BA188"/>
    <mergeCell ref="BB188:BC188"/>
    <mergeCell ref="BD188:BE188"/>
    <mergeCell ref="BF188:BG188"/>
    <mergeCell ref="BH188:BI188"/>
    <mergeCell ref="BJ188:BK188"/>
    <mergeCell ref="BL188:BM188"/>
    <mergeCell ref="BN188:BO188"/>
    <mergeCell ref="BP188:BQ188"/>
    <mergeCell ref="BR188:BS188"/>
    <mergeCell ref="BT188:BU188"/>
    <mergeCell ref="BV188:BW188"/>
    <mergeCell ref="BX188:BY188"/>
    <mergeCell ref="BZ188:CA188"/>
    <mergeCell ref="CB188:CC188"/>
    <mergeCell ref="CD188:CE188"/>
    <mergeCell ref="CF188:CG188"/>
    <mergeCell ref="CH188:CI188"/>
    <mergeCell ref="CJ188:CK188"/>
    <mergeCell ref="CL188:CM188"/>
    <mergeCell ref="CN188:CO188"/>
    <mergeCell ref="CP188:CQ188"/>
    <mergeCell ref="CR188:CS188"/>
    <mergeCell ref="CT188:CU188"/>
    <mergeCell ref="CV188:CW188"/>
    <mergeCell ref="CX188:CY188"/>
    <mergeCell ref="CZ188:DA188"/>
    <mergeCell ref="DB188:DC188"/>
    <mergeCell ref="DD188:DE188"/>
    <mergeCell ref="DF188:DG188"/>
    <mergeCell ref="DH188:DI188"/>
    <mergeCell ref="DJ188:DK188"/>
    <mergeCell ref="DL188:DM188"/>
    <mergeCell ref="DN188:DO188"/>
    <mergeCell ref="DP188:DQ188"/>
    <mergeCell ref="DR188:DS188"/>
    <mergeCell ref="DT188:DU188"/>
    <mergeCell ref="DV188:DW188"/>
    <mergeCell ref="DX188:DY188"/>
    <mergeCell ref="DZ188:EA188"/>
    <mergeCell ref="EB188:EC188"/>
    <mergeCell ref="ED188:EE188"/>
    <mergeCell ref="EF188:EG188"/>
    <mergeCell ref="EH188:EI188"/>
    <mergeCell ref="EJ188:EK188"/>
    <mergeCell ref="EL188:EM188"/>
    <mergeCell ref="EN188:EO188"/>
    <mergeCell ref="EP188:EQ188"/>
    <mergeCell ref="ER188:ES188"/>
    <mergeCell ref="ET188:EU188"/>
    <mergeCell ref="EV188:EW188"/>
    <mergeCell ref="EX188:EY188"/>
    <mergeCell ref="EZ188:FA188"/>
    <mergeCell ref="FB188:FC188"/>
    <mergeCell ref="FD188:FE188"/>
    <mergeCell ref="FF188:FG188"/>
    <mergeCell ref="FH188:FI188"/>
    <mergeCell ref="FJ188:FK188"/>
    <mergeCell ref="FL188:FM188"/>
    <mergeCell ref="FN188:FO188"/>
    <mergeCell ref="FP188:FQ188"/>
    <mergeCell ref="FR188:FS188"/>
    <mergeCell ref="FT188:FU188"/>
    <mergeCell ref="FV188:FW188"/>
    <mergeCell ref="FX188:FY188"/>
    <mergeCell ref="FZ188:GA188"/>
    <mergeCell ref="GB188:GC188"/>
    <mergeCell ref="GD188:GE188"/>
    <mergeCell ref="GF188:GG188"/>
    <mergeCell ref="GH188:GI188"/>
    <mergeCell ref="GJ188:GK188"/>
    <mergeCell ref="GL188:GM188"/>
    <mergeCell ref="GN188:GO188"/>
    <mergeCell ref="GP188:GQ188"/>
    <mergeCell ref="GR188:GS188"/>
    <mergeCell ref="GT188:GU188"/>
    <mergeCell ref="GV188:GW188"/>
    <mergeCell ref="GX188:GY188"/>
    <mergeCell ref="GZ188:HA188"/>
    <mergeCell ref="HB188:HC188"/>
    <mergeCell ref="HD188:HE188"/>
    <mergeCell ref="HF188:HG188"/>
    <mergeCell ref="HH188:HI188"/>
    <mergeCell ref="HJ188:HK188"/>
    <mergeCell ref="L189:M189"/>
    <mergeCell ref="N189:O189"/>
    <mergeCell ref="P189:Q189"/>
    <mergeCell ref="R189:S189"/>
    <mergeCell ref="T189:U189"/>
    <mergeCell ref="V189:W189"/>
    <mergeCell ref="X189:Y189"/>
    <mergeCell ref="Z189:AA189"/>
    <mergeCell ref="AB189:AC189"/>
    <mergeCell ref="AD189:AE189"/>
    <mergeCell ref="AF189:AG189"/>
    <mergeCell ref="AH189:AI189"/>
    <mergeCell ref="AJ189:AK189"/>
    <mergeCell ref="AL189:AM189"/>
    <mergeCell ref="AN189:AO189"/>
    <mergeCell ref="AP189:AQ189"/>
    <mergeCell ref="AR189:AS189"/>
    <mergeCell ref="AT189:AU189"/>
    <mergeCell ref="AV189:AW189"/>
    <mergeCell ref="AX189:AY189"/>
    <mergeCell ref="AZ189:BA189"/>
    <mergeCell ref="BB189:BC189"/>
    <mergeCell ref="BD189:BE189"/>
    <mergeCell ref="BF189:BG189"/>
    <mergeCell ref="BH189:BI189"/>
    <mergeCell ref="BJ189:BK189"/>
    <mergeCell ref="BL189:BM189"/>
    <mergeCell ref="BN189:BO189"/>
    <mergeCell ref="BP189:BQ189"/>
    <mergeCell ref="BR189:BS189"/>
    <mergeCell ref="BT189:BU189"/>
    <mergeCell ref="BV189:BW189"/>
    <mergeCell ref="BX189:BY189"/>
    <mergeCell ref="BZ189:CA189"/>
    <mergeCell ref="CB189:CC189"/>
    <mergeCell ref="CD189:CE189"/>
    <mergeCell ref="CF189:CG189"/>
    <mergeCell ref="CH189:CI189"/>
    <mergeCell ref="CJ189:CK189"/>
    <mergeCell ref="CL189:CM189"/>
    <mergeCell ref="CN189:CO189"/>
    <mergeCell ref="CP189:CQ189"/>
    <mergeCell ref="CR189:CS189"/>
    <mergeCell ref="CT189:CU189"/>
    <mergeCell ref="CV189:CW189"/>
    <mergeCell ref="CX189:CY189"/>
    <mergeCell ref="CZ189:DA189"/>
    <mergeCell ref="DB189:DC189"/>
    <mergeCell ref="DD189:DE189"/>
    <mergeCell ref="DF189:DG189"/>
    <mergeCell ref="DH189:DI189"/>
    <mergeCell ref="DJ189:DK189"/>
    <mergeCell ref="DL189:DM189"/>
    <mergeCell ref="DN189:DO189"/>
    <mergeCell ref="DP189:DQ189"/>
    <mergeCell ref="DR189:DS189"/>
    <mergeCell ref="DT189:DU189"/>
    <mergeCell ref="DV189:DW189"/>
    <mergeCell ref="DX189:DY189"/>
    <mergeCell ref="DZ189:EA189"/>
    <mergeCell ref="EB189:EC189"/>
    <mergeCell ref="ED189:EE189"/>
    <mergeCell ref="EF189:EG189"/>
    <mergeCell ref="EH189:EI189"/>
    <mergeCell ref="EJ189:EK189"/>
    <mergeCell ref="EL189:EM189"/>
    <mergeCell ref="EN189:EO189"/>
    <mergeCell ref="EP189:EQ189"/>
    <mergeCell ref="ER189:ES189"/>
    <mergeCell ref="ET189:EU189"/>
    <mergeCell ref="EV189:EW189"/>
    <mergeCell ref="EX189:EY189"/>
    <mergeCell ref="EZ189:FA189"/>
    <mergeCell ref="FB189:FC189"/>
    <mergeCell ref="FD189:FE189"/>
    <mergeCell ref="FF189:FG189"/>
    <mergeCell ref="FH189:FI189"/>
    <mergeCell ref="FJ189:FK189"/>
    <mergeCell ref="FL189:FM189"/>
    <mergeCell ref="FN189:FO189"/>
    <mergeCell ref="FP189:FQ189"/>
    <mergeCell ref="FR189:FS189"/>
    <mergeCell ref="FT189:FU189"/>
    <mergeCell ref="FV189:FW189"/>
    <mergeCell ref="FX189:FY189"/>
    <mergeCell ref="FZ189:GA189"/>
    <mergeCell ref="GB189:GC189"/>
    <mergeCell ref="GD189:GE189"/>
    <mergeCell ref="GF189:GG189"/>
    <mergeCell ref="GH189:GI189"/>
    <mergeCell ref="GJ189:GK189"/>
    <mergeCell ref="GL189:GM189"/>
    <mergeCell ref="GN189:GO189"/>
    <mergeCell ref="GP189:GQ189"/>
    <mergeCell ref="GR189:GS189"/>
    <mergeCell ref="GT189:GU189"/>
    <mergeCell ref="GV189:GW189"/>
    <mergeCell ref="GX189:GY189"/>
    <mergeCell ref="GZ189:HA189"/>
    <mergeCell ref="HB189:HC189"/>
    <mergeCell ref="HD189:HE189"/>
    <mergeCell ref="HF189:HG189"/>
    <mergeCell ref="HH189:HI189"/>
    <mergeCell ref="HJ189:HK189"/>
    <mergeCell ref="L190:M190"/>
    <mergeCell ref="N190:O190"/>
    <mergeCell ref="P190:Q190"/>
    <mergeCell ref="R190:S190"/>
    <mergeCell ref="T190:U190"/>
    <mergeCell ref="V190:W190"/>
    <mergeCell ref="X190:Y190"/>
    <mergeCell ref="Z190:AA190"/>
    <mergeCell ref="AB190:AC190"/>
    <mergeCell ref="AD190:AE190"/>
    <mergeCell ref="AF190:AG190"/>
    <mergeCell ref="AH190:AI190"/>
    <mergeCell ref="AJ190:AK190"/>
    <mergeCell ref="AL190:AM190"/>
    <mergeCell ref="AN190:AO190"/>
    <mergeCell ref="AP190:AQ190"/>
    <mergeCell ref="AR190:AS190"/>
    <mergeCell ref="AT190:AU190"/>
    <mergeCell ref="AV190:AW190"/>
    <mergeCell ref="AX190:AY190"/>
    <mergeCell ref="AZ190:BA190"/>
    <mergeCell ref="BB190:BC190"/>
    <mergeCell ref="BD190:BE190"/>
    <mergeCell ref="BF190:BG190"/>
    <mergeCell ref="BH190:BI190"/>
    <mergeCell ref="BJ190:BK190"/>
    <mergeCell ref="BL190:BM190"/>
    <mergeCell ref="BN190:BO190"/>
    <mergeCell ref="BP190:BQ190"/>
    <mergeCell ref="BR190:BS190"/>
    <mergeCell ref="BT190:BU190"/>
    <mergeCell ref="BV190:BW190"/>
    <mergeCell ref="BX190:BY190"/>
    <mergeCell ref="BZ190:CA190"/>
    <mergeCell ref="CB190:CC190"/>
    <mergeCell ref="CD190:CE190"/>
    <mergeCell ref="CF190:CG190"/>
    <mergeCell ref="CH190:CI190"/>
    <mergeCell ref="CJ190:CK190"/>
    <mergeCell ref="CL190:CM190"/>
    <mergeCell ref="CN190:CO190"/>
    <mergeCell ref="CP190:CQ190"/>
    <mergeCell ref="CR190:CS190"/>
    <mergeCell ref="CT190:CU190"/>
    <mergeCell ref="CV190:CW190"/>
    <mergeCell ref="CX190:CY190"/>
    <mergeCell ref="CZ190:DA190"/>
    <mergeCell ref="DB190:DC190"/>
    <mergeCell ref="DD190:DE190"/>
    <mergeCell ref="DF190:DG190"/>
    <mergeCell ref="DH190:DI190"/>
    <mergeCell ref="DJ190:DK190"/>
    <mergeCell ref="DL190:DM190"/>
    <mergeCell ref="DN190:DO190"/>
    <mergeCell ref="DP190:DQ190"/>
    <mergeCell ref="DR190:DS190"/>
    <mergeCell ref="DT190:DU190"/>
    <mergeCell ref="DV190:DW190"/>
    <mergeCell ref="DX190:DY190"/>
    <mergeCell ref="DZ190:EA190"/>
    <mergeCell ref="EB190:EC190"/>
    <mergeCell ref="ED190:EE190"/>
    <mergeCell ref="EF190:EG190"/>
    <mergeCell ref="EH190:EI190"/>
    <mergeCell ref="EJ190:EK190"/>
    <mergeCell ref="EL190:EM190"/>
    <mergeCell ref="EN190:EO190"/>
    <mergeCell ref="EP190:EQ190"/>
    <mergeCell ref="ER190:ES190"/>
    <mergeCell ref="ET190:EU190"/>
    <mergeCell ref="EV190:EW190"/>
    <mergeCell ref="EX190:EY190"/>
    <mergeCell ref="EZ190:FA190"/>
    <mergeCell ref="FB190:FC190"/>
    <mergeCell ref="FD190:FE190"/>
    <mergeCell ref="FF190:FG190"/>
    <mergeCell ref="FH190:FI190"/>
    <mergeCell ref="FJ190:FK190"/>
    <mergeCell ref="FL190:FM190"/>
    <mergeCell ref="FN190:FO190"/>
    <mergeCell ref="FP190:FQ190"/>
    <mergeCell ref="FR190:FS190"/>
    <mergeCell ref="FT190:FU190"/>
    <mergeCell ref="FV190:FW190"/>
    <mergeCell ref="FX190:FY190"/>
    <mergeCell ref="FZ190:GA190"/>
    <mergeCell ref="GB190:GC190"/>
    <mergeCell ref="GD190:GE190"/>
    <mergeCell ref="GF190:GG190"/>
    <mergeCell ref="GH190:GI190"/>
    <mergeCell ref="GJ190:GK190"/>
    <mergeCell ref="GL190:GM190"/>
    <mergeCell ref="GN190:GO190"/>
    <mergeCell ref="GP190:GQ190"/>
    <mergeCell ref="GR190:GS190"/>
    <mergeCell ref="GT190:GU190"/>
    <mergeCell ref="GV190:GW190"/>
    <mergeCell ref="GX190:GY190"/>
    <mergeCell ref="GZ190:HA190"/>
    <mergeCell ref="HB190:HC190"/>
    <mergeCell ref="HD190:HE190"/>
    <mergeCell ref="HF190:HG190"/>
    <mergeCell ref="HH190:HI190"/>
    <mergeCell ref="HJ190:HK190"/>
    <mergeCell ref="L191:M191"/>
    <mergeCell ref="N191:O191"/>
    <mergeCell ref="P191:Q191"/>
    <mergeCell ref="R191:S191"/>
    <mergeCell ref="T191:U191"/>
    <mergeCell ref="V191:W191"/>
    <mergeCell ref="X191:Y191"/>
    <mergeCell ref="Z191:AA191"/>
    <mergeCell ref="AB191:AC191"/>
    <mergeCell ref="AD191:AE191"/>
    <mergeCell ref="AF191:AG191"/>
    <mergeCell ref="AH191:AI191"/>
    <mergeCell ref="AJ191:AK191"/>
    <mergeCell ref="AL191:AM191"/>
    <mergeCell ref="AN191:AO191"/>
    <mergeCell ref="AP191:AQ191"/>
    <mergeCell ref="AR191:AS191"/>
    <mergeCell ref="AT191:AU191"/>
    <mergeCell ref="AV191:AW191"/>
    <mergeCell ref="AX191:AY191"/>
    <mergeCell ref="AZ191:BA191"/>
    <mergeCell ref="BB191:BC191"/>
    <mergeCell ref="BD191:BE191"/>
    <mergeCell ref="BF191:BG191"/>
    <mergeCell ref="BH191:BI191"/>
    <mergeCell ref="BJ191:BK191"/>
    <mergeCell ref="BL191:BM191"/>
    <mergeCell ref="BN191:BO191"/>
    <mergeCell ref="BP191:BQ191"/>
    <mergeCell ref="BR191:BS191"/>
    <mergeCell ref="BT191:BU191"/>
    <mergeCell ref="BV191:BW191"/>
    <mergeCell ref="BX191:BY191"/>
    <mergeCell ref="BZ191:CA191"/>
    <mergeCell ref="CB191:CC191"/>
    <mergeCell ref="CD191:CE191"/>
    <mergeCell ref="CF191:CG191"/>
    <mergeCell ref="CH191:CI191"/>
    <mergeCell ref="CJ191:CK191"/>
    <mergeCell ref="CL191:CM191"/>
    <mergeCell ref="CN191:CO191"/>
    <mergeCell ref="CP191:CQ191"/>
    <mergeCell ref="CR191:CS191"/>
    <mergeCell ref="CT191:CU191"/>
    <mergeCell ref="CV191:CW191"/>
    <mergeCell ref="CX191:CY191"/>
    <mergeCell ref="CZ191:DA191"/>
    <mergeCell ref="DB191:DC191"/>
    <mergeCell ref="DD191:DE191"/>
    <mergeCell ref="DF191:DG191"/>
    <mergeCell ref="DH191:DI191"/>
    <mergeCell ref="DJ191:DK191"/>
    <mergeCell ref="DL191:DM191"/>
    <mergeCell ref="DN191:DO191"/>
    <mergeCell ref="DP191:DQ191"/>
    <mergeCell ref="DR191:DS191"/>
    <mergeCell ref="DT191:DU191"/>
    <mergeCell ref="DV191:DW191"/>
    <mergeCell ref="DX191:DY191"/>
    <mergeCell ref="DZ191:EA191"/>
    <mergeCell ref="EB191:EC191"/>
    <mergeCell ref="ED191:EE191"/>
    <mergeCell ref="EF191:EG191"/>
    <mergeCell ref="EH191:EI191"/>
    <mergeCell ref="EJ191:EK191"/>
    <mergeCell ref="EL191:EM191"/>
    <mergeCell ref="EN191:EO191"/>
    <mergeCell ref="EP191:EQ191"/>
    <mergeCell ref="ER191:ES191"/>
    <mergeCell ref="ET191:EU191"/>
    <mergeCell ref="EV191:EW191"/>
    <mergeCell ref="EX191:EY191"/>
    <mergeCell ref="EZ191:FA191"/>
    <mergeCell ref="FB191:FC191"/>
    <mergeCell ref="FD191:FE191"/>
    <mergeCell ref="FF191:FG191"/>
    <mergeCell ref="FH191:FI191"/>
    <mergeCell ref="FJ191:FK191"/>
    <mergeCell ref="FL191:FM191"/>
    <mergeCell ref="FN191:FO191"/>
    <mergeCell ref="FP191:FQ191"/>
    <mergeCell ref="FR191:FS191"/>
    <mergeCell ref="FT191:FU191"/>
    <mergeCell ref="FV191:FW191"/>
    <mergeCell ref="FX191:FY191"/>
    <mergeCell ref="FZ191:GA191"/>
    <mergeCell ref="GB191:GC191"/>
    <mergeCell ref="GD191:GE191"/>
    <mergeCell ref="GF191:GG191"/>
    <mergeCell ref="GH191:GI191"/>
    <mergeCell ref="GJ191:GK191"/>
    <mergeCell ref="GL191:GM191"/>
    <mergeCell ref="GN191:GO191"/>
    <mergeCell ref="GP191:GQ191"/>
    <mergeCell ref="GR191:GS191"/>
    <mergeCell ref="GT191:GU191"/>
    <mergeCell ref="GV191:GW191"/>
    <mergeCell ref="GX191:GY191"/>
    <mergeCell ref="GZ191:HA191"/>
    <mergeCell ref="HB191:HC191"/>
    <mergeCell ref="HD191:HE191"/>
    <mergeCell ref="HF191:HG191"/>
    <mergeCell ref="HH191:HI191"/>
    <mergeCell ref="HJ191:HK191"/>
    <mergeCell ref="L192:M192"/>
    <mergeCell ref="N192:O192"/>
    <mergeCell ref="P192:Q192"/>
    <mergeCell ref="R192:S192"/>
    <mergeCell ref="T192:U192"/>
    <mergeCell ref="V192:W192"/>
    <mergeCell ref="X192:Y192"/>
    <mergeCell ref="Z192:AA192"/>
    <mergeCell ref="AB192:AC192"/>
    <mergeCell ref="AD192:AE192"/>
    <mergeCell ref="AF192:AG192"/>
    <mergeCell ref="AH192:AI192"/>
    <mergeCell ref="AJ192:AK192"/>
    <mergeCell ref="AL192:AM192"/>
    <mergeCell ref="AN192:AO192"/>
    <mergeCell ref="AP192:AQ192"/>
    <mergeCell ref="AR192:AS192"/>
    <mergeCell ref="AT192:AU192"/>
    <mergeCell ref="AV192:AW192"/>
    <mergeCell ref="AX192:AY192"/>
    <mergeCell ref="AZ192:BA192"/>
    <mergeCell ref="BB192:BC192"/>
    <mergeCell ref="BD192:BE192"/>
    <mergeCell ref="BF192:BG192"/>
    <mergeCell ref="BH192:BI192"/>
    <mergeCell ref="BJ192:BK192"/>
    <mergeCell ref="BL192:BM192"/>
    <mergeCell ref="BN192:BO192"/>
    <mergeCell ref="BP192:BQ192"/>
    <mergeCell ref="BR192:BS192"/>
    <mergeCell ref="BT192:BU192"/>
    <mergeCell ref="BV192:BW192"/>
    <mergeCell ref="BX192:BY192"/>
    <mergeCell ref="BZ192:CA192"/>
    <mergeCell ref="CB192:CC192"/>
    <mergeCell ref="CD192:CE192"/>
    <mergeCell ref="CF192:CG192"/>
    <mergeCell ref="CH192:CI192"/>
    <mergeCell ref="CJ192:CK192"/>
    <mergeCell ref="CL192:CM192"/>
    <mergeCell ref="CN192:CO192"/>
    <mergeCell ref="CP192:CQ192"/>
    <mergeCell ref="CR192:CS192"/>
    <mergeCell ref="CT192:CU192"/>
    <mergeCell ref="CV192:CW192"/>
    <mergeCell ref="CX192:CY192"/>
    <mergeCell ref="CZ192:DA192"/>
    <mergeCell ref="DB192:DC192"/>
    <mergeCell ref="DD192:DE192"/>
    <mergeCell ref="DF192:DG192"/>
    <mergeCell ref="DH192:DI192"/>
    <mergeCell ref="DJ192:DK192"/>
    <mergeCell ref="DL192:DM192"/>
    <mergeCell ref="DN192:DO192"/>
    <mergeCell ref="DP192:DQ192"/>
    <mergeCell ref="DR192:DS192"/>
    <mergeCell ref="DT192:DU192"/>
    <mergeCell ref="DV192:DW192"/>
    <mergeCell ref="DX192:DY192"/>
    <mergeCell ref="DZ192:EA192"/>
    <mergeCell ref="EB192:EC192"/>
    <mergeCell ref="ED192:EE192"/>
    <mergeCell ref="EF192:EG192"/>
    <mergeCell ref="EH192:EI192"/>
    <mergeCell ref="EJ192:EK192"/>
    <mergeCell ref="EL192:EM192"/>
    <mergeCell ref="EN192:EO192"/>
    <mergeCell ref="EP192:EQ192"/>
    <mergeCell ref="ER192:ES192"/>
    <mergeCell ref="ET192:EU192"/>
    <mergeCell ref="EV192:EW192"/>
    <mergeCell ref="EX192:EY192"/>
    <mergeCell ref="EZ192:FA192"/>
    <mergeCell ref="FB192:FC192"/>
    <mergeCell ref="FD192:FE192"/>
    <mergeCell ref="FF192:FG192"/>
    <mergeCell ref="FH192:FI192"/>
    <mergeCell ref="FJ192:FK192"/>
    <mergeCell ref="FL192:FM192"/>
    <mergeCell ref="FN192:FO192"/>
    <mergeCell ref="FP192:FQ192"/>
    <mergeCell ref="FR192:FS192"/>
    <mergeCell ref="FT192:FU192"/>
    <mergeCell ref="FV192:FW192"/>
    <mergeCell ref="FX192:FY192"/>
    <mergeCell ref="FZ192:GA192"/>
    <mergeCell ref="GB192:GC192"/>
    <mergeCell ref="GD192:GE192"/>
    <mergeCell ref="GF192:GG192"/>
    <mergeCell ref="GH192:GI192"/>
    <mergeCell ref="GJ192:GK192"/>
    <mergeCell ref="GL192:GM192"/>
    <mergeCell ref="GN192:GO192"/>
    <mergeCell ref="GP192:GQ192"/>
    <mergeCell ref="GR192:GS192"/>
    <mergeCell ref="GT192:GU192"/>
    <mergeCell ref="GV192:GW192"/>
    <mergeCell ref="GX192:GY192"/>
    <mergeCell ref="GZ192:HA192"/>
    <mergeCell ref="HB192:HC192"/>
    <mergeCell ref="HD192:HE192"/>
    <mergeCell ref="HF192:HG192"/>
    <mergeCell ref="HH192:HI192"/>
    <mergeCell ref="HJ192:HK192"/>
    <mergeCell ref="L193:M193"/>
    <mergeCell ref="N193:O193"/>
    <mergeCell ref="P193:Q193"/>
    <mergeCell ref="R193:S193"/>
    <mergeCell ref="T193:U193"/>
    <mergeCell ref="V193:W193"/>
    <mergeCell ref="X193:Y193"/>
    <mergeCell ref="Z193:AA193"/>
    <mergeCell ref="AB193:AC193"/>
    <mergeCell ref="AD193:AE193"/>
    <mergeCell ref="AF193:AG193"/>
    <mergeCell ref="AH193:AI193"/>
    <mergeCell ref="AJ193:AK193"/>
    <mergeCell ref="AL193:AM193"/>
    <mergeCell ref="AN193:AO193"/>
    <mergeCell ref="AP193:AQ193"/>
    <mergeCell ref="AR193:AS193"/>
    <mergeCell ref="AT193:AU193"/>
    <mergeCell ref="AV193:AW193"/>
    <mergeCell ref="AX193:AY193"/>
    <mergeCell ref="AZ193:BA193"/>
    <mergeCell ref="BB193:BC193"/>
    <mergeCell ref="BD193:BE193"/>
    <mergeCell ref="BF193:BG193"/>
    <mergeCell ref="BH193:BI193"/>
    <mergeCell ref="BJ193:BK193"/>
    <mergeCell ref="BL193:BM193"/>
    <mergeCell ref="BN193:BO193"/>
    <mergeCell ref="BP193:BQ193"/>
    <mergeCell ref="BR193:BS193"/>
    <mergeCell ref="BT193:BU193"/>
    <mergeCell ref="BV193:BW193"/>
    <mergeCell ref="BX193:BY193"/>
    <mergeCell ref="BZ193:CA193"/>
    <mergeCell ref="CB193:CC193"/>
    <mergeCell ref="CD193:CE193"/>
    <mergeCell ref="CF193:CG193"/>
    <mergeCell ref="CH193:CI193"/>
    <mergeCell ref="CJ193:CK193"/>
    <mergeCell ref="CL193:CM193"/>
    <mergeCell ref="CN193:CO193"/>
    <mergeCell ref="CP193:CQ193"/>
    <mergeCell ref="CR193:CS193"/>
    <mergeCell ref="CT193:CU193"/>
    <mergeCell ref="CV193:CW193"/>
    <mergeCell ref="CX193:CY193"/>
    <mergeCell ref="CZ193:DA193"/>
    <mergeCell ref="DB193:DC193"/>
    <mergeCell ref="DD193:DE193"/>
    <mergeCell ref="DF193:DG193"/>
    <mergeCell ref="DH193:DI193"/>
    <mergeCell ref="DJ193:DK193"/>
    <mergeCell ref="DL193:DM193"/>
    <mergeCell ref="DN193:DO193"/>
    <mergeCell ref="DP193:DQ193"/>
    <mergeCell ref="DR193:DS193"/>
    <mergeCell ref="DT193:DU193"/>
    <mergeCell ref="DV193:DW193"/>
    <mergeCell ref="DX193:DY193"/>
    <mergeCell ref="DZ193:EA193"/>
    <mergeCell ref="EB193:EC193"/>
    <mergeCell ref="ED193:EE193"/>
    <mergeCell ref="EF193:EG193"/>
    <mergeCell ref="EH193:EI193"/>
    <mergeCell ref="EJ193:EK193"/>
    <mergeCell ref="EL193:EM193"/>
    <mergeCell ref="EN193:EO193"/>
    <mergeCell ref="EP193:EQ193"/>
    <mergeCell ref="ER193:ES193"/>
    <mergeCell ref="ET193:EU193"/>
    <mergeCell ref="EV193:EW193"/>
    <mergeCell ref="EX193:EY193"/>
    <mergeCell ref="EZ193:FA193"/>
    <mergeCell ref="FB193:FC193"/>
    <mergeCell ref="FD193:FE193"/>
    <mergeCell ref="FF193:FG193"/>
    <mergeCell ref="FH193:FI193"/>
    <mergeCell ref="FJ193:FK193"/>
    <mergeCell ref="FL193:FM193"/>
    <mergeCell ref="FN193:FO193"/>
    <mergeCell ref="FP193:FQ193"/>
    <mergeCell ref="FR193:FS193"/>
    <mergeCell ref="FT193:FU193"/>
    <mergeCell ref="FV193:FW193"/>
    <mergeCell ref="FX193:FY193"/>
    <mergeCell ref="FZ193:GA193"/>
    <mergeCell ref="GB193:GC193"/>
    <mergeCell ref="GD193:GE193"/>
    <mergeCell ref="GF193:GG193"/>
    <mergeCell ref="GH193:GI193"/>
    <mergeCell ref="GJ193:GK193"/>
    <mergeCell ref="GL193:GM193"/>
    <mergeCell ref="GN193:GO193"/>
    <mergeCell ref="GP193:GQ193"/>
    <mergeCell ref="GR193:GS193"/>
    <mergeCell ref="GT193:GU193"/>
    <mergeCell ref="GV193:GW193"/>
    <mergeCell ref="GX193:GY193"/>
    <mergeCell ref="GZ193:HA193"/>
    <mergeCell ref="HB193:HC193"/>
    <mergeCell ref="HD193:HE193"/>
    <mergeCell ref="HF193:HG193"/>
    <mergeCell ref="HH193:HI193"/>
    <mergeCell ref="HJ193:HK193"/>
    <mergeCell ref="L194:M194"/>
    <mergeCell ref="N194:O194"/>
    <mergeCell ref="P194:Q194"/>
    <mergeCell ref="R194:S194"/>
    <mergeCell ref="T194:U194"/>
    <mergeCell ref="V194:W194"/>
    <mergeCell ref="X194:Y194"/>
    <mergeCell ref="Z194:AA194"/>
    <mergeCell ref="AB194:AC194"/>
    <mergeCell ref="AD194:AE194"/>
    <mergeCell ref="AF194:AG194"/>
    <mergeCell ref="AH194:AI194"/>
    <mergeCell ref="AJ194:AK194"/>
    <mergeCell ref="AL194:AM194"/>
    <mergeCell ref="AN194:AO194"/>
    <mergeCell ref="AP194:AQ194"/>
    <mergeCell ref="AR194:AS194"/>
    <mergeCell ref="CD194:CE194"/>
    <mergeCell ref="CF194:CG194"/>
    <mergeCell ref="CH194:CI194"/>
    <mergeCell ref="CJ194:CK194"/>
    <mergeCell ref="CL194:CM194"/>
    <mergeCell ref="CN194:CO194"/>
    <mergeCell ref="CP194:CQ194"/>
    <mergeCell ref="CR194:CS194"/>
    <mergeCell ref="A195:A202"/>
    <mergeCell ref="B195:B202"/>
    <mergeCell ref="C195:C202"/>
    <mergeCell ref="D195:D202"/>
    <mergeCell ref="E195:E202"/>
    <mergeCell ref="F195:F202"/>
    <mergeCell ref="G195:G202"/>
    <mergeCell ref="I195:I202"/>
    <mergeCell ref="J195:J202"/>
    <mergeCell ref="L195:M195"/>
    <mergeCell ref="N195:O195"/>
    <mergeCell ref="P195:Q195"/>
    <mergeCell ref="R195:S195"/>
    <mergeCell ref="T195:U195"/>
    <mergeCell ref="V195:W195"/>
    <mergeCell ref="X195:Y195"/>
    <mergeCell ref="Z195:AA195"/>
    <mergeCell ref="AB195:AC195"/>
    <mergeCell ref="AD195:AE195"/>
    <mergeCell ref="AF195:AG195"/>
    <mergeCell ref="AH195:AI195"/>
    <mergeCell ref="AJ195:AK195"/>
    <mergeCell ref="AL195:AM195"/>
    <mergeCell ref="AN195:AO195"/>
    <mergeCell ref="AP195:AQ195"/>
    <mergeCell ref="AR195:AS195"/>
    <mergeCell ref="AT195:AU195"/>
    <mergeCell ref="AV195:AW195"/>
    <mergeCell ref="AX195:AY195"/>
    <mergeCell ref="AZ195:BA195"/>
    <mergeCell ref="BB195:BC195"/>
    <mergeCell ref="BD195:BE195"/>
    <mergeCell ref="BF195:BG195"/>
    <mergeCell ref="BH195:BI195"/>
    <mergeCell ref="BJ195:BK195"/>
    <mergeCell ref="BL195:BM195"/>
    <mergeCell ref="BN195:BO195"/>
    <mergeCell ref="BP195:BQ195"/>
    <mergeCell ref="BR195:BS195"/>
    <mergeCell ref="BT195:BU195"/>
    <mergeCell ref="BV195:BW195"/>
    <mergeCell ref="BX195:BY195"/>
    <mergeCell ref="BZ195:CA195"/>
    <mergeCell ref="CB195:CC195"/>
    <mergeCell ref="CD195:CE195"/>
    <mergeCell ref="CF195:CG195"/>
    <mergeCell ref="CH195:CI195"/>
    <mergeCell ref="CJ195:CK195"/>
    <mergeCell ref="CL195:CM195"/>
    <mergeCell ref="CN195:CO195"/>
    <mergeCell ref="CP195:CQ195"/>
    <mergeCell ref="CR195:CS195"/>
    <mergeCell ref="CT195:CU195"/>
    <mergeCell ref="CV195:CW195"/>
    <mergeCell ref="CX195:CY195"/>
    <mergeCell ref="CZ195:DA195"/>
    <mergeCell ref="DB195:DC195"/>
    <mergeCell ref="DD195:DE195"/>
    <mergeCell ref="DF195:DG195"/>
    <mergeCell ref="DH195:DI195"/>
    <mergeCell ref="DJ195:DK195"/>
    <mergeCell ref="DL195:DM195"/>
    <mergeCell ref="DN195:DO195"/>
    <mergeCell ref="DP195:DQ195"/>
    <mergeCell ref="DR195:DS195"/>
    <mergeCell ref="DT195:DU195"/>
    <mergeCell ref="DV195:DW195"/>
    <mergeCell ref="DX195:DY195"/>
    <mergeCell ref="DZ195:EA195"/>
    <mergeCell ref="EB195:EC195"/>
    <mergeCell ref="ED195:EE195"/>
    <mergeCell ref="EF195:EG195"/>
    <mergeCell ref="EH195:EI195"/>
    <mergeCell ref="EJ195:EK195"/>
    <mergeCell ref="EL195:EM195"/>
    <mergeCell ref="EN195:EO195"/>
    <mergeCell ref="EP195:EQ195"/>
    <mergeCell ref="ER195:ES195"/>
    <mergeCell ref="ET195:EU195"/>
    <mergeCell ref="EV195:EW195"/>
    <mergeCell ref="EX195:EY195"/>
    <mergeCell ref="EZ195:FA195"/>
    <mergeCell ref="FB195:FC195"/>
    <mergeCell ref="FD195:FE195"/>
    <mergeCell ref="FF195:FG195"/>
    <mergeCell ref="FH195:FI195"/>
    <mergeCell ref="FJ195:FK195"/>
    <mergeCell ref="FL195:FM195"/>
    <mergeCell ref="FN195:FO195"/>
    <mergeCell ref="FP195:FQ195"/>
    <mergeCell ref="FR195:FS195"/>
    <mergeCell ref="FT195:FU195"/>
    <mergeCell ref="FV195:FW195"/>
    <mergeCell ref="FX195:FY195"/>
    <mergeCell ref="FZ195:GA195"/>
    <mergeCell ref="GB195:GC195"/>
    <mergeCell ref="GD195:GE195"/>
    <mergeCell ref="GF195:GG195"/>
    <mergeCell ref="GH195:GI195"/>
    <mergeCell ref="GJ195:GK195"/>
    <mergeCell ref="GL195:GM195"/>
    <mergeCell ref="GN195:GO195"/>
    <mergeCell ref="GP195:GQ195"/>
    <mergeCell ref="GR195:GS195"/>
    <mergeCell ref="GT195:GU195"/>
    <mergeCell ref="GV195:GW195"/>
    <mergeCell ref="GX195:GY195"/>
    <mergeCell ref="GZ195:HA195"/>
    <mergeCell ref="HB195:HC195"/>
    <mergeCell ref="HD195:HE195"/>
    <mergeCell ref="HF195:HG195"/>
    <mergeCell ref="HH195:HI195"/>
    <mergeCell ref="HJ195:HK195"/>
    <mergeCell ref="L196:M196"/>
    <mergeCell ref="N196:O196"/>
    <mergeCell ref="P196:Q196"/>
    <mergeCell ref="R196:S196"/>
    <mergeCell ref="T196:U196"/>
    <mergeCell ref="V196:W196"/>
    <mergeCell ref="X196:Y196"/>
    <mergeCell ref="Z196:AA196"/>
    <mergeCell ref="AB196:AC196"/>
    <mergeCell ref="AD196:AE196"/>
    <mergeCell ref="AF196:AG196"/>
    <mergeCell ref="AH196:AI196"/>
    <mergeCell ref="AJ196:AK196"/>
    <mergeCell ref="AL196:AM196"/>
    <mergeCell ref="AN196:AO196"/>
    <mergeCell ref="AP196:AQ196"/>
    <mergeCell ref="AR196:AS196"/>
    <mergeCell ref="AT196:AU196"/>
    <mergeCell ref="AV196:AW196"/>
    <mergeCell ref="AX196:AY196"/>
    <mergeCell ref="AZ196:BA196"/>
    <mergeCell ref="BB196:BC196"/>
    <mergeCell ref="BD196:BE196"/>
    <mergeCell ref="BF196:BG196"/>
    <mergeCell ref="BH196:BI196"/>
    <mergeCell ref="BJ196:BK196"/>
    <mergeCell ref="BL196:BM196"/>
    <mergeCell ref="BN196:BO196"/>
    <mergeCell ref="BP196:BQ196"/>
    <mergeCell ref="BR196:BS196"/>
    <mergeCell ref="BT196:BU196"/>
    <mergeCell ref="BV196:BW196"/>
    <mergeCell ref="BX196:BY196"/>
    <mergeCell ref="BZ196:CA196"/>
    <mergeCell ref="CB196:CC196"/>
    <mergeCell ref="CD196:CE196"/>
    <mergeCell ref="CF196:CG196"/>
    <mergeCell ref="CH196:CI196"/>
    <mergeCell ref="CJ196:CK196"/>
    <mergeCell ref="CL196:CM196"/>
    <mergeCell ref="CN196:CO196"/>
    <mergeCell ref="CP196:CQ196"/>
    <mergeCell ref="CR196:CS196"/>
    <mergeCell ref="CT196:CU196"/>
    <mergeCell ref="CV196:CW196"/>
    <mergeCell ref="CX196:CY196"/>
    <mergeCell ref="CZ196:DA196"/>
    <mergeCell ref="DB196:DC196"/>
    <mergeCell ref="DD196:DE196"/>
    <mergeCell ref="DF196:DG196"/>
    <mergeCell ref="DH196:DI196"/>
    <mergeCell ref="DJ196:DK196"/>
    <mergeCell ref="DL196:DM196"/>
    <mergeCell ref="DN196:DO196"/>
    <mergeCell ref="DP196:DQ196"/>
    <mergeCell ref="DR196:DS196"/>
    <mergeCell ref="DT196:DU196"/>
    <mergeCell ref="DV196:DW196"/>
    <mergeCell ref="DX196:DY196"/>
    <mergeCell ref="DZ196:EA196"/>
    <mergeCell ref="EB196:EC196"/>
    <mergeCell ref="ED196:EE196"/>
    <mergeCell ref="EF196:EG196"/>
    <mergeCell ref="EH196:EI196"/>
    <mergeCell ref="EJ196:EK196"/>
    <mergeCell ref="EL196:EM196"/>
    <mergeCell ref="EN196:EO196"/>
    <mergeCell ref="EP196:EQ196"/>
    <mergeCell ref="ER196:ES196"/>
    <mergeCell ref="ET196:EU196"/>
    <mergeCell ref="EV196:EW196"/>
    <mergeCell ref="EX196:EY196"/>
    <mergeCell ref="EZ196:FA196"/>
    <mergeCell ref="FB196:FC196"/>
    <mergeCell ref="FD196:FE196"/>
    <mergeCell ref="FF196:FG196"/>
    <mergeCell ref="FH196:FI196"/>
    <mergeCell ref="FJ196:FK196"/>
    <mergeCell ref="FL196:FM196"/>
    <mergeCell ref="FN196:FO196"/>
    <mergeCell ref="FP196:FQ196"/>
    <mergeCell ref="FR196:FS196"/>
    <mergeCell ref="FT196:FU196"/>
    <mergeCell ref="FV196:FW196"/>
    <mergeCell ref="FX196:FY196"/>
    <mergeCell ref="FZ196:GA196"/>
    <mergeCell ref="GB196:GC196"/>
    <mergeCell ref="GD196:GE196"/>
    <mergeCell ref="GF196:GG196"/>
    <mergeCell ref="GH196:GI196"/>
    <mergeCell ref="GJ196:GK196"/>
    <mergeCell ref="GL196:GM196"/>
    <mergeCell ref="GN196:GO196"/>
    <mergeCell ref="GP196:GQ196"/>
    <mergeCell ref="GR196:GS196"/>
    <mergeCell ref="GT196:GU196"/>
    <mergeCell ref="GV196:GW196"/>
    <mergeCell ref="GX196:GY196"/>
    <mergeCell ref="GZ196:HA196"/>
    <mergeCell ref="HB196:HC196"/>
    <mergeCell ref="HD196:HE196"/>
    <mergeCell ref="HF196:HG196"/>
    <mergeCell ref="HH196:HI196"/>
    <mergeCell ref="HJ196:HK196"/>
    <mergeCell ref="L197:M197"/>
    <mergeCell ref="N197:O197"/>
    <mergeCell ref="P197:Q197"/>
    <mergeCell ref="R197:S197"/>
    <mergeCell ref="T197:U197"/>
    <mergeCell ref="V197:W197"/>
    <mergeCell ref="X197:Y197"/>
    <mergeCell ref="Z197:AA197"/>
    <mergeCell ref="AB197:AC197"/>
    <mergeCell ref="AD197:AE197"/>
    <mergeCell ref="AF197:AG197"/>
    <mergeCell ref="AH197:AI197"/>
    <mergeCell ref="AJ197:AK197"/>
    <mergeCell ref="AL197:AM197"/>
    <mergeCell ref="AN197:AO197"/>
    <mergeCell ref="AP197:AQ197"/>
    <mergeCell ref="AR197:AS197"/>
    <mergeCell ref="AT197:AU197"/>
    <mergeCell ref="AV197:AW197"/>
    <mergeCell ref="AX197:AY197"/>
    <mergeCell ref="AZ197:BA197"/>
    <mergeCell ref="BB197:BC197"/>
    <mergeCell ref="BD197:BE197"/>
    <mergeCell ref="BF197:BG197"/>
    <mergeCell ref="BH197:BI197"/>
    <mergeCell ref="BJ197:BK197"/>
    <mergeCell ref="BL197:BM197"/>
    <mergeCell ref="BN197:BO197"/>
    <mergeCell ref="BP197:BQ197"/>
    <mergeCell ref="BR197:BS197"/>
    <mergeCell ref="BT197:BU197"/>
    <mergeCell ref="BV197:BW197"/>
    <mergeCell ref="BX197:BY197"/>
    <mergeCell ref="BZ197:CA197"/>
    <mergeCell ref="CB197:CC197"/>
    <mergeCell ref="CD197:CE197"/>
    <mergeCell ref="CF197:CG197"/>
    <mergeCell ref="CH197:CI197"/>
    <mergeCell ref="CJ197:CK197"/>
    <mergeCell ref="CL197:CM197"/>
    <mergeCell ref="CN197:CO197"/>
    <mergeCell ref="CP197:CQ197"/>
    <mergeCell ref="CR197:CS197"/>
    <mergeCell ref="CT197:CU197"/>
    <mergeCell ref="CV197:CW197"/>
    <mergeCell ref="CX197:CY197"/>
    <mergeCell ref="CZ197:DA197"/>
    <mergeCell ref="DB197:DC197"/>
    <mergeCell ref="DD197:DE197"/>
    <mergeCell ref="DF197:DG197"/>
    <mergeCell ref="DH197:DI197"/>
    <mergeCell ref="DJ197:DK197"/>
    <mergeCell ref="DL197:DM197"/>
    <mergeCell ref="DN197:DO197"/>
    <mergeCell ref="DP197:DQ197"/>
    <mergeCell ref="DR197:DS197"/>
    <mergeCell ref="DT197:DU197"/>
    <mergeCell ref="DV197:DW197"/>
    <mergeCell ref="DX197:DY197"/>
    <mergeCell ref="DZ197:EA197"/>
    <mergeCell ref="EB197:EC197"/>
    <mergeCell ref="ED197:EE197"/>
    <mergeCell ref="EF197:EG197"/>
    <mergeCell ref="EH197:EI197"/>
    <mergeCell ref="EJ197:EK197"/>
    <mergeCell ref="EL197:EM197"/>
    <mergeCell ref="EN197:EO197"/>
    <mergeCell ref="EP197:EQ197"/>
    <mergeCell ref="ER197:ES197"/>
    <mergeCell ref="ET197:EU197"/>
    <mergeCell ref="EV197:EW197"/>
    <mergeCell ref="EX197:EY197"/>
    <mergeCell ref="EZ197:FA197"/>
    <mergeCell ref="FB197:FC197"/>
    <mergeCell ref="FD197:FE197"/>
    <mergeCell ref="FF197:FG197"/>
    <mergeCell ref="FH197:FI197"/>
    <mergeCell ref="FJ197:FK197"/>
    <mergeCell ref="FL197:FM197"/>
    <mergeCell ref="FN197:FO197"/>
    <mergeCell ref="FP197:FQ197"/>
    <mergeCell ref="FR197:FS197"/>
    <mergeCell ref="FT197:FU197"/>
    <mergeCell ref="FV197:FW197"/>
    <mergeCell ref="FX197:FY197"/>
    <mergeCell ref="FZ197:GA197"/>
    <mergeCell ref="GB197:GC197"/>
    <mergeCell ref="GD197:GE197"/>
    <mergeCell ref="GF197:GG197"/>
    <mergeCell ref="GH197:GI197"/>
    <mergeCell ref="GJ197:GK197"/>
    <mergeCell ref="GL197:GM197"/>
    <mergeCell ref="GN197:GO197"/>
    <mergeCell ref="GP197:GQ197"/>
    <mergeCell ref="GR197:GS197"/>
    <mergeCell ref="GT197:GU197"/>
    <mergeCell ref="GV197:GW197"/>
    <mergeCell ref="GX197:GY197"/>
    <mergeCell ref="GZ197:HA197"/>
    <mergeCell ref="HB197:HC197"/>
    <mergeCell ref="HD197:HE197"/>
    <mergeCell ref="HF197:HG197"/>
    <mergeCell ref="HH197:HI197"/>
    <mergeCell ref="HJ197:HK197"/>
    <mergeCell ref="L198:M198"/>
    <mergeCell ref="N198:O198"/>
    <mergeCell ref="P198:Q198"/>
    <mergeCell ref="R198:S198"/>
    <mergeCell ref="T198:U198"/>
    <mergeCell ref="V198:W198"/>
    <mergeCell ref="X198:Y198"/>
    <mergeCell ref="Z198:AA198"/>
    <mergeCell ref="AB198:AC198"/>
    <mergeCell ref="AD198:AE198"/>
    <mergeCell ref="AF198:AG198"/>
    <mergeCell ref="AH198:AI198"/>
    <mergeCell ref="AJ198:AK198"/>
    <mergeCell ref="AL198:AM198"/>
    <mergeCell ref="AN198:AO198"/>
    <mergeCell ref="AP198:AQ198"/>
    <mergeCell ref="AR198:AS198"/>
    <mergeCell ref="AT198:AU198"/>
    <mergeCell ref="AV198:AW198"/>
    <mergeCell ref="AX198:AY198"/>
    <mergeCell ref="AZ198:BA198"/>
    <mergeCell ref="BB198:BC198"/>
    <mergeCell ref="BD198:BE198"/>
    <mergeCell ref="BF198:BG198"/>
    <mergeCell ref="BH198:BI198"/>
    <mergeCell ref="BJ198:BK198"/>
    <mergeCell ref="BL198:BM198"/>
    <mergeCell ref="BN198:BO198"/>
    <mergeCell ref="BP198:BQ198"/>
    <mergeCell ref="BR198:BS198"/>
    <mergeCell ref="BT198:BU198"/>
    <mergeCell ref="BV198:BW198"/>
    <mergeCell ref="BX198:BY198"/>
    <mergeCell ref="BZ198:CA198"/>
    <mergeCell ref="CB198:CC198"/>
    <mergeCell ref="CD198:CE198"/>
    <mergeCell ref="CF198:CG198"/>
    <mergeCell ref="CH198:CI198"/>
    <mergeCell ref="CJ198:CK198"/>
    <mergeCell ref="CL198:CM198"/>
    <mergeCell ref="CN198:CO198"/>
    <mergeCell ref="CP198:CQ198"/>
    <mergeCell ref="CR198:CS198"/>
    <mergeCell ref="CT198:CU198"/>
    <mergeCell ref="CV198:CW198"/>
    <mergeCell ref="CX198:CY198"/>
    <mergeCell ref="CZ198:DA198"/>
    <mergeCell ref="DB198:DC198"/>
    <mergeCell ref="DD198:DE198"/>
    <mergeCell ref="DF198:DG198"/>
    <mergeCell ref="DH198:DI198"/>
    <mergeCell ref="DJ198:DK198"/>
    <mergeCell ref="DL198:DM198"/>
    <mergeCell ref="DN198:DO198"/>
    <mergeCell ref="DP198:DQ198"/>
    <mergeCell ref="DR198:DS198"/>
    <mergeCell ref="DT198:DU198"/>
    <mergeCell ref="DV198:DW198"/>
    <mergeCell ref="DX198:DY198"/>
    <mergeCell ref="DZ198:EA198"/>
    <mergeCell ref="EB198:EC198"/>
    <mergeCell ref="ED198:EE198"/>
    <mergeCell ref="EF198:EG198"/>
    <mergeCell ref="EH198:EI198"/>
    <mergeCell ref="EJ198:EK198"/>
    <mergeCell ref="EL198:EM198"/>
    <mergeCell ref="EN198:EO198"/>
    <mergeCell ref="EP198:EQ198"/>
    <mergeCell ref="ER198:ES198"/>
    <mergeCell ref="ET198:EU198"/>
    <mergeCell ref="EV198:EW198"/>
    <mergeCell ref="EX198:EY198"/>
    <mergeCell ref="EZ198:FA198"/>
    <mergeCell ref="FB198:FC198"/>
    <mergeCell ref="FD198:FE198"/>
    <mergeCell ref="FF198:FG198"/>
    <mergeCell ref="FH198:FI198"/>
    <mergeCell ref="FJ198:FK198"/>
    <mergeCell ref="FL198:FM198"/>
    <mergeCell ref="FN198:FO198"/>
    <mergeCell ref="FP198:FQ198"/>
    <mergeCell ref="FR198:FS198"/>
    <mergeCell ref="FT198:FU198"/>
    <mergeCell ref="FV198:FW198"/>
    <mergeCell ref="FX198:FY198"/>
    <mergeCell ref="FZ198:GA198"/>
    <mergeCell ref="GB198:GC198"/>
    <mergeCell ref="GD198:GE198"/>
    <mergeCell ref="GF198:GG198"/>
    <mergeCell ref="GH198:GI198"/>
    <mergeCell ref="GJ198:GK198"/>
    <mergeCell ref="GL198:GM198"/>
    <mergeCell ref="GN198:GO198"/>
    <mergeCell ref="GP198:GQ198"/>
    <mergeCell ref="GR198:GS198"/>
    <mergeCell ref="GT198:GU198"/>
    <mergeCell ref="GV198:GW198"/>
    <mergeCell ref="GX198:GY198"/>
    <mergeCell ref="GZ198:HA198"/>
    <mergeCell ref="HB198:HC198"/>
    <mergeCell ref="HD198:HE198"/>
    <mergeCell ref="HF198:HG198"/>
    <mergeCell ref="HH198:HI198"/>
    <mergeCell ref="HJ198:HK198"/>
    <mergeCell ref="L199:M199"/>
    <mergeCell ref="N199:O199"/>
    <mergeCell ref="P199:Q199"/>
    <mergeCell ref="R199:S199"/>
    <mergeCell ref="T199:U199"/>
    <mergeCell ref="V199:W199"/>
    <mergeCell ref="X199:Y199"/>
    <mergeCell ref="Z199:AA199"/>
    <mergeCell ref="AB199:AC199"/>
    <mergeCell ref="AD199:AE199"/>
    <mergeCell ref="AF199:AG199"/>
    <mergeCell ref="AH199:AI199"/>
    <mergeCell ref="AJ199:AK199"/>
    <mergeCell ref="AL199:AM199"/>
    <mergeCell ref="AN199:AO199"/>
    <mergeCell ref="AP199:AQ199"/>
    <mergeCell ref="AR199:AS199"/>
    <mergeCell ref="AT199:AU199"/>
    <mergeCell ref="AV199:AW199"/>
    <mergeCell ref="AX199:AY199"/>
    <mergeCell ref="AZ199:BA199"/>
    <mergeCell ref="BB199:BC199"/>
    <mergeCell ref="BD199:BE199"/>
    <mergeCell ref="BF199:BG199"/>
    <mergeCell ref="BH199:BI199"/>
    <mergeCell ref="BJ199:BK199"/>
    <mergeCell ref="BL199:BM199"/>
    <mergeCell ref="BN199:BO199"/>
    <mergeCell ref="BP199:BQ199"/>
    <mergeCell ref="BR199:BS199"/>
    <mergeCell ref="BT199:BU199"/>
    <mergeCell ref="BV199:BW199"/>
    <mergeCell ref="BX199:BY199"/>
    <mergeCell ref="BZ199:CA199"/>
    <mergeCell ref="CB199:CC199"/>
    <mergeCell ref="CD199:CE199"/>
    <mergeCell ref="CF199:CG199"/>
    <mergeCell ref="CH199:CI199"/>
    <mergeCell ref="CJ199:CK199"/>
    <mergeCell ref="CL199:CM199"/>
    <mergeCell ref="CN199:CO199"/>
    <mergeCell ref="CP199:CQ199"/>
    <mergeCell ref="CR199:CS199"/>
    <mergeCell ref="CT199:CU199"/>
    <mergeCell ref="CV199:CW199"/>
    <mergeCell ref="CX199:CY199"/>
    <mergeCell ref="CZ199:DA199"/>
    <mergeCell ref="DB199:DC199"/>
    <mergeCell ref="DD199:DE199"/>
    <mergeCell ref="DF199:DG199"/>
    <mergeCell ref="DH199:DI199"/>
    <mergeCell ref="DJ199:DK199"/>
    <mergeCell ref="DL199:DM199"/>
    <mergeCell ref="DN199:DO199"/>
    <mergeCell ref="DP199:DQ199"/>
    <mergeCell ref="DR199:DS199"/>
    <mergeCell ref="DT199:DU199"/>
    <mergeCell ref="DV199:DW199"/>
    <mergeCell ref="DX199:DY199"/>
    <mergeCell ref="DZ199:EA199"/>
    <mergeCell ref="EB199:EC199"/>
    <mergeCell ref="ED199:EE199"/>
    <mergeCell ref="EF199:EG199"/>
    <mergeCell ref="EH199:EI199"/>
    <mergeCell ref="EJ199:EK199"/>
    <mergeCell ref="EL199:EM199"/>
    <mergeCell ref="EN199:EO199"/>
    <mergeCell ref="EP199:EQ199"/>
    <mergeCell ref="ER199:ES199"/>
    <mergeCell ref="ET199:EU199"/>
    <mergeCell ref="EV199:EW199"/>
    <mergeCell ref="EX199:EY199"/>
    <mergeCell ref="EZ199:FA199"/>
    <mergeCell ref="FB199:FC199"/>
    <mergeCell ref="FD199:FE199"/>
    <mergeCell ref="FF199:FG199"/>
    <mergeCell ref="FH199:FI199"/>
    <mergeCell ref="FJ199:FK199"/>
    <mergeCell ref="FL199:FM199"/>
    <mergeCell ref="FN199:FO199"/>
    <mergeCell ref="FP199:FQ199"/>
    <mergeCell ref="FR199:FS199"/>
    <mergeCell ref="FT199:FU199"/>
    <mergeCell ref="FV199:FW199"/>
    <mergeCell ref="FX199:FY199"/>
    <mergeCell ref="FZ199:GA199"/>
    <mergeCell ref="GB199:GC199"/>
    <mergeCell ref="GD199:GE199"/>
    <mergeCell ref="GF199:GG199"/>
    <mergeCell ref="GH199:GI199"/>
    <mergeCell ref="GJ199:GK199"/>
    <mergeCell ref="GL199:GM199"/>
    <mergeCell ref="GN199:GO199"/>
    <mergeCell ref="GP199:GQ199"/>
    <mergeCell ref="GR199:GS199"/>
    <mergeCell ref="GT199:GU199"/>
    <mergeCell ref="GV199:GW199"/>
    <mergeCell ref="GX199:GY199"/>
    <mergeCell ref="GZ199:HA199"/>
    <mergeCell ref="HB199:HC199"/>
    <mergeCell ref="HD199:HE199"/>
    <mergeCell ref="HF199:HG199"/>
    <mergeCell ref="HH199:HI199"/>
    <mergeCell ref="HJ199:HK199"/>
    <mergeCell ref="L200:M200"/>
    <mergeCell ref="N200:O200"/>
    <mergeCell ref="P200:Q200"/>
    <mergeCell ref="R200:S200"/>
    <mergeCell ref="T200:U200"/>
    <mergeCell ref="V200:W200"/>
    <mergeCell ref="X200:Y200"/>
    <mergeCell ref="Z200:AA200"/>
    <mergeCell ref="AB200:AC200"/>
    <mergeCell ref="AD200:AE200"/>
    <mergeCell ref="AF200:AG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BN200:BO200"/>
    <mergeCell ref="BP200:BQ200"/>
    <mergeCell ref="BR200:BS200"/>
    <mergeCell ref="BT200:BU200"/>
    <mergeCell ref="BV200:BW200"/>
    <mergeCell ref="BX200:BY200"/>
    <mergeCell ref="BZ200:CA200"/>
    <mergeCell ref="CB200:CC200"/>
    <mergeCell ref="CD200:CE200"/>
    <mergeCell ref="CF200:CG200"/>
    <mergeCell ref="CH200:CI200"/>
    <mergeCell ref="CJ200:CK200"/>
    <mergeCell ref="CL200:CM200"/>
    <mergeCell ref="CN200:CO200"/>
    <mergeCell ref="CP200:CQ200"/>
    <mergeCell ref="CR200:CS200"/>
    <mergeCell ref="CT200:CU200"/>
    <mergeCell ref="CV200:CW200"/>
    <mergeCell ref="CX200:CY200"/>
    <mergeCell ref="CZ200:DA200"/>
    <mergeCell ref="DB200:DC200"/>
    <mergeCell ref="DD200:DE200"/>
    <mergeCell ref="DF200:DG200"/>
    <mergeCell ref="DH200:DI200"/>
    <mergeCell ref="DJ200:DK200"/>
    <mergeCell ref="DL200:DM200"/>
    <mergeCell ref="DN200:DO200"/>
    <mergeCell ref="DP200:DQ200"/>
    <mergeCell ref="DR200:DS200"/>
    <mergeCell ref="DT200:DU200"/>
    <mergeCell ref="DV200:DW200"/>
    <mergeCell ref="DX200:DY200"/>
    <mergeCell ref="DZ200:EA200"/>
    <mergeCell ref="EB200:EC200"/>
    <mergeCell ref="ED200:EE200"/>
    <mergeCell ref="EF200:EG200"/>
    <mergeCell ref="EH200:EI200"/>
    <mergeCell ref="EJ200:EK200"/>
    <mergeCell ref="EL200:EM200"/>
    <mergeCell ref="EN200:EO200"/>
    <mergeCell ref="EP200:EQ200"/>
    <mergeCell ref="ER200:ES200"/>
    <mergeCell ref="ET200:EU200"/>
    <mergeCell ref="EV200:EW200"/>
    <mergeCell ref="EX200:EY200"/>
    <mergeCell ref="EZ200:FA200"/>
    <mergeCell ref="FB200:FC200"/>
    <mergeCell ref="FD200:FE200"/>
    <mergeCell ref="FF200:FG200"/>
    <mergeCell ref="FH200:FI200"/>
    <mergeCell ref="FJ200:FK200"/>
    <mergeCell ref="FL200:FM200"/>
    <mergeCell ref="FN200:FO200"/>
    <mergeCell ref="FP200:FQ200"/>
    <mergeCell ref="FR200:FS200"/>
    <mergeCell ref="FT200:FU200"/>
    <mergeCell ref="FV200:FW200"/>
    <mergeCell ref="FX200:FY200"/>
    <mergeCell ref="FZ200:GA200"/>
    <mergeCell ref="GB200:GC200"/>
    <mergeCell ref="GD200:GE200"/>
    <mergeCell ref="GF200:GG200"/>
    <mergeCell ref="GH200:GI200"/>
    <mergeCell ref="GJ200:GK200"/>
    <mergeCell ref="GL200:GM200"/>
    <mergeCell ref="GN200:GO200"/>
    <mergeCell ref="GP200:GQ200"/>
    <mergeCell ref="GR200:GS200"/>
    <mergeCell ref="GT200:GU200"/>
    <mergeCell ref="GV200:GW200"/>
    <mergeCell ref="GX200:GY200"/>
    <mergeCell ref="GZ200:HA200"/>
    <mergeCell ref="HB200:HC200"/>
    <mergeCell ref="HD200:HE200"/>
    <mergeCell ref="HF200:HG200"/>
    <mergeCell ref="HH200:HI200"/>
    <mergeCell ref="HJ200:HK200"/>
    <mergeCell ref="L201:M201"/>
    <mergeCell ref="N201:O201"/>
    <mergeCell ref="P201:Q201"/>
    <mergeCell ref="R201:S201"/>
    <mergeCell ref="T201:U201"/>
    <mergeCell ref="V201:W201"/>
    <mergeCell ref="X201:Y201"/>
    <mergeCell ref="Z201:AA201"/>
    <mergeCell ref="AB201:AC201"/>
    <mergeCell ref="AD201:AE201"/>
    <mergeCell ref="AF201:AG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BN201:BO201"/>
    <mergeCell ref="BP201:BQ201"/>
    <mergeCell ref="BR201:BS201"/>
    <mergeCell ref="BT201:BU201"/>
    <mergeCell ref="BV201:BW201"/>
    <mergeCell ref="BX201:BY201"/>
    <mergeCell ref="BZ201:CA201"/>
    <mergeCell ref="CB201:CC201"/>
    <mergeCell ref="CD201:CE201"/>
    <mergeCell ref="CF201:CG201"/>
    <mergeCell ref="CH201:CI201"/>
    <mergeCell ref="CJ201:CK201"/>
    <mergeCell ref="CL201:CM201"/>
    <mergeCell ref="CN201:CO201"/>
    <mergeCell ref="CP201:CQ201"/>
    <mergeCell ref="CR201:CS201"/>
    <mergeCell ref="CT201:CU201"/>
    <mergeCell ref="CV201:CW201"/>
    <mergeCell ref="CX201:CY201"/>
    <mergeCell ref="CZ201:DA201"/>
    <mergeCell ref="DB201:DC201"/>
    <mergeCell ref="DD201:DE201"/>
    <mergeCell ref="DF201:DG201"/>
    <mergeCell ref="DH201:DI201"/>
    <mergeCell ref="DJ201:DK201"/>
    <mergeCell ref="DL201:DM201"/>
    <mergeCell ref="DN201:DO201"/>
    <mergeCell ref="DP201:DQ201"/>
    <mergeCell ref="DR201:DS201"/>
    <mergeCell ref="DT201:DU201"/>
    <mergeCell ref="DV201:DW201"/>
    <mergeCell ref="DX201:DY201"/>
    <mergeCell ref="DZ201:EA201"/>
    <mergeCell ref="EB201:EC201"/>
    <mergeCell ref="ED201:EE201"/>
    <mergeCell ref="EF201:EG201"/>
    <mergeCell ref="EH201:EI201"/>
    <mergeCell ref="EJ201:EK201"/>
    <mergeCell ref="EL201:EM201"/>
    <mergeCell ref="EN201:EO201"/>
    <mergeCell ref="EP201:EQ201"/>
    <mergeCell ref="ER201:ES201"/>
    <mergeCell ref="ET201:EU201"/>
    <mergeCell ref="EV201:EW201"/>
    <mergeCell ref="EX201:EY201"/>
    <mergeCell ref="EZ201:FA201"/>
    <mergeCell ref="FB201:FC201"/>
    <mergeCell ref="FD201:FE201"/>
    <mergeCell ref="FF201:FG201"/>
    <mergeCell ref="FH201:FI201"/>
    <mergeCell ref="FJ201:FK201"/>
    <mergeCell ref="FL201:FM201"/>
    <mergeCell ref="FN201:FO201"/>
    <mergeCell ref="FP201:FQ201"/>
    <mergeCell ref="FR201:FS201"/>
    <mergeCell ref="FT201:FU201"/>
    <mergeCell ref="FV201:FW201"/>
    <mergeCell ref="FX201:FY201"/>
    <mergeCell ref="FZ201:GA201"/>
    <mergeCell ref="GB201:GC201"/>
    <mergeCell ref="GD201:GE201"/>
    <mergeCell ref="GF201:GG201"/>
    <mergeCell ref="GH201:GI201"/>
    <mergeCell ref="GJ201:GK201"/>
    <mergeCell ref="GL201:GM201"/>
    <mergeCell ref="GN201:GO201"/>
    <mergeCell ref="GP201:GQ201"/>
    <mergeCell ref="GR201:GS201"/>
    <mergeCell ref="GT201:GU201"/>
    <mergeCell ref="GV201:GW201"/>
    <mergeCell ref="GX201:GY201"/>
    <mergeCell ref="GZ201:HA201"/>
    <mergeCell ref="HB201:HC201"/>
    <mergeCell ref="HD201:HE201"/>
    <mergeCell ref="HF201:HG201"/>
    <mergeCell ref="HH201:HI201"/>
    <mergeCell ref="HJ201:HK201"/>
    <mergeCell ref="L202:M202"/>
    <mergeCell ref="N202:O202"/>
    <mergeCell ref="P202:Q202"/>
    <mergeCell ref="R202:S202"/>
    <mergeCell ref="T202:U202"/>
    <mergeCell ref="V202:W202"/>
    <mergeCell ref="X202:Y202"/>
    <mergeCell ref="Z202:AA202"/>
    <mergeCell ref="AB202:AC202"/>
    <mergeCell ref="AD202:AE202"/>
    <mergeCell ref="AF202:AG202"/>
    <mergeCell ref="AH202:AI202"/>
    <mergeCell ref="AJ202:AK202"/>
    <mergeCell ref="AL202:AM202"/>
    <mergeCell ref="AN202:AO202"/>
    <mergeCell ref="AP202:AQ202"/>
    <mergeCell ref="AR202:AS202"/>
    <mergeCell ref="AT202:AU202"/>
    <mergeCell ref="AV202:AW202"/>
    <mergeCell ref="AX202:AY202"/>
    <mergeCell ref="AZ202:BA202"/>
    <mergeCell ref="BB202:BC202"/>
    <mergeCell ref="BD202:BE202"/>
    <mergeCell ref="BF202:BG202"/>
    <mergeCell ref="BH202:BI202"/>
    <mergeCell ref="BJ202:BK202"/>
    <mergeCell ref="BL202:BM202"/>
    <mergeCell ref="BN202:BO202"/>
    <mergeCell ref="BP202:BQ202"/>
    <mergeCell ref="BR202:BS202"/>
    <mergeCell ref="BT202:BU202"/>
    <mergeCell ref="BV202:BW202"/>
    <mergeCell ref="BX202:BY202"/>
    <mergeCell ref="BZ202:CA202"/>
    <mergeCell ref="CB202:CC202"/>
    <mergeCell ref="CD202:CE202"/>
    <mergeCell ref="CF202:CG202"/>
    <mergeCell ref="CH202:CI202"/>
    <mergeCell ref="CJ202:CK202"/>
    <mergeCell ref="CL202:CM202"/>
    <mergeCell ref="CN202:CO202"/>
    <mergeCell ref="CP202:CQ202"/>
    <mergeCell ref="CR202:CS202"/>
    <mergeCell ref="CT202:CU202"/>
    <mergeCell ref="CV202:CW202"/>
    <mergeCell ref="CX202:CY202"/>
    <mergeCell ref="CZ202:DA202"/>
    <mergeCell ref="DB202:DC202"/>
    <mergeCell ref="DD202:DE202"/>
    <mergeCell ref="DF202:DG202"/>
    <mergeCell ref="DH202:DI202"/>
    <mergeCell ref="DJ202:DK202"/>
    <mergeCell ref="DL202:DM202"/>
    <mergeCell ref="DN202:DO202"/>
    <mergeCell ref="DP202:DQ202"/>
    <mergeCell ref="DR202:DS202"/>
    <mergeCell ref="DT202:DU202"/>
    <mergeCell ref="DV202:DW202"/>
    <mergeCell ref="DX202:DY202"/>
    <mergeCell ref="DZ202:EA202"/>
    <mergeCell ref="EB202:EC202"/>
    <mergeCell ref="ED202:EE202"/>
    <mergeCell ref="EF202:EG202"/>
    <mergeCell ref="EH202:EI202"/>
    <mergeCell ref="EJ202:EK202"/>
    <mergeCell ref="EL202:EM202"/>
    <mergeCell ref="EN202:EO202"/>
    <mergeCell ref="EP202:EQ202"/>
    <mergeCell ref="ER202:ES202"/>
    <mergeCell ref="ET202:EU202"/>
    <mergeCell ref="EV202:EW202"/>
    <mergeCell ref="EX202:EY202"/>
    <mergeCell ref="EZ202:FA202"/>
    <mergeCell ref="FB202:FC202"/>
    <mergeCell ref="FD202:FE202"/>
    <mergeCell ref="FF202:FG202"/>
    <mergeCell ref="FH202:FI202"/>
    <mergeCell ref="FJ202:FK202"/>
    <mergeCell ref="FL202:FM202"/>
    <mergeCell ref="FN202:FO202"/>
    <mergeCell ref="FP202:FQ202"/>
    <mergeCell ref="FR202:FS202"/>
    <mergeCell ref="FT202:FU202"/>
    <mergeCell ref="FV202:FW202"/>
    <mergeCell ref="FX202:FY202"/>
    <mergeCell ref="FZ202:GA202"/>
    <mergeCell ref="GB202:GC202"/>
    <mergeCell ref="GD202:GE202"/>
    <mergeCell ref="GF202:GG202"/>
    <mergeCell ref="GH202:GI202"/>
    <mergeCell ref="GJ202:GK202"/>
    <mergeCell ref="GL202:GM202"/>
    <mergeCell ref="GN202:GO202"/>
    <mergeCell ref="GP202:GQ202"/>
    <mergeCell ref="GR202:GS202"/>
    <mergeCell ref="GT202:GU202"/>
    <mergeCell ref="GV202:GW202"/>
    <mergeCell ref="GX202:GY202"/>
    <mergeCell ref="GZ202:HA202"/>
    <mergeCell ref="HB202:HC202"/>
    <mergeCell ref="HD202:HE202"/>
    <mergeCell ref="HF202:HG202"/>
    <mergeCell ref="HH202:HI202"/>
    <mergeCell ref="HJ202:HK202"/>
    <mergeCell ref="L203:M203"/>
    <mergeCell ref="N203:O203"/>
    <mergeCell ref="P203:Q203"/>
    <mergeCell ref="R203:S203"/>
    <mergeCell ref="T203:U203"/>
    <mergeCell ref="V203:W203"/>
    <mergeCell ref="X203:Y203"/>
    <mergeCell ref="Z203:AA203"/>
    <mergeCell ref="AB203:AC203"/>
    <mergeCell ref="AD203:AE203"/>
    <mergeCell ref="AF203:AG203"/>
    <mergeCell ref="AH203:AI203"/>
    <mergeCell ref="AJ203:AK203"/>
    <mergeCell ref="AL203:AM203"/>
    <mergeCell ref="AN203:AO203"/>
    <mergeCell ref="AP203:AQ203"/>
    <mergeCell ref="AR203:AS203"/>
    <mergeCell ref="CD203:CE203"/>
    <mergeCell ref="CF203:CG203"/>
    <mergeCell ref="CH203:CI203"/>
    <mergeCell ref="CJ203:CK203"/>
    <mergeCell ref="CL203:CM203"/>
    <mergeCell ref="CN203:CO203"/>
    <mergeCell ref="CP203:CQ203"/>
    <mergeCell ref="CR203:CS203"/>
    <mergeCell ref="A205:A212"/>
    <mergeCell ref="B205:B212"/>
    <mergeCell ref="C205:C212"/>
    <mergeCell ref="D205:D212"/>
    <mergeCell ref="E205:E212"/>
    <mergeCell ref="F205:F212"/>
    <mergeCell ref="G205:G212"/>
    <mergeCell ref="I205:I212"/>
    <mergeCell ref="J205:J212"/>
    <mergeCell ref="L205:M205"/>
    <mergeCell ref="N205:O205"/>
    <mergeCell ref="P205:Q205"/>
    <mergeCell ref="R205:S205"/>
    <mergeCell ref="T205:U205"/>
    <mergeCell ref="V205:W205"/>
    <mergeCell ref="X205:Y205"/>
    <mergeCell ref="Z205:AA205"/>
    <mergeCell ref="AB205:AC205"/>
    <mergeCell ref="AD205:AE205"/>
    <mergeCell ref="AF205:AG205"/>
    <mergeCell ref="AH205:AI205"/>
    <mergeCell ref="AJ205:AK205"/>
    <mergeCell ref="AL205:AM205"/>
    <mergeCell ref="AN205:AO205"/>
    <mergeCell ref="AP205:AQ205"/>
    <mergeCell ref="AR205:AS205"/>
    <mergeCell ref="AT205:AU205"/>
    <mergeCell ref="AV205:AW205"/>
    <mergeCell ref="AX205:AY205"/>
    <mergeCell ref="AZ205:BA205"/>
    <mergeCell ref="BB205:BC205"/>
    <mergeCell ref="BD205:BE205"/>
    <mergeCell ref="BF205:BG205"/>
    <mergeCell ref="BH205:BI205"/>
    <mergeCell ref="BJ205:BK205"/>
    <mergeCell ref="BL205:BM205"/>
    <mergeCell ref="BN205:BO205"/>
    <mergeCell ref="BP205:BQ205"/>
    <mergeCell ref="BR205:BS205"/>
    <mergeCell ref="BT205:BU205"/>
    <mergeCell ref="BV205:BW205"/>
    <mergeCell ref="BX205:BY205"/>
    <mergeCell ref="BZ205:CA205"/>
    <mergeCell ref="CB205:CC205"/>
    <mergeCell ref="CD205:CE205"/>
    <mergeCell ref="CF205:CG205"/>
    <mergeCell ref="CH205:CI205"/>
    <mergeCell ref="CJ205:CK205"/>
    <mergeCell ref="CL205:CM205"/>
    <mergeCell ref="CN205:CO205"/>
    <mergeCell ref="CP205:CQ205"/>
    <mergeCell ref="CR205:CS205"/>
    <mergeCell ref="CT205:CU205"/>
    <mergeCell ref="CV205:CW205"/>
    <mergeCell ref="CX205:CY205"/>
    <mergeCell ref="CZ205:DA205"/>
    <mergeCell ref="DB205:DC205"/>
    <mergeCell ref="DD205:DE205"/>
    <mergeCell ref="DF205:DG205"/>
    <mergeCell ref="DH205:DI205"/>
    <mergeCell ref="DJ205:DK205"/>
    <mergeCell ref="DL205:DM205"/>
    <mergeCell ref="DN205:DO205"/>
    <mergeCell ref="DP205:DQ205"/>
    <mergeCell ref="DR205:DS205"/>
    <mergeCell ref="DT205:DU205"/>
    <mergeCell ref="DV205:DW205"/>
    <mergeCell ref="DX205:DY205"/>
    <mergeCell ref="DZ205:EA205"/>
    <mergeCell ref="EB205:EC205"/>
    <mergeCell ref="ED205:EE205"/>
    <mergeCell ref="EF205:EG205"/>
    <mergeCell ref="EH205:EI205"/>
    <mergeCell ref="EJ205:EK205"/>
    <mergeCell ref="EL205:EM205"/>
    <mergeCell ref="EN205:EO205"/>
    <mergeCell ref="EP205:EQ205"/>
    <mergeCell ref="ER205:ES205"/>
    <mergeCell ref="ET205:EU205"/>
    <mergeCell ref="EV205:EW205"/>
    <mergeCell ref="EX205:EY205"/>
    <mergeCell ref="EZ205:FA205"/>
    <mergeCell ref="FB205:FC205"/>
    <mergeCell ref="FD205:FE205"/>
    <mergeCell ref="FF205:FG205"/>
    <mergeCell ref="FH205:FI205"/>
    <mergeCell ref="FJ205:FK205"/>
    <mergeCell ref="FL205:FM205"/>
    <mergeCell ref="FN205:FO205"/>
    <mergeCell ref="FP205:FQ205"/>
    <mergeCell ref="FR205:FS205"/>
    <mergeCell ref="FT205:FU205"/>
    <mergeCell ref="FV205:FW205"/>
    <mergeCell ref="FX205:FY205"/>
    <mergeCell ref="FZ205:GA205"/>
    <mergeCell ref="GB205:GC205"/>
    <mergeCell ref="GD205:GE205"/>
    <mergeCell ref="GF205:GG205"/>
    <mergeCell ref="GH205:GI205"/>
    <mergeCell ref="GJ205:GK205"/>
    <mergeCell ref="GL205:GM205"/>
    <mergeCell ref="GN205:GO205"/>
    <mergeCell ref="GP205:GQ205"/>
    <mergeCell ref="GR205:GS205"/>
    <mergeCell ref="GT205:GU205"/>
    <mergeCell ref="GV205:GW205"/>
    <mergeCell ref="GX205:GY205"/>
    <mergeCell ref="GZ205:HA205"/>
    <mergeCell ref="HB205:HC205"/>
    <mergeCell ref="HD205:HE205"/>
    <mergeCell ref="HF205:HG205"/>
    <mergeCell ref="HH205:HI205"/>
    <mergeCell ref="HJ205:HK205"/>
    <mergeCell ref="L206:M206"/>
    <mergeCell ref="N206:O206"/>
    <mergeCell ref="P206:Q206"/>
    <mergeCell ref="R206:S206"/>
    <mergeCell ref="T206:U206"/>
    <mergeCell ref="V206:W206"/>
    <mergeCell ref="X206:Y206"/>
    <mergeCell ref="Z206:AA206"/>
    <mergeCell ref="AB206:AC206"/>
    <mergeCell ref="AD206:AE206"/>
    <mergeCell ref="AF206:AG206"/>
    <mergeCell ref="AH206:AI206"/>
    <mergeCell ref="AJ206:AK206"/>
    <mergeCell ref="AL206:AM206"/>
    <mergeCell ref="AN206:AO206"/>
    <mergeCell ref="AP206:AQ206"/>
    <mergeCell ref="AR206:AS206"/>
    <mergeCell ref="AT206:AU206"/>
    <mergeCell ref="AV206:AW206"/>
    <mergeCell ref="AX206:AY206"/>
    <mergeCell ref="AZ206:BA206"/>
    <mergeCell ref="BB206:BC206"/>
    <mergeCell ref="BD206:BE206"/>
    <mergeCell ref="BF206:BG206"/>
    <mergeCell ref="BH206:BI206"/>
    <mergeCell ref="BJ206:BK206"/>
    <mergeCell ref="BL206:BM206"/>
    <mergeCell ref="BN206:BO206"/>
    <mergeCell ref="BP206:BQ206"/>
    <mergeCell ref="BR206:BS206"/>
    <mergeCell ref="BT206:BU206"/>
    <mergeCell ref="BV206:BW206"/>
    <mergeCell ref="BX206:BY206"/>
    <mergeCell ref="BZ206:CA206"/>
    <mergeCell ref="CB206:CC206"/>
    <mergeCell ref="CD206:CE206"/>
    <mergeCell ref="CF206:CG206"/>
    <mergeCell ref="CH206:CI206"/>
    <mergeCell ref="CJ206:CK206"/>
    <mergeCell ref="CL206:CM206"/>
    <mergeCell ref="CN206:CO206"/>
    <mergeCell ref="CP206:CQ206"/>
    <mergeCell ref="CR206:CS206"/>
    <mergeCell ref="CT206:CU206"/>
    <mergeCell ref="CV206:CW206"/>
    <mergeCell ref="CX206:CY206"/>
    <mergeCell ref="CZ206:DA206"/>
    <mergeCell ref="DB206:DC206"/>
    <mergeCell ref="DD206:DE206"/>
    <mergeCell ref="DF206:DG206"/>
    <mergeCell ref="DH206:DI206"/>
    <mergeCell ref="DJ206:DK206"/>
    <mergeCell ref="DL206:DM206"/>
    <mergeCell ref="DN206:DO206"/>
    <mergeCell ref="DP206:DQ206"/>
    <mergeCell ref="DR206:DS206"/>
    <mergeCell ref="DT206:DU206"/>
    <mergeCell ref="DV206:DW206"/>
    <mergeCell ref="DX206:DY206"/>
    <mergeCell ref="DZ206:EA206"/>
    <mergeCell ref="EB206:EC206"/>
    <mergeCell ref="ED206:EE206"/>
    <mergeCell ref="EF206:EG206"/>
    <mergeCell ref="EH206:EI206"/>
    <mergeCell ref="EJ206:EK206"/>
    <mergeCell ref="EL206:EM206"/>
    <mergeCell ref="EN206:EO206"/>
    <mergeCell ref="EP206:EQ206"/>
    <mergeCell ref="ER206:ES206"/>
    <mergeCell ref="ET206:EU206"/>
    <mergeCell ref="EV206:EW206"/>
    <mergeCell ref="EX206:EY206"/>
    <mergeCell ref="EZ206:FA206"/>
    <mergeCell ref="FB206:FC206"/>
    <mergeCell ref="FD206:FE206"/>
    <mergeCell ref="FF206:FG206"/>
    <mergeCell ref="FH206:FI206"/>
    <mergeCell ref="FJ206:FK206"/>
    <mergeCell ref="FL206:FM206"/>
    <mergeCell ref="FN206:FO206"/>
    <mergeCell ref="FP206:FQ206"/>
    <mergeCell ref="FR206:FS206"/>
    <mergeCell ref="FT206:FU206"/>
    <mergeCell ref="FV206:FW206"/>
    <mergeCell ref="FX206:FY206"/>
    <mergeCell ref="FZ206:GA206"/>
    <mergeCell ref="GB206:GC206"/>
    <mergeCell ref="GD206:GE206"/>
    <mergeCell ref="GF206:GG206"/>
    <mergeCell ref="GH206:GI206"/>
    <mergeCell ref="GJ206:GK206"/>
    <mergeCell ref="GL206:GM206"/>
    <mergeCell ref="GN206:GO206"/>
    <mergeCell ref="GP206:GQ206"/>
    <mergeCell ref="GR206:GS206"/>
    <mergeCell ref="GT206:GU206"/>
    <mergeCell ref="GV206:GW206"/>
    <mergeCell ref="GX206:GY206"/>
    <mergeCell ref="GZ206:HA206"/>
    <mergeCell ref="HB206:HC206"/>
    <mergeCell ref="HD206:HE206"/>
    <mergeCell ref="HF206:HG206"/>
    <mergeCell ref="HH206:HI206"/>
    <mergeCell ref="HJ206:HK206"/>
    <mergeCell ref="L207:M207"/>
    <mergeCell ref="N207:O207"/>
    <mergeCell ref="P207:Q207"/>
    <mergeCell ref="R207:S207"/>
    <mergeCell ref="T207:U207"/>
    <mergeCell ref="V207:W207"/>
    <mergeCell ref="X207:Y207"/>
    <mergeCell ref="Z207:AA207"/>
    <mergeCell ref="AB207:AC207"/>
    <mergeCell ref="AD207:AE207"/>
    <mergeCell ref="AF207:AG207"/>
    <mergeCell ref="AH207:AI207"/>
    <mergeCell ref="AJ207:AK207"/>
    <mergeCell ref="AL207:AM207"/>
    <mergeCell ref="AN207:AO207"/>
    <mergeCell ref="AP207:AQ207"/>
    <mergeCell ref="AR207:AS207"/>
    <mergeCell ref="AT207:AU207"/>
    <mergeCell ref="AV207:AW207"/>
    <mergeCell ref="AX207:AY207"/>
    <mergeCell ref="AZ207:BA207"/>
    <mergeCell ref="BB207:BC207"/>
    <mergeCell ref="BD207:BE207"/>
    <mergeCell ref="BF207:BG207"/>
    <mergeCell ref="BH207:BI207"/>
    <mergeCell ref="BJ207:BK207"/>
    <mergeCell ref="BL207:BM207"/>
    <mergeCell ref="BN207:BO207"/>
    <mergeCell ref="BP207:BQ207"/>
    <mergeCell ref="BR207:BS207"/>
    <mergeCell ref="BT207:BU207"/>
    <mergeCell ref="BV207:BW207"/>
    <mergeCell ref="BX207:BY207"/>
    <mergeCell ref="BZ207:CA207"/>
    <mergeCell ref="CB207:CC207"/>
    <mergeCell ref="CD207:CE207"/>
    <mergeCell ref="CF207:CG207"/>
    <mergeCell ref="CH207:CI207"/>
    <mergeCell ref="CJ207:CK207"/>
    <mergeCell ref="CL207:CM207"/>
    <mergeCell ref="CN207:CO207"/>
    <mergeCell ref="CP207:CQ207"/>
    <mergeCell ref="CR207:CS207"/>
    <mergeCell ref="CT207:CU207"/>
    <mergeCell ref="CV207:CW207"/>
    <mergeCell ref="CX207:CY207"/>
    <mergeCell ref="CZ207:DA207"/>
    <mergeCell ref="DB207:DC207"/>
    <mergeCell ref="DD207:DE207"/>
    <mergeCell ref="DF207:DG207"/>
    <mergeCell ref="DH207:DI207"/>
    <mergeCell ref="DJ207:DK207"/>
    <mergeCell ref="DL207:DM207"/>
    <mergeCell ref="DN207:DO207"/>
    <mergeCell ref="DP207:DQ207"/>
    <mergeCell ref="DR207:DS207"/>
    <mergeCell ref="DT207:DU207"/>
    <mergeCell ref="DV207:DW207"/>
    <mergeCell ref="DX207:DY207"/>
    <mergeCell ref="DZ207:EA207"/>
    <mergeCell ref="EB207:EC207"/>
    <mergeCell ref="ED207:EE207"/>
    <mergeCell ref="EF207:EG207"/>
    <mergeCell ref="EH207:EI207"/>
    <mergeCell ref="EJ207:EK207"/>
    <mergeCell ref="EL207:EM207"/>
    <mergeCell ref="EN207:EO207"/>
    <mergeCell ref="EP207:EQ207"/>
    <mergeCell ref="ER207:ES207"/>
    <mergeCell ref="ET207:EU207"/>
    <mergeCell ref="EV207:EW207"/>
    <mergeCell ref="EX207:EY207"/>
    <mergeCell ref="EZ207:FA207"/>
    <mergeCell ref="FB207:FC207"/>
    <mergeCell ref="FD207:FE207"/>
    <mergeCell ref="FF207:FG207"/>
    <mergeCell ref="FH207:FI207"/>
    <mergeCell ref="FJ207:FK207"/>
    <mergeCell ref="FL207:FM207"/>
    <mergeCell ref="FN207:FO207"/>
    <mergeCell ref="FP207:FQ207"/>
    <mergeCell ref="FR207:FS207"/>
    <mergeCell ref="FT207:FU207"/>
    <mergeCell ref="FV207:FW207"/>
    <mergeCell ref="FX207:FY207"/>
    <mergeCell ref="FZ207:GA207"/>
    <mergeCell ref="GB207:GC207"/>
    <mergeCell ref="GD207:GE207"/>
    <mergeCell ref="GF207:GG207"/>
    <mergeCell ref="GH207:GI207"/>
    <mergeCell ref="GJ207:GK207"/>
    <mergeCell ref="GL207:GM207"/>
    <mergeCell ref="GN207:GO207"/>
    <mergeCell ref="GP207:GQ207"/>
    <mergeCell ref="GR207:GS207"/>
    <mergeCell ref="GT207:GU207"/>
    <mergeCell ref="GV207:GW207"/>
    <mergeCell ref="GX207:GY207"/>
    <mergeCell ref="GZ207:HA207"/>
    <mergeCell ref="HB207:HC207"/>
    <mergeCell ref="HD207:HE207"/>
    <mergeCell ref="HF207:HG207"/>
    <mergeCell ref="HH207:HI207"/>
    <mergeCell ref="HJ207:HK207"/>
    <mergeCell ref="L208:M208"/>
    <mergeCell ref="N208:O208"/>
    <mergeCell ref="P208:Q208"/>
    <mergeCell ref="R208:S208"/>
    <mergeCell ref="T208:U208"/>
    <mergeCell ref="V208:W208"/>
    <mergeCell ref="X208:Y208"/>
    <mergeCell ref="Z208:AA208"/>
    <mergeCell ref="AB208:AC208"/>
    <mergeCell ref="AD208:AE208"/>
    <mergeCell ref="AF208:AG208"/>
    <mergeCell ref="AH208:AI208"/>
    <mergeCell ref="AJ208:AK208"/>
    <mergeCell ref="AL208:AM208"/>
    <mergeCell ref="AN208:AO208"/>
    <mergeCell ref="AP208:AQ208"/>
    <mergeCell ref="AR208:AS208"/>
    <mergeCell ref="AT208:AU208"/>
    <mergeCell ref="AV208:AW208"/>
    <mergeCell ref="AX208:AY208"/>
    <mergeCell ref="AZ208:BA208"/>
    <mergeCell ref="BB208:BC208"/>
    <mergeCell ref="BD208:BE208"/>
    <mergeCell ref="BF208:BG208"/>
    <mergeCell ref="BH208:BI208"/>
    <mergeCell ref="BJ208:BK208"/>
    <mergeCell ref="BL208:BM208"/>
    <mergeCell ref="BN208:BO208"/>
    <mergeCell ref="BP208:BQ208"/>
    <mergeCell ref="BR208:BS208"/>
    <mergeCell ref="BT208:BU208"/>
    <mergeCell ref="BV208:BW208"/>
    <mergeCell ref="BX208:BY208"/>
    <mergeCell ref="BZ208:CA208"/>
    <mergeCell ref="CB208:CC208"/>
    <mergeCell ref="CD208:CE208"/>
    <mergeCell ref="CF208:CG208"/>
    <mergeCell ref="CH208:CI208"/>
    <mergeCell ref="CJ208:CK208"/>
    <mergeCell ref="CL208:CM208"/>
    <mergeCell ref="CN208:CO208"/>
    <mergeCell ref="CP208:CQ208"/>
    <mergeCell ref="CR208:CS208"/>
    <mergeCell ref="CT208:CU208"/>
    <mergeCell ref="CV208:CW208"/>
    <mergeCell ref="CX208:CY208"/>
    <mergeCell ref="CZ208:DA208"/>
    <mergeCell ref="DB208:DC208"/>
    <mergeCell ref="DD208:DE208"/>
    <mergeCell ref="DF208:DG208"/>
    <mergeCell ref="DH208:DI208"/>
    <mergeCell ref="DJ208:DK208"/>
    <mergeCell ref="DL208:DM208"/>
    <mergeCell ref="DN208:DO208"/>
    <mergeCell ref="DP208:DQ208"/>
    <mergeCell ref="DR208:DS208"/>
    <mergeCell ref="DT208:DU208"/>
    <mergeCell ref="DV208:DW208"/>
    <mergeCell ref="DX208:DY208"/>
    <mergeCell ref="DZ208:EA208"/>
    <mergeCell ref="EB208:EC208"/>
    <mergeCell ref="ED208:EE208"/>
    <mergeCell ref="EF208:EG208"/>
    <mergeCell ref="EH208:EI208"/>
    <mergeCell ref="EJ208:EK208"/>
    <mergeCell ref="EL208:EM208"/>
    <mergeCell ref="EN208:EO208"/>
    <mergeCell ref="EP208:EQ208"/>
    <mergeCell ref="ER208:ES208"/>
    <mergeCell ref="ET208:EU208"/>
    <mergeCell ref="EV208:EW208"/>
    <mergeCell ref="EX208:EY208"/>
    <mergeCell ref="EZ208:FA208"/>
    <mergeCell ref="FB208:FC208"/>
    <mergeCell ref="FD208:FE208"/>
    <mergeCell ref="FF208:FG208"/>
    <mergeCell ref="FH208:FI208"/>
    <mergeCell ref="FJ208:FK208"/>
    <mergeCell ref="FL208:FM208"/>
    <mergeCell ref="FN208:FO208"/>
    <mergeCell ref="FP208:FQ208"/>
    <mergeCell ref="FR208:FS208"/>
    <mergeCell ref="FT208:FU208"/>
    <mergeCell ref="FV208:FW208"/>
    <mergeCell ref="FX208:FY208"/>
    <mergeCell ref="FZ208:GA208"/>
    <mergeCell ref="GB208:GC208"/>
    <mergeCell ref="GD208:GE208"/>
    <mergeCell ref="GF208:GG208"/>
    <mergeCell ref="GH208:GI208"/>
    <mergeCell ref="GJ208:GK208"/>
    <mergeCell ref="GL208:GM208"/>
    <mergeCell ref="GN208:GO208"/>
    <mergeCell ref="GP208:GQ208"/>
    <mergeCell ref="GR208:GS208"/>
    <mergeCell ref="GT208:GU208"/>
    <mergeCell ref="GV208:GW208"/>
    <mergeCell ref="GX208:GY208"/>
    <mergeCell ref="GZ208:HA208"/>
    <mergeCell ref="HB208:HC208"/>
    <mergeCell ref="HD208:HE208"/>
    <mergeCell ref="HF208:HG208"/>
    <mergeCell ref="HH208:HI208"/>
    <mergeCell ref="HJ208:HK208"/>
    <mergeCell ref="L209:M209"/>
    <mergeCell ref="N209:O209"/>
    <mergeCell ref="P209:Q209"/>
    <mergeCell ref="R209:S209"/>
    <mergeCell ref="T209:U209"/>
    <mergeCell ref="V209:W209"/>
    <mergeCell ref="X209:Y209"/>
    <mergeCell ref="Z209:AA209"/>
    <mergeCell ref="AB209:AC209"/>
    <mergeCell ref="AD209:AE209"/>
    <mergeCell ref="AF209:AG209"/>
    <mergeCell ref="AH209:AI209"/>
    <mergeCell ref="AJ209:AK209"/>
    <mergeCell ref="AL209:AM209"/>
    <mergeCell ref="AN209:AO209"/>
    <mergeCell ref="AP209:AQ209"/>
    <mergeCell ref="AR209:AS209"/>
    <mergeCell ref="AT209:AU209"/>
    <mergeCell ref="AV209:AW209"/>
    <mergeCell ref="AX209:AY209"/>
    <mergeCell ref="AZ209:BA209"/>
    <mergeCell ref="BB209:BC209"/>
    <mergeCell ref="BD209:BE209"/>
    <mergeCell ref="BF209:BG209"/>
    <mergeCell ref="BH209:BI209"/>
    <mergeCell ref="BJ209:BK209"/>
    <mergeCell ref="BL209:BM209"/>
    <mergeCell ref="BN209:BO209"/>
    <mergeCell ref="BP209:BQ209"/>
    <mergeCell ref="BR209:BS209"/>
    <mergeCell ref="BT209:BU209"/>
    <mergeCell ref="BV209:BW209"/>
    <mergeCell ref="BX209:BY209"/>
    <mergeCell ref="BZ209:CA209"/>
    <mergeCell ref="CB209:CC209"/>
    <mergeCell ref="CD209:CE209"/>
    <mergeCell ref="CF209:CG209"/>
    <mergeCell ref="CH209:CI209"/>
    <mergeCell ref="CJ209:CK209"/>
    <mergeCell ref="CL209:CM209"/>
    <mergeCell ref="CN209:CO209"/>
    <mergeCell ref="CP209:CQ209"/>
    <mergeCell ref="CR209:CS209"/>
    <mergeCell ref="CT209:CU209"/>
    <mergeCell ref="CV209:CW209"/>
    <mergeCell ref="CX209:CY209"/>
    <mergeCell ref="CZ209:DA209"/>
    <mergeCell ref="DB209:DC209"/>
    <mergeCell ref="DD209:DE209"/>
    <mergeCell ref="DF209:DG209"/>
    <mergeCell ref="DH209:DI209"/>
    <mergeCell ref="DJ209:DK209"/>
    <mergeCell ref="DL209:DM209"/>
    <mergeCell ref="DN209:DO209"/>
    <mergeCell ref="DP209:DQ209"/>
    <mergeCell ref="DR209:DS209"/>
    <mergeCell ref="DT209:DU209"/>
    <mergeCell ref="DV209:DW209"/>
    <mergeCell ref="DX209:DY209"/>
    <mergeCell ref="DZ209:EA209"/>
    <mergeCell ref="EB209:EC209"/>
    <mergeCell ref="ED209:EE209"/>
    <mergeCell ref="EF209:EG209"/>
    <mergeCell ref="EH209:EI209"/>
    <mergeCell ref="EJ209:EK209"/>
    <mergeCell ref="EL209:EM209"/>
    <mergeCell ref="EN209:EO209"/>
    <mergeCell ref="EP209:EQ209"/>
    <mergeCell ref="ER209:ES209"/>
    <mergeCell ref="ET209:EU209"/>
    <mergeCell ref="EV209:EW209"/>
    <mergeCell ref="EX209:EY209"/>
    <mergeCell ref="EZ209:FA209"/>
    <mergeCell ref="FB209:FC209"/>
    <mergeCell ref="FD209:FE209"/>
    <mergeCell ref="FF209:FG209"/>
    <mergeCell ref="FH209:FI209"/>
    <mergeCell ref="FJ209:FK209"/>
    <mergeCell ref="FL209:FM209"/>
    <mergeCell ref="FN209:FO209"/>
    <mergeCell ref="FP209:FQ209"/>
    <mergeCell ref="FR209:FS209"/>
    <mergeCell ref="FT209:FU209"/>
    <mergeCell ref="FV209:FW209"/>
    <mergeCell ref="FX209:FY209"/>
    <mergeCell ref="FZ209:GA209"/>
    <mergeCell ref="GB209:GC209"/>
    <mergeCell ref="GD209:GE209"/>
    <mergeCell ref="GF209:GG209"/>
    <mergeCell ref="GH209:GI209"/>
    <mergeCell ref="GJ209:GK209"/>
    <mergeCell ref="GL209:GM209"/>
    <mergeCell ref="GN209:GO209"/>
    <mergeCell ref="GP209:GQ209"/>
    <mergeCell ref="GR209:GS209"/>
    <mergeCell ref="GT209:GU209"/>
    <mergeCell ref="GV209:GW209"/>
    <mergeCell ref="GX209:GY209"/>
    <mergeCell ref="GZ209:HA209"/>
    <mergeCell ref="HB209:HC209"/>
    <mergeCell ref="HD209:HE209"/>
    <mergeCell ref="HF209:HG209"/>
    <mergeCell ref="HH209:HI209"/>
    <mergeCell ref="HJ209:HK209"/>
    <mergeCell ref="L210:M210"/>
    <mergeCell ref="N210:O210"/>
    <mergeCell ref="P210:Q210"/>
    <mergeCell ref="R210:S210"/>
    <mergeCell ref="T210:U210"/>
    <mergeCell ref="V210:W210"/>
    <mergeCell ref="X210:Y210"/>
    <mergeCell ref="Z210:AA210"/>
    <mergeCell ref="AB210:AC210"/>
    <mergeCell ref="AD210:AE210"/>
    <mergeCell ref="AF210:AG210"/>
    <mergeCell ref="AH210:AI210"/>
    <mergeCell ref="AJ210:AK210"/>
    <mergeCell ref="AL210:AM210"/>
    <mergeCell ref="AN210:AO210"/>
    <mergeCell ref="AP210:AQ210"/>
    <mergeCell ref="AR210:AS210"/>
    <mergeCell ref="AT210:AU210"/>
    <mergeCell ref="AV210:AW210"/>
    <mergeCell ref="AX210:AY210"/>
    <mergeCell ref="AZ210:BA210"/>
    <mergeCell ref="BB210:BC210"/>
    <mergeCell ref="BD210:BE210"/>
    <mergeCell ref="BF210:BG210"/>
    <mergeCell ref="BH210:BI210"/>
    <mergeCell ref="BJ210:BK210"/>
    <mergeCell ref="BL210:BM210"/>
    <mergeCell ref="BN210:BO210"/>
    <mergeCell ref="BP210:BQ210"/>
    <mergeCell ref="BR210:BS210"/>
    <mergeCell ref="BT210:BU210"/>
    <mergeCell ref="BV210:BW210"/>
    <mergeCell ref="BX210:BY210"/>
    <mergeCell ref="BZ210:CA210"/>
    <mergeCell ref="CB210:CC210"/>
    <mergeCell ref="CD210:CE210"/>
    <mergeCell ref="CF210:CG210"/>
    <mergeCell ref="CH210:CI210"/>
    <mergeCell ref="CJ210:CK210"/>
    <mergeCell ref="CL210:CM210"/>
    <mergeCell ref="CN210:CO210"/>
    <mergeCell ref="CP210:CQ210"/>
    <mergeCell ref="CR210:CS210"/>
    <mergeCell ref="CT210:CU210"/>
    <mergeCell ref="CV210:CW210"/>
    <mergeCell ref="CX210:CY210"/>
    <mergeCell ref="CZ210:DA210"/>
    <mergeCell ref="DB210:DC210"/>
    <mergeCell ref="DD210:DE210"/>
    <mergeCell ref="DF210:DG210"/>
    <mergeCell ref="DH210:DI210"/>
    <mergeCell ref="DJ210:DK210"/>
    <mergeCell ref="DL210:DM210"/>
    <mergeCell ref="DN210:DO210"/>
    <mergeCell ref="DP210:DQ210"/>
    <mergeCell ref="DR210:DS210"/>
    <mergeCell ref="DT210:DU210"/>
    <mergeCell ref="DV210:DW210"/>
    <mergeCell ref="DX210:DY210"/>
    <mergeCell ref="DZ210:EA210"/>
    <mergeCell ref="EB210:EC210"/>
    <mergeCell ref="ED210:EE210"/>
    <mergeCell ref="EF210:EG210"/>
    <mergeCell ref="EH210:EI210"/>
    <mergeCell ref="EJ210:EK210"/>
    <mergeCell ref="EL210:EM210"/>
    <mergeCell ref="EN210:EO210"/>
    <mergeCell ref="EP210:EQ210"/>
    <mergeCell ref="ER210:ES210"/>
    <mergeCell ref="ET210:EU210"/>
    <mergeCell ref="EV210:EW210"/>
    <mergeCell ref="EX210:EY210"/>
    <mergeCell ref="EZ210:FA210"/>
    <mergeCell ref="FB210:FC210"/>
    <mergeCell ref="FD210:FE210"/>
    <mergeCell ref="FF210:FG210"/>
    <mergeCell ref="FH210:FI210"/>
    <mergeCell ref="FJ210:FK210"/>
    <mergeCell ref="FL210:FM210"/>
    <mergeCell ref="FN210:FO210"/>
    <mergeCell ref="FP210:FQ210"/>
    <mergeCell ref="FR210:FS210"/>
    <mergeCell ref="FT210:FU210"/>
    <mergeCell ref="FV210:FW210"/>
    <mergeCell ref="FX210:FY210"/>
    <mergeCell ref="FZ210:GA210"/>
    <mergeCell ref="GB210:GC210"/>
    <mergeCell ref="GD210:GE210"/>
    <mergeCell ref="GF210:GG210"/>
    <mergeCell ref="GH210:GI210"/>
    <mergeCell ref="GJ210:GK210"/>
    <mergeCell ref="GL210:GM210"/>
    <mergeCell ref="GN210:GO210"/>
    <mergeCell ref="GP210:GQ210"/>
    <mergeCell ref="GR210:GS210"/>
    <mergeCell ref="GT210:GU210"/>
    <mergeCell ref="GV210:GW210"/>
    <mergeCell ref="GX210:GY210"/>
    <mergeCell ref="GZ210:HA210"/>
    <mergeCell ref="HB210:HC210"/>
    <mergeCell ref="HD210:HE210"/>
    <mergeCell ref="HF210:HG210"/>
    <mergeCell ref="HH210:HI210"/>
    <mergeCell ref="HJ210:HK210"/>
    <mergeCell ref="L211:M211"/>
    <mergeCell ref="N211:O211"/>
    <mergeCell ref="P211:Q211"/>
    <mergeCell ref="R211:S211"/>
    <mergeCell ref="T211:U211"/>
    <mergeCell ref="V211:W211"/>
    <mergeCell ref="X211:Y211"/>
    <mergeCell ref="Z211:AA211"/>
    <mergeCell ref="AB211:AC211"/>
    <mergeCell ref="AD211:AE211"/>
    <mergeCell ref="AF211:AG211"/>
    <mergeCell ref="AH211:AI211"/>
    <mergeCell ref="AJ211:AK211"/>
    <mergeCell ref="AL211:AM211"/>
    <mergeCell ref="AN211:AO211"/>
    <mergeCell ref="AP211:AQ211"/>
    <mergeCell ref="AR211:AS211"/>
    <mergeCell ref="AT211:AU211"/>
    <mergeCell ref="AV211:AW211"/>
    <mergeCell ref="AX211:AY211"/>
    <mergeCell ref="AZ211:BA211"/>
    <mergeCell ref="BB211:BC211"/>
    <mergeCell ref="BD211:BE211"/>
    <mergeCell ref="BF211:BG211"/>
    <mergeCell ref="BH211:BI211"/>
    <mergeCell ref="BJ211:BK211"/>
    <mergeCell ref="BL211:BM211"/>
    <mergeCell ref="BN211:BO211"/>
    <mergeCell ref="BP211:BQ211"/>
    <mergeCell ref="BR211:BS211"/>
    <mergeCell ref="BT211:BU211"/>
    <mergeCell ref="BV211:BW211"/>
    <mergeCell ref="BX211:BY211"/>
    <mergeCell ref="BZ211:CA211"/>
    <mergeCell ref="CB211:CC211"/>
    <mergeCell ref="CD211:CE211"/>
    <mergeCell ref="CF211:CG211"/>
    <mergeCell ref="CH211:CI211"/>
    <mergeCell ref="CJ211:CK211"/>
    <mergeCell ref="CL211:CM211"/>
    <mergeCell ref="CN211:CO211"/>
    <mergeCell ref="CP211:CQ211"/>
    <mergeCell ref="CR211:CS211"/>
    <mergeCell ref="CT211:CU211"/>
    <mergeCell ref="CV211:CW211"/>
    <mergeCell ref="CX211:CY211"/>
    <mergeCell ref="CZ211:DA211"/>
    <mergeCell ref="DB211:DC211"/>
    <mergeCell ref="DD211:DE211"/>
    <mergeCell ref="DF211:DG211"/>
    <mergeCell ref="DH211:DI211"/>
    <mergeCell ref="DJ211:DK211"/>
    <mergeCell ref="DL211:DM211"/>
    <mergeCell ref="DN211:DO211"/>
    <mergeCell ref="DP211:DQ211"/>
    <mergeCell ref="DR211:DS211"/>
    <mergeCell ref="DT211:DU211"/>
    <mergeCell ref="DV211:DW211"/>
    <mergeCell ref="DX211:DY211"/>
    <mergeCell ref="DZ211:EA211"/>
    <mergeCell ref="EB211:EC211"/>
    <mergeCell ref="ED211:EE211"/>
    <mergeCell ref="EF211:EG211"/>
    <mergeCell ref="EH211:EI211"/>
    <mergeCell ref="EJ211:EK211"/>
    <mergeCell ref="EL211:EM211"/>
    <mergeCell ref="EN211:EO211"/>
    <mergeCell ref="EP211:EQ211"/>
    <mergeCell ref="ER211:ES211"/>
    <mergeCell ref="ET211:EU211"/>
    <mergeCell ref="EV211:EW211"/>
    <mergeCell ref="EX211:EY211"/>
    <mergeCell ref="EZ211:FA211"/>
    <mergeCell ref="FB211:FC211"/>
    <mergeCell ref="FD211:FE211"/>
    <mergeCell ref="FF211:FG211"/>
    <mergeCell ref="FH211:FI211"/>
    <mergeCell ref="FJ211:FK211"/>
    <mergeCell ref="FL211:FM211"/>
    <mergeCell ref="FN211:FO211"/>
    <mergeCell ref="FP211:FQ211"/>
    <mergeCell ref="FR211:FS211"/>
    <mergeCell ref="FT211:FU211"/>
    <mergeCell ref="FV211:FW211"/>
    <mergeCell ref="FX211:FY211"/>
    <mergeCell ref="FZ211:GA211"/>
    <mergeCell ref="GB211:GC211"/>
    <mergeCell ref="GD211:GE211"/>
    <mergeCell ref="GF211:GG211"/>
    <mergeCell ref="GH211:GI211"/>
    <mergeCell ref="GJ211:GK211"/>
    <mergeCell ref="GL211:GM211"/>
    <mergeCell ref="GN211:GO211"/>
    <mergeCell ref="GP211:GQ211"/>
    <mergeCell ref="GR211:GS211"/>
    <mergeCell ref="GT211:GU211"/>
    <mergeCell ref="GV211:GW211"/>
    <mergeCell ref="GX211:GY211"/>
    <mergeCell ref="GZ211:HA211"/>
    <mergeCell ref="HB211:HC211"/>
    <mergeCell ref="HD211:HE211"/>
    <mergeCell ref="HF211:HG211"/>
    <mergeCell ref="HH211:HI211"/>
    <mergeCell ref="HJ211:HK211"/>
    <mergeCell ref="L212:M212"/>
    <mergeCell ref="N212:O212"/>
    <mergeCell ref="P212:Q212"/>
    <mergeCell ref="R212:S212"/>
    <mergeCell ref="T212:U212"/>
    <mergeCell ref="V212:W212"/>
    <mergeCell ref="X212:Y212"/>
    <mergeCell ref="Z212:AA212"/>
    <mergeCell ref="AB212:AC212"/>
    <mergeCell ref="AD212:AE212"/>
    <mergeCell ref="AF212:AG212"/>
    <mergeCell ref="AH212:AI212"/>
    <mergeCell ref="AJ212:AK212"/>
    <mergeCell ref="AL212:AM212"/>
    <mergeCell ref="AN212:AO212"/>
    <mergeCell ref="AP212:AQ212"/>
    <mergeCell ref="AR212:AS212"/>
    <mergeCell ref="AT212:AU212"/>
    <mergeCell ref="AV212:AW212"/>
    <mergeCell ref="AX212:AY212"/>
    <mergeCell ref="AZ212:BA212"/>
    <mergeCell ref="BB212:BC212"/>
    <mergeCell ref="BD212:BE212"/>
    <mergeCell ref="BF212:BG212"/>
    <mergeCell ref="BH212:BI212"/>
    <mergeCell ref="BJ212:BK212"/>
    <mergeCell ref="BL212:BM212"/>
    <mergeCell ref="BN212:BO212"/>
    <mergeCell ref="BP212:BQ212"/>
    <mergeCell ref="BR212:BS212"/>
    <mergeCell ref="BT212:BU212"/>
    <mergeCell ref="BV212:BW212"/>
    <mergeCell ref="BX212:BY212"/>
    <mergeCell ref="BZ212:CA212"/>
    <mergeCell ref="CB212:CC212"/>
    <mergeCell ref="CD212:CE212"/>
    <mergeCell ref="CF212:CG212"/>
    <mergeCell ref="CH212:CI212"/>
    <mergeCell ref="CJ212:CK212"/>
    <mergeCell ref="CL212:CM212"/>
    <mergeCell ref="CN212:CO212"/>
    <mergeCell ref="CP212:CQ212"/>
    <mergeCell ref="CR212:CS212"/>
    <mergeCell ref="CT212:CU212"/>
    <mergeCell ref="CV212:CW212"/>
    <mergeCell ref="CX212:CY212"/>
    <mergeCell ref="CZ212:DA212"/>
    <mergeCell ref="DB212:DC212"/>
    <mergeCell ref="DD212:DE212"/>
    <mergeCell ref="DF212:DG212"/>
    <mergeCell ref="DH212:DI212"/>
    <mergeCell ref="DJ212:DK212"/>
    <mergeCell ref="DL212:DM212"/>
    <mergeCell ref="DN212:DO212"/>
    <mergeCell ref="DP212:DQ212"/>
    <mergeCell ref="DR212:DS212"/>
    <mergeCell ref="DT212:DU212"/>
    <mergeCell ref="DV212:DW212"/>
    <mergeCell ref="DX212:DY212"/>
    <mergeCell ref="DZ212:EA212"/>
    <mergeCell ref="EB212:EC212"/>
    <mergeCell ref="ED212:EE212"/>
    <mergeCell ref="EF212:EG212"/>
    <mergeCell ref="EH212:EI212"/>
    <mergeCell ref="EJ212:EK212"/>
    <mergeCell ref="EL212:EM212"/>
    <mergeCell ref="EN212:EO212"/>
    <mergeCell ref="EP212:EQ212"/>
    <mergeCell ref="ER212:ES212"/>
    <mergeCell ref="ET212:EU212"/>
    <mergeCell ref="EV212:EW212"/>
    <mergeCell ref="EX212:EY212"/>
    <mergeCell ref="EZ212:FA212"/>
    <mergeCell ref="FB212:FC212"/>
    <mergeCell ref="FD212:FE212"/>
    <mergeCell ref="FF212:FG212"/>
    <mergeCell ref="FH212:FI212"/>
    <mergeCell ref="FJ212:FK212"/>
    <mergeCell ref="FL212:FM212"/>
    <mergeCell ref="FN212:FO212"/>
    <mergeCell ref="FP212:FQ212"/>
    <mergeCell ref="FR212:FS212"/>
    <mergeCell ref="FT212:FU212"/>
    <mergeCell ref="FV212:FW212"/>
    <mergeCell ref="FX212:FY212"/>
    <mergeCell ref="FZ212:GA212"/>
    <mergeCell ref="GB212:GC212"/>
    <mergeCell ref="GD212:GE212"/>
    <mergeCell ref="GF212:GG212"/>
    <mergeCell ref="GH212:GI212"/>
    <mergeCell ref="GJ212:GK212"/>
    <mergeCell ref="GL212:GM212"/>
    <mergeCell ref="GN212:GO212"/>
    <mergeCell ref="GP212:GQ212"/>
    <mergeCell ref="GR212:GS212"/>
    <mergeCell ref="GT212:GU212"/>
    <mergeCell ref="GV212:GW212"/>
    <mergeCell ref="GX212:GY212"/>
    <mergeCell ref="GZ212:HA212"/>
    <mergeCell ref="HB212:HC212"/>
    <mergeCell ref="HD212:HE212"/>
    <mergeCell ref="HF212:HG212"/>
    <mergeCell ref="HH212:HI212"/>
    <mergeCell ref="HJ212:HK212"/>
    <mergeCell ref="L213:M213"/>
    <mergeCell ref="N213:O213"/>
    <mergeCell ref="P213:Q213"/>
    <mergeCell ref="R213:S213"/>
    <mergeCell ref="T213:U213"/>
    <mergeCell ref="V213:W213"/>
    <mergeCell ref="X213:Y213"/>
    <mergeCell ref="Z213:AA213"/>
    <mergeCell ref="AB213:AC213"/>
    <mergeCell ref="AD213:AE213"/>
    <mergeCell ref="AF213:AG213"/>
    <mergeCell ref="AH213:AI213"/>
    <mergeCell ref="AJ213:AK213"/>
    <mergeCell ref="AL213:AM213"/>
    <mergeCell ref="AN213:AO213"/>
    <mergeCell ref="AP213:AQ213"/>
    <mergeCell ref="AR213:AS213"/>
    <mergeCell ref="CD213:CE213"/>
    <mergeCell ref="CF213:CG213"/>
    <mergeCell ref="CH213:CI213"/>
    <mergeCell ref="CJ213:CK213"/>
    <mergeCell ref="CL213:CM213"/>
    <mergeCell ref="CN213:CO213"/>
    <mergeCell ref="CP213:CQ213"/>
    <mergeCell ref="CR213:CS213"/>
    <mergeCell ref="A214:A221"/>
    <mergeCell ref="B214:B221"/>
    <mergeCell ref="C214:C221"/>
    <mergeCell ref="D214:D221"/>
    <mergeCell ref="E214:E221"/>
    <mergeCell ref="F214:F221"/>
    <mergeCell ref="G214:G221"/>
    <mergeCell ref="I214:I221"/>
    <mergeCell ref="J214:J221"/>
    <mergeCell ref="L214:M214"/>
    <mergeCell ref="N214:O214"/>
    <mergeCell ref="P214:Q214"/>
    <mergeCell ref="R214:S214"/>
    <mergeCell ref="T214:U214"/>
    <mergeCell ref="V214:W214"/>
    <mergeCell ref="X214:Y214"/>
    <mergeCell ref="Z214:AA214"/>
    <mergeCell ref="AB214:AC214"/>
    <mergeCell ref="AD214:AE214"/>
    <mergeCell ref="AF214:AG214"/>
    <mergeCell ref="AH214:AI214"/>
    <mergeCell ref="AJ214:AK214"/>
    <mergeCell ref="AL214:AM214"/>
    <mergeCell ref="AN214:AO214"/>
    <mergeCell ref="AP214:AQ214"/>
    <mergeCell ref="AR214:AS214"/>
    <mergeCell ref="AT214:AU214"/>
    <mergeCell ref="AV214:AW214"/>
    <mergeCell ref="AX214:AY214"/>
    <mergeCell ref="AZ214:BA214"/>
    <mergeCell ref="BB214:BC214"/>
    <mergeCell ref="BD214:BE214"/>
    <mergeCell ref="BF214:BG214"/>
    <mergeCell ref="BH214:BI214"/>
    <mergeCell ref="BJ214:BK214"/>
    <mergeCell ref="BL214:BM214"/>
    <mergeCell ref="BN214:BO214"/>
    <mergeCell ref="BP214:BQ214"/>
    <mergeCell ref="BR214:BS214"/>
    <mergeCell ref="BT214:BU214"/>
    <mergeCell ref="BV214:BW214"/>
    <mergeCell ref="BX214:BY214"/>
    <mergeCell ref="BZ214:CA214"/>
    <mergeCell ref="CB214:CC214"/>
    <mergeCell ref="CD214:CE214"/>
    <mergeCell ref="CF214:CG214"/>
    <mergeCell ref="CH214:CI214"/>
    <mergeCell ref="CJ214:CK214"/>
    <mergeCell ref="CL214:CM214"/>
    <mergeCell ref="CN214:CO214"/>
    <mergeCell ref="CP214:CQ214"/>
    <mergeCell ref="CR214:CS214"/>
    <mergeCell ref="CT214:CU214"/>
    <mergeCell ref="CV214:CW214"/>
    <mergeCell ref="CX214:CY214"/>
    <mergeCell ref="CZ214:DA214"/>
    <mergeCell ref="DB214:DC214"/>
    <mergeCell ref="DD214:DE214"/>
    <mergeCell ref="DF214:DG214"/>
    <mergeCell ref="DH214:DI214"/>
    <mergeCell ref="DJ214:DK214"/>
    <mergeCell ref="DL214:DM214"/>
    <mergeCell ref="DN214:DO214"/>
    <mergeCell ref="DP214:DQ214"/>
    <mergeCell ref="DR214:DS214"/>
    <mergeCell ref="DT214:DU214"/>
    <mergeCell ref="DV214:DW214"/>
    <mergeCell ref="DX214:DY214"/>
    <mergeCell ref="DZ214:EA214"/>
    <mergeCell ref="EB214:EC214"/>
    <mergeCell ref="ED214:EE214"/>
    <mergeCell ref="EF214:EG214"/>
    <mergeCell ref="EH214:EI214"/>
    <mergeCell ref="EJ214:EK214"/>
    <mergeCell ref="EL214:EM214"/>
    <mergeCell ref="EN214:EO214"/>
    <mergeCell ref="EP214:EQ214"/>
    <mergeCell ref="ER214:ES214"/>
    <mergeCell ref="ET214:EU214"/>
    <mergeCell ref="EV214:EW214"/>
    <mergeCell ref="EX214:EY214"/>
    <mergeCell ref="EZ214:FA214"/>
    <mergeCell ref="FB214:FC214"/>
    <mergeCell ref="FD214:FE214"/>
    <mergeCell ref="FF214:FG214"/>
    <mergeCell ref="FH214:FI214"/>
    <mergeCell ref="FJ214:FK214"/>
    <mergeCell ref="FL214:FM214"/>
    <mergeCell ref="FN214:FO214"/>
    <mergeCell ref="FP214:FQ214"/>
    <mergeCell ref="FR214:FS214"/>
    <mergeCell ref="FT214:FU214"/>
    <mergeCell ref="FV214:FW214"/>
    <mergeCell ref="FX214:FY214"/>
    <mergeCell ref="FZ214:GA214"/>
    <mergeCell ref="GB214:GC214"/>
    <mergeCell ref="GD214:GE214"/>
    <mergeCell ref="GF214:GG214"/>
    <mergeCell ref="GH214:GI214"/>
    <mergeCell ref="GJ214:GK214"/>
    <mergeCell ref="GL214:GM214"/>
    <mergeCell ref="GN214:GO214"/>
    <mergeCell ref="GP214:GQ214"/>
    <mergeCell ref="GR214:GS214"/>
    <mergeCell ref="GT214:GU214"/>
    <mergeCell ref="GV214:GW214"/>
    <mergeCell ref="GX214:GY214"/>
    <mergeCell ref="GZ214:HA214"/>
    <mergeCell ref="HB214:HC214"/>
    <mergeCell ref="HD214:HE214"/>
    <mergeCell ref="HF214:HG214"/>
    <mergeCell ref="HH214:HI214"/>
    <mergeCell ref="HJ214:HK214"/>
    <mergeCell ref="L215:M215"/>
    <mergeCell ref="N215:O215"/>
    <mergeCell ref="P215:Q215"/>
    <mergeCell ref="R215:S215"/>
    <mergeCell ref="T215:U215"/>
    <mergeCell ref="V215:W215"/>
    <mergeCell ref="X215:Y215"/>
    <mergeCell ref="Z215:AA215"/>
    <mergeCell ref="AB215:AC215"/>
    <mergeCell ref="AD215:AE215"/>
    <mergeCell ref="AF215:AG215"/>
    <mergeCell ref="AH215:AI215"/>
    <mergeCell ref="AJ215:AK215"/>
    <mergeCell ref="AL215:AM215"/>
    <mergeCell ref="AN215:AO215"/>
    <mergeCell ref="AP215:AQ215"/>
    <mergeCell ref="AR215:AS215"/>
    <mergeCell ref="AT215:AU215"/>
    <mergeCell ref="AV215:AW215"/>
    <mergeCell ref="AX215:AY215"/>
    <mergeCell ref="AZ215:BA215"/>
    <mergeCell ref="BB215:BC215"/>
    <mergeCell ref="BD215:BE215"/>
    <mergeCell ref="BF215:BG215"/>
    <mergeCell ref="BH215:BI215"/>
    <mergeCell ref="BJ215:BK215"/>
    <mergeCell ref="BL215:BM215"/>
    <mergeCell ref="BN215:BO215"/>
    <mergeCell ref="BP215:BQ215"/>
    <mergeCell ref="BR215:BS215"/>
    <mergeCell ref="BT215:BU215"/>
    <mergeCell ref="BV215:BW215"/>
    <mergeCell ref="BX215:BY215"/>
    <mergeCell ref="BZ215:CA215"/>
    <mergeCell ref="CB215:CC215"/>
    <mergeCell ref="CD215:CE215"/>
    <mergeCell ref="CF215:CG215"/>
    <mergeCell ref="CH215:CI215"/>
    <mergeCell ref="CJ215:CK215"/>
    <mergeCell ref="CL215:CM215"/>
    <mergeCell ref="CN215:CO215"/>
    <mergeCell ref="CP215:CQ215"/>
    <mergeCell ref="CR215:CS215"/>
    <mergeCell ref="CT215:CU215"/>
    <mergeCell ref="CV215:CW215"/>
    <mergeCell ref="CX215:CY215"/>
    <mergeCell ref="CZ215:DA215"/>
    <mergeCell ref="DB215:DC215"/>
    <mergeCell ref="DD215:DE215"/>
    <mergeCell ref="DF215:DG215"/>
    <mergeCell ref="DH215:DI215"/>
    <mergeCell ref="DJ215:DK215"/>
    <mergeCell ref="DL215:DM215"/>
    <mergeCell ref="DN215:DO215"/>
    <mergeCell ref="DP215:DQ215"/>
    <mergeCell ref="DR215:DS215"/>
    <mergeCell ref="DT215:DU215"/>
    <mergeCell ref="DV215:DW215"/>
    <mergeCell ref="DX215:DY215"/>
    <mergeCell ref="DZ215:EA215"/>
    <mergeCell ref="EB215:EC215"/>
    <mergeCell ref="ED215:EE215"/>
    <mergeCell ref="EF215:EG215"/>
    <mergeCell ref="EH215:EI215"/>
    <mergeCell ref="EJ215:EK215"/>
    <mergeCell ref="EL215:EM215"/>
    <mergeCell ref="EN215:EO215"/>
    <mergeCell ref="EP215:EQ215"/>
    <mergeCell ref="ER215:ES215"/>
    <mergeCell ref="ET215:EU215"/>
    <mergeCell ref="EV215:EW215"/>
    <mergeCell ref="EX215:EY215"/>
    <mergeCell ref="EZ215:FA215"/>
    <mergeCell ref="FB215:FC215"/>
    <mergeCell ref="FD215:FE215"/>
    <mergeCell ref="FF215:FG215"/>
    <mergeCell ref="FH215:FI215"/>
    <mergeCell ref="FJ215:FK215"/>
    <mergeCell ref="FL215:FM215"/>
    <mergeCell ref="FN215:FO215"/>
    <mergeCell ref="FP215:FQ215"/>
    <mergeCell ref="FR215:FS215"/>
    <mergeCell ref="FT215:FU215"/>
    <mergeCell ref="FV215:FW215"/>
    <mergeCell ref="FX215:FY215"/>
    <mergeCell ref="FZ215:GA215"/>
    <mergeCell ref="GB215:GC215"/>
    <mergeCell ref="GD215:GE215"/>
    <mergeCell ref="GF215:GG215"/>
    <mergeCell ref="GH215:GI215"/>
    <mergeCell ref="GJ215:GK215"/>
    <mergeCell ref="GL215:GM215"/>
    <mergeCell ref="GN215:GO215"/>
    <mergeCell ref="GP215:GQ215"/>
    <mergeCell ref="GR215:GS215"/>
    <mergeCell ref="GT215:GU215"/>
    <mergeCell ref="GV215:GW215"/>
    <mergeCell ref="GX215:GY215"/>
    <mergeCell ref="GZ215:HA215"/>
    <mergeCell ref="HB215:HC215"/>
    <mergeCell ref="HD215:HE215"/>
    <mergeCell ref="HF215:HG215"/>
    <mergeCell ref="HH215:HI215"/>
    <mergeCell ref="HJ215:HK215"/>
    <mergeCell ref="L216:M216"/>
    <mergeCell ref="N216:O216"/>
    <mergeCell ref="P216:Q216"/>
    <mergeCell ref="R216:S216"/>
    <mergeCell ref="T216:U216"/>
    <mergeCell ref="V216:W216"/>
    <mergeCell ref="X216:Y216"/>
    <mergeCell ref="Z216:AA216"/>
    <mergeCell ref="AB216:AC216"/>
    <mergeCell ref="AD216:AE216"/>
    <mergeCell ref="AF216:AG216"/>
    <mergeCell ref="AH216:AI216"/>
    <mergeCell ref="AJ216:AK216"/>
    <mergeCell ref="AL216:AM216"/>
    <mergeCell ref="AN216:AO216"/>
    <mergeCell ref="AP216:AQ216"/>
    <mergeCell ref="AR216:AS216"/>
    <mergeCell ref="AT216:AU216"/>
    <mergeCell ref="AV216:AW216"/>
    <mergeCell ref="AX216:AY216"/>
    <mergeCell ref="AZ216:BA216"/>
    <mergeCell ref="BB216:BC216"/>
    <mergeCell ref="BD216:BE216"/>
    <mergeCell ref="BF216:BG216"/>
    <mergeCell ref="BH216:BI216"/>
    <mergeCell ref="BJ216:BK216"/>
    <mergeCell ref="BL216:BM216"/>
    <mergeCell ref="BN216:BO216"/>
    <mergeCell ref="BP216:BQ216"/>
    <mergeCell ref="BR216:BS216"/>
    <mergeCell ref="BT216:BU216"/>
    <mergeCell ref="BV216:BW216"/>
    <mergeCell ref="BX216:BY216"/>
    <mergeCell ref="BZ216:CA216"/>
    <mergeCell ref="CB216:CC216"/>
    <mergeCell ref="CD216:CE216"/>
    <mergeCell ref="CF216:CG216"/>
    <mergeCell ref="CH216:CI216"/>
    <mergeCell ref="CJ216:CK216"/>
    <mergeCell ref="CL216:CM216"/>
    <mergeCell ref="CN216:CO216"/>
    <mergeCell ref="CP216:CQ216"/>
    <mergeCell ref="CR216:CS216"/>
    <mergeCell ref="CT216:CU216"/>
    <mergeCell ref="CV216:CW216"/>
    <mergeCell ref="CX216:CY216"/>
    <mergeCell ref="CZ216:DA216"/>
    <mergeCell ref="DB216:DC216"/>
    <mergeCell ref="DD216:DE216"/>
    <mergeCell ref="DF216:DG216"/>
    <mergeCell ref="DH216:DI216"/>
    <mergeCell ref="DJ216:DK216"/>
    <mergeCell ref="DL216:DM216"/>
    <mergeCell ref="DN216:DO216"/>
    <mergeCell ref="DP216:DQ216"/>
    <mergeCell ref="DR216:DS216"/>
    <mergeCell ref="DT216:DU216"/>
    <mergeCell ref="DV216:DW216"/>
    <mergeCell ref="DX216:DY216"/>
    <mergeCell ref="DZ216:EA216"/>
    <mergeCell ref="EB216:EC216"/>
    <mergeCell ref="ED216:EE216"/>
    <mergeCell ref="EF216:EG216"/>
    <mergeCell ref="EH216:EI216"/>
    <mergeCell ref="EJ216:EK216"/>
    <mergeCell ref="EL216:EM216"/>
    <mergeCell ref="EN216:EO216"/>
    <mergeCell ref="EP216:EQ216"/>
    <mergeCell ref="ER216:ES216"/>
    <mergeCell ref="ET216:EU216"/>
    <mergeCell ref="EV216:EW216"/>
    <mergeCell ref="EX216:EY216"/>
    <mergeCell ref="EZ216:FA216"/>
    <mergeCell ref="FB216:FC216"/>
    <mergeCell ref="FD216:FE216"/>
    <mergeCell ref="FF216:FG216"/>
    <mergeCell ref="FH216:FI216"/>
    <mergeCell ref="FJ216:FK216"/>
    <mergeCell ref="FL216:FM216"/>
    <mergeCell ref="FN216:FO216"/>
    <mergeCell ref="FP216:FQ216"/>
    <mergeCell ref="FR216:FS216"/>
    <mergeCell ref="FT216:FU216"/>
    <mergeCell ref="FV216:FW216"/>
    <mergeCell ref="FX216:FY216"/>
    <mergeCell ref="FZ216:GA216"/>
    <mergeCell ref="GB216:GC216"/>
    <mergeCell ref="GD216:GE216"/>
    <mergeCell ref="GF216:GG216"/>
    <mergeCell ref="GH216:GI216"/>
    <mergeCell ref="GJ216:GK216"/>
    <mergeCell ref="GL216:GM216"/>
    <mergeCell ref="GN216:GO216"/>
    <mergeCell ref="GP216:GQ216"/>
    <mergeCell ref="GR216:GS216"/>
    <mergeCell ref="GT216:GU216"/>
    <mergeCell ref="GV216:GW216"/>
    <mergeCell ref="GX216:GY216"/>
    <mergeCell ref="GZ216:HA216"/>
    <mergeCell ref="HB216:HC216"/>
    <mergeCell ref="HD216:HE216"/>
    <mergeCell ref="HF216:HG216"/>
    <mergeCell ref="HH216:HI216"/>
    <mergeCell ref="HJ216:HK216"/>
    <mergeCell ref="L217:M217"/>
    <mergeCell ref="N217:O217"/>
    <mergeCell ref="P217:Q217"/>
    <mergeCell ref="R217:S217"/>
    <mergeCell ref="T217:U217"/>
    <mergeCell ref="V217:W217"/>
    <mergeCell ref="X217:Y217"/>
    <mergeCell ref="Z217:AA217"/>
    <mergeCell ref="AB217:AC217"/>
    <mergeCell ref="AD217:AE217"/>
    <mergeCell ref="AF217:AG217"/>
    <mergeCell ref="AH217:AI217"/>
    <mergeCell ref="AJ217:AK217"/>
    <mergeCell ref="AL217:AM217"/>
    <mergeCell ref="AN217:AO217"/>
    <mergeCell ref="AP217:AQ217"/>
    <mergeCell ref="AR217:AS217"/>
    <mergeCell ref="AT217:AU217"/>
    <mergeCell ref="AV217:AW217"/>
    <mergeCell ref="AX217:AY217"/>
    <mergeCell ref="AZ217:BA217"/>
    <mergeCell ref="BB217:BC217"/>
    <mergeCell ref="BD217:BE217"/>
    <mergeCell ref="BF217:BG217"/>
    <mergeCell ref="BH217:BI217"/>
    <mergeCell ref="BJ217:BK217"/>
    <mergeCell ref="BL217:BM217"/>
    <mergeCell ref="BN217:BO217"/>
    <mergeCell ref="BP217:BQ217"/>
    <mergeCell ref="BR217:BS217"/>
    <mergeCell ref="BT217:BU217"/>
    <mergeCell ref="BV217:BW217"/>
    <mergeCell ref="BX217:BY217"/>
    <mergeCell ref="BZ217:CA217"/>
    <mergeCell ref="CB217:CC217"/>
    <mergeCell ref="CD217:CE217"/>
    <mergeCell ref="CF217:CG217"/>
    <mergeCell ref="CH217:CI217"/>
    <mergeCell ref="CJ217:CK217"/>
    <mergeCell ref="CL217:CM217"/>
    <mergeCell ref="CN217:CO217"/>
    <mergeCell ref="CP217:CQ217"/>
    <mergeCell ref="CR217:CS217"/>
    <mergeCell ref="CT217:CU217"/>
    <mergeCell ref="CV217:CW217"/>
    <mergeCell ref="CX217:CY217"/>
    <mergeCell ref="CZ217:DA217"/>
    <mergeCell ref="DB217:DC217"/>
    <mergeCell ref="DD217:DE217"/>
    <mergeCell ref="DF217:DG217"/>
    <mergeCell ref="DH217:DI217"/>
    <mergeCell ref="DJ217:DK217"/>
    <mergeCell ref="DL217:DM217"/>
    <mergeCell ref="DN217:DO217"/>
    <mergeCell ref="DP217:DQ217"/>
    <mergeCell ref="DR217:DS217"/>
    <mergeCell ref="DT217:DU217"/>
    <mergeCell ref="DV217:DW217"/>
    <mergeCell ref="DX217:DY217"/>
    <mergeCell ref="DZ217:EA217"/>
    <mergeCell ref="EB217:EC217"/>
    <mergeCell ref="ED217:EE217"/>
    <mergeCell ref="EF217:EG217"/>
    <mergeCell ref="EH217:EI217"/>
    <mergeCell ref="EJ217:EK217"/>
    <mergeCell ref="EL217:EM217"/>
    <mergeCell ref="EN217:EO217"/>
    <mergeCell ref="EP217:EQ217"/>
    <mergeCell ref="ER217:ES217"/>
    <mergeCell ref="ET217:EU217"/>
    <mergeCell ref="EV217:EW217"/>
    <mergeCell ref="EX217:EY217"/>
    <mergeCell ref="EZ217:FA217"/>
    <mergeCell ref="FB217:FC217"/>
    <mergeCell ref="FD217:FE217"/>
    <mergeCell ref="FF217:FG217"/>
    <mergeCell ref="FH217:FI217"/>
    <mergeCell ref="FJ217:FK217"/>
    <mergeCell ref="FL217:FM217"/>
    <mergeCell ref="FN217:FO217"/>
    <mergeCell ref="FP217:FQ217"/>
    <mergeCell ref="FR217:FS217"/>
    <mergeCell ref="FT217:FU217"/>
    <mergeCell ref="FV217:FW217"/>
    <mergeCell ref="FX217:FY217"/>
    <mergeCell ref="FZ217:GA217"/>
    <mergeCell ref="GB217:GC217"/>
    <mergeCell ref="GD217:GE217"/>
    <mergeCell ref="GF217:GG217"/>
    <mergeCell ref="GH217:GI217"/>
    <mergeCell ref="GJ217:GK217"/>
    <mergeCell ref="GL217:GM217"/>
    <mergeCell ref="GN217:GO217"/>
    <mergeCell ref="GP217:GQ217"/>
    <mergeCell ref="GR217:GS217"/>
    <mergeCell ref="GT217:GU217"/>
    <mergeCell ref="GV217:GW217"/>
    <mergeCell ref="GX217:GY217"/>
    <mergeCell ref="GZ217:HA217"/>
    <mergeCell ref="HB217:HC217"/>
    <mergeCell ref="HD217:HE217"/>
    <mergeCell ref="HF217:HG217"/>
    <mergeCell ref="HH217:HI217"/>
    <mergeCell ref="HJ217:HK217"/>
    <mergeCell ref="L218:M218"/>
    <mergeCell ref="N218:O218"/>
    <mergeCell ref="P218:Q218"/>
    <mergeCell ref="R218:S218"/>
    <mergeCell ref="T218:U218"/>
    <mergeCell ref="V218:W218"/>
    <mergeCell ref="X218:Y218"/>
    <mergeCell ref="Z218:AA218"/>
    <mergeCell ref="AB218:AC218"/>
    <mergeCell ref="AD218:AE218"/>
    <mergeCell ref="AF218:AG218"/>
    <mergeCell ref="AH218:AI218"/>
    <mergeCell ref="AJ218:AK218"/>
    <mergeCell ref="AL218:AM218"/>
    <mergeCell ref="AN218:AO218"/>
    <mergeCell ref="AP218:AQ218"/>
    <mergeCell ref="AR218:AS218"/>
    <mergeCell ref="AT218:AU218"/>
    <mergeCell ref="AV218:AW218"/>
    <mergeCell ref="AX218:AY218"/>
    <mergeCell ref="AZ218:BA218"/>
    <mergeCell ref="BB218:BC218"/>
    <mergeCell ref="BD218:BE218"/>
    <mergeCell ref="BF218:BG218"/>
    <mergeCell ref="BH218:BI218"/>
    <mergeCell ref="BJ218:BK218"/>
    <mergeCell ref="BL218:BM218"/>
    <mergeCell ref="BN218:BO218"/>
    <mergeCell ref="BP218:BQ218"/>
    <mergeCell ref="BR218:BS218"/>
    <mergeCell ref="BT218:BU218"/>
    <mergeCell ref="BV218:BW218"/>
    <mergeCell ref="BX218:BY218"/>
    <mergeCell ref="BZ218:CA218"/>
    <mergeCell ref="CB218:CC218"/>
    <mergeCell ref="CD218:CE218"/>
    <mergeCell ref="CF218:CG218"/>
    <mergeCell ref="CH218:CI218"/>
    <mergeCell ref="CJ218:CK218"/>
    <mergeCell ref="CL218:CM218"/>
    <mergeCell ref="CN218:CO218"/>
    <mergeCell ref="CP218:CQ218"/>
    <mergeCell ref="CR218:CS218"/>
    <mergeCell ref="CT218:CU218"/>
    <mergeCell ref="CV218:CW218"/>
    <mergeCell ref="CX218:CY218"/>
    <mergeCell ref="CZ218:DA218"/>
    <mergeCell ref="DB218:DC218"/>
    <mergeCell ref="DD218:DE218"/>
    <mergeCell ref="DF218:DG218"/>
    <mergeCell ref="DH218:DI218"/>
    <mergeCell ref="DJ218:DK218"/>
    <mergeCell ref="DL218:DM218"/>
    <mergeCell ref="DN218:DO218"/>
    <mergeCell ref="DP218:DQ218"/>
    <mergeCell ref="DR218:DS218"/>
    <mergeCell ref="DT218:DU218"/>
    <mergeCell ref="DV218:DW218"/>
    <mergeCell ref="DX218:DY218"/>
    <mergeCell ref="DZ218:EA218"/>
    <mergeCell ref="EB218:EC218"/>
    <mergeCell ref="ED218:EE218"/>
    <mergeCell ref="EF218:EG218"/>
    <mergeCell ref="EH218:EI218"/>
    <mergeCell ref="EJ218:EK218"/>
    <mergeCell ref="EL218:EM218"/>
    <mergeCell ref="EN218:EO218"/>
    <mergeCell ref="EP218:EQ218"/>
    <mergeCell ref="ER218:ES218"/>
    <mergeCell ref="ET218:EU218"/>
    <mergeCell ref="EV218:EW218"/>
    <mergeCell ref="EX218:EY218"/>
    <mergeCell ref="EZ218:FA218"/>
    <mergeCell ref="FB218:FC218"/>
    <mergeCell ref="FD218:FE218"/>
    <mergeCell ref="FF218:FG218"/>
    <mergeCell ref="FH218:FI218"/>
    <mergeCell ref="FJ218:FK218"/>
    <mergeCell ref="FL218:FM218"/>
    <mergeCell ref="FN218:FO218"/>
    <mergeCell ref="FP218:FQ218"/>
    <mergeCell ref="FR218:FS218"/>
    <mergeCell ref="FT218:FU218"/>
    <mergeCell ref="FV218:FW218"/>
    <mergeCell ref="FX218:FY218"/>
    <mergeCell ref="FZ218:GA218"/>
    <mergeCell ref="GB218:GC218"/>
    <mergeCell ref="GD218:GE218"/>
    <mergeCell ref="GF218:GG218"/>
    <mergeCell ref="GH218:GI218"/>
    <mergeCell ref="GJ218:GK218"/>
    <mergeCell ref="GL218:GM218"/>
    <mergeCell ref="GN218:GO218"/>
    <mergeCell ref="GP218:GQ218"/>
    <mergeCell ref="GR218:GS218"/>
    <mergeCell ref="GT218:GU218"/>
    <mergeCell ref="GV218:GW218"/>
    <mergeCell ref="GX218:GY218"/>
    <mergeCell ref="GZ218:HA218"/>
    <mergeCell ref="HB218:HC218"/>
    <mergeCell ref="HD218:HE218"/>
    <mergeCell ref="HF218:HG218"/>
    <mergeCell ref="HH218:HI218"/>
    <mergeCell ref="HJ218:HK218"/>
    <mergeCell ref="L219:M219"/>
    <mergeCell ref="N219:O219"/>
    <mergeCell ref="P219:Q219"/>
    <mergeCell ref="R219:S219"/>
    <mergeCell ref="T219:U219"/>
    <mergeCell ref="V219:W219"/>
    <mergeCell ref="X219:Y219"/>
    <mergeCell ref="Z219:AA219"/>
    <mergeCell ref="AB219:AC219"/>
    <mergeCell ref="AD219:AE219"/>
    <mergeCell ref="AF219:AG219"/>
    <mergeCell ref="AH219:AI219"/>
    <mergeCell ref="AJ219:AK219"/>
    <mergeCell ref="AL219:AM219"/>
    <mergeCell ref="AN219:AO219"/>
    <mergeCell ref="AP219:AQ219"/>
    <mergeCell ref="AR219:AS219"/>
    <mergeCell ref="AT219:AU219"/>
    <mergeCell ref="AV219:AW219"/>
    <mergeCell ref="AX219:AY219"/>
    <mergeCell ref="AZ219:BA219"/>
    <mergeCell ref="BB219:BC219"/>
    <mergeCell ref="BD219:BE219"/>
    <mergeCell ref="BF219:BG219"/>
    <mergeCell ref="BH219:BI219"/>
    <mergeCell ref="BJ219:BK219"/>
    <mergeCell ref="BL219:BM219"/>
    <mergeCell ref="BN219:BO219"/>
    <mergeCell ref="BP219:BQ219"/>
    <mergeCell ref="BR219:BS219"/>
    <mergeCell ref="BT219:BU219"/>
    <mergeCell ref="BV219:BW219"/>
    <mergeCell ref="BX219:BY219"/>
    <mergeCell ref="BZ219:CA219"/>
    <mergeCell ref="CB219:CC219"/>
    <mergeCell ref="CD219:CE219"/>
    <mergeCell ref="CF219:CG219"/>
    <mergeCell ref="CH219:CI219"/>
    <mergeCell ref="CJ219:CK219"/>
    <mergeCell ref="CL219:CM219"/>
    <mergeCell ref="CN219:CO219"/>
    <mergeCell ref="CP219:CQ219"/>
    <mergeCell ref="CR219:CS219"/>
    <mergeCell ref="CT219:CU219"/>
    <mergeCell ref="CV219:CW219"/>
    <mergeCell ref="CX219:CY219"/>
    <mergeCell ref="CZ219:DA219"/>
    <mergeCell ref="DB219:DC219"/>
    <mergeCell ref="DD219:DE219"/>
    <mergeCell ref="DF219:DG219"/>
    <mergeCell ref="DH219:DI219"/>
    <mergeCell ref="DJ219:DK219"/>
    <mergeCell ref="DL219:DM219"/>
    <mergeCell ref="DN219:DO219"/>
    <mergeCell ref="DP219:DQ219"/>
    <mergeCell ref="DR219:DS219"/>
    <mergeCell ref="DT219:DU219"/>
    <mergeCell ref="DV219:DW219"/>
    <mergeCell ref="DX219:DY219"/>
    <mergeCell ref="DZ219:EA219"/>
    <mergeCell ref="EB219:EC219"/>
    <mergeCell ref="ED219:EE219"/>
    <mergeCell ref="EF219:EG219"/>
    <mergeCell ref="EH219:EI219"/>
    <mergeCell ref="EJ219:EK219"/>
    <mergeCell ref="EL219:EM219"/>
    <mergeCell ref="EN219:EO219"/>
    <mergeCell ref="EP219:EQ219"/>
    <mergeCell ref="ER219:ES219"/>
    <mergeCell ref="ET219:EU219"/>
    <mergeCell ref="EV219:EW219"/>
    <mergeCell ref="EX219:EY219"/>
    <mergeCell ref="EZ219:FA219"/>
    <mergeCell ref="FB219:FC219"/>
    <mergeCell ref="FD219:FE219"/>
    <mergeCell ref="FF219:FG219"/>
    <mergeCell ref="FH219:FI219"/>
    <mergeCell ref="FJ219:FK219"/>
    <mergeCell ref="FL219:FM219"/>
    <mergeCell ref="FN219:FO219"/>
    <mergeCell ref="FP219:FQ219"/>
    <mergeCell ref="FR219:FS219"/>
    <mergeCell ref="FT219:FU219"/>
    <mergeCell ref="FV219:FW219"/>
    <mergeCell ref="FX219:FY219"/>
    <mergeCell ref="FZ219:GA219"/>
    <mergeCell ref="GB219:GC219"/>
    <mergeCell ref="GD219:GE219"/>
    <mergeCell ref="GF219:GG219"/>
    <mergeCell ref="GH219:GI219"/>
    <mergeCell ref="GJ219:GK219"/>
    <mergeCell ref="GL219:GM219"/>
    <mergeCell ref="GN219:GO219"/>
    <mergeCell ref="GP219:GQ219"/>
    <mergeCell ref="GR219:GS219"/>
    <mergeCell ref="GT219:GU219"/>
    <mergeCell ref="GV219:GW219"/>
    <mergeCell ref="GX219:GY219"/>
    <mergeCell ref="GZ219:HA219"/>
    <mergeCell ref="HB219:HC219"/>
    <mergeCell ref="HD219:HE219"/>
    <mergeCell ref="HF219:HG219"/>
    <mergeCell ref="HH219:HI219"/>
    <mergeCell ref="HJ219:HK219"/>
    <mergeCell ref="L220:M220"/>
    <mergeCell ref="N220:O220"/>
    <mergeCell ref="P220:Q220"/>
    <mergeCell ref="R220:S220"/>
    <mergeCell ref="T220:U220"/>
    <mergeCell ref="V220:W220"/>
    <mergeCell ref="X220:Y220"/>
    <mergeCell ref="Z220:AA220"/>
    <mergeCell ref="AB220:AC220"/>
    <mergeCell ref="AD220:AE220"/>
    <mergeCell ref="AF220:AG220"/>
    <mergeCell ref="AH220:AI220"/>
    <mergeCell ref="AJ220:AK220"/>
    <mergeCell ref="AL220:AM220"/>
    <mergeCell ref="AN220:AO220"/>
    <mergeCell ref="AP220:AQ220"/>
    <mergeCell ref="AR220:AS220"/>
    <mergeCell ref="AT220:AU220"/>
    <mergeCell ref="AV220:AW220"/>
    <mergeCell ref="AX220:AY220"/>
    <mergeCell ref="AZ220:BA220"/>
    <mergeCell ref="BB220:BC220"/>
    <mergeCell ref="BD220:BE220"/>
    <mergeCell ref="BF220:BG220"/>
    <mergeCell ref="BH220:BI220"/>
    <mergeCell ref="BJ220:BK220"/>
    <mergeCell ref="BL220:BM220"/>
    <mergeCell ref="BN220:BO220"/>
    <mergeCell ref="BP220:BQ220"/>
    <mergeCell ref="BR220:BS220"/>
    <mergeCell ref="BT220:BU220"/>
    <mergeCell ref="BV220:BW220"/>
    <mergeCell ref="BX220:BY220"/>
    <mergeCell ref="BZ220:CA220"/>
    <mergeCell ref="CB220:CC220"/>
    <mergeCell ref="CD220:CE220"/>
    <mergeCell ref="CF220:CG220"/>
    <mergeCell ref="CH220:CI220"/>
    <mergeCell ref="CJ220:CK220"/>
    <mergeCell ref="CL220:CM220"/>
    <mergeCell ref="CN220:CO220"/>
    <mergeCell ref="CP220:CQ220"/>
    <mergeCell ref="CR220:CS220"/>
    <mergeCell ref="CT220:CU220"/>
    <mergeCell ref="CV220:CW220"/>
    <mergeCell ref="CX220:CY220"/>
    <mergeCell ref="CZ220:DA220"/>
    <mergeCell ref="DB220:DC220"/>
    <mergeCell ref="DD220:DE220"/>
    <mergeCell ref="DF220:DG220"/>
    <mergeCell ref="DH220:DI220"/>
    <mergeCell ref="DJ220:DK220"/>
    <mergeCell ref="DL220:DM220"/>
    <mergeCell ref="DN220:DO220"/>
    <mergeCell ref="DP220:DQ220"/>
    <mergeCell ref="DR220:DS220"/>
    <mergeCell ref="DT220:DU220"/>
    <mergeCell ref="DV220:DW220"/>
    <mergeCell ref="DX220:DY220"/>
    <mergeCell ref="DZ220:EA220"/>
    <mergeCell ref="EB220:EC220"/>
    <mergeCell ref="ED220:EE220"/>
    <mergeCell ref="EF220:EG220"/>
    <mergeCell ref="EH220:EI220"/>
    <mergeCell ref="EJ220:EK220"/>
    <mergeCell ref="EL220:EM220"/>
    <mergeCell ref="EN220:EO220"/>
    <mergeCell ref="EP220:EQ220"/>
    <mergeCell ref="ER220:ES220"/>
    <mergeCell ref="ET220:EU220"/>
    <mergeCell ref="EV220:EW220"/>
    <mergeCell ref="EX220:EY220"/>
    <mergeCell ref="EZ220:FA220"/>
    <mergeCell ref="FB220:FC220"/>
    <mergeCell ref="FD220:FE220"/>
    <mergeCell ref="FF220:FG220"/>
    <mergeCell ref="FH220:FI220"/>
    <mergeCell ref="FJ220:FK220"/>
    <mergeCell ref="FL220:FM220"/>
    <mergeCell ref="FN220:FO220"/>
    <mergeCell ref="FP220:FQ220"/>
    <mergeCell ref="FR220:FS220"/>
    <mergeCell ref="FT220:FU220"/>
    <mergeCell ref="FV220:FW220"/>
    <mergeCell ref="FX220:FY220"/>
    <mergeCell ref="FZ220:GA220"/>
    <mergeCell ref="GB220:GC220"/>
    <mergeCell ref="GD220:GE220"/>
    <mergeCell ref="GF220:GG220"/>
    <mergeCell ref="GH220:GI220"/>
    <mergeCell ref="GJ220:GK220"/>
    <mergeCell ref="GL220:GM220"/>
    <mergeCell ref="GN220:GO220"/>
    <mergeCell ref="GP220:GQ220"/>
    <mergeCell ref="GR220:GS220"/>
    <mergeCell ref="GT220:GU220"/>
    <mergeCell ref="GV220:GW220"/>
    <mergeCell ref="GX220:GY220"/>
    <mergeCell ref="GZ220:HA220"/>
    <mergeCell ref="HB220:HC220"/>
    <mergeCell ref="HD220:HE220"/>
    <mergeCell ref="HF220:HG220"/>
    <mergeCell ref="HH220:HI220"/>
    <mergeCell ref="HJ220:HK220"/>
    <mergeCell ref="L221:M221"/>
    <mergeCell ref="N221:O221"/>
    <mergeCell ref="P221:Q221"/>
    <mergeCell ref="R221:S221"/>
    <mergeCell ref="T221:U221"/>
    <mergeCell ref="V221:W221"/>
    <mergeCell ref="X221:Y221"/>
    <mergeCell ref="Z221:AA221"/>
    <mergeCell ref="AB221:AC221"/>
    <mergeCell ref="AD221:AE221"/>
    <mergeCell ref="AF221:AG221"/>
    <mergeCell ref="AH221:AI221"/>
    <mergeCell ref="AJ221:AK221"/>
    <mergeCell ref="AL221:AM221"/>
    <mergeCell ref="AN221:AO221"/>
    <mergeCell ref="AP221:AQ221"/>
    <mergeCell ref="AR221:AS221"/>
    <mergeCell ref="AT221:AU221"/>
    <mergeCell ref="AV221:AW221"/>
    <mergeCell ref="AX221:AY221"/>
    <mergeCell ref="AZ221:BA221"/>
    <mergeCell ref="BB221:BC221"/>
    <mergeCell ref="BD221:BE221"/>
    <mergeCell ref="BF221:BG221"/>
    <mergeCell ref="BH221:BI221"/>
    <mergeCell ref="BJ221:BK221"/>
    <mergeCell ref="BL221:BM221"/>
    <mergeCell ref="BN221:BO221"/>
    <mergeCell ref="BP221:BQ221"/>
    <mergeCell ref="BR221:BS221"/>
    <mergeCell ref="BT221:BU221"/>
    <mergeCell ref="BV221:BW221"/>
    <mergeCell ref="BX221:BY221"/>
    <mergeCell ref="BZ221:CA221"/>
    <mergeCell ref="CB221:CC221"/>
    <mergeCell ref="CD221:CE221"/>
    <mergeCell ref="CF221:CG221"/>
    <mergeCell ref="CH221:CI221"/>
    <mergeCell ref="CJ221:CK221"/>
    <mergeCell ref="CL221:CM221"/>
    <mergeCell ref="CN221:CO221"/>
    <mergeCell ref="CP221:CQ221"/>
    <mergeCell ref="CR221:CS221"/>
    <mergeCell ref="CT221:CU221"/>
    <mergeCell ref="CV221:CW221"/>
    <mergeCell ref="CX221:CY221"/>
    <mergeCell ref="CZ221:DA221"/>
    <mergeCell ref="DB221:DC221"/>
    <mergeCell ref="DD221:DE221"/>
    <mergeCell ref="DF221:DG221"/>
    <mergeCell ref="DH221:DI221"/>
    <mergeCell ref="DJ221:DK221"/>
    <mergeCell ref="DL221:DM221"/>
    <mergeCell ref="DN221:DO221"/>
    <mergeCell ref="DP221:DQ221"/>
    <mergeCell ref="DR221:DS221"/>
    <mergeCell ref="DT221:DU221"/>
    <mergeCell ref="DV221:DW221"/>
    <mergeCell ref="DX221:DY221"/>
    <mergeCell ref="DZ221:EA221"/>
    <mergeCell ref="EB221:EC221"/>
    <mergeCell ref="ED221:EE221"/>
    <mergeCell ref="EF221:EG221"/>
    <mergeCell ref="EH221:EI221"/>
    <mergeCell ref="EJ221:EK221"/>
    <mergeCell ref="EL221:EM221"/>
    <mergeCell ref="EN221:EO221"/>
    <mergeCell ref="EP221:EQ221"/>
    <mergeCell ref="ER221:ES221"/>
    <mergeCell ref="ET221:EU221"/>
    <mergeCell ref="EV221:EW221"/>
    <mergeCell ref="EX221:EY221"/>
    <mergeCell ref="EZ221:FA221"/>
    <mergeCell ref="FB221:FC221"/>
    <mergeCell ref="FD221:FE221"/>
    <mergeCell ref="FF221:FG221"/>
    <mergeCell ref="FH221:FI221"/>
    <mergeCell ref="FJ221:FK221"/>
    <mergeCell ref="FL221:FM221"/>
    <mergeCell ref="FN221:FO221"/>
    <mergeCell ref="FP221:FQ221"/>
    <mergeCell ref="FR221:FS221"/>
    <mergeCell ref="FT221:FU221"/>
    <mergeCell ref="FV221:FW221"/>
    <mergeCell ref="FX221:FY221"/>
    <mergeCell ref="FZ221:GA221"/>
    <mergeCell ref="GB221:GC221"/>
    <mergeCell ref="GD221:GE221"/>
    <mergeCell ref="GF221:GG221"/>
    <mergeCell ref="GH221:GI221"/>
    <mergeCell ref="GJ221:GK221"/>
    <mergeCell ref="GL221:GM221"/>
    <mergeCell ref="GN221:GO221"/>
    <mergeCell ref="GP221:GQ221"/>
    <mergeCell ref="GR221:GS221"/>
    <mergeCell ref="GT221:GU221"/>
    <mergeCell ref="GV221:GW221"/>
    <mergeCell ref="GX221:GY221"/>
    <mergeCell ref="GZ221:HA221"/>
    <mergeCell ref="HB221:HC221"/>
    <mergeCell ref="HD221:HE221"/>
    <mergeCell ref="HF221:HG221"/>
    <mergeCell ref="HH221:HI221"/>
    <mergeCell ref="HJ221:HK221"/>
    <mergeCell ref="L222:M222"/>
    <mergeCell ref="N222:O222"/>
    <mergeCell ref="P222:Q222"/>
    <mergeCell ref="R222:S222"/>
    <mergeCell ref="T222:U222"/>
    <mergeCell ref="V222:W222"/>
    <mergeCell ref="X222:Y222"/>
    <mergeCell ref="Z222:AA222"/>
    <mergeCell ref="AB222:AC222"/>
    <mergeCell ref="AD222:AE222"/>
    <mergeCell ref="AF222:AG222"/>
    <mergeCell ref="AH222:AI222"/>
    <mergeCell ref="AJ222:AK222"/>
    <mergeCell ref="AL222:AM222"/>
    <mergeCell ref="AN222:AO222"/>
    <mergeCell ref="AP222:AQ222"/>
    <mergeCell ref="AR222:AS222"/>
    <mergeCell ref="CD222:CE222"/>
    <mergeCell ref="CF222:CG222"/>
    <mergeCell ref="CH222:CI222"/>
    <mergeCell ref="CJ222:CK222"/>
    <mergeCell ref="CL222:CM222"/>
    <mergeCell ref="CN222:CO222"/>
    <mergeCell ref="CP222:CQ222"/>
    <mergeCell ref="CR222:CS222"/>
    <mergeCell ref="L223:S223"/>
    <mergeCell ref="T223:AA223"/>
    <mergeCell ref="AB223:AI223"/>
    <mergeCell ref="AJ223:AS223"/>
    <mergeCell ref="AT223:BA223"/>
    <mergeCell ref="BB223:BI223"/>
    <mergeCell ref="BJ223:BS223"/>
    <mergeCell ref="BT223:CA223"/>
    <mergeCell ref="CB223:CI223"/>
    <mergeCell ref="CJ223:CS223"/>
    <mergeCell ref="CT223:DA223"/>
    <mergeCell ref="DB223:DK223"/>
    <mergeCell ref="DL223:DS223"/>
    <mergeCell ref="DT223:EA223"/>
    <mergeCell ref="EB223:EI223"/>
    <mergeCell ref="EJ223:ES223"/>
    <mergeCell ref="ET223:FA223"/>
    <mergeCell ref="FB223:FK223"/>
    <mergeCell ref="FL223:FS223"/>
    <mergeCell ref="FT223:GC223"/>
    <mergeCell ref="GD223:GK223"/>
    <mergeCell ref="GL223:GS223"/>
    <mergeCell ref="GT223:HA223"/>
    <mergeCell ref="HB223:HI223"/>
    <mergeCell ref="HJ223:HK223"/>
    <mergeCell ref="A224:A231"/>
    <mergeCell ref="B224:B231"/>
    <mergeCell ref="C224:C231"/>
    <mergeCell ref="D224:D231"/>
    <mergeCell ref="E224:E231"/>
    <mergeCell ref="F224:F231"/>
    <mergeCell ref="G224:G231"/>
    <mergeCell ref="I224:I231"/>
    <mergeCell ref="J224:J231"/>
    <mergeCell ref="L224:M224"/>
    <mergeCell ref="N224:O224"/>
    <mergeCell ref="P224:Q224"/>
    <mergeCell ref="R224:S224"/>
    <mergeCell ref="T224:U224"/>
    <mergeCell ref="V224:W224"/>
    <mergeCell ref="X224:Y224"/>
    <mergeCell ref="Z224:AA224"/>
    <mergeCell ref="AB224:AC224"/>
    <mergeCell ref="AD224:AE224"/>
    <mergeCell ref="AF224:AG224"/>
    <mergeCell ref="AH224:AI224"/>
    <mergeCell ref="AJ224:AK224"/>
    <mergeCell ref="AL224:AM224"/>
    <mergeCell ref="AN224:AO224"/>
    <mergeCell ref="AP224:AQ224"/>
    <mergeCell ref="AR224:AS224"/>
    <mergeCell ref="AT224:AU224"/>
    <mergeCell ref="AV224:AW224"/>
    <mergeCell ref="AX224:AY224"/>
    <mergeCell ref="AZ224:BA224"/>
    <mergeCell ref="BB224:BC224"/>
    <mergeCell ref="BD224:BE224"/>
    <mergeCell ref="BF224:BG224"/>
    <mergeCell ref="BH224:BI224"/>
    <mergeCell ref="BJ224:BK224"/>
    <mergeCell ref="BL224:BM224"/>
    <mergeCell ref="BN224:BO224"/>
    <mergeCell ref="BP224:BQ224"/>
    <mergeCell ref="BR224:BS224"/>
    <mergeCell ref="BT224:BU224"/>
    <mergeCell ref="BV224:BW224"/>
    <mergeCell ref="BX224:BY224"/>
    <mergeCell ref="BZ224:CA224"/>
    <mergeCell ref="CB224:CC224"/>
    <mergeCell ref="CD224:CE224"/>
    <mergeCell ref="CF224:CG224"/>
    <mergeCell ref="CH224:CI224"/>
    <mergeCell ref="CJ224:CK224"/>
    <mergeCell ref="CL224:CM224"/>
    <mergeCell ref="CN224:CO224"/>
    <mergeCell ref="CP224:CQ224"/>
    <mergeCell ref="CR224:CS224"/>
    <mergeCell ref="CT224:CU224"/>
    <mergeCell ref="CV224:CW224"/>
    <mergeCell ref="CX224:CY224"/>
    <mergeCell ref="CZ224:DA224"/>
    <mergeCell ref="DB224:DC224"/>
    <mergeCell ref="DD224:DE224"/>
    <mergeCell ref="DF224:DG224"/>
    <mergeCell ref="DH224:DI224"/>
    <mergeCell ref="DJ224:DK224"/>
    <mergeCell ref="DL224:DM224"/>
    <mergeCell ref="DN224:DO224"/>
    <mergeCell ref="DP224:DQ224"/>
    <mergeCell ref="DR224:DS224"/>
    <mergeCell ref="DT224:DU224"/>
    <mergeCell ref="DV224:DW224"/>
    <mergeCell ref="DX224:DY224"/>
    <mergeCell ref="DZ224:EA224"/>
    <mergeCell ref="EB224:EC224"/>
    <mergeCell ref="ED224:EE224"/>
    <mergeCell ref="EF224:EG224"/>
    <mergeCell ref="EH224:EI224"/>
    <mergeCell ref="EJ224:EK224"/>
    <mergeCell ref="EL224:EM224"/>
    <mergeCell ref="EN224:EO224"/>
    <mergeCell ref="EP224:EQ224"/>
    <mergeCell ref="ER224:ES224"/>
    <mergeCell ref="ET224:EU224"/>
    <mergeCell ref="EV224:EW224"/>
    <mergeCell ref="EX224:EY224"/>
    <mergeCell ref="EZ224:FA224"/>
    <mergeCell ref="FB224:FC224"/>
    <mergeCell ref="FD224:FE224"/>
    <mergeCell ref="FF224:FG224"/>
    <mergeCell ref="FH224:FI224"/>
    <mergeCell ref="FJ224:FK224"/>
    <mergeCell ref="FL224:FM224"/>
    <mergeCell ref="FN224:FO224"/>
    <mergeCell ref="FP224:FQ224"/>
    <mergeCell ref="FR224:FS224"/>
    <mergeCell ref="FT224:FU224"/>
    <mergeCell ref="FV224:FW224"/>
    <mergeCell ref="FX224:FY224"/>
    <mergeCell ref="FZ224:GA224"/>
    <mergeCell ref="GB224:GC224"/>
    <mergeCell ref="GD224:GE224"/>
    <mergeCell ref="GF224:GG224"/>
    <mergeCell ref="GH224:GI224"/>
    <mergeCell ref="GJ224:GK224"/>
    <mergeCell ref="GL224:GM224"/>
    <mergeCell ref="GN224:GO224"/>
    <mergeCell ref="GP224:GQ224"/>
    <mergeCell ref="GR224:GS224"/>
    <mergeCell ref="GT224:GU224"/>
    <mergeCell ref="GV224:GW224"/>
    <mergeCell ref="GX224:GY224"/>
    <mergeCell ref="GZ224:HA224"/>
    <mergeCell ref="HB224:HC224"/>
    <mergeCell ref="HD224:HE224"/>
    <mergeCell ref="HF224:HG224"/>
    <mergeCell ref="HH224:HI224"/>
    <mergeCell ref="HJ224:HK224"/>
    <mergeCell ref="L225:M225"/>
    <mergeCell ref="N225:O225"/>
    <mergeCell ref="P225:Q225"/>
    <mergeCell ref="R225:S225"/>
    <mergeCell ref="T225:U225"/>
    <mergeCell ref="V225:W225"/>
    <mergeCell ref="X225:Y225"/>
    <mergeCell ref="Z225:AA225"/>
    <mergeCell ref="AB225:AC225"/>
    <mergeCell ref="AD225:AE225"/>
    <mergeCell ref="AF225:AG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BN225:BO225"/>
    <mergeCell ref="BP225:BQ225"/>
    <mergeCell ref="BR225:BS225"/>
    <mergeCell ref="BT225:BU225"/>
    <mergeCell ref="BV225:BW225"/>
    <mergeCell ref="BX225:BY225"/>
    <mergeCell ref="BZ225:CA225"/>
    <mergeCell ref="CB225:CC225"/>
    <mergeCell ref="CD225:CE225"/>
    <mergeCell ref="CF225:CG225"/>
    <mergeCell ref="CH225:CI225"/>
    <mergeCell ref="CJ225:CK225"/>
    <mergeCell ref="CL225:CM225"/>
    <mergeCell ref="CN225:CO225"/>
    <mergeCell ref="CP225:CQ225"/>
    <mergeCell ref="CR225:CS225"/>
    <mergeCell ref="CT225:CU225"/>
    <mergeCell ref="CV225:CW225"/>
    <mergeCell ref="CX225:CY225"/>
    <mergeCell ref="CZ225:DA225"/>
    <mergeCell ref="DB225:DC225"/>
    <mergeCell ref="DD225:DE225"/>
    <mergeCell ref="DF225:DG225"/>
    <mergeCell ref="DH225:DI225"/>
    <mergeCell ref="DJ225:DK225"/>
    <mergeCell ref="DL225:DM225"/>
    <mergeCell ref="DN225:DO225"/>
    <mergeCell ref="DP225:DQ225"/>
    <mergeCell ref="DR225:DS225"/>
    <mergeCell ref="DT225:DU225"/>
    <mergeCell ref="DV225:DW225"/>
    <mergeCell ref="DX225:DY225"/>
    <mergeCell ref="DZ225:EA225"/>
    <mergeCell ref="EB225:EC225"/>
    <mergeCell ref="ED225:EE225"/>
    <mergeCell ref="EF225:EG225"/>
    <mergeCell ref="EH225:EI225"/>
    <mergeCell ref="EJ225:EK225"/>
    <mergeCell ref="EL225:EM225"/>
    <mergeCell ref="EN225:EO225"/>
    <mergeCell ref="EP225:EQ225"/>
    <mergeCell ref="ER225:ES225"/>
    <mergeCell ref="ET225:EU225"/>
    <mergeCell ref="EV225:EW225"/>
    <mergeCell ref="EX225:EY225"/>
    <mergeCell ref="EZ225:FA225"/>
    <mergeCell ref="FB225:FC225"/>
    <mergeCell ref="FD225:FE225"/>
    <mergeCell ref="FF225:FG225"/>
    <mergeCell ref="FH225:FI225"/>
    <mergeCell ref="FJ225:FK225"/>
    <mergeCell ref="FL225:FM225"/>
    <mergeCell ref="FN225:FO225"/>
    <mergeCell ref="FP225:FQ225"/>
    <mergeCell ref="FR225:FS225"/>
    <mergeCell ref="FT225:FU225"/>
    <mergeCell ref="FV225:FW225"/>
    <mergeCell ref="FX225:FY225"/>
    <mergeCell ref="FZ225:GA225"/>
    <mergeCell ref="GB225:GC225"/>
    <mergeCell ref="GD225:GE225"/>
    <mergeCell ref="GF225:GG225"/>
    <mergeCell ref="GH225:GI225"/>
    <mergeCell ref="GJ225:GK225"/>
    <mergeCell ref="GL225:GM225"/>
    <mergeCell ref="GN225:GO225"/>
    <mergeCell ref="GP225:GQ225"/>
    <mergeCell ref="GR225:GS225"/>
    <mergeCell ref="GT225:GU225"/>
    <mergeCell ref="GV225:GW225"/>
    <mergeCell ref="GX225:GY225"/>
    <mergeCell ref="GZ225:HA225"/>
    <mergeCell ref="HB225:HC225"/>
    <mergeCell ref="HD225:HE225"/>
    <mergeCell ref="HF225:HG225"/>
    <mergeCell ref="HH225:HI225"/>
    <mergeCell ref="HJ225:HK225"/>
    <mergeCell ref="L226:M226"/>
    <mergeCell ref="N226:O226"/>
    <mergeCell ref="P226:Q226"/>
    <mergeCell ref="R226:S226"/>
    <mergeCell ref="T226:U226"/>
    <mergeCell ref="V226:W226"/>
    <mergeCell ref="X226:Y226"/>
    <mergeCell ref="Z226:AA226"/>
    <mergeCell ref="AB226:AC226"/>
    <mergeCell ref="AD226:AE226"/>
    <mergeCell ref="AF226:AG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BN226:BO226"/>
    <mergeCell ref="BP226:BQ226"/>
    <mergeCell ref="BR226:BS226"/>
    <mergeCell ref="BT226:BU226"/>
    <mergeCell ref="BV226:BW226"/>
    <mergeCell ref="BX226:BY226"/>
    <mergeCell ref="BZ226:CA226"/>
    <mergeCell ref="CB226:CC226"/>
    <mergeCell ref="CD226:CE226"/>
    <mergeCell ref="CF226:CG226"/>
    <mergeCell ref="CH226:CI226"/>
    <mergeCell ref="CJ226:CK226"/>
    <mergeCell ref="CL226:CM226"/>
    <mergeCell ref="CN226:CO226"/>
    <mergeCell ref="CP226:CQ226"/>
    <mergeCell ref="CR226:CS226"/>
    <mergeCell ref="CT226:CU226"/>
    <mergeCell ref="CV226:CW226"/>
    <mergeCell ref="CX226:CY226"/>
    <mergeCell ref="CZ226:DA226"/>
    <mergeCell ref="DB226:DC226"/>
    <mergeCell ref="DD226:DE226"/>
    <mergeCell ref="DF226:DG226"/>
    <mergeCell ref="DH226:DI226"/>
    <mergeCell ref="DJ226:DK226"/>
    <mergeCell ref="DL226:DM226"/>
    <mergeCell ref="DN226:DO226"/>
    <mergeCell ref="DP226:DQ226"/>
    <mergeCell ref="DR226:DS226"/>
    <mergeCell ref="DT226:DU226"/>
    <mergeCell ref="DV226:DW226"/>
    <mergeCell ref="DX226:DY226"/>
    <mergeCell ref="DZ226:EA226"/>
    <mergeCell ref="EB226:EC226"/>
    <mergeCell ref="ED226:EE226"/>
    <mergeCell ref="EF226:EG226"/>
    <mergeCell ref="EH226:EI226"/>
    <mergeCell ref="EJ226:EK226"/>
    <mergeCell ref="EL226:EM226"/>
    <mergeCell ref="EN226:EO226"/>
    <mergeCell ref="EP226:EQ226"/>
    <mergeCell ref="ER226:ES226"/>
    <mergeCell ref="ET226:EU226"/>
    <mergeCell ref="EV226:EW226"/>
    <mergeCell ref="EX226:EY226"/>
    <mergeCell ref="EZ226:FA226"/>
    <mergeCell ref="FB226:FC226"/>
    <mergeCell ref="FD226:FE226"/>
    <mergeCell ref="FF226:FG226"/>
    <mergeCell ref="FH226:FI226"/>
    <mergeCell ref="FJ226:FK226"/>
    <mergeCell ref="FL226:FM226"/>
    <mergeCell ref="FN226:FO226"/>
    <mergeCell ref="FP226:FQ226"/>
    <mergeCell ref="FR226:FS226"/>
    <mergeCell ref="FT226:FU226"/>
    <mergeCell ref="FV226:FW226"/>
    <mergeCell ref="FX226:FY226"/>
    <mergeCell ref="FZ226:GA226"/>
    <mergeCell ref="GB226:GC226"/>
    <mergeCell ref="GD226:GE226"/>
    <mergeCell ref="GF226:GG226"/>
    <mergeCell ref="GH226:GI226"/>
    <mergeCell ref="GJ226:GK226"/>
    <mergeCell ref="GL226:GM226"/>
    <mergeCell ref="GN226:GO226"/>
    <mergeCell ref="GP226:GQ226"/>
    <mergeCell ref="GR226:GS226"/>
    <mergeCell ref="GT226:GU226"/>
    <mergeCell ref="GV226:GW226"/>
    <mergeCell ref="GX226:GY226"/>
    <mergeCell ref="GZ226:HA226"/>
    <mergeCell ref="HB226:HC226"/>
    <mergeCell ref="HD226:HE226"/>
    <mergeCell ref="HF226:HG226"/>
    <mergeCell ref="HH226:HI226"/>
    <mergeCell ref="HJ226:HK226"/>
    <mergeCell ref="L227:M227"/>
    <mergeCell ref="N227:O227"/>
    <mergeCell ref="P227:Q227"/>
    <mergeCell ref="R227:S227"/>
    <mergeCell ref="T227:U227"/>
    <mergeCell ref="V227:W227"/>
    <mergeCell ref="X227:Y227"/>
    <mergeCell ref="Z227:AA227"/>
    <mergeCell ref="AB227:AC227"/>
    <mergeCell ref="AD227:AE227"/>
    <mergeCell ref="AF227:AG227"/>
    <mergeCell ref="AH227:AI227"/>
    <mergeCell ref="AJ227:AK227"/>
    <mergeCell ref="AL227:AM227"/>
    <mergeCell ref="AN227:AO227"/>
    <mergeCell ref="AP227:AQ227"/>
    <mergeCell ref="AR227:AS227"/>
    <mergeCell ref="AT227:AU227"/>
    <mergeCell ref="AV227:AW227"/>
    <mergeCell ref="AX227:AY227"/>
    <mergeCell ref="AZ227:BA227"/>
    <mergeCell ref="BB227:BC227"/>
    <mergeCell ref="BD227:BE227"/>
    <mergeCell ref="BF227:BG227"/>
    <mergeCell ref="BH227:BI227"/>
    <mergeCell ref="BJ227:BK227"/>
    <mergeCell ref="BL227:BM227"/>
    <mergeCell ref="BN227:BO227"/>
    <mergeCell ref="BP227:BQ227"/>
    <mergeCell ref="BR227:BS227"/>
    <mergeCell ref="BT227:BU227"/>
    <mergeCell ref="BV227:BW227"/>
    <mergeCell ref="BX227:BY227"/>
    <mergeCell ref="BZ227:CA227"/>
    <mergeCell ref="CB227:CC227"/>
    <mergeCell ref="CD227:CE227"/>
    <mergeCell ref="CF227:CG227"/>
    <mergeCell ref="CH227:CI227"/>
    <mergeCell ref="CJ227:CK227"/>
    <mergeCell ref="CL227:CM227"/>
    <mergeCell ref="CN227:CO227"/>
    <mergeCell ref="CP227:CQ227"/>
    <mergeCell ref="CR227:CS227"/>
    <mergeCell ref="CT227:CU227"/>
    <mergeCell ref="CV227:CW227"/>
    <mergeCell ref="CX227:CY227"/>
    <mergeCell ref="CZ227:DA227"/>
    <mergeCell ref="DB227:DC227"/>
    <mergeCell ref="DD227:DE227"/>
    <mergeCell ref="DF227:DG227"/>
    <mergeCell ref="DH227:DI227"/>
    <mergeCell ref="DJ227:DK227"/>
    <mergeCell ref="DL227:DM227"/>
    <mergeCell ref="DN227:DO227"/>
    <mergeCell ref="DP227:DQ227"/>
    <mergeCell ref="DR227:DS227"/>
    <mergeCell ref="DT227:DU227"/>
    <mergeCell ref="DV227:DW227"/>
    <mergeCell ref="DX227:DY227"/>
    <mergeCell ref="DZ227:EA227"/>
    <mergeCell ref="EB227:EC227"/>
    <mergeCell ref="ED227:EE227"/>
    <mergeCell ref="EF227:EG227"/>
    <mergeCell ref="EH227:EI227"/>
    <mergeCell ref="EJ227:EK227"/>
    <mergeCell ref="EL227:EM227"/>
    <mergeCell ref="EN227:EO227"/>
    <mergeCell ref="EP227:EQ227"/>
    <mergeCell ref="ER227:ES227"/>
    <mergeCell ref="ET227:EU227"/>
    <mergeCell ref="EV227:EW227"/>
    <mergeCell ref="EX227:EY227"/>
    <mergeCell ref="EZ227:FA227"/>
    <mergeCell ref="FB227:FC227"/>
    <mergeCell ref="FD227:FE227"/>
    <mergeCell ref="FF227:FG227"/>
    <mergeCell ref="FH227:FI227"/>
    <mergeCell ref="FJ227:FK227"/>
    <mergeCell ref="FL227:FM227"/>
    <mergeCell ref="FN227:FO227"/>
    <mergeCell ref="FP227:FQ227"/>
    <mergeCell ref="FR227:FS227"/>
    <mergeCell ref="FT227:FU227"/>
    <mergeCell ref="FV227:FW227"/>
    <mergeCell ref="FX227:FY227"/>
    <mergeCell ref="FZ227:GA227"/>
    <mergeCell ref="GB227:GC227"/>
    <mergeCell ref="GD227:GE227"/>
    <mergeCell ref="GF227:GG227"/>
    <mergeCell ref="GH227:GI227"/>
    <mergeCell ref="GJ227:GK227"/>
    <mergeCell ref="GL227:GM227"/>
    <mergeCell ref="GN227:GO227"/>
    <mergeCell ref="GP227:GQ227"/>
    <mergeCell ref="GR227:GS227"/>
    <mergeCell ref="GT227:GU227"/>
    <mergeCell ref="GV227:GW227"/>
    <mergeCell ref="GX227:GY227"/>
    <mergeCell ref="GZ227:HA227"/>
    <mergeCell ref="HB227:HC227"/>
    <mergeCell ref="HD227:HE227"/>
    <mergeCell ref="HF227:HG227"/>
    <mergeCell ref="HH227:HI227"/>
    <mergeCell ref="HJ227:HK227"/>
    <mergeCell ref="L228:M228"/>
    <mergeCell ref="N228:O228"/>
    <mergeCell ref="P228:Q228"/>
    <mergeCell ref="R228:S228"/>
    <mergeCell ref="T228:U228"/>
    <mergeCell ref="V228:W228"/>
    <mergeCell ref="X228:Y228"/>
    <mergeCell ref="Z228:AA228"/>
    <mergeCell ref="AB228:AC228"/>
    <mergeCell ref="AD228:AE228"/>
    <mergeCell ref="AF228:AG228"/>
    <mergeCell ref="AH228:AI228"/>
    <mergeCell ref="AJ228:AK228"/>
    <mergeCell ref="AL228:AM228"/>
    <mergeCell ref="AN228:AO228"/>
    <mergeCell ref="AP228:AQ228"/>
    <mergeCell ref="AR228:AS228"/>
    <mergeCell ref="AT228:AU228"/>
    <mergeCell ref="AV228:AW228"/>
    <mergeCell ref="AX228:AY228"/>
    <mergeCell ref="AZ228:BA228"/>
    <mergeCell ref="BB228:BC228"/>
    <mergeCell ref="BD228:BE228"/>
    <mergeCell ref="BF228:BG228"/>
    <mergeCell ref="BH228:BI228"/>
    <mergeCell ref="BJ228:BK228"/>
    <mergeCell ref="BL228:BM228"/>
    <mergeCell ref="BN228:BO228"/>
    <mergeCell ref="BP228:BQ228"/>
    <mergeCell ref="BR228:BS228"/>
    <mergeCell ref="BT228:BU228"/>
    <mergeCell ref="BV228:BW228"/>
    <mergeCell ref="BX228:BY228"/>
    <mergeCell ref="BZ228:CA228"/>
    <mergeCell ref="CB228:CC228"/>
    <mergeCell ref="CD228:CE228"/>
    <mergeCell ref="CF228:CG228"/>
    <mergeCell ref="CH228:CI228"/>
    <mergeCell ref="CJ228:CK228"/>
    <mergeCell ref="CL228:CM228"/>
    <mergeCell ref="CN228:CO228"/>
    <mergeCell ref="CP228:CQ228"/>
    <mergeCell ref="CR228:CS228"/>
    <mergeCell ref="CT228:CU228"/>
    <mergeCell ref="CV228:CW228"/>
    <mergeCell ref="CX228:CY228"/>
    <mergeCell ref="CZ228:DA228"/>
    <mergeCell ref="DB228:DC228"/>
    <mergeCell ref="DD228:DE228"/>
    <mergeCell ref="DF228:DG228"/>
    <mergeCell ref="DH228:DI228"/>
    <mergeCell ref="DJ228:DK228"/>
    <mergeCell ref="DL228:DM228"/>
    <mergeCell ref="DN228:DO228"/>
    <mergeCell ref="DP228:DQ228"/>
    <mergeCell ref="DR228:DS228"/>
    <mergeCell ref="DT228:DU228"/>
    <mergeCell ref="DV228:DW228"/>
    <mergeCell ref="DX228:DY228"/>
    <mergeCell ref="DZ228:EA228"/>
    <mergeCell ref="EB228:EC228"/>
    <mergeCell ref="ED228:EE228"/>
    <mergeCell ref="EF228:EG228"/>
    <mergeCell ref="EH228:EI228"/>
    <mergeCell ref="EJ228:EK228"/>
    <mergeCell ref="EL228:EM228"/>
    <mergeCell ref="EN228:EO228"/>
    <mergeCell ref="EP228:EQ228"/>
    <mergeCell ref="ER228:ES228"/>
    <mergeCell ref="ET228:EU228"/>
    <mergeCell ref="EV228:EW228"/>
    <mergeCell ref="EX228:EY228"/>
    <mergeCell ref="EZ228:FA228"/>
    <mergeCell ref="FB228:FC228"/>
    <mergeCell ref="FD228:FE228"/>
    <mergeCell ref="FF228:FG228"/>
    <mergeCell ref="FH228:FI228"/>
    <mergeCell ref="FJ228:FK228"/>
    <mergeCell ref="FL228:FM228"/>
    <mergeCell ref="FN228:FO228"/>
    <mergeCell ref="FP228:FQ228"/>
    <mergeCell ref="FR228:FS228"/>
    <mergeCell ref="FT228:FU228"/>
    <mergeCell ref="FV228:FW228"/>
    <mergeCell ref="FX228:FY228"/>
    <mergeCell ref="FZ228:GA228"/>
    <mergeCell ref="GB228:GC228"/>
    <mergeCell ref="GD228:GE228"/>
    <mergeCell ref="GF228:GG228"/>
    <mergeCell ref="GH228:GI228"/>
    <mergeCell ref="GJ228:GK228"/>
    <mergeCell ref="GL228:GM228"/>
    <mergeCell ref="GN228:GO228"/>
    <mergeCell ref="GP228:GQ228"/>
    <mergeCell ref="GR228:GS228"/>
    <mergeCell ref="GT228:GU228"/>
    <mergeCell ref="GV228:GW228"/>
    <mergeCell ref="GX228:GY228"/>
    <mergeCell ref="GZ228:HA228"/>
    <mergeCell ref="HB228:HC228"/>
    <mergeCell ref="HD228:HE228"/>
    <mergeCell ref="HF228:HG228"/>
    <mergeCell ref="HH228:HI228"/>
    <mergeCell ref="HJ228:HK228"/>
    <mergeCell ref="L229:M229"/>
    <mergeCell ref="N229:O229"/>
    <mergeCell ref="P229:Q229"/>
    <mergeCell ref="R229:S229"/>
    <mergeCell ref="T229:U229"/>
    <mergeCell ref="V229:W229"/>
    <mergeCell ref="X229:Y229"/>
    <mergeCell ref="Z229:AA229"/>
    <mergeCell ref="AB229:AC229"/>
    <mergeCell ref="AD229:AE229"/>
    <mergeCell ref="AF229:AG229"/>
    <mergeCell ref="AH229:AI229"/>
    <mergeCell ref="AJ229:AK229"/>
    <mergeCell ref="AL229:AM229"/>
    <mergeCell ref="AN229:AO229"/>
    <mergeCell ref="AP229:AQ229"/>
    <mergeCell ref="AR229:AS229"/>
    <mergeCell ref="AT229:AU229"/>
    <mergeCell ref="AV229:AW229"/>
    <mergeCell ref="AX229:AY229"/>
    <mergeCell ref="AZ229:BA229"/>
    <mergeCell ref="BB229:BC229"/>
    <mergeCell ref="BD229:BE229"/>
    <mergeCell ref="BF229:BG229"/>
    <mergeCell ref="BH229:BI229"/>
    <mergeCell ref="BJ229:BK229"/>
    <mergeCell ref="BL229:BM229"/>
    <mergeCell ref="BN229:BO229"/>
    <mergeCell ref="BP229:BQ229"/>
    <mergeCell ref="BR229:BS229"/>
    <mergeCell ref="BT229:BU229"/>
    <mergeCell ref="BV229:BW229"/>
    <mergeCell ref="BX229:BY229"/>
    <mergeCell ref="BZ229:CA229"/>
    <mergeCell ref="CB229:CC229"/>
    <mergeCell ref="CD229:CE229"/>
    <mergeCell ref="CF229:CG229"/>
    <mergeCell ref="CH229:CI229"/>
    <mergeCell ref="CJ229:CK229"/>
    <mergeCell ref="CL229:CM229"/>
    <mergeCell ref="CN229:CO229"/>
    <mergeCell ref="CP229:CQ229"/>
    <mergeCell ref="CR229:CS229"/>
    <mergeCell ref="CT229:CU229"/>
    <mergeCell ref="CV229:CW229"/>
    <mergeCell ref="CX229:CY229"/>
    <mergeCell ref="CZ229:DA229"/>
    <mergeCell ref="DB229:DC229"/>
    <mergeCell ref="DD229:DE229"/>
    <mergeCell ref="DF229:DG229"/>
    <mergeCell ref="DH229:DI229"/>
    <mergeCell ref="DJ229:DK229"/>
    <mergeCell ref="DL229:DM229"/>
    <mergeCell ref="DN229:DO229"/>
    <mergeCell ref="DP229:DQ229"/>
    <mergeCell ref="DR229:DS229"/>
    <mergeCell ref="DT229:DU229"/>
    <mergeCell ref="DV229:DW229"/>
    <mergeCell ref="DX229:DY229"/>
    <mergeCell ref="DZ229:EA229"/>
    <mergeCell ref="EB229:EC229"/>
    <mergeCell ref="ED229:EE229"/>
    <mergeCell ref="EF229:EG229"/>
    <mergeCell ref="EH229:EI229"/>
    <mergeCell ref="EJ229:EK229"/>
    <mergeCell ref="EL229:EM229"/>
    <mergeCell ref="EN229:EO229"/>
    <mergeCell ref="EP229:EQ229"/>
    <mergeCell ref="ER229:ES229"/>
    <mergeCell ref="ET229:EU229"/>
    <mergeCell ref="EV229:EW229"/>
    <mergeCell ref="EX229:EY229"/>
    <mergeCell ref="EZ229:FA229"/>
    <mergeCell ref="FB229:FC229"/>
    <mergeCell ref="FD229:FE229"/>
    <mergeCell ref="FF229:FG229"/>
    <mergeCell ref="FH229:FI229"/>
    <mergeCell ref="FJ229:FK229"/>
    <mergeCell ref="FL229:FM229"/>
    <mergeCell ref="FN229:FO229"/>
    <mergeCell ref="FP229:FQ229"/>
    <mergeCell ref="FR229:FS229"/>
    <mergeCell ref="FT229:FU229"/>
    <mergeCell ref="FV229:FW229"/>
    <mergeCell ref="FX229:FY229"/>
    <mergeCell ref="FZ229:GA229"/>
    <mergeCell ref="GB229:GC229"/>
    <mergeCell ref="GD229:GE229"/>
    <mergeCell ref="GF229:GG229"/>
    <mergeCell ref="GH229:GI229"/>
    <mergeCell ref="GJ229:GK229"/>
    <mergeCell ref="GL229:GM229"/>
    <mergeCell ref="GN229:GO229"/>
    <mergeCell ref="GP229:GQ229"/>
    <mergeCell ref="GR229:GS229"/>
    <mergeCell ref="GT229:GU229"/>
    <mergeCell ref="GV229:GW229"/>
    <mergeCell ref="GX229:GY229"/>
    <mergeCell ref="GZ229:HA229"/>
    <mergeCell ref="HB229:HC229"/>
    <mergeCell ref="HD229:HE229"/>
    <mergeCell ref="HF229:HG229"/>
    <mergeCell ref="HH229:HI229"/>
    <mergeCell ref="HJ229:HK229"/>
    <mergeCell ref="L230:M230"/>
    <mergeCell ref="N230:O230"/>
    <mergeCell ref="P230:Q230"/>
    <mergeCell ref="R230:S230"/>
    <mergeCell ref="T230:U230"/>
    <mergeCell ref="V230:W230"/>
    <mergeCell ref="X230:Y230"/>
    <mergeCell ref="Z230:AA230"/>
    <mergeCell ref="AB230:AC230"/>
    <mergeCell ref="AD230:AE230"/>
    <mergeCell ref="AF230:AG230"/>
    <mergeCell ref="AH230:AI230"/>
    <mergeCell ref="AJ230:AK230"/>
    <mergeCell ref="AL230:AM230"/>
    <mergeCell ref="AN230:AO230"/>
    <mergeCell ref="AP230:AQ230"/>
    <mergeCell ref="AR230:AS230"/>
    <mergeCell ref="AT230:AU230"/>
    <mergeCell ref="AV230:AW230"/>
    <mergeCell ref="AX230:AY230"/>
    <mergeCell ref="AZ230:BA230"/>
    <mergeCell ref="BB230:BC230"/>
    <mergeCell ref="BD230:BE230"/>
    <mergeCell ref="BF230:BG230"/>
    <mergeCell ref="BH230:BI230"/>
    <mergeCell ref="BJ230:BK230"/>
    <mergeCell ref="BL230:BM230"/>
    <mergeCell ref="BN230:BO230"/>
    <mergeCell ref="BP230:BQ230"/>
    <mergeCell ref="BR230:BS230"/>
    <mergeCell ref="BT230:BU230"/>
    <mergeCell ref="BV230:BW230"/>
    <mergeCell ref="BX230:BY230"/>
    <mergeCell ref="BZ230:CA230"/>
    <mergeCell ref="CB230:CC230"/>
    <mergeCell ref="CD230:CE230"/>
    <mergeCell ref="CF230:CG230"/>
    <mergeCell ref="CH230:CI230"/>
    <mergeCell ref="CJ230:CK230"/>
    <mergeCell ref="CL230:CM230"/>
    <mergeCell ref="CN230:CO230"/>
    <mergeCell ref="CP230:CQ230"/>
    <mergeCell ref="CR230:CS230"/>
    <mergeCell ref="CT230:CU230"/>
    <mergeCell ref="CV230:CW230"/>
    <mergeCell ref="CX230:CY230"/>
    <mergeCell ref="CZ230:DA230"/>
    <mergeCell ref="DB230:DC230"/>
    <mergeCell ref="DD230:DE230"/>
    <mergeCell ref="DF230:DG230"/>
    <mergeCell ref="DH230:DI230"/>
    <mergeCell ref="DJ230:DK230"/>
    <mergeCell ref="DL230:DM230"/>
    <mergeCell ref="DN230:DO230"/>
    <mergeCell ref="DP230:DQ230"/>
    <mergeCell ref="DR230:DS230"/>
    <mergeCell ref="DT230:DU230"/>
    <mergeCell ref="DV230:DW230"/>
    <mergeCell ref="DX230:DY230"/>
    <mergeCell ref="DZ230:EA230"/>
    <mergeCell ref="EB230:EC230"/>
    <mergeCell ref="ED230:EE230"/>
    <mergeCell ref="EF230:EG230"/>
    <mergeCell ref="EH230:EI230"/>
    <mergeCell ref="EJ230:EK230"/>
    <mergeCell ref="EL230:EM230"/>
    <mergeCell ref="EN230:EO230"/>
    <mergeCell ref="EP230:EQ230"/>
    <mergeCell ref="ER230:ES230"/>
    <mergeCell ref="ET230:EU230"/>
    <mergeCell ref="EV230:EW230"/>
    <mergeCell ref="EX230:EY230"/>
    <mergeCell ref="EZ230:FA230"/>
    <mergeCell ref="FB230:FC230"/>
    <mergeCell ref="FD230:FE230"/>
    <mergeCell ref="FF230:FG230"/>
    <mergeCell ref="FH230:FI230"/>
    <mergeCell ref="FJ230:FK230"/>
    <mergeCell ref="FL230:FM230"/>
    <mergeCell ref="FN230:FO230"/>
    <mergeCell ref="FP230:FQ230"/>
    <mergeCell ref="FR230:FS230"/>
    <mergeCell ref="FT230:FU230"/>
    <mergeCell ref="FV230:FW230"/>
    <mergeCell ref="FX230:FY230"/>
    <mergeCell ref="FZ230:GA230"/>
    <mergeCell ref="GB230:GC230"/>
    <mergeCell ref="GD230:GE230"/>
    <mergeCell ref="GF230:GG230"/>
    <mergeCell ref="GH230:GI230"/>
    <mergeCell ref="GJ230:GK230"/>
    <mergeCell ref="GL230:GM230"/>
    <mergeCell ref="GN230:GO230"/>
    <mergeCell ref="GP230:GQ230"/>
    <mergeCell ref="GR230:GS230"/>
    <mergeCell ref="GT230:GU230"/>
    <mergeCell ref="GV230:GW230"/>
    <mergeCell ref="GX230:GY230"/>
    <mergeCell ref="GZ230:HA230"/>
    <mergeCell ref="HB230:HC230"/>
    <mergeCell ref="HD230:HE230"/>
    <mergeCell ref="HF230:HG230"/>
    <mergeCell ref="HH230:HI230"/>
    <mergeCell ref="HJ230:HK230"/>
    <mergeCell ref="L231:M231"/>
    <mergeCell ref="N231:O231"/>
    <mergeCell ref="P231:Q231"/>
    <mergeCell ref="R231:S231"/>
    <mergeCell ref="T231:U231"/>
    <mergeCell ref="V231:W231"/>
    <mergeCell ref="X231:Y231"/>
    <mergeCell ref="Z231:AA231"/>
    <mergeCell ref="AB231:AC231"/>
    <mergeCell ref="AD231:AE231"/>
    <mergeCell ref="AF231:AG231"/>
    <mergeCell ref="AH231:AI231"/>
    <mergeCell ref="AJ231:AK231"/>
    <mergeCell ref="AL231:AM231"/>
    <mergeCell ref="AN231:AO231"/>
    <mergeCell ref="AP231:AQ231"/>
    <mergeCell ref="AR231:AS231"/>
    <mergeCell ref="AT231:AU231"/>
    <mergeCell ref="AV231:AW231"/>
    <mergeCell ref="AX231:AY231"/>
    <mergeCell ref="AZ231:BA231"/>
    <mergeCell ref="BB231:BC231"/>
    <mergeCell ref="BD231:BE231"/>
    <mergeCell ref="BF231:BG231"/>
    <mergeCell ref="BH231:BI231"/>
    <mergeCell ref="BJ231:BK231"/>
    <mergeCell ref="BL231:BM231"/>
    <mergeCell ref="BN231:BO231"/>
    <mergeCell ref="BP231:BQ231"/>
    <mergeCell ref="BR231:BS231"/>
    <mergeCell ref="BT231:BU231"/>
    <mergeCell ref="BV231:BW231"/>
    <mergeCell ref="BX231:BY231"/>
    <mergeCell ref="BZ231:CA231"/>
    <mergeCell ref="CB231:CC231"/>
    <mergeCell ref="CD231:CE231"/>
    <mergeCell ref="CF231:CG231"/>
    <mergeCell ref="CH231:CI231"/>
    <mergeCell ref="CJ231:CK231"/>
    <mergeCell ref="CL231:CM231"/>
    <mergeCell ref="CN231:CO231"/>
    <mergeCell ref="CP231:CQ231"/>
    <mergeCell ref="CR231:CS231"/>
    <mergeCell ref="CT231:CU231"/>
    <mergeCell ref="CV231:CW231"/>
    <mergeCell ref="CX231:CY231"/>
    <mergeCell ref="CZ231:DA231"/>
    <mergeCell ref="DB231:DC231"/>
    <mergeCell ref="DD231:DE231"/>
    <mergeCell ref="DF231:DG231"/>
    <mergeCell ref="DH231:DI231"/>
    <mergeCell ref="DJ231:DK231"/>
    <mergeCell ref="DL231:DM231"/>
    <mergeCell ref="DN231:DO231"/>
    <mergeCell ref="DP231:DQ231"/>
    <mergeCell ref="DR231:DS231"/>
    <mergeCell ref="DT231:DU231"/>
    <mergeCell ref="DV231:DW231"/>
    <mergeCell ref="DX231:DY231"/>
    <mergeCell ref="DZ231:EA231"/>
    <mergeCell ref="EB231:EC231"/>
    <mergeCell ref="ED231:EE231"/>
    <mergeCell ref="EF231:EG231"/>
    <mergeCell ref="EH231:EI231"/>
    <mergeCell ref="EJ231:EK231"/>
    <mergeCell ref="EL231:EM231"/>
    <mergeCell ref="EN231:EO231"/>
    <mergeCell ref="EP231:EQ231"/>
    <mergeCell ref="ER231:ES231"/>
    <mergeCell ref="ET231:EU231"/>
    <mergeCell ref="EV231:EW231"/>
    <mergeCell ref="EX231:EY231"/>
    <mergeCell ref="EZ231:FA231"/>
    <mergeCell ref="FB231:FC231"/>
    <mergeCell ref="FD231:FE231"/>
    <mergeCell ref="FF231:FG231"/>
    <mergeCell ref="FH231:FI231"/>
    <mergeCell ref="FJ231:FK231"/>
    <mergeCell ref="FL231:FM231"/>
    <mergeCell ref="FN231:FO231"/>
    <mergeCell ref="FP231:FQ231"/>
    <mergeCell ref="FR231:FS231"/>
    <mergeCell ref="FT231:FU231"/>
    <mergeCell ref="FV231:FW231"/>
    <mergeCell ref="FX231:FY231"/>
    <mergeCell ref="FZ231:GA231"/>
    <mergeCell ref="GB231:GC231"/>
    <mergeCell ref="GD231:GE231"/>
    <mergeCell ref="GF231:GG231"/>
    <mergeCell ref="GH231:GI231"/>
    <mergeCell ref="GJ231:GK231"/>
    <mergeCell ref="GL231:GM231"/>
    <mergeCell ref="GN231:GO231"/>
    <mergeCell ref="GP231:GQ231"/>
    <mergeCell ref="GR231:GS231"/>
    <mergeCell ref="GT231:GU231"/>
    <mergeCell ref="GV231:GW231"/>
    <mergeCell ref="GX231:GY231"/>
    <mergeCell ref="GZ231:HA231"/>
    <mergeCell ref="HB231:HC231"/>
    <mergeCell ref="HD231:HE231"/>
    <mergeCell ref="HF231:HG231"/>
    <mergeCell ref="HH231:HI231"/>
    <mergeCell ref="HJ231:HK231"/>
    <mergeCell ref="L232:M232"/>
    <mergeCell ref="N232:O232"/>
    <mergeCell ref="P232:Q232"/>
    <mergeCell ref="R232:S232"/>
    <mergeCell ref="T232:U232"/>
    <mergeCell ref="V232:W232"/>
    <mergeCell ref="X232:Y232"/>
    <mergeCell ref="Z232:AA232"/>
    <mergeCell ref="AB232:AC232"/>
    <mergeCell ref="AD232:AE232"/>
    <mergeCell ref="AF232:AG232"/>
    <mergeCell ref="AH232:AI232"/>
    <mergeCell ref="AJ232:AK232"/>
    <mergeCell ref="AL232:AM232"/>
    <mergeCell ref="AN232:AO232"/>
    <mergeCell ref="AP232:AQ232"/>
    <mergeCell ref="AR232:AS232"/>
    <mergeCell ref="CD232:CE232"/>
    <mergeCell ref="CF232:CG232"/>
    <mergeCell ref="CH232:CI232"/>
    <mergeCell ref="CJ232:CK232"/>
    <mergeCell ref="CL232:CM232"/>
    <mergeCell ref="CN232:CO232"/>
    <mergeCell ref="CP232:CQ232"/>
    <mergeCell ref="CR232:CS232"/>
    <mergeCell ref="A233:A240"/>
    <mergeCell ref="B233:B240"/>
    <mergeCell ref="C233:C240"/>
    <mergeCell ref="D233:D240"/>
    <mergeCell ref="E233:E240"/>
    <mergeCell ref="F233:F240"/>
    <mergeCell ref="G233:G240"/>
    <mergeCell ref="I233:I240"/>
    <mergeCell ref="J233:J240"/>
    <mergeCell ref="L233:M233"/>
    <mergeCell ref="N233:O233"/>
    <mergeCell ref="P233:Q233"/>
    <mergeCell ref="R233:S233"/>
    <mergeCell ref="T233:U233"/>
    <mergeCell ref="V233:W233"/>
    <mergeCell ref="X233:Y233"/>
    <mergeCell ref="Z233:AA233"/>
    <mergeCell ref="AB233:AC233"/>
    <mergeCell ref="AD233:AE233"/>
    <mergeCell ref="AF233:AG233"/>
    <mergeCell ref="AH233:AI233"/>
    <mergeCell ref="AJ233:AK233"/>
    <mergeCell ref="AL233:AM233"/>
    <mergeCell ref="AN233:AO233"/>
    <mergeCell ref="AP233:AQ233"/>
    <mergeCell ref="AR233:AS233"/>
    <mergeCell ref="AT233:AU233"/>
    <mergeCell ref="AV233:AW233"/>
    <mergeCell ref="AX233:AY233"/>
    <mergeCell ref="AZ233:BA233"/>
    <mergeCell ref="BB233:BC233"/>
    <mergeCell ref="BD233:BE233"/>
    <mergeCell ref="BF233:BG233"/>
    <mergeCell ref="BH233:BI233"/>
    <mergeCell ref="BJ233:BK233"/>
    <mergeCell ref="BL233:BM233"/>
    <mergeCell ref="BN233:BO233"/>
    <mergeCell ref="BP233:BQ233"/>
    <mergeCell ref="BR233:BS233"/>
    <mergeCell ref="BT233:BU233"/>
    <mergeCell ref="BV233:BW233"/>
    <mergeCell ref="BX233:BY233"/>
    <mergeCell ref="BZ233:CA233"/>
    <mergeCell ref="CB233:CC233"/>
    <mergeCell ref="CD233:CE233"/>
    <mergeCell ref="CF233:CG233"/>
    <mergeCell ref="CH233:CI233"/>
    <mergeCell ref="CJ233:CK233"/>
    <mergeCell ref="CL233:CM233"/>
    <mergeCell ref="CN233:CO233"/>
    <mergeCell ref="CP233:CQ233"/>
    <mergeCell ref="CR233:CS233"/>
    <mergeCell ref="CT233:CU233"/>
    <mergeCell ref="CV233:CW233"/>
    <mergeCell ref="CX233:CY233"/>
    <mergeCell ref="CZ233:DA233"/>
    <mergeCell ref="DB233:DC233"/>
    <mergeCell ref="DD233:DE233"/>
    <mergeCell ref="DF233:DG233"/>
    <mergeCell ref="DH233:DI233"/>
    <mergeCell ref="DJ233:DK233"/>
    <mergeCell ref="DL233:DM233"/>
    <mergeCell ref="DN233:DO233"/>
    <mergeCell ref="DP233:DQ233"/>
    <mergeCell ref="DR233:DS233"/>
    <mergeCell ref="DT233:DU233"/>
    <mergeCell ref="DV233:DW233"/>
    <mergeCell ref="DX233:DY233"/>
    <mergeCell ref="DZ233:EA233"/>
    <mergeCell ref="EB233:EC233"/>
    <mergeCell ref="ED233:EE233"/>
    <mergeCell ref="EF233:EG233"/>
    <mergeCell ref="EH233:EI233"/>
    <mergeCell ref="EJ233:EK233"/>
    <mergeCell ref="EL233:EM233"/>
    <mergeCell ref="EN233:EO233"/>
    <mergeCell ref="EP233:EQ233"/>
    <mergeCell ref="ER233:ES233"/>
    <mergeCell ref="ET233:EU233"/>
    <mergeCell ref="EV233:EW233"/>
    <mergeCell ref="EX233:EY233"/>
    <mergeCell ref="EZ233:FA233"/>
    <mergeCell ref="FB233:FC233"/>
    <mergeCell ref="FD233:FE233"/>
    <mergeCell ref="FF233:FG233"/>
    <mergeCell ref="FH233:FI233"/>
    <mergeCell ref="FJ233:FK233"/>
    <mergeCell ref="FL233:FM233"/>
    <mergeCell ref="FN233:FO233"/>
    <mergeCell ref="FP233:FQ233"/>
    <mergeCell ref="FR233:FS233"/>
    <mergeCell ref="FT233:FU233"/>
    <mergeCell ref="FV233:FW233"/>
    <mergeCell ref="FX233:FY233"/>
    <mergeCell ref="FZ233:GA233"/>
    <mergeCell ref="GB233:GC233"/>
    <mergeCell ref="GD233:GE233"/>
    <mergeCell ref="GF233:GG233"/>
    <mergeCell ref="GH233:GI233"/>
    <mergeCell ref="GJ233:GK233"/>
    <mergeCell ref="GL233:GM233"/>
    <mergeCell ref="GN233:GO233"/>
    <mergeCell ref="GP233:GQ233"/>
    <mergeCell ref="GR233:GS233"/>
    <mergeCell ref="GT233:GU233"/>
    <mergeCell ref="GV233:GW233"/>
    <mergeCell ref="GX233:GY233"/>
    <mergeCell ref="GZ233:HA233"/>
    <mergeCell ref="HB233:HC233"/>
    <mergeCell ref="HD233:HE233"/>
    <mergeCell ref="HF233:HG233"/>
    <mergeCell ref="HH233:HI233"/>
    <mergeCell ref="HJ233:HK233"/>
    <mergeCell ref="L234:M234"/>
    <mergeCell ref="N234:O234"/>
    <mergeCell ref="P234:Q234"/>
    <mergeCell ref="R234:S234"/>
    <mergeCell ref="T234:U234"/>
    <mergeCell ref="V234:W234"/>
    <mergeCell ref="X234:Y234"/>
    <mergeCell ref="Z234:AA234"/>
    <mergeCell ref="AB234:AC234"/>
    <mergeCell ref="AD234:AE234"/>
    <mergeCell ref="AF234:AG234"/>
    <mergeCell ref="AH234:AI234"/>
    <mergeCell ref="AJ234:AK234"/>
    <mergeCell ref="AL234:AM234"/>
    <mergeCell ref="AN234:AO234"/>
    <mergeCell ref="AP234:AQ234"/>
    <mergeCell ref="AR234:AS234"/>
    <mergeCell ref="AT234:AU234"/>
    <mergeCell ref="AV234:AW234"/>
    <mergeCell ref="AX234:AY234"/>
    <mergeCell ref="AZ234:BA234"/>
    <mergeCell ref="BB234:BC234"/>
    <mergeCell ref="BD234:BE234"/>
    <mergeCell ref="BF234:BG234"/>
    <mergeCell ref="BH234:BI234"/>
    <mergeCell ref="BJ234:BK234"/>
    <mergeCell ref="BL234:BM234"/>
    <mergeCell ref="BN234:BO234"/>
    <mergeCell ref="BP234:BQ234"/>
    <mergeCell ref="BR234:BS234"/>
    <mergeCell ref="BT234:BU234"/>
    <mergeCell ref="BV234:BW234"/>
    <mergeCell ref="BX234:BY234"/>
    <mergeCell ref="BZ234:CA234"/>
    <mergeCell ref="CB234:CC234"/>
    <mergeCell ref="CD234:CE234"/>
    <mergeCell ref="CF234:CG234"/>
    <mergeCell ref="CH234:CI234"/>
    <mergeCell ref="CJ234:CK234"/>
    <mergeCell ref="CL234:CM234"/>
    <mergeCell ref="CN234:CO234"/>
    <mergeCell ref="CP234:CQ234"/>
    <mergeCell ref="CR234:CS234"/>
    <mergeCell ref="CT234:CU234"/>
    <mergeCell ref="CV234:CW234"/>
    <mergeCell ref="CX234:CY234"/>
    <mergeCell ref="CZ234:DA234"/>
    <mergeCell ref="DB234:DC234"/>
    <mergeCell ref="DD234:DE234"/>
    <mergeCell ref="DF234:DG234"/>
    <mergeCell ref="DH234:DI234"/>
    <mergeCell ref="DJ234:DK234"/>
    <mergeCell ref="DL234:DM234"/>
    <mergeCell ref="DN234:DO234"/>
    <mergeCell ref="DP234:DQ234"/>
    <mergeCell ref="DR234:DS234"/>
    <mergeCell ref="DT234:DU234"/>
    <mergeCell ref="DV234:DW234"/>
    <mergeCell ref="DX234:DY234"/>
    <mergeCell ref="DZ234:EA234"/>
    <mergeCell ref="EB234:EC234"/>
    <mergeCell ref="ED234:EE234"/>
    <mergeCell ref="EF234:EG234"/>
    <mergeCell ref="EH234:EI234"/>
    <mergeCell ref="EJ234:EK234"/>
    <mergeCell ref="EL234:EM234"/>
    <mergeCell ref="EN234:EO234"/>
    <mergeCell ref="EP234:EQ234"/>
    <mergeCell ref="ER234:ES234"/>
    <mergeCell ref="ET234:EU234"/>
    <mergeCell ref="EV234:EW234"/>
    <mergeCell ref="EX234:EY234"/>
    <mergeCell ref="EZ234:FA234"/>
    <mergeCell ref="FB234:FC234"/>
    <mergeCell ref="FD234:FE234"/>
    <mergeCell ref="FF234:FG234"/>
    <mergeCell ref="FH234:FI234"/>
    <mergeCell ref="FJ234:FK234"/>
    <mergeCell ref="FL234:FM234"/>
    <mergeCell ref="FN234:FO234"/>
    <mergeCell ref="FP234:FQ234"/>
    <mergeCell ref="FR234:FS234"/>
    <mergeCell ref="FT234:FU234"/>
    <mergeCell ref="FV234:FW234"/>
    <mergeCell ref="FX234:FY234"/>
    <mergeCell ref="FZ234:GA234"/>
    <mergeCell ref="GB234:GC234"/>
    <mergeCell ref="GD234:GE234"/>
    <mergeCell ref="GF234:GG234"/>
    <mergeCell ref="GH234:GI234"/>
    <mergeCell ref="GJ234:GK234"/>
    <mergeCell ref="GL234:GM234"/>
    <mergeCell ref="GN234:GO234"/>
    <mergeCell ref="GP234:GQ234"/>
    <mergeCell ref="GR234:GS234"/>
    <mergeCell ref="GT234:GU234"/>
    <mergeCell ref="GV234:GW234"/>
    <mergeCell ref="GX234:GY234"/>
    <mergeCell ref="GZ234:HA234"/>
    <mergeCell ref="HB234:HC234"/>
    <mergeCell ref="HD234:HE234"/>
    <mergeCell ref="HF234:HG234"/>
    <mergeCell ref="HH234:HI234"/>
    <mergeCell ref="HJ234:HK234"/>
    <mergeCell ref="L235:M235"/>
    <mergeCell ref="N235:O235"/>
    <mergeCell ref="P235:Q235"/>
    <mergeCell ref="R235:S235"/>
    <mergeCell ref="T235:U235"/>
    <mergeCell ref="V235:W235"/>
    <mergeCell ref="X235:Y235"/>
    <mergeCell ref="Z235:AA235"/>
    <mergeCell ref="AB235:AC235"/>
    <mergeCell ref="AD235:AE235"/>
    <mergeCell ref="AF235:AG235"/>
    <mergeCell ref="AH235:AI235"/>
    <mergeCell ref="AJ235:AK235"/>
    <mergeCell ref="AL235:AM235"/>
    <mergeCell ref="AN235:AO235"/>
    <mergeCell ref="AP235:AQ235"/>
    <mergeCell ref="AR235:AS235"/>
    <mergeCell ref="AT235:AU235"/>
    <mergeCell ref="AV235:AW235"/>
    <mergeCell ref="AX235:AY235"/>
    <mergeCell ref="AZ235:BA235"/>
    <mergeCell ref="BB235:BC235"/>
    <mergeCell ref="BD235:BE235"/>
    <mergeCell ref="BF235:BG235"/>
    <mergeCell ref="BH235:BI235"/>
    <mergeCell ref="BJ235:BK235"/>
    <mergeCell ref="BL235:BM235"/>
    <mergeCell ref="BN235:BO235"/>
    <mergeCell ref="BP235:BQ235"/>
    <mergeCell ref="BR235:BS235"/>
    <mergeCell ref="BT235:BU235"/>
    <mergeCell ref="BV235:BW235"/>
    <mergeCell ref="BX235:BY235"/>
    <mergeCell ref="BZ235:CA235"/>
    <mergeCell ref="CB235:CC235"/>
    <mergeCell ref="CD235:CE235"/>
    <mergeCell ref="CF235:CG235"/>
    <mergeCell ref="CH235:CI235"/>
    <mergeCell ref="CJ235:CK235"/>
    <mergeCell ref="CL235:CM235"/>
    <mergeCell ref="CN235:CO235"/>
    <mergeCell ref="CP235:CQ235"/>
    <mergeCell ref="CR235:CS235"/>
    <mergeCell ref="CT235:CU235"/>
    <mergeCell ref="CV235:CW235"/>
    <mergeCell ref="CX235:CY235"/>
    <mergeCell ref="CZ235:DA235"/>
    <mergeCell ref="DB235:DC235"/>
    <mergeCell ref="DD235:DE235"/>
    <mergeCell ref="DF235:DG235"/>
    <mergeCell ref="DH235:DI235"/>
    <mergeCell ref="DJ235:DK235"/>
    <mergeCell ref="DL235:DM235"/>
    <mergeCell ref="DN235:DO235"/>
    <mergeCell ref="DP235:DQ235"/>
    <mergeCell ref="DR235:DS235"/>
    <mergeCell ref="DT235:DU235"/>
    <mergeCell ref="DV235:DW235"/>
    <mergeCell ref="DX235:DY235"/>
    <mergeCell ref="DZ235:EA235"/>
    <mergeCell ref="EB235:EC235"/>
    <mergeCell ref="ED235:EE235"/>
    <mergeCell ref="EF235:EG235"/>
    <mergeCell ref="EH235:EI235"/>
    <mergeCell ref="EJ235:EK235"/>
    <mergeCell ref="EL235:EM235"/>
    <mergeCell ref="EN235:EO235"/>
    <mergeCell ref="EP235:EQ235"/>
    <mergeCell ref="ER235:ES235"/>
    <mergeCell ref="ET235:EU235"/>
    <mergeCell ref="EV235:EW235"/>
    <mergeCell ref="EX235:EY235"/>
    <mergeCell ref="EZ235:FA235"/>
    <mergeCell ref="FB235:FC235"/>
    <mergeCell ref="FD235:FE235"/>
    <mergeCell ref="FF235:FG235"/>
    <mergeCell ref="FH235:FI235"/>
    <mergeCell ref="FJ235:FK235"/>
    <mergeCell ref="FL235:FM235"/>
    <mergeCell ref="FN235:FO235"/>
    <mergeCell ref="FP235:FQ235"/>
    <mergeCell ref="FR235:FS235"/>
    <mergeCell ref="FT235:FU235"/>
    <mergeCell ref="FV235:FW235"/>
    <mergeCell ref="FX235:FY235"/>
    <mergeCell ref="FZ235:GA235"/>
    <mergeCell ref="GB235:GC235"/>
    <mergeCell ref="GD235:GE235"/>
    <mergeCell ref="GF235:GG235"/>
    <mergeCell ref="GH235:GI235"/>
    <mergeCell ref="GJ235:GK235"/>
    <mergeCell ref="GL235:GM235"/>
    <mergeCell ref="GN235:GO235"/>
    <mergeCell ref="GP235:GQ235"/>
    <mergeCell ref="GR235:GS235"/>
    <mergeCell ref="GT235:GU235"/>
    <mergeCell ref="GV235:GW235"/>
    <mergeCell ref="GX235:GY235"/>
    <mergeCell ref="GZ235:HA235"/>
    <mergeCell ref="HB235:HC235"/>
    <mergeCell ref="HD235:HE235"/>
    <mergeCell ref="HF235:HG235"/>
    <mergeCell ref="HH235:HI235"/>
    <mergeCell ref="HJ235:HK235"/>
    <mergeCell ref="L236:M236"/>
    <mergeCell ref="N236:O236"/>
    <mergeCell ref="P236:Q236"/>
    <mergeCell ref="R236:S236"/>
    <mergeCell ref="T236:U236"/>
    <mergeCell ref="V236:W236"/>
    <mergeCell ref="X236:Y236"/>
    <mergeCell ref="Z236:AA236"/>
    <mergeCell ref="AB236:AC236"/>
    <mergeCell ref="AD236:AE236"/>
    <mergeCell ref="AF236:AG236"/>
    <mergeCell ref="AH236:AI236"/>
    <mergeCell ref="AJ236:AK236"/>
    <mergeCell ref="AL236:AM236"/>
    <mergeCell ref="AN236:AO236"/>
    <mergeCell ref="AP236:AQ236"/>
    <mergeCell ref="AR236:AS236"/>
    <mergeCell ref="AT236:AU236"/>
    <mergeCell ref="AV236:AW236"/>
    <mergeCell ref="AX236:AY236"/>
    <mergeCell ref="AZ236:BA236"/>
    <mergeCell ref="BB236:BC236"/>
    <mergeCell ref="BD236:BE236"/>
    <mergeCell ref="BF236:BG236"/>
    <mergeCell ref="BH236:BI236"/>
    <mergeCell ref="BJ236:BK236"/>
    <mergeCell ref="BL236:BM236"/>
    <mergeCell ref="BN236:BO236"/>
    <mergeCell ref="BP236:BQ236"/>
    <mergeCell ref="BR236:BS236"/>
    <mergeCell ref="BT236:BU236"/>
    <mergeCell ref="BV236:BW236"/>
    <mergeCell ref="BX236:BY236"/>
    <mergeCell ref="BZ236:CA236"/>
    <mergeCell ref="CB236:CC236"/>
    <mergeCell ref="CD236:CE236"/>
    <mergeCell ref="CF236:CG236"/>
    <mergeCell ref="CH236:CI236"/>
    <mergeCell ref="CJ236:CK236"/>
    <mergeCell ref="CL236:CM236"/>
    <mergeCell ref="CN236:CO236"/>
    <mergeCell ref="CP236:CQ236"/>
    <mergeCell ref="CR236:CS236"/>
    <mergeCell ref="CT236:CU236"/>
    <mergeCell ref="CV236:CW236"/>
    <mergeCell ref="CX236:CY236"/>
    <mergeCell ref="CZ236:DA236"/>
    <mergeCell ref="DB236:DC236"/>
    <mergeCell ref="DD236:DE236"/>
    <mergeCell ref="DF236:DG236"/>
    <mergeCell ref="DH236:DI236"/>
    <mergeCell ref="DJ236:DK236"/>
    <mergeCell ref="DL236:DM236"/>
    <mergeCell ref="DN236:DO236"/>
    <mergeCell ref="DP236:DQ236"/>
    <mergeCell ref="DR236:DS236"/>
    <mergeCell ref="DT236:DU236"/>
    <mergeCell ref="DV236:DW236"/>
    <mergeCell ref="DX236:DY236"/>
    <mergeCell ref="DZ236:EA236"/>
    <mergeCell ref="EB236:EC236"/>
    <mergeCell ref="ED236:EE236"/>
    <mergeCell ref="EF236:EG236"/>
    <mergeCell ref="EH236:EI236"/>
    <mergeCell ref="EJ236:EK236"/>
    <mergeCell ref="EL236:EM236"/>
    <mergeCell ref="EN236:EO236"/>
    <mergeCell ref="EP236:EQ236"/>
    <mergeCell ref="ER236:ES236"/>
    <mergeCell ref="ET236:EU236"/>
    <mergeCell ref="EV236:EW236"/>
    <mergeCell ref="EX236:EY236"/>
    <mergeCell ref="EZ236:FA236"/>
    <mergeCell ref="FB236:FC236"/>
    <mergeCell ref="FD236:FE236"/>
    <mergeCell ref="FF236:FG236"/>
    <mergeCell ref="FH236:FI236"/>
    <mergeCell ref="FJ236:FK236"/>
    <mergeCell ref="FL236:FM236"/>
    <mergeCell ref="FN236:FO236"/>
    <mergeCell ref="FP236:FQ236"/>
    <mergeCell ref="FR236:FS236"/>
    <mergeCell ref="FT236:FU236"/>
    <mergeCell ref="FV236:FW236"/>
    <mergeCell ref="FX236:FY236"/>
    <mergeCell ref="FZ236:GA236"/>
    <mergeCell ref="GB236:GC236"/>
    <mergeCell ref="GD236:GE236"/>
    <mergeCell ref="GF236:GG236"/>
    <mergeCell ref="GH236:GI236"/>
    <mergeCell ref="GJ236:GK236"/>
    <mergeCell ref="GL236:GM236"/>
    <mergeCell ref="GN236:GO236"/>
    <mergeCell ref="GP236:GQ236"/>
    <mergeCell ref="GR236:GS236"/>
    <mergeCell ref="GT236:GU236"/>
    <mergeCell ref="GV236:GW236"/>
    <mergeCell ref="GX236:GY236"/>
    <mergeCell ref="GZ236:HA236"/>
    <mergeCell ref="HB236:HC236"/>
    <mergeCell ref="HD236:HE236"/>
    <mergeCell ref="HF236:HG236"/>
    <mergeCell ref="HH236:HI236"/>
    <mergeCell ref="HJ236:HK236"/>
    <mergeCell ref="L237:M237"/>
    <mergeCell ref="N237:O237"/>
    <mergeCell ref="P237:Q237"/>
    <mergeCell ref="R237:S237"/>
    <mergeCell ref="T237:U237"/>
    <mergeCell ref="V237:W237"/>
    <mergeCell ref="X237:Y237"/>
    <mergeCell ref="Z237:AA237"/>
    <mergeCell ref="AB237:AC237"/>
    <mergeCell ref="AD237:AE237"/>
    <mergeCell ref="AF237:AG237"/>
    <mergeCell ref="AH237:AI237"/>
    <mergeCell ref="AJ237:AK237"/>
    <mergeCell ref="AL237:AM237"/>
    <mergeCell ref="AN237:AO237"/>
    <mergeCell ref="AP237:AQ237"/>
    <mergeCell ref="AR237:AS237"/>
    <mergeCell ref="AT237:AU237"/>
    <mergeCell ref="AV237:AW237"/>
    <mergeCell ref="AX237:AY237"/>
    <mergeCell ref="AZ237:BA237"/>
    <mergeCell ref="BB237:BC237"/>
    <mergeCell ref="BD237:BE237"/>
    <mergeCell ref="BF237:BG237"/>
    <mergeCell ref="BH237:BI237"/>
    <mergeCell ref="BJ237:BK237"/>
    <mergeCell ref="BL237:BM237"/>
    <mergeCell ref="BN237:BO237"/>
    <mergeCell ref="BP237:BQ237"/>
    <mergeCell ref="BR237:BS237"/>
    <mergeCell ref="BT237:BU237"/>
    <mergeCell ref="BV237:BW237"/>
    <mergeCell ref="BX237:BY237"/>
    <mergeCell ref="BZ237:CA237"/>
    <mergeCell ref="CB237:CC237"/>
    <mergeCell ref="CD237:CE237"/>
    <mergeCell ref="CF237:CG237"/>
    <mergeCell ref="CH237:CI237"/>
    <mergeCell ref="CJ237:CK237"/>
    <mergeCell ref="CL237:CM237"/>
    <mergeCell ref="CN237:CO237"/>
    <mergeCell ref="CP237:CQ237"/>
    <mergeCell ref="CR237:CS237"/>
    <mergeCell ref="CT237:CU237"/>
    <mergeCell ref="CV237:CW237"/>
    <mergeCell ref="CX237:CY237"/>
    <mergeCell ref="CZ237:DA237"/>
    <mergeCell ref="DB237:DC237"/>
    <mergeCell ref="DD237:DE237"/>
    <mergeCell ref="DF237:DG237"/>
    <mergeCell ref="DH237:DI237"/>
    <mergeCell ref="DJ237:DK237"/>
    <mergeCell ref="DL237:DM237"/>
    <mergeCell ref="DN237:DO237"/>
    <mergeCell ref="DP237:DQ237"/>
    <mergeCell ref="DR237:DS237"/>
    <mergeCell ref="DT237:DU237"/>
    <mergeCell ref="DV237:DW237"/>
    <mergeCell ref="DX237:DY237"/>
    <mergeCell ref="DZ237:EA237"/>
    <mergeCell ref="EB237:EC237"/>
    <mergeCell ref="ED237:EE237"/>
    <mergeCell ref="EF237:EG237"/>
    <mergeCell ref="EH237:EI237"/>
    <mergeCell ref="EJ237:EK237"/>
    <mergeCell ref="EL237:EM237"/>
    <mergeCell ref="EN237:EO237"/>
    <mergeCell ref="EP237:EQ237"/>
    <mergeCell ref="ER237:ES237"/>
    <mergeCell ref="ET237:EU237"/>
    <mergeCell ref="EV237:EW237"/>
    <mergeCell ref="EX237:EY237"/>
    <mergeCell ref="EZ237:FA237"/>
    <mergeCell ref="FB237:FC237"/>
    <mergeCell ref="FD237:FE237"/>
    <mergeCell ref="FF237:FG237"/>
    <mergeCell ref="FH237:FI237"/>
    <mergeCell ref="FJ237:FK237"/>
    <mergeCell ref="FL237:FM237"/>
    <mergeCell ref="FN237:FO237"/>
    <mergeCell ref="FP237:FQ237"/>
    <mergeCell ref="FR237:FS237"/>
    <mergeCell ref="FT237:FU237"/>
    <mergeCell ref="FV237:FW237"/>
    <mergeCell ref="FX237:FY237"/>
    <mergeCell ref="FZ237:GA237"/>
    <mergeCell ref="GB237:GC237"/>
    <mergeCell ref="GD237:GE237"/>
    <mergeCell ref="GF237:GG237"/>
    <mergeCell ref="GH237:GI237"/>
    <mergeCell ref="GJ237:GK237"/>
    <mergeCell ref="GL237:GM237"/>
    <mergeCell ref="GN237:GO237"/>
    <mergeCell ref="GP237:GQ237"/>
    <mergeCell ref="GR237:GS237"/>
    <mergeCell ref="GT237:GU237"/>
    <mergeCell ref="GV237:GW237"/>
    <mergeCell ref="GX237:GY237"/>
    <mergeCell ref="GZ237:HA237"/>
    <mergeCell ref="HB237:HC237"/>
    <mergeCell ref="HD237:HE237"/>
    <mergeCell ref="HF237:HG237"/>
    <mergeCell ref="HH237:HI237"/>
    <mergeCell ref="HJ237:HK237"/>
    <mergeCell ref="L238:M238"/>
    <mergeCell ref="N238:O238"/>
    <mergeCell ref="P238:Q238"/>
    <mergeCell ref="R238:S238"/>
    <mergeCell ref="T238:U238"/>
    <mergeCell ref="V238:W238"/>
    <mergeCell ref="X238:Y238"/>
    <mergeCell ref="Z238:AA238"/>
    <mergeCell ref="AB238:AC238"/>
    <mergeCell ref="AD238:AE238"/>
    <mergeCell ref="AF238:AG238"/>
    <mergeCell ref="AH238:AI238"/>
    <mergeCell ref="AJ238:AK238"/>
    <mergeCell ref="AL238:AM238"/>
    <mergeCell ref="AN238:AO238"/>
    <mergeCell ref="AP238:AQ238"/>
    <mergeCell ref="AR238:AS238"/>
    <mergeCell ref="AT238:AU238"/>
    <mergeCell ref="AV238:AW238"/>
    <mergeCell ref="AX238:AY238"/>
    <mergeCell ref="AZ238:BA238"/>
    <mergeCell ref="BB238:BC238"/>
    <mergeCell ref="BD238:BE238"/>
    <mergeCell ref="BF238:BG238"/>
    <mergeCell ref="BH238:BI238"/>
    <mergeCell ref="BJ238:BK238"/>
    <mergeCell ref="BL238:BM238"/>
    <mergeCell ref="BN238:BO238"/>
    <mergeCell ref="BP238:BQ238"/>
    <mergeCell ref="BR238:BS238"/>
    <mergeCell ref="BT238:BU238"/>
    <mergeCell ref="BV238:BW238"/>
    <mergeCell ref="BX238:BY238"/>
    <mergeCell ref="BZ238:CA238"/>
    <mergeCell ref="CB238:CC238"/>
    <mergeCell ref="CD238:CE238"/>
    <mergeCell ref="CF238:CG238"/>
    <mergeCell ref="CH238:CI238"/>
    <mergeCell ref="CJ238:CK238"/>
    <mergeCell ref="CL238:CM238"/>
    <mergeCell ref="CN238:CO238"/>
    <mergeCell ref="CP238:CQ238"/>
    <mergeCell ref="CR238:CS238"/>
    <mergeCell ref="CT238:CU238"/>
    <mergeCell ref="CV238:CW238"/>
    <mergeCell ref="CX238:CY238"/>
    <mergeCell ref="CZ238:DA238"/>
    <mergeCell ref="DB238:DC238"/>
    <mergeCell ref="DD238:DE238"/>
    <mergeCell ref="DF238:DG238"/>
    <mergeCell ref="DH238:DI238"/>
    <mergeCell ref="DJ238:DK238"/>
    <mergeCell ref="DL238:DM238"/>
    <mergeCell ref="DN238:DO238"/>
    <mergeCell ref="DP238:DQ238"/>
    <mergeCell ref="DR238:DS238"/>
    <mergeCell ref="DT238:DU238"/>
    <mergeCell ref="DV238:DW238"/>
    <mergeCell ref="DX238:DY238"/>
    <mergeCell ref="DZ238:EA238"/>
    <mergeCell ref="EB238:EC238"/>
    <mergeCell ref="ED238:EE238"/>
    <mergeCell ref="EF238:EG238"/>
    <mergeCell ref="EH238:EI238"/>
    <mergeCell ref="EJ238:EK238"/>
    <mergeCell ref="EL238:EM238"/>
    <mergeCell ref="EN238:EO238"/>
    <mergeCell ref="EP238:EQ238"/>
    <mergeCell ref="ER238:ES238"/>
    <mergeCell ref="ET238:EU238"/>
    <mergeCell ref="EV238:EW238"/>
    <mergeCell ref="EX238:EY238"/>
    <mergeCell ref="EZ238:FA238"/>
    <mergeCell ref="FB238:FC238"/>
    <mergeCell ref="FD238:FE238"/>
    <mergeCell ref="FF238:FG238"/>
    <mergeCell ref="FH238:FI238"/>
    <mergeCell ref="FJ238:FK238"/>
    <mergeCell ref="FL238:FM238"/>
    <mergeCell ref="FN238:FO238"/>
    <mergeCell ref="FP238:FQ238"/>
    <mergeCell ref="FR238:FS238"/>
    <mergeCell ref="FT238:FU238"/>
    <mergeCell ref="FV238:FW238"/>
    <mergeCell ref="FX238:FY238"/>
    <mergeCell ref="FZ238:GA238"/>
    <mergeCell ref="GB238:GC238"/>
    <mergeCell ref="GD238:GE238"/>
    <mergeCell ref="GF238:GG238"/>
    <mergeCell ref="GH238:GI238"/>
    <mergeCell ref="GJ238:GK238"/>
    <mergeCell ref="GL238:GM238"/>
    <mergeCell ref="GN238:GO238"/>
    <mergeCell ref="GP238:GQ238"/>
    <mergeCell ref="GR238:GS238"/>
    <mergeCell ref="GT238:GU238"/>
    <mergeCell ref="GV238:GW238"/>
    <mergeCell ref="GX238:GY238"/>
    <mergeCell ref="GZ238:HA238"/>
    <mergeCell ref="HB238:HC238"/>
    <mergeCell ref="HD238:HE238"/>
    <mergeCell ref="HF238:HG238"/>
    <mergeCell ref="HH238:HI238"/>
    <mergeCell ref="HJ238:HK238"/>
    <mergeCell ref="L239:M239"/>
    <mergeCell ref="N239:O239"/>
    <mergeCell ref="P239:Q239"/>
    <mergeCell ref="R239:S239"/>
    <mergeCell ref="T239:U239"/>
    <mergeCell ref="V239:W239"/>
    <mergeCell ref="X239:Y239"/>
    <mergeCell ref="Z239:AA239"/>
    <mergeCell ref="AB239:AC239"/>
    <mergeCell ref="AD239:AE239"/>
    <mergeCell ref="AF239:AG239"/>
    <mergeCell ref="AH239:AI239"/>
    <mergeCell ref="AJ239:AK239"/>
    <mergeCell ref="AL239:AM239"/>
    <mergeCell ref="AN239:AO239"/>
    <mergeCell ref="AP239:AQ239"/>
    <mergeCell ref="AR239:AS239"/>
    <mergeCell ref="AT239:AU239"/>
    <mergeCell ref="AV239:AW239"/>
    <mergeCell ref="AX239:AY239"/>
    <mergeCell ref="AZ239:BA239"/>
    <mergeCell ref="BB239:BC239"/>
    <mergeCell ref="BD239:BE239"/>
    <mergeCell ref="BF239:BG239"/>
    <mergeCell ref="BH239:BI239"/>
    <mergeCell ref="BJ239:BK239"/>
    <mergeCell ref="BL239:BM239"/>
    <mergeCell ref="BN239:BO239"/>
    <mergeCell ref="BP239:BQ239"/>
    <mergeCell ref="BR239:BS239"/>
    <mergeCell ref="BT239:BU239"/>
    <mergeCell ref="BV239:BW239"/>
    <mergeCell ref="BX239:BY239"/>
    <mergeCell ref="BZ239:CA239"/>
    <mergeCell ref="CB239:CC239"/>
    <mergeCell ref="CD239:CE239"/>
    <mergeCell ref="CF239:CG239"/>
    <mergeCell ref="CH239:CI239"/>
    <mergeCell ref="CJ239:CK239"/>
    <mergeCell ref="CL239:CM239"/>
    <mergeCell ref="CN239:CO239"/>
    <mergeCell ref="CP239:CQ239"/>
    <mergeCell ref="CR239:CS239"/>
    <mergeCell ref="CT239:CU239"/>
    <mergeCell ref="CV239:CW239"/>
    <mergeCell ref="CX239:CY239"/>
    <mergeCell ref="CZ239:DA239"/>
    <mergeCell ref="DB239:DC239"/>
    <mergeCell ref="DD239:DE239"/>
    <mergeCell ref="DF239:DG239"/>
    <mergeCell ref="DH239:DI239"/>
    <mergeCell ref="DJ239:DK239"/>
    <mergeCell ref="DL239:DM239"/>
    <mergeCell ref="DN239:DO239"/>
    <mergeCell ref="DP239:DQ239"/>
    <mergeCell ref="DR239:DS239"/>
    <mergeCell ref="DT239:DU239"/>
    <mergeCell ref="DV239:DW239"/>
    <mergeCell ref="DX239:DY239"/>
    <mergeCell ref="DZ239:EA239"/>
    <mergeCell ref="EB239:EC239"/>
    <mergeCell ref="ED239:EE239"/>
    <mergeCell ref="EF239:EG239"/>
    <mergeCell ref="EH239:EI239"/>
    <mergeCell ref="EJ239:EK239"/>
    <mergeCell ref="EL239:EM239"/>
    <mergeCell ref="EN239:EO239"/>
    <mergeCell ref="EP239:EQ239"/>
    <mergeCell ref="ER239:ES239"/>
    <mergeCell ref="ET239:EU239"/>
    <mergeCell ref="EV239:EW239"/>
    <mergeCell ref="EX239:EY239"/>
    <mergeCell ref="EZ239:FA239"/>
    <mergeCell ref="FB239:FC239"/>
    <mergeCell ref="FD239:FE239"/>
    <mergeCell ref="FF239:FG239"/>
    <mergeCell ref="FH239:FI239"/>
    <mergeCell ref="FJ239:FK239"/>
    <mergeCell ref="FL239:FM239"/>
    <mergeCell ref="FN239:FO239"/>
    <mergeCell ref="FP239:FQ239"/>
    <mergeCell ref="FR239:FS239"/>
    <mergeCell ref="FT239:FU239"/>
    <mergeCell ref="FV239:FW239"/>
    <mergeCell ref="FX239:FY239"/>
    <mergeCell ref="FZ239:GA239"/>
    <mergeCell ref="GB239:GC239"/>
    <mergeCell ref="GD239:GE239"/>
    <mergeCell ref="GF239:GG239"/>
    <mergeCell ref="GH239:GI239"/>
    <mergeCell ref="GJ239:GK239"/>
    <mergeCell ref="GL239:GM239"/>
    <mergeCell ref="GN239:GO239"/>
    <mergeCell ref="GP239:GQ239"/>
    <mergeCell ref="GR239:GS239"/>
    <mergeCell ref="GT239:GU239"/>
    <mergeCell ref="GV239:GW239"/>
    <mergeCell ref="GX239:GY239"/>
    <mergeCell ref="GZ239:HA239"/>
    <mergeCell ref="HB239:HC239"/>
    <mergeCell ref="HD239:HE239"/>
    <mergeCell ref="HF239:HG239"/>
    <mergeCell ref="HH239:HI239"/>
    <mergeCell ref="HJ239:HK239"/>
    <mergeCell ref="L240:M240"/>
    <mergeCell ref="N240:O240"/>
    <mergeCell ref="P240:Q240"/>
    <mergeCell ref="R240:S240"/>
    <mergeCell ref="T240:U240"/>
    <mergeCell ref="V240:W240"/>
    <mergeCell ref="X240:Y240"/>
    <mergeCell ref="Z240:AA240"/>
    <mergeCell ref="AB240:AC240"/>
    <mergeCell ref="AD240:AE240"/>
    <mergeCell ref="AF240:AG240"/>
    <mergeCell ref="AH240:AI240"/>
    <mergeCell ref="AJ240:AK240"/>
    <mergeCell ref="AL240:AM240"/>
    <mergeCell ref="AN240:AO240"/>
    <mergeCell ref="AP240:AQ240"/>
    <mergeCell ref="AR240:AS240"/>
    <mergeCell ref="AT240:AU240"/>
    <mergeCell ref="AV240:AW240"/>
    <mergeCell ref="AX240:AY240"/>
    <mergeCell ref="AZ240:BA240"/>
    <mergeCell ref="BB240:BC240"/>
    <mergeCell ref="BD240:BE240"/>
    <mergeCell ref="BF240:BG240"/>
    <mergeCell ref="BH240:BI240"/>
    <mergeCell ref="BJ240:BK240"/>
    <mergeCell ref="BL240:BM240"/>
    <mergeCell ref="BN240:BO240"/>
    <mergeCell ref="BP240:BQ240"/>
    <mergeCell ref="BR240:BS240"/>
    <mergeCell ref="BT240:BU240"/>
    <mergeCell ref="BV240:BW240"/>
    <mergeCell ref="BX240:BY240"/>
    <mergeCell ref="BZ240:CA240"/>
    <mergeCell ref="CB240:CC240"/>
    <mergeCell ref="CD240:CE240"/>
    <mergeCell ref="CF240:CG240"/>
    <mergeCell ref="CH240:CI240"/>
    <mergeCell ref="CJ240:CK240"/>
    <mergeCell ref="CL240:CM240"/>
    <mergeCell ref="CN240:CO240"/>
    <mergeCell ref="CP240:CQ240"/>
    <mergeCell ref="CR240:CS240"/>
    <mergeCell ref="CT240:CU240"/>
    <mergeCell ref="CV240:CW240"/>
    <mergeCell ref="CX240:CY240"/>
    <mergeCell ref="CZ240:DA240"/>
    <mergeCell ref="DB240:DC240"/>
    <mergeCell ref="DD240:DE240"/>
    <mergeCell ref="DF240:DG240"/>
    <mergeCell ref="DH240:DI240"/>
    <mergeCell ref="DJ240:DK240"/>
    <mergeCell ref="DL240:DM240"/>
    <mergeCell ref="DN240:DO240"/>
    <mergeCell ref="DP240:DQ240"/>
    <mergeCell ref="DR240:DS240"/>
    <mergeCell ref="DT240:DU240"/>
    <mergeCell ref="DV240:DW240"/>
    <mergeCell ref="DX240:DY240"/>
    <mergeCell ref="DZ240:EA240"/>
    <mergeCell ref="EB240:EC240"/>
    <mergeCell ref="ED240:EE240"/>
    <mergeCell ref="EF240:EG240"/>
    <mergeCell ref="EH240:EI240"/>
    <mergeCell ref="EJ240:EK240"/>
    <mergeCell ref="EL240:EM240"/>
    <mergeCell ref="EN240:EO240"/>
    <mergeCell ref="EP240:EQ240"/>
    <mergeCell ref="ER240:ES240"/>
    <mergeCell ref="ET240:EU240"/>
    <mergeCell ref="EV240:EW240"/>
    <mergeCell ref="EX240:EY240"/>
    <mergeCell ref="EZ240:FA240"/>
    <mergeCell ref="FB240:FC240"/>
    <mergeCell ref="FD240:FE240"/>
    <mergeCell ref="FF240:FG240"/>
    <mergeCell ref="FH240:FI240"/>
    <mergeCell ref="FJ240:FK240"/>
    <mergeCell ref="FL240:FM240"/>
    <mergeCell ref="FN240:FO240"/>
    <mergeCell ref="FP240:FQ240"/>
    <mergeCell ref="FR240:FS240"/>
    <mergeCell ref="FT240:FU240"/>
    <mergeCell ref="FV240:FW240"/>
    <mergeCell ref="FX240:FY240"/>
    <mergeCell ref="FZ240:GA240"/>
    <mergeCell ref="GB240:GC240"/>
    <mergeCell ref="GD240:GE240"/>
    <mergeCell ref="GF240:GG240"/>
    <mergeCell ref="GH240:GI240"/>
    <mergeCell ref="GJ240:GK240"/>
    <mergeCell ref="GL240:GM240"/>
    <mergeCell ref="GN240:GO240"/>
    <mergeCell ref="GP240:GQ240"/>
    <mergeCell ref="GR240:GS240"/>
    <mergeCell ref="GT240:GU240"/>
    <mergeCell ref="GV240:GW240"/>
    <mergeCell ref="GX240:GY240"/>
    <mergeCell ref="GZ240:HA240"/>
    <mergeCell ref="HB240:HC240"/>
    <mergeCell ref="HD240:HE240"/>
    <mergeCell ref="HF240:HG240"/>
    <mergeCell ref="HH240:HI240"/>
    <mergeCell ref="HJ240:HK240"/>
    <mergeCell ref="L241:M241"/>
    <mergeCell ref="N241:O241"/>
    <mergeCell ref="P241:Q241"/>
    <mergeCell ref="R241:S241"/>
    <mergeCell ref="T241:U241"/>
    <mergeCell ref="V241:W241"/>
    <mergeCell ref="X241:Y241"/>
    <mergeCell ref="Z241:AA241"/>
    <mergeCell ref="AB241:AC241"/>
    <mergeCell ref="AD241:AE241"/>
    <mergeCell ref="AF241:AG241"/>
    <mergeCell ref="AH241:AI241"/>
    <mergeCell ref="AJ241:AK241"/>
    <mergeCell ref="AL241:AM241"/>
    <mergeCell ref="AN241:AO241"/>
    <mergeCell ref="AP241:AQ241"/>
    <mergeCell ref="AR241:AS241"/>
    <mergeCell ref="CD241:CE241"/>
    <mergeCell ref="CF241:CG241"/>
    <mergeCell ref="CH241:CI241"/>
    <mergeCell ref="CJ241:CK241"/>
    <mergeCell ref="CL241:CM241"/>
    <mergeCell ref="CN241:CO241"/>
    <mergeCell ref="CP241:CQ241"/>
    <mergeCell ref="CR241:CS241"/>
    <mergeCell ref="A242:A249"/>
    <mergeCell ref="B242:B249"/>
    <mergeCell ref="C242:C249"/>
    <mergeCell ref="D242:D249"/>
    <mergeCell ref="E242:E249"/>
    <mergeCell ref="F242:F249"/>
    <mergeCell ref="G242:G249"/>
    <mergeCell ref="I242:I249"/>
    <mergeCell ref="J242:J249"/>
    <mergeCell ref="L242:M242"/>
    <mergeCell ref="N242:O242"/>
    <mergeCell ref="P242:Q242"/>
    <mergeCell ref="R242:S242"/>
    <mergeCell ref="T242:U242"/>
    <mergeCell ref="V242:W242"/>
    <mergeCell ref="X242:Y242"/>
    <mergeCell ref="Z242:AA242"/>
    <mergeCell ref="AB242:AC242"/>
    <mergeCell ref="AD242:AE242"/>
    <mergeCell ref="AF242:AG242"/>
    <mergeCell ref="AH242:AI242"/>
    <mergeCell ref="AJ242:AK242"/>
    <mergeCell ref="AL242:AM242"/>
    <mergeCell ref="AN242:AO242"/>
    <mergeCell ref="AP242:AQ242"/>
    <mergeCell ref="AR242:AS242"/>
    <mergeCell ref="AT242:AU242"/>
    <mergeCell ref="AV242:AW242"/>
    <mergeCell ref="AX242:AY242"/>
    <mergeCell ref="AZ242:BA242"/>
    <mergeCell ref="BB242:BC242"/>
    <mergeCell ref="BD242:BE242"/>
    <mergeCell ref="BF242:BG242"/>
    <mergeCell ref="BH242:BI242"/>
    <mergeCell ref="BJ242:BK242"/>
    <mergeCell ref="BL242:BM242"/>
    <mergeCell ref="BN242:BO242"/>
    <mergeCell ref="BP242:BQ242"/>
    <mergeCell ref="BR242:BS242"/>
    <mergeCell ref="BT242:BU242"/>
    <mergeCell ref="BV242:BW242"/>
    <mergeCell ref="BX242:BY242"/>
    <mergeCell ref="BZ242:CA242"/>
    <mergeCell ref="CB242:CC242"/>
    <mergeCell ref="CD242:CE242"/>
    <mergeCell ref="CF242:CG242"/>
    <mergeCell ref="CH242:CI242"/>
    <mergeCell ref="CJ242:CK242"/>
    <mergeCell ref="CL242:CM242"/>
    <mergeCell ref="CN242:CO242"/>
    <mergeCell ref="CP242:CQ242"/>
    <mergeCell ref="CR242:CS242"/>
    <mergeCell ref="CT242:CU242"/>
    <mergeCell ref="CV242:CW242"/>
    <mergeCell ref="CX242:CY242"/>
    <mergeCell ref="CZ242:DA242"/>
    <mergeCell ref="DB242:DC242"/>
    <mergeCell ref="DD242:DE242"/>
    <mergeCell ref="DF242:DG242"/>
    <mergeCell ref="DH242:DI242"/>
    <mergeCell ref="DJ242:DK242"/>
    <mergeCell ref="DL242:DM242"/>
    <mergeCell ref="DN242:DO242"/>
    <mergeCell ref="DP242:DQ242"/>
    <mergeCell ref="DR242:DS242"/>
    <mergeCell ref="DT242:DU242"/>
    <mergeCell ref="DV242:DW242"/>
    <mergeCell ref="DX242:DY242"/>
    <mergeCell ref="DZ242:EA242"/>
    <mergeCell ref="EB242:EC242"/>
    <mergeCell ref="ED242:EE242"/>
    <mergeCell ref="EF242:EG242"/>
    <mergeCell ref="EH242:EI242"/>
    <mergeCell ref="EJ242:EK242"/>
    <mergeCell ref="EL242:EM242"/>
    <mergeCell ref="EN242:EO242"/>
    <mergeCell ref="EP242:EQ242"/>
    <mergeCell ref="ER242:ES242"/>
    <mergeCell ref="ET242:EU242"/>
    <mergeCell ref="EV242:EW242"/>
    <mergeCell ref="EX242:EY242"/>
    <mergeCell ref="EZ242:FA242"/>
    <mergeCell ref="FB242:FC242"/>
    <mergeCell ref="FD242:FE242"/>
    <mergeCell ref="FF242:FG242"/>
    <mergeCell ref="FH242:FI242"/>
    <mergeCell ref="FJ242:FK242"/>
    <mergeCell ref="FL242:FM242"/>
    <mergeCell ref="FN242:FO242"/>
    <mergeCell ref="FP242:FQ242"/>
    <mergeCell ref="FR242:FS242"/>
    <mergeCell ref="FT242:FU242"/>
    <mergeCell ref="FV242:FW242"/>
    <mergeCell ref="FX242:FY242"/>
    <mergeCell ref="FZ242:GA242"/>
    <mergeCell ref="GB242:GC242"/>
    <mergeCell ref="GD242:GE242"/>
    <mergeCell ref="GF242:GG242"/>
    <mergeCell ref="GH242:GI242"/>
    <mergeCell ref="GJ242:GK242"/>
    <mergeCell ref="GL242:GM242"/>
    <mergeCell ref="GN242:GO242"/>
    <mergeCell ref="GP242:GQ242"/>
    <mergeCell ref="GR242:GS242"/>
    <mergeCell ref="GT242:GU242"/>
    <mergeCell ref="GV242:GW242"/>
    <mergeCell ref="GX242:GY242"/>
    <mergeCell ref="GZ242:HA242"/>
    <mergeCell ref="HB242:HC242"/>
    <mergeCell ref="HD242:HE242"/>
    <mergeCell ref="HF242:HG242"/>
    <mergeCell ref="HH242:HI242"/>
    <mergeCell ref="HJ242:HK242"/>
    <mergeCell ref="L243:M243"/>
    <mergeCell ref="N243:O243"/>
    <mergeCell ref="P243:Q243"/>
    <mergeCell ref="R243:S243"/>
    <mergeCell ref="T243:U243"/>
    <mergeCell ref="V243:W243"/>
    <mergeCell ref="X243:Y243"/>
    <mergeCell ref="Z243:AA243"/>
    <mergeCell ref="AB243:AC243"/>
    <mergeCell ref="AD243:AE243"/>
    <mergeCell ref="AF243:AG243"/>
    <mergeCell ref="AH243:AI243"/>
    <mergeCell ref="AJ243:AK243"/>
    <mergeCell ref="AL243:AM243"/>
    <mergeCell ref="AN243:AO243"/>
    <mergeCell ref="AP243:AQ243"/>
    <mergeCell ref="AR243:AS243"/>
    <mergeCell ref="AT243:AU243"/>
    <mergeCell ref="AV243:AW243"/>
    <mergeCell ref="AX243:AY243"/>
    <mergeCell ref="AZ243:BA243"/>
    <mergeCell ref="BB243:BC243"/>
    <mergeCell ref="BD243:BE243"/>
    <mergeCell ref="BF243:BG243"/>
    <mergeCell ref="BH243:BI243"/>
    <mergeCell ref="BJ243:BK243"/>
    <mergeCell ref="BL243:BM243"/>
    <mergeCell ref="BN243:BO243"/>
    <mergeCell ref="BP243:BQ243"/>
    <mergeCell ref="BR243:BS243"/>
    <mergeCell ref="BT243:BU243"/>
    <mergeCell ref="BV243:BW243"/>
    <mergeCell ref="BX243:BY243"/>
    <mergeCell ref="BZ243:CA243"/>
    <mergeCell ref="CB243:CC243"/>
    <mergeCell ref="CD243:CE243"/>
    <mergeCell ref="CF243:CG243"/>
    <mergeCell ref="CH243:CI243"/>
    <mergeCell ref="CJ243:CK243"/>
    <mergeCell ref="CL243:CM243"/>
    <mergeCell ref="CN243:CO243"/>
    <mergeCell ref="CP243:CQ243"/>
    <mergeCell ref="CR243:CS243"/>
    <mergeCell ref="CT243:CU243"/>
    <mergeCell ref="CV243:CW243"/>
    <mergeCell ref="CX243:CY243"/>
    <mergeCell ref="CZ243:DA243"/>
    <mergeCell ref="DB243:DC243"/>
    <mergeCell ref="DD243:DE243"/>
    <mergeCell ref="DF243:DG243"/>
    <mergeCell ref="DH243:DI243"/>
    <mergeCell ref="DJ243:DK243"/>
    <mergeCell ref="DL243:DM243"/>
    <mergeCell ref="DN243:DO243"/>
    <mergeCell ref="DP243:DQ243"/>
    <mergeCell ref="DR243:DS243"/>
    <mergeCell ref="DT243:DU243"/>
    <mergeCell ref="DV243:DW243"/>
    <mergeCell ref="DX243:DY243"/>
    <mergeCell ref="DZ243:EA243"/>
    <mergeCell ref="EB243:EC243"/>
    <mergeCell ref="ED243:EE243"/>
    <mergeCell ref="EF243:EG243"/>
    <mergeCell ref="EH243:EI243"/>
    <mergeCell ref="EJ243:EK243"/>
    <mergeCell ref="EL243:EM243"/>
    <mergeCell ref="EN243:EO243"/>
    <mergeCell ref="EP243:EQ243"/>
    <mergeCell ref="ER243:ES243"/>
    <mergeCell ref="ET243:EU243"/>
    <mergeCell ref="EV243:EW243"/>
    <mergeCell ref="EX243:EY243"/>
    <mergeCell ref="EZ243:FA243"/>
    <mergeCell ref="FB243:FC243"/>
    <mergeCell ref="FD243:FE243"/>
    <mergeCell ref="FF243:FG243"/>
    <mergeCell ref="FH243:FI243"/>
    <mergeCell ref="FJ243:FK243"/>
    <mergeCell ref="FL243:FM243"/>
    <mergeCell ref="FN243:FO243"/>
    <mergeCell ref="FP243:FQ243"/>
    <mergeCell ref="FR243:FS243"/>
    <mergeCell ref="FT243:FU243"/>
    <mergeCell ref="FV243:FW243"/>
    <mergeCell ref="FX243:FY243"/>
    <mergeCell ref="FZ243:GA243"/>
    <mergeCell ref="GB243:GC243"/>
    <mergeCell ref="GD243:GE243"/>
    <mergeCell ref="GF243:GG243"/>
    <mergeCell ref="GH243:GI243"/>
    <mergeCell ref="GJ243:GK243"/>
    <mergeCell ref="GL243:GM243"/>
    <mergeCell ref="GN243:GO243"/>
    <mergeCell ref="GP243:GQ243"/>
    <mergeCell ref="GR243:GS243"/>
    <mergeCell ref="GT243:GU243"/>
    <mergeCell ref="GV243:GW243"/>
    <mergeCell ref="GX243:GY243"/>
    <mergeCell ref="GZ243:HA243"/>
    <mergeCell ref="HB243:HC243"/>
    <mergeCell ref="HD243:HE243"/>
    <mergeCell ref="HF243:HG243"/>
    <mergeCell ref="HH243:HI243"/>
    <mergeCell ref="HJ243:HK243"/>
    <mergeCell ref="L244:M244"/>
    <mergeCell ref="N244:O244"/>
    <mergeCell ref="P244:Q244"/>
    <mergeCell ref="R244:S244"/>
    <mergeCell ref="T244:U244"/>
    <mergeCell ref="V244:W244"/>
    <mergeCell ref="X244:Y244"/>
    <mergeCell ref="Z244:AA244"/>
    <mergeCell ref="AB244:AC244"/>
    <mergeCell ref="AD244:AE244"/>
    <mergeCell ref="AF244:AG244"/>
    <mergeCell ref="AH244:AI244"/>
    <mergeCell ref="AJ244:AK244"/>
    <mergeCell ref="AL244:AM244"/>
    <mergeCell ref="AN244:AO244"/>
    <mergeCell ref="AP244:AQ244"/>
    <mergeCell ref="AR244:AS244"/>
    <mergeCell ref="AT244:AU244"/>
    <mergeCell ref="AV244:AW244"/>
    <mergeCell ref="AX244:AY244"/>
    <mergeCell ref="AZ244:BA244"/>
    <mergeCell ref="BB244:BC244"/>
    <mergeCell ref="BD244:BE244"/>
    <mergeCell ref="BF244:BG244"/>
    <mergeCell ref="BH244:BI244"/>
    <mergeCell ref="BJ244:BK244"/>
    <mergeCell ref="BL244:BM244"/>
    <mergeCell ref="BN244:BO244"/>
    <mergeCell ref="BP244:BQ244"/>
    <mergeCell ref="BR244:BS244"/>
    <mergeCell ref="BT244:BU244"/>
    <mergeCell ref="BV244:BW244"/>
    <mergeCell ref="BX244:BY244"/>
    <mergeCell ref="BZ244:CA244"/>
    <mergeCell ref="CB244:CC244"/>
    <mergeCell ref="CD244:CE244"/>
    <mergeCell ref="CF244:CG244"/>
    <mergeCell ref="CH244:CI244"/>
    <mergeCell ref="CJ244:CK244"/>
    <mergeCell ref="CL244:CM244"/>
    <mergeCell ref="CN244:CO244"/>
    <mergeCell ref="CP244:CQ244"/>
    <mergeCell ref="CR244:CS244"/>
    <mergeCell ref="CT244:CU244"/>
    <mergeCell ref="CV244:CW244"/>
    <mergeCell ref="CX244:CY244"/>
    <mergeCell ref="CZ244:DA244"/>
    <mergeCell ref="DB244:DC244"/>
    <mergeCell ref="DD244:DE244"/>
    <mergeCell ref="DF244:DG244"/>
    <mergeCell ref="DH244:DI244"/>
    <mergeCell ref="DJ244:DK244"/>
    <mergeCell ref="DL244:DM244"/>
    <mergeCell ref="DN244:DO244"/>
    <mergeCell ref="DP244:DQ244"/>
    <mergeCell ref="DR244:DS244"/>
    <mergeCell ref="DT244:DU244"/>
    <mergeCell ref="DV244:DW244"/>
    <mergeCell ref="DX244:DY244"/>
    <mergeCell ref="DZ244:EA244"/>
    <mergeCell ref="EB244:EC244"/>
    <mergeCell ref="ED244:EE244"/>
    <mergeCell ref="EF244:EG244"/>
    <mergeCell ref="EH244:EI244"/>
    <mergeCell ref="EJ244:EK244"/>
    <mergeCell ref="EL244:EM244"/>
    <mergeCell ref="EN244:EO244"/>
    <mergeCell ref="EP244:EQ244"/>
    <mergeCell ref="ER244:ES244"/>
    <mergeCell ref="ET244:EU244"/>
    <mergeCell ref="EV244:EW244"/>
    <mergeCell ref="EX244:EY244"/>
    <mergeCell ref="EZ244:FA244"/>
    <mergeCell ref="FB244:FC244"/>
    <mergeCell ref="FD244:FE244"/>
    <mergeCell ref="FF244:FG244"/>
    <mergeCell ref="FH244:FI244"/>
    <mergeCell ref="FJ244:FK244"/>
    <mergeCell ref="FL244:FM244"/>
    <mergeCell ref="FN244:FO244"/>
    <mergeCell ref="FP244:FQ244"/>
    <mergeCell ref="FR244:FS244"/>
    <mergeCell ref="FT244:FU244"/>
    <mergeCell ref="FV244:FW244"/>
    <mergeCell ref="FX244:FY244"/>
    <mergeCell ref="FZ244:GA244"/>
    <mergeCell ref="GB244:GC244"/>
    <mergeCell ref="GD244:GE244"/>
    <mergeCell ref="GF244:GG244"/>
    <mergeCell ref="GH244:GI244"/>
    <mergeCell ref="GJ244:GK244"/>
    <mergeCell ref="GL244:GM244"/>
    <mergeCell ref="GN244:GO244"/>
    <mergeCell ref="GP244:GQ244"/>
    <mergeCell ref="GR244:GS244"/>
    <mergeCell ref="GT244:GU244"/>
    <mergeCell ref="GV244:GW244"/>
    <mergeCell ref="GX244:GY244"/>
    <mergeCell ref="GZ244:HA244"/>
    <mergeCell ref="HB244:HC244"/>
    <mergeCell ref="HD244:HE244"/>
    <mergeCell ref="HF244:HG244"/>
    <mergeCell ref="HH244:HI244"/>
    <mergeCell ref="HJ244:HK244"/>
    <mergeCell ref="L245:M245"/>
    <mergeCell ref="N245:O245"/>
    <mergeCell ref="P245:Q245"/>
    <mergeCell ref="R245:S245"/>
    <mergeCell ref="T245:U245"/>
    <mergeCell ref="V245:W245"/>
    <mergeCell ref="X245:Y245"/>
    <mergeCell ref="Z245:AA245"/>
    <mergeCell ref="AB245:AC245"/>
    <mergeCell ref="AD245:AE245"/>
    <mergeCell ref="AF245:AG245"/>
    <mergeCell ref="AH245:AI245"/>
    <mergeCell ref="AJ245:AK245"/>
    <mergeCell ref="AL245:AM245"/>
    <mergeCell ref="AN245:AO245"/>
    <mergeCell ref="AP245:AQ245"/>
    <mergeCell ref="AR245:AS245"/>
    <mergeCell ref="AT245:AU245"/>
    <mergeCell ref="AV245:AW245"/>
    <mergeCell ref="AX245:AY245"/>
    <mergeCell ref="AZ245:BA245"/>
    <mergeCell ref="BB245:BC245"/>
    <mergeCell ref="BD245:BE245"/>
    <mergeCell ref="BF245:BG245"/>
    <mergeCell ref="BH245:BI245"/>
    <mergeCell ref="BJ245:BK245"/>
    <mergeCell ref="BL245:BM245"/>
    <mergeCell ref="BN245:BO245"/>
    <mergeCell ref="BP245:BQ245"/>
    <mergeCell ref="BR245:BS245"/>
    <mergeCell ref="BT245:BU245"/>
    <mergeCell ref="BV245:BW245"/>
    <mergeCell ref="BX245:BY245"/>
    <mergeCell ref="BZ245:CA245"/>
    <mergeCell ref="CB245:CC245"/>
    <mergeCell ref="CD245:CE245"/>
    <mergeCell ref="CF245:CG245"/>
    <mergeCell ref="CH245:CI245"/>
    <mergeCell ref="CJ245:CK245"/>
    <mergeCell ref="CL245:CM245"/>
    <mergeCell ref="CN245:CO245"/>
    <mergeCell ref="CP245:CQ245"/>
    <mergeCell ref="CR245:CS245"/>
    <mergeCell ref="CT245:CU245"/>
    <mergeCell ref="CV245:CW245"/>
    <mergeCell ref="CX245:CY245"/>
    <mergeCell ref="CZ245:DA245"/>
    <mergeCell ref="DB245:DC245"/>
    <mergeCell ref="DD245:DE245"/>
    <mergeCell ref="DF245:DG245"/>
    <mergeCell ref="DH245:DI245"/>
    <mergeCell ref="DJ245:DK245"/>
    <mergeCell ref="DL245:DM245"/>
    <mergeCell ref="DN245:DO245"/>
    <mergeCell ref="DP245:DQ245"/>
    <mergeCell ref="DR245:DS245"/>
    <mergeCell ref="DT245:DU245"/>
    <mergeCell ref="DV245:DW245"/>
    <mergeCell ref="DX245:DY245"/>
    <mergeCell ref="DZ245:EA245"/>
    <mergeCell ref="EB245:EC245"/>
    <mergeCell ref="ED245:EE245"/>
    <mergeCell ref="EF245:EG245"/>
    <mergeCell ref="EH245:EI245"/>
    <mergeCell ref="EJ245:EK245"/>
    <mergeCell ref="EL245:EM245"/>
    <mergeCell ref="EN245:EO245"/>
    <mergeCell ref="EP245:EQ245"/>
    <mergeCell ref="ER245:ES245"/>
    <mergeCell ref="ET245:EU245"/>
    <mergeCell ref="EV245:EW245"/>
    <mergeCell ref="EX245:EY245"/>
    <mergeCell ref="EZ245:FA245"/>
    <mergeCell ref="FB245:FC245"/>
    <mergeCell ref="FD245:FE245"/>
    <mergeCell ref="FF245:FG245"/>
    <mergeCell ref="FH245:FI245"/>
    <mergeCell ref="FJ245:FK245"/>
    <mergeCell ref="FL245:FM245"/>
    <mergeCell ref="FN245:FO245"/>
    <mergeCell ref="FP245:FQ245"/>
    <mergeCell ref="FR245:FS245"/>
    <mergeCell ref="FT245:FU245"/>
    <mergeCell ref="FV245:FW245"/>
    <mergeCell ref="FX245:FY245"/>
    <mergeCell ref="FZ245:GA245"/>
    <mergeCell ref="GB245:GC245"/>
    <mergeCell ref="GD245:GE245"/>
    <mergeCell ref="GF245:GG245"/>
    <mergeCell ref="GH245:GI245"/>
    <mergeCell ref="GJ245:GK245"/>
    <mergeCell ref="GL245:GM245"/>
    <mergeCell ref="GN245:GO245"/>
    <mergeCell ref="GP245:GQ245"/>
    <mergeCell ref="GR245:GS245"/>
    <mergeCell ref="GT245:GU245"/>
    <mergeCell ref="GV245:GW245"/>
    <mergeCell ref="GX245:GY245"/>
    <mergeCell ref="GZ245:HA245"/>
    <mergeCell ref="HB245:HC245"/>
    <mergeCell ref="HD245:HE245"/>
    <mergeCell ref="HF245:HG245"/>
    <mergeCell ref="HH245:HI245"/>
    <mergeCell ref="HJ245:HK245"/>
    <mergeCell ref="L246:M246"/>
    <mergeCell ref="N246:O246"/>
    <mergeCell ref="P246:Q246"/>
    <mergeCell ref="R246:S246"/>
    <mergeCell ref="T246:U246"/>
    <mergeCell ref="V246:W246"/>
    <mergeCell ref="X246:Y246"/>
    <mergeCell ref="Z246:AA246"/>
    <mergeCell ref="AB246:AC246"/>
    <mergeCell ref="AD246:AE246"/>
    <mergeCell ref="AF246:AG246"/>
    <mergeCell ref="AH246:AI246"/>
    <mergeCell ref="AJ246:AK246"/>
    <mergeCell ref="AL246:AM246"/>
    <mergeCell ref="AN246:AO246"/>
    <mergeCell ref="AP246:AQ246"/>
    <mergeCell ref="AR246:AS246"/>
    <mergeCell ref="AT246:AU246"/>
    <mergeCell ref="AV246:AW246"/>
    <mergeCell ref="AX246:AY246"/>
    <mergeCell ref="AZ246:BA246"/>
    <mergeCell ref="BB246:BC246"/>
    <mergeCell ref="BD246:BE246"/>
    <mergeCell ref="BF246:BG246"/>
    <mergeCell ref="BH246:BI246"/>
    <mergeCell ref="BJ246:BK246"/>
    <mergeCell ref="BL246:BM246"/>
    <mergeCell ref="BN246:BO246"/>
    <mergeCell ref="BP246:BQ246"/>
    <mergeCell ref="BR246:BS246"/>
    <mergeCell ref="BT246:BU246"/>
    <mergeCell ref="BV246:BW246"/>
    <mergeCell ref="BX246:BY246"/>
    <mergeCell ref="BZ246:CA246"/>
    <mergeCell ref="CB246:CC246"/>
    <mergeCell ref="CD246:CE246"/>
    <mergeCell ref="CF246:CG246"/>
    <mergeCell ref="CH246:CI246"/>
    <mergeCell ref="CJ246:CK246"/>
    <mergeCell ref="CL246:CM246"/>
    <mergeCell ref="CN246:CO246"/>
    <mergeCell ref="CP246:CQ246"/>
    <mergeCell ref="CR246:CS246"/>
    <mergeCell ref="CT246:CU246"/>
    <mergeCell ref="CV246:CW246"/>
    <mergeCell ref="CX246:CY246"/>
    <mergeCell ref="CZ246:DA246"/>
    <mergeCell ref="DB246:DC246"/>
    <mergeCell ref="DD246:DE246"/>
    <mergeCell ref="DF246:DG246"/>
    <mergeCell ref="DH246:DI246"/>
    <mergeCell ref="DJ246:DK246"/>
    <mergeCell ref="DL246:DM246"/>
    <mergeCell ref="DN246:DO246"/>
    <mergeCell ref="DP246:DQ246"/>
    <mergeCell ref="DR246:DS246"/>
    <mergeCell ref="DT246:DU246"/>
    <mergeCell ref="DV246:DW246"/>
    <mergeCell ref="DX246:DY246"/>
    <mergeCell ref="DZ246:EA246"/>
    <mergeCell ref="EB246:EC246"/>
    <mergeCell ref="ED246:EE246"/>
    <mergeCell ref="EF246:EG246"/>
    <mergeCell ref="EH246:EI246"/>
    <mergeCell ref="EJ246:EK246"/>
    <mergeCell ref="EL246:EM246"/>
    <mergeCell ref="EN246:EO246"/>
    <mergeCell ref="EP246:EQ246"/>
    <mergeCell ref="ER246:ES246"/>
    <mergeCell ref="ET246:EU246"/>
    <mergeCell ref="EV246:EW246"/>
    <mergeCell ref="EX246:EY246"/>
    <mergeCell ref="EZ246:FA246"/>
    <mergeCell ref="FB246:FC246"/>
    <mergeCell ref="FD246:FE246"/>
    <mergeCell ref="FF246:FG246"/>
    <mergeCell ref="FH246:FI246"/>
    <mergeCell ref="FJ246:FK246"/>
    <mergeCell ref="FL246:FM246"/>
    <mergeCell ref="FN246:FO246"/>
    <mergeCell ref="FP246:FQ246"/>
    <mergeCell ref="FR246:FS246"/>
    <mergeCell ref="FT246:FU246"/>
    <mergeCell ref="FV246:FW246"/>
    <mergeCell ref="FX246:FY246"/>
    <mergeCell ref="FZ246:GA246"/>
    <mergeCell ref="GB246:GC246"/>
    <mergeCell ref="GD246:GE246"/>
    <mergeCell ref="GF246:GG246"/>
    <mergeCell ref="GH246:GI246"/>
    <mergeCell ref="GJ246:GK246"/>
    <mergeCell ref="GL246:GM246"/>
    <mergeCell ref="GN246:GO246"/>
    <mergeCell ref="GP246:GQ246"/>
    <mergeCell ref="GR246:GS246"/>
    <mergeCell ref="GT246:GU246"/>
    <mergeCell ref="GV246:GW246"/>
    <mergeCell ref="GX246:GY246"/>
    <mergeCell ref="GZ246:HA246"/>
    <mergeCell ref="HB246:HC246"/>
    <mergeCell ref="HD246:HE246"/>
    <mergeCell ref="HF246:HG246"/>
    <mergeCell ref="HH246:HI246"/>
    <mergeCell ref="HJ246:HK246"/>
    <mergeCell ref="L247:M247"/>
    <mergeCell ref="N247:O247"/>
    <mergeCell ref="P247:Q247"/>
    <mergeCell ref="R247:S247"/>
    <mergeCell ref="T247:U247"/>
    <mergeCell ref="V247:W247"/>
    <mergeCell ref="X247:Y247"/>
    <mergeCell ref="Z247:AA247"/>
    <mergeCell ref="AB247:AC247"/>
    <mergeCell ref="AD247:AE247"/>
    <mergeCell ref="AF247:AG247"/>
    <mergeCell ref="AH247:AI247"/>
    <mergeCell ref="AJ247:AK247"/>
    <mergeCell ref="AL247:AM247"/>
    <mergeCell ref="AN247:AO247"/>
    <mergeCell ref="AP247:AQ247"/>
    <mergeCell ref="AR247:AS247"/>
    <mergeCell ref="AT247:AU247"/>
    <mergeCell ref="AV247:AW247"/>
    <mergeCell ref="AX247:AY247"/>
    <mergeCell ref="AZ247:BA247"/>
    <mergeCell ref="BB247:BC247"/>
    <mergeCell ref="BD247:BE247"/>
    <mergeCell ref="BF247:BG247"/>
    <mergeCell ref="BH247:BI247"/>
    <mergeCell ref="BJ247:BK247"/>
    <mergeCell ref="BL247:BM247"/>
    <mergeCell ref="BN247:BO247"/>
    <mergeCell ref="BP247:BQ247"/>
    <mergeCell ref="BR247:BS247"/>
    <mergeCell ref="BT247:BU247"/>
    <mergeCell ref="BV247:BW247"/>
    <mergeCell ref="BX247:BY247"/>
    <mergeCell ref="BZ247:CA247"/>
    <mergeCell ref="CB247:CC247"/>
    <mergeCell ref="CD247:CE247"/>
    <mergeCell ref="CF247:CG247"/>
    <mergeCell ref="CH247:CI247"/>
    <mergeCell ref="CJ247:CK247"/>
    <mergeCell ref="CL247:CM247"/>
    <mergeCell ref="CN247:CO247"/>
    <mergeCell ref="CP247:CQ247"/>
    <mergeCell ref="CR247:CS247"/>
    <mergeCell ref="CT247:CU247"/>
    <mergeCell ref="CV247:CW247"/>
    <mergeCell ref="CX247:CY247"/>
    <mergeCell ref="CZ247:DA247"/>
    <mergeCell ref="DB247:DC247"/>
    <mergeCell ref="DD247:DE247"/>
    <mergeCell ref="DF247:DG247"/>
    <mergeCell ref="DH247:DI247"/>
    <mergeCell ref="DJ247:DK247"/>
    <mergeCell ref="DL247:DM247"/>
    <mergeCell ref="DN247:DO247"/>
    <mergeCell ref="DP247:DQ247"/>
    <mergeCell ref="DR247:DS247"/>
    <mergeCell ref="DT247:DU247"/>
    <mergeCell ref="DV247:DW247"/>
    <mergeCell ref="DX247:DY247"/>
    <mergeCell ref="DZ247:EA247"/>
    <mergeCell ref="EB247:EC247"/>
    <mergeCell ref="ED247:EE247"/>
    <mergeCell ref="EF247:EG247"/>
    <mergeCell ref="EH247:EI247"/>
    <mergeCell ref="EJ247:EK247"/>
    <mergeCell ref="EL247:EM247"/>
    <mergeCell ref="EN247:EO247"/>
    <mergeCell ref="EP247:EQ247"/>
    <mergeCell ref="ER247:ES247"/>
    <mergeCell ref="ET247:EU247"/>
    <mergeCell ref="EV247:EW247"/>
    <mergeCell ref="EX247:EY247"/>
    <mergeCell ref="EZ247:FA247"/>
    <mergeCell ref="FB247:FC247"/>
    <mergeCell ref="FD247:FE247"/>
    <mergeCell ref="FF247:FG247"/>
    <mergeCell ref="FH247:FI247"/>
    <mergeCell ref="FJ247:FK247"/>
    <mergeCell ref="FL247:FM247"/>
    <mergeCell ref="FN247:FO247"/>
    <mergeCell ref="FP247:FQ247"/>
    <mergeCell ref="FR247:FS247"/>
    <mergeCell ref="FT247:FU247"/>
    <mergeCell ref="FV247:FW247"/>
    <mergeCell ref="FX247:FY247"/>
    <mergeCell ref="FZ247:GA247"/>
    <mergeCell ref="GB247:GC247"/>
    <mergeCell ref="GD247:GE247"/>
    <mergeCell ref="GF247:GG247"/>
    <mergeCell ref="GH247:GI247"/>
    <mergeCell ref="GJ247:GK247"/>
    <mergeCell ref="GL247:GM247"/>
    <mergeCell ref="GN247:GO247"/>
    <mergeCell ref="GP247:GQ247"/>
    <mergeCell ref="GR247:GS247"/>
    <mergeCell ref="GT247:GU247"/>
    <mergeCell ref="GV247:GW247"/>
    <mergeCell ref="GX247:GY247"/>
    <mergeCell ref="GZ247:HA247"/>
    <mergeCell ref="HB247:HC247"/>
    <mergeCell ref="HD247:HE247"/>
    <mergeCell ref="HF247:HG247"/>
    <mergeCell ref="HH247:HI247"/>
    <mergeCell ref="HJ247:HK247"/>
    <mergeCell ref="L248:M248"/>
    <mergeCell ref="N248:O248"/>
    <mergeCell ref="P248:Q248"/>
    <mergeCell ref="R248:S248"/>
    <mergeCell ref="T248:U248"/>
    <mergeCell ref="V248:W248"/>
    <mergeCell ref="X248:Y248"/>
    <mergeCell ref="Z248:AA248"/>
    <mergeCell ref="AB248:AC248"/>
    <mergeCell ref="AD248:AE248"/>
    <mergeCell ref="AF248:AG248"/>
    <mergeCell ref="AH248:AI248"/>
    <mergeCell ref="AJ248:AK248"/>
    <mergeCell ref="AL248:AM248"/>
    <mergeCell ref="AN248:AO248"/>
    <mergeCell ref="AP248:AQ248"/>
    <mergeCell ref="AR248:AS248"/>
    <mergeCell ref="AT248:AU248"/>
    <mergeCell ref="AV248:AW248"/>
    <mergeCell ref="AX248:AY248"/>
    <mergeCell ref="AZ248:BA248"/>
    <mergeCell ref="BB248:BC248"/>
    <mergeCell ref="BD248:BE248"/>
    <mergeCell ref="BF248:BG248"/>
    <mergeCell ref="BH248:BI248"/>
    <mergeCell ref="BJ248:BK248"/>
    <mergeCell ref="BL248:BM248"/>
    <mergeCell ref="BN248:BO248"/>
    <mergeCell ref="BP248:BQ248"/>
    <mergeCell ref="BR248:BS248"/>
    <mergeCell ref="BT248:BU248"/>
    <mergeCell ref="BV248:BW248"/>
    <mergeCell ref="BX248:BY248"/>
    <mergeCell ref="BZ248:CA248"/>
    <mergeCell ref="CB248:CC248"/>
    <mergeCell ref="CD248:CE248"/>
    <mergeCell ref="CF248:CG248"/>
    <mergeCell ref="CH248:CI248"/>
    <mergeCell ref="CJ248:CK248"/>
    <mergeCell ref="CL248:CM248"/>
    <mergeCell ref="CN248:CO248"/>
    <mergeCell ref="CP248:CQ248"/>
    <mergeCell ref="CR248:CS248"/>
    <mergeCell ref="CT248:CU248"/>
    <mergeCell ref="CV248:CW248"/>
    <mergeCell ref="CX248:CY248"/>
    <mergeCell ref="CZ248:DA248"/>
    <mergeCell ref="DB248:DC248"/>
    <mergeCell ref="DD248:DE248"/>
    <mergeCell ref="DF248:DG248"/>
    <mergeCell ref="DH248:DI248"/>
    <mergeCell ref="DJ248:DK248"/>
    <mergeCell ref="DL248:DM248"/>
    <mergeCell ref="DN248:DO248"/>
    <mergeCell ref="DP248:DQ248"/>
    <mergeCell ref="DR248:DS248"/>
    <mergeCell ref="DT248:DU248"/>
    <mergeCell ref="DV248:DW248"/>
    <mergeCell ref="DX248:DY248"/>
    <mergeCell ref="DZ248:EA248"/>
    <mergeCell ref="EB248:EC248"/>
    <mergeCell ref="ED248:EE248"/>
    <mergeCell ref="EF248:EG248"/>
    <mergeCell ref="EH248:EI248"/>
    <mergeCell ref="EJ248:EK248"/>
    <mergeCell ref="EL248:EM248"/>
    <mergeCell ref="EN248:EO248"/>
    <mergeCell ref="EP248:EQ248"/>
    <mergeCell ref="ER248:ES248"/>
    <mergeCell ref="ET248:EU248"/>
    <mergeCell ref="EV248:EW248"/>
    <mergeCell ref="EX248:EY248"/>
    <mergeCell ref="EZ248:FA248"/>
    <mergeCell ref="FB248:FC248"/>
    <mergeCell ref="FD248:FE248"/>
    <mergeCell ref="FF248:FG248"/>
    <mergeCell ref="FH248:FI248"/>
    <mergeCell ref="FJ248:FK248"/>
    <mergeCell ref="FL248:FM248"/>
    <mergeCell ref="FN248:FO248"/>
    <mergeCell ref="FP248:FQ248"/>
    <mergeCell ref="FR248:FS248"/>
    <mergeCell ref="FT248:FU248"/>
    <mergeCell ref="FV248:FW248"/>
    <mergeCell ref="FX248:FY248"/>
    <mergeCell ref="FZ248:GA248"/>
    <mergeCell ref="GB248:GC248"/>
    <mergeCell ref="GD248:GE248"/>
    <mergeCell ref="GF248:GG248"/>
    <mergeCell ref="GH248:GI248"/>
    <mergeCell ref="GJ248:GK248"/>
    <mergeCell ref="GL248:GM248"/>
    <mergeCell ref="GN248:GO248"/>
    <mergeCell ref="GP248:GQ248"/>
    <mergeCell ref="GR248:GS248"/>
    <mergeCell ref="GT248:GU248"/>
    <mergeCell ref="GV248:GW248"/>
    <mergeCell ref="GX248:GY248"/>
    <mergeCell ref="GZ248:HA248"/>
    <mergeCell ref="HB248:HC248"/>
    <mergeCell ref="HD248:HE248"/>
    <mergeCell ref="HF248:HG248"/>
    <mergeCell ref="HH248:HI248"/>
    <mergeCell ref="HJ248:HK248"/>
    <mergeCell ref="L249:M249"/>
    <mergeCell ref="N249:O249"/>
    <mergeCell ref="P249:Q249"/>
    <mergeCell ref="R249:S249"/>
    <mergeCell ref="T249:U249"/>
    <mergeCell ref="V249:W249"/>
    <mergeCell ref="X249:Y249"/>
    <mergeCell ref="Z249:AA249"/>
    <mergeCell ref="AB249:AC249"/>
    <mergeCell ref="AD249:AE249"/>
    <mergeCell ref="AF249:AG249"/>
    <mergeCell ref="AH249:AI249"/>
    <mergeCell ref="AJ249:AK249"/>
    <mergeCell ref="AL249:AM249"/>
    <mergeCell ref="AN249:AO249"/>
    <mergeCell ref="AP249:AQ249"/>
    <mergeCell ref="AR249:AS249"/>
    <mergeCell ref="AT249:AU249"/>
    <mergeCell ref="AV249:AW249"/>
    <mergeCell ref="AX249:AY249"/>
    <mergeCell ref="AZ249:BA249"/>
    <mergeCell ref="BB249:BC249"/>
    <mergeCell ref="BD249:BE249"/>
    <mergeCell ref="BF249:BG249"/>
    <mergeCell ref="BH249:BI249"/>
    <mergeCell ref="BJ249:BK249"/>
    <mergeCell ref="BL249:BM249"/>
    <mergeCell ref="BN249:BO249"/>
    <mergeCell ref="BP249:BQ249"/>
    <mergeCell ref="BR249:BS249"/>
    <mergeCell ref="BT249:BU249"/>
    <mergeCell ref="BV249:BW249"/>
    <mergeCell ref="BX249:BY249"/>
    <mergeCell ref="BZ249:CA249"/>
    <mergeCell ref="CB249:CC249"/>
    <mergeCell ref="CD249:CE249"/>
    <mergeCell ref="CF249:CG249"/>
    <mergeCell ref="CH249:CI249"/>
    <mergeCell ref="CJ249:CK249"/>
    <mergeCell ref="CL249:CM249"/>
    <mergeCell ref="CN249:CO249"/>
    <mergeCell ref="CP249:CQ249"/>
    <mergeCell ref="CR249:CS249"/>
    <mergeCell ref="CT249:CU249"/>
    <mergeCell ref="CV249:CW249"/>
    <mergeCell ref="CX249:CY249"/>
    <mergeCell ref="CZ249:DA249"/>
    <mergeCell ref="DB249:DC249"/>
    <mergeCell ref="DD249:DE249"/>
    <mergeCell ref="DF249:DG249"/>
    <mergeCell ref="DH249:DI249"/>
    <mergeCell ref="DJ249:DK249"/>
    <mergeCell ref="DL249:DM249"/>
    <mergeCell ref="DN249:DO249"/>
    <mergeCell ref="DP249:DQ249"/>
    <mergeCell ref="DR249:DS249"/>
    <mergeCell ref="DT249:DU249"/>
    <mergeCell ref="DV249:DW249"/>
    <mergeCell ref="DX249:DY249"/>
    <mergeCell ref="DZ249:EA249"/>
    <mergeCell ref="EB249:EC249"/>
    <mergeCell ref="ED249:EE249"/>
    <mergeCell ref="EF249:EG249"/>
    <mergeCell ref="EH249:EI249"/>
    <mergeCell ref="EJ249:EK249"/>
    <mergeCell ref="EL249:EM249"/>
    <mergeCell ref="EN249:EO249"/>
    <mergeCell ref="EP249:EQ249"/>
    <mergeCell ref="ER249:ES249"/>
    <mergeCell ref="ET249:EU249"/>
    <mergeCell ref="EV249:EW249"/>
    <mergeCell ref="EX249:EY249"/>
    <mergeCell ref="EZ249:FA249"/>
    <mergeCell ref="FB249:FC249"/>
    <mergeCell ref="FD249:FE249"/>
    <mergeCell ref="FF249:FG249"/>
    <mergeCell ref="FH249:FI249"/>
    <mergeCell ref="FJ249:FK249"/>
    <mergeCell ref="FL249:FM249"/>
    <mergeCell ref="FN249:FO249"/>
    <mergeCell ref="FP249:FQ249"/>
    <mergeCell ref="FR249:FS249"/>
    <mergeCell ref="FT249:FU249"/>
    <mergeCell ref="FV249:FW249"/>
    <mergeCell ref="FX249:FY249"/>
    <mergeCell ref="FZ249:GA249"/>
    <mergeCell ref="GB249:GC249"/>
    <mergeCell ref="GD249:GE249"/>
    <mergeCell ref="GF249:GG249"/>
    <mergeCell ref="GH249:GI249"/>
    <mergeCell ref="GJ249:GK249"/>
    <mergeCell ref="GL249:GM249"/>
    <mergeCell ref="GN249:GO249"/>
    <mergeCell ref="GP249:GQ249"/>
    <mergeCell ref="GR249:GS249"/>
    <mergeCell ref="GT249:GU249"/>
    <mergeCell ref="GV249:GW249"/>
    <mergeCell ref="GX249:GY249"/>
    <mergeCell ref="GZ249:HA249"/>
    <mergeCell ref="HB249:HC249"/>
    <mergeCell ref="HD249:HE249"/>
    <mergeCell ref="HF249:HG249"/>
    <mergeCell ref="HH249:HI249"/>
    <mergeCell ref="HJ249:HK249"/>
    <mergeCell ref="L250:M250"/>
    <mergeCell ref="N250:O250"/>
    <mergeCell ref="P250:Q250"/>
    <mergeCell ref="R250:S250"/>
    <mergeCell ref="T250:U250"/>
    <mergeCell ref="V250:W250"/>
    <mergeCell ref="X250:Y250"/>
    <mergeCell ref="Z250:AA250"/>
    <mergeCell ref="AB250:AC250"/>
    <mergeCell ref="AD250:AE250"/>
    <mergeCell ref="AF250:AG250"/>
    <mergeCell ref="AH250:AI250"/>
    <mergeCell ref="AJ250:AK250"/>
    <mergeCell ref="AL250:AM250"/>
    <mergeCell ref="AN250:AO250"/>
    <mergeCell ref="AP250:AQ250"/>
    <mergeCell ref="AR250:AS250"/>
    <mergeCell ref="CD250:CE250"/>
    <mergeCell ref="CF250:CG250"/>
    <mergeCell ref="CH250:CI250"/>
    <mergeCell ref="CJ250:CK250"/>
    <mergeCell ref="CL250:CM250"/>
    <mergeCell ref="CN250:CO250"/>
    <mergeCell ref="CP250:CQ250"/>
    <mergeCell ref="CR250:CS250"/>
    <mergeCell ref="A251:A258"/>
    <mergeCell ref="B251:B258"/>
    <mergeCell ref="C251:C258"/>
    <mergeCell ref="D251:D258"/>
    <mergeCell ref="E251:E258"/>
    <mergeCell ref="F251:F258"/>
    <mergeCell ref="G251:G258"/>
    <mergeCell ref="I251:I258"/>
    <mergeCell ref="J251:J258"/>
    <mergeCell ref="L251:M251"/>
    <mergeCell ref="N251:O251"/>
    <mergeCell ref="P251:Q251"/>
    <mergeCell ref="R251:S251"/>
    <mergeCell ref="T251:U251"/>
    <mergeCell ref="V251:W251"/>
    <mergeCell ref="X251:Y251"/>
    <mergeCell ref="Z251:AA251"/>
    <mergeCell ref="AB251:AC251"/>
    <mergeCell ref="AD251:AE251"/>
    <mergeCell ref="AF251:AG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BN251:BO251"/>
    <mergeCell ref="BP251:BQ251"/>
    <mergeCell ref="BR251:BS251"/>
    <mergeCell ref="BT251:BU251"/>
    <mergeCell ref="BV251:BW251"/>
    <mergeCell ref="BX251:BY251"/>
    <mergeCell ref="BZ251:CA251"/>
    <mergeCell ref="CB251:CC251"/>
    <mergeCell ref="CD251:CE251"/>
    <mergeCell ref="CF251:CG251"/>
    <mergeCell ref="CH251:CI251"/>
    <mergeCell ref="CJ251:CK251"/>
    <mergeCell ref="CL251:CM251"/>
    <mergeCell ref="CN251:CO251"/>
    <mergeCell ref="CP251:CQ251"/>
    <mergeCell ref="CR251:CS251"/>
    <mergeCell ref="CT251:CU251"/>
    <mergeCell ref="CV251:CW251"/>
    <mergeCell ref="CX251:CY251"/>
    <mergeCell ref="CZ251:DA251"/>
    <mergeCell ref="DB251:DC251"/>
    <mergeCell ref="DD251:DE251"/>
    <mergeCell ref="DF251:DG251"/>
    <mergeCell ref="DH251:DI251"/>
    <mergeCell ref="DJ251:DK251"/>
    <mergeCell ref="DL251:DM251"/>
    <mergeCell ref="DN251:DO251"/>
    <mergeCell ref="DP251:DQ251"/>
    <mergeCell ref="DR251:DS251"/>
    <mergeCell ref="DT251:DU251"/>
    <mergeCell ref="DV251:DW251"/>
    <mergeCell ref="DX251:DY251"/>
    <mergeCell ref="DZ251:EA251"/>
    <mergeCell ref="EB251:EC251"/>
    <mergeCell ref="ED251:EE251"/>
    <mergeCell ref="EF251:EG251"/>
    <mergeCell ref="EH251:EI251"/>
    <mergeCell ref="EJ251:EK251"/>
    <mergeCell ref="EL251:EM251"/>
    <mergeCell ref="EN251:EO251"/>
    <mergeCell ref="EP251:EQ251"/>
    <mergeCell ref="ER251:ES251"/>
    <mergeCell ref="ET251:EU251"/>
    <mergeCell ref="EV251:EW251"/>
    <mergeCell ref="EX251:EY251"/>
    <mergeCell ref="EZ251:FA251"/>
    <mergeCell ref="FB251:FC251"/>
    <mergeCell ref="FD251:FE251"/>
    <mergeCell ref="FF251:FG251"/>
    <mergeCell ref="FH251:FI251"/>
    <mergeCell ref="FJ251:FK251"/>
    <mergeCell ref="FL251:FM251"/>
    <mergeCell ref="FN251:FO251"/>
    <mergeCell ref="FP251:FQ251"/>
    <mergeCell ref="FR251:FS251"/>
    <mergeCell ref="FT251:FU251"/>
    <mergeCell ref="FV251:FW251"/>
    <mergeCell ref="FX251:FY251"/>
    <mergeCell ref="FZ251:GA251"/>
    <mergeCell ref="GB251:GC251"/>
    <mergeCell ref="GD251:GE251"/>
    <mergeCell ref="GF251:GG251"/>
    <mergeCell ref="GH251:GI251"/>
    <mergeCell ref="GJ251:GK251"/>
    <mergeCell ref="GL251:GM251"/>
    <mergeCell ref="GN251:GO251"/>
    <mergeCell ref="GP251:GQ251"/>
    <mergeCell ref="GR251:GS251"/>
    <mergeCell ref="GT251:GU251"/>
    <mergeCell ref="GV251:GW251"/>
    <mergeCell ref="GX251:GY251"/>
    <mergeCell ref="GZ251:HA251"/>
    <mergeCell ref="HB251:HC251"/>
    <mergeCell ref="HD251:HE251"/>
    <mergeCell ref="HF251:HG251"/>
    <mergeCell ref="HH251:HI251"/>
    <mergeCell ref="HJ251:HK251"/>
    <mergeCell ref="L252:M252"/>
    <mergeCell ref="N252:O252"/>
    <mergeCell ref="P252:Q252"/>
    <mergeCell ref="R252:S252"/>
    <mergeCell ref="T252:U252"/>
    <mergeCell ref="V252:W252"/>
    <mergeCell ref="X252:Y252"/>
    <mergeCell ref="Z252:AA252"/>
    <mergeCell ref="AB252:AC252"/>
    <mergeCell ref="AD252:AE252"/>
    <mergeCell ref="AF252:AG252"/>
    <mergeCell ref="AH252:AI252"/>
    <mergeCell ref="AJ252:AK252"/>
    <mergeCell ref="AL252:AM252"/>
    <mergeCell ref="AN252:AO252"/>
    <mergeCell ref="AP252:AQ252"/>
    <mergeCell ref="AR252:AS252"/>
    <mergeCell ref="AT252:AU252"/>
    <mergeCell ref="AV252:AW252"/>
    <mergeCell ref="AX252:AY252"/>
    <mergeCell ref="AZ252:BA252"/>
    <mergeCell ref="BB252:BC252"/>
    <mergeCell ref="BD252:BE252"/>
    <mergeCell ref="BF252:BG252"/>
    <mergeCell ref="BH252:BI252"/>
    <mergeCell ref="BJ252:BK252"/>
    <mergeCell ref="BL252:BM252"/>
    <mergeCell ref="BN252:BO252"/>
    <mergeCell ref="BP252:BQ252"/>
    <mergeCell ref="BR252:BS252"/>
    <mergeCell ref="BT252:BU252"/>
    <mergeCell ref="BV252:BW252"/>
    <mergeCell ref="BX252:BY252"/>
    <mergeCell ref="BZ252:CA252"/>
    <mergeCell ref="CB252:CC252"/>
    <mergeCell ref="CD252:CE252"/>
    <mergeCell ref="CF252:CG252"/>
    <mergeCell ref="CH252:CI252"/>
    <mergeCell ref="CJ252:CK252"/>
    <mergeCell ref="CL252:CM252"/>
    <mergeCell ref="CN252:CO252"/>
    <mergeCell ref="CP252:CQ252"/>
    <mergeCell ref="CR252:CS252"/>
    <mergeCell ref="CT252:CU252"/>
    <mergeCell ref="CV252:CW252"/>
    <mergeCell ref="CX252:CY252"/>
    <mergeCell ref="CZ252:DA252"/>
    <mergeCell ref="DB252:DC252"/>
    <mergeCell ref="DD252:DE252"/>
    <mergeCell ref="DF252:DG252"/>
    <mergeCell ref="DH252:DI252"/>
    <mergeCell ref="DJ252:DK252"/>
    <mergeCell ref="DL252:DM252"/>
    <mergeCell ref="DN252:DO252"/>
    <mergeCell ref="DP252:DQ252"/>
    <mergeCell ref="DR252:DS252"/>
    <mergeCell ref="DT252:DU252"/>
    <mergeCell ref="DV252:DW252"/>
    <mergeCell ref="DX252:DY252"/>
    <mergeCell ref="DZ252:EA252"/>
    <mergeCell ref="EB252:EC252"/>
    <mergeCell ref="ED252:EE252"/>
    <mergeCell ref="EF252:EG252"/>
    <mergeCell ref="EH252:EI252"/>
    <mergeCell ref="EJ252:EK252"/>
    <mergeCell ref="EL252:EM252"/>
    <mergeCell ref="EN252:EO252"/>
    <mergeCell ref="EP252:EQ252"/>
    <mergeCell ref="ER252:ES252"/>
    <mergeCell ref="ET252:EU252"/>
    <mergeCell ref="EV252:EW252"/>
    <mergeCell ref="EX252:EY252"/>
    <mergeCell ref="EZ252:FA252"/>
    <mergeCell ref="FB252:FC252"/>
    <mergeCell ref="FD252:FE252"/>
    <mergeCell ref="FF252:FG252"/>
    <mergeCell ref="FH252:FI252"/>
    <mergeCell ref="FJ252:FK252"/>
    <mergeCell ref="FL252:FM252"/>
    <mergeCell ref="FN252:FO252"/>
    <mergeCell ref="FP252:FQ252"/>
    <mergeCell ref="FR252:FS252"/>
    <mergeCell ref="FT252:FU252"/>
    <mergeCell ref="FV252:FW252"/>
    <mergeCell ref="FX252:FY252"/>
    <mergeCell ref="FZ252:GA252"/>
    <mergeCell ref="GB252:GC252"/>
    <mergeCell ref="GD252:GE252"/>
    <mergeCell ref="GF252:GG252"/>
    <mergeCell ref="GH252:GI252"/>
    <mergeCell ref="GJ252:GK252"/>
    <mergeCell ref="GL252:GM252"/>
    <mergeCell ref="GN252:GO252"/>
    <mergeCell ref="GP252:GQ252"/>
    <mergeCell ref="GR252:GS252"/>
    <mergeCell ref="GT252:GU252"/>
    <mergeCell ref="GV252:GW252"/>
    <mergeCell ref="GX252:GY252"/>
    <mergeCell ref="GZ252:HA252"/>
    <mergeCell ref="HB252:HC252"/>
    <mergeCell ref="HD252:HE252"/>
    <mergeCell ref="HF252:HG252"/>
    <mergeCell ref="HH252:HI252"/>
    <mergeCell ref="HJ252:HK252"/>
    <mergeCell ref="L253:M253"/>
    <mergeCell ref="N253:O253"/>
    <mergeCell ref="P253:Q253"/>
    <mergeCell ref="R253:S253"/>
    <mergeCell ref="T253:U253"/>
    <mergeCell ref="V253:W253"/>
    <mergeCell ref="X253:Y253"/>
    <mergeCell ref="Z253:AA253"/>
    <mergeCell ref="AB253:AC253"/>
    <mergeCell ref="AD253:AE253"/>
    <mergeCell ref="AF253:AG253"/>
    <mergeCell ref="AH253:AI253"/>
    <mergeCell ref="AJ253:AK253"/>
    <mergeCell ref="AL253:AM253"/>
    <mergeCell ref="AN253:AO253"/>
    <mergeCell ref="AP253:AQ253"/>
    <mergeCell ref="AR253:AS253"/>
    <mergeCell ref="AT253:AU253"/>
    <mergeCell ref="AV253:AW253"/>
    <mergeCell ref="AX253:AY253"/>
    <mergeCell ref="AZ253:BA253"/>
    <mergeCell ref="BB253:BC253"/>
    <mergeCell ref="BD253:BE253"/>
    <mergeCell ref="BF253:BG253"/>
    <mergeCell ref="BH253:BI253"/>
    <mergeCell ref="BJ253:BK253"/>
    <mergeCell ref="BL253:BM253"/>
    <mergeCell ref="BN253:BO253"/>
    <mergeCell ref="BP253:BQ253"/>
    <mergeCell ref="BR253:BS253"/>
    <mergeCell ref="BT253:BU253"/>
    <mergeCell ref="BV253:BW253"/>
    <mergeCell ref="BX253:BY253"/>
    <mergeCell ref="BZ253:CA253"/>
    <mergeCell ref="CB253:CC253"/>
    <mergeCell ref="CD253:CE253"/>
    <mergeCell ref="CF253:CG253"/>
    <mergeCell ref="CH253:CI253"/>
    <mergeCell ref="CJ253:CK253"/>
    <mergeCell ref="CL253:CM253"/>
    <mergeCell ref="CN253:CO253"/>
    <mergeCell ref="CP253:CQ253"/>
    <mergeCell ref="CR253:CS253"/>
    <mergeCell ref="CT253:CU253"/>
    <mergeCell ref="CV253:CW253"/>
    <mergeCell ref="CX253:CY253"/>
    <mergeCell ref="CZ253:DA253"/>
    <mergeCell ref="DB253:DC253"/>
    <mergeCell ref="DD253:DE253"/>
    <mergeCell ref="DF253:DG253"/>
    <mergeCell ref="DH253:DI253"/>
    <mergeCell ref="DJ253:DK253"/>
    <mergeCell ref="DL253:DM253"/>
    <mergeCell ref="DN253:DO253"/>
    <mergeCell ref="DP253:DQ253"/>
    <mergeCell ref="DR253:DS253"/>
    <mergeCell ref="DT253:DU253"/>
    <mergeCell ref="DV253:DW253"/>
    <mergeCell ref="DX253:DY253"/>
    <mergeCell ref="DZ253:EA253"/>
    <mergeCell ref="EB253:EC253"/>
    <mergeCell ref="ED253:EE253"/>
    <mergeCell ref="EF253:EG253"/>
    <mergeCell ref="EH253:EI253"/>
    <mergeCell ref="EJ253:EK253"/>
    <mergeCell ref="EL253:EM253"/>
    <mergeCell ref="EN253:EO253"/>
    <mergeCell ref="EP253:EQ253"/>
    <mergeCell ref="ER253:ES253"/>
    <mergeCell ref="ET253:EU253"/>
    <mergeCell ref="EV253:EW253"/>
    <mergeCell ref="EX253:EY253"/>
    <mergeCell ref="EZ253:FA253"/>
    <mergeCell ref="FB253:FC253"/>
    <mergeCell ref="FD253:FE253"/>
    <mergeCell ref="FF253:FG253"/>
    <mergeCell ref="FH253:FI253"/>
    <mergeCell ref="FJ253:FK253"/>
    <mergeCell ref="FL253:FM253"/>
    <mergeCell ref="FN253:FO253"/>
    <mergeCell ref="FP253:FQ253"/>
    <mergeCell ref="FR253:FS253"/>
    <mergeCell ref="FT253:FU253"/>
    <mergeCell ref="FV253:FW253"/>
    <mergeCell ref="FX253:FY253"/>
    <mergeCell ref="FZ253:GA253"/>
    <mergeCell ref="GB253:GC253"/>
    <mergeCell ref="GD253:GE253"/>
    <mergeCell ref="GF253:GG253"/>
    <mergeCell ref="GH253:GI253"/>
    <mergeCell ref="GJ253:GK253"/>
    <mergeCell ref="GL253:GM253"/>
    <mergeCell ref="GN253:GO253"/>
    <mergeCell ref="GP253:GQ253"/>
    <mergeCell ref="GR253:GS253"/>
    <mergeCell ref="GT253:GU253"/>
    <mergeCell ref="GV253:GW253"/>
    <mergeCell ref="GX253:GY253"/>
    <mergeCell ref="GZ253:HA253"/>
    <mergeCell ref="HB253:HC253"/>
    <mergeCell ref="HD253:HE253"/>
    <mergeCell ref="HF253:HG253"/>
    <mergeCell ref="HH253:HI253"/>
    <mergeCell ref="HJ253:HK253"/>
    <mergeCell ref="L254:M254"/>
    <mergeCell ref="N254:O254"/>
    <mergeCell ref="P254:Q254"/>
    <mergeCell ref="R254:S254"/>
    <mergeCell ref="T254:U254"/>
    <mergeCell ref="V254:W254"/>
    <mergeCell ref="X254:Y254"/>
    <mergeCell ref="Z254:AA254"/>
    <mergeCell ref="AB254:AC254"/>
    <mergeCell ref="AD254:AE254"/>
    <mergeCell ref="AF254:AG254"/>
    <mergeCell ref="AH254:AI254"/>
    <mergeCell ref="AJ254:AK254"/>
    <mergeCell ref="AL254:AM254"/>
    <mergeCell ref="AN254:AO254"/>
    <mergeCell ref="AP254:AQ254"/>
    <mergeCell ref="AR254:AS254"/>
    <mergeCell ref="AT254:AU254"/>
    <mergeCell ref="AV254:AW254"/>
    <mergeCell ref="AX254:AY254"/>
    <mergeCell ref="AZ254:BA254"/>
    <mergeCell ref="BB254:BC254"/>
    <mergeCell ref="BD254:BE254"/>
    <mergeCell ref="BF254:BG254"/>
    <mergeCell ref="BH254:BI254"/>
    <mergeCell ref="BJ254:BK254"/>
    <mergeCell ref="BL254:BM254"/>
    <mergeCell ref="BN254:BO254"/>
    <mergeCell ref="BP254:BQ254"/>
    <mergeCell ref="BR254:BS254"/>
    <mergeCell ref="BT254:BU254"/>
    <mergeCell ref="BV254:BW254"/>
    <mergeCell ref="BX254:BY254"/>
    <mergeCell ref="BZ254:CA254"/>
    <mergeCell ref="CB254:CC254"/>
    <mergeCell ref="CD254:CE254"/>
    <mergeCell ref="CF254:CG254"/>
    <mergeCell ref="CH254:CI254"/>
    <mergeCell ref="CJ254:CK254"/>
    <mergeCell ref="CL254:CM254"/>
    <mergeCell ref="CN254:CO254"/>
    <mergeCell ref="CP254:CQ254"/>
    <mergeCell ref="CR254:CS254"/>
    <mergeCell ref="CT254:CU254"/>
    <mergeCell ref="CV254:CW254"/>
    <mergeCell ref="CX254:CY254"/>
    <mergeCell ref="CZ254:DA254"/>
    <mergeCell ref="DB254:DC254"/>
    <mergeCell ref="DD254:DE254"/>
    <mergeCell ref="DF254:DG254"/>
    <mergeCell ref="DH254:DI254"/>
    <mergeCell ref="DJ254:DK254"/>
    <mergeCell ref="DL254:DM254"/>
    <mergeCell ref="DN254:DO254"/>
    <mergeCell ref="DP254:DQ254"/>
    <mergeCell ref="DR254:DS254"/>
    <mergeCell ref="DT254:DU254"/>
    <mergeCell ref="DV254:DW254"/>
    <mergeCell ref="DX254:DY254"/>
    <mergeCell ref="DZ254:EA254"/>
    <mergeCell ref="EB254:EC254"/>
    <mergeCell ref="ED254:EE254"/>
    <mergeCell ref="EF254:EG254"/>
    <mergeCell ref="EH254:EI254"/>
    <mergeCell ref="EJ254:EK254"/>
    <mergeCell ref="EL254:EM254"/>
    <mergeCell ref="EN254:EO254"/>
    <mergeCell ref="EP254:EQ254"/>
    <mergeCell ref="ER254:ES254"/>
    <mergeCell ref="ET254:EU254"/>
    <mergeCell ref="EV254:EW254"/>
    <mergeCell ref="EX254:EY254"/>
    <mergeCell ref="EZ254:FA254"/>
    <mergeCell ref="FB254:FC254"/>
    <mergeCell ref="FD254:FE254"/>
    <mergeCell ref="FF254:FG254"/>
    <mergeCell ref="FH254:FI254"/>
    <mergeCell ref="FJ254:FK254"/>
    <mergeCell ref="FL254:FM254"/>
    <mergeCell ref="FN254:FO254"/>
    <mergeCell ref="FP254:FQ254"/>
    <mergeCell ref="FR254:FS254"/>
    <mergeCell ref="FT254:FU254"/>
    <mergeCell ref="FV254:FW254"/>
    <mergeCell ref="FX254:FY254"/>
    <mergeCell ref="FZ254:GA254"/>
    <mergeCell ref="GB254:GC254"/>
    <mergeCell ref="GD254:GE254"/>
    <mergeCell ref="GF254:GG254"/>
    <mergeCell ref="GH254:GI254"/>
    <mergeCell ref="GJ254:GK254"/>
    <mergeCell ref="GL254:GM254"/>
    <mergeCell ref="GN254:GO254"/>
    <mergeCell ref="GP254:GQ254"/>
    <mergeCell ref="GR254:GS254"/>
    <mergeCell ref="GT254:GU254"/>
    <mergeCell ref="GV254:GW254"/>
    <mergeCell ref="GX254:GY254"/>
    <mergeCell ref="GZ254:HA254"/>
    <mergeCell ref="HB254:HC254"/>
    <mergeCell ref="HD254:HE254"/>
    <mergeCell ref="HF254:HG254"/>
    <mergeCell ref="HH254:HI254"/>
    <mergeCell ref="HJ254:HK254"/>
    <mergeCell ref="L255:M255"/>
    <mergeCell ref="N255:O255"/>
    <mergeCell ref="P255:Q255"/>
    <mergeCell ref="R255:S255"/>
    <mergeCell ref="T255:U255"/>
    <mergeCell ref="V255:W255"/>
    <mergeCell ref="X255:Y255"/>
    <mergeCell ref="Z255:AA255"/>
    <mergeCell ref="AB255:AC255"/>
    <mergeCell ref="AD255:AE255"/>
    <mergeCell ref="AF255:AG255"/>
    <mergeCell ref="AH255:AI255"/>
    <mergeCell ref="AJ255:AK255"/>
    <mergeCell ref="AL255:AM255"/>
    <mergeCell ref="AN255:AO255"/>
    <mergeCell ref="AP255:AQ255"/>
    <mergeCell ref="AR255:AS255"/>
    <mergeCell ref="AT255:AU255"/>
    <mergeCell ref="AV255:AW255"/>
    <mergeCell ref="AX255:AY255"/>
    <mergeCell ref="AZ255:BA255"/>
    <mergeCell ref="BB255:BC255"/>
    <mergeCell ref="BD255:BE255"/>
    <mergeCell ref="BF255:BG255"/>
    <mergeCell ref="BH255:BI255"/>
    <mergeCell ref="BJ255:BK255"/>
    <mergeCell ref="BL255:BM255"/>
    <mergeCell ref="BN255:BO255"/>
    <mergeCell ref="BP255:BQ255"/>
    <mergeCell ref="BR255:BS255"/>
    <mergeCell ref="BT255:BU255"/>
    <mergeCell ref="BV255:BW255"/>
    <mergeCell ref="BX255:BY255"/>
    <mergeCell ref="BZ255:CA255"/>
    <mergeCell ref="CB255:CC255"/>
    <mergeCell ref="CD255:CE255"/>
    <mergeCell ref="CF255:CG255"/>
    <mergeCell ref="CH255:CI255"/>
    <mergeCell ref="CJ255:CK255"/>
    <mergeCell ref="CL255:CM255"/>
    <mergeCell ref="CN255:CO255"/>
    <mergeCell ref="CP255:CQ255"/>
    <mergeCell ref="CR255:CS255"/>
    <mergeCell ref="CT255:CU255"/>
    <mergeCell ref="CV255:CW255"/>
    <mergeCell ref="CX255:CY255"/>
    <mergeCell ref="CZ255:DA255"/>
    <mergeCell ref="DB255:DC255"/>
    <mergeCell ref="DD255:DE255"/>
    <mergeCell ref="DF255:DG255"/>
    <mergeCell ref="DH255:DI255"/>
    <mergeCell ref="DJ255:DK255"/>
    <mergeCell ref="DL255:DM255"/>
    <mergeCell ref="DN255:DO255"/>
    <mergeCell ref="DP255:DQ255"/>
    <mergeCell ref="DR255:DS255"/>
    <mergeCell ref="DT255:DU255"/>
    <mergeCell ref="DV255:DW255"/>
    <mergeCell ref="DX255:DY255"/>
    <mergeCell ref="DZ255:EA255"/>
    <mergeCell ref="EB255:EC255"/>
    <mergeCell ref="ED255:EE255"/>
    <mergeCell ref="EF255:EG255"/>
    <mergeCell ref="EH255:EI255"/>
    <mergeCell ref="EJ255:EK255"/>
    <mergeCell ref="EL255:EM255"/>
    <mergeCell ref="EN255:EO255"/>
    <mergeCell ref="EP255:EQ255"/>
    <mergeCell ref="ER255:ES255"/>
    <mergeCell ref="ET255:EU255"/>
    <mergeCell ref="EV255:EW255"/>
    <mergeCell ref="EX255:EY255"/>
    <mergeCell ref="EZ255:FA255"/>
    <mergeCell ref="FB255:FC255"/>
    <mergeCell ref="FD255:FE255"/>
    <mergeCell ref="FF255:FG255"/>
    <mergeCell ref="FH255:FI255"/>
    <mergeCell ref="FJ255:FK255"/>
    <mergeCell ref="FL255:FM255"/>
    <mergeCell ref="FN255:FO255"/>
    <mergeCell ref="FP255:FQ255"/>
    <mergeCell ref="FR255:FS255"/>
    <mergeCell ref="FT255:FU255"/>
    <mergeCell ref="FV255:FW255"/>
    <mergeCell ref="FX255:FY255"/>
    <mergeCell ref="FZ255:GA255"/>
    <mergeCell ref="GB255:GC255"/>
    <mergeCell ref="GD255:GE255"/>
    <mergeCell ref="GF255:GG255"/>
    <mergeCell ref="GH255:GI255"/>
    <mergeCell ref="GJ255:GK255"/>
    <mergeCell ref="GL255:GM255"/>
    <mergeCell ref="GN255:GO255"/>
    <mergeCell ref="GP255:GQ255"/>
    <mergeCell ref="GR255:GS255"/>
    <mergeCell ref="GT255:GU255"/>
    <mergeCell ref="GV255:GW255"/>
    <mergeCell ref="GX255:GY255"/>
    <mergeCell ref="GZ255:HA255"/>
    <mergeCell ref="HB255:HC255"/>
    <mergeCell ref="HD255:HE255"/>
    <mergeCell ref="HF255:HG255"/>
    <mergeCell ref="HH255:HI255"/>
    <mergeCell ref="HJ255:HK255"/>
    <mergeCell ref="L256:M256"/>
    <mergeCell ref="N256:O256"/>
    <mergeCell ref="P256:Q256"/>
    <mergeCell ref="R256:S256"/>
    <mergeCell ref="T256:U256"/>
    <mergeCell ref="V256:W256"/>
    <mergeCell ref="X256:Y256"/>
    <mergeCell ref="Z256:AA256"/>
    <mergeCell ref="AB256:AC256"/>
    <mergeCell ref="AD256:AE256"/>
    <mergeCell ref="AF256:AG256"/>
    <mergeCell ref="AH256:AI256"/>
    <mergeCell ref="AJ256:AK256"/>
    <mergeCell ref="AL256:AM256"/>
    <mergeCell ref="AN256:AO256"/>
    <mergeCell ref="AP256:AQ256"/>
    <mergeCell ref="AR256:AS256"/>
    <mergeCell ref="AT256:AU256"/>
    <mergeCell ref="AV256:AW256"/>
    <mergeCell ref="AX256:AY256"/>
    <mergeCell ref="AZ256:BA256"/>
    <mergeCell ref="BB256:BC256"/>
    <mergeCell ref="BD256:BE256"/>
    <mergeCell ref="BF256:BG256"/>
    <mergeCell ref="BH256:BI256"/>
    <mergeCell ref="BJ256:BK256"/>
    <mergeCell ref="BL256:BM256"/>
    <mergeCell ref="BN256:BO256"/>
    <mergeCell ref="BP256:BQ256"/>
    <mergeCell ref="BR256:BS256"/>
    <mergeCell ref="BT256:BU256"/>
    <mergeCell ref="BV256:BW256"/>
    <mergeCell ref="BX256:BY256"/>
    <mergeCell ref="BZ256:CA256"/>
    <mergeCell ref="CB256:CC256"/>
    <mergeCell ref="CD256:CE256"/>
    <mergeCell ref="CF256:CG256"/>
    <mergeCell ref="CH256:CI256"/>
    <mergeCell ref="CJ256:CK256"/>
    <mergeCell ref="CL256:CM256"/>
    <mergeCell ref="CN256:CO256"/>
    <mergeCell ref="CP256:CQ256"/>
    <mergeCell ref="CR256:CS256"/>
    <mergeCell ref="CT256:CU256"/>
    <mergeCell ref="CV256:CW256"/>
    <mergeCell ref="CX256:CY256"/>
    <mergeCell ref="CZ256:DA256"/>
    <mergeCell ref="DB256:DC256"/>
    <mergeCell ref="DD256:DE256"/>
    <mergeCell ref="DF256:DG256"/>
    <mergeCell ref="DH256:DI256"/>
    <mergeCell ref="DJ256:DK256"/>
    <mergeCell ref="DL256:DM256"/>
    <mergeCell ref="DN256:DO256"/>
    <mergeCell ref="DP256:DQ256"/>
    <mergeCell ref="DR256:DS256"/>
    <mergeCell ref="DT256:DU256"/>
    <mergeCell ref="DV256:DW256"/>
    <mergeCell ref="DX256:DY256"/>
    <mergeCell ref="DZ256:EA256"/>
    <mergeCell ref="EB256:EC256"/>
    <mergeCell ref="ED256:EE256"/>
    <mergeCell ref="EF256:EG256"/>
    <mergeCell ref="EH256:EI256"/>
    <mergeCell ref="EJ256:EK256"/>
    <mergeCell ref="EL256:EM256"/>
    <mergeCell ref="EN256:EO256"/>
    <mergeCell ref="EP256:EQ256"/>
    <mergeCell ref="ER256:ES256"/>
    <mergeCell ref="ET256:EU256"/>
    <mergeCell ref="EV256:EW256"/>
    <mergeCell ref="EX256:EY256"/>
    <mergeCell ref="EZ256:FA256"/>
    <mergeCell ref="FB256:FC256"/>
    <mergeCell ref="FD256:FE256"/>
    <mergeCell ref="FF256:FG256"/>
    <mergeCell ref="FH256:FI256"/>
    <mergeCell ref="FJ256:FK256"/>
    <mergeCell ref="FL256:FM256"/>
    <mergeCell ref="FN256:FO256"/>
    <mergeCell ref="FP256:FQ256"/>
    <mergeCell ref="FR256:FS256"/>
    <mergeCell ref="FT256:FU256"/>
    <mergeCell ref="FV256:FW256"/>
    <mergeCell ref="FX256:FY256"/>
    <mergeCell ref="FZ256:GA256"/>
    <mergeCell ref="GB256:GC256"/>
    <mergeCell ref="GD256:GE256"/>
    <mergeCell ref="GF256:GG256"/>
    <mergeCell ref="GH256:GI256"/>
    <mergeCell ref="GJ256:GK256"/>
    <mergeCell ref="GL256:GM256"/>
    <mergeCell ref="GN256:GO256"/>
    <mergeCell ref="GP256:GQ256"/>
    <mergeCell ref="GR256:GS256"/>
    <mergeCell ref="GT256:GU256"/>
    <mergeCell ref="GV256:GW256"/>
    <mergeCell ref="GX256:GY256"/>
    <mergeCell ref="GZ256:HA256"/>
    <mergeCell ref="HB256:HC256"/>
    <mergeCell ref="HD256:HE256"/>
    <mergeCell ref="HF256:HG256"/>
    <mergeCell ref="HH256:HI256"/>
    <mergeCell ref="HJ256:HK256"/>
    <mergeCell ref="L257:M257"/>
    <mergeCell ref="N257:O257"/>
    <mergeCell ref="P257:Q257"/>
    <mergeCell ref="R257:S257"/>
    <mergeCell ref="T257:U257"/>
    <mergeCell ref="V257:W257"/>
    <mergeCell ref="X257:Y257"/>
    <mergeCell ref="Z257:AA257"/>
    <mergeCell ref="AB257:AC257"/>
    <mergeCell ref="AD257:AE257"/>
    <mergeCell ref="AF257:AG257"/>
    <mergeCell ref="AH257:AI257"/>
    <mergeCell ref="AJ257:AK257"/>
    <mergeCell ref="AL257:AM257"/>
    <mergeCell ref="AN257:AO257"/>
    <mergeCell ref="AP257:AQ257"/>
    <mergeCell ref="AR257:AS257"/>
    <mergeCell ref="AT257:AU257"/>
    <mergeCell ref="AV257:AW257"/>
    <mergeCell ref="AX257:AY257"/>
    <mergeCell ref="AZ257:BA257"/>
    <mergeCell ref="BB257:BC257"/>
    <mergeCell ref="BD257:BE257"/>
    <mergeCell ref="BF257:BG257"/>
    <mergeCell ref="BH257:BI257"/>
    <mergeCell ref="BJ257:BK257"/>
    <mergeCell ref="BL257:BM257"/>
    <mergeCell ref="BN257:BO257"/>
    <mergeCell ref="BP257:BQ257"/>
    <mergeCell ref="BR257:BS257"/>
    <mergeCell ref="BT257:BU257"/>
    <mergeCell ref="BV257:BW257"/>
    <mergeCell ref="BX257:BY257"/>
    <mergeCell ref="BZ257:CA257"/>
    <mergeCell ref="CB257:CC257"/>
    <mergeCell ref="CD257:CE257"/>
    <mergeCell ref="CF257:CG257"/>
    <mergeCell ref="CH257:CI257"/>
    <mergeCell ref="CJ257:CK257"/>
    <mergeCell ref="CL257:CM257"/>
    <mergeCell ref="CN257:CO257"/>
    <mergeCell ref="CP257:CQ257"/>
    <mergeCell ref="CR257:CS257"/>
    <mergeCell ref="CT257:CU257"/>
    <mergeCell ref="CV257:CW257"/>
    <mergeCell ref="CX257:CY257"/>
    <mergeCell ref="CZ257:DA257"/>
    <mergeCell ref="DB257:DC257"/>
    <mergeCell ref="DD257:DE257"/>
    <mergeCell ref="DF257:DG257"/>
    <mergeCell ref="DH257:DI257"/>
    <mergeCell ref="DJ257:DK257"/>
    <mergeCell ref="DL257:DM257"/>
    <mergeCell ref="DN257:DO257"/>
    <mergeCell ref="DP257:DQ257"/>
    <mergeCell ref="DR257:DS257"/>
    <mergeCell ref="DT257:DU257"/>
    <mergeCell ref="DV257:DW257"/>
    <mergeCell ref="DX257:DY257"/>
    <mergeCell ref="DZ257:EA257"/>
    <mergeCell ref="EB257:EC257"/>
    <mergeCell ref="ED257:EE257"/>
    <mergeCell ref="EF257:EG257"/>
    <mergeCell ref="EH257:EI257"/>
    <mergeCell ref="EJ257:EK257"/>
    <mergeCell ref="EL257:EM257"/>
    <mergeCell ref="EN257:EO257"/>
    <mergeCell ref="EP257:EQ257"/>
    <mergeCell ref="ER257:ES257"/>
    <mergeCell ref="ET257:EU257"/>
    <mergeCell ref="EV257:EW257"/>
    <mergeCell ref="EX257:EY257"/>
    <mergeCell ref="EZ257:FA257"/>
    <mergeCell ref="FB257:FC257"/>
    <mergeCell ref="FD257:FE257"/>
    <mergeCell ref="FF257:FG257"/>
    <mergeCell ref="FH257:FI257"/>
    <mergeCell ref="FJ257:FK257"/>
    <mergeCell ref="FL257:FM257"/>
    <mergeCell ref="FN257:FO257"/>
    <mergeCell ref="FP257:FQ257"/>
    <mergeCell ref="FR257:FS257"/>
    <mergeCell ref="FT257:FU257"/>
    <mergeCell ref="FV257:FW257"/>
    <mergeCell ref="FX257:FY257"/>
    <mergeCell ref="FZ257:GA257"/>
    <mergeCell ref="GB257:GC257"/>
    <mergeCell ref="GD257:GE257"/>
    <mergeCell ref="GF257:GG257"/>
    <mergeCell ref="GH257:GI257"/>
    <mergeCell ref="GJ257:GK257"/>
    <mergeCell ref="GL257:GM257"/>
    <mergeCell ref="GN257:GO257"/>
    <mergeCell ref="GP257:GQ257"/>
    <mergeCell ref="GR257:GS257"/>
    <mergeCell ref="GT257:GU257"/>
    <mergeCell ref="GV257:GW257"/>
    <mergeCell ref="GX257:GY257"/>
    <mergeCell ref="GZ257:HA257"/>
    <mergeCell ref="HB257:HC257"/>
    <mergeCell ref="HD257:HE257"/>
    <mergeCell ref="HF257:HG257"/>
    <mergeCell ref="HH257:HI257"/>
    <mergeCell ref="HJ257:HK257"/>
    <mergeCell ref="L258:M258"/>
    <mergeCell ref="N258:O258"/>
    <mergeCell ref="P258:Q258"/>
    <mergeCell ref="R258:S258"/>
    <mergeCell ref="T258:U258"/>
    <mergeCell ref="V258:W258"/>
    <mergeCell ref="X258:Y258"/>
    <mergeCell ref="Z258:AA258"/>
    <mergeCell ref="AB258:AC258"/>
    <mergeCell ref="AD258:AE258"/>
    <mergeCell ref="AF258:AG258"/>
    <mergeCell ref="AH258:AI258"/>
    <mergeCell ref="AJ258:AK258"/>
    <mergeCell ref="AL258:AM258"/>
    <mergeCell ref="AN258:AO258"/>
    <mergeCell ref="AP258:AQ258"/>
    <mergeCell ref="AR258:AS258"/>
    <mergeCell ref="AT258:AU258"/>
    <mergeCell ref="AV258:AW258"/>
    <mergeCell ref="AX258:AY258"/>
    <mergeCell ref="AZ258:BA258"/>
    <mergeCell ref="BB258:BC258"/>
    <mergeCell ref="BD258:BE258"/>
    <mergeCell ref="BF258:BG258"/>
    <mergeCell ref="BH258:BI258"/>
    <mergeCell ref="BJ258:BK258"/>
    <mergeCell ref="BL258:BM258"/>
    <mergeCell ref="BN258:BO258"/>
    <mergeCell ref="BP258:BQ258"/>
    <mergeCell ref="BR258:BS258"/>
    <mergeCell ref="BT258:BU258"/>
    <mergeCell ref="BV258:BW258"/>
    <mergeCell ref="BX258:BY258"/>
    <mergeCell ref="BZ258:CA258"/>
    <mergeCell ref="CB258:CC258"/>
    <mergeCell ref="CD258:CE258"/>
    <mergeCell ref="CF258:CG258"/>
    <mergeCell ref="CH258:CI258"/>
    <mergeCell ref="CJ258:CK258"/>
    <mergeCell ref="CL258:CM258"/>
    <mergeCell ref="CN258:CO258"/>
    <mergeCell ref="CP258:CQ258"/>
    <mergeCell ref="CR258:CS258"/>
    <mergeCell ref="CT258:CU258"/>
    <mergeCell ref="CV258:CW258"/>
    <mergeCell ref="CX258:CY258"/>
    <mergeCell ref="CZ258:DA258"/>
    <mergeCell ref="DB258:DC258"/>
    <mergeCell ref="DD258:DE258"/>
    <mergeCell ref="DF258:DG258"/>
    <mergeCell ref="DH258:DI258"/>
    <mergeCell ref="DJ258:DK258"/>
    <mergeCell ref="DL258:DM258"/>
    <mergeCell ref="DN258:DO258"/>
    <mergeCell ref="DP258:DQ258"/>
    <mergeCell ref="DR258:DS258"/>
    <mergeCell ref="DT258:DU258"/>
    <mergeCell ref="DV258:DW258"/>
    <mergeCell ref="DX258:DY258"/>
    <mergeCell ref="DZ258:EA258"/>
    <mergeCell ref="EB258:EC258"/>
    <mergeCell ref="ED258:EE258"/>
    <mergeCell ref="EF258:EG258"/>
    <mergeCell ref="EH258:EI258"/>
    <mergeCell ref="EJ258:EK258"/>
    <mergeCell ref="EL258:EM258"/>
    <mergeCell ref="EN258:EO258"/>
    <mergeCell ref="EP258:EQ258"/>
    <mergeCell ref="ER258:ES258"/>
    <mergeCell ref="ET258:EU258"/>
    <mergeCell ref="EV258:EW258"/>
    <mergeCell ref="EX258:EY258"/>
    <mergeCell ref="EZ258:FA258"/>
    <mergeCell ref="FB258:FC258"/>
    <mergeCell ref="FD258:FE258"/>
    <mergeCell ref="FF258:FG258"/>
    <mergeCell ref="FH258:FI258"/>
    <mergeCell ref="FJ258:FK258"/>
    <mergeCell ref="FL258:FM258"/>
    <mergeCell ref="FN258:FO258"/>
    <mergeCell ref="FP258:FQ258"/>
    <mergeCell ref="FR258:FS258"/>
    <mergeCell ref="FT258:FU258"/>
    <mergeCell ref="FV258:FW258"/>
    <mergeCell ref="FX258:FY258"/>
    <mergeCell ref="FZ258:GA258"/>
    <mergeCell ref="GB258:GC258"/>
    <mergeCell ref="GD258:GE258"/>
    <mergeCell ref="GF258:GG258"/>
    <mergeCell ref="GH258:GI258"/>
    <mergeCell ref="GJ258:GK258"/>
    <mergeCell ref="GL258:GM258"/>
    <mergeCell ref="GN258:GO258"/>
    <mergeCell ref="GP258:GQ258"/>
    <mergeCell ref="GR258:GS258"/>
    <mergeCell ref="GT258:GU258"/>
    <mergeCell ref="GV258:GW258"/>
    <mergeCell ref="GX258:GY258"/>
    <mergeCell ref="GZ258:HA258"/>
    <mergeCell ref="HB258:HC258"/>
    <mergeCell ref="HD258:HE258"/>
    <mergeCell ref="HF258:HG258"/>
    <mergeCell ref="HH258:HI258"/>
    <mergeCell ref="HJ258:HK258"/>
    <mergeCell ref="L259:M259"/>
    <mergeCell ref="N259:O259"/>
    <mergeCell ref="P259:Q259"/>
    <mergeCell ref="R259:S259"/>
    <mergeCell ref="T259:U259"/>
    <mergeCell ref="V259:W259"/>
    <mergeCell ref="X259:Y259"/>
    <mergeCell ref="Z259:AA259"/>
    <mergeCell ref="AB259:AC259"/>
    <mergeCell ref="AD259:AE259"/>
    <mergeCell ref="AF259:AG259"/>
    <mergeCell ref="AH259:AI259"/>
    <mergeCell ref="AJ259:AK259"/>
    <mergeCell ref="AL259:AM259"/>
    <mergeCell ref="AN259:AO259"/>
    <mergeCell ref="AP259:AQ259"/>
    <mergeCell ref="AR259:AS259"/>
    <mergeCell ref="CD259:CE259"/>
    <mergeCell ref="CF259:CG259"/>
    <mergeCell ref="CH259:CI259"/>
    <mergeCell ref="CJ259:CK259"/>
    <mergeCell ref="CL259:CM259"/>
    <mergeCell ref="CN259:CO259"/>
    <mergeCell ref="CP259:CQ259"/>
    <mergeCell ref="CR259:CS259"/>
    <mergeCell ref="A260:A267"/>
    <mergeCell ref="B260:B267"/>
    <mergeCell ref="C260:C267"/>
    <mergeCell ref="D260:D267"/>
    <mergeCell ref="E260:E267"/>
    <mergeCell ref="F260:F267"/>
    <mergeCell ref="G260:G267"/>
    <mergeCell ref="I260:I267"/>
    <mergeCell ref="J260:J267"/>
    <mergeCell ref="L260:M260"/>
    <mergeCell ref="N260:O260"/>
    <mergeCell ref="P260:Q260"/>
    <mergeCell ref="R260:S260"/>
    <mergeCell ref="T260:U260"/>
    <mergeCell ref="V260:W260"/>
    <mergeCell ref="X260:Y260"/>
    <mergeCell ref="Z260:AA260"/>
    <mergeCell ref="AB260:AC260"/>
    <mergeCell ref="AD260:AE260"/>
    <mergeCell ref="AF260:AG260"/>
    <mergeCell ref="AH260:AI260"/>
    <mergeCell ref="AJ260:AK260"/>
    <mergeCell ref="AL260:AM260"/>
    <mergeCell ref="AN260:AO260"/>
    <mergeCell ref="AP260:AQ260"/>
    <mergeCell ref="AR260:AS260"/>
    <mergeCell ref="AT260:AU260"/>
    <mergeCell ref="AV260:AW260"/>
    <mergeCell ref="AX260:AY260"/>
    <mergeCell ref="AZ260:BA260"/>
    <mergeCell ref="BB260:BC260"/>
    <mergeCell ref="BD260:BE260"/>
    <mergeCell ref="BF260:BG260"/>
    <mergeCell ref="BH260:BI260"/>
    <mergeCell ref="BJ260:BK260"/>
    <mergeCell ref="BL260:BM260"/>
    <mergeCell ref="BN260:BO260"/>
    <mergeCell ref="BP260:BQ260"/>
    <mergeCell ref="BR260:BS260"/>
    <mergeCell ref="BT260:BU260"/>
    <mergeCell ref="BV260:BW260"/>
    <mergeCell ref="BX260:BY260"/>
    <mergeCell ref="BZ260:CA260"/>
    <mergeCell ref="CB260:CC260"/>
    <mergeCell ref="CD260:CE260"/>
    <mergeCell ref="CF260:CG260"/>
    <mergeCell ref="CH260:CI260"/>
    <mergeCell ref="CJ260:CK260"/>
    <mergeCell ref="CL260:CM260"/>
    <mergeCell ref="CN260:CO260"/>
    <mergeCell ref="CP260:CQ260"/>
    <mergeCell ref="CR260:CS260"/>
    <mergeCell ref="CT260:CU260"/>
    <mergeCell ref="CV260:CW260"/>
    <mergeCell ref="CX260:CY260"/>
    <mergeCell ref="CZ260:DA260"/>
    <mergeCell ref="DB260:DC260"/>
    <mergeCell ref="DD260:DE260"/>
    <mergeCell ref="DF260:DG260"/>
    <mergeCell ref="DH260:DI260"/>
    <mergeCell ref="DJ260:DK260"/>
    <mergeCell ref="DL260:DM260"/>
    <mergeCell ref="DN260:DO260"/>
    <mergeCell ref="DP260:DQ260"/>
    <mergeCell ref="DR260:DS260"/>
    <mergeCell ref="DT260:DU260"/>
    <mergeCell ref="DV260:DW260"/>
    <mergeCell ref="DX260:DY260"/>
    <mergeCell ref="DZ260:EA260"/>
    <mergeCell ref="EB260:EC260"/>
    <mergeCell ref="ED260:EE260"/>
    <mergeCell ref="EF260:EG260"/>
    <mergeCell ref="EH260:EI260"/>
    <mergeCell ref="EJ260:EK260"/>
    <mergeCell ref="EL260:EM260"/>
    <mergeCell ref="EN260:EO260"/>
    <mergeCell ref="EP260:EQ260"/>
    <mergeCell ref="ER260:ES260"/>
    <mergeCell ref="ET260:EU260"/>
    <mergeCell ref="EV260:EW260"/>
    <mergeCell ref="EX260:EY260"/>
    <mergeCell ref="EZ260:FA260"/>
    <mergeCell ref="FB260:FC260"/>
    <mergeCell ref="FD260:FE260"/>
    <mergeCell ref="FF260:FG260"/>
    <mergeCell ref="FH260:FI260"/>
    <mergeCell ref="FJ260:FK260"/>
    <mergeCell ref="FL260:FM260"/>
    <mergeCell ref="FN260:FO260"/>
    <mergeCell ref="FP260:FQ260"/>
    <mergeCell ref="FR260:FS260"/>
    <mergeCell ref="FT260:FU260"/>
    <mergeCell ref="FV260:FW260"/>
    <mergeCell ref="FX260:FY260"/>
    <mergeCell ref="FZ260:GA260"/>
    <mergeCell ref="GB260:GC260"/>
    <mergeCell ref="GD260:GE260"/>
    <mergeCell ref="GF260:GG260"/>
    <mergeCell ref="GH260:GI260"/>
    <mergeCell ref="GJ260:GK260"/>
    <mergeCell ref="GL260:GM260"/>
    <mergeCell ref="GN260:GO260"/>
    <mergeCell ref="GP260:GQ260"/>
    <mergeCell ref="GR260:GS260"/>
    <mergeCell ref="GT260:GU260"/>
    <mergeCell ref="GV260:GW260"/>
    <mergeCell ref="GX260:GY260"/>
    <mergeCell ref="GZ260:HA260"/>
    <mergeCell ref="HB260:HC260"/>
    <mergeCell ref="HD260:HE260"/>
    <mergeCell ref="HF260:HG260"/>
    <mergeCell ref="HH260:HI260"/>
    <mergeCell ref="HJ260:HK260"/>
    <mergeCell ref="L261:M261"/>
    <mergeCell ref="N261:O261"/>
    <mergeCell ref="P261:Q261"/>
    <mergeCell ref="R261:S261"/>
    <mergeCell ref="T261:U261"/>
    <mergeCell ref="V261:W261"/>
    <mergeCell ref="X261:Y261"/>
    <mergeCell ref="Z261:AA261"/>
    <mergeCell ref="AB261:AC261"/>
    <mergeCell ref="AD261:AE261"/>
    <mergeCell ref="AF261:AG261"/>
    <mergeCell ref="AH261:AI261"/>
    <mergeCell ref="AJ261:AK261"/>
    <mergeCell ref="AL261:AM261"/>
    <mergeCell ref="AN261:AO261"/>
    <mergeCell ref="AP261:AQ261"/>
    <mergeCell ref="AR261:AS261"/>
    <mergeCell ref="AT261:AU261"/>
    <mergeCell ref="AV261:AW261"/>
    <mergeCell ref="AX261:AY261"/>
    <mergeCell ref="AZ261:BA261"/>
    <mergeCell ref="BB261:BC261"/>
    <mergeCell ref="BD261:BE261"/>
    <mergeCell ref="BF261:BG261"/>
    <mergeCell ref="BH261:BI261"/>
    <mergeCell ref="BJ261:BK261"/>
    <mergeCell ref="BL261:BM261"/>
    <mergeCell ref="BN261:BO261"/>
    <mergeCell ref="BP261:BQ261"/>
    <mergeCell ref="BR261:BS261"/>
    <mergeCell ref="BT261:BU261"/>
    <mergeCell ref="BV261:BW261"/>
    <mergeCell ref="BX261:BY261"/>
    <mergeCell ref="BZ261:CA261"/>
    <mergeCell ref="CB261:CC261"/>
    <mergeCell ref="CD261:CE261"/>
    <mergeCell ref="CF261:CG261"/>
    <mergeCell ref="CH261:CI261"/>
    <mergeCell ref="CJ261:CK261"/>
    <mergeCell ref="CL261:CM261"/>
    <mergeCell ref="CN261:CO261"/>
    <mergeCell ref="CP261:CQ261"/>
    <mergeCell ref="CR261:CS261"/>
    <mergeCell ref="CT261:CU261"/>
    <mergeCell ref="CV261:CW261"/>
    <mergeCell ref="CX261:CY261"/>
    <mergeCell ref="CZ261:DA261"/>
    <mergeCell ref="DB261:DC261"/>
    <mergeCell ref="DD261:DE261"/>
    <mergeCell ref="DF261:DG261"/>
    <mergeCell ref="DH261:DI261"/>
    <mergeCell ref="DJ261:DK261"/>
    <mergeCell ref="DL261:DM261"/>
    <mergeCell ref="DN261:DO261"/>
    <mergeCell ref="DP261:DQ261"/>
    <mergeCell ref="DR261:DS261"/>
    <mergeCell ref="DT261:DU261"/>
    <mergeCell ref="DV261:DW261"/>
    <mergeCell ref="DX261:DY261"/>
    <mergeCell ref="DZ261:EA261"/>
    <mergeCell ref="EB261:EC261"/>
    <mergeCell ref="ED261:EE261"/>
    <mergeCell ref="EF261:EG261"/>
    <mergeCell ref="EH261:EI261"/>
    <mergeCell ref="EJ261:EK261"/>
    <mergeCell ref="EL261:EM261"/>
    <mergeCell ref="EN261:EO261"/>
    <mergeCell ref="EP261:EQ261"/>
    <mergeCell ref="ER261:ES261"/>
    <mergeCell ref="ET261:EU261"/>
    <mergeCell ref="EV261:EW261"/>
    <mergeCell ref="EX261:EY261"/>
    <mergeCell ref="EZ261:FA261"/>
    <mergeCell ref="FB261:FC261"/>
    <mergeCell ref="FD261:FE261"/>
    <mergeCell ref="FF261:FG261"/>
    <mergeCell ref="FH261:FI261"/>
    <mergeCell ref="FJ261:FK261"/>
    <mergeCell ref="FL261:FM261"/>
    <mergeCell ref="FN261:FO261"/>
    <mergeCell ref="FP261:FQ261"/>
    <mergeCell ref="FR261:FS261"/>
    <mergeCell ref="FT261:FU261"/>
    <mergeCell ref="FV261:FW261"/>
    <mergeCell ref="FX261:FY261"/>
    <mergeCell ref="FZ261:GA261"/>
    <mergeCell ref="GB261:GC261"/>
    <mergeCell ref="GD261:GE261"/>
    <mergeCell ref="GF261:GG261"/>
    <mergeCell ref="GH261:GI261"/>
    <mergeCell ref="GJ261:GK261"/>
    <mergeCell ref="GL261:GM261"/>
    <mergeCell ref="GN261:GO261"/>
    <mergeCell ref="GP261:GQ261"/>
    <mergeCell ref="GR261:GS261"/>
    <mergeCell ref="GT261:GU261"/>
    <mergeCell ref="GV261:GW261"/>
    <mergeCell ref="GX261:GY261"/>
    <mergeCell ref="GZ261:HA261"/>
    <mergeCell ref="HB261:HC261"/>
    <mergeCell ref="HD261:HE261"/>
    <mergeCell ref="HF261:HG261"/>
    <mergeCell ref="HH261:HI261"/>
    <mergeCell ref="HJ261:HK261"/>
    <mergeCell ref="L262:M262"/>
    <mergeCell ref="N262:O262"/>
    <mergeCell ref="P262:Q262"/>
    <mergeCell ref="R262:S262"/>
    <mergeCell ref="T262:U262"/>
    <mergeCell ref="V262:W262"/>
    <mergeCell ref="X262:Y262"/>
    <mergeCell ref="Z262:AA262"/>
    <mergeCell ref="AB262:AC262"/>
    <mergeCell ref="AD262:AE262"/>
    <mergeCell ref="AF262:AG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BN262:BO262"/>
    <mergeCell ref="BP262:BQ262"/>
    <mergeCell ref="BR262:BS262"/>
    <mergeCell ref="BT262:BU262"/>
    <mergeCell ref="BV262:BW262"/>
    <mergeCell ref="BX262:BY262"/>
    <mergeCell ref="BZ262:CA262"/>
    <mergeCell ref="CB262:CC262"/>
    <mergeCell ref="CD262:CE262"/>
    <mergeCell ref="CF262:CG262"/>
    <mergeCell ref="CH262:CI262"/>
    <mergeCell ref="CJ262:CK262"/>
    <mergeCell ref="CL262:CM262"/>
    <mergeCell ref="CN262:CO262"/>
    <mergeCell ref="CP262:CQ262"/>
    <mergeCell ref="CR262:CS262"/>
    <mergeCell ref="CT262:CU262"/>
    <mergeCell ref="CV262:CW262"/>
    <mergeCell ref="CX262:CY262"/>
    <mergeCell ref="CZ262:DA262"/>
    <mergeCell ref="DB262:DC262"/>
    <mergeCell ref="DD262:DE262"/>
    <mergeCell ref="DF262:DG262"/>
    <mergeCell ref="DH262:DI262"/>
    <mergeCell ref="DJ262:DK262"/>
    <mergeCell ref="DL262:DM262"/>
    <mergeCell ref="DN262:DO262"/>
    <mergeCell ref="DP262:DQ262"/>
    <mergeCell ref="DR262:DS262"/>
    <mergeCell ref="DT262:DU262"/>
    <mergeCell ref="DV262:DW262"/>
    <mergeCell ref="DX262:DY262"/>
    <mergeCell ref="DZ262:EA262"/>
    <mergeCell ref="EB262:EC262"/>
    <mergeCell ref="ED262:EE262"/>
    <mergeCell ref="EF262:EG262"/>
    <mergeCell ref="EH262:EI262"/>
    <mergeCell ref="EJ262:EK262"/>
    <mergeCell ref="EL262:EM262"/>
    <mergeCell ref="EN262:EO262"/>
    <mergeCell ref="EP262:EQ262"/>
    <mergeCell ref="ER262:ES262"/>
    <mergeCell ref="ET262:EU262"/>
    <mergeCell ref="EV262:EW262"/>
    <mergeCell ref="EX262:EY262"/>
    <mergeCell ref="EZ262:FA262"/>
    <mergeCell ref="FB262:FC262"/>
    <mergeCell ref="FD262:FE262"/>
    <mergeCell ref="FF262:FG262"/>
    <mergeCell ref="FH262:FI262"/>
    <mergeCell ref="FJ262:FK262"/>
    <mergeCell ref="FL262:FM262"/>
    <mergeCell ref="FN262:FO262"/>
    <mergeCell ref="FP262:FQ262"/>
    <mergeCell ref="FR262:FS262"/>
    <mergeCell ref="FT262:FU262"/>
    <mergeCell ref="FV262:FW262"/>
    <mergeCell ref="FX262:FY262"/>
    <mergeCell ref="FZ262:GA262"/>
    <mergeCell ref="GB262:GC262"/>
    <mergeCell ref="GD262:GE262"/>
    <mergeCell ref="GF262:GG262"/>
    <mergeCell ref="GH262:GI262"/>
    <mergeCell ref="GJ262:GK262"/>
    <mergeCell ref="GL262:GM262"/>
    <mergeCell ref="GN262:GO262"/>
    <mergeCell ref="GP262:GQ262"/>
    <mergeCell ref="GR262:GS262"/>
    <mergeCell ref="GT262:GU262"/>
    <mergeCell ref="GV262:GW262"/>
    <mergeCell ref="GX262:GY262"/>
    <mergeCell ref="GZ262:HA262"/>
    <mergeCell ref="HB262:HC262"/>
    <mergeCell ref="HD262:HE262"/>
    <mergeCell ref="HF262:HG262"/>
    <mergeCell ref="HH262:HI262"/>
    <mergeCell ref="HJ262:HK262"/>
    <mergeCell ref="L263:M263"/>
    <mergeCell ref="N263:O263"/>
    <mergeCell ref="P263:Q263"/>
    <mergeCell ref="R263:S263"/>
    <mergeCell ref="T263:U263"/>
    <mergeCell ref="V263:W263"/>
    <mergeCell ref="X263:Y263"/>
    <mergeCell ref="Z263:AA263"/>
    <mergeCell ref="AB263:AC263"/>
    <mergeCell ref="AD263:AE263"/>
    <mergeCell ref="AF263:AG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BN263:BO263"/>
    <mergeCell ref="BP263:BQ263"/>
    <mergeCell ref="BR263:BS263"/>
    <mergeCell ref="BT263:BU263"/>
    <mergeCell ref="BV263:BW263"/>
    <mergeCell ref="BX263:BY263"/>
    <mergeCell ref="BZ263:CA263"/>
    <mergeCell ref="CB263:CC263"/>
    <mergeCell ref="CD263:CE263"/>
    <mergeCell ref="CF263:CG263"/>
    <mergeCell ref="CH263:CI263"/>
    <mergeCell ref="CJ263:CK263"/>
    <mergeCell ref="CL263:CM263"/>
    <mergeCell ref="CN263:CO263"/>
    <mergeCell ref="CP263:CQ263"/>
    <mergeCell ref="CR263:CS263"/>
    <mergeCell ref="CT263:CU263"/>
    <mergeCell ref="CV263:CW263"/>
    <mergeCell ref="CX263:CY263"/>
    <mergeCell ref="CZ263:DA263"/>
    <mergeCell ref="DB263:DC263"/>
    <mergeCell ref="DD263:DE263"/>
    <mergeCell ref="DF263:DG263"/>
    <mergeCell ref="DH263:DI263"/>
    <mergeCell ref="DJ263:DK263"/>
    <mergeCell ref="DL263:DM263"/>
    <mergeCell ref="DN263:DO263"/>
    <mergeCell ref="DP263:DQ263"/>
    <mergeCell ref="DR263:DS263"/>
    <mergeCell ref="DT263:DU263"/>
    <mergeCell ref="DV263:DW263"/>
    <mergeCell ref="DX263:DY263"/>
    <mergeCell ref="DZ263:EA263"/>
    <mergeCell ref="EB263:EC263"/>
    <mergeCell ref="ED263:EE263"/>
    <mergeCell ref="EF263:EG263"/>
    <mergeCell ref="EH263:EI263"/>
    <mergeCell ref="EJ263:EK263"/>
    <mergeCell ref="EL263:EM263"/>
    <mergeCell ref="EN263:EO263"/>
    <mergeCell ref="EP263:EQ263"/>
    <mergeCell ref="ER263:ES263"/>
    <mergeCell ref="ET263:EU263"/>
    <mergeCell ref="EV263:EW263"/>
    <mergeCell ref="EX263:EY263"/>
    <mergeCell ref="EZ263:FA263"/>
    <mergeCell ref="FB263:FC263"/>
    <mergeCell ref="FD263:FE263"/>
    <mergeCell ref="FF263:FG263"/>
    <mergeCell ref="FH263:FI263"/>
    <mergeCell ref="FJ263:FK263"/>
    <mergeCell ref="FL263:FM263"/>
    <mergeCell ref="FN263:FO263"/>
    <mergeCell ref="FP263:FQ263"/>
    <mergeCell ref="FR263:FS263"/>
    <mergeCell ref="FT263:FU263"/>
    <mergeCell ref="FV263:FW263"/>
    <mergeCell ref="FX263:FY263"/>
    <mergeCell ref="FZ263:GA263"/>
    <mergeCell ref="GB263:GC263"/>
    <mergeCell ref="GD263:GE263"/>
    <mergeCell ref="GF263:GG263"/>
    <mergeCell ref="GH263:GI263"/>
    <mergeCell ref="GJ263:GK263"/>
    <mergeCell ref="GL263:GM263"/>
    <mergeCell ref="GN263:GO263"/>
    <mergeCell ref="GP263:GQ263"/>
    <mergeCell ref="GR263:GS263"/>
    <mergeCell ref="GT263:GU263"/>
    <mergeCell ref="GV263:GW263"/>
    <mergeCell ref="GX263:GY263"/>
    <mergeCell ref="GZ263:HA263"/>
    <mergeCell ref="HB263:HC263"/>
    <mergeCell ref="HD263:HE263"/>
    <mergeCell ref="HF263:HG263"/>
    <mergeCell ref="HH263:HI263"/>
    <mergeCell ref="HJ263:HK263"/>
    <mergeCell ref="L264:M264"/>
    <mergeCell ref="N264:O264"/>
    <mergeCell ref="P264:Q264"/>
    <mergeCell ref="R264:S264"/>
    <mergeCell ref="T264:U264"/>
    <mergeCell ref="V264:W264"/>
    <mergeCell ref="X264:Y264"/>
    <mergeCell ref="Z264:AA264"/>
    <mergeCell ref="AB264:AC264"/>
    <mergeCell ref="AD264:AE264"/>
    <mergeCell ref="AF264:AG264"/>
    <mergeCell ref="AH264:AI264"/>
    <mergeCell ref="AJ264:AK264"/>
    <mergeCell ref="AL264:AM264"/>
    <mergeCell ref="AN264:AO264"/>
    <mergeCell ref="AP264:AQ264"/>
    <mergeCell ref="AR264:AS264"/>
    <mergeCell ref="AT264:AU264"/>
    <mergeCell ref="AV264:AW264"/>
    <mergeCell ref="AX264:AY264"/>
    <mergeCell ref="AZ264:BA264"/>
    <mergeCell ref="BB264:BC264"/>
    <mergeCell ref="BD264:BE264"/>
    <mergeCell ref="BF264:BG264"/>
    <mergeCell ref="BH264:BI264"/>
    <mergeCell ref="BJ264:BK264"/>
    <mergeCell ref="BL264:BM264"/>
    <mergeCell ref="BN264:BO264"/>
    <mergeCell ref="BP264:BQ264"/>
    <mergeCell ref="BR264:BS264"/>
    <mergeCell ref="BT264:BU264"/>
    <mergeCell ref="BV264:BW264"/>
    <mergeCell ref="BX264:BY264"/>
    <mergeCell ref="BZ264:CA264"/>
    <mergeCell ref="CB264:CC264"/>
    <mergeCell ref="CD264:CE264"/>
    <mergeCell ref="CF264:CG264"/>
    <mergeCell ref="CH264:CI264"/>
    <mergeCell ref="CJ264:CK264"/>
    <mergeCell ref="CL264:CM264"/>
    <mergeCell ref="CN264:CO264"/>
    <mergeCell ref="CP264:CQ264"/>
    <mergeCell ref="CR264:CS264"/>
    <mergeCell ref="CT264:CU264"/>
    <mergeCell ref="CV264:CW264"/>
    <mergeCell ref="CX264:CY264"/>
    <mergeCell ref="CZ264:DA264"/>
    <mergeCell ref="DB264:DC264"/>
    <mergeCell ref="DD264:DE264"/>
    <mergeCell ref="DF264:DG264"/>
    <mergeCell ref="DH264:DI264"/>
    <mergeCell ref="DJ264:DK264"/>
    <mergeCell ref="DL264:DM264"/>
    <mergeCell ref="DN264:DO264"/>
    <mergeCell ref="DP264:DQ264"/>
    <mergeCell ref="DR264:DS264"/>
    <mergeCell ref="DT264:DU264"/>
    <mergeCell ref="DV264:DW264"/>
    <mergeCell ref="DX264:DY264"/>
    <mergeCell ref="DZ264:EA264"/>
    <mergeCell ref="EB264:EC264"/>
    <mergeCell ref="ED264:EE264"/>
    <mergeCell ref="EF264:EG264"/>
    <mergeCell ref="EH264:EI264"/>
    <mergeCell ref="EJ264:EK264"/>
    <mergeCell ref="EL264:EM264"/>
    <mergeCell ref="EN264:EO264"/>
    <mergeCell ref="EP264:EQ264"/>
    <mergeCell ref="ER264:ES264"/>
    <mergeCell ref="ET264:EU264"/>
    <mergeCell ref="EV264:EW264"/>
    <mergeCell ref="EX264:EY264"/>
    <mergeCell ref="EZ264:FA264"/>
    <mergeCell ref="FB264:FC264"/>
    <mergeCell ref="FD264:FE264"/>
    <mergeCell ref="FF264:FG264"/>
    <mergeCell ref="FH264:FI264"/>
    <mergeCell ref="FJ264:FK264"/>
    <mergeCell ref="FL264:FM264"/>
    <mergeCell ref="FN264:FO264"/>
    <mergeCell ref="FP264:FQ264"/>
    <mergeCell ref="FR264:FS264"/>
    <mergeCell ref="FT264:FU264"/>
    <mergeCell ref="FV264:FW264"/>
    <mergeCell ref="FX264:FY264"/>
    <mergeCell ref="FZ264:GA264"/>
    <mergeCell ref="GB264:GC264"/>
    <mergeCell ref="GD264:GE264"/>
    <mergeCell ref="GF264:GG264"/>
    <mergeCell ref="GH264:GI264"/>
    <mergeCell ref="GJ264:GK264"/>
    <mergeCell ref="GL264:GM264"/>
    <mergeCell ref="GN264:GO264"/>
    <mergeCell ref="GP264:GQ264"/>
    <mergeCell ref="GR264:GS264"/>
    <mergeCell ref="GT264:GU264"/>
    <mergeCell ref="GV264:GW264"/>
    <mergeCell ref="GX264:GY264"/>
    <mergeCell ref="GZ264:HA264"/>
    <mergeCell ref="HB264:HC264"/>
    <mergeCell ref="HD264:HE264"/>
    <mergeCell ref="HF264:HG264"/>
    <mergeCell ref="HH264:HI264"/>
    <mergeCell ref="HJ264:HK264"/>
    <mergeCell ref="L265:M265"/>
    <mergeCell ref="N265:O265"/>
    <mergeCell ref="P265:Q265"/>
    <mergeCell ref="R265:S265"/>
    <mergeCell ref="T265:U265"/>
    <mergeCell ref="V265:W265"/>
    <mergeCell ref="X265:Y265"/>
    <mergeCell ref="Z265:AA265"/>
    <mergeCell ref="AB265:AC265"/>
    <mergeCell ref="AD265:AE265"/>
    <mergeCell ref="AF265:AG265"/>
    <mergeCell ref="AH265:AI265"/>
    <mergeCell ref="AJ265:AK265"/>
    <mergeCell ref="AL265:AM265"/>
    <mergeCell ref="AN265:AO265"/>
    <mergeCell ref="AP265:AQ265"/>
    <mergeCell ref="AR265:AS265"/>
    <mergeCell ref="AT265:AU265"/>
    <mergeCell ref="AV265:AW265"/>
    <mergeCell ref="AX265:AY265"/>
    <mergeCell ref="AZ265:BA265"/>
    <mergeCell ref="BB265:BC265"/>
    <mergeCell ref="BD265:BE265"/>
    <mergeCell ref="BF265:BG265"/>
    <mergeCell ref="BH265:BI265"/>
    <mergeCell ref="BJ265:BK265"/>
    <mergeCell ref="BL265:BM265"/>
    <mergeCell ref="BN265:BO265"/>
    <mergeCell ref="BP265:BQ265"/>
    <mergeCell ref="BR265:BS265"/>
    <mergeCell ref="BT265:BU265"/>
    <mergeCell ref="BV265:BW265"/>
    <mergeCell ref="BX265:BY265"/>
    <mergeCell ref="BZ265:CA265"/>
    <mergeCell ref="CB265:CC265"/>
    <mergeCell ref="CD265:CE265"/>
    <mergeCell ref="CF265:CG265"/>
    <mergeCell ref="CH265:CI265"/>
    <mergeCell ref="CJ265:CK265"/>
    <mergeCell ref="CL265:CM265"/>
    <mergeCell ref="CN265:CO265"/>
    <mergeCell ref="CP265:CQ265"/>
    <mergeCell ref="CR265:CS265"/>
    <mergeCell ref="CT265:CU265"/>
    <mergeCell ref="CV265:CW265"/>
    <mergeCell ref="CX265:CY265"/>
    <mergeCell ref="CZ265:DA265"/>
    <mergeCell ref="DB265:DC265"/>
    <mergeCell ref="DD265:DE265"/>
    <mergeCell ref="DF265:DG265"/>
    <mergeCell ref="DH265:DI265"/>
    <mergeCell ref="DJ265:DK265"/>
    <mergeCell ref="DL265:DM265"/>
    <mergeCell ref="DN265:DO265"/>
    <mergeCell ref="DP265:DQ265"/>
    <mergeCell ref="DR265:DS265"/>
    <mergeCell ref="DT265:DU265"/>
    <mergeCell ref="DV265:DW265"/>
    <mergeCell ref="DX265:DY265"/>
    <mergeCell ref="DZ265:EA265"/>
    <mergeCell ref="EB265:EC265"/>
    <mergeCell ref="ED265:EE265"/>
    <mergeCell ref="EF265:EG265"/>
    <mergeCell ref="EH265:EI265"/>
    <mergeCell ref="EJ265:EK265"/>
    <mergeCell ref="EL265:EM265"/>
    <mergeCell ref="EN265:EO265"/>
    <mergeCell ref="EP265:EQ265"/>
    <mergeCell ref="ER265:ES265"/>
    <mergeCell ref="ET265:EU265"/>
    <mergeCell ref="EV265:EW265"/>
    <mergeCell ref="EX265:EY265"/>
    <mergeCell ref="EZ265:FA265"/>
    <mergeCell ref="FB265:FC265"/>
    <mergeCell ref="FD265:FE265"/>
    <mergeCell ref="FF265:FG265"/>
    <mergeCell ref="FH265:FI265"/>
    <mergeCell ref="FJ265:FK265"/>
    <mergeCell ref="FL265:FM265"/>
    <mergeCell ref="FN265:FO265"/>
    <mergeCell ref="FP265:FQ265"/>
    <mergeCell ref="FR265:FS265"/>
    <mergeCell ref="FT265:FU265"/>
    <mergeCell ref="FV265:FW265"/>
    <mergeCell ref="FX265:FY265"/>
    <mergeCell ref="FZ265:GA265"/>
    <mergeCell ref="GB265:GC265"/>
    <mergeCell ref="GD265:GE265"/>
    <mergeCell ref="GF265:GG265"/>
    <mergeCell ref="GH265:GI265"/>
    <mergeCell ref="GJ265:GK265"/>
    <mergeCell ref="GL265:GM265"/>
    <mergeCell ref="GN265:GO265"/>
    <mergeCell ref="GP265:GQ265"/>
    <mergeCell ref="GR265:GS265"/>
    <mergeCell ref="GT265:GU265"/>
    <mergeCell ref="GV265:GW265"/>
    <mergeCell ref="GX265:GY265"/>
    <mergeCell ref="GZ265:HA265"/>
    <mergeCell ref="HB265:HC265"/>
    <mergeCell ref="HD265:HE265"/>
    <mergeCell ref="HF265:HG265"/>
    <mergeCell ref="HH265:HI265"/>
    <mergeCell ref="HJ265:HK265"/>
    <mergeCell ref="L266:M266"/>
    <mergeCell ref="N266:O266"/>
    <mergeCell ref="P266:Q266"/>
    <mergeCell ref="R266:S266"/>
    <mergeCell ref="T266:U266"/>
    <mergeCell ref="V266:W266"/>
    <mergeCell ref="X266:Y266"/>
    <mergeCell ref="Z266:AA266"/>
    <mergeCell ref="AB266:AC266"/>
    <mergeCell ref="AD266:AE266"/>
    <mergeCell ref="AF266:AG266"/>
    <mergeCell ref="AH266:AI266"/>
    <mergeCell ref="AJ266:AK266"/>
    <mergeCell ref="AL266:AM266"/>
    <mergeCell ref="AN266:AO266"/>
    <mergeCell ref="AP266:AQ266"/>
    <mergeCell ref="AR266:AS266"/>
    <mergeCell ref="AT266:AU266"/>
    <mergeCell ref="AV266:AW266"/>
    <mergeCell ref="AX266:AY266"/>
    <mergeCell ref="AZ266:BA266"/>
    <mergeCell ref="BB266:BC266"/>
    <mergeCell ref="BD266:BE266"/>
    <mergeCell ref="BF266:BG266"/>
    <mergeCell ref="BH266:BI266"/>
    <mergeCell ref="BJ266:BK266"/>
    <mergeCell ref="BL266:BM266"/>
    <mergeCell ref="BN266:BO266"/>
    <mergeCell ref="BP266:BQ266"/>
    <mergeCell ref="BR266:BS266"/>
    <mergeCell ref="BT266:BU266"/>
    <mergeCell ref="BV266:BW266"/>
    <mergeCell ref="BX266:BY266"/>
    <mergeCell ref="BZ266:CA266"/>
    <mergeCell ref="CB266:CC266"/>
    <mergeCell ref="CD266:CE266"/>
    <mergeCell ref="CF266:CG266"/>
    <mergeCell ref="CH266:CI266"/>
    <mergeCell ref="CJ266:CK266"/>
    <mergeCell ref="CL266:CM266"/>
    <mergeCell ref="CN266:CO266"/>
    <mergeCell ref="CP266:CQ266"/>
    <mergeCell ref="CR266:CS266"/>
    <mergeCell ref="CT266:CU266"/>
    <mergeCell ref="CV266:CW266"/>
    <mergeCell ref="CX266:CY266"/>
    <mergeCell ref="CZ266:DA266"/>
    <mergeCell ref="DB266:DC266"/>
    <mergeCell ref="DD266:DE266"/>
    <mergeCell ref="DF266:DG266"/>
    <mergeCell ref="DH266:DI266"/>
    <mergeCell ref="DJ266:DK266"/>
    <mergeCell ref="DL266:DM266"/>
    <mergeCell ref="DN266:DO266"/>
    <mergeCell ref="DP266:DQ266"/>
    <mergeCell ref="DR266:DS266"/>
    <mergeCell ref="DT266:DU266"/>
    <mergeCell ref="DV266:DW266"/>
    <mergeCell ref="DX266:DY266"/>
    <mergeCell ref="DZ266:EA266"/>
    <mergeCell ref="EB266:EC266"/>
    <mergeCell ref="ED266:EE266"/>
    <mergeCell ref="EF266:EG266"/>
    <mergeCell ref="EH266:EI266"/>
    <mergeCell ref="EJ266:EK266"/>
    <mergeCell ref="EL266:EM266"/>
    <mergeCell ref="EN266:EO266"/>
    <mergeCell ref="EP266:EQ266"/>
    <mergeCell ref="ER266:ES266"/>
    <mergeCell ref="ET266:EU266"/>
    <mergeCell ref="EV266:EW266"/>
    <mergeCell ref="EX266:EY266"/>
    <mergeCell ref="EZ266:FA266"/>
    <mergeCell ref="FB266:FC266"/>
    <mergeCell ref="FD266:FE266"/>
    <mergeCell ref="FF266:FG266"/>
    <mergeCell ref="FH266:FI266"/>
    <mergeCell ref="FJ266:FK266"/>
    <mergeCell ref="FL266:FM266"/>
    <mergeCell ref="FN266:FO266"/>
    <mergeCell ref="FP266:FQ266"/>
    <mergeCell ref="FR266:FS266"/>
    <mergeCell ref="FT266:FU266"/>
    <mergeCell ref="FV266:FW266"/>
    <mergeCell ref="FX266:FY266"/>
    <mergeCell ref="FZ266:GA266"/>
    <mergeCell ref="GB266:GC266"/>
    <mergeCell ref="GD266:GE266"/>
    <mergeCell ref="GF266:GG266"/>
    <mergeCell ref="GH266:GI266"/>
    <mergeCell ref="GJ266:GK266"/>
    <mergeCell ref="GL266:GM266"/>
    <mergeCell ref="GN266:GO266"/>
    <mergeCell ref="GP266:GQ266"/>
    <mergeCell ref="GR266:GS266"/>
    <mergeCell ref="GT266:GU266"/>
    <mergeCell ref="GV266:GW266"/>
    <mergeCell ref="GX266:GY266"/>
    <mergeCell ref="GZ266:HA266"/>
    <mergeCell ref="HB266:HC266"/>
    <mergeCell ref="HD266:HE266"/>
    <mergeCell ref="HF266:HG266"/>
    <mergeCell ref="HH266:HI266"/>
    <mergeCell ref="HJ266:HK266"/>
    <mergeCell ref="L267:M267"/>
    <mergeCell ref="N267:O267"/>
    <mergeCell ref="P267:Q267"/>
    <mergeCell ref="R267:S267"/>
    <mergeCell ref="T267:U267"/>
    <mergeCell ref="V267:W267"/>
    <mergeCell ref="X267:Y267"/>
    <mergeCell ref="Z267:AA267"/>
    <mergeCell ref="AB267:AC267"/>
    <mergeCell ref="AD267:AE267"/>
    <mergeCell ref="AF267:AG267"/>
    <mergeCell ref="AH267:AI267"/>
    <mergeCell ref="AJ267:AK267"/>
    <mergeCell ref="AL267:AM267"/>
    <mergeCell ref="AN267:AO267"/>
    <mergeCell ref="AP267:AQ267"/>
    <mergeCell ref="AR267:AS267"/>
    <mergeCell ref="AT267:AU267"/>
    <mergeCell ref="AV267:AW267"/>
    <mergeCell ref="AX267:AY267"/>
    <mergeCell ref="AZ267:BA267"/>
    <mergeCell ref="BB267:BC267"/>
    <mergeCell ref="BD267:BE267"/>
    <mergeCell ref="BF267:BG267"/>
    <mergeCell ref="BH267:BI267"/>
    <mergeCell ref="BJ267:BK267"/>
    <mergeCell ref="BL267:BM267"/>
    <mergeCell ref="BN267:BO267"/>
    <mergeCell ref="BP267:BQ267"/>
    <mergeCell ref="BR267:BS267"/>
    <mergeCell ref="BT267:BU267"/>
    <mergeCell ref="BV267:BW267"/>
    <mergeCell ref="BX267:BY267"/>
    <mergeCell ref="BZ267:CA267"/>
    <mergeCell ref="CB267:CC267"/>
    <mergeCell ref="CD267:CE267"/>
    <mergeCell ref="CF267:CG267"/>
    <mergeCell ref="CH267:CI267"/>
    <mergeCell ref="CJ267:CK267"/>
    <mergeCell ref="CL267:CM267"/>
    <mergeCell ref="CN267:CO267"/>
    <mergeCell ref="CP267:CQ267"/>
    <mergeCell ref="CR267:CS267"/>
    <mergeCell ref="CT267:CU267"/>
    <mergeCell ref="CV267:CW267"/>
    <mergeCell ref="CX267:CY267"/>
    <mergeCell ref="CZ267:DA267"/>
    <mergeCell ref="DB267:DC267"/>
    <mergeCell ref="DD267:DE267"/>
    <mergeCell ref="DF267:DG267"/>
    <mergeCell ref="DH267:DI267"/>
    <mergeCell ref="DJ267:DK267"/>
    <mergeCell ref="DL267:DM267"/>
    <mergeCell ref="DN267:DO267"/>
    <mergeCell ref="DP267:DQ267"/>
    <mergeCell ref="DR267:DS267"/>
    <mergeCell ref="DT267:DU267"/>
    <mergeCell ref="DV267:DW267"/>
    <mergeCell ref="DX267:DY267"/>
    <mergeCell ref="DZ267:EA267"/>
    <mergeCell ref="EB267:EC267"/>
    <mergeCell ref="ED267:EE267"/>
    <mergeCell ref="EF267:EG267"/>
    <mergeCell ref="EH267:EI267"/>
    <mergeCell ref="EJ267:EK267"/>
    <mergeCell ref="EL267:EM267"/>
    <mergeCell ref="EN267:EO267"/>
    <mergeCell ref="EP267:EQ267"/>
    <mergeCell ref="ER267:ES267"/>
    <mergeCell ref="ET267:EU267"/>
    <mergeCell ref="EV267:EW267"/>
    <mergeCell ref="EX267:EY267"/>
    <mergeCell ref="EZ267:FA267"/>
    <mergeCell ref="FB267:FC267"/>
    <mergeCell ref="FD267:FE267"/>
    <mergeCell ref="FF267:FG267"/>
    <mergeCell ref="FH267:FI267"/>
    <mergeCell ref="FJ267:FK267"/>
    <mergeCell ref="FL267:FM267"/>
    <mergeCell ref="FN267:FO267"/>
    <mergeCell ref="FP267:FQ267"/>
    <mergeCell ref="FR267:FS267"/>
    <mergeCell ref="FT267:FU267"/>
    <mergeCell ref="FV267:FW267"/>
    <mergeCell ref="FX267:FY267"/>
    <mergeCell ref="FZ267:GA267"/>
    <mergeCell ref="GB267:GC267"/>
    <mergeCell ref="GD267:GE267"/>
    <mergeCell ref="GF267:GG267"/>
    <mergeCell ref="GH267:GI267"/>
    <mergeCell ref="GJ267:GK267"/>
    <mergeCell ref="GL267:GM267"/>
    <mergeCell ref="GN267:GO267"/>
    <mergeCell ref="GP267:GQ267"/>
    <mergeCell ref="GR267:GS267"/>
    <mergeCell ref="GT267:GU267"/>
    <mergeCell ref="GV267:GW267"/>
    <mergeCell ref="GX267:GY267"/>
    <mergeCell ref="GZ267:HA267"/>
    <mergeCell ref="HB267:HC267"/>
    <mergeCell ref="HD267:HE267"/>
    <mergeCell ref="HF267:HG267"/>
    <mergeCell ref="HH267:HI267"/>
    <mergeCell ref="HJ267:HK267"/>
    <mergeCell ref="L268:M268"/>
    <mergeCell ref="N268:O268"/>
    <mergeCell ref="P268:Q268"/>
    <mergeCell ref="R268:S268"/>
    <mergeCell ref="T268:U268"/>
    <mergeCell ref="V268:W268"/>
    <mergeCell ref="X268:Y268"/>
    <mergeCell ref="Z268:AA268"/>
    <mergeCell ref="AB268:AC268"/>
    <mergeCell ref="AD268:AE268"/>
    <mergeCell ref="AF268:AG268"/>
    <mergeCell ref="AH268:AI268"/>
    <mergeCell ref="AJ268:AK268"/>
    <mergeCell ref="AL268:AM268"/>
    <mergeCell ref="AN268:AO268"/>
    <mergeCell ref="AP268:AQ268"/>
    <mergeCell ref="AR268:AS268"/>
    <mergeCell ref="CD268:CE268"/>
    <mergeCell ref="CF268:CG268"/>
    <mergeCell ref="CH268:CI268"/>
    <mergeCell ref="CJ268:CK268"/>
    <mergeCell ref="CL268:CM268"/>
    <mergeCell ref="CN268:CO268"/>
    <mergeCell ref="CP268:CQ268"/>
    <mergeCell ref="CR268:CS268"/>
    <mergeCell ref="A269:A276"/>
    <mergeCell ref="B269:B276"/>
    <mergeCell ref="C269:C276"/>
    <mergeCell ref="D269:D276"/>
    <mergeCell ref="E269:E276"/>
    <mergeCell ref="F269:F276"/>
    <mergeCell ref="G269:G276"/>
    <mergeCell ref="I269:I276"/>
    <mergeCell ref="J269:J276"/>
    <mergeCell ref="L269:M269"/>
    <mergeCell ref="N269:O269"/>
    <mergeCell ref="P269:Q269"/>
    <mergeCell ref="R269:S269"/>
    <mergeCell ref="T269:U269"/>
    <mergeCell ref="V269:W269"/>
    <mergeCell ref="X269:Y269"/>
    <mergeCell ref="Z269:AA269"/>
    <mergeCell ref="AB269:AC269"/>
    <mergeCell ref="AD269:AE269"/>
    <mergeCell ref="AF269:AG269"/>
    <mergeCell ref="AH269:AI269"/>
    <mergeCell ref="AJ269:AK269"/>
    <mergeCell ref="AL269:AM269"/>
    <mergeCell ref="AN269:AO269"/>
    <mergeCell ref="AP269:AQ269"/>
    <mergeCell ref="AR269:AS269"/>
    <mergeCell ref="AT269:AU269"/>
    <mergeCell ref="AV269:AW269"/>
    <mergeCell ref="AX269:AY269"/>
    <mergeCell ref="AZ269:BA269"/>
    <mergeCell ref="BB269:BC269"/>
    <mergeCell ref="BD269:BE269"/>
    <mergeCell ref="BF269:BG269"/>
    <mergeCell ref="BH269:BI269"/>
    <mergeCell ref="BJ269:BK269"/>
    <mergeCell ref="BL269:BM269"/>
    <mergeCell ref="BN269:BO269"/>
    <mergeCell ref="BP269:BQ269"/>
    <mergeCell ref="BR269:BS269"/>
    <mergeCell ref="BT269:BU269"/>
    <mergeCell ref="BV269:BW269"/>
    <mergeCell ref="BX269:BY269"/>
    <mergeCell ref="BZ269:CA269"/>
    <mergeCell ref="CB269:CC269"/>
    <mergeCell ref="CD269:CE269"/>
    <mergeCell ref="CF269:CG269"/>
    <mergeCell ref="CH269:CI269"/>
    <mergeCell ref="CJ269:CK269"/>
    <mergeCell ref="CL269:CM269"/>
    <mergeCell ref="CN269:CO269"/>
    <mergeCell ref="CP269:CQ269"/>
    <mergeCell ref="CR269:CS269"/>
    <mergeCell ref="CT269:CU269"/>
    <mergeCell ref="CV269:CW269"/>
    <mergeCell ref="CX269:CY269"/>
    <mergeCell ref="CZ269:DA269"/>
    <mergeCell ref="DB269:DC269"/>
    <mergeCell ref="DD269:DE269"/>
    <mergeCell ref="DF269:DG269"/>
    <mergeCell ref="DH269:DI269"/>
    <mergeCell ref="DJ269:DK269"/>
    <mergeCell ref="DL269:DM269"/>
    <mergeCell ref="DN269:DO269"/>
    <mergeCell ref="DP269:DQ269"/>
    <mergeCell ref="DR269:DS269"/>
    <mergeCell ref="DT269:DU269"/>
    <mergeCell ref="DV269:DW269"/>
    <mergeCell ref="DX269:DY269"/>
    <mergeCell ref="DZ269:EA269"/>
    <mergeCell ref="EB269:EC269"/>
    <mergeCell ref="ED269:EE269"/>
    <mergeCell ref="EF269:EG269"/>
    <mergeCell ref="EH269:EI269"/>
    <mergeCell ref="EJ269:EK269"/>
    <mergeCell ref="EL269:EM269"/>
    <mergeCell ref="EN269:EO269"/>
    <mergeCell ref="EP269:EQ269"/>
    <mergeCell ref="ER269:ES269"/>
    <mergeCell ref="ET269:EU269"/>
    <mergeCell ref="EV269:EW269"/>
    <mergeCell ref="EX269:EY269"/>
    <mergeCell ref="EZ269:FA269"/>
    <mergeCell ref="FB269:FC269"/>
    <mergeCell ref="FD269:FE269"/>
    <mergeCell ref="FF269:FG269"/>
    <mergeCell ref="FH269:FI269"/>
    <mergeCell ref="FJ269:FK269"/>
    <mergeCell ref="FL269:FM269"/>
    <mergeCell ref="FN269:FO269"/>
    <mergeCell ref="FP269:FQ269"/>
    <mergeCell ref="FR269:FS269"/>
    <mergeCell ref="FT269:FU269"/>
    <mergeCell ref="FV269:FW269"/>
    <mergeCell ref="FX269:FY269"/>
    <mergeCell ref="FZ269:GA269"/>
    <mergeCell ref="GB269:GC269"/>
    <mergeCell ref="GD269:GE269"/>
    <mergeCell ref="GF269:GG269"/>
    <mergeCell ref="GH269:GI269"/>
    <mergeCell ref="GJ269:GK269"/>
    <mergeCell ref="GL269:GM269"/>
    <mergeCell ref="GN269:GO269"/>
    <mergeCell ref="GP269:GQ269"/>
    <mergeCell ref="GR269:GS269"/>
    <mergeCell ref="GT269:GU269"/>
    <mergeCell ref="GV269:GW269"/>
    <mergeCell ref="GX269:GY269"/>
    <mergeCell ref="GZ269:HA269"/>
    <mergeCell ref="HB269:HC269"/>
    <mergeCell ref="HD269:HE269"/>
    <mergeCell ref="HF269:HG269"/>
    <mergeCell ref="HH269:HI269"/>
    <mergeCell ref="HJ269:HK269"/>
    <mergeCell ref="L270:M270"/>
    <mergeCell ref="N270:O270"/>
    <mergeCell ref="P270:Q270"/>
    <mergeCell ref="R270:S270"/>
    <mergeCell ref="T270:U270"/>
    <mergeCell ref="V270:W270"/>
    <mergeCell ref="X270:Y270"/>
    <mergeCell ref="Z270:AA270"/>
    <mergeCell ref="AB270:AC270"/>
    <mergeCell ref="AD270:AE270"/>
    <mergeCell ref="AF270:AG270"/>
    <mergeCell ref="AH270:AI270"/>
    <mergeCell ref="AJ270:AK270"/>
    <mergeCell ref="AL270:AM270"/>
    <mergeCell ref="AN270:AO270"/>
    <mergeCell ref="AP270:AQ270"/>
    <mergeCell ref="AR270:AS270"/>
    <mergeCell ref="AT270:AU270"/>
    <mergeCell ref="AV270:AW270"/>
    <mergeCell ref="AX270:AY270"/>
    <mergeCell ref="AZ270:BA270"/>
    <mergeCell ref="BB270:BC270"/>
    <mergeCell ref="BD270:BE270"/>
    <mergeCell ref="BF270:BG270"/>
    <mergeCell ref="BH270:BI270"/>
    <mergeCell ref="BJ270:BK270"/>
    <mergeCell ref="BL270:BM270"/>
    <mergeCell ref="BN270:BO270"/>
    <mergeCell ref="BP270:BQ270"/>
    <mergeCell ref="BR270:BS270"/>
    <mergeCell ref="BT270:BU270"/>
    <mergeCell ref="BV270:BW270"/>
    <mergeCell ref="BX270:BY270"/>
    <mergeCell ref="BZ270:CA270"/>
    <mergeCell ref="CB270:CC270"/>
    <mergeCell ref="CD270:CE270"/>
    <mergeCell ref="CF270:CG270"/>
    <mergeCell ref="CH270:CI270"/>
    <mergeCell ref="CJ270:CK270"/>
    <mergeCell ref="CL270:CM270"/>
    <mergeCell ref="CN270:CO270"/>
    <mergeCell ref="CP270:CQ270"/>
    <mergeCell ref="CR270:CS270"/>
    <mergeCell ref="CT270:CU270"/>
    <mergeCell ref="CV270:CW270"/>
    <mergeCell ref="CX270:CY270"/>
    <mergeCell ref="CZ270:DA270"/>
    <mergeCell ref="DB270:DC270"/>
    <mergeCell ref="DD270:DE270"/>
    <mergeCell ref="DF270:DG270"/>
    <mergeCell ref="DH270:DI270"/>
    <mergeCell ref="DJ270:DK270"/>
    <mergeCell ref="DL270:DM270"/>
    <mergeCell ref="DN270:DO270"/>
    <mergeCell ref="DP270:DQ270"/>
    <mergeCell ref="DR270:DS270"/>
    <mergeCell ref="DT270:DU270"/>
    <mergeCell ref="DV270:DW270"/>
    <mergeCell ref="DX270:DY270"/>
    <mergeCell ref="DZ270:EA270"/>
    <mergeCell ref="EB270:EC270"/>
    <mergeCell ref="ED270:EE270"/>
    <mergeCell ref="EF270:EG270"/>
    <mergeCell ref="EH270:EI270"/>
    <mergeCell ref="EJ270:EK270"/>
    <mergeCell ref="EL270:EM270"/>
    <mergeCell ref="EN270:EO270"/>
    <mergeCell ref="EP270:EQ270"/>
    <mergeCell ref="ER270:ES270"/>
    <mergeCell ref="ET270:EU270"/>
    <mergeCell ref="EV270:EW270"/>
    <mergeCell ref="EX270:EY270"/>
    <mergeCell ref="EZ270:FA270"/>
    <mergeCell ref="FB270:FC270"/>
    <mergeCell ref="FD270:FE270"/>
    <mergeCell ref="FF270:FG270"/>
    <mergeCell ref="FH270:FI270"/>
    <mergeCell ref="FJ270:FK270"/>
    <mergeCell ref="FL270:FM270"/>
    <mergeCell ref="FN270:FO270"/>
    <mergeCell ref="FP270:FQ270"/>
    <mergeCell ref="FR270:FS270"/>
    <mergeCell ref="FT270:FU270"/>
    <mergeCell ref="FV270:FW270"/>
    <mergeCell ref="FX270:FY270"/>
    <mergeCell ref="FZ270:GA270"/>
    <mergeCell ref="GB270:GC270"/>
    <mergeCell ref="GD270:GE270"/>
    <mergeCell ref="GF270:GG270"/>
    <mergeCell ref="GH270:GI270"/>
    <mergeCell ref="GJ270:GK270"/>
    <mergeCell ref="GL270:GM270"/>
    <mergeCell ref="GN270:GO270"/>
    <mergeCell ref="GP270:GQ270"/>
    <mergeCell ref="GR270:GS270"/>
    <mergeCell ref="GT270:GU270"/>
    <mergeCell ref="GV270:GW270"/>
    <mergeCell ref="GX270:GY270"/>
    <mergeCell ref="GZ270:HA270"/>
    <mergeCell ref="HB270:HC270"/>
    <mergeCell ref="HD270:HE270"/>
    <mergeCell ref="HF270:HG270"/>
    <mergeCell ref="HH270:HI270"/>
    <mergeCell ref="HJ270:HK270"/>
    <mergeCell ref="L271:M271"/>
    <mergeCell ref="N271:O271"/>
    <mergeCell ref="P271:Q271"/>
    <mergeCell ref="R271:S271"/>
    <mergeCell ref="T271:U271"/>
    <mergeCell ref="V271:W271"/>
    <mergeCell ref="X271:Y271"/>
    <mergeCell ref="Z271:AA271"/>
    <mergeCell ref="AB271:AC271"/>
    <mergeCell ref="AD271:AE271"/>
    <mergeCell ref="AF271:AG271"/>
    <mergeCell ref="AH271:AI271"/>
    <mergeCell ref="AJ271:AK271"/>
    <mergeCell ref="AL271:AM271"/>
    <mergeCell ref="AN271:AO271"/>
    <mergeCell ref="AP271:AQ271"/>
    <mergeCell ref="AR271:AS271"/>
    <mergeCell ref="AT271:AU271"/>
    <mergeCell ref="AV271:AW271"/>
    <mergeCell ref="AX271:AY271"/>
    <mergeCell ref="AZ271:BA271"/>
    <mergeCell ref="BB271:BC271"/>
    <mergeCell ref="BD271:BE271"/>
    <mergeCell ref="BF271:BG271"/>
    <mergeCell ref="BH271:BI271"/>
    <mergeCell ref="BJ271:BK271"/>
    <mergeCell ref="BL271:BM271"/>
    <mergeCell ref="BN271:BO271"/>
    <mergeCell ref="BP271:BQ271"/>
    <mergeCell ref="BR271:BS271"/>
    <mergeCell ref="BT271:BU271"/>
    <mergeCell ref="BV271:BW271"/>
    <mergeCell ref="BX271:BY271"/>
    <mergeCell ref="BZ271:CA271"/>
    <mergeCell ref="CB271:CC271"/>
    <mergeCell ref="CD271:CE271"/>
    <mergeCell ref="CF271:CG271"/>
    <mergeCell ref="CH271:CI271"/>
    <mergeCell ref="CJ271:CK271"/>
    <mergeCell ref="CL271:CM271"/>
    <mergeCell ref="CN271:CO271"/>
    <mergeCell ref="CP271:CQ271"/>
    <mergeCell ref="CR271:CS271"/>
    <mergeCell ref="CT271:CU271"/>
    <mergeCell ref="CV271:CW271"/>
    <mergeCell ref="CX271:CY271"/>
    <mergeCell ref="CZ271:DA271"/>
    <mergeCell ref="DB271:DC271"/>
    <mergeCell ref="DD271:DE271"/>
    <mergeCell ref="DF271:DG271"/>
    <mergeCell ref="DH271:DI271"/>
    <mergeCell ref="DJ271:DK271"/>
    <mergeCell ref="DL271:DM271"/>
    <mergeCell ref="DN271:DO271"/>
    <mergeCell ref="DP271:DQ271"/>
    <mergeCell ref="DR271:DS271"/>
    <mergeCell ref="DT271:DU271"/>
    <mergeCell ref="DV271:DW271"/>
    <mergeCell ref="DX271:DY271"/>
    <mergeCell ref="DZ271:EA271"/>
    <mergeCell ref="EB271:EC271"/>
    <mergeCell ref="ED271:EE271"/>
    <mergeCell ref="EF271:EG271"/>
    <mergeCell ref="EH271:EI271"/>
    <mergeCell ref="EJ271:EK271"/>
    <mergeCell ref="EL271:EM271"/>
    <mergeCell ref="EN271:EO271"/>
    <mergeCell ref="EP271:EQ271"/>
    <mergeCell ref="ER271:ES271"/>
    <mergeCell ref="ET271:EU271"/>
    <mergeCell ref="EV271:EW271"/>
    <mergeCell ref="EX271:EY271"/>
    <mergeCell ref="EZ271:FA271"/>
    <mergeCell ref="FB271:FC271"/>
    <mergeCell ref="FD271:FE271"/>
    <mergeCell ref="FF271:FG271"/>
    <mergeCell ref="FH271:FI271"/>
    <mergeCell ref="FJ271:FK271"/>
    <mergeCell ref="FL271:FM271"/>
    <mergeCell ref="FN271:FO271"/>
    <mergeCell ref="FP271:FQ271"/>
    <mergeCell ref="FR271:FS271"/>
    <mergeCell ref="FT271:FU271"/>
    <mergeCell ref="FV271:FW271"/>
    <mergeCell ref="FX271:FY271"/>
    <mergeCell ref="FZ271:GA271"/>
    <mergeCell ref="GB271:GC271"/>
    <mergeCell ref="GD271:GE271"/>
    <mergeCell ref="GF271:GG271"/>
    <mergeCell ref="GH271:GI271"/>
    <mergeCell ref="GJ271:GK271"/>
    <mergeCell ref="GL271:GM271"/>
    <mergeCell ref="GN271:GO271"/>
    <mergeCell ref="GP271:GQ271"/>
    <mergeCell ref="GR271:GS271"/>
    <mergeCell ref="GT271:GU271"/>
    <mergeCell ref="GV271:GW271"/>
    <mergeCell ref="GX271:GY271"/>
    <mergeCell ref="GZ271:HA271"/>
    <mergeCell ref="HB271:HC271"/>
    <mergeCell ref="HD271:HE271"/>
    <mergeCell ref="HF271:HG271"/>
    <mergeCell ref="HH271:HI271"/>
    <mergeCell ref="HJ271:HK271"/>
    <mergeCell ref="L272:M272"/>
    <mergeCell ref="N272:O272"/>
    <mergeCell ref="P272:Q272"/>
    <mergeCell ref="R272:S272"/>
    <mergeCell ref="T272:U272"/>
    <mergeCell ref="V272:W272"/>
    <mergeCell ref="X272:Y272"/>
    <mergeCell ref="Z272:AA272"/>
    <mergeCell ref="AB272:AC272"/>
    <mergeCell ref="AD272:AE272"/>
    <mergeCell ref="AF272:AG272"/>
    <mergeCell ref="AH272:AI272"/>
    <mergeCell ref="AJ272:AK272"/>
    <mergeCell ref="AL272:AM272"/>
    <mergeCell ref="AN272:AO272"/>
    <mergeCell ref="AP272:AQ272"/>
    <mergeCell ref="AR272:AS272"/>
    <mergeCell ref="AT272:AU272"/>
    <mergeCell ref="AV272:AW272"/>
    <mergeCell ref="AX272:AY272"/>
    <mergeCell ref="AZ272:BA272"/>
    <mergeCell ref="BB272:BC272"/>
    <mergeCell ref="BD272:BE272"/>
    <mergeCell ref="BF272:BG272"/>
    <mergeCell ref="BH272:BI272"/>
    <mergeCell ref="BJ272:BK272"/>
    <mergeCell ref="BL272:BM272"/>
    <mergeCell ref="BN272:BO272"/>
    <mergeCell ref="BP272:BQ272"/>
    <mergeCell ref="BR272:BS272"/>
    <mergeCell ref="BT272:BU272"/>
    <mergeCell ref="BV272:BW272"/>
    <mergeCell ref="BX272:BY272"/>
    <mergeCell ref="BZ272:CA272"/>
    <mergeCell ref="CB272:CC272"/>
    <mergeCell ref="CD272:CE272"/>
    <mergeCell ref="CF272:CG272"/>
    <mergeCell ref="CH272:CI272"/>
    <mergeCell ref="CJ272:CK272"/>
    <mergeCell ref="CL272:CM272"/>
    <mergeCell ref="CN272:CO272"/>
    <mergeCell ref="CP272:CQ272"/>
    <mergeCell ref="CR272:CS272"/>
    <mergeCell ref="CT272:CU272"/>
    <mergeCell ref="CV272:CW272"/>
    <mergeCell ref="CX272:CY272"/>
    <mergeCell ref="CZ272:DA272"/>
    <mergeCell ref="DB272:DC272"/>
    <mergeCell ref="DD272:DE272"/>
    <mergeCell ref="DF272:DG272"/>
    <mergeCell ref="DH272:DI272"/>
    <mergeCell ref="DJ272:DK272"/>
    <mergeCell ref="DL272:DM272"/>
    <mergeCell ref="DN272:DO272"/>
    <mergeCell ref="DP272:DQ272"/>
    <mergeCell ref="DR272:DS272"/>
    <mergeCell ref="DT272:DU272"/>
    <mergeCell ref="DV272:DW272"/>
    <mergeCell ref="DX272:DY272"/>
    <mergeCell ref="DZ272:EA272"/>
    <mergeCell ref="EB272:EC272"/>
    <mergeCell ref="ED272:EE272"/>
    <mergeCell ref="EF272:EG272"/>
    <mergeCell ref="EH272:EI272"/>
    <mergeCell ref="EJ272:EK272"/>
    <mergeCell ref="EL272:EM272"/>
    <mergeCell ref="EN272:EO272"/>
    <mergeCell ref="EP272:EQ272"/>
    <mergeCell ref="ER272:ES272"/>
    <mergeCell ref="ET272:EU272"/>
    <mergeCell ref="EV272:EW272"/>
    <mergeCell ref="EX272:EY272"/>
    <mergeCell ref="EZ272:FA272"/>
    <mergeCell ref="FB272:FC272"/>
    <mergeCell ref="FD272:FE272"/>
    <mergeCell ref="FF272:FG272"/>
    <mergeCell ref="FH272:FI272"/>
    <mergeCell ref="FJ272:FK272"/>
    <mergeCell ref="FL272:FM272"/>
    <mergeCell ref="FN272:FO272"/>
    <mergeCell ref="FP272:FQ272"/>
    <mergeCell ref="FR272:FS272"/>
    <mergeCell ref="FT272:FU272"/>
    <mergeCell ref="FV272:FW272"/>
    <mergeCell ref="FX272:FY272"/>
    <mergeCell ref="FZ272:GA272"/>
    <mergeCell ref="GB272:GC272"/>
    <mergeCell ref="GD272:GE272"/>
    <mergeCell ref="GF272:GG272"/>
    <mergeCell ref="GH272:GI272"/>
    <mergeCell ref="GJ272:GK272"/>
    <mergeCell ref="GL272:GM272"/>
    <mergeCell ref="GN272:GO272"/>
    <mergeCell ref="GP272:GQ272"/>
    <mergeCell ref="GR272:GS272"/>
    <mergeCell ref="GT272:GU272"/>
    <mergeCell ref="GV272:GW272"/>
    <mergeCell ref="GX272:GY272"/>
    <mergeCell ref="GZ272:HA272"/>
    <mergeCell ref="HB272:HC272"/>
    <mergeCell ref="HD272:HE272"/>
    <mergeCell ref="HF272:HG272"/>
    <mergeCell ref="HH272:HI272"/>
    <mergeCell ref="HJ272:HK272"/>
    <mergeCell ref="L273:M273"/>
    <mergeCell ref="N273:O273"/>
    <mergeCell ref="P273:Q273"/>
    <mergeCell ref="R273:S273"/>
    <mergeCell ref="T273:U273"/>
    <mergeCell ref="V273:W273"/>
    <mergeCell ref="X273:Y273"/>
    <mergeCell ref="Z273:AA273"/>
    <mergeCell ref="AB273:AC273"/>
    <mergeCell ref="AD273:AE273"/>
    <mergeCell ref="AF273:AG273"/>
    <mergeCell ref="AH273:AI273"/>
    <mergeCell ref="AJ273:AK273"/>
    <mergeCell ref="AL273:AM273"/>
    <mergeCell ref="AN273:AO273"/>
    <mergeCell ref="AP273:AQ273"/>
    <mergeCell ref="AR273:AS273"/>
    <mergeCell ref="AT273:AU273"/>
    <mergeCell ref="AV273:AW273"/>
    <mergeCell ref="AX273:AY273"/>
    <mergeCell ref="AZ273:BA273"/>
    <mergeCell ref="BB273:BC273"/>
    <mergeCell ref="BD273:BE273"/>
    <mergeCell ref="BF273:BG273"/>
    <mergeCell ref="BH273:BI273"/>
    <mergeCell ref="BJ273:BK273"/>
    <mergeCell ref="BL273:BM273"/>
    <mergeCell ref="BN273:BO273"/>
    <mergeCell ref="BP273:BQ273"/>
    <mergeCell ref="BR273:BS273"/>
    <mergeCell ref="BT273:BU273"/>
    <mergeCell ref="BV273:BW273"/>
    <mergeCell ref="BX273:BY273"/>
    <mergeCell ref="BZ273:CA273"/>
    <mergeCell ref="CB273:CC273"/>
    <mergeCell ref="CD273:CE273"/>
    <mergeCell ref="CF273:CG273"/>
    <mergeCell ref="CH273:CI273"/>
    <mergeCell ref="CJ273:CK273"/>
    <mergeCell ref="CL273:CM273"/>
    <mergeCell ref="CN273:CO273"/>
    <mergeCell ref="CP273:CQ273"/>
    <mergeCell ref="CR273:CS273"/>
    <mergeCell ref="CT273:CU273"/>
    <mergeCell ref="CV273:CW273"/>
    <mergeCell ref="CX273:CY273"/>
    <mergeCell ref="CZ273:DA273"/>
    <mergeCell ref="DB273:DC273"/>
    <mergeCell ref="DD273:DE273"/>
    <mergeCell ref="DF273:DG273"/>
    <mergeCell ref="DH273:DI273"/>
    <mergeCell ref="DJ273:DK273"/>
    <mergeCell ref="DL273:DM273"/>
    <mergeCell ref="DN273:DO273"/>
    <mergeCell ref="DP273:DQ273"/>
    <mergeCell ref="DR273:DS273"/>
    <mergeCell ref="DT273:DU273"/>
    <mergeCell ref="DV273:DW273"/>
    <mergeCell ref="DX273:DY273"/>
    <mergeCell ref="DZ273:EA273"/>
    <mergeCell ref="EB273:EC273"/>
    <mergeCell ref="ED273:EE273"/>
    <mergeCell ref="EF273:EG273"/>
    <mergeCell ref="EH273:EI273"/>
    <mergeCell ref="EJ273:EK273"/>
    <mergeCell ref="EL273:EM273"/>
    <mergeCell ref="EN273:EO273"/>
    <mergeCell ref="EP273:EQ273"/>
    <mergeCell ref="ER273:ES273"/>
    <mergeCell ref="ET273:EU273"/>
    <mergeCell ref="EV273:EW273"/>
    <mergeCell ref="EX273:EY273"/>
    <mergeCell ref="EZ273:FA273"/>
    <mergeCell ref="FB273:FC273"/>
    <mergeCell ref="FD273:FE273"/>
    <mergeCell ref="FF273:FG273"/>
    <mergeCell ref="FH273:FI273"/>
    <mergeCell ref="FJ273:FK273"/>
    <mergeCell ref="FL273:FM273"/>
    <mergeCell ref="FN273:FO273"/>
    <mergeCell ref="FP273:FQ273"/>
    <mergeCell ref="FR273:FS273"/>
    <mergeCell ref="FT273:FU273"/>
    <mergeCell ref="FV273:FW273"/>
    <mergeCell ref="FX273:FY273"/>
    <mergeCell ref="FZ273:GA273"/>
    <mergeCell ref="GB273:GC273"/>
    <mergeCell ref="GD273:GE273"/>
    <mergeCell ref="GF273:GG273"/>
    <mergeCell ref="GH273:GI273"/>
    <mergeCell ref="GJ273:GK273"/>
    <mergeCell ref="GL273:GM273"/>
    <mergeCell ref="GN273:GO273"/>
    <mergeCell ref="GP273:GQ273"/>
    <mergeCell ref="GR273:GS273"/>
    <mergeCell ref="GT273:GU273"/>
    <mergeCell ref="GV273:GW273"/>
    <mergeCell ref="GX273:GY273"/>
    <mergeCell ref="GZ273:HA273"/>
    <mergeCell ref="HB273:HC273"/>
    <mergeCell ref="HD273:HE273"/>
    <mergeCell ref="HF273:HG273"/>
    <mergeCell ref="HH273:HI273"/>
    <mergeCell ref="HJ273:HK273"/>
    <mergeCell ref="L274:M274"/>
    <mergeCell ref="N274:O274"/>
    <mergeCell ref="P274:Q274"/>
    <mergeCell ref="R274:S274"/>
    <mergeCell ref="T274:U274"/>
    <mergeCell ref="V274:W274"/>
    <mergeCell ref="X274:Y274"/>
    <mergeCell ref="Z274:AA274"/>
    <mergeCell ref="AB274:AC274"/>
    <mergeCell ref="AD274:AE274"/>
    <mergeCell ref="AF274:AG274"/>
    <mergeCell ref="AH274:AI274"/>
    <mergeCell ref="AJ274:AK274"/>
    <mergeCell ref="AL274:AM274"/>
    <mergeCell ref="AN274:AO274"/>
    <mergeCell ref="AP274:AQ274"/>
    <mergeCell ref="AR274:AS274"/>
    <mergeCell ref="AT274:AU274"/>
    <mergeCell ref="AV274:AW274"/>
    <mergeCell ref="AX274:AY274"/>
    <mergeCell ref="AZ274:BA274"/>
    <mergeCell ref="BB274:BC274"/>
    <mergeCell ref="BD274:BE274"/>
    <mergeCell ref="BF274:BG274"/>
    <mergeCell ref="BH274:BI274"/>
    <mergeCell ref="BJ274:BK274"/>
    <mergeCell ref="BL274:BM274"/>
    <mergeCell ref="BN274:BO274"/>
    <mergeCell ref="BP274:BQ274"/>
    <mergeCell ref="BR274:BS274"/>
    <mergeCell ref="BT274:BU274"/>
    <mergeCell ref="BV274:BW274"/>
    <mergeCell ref="BX274:BY274"/>
    <mergeCell ref="BZ274:CA274"/>
    <mergeCell ref="CB274:CC274"/>
    <mergeCell ref="CD274:CE274"/>
    <mergeCell ref="CF274:CG274"/>
    <mergeCell ref="CH274:CI274"/>
    <mergeCell ref="CJ274:CK274"/>
    <mergeCell ref="CL274:CM274"/>
    <mergeCell ref="CN274:CO274"/>
    <mergeCell ref="CP274:CQ274"/>
    <mergeCell ref="CR274:CS274"/>
    <mergeCell ref="CT274:CU274"/>
    <mergeCell ref="CV274:CW274"/>
    <mergeCell ref="CX274:CY274"/>
    <mergeCell ref="CZ274:DA274"/>
    <mergeCell ref="DB274:DC274"/>
    <mergeCell ref="DD274:DE274"/>
    <mergeCell ref="DF274:DG274"/>
    <mergeCell ref="DH274:DI274"/>
    <mergeCell ref="DJ274:DK274"/>
    <mergeCell ref="DL274:DM274"/>
    <mergeCell ref="DN274:DO274"/>
    <mergeCell ref="DP274:DQ274"/>
    <mergeCell ref="DR274:DS274"/>
    <mergeCell ref="DT274:DU274"/>
    <mergeCell ref="DV274:DW274"/>
    <mergeCell ref="DX274:DY274"/>
    <mergeCell ref="DZ274:EA274"/>
    <mergeCell ref="EB274:EC274"/>
    <mergeCell ref="ED274:EE274"/>
    <mergeCell ref="EF274:EG274"/>
    <mergeCell ref="EH274:EI274"/>
    <mergeCell ref="EJ274:EK274"/>
    <mergeCell ref="EL274:EM274"/>
    <mergeCell ref="EN274:EO274"/>
    <mergeCell ref="EP274:EQ274"/>
    <mergeCell ref="ER274:ES274"/>
    <mergeCell ref="ET274:EU274"/>
    <mergeCell ref="EV274:EW274"/>
    <mergeCell ref="EX274:EY274"/>
    <mergeCell ref="EZ274:FA274"/>
    <mergeCell ref="FB274:FC274"/>
    <mergeCell ref="FD274:FE274"/>
    <mergeCell ref="FF274:FG274"/>
    <mergeCell ref="FH274:FI274"/>
    <mergeCell ref="FJ274:FK274"/>
    <mergeCell ref="FL274:FM274"/>
    <mergeCell ref="FN274:FO274"/>
    <mergeCell ref="FP274:FQ274"/>
    <mergeCell ref="FR274:FS274"/>
    <mergeCell ref="FT274:FU274"/>
    <mergeCell ref="FV274:FW274"/>
    <mergeCell ref="FX274:FY274"/>
    <mergeCell ref="FZ274:GA274"/>
    <mergeCell ref="GB274:GC274"/>
    <mergeCell ref="GD274:GE274"/>
    <mergeCell ref="GF274:GG274"/>
    <mergeCell ref="GH274:GI274"/>
    <mergeCell ref="GJ274:GK274"/>
    <mergeCell ref="GL274:GM274"/>
    <mergeCell ref="GN274:GO274"/>
    <mergeCell ref="GP274:GQ274"/>
    <mergeCell ref="GR274:GS274"/>
    <mergeCell ref="GT274:GU274"/>
    <mergeCell ref="GV274:GW274"/>
    <mergeCell ref="GX274:GY274"/>
    <mergeCell ref="GZ274:HA274"/>
    <mergeCell ref="HB274:HC274"/>
    <mergeCell ref="HD274:HE274"/>
    <mergeCell ref="HF274:HG274"/>
    <mergeCell ref="HH274:HI274"/>
    <mergeCell ref="HJ274:HK274"/>
    <mergeCell ref="L275:M275"/>
    <mergeCell ref="N275:O275"/>
    <mergeCell ref="P275:Q275"/>
    <mergeCell ref="R275:S275"/>
    <mergeCell ref="T275:U275"/>
    <mergeCell ref="V275:W275"/>
    <mergeCell ref="X275:Y275"/>
    <mergeCell ref="Z275:AA275"/>
    <mergeCell ref="AB275:AC275"/>
    <mergeCell ref="AD275:AE275"/>
    <mergeCell ref="AF275:AG275"/>
    <mergeCell ref="AH275:AI275"/>
    <mergeCell ref="AJ275:AK275"/>
    <mergeCell ref="AL275:AM275"/>
    <mergeCell ref="AN275:AO275"/>
    <mergeCell ref="AP275:AQ275"/>
    <mergeCell ref="AR275:AS275"/>
    <mergeCell ref="AT275:AU275"/>
    <mergeCell ref="AV275:AW275"/>
    <mergeCell ref="AX275:AY275"/>
    <mergeCell ref="AZ275:BA275"/>
    <mergeCell ref="BB275:BC275"/>
    <mergeCell ref="BD275:BE275"/>
    <mergeCell ref="BF275:BG275"/>
    <mergeCell ref="BH275:BI275"/>
    <mergeCell ref="BJ275:BK275"/>
    <mergeCell ref="BL275:BM275"/>
    <mergeCell ref="BN275:BO275"/>
    <mergeCell ref="BP275:BQ275"/>
    <mergeCell ref="BR275:BS275"/>
    <mergeCell ref="BT275:BU275"/>
    <mergeCell ref="BV275:BW275"/>
    <mergeCell ref="BX275:BY275"/>
    <mergeCell ref="BZ275:CA275"/>
    <mergeCell ref="CB275:CC275"/>
    <mergeCell ref="CD275:CE275"/>
    <mergeCell ref="CF275:CG275"/>
    <mergeCell ref="CH275:CI275"/>
    <mergeCell ref="CJ275:CK275"/>
    <mergeCell ref="CL275:CM275"/>
    <mergeCell ref="CN275:CO275"/>
    <mergeCell ref="CP275:CQ275"/>
    <mergeCell ref="CR275:CS275"/>
    <mergeCell ref="CT275:CU275"/>
    <mergeCell ref="CV275:CW275"/>
    <mergeCell ref="CX275:CY275"/>
    <mergeCell ref="CZ275:DA275"/>
    <mergeCell ref="DB275:DC275"/>
    <mergeCell ref="DD275:DE275"/>
    <mergeCell ref="DF275:DG275"/>
    <mergeCell ref="DH275:DI275"/>
    <mergeCell ref="DJ275:DK275"/>
    <mergeCell ref="DL275:DM275"/>
    <mergeCell ref="DN275:DO275"/>
    <mergeCell ref="DP275:DQ275"/>
    <mergeCell ref="DR275:DS275"/>
    <mergeCell ref="DT275:DU275"/>
    <mergeCell ref="DV275:DW275"/>
    <mergeCell ref="DX275:DY275"/>
    <mergeCell ref="DZ275:EA275"/>
    <mergeCell ref="EB275:EC275"/>
    <mergeCell ref="ED275:EE275"/>
    <mergeCell ref="EF275:EG275"/>
    <mergeCell ref="EH275:EI275"/>
    <mergeCell ref="EJ275:EK275"/>
    <mergeCell ref="EL275:EM275"/>
    <mergeCell ref="EN275:EO275"/>
    <mergeCell ref="EP275:EQ275"/>
    <mergeCell ref="ER275:ES275"/>
    <mergeCell ref="ET275:EU275"/>
    <mergeCell ref="EV275:EW275"/>
    <mergeCell ref="EX275:EY275"/>
    <mergeCell ref="EZ275:FA275"/>
    <mergeCell ref="FB275:FC275"/>
    <mergeCell ref="FD275:FE275"/>
    <mergeCell ref="FF275:FG275"/>
    <mergeCell ref="FH275:FI275"/>
    <mergeCell ref="FJ275:FK275"/>
    <mergeCell ref="FL275:FM275"/>
    <mergeCell ref="FN275:FO275"/>
    <mergeCell ref="FP275:FQ275"/>
    <mergeCell ref="FR275:FS275"/>
    <mergeCell ref="FT275:FU275"/>
    <mergeCell ref="FV275:FW275"/>
    <mergeCell ref="FX275:FY275"/>
    <mergeCell ref="FZ275:GA275"/>
    <mergeCell ref="GB275:GC275"/>
    <mergeCell ref="GD275:GE275"/>
    <mergeCell ref="GF275:GG275"/>
    <mergeCell ref="GH275:GI275"/>
    <mergeCell ref="GJ275:GK275"/>
    <mergeCell ref="GL275:GM275"/>
    <mergeCell ref="GN275:GO275"/>
    <mergeCell ref="GP275:GQ275"/>
    <mergeCell ref="GR275:GS275"/>
    <mergeCell ref="GT275:GU275"/>
    <mergeCell ref="GV275:GW275"/>
    <mergeCell ref="GX275:GY275"/>
    <mergeCell ref="GZ275:HA275"/>
    <mergeCell ref="HB275:HC275"/>
    <mergeCell ref="HD275:HE275"/>
    <mergeCell ref="HF275:HG275"/>
    <mergeCell ref="HH275:HI275"/>
    <mergeCell ref="HJ275:HK275"/>
    <mergeCell ref="L276:M276"/>
    <mergeCell ref="N276:O276"/>
    <mergeCell ref="P276:Q276"/>
    <mergeCell ref="R276:S276"/>
    <mergeCell ref="T276:U276"/>
    <mergeCell ref="V276:W276"/>
    <mergeCell ref="X276:Y276"/>
    <mergeCell ref="Z276:AA276"/>
    <mergeCell ref="AB276:AC276"/>
    <mergeCell ref="AD276:AE276"/>
    <mergeCell ref="AF276:AG276"/>
    <mergeCell ref="AH276:AI276"/>
    <mergeCell ref="AJ276:AK276"/>
    <mergeCell ref="AL276:AM276"/>
    <mergeCell ref="AN276:AO276"/>
    <mergeCell ref="AP276:AQ276"/>
    <mergeCell ref="AR276:AS276"/>
    <mergeCell ref="AT276:AU276"/>
    <mergeCell ref="AV276:AW276"/>
    <mergeCell ref="AX276:AY276"/>
    <mergeCell ref="AZ276:BA276"/>
    <mergeCell ref="BB276:BC276"/>
    <mergeCell ref="BD276:BE276"/>
    <mergeCell ref="BF276:BG276"/>
    <mergeCell ref="BH276:BI276"/>
    <mergeCell ref="BJ276:BK276"/>
    <mergeCell ref="BL276:BM276"/>
    <mergeCell ref="BN276:BO276"/>
    <mergeCell ref="BP276:BQ276"/>
    <mergeCell ref="BR276:BS276"/>
    <mergeCell ref="BT276:BU276"/>
    <mergeCell ref="BV276:BW276"/>
    <mergeCell ref="BX276:BY276"/>
    <mergeCell ref="BZ276:CA276"/>
    <mergeCell ref="CB276:CC276"/>
    <mergeCell ref="CD276:CE276"/>
    <mergeCell ref="CF276:CG276"/>
    <mergeCell ref="CH276:CI276"/>
    <mergeCell ref="CJ276:CK276"/>
    <mergeCell ref="CL276:CM276"/>
    <mergeCell ref="CN276:CO276"/>
    <mergeCell ref="CP276:CQ276"/>
    <mergeCell ref="CR276:CS276"/>
    <mergeCell ref="CT276:CU276"/>
    <mergeCell ref="CV276:CW276"/>
    <mergeCell ref="CX276:CY276"/>
    <mergeCell ref="CZ276:DA276"/>
    <mergeCell ref="DB276:DC276"/>
    <mergeCell ref="DD276:DE276"/>
    <mergeCell ref="DF276:DG276"/>
    <mergeCell ref="DH276:DI276"/>
    <mergeCell ref="DJ276:DK276"/>
    <mergeCell ref="DL276:DM276"/>
    <mergeCell ref="DN276:DO276"/>
    <mergeCell ref="DP276:DQ276"/>
    <mergeCell ref="DR276:DS276"/>
    <mergeCell ref="DT276:DU276"/>
    <mergeCell ref="DV276:DW276"/>
    <mergeCell ref="DX276:DY276"/>
    <mergeCell ref="DZ276:EA276"/>
    <mergeCell ref="EB276:EC276"/>
    <mergeCell ref="ED276:EE276"/>
    <mergeCell ref="EF276:EG276"/>
    <mergeCell ref="EH276:EI276"/>
    <mergeCell ref="EJ276:EK276"/>
    <mergeCell ref="EL276:EM276"/>
    <mergeCell ref="EN276:EO276"/>
    <mergeCell ref="EP276:EQ276"/>
    <mergeCell ref="ER276:ES276"/>
    <mergeCell ref="ET276:EU276"/>
    <mergeCell ref="EV276:EW276"/>
    <mergeCell ref="EX276:EY276"/>
    <mergeCell ref="EZ276:FA276"/>
    <mergeCell ref="FB276:FC276"/>
    <mergeCell ref="FD276:FE276"/>
    <mergeCell ref="FF276:FG276"/>
    <mergeCell ref="FH276:FI276"/>
    <mergeCell ref="FJ276:FK276"/>
    <mergeCell ref="FL276:FM276"/>
    <mergeCell ref="FN276:FO276"/>
    <mergeCell ref="FP276:FQ276"/>
    <mergeCell ref="FR276:FS276"/>
    <mergeCell ref="FT276:FU276"/>
    <mergeCell ref="FV276:FW276"/>
    <mergeCell ref="FX276:FY276"/>
    <mergeCell ref="FZ276:GA276"/>
    <mergeCell ref="GB276:GC276"/>
    <mergeCell ref="GD276:GE276"/>
    <mergeCell ref="GF276:GG276"/>
    <mergeCell ref="GH276:GI276"/>
    <mergeCell ref="GJ276:GK276"/>
    <mergeCell ref="GL276:GM276"/>
    <mergeCell ref="GN276:GO276"/>
    <mergeCell ref="GP276:GQ276"/>
    <mergeCell ref="GR276:GS276"/>
    <mergeCell ref="GT276:GU276"/>
    <mergeCell ref="GV276:GW276"/>
    <mergeCell ref="GX276:GY276"/>
    <mergeCell ref="GZ276:HA276"/>
    <mergeCell ref="HB276:HC276"/>
    <mergeCell ref="HD276:HE276"/>
    <mergeCell ref="HF276:HG276"/>
    <mergeCell ref="HH276:HI276"/>
    <mergeCell ref="HJ276:HK276"/>
    <mergeCell ref="L277:M277"/>
    <mergeCell ref="N277:O277"/>
    <mergeCell ref="P277:Q277"/>
    <mergeCell ref="R277:S277"/>
    <mergeCell ref="T277:U277"/>
    <mergeCell ref="V277:W277"/>
    <mergeCell ref="X277:Y277"/>
    <mergeCell ref="Z277:AA277"/>
    <mergeCell ref="AB277:AC277"/>
    <mergeCell ref="AD277:AE277"/>
    <mergeCell ref="AF277:AG277"/>
    <mergeCell ref="AH277:AI277"/>
    <mergeCell ref="AJ277:AK277"/>
    <mergeCell ref="AL277:AM277"/>
    <mergeCell ref="AN277:AO277"/>
    <mergeCell ref="AP277:AQ277"/>
    <mergeCell ref="AR277:AS277"/>
    <mergeCell ref="CD277:CE277"/>
    <mergeCell ref="CF277:CG277"/>
    <mergeCell ref="CH277:CI277"/>
    <mergeCell ref="CJ277:CK277"/>
    <mergeCell ref="CL277:CM277"/>
    <mergeCell ref="CN277:CO277"/>
    <mergeCell ref="CP277:CQ277"/>
    <mergeCell ref="CR277:CS277"/>
    <mergeCell ref="A278:A285"/>
    <mergeCell ref="B278:B285"/>
    <mergeCell ref="C278:C285"/>
    <mergeCell ref="D278:D285"/>
    <mergeCell ref="E278:E285"/>
    <mergeCell ref="F278:F285"/>
    <mergeCell ref="G278:G285"/>
    <mergeCell ref="I278:I285"/>
    <mergeCell ref="J278:J285"/>
    <mergeCell ref="L278:M278"/>
    <mergeCell ref="N278:O278"/>
    <mergeCell ref="P278:Q278"/>
    <mergeCell ref="R278:S278"/>
    <mergeCell ref="T278:U278"/>
    <mergeCell ref="V278:W278"/>
    <mergeCell ref="X278:Y278"/>
    <mergeCell ref="Z278:AA278"/>
    <mergeCell ref="AB278:AC278"/>
    <mergeCell ref="AD278:AE278"/>
    <mergeCell ref="AF278:AG278"/>
    <mergeCell ref="AH278:AI278"/>
    <mergeCell ref="AJ278:AK278"/>
    <mergeCell ref="AL278:AM278"/>
    <mergeCell ref="AN278:AO278"/>
    <mergeCell ref="AP278:AQ278"/>
    <mergeCell ref="AR278:AS278"/>
    <mergeCell ref="AT278:AU278"/>
    <mergeCell ref="AV278:AW278"/>
    <mergeCell ref="AX278:AY278"/>
    <mergeCell ref="AZ278:BA278"/>
    <mergeCell ref="BB278:BC278"/>
    <mergeCell ref="BD278:BE278"/>
    <mergeCell ref="BF278:BG278"/>
    <mergeCell ref="BH278:BI278"/>
    <mergeCell ref="BJ278:BK278"/>
    <mergeCell ref="BL278:BM278"/>
    <mergeCell ref="BN278:BO278"/>
    <mergeCell ref="BP278:BQ278"/>
    <mergeCell ref="BR278:BS278"/>
    <mergeCell ref="BT278:BU278"/>
    <mergeCell ref="BV278:BW278"/>
    <mergeCell ref="BX278:BY278"/>
    <mergeCell ref="BZ278:CA278"/>
    <mergeCell ref="CB278:CC278"/>
    <mergeCell ref="CD278:CE278"/>
    <mergeCell ref="CF278:CG278"/>
    <mergeCell ref="CH278:CI278"/>
    <mergeCell ref="CJ278:CK278"/>
    <mergeCell ref="CL278:CM278"/>
    <mergeCell ref="CN278:CO278"/>
    <mergeCell ref="CP278:CQ278"/>
    <mergeCell ref="CR278:CS278"/>
    <mergeCell ref="CT278:CU278"/>
    <mergeCell ref="CV278:CW278"/>
    <mergeCell ref="CX278:CY278"/>
    <mergeCell ref="CZ278:DA278"/>
    <mergeCell ref="DB278:DC278"/>
    <mergeCell ref="DD278:DE278"/>
    <mergeCell ref="DF278:DG278"/>
    <mergeCell ref="DH278:DI278"/>
    <mergeCell ref="DJ278:DK278"/>
    <mergeCell ref="DL278:DM278"/>
    <mergeCell ref="DN278:DO278"/>
    <mergeCell ref="DP278:DQ278"/>
    <mergeCell ref="DR278:DS278"/>
    <mergeCell ref="DT278:DU278"/>
    <mergeCell ref="DV278:DW278"/>
    <mergeCell ref="DX278:DY278"/>
    <mergeCell ref="DZ278:EA278"/>
    <mergeCell ref="EB278:EC278"/>
    <mergeCell ref="ED278:EE278"/>
    <mergeCell ref="EF278:EG278"/>
    <mergeCell ref="EH278:EI278"/>
    <mergeCell ref="EJ278:EK278"/>
    <mergeCell ref="EL278:EM278"/>
    <mergeCell ref="EN278:EO278"/>
    <mergeCell ref="EP278:EQ278"/>
    <mergeCell ref="ER278:ES278"/>
    <mergeCell ref="ET278:EU278"/>
    <mergeCell ref="EV278:EW278"/>
    <mergeCell ref="EX278:EY278"/>
    <mergeCell ref="EZ278:FA278"/>
    <mergeCell ref="FB278:FC278"/>
    <mergeCell ref="FD278:FE278"/>
    <mergeCell ref="FF278:FG278"/>
    <mergeCell ref="FH278:FI278"/>
    <mergeCell ref="FJ278:FK278"/>
    <mergeCell ref="FL278:FM278"/>
    <mergeCell ref="FN278:FO278"/>
    <mergeCell ref="FP278:FQ278"/>
    <mergeCell ref="FR278:FS278"/>
    <mergeCell ref="FT278:FU278"/>
    <mergeCell ref="FV278:FW278"/>
    <mergeCell ref="FX278:FY278"/>
    <mergeCell ref="FZ278:GA278"/>
    <mergeCell ref="GB278:GC278"/>
    <mergeCell ref="GD278:GE278"/>
    <mergeCell ref="GF278:GG278"/>
    <mergeCell ref="GH278:GI278"/>
    <mergeCell ref="GJ278:GK278"/>
    <mergeCell ref="GL278:GM278"/>
    <mergeCell ref="GN278:GO278"/>
    <mergeCell ref="GP278:GQ278"/>
    <mergeCell ref="GR278:GS278"/>
    <mergeCell ref="GT278:GU278"/>
    <mergeCell ref="GV278:GW278"/>
    <mergeCell ref="GX278:GY278"/>
    <mergeCell ref="GZ278:HA278"/>
    <mergeCell ref="HB278:HC278"/>
    <mergeCell ref="HD278:HE278"/>
    <mergeCell ref="HF278:HG278"/>
    <mergeCell ref="HH278:HI278"/>
    <mergeCell ref="HJ278:HK278"/>
    <mergeCell ref="L279:M279"/>
    <mergeCell ref="N279:O279"/>
    <mergeCell ref="P279:Q279"/>
    <mergeCell ref="R279:S279"/>
    <mergeCell ref="T279:U279"/>
    <mergeCell ref="V279:W279"/>
    <mergeCell ref="X279:Y279"/>
    <mergeCell ref="Z279:AA279"/>
    <mergeCell ref="AB279:AC279"/>
    <mergeCell ref="AD279:AE279"/>
    <mergeCell ref="AF279:AG279"/>
    <mergeCell ref="AH279:AI279"/>
    <mergeCell ref="AJ279:AK279"/>
    <mergeCell ref="AL279:AM279"/>
    <mergeCell ref="AN279:AO279"/>
    <mergeCell ref="AP279:AQ279"/>
    <mergeCell ref="AR279:AS279"/>
    <mergeCell ref="AT279:AU279"/>
    <mergeCell ref="AV279:AW279"/>
    <mergeCell ref="AX279:AY279"/>
    <mergeCell ref="AZ279:BA279"/>
    <mergeCell ref="BB279:BC279"/>
    <mergeCell ref="BD279:BE279"/>
    <mergeCell ref="BF279:BG279"/>
    <mergeCell ref="BH279:BI279"/>
    <mergeCell ref="BJ279:BK279"/>
    <mergeCell ref="BL279:BM279"/>
    <mergeCell ref="BN279:BO279"/>
    <mergeCell ref="BP279:BQ279"/>
    <mergeCell ref="BR279:BS279"/>
    <mergeCell ref="BT279:BU279"/>
    <mergeCell ref="BV279:BW279"/>
    <mergeCell ref="BX279:BY279"/>
    <mergeCell ref="BZ279:CA279"/>
    <mergeCell ref="CB279:CC279"/>
    <mergeCell ref="CD279:CE279"/>
    <mergeCell ref="CF279:CG279"/>
    <mergeCell ref="CH279:CI279"/>
    <mergeCell ref="CJ279:CK279"/>
    <mergeCell ref="CL279:CM279"/>
    <mergeCell ref="CN279:CO279"/>
    <mergeCell ref="CP279:CQ279"/>
    <mergeCell ref="CR279:CS279"/>
    <mergeCell ref="CT279:CU279"/>
    <mergeCell ref="CV279:CW279"/>
    <mergeCell ref="CX279:CY279"/>
    <mergeCell ref="CZ279:DA279"/>
    <mergeCell ref="DB279:DC279"/>
    <mergeCell ref="DD279:DE279"/>
    <mergeCell ref="DF279:DG279"/>
    <mergeCell ref="DH279:DI279"/>
    <mergeCell ref="DJ279:DK279"/>
    <mergeCell ref="DL279:DM279"/>
    <mergeCell ref="DN279:DO279"/>
    <mergeCell ref="DP279:DQ279"/>
    <mergeCell ref="DR279:DS279"/>
    <mergeCell ref="DT279:DU279"/>
    <mergeCell ref="DV279:DW279"/>
    <mergeCell ref="DX279:DY279"/>
    <mergeCell ref="DZ279:EA279"/>
    <mergeCell ref="EB279:EC279"/>
    <mergeCell ref="ED279:EE279"/>
    <mergeCell ref="EF279:EG279"/>
    <mergeCell ref="EH279:EI279"/>
    <mergeCell ref="EJ279:EK279"/>
    <mergeCell ref="EL279:EM279"/>
    <mergeCell ref="EN279:EO279"/>
    <mergeCell ref="EP279:EQ279"/>
    <mergeCell ref="ER279:ES279"/>
    <mergeCell ref="ET279:EU279"/>
    <mergeCell ref="EV279:EW279"/>
    <mergeCell ref="EX279:EY279"/>
    <mergeCell ref="EZ279:FA279"/>
    <mergeCell ref="FB279:FC279"/>
    <mergeCell ref="FD279:FE279"/>
    <mergeCell ref="FF279:FG279"/>
    <mergeCell ref="FH279:FI279"/>
    <mergeCell ref="FJ279:FK279"/>
    <mergeCell ref="FL279:FM279"/>
    <mergeCell ref="FN279:FO279"/>
    <mergeCell ref="FP279:FQ279"/>
    <mergeCell ref="FR279:FS279"/>
    <mergeCell ref="FT279:FU279"/>
    <mergeCell ref="FV279:FW279"/>
    <mergeCell ref="FX279:FY279"/>
    <mergeCell ref="FZ279:GA279"/>
    <mergeCell ref="GB279:GC279"/>
    <mergeCell ref="GD279:GE279"/>
    <mergeCell ref="GF279:GG279"/>
    <mergeCell ref="GH279:GI279"/>
    <mergeCell ref="GJ279:GK279"/>
    <mergeCell ref="GL279:GM279"/>
    <mergeCell ref="GN279:GO279"/>
    <mergeCell ref="GP279:GQ279"/>
    <mergeCell ref="GR279:GS279"/>
    <mergeCell ref="GT279:GU279"/>
    <mergeCell ref="GV279:GW279"/>
    <mergeCell ref="GX279:GY279"/>
    <mergeCell ref="GZ279:HA279"/>
    <mergeCell ref="HB279:HC279"/>
    <mergeCell ref="HD279:HE279"/>
    <mergeCell ref="HF279:HG279"/>
    <mergeCell ref="HH279:HI279"/>
    <mergeCell ref="HJ279:HK279"/>
    <mergeCell ref="L280:M280"/>
    <mergeCell ref="N280:O280"/>
    <mergeCell ref="P280:Q280"/>
    <mergeCell ref="R280:S280"/>
    <mergeCell ref="T280:U280"/>
    <mergeCell ref="V280:W280"/>
    <mergeCell ref="X280:Y280"/>
    <mergeCell ref="Z280:AA280"/>
    <mergeCell ref="AB280:AC280"/>
    <mergeCell ref="AD280:AE280"/>
    <mergeCell ref="AF280:AG280"/>
    <mergeCell ref="AH280:AI280"/>
    <mergeCell ref="AJ280:AK280"/>
    <mergeCell ref="AL280:AM280"/>
    <mergeCell ref="AN280:AO280"/>
    <mergeCell ref="AP280:AQ280"/>
    <mergeCell ref="AR280:AS280"/>
    <mergeCell ref="AT280:AU280"/>
    <mergeCell ref="AV280:AW280"/>
    <mergeCell ref="AX280:AY280"/>
    <mergeCell ref="AZ280:BA280"/>
    <mergeCell ref="BB280:BC280"/>
    <mergeCell ref="BD280:BE280"/>
    <mergeCell ref="BF280:BG280"/>
    <mergeCell ref="BH280:BI280"/>
    <mergeCell ref="BJ280:BK280"/>
    <mergeCell ref="BL280:BM280"/>
    <mergeCell ref="BN280:BO280"/>
    <mergeCell ref="BP280:BQ280"/>
    <mergeCell ref="BR280:BS280"/>
    <mergeCell ref="BT280:BU280"/>
    <mergeCell ref="BV280:BW280"/>
    <mergeCell ref="BX280:BY280"/>
    <mergeCell ref="BZ280:CA280"/>
    <mergeCell ref="CB280:CC280"/>
    <mergeCell ref="CD280:CE280"/>
    <mergeCell ref="CF280:CG280"/>
    <mergeCell ref="CH280:CI280"/>
    <mergeCell ref="CJ280:CK280"/>
    <mergeCell ref="CL280:CM280"/>
    <mergeCell ref="CN280:CO280"/>
    <mergeCell ref="CP280:CQ280"/>
    <mergeCell ref="CR280:CS280"/>
    <mergeCell ref="CT280:CU280"/>
    <mergeCell ref="CV280:CW280"/>
    <mergeCell ref="CX280:CY280"/>
    <mergeCell ref="CZ280:DA280"/>
    <mergeCell ref="DB280:DC280"/>
    <mergeCell ref="DD280:DE280"/>
    <mergeCell ref="DF280:DG280"/>
    <mergeCell ref="DH280:DI280"/>
    <mergeCell ref="DJ280:DK280"/>
    <mergeCell ref="DL280:DM280"/>
    <mergeCell ref="DN280:DO280"/>
    <mergeCell ref="DP280:DQ280"/>
    <mergeCell ref="DR280:DS280"/>
    <mergeCell ref="DT280:DU280"/>
    <mergeCell ref="DV280:DW280"/>
    <mergeCell ref="DX280:DY280"/>
    <mergeCell ref="DZ280:EA280"/>
    <mergeCell ref="EB280:EC280"/>
    <mergeCell ref="ED280:EE280"/>
    <mergeCell ref="EF280:EG280"/>
    <mergeCell ref="EH280:EI280"/>
    <mergeCell ref="EJ280:EK280"/>
    <mergeCell ref="EL280:EM280"/>
    <mergeCell ref="EN280:EO280"/>
    <mergeCell ref="EP280:EQ280"/>
    <mergeCell ref="ER280:ES280"/>
    <mergeCell ref="ET280:EU280"/>
    <mergeCell ref="EV280:EW280"/>
    <mergeCell ref="EX280:EY280"/>
    <mergeCell ref="EZ280:FA280"/>
    <mergeCell ref="FB280:FC280"/>
    <mergeCell ref="FD280:FE280"/>
    <mergeCell ref="FF280:FG280"/>
    <mergeCell ref="FH280:FI280"/>
    <mergeCell ref="FJ280:FK280"/>
    <mergeCell ref="FL280:FM280"/>
    <mergeCell ref="FN280:FO280"/>
    <mergeCell ref="FP280:FQ280"/>
    <mergeCell ref="FR280:FS280"/>
    <mergeCell ref="FT280:FU280"/>
    <mergeCell ref="FV280:FW280"/>
    <mergeCell ref="FX280:FY280"/>
    <mergeCell ref="FZ280:GA280"/>
    <mergeCell ref="GB280:GC280"/>
    <mergeCell ref="GD280:GE280"/>
    <mergeCell ref="GF280:GG280"/>
    <mergeCell ref="GH280:GI280"/>
    <mergeCell ref="GJ280:GK280"/>
    <mergeCell ref="GL280:GM280"/>
    <mergeCell ref="GN280:GO280"/>
    <mergeCell ref="GP280:GQ280"/>
    <mergeCell ref="GR280:GS280"/>
    <mergeCell ref="GT280:GU280"/>
    <mergeCell ref="GV280:GW280"/>
    <mergeCell ref="GX280:GY280"/>
    <mergeCell ref="GZ280:HA280"/>
    <mergeCell ref="HB280:HC280"/>
    <mergeCell ref="HD280:HE280"/>
    <mergeCell ref="HF280:HG280"/>
    <mergeCell ref="HH280:HI280"/>
    <mergeCell ref="HJ280:HK280"/>
    <mergeCell ref="L281:M281"/>
    <mergeCell ref="N281:O281"/>
    <mergeCell ref="P281:Q281"/>
    <mergeCell ref="R281:S281"/>
    <mergeCell ref="T281:U281"/>
    <mergeCell ref="V281:W281"/>
    <mergeCell ref="X281:Y281"/>
    <mergeCell ref="Z281:AA281"/>
    <mergeCell ref="AB281:AC281"/>
    <mergeCell ref="AD281:AE281"/>
    <mergeCell ref="AF281:AG281"/>
    <mergeCell ref="AH281:AI281"/>
    <mergeCell ref="AJ281:AK281"/>
    <mergeCell ref="AL281:AM281"/>
    <mergeCell ref="AN281:AO281"/>
    <mergeCell ref="AP281:AQ281"/>
    <mergeCell ref="AR281:AS281"/>
    <mergeCell ref="AT281:AU281"/>
    <mergeCell ref="AV281:AW281"/>
    <mergeCell ref="AX281:AY281"/>
    <mergeCell ref="AZ281:BA281"/>
    <mergeCell ref="BB281:BC281"/>
    <mergeCell ref="BD281:BE281"/>
    <mergeCell ref="BF281:BG281"/>
    <mergeCell ref="BH281:BI281"/>
    <mergeCell ref="BJ281:BK281"/>
    <mergeCell ref="BL281:BM281"/>
    <mergeCell ref="BN281:BO281"/>
    <mergeCell ref="BP281:BQ281"/>
    <mergeCell ref="BR281:BS281"/>
    <mergeCell ref="BT281:BU281"/>
    <mergeCell ref="BV281:BW281"/>
    <mergeCell ref="BX281:BY281"/>
    <mergeCell ref="BZ281:CA281"/>
    <mergeCell ref="CB281:CC281"/>
    <mergeCell ref="CD281:CE281"/>
    <mergeCell ref="CF281:CG281"/>
    <mergeCell ref="CH281:CI281"/>
    <mergeCell ref="CJ281:CK281"/>
    <mergeCell ref="CL281:CM281"/>
    <mergeCell ref="CN281:CO281"/>
    <mergeCell ref="CP281:CQ281"/>
    <mergeCell ref="CR281:CS281"/>
    <mergeCell ref="CT281:CU281"/>
    <mergeCell ref="CV281:CW281"/>
    <mergeCell ref="CX281:CY281"/>
    <mergeCell ref="CZ281:DA281"/>
    <mergeCell ref="DB281:DC281"/>
    <mergeCell ref="DD281:DE281"/>
    <mergeCell ref="DF281:DG281"/>
    <mergeCell ref="DH281:DI281"/>
    <mergeCell ref="DJ281:DK281"/>
    <mergeCell ref="DL281:DM281"/>
    <mergeCell ref="DN281:DO281"/>
    <mergeCell ref="DP281:DQ281"/>
    <mergeCell ref="DR281:DS281"/>
    <mergeCell ref="DT281:DU281"/>
    <mergeCell ref="DV281:DW281"/>
    <mergeCell ref="DX281:DY281"/>
    <mergeCell ref="DZ281:EA281"/>
    <mergeCell ref="EB281:EC281"/>
    <mergeCell ref="ED281:EE281"/>
    <mergeCell ref="EF281:EG281"/>
    <mergeCell ref="EH281:EI281"/>
    <mergeCell ref="EJ281:EK281"/>
    <mergeCell ref="EL281:EM281"/>
    <mergeCell ref="EN281:EO281"/>
    <mergeCell ref="EP281:EQ281"/>
    <mergeCell ref="ER281:ES281"/>
    <mergeCell ref="ET281:EU281"/>
    <mergeCell ref="EV281:EW281"/>
    <mergeCell ref="EX281:EY281"/>
    <mergeCell ref="EZ281:FA281"/>
    <mergeCell ref="FB281:FC281"/>
    <mergeCell ref="FD281:FE281"/>
    <mergeCell ref="FF281:FG281"/>
    <mergeCell ref="FH281:FI281"/>
    <mergeCell ref="FJ281:FK281"/>
    <mergeCell ref="FL281:FM281"/>
    <mergeCell ref="FN281:FO281"/>
    <mergeCell ref="FP281:FQ281"/>
    <mergeCell ref="FR281:FS281"/>
    <mergeCell ref="FT281:FU281"/>
    <mergeCell ref="FV281:FW281"/>
    <mergeCell ref="FX281:FY281"/>
    <mergeCell ref="FZ281:GA281"/>
    <mergeCell ref="GB281:GC281"/>
    <mergeCell ref="GD281:GE281"/>
    <mergeCell ref="GF281:GG281"/>
    <mergeCell ref="GH281:GI281"/>
    <mergeCell ref="GJ281:GK281"/>
    <mergeCell ref="GL281:GM281"/>
    <mergeCell ref="GN281:GO281"/>
    <mergeCell ref="GP281:GQ281"/>
    <mergeCell ref="GR281:GS281"/>
    <mergeCell ref="GT281:GU281"/>
    <mergeCell ref="GV281:GW281"/>
    <mergeCell ref="GX281:GY281"/>
    <mergeCell ref="GZ281:HA281"/>
    <mergeCell ref="HB281:HC281"/>
    <mergeCell ref="HD281:HE281"/>
    <mergeCell ref="HF281:HG281"/>
    <mergeCell ref="HH281:HI281"/>
    <mergeCell ref="HJ281:HK281"/>
    <mergeCell ref="L282:M282"/>
    <mergeCell ref="N282:O282"/>
    <mergeCell ref="P282:Q282"/>
    <mergeCell ref="R282:S282"/>
    <mergeCell ref="T282:U282"/>
    <mergeCell ref="V282:W282"/>
    <mergeCell ref="X282:Y282"/>
    <mergeCell ref="Z282:AA282"/>
    <mergeCell ref="AB282:AC282"/>
    <mergeCell ref="AD282:AE282"/>
    <mergeCell ref="AF282:AG282"/>
    <mergeCell ref="AH282:AI282"/>
    <mergeCell ref="AJ282:AK282"/>
    <mergeCell ref="AL282:AM282"/>
    <mergeCell ref="AN282:AO282"/>
    <mergeCell ref="AP282:AQ282"/>
    <mergeCell ref="AR282:AS282"/>
    <mergeCell ref="AT282:AU282"/>
    <mergeCell ref="AV282:AW282"/>
    <mergeCell ref="AX282:AY282"/>
    <mergeCell ref="AZ282:BA282"/>
    <mergeCell ref="BB282:BC282"/>
    <mergeCell ref="BD282:BE282"/>
    <mergeCell ref="BF282:BG282"/>
    <mergeCell ref="BH282:BI282"/>
    <mergeCell ref="BJ282:BK282"/>
    <mergeCell ref="BL282:BM282"/>
    <mergeCell ref="BN282:BO282"/>
    <mergeCell ref="BP282:BQ282"/>
    <mergeCell ref="BR282:BS282"/>
    <mergeCell ref="BT282:BU282"/>
    <mergeCell ref="BV282:BW282"/>
    <mergeCell ref="BX282:BY282"/>
    <mergeCell ref="BZ282:CA282"/>
    <mergeCell ref="CB282:CC282"/>
    <mergeCell ref="CD282:CE282"/>
    <mergeCell ref="CF282:CG282"/>
    <mergeCell ref="CH282:CI282"/>
    <mergeCell ref="CJ282:CK282"/>
    <mergeCell ref="CL282:CM282"/>
    <mergeCell ref="CN282:CO282"/>
    <mergeCell ref="CP282:CQ282"/>
    <mergeCell ref="CR282:CS282"/>
    <mergeCell ref="CT282:CU282"/>
    <mergeCell ref="CV282:CW282"/>
    <mergeCell ref="CX282:CY282"/>
    <mergeCell ref="CZ282:DA282"/>
    <mergeCell ref="DB282:DC282"/>
    <mergeCell ref="DD282:DE282"/>
    <mergeCell ref="DF282:DG282"/>
    <mergeCell ref="DH282:DI282"/>
    <mergeCell ref="DJ282:DK282"/>
    <mergeCell ref="DL282:DM282"/>
    <mergeCell ref="DN282:DO282"/>
    <mergeCell ref="DP282:DQ282"/>
    <mergeCell ref="DR282:DS282"/>
    <mergeCell ref="DT282:DU282"/>
    <mergeCell ref="DV282:DW282"/>
    <mergeCell ref="DX282:DY282"/>
    <mergeCell ref="DZ282:EA282"/>
    <mergeCell ref="EB282:EC282"/>
    <mergeCell ref="ED282:EE282"/>
    <mergeCell ref="EF282:EG282"/>
    <mergeCell ref="EH282:EI282"/>
    <mergeCell ref="EJ282:EK282"/>
    <mergeCell ref="EL282:EM282"/>
    <mergeCell ref="EN282:EO282"/>
    <mergeCell ref="EP282:EQ282"/>
    <mergeCell ref="ER282:ES282"/>
    <mergeCell ref="ET282:EU282"/>
    <mergeCell ref="EV282:EW282"/>
    <mergeCell ref="EX282:EY282"/>
    <mergeCell ref="EZ282:FA282"/>
    <mergeCell ref="FB282:FC282"/>
    <mergeCell ref="FD282:FE282"/>
    <mergeCell ref="FF282:FG282"/>
    <mergeCell ref="FH282:FI282"/>
    <mergeCell ref="FJ282:FK282"/>
    <mergeCell ref="FL282:FM282"/>
    <mergeCell ref="FN282:FO282"/>
    <mergeCell ref="FP282:FQ282"/>
    <mergeCell ref="FR282:FS282"/>
    <mergeCell ref="FT282:FU282"/>
    <mergeCell ref="FV282:FW282"/>
    <mergeCell ref="FX282:FY282"/>
    <mergeCell ref="FZ282:GA282"/>
    <mergeCell ref="GB282:GC282"/>
    <mergeCell ref="GD282:GE282"/>
    <mergeCell ref="GF282:GG282"/>
    <mergeCell ref="GH282:GI282"/>
    <mergeCell ref="GJ282:GK282"/>
    <mergeCell ref="GL282:GM282"/>
    <mergeCell ref="GN282:GO282"/>
    <mergeCell ref="GP282:GQ282"/>
    <mergeCell ref="GR282:GS282"/>
    <mergeCell ref="GT282:GU282"/>
    <mergeCell ref="GV282:GW282"/>
    <mergeCell ref="GX282:GY282"/>
    <mergeCell ref="GZ282:HA282"/>
    <mergeCell ref="HB282:HC282"/>
    <mergeCell ref="HD282:HE282"/>
    <mergeCell ref="HF282:HG282"/>
    <mergeCell ref="HH282:HI282"/>
    <mergeCell ref="HJ282:HK282"/>
    <mergeCell ref="L283:M283"/>
    <mergeCell ref="N283:O283"/>
    <mergeCell ref="P283:Q283"/>
    <mergeCell ref="R283:S283"/>
    <mergeCell ref="T283:U283"/>
    <mergeCell ref="V283:W283"/>
    <mergeCell ref="X283:Y283"/>
    <mergeCell ref="Z283:AA283"/>
    <mergeCell ref="AB283:AC283"/>
    <mergeCell ref="AD283:AE283"/>
    <mergeCell ref="AF283:AG283"/>
    <mergeCell ref="AH283:AI283"/>
    <mergeCell ref="AJ283:AK283"/>
    <mergeCell ref="AL283:AM283"/>
    <mergeCell ref="AN283:AO283"/>
    <mergeCell ref="AP283:AQ283"/>
    <mergeCell ref="AR283:AS283"/>
    <mergeCell ref="AT283:AU283"/>
    <mergeCell ref="AV283:AW283"/>
    <mergeCell ref="AX283:AY283"/>
    <mergeCell ref="AZ283:BA283"/>
    <mergeCell ref="BB283:BC283"/>
    <mergeCell ref="BD283:BE283"/>
    <mergeCell ref="BF283:BG283"/>
    <mergeCell ref="BH283:BI283"/>
    <mergeCell ref="BJ283:BK283"/>
    <mergeCell ref="BL283:BM283"/>
    <mergeCell ref="BN283:BO283"/>
    <mergeCell ref="BP283:BQ283"/>
    <mergeCell ref="BR283:BS283"/>
    <mergeCell ref="BT283:BU283"/>
    <mergeCell ref="BV283:BW283"/>
    <mergeCell ref="BX283:BY283"/>
    <mergeCell ref="BZ283:CA283"/>
    <mergeCell ref="CB283:CC283"/>
    <mergeCell ref="CD283:CE283"/>
    <mergeCell ref="CF283:CG283"/>
    <mergeCell ref="CH283:CI283"/>
    <mergeCell ref="CJ283:CK283"/>
    <mergeCell ref="CL283:CM283"/>
    <mergeCell ref="CN283:CO283"/>
    <mergeCell ref="CP283:CQ283"/>
    <mergeCell ref="CR283:CS283"/>
    <mergeCell ref="CT283:CU283"/>
    <mergeCell ref="CV283:CW283"/>
    <mergeCell ref="CX283:CY283"/>
    <mergeCell ref="CZ283:DA283"/>
    <mergeCell ref="DB283:DC283"/>
    <mergeCell ref="DD283:DE283"/>
    <mergeCell ref="DF283:DG283"/>
    <mergeCell ref="DH283:DI283"/>
    <mergeCell ref="DJ283:DK283"/>
    <mergeCell ref="DL283:DM283"/>
    <mergeCell ref="DN283:DO283"/>
    <mergeCell ref="DP283:DQ283"/>
    <mergeCell ref="DR283:DS283"/>
    <mergeCell ref="DT283:DU283"/>
    <mergeCell ref="DV283:DW283"/>
    <mergeCell ref="DX283:DY283"/>
    <mergeCell ref="DZ283:EA283"/>
    <mergeCell ref="EB283:EC283"/>
    <mergeCell ref="ED283:EE283"/>
    <mergeCell ref="EF283:EG283"/>
    <mergeCell ref="EH283:EI283"/>
    <mergeCell ref="EJ283:EK283"/>
    <mergeCell ref="EL283:EM283"/>
    <mergeCell ref="EN283:EO283"/>
    <mergeCell ref="EP283:EQ283"/>
    <mergeCell ref="ER283:ES283"/>
    <mergeCell ref="ET283:EU283"/>
    <mergeCell ref="EV283:EW283"/>
    <mergeCell ref="EX283:EY283"/>
    <mergeCell ref="EZ283:FA283"/>
    <mergeCell ref="FB283:FC283"/>
    <mergeCell ref="FD283:FE283"/>
    <mergeCell ref="FF283:FG283"/>
    <mergeCell ref="FH283:FI283"/>
    <mergeCell ref="FJ283:FK283"/>
    <mergeCell ref="FL283:FM283"/>
    <mergeCell ref="FN283:FO283"/>
    <mergeCell ref="FP283:FQ283"/>
    <mergeCell ref="FR283:FS283"/>
    <mergeCell ref="FT283:FU283"/>
    <mergeCell ref="FV283:FW283"/>
    <mergeCell ref="FX283:FY283"/>
    <mergeCell ref="FZ283:GA283"/>
    <mergeCell ref="GB283:GC283"/>
    <mergeCell ref="GD283:GE283"/>
    <mergeCell ref="GF283:GG283"/>
    <mergeCell ref="GH283:GI283"/>
    <mergeCell ref="GJ283:GK283"/>
    <mergeCell ref="GL283:GM283"/>
    <mergeCell ref="GN283:GO283"/>
    <mergeCell ref="GP283:GQ283"/>
    <mergeCell ref="GR283:GS283"/>
    <mergeCell ref="GT283:GU283"/>
    <mergeCell ref="GV283:GW283"/>
    <mergeCell ref="GX283:GY283"/>
    <mergeCell ref="GZ283:HA283"/>
    <mergeCell ref="HB283:HC283"/>
    <mergeCell ref="HD283:HE283"/>
    <mergeCell ref="HF283:HG283"/>
    <mergeCell ref="HH283:HI283"/>
    <mergeCell ref="HJ283:HK283"/>
    <mergeCell ref="L284:M284"/>
    <mergeCell ref="N284:O284"/>
    <mergeCell ref="P284:Q284"/>
    <mergeCell ref="R284:S284"/>
    <mergeCell ref="T284:U284"/>
    <mergeCell ref="V284:W284"/>
    <mergeCell ref="X284:Y284"/>
    <mergeCell ref="Z284:AA284"/>
    <mergeCell ref="AB284:AC284"/>
    <mergeCell ref="AD284:AE284"/>
    <mergeCell ref="AF284:AG284"/>
    <mergeCell ref="AH284:AI284"/>
    <mergeCell ref="AJ284:AK284"/>
    <mergeCell ref="AL284:AM284"/>
    <mergeCell ref="AN284:AO284"/>
    <mergeCell ref="AP284:AQ284"/>
    <mergeCell ref="AR284:AS284"/>
    <mergeCell ref="AT284:AU284"/>
    <mergeCell ref="AV284:AW284"/>
    <mergeCell ref="AX284:AY284"/>
    <mergeCell ref="AZ284:BA284"/>
    <mergeCell ref="BB284:BC284"/>
    <mergeCell ref="BD284:BE284"/>
    <mergeCell ref="BF284:BG284"/>
    <mergeCell ref="BH284:BI284"/>
    <mergeCell ref="BJ284:BK284"/>
    <mergeCell ref="BL284:BM284"/>
    <mergeCell ref="BN284:BO284"/>
    <mergeCell ref="BP284:BQ284"/>
    <mergeCell ref="BR284:BS284"/>
    <mergeCell ref="BT284:BU284"/>
    <mergeCell ref="BV284:BW284"/>
    <mergeCell ref="BX284:BY284"/>
    <mergeCell ref="BZ284:CA284"/>
    <mergeCell ref="CB284:CC284"/>
    <mergeCell ref="CD284:CE284"/>
    <mergeCell ref="CF284:CG284"/>
    <mergeCell ref="CH284:CI284"/>
    <mergeCell ref="CJ284:CK284"/>
    <mergeCell ref="CL284:CM284"/>
    <mergeCell ref="CN284:CO284"/>
    <mergeCell ref="CP284:CQ284"/>
    <mergeCell ref="CR284:CS284"/>
    <mergeCell ref="CT284:CU284"/>
    <mergeCell ref="CV284:CW284"/>
    <mergeCell ref="CX284:CY284"/>
    <mergeCell ref="CZ284:DA284"/>
    <mergeCell ref="DB284:DC284"/>
    <mergeCell ref="DD284:DE284"/>
    <mergeCell ref="DF284:DG284"/>
    <mergeCell ref="DH284:DI284"/>
    <mergeCell ref="DJ284:DK284"/>
    <mergeCell ref="DL284:DM284"/>
    <mergeCell ref="DN284:DO284"/>
    <mergeCell ref="DP284:DQ284"/>
    <mergeCell ref="DR284:DS284"/>
    <mergeCell ref="DT284:DU284"/>
    <mergeCell ref="DV284:DW284"/>
    <mergeCell ref="DX284:DY284"/>
    <mergeCell ref="DZ284:EA284"/>
    <mergeCell ref="EB284:EC284"/>
    <mergeCell ref="ED284:EE284"/>
    <mergeCell ref="EF284:EG284"/>
    <mergeCell ref="EH284:EI284"/>
    <mergeCell ref="EJ284:EK284"/>
    <mergeCell ref="EL284:EM284"/>
    <mergeCell ref="EN284:EO284"/>
    <mergeCell ref="EP284:EQ284"/>
    <mergeCell ref="ER284:ES284"/>
    <mergeCell ref="ET284:EU284"/>
    <mergeCell ref="EV284:EW284"/>
    <mergeCell ref="EX284:EY284"/>
    <mergeCell ref="EZ284:FA284"/>
    <mergeCell ref="FB284:FC284"/>
    <mergeCell ref="FD284:FE284"/>
    <mergeCell ref="FF284:FG284"/>
    <mergeCell ref="FH284:FI284"/>
    <mergeCell ref="FJ284:FK284"/>
    <mergeCell ref="FL284:FM284"/>
    <mergeCell ref="FN284:FO284"/>
    <mergeCell ref="FP284:FQ284"/>
    <mergeCell ref="FR284:FS284"/>
    <mergeCell ref="FT284:FU284"/>
    <mergeCell ref="FV284:FW284"/>
    <mergeCell ref="FX284:FY284"/>
    <mergeCell ref="FZ284:GA284"/>
    <mergeCell ref="GB284:GC284"/>
    <mergeCell ref="GD284:GE284"/>
    <mergeCell ref="GF284:GG284"/>
    <mergeCell ref="GH284:GI284"/>
    <mergeCell ref="GJ284:GK284"/>
    <mergeCell ref="GL284:GM284"/>
    <mergeCell ref="GN284:GO284"/>
    <mergeCell ref="GP284:GQ284"/>
    <mergeCell ref="GR284:GS284"/>
    <mergeCell ref="GT284:GU284"/>
    <mergeCell ref="GV284:GW284"/>
    <mergeCell ref="GX284:GY284"/>
    <mergeCell ref="GZ284:HA284"/>
    <mergeCell ref="HB284:HC284"/>
    <mergeCell ref="HD284:HE284"/>
    <mergeCell ref="HF284:HG284"/>
    <mergeCell ref="HH284:HI284"/>
    <mergeCell ref="HJ284:HK284"/>
    <mergeCell ref="L285:M285"/>
    <mergeCell ref="N285:O285"/>
    <mergeCell ref="P285:Q285"/>
    <mergeCell ref="R285:S285"/>
    <mergeCell ref="T285:U285"/>
    <mergeCell ref="V285:W285"/>
    <mergeCell ref="X285:Y285"/>
    <mergeCell ref="Z285:AA285"/>
    <mergeCell ref="AB285:AC285"/>
    <mergeCell ref="AD285:AE285"/>
    <mergeCell ref="AF285:AG285"/>
    <mergeCell ref="AH285:AI285"/>
    <mergeCell ref="AJ285:AK285"/>
    <mergeCell ref="AL285:AM285"/>
    <mergeCell ref="AN285:AO285"/>
    <mergeCell ref="AP285:AQ285"/>
    <mergeCell ref="AR285:AS285"/>
    <mergeCell ref="AT285:AU285"/>
    <mergeCell ref="AV285:AW285"/>
    <mergeCell ref="AX285:AY285"/>
    <mergeCell ref="AZ285:BA285"/>
    <mergeCell ref="BB285:BC285"/>
    <mergeCell ref="BD285:BE285"/>
    <mergeCell ref="BF285:BG285"/>
    <mergeCell ref="BH285:BI285"/>
    <mergeCell ref="BJ285:BK285"/>
    <mergeCell ref="BL285:BM285"/>
    <mergeCell ref="BN285:BO285"/>
    <mergeCell ref="BP285:BQ285"/>
    <mergeCell ref="BR285:BS285"/>
    <mergeCell ref="BT285:BU285"/>
    <mergeCell ref="BV285:BW285"/>
    <mergeCell ref="BX285:BY285"/>
    <mergeCell ref="BZ285:CA285"/>
    <mergeCell ref="CB285:CC285"/>
    <mergeCell ref="CD285:CE285"/>
    <mergeCell ref="CF285:CG285"/>
    <mergeCell ref="CH285:CI285"/>
    <mergeCell ref="CJ285:CK285"/>
    <mergeCell ref="CL285:CM285"/>
    <mergeCell ref="CN285:CO285"/>
    <mergeCell ref="CP285:CQ285"/>
    <mergeCell ref="CR285:CS285"/>
    <mergeCell ref="CT285:CU285"/>
    <mergeCell ref="CV285:CW285"/>
    <mergeCell ref="CX285:CY285"/>
    <mergeCell ref="CZ285:DA285"/>
    <mergeCell ref="DB285:DC285"/>
    <mergeCell ref="DD285:DE285"/>
    <mergeCell ref="DF285:DG285"/>
    <mergeCell ref="DH285:DI285"/>
    <mergeCell ref="DJ285:DK285"/>
    <mergeCell ref="DL285:DM285"/>
    <mergeCell ref="DN285:DO285"/>
    <mergeCell ref="DP285:DQ285"/>
    <mergeCell ref="DR285:DS285"/>
    <mergeCell ref="DT285:DU285"/>
    <mergeCell ref="DV285:DW285"/>
    <mergeCell ref="DX285:DY285"/>
    <mergeCell ref="DZ285:EA285"/>
    <mergeCell ref="EB285:EC285"/>
    <mergeCell ref="ED285:EE285"/>
    <mergeCell ref="EF285:EG285"/>
    <mergeCell ref="EH285:EI285"/>
    <mergeCell ref="EJ285:EK285"/>
    <mergeCell ref="EL285:EM285"/>
    <mergeCell ref="EN285:EO285"/>
    <mergeCell ref="EP285:EQ285"/>
    <mergeCell ref="ER285:ES285"/>
    <mergeCell ref="ET285:EU285"/>
    <mergeCell ref="EV285:EW285"/>
    <mergeCell ref="EX285:EY285"/>
    <mergeCell ref="EZ285:FA285"/>
    <mergeCell ref="FB285:FC285"/>
    <mergeCell ref="FD285:FE285"/>
    <mergeCell ref="FF285:FG285"/>
    <mergeCell ref="FH285:FI285"/>
    <mergeCell ref="FJ285:FK285"/>
    <mergeCell ref="FL285:FM285"/>
    <mergeCell ref="FN285:FO285"/>
    <mergeCell ref="FP285:FQ285"/>
    <mergeCell ref="FR285:FS285"/>
    <mergeCell ref="FT285:FU285"/>
    <mergeCell ref="FV285:FW285"/>
    <mergeCell ref="FX285:FY285"/>
    <mergeCell ref="FZ285:GA285"/>
    <mergeCell ref="GB285:GC285"/>
    <mergeCell ref="GD285:GE285"/>
    <mergeCell ref="GF285:GG285"/>
    <mergeCell ref="GH285:GI285"/>
    <mergeCell ref="GJ285:GK285"/>
    <mergeCell ref="GL285:GM285"/>
    <mergeCell ref="GN285:GO285"/>
    <mergeCell ref="GP285:GQ285"/>
    <mergeCell ref="GR285:GS285"/>
    <mergeCell ref="GT285:GU285"/>
    <mergeCell ref="GV285:GW285"/>
    <mergeCell ref="GX285:GY285"/>
    <mergeCell ref="GZ285:HA285"/>
    <mergeCell ref="HB285:HC285"/>
    <mergeCell ref="HD285:HE285"/>
    <mergeCell ref="HF285:HG285"/>
    <mergeCell ref="HH285:HI285"/>
    <mergeCell ref="HJ285:HK285"/>
    <mergeCell ref="L286:M286"/>
    <mergeCell ref="N286:O286"/>
    <mergeCell ref="P286:Q286"/>
    <mergeCell ref="R286:S286"/>
    <mergeCell ref="T286:U286"/>
    <mergeCell ref="V286:W286"/>
    <mergeCell ref="X286:Y286"/>
    <mergeCell ref="Z286:AA286"/>
    <mergeCell ref="AB286:AC286"/>
    <mergeCell ref="AD286:AE286"/>
    <mergeCell ref="AF286:AG286"/>
    <mergeCell ref="AH286:AI286"/>
    <mergeCell ref="AJ286:AK286"/>
    <mergeCell ref="AL286:AM286"/>
    <mergeCell ref="AN286:AO286"/>
    <mergeCell ref="AP286:AQ286"/>
    <mergeCell ref="AR286:AS286"/>
    <mergeCell ref="CD286:CE286"/>
    <mergeCell ref="CF286:CG286"/>
    <mergeCell ref="CH286:CI286"/>
    <mergeCell ref="CJ286:CK286"/>
    <mergeCell ref="CL286:CM286"/>
    <mergeCell ref="CN286:CO286"/>
    <mergeCell ref="CP286:CQ286"/>
    <mergeCell ref="CR286:CS286"/>
    <mergeCell ref="A288:A295"/>
    <mergeCell ref="B288:B295"/>
    <mergeCell ref="C288:C295"/>
    <mergeCell ref="D288:D295"/>
    <mergeCell ref="E288:E295"/>
    <mergeCell ref="F288:F295"/>
    <mergeCell ref="G288:G295"/>
    <mergeCell ref="I288:I295"/>
    <mergeCell ref="J288:J295"/>
    <mergeCell ref="L288:M288"/>
    <mergeCell ref="N288:O288"/>
    <mergeCell ref="P288:Q288"/>
    <mergeCell ref="R288:S288"/>
    <mergeCell ref="T288:U288"/>
    <mergeCell ref="V288:W288"/>
    <mergeCell ref="X288:Y288"/>
    <mergeCell ref="Z288:AA288"/>
    <mergeCell ref="AB288:AC288"/>
    <mergeCell ref="AD288:AE288"/>
    <mergeCell ref="AF288:AG288"/>
    <mergeCell ref="AH288:AI288"/>
    <mergeCell ref="AJ288:AK288"/>
    <mergeCell ref="AL288:AM288"/>
    <mergeCell ref="AN288:AO288"/>
    <mergeCell ref="AP288:AQ288"/>
    <mergeCell ref="AR288:AS288"/>
    <mergeCell ref="AT288:AU288"/>
    <mergeCell ref="AV288:AW288"/>
    <mergeCell ref="AX288:AY288"/>
    <mergeCell ref="AZ288:BA288"/>
    <mergeCell ref="BB288:BC288"/>
    <mergeCell ref="BD288:BE288"/>
    <mergeCell ref="BF288:BG288"/>
    <mergeCell ref="BH288:BI288"/>
    <mergeCell ref="BJ288:BK288"/>
    <mergeCell ref="BL288:BM288"/>
    <mergeCell ref="BN288:BO288"/>
    <mergeCell ref="BP288:BQ288"/>
    <mergeCell ref="BR288:BS288"/>
    <mergeCell ref="BT288:BU288"/>
    <mergeCell ref="BV288:BW288"/>
    <mergeCell ref="BX288:BY288"/>
    <mergeCell ref="BZ288:CA288"/>
    <mergeCell ref="CB288:CC288"/>
    <mergeCell ref="CD288:CE288"/>
    <mergeCell ref="CF288:CG288"/>
    <mergeCell ref="CH288:CI288"/>
    <mergeCell ref="CJ288:CK288"/>
    <mergeCell ref="CL288:CM288"/>
    <mergeCell ref="CN288:CO288"/>
    <mergeCell ref="CP288:CQ288"/>
    <mergeCell ref="CR288:CS288"/>
    <mergeCell ref="CT288:CU288"/>
    <mergeCell ref="CV288:CW288"/>
    <mergeCell ref="CX288:CY288"/>
    <mergeCell ref="CZ288:DA288"/>
    <mergeCell ref="DB288:DC288"/>
    <mergeCell ref="DD288:DE288"/>
    <mergeCell ref="DF288:DG288"/>
    <mergeCell ref="DH288:DI288"/>
    <mergeCell ref="DJ288:DK288"/>
    <mergeCell ref="DL288:DM288"/>
    <mergeCell ref="DN288:DO288"/>
    <mergeCell ref="DP288:DQ288"/>
    <mergeCell ref="DR288:DS288"/>
    <mergeCell ref="DT288:DU288"/>
    <mergeCell ref="DV288:DW288"/>
    <mergeCell ref="DX288:DY288"/>
    <mergeCell ref="DZ288:EA288"/>
    <mergeCell ref="EB288:EC288"/>
    <mergeCell ref="ED288:EE288"/>
    <mergeCell ref="EF288:EG288"/>
    <mergeCell ref="EH288:EI288"/>
    <mergeCell ref="EJ288:EK288"/>
    <mergeCell ref="EL288:EM288"/>
    <mergeCell ref="EN288:EO288"/>
    <mergeCell ref="EP288:EQ288"/>
    <mergeCell ref="ER288:ES288"/>
    <mergeCell ref="ET288:EU288"/>
    <mergeCell ref="EV288:EW288"/>
    <mergeCell ref="EX288:EY288"/>
    <mergeCell ref="EZ288:FA288"/>
    <mergeCell ref="FB288:FC288"/>
    <mergeCell ref="FD288:FE288"/>
    <mergeCell ref="FF288:FG288"/>
    <mergeCell ref="FH288:FI288"/>
    <mergeCell ref="FJ288:FK288"/>
    <mergeCell ref="FL288:FM288"/>
    <mergeCell ref="FN288:FO288"/>
    <mergeCell ref="FP288:FQ288"/>
    <mergeCell ref="FR288:FS288"/>
    <mergeCell ref="FT288:FU288"/>
    <mergeCell ref="FV288:FW288"/>
    <mergeCell ref="FX288:FY288"/>
    <mergeCell ref="FZ288:GA288"/>
    <mergeCell ref="GB288:GC288"/>
    <mergeCell ref="GD288:GE288"/>
    <mergeCell ref="GF288:GG288"/>
    <mergeCell ref="GH288:GI288"/>
    <mergeCell ref="GJ288:GK288"/>
    <mergeCell ref="GL288:GM288"/>
    <mergeCell ref="GN288:GO288"/>
    <mergeCell ref="GP288:GQ288"/>
    <mergeCell ref="GR288:GS288"/>
    <mergeCell ref="GT288:GU288"/>
    <mergeCell ref="GV288:GW288"/>
    <mergeCell ref="GX288:GY288"/>
    <mergeCell ref="GZ288:HA288"/>
    <mergeCell ref="HB288:HC288"/>
    <mergeCell ref="HD288:HE288"/>
    <mergeCell ref="HF288:HG288"/>
    <mergeCell ref="HH288:HI288"/>
    <mergeCell ref="HJ288:HK288"/>
    <mergeCell ref="L289:M289"/>
    <mergeCell ref="N289:O289"/>
    <mergeCell ref="P289:Q289"/>
    <mergeCell ref="R289:S289"/>
    <mergeCell ref="T289:U289"/>
    <mergeCell ref="V289:W289"/>
    <mergeCell ref="X289:Y289"/>
    <mergeCell ref="Z289:AA289"/>
    <mergeCell ref="AB289:AC289"/>
    <mergeCell ref="AD289:AE289"/>
    <mergeCell ref="AF289:AG289"/>
    <mergeCell ref="AH289:AI289"/>
    <mergeCell ref="AJ289:AK289"/>
    <mergeCell ref="AL289:AM289"/>
    <mergeCell ref="AN289:AO289"/>
    <mergeCell ref="AP289:AQ289"/>
    <mergeCell ref="AR289:AS289"/>
    <mergeCell ref="AT289:AU289"/>
    <mergeCell ref="AV289:AW289"/>
    <mergeCell ref="AX289:AY289"/>
    <mergeCell ref="AZ289:BA289"/>
    <mergeCell ref="BB289:BC289"/>
    <mergeCell ref="BD289:BE289"/>
    <mergeCell ref="BF289:BG289"/>
    <mergeCell ref="BH289:BI289"/>
    <mergeCell ref="BJ289:BK289"/>
    <mergeCell ref="BL289:BM289"/>
    <mergeCell ref="BN289:BO289"/>
    <mergeCell ref="BP289:BQ289"/>
    <mergeCell ref="BR289:BS289"/>
    <mergeCell ref="BT289:BU289"/>
    <mergeCell ref="BV289:BW289"/>
    <mergeCell ref="BX289:BY289"/>
    <mergeCell ref="BZ289:CA289"/>
    <mergeCell ref="CB289:CC289"/>
    <mergeCell ref="CD289:CE289"/>
    <mergeCell ref="CF289:CG289"/>
    <mergeCell ref="CH289:CI289"/>
    <mergeCell ref="CJ289:CK289"/>
    <mergeCell ref="CL289:CM289"/>
    <mergeCell ref="CN289:CO289"/>
    <mergeCell ref="CP289:CQ289"/>
    <mergeCell ref="CR289:CS289"/>
    <mergeCell ref="CT289:CU289"/>
    <mergeCell ref="CV289:CW289"/>
    <mergeCell ref="CX289:CY289"/>
    <mergeCell ref="CZ289:DA289"/>
    <mergeCell ref="DB289:DC289"/>
    <mergeCell ref="DD289:DE289"/>
    <mergeCell ref="DF289:DG289"/>
    <mergeCell ref="DH289:DI289"/>
    <mergeCell ref="DJ289:DK289"/>
    <mergeCell ref="DL289:DM289"/>
    <mergeCell ref="DN289:DO289"/>
    <mergeCell ref="DP289:DQ289"/>
    <mergeCell ref="DR289:DS289"/>
    <mergeCell ref="DT289:DU289"/>
    <mergeCell ref="DV289:DW289"/>
    <mergeCell ref="DX289:DY289"/>
    <mergeCell ref="DZ289:EA289"/>
    <mergeCell ref="EB289:EC289"/>
    <mergeCell ref="ED289:EE289"/>
    <mergeCell ref="EF289:EG289"/>
    <mergeCell ref="EH289:EI289"/>
    <mergeCell ref="EJ289:EK289"/>
    <mergeCell ref="EL289:EM289"/>
    <mergeCell ref="EN289:EO289"/>
    <mergeCell ref="EP289:EQ289"/>
    <mergeCell ref="ER289:ES289"/>
    <mergeCell ref="ET289:EU289"/>
    <mergeCell ref="EV289:EW289"/>
    <mergeCell ref="EX289:EY289"/>
    <mergeCell ref="EZ289:FA289"/>
    <mergeCell ref="FB289:FC289"/>
    <mergeCell ref="FD289:FE289"/>
    <mergeCell ref="FF289:FG289"/>
    <mergeCell ref="FH289:FI289"/>
    <mergeCell ref="FJ289:FK289"/>
    <mergeCell ref="FL289:FM289"/>
    <mergeCell ref="FN289:FO289"/>
    <mergeCell ref="FP289:FQ289"/>
    <mergeCell ref="FR289:FS289"/>
    <mergeCell ref="FT289:FU289"/>
    <mergeCell ref="FV289:FW289"/>
    <mergeCell ref="FX289:FY289"/>
    <mergeCell ref="FZ289:GA289"/>
    <mergeCell ref="GB289:GC289"/>
    <mergeCell ref="GD289:GE289"/>
    <mergeCell ref="GF289:GG289"/>
    <mergeCell ref="GH289:GI289"/>
    <mergeCell ref="GJ289:GK289"/>
    <mergeCell ref="GL289:GM289"/>
    <mergeCell ref="GN289:GO289"/>
    <mergeCell ref="GP289:GQ289"/>
    <mergeCell ref="GR289:GS289"/>
    <mergeCell ref="GT289:GU289"/>
    <mergeCell ref="GV289:GW289"/>
    <mergeCell ref="GX289:GY289"/>
    <mergeCell ref="GZ289:HA289"/>
    <mergeCell ref="HB289:HC289"/>
    <mergeCell ref="HD289:HE289"/>
    <mergeCell ref="HF289:HG289"/>
    <mergeCell ref="HH289:HI289"/>
    <mergeCell ref="HJ289:HK289"/>
    <mergeCell ref="L290:M290"/>
    <mergeCell ref="N290:O290"/>
    <mergeCell ref="P290:Q290"/>
    <mergeCell ref="R290:S290"/>
    <mergeCell ref="T290:U290"/>
    <mergeCell ref="V290:W290"/>
    <mergeCell ref="X290:Y290"/>
    <mergeCell ref="Z290:AA290"/>
    <mergeCell ref="AB290:AC290"/>
    <mergeCell ref="AD290:AE290"/>
    <mergeCell ref="AF290:AG290"/>
    <mergeCell ref="AH290:AI290"/>
    <mergeCell ref="AJ290:AK290"/>
    <mergeCell ref="AL290:AM290"/>
    <mergeCell ref="AN290:AO290"/>
    <mergeCell ref="AP290:AQ290"/>
    <mergeCell ref="AR290:AS290"/>
    <mergeCell ref="AT290:AU290"/>
    <mergeCell ref="AV290:AW290"/>
    <mergeCell ref="AX290:AY290"/>
    <mergeCell ref="AZ290:BA290"/>
    <mergeCell ref="BB290:BC290"/>
    <mergeCell ref="BD290:BE290"/>
    <mergeCell ref="BF290:BG290"/>
    <mergeCell ref="BH290:BI290"/>
    <mergeCell ref="BJ290:BK290"/>
    <mergeCell ref="BL290:BM290"/>
    <mergeCell ref="BN290:BO290"/>
    <mergeCell ref="BP290:BQ290"/>
    <mergeCell ref="BR290:BS290"/>
    <mergeCell ref="BT290:BU290"/>
    <mergeCell ref="BV290:BW290"/>
    <mergeCell ref="BX290:BY290"/>
    <mergeCell ref="BZ290:CA290"/>
    <mergeCell ref="CB290:CC290"/>
    <mergeCell ref="CD290:CE290"/>
    <mergeCell ref="CF290:CG290"/>
    <mergeCell ref="CH290:CI290"/>
    <mergeCell ref="CJ290:CK290"/>
    <mergeCell ref="CL290:CM290"/>
    <mergeCell ref="CN290:CO290"/>
    <mergeCell ref="CP290:CQ290"/>
    <mergeCell ref="CR290:CS290"/>
    <mergeCell ref="CT290:CU290"/>
    <mergeCell ref="CV290:CW290"/>
    <mergeCell ref="CX290:CY290"/>
    <mergeCell ref="CZ290:DA290"/>
    <mergeCell ref="DB290:DC290"/>
    <mergeCell ref="DD290:DE290"/>
    <mergeCell ref="DF290:DG290"/>
    <mergeCell ref="DH290:DI290"/>
    <mergeCell ref="DJ290:DK290"/>
    <mergeCell ref="DL290:DM290"/>
    <mergeCell ref="DN290:DO290"/>
    <mergeCell ref="DP290:DQ290"/>
    <mergeCell ref="DR290:DS290"/>
    <mergeCell ref="DT290:DU290"/>
    <mergeCell ref="DV290:DW290"/>
    <mergeCell ref="DX290:DY290"/>
    <mergeCell ref="DZ290:EA290"/>
    <mergeCell ref="EB290:EC290"/>
    <mergeCell ref="ED290:EE290"/>
    <mergeCell ref="EF290:EG290"/>
    <mergeCell ref="EH290:EI290"/>
    <mergeCell ref="EJ290:EK290"/>
    <mergeCell ref="EL290:EM290"/>
    <mergeCell ref="EN290:EO290"/>
    <mergeCell ref="EP290:EQ290"/>
    <mergeCell ref="ER290:ES290"/>
    <mergeCell ref="ET290:EU290"/>
    <mergeCell ref="EV290:EW290"/>
    <mergeCell ref="EX290:EY290"/>
    <mergeCell ref="EZ290:FA290"/>
    <mergeCell ref="FB290:FC290"/>
    <mergeCell ref="FD290:FE290"/>
    <mergeCell ref="FF290:FG290"/>
    <mergeCell ref="FH290:FI290"/>
    <mergeCell ref="FJ290:FK290"/>
    <mergeCell ref="FL290:FM290"/>
    <mergeCell ref="FN290:FO290"/>
    <mergeCell ref="FP290:FQ290"/>
    <mergeCell ref="FR290:FS290"/>
    <mergeCell ref="FT290:FU290"/>
    <mergeCell ref="FV290:FW290"/>
    <mergeCell ref="FX290:FY290"/>
    <mergeCell ref="FZ290:GA290"/>
    <mergeCell ref="GB290:GC290"/>
    <mergeCell ref="GD290:GE290"/>
    <mergeCell ref="GF290:GG290"/>
    <mergeCell ref="GH290:GI290"/>
    <mergeCell ref="GJ290:GK290"/>
    <mergeCell ref="GL290:GM290"/>
    <mergeCell ref="GN290:GO290"/>
    <mergeCell ref="GP290:GQ290"/>
    <mergeCell ref="GR290:GS290"/>
    <mergeCell ref="GT290:GU290"/>
    <mergeCell ref="GV290:GW290"/>
    <mergeCell ref="GX290:GY290"/>
    <mergeCell ref="GZ290:HA290"/>
    <mergeCell ref="HB290:HC290"/>
    <mergeCell ref="HD290:HE290"/>
    <mergeCell ref="HF290:HG290"/>
    <mergeCell ref="HH290:HI290"/>
    <mergeCell ref="HJ290:HK290"/>
    <mergeCell ref="L291:M291"/>
    <mergeCell ref="N291:O291"/>
    <mergeCell ref="P291:Q291"/>
    <mergeCell ref="R291:S291"/>
    <mergeCell ref="T291:U291"/>
    <mergeCell ref="V291:W291"/>
    <mergeCell ref="X291:Y291"/>
    <mergeCell ref="Z291:AA291"/>
    <mergeCell ref="AB291:AC291"/>
    <mergeCell ref="AD291:AE291"/>
    <mergeCell ref="AF291:AG291"/>
    <mergeCell ref="AH291:AI291"/>
    <mergeCell ref="AJ291:AK291"/>
    <mergeCell ref="AL291:AM291"/>
    <mergeCell ref="AN291:AO291"/>
    <mergeCell ref="AP291:AQ291"/>
    <mergeCell ref="AR291:AS291"/>
    <mergeCell ref="AT291:AU291"/>
    <mergeCell ref="AV291:AW291"/>
    <mergeCell ref="AX291:AY291"/>
    <mergeCell ref="AZ291:BA291"/>
    <mergeCell ref="BB291:BC291"/>
    <mergeCell ref="BD291:BE291"/>
    <mergeCell ref="BF291:BG291"/>
    <mergeCell ref="BH291:BI291"/>
    <mergeCell ref="BJ291:BK291"/>
    <mergeCell ref="BL291:BM291"/>
    <mergeCell ref="BN291:BO291"/>
    <mergeCell ref="BP291:BQ291"/>
    <mergeCell ref="BR291:BS291"/>
    <mergeCell ref="BT291:BU291"/>
    <mergeCell ref="BV291:BW291"/>
    <mergeCell ref="BX291:BY291"/>
    <mergeCell ref="BZ291:CA291"/>
    <mergeCell ref="CB291:CC291"/>
    <mergeCell ref="CD291:CE291"/>
    <mergeCell ref="CF291:CG291"/>
    <mergeCell ref="CH291:CI291"/>
    <mergeCell ref="CJ291:CK291"/>
    <mergeCell ref="CL291:CM291"/>
    <mergeCell ref="CN291:CO291"/>
    <mergeCell ref="CP291:CQ291"/>
    <mergeCell ref="CR291:CS291"/>
    <mergeCell ref="CT291:CU291"/>
    <mergeCell ref="CV291:CW291"/>
    <mergeCell ref="CX291:CY291"/>
    <mergeCell ref="CZ291:DA291"/>
    <mergeCell ref="DB291:DC291"/>
    <mergeCell ref="DD291:DE291"/>
    <mergeCell ref="DF291:DG291"/>
    <mergeCell ref="DH291:DI291"/>
    <mergeCell ref="DJ291:DK291"/>
    <mergeCell ref="DL291:DM291"/>
    <mergeCell ref="DN291:DO291"/>
    <mergeCell ref="DP291:DQ291"/>
    <mergeCell ref="DR291:DS291"/>
    <mergeCell ref="DT291:DU291"/>
    <mergeCell ref="DV291:DW291"/>
    <mergeCell ref="DX291:DY291"/>
    <mergeCell ref="DZ291:EA291"/>
    <mergeCell ref="EB291:EC291"/>
    <mergeCell ref="ED291:EE291"/>
    <mergeCell ref="EF291:EG291"/>
    <mergeCell ref="EH291:EI291"/>
    <mergeCell ref="EJ291:EK291"/>
    <mergeCell ref="EL291:EM291"/>
    <mergeCell ref="EN291:EO291"/>
    <mergeCell ref="EP291:EQ291"/>
    <mergeCell ref="ER291:ES291"/>
    <mergeCell ref="ET291:EU291"/>
    <mergeCell ref="EV291:EW291"/>
    <mergeCell ref="EX291:EY291"/>
    <mergeCell ref="EZ291:FA291"/>
    <mergeCell ref="FB291:FC291"/>
    <mergeCell ref="FD291:FE291"/>
    <mergeCell ref="FF291:FG291"/>
    <mergeCell ref="FH291:FI291"/>
    <mergeCell ref="FJ291:FK291"/>
    <mergeCell ref="FL291:FM291"/>
    <mergeCell ref="FN291:FO291"/>
    <mergeCell ref="FP291:FQ291"/>
    <mergeCell ref="FR291:FS291"/>
    <mergeCell ref="FT291:FU291"/>
    <mergeCell ref="FV291:FW291"/>
    <mergeCell ref="FX291:FY291"/>
    <mergeCell ref="FZ291:GA291"/>
    <mergeCell ref="GB291:GC291"/>
    <mergeCell ref="GD291:GE291"/>
    <mergeCell ref="GF291:GG291"/>
    <mergeCell ref="GH291:GI291"/>
    <mergeCell ref="GJ291:GK291"/>
    <mergeCell ref="GL291:GM291"/>
    <mergeCell ref="GN291:GO291"/>
    <mergeCell ref="GP291:GQ291"/>
    <mergeCell ref="GR291:GS291"/>
    <mergeCell ref="GT291:GU291"/>
    <mergeCell ref="GV291:GW291"/>
    <mergeCell ref="GX291:GY291"/>
    <mergeCell ref="GZ291:HA291"/>
    <mergeCell ref="HB291:HC291"/>
    <mergeCell ref="HD291:HE291"/>
    <mergeCell ref="HF291:HG291"/>
    <mergeCell ref="HH291:HI291"/>
    <mergeCell ref="HJ291:HK291"/>
    <mergeCell ref="L292:M292"/>
    <mergeCell ref="N292:O292"/>
    <mergeCell ref="P292:Q292"/>
    <mergeCell ref="R292:S292"/>
    <mergeCell ref="T292:U292"/>
    <mergeCell ref="V292:W292"/>
    <mergeCell ref="X292:Y292"/>
    <mergeCell ref="Z292:AA292"/>
    <mergeCell ref="AB292:AC292"/>
    <mergeCell ref="AD292:AE292"/>
    <mergeCell ref="AF292:AG292"/>
    <mergeCell ref="AH292:AI292"/>
    <mergeCell ref="AJ292:AK292"/>
    <mergeCell ref="AL292:AM292"/>
    <mergeCell ref="AN292:AO292"/>
    <mergeCell ref="AP292:AQ292"/>
    <mergeCell ref="AR292:AS292"/>
    <mergeCell ref="AT292:AU292"/>
    <mergeCell ref="AV292:AW292"/>
    <mergeCell ref="AX292:AY292"/>
    <mergeCell ref="AZ292:BA292"/>
    <mergeCell ref="BB292:BC292"/>
    <mergeCell ref="BD292:BE292"/>
    <mergeCell ref="BF292:BG292"/>
    <mergeCell ref="BH292:BI292"/>
    <mergeCell ref="BJ292:BK292"/>
    <mergeCell ref="BL292:BM292"/>
    <mergeCell ref="BN292:BO292"/>
    <mergeCell ref="BP292:BQ292"/>
    <mergeCell ref="BR292:BS292"/>
    <mergeCell ref="BT292:BU292"/>
    <mergeCell ref="BV292:BW292"/>
    <mergeCell ref="BX292:BY292"/>
    <mergeCell ref="BZ292:CA292"/>
    <mergeCell ref="CB292:CC292"/>
    <mergeCell ref="CD292:CE292"/>
    <mergeCell ref="CF292:CG292"/>
    <mergeCell ref="CH292:CI292"/>
    <mergeCell ref="CJ292:CK292"/>
    <mergeCell ref="CL292:CM292"/>
    <mergeCell ref="CN292:CO292"/>
    <mergeCell ref="CP292:CQ292"/>
    <mergeCell ref="CR292:CS292"/>
    <mergeCell ref="CT292:CU292"/>
    <mergeCell ref="CV292:CW292"/>
    <mergeCell ref="CX292:CY292"/>
    <mergeCell ref="CZ292:DA292"/>
    <mergeCell ref="DB292:DC292"/>
    <mergeCell ref="DD292:DE292"/>
    <mergeCell ref="DF292:DG292"/>
    <mergeCell ref="DH292:DI292"/>
    <mergeCell ref="DJ292:DK292"/>
    <mergeCell ref="DL292:DM292"/>
    <mergeCell ref="DN292:DO292"/>
    <mergeCell ref="DP292:DQ292"/>
    <mergeCell ref="DR292:DS292"/>
    <mergeCell ref="DT292:DU292"/>
    <mergeCell ref="DV292:DW292"/>
    <mergeCell ref="DX292:DY292"/>
    <mergeCell ref="DZ292:EA292"/>
    <mergeCell ref="EB292:EC292"/>
    <mergeCell ref="ED292:EE292"/>
    <mergeCell ref="EF292:EG292"/>
    <mergeCell ref="EH292:EI292"/>
    <mergeCell ref="EJ292:EK292"/>
    <mergeCell ref="EL292:EM292"/>
    <mergeCell ref="EN292:EO292"/>
    <mergeCell ref="EP292:EQ292"/>
    <mergeCell ref="ER292:ES292"/>
    <mergeCell ref="ET292:EU292"/>
    <mergeCell ref="EV292:EW292"/>
    <mergeCell ref="EX292:EY292"/>
    <mergeCell ref="EZ292:FA292"/>
    <mergeCell ref="FB292:FC292"/>
    <mergeCell ref="FD292:FE292"/>
    <mergeCell ref="FF292:FG292"/>
    <mergeCell ref="FH292:FI292"/>
    <mergeCell ref="FJ292:FK292"/>
    <mergeCell ref="FL292:FM292"/>
    <mergeCell ref="FN292:FO292"/>
    <mergeCell ref="FP292:FQ292"/>
    <mergeCell ref="FR292:FS292"/>
    <mergeCell ref="FT292:FU292"/>
    <mergeCell ref="FV292:FW292"/>
    <mergeCell ref="FX292:FY292"/>
    <mergeCell ref="FZ292:GA292"/>
    <mergeCell ref="GB292:GC292"/>
    <mergeCell ref="GD292:GE292"/>
    <mergeCell ref="GF292:GG292"/>
    <mergeCell ref="GH292:GI292"/>
    <mergeCell ref="GJ292:GK292"/>
    <mergeCell ref="GL292:GM292"/>
    <mergeCell ref="GN292:GO292"/>
    <mergeCell ref="GP292:GQ292"/>
    <mergeCell ref="GR292:GS292"/>
    <mergeCell ref="GT292:GU292"/>
    <mergeCell ref="GV292:GW292"/>
    <mergeCell ref="GX292:GY292"/>
    <mergeCell ref="GZ292:HA292"/>
    <mergeCell ref="HB292:HC292"/>
    <mergeCell ref="HD292:HE292"/>
    <mergeCell ref="HF292:HG292"/>
    <mergeCell ref="HH292:HI292"/>
    <mergeCell ref="HJ292:HK292"/>
    <mergeCell ref="L293:M293"/>
    <mergeCell ref="N293:O293"/>
    <mergeCell ref="P293:Q293"/>
    <mergeCell ref="R293:S293"/>
    <mergeCell ref="T293:U293"/>
    <mergeCell ref="V293:W293"/>
    <mergeCell ref="X293:Y293"/>
    <mergeCell ref="Z293:AA293"/>
    <mergeCell ref="AB293:AC293"/>
    <mergeCell ref="AD293:AE293"/>
    <mergeCell ref="AF293:AG293"/>
    <mergeCell ref="AH293:AI293"/>
    <mergeCell ref="AJ293:AK293"/>
    <mergeCell ref="AL293:AM293"/>
    <mergeCell ref="AN293:AO293"/>
    <mergeCell ref="AP293:AQ293"/>
    <mergeCell ref="AR293:AS293"/>
    <mergeCell ref="AT293:AU293"/>
    <mergeCell ref="AV293:AW293"/>
    <mergeCell ref="AX293:AY293"/>
    <mergeCell ref="AZ293:BA293"/>
    <mergeCell ref="BB293:BC293"/>
    <mergeCell ref="BD293:BE293"/>
    <mergeCell ref="BF293:BG293"/>
    <mergeCell ref="BH293:BI293"/>
    <mergeCell ref="BJ293:BK293"/>
    <mergeCell ref="BL293:BM293"/>
    <mergeCell ref="BN293:BO293"/>
    <mergeCell ref="BP293:BQ293"/>
    <mergeCell ref="BR293:BS293"/>
    <mergeCell ref="BT293:BU293"/>
    <mergeCell ref="BV293:BW293"/>
    <mergeCell ref="BX293:BY293"/>
    <mergeCell ref="BZ293:CA293"/>
    <mergeCell ref="CB293:CC293"/>
    <mergeCell ref="CD293:CE293"/>
    <mergeCell ref="CF293:CG293"/>
    <mergeCell ref="CH293:CI293"/>
    <mergeCell ref="CJ293:CK293"/>
    <mergeCell ref="CL293:CM293"/>
    <mergeCell ref="CN293:CO293"/>
    <mergeCell ref="CP293:CQ293"/>
    <mergeCell ref="CR293:CS293"/>
    <mergeCell ref="CT293:CU293"/>
    <mergeCell ref="CV293:CW293"/>
    <mergeCell ref="CX293:CY293"/>
    <mergeCell ref="CZ293:DA293"/>
    <mergeCell ref="DB293:DC293"/>
    <mergeCell ref="DD293:DE293"/>
    <mergeCell ref="DF293:DG293"/>
    <mergeCell ref="DH293:DI293"/>
    <mergeCell ref="DJ293:DK293"/>
    <mergeCell ref="DL293:DM293"/>
    <mergeCell ref="DN293:DO293"/>
    <mergeCell ref="DP293:DQ293"/>
    <mergeCell ref="DR293:DS293"/>
    <mergeCell ref="DT293:DU293"/>
    <mergeCell ref="DV293:DW293"/>
    <mergeCell ref="DX293:DY293"/>
    <mergeCell ref="DZ293:EA293"/>
    <mergeCell ref="EB293:EC293"/>
    <mergeCell ref="ED293:EE293"/>
    <mergeCell ref="EF293:EG293"/>
    <mergeCell ref="EH293:EI293"/>
    <mergeCell ref="EJ293:EK293"/>
    <mergeCell ref="EL293:EM293"/>
    <mergeCell ref="EN293:EO293"/>
    <mergeCell ref="EP293:EQ293"/>
    <mergeCell ref="ER293:ES293"/>
    <mergeCell ref="ET293:EU293"/>
    <mergeCell ref="EV293:EW293"/>
    <mergeCell ref="EX293:EY293"/>
    <mergeCell ref="EZ293:FA293"/>
    <mergeCell ref="FB293:FC293"/>
    <mergeCell ref="FD293:FE293"/>
    <mergeCell ref="FF293:FG293"/>
    <mergeCell ref="FH293:FI293"/>
    <mergeCell ref="FJ293:FK293"/>
    <mergeCell ref="FL293:FM293"/>
    <mergeCell ref="FN293:FO293"/>
    <mergeCell ref="FP293:FQ293"/>
    <mergeCell ref="FR293:FS293"/>
    <mergeCell ref="FT293:FU293"/>
    <mergeCell ref="FV293:FW293"/>
    <mergeCell ref="FX293:FY293"/>
    <mergeCell ref="FZ293:GA293"/>
    <mergeCell ref="GB293:GC293"/>
    <mergeCell ref="GD293:GE293"/>
    <mergeCell ref="GF293:GG293"/>
    <mergeCell ref="GH293:GI293"/>
    <mergeCell ref="GJ293:GK293"/>
    <mergeCell ref="GL293:GM293"/>
    <mergeCell ref="GN293:GO293"/>
    <mergeCell ref="GP293:GQ293"/>
    <mergeCell ref="GR293:GS293"/>
    <mergeCell ref="GT293:GU293"/>
    <mergeCell ref="GV293:GW293"/>
    <mergeCell ref="GX293:GY293"/>
    <mergeCell ref="GZ293:HA293"/>
    <mergeCell ref="HB293:HC293"/>
    <mergeCell ref="HD293:HE293"/>
    <mergeCell ref="HF293:HG293"/>
    <mergeCell ref="HH293:HI293"/>
    <mergeCell ref="HJ293:HK293"/>
    <mergeCell ref="L294:M294"/>
    <mergeCell ref="N294:O294"/>
    <mergeCell ref="P294:Q294"/>
    <mergeCell ref="R294:S294"/>
    <mergeCell ref="T294:U294"/>
    <mergeCell ref="V294:W294"/>
    <mergeCell ref="X294:Y294"/>
    <mergeCell ref="Z294:AA294"/>
    <mergeCell ref="AB294:AC294"/>
    <mergeCell ref="AD294:AE294"/>
    <mergeCell ref="AF294:AG294"/>
    <mergeCell ref="AH294:AI294"/>
    <mergeCell ref="AJ294:AK294"/>
    <mergeCell ref="AL294:AM294"/>
    <mergeCell ref="AN294:AO294"/>
    <mergeCell ref="AP294:AQ294"/>
    <mergeCell ref="AR294:AS294"/>
    <mergeCell ref="AT294:AU294"/>
    <mergeCell ref="AV294:AW294"/>
    <mergeCell ref="AX294:AY294"/>
    <mergeCell ref="AZ294:BA294"/>
    <mergeCell ref="BB294:BC294"/>
    <mergeCell ref="BD294:BE294"/>
    <mergeCell ref="BF294:BG294"/>
    <mergeCell ref="BH294:BI294"/>
    <mergeCell ref="BJ294:BK294"/>
    <mergeCell ref="BL294:BM294"/>
    <mergeCell ref="BN294:BO294"/>
    <mergeCell ref="BP294:BQ294"/>
    <mergeCell ref="BR294:BS294"/>
    <mergeCell ref="BT294:BU294"/>
    <mergeCell ref="BV294:BW294"/>
    <mergeCell ref="BX294:BY294"/>
    <mergeCell ref="BZ294:CA294"/>
    <mergeCell ref="CB294:CC294"/>
    <mergeCell ref="CD294:CE294"/>
    <mergeCell ref="CF294:CG294"/>
    <mergeCell ref="CH294:CI294"/>
    <mergeCell ref="CJ294:CK294"/>
    <mergeCell ref="CL294:CM294"/>
    <mergeCell ref="CN294:CO294"/>
    <mergeCell ref="CP294:CQ294"/>
    <mergeCell ref="CR294:CS294"/>
    <mergeCell ref="CT294:CU294"/>
    <mergeCell ref="CV294:CW294"/>
    <mergeCell ref="CX294:CY294"/>
    <mergeCell ref="CZ294:DA294"/>
    <mergeCell ref="DB294:DC294"/>
    <mergeCell ref="DD294:DE294"/>
    <mergeCell ref="DF294:DG294"/>
    <mergeCell ref="DH294:DI294"/>
    <mergeCell ref="DJ294:DK294"/>
    <mergeCell ref="DL294:DM294"/>
    <mergeCell ref="DN294:DO294"/>
    <mergeCell ref="DP294:DQ294"/>
    <mergeCell ref="DR294:DS294"/>
    <mergeCell ref="DT294:DU294"/>
    <mergeCell ref="DV294:DW294"/>
    <mergeCell ref="DX294:DY294"/>
    <mergeCell ref="DZ294:EA294"/>
    <mergeCell ref="EB294:EC294"/>
    <mergeCell ref="ED294:EE294"/>
    <mergeCell ref="EF294:EG294"/>
    <mergeCell ref="EH294:EI294"/>
    <mergeCell ref="EJ294:EK294"/>
    <mergeCell ref="EL294:EM294"/>
    <mergeCell ref="EN294:EO294"/>
    <mergeCell ref="EP294:EQ294"/>
    <mergeCell ref="ER294:ES294"/>
    <mergeCell ref="ET294:EU294"/>
    <mergeCell ref="EV294:EW294"/>
    <mergeCell ref="EX294:EY294"/>
    <mergeCell ref="EZ294:FA294"/>
    <mergeCell ref="FB294:FC294"/>
    <mergeCell ref="FD294:FE294"/>
    <mergeCell ref="FF294:FG294"/>
    <mergeCell ref="FH294:FI294"/>
    <mergeCell ref="FJ294:FK294"/>
    <mergeCell ref="FL294:FM294"/>
    <mergeCell ref="FN294:FO294"/>
    <mergeCell ref="FP294:FQ294"/>
    <mergeCell ref="FR294:FS294"/>
    <mergeCell ref="FT294:FU294"/>
    <mergeCell ref="FV294:FW294"/>
    <mergeCell ref="FX294:FY294"/>
    <mergeCell ref="FZ294:GA294"/>
    <mergeCell ref="GB294:GC294"/>
    <mergeCell ref="GD294:GE294"/>
    <mergeCell ref="GF294:GG294"/>
    <mergeCell ref="GH294:GI294"/>
    <mergeCell ref="GJ294:GK294"/>
    <mergeCell ref="GL294:GM294"/>
    <mergeCell ref="GN294:GO294"/>
    <mergeCell ref="GP294:GQ294"/>
    <mergeCell ref="GR294:GS294"/>
    <mergeCell ref="GT294:GU294"/>
    <mergeCell ref="GV294:GW294"/>
    <mergeCell ref="GX294:GY294"/>
    <mergeCell ref="GZ294:HA294"/>
    <mergeCell ref="HB294:HC294"/>
    <mergeCell ref="HD294:HE294"/>
    <mergeCell ref="HF294:HG294"/>
    <mergeCell ref="HH294:HI294"/>
    <mergeCell ref="HJ294:HK294"/>
    <mergeCell ref="L295:M295"/>
    <mergeCell ref="N295:O295"/>
    <mergeCell ref="P295:Q295"/>
    <mergeCell ref="R295:S295"/>
    <mergeCell ref="T295:U295"/>
    <mergeCell ref="V295:W295"/>
    <mergeCell ref="X295:Y295"/>
    <mergeCell ref="Z295:AA295"/>
    <mergeCell ref="AB295:AC295"/>
    <mergeCell ref="AD295:AE295"/>
    <mergeCell ref="AF295:AG295"/>
    <mergeCell ref="AH295:AI295"/>
    <mergeCell ref="AJ295:AK295"/>
    <mergeCell ref="AL295:AM295"/>
    <mergeCell ref="AN295:AO295"/>
    <mergeCell ref="AP295:AQ295"/>
    <mergeCell ref="AR295:AS295"/>
    <mergeCell ref="AT295:AU295"/>
    <mergeCell ref="AV295:AW295"/>
    <mergeCell ref="AX295:AY295"/>
    <mergeCell ref="AZ295:BA295"/>
    <mergeCell ref="BB295:BC295"/>
    <mergeCell ref="BD295:BE295"/>
    <mergeCell ref="BF295:BG295"/>
    <mergeCell ref="BH295:BI295"/>
    <mergeCell ref="BJ295:BK295"/>
    <mergeCell ref="BL295:BM295"/>
    <mergeCell ref="BN295:BO295"/>
    <mergeCell ref="BP295:BQ295"/>
    <mergeCell ref="BR295:BS295"/>
    <mergeCell ref="BT295:BU295"/>
    <mergeCell ref="BV295:BW295"/>
    <mergeCell ref="BX295:BY295"/>
    <mergeCell ref="BZ295:CA295"/>
    <mergeCell ref="CB295:CC295"/>
    <mergeCell ref="CD295:CE295"/>
    <mergeCell ref="CF295:CG295"/>
    <mergeCell ref="CH295:CI295"/>
    <mergeCell ref="CJ295:CK295"/>
    <mergeCell ref="CL295:CM295"/>
    <mergeCell ref="CN295:CO295"/>
    <mergeCell ref="CP295:CQ295"/>
    <mergeCell ref="CR295:CS295"/>
    <mergeCell ref="CT295:CU295"/>
    <mergeCell ref="CV295:CW295"/>
    <mergeCell ref="CX295:CY295"/>
    <mergeCell ref="CZ295:DA295"/>
    <mergeCell ref="DB295:DC295"/>
    <mergeCell ref="DD295:DE295"/>
    <mergeCell ref="DF295:DG295"/>
    <mergeCell ref="DH295:DI295"/>
    <mergeCell ref="DJ295:DK295"/>
    <mergeCell ref="DL295:DM295"/>
    <mergeCell ref="DN295:DO295"/>
    <mergeCell ref="DP295:DQ295"/>
    <mergeCell ref="DR295:DS295"/>
    <mergeCell ref="DT295:DU295"/>
    <mergeCell ref="DV295:DW295"/>
    <mergeCell ref="DX295:DY295"/>
    <mergeCell ref="DZ295:EA295"/>
    <mergeCell ref="EB295:EC295"/>
    <mergeCell ref="ED295:EE295"/>
    <mergeCell ref="EF295:EG295"/>
    <mergeCell ref="EH295:EI295"/>
    <mergeCell ref="EJ295:EK295"/>
    <mergeCell ref="EL295:EM295"/>
    <mergeCell ref="EN295:EO295"/>
    <mergeCell ref="EP295:EQ295"/>
    <mergeCell ref="ER295:ES295"/>
    <mergeCell ref="ET295:EU295"/>
    <mergeCell ref="EV295:EW295"/>
    <mergeCell ref="EX295:EY295"/>
    <mergeCell ref="EZ295:FA295"/>
    <mergeCell ref="FB295:FC295"/>
    <mergeCell ref="FD295:FE295"/>
    <mergeCell ref="FF295:FG295"/>
    <mergeCell ref="FH295:FI295"/>
    <mergeCell ref="FJ295:FK295"/>
    <mergeCell ref="FL295:FM295"/>
    <mergeCell ref="FN295:FO295"/>
    <mergeCell ref="FP295:FQ295"/>
    <mergeCell ref="FR295:FS295"/>
    <mergeCell ref="FT295:FU295"/>
    <mergeCell ref="FV295:FW295"/>
    <mergeCell ref="FX295:FY295"/>
    <mergeCell ref="FZ295:GA295"/>
    <mergeCell ref="GB295:GC295"/>
    <mergeCell ref="GD295:GE295"/>
    <mergeCell ref="GF295:GG295"/>
    <mergeCell ref="GH295:GI295"/>
    <mergeCell ref="GJ295:GK295"/>
    <mergeCell ref="GL295:GM295"/>
    <mergeCell ref="GN295:GO295"/>
    <mergeCell ref="GP295:GQ295"/>
    <mergeCell ref="GR295:GS295"/>
    <mergeCell ref="GT295:GU295"/>
    <mergeCell ref="GV295:GW295"/>
    <mergeCell ref="GX295:GY295"/>
    <mergeCell ref="GZ295:HA295"/>
    <mergeCell ref="HB295:HC295"/>
    <mergeCell ref="HD295:HE295"/>
    <mergeCell ref="HF295:HG295"/>
    <mergeCell ref="HH295:HI295"/>
    <mergeCell ref="HJ295:HK295"/>
    <mergeCell ref="L296:M296"/>
    <mergeCell ref="N296:O296"/>
    <mergeCell ref="P296:Q296"/>
    <mergeCell ref="R296:S296"/>
    <mergeCell ref="T296:U296"/>
    <mergeCell ref="V296:W296"/>
    <mergeCell ref="X296:Y296"/>
    <mergeCell ref="Z296:AA296"/>
    <mergeCell ref="AB296:AC296"/>
    <mergeCell ref="AD296:AE296"/>
    <mergeCell ref="AF296:AG296"/>
    <mergeCell ref="AH296:AI296"/>
    <mergeCell ref="AJ296:AK296"/>
    <mergeCell ref="AL296:AM296"/>
    <mergeCell ref="AN296:AO296"/>
    <mergeCell ref="AP296:AQ296"/>
    <mergeCell ref="AR296:AS296"/>
    <mergeCell ref="CD296:CE296"/>
    <mergeCell ref="CF296:CG296"/>
    <mergeCell ref="CH296:CI296"/>
    <mergeCell ref="CJ296:CK296"/>
    <mergeCell ref="CL296:CM296"/>
    <mergeCell ref="CN296:CO296"/>
    <mergeCell ref="CP296:CQ296"/>
    <mergeCell ref="CR296:CS296"/>
    <mergeCell ref="A297:A304"/>
    <mergeCell ref="B297:B304"/>
    <mergeCell ref="C297:C304"/>
    <mergeCell ref="D297:D304"/>
    <mergeCell ref="E297:E304"/>
    <mergeCell ref="F297:F304"/>
    <mergeCell ref="G297:G304"/>
    <mergeCell ref="I297:I304"/>
    <mergeCell ref="J297:J304"/>
    <mergeCell ref="L297:M297"/>
    <mergeCell ref="N297:O297"/>
    <mergeCell ref="P297:Q297"/>
    <mergeCell ref="R297:S297"/>
    <mergeCell ref="T297:U297"/>
    <mergeCell ref="V297:W297"/>
    <mergeCell ref="X297:Y297"/>
    <mergeCell ref="Z297:AA297"/>
    <mergeCell ref="AB297:AC297"/>
    <mergeCell ref="AD297:AE297"/>
    <mergeCell ref="AF297:AG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BN297:BO297"/>
    <mergeCell ref="BP297:BQ297"/>
    <mergeCell ref="BR297:BS297"/>
    <mergeCell ref="BT297:BU297"/>
    <mergeCell ref="BV297:BW297"/>
    <mergeCell ref="BX297:BY297"/>
    <mergeCell ref="BZ297:CA297"/>
    <mergeCell ref="CB297:CC297"/>
    <mergeCell ref="CD297:CE297"/>
    <mergeCell ref="CF297:CG297"/>
    <mergeCell ref="CH297:CI297"/>
    <mergeCell ref="CJ297:CK297"/>
    <mergeCell ref="CL297:CM297"/>
    <mergeCell ref="CN297:CO297"/>
    <mergeCell ref="CP297:CQ297"/>
    <mergeCell ref="CR297:CS297"/>
    <mergeCell ref="CT297:CU297"/>
    <mergeCell ref="CV297:CW297"/>
    <mergeCell ref="CX297:CY297"/>
    <mergeCell ref="CZ297:DA297"/>
    <mergeCell ref="DB297:DC297"/>
    <mergeCell ref="DD297:DE297"/>
    <mergeCell ref="DF297:DG297"/>
    <mergeCell ref="DH297:DI297"/>
    <mergeCell ref="DJ297:DK297"/>
    <mergeCell ref="DL297:DM297"/>
    <mergeCell ref="DN297:DO297"/>
    <mergeCell ref="DP297:DQ297"/>
    <mergeCell ref="DR297:DS297"/>
    <mergeCell ref="DT297:DU297"/>
    <mergeCell ref="DV297:DW297"/>
    <mergeCell ref="DX297:DY297"/>
    <mergeCell ref="DZ297:EA297"/>
    <mergeCell ref="EB297:EC297"/>
    <mergeCell ref="ED297:EE297"/>
    <mergeCell ref="EF297:EG297"/>
    <mergeCell ref="EH297:EI297"/>
    <mergeCell ref="EJ297:EK297"/>
    <mergeCell ref="EL297:EM297"/>
    <mergeCell ref="EN297:EO297"/>
    <mergeCell ref="EP297:EQ297"/>
    <mergeCell ref="ER297:ES297"/>
    <mergeCell ref="ET297:EU297"/>
    <mergeCell ref="EV297:EW297"/>
    <mergeCell ref="EX297:EY297"/>
    <mergeCell ref="EZ297:FA297"/>
    <mergeCell ref="FB297:FC297"/>
    <mergeCell ref="FD297:FE297"/>
    <mergeCell ref="FF297:FG297"/>
    <mergeCell ref="FH297:FI297"/>
    <mergeCell ref="FJ297:FK297"/>
    <mergeCell ref="FL297:FM297"/>
    <mergeCell ref="FN297:FO297"/>
    <mergeCell ref="FP297:FQ297"/>
    <mergeCell ref="FR297:FS297"/>
    <mergeCell ref="FT297:FU297"/>
    <mergeCell ref="FV297:FW297"/>
    <mergeCell ref="FX297:FY297"/>
    <mergeCell ref="FZ297:GA297"/>
    <mergeCell ref="GB297:GC297"/>
    <mergeCell ref="GD297:GE297"/>
    <mergeCell ref="GF297:GG297"/>
    <mergeCell ref="GH297:GI297"/>
    <mergeCell ref="GJ297:GK297"/>
    <mergeCell ref="GL297:GM297"/>
    <mergeCell ref="GN297:GO297"/>
    <mergeCell ref="GP297:GQ297"/>
    <mergeCell ref="GR297:GS297"/>
    <mergeCell ref="GT297:GU297"/>
    <mergeCell ref="GV297:GW297"/>
    <mergeCell ref="GX297:GY297"/>
    <mergeCell ref="GZ297:HA297"/>
    <mergeCell ref="HB297:HC297"/>
    <mergeCell ref="HD297:HE297"/>
    <mergeCell ref="HF297:HG297"/>
    <mergeCell ref="HH297:HI297"/>
    <mergeCell ref="HJ297:HK297"/>
    <mergeCell ref="L298:M298"/>
    <mergeCell ref="N298:O298"/>
    <mergeCell ref="P298:Q298"/>
    <mergeCell ref="R298:S298"/>
    <mergeCell ref="T298:U298"/>
    <mergeCell ref="V298:W298"/>
    <mergeCell ref="X298:Y298"/>
    <mergeCell ref="Z298:AA298"/>
    <mergeCell ref="AB298:AC298"/>
    <mergeCell ref="AD298:AE298"/>
    <mergeCell ref="AF298:AG298"/>
    <mergeCell ref="AH298:AI298"/>
    <mergeCell ref="AJ298:AK298"/>
    <mergeCell ref="AL298:AM298"/>
    <mergeCell ref="AN298:AO298"/>
    <mergeCell ref="AP298:AQ298"/>
    <mergeCell ref="AR298:AS298"/>
    <mergeCell ref="AT298:AU298"/>
    <mergeCell ref="AV298:AW298"/>
    <mergeCell ref="AX298:AY298"/>
    <mergeCell ref="AZ298:BA298"/>
    <mergeCell ref="BB298:BC298"/>
    <mergeCell ref="BD298:BE298"/>
    <mergeCell ref="BF298:BG298"/>
    <mergeCell ref="BH298:BI298"/>
    <mergeCell ref="BJ298:BK298"/>
    <mergeCell ref="BL298:BM298"/>
    <mergeCell ref="BN298:BO298"/>
    <mergeCell ref="BP298:BQ298"/>
    <mergeCell ref="BR298:BS298"/>
    <mergeCell ref="BT298:BU298"/>
    <mergeCell ref="BV298:BW298"/>
    <mergeCell ref="BX298:BY298"/>
    <mergeCell ref="BZ298:CA298"/>
    <mergeCell ref="CB298:CC298"/>
    <mergeCell ref="CD298:CE298"/>
    <mergeCell ref="CF298:CG298"/>
    <mergeCell ref="CH298:CI298"/>
    <mergeCell ref="CJ298:CK298"/>
    <mergeCell ref="CL298:CM298"/>
    <mergeCell ref="CN298:CO298"/>
    <mergeCell ref="CP298:CQ298"/>
    <mergeCell ref="CR298:CS298"/>
    <mergeCell ref="CT298:CU298"/>
    <mergeCell ref="CV298:CW298"/>
    <mergeCell ref="CX298:CY298"/>
    <mergeCell ref="CZ298:DA298"/>
    <mergeCell ref="DB298:DC298"/>
    <mergeCell ref="DD298:DE298"/>
    <mergeCell ref="DF298:DG298"/>
    <mergeCell ref="DH298:DI298"/>
    <mergeCell ref="DJ298:DK298"/>
    <mergeCell ref="DL298:DM298"/>
    <mergeCell ref="DN298:DO298"/>
    <mergeCell ref="DP298:DQ298"/>
    <mergeCell ref="DR298:DS298"/>
    <mergeCell ref="DT298:DU298"/>
    <mergeCell ref="DV298:DW298"/>
    <mergeCell ref="DX298:DY298"/>
    <mergeCell ref="DZ298:EA298"/>
    <mergeCell ref="EB298:EC298"/>
    <mergeCell ref="ED298:EE298"/>
    <mergeCell ref="EF298:EG298"/>
    <mergeCell ref="EH298:EI298"/>
    <mergeCell ref="EJ298:EK298"/>
    <mergeCell ref="EL298:EM298"/>
    <mergeCell ref="EN298:EO298"/>
    <mergeCell ref="EP298:EQ298"/>
    <mergeCell ref="ER298:ES298"/>
    <mergeCell ref="ET298:EU298"/>
    <mergeCell ref="EV298:EW298"/>
    <mergeCell ref="EX298:EY298"/>
    <mergeCell ref="EZ298:FA298"/>
    <mergeCell ref="FB298:FC298"/>
    <mergeCell ref="FD298:FE298"/>
    <mergeCell ref="FF298:FG298"/>
    <mergeCell ref="FH298:FI298"/>
    <mergeCell ref="FJ298:FK298"/>
    <mergeCell ref="FL298:FM298"/>
    <mergeCell ref="FN298:FO298"/>
    <mergeCell ref="FP298:FQ298"/>
    <mergeCell ref="FR298:FS298"/>
    <mergeCell ref="FT298:FU298"/>
    <mergeCell ref="FV298:FW298"/>
    <mergeCell ref="FX298:FY298"/>
    <mergeCell ref="FZ298:GA298"/>
    <mergeCell ref="GB298:GC298"/>
    <mergeCell ref="GD298:GE298"/>
    <mergeCell ref="GF298:GG298"/>
    <mergeCell ref="GH298:GI298"/>
    <mergeCell ref="GJ298:GK298"/>
    <mergeCell ref="GL298:GM298"/>
    <mergeCell ref="GN298:GO298"/>
    <mergeCell ref="GP298:GQ298"/>
    <mergeCell ref="GR298:GS298"/>
    <mergeCell ref="GT298:GU298"/>
    <mergeCell ref="GV298:GW298"/>
    <mergeCell ref="GX298:GY298"/>
    <mergeCell ref="GZ298:HA298"/>
    <mergeCell ref="HB298:HC298"/>
    <mergeCell ref="HD298:HE298"/>
    <mergeCell ref="HF298:HG298"/>
    <mergeCell ref="HH298:HI298"/>
    <mergeCell ref="HJ298:HK298"/>
    <mergeCell ref="L299:M299"/>
    <mergeCell ref="N299:O299"/>
    <mergeCell ref="P299:Q299"/>
    <mergeCell ref="R299:S299"/>
    <mergeCell ref="T299:U299"/>
    <mergeCell ref="V299:W299"/>
    <mergeCell ref="X299:Y299"/>
    <mergeCell ref="Z299:AA299"/>
    <mergeCell ref="AB299:AC299"/>
    <mergeCell ref="AD299:AE299"/>
    <mergeCell ref="AF299:AG299"/>
    <mergeCell ref="AH299:AI299"/>
    <mergeCell ref="AJ299:AK299"/>
    <mergeCell ref="AL299:AM299"/>
    <mergeCell ref="AN299:AO299"/>
    <mergeCell ref="AP299:AQ299"/>
    <mergeCell ref="AR299:AS299"/>
    <mergeCell ref="AT299:AU299"/>
    <mergeCell ref="AV299:AW299"/>
    <mergeCell ref="AX299:AY299"/>
    <mergeCell ref="AZ299:BA299"/>
    <mergeCell ref="BB299:BC299"/>
    <mergeCell ref="BD299:BE299"/>
    <mergeCell ref="BF299:BG299"/>
    <mergeCell ref="BH299:BI299"/>
    <mergeCell ref="BJ299:BK299"/>
    <mergeCell ref="BL299:BM299"/>
    <mergeCell ref="BN299:BO299"/>
    <mergeCell ref="BP299:BQ299"/>
    <mergeCell ref="BR299:BS299"/>
    <mergeCell ref="BT299:BU299"/>
    <mergeCell ref="BV299:BW299"/>
    <mergeCell ref="BX299:BY299"/>
    <mergeCell ref="BZ299:CA299"/>
    <mergeCell ref="CB299:CC299"/>
    <mergeCell ref="CD299:CE299"/>
    <mergeCell ref="CF299:CG299"/>
    <mergeCell ref="CH299:CI299"/>
    <mergeCell ref="CJ299:CK299"/>
    <mergeCell ref="CL299:CM299"/>
    <mergeCell ref="CN299:CO299"/>
    <mergeCell ref="CP299:CQ299"/>
    <mergeCell ref="CR299:CS299"/>
    <mergeCell ref="CT299:CU299"/>
    <mergeCell ref="CV299:CW299"/>
    <mergeCell ref="CX299:CY299"/>
    <mergeCell ref="CZ299:DA299"/>
    <mergeCell ref="DB299:DC299"/>
    <mergeCell ref="DD299:DE299"/>
    <mergeCell ref="DF299:DG299"/>
    <mergeCell ref="DH299:DI299"/>
    <mergeCell ref="DJ299:DK299"/>
    <mergeCell ref="DL299:DM299"/>
    <mergeCell ref="DN299:DO299"/>
    <mergeCell ref="DP299:DQ299"/>
    <mergeCell ref="DR299:DS299"/>
    <mergeCell ref="DT299:DU299"/>
    <mergeCell ref="DV299:DW299"/>
    <mergeCell ref="DX299:DY299"/>
    <mergeCell ref="DZ299:EA299"/>
    <mergeCell ref="EB299:EC299"/>
    <mergeCell ref="ED299:EE299"/>
    <mergeCell ref="EF299:EG299"/>
    <mergeCell ref="EH299:EI299"/>
    <mergeCell ref="EJ299:EK299"/>
    <mergeCell ref="EL299:EM299"/>
    <mergeCell ref="EN299:EO299"/>
    <mergeCell ref="EP299:EQ299"/>
    <mergeCell ref="ER299:ES299"/>
    <mergeCell ref="ET299:EU299"/>
    <mergeCell ref="EV299:EW299"/>
    <mergeCell ref="EX299:EY299"/>
    <mergeCell ref="EZ299:FA299"/>
    <mergeCell ref="FB299:FC299"/>
    <mergeCell ref="FD299:FE299"/>
    <mergeCell ref="FF299:FG299"/>
    <mergeCell ref="FH299:FI299"/>
    <mergeCell ref="FJ299:FK299"/>
    <mergeCell ref="FL299:FM299"/>
    <mergeCell ref="FN299:FO299"/>
    <mergeCell ref="FP299:FQ299"/>
    <mergeCell ref="FR299:FS299"/>
    <mergeCell ref="FT299:FU299"/>
    <mergeCell ref="FV299:FW299"/>
    <mergeCell ref="FX299:FY299"/>
    <mergeCell ref="FZ299:GA299"/>
    <mergeCell ref="GB299:GC299"/>
    <mergeCell ref="GD299:GE299"/>
    <mergeCell ref="GF299:GG299"/>
    <mergeCell ref="GH299:GI299"/>
    <mergeCell ref="GJ299:GK299"/>
    <mergeCell ref="GL299:GM299"/>
    <mergeCell ref="GN299:GO299"/>
    <mergeCell ref="GP299:GQ299"/>
    <mergeCell ref="GR299:GS299"/>
    <mergeCell ref="GT299:GU299"/>
    <mergeCell ref="GV299:GW299"/>
    <mergeCell ref="GX299:GY299"/>
    <mergeCell ref="GZ299:HA299"/>
    <mergeCell ref="HB299:HC299"/>
    <mergeCell ref="HD299:HE299"/>
    <mergeCell ref="HF299:HG299"/>
    <mergeCell ref="HH299:HI299"/>
    <mergeCell ref="HJ299:HK299"/>
    <mergeCell ref="L300:M300"/>
    <mergeCell ref="N300:O300"/>
    <mergeCell ref="P300:Q300"/>
    <mergeCell ref="R300:S300"/>
    <mergeCell ref="T300:U300"/>
    <mergeCell ref="V300:W300"/>
    <mergeCell ref="X300:Y300"/>
    <mergeCell ref="Z300:AA300"/>
    <mergeCell ref="AB300:AC300"/>
    <mergeCell ref="AD300:AE300"/>
    <mergeCell ref="AF300:AG300"/>
    <mergeCell ref="AH300:AI300"/>
    <mergeCell ref="AJ300:AK300"/>
    <mergeCell ref="AL300:AM300"/>
    <mergeCell ref="AN300:AO300"/>
    <mergeCell ref="AP300:AQ300"/>
    <mergeCell ref="AR300:AS300"/>
    <mergeCell ref="AT300:AU300"/>
    <mergeCell ref="AV300:AW300"/>
    <mergeCell ref="AX300:AY300"/>
    <mergeCell ref="AZ300:BA300"/>
    <mergeCell ref="BB300:BC300"/>
    <mergeCell ref="BD300:BE300"/>
    <mergeCell ref="BF300:BG300"/>
    <mergeCell ref="BH300:BI300"/>
    <mergeCell ref="BJ300:BK300"/>
    <mergeCell ref="BL300:BM300"/>
    <mergeCell ref="BN300:BO300"/>
    <mergeCell ref="BP300:BQ300"/>
    <mergeCell ref="BR300:BS300"/>
    <mergeCell ref="BT300:BU300"/>
    <mergeCell ref="BV300:BW300"/>
    <mergeCell ref="BX300:BY300"/>
    <mergeCell ref="BZ300:CA300"/>
    <mergeCell ref="CB300:CC300"/>
    <mergeCell ref="CD300:CE300"/>
    <mergeCell ref="CF300:CG300"/>
    <mergeCell ref="CH300:CI300"/>
    <mergeCell ref="CJ300:CK300"/>
    <mergeCell ref="CL300:CM300"/>
    <mergeCell ref="CN300:CO300"/>
    <mergeCell ref="CP300:CQ300"/>
    <mergeCell ref="CR300:CS300"/>
    <mergeCell ref="CT300:CU300"/>
    <mergeCell ref="CV300:CW300"/>
    <mergeCell ref="CX300:CY300"/>
    <mergeCell ref="CZ300:DA300"/>
    <mergeCell ref="DB300:DC300"/>
    <mergeCell ref="DD300:DE300"/>
    <mergeCell ref="DF300:DG300"/>
    <mergeCell ref="DH300:DI300"/>
    <mergeCell ref="DJ300:DK300"/>
    <mergeCell ref="DL300:DM300"/>
    <mergeCell ref="DN300:DO300"/>
    <mergeCell ref="DP300:DQ300"/>
    <mergeCell ref="DR300:DS300"/>
    <mergeCell ref="DT300:DU300"/>
    <mergeCell ref="DV300:DW300"/>
    <mergeCell ref="DX300:DY300"/>
    <mergeCell ref="DZ300:EA300"/>
    <mergeCell ref="EB300:EC300"/>
    <mergeCell ref="ED300:EE300"/>
    <mergeCell ref="EF300:EG300"/>
    <mergeCell ref="EH300:EI300"/>
    <mergeCell ref="EJ300:EK300"/>
    <mergeCell ref="EL300:EM300"/>
    <mergeCell ref="EN300:EO300"/>
    <mergeCell ref="EP300:EQ300"/>
    <mergeCell ref="ER300:ES300"/>
    <mergeCell ref="ET300:EU300"/>
    <mergeCell ref="EV300:EW300"/>
    <mergeCell ref="EX300:EY300"/>
    <mergeCell ref="EZ300:FA300"/>
    <mergeCell ref="FB300:FC300"/>
    <mergeCell ref="FD300:FE300"/>
    <mergeCell ref="FF300:FG300"/>
    <mergeCell ref="FH300:FI300"/>
    <mergeCell ref="FJ300:FK300"/>
    <mergeCell ref="FL300:FM300"/>
    <mergeCell ref="FN300:FO300"/>
    <mergeCell ref="FP300:FQ300"/>
    <mergeCell ref="FR300:FS300"/>
    <mergeCell ref="FT300:FU300"/>
    <mergeCell ref="FV300:FW300"/>
    <mergeCell ref="FX300:FY300"/>
    <mergeCell ref="FZ300:GA300"/>
    <mergeCell ref="GB300:GC300"/>
    <mergeCell ref="GD300:GE300"/>
    <mergeCell ref="GF300:GG300"/>
    <mergeCell ref="GH300:GI300"/>
    <mergeCell ref="GJ300:GK300"/>
    <mergeCell ref="GL300:GM300"/>
    <mergeCell ref="GN300:GO300"/>
    <mergeCell ref="GP300:GQ300"/>
    <mergeCell ref="GR300:GS300"/>
    <mergeCell ref="GT300:GU300"/>
    <mergeCell ref="GV300:GW300"/>
    <mergeCell ref="GX300:GY300"/>
    <mergeCell ref="GZ300:HA300"/>
    <mergeCell ref="HB300:HC300"/>
    <mergeCell ref="HD300:HE300"/>
    <mergeCell ref="HF300:HG300"/>
    <mergeCell ref="HH300:HI300"/>
    <mergeCell ref="HJ300:HK300"/>
    <mergeCell ref="L301:M301"/>
    <mergeCell ref="N301:O301"/>
    <mergeCell ref="P301:Q301"/>
    <mergeCell ref="R301:S301"/>
    <mergeCell ref="T301:U301"/>
    <mergeCell ref="V301:W301"/>
    <mergeCell ref="X301:Y301"/>
    <mergeCell ref="Z301:AA301"/>
    <mergeCell ref="AB301:AC301"/>
    <mergeCell ref="AD301:AE301"/>
    <mergeCell ref="AF301:AG301"/>
    <mergeCell ref="AH301:AI301"/>
    <mergeCell ref="AJ301:AK301"/>
    <mergeCell ref="AL301:AM301"/>
    <mergeCell ref="AN301:AO301"/>
    <mergeCell ref="AP301:AQ301"/>
    <mergeCell ref="AR301:AS301"/>
    <mergeCell ref="AT301:AU301"/>
    <mergeCell ref="AV301:AW301"/>
    <mergeCell ref="AX301:AY301"/>
    <mergeCell ref="AZ301:BA301"/>
    <mergeCell ref="BB301:BC301"/>
    <mergeCell ref="BD301:BE301"/>
    <mergeCell ref="BF301:BG301"/>
    <mergeCell ref="BH301:BI301"/>
    <mergeCell ref="BJ301:BK301"/>
    <mergeCell ref="BL301:BM301"/>
    <mergeCell ref="BN301:BO301"/>
    <mergeCell ref="BP301:BQ301"/>
    <mergeCell ref="BR301:BS301"/>
    <mergeCell ref="BT301:BU301"/>
    <mergeCell ref="BV301:BW301"/>
    <mergeCell ref="BX301:BY301"/>
    <mergeCell ref="BZ301:CA301"/>
    <mergeCell ref="CB301:CC301"/>
    <mergeCell ref="CD301:CE301"/>
    <mergeCell ref="CF301:CG301"/>
    <mergeCell ref="CH301:CI301"/>
    <mergeCell ref="CJ301:CK301"/>
    <mergeCell ref="CL301:CM301"/>
    <mergeCell ref="CN301:CO301"/>
    <mergeCell ref="CP301:CQ301"/>
    <mergeCell ref="CR301:CS301"/>
    <mergeCell ref="CT301:CU301"/>
    <mergeCell ref="CV301:CW301"/>
    <mergeCell ref="CX301:CY301"/>
    <mergeCell ref="CZ301:DA301"/>
    <mergeCell ref="DB301:DC301"/>
    <mergeCell ref="DD301:DE301"/>
    <mergeCell ref="DF301:DG301"/>
    <mergeCell ref="DH301:DI301"/>
    <mergeCell ref="DJ301:DK301"/>
    <mergeCell ref="DL301:DM301"/>
    <mergeCell ref="DN301:DO301"/>
    <mergeCell ref="DP301:DQ301"/>
    <mergeCell ref="DR301:DS301"/>
    <mergeCell ref="DT301:DU301"/>
    <mergeCell ref="DV301:DW301"/>
    <mergeCell ref="DX301:DY301"/>
    <mergeCell ref="DZ301:EA301"/>
    <mergeCell ref="EB301:EC301"/>
    <mergeCell ref="ED301:EE301"/>
    <mergeCell ref="EF301:EG301"/>
    <mergeCell ref="EH301:EI301"/>
    <mergeCell ref="EJ301:EK301"/>
    <mergeCell ref="EL301:EM301"/>
    <mergeCell ref="EN301:EO301"/>
    <mergeCell ref="EP301:EQ301"/>
    <mergeCell ref="ER301:ES301"/>
    <mergeCell ref="ET301:EU301"/>
    <mergeCell ref="EV301:EW301"/>
    <mergeCell ref="EX301:EY301"/>
    <mergeCell ref="EZ301:FA301"/>
    <mergeCell ref="FB301:FC301"/>
    <mergeCell ref="FD301:FE301"/>
    <mergeCell ref="FF301:FG301"/>
    <mergeCell ref="FH301:FI301"/>
    <mergeCell ref="FJ301:FK301"/>
    <mergeCell ref="FL301:FM301"/>
    <mergeCell ref="FN301:FO301"/>
    <mergeCell ref="FP301:FQ301"/>
    <mergeCell ref="FR301:FS301"/>
    <mergeCell ref="FT301:FU301"/>
    <mergeCell ref="FV301:FW301"/>
    <mergeCell ref="FX301:FY301"/>
    <mergeCell ref="FZ301:GA301"/>
    <mergeCell ref="GB301:GC301"/>
    <mergeCell ref="GD301:GE301"/>
    <mergeCell ref="GF301:GG301"/>
    <mergeCell ref="GH301:GI301"/>
    <mergeCell ref="GJ301:GK301"/>
    <mergeCell ref="GL301:GM301"/>
    <mergeCell ref="GN301:GO301"/>
    <mergeCell ref="GP301:GQ301"/>
    <mergeCell ref="GR301:GS301"/>
    <mergeCell ref="GT301:GU301"/>
    <mergeCell ref="GV301:GW301"/>
    <mergeCell ref="GX301:GY301"/>
    <mergeCell ref="GZ301:HA301"/>
    <mergeCell ref="HB301:HC301"/>
    <mergeCell ref="HD301:HE301"/>
    <mergeCell ref="HF301:HG301"/>
    <mergeCell ref="HH301:HI301"/>
    <mergeCell ref="HJ301:HK301"/>
    <mergeCell ref="L302:M302"/>
    <mergeCell ref="N302:O302"/>
    <mergeCell ref="P302:Q302"/>
    <mergeCell ref="R302:S302"/>
    <mergeCell ref="T302:U302"/>
    <mergeCell ref="V302:W302"/>
    <mergeCell ref="X302:Y302"/>
    <mergeCell ref="Z302:AA302"/>
    <mergeCell ref="AB302:AC302"/>
    <mergeCell ref="AD302:AE302"/>
    <mergeCell ref="AF302:AG302"/>
    <mergeCell ref="AH302:AI302"/>
    <mergeCell ref="AJ302:AK302"/>
    <mergeCell ref="AL302:AM302"/>
    <mergeCell ref="AN302:AO302"/>
    <mergeCell ref="AP302:AQ302"/>
    <mergeCell ref="AR302:AS302"/>
    <mergeCell ref="AT302:AU302"/>
    <mergeCell ref="AV302:AW302"/>
    <mergeCell ref="AX302:AY302"/>
    <mergeCell ref="AZ302:BA302"/>
    <mergeCell ref="BB302:BC302"/>
    <mergeCell ref="BD302:BE302"/>
    <mergeCell ref="BF302:BG302"/>
    <mergeCell ref="BH302:BI302"/>
    <mergeCell ref="BJ302:BK302"/>
    <mergeCell ref="BL302:BM302"/>
    <mergeCell ref="BN302:BO302"/>
    <mergeCell ref="BP302:BQ302"/>
    <mergeCell ref="BR302:BS302"/>
    <mergeCell ref="BT302:BU302"/>
    <mergeCell ref="BV302:BW302"/>
    <mergeCell ref="BX302:BY302"/>
    <mergeCell ref="BZ302:CA302"/>
    <mergeCell ref="CB302:CC302"/>
    <mergeCell ref="CD302:CE302"/>
    <mergeCell ref="CF302:CG302"/>
    <mergeCell ref="CH302:CI302"/>
    <mergeCell ref="CJ302:CK302"/>
    <mergeCell ref="CL302:CM302"/>
    <mergeCell ref="CN302:CO302"/>
    <mergeCell ref="CP302:CQ302"/>
    <mergeCell ref="CR302:CS302"/>
    <mergeCell ref="CT302:CU302"/>
    <mergeCell ref="CV302:CW302"/>
    <mergeCell ref="CX302:CY302"/>
    <mergeCell ref="CZ302:DA302"/>
    <mergeCell ref="DB302:DC302"/>
    <mergeCell ref="DD302:DE302"/>
    <mergeCell ref="DF302:DG302"/>
    <mergeCell ref="DH302:DI302"/>
    <mergeCell ref="DJ302:DK302"/>
    <mergeCell ref="DL302:DM302"/>
    <mergeCell ref="DN302:DO302"/>
    <mergeCell ref="DP302:DQ302"/>
    <mergeCell ref="DR302:DS302"/>
    <mergeCell ref="DT302:DU302"/>
    <mergeCell ref="DV302:DW302"/>
    <mergeCell ref="DX302:DY302"/>
    <mergeCell ref="DZ302:EA302"/>
    <mergeCell ref="EB302:EC302"/>
    <mergeCell ref="ED302:EE302"/>
    <mergeCell ref="EF302:EG302"/>
    <mergeCell ref="EH302:EI302"/>
    <mergeCell ref="EJ302:EK302"/>
    <mergeCell ref="EL302:EM302"/>
    <mergeCell ref="EN302:EO302"/>
    <mergeCell ref="EP302:EQ302"/>
    <mergeCell ref="ER302:ES302"/>
    <mergeCell ref="ET302:EU302"/>
    <mergeCell ref="EV302:EW302"/>
    <mergeCell ref="EX302:EY302"/>
    <mergeCell ref="EZ302:FA302"/>
    <mergeCell ref="FB302:FC302"/>
    <mergeCell ref="FD302:FE302"/>
    <mergeCell ref="FF302:FG302"/>
    <mergeCell ref="FH302:FI302"/>
    <mergeCell ref="FJ302:FK302"/>
    <mergeCell ref="FL302:FM302"/>
    <mergeCell ref="FN302:FO302"/>
    <mergeCell ref="FP302:FQ302"/>
    <mergeCell ref="FR302:FS302"/>
    <mergeCell ref="FT302:FU302"/>
    <mergeCell ref="FV302:FW302"/>
    <mergeCell ref="FX302:FY302"/>
    <mergeCell ref="FZ302:GA302"/>
    <mergeCell ref="GB302:GC302"/>
    <mergeCell ref="GD302:GE302"/>
    <mergeCell ref="GF302:GG302"/>
    <mergeCell ref="GH302:GI302"/>
    <mergeCell ref="GJ302:GK302"/>
    <mergeCell ref="GL302:GM302"/>
    <mergeCell ref="GN302:GO302"/>
    <mergeCell ref="GP302:GQ302"/>
    <mergeCell ref="GR302:GS302"/>
    <mergeCell ref="GT302:GU302"/>
    <mergeCell ref="GV302:GW302"/>
    <mergeCell ref="GX302:GY302"/>
    <mergeCell ref="GZ302:HA302"/>
    <mergeCell ref="HB302:HC302"/>
    <mergeCell ref="HD302:HE302"/>
    <mergeCell ref="HF302:HG302"/>
    <mergeCell ref="HH302:HI302"/>
    <mergeCell ref="HJ302:HK302"/>
    <mergeCell ref="L303:M303"/>
    <mergeCell ref="N303:O303"/>
    <mergeCell ref="P303:Q303"/>
    <mergeCell ref="R303:S303"/>
    <mergeCell ref="T303:U303"/>
    <mergeCell ref="V303:W303"/>
    <mergeCell ref="X303:Y303"/>
    <mergeCell ref="Z303:AA303"/>
    <mergeCell ref="AB303:AC303"/>
    <mergeCell ref="AD303:AE303"/>
    <mergeCell ref="AF303:AG303"/>
    <mergeCell ref="AH303:AI303"/>
    <mergeCell ref="AJ303:AK303"/>
    <mergeCell ref="AL303:AM303"/>
    <mergeCell ref="AN303:AO303"/>
    <mergeCell ref="AP303:AQ303"/>
    <mergeCell ref="AR303:AS303"/>
    <mergeCell ref="AT303:AU303"/>
    <mergeCell ref="AV303:AW303"/>
    <mergeCell ref="AX303:AY303"/>
    <mergeCell ref="AZ303:BA303"/>
    <mergeCell ref="BB303:BC303"/>
    <mergeCell ref="BD303:BE303"/>
    <mergeCell ref="BF303:BG303"/>
    <mergeCell ref="BH303:BI303"/>
    <mergeCell ref="BJ303:BK303"/>
    <mergeCell ref="BL303:BM303"/>
    <mergeCell ref="BN303:BO303"/>
    <mergeCell ref="BP303:BQ303"/>
    <mergeCell ref="BR303:BS303"/>
    <mergeCell ref="BT303:BU303"/>
    <mergeCell ref="BV303:BW303"/>
    <mergeCell ref="BX303:BY303"/>
    <mergeCell ref="BZ303:CA303"/>
    <mergeCell ref="CB303:CC303"/>
    <mergeCell ref="CD303:CE303"/>
    <mergeCell ref="CF303:CG303"/>
    <mergeCell ref="CH303:CI303"/>
    <mergeCell ref="CJ303:CK303"/>
    <mergeCell ref="CL303:CM303"/>
    <mergeCell ref="CN303:CO303"/>
    <mergeCell ref="CP303:CQ303"/>
    <mergeCell ref="CR303:CS303"/>
    <mergeCell ref="CT303:CU303"/>
    <mergeCell ref="CV303:CW303"/>
    <mergeCell ref="CX303:CY303"/>
    <mergeCell ref="CZ303:DA303"/>
    <mergeCell ref="DB303:DC303"/>
    <mergeCell ref="DD303:DE303"/>
    <mergeCell ref="DF303:DG303"/>
    <mergeCell ref="DH303:DI303"/>
    <mergeCell ref="DJ303:DK303"/>
    <mergeCell ref="DL303:DM303"/>
    <mergeCell ref="DN303:DO303"/>
    <mergeCell ref="DP303:DQ303"/>
    <mergeCell ref="DR303:DS303"/>
    <mergeCell ref="DT303:DU303"/>
    <mergeCell ref="DV303:DW303"/>
    <mergeCell ref="DX303:DY303"/>
    <mergeCell ref="DZ303:EA303"/>
    <mergeCell ref="EB303:EC303"/>
    <mergeCell ref="ED303:EE303"/>
    <mergeCell ref="EF303:EG303"/>
    <mergeCell ref="EH303:EI303"/>
    <mergeCell ref="EJ303:EK303"/>
    <mergeCell ref="EL303:EM303"/>
    <mergeCell ref="EN303:EO303"/>
    <mergeCell ref="EP303:EQ303"/>
    <mergeCell ref="ER303:ES303"/>
    <mergeCell ref="ET303:EU303"/>
    <mergeCell ref="EV303:EW303"/>
    <mergeCell ref="EX303:EY303"/>
    <mergeCell ref="EZ303:FA303"/>
    <mergeCell ref="FB303:FC303"/>
    <mergeCell ref="FD303:FE303"/>
    <mergeCell ref="FF303:FG303"/>
    <mergeCell ref="FH303:FI303"/>
    <mergeCell ref="FJ303:FK303"/>
    <mergeCell ref="FL303:FM303"/>
    <mergeCell ref="FN303:FO303"/>
    <mergeCell ref="FP303:FQ303"/>
    <mergeCell ref="FR303:FS303"/>
    <mergeCell ref="FT303:FU303"/>
    <mergeCell ref="FV303:FW303"/>
    <mergeCell ref="FX303:FY303"/>
    <mergeCell ref="FZ303:GA303"/>
    <mergeCell ref="GB303:GC303"/>
    <mergeCell ref="GD303:GE303"/>
    <mergeCell ref="GF303:GG303"/>
    <mergeCell ref="GH303:GI303"/>
    <mergeCell ref="GJ303:GK303"/>
    <mergeCell ref="GL303:GM303"/>
    <mergeCell ref="GN303:GO303"/>
    <mergeCell ref="GP303:GQ303"/>
    <mergeCell ref="GR303:GS303"/>
    <mergeCell ref="GT303:GU303"/>
    <mergeCell ref="GV303:GW303"/>
    <mergeCell ref="GX303:GY303"/>
    <mergeCell ref="GZ303:HA303"/>
    <mergeCell ref="HB303:HC303"/>
    <mergeCell ref="HD303:HE303"/>
    <mergeCell ref="HF303:HG303"/>
    <mergeCell ref="HH303:HI303"/>
    <mergeCell ref="HJ303:HK303"/>
    <mergeCell ref="L304:M304"/>
    <mergeCell ref="N304:O304"/>
    <mergeCell ref="P304:Q304"/>
    <mergeCell ref="R304:S304"/>
    <mergeCell ref="T304:U304"/>
    <mergeCell ref="V304:W304"/>
    <mergeCell ref="X304:Y304"/>
    <mergeCell ref="Z304:AA304"/>
    <mergeCell ref="AB304:AC304"/>
    <mergeCell ref="AD304:AE304"/>
    <mergeCell ref="AF304:AG304"/>
    <mergeCell ref="AH304:AI304"/>
    <mergeCell ref="AJ304:AK304"/>
    <mergeCell ref="AL304:AM304"/>
    <mergeCell ref="AN304:AO304"/>
    <mergeCell ref="AP304:AQ304"/>
    <mergeCell ref="AR304:AS304"/>
    <mergeCell ref="AT304:AU304"/>
    <mergeCell ref="AV304:AW304"/>
    <mergeCell ref="AX304:AY304"/>
    <mergeCell ref="AZ304:BA304"/>
    <mergeCell ref="BB304:BC304"/>
    <mergeCell ref="BD304:BE304"/>
    <mergeCell ref="BF304:BG304"/>
    <mergeCell ref="BH304:BI304"/>
    <mergeCell ref="BJ304:BK304"/>
    <mergeCell ref="BL304:BM304"/>
    <mergeCell ref="BN304:BO304"/>
    <mergeCell ref="BP304:BQ304"/>
    <mergeCell ref="BR304:BS304"/>
    <mergeCell ref="BT304:BU304"/>
    <mergeCell ref="BV304:BW304"/>
    <mergeCell ref="BX304:BY304"/>
    <mergeCell ref="BZ304:CA304"/>
    <mergeCell ref="CB304:CC304"/>
    <mergeCell ref="CD304:CE304"/>
    <mergeCell ref="CF304:CG304"/>
    <mergeCell ref="CH304:CI304"/>
    <mergeCell ref="CJ304:CK304"/>
    <mergeCell ref="CL304:CM304"/>
    <mergeCell ref="CN304:CO304"/>
    <mergeCell ref="CP304:CQ304"/>
    <mergeCell ref="CR304:CS304"/>
    <mergeCell ref="CT304:CU304"/>
    <mergeCell ref="CV304:CW304"/>
    <mergeCell ref="CX304:CY304"/>
    <mergeCell ref="CZ304:DA304"/>
    <mergeCell ref="DB304:DC304"/>
    <mergeCell ref="DD304:DE304"/>
    <mergeCell ref="DF304:DG304"/>
    <mergeCell ref="DH304:DI304"/>
    <mergeCell ref="DJ304:DK304"/>
    <mergeCell ref="DL304:DM304"/>
    <mergeCell ref="DN304:DO304"/>
    <mergeCell ref="DP304:DQ304"/>
    <mergeCell ref="DR304:DS304"/>
    <mergeCell ref="DT304:DU304"/>
    <mergeCell ref="DV304:DW304"/>
    <mergeCell ref="DX304:DY304"/>
    <mergeCell ref="DZ304:EA304"/>
    <mergeCell ref="EB304:EC304"/>
    <mergeCell ref="ED304:EE304"/>
    <mergeCell ref="EF304:EG304"/>
    <mergeCell ref="EH304:EI304"/>
    <mergeCell ref="EJ304:EK304"/>
    <mergeCell ref="EL304:EM304"/>
    <mergeCell ref="EN304:EO304"/>
    <mergeCell ref="EP304:EQ304"/>
    <mergeCell ref="ER304:ES304"/>
    <mergeCell ref="ET304:EU304"/>
    <mergeCell ref="EV304:EW304"/>
    <mergeCell ref="EX304:EY304"/>
    <mergeCell ref="EZ304:FA304"/>
    <mergeCell ref="FB304:FC304"/>
    <mergeCell ref="FD304:FE304"/>
    <mergeCell ref="FF304:FG304"/>
    <mergeCell ref="FH304:FI304"/>
    <mergeCell ref="FJ304:FK304"/>
    <mergeCell ref="FL304:FM304"/>
    <mergeCell ref="FN304:FO304"/>
    <mergeCell ref="FP304:FQ304"/>
    <mergeCell ref="FR304:FS304"/>
    <mergeCell ref="FT304:FU304"/>
    <mergeCell ref="FV304:FW304"/>
    <mergeCell ref="FX304:FY304"/>
    <mergeCell ref="FZ304:GA304"/>
    <mergeCell ref="GB304:GC304"/>
    <mergeCell ref="GD304:GE304"/>
    <mergeCell ref="GF304:GG304"/>
    <mergeCell ref="GH304:GI304"/>
    <mergeCell ref="GJ304:GK304"/>
    <mergeCell ref="GL304:GM304"/>
    <mergeCell ref="GN304:GO304"/>
    <mergeCell ref="GP304:GQ304"/>
    <mergeCell ref="GR304:GS304"/>
    <mergeCell ref="GT304:GU304"/>
    <mergeCell ref="GV304:GW304"/>
    <mergeCell ref="GX304:GY304"/>
    <mergeCell ref="GZ304:HA304"/>
    <mergeCell ref="HB304:HC304"/>
    <mergeCell ref="HD304:HE304"/>
    <mergeCell ref="HF304:HG304"/>
    <mergeCell ref="HH304:HI304"/>
    <mergeCell ref="HJ304:HK304"/>
    <mergeCell ref="L305:M305"/>
    <mergeCell ref="N305:O305"/>
    <mergeCell ref="P305:Q305"/>
    <mergeCell ref="R305:S305"/>
    <mergeCell ref="T305:U305"/>
    <mergeCell ref="V305:W305"/>
    <mergeCell ref="X305:Y305"/>
    <mergeCell ref="Z305:AA305"/>
    <mergeCell ref="AB305:AC305"/>
    <mergeCell ref="AD305:AE305"/>
    <mergeCell ref="AF305:AG305"/>
    <mergeCell ref="AH305:AI305"/>
    <mergeCell ref="AJ305:AK305"/>
    <mergeCell ref="AL305:AM305"/>
    <mergeCell ref="AN305:AO305"/>
    <mergeCell ref="AP305:AQ305"/>
    <mergeCell ref="AR305:AS305"/>
    <mergeCell ref="CD305:CE305"/>
    <mergeCell ref="CF305:CG305"/>
    <mergeCell ref="CH305:CI305"/>
    <mergeCell ref="CJ305:CK305"/>
    <mergeCell ref="CL305:CM305"/>
    <mergeCell ref="CN305:CO305"/>
    <mergeCell ref="CP305:CQ305"/>
    <mergeCell ref="CR305:CS305"/>
    <mergeCell ref="A306:A313"/>
    <mergeCell ref="B306:B313"/>
    <mergeCell ref="C306:C313"/>
    <mergeCell ref="D306:D313"/>
    <mergeCell ref="E306:E313"/>
    <mergeCell ref="F306:F313"/>
    <mergeCell ref="G306:G313"/>
    <mergeCell ref="I306:I313"/>
    <mergeCell ref="J306:J313"/>
    <mergeCell ref="L306:M306"/>
    <mergeCell ref="N306:O306"/>
    <mergeCell ref="P306:Q306"/>
    <mergeCell ref="R306:S306"/>
    <mergeCell ref="T306:U306"/>
    <mergeCell ref="V306:W306"/>
    <mergeCell ref="X306:Y306"/>
    <mergeCell ref="Z306:AA306"/>
    <mergeCell ref="AB306:AC306"/>
    <mergeCell ref="AD306:AE306"/>
    <mergeCell ref="AF306:AG306"/>
    <mergeCell ref="AH306:AI306"/>
    <mergeCell ref="AJ306:AK306"/>
    <mergeCell ref="AL306:AM306"/>
    <mergeCell ref="AN306:AO306"/>
    <mergeCell ref="AP306:AQ306"/>
    <mergeCell ref="AR306:AS306"/>
    <mergeCell ref="AT306:AU306"/>
    <mergeCell ref="AV306:AW306"/>
    <mergeCell ref="AX306:AY306"/>
    <mergeCell ref="AZ306:BA306"/>
    <mergeCell ref="BB306:BC306"/>
    <mergeCell ref="BD306:BE306"/>
    <mergeCell ref="BF306:BG306"/>
    <mergeCell ref="BH306:BI306"/>
    <mergeCell ref="BJ306:BK306"/>
    <mergeCell ref="BL306:BM306"/>
    <mergeCell ref="BN306:BO306"/>
    <mergeCell ref="BP306:BQ306"/>
    <mergeCell ref="BR306:BS306"/>
    <mergeCell ref="BT306:BU306"/>
    <mergeCell ref="BV306:BW306"/>
    <mergeCell ref="BX306:BY306"/>
    <mergeCell ref="BZ306:CA306"/>
    <mergeCell ref="CB306:CC306"/>
    <mergeCell ref="CD306:CE306"/>
    <mergeCell ref="CF306:CG306"/>
    <mergeCell ref="CH306:CI306"/>
    <mergeCell ref="CJ306:CK306"/>
    <mergeCell ref="CL306:CM306"/>
    <mergeCell ref="CN306:CO306"/>
    <mergeCell ref="CP306:CQ306"/>
    <mergeCell ref="CR306:CS306"/>
    <mergeCell ref="CT306:CU306"/>
    <mergeCell ref="CV306:CW306"/>
    <mergeCell ref="CX306:CY306"/>
    <mergeCell ref="CZ306:DA306"/>
    <mergeCell ref="DB306:DC306"/>
    <mergeCell ref="DD306:DE306"/>
    <mergeCell ref="DF306:DG306"/>
    <mergeCell ref="DH306:DI306"/>
    <mergeCell ref="DJ306:DK306"/>
    <mergeCell ref="DL306:DM306"/>
    <mergeCell ref="DN306:DO306"/>
    <mergeCell ref="DP306:DQ306"/>
    <mergeCell ref="DR306:DS306"/>
    <mergeCell ref="DT306:DU306"/>
    <mergeCell ref="DV306:DW306"/>
    <mergeCell ref="DX306:DY306"/>
    <mergeCell ref="DZ306:EA306"/>
    <mergeCell ref="EB306:EC306"/>
    <mergeCell ref="ED306:EE306"/>
    <mergeCell ref="EF306:EG306"/>
    <mergeCell ref="EH306:EI306"/>
    <mergeCell ref="EJ306:EK306"/>
    <mergeCell ref="EL306:EM306"/>
    <mergeCell ref="EN306:EO306"/>
    <mergeCell ref="EP306:EQ306"/>
    <mergeCell ref="ER306:ES306"/>
    <mergeCell ref="ET306:EU306"/>
    <mergeCell ref="EV306:EW306"/>
    <mergeCell ref="EX306:EY306"/>
    <mergeCell ref="EZ306:FA306"/>
    <mergeCell ref="FB306:FC306"/>
    <mergeCell ref="FD306:FE306"/>
    <mergeCell ref="FF306:FG306"/>
    <mergeCell ref="FH306:FI306"/>
    <mergeCell ref="FJ306:FK306"/>
    <mergeCell ref="FL306:FM306"/>
    <mergeCell ref="FN306:FO306"/>
    <mergeCell ref="FP306:FQ306"/>
    <mergeCell ref="FR306:FS306"/>
    <mergeCell ref="FT306:FU306"/>
    <mergeCell ref="FV306:FW306"/>
    <mergeCell ref="FX306:FY306"/>
    <mergeCell ref="FZ306:GA306"/>
    <mergeCell ref="GB306:GC306"/>
    <mergeCell ref="GD306:GE306"/>
    <mergeCell ref="GF306:GG306"/>
    <mergeCell ref="GH306:GI306"/>
    <mergeCell ref="GJ306:GK306"/>
    <mergeCell ref="GL306:GM306"/>
    <mergeCell ref="GN306:GO306"/>
    <mergeCell ref="GP306:GQ306"/>
    <mergeCell ref="GR306:GS306"/>
    <mergeCell ref="GT306:GU306"/>
    <mergeCell ref="GV306:GW306"/>
    <mergeCell ref="GX306:GY306"/>
    <mergeCell ref="GZ306:HA306"/>
    <mergeCell ref="HB306:HC306"/>
    <mergeCell ref="HD306:HE306"/>
    <mergeCell ref="HF306:HG306"/>
    <mergeCell ref="HH306:HI306"/>
    <mergeCell ref="HJ306:HK306"/>
    <mergeCell ref="L307:M307"/>
    <mergeCell ref="N307:O307"/>
    <mergeCell ref="P307:Q307"/>
    <mergeCell ref="R307:S307"/>
    <mergeCell ref="T307:U307"/>
    <mergeCell ref="V307:W307"/>
    <mergeCell ref="X307:Y307"/>
    <mergeCell ref="Z307:AA307"/>
    <mergeCell ref="AB307:AC307"/>
    <mergeCell ref="AD307:AE307"/>
    <mergeCell ref="AF307:AG307"/>
    <mergeCell ref="AH307:AI307"/>
    <mergeCell ref="AJ307:AK307"/>
    <mergeCell ref="AL307:AM307"/>
    <mergeCell ref="AN307:AO307"/>
    <mergeCell ref="AP307:AQ307"/>
    <mergeCell ref="AR307:AS307"/>
    <mergeCell ref="AT307:AU307"/>
    <mergeCell ref="AV307:AW307"/>
    <mergeCell ref="AX307:AY307"/>
    <mergeCell ref="AZ307:BA307"/>
    <mergeCell ref="BB307:BC307"/>
    <mergeCell ref="BD307:BE307"/>
    <mergeCell ref="BF307:BG307"/>
    <mergeCell ref="BH307:BI307"/>
    <mergeCell ref="BJ307:BK307"/>
    <mergeCell ref="BL307:BM307"/>
    <mergeCell ref="BN307:BO307"/>
    <mergeCell ref="BP307:BQ307"/>
    <mergeCell ref="BR307:BS307"/>
    <mergeCell ref="BT307:BU307"/>
    <mergeCell ref="BV307:BW307"/>
    <mergeCell ref="BX307:BY307"/>
    <mergeCell ref="BZ307:CA307"/>
    <mergeCell ref="CB307:CC307"/>
    <mergeCell ref="CD307:CE307"/>
    <mergeCell ref="CF307:CG307"/>
    <mergeCell ref="CH307:CI307"/>
    <mergeCell ref="CJ307:CK307"/>
    <mergeCell ref="CL307:CM307"/>
    <mergeCell ref="CN307:CO307"/>
    <mergeCell ref="CP307:CQ307"/>
    <mergeCell ref="CR307:CS307"/>
    <mergeCell ref="CT307:CU307"/>
    <mergeCell ref="CV307:CW307"/>
    <mergeCell ref="CX307:CY307"/>
    <mergeCell ref="CZ307:DA307"/>
    <mergeCell ref="DB307:DC307"/>
    <mergeCell ref="DD307:DE307"/>
    <mergeCell ref="DF307:DG307"/>
    <mergeCell ref="DH307:DI307"/>
    <mergeCell ref="DJ307:DK307"/>
    <mergeCell ref="DL307:DM307"/>
    <mergeCell ref="DN307:DO307"/>
    <mergeCell ref="DP307:DQ307"/>
    <mergeCell ref="DR307:DS307"/>
    <mergeCell ref="DT307:DU307"/>
    <mergeCell ref="DV307:DW307"/>
    <mergeCell ref="DX307:DY307"/>
    <mergeCell ref="DZ307:EA307"/>
    <mergeCell ref="EB307:EC307"/>
    <mergeCell ref="ED307:EE307"/>
    <mergeCell ref="EF307:EG307"/>
    <mergeCell ref="EH307:EI307"/>
    <mergeCell ref="EJ307:EK307"/>
    <mergeCell ref="EL307:EM307"/>
    <mergeCell ref="EN307:EO307"/>
    <mergeCell ref="EP307:EQ307"/>
    <mergeCell ref="ER307:ES307"/>
    <mergeCell ref="ET307:EU307"/>
    <mergeCell ref="EV307:EW307"/>
    <mergeCell ref="EX307:EY307"/>
    <mergeCell ref="EZ307:FA307"/>
    <mergeCell ref="FB307:FC307"/>
    <mergeCell ref="FD307:FE307"/>
    <mergeCell ref="FF307:FG307"/>
    <mergeCell ref="FH307:FI307"/>
    <mergeCell ref="FJ307:FK307"/>
    <mergeCell ref="FL307:FM307"/>
    <mergeCell ref="FN307:FO307"/>
    <mergeCell ref="FP307:FQ307"/>
    <mergeCell ref="FR307:FS307"/>
    <mergeCell ref="FT307:FU307"/>
    <mergeCell ref="FV307:FW307"/>
    <mergeCell ref="FX307:FY307"/>
    <mergeCell ref="FZ307:GA307"/>
    <mergeCell ref="GB307:GC307"/>
    <mergeCell ref="GD307:GE307"/>
    <mergeCell ref="GF307:GG307"/>
    <mergeCell ref="GH307:GI307"/>
    <mergeCell ref="GJ307:GK307"/>
    <mergeCell ref="GL307:GM307"/>
    <mergeCell ref="GN307:GO307"/>
    <mergeCell ref="GP307:GQ307"/>
    <mergeCell ref="GR307:GS307"/>
    <mergeCell ref="GT307:GU307"/>
    <mergeCell ref="GV307:GW307"/>
    <mergeCell ref="GX307:GY307"/>
    <mergeCell ref="GZ307:HA307"/>
    <mergeCell ref="HB307:HC307"/>
    <mergeCell ref="HD307:HE307"/>
    <mergeCell ref="HF307:HG307"/>
    <mergeCell ref="HH307:HI307"/>
    <mergeCell ref="HJ307:HK307"/>
    <mergeCell ref="L308:M308"/>
    <mergeCell ref="N308:O308"/>
    <mergeCell ref="P308:Q308"/>
    <mergeCell ref="R308:S308"/>
    <mergeCell ref="T308:U308"/>
    <mergeCell ref="V308:W308"/>
    <mergeCell ref="X308:Y308"/>
    <mergeCell ref="Z308:AA308"/>
    <mergeCell ref="AB308:AC308"/>
    <mergeCell ref="AD308:AE308"/>
    <mergeCell ref="AF308:AG308"/>
    <mergeCell ref="AH308:AI308"/>
    <mergeCell ref="AJ308:AK308"/>
    <mergeCell ref="AL308:AM308"/>
    <mergeCell ref="AN308:AO308"/>
    <mergeCell ref="AP308:AQ308"/>
    <mergeCell ref="AR308:AS308"/>
    <mergeCell ref="AT308:AU308"/>
    <mergeCell ref="AV308:AW308"/>
    <mergeCell ref="AX308:AY308"/>
    <mergeCell ref="AZ308:BA308"/>
    <mergeCell ref="BB308:BC308"/>
    <mergeCell ref="BD308:BE308"/>
    <mergeCell ref="BF308:BG308"/>
    <mergeCell ref="BH308:BI308"/>
    <mergeCell ref="BJ308:BK308"/>
    <mergeCell ref="BL308:BM308"/>
    <mergeCell ref="BN308:BO308"/>
    <mergeCell ref="BP308:BQ308"/>
    <mergeCell ref="BR308:BS308"/>
    <mergeCell ref="BT308:BU308"/>
    <mergeCell ref="BV308:BW308"/>
    <mergeCell ref="BX308:BY308"/>
    <mergeCell ref="BZ308:CA308"/>
    <mergeCell ref="CB308:CC308"/>
    <mergeCell ref="CD308:CE308"/>
    <mergeCell ref="CF308:CG308"/>
    <mergeCell ref="CH308:CI308"/>
    <mergeCell ref="CJ308:CK308"/>
    <mergeCell ref="CL308:CM308"/>
    <mergeCell ref="CN308:CO308"/>
    <mergeCell ref="CP308:CQ308"/>
    <mergeCell ref="CR308:CS308"/>
    <mergeCell ref="CT308:CU308"/>
    <mergeCell ref="CV308:CW308"/>
    <mergeCell ref="CX308:CY308"/>
    <mergeCell ref="CZ308:DA308"/>
    <mergeCell ref="DB308:DC308"/>
    <mergeCell ref="DD308:DE308"/>
    <mergeCell ref="DF308:DG308"/>
    <mergeCell ref="DH308:DI308"/>
    <mergeCell ref="DJ308:DK308"/>
    <mergeCell ref="DL308:DM308"/>
    <mergeCell ref="DN308:DO308"/>
    <mergeCell ref="DP308:DQ308"/>
    <mergeCell ref="DR308:DS308"/>
    <mergeCell ref="DT308:DU308"/>
    <mergeCell ref="DV308:DW308"/>
    <mergeCell ref="DX308:DY308"/>
    <mergeCell ref="DZ308:EA308"/>
    <mergeCell ref="EB308:EC308"/>
    <mergeCell ref="ED308:EE308"/>
    <mergeCell ref="EF308:EG308"/>
    <mergeCell ref="EH308:EI308"/>
    <mergeCell ref="EJ308:EK308"/>
    <mergeCell ref="EL308:EM308"/>
    <mergeCell ref="EN308:EO308"/>
    <mergeCell ref="EP308:EQ308"/>
    <mergeCell ref="ER308:ES308"/>
    <mergeCell ref="ET308:EU308"/>
    <mergeCell ref="EV308:EW308"/>
    <mergeCell ref="EX308:EY308"/>
    <mergeCell ref="EZ308:FA308"/>
    <mergeCell ref="FB308:FC308"/>
    <mergeCell ref="FD308:FE308"/>
    <mergeCell ref="FF308:FG308"/>
    <mergeCell ref="FH308:FI308"/>
    <mergeCell ref="FJ308:FK308"/>
    <mergeCell ref="FL308:FM308"/>
    <mergeCell ref="FN308:FO308"/>
    <mergeCell ref="FP308:FQ308"/>
    <mergeCell ref="FR308:FS308"/>
    <mergeCell ref="FT308:FU308"/>
    <mergeCell ref="FV308:FW308"/>
    <mergeCell ref="FX308:FY308"/>
    <mergeCell ref="FZ308:GA308"/>
    <mergeCell ref="GB308:GC308"/>
    <mergeCell ref="GD308:GE308"/>
    <mergeCell ref="GF308:GG308"/>
    <mergeCell ref="GH308:GI308"/>
    <mergeCell ref="GJ308:GK308"/>
    <mergeCell ref="GL308:GM308"/>
    <mergeCell ref="GN308:GO308"/>
    <mergeCell ref="GP308:GQ308"/>
    <mergeCell ref="GR308:GS308"/>
    <mergeCell ref="GT308:GU308"/>
    <mergeCell ref="GV308:GW308"/>
    <mergeCell ref="GX308:GY308"/>
    <mergeCell ref="GZ308:HA308"/>
    <mergeCell ref="HB308:HC308"/>
    <mergeCell ref="HD308:HE308"/>
    <mergeCell ref="HF308:HG308"/>
    <mergeCell ref="HH308:HI308"/>
    <mergeCell ref="HJ308:HK308"/>
    <mergeCell ref="L309:M309"/>
    <mergeCell ref="N309:O309"/>
    <mergeCell ref="P309:Q309"/>
    <mergeCell ref="R309:S309"/>
    <mergeCell ref="T309:U309"/>
    <mergeCell ref="V309:W309"/>
    <mergeCell ref="X309:Y309"/>
    <mergeCell ref="Z309:AA309"/>
    <mergeCell ref="AB309:AC309"/>
    <mergeCell ref="AD309:AE309"/>
    <mergeCell ref="AF309:AG309"/>
    <mergeCell ref="AH309:AI309"/>
    <mergeCell ref="AJ309:AK309"/>
    <mergeCell ref="AL309:AM309"/>
    <mergeCell ref="AN309:AO309"/>
    <mergeCell ref="AP309:AQ309"/>
    <mergeCell ref="AR309:AS309"/>
    <mergeCell ref="AT309:AU309"/>
    <mergeCell ref="AV309:AW309"/>
    <mergeCell ref="AX309:AY309"/>
    <mergeCell ref="AZ309:BA309"/>
    <mergeCell ref="BB309:BC309"/>
    <mergeCell ref="BD309:BE309"/>
    <mergeCell ref="BF309:BG309"/>
    <mergeCell ref="BH309:BI309"/>
    <mergeCell ref="BJ309:BK309"/>
    <mergeCell ref="BL309:BM309"/>
    <mergeCell ref="BN309:BO309"/>
    <mergeCell ref="BP309:BQ309"/>
    <mergeCell ref="BR309:BS309"/>
    <mergeCell ref="BT309:BU309"/>
    <mergeCell ref="BV309:BW309"/>
    <mergeCell ref="BX309:BY309"/>
    <mergeCell ref="BZ309:CA309"/>
    <mergeCell ref="CB309:CC309"/>
    <mergeCell ref="CD309:CE309"/>
    <mergeCell ref="CF309:CG309"/>
    <mergeCell ref="CH309:CI309"/>
    <mergeCell ref="CJ309:CK309"/>
    <mergeCell ref="CL309:CM309"/>
    <mergeCell ref="CN309:CO309"/>
    <mergeCell ref="CP309:CQ309"/>
    <mergeCell ref="CR309:CS309"/>
    <mergeCell ref="CT309:CU309"/>
    <mergeCell ref="CV309:CW309"/>
    <mergeCell ref="CX309:CY309"/>
    <mergeCell ref="CZ309:DA309"/>
    <mergeCell ref="DB309:DC309"/>
    <mergeCell ref="DD309:DE309"/>
    <mergeCell ref="DF309:DG309"/>
    <mergeCell ref="DH309:DI309"/>
    <mergeCell ref="DJ309:DK309"/>
    <mergeCell ref="DL309:DM309"/>
    <mergeCell ref="DN309:DO309"/>
    <mergeCell ref="DP309:DQ309"/>
    <mergeCell ref="DR309:DS309"/>
    <mergeCell ref="DT309:DU309"/>
    <mergeCell ref="DV309:DW309"/>
    <mergeCell ref="DX309:DY309"/>
    <mergeCell ref="DZ309:EA309"/>
    <mergeCell ref="EB309:EC309"/>
    <mergeCell ref="ED309:EE309"/>
    <mergeCell ref="EF309:EG309"/>
    <mergeCell ref="EH309:EI309"/>
    <mergeCell ref="EJ309:EK309"/>
    <mergeCell ref="EL309:EM309"/>
    <mergeCell ref="EN309:EO309"/>
    <mergeCell ref="EP309:EQ309"/>
    <mergeCell ref="ER309:ES309"/>
    <mergeCell ref="ET309:EU309"/>
    <mergeCell ref="EV309:EW309"/>
    <mergeCell ref="EX309:EY309"/>
    <mergeCell ref="EZ309:FA309"/>
    <mergeCell ref="FB309:FC309"/>
    <mergeCell ref="FD309:FE309"/>
    <mergeCell ref="FF309:FG309"/>
    <mergeCell ref="FH309:FI309"/>
    <mergeCell ref="FJ309:FK309"/>
    <mergeCell ref="FL309:FM309"/>
    <mergeCell ref="FN309:FO309"/>
    <mergeCell ref="FP309:FQ309"/>
    <mergeCell ref="FR309:FS309"/>
    <mergeCell ref="FT309:FU309"/>
    <mergeCell ref="FV309:FW309"/>
    <mergeCell ref="FX309:FY309"/>
    <mergeCell ref="FZ309:GA309"/>
    <mergeCell ref="GB309:GC309"/>
    <mergeCell ref="GD309:GE309"/>
    <mergeCell ref="GF309:GG309"/>
    <mergeCell ref="GH309:GI309"/>
    <mergeCell ref="GJ309:GK309"/>
    <mergeCell ref="GL309:GM309"/>
    <mergeCell ref="GN309:GO309"/>
    <mergeCell ref="GP309:GQ309"/>
    <mergeCell ref="GR309:GS309"/>
    <mergeCell ref="GT309:GU309"/>
    <mergeCell ref="GV309:GW309"/>
    <mergeCell ref="GX309:GY309"/>
    <mergeCell ref="GZ309:HA309"/>
    <mergeCell ref="HB309:HC309"/>
    <mergeCell ref="HD309:HE309"/>
    <mergeCell ref="HF309:HG309"/>
    <mergeCell ref="HH309:HI309"/>
    <mergeCell ref="HJ309:HK309"/>
    <mergeCell ref="L310:M310"/>
    <mergeCell ref="N310:O310"/>
    <mergeCell ref="P310:Q310"/>
    <mergeCell ref="R310:S310"/>
    <mergeCell ref="T310:U310"/>
    <mergeCell ref="V310:W310"/>
    <mergeCell ref="X310:Y310"/>
    <mergeCell ref="Z310:AA310"/>
    <mergeCell ref="AB310:AC310"/>
    <mergeCell ref="AD310:AE310"/>
    <mergeCell ref="AF310:AG310"/>
    <mergeCell ref="AH310:AI310"/>
    <mergeCell ref="AJ310:AK310"/>
    <mergeCell ref="AL310:AM310"/>
    <mergeCell ref="AN310:AO310"/>
    <mergeCell ref="AP310:AQ310"/>
    <mergeCell ref="AR310:AS310"/>
    <mergeCell ref="AT310:AU310"/>
    <mergeCell ref="AV310:AW310"/>
    <mergeCell ref="AX310:AY310"/>
    <mergeCell ref="AZ310:BA310"/>
    <mergeCell ref="BB310:BC310"/>
    <mergeCell ref="BD310:BE310"/>
    <mergeCell ref="BF310:BG310"/>
    <mergeCell ref="BH310:BI310"/>
    <mergeCell ref="BJ310:BK310"/>
    <mergeCell ref="BL310:BM310"/>
    <mergeCell ref="BN310:BO310"/>
    <mergeCell ref="BP310:BQ310"/>
    <mergeCell ref="BR310:BS310"/>
    <mergeCell ref="BT310:BU310"/>
    <mergeCell ref="BV310:BW310"/>
    <mergeCell ref="BX310:BY310"/>
    <mergeCell ref="BZ310:CA310"/>
    <mergeCell ref="CB310:CC310"/>
    <mergeCell ref="CD310:CE310"/>
    <mergeCell ref="CF310:CG310"/>
    <mergeCell ref="CH310:CI310"/>
    <mergeCell ref="CJ310:CK310"/>
    <mergeCell ref="CL310:CM310"/>
    <mergeCell ref="CN310:CO310"/>
    <mergeCell ref="CP310:CQ310"/>
    <mergeCell ref="CR310:CS310"/>
    <mergeCell ref="CT310:CU310"/>
    <mergeCell ref="CV310:CW310"/>
    <mergeCell ref="CX310:CY310"/>
    <mergeCell ref="CZ310:DA310"/>
    <mergeCell ref="DB310:DC310"/>
    <mergeCell ref="DD310:DE310"/>
    <mergeCell ref="DF310:DG310"/>
    <mergeCell ref="DH310:DI310"/>
    <mergeCell ref="DJ310:DK310"/>
    <mergeCell ref="DL310:DM310"/>
    <mergeCell ref="DN310:DO310"/>
    <mergeCell ref="DP310:DQ310"/>
    <mergeCell ref="DR310:DS310"/>
    <mergeCell ref="DT310:DU310"/>
    <mergeCell ref="DV310:DW310"/>
    <mergeCell ref="DX310:DY310"/>
    <mergeCell ref="DZ310:EA310"/>
    <mergeCell ref="EB310:EC310"/>
    <mergeCell ref="ED310:EE310"/>
    <mergeCell ref="EF310:EG310"/>
    <mergeCell ref="EH310:EI310"/>
    <mergeCell ref="EJ310:EK310"/>
    <mergeCell ref="EL310:EM310"/>
    <mergeCell ref="EN310:EO310"/>
    <mergeCell ref="EP310:EQ310"/>
    <mergeCell ref="ER310:ES310"/>
    <mergeCell ref="ET310:EU310"/>
    <mergeCell ref="EV310:EW310"/>
    <mergeCell ref="EX310:EY310"/>
    <mergeCell ref="EZ310:FA310"/>
    <mergeCell ref="FB310:FC310"/>
    <mergeCell ref="FD310:FE310"/>
    <mergeCell ref="FF310:FG310"/>
    <mergeCell ref="FH310:FI310"/>
    <mergeCell ref="FJ310:FK310"/>
    <mergeCell ref="FL310:FM310"/>
    <mergeCell ref="FN310:FO310"/>
    <mergeCell ref="FP310:FQ310"/>
    <mergeCell ref="FR310:FS310"/>
    <mergeCell ref="FT310:FU310"/>
    <mergeCell ref="FV310:FW310"/>
    <mergeCell ref="FX310:FY310"/>
    <mergeCell ref="FZ310:GA310"/>
    <mergeCell ref="GB310:GC310"/>
    <mergeCell ref="GD310:GE310"/>
    <mergeCell ref="GF310:GG310"/>
    <mergeCell ref="GH310:GI310"/>
    <mergeCell ref="GJ310:GK310"/>
    <mergeCell ref="GL310:GM310"/>
    <mergeCell ref="GN310:GO310"/>
    <mergeCell ref="GP310:GQ310"/>
    <mergeCell ref="GR310:GS310"/>
    <mergeCell ref="GT310:GU310"/>
    <mergeCell ref="GV310:GW310"/>
    <mergeCell ref="GX310:GY310"/>
    <mergeCell ref="GZ310:HA310"/>
    <mergeCell ref="HB310:HC310"/>
    <mergeCell ref="HD310:HE310"/>
    <mergeCell ref="HF310:HG310"/>
    <mergeCell ref="HH310:HI310"/>
    <mergeCell ref="HJ310:HK310"/>
    <mergeCell ref="L311:M311"/>
    <mergeCell ref="N311:O311"/>
    <mergeCell ref="P311:Q311"/>
    <mergeCell ref="R311:S311"/>
    <mergeCell ref="T311:U311"/>
    <mergeCell ref="V311:W311"/>
    <mergeCell ref="X311:Y311"/>
    <mergeCell ref="Z311:AA311"/>
    <mergeCell ref="AB311:AC311"/>
    <mergeCell ref="AD311:AE311"/>
    <mergeCell ref="AF311:AG311"/>
    <mergeCell ref="AH311:AI311"/>
    <mergeCell ref="AJ311:AK311"/>
    <mergeCell ref="AL311:AM311"/>
    <mergeCell ref="AN311:AO311"/>
    <mergeCell ref="AP311:AQ311"/>
    <mergeCell ref="AR311:AS311"/>
    <mergeCell ref="AT311:AU311"/>
    <mergeCell ref="AV311:AW311"/>
    <mergeCell ref="AX311:AY311"/>
    <mergeCell ref="AZ311:BA311"/>
    <mergeCell ref="BB311:BC311"/>
    <mergeCell ref="BD311:BE311"/>
    <mergeCell ref="BF311:BG311"/>
    <mergeCell ref="BH311:BI311"/>
    <mergeCell ref="BJ311:BK311"/>
    <mergeCell ref="BL311:BM311"/>
    <mergeCell ref="BN311:BO311"/>
    <mergeCell ref="BP311:BQ311"/>
    <mergeCell ref="BR311:BS311"/>
    <mergeCell ref="BT311:BU311"/>
    <mergeCell ref="BV311:BW311"/>
    <mergeCell ref="BX311:BY311"/>
    <mergeCell ref="BZ311:CA311"/>
    <mergeCell ref="CB311:CC311"/>
    <mergeCell ref="CD311:CE311"/>
    <mergeCell ref="CF311:CG311"/>
    <mergeCell ref="CH311:CI311"/>
    <mergeCell ref="CJ311:CK311"/>
    <mergeCell ref="CL311:CM311"/>
    <mergeCell ref="CN311:CO311"/>
    <mergeCell ref="CP311:CQ311"/>
    <mergeCell ref="CR311:CS311"/>
    <mergeCell ref="CT311:CU311"/>
    <mergeCell ref="CV311:CW311"/>
    <mergeCell ref="CX311:CY311"/>
    <mergeCell ref="CZ311:DA311"/>
    <mergeCell ref="DB311:DC311"/>
    <mergeCell ref="DD311:DE311"/>
    <mergeCell ref="DF311:DG311"/>
    <mergeCell ref="DH311:DI311"/>
    <mergeCell ref="DJ311:DK311"/>
    <mergeCell ref="DL311:DM311"/>
    <mergeCell ref="DN311:DO311"/>
    <mergeCell ref="DP311:DQ311"/>
    <mergeCell ref="DR311:DS311"/>
    <mergeCell ref="DT311:DU311"/>
    <mergeCell ref="DV311:DW311"/>
    <mergeCell ref="DX311:DY311"/>
    <mergeCell ref="DZ311:EA311"/>
    <mergeCell ref="EB311:EC311"/>
    <mergeCell ref="ED311:EE311"/>
    <mergeCell ref="EF311:EG311"/>
    <mergeCell ref="EH311:EI311"/>
    <mergeCell ref="EJ311:EK311"/>
    <mergeCell ref="EL311:EM311"/>
    <mergeCell ref="EN311:EO311"/>
    <mergeCell ref="EP311:EQ311"/>
    <mergeCell ref="ER311:ES311"/>
    <mergeCell ref="ET311:EU311"/>
    <mergeCell ref="EV311:EW311"/>
    <mergeCell ref="EX311:EY311"/>
    <mergeCell ref="EZ311:FA311"/>
    <mergeCell ref="FB311:FC311"/>
    <mergeCell ref="FD311:FE311"/>
    <mergeCell ref="FF311:FG311"/>
    <mergeCell ref="FH311:FI311"/>
    <mergeCell ref="FJ311:FK311"/>
    <mergeCell ref="FL311:FM311"/>
    <mergeCell ref="FN311:FO311"/>
    <mergeCell ref="FP311:FQ311"/>
    <mergeCell ref="FR311:FS311"/>
    <mergeCell ref="FT311:FU311"/>
    <mergeCell ref="FV311:FW311"/>
    <mergeCell ref="FX311:FY311"/>
    <mergeCell ref="FZ311:GA311"/>
    <mergeCell ref="GB311:GC311"/>
    <mergeCell ref="GD311:GE311"/>
    <mergeCell ref="GF311:GG311"/>
    <mergeCell ref="GH311:GI311"/>
    <mergeCell ref="GJ311:GK311"/>
    <mergeCell ref="GL311:GM311"/>
    <mergeCell ref="GN311:GO311"/>
    <mergeCell ref="GP311:GQ311"/>
    <mergeCell ref="GR311:GS311"/>
    <mergeCell ref="GT311:GU311"/>
    <mergeCell ref="GV311:GW311"/>
    <mergeCell ref="GX311:GY311"/>
    <mergeCell ref="GZ311:HA311"/>
    <mergeCell ref="HB311:HC311"/>
    <mergeCell ref="HD311:HE311"/>
    <mergeCell ref="HF311:HG311"/>
    <mergeCell ref="HH311:HI311"/>
    <mergeCell ref="HJ311:HK311"/>
    <mergeCell ref="L312:M312"/>
    <mergeCell ref="N312:O312"/>
    <mergeCell ref="P312:Q312"/>
    <mergeCell ref="R312:S312"/>
    <mergeCell ref="T312:U312"/>
    <mergeCell ref="V312:W312"/>
    <mergeCell ref="X312:Y312"/>
    <mergeCell ref="Z312:AA312"/>
    <mergeCell ref="AB312:AC312"/>
    <mergeCell ref="AD312:AE312"/>
    <mergeCell ref="AF312:AG312"/>
    <mergeCell ref="AH312:AI312"/>
    <mergeCell ref="AJ312:AK312"/>
    <mergeCell ref="AL312:AM312"/>
    <mergeCell ref="AN312:AO312"/>
    <mergeCell ref="AP312:AQ312"/>
    <mergeCell ref="AR312:AS312"/>
    <mergeCell ref="AT312:AU312"/>
    <mergeCell ref="AV312:AW312"/>
    <mergeCell ref="AX312:AY312"/>
    <mergeCell ref="AZ312:BA312"/>
    <mergeCell ref="BB312:BC312"/>
    <mergeCell ref="BD312:BE312"/>
    <mergeCell ref="BF312:BG312"/>
    <mergeCell ref="BH312:BI312"/>
    <mergeCell ref="BJ312:BK312"/>
    <mergeCell ref="BL312:BM312"/>
    <mergeCell ref="BN312:BO312"/>
    <mergeCell ref="BP312:BQ312"/>
    <mergeCell ref="BR312:BS312"/>
    <mergeCell ref="BT312:BU312"/>
    <mergeCell ref="BV312:BW312"/>
    <mergeCell ref="BX312:BY312"/>
    <mergeCell ref="BZ312:CA312"/>
    <mergeCell ref="CB312:CC312"/>
    <mergeCell ref="CD312:CE312"/>
    <mergeCell ref="CF312:CG312"/>
    <mergeCell ref="CH312:CI312"/>
    <mergeCell ref="CJ312:CK312"/>
    <mergeCell ref="CL312:CM312"/>
    <mergeCell ref="CN312:CO312"/>
    <mergeCell ref="CP312:CQ312"/>
    <mergeCell ref="CR312:CS312"/>
    <mergeCell ref="CT312:CU312"/>
    <mergeCell ref="CV312:CW312"/>
    <mergeCell ref="CX312:CY312"/>
    <mergeCell ref="CZ312:DA312"/>
    <mergeCell ref="DB312:DC312"/>
    <mergeCell ref="DD312:DE312"/>
    <mergeCell ref="DF312:DG312"/>
    <mergeCell ref="DH312:DI312"/>
    <mergeCell ref="DJ312:DK312"/>
    <mergeCell ref="DL312:DM312"/>
    <mergeCell ref="DN312:DO312"/>
    <mergeCell ref="DP312:DQ312"/>
    <mergeCell ref="DR312:DS312"/>
    <mergeCell ref="DT312:DU312"/>
    <mergeCell ref="DV312:DW312"/>
    <mergeCell ref="DX312:DY312"/>
    <mergeCell ref="DZ312:EA312"/>
    <mergeCell ref="EB312:EC312"/>
    <mergeCell ref="ED312:EE312"/>
    <mergeCell ref="EF312:EG312"/>
    <mergeCell ref="EH312:EI312"/>
    <mergeCell ref="EJ312:EK312"/>
    <mergeCell ref="EL312:EM312"/>
    <mergeCell ref="EN312:EO312"/>
    <mergeCell ref="EP312:EQ312"/>
    <mergeCell ref="ER312:ES312"/>
    <mergeCell ref="ET312:EU312"/>
    <mergeCell ref="EV312:EW312"/>
    <mergeCell ref="EX312:EY312"/>
    <mergeCell ref="EZ312:FA312"/>
    <mergeCell ref="FB312:FC312"/>
    <mergeCell ref="FD312:FE312"/>
    <mergeCell ref="FF312:FG312"/>
    <mergeCell ref="FH312:FI312"/>
    <mergeCell ref="FJ312:FK312"/>
    <mergeCell ref="FL312:FM312"/>
    <mergeCell ref="FN312:FO312"/>
    <mergeCell ref="FP312:FQ312"/>
    <mergeCell ref="FR312:FS312"/>
    <mergeCell ref="FT312:FU312"/>
    <mergeCell ref="FV312:FW312"/>
    <mergeCell ref="FX312:FY312"/>
    <mergeCell ref="FZ312:GA312"/>
    <mergeCell ref="GB312:GC312"/>
    <mergeCell ref="GD312:GE312"/>
    <mergeCell ref="GF312:GG312"/>
    <mergeCell ref="GH312:GI312"/>
    <mergeCell ref="GJ312:GK312"/>
    <mergeCell ref="GL312:GM312"/>
    <mergeCell ref="GN312:GO312"/>
    <mergeCell ref="GP312:GQ312"/>
    <mergeCell ref="GR312:GS312"/>
    <mergeCell ref="GT312:GU312"/>
    <mergeCell ref="GV312:GW312"/>
    <mergeCell ref="GX312:GY312"/>
    <mergeCell ref="GZ312:HA312"/>
    <mergeCell ref="HB312:HC312"/>
    <mergeCell ref="HD312:HE312"/>
    <mergeCell ref="HF312:HG312"/>
    <mergeCell ref="HH312:HI312"/>
    <mergeCell ref="HJ312:HK312"/>
    <mergeCell ref="L313:M313"/>
    <mergeCell ref="N313:O313"/>
    <mergeCell ref="P313:Q313"/>
    <mergeCell ref="R313:S313"/>
    <mergeCell ref="T313:U313"/>
    <mergeCell ref="V313:W313"/>
    <mergeCell ref="X313:Y313"/>
    <mergeCell ref="Z313:AA313"/>
    <mergeCell ref="AB313:AC313"/>
    <mergeCell ref="AD313:AE313"/>
    <mergeCell ref="AF313:AG313"/>
    <mergeCell ref="AH313:AI313"/>
    <mergeCell ref="AJ313:AK313"/>
    <mergeCell ref="AL313:AM313"/>
    <mergeCell ref="AN313:AO313"/>
    <mergeCell ref="AP313:AQ313"/>
    <mergeCell ref="AR313:AS313"/>
    <mergeCell ref="AT313:AU313"/>
    <mergeCell ref="AV313:AW313"/>
    <mergeCell ref="AX313:AY313"/>
    <mergeCell ref="AZ313:BA313"/>
    <mergeCell ref="BB313:BC313"/>
    <mergeCell ref="BD313:BE313"/>
    <mergeCell ref="BF313:BG313"/>
    <mergeCell ref="BH313:BI313"/>
    <mergeCell ref="BJ313:BK313"/>
    <mergeCell ref="BL313:BM313"/>
    <mergeCell ref="BN313:BO313"/>
    <mergeCell ref="BP313:BQ313"/>
    <mergeCell ref="BR313:BS313"/>
    <mergeCell ref="BT313:BU313"/>
    <mergeCell ref="BV313:BW313"/>
    <mergeCell ref="BX313:BY313"/>
    <mergeCell ref="BZ313:CA313"/>
    <mergeCell ref="CB313:CC313"/>
    <mergeCell ref="CD313:CE313"/>
    <mergeCell ref="CF313:CG313"/>
    <mergeCell ref="CH313:CI313"/>
    <mergeCell ref="CJ313:CK313"/>
    <mergeCell ref="CL313:CM313"/>
    <mergeCell ref="CN313:CO313"/>
    <mergeCell ref="CP313:CQ313"/>
    <mergeCell ref="CR313:CS313"/>
    <mergeCell ref="CT313:CU313"/>
    <mergeCell ref="CV313:CW313"/>
    <mergeCell ref="CX313:CY313"/>
    <mergeCell ref="CZ313:DA313"/>
    <mergeCell ref="DB313:DC313"/>
    <mergeCell ref="DD313:DE313"/>
    <mergeCell ref="DF313:DG313"/>
    <mergeCell ref="DH313:DI313"/>
    <mergeCell ref="DJ313:DK313"/>
    <mergeCell ref="DL313:DM313"/>
    <mergeCell ref="DN313:DO313"/>
    <mergeCell ref="DP313:DQ313"/>
    <mergeCell ref="DR313:DS313"/>
    <mergeCell ref="DT313:DU313"/>
    <mergeCell ref="DV313:DW313"/>
    <mergeCell ref="DX313:DY313"/>
    <mergeCell ref="DZ313:EA313"/>
    <mergeCell ref="EB313:EC313"/>
    <mergeCell ref="ED313:EE313"/>
    <mergeCell ref="EF313:EG313"/>
    <mergeCell ref="EH313:EI313"/>
    <mergeCell ref="EJ313:EK313"/>
    <mergeCell ref="EL313:EM313"/>
    <mergeCell ref="EN313:EO313"/>
    <mergeCell ref="EP313:EQ313"/>
    <mergeCell ref="ER313:ES313"/>
    <mergeCell ref="ET313:EU313"/>
    <mergeCell ref="EV313:EW313"/>
    <mergeCell ref="EX313:EY313"/>
    <mergeCell ref="EZ313:FA313"/>
    <mergeCell ref="FB313:FC313"/>
    <mergeCell ref="FD313:FE313"/>
    <mergeCell ref="FF313:FG313"/>
    <mergeCell ref="FH313:FI313"/>
    <mergeCell ref="FJ313:FK313"/>
    <mergeCell ref="FL313:FM313"/>
    <mergeCell ref="FN313:FO313"/>
    <mergeCell ref="FP313:FQ313"/>
    <mergeCell ref="FR313:FS313"/>
    <mergeCell ref="FT313:FU313"/>
    <mergeCell ref="FV313:FW313"/>
    <mergeCell ref="FX313:FY313"/>
    <mergeCell ref="FZ313:GA313"/>
    <mergeCell ref="GB313:GC313"/>
    <mergeCell ref="GD313:GE313"/>
    <mergeCell ref="GF313:GG313"/>
    <mergeCell ref="GH313:GI313"/>
    <mergeCell ref="GJ313:GK313"/>
    <mergeCell ref="GL313:GM313"/>
    <mergeCell ref="GN313:GO313"/>
    <mergeCell ref="GP313:GQ313"/>
    <mergeCell ref="GR313:GS313"/>
    <mergeCell ref="GT313:GU313"/>
    <mergeCell ref="GV313:GW313"/>
    <mergeCell ref="GX313:GY313"/>
    <mergeCell ref="GZ313:HA313"/>
    <mergeCell ref="HB313:HC313"/>
    <mergeCell ref="HD313:HE313"/>
    <mergeCell ref="HF313:HG313"/>
    <mergeCell ref="HH313:HI313"/>
    <mergeCell ref="HJ313:HK313"/>
    <mergeCell ref="L314:M314"/>
    <mergeCell ref="N314:O314"/>
    <mergeCell ref="P314:Q314"/>
    <mergeCell ref="R314:S314"/>
    <mergeCell ref="T314:U314"/>
    <mergeCell ref="V314:W314"/>
    <mergeCell ref="X314:Y314"/>
    <mergeCell ref="Z314:AA314"/>
    <mergeCell ref="AB314:AC314"/>
    <mergeCell ref="AD314:AE314"/>
    <mergeCell ref="AF314:AG314"/>
    <mergeCell ref="AH314:AI314"/>
    <mergeCell ref="AJ314:AK314"/>
    <mergeCell ref="AL314:AM314"/>
    <mergeCell ref="AN314:AO314"/>
    <mergeCell ref="AP314:AQ314"/>
    <mergeCell ref="AR314:AS314"/>
    <mergeCell ref="CD314:CE314"/>
    <mergeCell ref="CF314:CG314"/>
    <mergeCell ref="CH314:CI314"/>
    <mergeCell ref="CJ314:CK314"/>
    <mergeCell ref="CL314:CM314"/>
    <mergeCell ref="CN314:CO314"/>
    <mergeCell ref="CP314:CQ314"/>
    <mergeCell ref="CR314:CS314"/>
    <mergeCell ref="L315:S315"/>
    <mergeCell ref="T315:AA315"/>
    <mergeCell ref="AB315:AI315"/>
    <mergeCell ref="AJ315:AS315"/>
    <mergeCell ref="AT315:BA315"/>
    <mergeCell ref="BB315:BI315"/>
    <mergeCell ref="BJ315:BS315"/>
    <mergeCell ref="BT315:CA315"/>
    <mergeCell ref="CB315:CI315"/>
    <mergeCell ref="CJ315:CS315"/>
    <mergeCell ref="CT315:DA315"/>
    <mergeCell ref="DB315:DK315"/>
    <mergeCell ref="DL315:DS315"/>
    <mergeCell ref="DT315:EA315"/>
    <mergeCell ref="EB315:EI315"/>
    <mergeCell ref="EJ315:ES315"/>
    <mergeCell ref="ET315:FA315"/>
    <mergeCell ref="FB315:FK315"/>
    <mergeCell ref="FL315:FS315"/>
    <mergeCell ref="FT315:GC315"/>
    <mergeCell ref="GD315:GK315"/>
    <mergeCell ref="GL315:GS315"/>
    <mergeCell ref="GT315:HA315"/>
    <mergeCell ref="HB315:HI315"/>
    <mergeCell ref="HJ315:HK315"/>
    <mergeCell ref="A316:A323"/>
    <mergeCell ref="B316:B323"/>
    <mergeCell ref="C316:C323"/>
    <mergeCell ref="D316:D323"/>
    <mergeCell ref="E316:E323"/>
    <mergeCell ref="F316:F323"/>
    <mergeCell ref="G316:G323"/>
    <mergeCell ref="I316:I323"/>
    <mergeCell ref="J316:J323"/>
    <mergeCell ref="L316:M316"/>
    <mergeCell ref="N316:O316"/>
    <mergeCell ref="P316:Q316"/>
    <mergeCell ref="R316:S316"/>
    <mergeCell ref="T316:U316"/>
    <mergeCell ref="V316:W316"/>
    <mergeCell ref="X316:Y316"/>
    <mergeCell ref="Z316:AA316"/>
    <mergeCell ref="AB316:AC316"/>
    <mergeCell ref="AD316:AE316"/>
    <mergeCell ref="AF316:AG316"/>
    <mergeCell ref="AH316:AI316"/>
    <mergeCell ref="AJ316:AK316"/>
    <mergeCell ref="AL316:AM316"/>
    <mergeCell ref="AN316:AO316"/>
    <mergeCell ref="AP316:AQ316"/>
    <mergeCell ref="AR316:AS316"/>
    <mergeCell ref="AT316:AU316"/>
    <mergeCell ref="AV316:AW316"/>
    <mergeCell ref="AX316:AY316"/>
    <mergeCell ref="AZ316:BA316"/>
    <mergeCell ref="BB316:BC316"/>
    <mergeCell ref="BD316:BE316"/>
    <mergeCell ref="BF316:BG316"/>
    <mergeCell ref="BH316:BI316"/>
    <mergeCell ref="BJ316:BK316"/>
    <mergeCell ref="BL316:BM316"/>
    <mergeCell ref="BN316:BO316"/>
    <mergeCell ref="BP316:BQ316"/>
    <mergeCell ref="BR316:BS316"/>
    <mergeCell ref="BT316:BU316"/>
    <mergeCell ref="BV316:BW316"/>
    <mergeCell ref="BX316:BY316"/>
    <mergeCell ref="BZ316:CA316"/>
    <mergeCell ref="CB316:CC316"/>
    <mergeCell ref="CD316:CE316"/>
    <mergeCell ref="CF316:CG316"/>
    <mergeCell ref="CH316:CI316"/>
    <mergeCell ref="CJ316:CK316"/>
    <mergeCell ref="CL316:CM316"/>
    <mergeCell ref="CN316:CO316"/>
    <mergeCell ref="CP316:CQ316"/>
    <mergeCell ref="CR316:CS316"/>
    <mergeCell ref="CT316:CU316"/>
    <mergeCell ref="CV316:CW316"/>
    <mergeCell ref="CX316:CY316"/>
    <mergeCell ref="CZ316:DA316"/>
    <mergeCell ref="DB316:DC316"/>
    <mergeCell ref="DD316:DE316"/>
    <mergeCell ref="DF316:DG316"/>
    <mergeCell ref="DH316:DI316"/>
    <mergeCell ref="DJ316:DK316"/>
    <mergeCell ref="DL316:DM316"/>
    <mergeCell ref="DN316:DO316"/>
    <mergeCell ref="DP316:DQ316"/>
    <mergeCell ref="DR316:DS316"/>
    <mergeCell ref="DT316:DU316"/>
    <mergeCell ref="DV316:DW316"/>
    <mergeCell ref="DX316:DY316"/>
    <mergeCell ref="DZ316:EA316"/>
    <mergeCell ref="EB316:EC316"/>
    <mergeCell ref="ED316:EE316"/>
    <mergeCell ref="EF316:EG316"/>
    <mergeCell ref="EH316:EI316"/>
    <mergeCell ref="EJ316:EK316"/>
    <mergeCell ref="EL316:EM316"/>
    <mergeCell ref="EN316:EO316"/>
    <mergeCell ref="EP316:EQ316"/>
    <mergeCell ref="ER316:ES316"/>
    <mergeCell ref="ET316:EU316"/>
    <mergeCell ref="EV316:EW316"/>
    <mergeCell ref="EX316:EY316"/>
    <mergeCell ref="EZ316:FA316"/>
    <mergeCell ref="FB316:FC316"/>
    <mergeCell ref="FD316:FE316"/>
    <mergeCell ref="FF316:FG316"/>
    <mergeCell ref="FH316:FI316"/>
    <mergeCell ref="FJ316:FK316"/>
    <mergeCell ref="FL316:FM316"/>
    <mergeCell ref="FN316:FO316"/>
    <mergeCell ref="FP316:FQ316"/>
    <mergeCell ref="FR316:FS316"/>
    <mergeCell ref="FT316:FU316"/>
    <mergeCell ref="FV316:FW316"/>
    <mergeCell ref="FX316:FY316"/>
    <mergeCell ref="FZ316:GA316"/>
    <mergeCell ref="GB316:GC316"/>
    <mergeCell ref="GD316:GE316"/>
    <mergeCell ref="GF316:GG316"/>
    <mergeCell ref="GH316:GI316"/>
    <mergeCell ref="GJ316:GK316"/>
    <mergeCell ref="GL316:GM316"/>
    <mergeCell ref="GN316:GO316"/>
    <mergeCell ref="GP316:GQ316"/>
    <mergeCell ref="GR316:GS316"/>
    <mergeCell ref="GT316:GU316"/>
    <mergeCell ref="GV316:GW316"/>
    <mergeCell ref="GX316:GY316"/>
    <mergeCell ref="GZ316:HA316"/>
    <mergeCell ref="HB316:HC316"/>
    <mergeCell ref="HD316:HE316"/>
    <mergeCell ref="HF316:HG316"/>
    <mergeCell ref="HH316:HI316"/>
    <mergeCell ref="HJ316:HK316"/>
    <mergeCell ref="L317:M317"/>
    <mergeCell ref="N317:O317"/>
    <mergeCell ref="P317:Q317"/>
    <mergeCell ref="R317:S317"/>
    <mergeCell ref="T317:U317"/>
    <mergeCell ref="V317:W317"/>
    <mergeCell ref="X317:Y317"/>
    <mergeCell ref="Z317:AA317"/>
    <mergeCell ref="AB317:AC317"/>
    <mergeCell ref="AD317:AE317"/>
    <mergeCell ref="AF317:AG317"/>
    <mergeCell ref="AH317:AI317"/>
    <mergeCell ref="AJ317:AK317"/>
    <mergeCell ref="AL317:AM317"/>
    <mergeCell ref="AN317:AO317"/>
    <mergeCell ref="AP317:AQ317"/>
    <mergeCell ref="AR317:AS317"/>
    <mergeCell ref="AT317:AU317"/>
    <mergeCell ref="AV317:AW317"/>
    <mergeCell ref="AX317:AY317"/>
    <mergeCell ref="AZ317:BA317"/>
    <mergeCell ref="BB317:BC317"/>
    <mergeCell ref="BD317:BE317"/>
    <mergeCell ref="BF317:BG317"/>
    <mergeCell ref="BH317:BI317"/>
    <mergeCell ref="BJ317:BK317"/>
    <mergeCell ref="BL317:BM317"/>
    <mergeCell ref="BN317:BO317"/>
    <mergeCell ref="BP317:BQ317"/>
    <mergeCell ref="BR317:BS317"/>
    <mergeCell ref="BT317:BU317"/>
    <mergeCell ref="BV317:BW317"/>
    <mergeCell ref="BX317:BY317"/>
    <mergeCell ref="BZ317:CA317"/>
    <mergeCell ref="CB317:CC317"/>
    <mergeCell ref="CD317:CE317"/>
    <mergeCell ref="CF317:CG317"/>
    <mergeCell ref="CH317:CI317"/>
    <mergeCell ref="CJ317:CK317"/>
    <mergeCell ref="CL317:CM317"/>
    <mergeCell ref="CN317:CO317"/>
    <mergeCell ref="CP317:CQ317"/>
    <mergeCell ref="CR317:CS317"/>
    <mergeCell ref="CT317:CU317"/>
    <mergeCell ref="CV317:CW317"/>
    <mergeCell ref="CX317:CY317"/>
    <mergeCell ref="CZ317:DA317"/>
    <mergeCell ref="DB317:DC317"/>
    <mergeCell ref="DD317:DE317"/>
    <mergeCell ref="DF317:DG317"/>
    <mergeCell ref="DH317:DI317"/>
    <mergeCell ref="DJ317:DK317"/>
    <mergeCell ref="DL317:DM317"/>
    <mergeCell ref="DN317:DO317"/>
    <mergeCell ref="DP317:DQ317"/>
    <mergeCell ref="DR317:DS317"/>
    <mergeCell ref="DT317:DU317"/>
    <mergeCell ref="DV317:DW317"/>
    <mergeCell ref="DX317:DY317"/>
    <mergeCell ref="DZ317:EA317"/>
    <mergeCell ref="EB317:EC317"/>
    <mergeCell ref="ED317:EE317"/>
    <mergeCell ref="EF317:EG317"/>
    <mergeCell ref="EH317:EI317"/>
    <mergeCell ref="EJ317:EK317"/>
    <mergeCell ref="EL317:EM317"/>
    <mergeCell ref="EN317:EO317"/>
    <mergeCell ref="EP317:EQ317"/>
    <mergeCell ref="ER317:ES317"/>
    <mergeCell ref="ET317:EU317"/>
    <mergeCell ref="EV317:EW317"/>
    <mergeCell ref="EX317:EY317"/>
    <mergeCell ref="EZ317:FA317"/>
    <mergeCell ref="FB317:FC317"/>
    <mergeCell ref="FD317:FE317"/>
    <mergeCell ref="FF317:FG317"/>
    <mergeCell ref="FH317:FI317"/>
    <mergeCell ref="FJ317:FK317"/>
    <mergeCell ref="FL317:FM317"/>
    <mergeCell ref="FN317:FO317"/>
    <mergeCell ref="FP317:FQ317"/>
    <mergeCell ref="FR317:FS317"/>
    <mergeCell ref="FT317:FU317"/>
    <mergeCell ref="FV317:FW317"/>
    <mergeCell ref="FX317:FY317"/>
    <mergeCell ref="FZ317:GA317"/>
    <mergeCell ref="GB317:GC317"/>
    <mergeCell ref="GD317:GE317"/>
    <mergeCell ref="GF317:GG317"/>
    <mergeCell ref="GH317:GI317"/>
    <mergeCell ref="GJ317:GK317"/>
    <mergeCell ref="GL317:GM317"/>
    <mergeCell ref="GN317:GO317"/>
    <mergeCell ref="GP317:GQ317"/>
    <mergeCell ref="GR317:GS317"/>
    <mergeCell ref="GT317:GU317"/>
    <mergeCell ref="GV317:GW317"/>
    <mergeCell ref="GX317:GY317"/>
    <mergeCell ref="GZ317:HA317"/>
    <mergeCell ref="HB317:HC317"/>
    <mergeCell ref="HD317:HE317"/>
    <mergeCell ref="HF317:HG317"/>
    <mergeCell ref="HH317:HI317"/>
    <mergeCell ref="HJ317:HK317"/>
    <mergeCell ref="L318:M318"/>
    <mergeCell ref="N318:O318"/>
    <mergeCell ref="P318:Q318"/>
    <mergeCell ref="R318:S318"/>
    <mergeCell ref="T318:U318"/>
    <mergeCell ref="V318:W318"/>
    <mergeCell ref="X318:Y318"/>
    <mergeCell ref="Z318:AA318"/>
    <mergeCell ref="AB318:AC318"/>
    <mergeCell ref="AD318:AE318"/>
    <mergeCell ref="AF318:AG318"/>
    <mergeCell ref="AH318:AI318"/>
    <mergeCell ref="AJ318:AK318"/>
    <mergeCell ref="AL318:AM318"/>
    <mergeCell ref="AN318:AO318"/>
    <mergeCell ref="AP318:AQ318"/>
    <mergeCell ref="AR318:AS318"/>
    <mergeCell ref="AT318:AU318"/>
    <mergeCell ref="AV318:AW318"/>
    <mergeCell ref="AX318:AY318"/>
    <mergeCell ref="AZ318:BA318"/>
    <mergeCell ref="BB318:BC318"/>
    <mergeCell ref="BD318:BE318"/>
    <mergeCell ref="BF318:BG318"/>
    <mergeCell ref="BH318:BI318"/>
    <mergeCell ref="BJ318:BK318"/>
    <mergeCell ref="BL318:BM318"/>
    <mergeCell ref="BN318:BO318"/>
    <mergeCell ref="BP318:BQ318"/>
    <mergeCell ref="BR318:BS318"/>
    <mergeCell ref="BT318:BU318"/>
    <mergeCell ref="BV318:BW318"/>
    <mergeCell ref="BX318:BY318"/>
    <mergeCell ref="BZ318:CA318"/>
    <mergeCell ref="CB318:CC318"/>
    <mergeCell ref="CD318:CE318"/>
    <mergeCell ref="CF318:CG318"/>
    <mergeCell ref="CH318:CI318"/>
    <mergeCell ref="CJ318:CK318"/>
    <mergeCell ref="CL318:CM318"/>
    <mergeCell ref="CN318:CO318"/>
    <mergeCell ref="CP318:CQ318"/>
    <mergeCell ref="CR318:CS318"/>
    <mergeCell ref="CT318:CU318"/>
    <mergeCell ref="CV318:CW318"/>
    <mergeCell ref="CX318:CY318"/>
    <mergeCell ref="CZ318:DA318"/>
    <mergeCell ref="DB318:DC318"/>
    <mergeCell ref="DD318:DE318"/>
    <mergeCell ref="DF318:DG318"/>
    <mergeCell ref="DH318:DI318"/>
    <mergeCell ref="DJ318:DK318"/>
    <mergeCell ref="DL318:DM318"/>
    <mergeCell ref="DN318:DO318"/>
    <mergeCell ref="DP318:DQ318"/>
    <mergeCell ref="DR318:DS318"/>
    <mergeCell ref="DT318:DU318"/>
    <mergeCell ref="DV318:DW318"/>
    <mergeCell ref="DX318:DY318"/>
    <mergeCell ref="DZ318:EA318"/>
    <mergeCell ref="EB318:EC318"/>
    <mergeCell ref="ED318:EE318"/>
    <mergeCell ref="EF318:EG318"/>
    <mergeCell ref="EH318:EI318"/>
    <mergeCell ref="EJ318:EK318"/>
    <mergeCell ref="EL318:EM318"/>
    <mergeCell ref="EN318:EO318"/>
    <mergeCell ref="EP318:EQ318"/>
    <mergeCell ref="ER318:ES318"/>
    <mergeCell ref="ET318:EU318"/>
    <mergeCell ref="EV318:EW318"/>
    <mergeCell ref="EX318:EY318"/>
    <mergeCell ref="EZ318:FA318"/>
    <mergeCell ref="FB318:FC318"/>
    <mergeCell ref="FD318:FE318"/>
    <mergeCell ref="FF318:FG318"/>
    <mergeCell ref="FH318:FI318"/>
    <mergeCell ref="FJ318:FK318"/>
    <mergeCell ref="FL318:FM318"/>
    <mergeCell ref="FN318:FO318"/>
    <mergeCell ref="FP318:FQ318"/>
    <mergeCell ref="FR318:FS318"/>
    <mergeCell ref="FT318:FU318"/>
    <mergeCell ref="FV318:FW318"/>
    <mergeCell ref="FX318:FY318"/>
    <mergeCell ref="FZ318:GA318"/>
    <mergeCell ref="GB318:GC318"/>
    <mergeCell ref="GD318:GE318"/>
    <mergeCell ref="GF318:GG318"/>
    <mergeCell ref="GH318:GI318"/>
    <mergeCell ref="GJ318:GK318"/>
    <mergeCell ref="GL318:GM318"/>
    <mergeCell ref="GN318:GO318"/>
    <mergeCell ref="GP318:GQ318"/>
    <mergeCell ref="GR318:GS318"/>
    <mergeCell ref="GT318:GU318"/>
    <mergeCell ref="GV318:GW318"/>
    <mergeCell ref="GX318:GY318"/>
    <mergeCell ref="GZ318:HA318"/>
    <mergeCell ref="HB318:HC318"/>
    <mergeCell ref="HD318:HE318"/>
    <mergeCell ref="HF318:HG318"/>
    <mergeCell ref="HH318:HI318"/>
    <mergeCell ref="HJ318:HK318"/>
    <mergeCell ref="L319:M319"/>
    <mergeCell ref="N319:O319"/>
    <mergeCell ref="P319:Q319"/>
    <mergeCell ref="R319:S319"/>
    <mergeCell ref="T319:U319"/>
    <mergeCell ref="V319:W319"/>
    <mergeCell ref="X319:Y319"/>
    <mergeCell ref="Z319:AA319"/>
    <mergeCell ref="AB319:AC319"/>
    <mergeCell ref="AD319:AE319"/>
    <mergeCell ref="AF319:AG319"/>
    <mergeCell ref="AH319:AI319"/>
    <mergeCell ref="AJ319:AK319"/>
    <mergeCell ref="AL319:AM319"/>
    <mergeCell ref="AN319:AO319"/>
    <mergeCell ref="AP319:AQ319"/>
    <mergeCell ref="AR319:AS319"/>
    <mergeCell ref="AT319:AU319"/>
    <mergeCell ref="AV319:AW319"/>
    <mergeCell ref="AX319:AY319"/>
    <mergeCell ref="AZ319:BA319"/>
    <mergeCell ref="BB319:BC319"/>
    <mergeCell ref="BD319:BE319"/>
    <mergeCell ref="BF319:BG319"/>
    <mergeCell ref="BH319:BI319"/>
    <mergeCell ref="BJ319:BK319"/>
    <mergeCell ref="BL319:BM319"/>
    <mergeCell ref="BN319:BO319"/>
    <mergeCell ref="BP319:BQ319"/>
    <mergeCell ref="BR319:BS319"/>
    <mergeCell ref="BT319:BU319"/>
    <mergeCell ref="BV319:BW319"/>
    <mergeCell ref="BX319:BY319"/>
    <mergeCell ref="BZ319:CA319"/>
    <mergeCell ref="CB319:CC319"/>
    <mergeCell ref="CD319:CE319"/>
    <mergeCell ref="CF319:CG319"/>
    <mergeCell ref="CH319:CI319"/>
    <mergeCell ref="CJ319:CK319"/>
    <mergeCell ref="CL319:CM319"/>
    <mergeCell ref="CN319:CO319"/>
    <mergeCell ref="CP319:CQ319"/>
    <mergeCell ref="CR319:CS319"/>
    <mergeCell ref="CT319:CU319"/>
    <mergeCell ref="CV319:CW319"/>
    <mergeCell ref="CX319:CY319"/>
    <mergeCell ref="CZ319:DA319"/>
    <mergeCell ref="DB319:DC319"/>
    <mergeCell ref="DD319:DE319"/>
    <mergeCell ref="DF319:DG319"/>
    <mergeCell ref="DH319:DI319"/>
    <mergeCell ref="DJ319:DK319"/>
    <mergeCell ref="DL319:DM319"/>
    <mergeCell ref="DN319:DO319"/>
    <mergeCell ref="DP319:DQ319"/>
    <mergeCell ref="DR319:DS319"/>
    <mergeCell ref="DT319:DU319"/>
    <mergeCell ref="DV319:DW319"/>
    <mergeCell ref="DX319:DY319"/>
    <mergeCell ref="DZ319:EA319"/>
    <mergeCell ref="EB319:EC319"/>
    <mergeCell ref="ED319:EE319"/>
    <mergeCell ref="EF319:EG319"/>
    <mergeCell ref="EH319:EI319"/>
    <mergeCell ref="EJ319:EK319"/>
    <mergeCell ref="EL319:EM319"/>
    <mergeCell ref="EN319:EO319"/>
    <mergeCell ref="EP319:EQ319"/>
    <mergeCell ref="ER319:ES319"/>
    <mergeCell ref="ET319:EU319"/>
    <mergeCell ref="EV319:EW319"/>
    <mergeCell ref="EX319:EY319"/>
    <mergeCell ref="EZ319:FA319"/>
    <mergeCell ref="FB319:FC319"/>
    <mergeCell ref="FD319:FE319"/>
    <mergeCell ref="FF319:FG319"/>
    <mergeCell ref="FH319:FI319"/>
    <mergeCell ref="FJ319:FK319"/>
    <mergeCell ref="FL319:FM319"/>
    <mergeCell ref="FN319:FO319"/>
    <mergeCell ref="FP319:FQ319"/>
    <mergeCell ref="FR319:FS319"/>
    <mergeCell ref="FT319:FU319"/>
    <mergeCell ref="FV319:FW319"/>
    <mergeCell ref="FX319:FY319"/>
    <mergeCell ref="FZ319:GA319"/>
    <mergeCell ref="GB319:GC319"/>
    <mergeCell ref="GD319:GE319"/>
    <mergeCell ref="GF319:GG319"/>
    <mergeCell ref="GH319:GI319"/>
    <mergeCell ref="GJ319:GK319"/>
    <mergeCell ref="GL319:GM319"/>
    <mergeCell ref="GN319:GO319"/>
    <mergeCell ref="GP319:GQ319"/>
    <mergeCell ref="GR319:GS319"/>
    <mergeCell ref="GT319:GU319"/>
    <mergeCell ref="GV319:GW319"/>
    <mergeCell ref="GX319:GY319"/>
    <mergeCell ref="GZ319:HA319"/>
    <mergeCell ref="HB319:HC319"/>
    <mergeCell ref="HD319:HE319"/>
    <mergeCell ref="HF319:HG319"/>
    <mergeCell ref="HH319:HI319"/>
    <mergeCell ref="HJ319:HK319"/>
    <mergeCell ref="L320:M320"/>
    <mergeCell ref="N320:O320"/>
    <mergeCell ref="P320:Q320"/>
    <mergeCell ref="R320:S320"/>
    <mergeCell ref="T320:U320"/>
    <mergeCell ref="V320:W320"/>
    <mergeCell ref="X320:Y320"/>
    <mergeCell ref="Z320:AA320"/>
    <mergeCell ref="AB320:AC320"/>
    <mergeCell ref="AD320:AE320"/>
    <mergeCell ref="AF320:AG320"/>
    <mergeCell ref="AH320:AI320"/>
    <mergeCell ref="AJ320:AK320"/>
    <mergeCell ref="AL320:AM320"/>
    <mergeCell ref="AN320:AO320"/>
    <mergeCell ref="AP320:AQ320"/>
    <mergeCell ref="AR320:AS320"/>
    <mergeCell ref="AT320:AU320"/>
    <mergeCell ref="AV320:AW320"/>
    <mergeCell ref="AX320:AY320"/>
    <mergeCell ref="AZ320:BA320"/>
    <mergeCell ref="BB320:BC320"/>
    <mergeCell ref="BD320:BE320"/>
    <mergeCell ref="BF320:BG320"/>
    <mergeCell ref="BH320:BI320"/>
    <mergeCell ref="BJ320:BK320"/>
    <mergeCell ref="BL320:BM320"/>
    <mergeCell ref="BN320:BO320"/>
    <mergeCell ref="BP320:BQ320"/>
    <mergeCell ref="BR320:BS320"/>
    <mergeCell ref="BT320:BU320"/>
    <mergeCell ref="BV320:BW320"/>
    <mergeCell ref="BX320:BY320"/>
    <mergeCell ref="BZ320:CA320"/>
    <mergeCell ref="CB320:CC320"/>
    <mergeCell ref="CD320:CE320"/>
    <mergeCell ref="CF320:CG320"/>
    <mergeCell ref="CH320:CI320"/>
    <mergeCell ref="CJ320:CK320"/>
    <mergeCell ref="CL320:CM320"/>
    <mergeCell ref="CN320:CO320"/>
    <mergeCell ref="CP320:CQ320"/>
    <mergeCell ref="CR320:CS320"/>
    <mergeCell ref="CT320:CU320"/>
    <mergeCell ref="CV320:CW320"/>
    <mergeCell ref="CX320:CY320"/>
    <mergeCell ref="CZ320:DA320"/>
    <mergeCell ref="DB320:DC320"/>
    <mergeCell ref="DD320:DE320"/>
    <mergeCell ref="DF320:DG320"/>
    <mergeCell ref="DH320:DI320"/>
    <mergeCell ref="DJ320:DK320"/>
    <mergeCell ref="DL320:DM320"/>
    <mergeCell ref="DN320:DO320"/>
    <mergeCell ref="DP320:DQ320"/>
    <mergeCell ref="DR320:DS320"/>
    <mergeCell ref="DT320:DU320"/>
    <mergeCell ref="DV320:DW320"/>
    <mergeCell ref="DX320:DY320"/>
    <mergeCell ref="DZ320:EA320"/>
    <mergeCell ref="EB320:EC320"/>
    <mergeCell ref="ED320:EE320"/>
    <mergeCell ref="EF320:EG320"/>
    <mergeCell ref="EH320:EI320"/>
    <mergeCell ref="EJ320:EK320"/>
    <mergeCell ref="EL320:EM320"/>
    <mergeCell ref="EN320:EO320"/>
    <mergeCell ref="EP320:EQ320"/>
    <mergeCell ref="ER320:ES320"/>
    <mergeCell ref="ET320:EU320"/>
    <mergeCell ref="EV320:EW320"/>
    <mergeCell ref="EX320:EY320"/>
    <mergeCell ref="EZ320:FA320"/>
    <mergeCell ref="FB320:FC320"/>
    <mergeCell ref="FD320:FE320"/>
    <mergeCell ref="FF320:FG320"/>
    <mergeCell ref="FH320:FI320"/>
    <mergeCell ref="FJ320:FK320"/>
    <mergeCell ref="FL320:FM320"/>
    <mergeCell ref="FN320:FO320"/>
    <mergeCell ref="FP320:FQ320"/>
    <mergeCell ref="FR320:FS320"/>
    <mergeCell ref="FT320:FU320"/>
    <mergeCell ref="FV320:FW320"/>
    <mergeCell ref="FX320:FY320"/>
    <mergeCell ref="FZ320:GA320"/>
    <mergeCell ref="GB320:GC320"/>
    <mergeCell ref="GD320:GE320"/>
    <mergeCell ref="GF320:GG320"/>
    <mergeCell ref="GH320:GI320"/>
    <mergeCell ref="GJ320:GK320"/>
    <mergeCell ref="GL320:GM320"/>
    <mergeCell ref="GN320:GO320"/>
    <mergeCell ref="GP320:GQ320"/>
    <mergeCell ref="GR320:GS320"/>
    <mergeCell ref="GT320:GU320"/>
    <mergeCell ref="GV320:GW320"/>
    <mergeCell ref="GX320:GY320"/>
    <mergeCell ref="GZ320:HA320"/>
    <mergeCell ref="HB320:HC320"/>
    <mergeCell ref="HD320:HE320"/>
    <mergeCell ref="HF320:HG320"/>
    <mergeCell ref="HH320:HI320"/>
    <mergeCell ref="HJ320:HK320"/>
    <mergeCell ref="L321:M321"/>
    <mergeCell ref="N321:O321"/>
    <mergeCell ref="P321:Q321"/>
    <mergeCell ref="R321:S321"/>
    <mergeCell ref="T321:U321"/>
    <mergeCell ref="V321:W321"/>
    <mergeCell ref="X321:Y321"/>
    <mergeCell ref="Z321:AA321"/>
    <mergeCell ref="AB321:AC321"/>
    <mergeCell ref="AD321:AE321"/>
    <mergeCell ref="AF321:AG321"/>
    <mergeCell ref="AH321:AI321"/>
    <mergeCell ref="AJ321:AK321"/>
    <mergeCell ref="AL321:AM321"/>
    <mergeCell ref="AN321:AO321"/>
    <mergeCell ref="AP321:AQ321"/>
    <mergeCell ref="AR321:AS321"/>
    <mergeCell ref="AT321:AU321"/>
    <mergeCell ref="AV321:AW321"/>
    <mergeCell ref="AX321:AY321"/>
    <mergeCell ref="AZ321:BA321"/>
    <mergeCell ref="BB321:BC321"/>
    <mergeCell ref="BD321:BE321"/>
    <mergeCell ref="BF321:BG321"/>
    <mergeCell ref="BH321:BI321"/>
    <mergeCell ref="BJ321:BK321"/>
    <mergeCell ref="BL321:BM321"/>
    <mergeCell ref="BN321:BO321"/>
    <mergeCell ref="BP321:BQ321"/>
    <mergeCell ref="BR321:BS321"/>
    <mergeCell ref="BT321:BU321"/>
    <mergeCell ref="BV321:BW321"/>
    <mergeCell ref="BX321:BY321"/>
    <mergeCell ref="BZ321:CA321"/>
    <mergeCell ref="CB321:CC321"/>
    <mergeCell ref="CD321:CE321"/>
    <mergeCell ref="CF321:CG321"/>
    <mergeCell ref="CH321:CI321"/>
    <mergeCell ref="CJ321:CK321"/>
    <mergeCell ref="CL321:CM321"/>
    <mergeCell ref="CN321:CO321"/>
    <mergeCell ref="CP321:CQ321"/>
    <mergeCell ref="CR321:CS321"/>
    <mergeCell ref="CT321:CU321"/>
    <mergeCell ref="CV321:CW321"/>
    <mergeCell ref="CX321:CY321"/>
    <mergeCell ref="CZ321:DA321"/>
    <mergeCell ref="DB321:DC321"/>
    <mergeCell ref="DD321:DE321"/>
    <mergeCell ref="DF321:DG321"/>
    <mergeCell ref="DH321:DI321"/>
    <mergeCell ref="DJ321:DK321"/>
    <mergeCell ref="DL321:DM321"/>
    <mergeCell ref="DN321:DO321"/>
    <mergeCell ref="DP321:DQ321"/>
    <mergeCell ref="DR321:DS321"/>
    <mergeCell ref="DT321:DU321"/>
    <mergeCell ref="DV321:DW321"/>
    <mergeCell ref="DX321:DY321"/>
    <mergeCell ref="DZ321:EA321"/>
    <mergeCell ref="EB321:EC321"/>
    <mergeCell ref="ED321:EE321"/>
    <mergeCell ref="EF321:EG321"/>
    <mergeCell ref="EH321:EI321"/>
    <mergeCell ref="EJ321:EK321"/>
    <mergeCell ref="EL321:EM321"/>
    <mergeCell ref="EN321:EO321"/>
    <mergeCell ref="EP321:EQ321"/>
    <mergeCell ref="ER321:ES321"/>
    <mergeCell ref="ET321:EU321"/>
    <mergeCell ref="EV321:EW321"/>
    <mergeCell ref="EX321:EY321"/>
    <mergeCell ref="EZ321:FA321"/>
    <mergeCell ref="FB321:FC321"/>
    <mergeCell ref="FD321:FE321"/>
    <mergeCell ref="FF321:FG321"/>
    <mergeCell ref="FH321:FI321"/>
    <mergeCell ref="FJ321:FK321"/>
    <mergeCell ref="FL321:FM321"/>
    <mergeCell ref="FN321:FO321"/>
    <mergeCell ref="FP321:FQ321"/>
    <mergeCell ref="FR321:FS321"/>
    <mergeCell ref="FT321:FU321"/>
    <mergeCell ref="FV321:FW321"/>
    <mergeCell ref="FX321:FY321"/>
    <mergeCell ref="FZ321:GA321"/>
    <mergeCell ref="GB321:GC321"/>
    <mergeCell ref="GD321:GE321"/>
    <mergeCell ref="GF321:GG321"/>
    <mergeCell ref="GH321:GI321"/>
    <mergeCell ref="GJ321:GK321"/>
    <mergeCell ref="GL321:GM321"/>
    <mergeCell ref="GN321:GO321"/>
    <mergeCell ref="GP321:GQ321"/>
    <mergeCell ref="GR321:GS321"/>
    <mergeCell ref="GT321:GU321"/>
    <mergeCell ref="GV321:GW321"/>
    <mergeCell ref="GX321:GY321"/>
    <mergeCell ref="GZ321:HA321"/>
    <mergeCell ref="HB321:HC321"/>
    <mergeCell ref="HD321:HE321"/>
    <mergeCell ref="HF321:HG321"/>
    <mergeCell ref="HH321:HI321"/>
    <mergeCell ref="HJ321:HK321"/>
    <mergeCell ref="L322:M322"/>
    <mergeCell ref="N322:O322"/>
    <mergeCell ref="P322:Q322"/>
    <mergeCell ref="R322:S322"/>
    <mergeCell ref="T322:U322"/>
    <mergeCell ref="V322:W322"/>
    <mergeCell ref="X322:Y322"/>
    <mergeCell ref="Z322:AA322"/>
    <mergeCell ref="AB322:AC322"/>
    <mergeCell ref="AD322:AE322"/>
    <mergeCell ref="AF322:AG322"/>
    <mergeCell ref="AH322:AI322"/>
    <mergeCell ref="AJ322:AK322"/>
    <mergeCell ref="AL322:AM322"/>
    <mergeCell ref="AN322:AO322"/>
    <mergeCell ref="AP322:AQ322"/>
    <mergeCell ref="AR322:AS322"/>
    <mergeCell ref="AT322:AU322"/>
    <mergeCell ref="AV322:AW322"/>
    <mergeCell ref="AX322:AY322"/>
    <mergeCell ref="AZ322:BA322"/>
    <mergeCell ref="BB322:BC322"/>
    <mergeCell ref="BD322:BE322"/>
    <mergeCell ref="BF322:BG322"/>
    <mergeCell ref="BH322:BI322"/>
    <mergeCell ref="BJ322:BK322"/>
    <mergeCell ref="BL322:BM322"/>
    <mergeCell ref="BN322:BO322"/>
    <mergeCell ref="BP322:BQ322"/>
    <mergeCell ref="BR322:BS322"/>
    <mergeCell ref="BT322:BU322"/>
    <mergeCell ref="BV322:BW322"/>
    <mergeCell ref="BX322:BY322"/>
    <mergeCell ref="BZ322:CA322"/>
    <mergeCell ref="CB322:CC322"/>
    <mergeCell ref="CD322:CE322"/>
    <mergeCell ref="CF322:CG322"/>
    <mergeCell ref="CH322:CI322"/>
    <mergeCell ref="CJ322:CK322"/>
    <mergeCell ref="CL322:CM322"/>
    <mergeCell ref="CN322:CO322"/>
    <mergeCell ref="CP322:CQ322"/>
    <mergeCell ref="CR322:CS322"/>
    <mergeCell ref="CT322:CU322"/>
    <mergeCell ref="CV322:CW322"/>
    <mergeCell ref="CX322:CY322"/>
    <mergeCell ref="CZ322:DA322"/>
    <mergeCell ref="DB322:DC322"/>
    <mergeCell ref="DD322:DE322"/>
    <mergeCell ref="DF322:DG322"/>
    <mergeCell ref="DH322:DI322"/>
    <mergeCell ref="DJ322:DK322"/>
    <mergeCell ref="DL322:DM322"/>
    <mergeCell ref="DN322:DO322"/>
    <mergeCell ref="DP322:DQ322"/>
    <mergeCell ref="DR322:DS322"/>
    <mergeCell ref="DT322:DU322"/>
    <mergeCell ref="DV322:DW322"/>
    <mergeCell ref="DX322:DY322"/>
    <mergeCell ref="DZ322:EA322"/>
    <mergeCell ref="EB322:EC322"/>
    <mergeCell ref="ED322:EE322"/>
    <mergeCell ref="EF322:EG322"/>
    <mergeCell ref="EH322:EI322"/>
    <mergeCell ref="EJ322:EK322"/>
    <mergeCell ref="EL322:EM322"/>
    <mergeCell ref="EN322:EO322"/>
    <mergeCell ref="EP322:EQ322"/>
    <mergeCell ref="ER322:ES322"/>
    <mergeCell ref="ET322:EU322"/>
    <mergeCell ref="EV322:EW322"/>
    <mergeCell ref="EX322:EY322"/>
    <mergeCell ref="EZ322:FA322"/>
    <mergeCell ref="FB322:FC322"/>
    <mergeCell ref="FD322:FE322"/>
    <mergeCell ref="FF322:FG322"/>
    <mergeCell ref="FH322:FI322"/>
    <mergeCell ref="FJ322:FK322"/>
    <mergeCell ref="FL322:FM322"/>
    <mergeCell ref="FN322:FO322"/>
    <mergeCell ref="FP322:FQ322"/>
    <mergeCell ref="FR322:FS322"/>
    <mergeCell ref="FT322:FU322"/>
    <mergeCell ref="FV322:FW322"/>
    <mergeCell ref="FX322:FY322"/>
    <mergeCell ref="FZ322:GA322"/>
    <mergeCell ref="GB322:GC322"/>
    <mergeCell ref="GD322:GE322"/>
    <mergeCell ref="GF322:GG322"/>
    <mergeCell ref="GH322:GI322"/>
    <mergeCell ref="GJ322:GK322"/>
    <mergeCell ref="GL322:GM322"/>
    <mergeCell ref="GN322:GO322"/>
    <mergeCell ref="GP322:GQ322"/>
    <mergeCell ref="GR322:GS322"/>
    <mergeCell ref="GT322:GU322"/>
    <mergeCell ref="GV322:GW322"/>
    <mergeCell ref="GX322:GY322"/>
    <mergeCell ref="GZ322:HA322"/>
    <mergeCell ref="HB322:HC322"/>
    <mergeCell ref="HD322:HE322"/>
    <mergeCell ref="HF322:HG322"/>
    <mergeCell ref="HH322:HI322"/>
    <mergeCell ref="HJ322:HK322"/>
    <mergeCell ref="L323:M323"/>
    <mergeCell ref="N323:O323"/>
    <mergeCell ref="P323:Q323"/>
    <mergeCell ref="R323:S323"/>
    <mergeCell ref="T323:U323"/>
    <mergeCell ref="V323:W323"/>
    <mergeCell ref="X323:Y323"/>
    <mergeCell ref="Z323:AA323"/>
    <mergeCell ref="AB323:AC323"/>
    <mergeCell ref="AD323:AE323"/>
    <mergeCell ref="AF323:AG323"/>
    <mergeCell ref="AH323:AI323"/>
    <mergeCell ref="AJ323:AK323"/>
    <mergeCell ref="AL323:AM323"/>
    <mergeCell ref="AN323:AO323"/>
    <mergeCell ref="AP323:AQ323"/>
    <mergeCell ref="AR323:AS323"/>
    <mergeCell ref="AT323:AU323"/>
    <mergeCell ref="AV323:AW323"/>
    <mergeCell ref="AX323:AY323"/>
    <mergeCell ref="AZ323:BA323"/>
    <mergeCell ref="BB323:BC323"/>
    <mergeCell ref="BD323:BE323"/>
    <mergeCell ref="BF323:BG323"/>
    <mergeCell ref="BH323:BI323"/>
    <mergeCell ref="BJ323:BK323"/>
    <mergeCell ref="BL323:BM323"/>
    <mergeCell ref="BN323:BO323"/>
    <mergeCell ref="BP323:BQ323"/>
    <mergeCell ref="BR323:BS323"/>
    <mergeCell ref="BT323:BU323"/>
    <mergeCell ref="BV323:BW323"/>
    <mergeCell ref="BX323:BY323"/>
    <mergeCell ref="BZ323:CA323"/>
    <mergeCell ref="CB323:CC323"/>
    <mergeCell ref="CD323:CE323"/>
    <mergeCell ref="CF323:CG323"/>
    <mergeCell ref="CH323:CI323"/>
    <mergeCell ref="CJ323:CK323"/>
    <mergeCell ref="CL323:CM323"/>
    <mergeCell ref="CN323:CO323"/>
    <mergeCell ref="CP323:CQ323"/>
    <mergeCell ref="CR323:CS323"/>
    <mergeCell ref="CT323:CU323"/>
    <mergeCell ref="CV323:CW323"/>
    <mergeCell ref="CX323:CY323"/>
    <mergeCell ref="CZ323:DA323"/>
    <mergeCell ref="DB323:DC323"/>
    <mergeCell ref="DD323:DE323"/>
    <mergeCell ref="DF323:DG323"/>
    <mergeCell ref="DH323:DI323"/>
    <mergeCell ref="DJ323:DK323"/>
    <mergeCell ref="DL323:DM323"/>
    <mergeCell ref="DN323:DO323"/>
    <mergeCell ref="DP323:DQ323"/>
    <mergeCell ref="DR323:DS323"/>
    <mergeCell ref="DT323:DU323"/>
    <mergeCell ref="DV323:DW323"/>
    <mergeCell ref="DX323:DY323"/>
    <mergeCell ref="DZ323:EA323"/>
    <mergeCell ref="EB323:EC323"/>
    <mergeCell ref="ED323:EE323"/>
    <mergeCell ref="EF323:EG323"/>
    <mergeCell ref="EH323:EI323"/>
    <mergeCell ref="EJ323:EK323"/>
    <mergeCell ref="EL323:EM323"/>
    <mergeCell ref="EN323:EO323"/>
    <mergeCell ref="EP323:EQ323"/>
    <mergeCell ref="ER323:ES323"/>
    <mergeCell ref="ET323:EU323"/>
    <mergeCell ref="EV323:EW323"/>
    <mergeCell ref="EX323:EY323"/>
    <mergeCell ref="EZ323:FA323"/>
    <mergeCell ref="FB323:FC323"/>
    <mergeCell ref="FD323:FE323"/>
    <mergeCell ref="FF323:FG323"/>
    <mergeCell ref="FH323:FI323"/>
    <mergeCell ref="FJ323:FK323"/>
    <mergeCell ref="FL323:FM323"/>
    <mergeCell ref="FN323:FO323"/>
    <mergeCell ref="FP323:FQ323"/>
    <mergeCell ref="FR323:FS323"/>
    <mergeCell ref="FT323:FU323"/>
    <mergeCell ref="FV323:FW323"/>
    <mergeCell ref="FX323:FY323"/>
    <mergeCell ref="FZ323:GA323"/>
    <mergeCell ref="GB323:GC323"/>
    <mergeCell ref="GD323:GE323"/>
    <mergeCell ref="GF323:GG323"/>
    <mergeCell ref="GH323:GI323"/>
    <mergeCell ref="GJ323:GK323"/>
    <mergeCell ref="GL323:GM323"/>
    <mergeCell ref="GN323:GO323"/>
    <mergeCell ref="GP323:GQ323"/>
    <mergeCell ref="GR323:GS323"/>
    <mergeCell ref="GT323:GU323"/>
    <mergeCell ref="GV323:GW323"/>
    <mergeCell ref="GX323:GY323"/>
    <mergeCell ref="GZ323:HA323"/>
    <mergeCell ref="HB323:HC323"/>
    <mergeCell ref="HD323:HE323"/>
    <mergeCell ref="HF323:HG323"/>
    <mergeCell ref="HH323:HI323"/>
    <mergeCell ref="HJ323:HK323"/>
    <mergeCell ref="L324:M324"/>
    <mergeCell ref="N324:O324"/>
    <mergeCell ref="P324:Q324"/>
    <mergeCell ref="R324:S324"/>
    <mergeCell ref="T324:U324"/>
    <mergeCell ref="V324:W324"/>
    <mergeCell ref="X324:Y324"/>
    <mergeCell ref="Z324:AA324"/>
    <mergeCell ref="AB324:AC324"/>
    <mergeCell ref="AD324:AE324"/>
    <mergeCell ref="AF324:AG324"/>
    <mergeCell ref="AH324:AI324"/>
    <mergeCell ref="AJ324:AK324"/>
    <mergeCell ref="AL324:AM324"/>
    <mergeCell ref="AN324:AO324"/>
    <mergeCell ref="AP324:AQ324"/>
    <mergeCell ref="AR324:AS324"/>
    <mergeCell ref="CD324:CE324"/>
    <mergeCell ref="CF324:CG324"/>
    <mergeCell ref="CH324:CI324"/>
    <mergeCell ref="CJ324:CK324"/>
    <mergeCell ref="CL324:CM324"/>
    <mergeCell ref="CN324:CO324"/>
    <mergeCell ref="CP324:CQ324"/>
    <mergeCell ref="CR324:CS324"/>
    <mergeCell ref="A325:A332"/>
    <mergeCell ref="B325:B332"/>
    <mergeCell ref="C325:C332"/>
    <mergeCell ref="D325:D332"/>
    <mergeCell ref="E325:E332"/>
    <mergeCell ref="F325:F332"/>
    <mergeCell ref="G325:G332"/>
    <mergeCell ref="I325:I332"/>
    <mergeCell ref="J325:J332"/>
    <mergeCell ref="L325:M325"/>
    <mergeCell ref="N325:O325"/>
    <mergeCell ref="P325:Q325"/>
    <mergeCell ref="R325:S325"/>
    <mergeCell ref="T325:U325"/>
    <mergeCell ref="V325:W325"/>
    <mergeCell ref="X325:Y325"/>
    <mergeCell ref="Z325:AA325"/>
    <mergeCell ref="AB325:AC325"/>
    <mergeCell ref="AD325:AE325"/>
    <mergeCell ref="AF325:AG325"/>
    <mergeCell ref="AH325:AI325"/>
    <mergeCell ref="AJ325:AK325"/>
    <mergeCell ref="AL325:AM325"/>
    <mergeCell ref="AN325:AO325"/>
    <mergeCell ref="AP325:AQ325"/>
    <mergeCell ref="AR325:AS325"/>
    <mergeCell ref="AT325:AU325"/>
    <mergeCell ref="AV325:AW325"/>
    <mergeCell ref="AX325:AY325"/>
    <mergeCell ref="AZ325:BA325"/>
    <mergeCell ref="BB325:BC325"/>
    <mergeCell ref="BD325:BE325"/>
    <mergeCell ref="BF325:BG325"/>
    <mergeCell ref="BH325:BI325"/>
    <mergeCell ref="BJ325:BK325"/>
    <mergeCell ref="BL325:BM325"/>
    <mergeCell ref="BN325:BO325"/>
    <mergeCell ref="BP325:BQ325"/>
    <mergeCell ref="BR325:BS325"/>
    <mergeCell ref="BT325:BU325"/>
    <mergeCell ref="BV325:BW325"/>
    <mergeCell ref="BX325:BY325"/>
    <mergeCell ref="BZ325:CA325"/>
    <mergeCell ref="CB325:CC325"/>
    <mergeCell ref="CD325:CE325"/>
    <mergeCell ref="CF325:CG325"/>
    <mergeCell ref="CH325:CI325"/>
    <mergeCell ref="CJ325:CK325"/>
    <mergeCell ref="CL325:CM325"/>
    <mergeCell ref="CN325:CO325"/>
    <mergeCell ref="CP325:CQ325"/>
    <mergeCell ref="CR325:CS325"/>
    <mergeCell ref="CT325:CU325"/>
    <mergeCell ref="CV325:CW325"/>
    <mergeCell ref="CX325:CY325"/>
    <mergeCell ref="CZ325:DA325"/>
    <mergeCell ref="DB325:DC325"/>
    <mergeCell ref="DD325:DE325"/>
    <mergeCell ref="DF325:DG325"/>
    <mergeCell ref="DH325:DI325"/>
    <mergeCell ref="DJ325:DK325"/>
    <mergeCell ref="DL325:DM325"/>
    <mergeCell ref="DN325:DO325"/>
    <mergeCell ref="DP325:DQ325"/>
    <mergeCell ref="DR325:DS325"/>
    <mergeCell ref="DT325:DU325"/>
    <mergeCell ref="DV325:DW325"/>
    <mergeCell ref="DX325:DY325"/>
    <mergeCell ref="DZ325:EA325"/>
    <mergeCell ref="EB325:EC325"/>
    <mergeCell ref="ED325:EE325"/>
    <mergeCell ref="EF325:EG325"/>
    <mergeCell ref="EH325:EI325"/>
    <mergeCell ref="EJ325:EK325"/>
    <mergeCell ref="EL325:EM325"/>
    <mergeCell ref="EN325:EO325"/>
    <mergeCell ref="EP325:EQ325"/>
    <mergeCell ref="ER325:ES325"/>
    <mergeCell ref="ET325:EU325"/>
    <mergeCell ref="EV325:EW325"/>
    <mergeCell ref="EX325:EY325"/>
    <mergeCell ref="EZ325:FA325"/>
    <mergeCell ref="FB325:FC325"/>
    <mergeCell ref="FD325:FE325"/>
    <mergeCell ref="FF325:FG325"/>
    <mergeCell ref="FH325:FI325"/>
    <mergeCell ref="FJ325:FK325"/>
    <mergeCell ref="FL325:FM325"/>
    <mergeCell ref="FN325:FO325"/>
    <mergeCell ref="FP325:FQ325"/>
    <mergeCell ref="FR325:FS325"/>
    <mergeCell ref="FT325:FU325"/>
    <mergeCell ref="FV325:FW325"/>
    <mergeCell ref="FX325:FY325"/>
    <mergeCell ref="FZ325:GA325"/>
    <mergeCell ref="GB325:GC325"/>
    <mergeCell ref="GD325:GE325"/>
    <mergeCell ref="GF325:GG325"/>
    <mergeCell ref="GH325:GI325"/>
    <mergeCell ref="GJ325:GK325"/>
    <mergeCell ref="GL325:GM325"/>
    <mergeCell ref="GN325:GO325"/>
    <mergeCell ref="GP325:GQ325"/>
    <mergeCell ref="GR325:GS325"/>
    <mergeCell ref="GT325:GU325"/>
    <mergeCell ref="GV325:GW325"/>
    <mergeCell ref="GX325:GY325"/>
    <mergeCell ref="GZ325:HA325"/>
    <mergeCell ref="HB325:HC325"/>
    <mergeCell ref="HD325:HE325"/>
    <mergeCell ref="HF325:HG325"/>
    <mergeCell ref="HH325:HI325"/>
    <mergeCell ref="HJ325:HK325"/>
    <mergeCell ref="L326:M326"/>
    <mergeCell ref="N326:O326"/>
    <mergeCell ref="P326:Q326"/>
    <mergeCell ref="R326:S326"/>
    <mergeCell ref="T326:U326"/>
    <mergeCell ref="V326:W326"/>
    <mergeCell ref="X326:Y326"/>
    <mergeCell ref="Z326:AA326"/>
    <mergeCell ref="AB326:AC326"/>
    <mergeCell ref="AD326:AE326"/>
    <mergeCell ref="AF326:AG326"/>
    <mergeCell ref="AH326:AI326"/>
    <mergeCell ref="AJ326:AK326"/>
    <mergeCell ref="AL326:AM326"/>
    <mergeCell ref="AN326:AO326"/>
    <mergeCell ref="AP326:AQ326"/>
    <mergeCell ref="AR326:AS326"/>
    <mergeCell ref="AT326:AU326"/>
    <mergeCell ref="AV326:AW326"/>
    <mergeCell ref="AX326:AY326"/>
    <mergeCell ref="AZ326:BA326"/>
    <mergeCell ref="BB326:BC326"/>
    <mergeCell ref="BD326:BE326"/>
    <mergeCell ref="BF326:BG326"/>
    <mergeCell ref="BH326:BI326"/>
    <mergeCell ref="BJ326:BK326"/>
    <mergeCell ref="BL326:BM326"/>
    <mergeCell ref="BN326:BO326"/>
    <mergeCell ref="BP326:BQ326"/>
    <mergeCell ref="BR326:BS326"/>
    <mergeCell ref="BT326:BU326"/>
    <mergeCell ref="BV326:BW326"/>
    <mergeCell ref="BX326:BY326"/>
    <mergeCell ref="BZ326:CA326"/>
    <mergeCell ref="CB326:CC326"/>
    <mergeCell ref="CD326:CE326"/>
    <mergeCell ref="CF326:CG326"/>
    <mergeCell ref="CH326:CI326"/>
    <mergeCell ref="CJ326:CK326"/>
    <mergeCell ref="CL326:CM326"/>
    <mergeCell ref="CN326:CO326"/>
    <mergeCell ref="CP326:CQ326"/>
    <mergeCell ref="CR326:CS326"/>
    <mergeCell ref="CT326:CU326"/>
    <mergeCell ref="CV326:CW326"/>
    <mergeCell ref="CX326:CY326"/>
    <mergeCell ref="CZ326:DA326"/>
    <mergeCell ref="DB326:DC326"/>
    <mergeCell ref="DD326:DE326"/>
    <mergeCell ref="DF326:DG326"/>
    <mergeCell ref="DH326:DI326"/>
    <mergeCell ref="DJ326:DK326"/>
    <mergeCell ref="DL326:DM326"/>
    <mergeCell ref="DN326:DO326"/>
    <mergeCell ref="DP326:DQ326"/>
    <mergeCell ref="DR326:DS326"/>
    <mergeCell ref="DT326:DU326"/>
    <mergeCell ref="DV326:DW326"/>
    <mergeCell ref="DX326:DY326"/>
    <mergeCell ref="DZ326:EA326"/>
    <mergeCell ref="EB326:EC326"/>
    <mergeCell ref="ED326:EE326"/>
    <mergeCell ref="EF326:EG326"/>
    <mergeCell ref="EH326:EI326"/>
    <mergeCell ref="EJ326:EK326"/>
    <mergeCell ref="EL326:EM326"/>
    <mergeCell ref="EN326:EO326"/>
    <mergeCell ref="EP326:EQ326"/>
    <mergeCell ref="ER326:ES326"/>
    <mergeCell ref="ET326:EU326"/>
    <mergeCell ref="EV326:EW326"/>
    <mergeCell ref="EX326:EY326"/>
    <mergeCell ref="EZ326:FA326"/>
    <mergeCell ref="FB326:FC326"/>
    <mergeCell ref="FD326:FE326"/>
    <mergeCell ref="FF326:FG326"/>
    <mergeCell ref="FH326:FI326"/>
    <mergeCell ref="FJ326:FK326"/>
    <mergeCell ref="FL326:FM326"/>
    <mergeCell ref="FN326:FO326"/>
    <mergeCell ref="FP326:FQ326"/>
    <mergeCell ref="FR326:FS326"/>
    <mergeCell ref="FT326:FU326"/>
    <mergeCell ref="FV326:FW326"/>
    <mergeCell ref="FX326:FY326"/>
    <mergeCell ref="FZ326:GA326"/>
    <mergeCell ref="GB326:GC326"/>
    <mergeCell ref="GD326:GE326"/>
    <mergeCell ref="GF326:GG326"/>
    <mergeCell ref="GH326:GI326"/>
    <mergeCell ref="GJ326:GK326"/>
    <mergeCell ref="GL326:GM326"/>
    <mergeCell ref="GN326:GO326"/>
    <mergeCell ref="GP326:GQ326"/>
    <mergeCell ref="GR326:GS326"/>
    <mergeCell ref="GT326:GU326"/>
    <mergeCell ref="GV326:GW326"/>
    <mergeCell ref="GX326:GY326"/>
    <mergeCell ref="GZ326:HA326"/>
    <mergeCell ref="HB326:HC326"/>
    <mergeCell ref="HD326:HE326"/>
    <mergeCell ref="HF326:HG326"/>
    <mergeCell ref="HH326:HI326"/>
    <mergeCell ref="HJ326:HK326"/>
    <mergeCell ref="L327:M327"/>
    <mergeCell ref="N327:O327"/>
    <mergeCell ref="P327:Q327"/>
    <mergeCell ref="R327:S327"/>
    <mergeCell ref="T327:U327"/>
    <mergeCell ref="V327:W327"/>
    <mergeCell ref="X327:Y327"/>
    <mergeCell ref="Z327:AA327"/>
    <mergeCell ref="AB327:AC327"/>
    <mergeCell ref="AD327:AE327"/>
    <mergeCell ref="AF327:AG327"/>
    <mergeCell ref="AH327:AI327"/>
    <mergeCell ref="AJ327:AK327"/>
    <mergeCell ref="AL327:AM327"/>
    <mergeCell ref="AN327:AO327"/>
    <mergeCell ref="AP327:AQ327"/>
    <mergeCell ref="AR327:AS327"/>
    <mergeCell ref="AT327:AU327"/>
    <mergeCell ref="AV327:AW327"/>
    <mergeCell ref="AX327:AY327"/>
    <mergeCell ref="AZ327:BA327"/>
    <mergeCell ref="BB327:BC327"/>
    <mergeCell ref="BD327:BE327"/>
    <mergeCell ref="BF327:BG327"/>
    <mergeCell ref="BH327:BI327"/>
    <mergeCell ref="BJ327:BK327"/>
    <mergeCell ref="BL327:BM327"/>
    <mergeCell ref="BN327:BO327"/>
    <mergeCell ref="BP327:BQ327"/>
    <mergeCell ref="BR327:BS327"/>
    <mergeCell ref="BT327:BU327"/>
    <mergeCell ref="BV327:BW327"/>
    <mergeCell ref="BX327:BY327"/>
    <mergeCell ref="BZ327:CA327"/>
    <mergeCell ref="CB327:CC327"/>
    <mergeCell ref="CD327:CE327"/>
    <mergeCell ref="CF327:CG327"/>
    <mergeCell ref="CH327:CI327"/>
    <mergeCell ref="CJ327:CK327"/>
    <mergeCell ref="CL327:CM327"/>
    <mergeCell ref="CN327:CO327"/>
    <mergeCell ref="CP327:CQ327"/>
    <mergeCell ref="CR327:CS327"/>
    <mergeCell ref="CT327:CU327"/>
    <mergeCell ref="CV327:CW327"/>
    <mergeCell ref="CX327:CY327"/>
    <mergeCell ref="CZ327:DA327"/>
    <mergeCell ref="DB327:DC327"/>
    <mergeCell ref="DD327:DE327"/>
    <mergeCell ref="DF327:DG327"/>
    <mergeCell ref="DH327:DI327"/>
    <mergeCell ref="DJ327:DK327"/>
    <mergeCell ref="DL327:DM327"/>
    <mergeCell ref="DN327:DO327"/>
    <mergeCell ref="DP327:DQ327"/>
    <mergeCell ref="DR327:DS327"/>
    <mergeCell ref="DT327:DU327"/>
    <mergeCell ref="DV327:DW327"/>
    <mergeCell ref="DX327:DY327"/>
    <mergeCell ref="DZ327:EA327"/>
    <mergeCell ref="EB327:EC327"/>
    <mergeCell ref="ED327:EE327"/>
    <mergeCell ref="EF327:EG327"/>
    <mergeCell ref="EH327:EI327"/>
    <mergeCell ref="EJ327:EK327"/>
    <mergeCell ref="EL327:EM327"/>
    <mergeCell ref="EN327:EO327"/>
    <mergeCell ref="EP327:EQ327"/>
    <mergeCell ref="ER327:ES327"/>
    <mergeCell ref="ET327:EU327"/>
    <mergeCell ref="EV327:EW327"/>
    <mergeCell ref="EX327:EY327"/>
    <mergeCell ref="EZ327:FA327"/>
    <mergeCell ref="FB327:FC327"/>
    <mergeCell ref="FD327:FE327"/>
    <mergeCell ref="FF327:FG327"/>
    <mergeCell ref="FH327:FI327"/>
    <mergeCell ref="FJ327:FK327"/>
    <mergeCell ref="FL327:FM327"/>
    <mergeCell ref="FN327:FO327"/>
    <mergeCell ref="FP327:FQ327"/>
    <mergeCell ref="FR327:FS327"/>
    <mergeCell ref="FT327:FU327"/>
    <mergeCell ref="FV327:FW327"/>
    <mergeCell ref="FX327:FY327"/>
    <mergeCell ref="FZ327:GA327"/>
    <mergeCell ref="GB327:GC327"/>
    <mergeCell ref="GD327:GE327"/>
    <mergeCell ref="GF327:GG327"/>
    <mergeCell ref="GH327:GI327"/>
    <mergeCell ref="GJ327:GK327"/>
    <mergeCell ref="GL327:GM327"/>
    <mergeCell ref="GN327:GO327"/>
    <mergeCell ref="GP327:GQ327"/>
    <mergeCell ref="GR327:GS327"/>
    <mergeCell ref="GT327:GU327"/>
    <mergeCell ref="GV327:GW327"/>
    <mergeCell ref="GX327:GY327"/>
    <mergeCell ref="GZ327:HA327"/>
    <mergeCell ref="HB327:HC327"/>
    <mergeCell ref="HD327:HE327"/>
    <mergeCell ref="HF327:HG327"/>
    <mergeCell ref="HH327:HI327"/>
    <mergeCell ref="HJ327:HK327"/>
    <mergeCell ref="L328:M328"/>
    <mergeCell ref="N328:O328"/>
    <mergeCell ref="P328:Q328"/>
    <mergeCell ref="R328:S328"/>
    <mergeCell ref="T328:U328"/>
    <mergeCell ref="V328:W328"/>
    <mergeCell ref="X328:Y328"/>
    <mergeCell ref="Z328:AA328"/>
    <mergeCell ref="AB328:AC328"/>
    <mergeCell ref="AD328:AE328"/>
    <mergeCell ref="AF328:AG328"/>
    <mergeCell ref="AH328:AI328"/>
    <mergeCell ref="AJ328:AK328"/>
    <mergeCell ref="AL328:AM328"/>
    <mergeCell ref="AN328:AO328"/>
    <mergeCell ref="AP328:AQ328"/>
    <mergeCell ref="AR328:AS328"/>
    <mergeCell ref="AT328:AU328"/>
    <mergeCell ref="AV328:AW328"/>
    <mergeCell ref="AX328:AY328"/>
    <mergeCell ref="AZ328:BA328"/>
    <mergeCell ref="BB328:BC328"/>
    <mergeCell ref="BD328:BE328"/>
    <mergeCell ref="BF328:BG328"/>
    <mergeCell ref="BH328:BI328"/>
    <mergeCell ref="BJ328:BK328"/>
    <mergeCell ref="BL328:BM328"/>
    <mergeCell ref="BN328:BO328"/>
    <mergeCell ref="BP328:BQ328"/>
    <mergeCell ref="BR328:BS328"/>
    <mergeCell ref="BT328:BU328"/>
    <mergeCell ref="BV328:BW328"/>
    <mergeCell ref="BX328:BY328"/>
    <mergeCell ref="BZ328:CA328"/>
    <mergeCell ref="CB328:CC328"/>
    <mergeCell ref="CD328:CE328"/>
    <mergeCell ref="CF328:CG328"/>
    <mergeCell ref="CH328:CI328"/>
    <mergeCell ref="CJ328:CK328"/>
    <mergeCell ref="CL328:CM328"/>
    <mergeCell ref="CN328:CO328"/>
    <mergeCell ref="CP328:CQ328"/>
    <mergeCell ref="CR328:CS328"/>
    <mergeCell ref="CT328:CU328"/>
    <mergeCell ref="CV328:CW328"/>
    <mergeCell ref="CX328:CY328"/>
    <mergeCell ref="CZ328:DA328"/>
    <mergeCell ref="DB328:DC328"/>
    <mergeCell ref="DD328:DE328"/>
    <mergeCell ref="DF328:DG328"/>
    <mergeCell ref="DH328:DI328"/>
    <mergeCell ref="DJ328:DK328"/>
    <mergeCell ref="DL328:DM328"/>
    <mergeCell ref="DN328:DO328"/>
    <mergeCell ref="DP328:DQ328"/>
    <mergeCell ref="DR328:DS328"/>
    <mergeCell ref="DT328:DU328"/>
    <mergeCell ref="DV328:DW328"/>
    <mergeCell ref="DX328:DY328"/>
    <mergeCell ref="DZ328:EA328"/>
    <mergeCell ref="EB328:EC328"/>
    <mergeCell ref="ED328:EE328"/>
    <mergeCell ref="EF328:EG328"/>
    <mergeCell ref="EH328:EI328"/>
    <mergeCell ref="EJ328:EK328"/>
    <mergeCell ref="EL328:EM328"/>
    <mergeCell ref="EN328:EO328"/>
    <mergeCell ref="EP328:EQ328"/>
    <mergeCell ref="ER328:ES328"/>
    <mergeCell ref="ET328:EU328"/>
    <mergeCell ref="EV328:EW328"/>
    <mergeCell ref="EX328:EY328"/>
    <mergeCell ref="EZ328:FA328"/>
    <mergeCell ref="FB328:FC328"/>
    <mergeCell ref="FD328:FE328"/>
    <mergeCell ref="FF328:FG328"/>
    <mergeCell ref="FH328:FI328"/>
    <mergeCell ref="FJ328:FK328"/>
    <mergeCell ref="FL328:FM328"/>
    <mergeCell ref="FN328:FO328"/>
    <mergeCell ref="FP328:FQ328"/>
    <mergeCell ref="FR328:FS328"/>
    <mergeCell ref="FT328:FU328"/>
    <mergeCell ref="FV328:FW328"/>
    <mergeCell ref="FX328:FY328"/>
    <mergeCell ref="FZ328:GA328"/>
    <mergeCell ref="GB328:GC328"/>
    <mergeCell ref="GD328:GE328"/>
    <mergeCell ref="GF328:GG328"/>
    <mergeCell ref="GH328:GI328"/>
    <mergeCell ref="GJ328:GK328"/>
    <mergeCell ref="GL328:GM328"/>
    <mergeCell ref="GN328:GO328"/>
    <mergeCell ref="GP328:GQ328"/>
    <mergeCell ref="GR328:GS328"/>
    <mergeCell ref="GT328:GU328"/>
    <mergeCell ref="GV328:GW328"/>
    <mergeCell ref="GX328:GY328"/>
    <mergeCell ref="GZ328:HA328"/>
    <mergeCell ref="HB328:HC328"/>
    <mergeCell ref="HD328:HE328"/>
    <mergeCell ref="HF328:HG328"/>
    <mergeCell ref="HH328:HI328"/>
    <mergeCell ref="HJ328:HK328"/>
    <mergeCell ref="L329:M329"/>
    <mergeCell ref="N329:O329"/>
    <mergeCell ref="P329:Q329"/>
    <mergeCell ref="R329:S329"/>
    <mergeCell ref="T329:U329"/>
    <mergeCell ref="V329:W329"/>
    <mergeCell ref="X329:Y329"/>
    <mergeCell ref="Z329:AA329"/>
    <mergeCell ref="AB329:AC329"/>
    <mergeCell ref="AD329:AE329"/>
    <mergeCell ref="AF329:AG329"/>
    <mergeCell ref="AH329:AI329"/>
    <mergeCell ref="AJ329:AK329"/>
    <mergeCell ref="AL329:AM329"/>
    <mergeCell ref="AN329:AO329"/>
    <mergeCell ref="AP329:AQ329"/>
    <mergeCell ref="AR329:AS329"/>
    <mergeCell ref="AT329:AU329"/>
    <mergeCell ref="AV329:AW329"/>
    <mergeCell ref="AX329:AY329"/>
    <mergeCell ref="AZ329:BA329"/>
    <mergeCell ref="BB329:BC329"/>
    <mergeCell ref="BD329:BE329"/>
    <mergeCell ref="BF329:BG329"/>
    <mergeCell ref="BH329:BI329"/>
    <mergeCell ref="BJ329:BK329"/>
    <mergeCell ref="BL329:BM329"/>
    <mergeCell ref="BN329:BO329"/>
    <mergeCell ref="BP329:BQ329"/>
    <mergeCell ref="BR329:BS329"/>
    <mergeCell ref="BT329:BU329"/>
    <mergeCell ref="BV329:BW329"/>
    <mergeCell ref="BX329:BY329"/>
    <mergeCell ref="BZ329:CA329"/>
    <mergeCell ref="CB329:CC329"/>
    <mergeCell ref="CD329:CE329"/>
    <mergeCell ref="CF329:CG329"/>
    <mergeCell ref="CH329:CI329"/>
    <mergeCell ref="CJ329:CK329"/>
    <mergeCell ref="CL329:CM329"/>
    <mergeCell ref="CN329:CO329"/>
    <mergeCell ref="CP329:CQ329"/>
    <mergeCell ref="CR329:CS329"/>
    <mergeCell ref="CT329:CU329"/>
    <mergeCell ref="CV329:CW329"/>
    <mergeCell ref="CX329:CY329"/>
    <mergeCell ref="CZ329:DA329"/>
    <mergeCell ref="DB329:DC329"/>
    <mergeCell ref="DD329:DE329"/>
    <mergeCell ref="DF329:DG329"/>
    <mergeCell ref="DH329:DI329"/>
    <mergeCell ref="DJ329:DK329"/>
    <mergeCell ref="DL329:DM329"/>
    <mergeCell ref="DN329:DO329"/>
    <mergeCell ref="DP329:DQ329"/>
    <mergeCell ref="DR329:DS329"/>
    <mergeCell ref="DT329:DU329"/>
    <mergeCell ref="DV329:DW329"/>
    <mergeCell ref="DX329:DY329"/>
    <mergeCell ref="DZ329:EA329"/>
    <mergeCell ref="EB329:EC329"/>
    <mergeCell ref="ED329:EE329"/>
    <mergeCell ref="EF329:EG329"/>
    <mergeCell ref="EH329:EI329"/>
    <mergeCell ref="EJ329:EK329"/>
    <mergeCell ref="EL329:EM329"/>
    <mergeCell ref="EN329:EO329"/>
    <mergeCell ref="EP329:EQ329"/>
    <mergeCell ref="ER329:ES329"/>
    <mergeCell ref="ET329:EU329"/>
    <mergeCell ref="EV329:EW329"/>
    <mergeCell ref="EX329:EY329"/>
    <mergeCell ref="EZ329:FA329"/>
    <mergeCell ref="FB329:FC329"/>
    <mergeCell ref="FD329:FE329"/>
    <mergeCell ref="FF329:FG329"/>
    <mergeCell ref="FH329:FI329"/>
    <mergeCell ref="FJ329:FK329"/>
    <mergeCell ref="FL329:FM329"/>
    <mergeCell ref="FN329:FO329"/>
    <mergeCell ref="FP329:FQ329"/>
    <mergeCell ref="FR329:FS329"/>
    <mergeCell ref="FT329:FU329"/>
    <mergeCell ref="FV329:FW329"/>
    <mergeCell ref="FX329:FY329"/>
    <mergeCell ref="FZ329:GA329"/>
    <mergeCell ref="GB329:GC329"/>
    <mergeCell ref="GD329:GE329"/>
    <mergeCell ref="GF329:GG329"/>
    <mergeCell ref="GH329:GI329"/>
    <mergeCell ref="GJ329:GK329"/>
    <mergeCell ref="GL329:GM329"/>
    <mergeCell ref="GN329:GO329"/>
    <mergeCell ref="GP329:GQ329"/>
    <mergeCell ref="GR329:GS329"/>
    <mergeCell ref="GT329:GU329"/>
    <mergeCell ref="GV329:GW329"/>
    <mergeCell ref="GX329:GY329"/>
    <mergeCell ref="GZ329:HA329"/>
    <mergeCell ref="HB329:HC329"/>
    <mergeCell ref="HD329:HE329"/>
    <mergeCell ref="HF329:HG329"/>
    <mergeCell ref="HH329:HI329"/>
    <mergeCell ref="HJ329:HK329"/>
    <mergeCell ref="L330:M330"/>
    <mergeCell ref="N330:O330"/>
    <mergeCell ref="P330:Q330"/>
    <mergeCell ref="R330:S330"/>
    <mergeCell ref="T330:U330"/>
    <mergeCell ref="V330:W330"/>
    <mergeCell ref="X330:Y330"/>
    <mergeCell ref="Z330:AA330"/>
    <mergeCell ref="AB330:AC330"/>
    <mergeCell ref="AD330:AE330"/>
    <mergeCell ref="AF330:AG330"/>
    <mergeCell ref="AH330:AI330"/>
    <mergeCell ref="AJ330:AK330"/>
    <mergeCell ref="AL330:AM330"/>
    <mergeCell ref="AN330:AO330"/>
    <mergeCell ref="AP330:AQ330"/>
    <mergeCell ref="AR330:AS330"/>
    <mergeCell ref="AT330:AU330"/>
    <mergeCell ref="AV330:AW330"/>
    <mergeCell ref="AX330:AY330"/>
    <mergeCell ref="AZ330:BA330"/>
    <mergeCell ref="BB330:BC330"/>
    <mergeCell ref="BD330:BE330"/>
    <mergeCell ref="BF330:BG330"/>
    <mergeCell ref="BH330:BI330"/>
    <mergeCell ref="BJ330:BK330"/>
    <mergeCell ref="BL330:BM330"/>
    <mergeCell ref="BN330:BO330"/>
    <mergeCell ref="BP330:BQ330"/>
    <mergeCell ref="BR330:BS330"/>
    <mergeCell ref="BT330:BU330"/>
    <mergeCell ref="BV330:BW330"/>
    <mergeCell ref="BX330:BY330"/>
    <mergeCell ref="BZ330:CA330"/>
    <mergeCell ref="CB330:CC330"/>
    <mergeCell ref="CD330:CE330"/>
    <mergeCell ref="CF330:CG330"/>
    <mergeCell ref="CH330:CI330"/>
    <mergeCell ref="CJ330:CK330"/>
    <mergeCell ref="CL330:CM330"/>
    <mergeCell ref="CN330:CO330"/>
    <mergeCell ref="CP330:CQ330"/>
    <mergeCell ref="CR330:CS330"/>
    <mergeCell ref="CT330:CU330"/>
    <mergeCell ref="CV330:CW330"/>
    <mergeCell ref="CX330:CY330"/>
    <mergeCell ref="CZ330:DA330"/>
    <mergeCell ref="DB330:DC330"/>
    <mergeCell ref="DD330:DE330"/>
    <mergeCell ref="DF330:DG330"/>
    <mergeCell ref="DH330:DI330"/>
    <mergeCell ref="DJ330:DK330"/>
    <mergeCell ref="DL330:DM330"/>
    <mergeCell ref="DN330:DO330"/>
    <mergeCell ref="DP330:DQ330"/>
    <mergeCell ref="DR330:DS330"/>
    <mergeCell ref="DT330:DU330"/>
    <mergeCell ref="DV330:DW330"/>
    <mergeCell ref="DX330:DY330"/>
    <mergeCell ref="DZ330:EA330"/>
    <mergeCell ref="EB330:EC330"/>
    <mergeCell ref="ED330:EE330"/>
    <mergeCell ref="EF330:EG330"/>
    <mergeCell ref="EH330:EI330"/>
    <mergeCell ref="EJ330:EK330"/>
    <mergeCell ref="EL330:EM330"/>
    <mergeCell ref="EN330:EO330"/>
    <mergeCell ref="EP330:EQ330"/>
    <mergeCell ref="ER330:ES330"/>
    <mergeCell ref="ET330:EU330"/>
    <mergeCell ref="EV330:EW330"/>
    <mergeCell ref="EX330:EY330"/>
    <mergeCell ref="EZ330:FA330"/>
    <mergeCell ref="FB330:FC330"/>
    <mergeCell ref="FD330:FE330"/>
    <mergeCell ref="FF330:FG330"/>
    <mergeCell ref="FH330:FI330"/>
    <mergeCell ref="FJ330:FK330"/>
    <mergeCell ref="FL330:FM330"/>
    <mergeCell ref="FN330:FO330"/>
    <mergeCell ref="FP330:FQ330"/>
    <mergeCell ref="FR330:FS330"/>
    <mergeCell ref="FT330:FU330"/>
    <mergeCell ref="FV330:FW330"/>
    <mergeCell ref="FX330:FY330"/>
    <mergeCell ref="FZ330:GA330"/>
    <mergeCell ref="GB330:GC330"/>
    <mergeCell ref="GD330:GE330"/>
    <mergeCell ref="GF330:GG330"/>
    <mergeCell ref="GH330:GI330"/>
    <mergeCell ref="GJ330:GK330"/>
    <mergeCell ref="GL330:GM330"/>
    <mergeCell ref="GN330:GO330"/>
    <mergeCell ref="GP330:GQ330"/>
    <mergeCell ref="GR330:GS330"/>
    <mergeCell ref="GT330:GU330"/>
    <mergeCell ref="GV330:GW330"/>
    <mergeCell ref="GX330:GY330"/>
    <mergeCell ref="GZ330:HA330"/>
    <mergeCell ref="HB330:HC330"/>
    <mergeCell ref="HD330:HE330"/>
    <mergeCell ref="HF330:HG330"/>
    <mergeCell ref="HH330:HI330"/>
    <mergeCell ref="HJ330:HK330"/>
    <mergeCell ref="L331:M331"/>
    <mergeCell ref="N331:O331"/>
    <mergeCell ref="P331:Q331"/>
    <mergeCell ref="R331:S331"/>
    <mergeCell ref="T331:U331"/>
    <mergeCell ref="V331:W331"/>
    <mergeCell ref="X331:Y331"/>
    <mergeCell ref="Z331:AA331"/>
    <mergeCell ref="AB331:AC331"/>
    <mergeCell ref="AD331:AE331"/>
    <mergeCell ref="AF331:AG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BN331:BO331"/>
    <mergeCell ref="BP331:BQ331"/>
    <mergeCell ref="BR331:BS331"/>
    <mergeCell ref="BT331:BU331"/>
    <mergeCell ref="BV331:BW331"/>
    <mergeCell ref="BX331:BY331"/>
    <mergeCell ref="BZ331:CA331"/>
    <mergeCell ref="CB331:CC331"/>
    <mergeCell ref="CD331:CE331"/>
    <mergeCell ref="CF331:CG331"/>
    <mergeCell ref="CH331:CI331"/>
    <mergeCell ref="CJ331:CK331"/>
    <mergeCell ref="CL331:CM331"/>
    <mergeCell ref="CN331:CO331"/>
    <mergeCell ref="CP331:CQ331"/>
    <mergeCell ref="CR331:CS331"/>
    <mergeCell ref="CT331:CU331"/>
    <mergeCell ref="CV331:CW331"/>
    <mergeCell ref="CX331:CY331"/>
    <mergeCell ref="CZ331:DA331"/>
    <mergeCell ref="DB331:DC331"/>
    <mergeCell ref="DD331:DE331"/>
    <mergeCell ref="DF331:DG331"/>
    <mergeCell ref="DH331:DI331"/>
    <mergeCell ref="DJ331:DK331"/>
    <mergeCell ref="DL331:DM331"/>
    <mergeCell ref="DN331:DO331"/>
    <mergeCell ref="DP331:DQ331"/>
    <mergeCell ref="DR331:DS331"/>
    <mergeCell ref="DT331:DU331"/>
    <mergeCell ref="DV331:DW331"/>
    <mergeCell ref="DX331:DY331"/>
    <mergeCell ref="DZ331:EA331"/>
    <mergeCell ref="EB331:EC331"/>
    <mergeCell ref="ED331:EE331"/>
    <mergeCell ref="EF331:EG331"/>
    <mergeCell ref="EH331:EI331"/>
    <mergeCell ref="EJ331:EK331"/>
    <mergeCell ref="EL331:EM331"/>
    <mergeCell ref="EN331:EO331"/>
    <mergeCell ref="EP331:EQ331"/>
    <mergeCell ref="ER331:ES331"/>
    <mergeCell ref="ET331:EU331"/>
    <mergeCell ref="EV331:EW331"/>
    <mergeCell ref="EX331:EY331"/>
    <mergeCell ref="EZ331:FA331"/>
    <mergeCell ref="FB331:FC331"/>
    <mergeCell ref="FD331:FE331"/>
    <mergeCell ref="FF331:FG331"/>
    <mergeCell ref="FH331:FI331"/>
    <mergeCell ref="FJ331:FK331"/>
    <mergeCell ref="FL331:FM331"/>
    <mergeCell ref="FN331:FO331"/>
    <mergeCell ref="FP331:FQ331"/>
    <mergeCell ref="FR331:FS331"/>
    <mergeCell ref="FT331:FU331"/>
    <mergeCell ref="FV331:FW331"/>
    <mergeCell ref="FX331:FY331"/>
    <mergeCell ref="FZ331:GA331"/>
    <mergeCell ref="GB331:GC331"/>
    <mergeCell ref="GD331:GE331"/>
    <mergeCell ref="GF331:GG331"/>
    <mergeCell ref="GH331:GI331"/>
    <mergeCell ref="GJ331:GK331"/>
    <mergeCell ref="GL331:GM331"/>
    <mergeCell ref="GN331:GO331"/>
    <mergeCell ref="GP331:GQ331"/>
    <mergeCell ref="GR331:GS331"/>
    <mergeCell ref="GT331:GU331"/>
    <mergeCell ref="GV331:GW331"/>
    <mergeCell ref="GX331:GY331"/>
    <mergeCell ref="GZ331:HA331"/>
    <mergeCell ref="HB331:HC331"/>
    <mergeCell ref="HD331:HE331"/>
    <mergeCell ref="HF331:HG331"/>
    <mergeCell ref="HH331:HI331"/>
    <mergeCell ref="HJ331:HK331"/>
    <mergeCell ref="L332:M332"/>
    <mergeCell ref="N332:O332"/>
    <mergeCell ref="P332:Q332"/>
    <mergeCell ref="R332:S332"/>
    <mergeCell ref="T332:U332"/>
    <mergeCell ref="V332:W332"/>
    <mergeCell ref="X332:Y332"/>
    <mergeCell ref="Z332:AA332"/>
    <mergeCell ref="AB332:AC332"/>
    <mergeCell ref="AD332:AE332"/>
    <mergeCell ref="AF332:AG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BN332:BO332"/>
    <mergeCell ref="BP332:BQ332"/>
    <mergeCell ref="BR332:BS332"/>
    <mergeCell ref="BT332:BU332"/>
    <mergeCell ref="BV332:BW332"/>
    <mergeCell ref="BX332:BY332"/>
    <mergeCell ref="BZ332:CA332"/>
    <mergeCell ref="CB332:CC332"/>
    <mergeCell ref="CD332:CE332"/>
    <mergeCell ref="CF332:CG332"/>
    <mergeCell ref="CH332:CI332"/>
    <mergeCell ref="CJ332:CK332"/>
    <mergeCell ref="CL332:CM332"/>
    <mergeCell ref="CN332:CO332"/>
    <mergeCell ref="CP332:CQ332"/>
    <mergeCell ref="CR332:CS332"/>
    <mergeCell ref="CT332:CU332"/>
    <mergeCell ref="CV332:CW332"/>
    <mergeCell ref="CX332:CY332"/>
    <mergeCell ref="CZ332:DA332"/>
    <mergeCell ref="DB332:DC332"/>
    <mergeCell ref="DD332:DE332"/>
    <mergeCell ref="DF332:DG332"/>
    <mergeCell ref="DH332:DI332"/>
    <mergeCell ref="DJ332:DK332"/>
    <mergeCell ref="DL332:DM332"/>
    <mergeCell ref="DN332:DO332"/>
    <mergeCell ref="DP332:DQ332"/>
    <mergeCell ref="DR332:DS332"/>
    <mergeCell ref="DT332:DU332"/>
    <mergeCell ref="DV332:DW332"/>
    <mergeCell ref="DX332:DY332"/>
    <mergeCell ref="DZ332:EA332"/>
    <mergeCell ref="EB332:EC332"/>
    <mergeCell ref="ED332:EE332"/>
    <mergeCell ref="EF332:EG332"/>
    <mergeCell ref="EH332:EI332"/>
    <mergeCell ref="EJ332:EK332"/>
    <mergeCell ref="EL332:EM332"/>
    <mergeCell ref="EN332:EO332"/>
    <mergeCell ref="EP332:EQ332"/>
    <mergeCell ref="ER332:ES332"/>
    <mergeCell ref="ET332:EU332"/>
    <mergeCell ref="EV332:EW332"/>
    <mergeCell ref="EX332:EY332"/>
    <mergeCell ref="EZ332:FA332"/>
    <mergeCell ref="FB332:FC332"/>
    <mergeCell ref="FD332:FE332"/>
    <mergeCell ref="FF332:FG332"/>
    <mergeCell ref="FH332:FI332"/>
    <mergeCell ref="FJ332:FK332"/>
    <mergeCell ref="FL332:FM332"/>
    <mergeCell ref="FN332:FO332"/>
    <mergeCell ref="FP332:FQ332"/>
    <mergeCell ref="FR332:FS332"/>
    <mergeCell ref="FT332:FU332"/>
    <mergeCell ref="FV332:FW332"/>
    <mergeCell ref="FX332:FY332"/>
    <mergeCell ref="FZ332:GA332"/>
    <mergeCell ref="GB332:GC332"/>
    <mergeCell ref="GD332:GE332"/>
    <mergeCell ref="GF332:GG332"/>
    <mergeCell ref="GH332:GI332"/>
    <mergeCell ref="GJ332:GK332"/>
    <mergeCell ref="GL332:GM332"/>
    <mergeCell ref="GN332:GO332"/>
    <mergeCell ref="GP332:GQ332"/>
    <mergeCell ref="GR332:GS332"/>
    <mergeCell ref="GT332:GU332"/>
    <mergeCell ref="GV332:GW332"/>
    <mergeCell ref="GX332:GY332"/>
    <mergeCell ref="GZ332:HA332"/>
    <mergeCell ref="HB332:HC332"/>
    <mergeCell ref="HD332:HE332"/>
    <mergeCell ref="HF332:HG332"/>
    <mergeCell ref="HH332:HI332"/>
    <mergeCell ref="HJ332:HK332"/>
    <mergeCell ref="L333:M333"/>
    <mergeCell ref="N333:O333"/>
    <mergeCell ref="P333:Q333"/>
    <mergeCell ref="R333:S333"/>
    <mergeCell ref="T333:U333"/>
    <mergeCell ref="V333:W333"/>
    <mergeCell ref="X333:Y333"/>
    <mergeCell ref="Z333:AA333"/>
    <mergeCell ref="AB333:AC333"/>
    <mergeCell ref="AD333:AE333"/>
    <mergeCell ref="AF333:AG333"/>
    <mergeCell ref="AH333:AI333"/>
    <mergeCell ref="AJ333:AK333"/>
    <mergeCell ref="AL333:AM333"/>
    <mergeCell ref="AN333:AO333"/>
    <mergeCell ref="AP333:AQ333"/>
    <mergeCell ref="AR333:AS333"/>
    <mergeCell ref="CD333:CE333"/>
    <mergeCell ref="CF333:CG333"/>
    <mergeCell ref="CH333:CI333"/>
    <mergeCell ref="CJ333:CK333"/>
    <mergeCell ref="CL333:CM333"/>
    <mergeCell ref="CN333:CO333"/>
    <mergeCell ref="CP333:CQ333"/>
    <mergeCell ref="CR333:CS333"/>
    <mergeCell ref="A334:A341"/>
    <mergeCell ref="B334:B341"/>
    <mergeCell ref="C334:C341"/>
    <mergeCell ref="D334:D341"/>
    <mergeCell ref="E334:E341"/>
    <mergeCell ref="F334:F341"/>
    <mergeCell ref="G334:G341"/>
    <mergeCell ref="I334:I341"/>
    <mergeCell ref="J334:J341"/>
    <mergeCell ref="L334:M334"/>
    <mergeCell ref="N334:O334"/>
    <mergeCell ref="P334:Q334"/>
    <mergeCell ref="R334:S334"/>
    <mergeCell ref="T334:U334"/>
    <mergeCell ref="V334:W334"/>
    <mergeCell ref="X334:Y334"/>
    <mergeCell ref="Z334:AA334"/>
    <mergeCell ref="AB334:AC334"/>
    <mergeCell ref="AD334:AE334"/>
    <mergeCell ref="AF334:AG334"/>
    <mergeCell ref="AH334:AI334"/>
    <mergeCell ref="AJ334:AK334"/>
    <mergeCell ref="AL334:AM334"/>
    <mergeCell ref="AN334:AO334"/>
    <mergeCell ref="AP334:AQ334"/>
    <mergeCell ref="AR334:AS334"/>
    <mergeCell ref="AT334:AU334"/>
    <mergeCell ref="AV334:AW334"/>
    <mergeCell ref="AX334:AY334"/>
    <mergeCell ref="AZ334:BA334"/>
    <mergeCell ref="BB334:BC334"/>
    <mergeCell ref="BD334:BE334"/>
    <mergeCell ref="BF334:BG334"/>
    <mergeCell ref="BH334:BI334"/>
    <mergeCell ref="BJ334:BK334"/>
    <mergeCell ref="BL334:BM334"/>
    <mergeCell ref="BN334:BO334"/>
    <mergeCell ref="BP334:BQ334"/>
    <mergeCell ref="BR334:BS334"/>
    <mergeCell ref="BT334:BU334"/>
    <mergeCell ref="BV334:BW334"/>
    <mergeCell ref="BX334:BY334"/>
    <mergeCell ref="BZ334:CA334"/>
    <mergeCell ref="CB334:CC334"/>
    <mergeCell ref="CD334:CE334"/>
    <mergeCell ref="CF334:CG334"/>
    <mergeCell ref="CH334:CI334"/>
    <mergeCell ref="CJ334:CK334"/>
    <mergeCell ref="CL334:CM334"/>
    <mergeCell ref="CN334:CO334"/>
    <mergeCell ref="CP334:CQ334"/>
    <mergeCell ref="CR334:CS334"/>
    <mergeCell ref="CT334:CU334"/>
    <mergeCell ref="CV334:CW334"/>
    <mergeCell ref="CX334:CY334"/>
    <mergeCell ref="CZ334:DA334"/>
    <mergeCell ref="DB334:DC334"/>
    <mergeCell ref="DD334:DE334"/>
    <mergeCell ref="DF334:DG334"/>
    <mergeCell ref="DH334:DI334"/>
    <mergeCell ref="DJ334:DK334"/>
    <mergeCell ref="DL334:DM334"/>
    <mergeCell ref="DN334:DO334"/>
    <mergeCell ref="DP334:DQ334"/>
    <mergeCell ref="DR334:DS334"/>
    <mergeCell ref="DT334:DU334"/>
    <mergeCell ref="DV334:DW334"/>
    <mergeCell ref="DX334:DY334"/>
    <mergeCell ref="DZ334:EA334"/>
    <mergeCell ref="EB334:EC334"/>
    <mergeCell ref="ED334:EE334"/>
    <mergeCell ref="EF334:EG334"/>
    <mergeCell ref="EH334:EI334"/>
    <mergeCell ref="EJ334:EK334"/>
    <mergeCell ref="EL334:EM334"/>
    <mergeCell ref="EN334:EO334"/>
    <mergeCell ref="EP334:EQ334"/>
    <mergeCell ref="ER334:ES334"/>
    <mergeCell ref="ET334:EU334"/>
    <mergeCell ref="EV334:EW334"/>
    <mergeCell ref="EX334:EY334"/>
    <mergeCell ref="EZ334:FA334"/>
    <mergeCell ref="FB334:FC334"/>
    <mergeCell ref="FD334:FE334"/>
    <mergeCell ref="FF334:FG334"/>
    <mergeCell ref="FH334:FI334"/>
    <mergeCell ref="FJ334:FK334"/>
    <mergeCell ref="FL334:FM334"/>
    <mergeCell ref="FN334:FO334"/>
    <mergeCell ref="FP334:FQ334"/>
    <mergeCell ref="FR334:FS334"/>
    <mergeCell ref="FT334:FU334"/>
    <mergeCell ref="FV334:FW334"/>
    <mergeCell ref="FX334:FY334"/>
    <mergeCell ref="FZ334:GA334"/>
    <mergeCell ref="GB334:GC334"/>
    <mergeCell ref="GD334:GE334"/>
    <mergeCell ref="GF334:GG334"/>
    <mergeCell ref="GH334:GI334"/>
    <mergeCell ref="GJ334:GK334"/>
    <mergeCell ref="GL334:GM334"/>
    <mergeCell ref="GN334:GO334"/>
    <mergeCell ref="GP334:GQ334"/>
    <mergeCell ref="GR334:GS334"/>
    <mergeCell ref="GT334:GU334"/>
    <mergeCell ref="GV334:GW334"/>
    <mergeCell ref="GX334:GY334"/>
    <mergeCell ref="GZ334:HA334"/>
    <mergeCell ref="HB334:HC334"/>
    <mergeCell ref="HD334:HE334"/>
    <mergeCell ref="HF334:HG334"/>
    <mergeCell ref="HH334:HI334"/>
    <mergeCell ref="HJ334:HK334"/>
    <mergeCell ref="L335:M335"/>
    <mergeCell ref="N335:O335"/>
    <mergeCell ref="P335:Q335"/>
    <mergeCell ref="R335:S335"/>
    <mergeCell ref="T335:U335"/>
    <mergeCell ref="V335:W335"/>
    <mergeCell ref="X335:Y335"/>
    <mergeCell ref="Z335:AA335"/>
    <mergeCell ref="AB335:AC335"/>
    <mergeCell ref="AD335:AE335"/>
    <mergeCell ref="AF335:AG335"/>
    <mergeCell ref="AH335:AI335"/>
    <mergeCell ref="AJ335:AK335"/>
    <mergeCell ref="AL335:AM335"/>
    <mergeCell ref="AN335:AO335"/>
    <mergeCell ref="AP335:AQ335"/>
    <mergeCell ref="AR335:AS335"/>
    <mergeCell ref="AT335:AU335"/>
    <mergeCell ref="AV335:AW335"/>
    <mergeCell ref="AX335:AY335"/>
    <mergeCell ref="AZ335:BA335"/>
    <mergeCell ref="BB335:BC335"/>
    <mergeCell ref="BD335:BE335"/>
    <mergeCell ref="BF335:BG335"/>
    <mergeCell ref="BH335:BI335"/>
    <mergeCell ref="BJ335:BK335"/>
    <mergeCell ref="BL335:BM335"/>
    <mergeCell ref="BN335:BO335"/>
    <mergeCell ref="BP335:BQ335"/>
    <mergeCell ref="BR335:BS335"/>
    <mergeCell ref="BT335:BU335"/>
    <mergeCell ref="BV335:BW335"/>
    <mergeCell ref="BX335:BY335"/>
    <mergeCell ref="BZ335:CA335"/>
    <mergeCell ref="CB335:CC335"/>
    <mergeCell ref="CD335:CE335"/>
    <mergeCell ref="CF335:CG335"/>
    <mergeCell ref="CH335:CI335"/>
    <mergeCell ref="CJ335:CK335"/>
    <mergeCell ref="CL335:CM335"/>
    <mergeCell ref="CN335:CO335"/>
    <mergeCell ref="CP335:CQ335"/>
    <mergeCell ref="CR335:CS335"/>
    <mergeCell ref="CT335:CU335"/>
    <mergeCell ref="CV335:CW335"/>
    <mergeCell ref="CX335:CY335"/>
    <mergeCell ref="CZ335:DA335"/>
    <mergeCell ref="DB335:DC335"/>
    <mergeCell ref="DD335:DE335"/>
    <mergeCell ref="DF335:DG335"/>
    <mergeCell ref="DH335:DI335"/>
    <mergeCell ref="DJ335:DK335"/>
    <mergeCell ref="DL335:DM335"/>
    <mergeCell ref="DN335:DO335"/>
    <mergeCell ref="DP335:DQ335"/>
    <mergeCell ref="DR335:DS335"/>
    <mergeCell ref="DT335:DU335"/>
    <mergeCell ref="DV335:DW335"/>
    <mergeCell ref="DX335:DY335"/>
    <mergeCell ref="DZ335:EA335"/>
    <mergeCell ref="EB335:EC335"/>
    <mergeCell ref="ED335:EE335"/>
    <mergeCell ref="EF335:EG335"/>
    <mergeCell ref="EH335:EI335"/>
    <mergeCell ref="EJ335:EK335"/>
    <mergeCell ref="EL335:EM335"/>
    <mergeCell ref="EN335:EO335"/>
    <mergeCell ref="EP335:EQ335"/>
    <mergeCell ref="ER335:ES335"/>
    <mergeCell ref="ET335:EU335"/>
    <mergeCell ref="EV335:EW335"/>
    <mergeCell ref="EX335:EY335"/>
    <mergeCell ref="EZ335:FA335"/>
    <mergeCell ref="FB335:FC335"/>
    <mergeCell ref="FD335:FE335"/>
    <mergeCell ref="FF335:FG335"/>
    <mergeCell ref="FH335:FI335"/>
    <mergeCell ref="FJ335:FK335"/>
    <mergeCell ref="FL335:FM335"/>
    <mergeCell ref="FN335:FO335"/>
    <mergeCell ref="FP335:FQ335"/>
    <mergeCell ref="FR335:FS335"/>
    <mergeCell ref="FT335:FU335"/>
    <mergeCell ref="FV335:FW335"/>
    <mergeCell ref="FX335:FY335"/>
    <mergeCell ref="FZ335:GA335"/>
    <mergeCell ref="GB335:GC335"/>
    <mergeCell ref="GD335:GE335"/>
    <mergeCell ref="GF335:GG335"/>
    <mergeCell ref="GH335:GI335"/>
    <mergeCell ref="GJ335:GK335"/>
    <mergeCell ref="GL335:GM335"/>
    <mergeCell ref="GN335:GO335"/>
    <mergeCell ref="GP335:GQ335"/>
    <mergeCell ref="GR335:GS335"/>
    <mergeCell ref="GT335:GU335"/>
    <mergeCell ref="GV335:GW335"/>
    <mergeCell ref="GX335:GY335"/>
    <mergeCell ref="GZ335:HA335"/>
    <mergeCell ref="HB335:HC335"/>
    <mergeCell ref="HD335:HE335"/>
    <mergeCell ref="HF335:HG335"/>
    <mergeCell ref="HH335:HI335"/>
    <mergeCell ref="HJ335:HK335"/>
    <mergeCell ref="L336:M336"/>
    <mergeCell ref="N336:O336"/>
    <mergeCell ref="P336:Q336"/>
    <mergeCell ref="R336:S336"/>
    <mergeCell ref="T336:U336"/>
    <mergeCell ref="V336:W336"/>
    <mergeCell ref="X336:Y336"/>
    <mergeCell ref="Z336:AA336"/>
    <mergeCell ref="AB336:AC336"/>
    <mergeCell ref="AD336:AE336"/>
    <mergeCell ref="AF336:AG336"/>
    <mergeCell ref="AH336:AI336"/>
    <mergeCell ref="AJ336:AK336"/>
    <mergeCell ref="AL336:AM336"/>
    <mergeCell ref="AN336:AO336"/>
    <mergeCell ref="AP336:AQ336"/>
    <mergeCell ref="AR336:AS336"/>
    <mergeCell ref="AT336:AU336"/>
    <mergeCell ref="AV336:AW336"/>
    <mergeCell ref="AX336:AY336"/>
    <mergeCell ref="AZ336:BA336"/>
    <mergeCell ref="BB336:BC336"/>
    <mergeCell ref="BD336:BE336"/>
    <mergeCell ref="BF336:BG336"/>
    <mergeCell ref="BH336:BI336"/>
    <mergeCell ref="BJ336:BK336"/>
    <mergeCell ref="BL336:BM336"/>
    <mergeCell ref="BN336:BO336"/>
    <mergeCell ref="BP336:BQ336"/>
    <mergeCell ref="BR336:BS336"/>
    <mergeCell ref="BT336:BU336"/>
    <mergeCell ref="BV336:BW336"/>
    <mergeCell ref="BX336:BY336"/>
    <mergeCell ref="BZ336:CA336"/>
    <mergeCell ref="CB336:CC336"/>
    <mergeCell ref="CD336:CE336"/>
    <mergeCell ref="CF336:CG336"/>
    <mergeCell ref="CH336:CI336"/>
    <mergeCell ref="CJ336:CK336"/>
    <mergeCell ref="CL336:CM336"/>
    <mergeCell ref="CN336:CO336"/>
    <mergeCell ref="CP336:CQ336"/>
    <mergeCell ref="CR336:CS336"/>
    <mergeCell ref="CT336:CU336"/>
    <mergeCell ref="CV336:CW336"/>
    <mergeCell ref="CX336:CY336"/>
    <mergeCell ref="CZ336:DA336"/>
    <mergeCell ref="DB336:DC336"/>
    <mergeCell ref="DD336:DE336"/>
    <mergeCell ref="DF336:DG336"/>
    <mergeCell ref="DH336:DI336"/>
    <mergeCell ref="DJ336:DK336"/>
    <mergeCell ref="DL336:DM336"/>
    <mergeCell ref="DN336:DO336"/>
    <mergeCell ref="DP336:DQ336"/>
    <mergeCell ref="DR336:DS336"/>
    <mergeCell ref="DT336:DU336"/>
    <mergeCell ref="DV336:DW336"/>
    <mergeCell ref="DX336:DY336"/>
    <mergeCell ref="DZ336:EA336"/>
    <mergeCell ref="EB336:EC336"/>
    <mergeCell ref="ED336:EE336"/>
    <mergeCell ref="EF336:EG336"/>
    <mergeCell ref="EH336:EI336"/>
    <mergeCell ref="EJ336:EK336"/>
    <mergeCell ref="EL336:EM336"/>
    <mergeCell ref="EN336:EO336"/>
    <mergeCell ref="EP336:EQ336"/>
    <mergeCell ref="ER336:ES336"/>
    <mergeCell ref="ET336:EU336"/>
    <mergeCell ref="EV336:EW336"/>
    <mergeCell ref="EX336:EY336"/>
    <mergeCell ref="EZ336:FA336"/>
    <mergeCell ref="FB336:FC336"/>
    <mergeCell ref="FD336:FE336"/>
    <mergeCell ref="FF336:FG336"/>
    <mergeCell ref="FH336:FI336"/>
    <mergeCell ref="FJ336:FK336"/>
    <mergeCell ref="FL336:FM336"/>
    <mergeCell ref="FN336:FO336"/>
    <mergeCell ref="FP336:FQ336"/>
    <mergeCell ref="FR336:FS336"/>
    <mergeCell ref="FT336:FU336"/>
    <mergeCell ref="FV336:FW336"/>
    <mergeCell ref="FX336:FY336"/>
    <mergeCell ref="FZ336:GA336"/>
    <mergeCell ref="GB336:GC336"/>
    <mergeCell ref="GD336:GE336"/>
    <mergeCell ref="GF336:GG336"/>
    <mergeCell ref="GH336:GI336"/>
    <mergeCell ref="GJ336:GK336"/>
    <mergeCell ref="GL336:GM336"/>
    <mergeCell ref="GN336:GO336"/>
    <mergeCell ref="GP336:GQ336"/>
    <mergeCell ref="GR336:GS336"/>
    <mergeCell ref="GT336:GU336"/>
    <mergeCell ref="GV336:GW336"/>
    <mergeCell ref="GX336:GY336"/>
    <mergeCell ref="GZ336:HA336"/>
    <mergeCell ref="HB336:HC336"/>
    <mergeCell ref="HD336:HE336"/>
    <mergeCell ref="HF336:HG336"/>
    <mergeCell ref="HH336:HI336"/>
    <mergeCell ref="HJ336:HK336"/>
    <mergeCell ref="L337:M337"/>
    <mergeCell ref="N337:O337"/>
    <mergeCell ref="P337:Q337"/>
    <mergeCell ref="R337:S337"/>
    <mergeCell ref="T337:U337"/>
    <mergeCell ref="V337:W337"/>
    <mergeCell ref="X337:Y337"/>
    <mergeCell ref="Z337:AA337"/>
    <mergeCell ref="AB337:AC337"/>
    <mergeCell ref="AD337:AE337"/>
    <mergeCell ref="AF337:AG337"/>
    <mergeCell ref="AH337:AI337"/>
    <mergeCell ref="AJ337:AK337"/>
    <mergeCell ref="AL337:AM337"/>
    <mergeCell ref="AN337:AO337"/>
    <mergeCell ref="AP337:AQ337"/>
    <mergeCell ref="AR337:AS337"/>
    <mergeCell ref="AT337:AU337"/>
    <mergeCell ref="AV337:AW337"/>
    <mergeCell ref="AX337:AY337"/>
    <mergeCell ref="AZ337:BA337"/>
    <mergeCell ref="BB337:BC337"/>
    <mergeCell ref="BD337:BE337"/>
    <mergeCell ref="BF337:BG337"/>
    <mergeCell ref="BH337:BI337"/>
    <mergeCell ref="BJ337:BK337"/>
    <mergeCell ref="BL337:BM337"/>
    <mergeCell ref="BN337:BO337"/>
    <mergeCell ref="BP337:BQ337"/>
    <mergeCell ref="BR337:BS337"/>
    <mergeCell ref="BT337:BU337"/>
    <mergeCell ref="BV337:BW337"/>
    <mergeCell ref="BX337:BY337"/>
    <mergeCell ref="BZ337:CA337"/>
    <mergeCell ref="CB337:CC337"/>
    <mergeCell ref="CD337:CE337"/>
    <mergeCell ref="CF337:CG337"/>
    <mergeCell ref="CH337:CI337"/>
    <mergeCell ref="CJ337:CK337"/>
    <mergeCell ref="CL337:CM337"/>
    <mergeCell ref="CN337:CO337"/>
    <mergeCell ref="CP337:CQ337"/>
    <mergeCell ref="CR337:CS337"/>
    <mergeCell ref="CT337:CU337"/>
    <mergeCell ref="CV337:CW337"/>
    <mergeCell ref="CX337:CY337"/>
    <mergeCell ref="CZ337:DA337"/>
    <mergeCell ref="DB337:DC337"/>
    <mergeCell ref="DD337:DE337"/>
    <mergeCell ref="DF337:DG337"/>
    <mergeCell ref="DH337:DI337"/>
    <mergeCell ref="DJ337:DK337"/>
    <mergeCell ref="DL337:DM337"/>
    <mergeCell ref="DN337:DO337"/>
    <mergeCell ref="DP337:DQ337"/>
    <mergeCell ref="DR337:DS337"/>
    <mergeCell ref="DT337:DU337"/>
    <mergeCell ref="DV337:DW337"/>
    <mergeCell ref="DX337:DY337"/>
    <mergeCell ref="DZ337:EA337"/>
    <mergeCell ref="EB337:EC337"/>
    <mergeCell ref="ED337:EE337"/>
    <mergeCell ref="EF337:EG337"/>
    <mergeCell ref="EH337:EI337"/>
    <mergeCell ref="EJ337:EK337"/>
    <mergeCell ref="EL337:EM337"/>
    <mergeCell ref="EN337:EO337"/>
    <mergeCell ref="EP337:EQ337"/>
    <mergeCell ref="ER337:ES337"/>
    <mergeCell ref="ET337:EU337"/>
    <mergeCell ref="EV337:EW337"/>
    <mergeCell ref="EX337:EY337"/>
    <mergeCell ref="EZ337:FA337"/>
    <mergeCell ref="FB337:FC337"/>
    <mergeCell ref="FD337:FE337"/>
    <mergeCell ref="FF337:FG337"/>
    <mergeCell ref="FH337:FI337"/>
    <mergeCell ref="FJ337:FK337"/>
    <mergeCell ref="FL337:FM337"/>
    <mergeCell ref="FN337:FO337"/>
    <mergeCell ref="FP337:FQ337"/>
    <mergeCell ref="FR337:FS337"/>
    <mergeCell ref="FT337:FU337"/>
    <mergeCell ref="FV337:FW337"/>
    <mergeCell ref="FX337:FY337"/>
    <mergeCell ref="FZ337:GA337"/>
    <mergeCell ref="GB337:GC337"/>
    <mergeCell ref="GD337:GE337"/>
    <mergeCell ref="GF337:GG337"/>
    <mergeCell ref="GH337:GI337"/>
    <mergeCell ref="GJ337:GK337"/>
    <mergeCell ref="GL337:GM337"/>
    <mergeCell ref="GN337:GO337"/>
    <mergeCell ref="GP337:GQ337"/>
    <mergeCell ref="GR337:GS337"/>
    <mergeCell ref="GT337:GU337"/>
    <mergeCell ref="GV337:GW337"/>
    <mergeCell ref="GX337:GY337"/>
    <mergeCell ref="GZ337:HA337"/>
    <mergeCell ref="HB337:HC337"/>
    <mergeCell ref="HD337:HE337"/>
    <mergeCell ref="HF337:HG337"/>
    <mergeCell ref="HH337:HI337"/>
    <mergeCell ref="HJ337:HK337"/>
    <mergeCell ref="L338:M338"/>
    <mergeCell ref="N338:O338"/>
    <mergeCell ref="P338:Q338"/>
    <mergeCell ref="R338:S338"/>
    <mergeCell ref="T338:U338"/>
    <mergeCell ref="V338:W338"/>
    <mergeCell ref="X338:Y338"/>
    <mergeCell ref="Z338:AA338"/>
    <mergeCell ref="AB338:AC338"/>
    <mergeCell ref="AD338:AE338"/>
    <mergeCell ref="AF338:AG338"/>
    <mergeCell ref="AH338:AI338"/>
    <mergeCell ref="AJ338:AK338"/>
    <mergeCell ref="AL338:AM338"/>
    <mergeCell ref="AN338:AO338"/>
    <mergeCell ref="AP338:AQ338"/>
    <mergeCell ref="AR338:AS338"/>
    <mergeCell ref="AT338:AU338"/>
    <mergeCell ref="AV338:AW338"/>
    <mergeCell ref="AX338:AY338"/>
    <mergeCell ref="AZ338:BA338"/>
    <mergeCell ref="BB338:BC338"/>
    <mergeCell ref="BD338:BE338"/>
    <mergeCell ref="BF338:BG338"/>
    <mergeCell ref="BH338:BI338"/>
    <mergeCell ref="BJ338:BK338"/>
    <mergeCell ref="BL338:BM338"/>
    <mergeCell ref="BN338:BO338"/>
    <mergeCell ref="BP338:BQ338"/>
    <mergeCell ref="BR338:BS338"/>
    <mergeCell ref="BT338:BU338"/>
    <mergeCell ref="BV338:BW338"/>
    <mergeCell ref="BX338:BY338"/>
    <mergeCell ref="BZ338:CA338"/>
    <mergeCell ref="CB338:CC338"/>
    <mergeCell ref="CD338:CE338"/>
    <mergeCell ref="CF338:CG338"/>
    <mergeCell ref="CH338:CI338"/>
    <mergeCell ref="CJ338:CK338"/>
    <mergeCell ref="CL338:CM338"/>
    <mergeCell ref="CN338:CO338"/>
    <mergeCell ref="CP338:CQ338"/>
    <mergeCell ref="CR338:CS338"/>
    <mergeCell ref="CT338:CU338"/>
    <mergeCell ref="CV338:CW338"/>
    <mergeCell ref="CX338:CY338"/>
    <mergeCell ref="CZ338:DA338"/>
    <mergeCell ref="DB338:DC338"/>
    <mergeCell ref="DD338:DE338"/>
    <mergeCell ref="DF338:DG338"/>
    <mergeCell ref="DH338:DI338"/>
    <mergeCell ref="DJ338:DK338"/>
    <mergeCell ref="DL338:DM338"/>
    <mergeCell ref="DN338:DO338"/>
    <mergeCell ref="DP338:DQ338"/>
    <mergeCell ref="DR338:DS338"/>
    <mergeCell ref="DT338:DU338"/>
    <mergeCell ref="DV338:DW338"/>
    <mergeCell ref="DX338:DY338"/>
    <mergeCell ref="DZ338:EA338"/>
    <mergeCell ref="EB338:EC338"/>
    <mergeCell ref="ED338:EE338"/>
    <mergeCell ref="EF338:EG338"/>
    <mergeCell ref="EH338:EI338"/>
    <mergeCell ref="EJ338:EK338"/>
    <mergeCell ref="EL338:EM338"/>
    <mergeCell ref="EN338:EO338"/>
    <mergeCell ref="EP338:EQ338"/>
    <mergeCell ref="ER338:ES338"/>
    <mergeCell ref="ET338:EU338"/>
    <mergeCell ref="EV338:EW338"/>
    <mergeCell ref="EX338:EY338"/>
    <mergeCell ref="EZ338:FA338"/>
    <mergeCell ref="FB338:FC338"/>
    <mergeCell ref="FD338:FE338"/>
    <mergeCell ref="FF338:FG338"/>
    <mergeCell ref="FH338:FI338"/>
    <mergeCell ref="FJ338:FK338"/>
    <mergeCell ref="FL338:FM338"/>
    <mergeCell ref="FN338:FO338"/>
    <mergeCell ref="FP338:FQ338"/>
    <mergeCell ref="FR338:FS338"/>
    <mergeCell ref="FT338:FU338"/>
    <mergeCell ref="FV338:FW338"/>
    <mergeCell ref="FX338:FY338"/>
    <mergeCell ref="FZ338:GA338"/>
    <mergeCell ref="GB338:GC338"/>
    <mergeCell ref="GD338:GE338"/>
    <mergeCell ref="GF338:GG338"/>
    <mergeCell ref="GH338:GI338"/>
    <mergeCell ref="GJ338:GK338"/>
    <mergeCell ref="GL338:GM338"/>
    <mergeCell ref="GN338:GO338"/>
    <mergeCell ref="GP338:GQ338"/>
    <mergeCell ref="GR338:GS338"/>
    <mergeCell ref="GT338:GU338"/>
    <mergeCell ref="GV338:GW338"/>
    <mergeCell ref="GX338:GY338"/>
    <mergeCell ref="GZ338:HA338"/>
    <mergeCell ref="HB338:HC338"/>
    <mergeCell ref="HD338:HE338"/>
    <mergeCell ref="HF338:HG338"/>
    <mergeCell ref="HH338:HI338"/>
    <mergeCell ref="HJ338:HK338"/>
    <mergeCell ref="L339:M339"/>
    <mergeCell ref="N339:O339"/>
    <mergeCell ref="P339:Q339"/>
    <mergeCell ref="R339:S339"/>
    <mergeCell ref="T339:U339"/>
    <mergeCell ref="V339:W339"/>
    <mergeCell ref="X339:Y339"/>
    <mergeCell ref="Z339:AA339"/>
    <mergeCell ref="AB339:AC339"/>
    <mergeCell ref="AD339:AE339"/>
    <mergeCell ref="AF339:AG339"/>
    <mergeCell ref="AH339:AI339"/>
    <mergeCell ref="AJ339:AK339"/>
    <mergeCell ref="AL339:AM339"/>
    <mergeCell ref="AN339:AO339"/>
    <mergeCell ref="AP339:AQ339"/>
    <mergeCell ref="AR339:AS339"/>
    <mergeCell ref="AT339:AU339"/>
    <mergeCell ref="AV339:AW339"/>
    <mergeCell ref="AX339:AY339"/>
    <mergeCell ref="AZ339:BA339"/>
    <mergeCell ref="BB339:BC339"/>
    <mergeCell ref="BD339:BE339"/>
    <mergeCell ref="BF339:BG339"/>
    <mergeCell ref="BH339:BI339"/>
    <mergeCell ref="BJ339:BK339"/>
    <mergeCell ref="BL339:BM339"/>
    <mergeCell ref="BN339:BO339"/>
    <mergeCell ref="BP339:BQ339"/>
    <mergeCell ref="BR339:BS339"/>
    <mergeCell ref="BT339:BU339"/>
    <mergeCell ref="BV339:BW339"/>
    <mergeCell ref="BX339:BY339"/>
    <mergeCell ref="BZ339:CA339"/>
    <mergeCell ref="CB339:CC339"/>
    <mergeCell ref="CD339:CE339"/>
    <mergeCell ref="CF339:CG339"/>
    <mergeCell ref="CH339:CI339"/>
    <mergeCell ref="CJ339:CK339"/>
    <mergeCell ref="CL339:CM339"/>
    <mergeCell ref="CN339:CO339"/>
    <mergeCell ref="CP339:CQ339"/>
    <mergeCell ref="CR339:CS339"/>
    <mergeCell ref="CT339:CU339"/>
    <mergeCell ref="CV339:CW339"/>
    <mergeCell ref="CX339:CY339"/>
    <mergeCell ref="CZ339:DA339"/>
    <mergeCell ref="DB339:DC339"/>
    <mergeCell ref="DD339:DE339"/>
    <mergeCell ref="DF339:DG339"/>
    <mergeCell ref="DH339:DI339"/>
    <mergeCell ref="DJ339:DK339"/>
    <mergeCell ref="DL339:DM339"/>
    <mergeCell ref="DN339:DO339"/>
    <mergeCell ref="DP339:DQ339"/>
    <mergeCell ref="DR339:DS339"/>
    <mergeCell ref="DT339:DU339"/>
    <mergeCell ref="DV339:DW339"/>
    <mergeCell ref="DX339:DY339"/>
    <mergeCell ref="DZ339:EA339"/>
    <mergeCell ref="EB339:EC339"/>
    <mergeCell ref="ED339:EE339"/>
    <mergeCell ref="EF339:EG339"/>
    <mergeCell ref="EH339:EI339"/>
    <mergeCell ref="EJ339:EK339"/>
    <mergeCell ref="EL339:EM339"/>
    <mergeCell ref="EN339:EO339"/>
    <mergeCell ref="EP339:EQ339"/>
    <mergeCell ref="ER339:ES339"/>
    <mergeCell ref="ET339:EU339"/>
    <mergeCell ref="EV339:EW339"/>
    <mergeCell ref="EX339:EY339"/>
    <mergeCell ref="EZ339:FA339"/>
    <mergeCell ref="FB339:FC339"/>
    <mergeCell ref="FD339:FE339"/>
    <mergeCell ref="FF339:FG339"/>
    <mergeCell ref="FH339:FI339"/>
    <mergeCell ref="FJ339:FK339"/>
    <mergeCell ref="FL339:FM339"/>
    <mergeCell ref="FN339:FO339"/>
    <mergeCell ref="FP339:FQ339"/>
    <mergeCell ref="FR339:FS339"/>
    <mergeCell ref="FT339:FU339"/>
    <mergeCell ref="FV339:FW339"/>
    <mergeCell ref="FX339:FY339"/>
    <mergeCell ref="FZ339:GA339"/>
    <mergeCell ref="GB339:GC339"/>
    <mergeCell ref="GD339:GE339"/>
    <mergeCell ref="GF339:GG339"/>
    <mergeCell ref="GH339:GI339"/>
    <mergeCell ref="GJ339:GK339"/>
    <mergeCell ref="GL339:GM339"/>
    <mergeCell ref="GN339:GO339"/>
    <mergeCell ref="GP339:GQ339"/>
    <mergeCell ref="GR339:GS339"/>
    <mergeCell ref="GT339:GU339"/>
    <mergeCell ref="GV339:GW339"/>
    <mergeCell ref="GX339:GY339"/>
    <mergeCell ref="GZ339:HA339"/>
    <mergeCell ref="HB339:HC339"/>
    <mergeCell ref="HD339:HE339"/>
    <mergeCell ref="HF339:HG339"/>
    <mergeCell ref="HH339:HI339"/>
    <mergeCell ref="HJ339:HK339"/>
    <mergeCell ref="L340:M340"/>
    <mergeCell ref="N340:O340"/>
    <mergeCell ref="P340:Q340"/>
    <mergeCell ref="R340:S340"/>
    <mergeCell ref="T340:U340"/>
    <mergeCell ref="V340:W340"/>
    <mergeCell ref="X340:Y340"/>
    <mergeCell ref="Z340:AA340"/>
    <mergeCell ref="AB340:AC340"/>
    <mergeCell ref="AD340:AE340"/>
    <mergeCell ref="AF340:AG340"/>
    <mergeCell ref="AH340:AI340"/>
    <mergeCell ref="AJ340:AK340"/>
    <mergeCell ref="AL340:AM340"/>
    <mergeCell ref="AN340:AO340"/>
    <mergeCell ref="AP340:AQ340"/>
    <mergeCell ref="AR340:AS340"/>
    <mergeCell ref="AT340:AU340"/>
    <mergeCell ref="AV340:AW340"/>
    <mergeCell ref="AX340:AY340"/>
    <mergeCell ref="AZ340:BA340"/>
    <mergeCell ref="BB340:BC340"/>
    <mergeCell ref="BD340:BE340"/>
    <mergeCell ref="BF340:BG340"/>
    <mergeCell ref="BH340:BI340"/>
    <mergeCell ref="BJ340:BK340"/>
    <mergeCell ref="BL340:BM340"/>
    <mergeCell ref="BN340:BO340"/>
    <mergeCell ref="BP340:BQ340"/>
    <mergeCell ref="BR340:BS340"/>
    <mergeCell ref="BT340:BU340"/>
    <mergeCell ref="BV340:BW340"/>
    <mergeCell ref="BX340:BY340"/>
    <mergeCell ref="BZ340:CA340"/>
    <mergeCell ref="CB340:CC340"/>
    <mergeCell ref="CD340:CE340"/>
    <mergeCell ref="CF340:CG340"/>
    <mergeCell ref="CH340:CI340"/>
    <mergeCell ref="CJ340:CK340"/>
    <mergeCell ref="CL340:CM340"/>
    <mergeCell ref="CN340:CO340"/>
    <mergeCell ref="CP340:CQ340"/>
    <mergeCell ref="CR340:CS340"/>
    <mergeCell ref="CT340:CU340"/>
    <mergeCell ref="CV340:CW340"/>
    <mergeCell ref="CX340:CY340"/>
    <mergeCell ref="CZ340:DA340"/>
    <mergeCell ref="DB340:DC340"/>
    <mergeCell ref="DD340:DE340"/>
    <mergeCell ref="DF340:DG340"/>
    <mergeCell ref="DH340:DI340"/>
    <mergeCell ref="DJ340:DK340"/>
    <mergeCell ref="DL340:DM340"/>
    <mergeCell ref="DN340:DO340"/>
    <mergeCell ref="DP340:DQ340"/>
    <mergeCell ref="DR340:DS340"/>
    <mergeCell ref="DT340:DU340"/>
    <mergeCell ref="DV340:DW340"/>
    <mergeCell ref="DX340:DY340"/>
    <mergeCell ref="DZ340:EA340"/>
    <mergeCell ref="EB340:EC340"/>
    <mergeCell ref="ED340:EE340"/>
    <mergeCell ref="EF340:EG340"/>
    <mergeCell ref="EH340:EI340"/>
    <mergeCell ref="EJ340:EK340"/>
    <mergeCell ref="EL340:EM340"/>
    <mergeCell ref="EN340:EO340"/>
    <mergeCell ref="EP340:EQ340"/>
    <mergeCell ref="ER340:ES340"/>
    <mergeCell ref="ET340:EU340"/>
    <mergeCell ref="EV340:EW340"/>
    <mergeCell ref="EX340:EY340"/>
    <mergeCell ref="EZ340:FA340"/>
    <mergeCell ref="FB340:FC340"/>
    <mergeCell ref="FD340:FE340"/>
    <mergeCell ref="FF340:FG340"/>
    <mergeCell ref="FH340:FI340"/>
    <mergeCell ref="FJ340:FK340"/>
    <mergeCell ref="FL340:FM340"/>
    <mergeCell ref="FN340:FO340"/>
    <mergeCell ref="FP340:FQ340"/>
    <mergeCell ref="FR340:FS340"/>
    <mergeCell ref="FT340:FU340"/>
    <mergeCell ref="FV340:FW340"/>
    <mergeCell ref="FX340:FY340"/>
    <mergeCell ref="FZ340:GA340"/>
    <mergeCell ref="GB340:GC340"/>
    <mergeCell ref="GD340:GE340"/>
    <mergeCell ref="GF340:GG340"/>
    <mergeCell ref="GH340:GI340"/>
    <mergeCell ref="GJ340:GK340"/>
    <mergeCell ref="GL340:GM340"/>
    <mergeCell ref="GN340:GO340"/>
    <mergeCell ref="GP340:GQ340"/>
    <mergeCell ref="GR340:GS340"/>
    <mergeCell ref="GT340:GU340"/>
    <mergeCell ref="GV340:GW340"/>
    <mergeCell ref="GX340:GY340"/>
    <mergeCell ref="GZ340:HA340"/>
    <mergeCell ref="HB340:HC340"/>
    <mergeCell ref="HD340:HE340"/>
    <mergeCell ref="HF340:HG340"/>
    <mergeCell ref="HH340:HI340"/>
    <mergeCell ref="HJ340:HK340"/>
    <mergeCell ref="L341:M341"/>
    <mergeCell ref="N341:O341"/>
    <mergeCell ref="P341:Q341"/>
    <mergeCell ref="R341:S341"/>
    <mergeCell ref="T341:U341"/>
    <mergeCell ref="V341:W341"/>
    <mergeCell ref="X341:Y341"/>
    <mergeCell ref="Z341:AA341"/>
    <mergeCell ref="AB341:AC341"/>
    <mergeCell ref="AD341:AE341"/>
    <mergeCell ref="AF341:AG341"/>
    <mergeCell ref="AH341:AI341"/>
    <mergeCell ref="AJ341:AK341"/>
    <mergeCell ref="AL341:AM341"/>
    <mergeCell ref="AN341:AO341"/>
    <mergeCell ref="AP341:AQ341"/>
    <mergeCell ref="AR341:AS341"/>
    <mergeCell ref="AT341:AU341"/>
    <mergeCell ref="AV341:AW341"/>
    <mergeCell ref="AX341:AY341"/>
    <mergeCell ref="AZ341:BA341"/>
    <mergeCell ref="BB341:BC341"/>
    <mergeCell ref="BD341:BE341"/>
    <mergeCell ref="BF341:BG341"/>
    <mergeCell ref="BH341:BI341"/>
    <mergeCell ref="BJ341:BK341"/>
    <mergeCell ref="BL341:BM341"/>
    <mergeCell ref="BN341:BO341"/>
    <mergeCell ref="BP341:BQ341"/>
    <mergeCell ref="BR341:BS341"/>
    <mergeCell ref="BT341:BU341"/>
    <mergeCell ref="BV341:BW341"/>
    <mergeCell ref="BX341:BY341"/>
    <mergeCell ref="BZ341:CA341"/>
    <mergeCell ref="CB341:CC341"/>
    <mergeCell ref="CD341:CE341"/>
    <mergeCell ref="CF341:CG341"/>
    <mergeCell ref="CH341:CI341"/>
    <mergeCell ref="CJ341:CK341"/>
    <mergeCell ref="CL341:CM341"/>
    <mergeCell ref="CN341:CO341"/>
    <mergeCell ref="CP341:CQ341"/>
    <mergeCell ref="CR341:CS341"/>
    <mergeCell ref="CT341:CU341"/>
    <mergeCell ref="CV341:CW341"/>
    <mergeCell ref="CX341:CY341"/>
    <mergeCell ref="CZ341:DA341"/>
    <mergeCell ref="DB341:DC341"/>
    <mergeCell ref="DD341:DE341"/>
    <mergeCell ref="DF341:DG341"/>
    <mergeCell ref="DH341:DI341"/>
    <mergeCell ref="DJ341:DK341"/>
    <mergeCell ref="DL341:DM341"/>
    <mergeCell ref="DN341:DO341"/>
    <mergeCell ref="DP341:DQ341"/>
    <mergeCell ref="DR341:DS341"/>
    <mergeCell ref="DT341:DU341"/>
    <mergeCell ref="DV341:DW341"/>
    <mergeCell ref="DX341:DY341"/>
    <mergeCell ref="DZ341:EA341"/>
    <mergeCell ref="EB341:EC341"/>
    <mergeCell ref="ED341:EE341"/>
    <mergeCell ref="EF341:EG341"/>
    <mergeCell ref="EH341:EI341"/>
    <mergeCell ref="EJ341:EK341"/>
    <mergeCell ref="EL341:EM341"/>
    <mergeCell ref="EN341:EO341"/>
    <mergeCell ref="EP341:EQ341"/>
    <mergeCell ref="ER341:ES341"/>
    <mergeCell ref="ET341:EU341"/>
    <mergeCell ref="EV341:EW341"/>
    <mergeCell ref="EX341:EY341"/>
    <mergeCell ref="EZ341:FA341"/>
    <mergeCell ref="FB341:FC341"/>
    <mergeCell ref="FD341:FE341"/>
    <mergeCell ref="FF341:FG341"/>
    <mergeCell ref="FH341:FI341"/>
    <mergeCell ref="FJ341:FK341"/>
    <mergeCell ref="FL341:FM341"/>
    <mergeCell ref="FN341:FO341"/>
    <mergeCell ref="FP341:FQ341"/>
    <mergeCell ref="FR341:FS341"/>
    <mergeCell ref="FT341:FU341"/>
    <mergeCell ref="FV341:FW341"/>
    <mergeCell ref="FX341:FY341"/>
    <mergeCell ref="FZ341:GA341"/>
    <mergeCell ref="GB341:GC341"/>
    <mergeCell ref="GD341:GE341"/>
    <mergeCell ref="GF341:GG341"/>
    <mergeCell ref="GH341:GI341"/>
    <mergeCell ref="GJ341:GK341"/>
    <mergeCell ref="GL341:GM341"/>
    <mergeCell ref="GN341:GO341"/>
    <mergeCell ref="GP341:GQ341"/>
    <mergeCell ref="GR341:GS341"/>
    <mergeCell ref="GT341:GU341"/>
    <mergeCell ref="GV341:GW341"/>
    <mergeCell ref="GX341:GY341"/>
    <mergeCell ref="GZ341:HA341"/>
    <mergeCell ref="HB341:HC341"/>
    <mergeCell ref="HD341:HE341"/>
    <mergeCell ref="HF341:HG341"/>
    <mergeCell ref="HH341:HI341"/>
    <mergeCell ref="HJ341:HK341"/>
    <mergeCell ref="L342:M342"/>
    <mergeCell ref="N342:O342"/>
    <mergeCell ref="P342:Q342"/>
    <mergeCell ref="R342:S342"/>
    <mergeCell ref="T342:U342"/>
    <mergeCell ref="V342:W342"/>
    <mergeCell ref="X342:Y342"/>
    <mergeCell ref="Z342:AA342"/>
    <mergeCell ref="AB342:AC342"/>
    <mergeCell ref="AD342:AE342"/>
    <mergeCell ref="AF342:AG342"/>
    <mergeCell ref="AH342:AI342"/>
    <mergeCell ref="AJ342:AK342"/>
    <mergeCell ref="AL342:AM342"/>
    <mergeCell ref="AN342:AO342"/>
    <mergeCell ref="AP342:AQ342"/>
    <mergeCell ref="AR342:AS342"/>
    <mergeCell ref="CD342:CE342"/>
    <mergeCell ref="CF342:CG342"/>
    <mergeCell ref="CH342:CI342"/>
    <mergeCell ref="CJ342:CK342"/>
    <mergeCell ref="CL342:CM342"/>
    <mergeCell ref="CN342:CO342"/>
    <mergeCell ref="CP342:CQ342"/>
    <mergeCell ref="CR342:CS342"/>
    <mergeCell ref="A343:A350"/>
    <mergeCell ref="B343:B350"/>
    <mergeCell ref="C343:C350"/>
    <mergeCell ref="D343:D350"/>
    <mergeCell ref="E343:E350"/>
    <mergeCell ref="F343:F350"/>
    <mergeCell ref="G343:G350"/>
    <mergeCell ref="I343:I350"/>
    <mergeCell ref="J343:J350"/>
    <mergeCell ref="L343:M343"/>
    <mergeCell ref="N343:O343"/>
    <mergeCell ref="P343:Q343"/>
    <mergeCell ref="R343:S343"/>
    <mergeCell ref="T343:U343"/>
    <mergeCell ref="V343:W343"/>
    <mergeCell ref="X343:Y343"/>
    <mergeCell ref="Z343:AA343"/>
    <mergeCell ref="AB343:AC343"/>
    <mergeCell ref="AD343:AE343"/>
    <mergeCell ref="AF343:AG343"/>
    <mergeCell ref="AH343:AI343"/>
    <mergeCell ref="AJ343:AK343"/>
    <mergeCell ref="AL343:AM343"/>
    <mergeCell ref="AN343:AO343"/>
    <mergeCell ref="AP343:AQ343"/>
    <mergeCell ref="AR343:AS343"/>
    <mergeCell ref="AT343:AU343"/>
    <mergeCell ref="AV343:AW343"/>
    <mergeCell ref="AX343:AY343"/>
    <mergeCell ref="AZ343:BA343"/>
    <mergeCell ref="BB343:BC343"/>
    <mergeCell ref="BD343:BE343"/>
    <mergeCell ref="BF343:BG343"/>
    <mergeCell ref="BH343:BI343"/>
    <mergeCell ref="BJ343:BK343"/>
    <mergeCell ref="BL343:BM343"/>
    <mergeCell ref="BN343:BO343"/>
    <mergeCell ref="BP343:BQ343"/>
    <mergeCell ref="BR343:BS343"/>
    <mergeCell ref="BT343:BU343"/>
    <mergeCell ref="BV343:BW343"/>
    <mergeCell ref="BX343:BY343"/>
    <mergeCell ref="BZ343:CA343"/>
    <mergeCell ref="CB343:CC343"/>
    <mergeCell ref="CD343:CE343"/>
    <mergeCell ref="CF343:CG343"/>
    <mergeCell ref="CH343:CI343"/>
    <mergeCell ref="CJ343:CK343"/>
    <mergeCell ref="CL343:CM343"/>
    <mergeCell ref="CN343:CO343"/>
    <mergeCell ref="CP343:CQ343"/>
    <mergeCell ref="CR343:CS343"/>
    <mergeCell ref="CT343:CU343"/>
    <mergeCell ref="CV343:CW343"/>
    <mergeCell ref="CX343:CY343"/>
    <mergeCell ref="CZ343:DA343"/>
    <mergeCell ref="DB343:DC343"/>
    <mergeCell ref="DD343:DE343"/>
    <mergeCell ref="DF343:DG343"/>
    <mergeCell ref="DH343:DI343"/>
    <mergeCell ref="DJ343:DK343"/>
    <mergeCell ref="DL343:DM343"/>
    <mergeCell ref="DN343:DO343"/>
    <mergeCell ref="DP343:DQ343"/>
    <mergeCell ref="DR343:DS343"/>
    <mergeCell ref="DT343:DU343"/>
    <mergeCell ref="DV343:DW343"/>
    <mergeCell ref="DX343:DY343"/>
    <mergeCell ref="DZ343:EA343"/>
    <mergeCell ref="EB343:EC343"/>
    <mergeCell ref="ED343:EE343"/>
    <mergeCell ref="EF343:EG343"/>
    <mergeCell ref="EH343:EI343"/>
    <mergeCell ref="EJ343:EK343"/>
    <mergeCell ref="EL343:EM343"/>
    <mergeCell ref="EN343:EO343"/>
    <mergeCell ref="EP343:EQ343"/>
    <mergeCell ref="ER343:ES343"/>
    <mergeCell ref="ET343:EU343"/>
    <mergeCell ref="EV343:EW343"/>
    <mergeCell ref="EX343:EY343"/>
    <mergeCell ref="EZ343:FA343"/>
    <mergeCell ref="FB343:FC343"/>
    <mergeCell ref="FD343:FE343"/>
    <mergeCell ref="FF343:FG343"/>
    <mergeCell ref="FH343:FI343"/>
    <mergeCell ref="FJ343:FK343"/>
    <mergeCell ref="FL343:FM343"/>
    <mergeCell ref="FN343:FO343"/>
    <mergeCell ref="FP343:FQ343"/>
    <mergeCell ref="FR343:FS343"/>
    <mergeCell ref="FT343:FU343"/>
    <mergeCell ref="FV343:FW343"/>
    <mergeCell ref="FX343:FY343"/>
    <mergeCell ref="FZ343:GA343"/>
    <mergeCell ref="GB343:GC343"/>
    <mergeCell ref="GD343:GE343"/>
    <mergeCell ref="GF343:GG343"/>
    <mergeCell ref="GH343:GI343"/>
    <mergeCell ref="GJ343:GK343"/>
    <mergeCell ref="GL343:GM343"/>
    <mergeCell ref="GN343:GO343"/>
    <mergeCell ref="GP343:GQ343"/>
    <mergeCell ref="GR343:GS343"/>
    <mergeCell ref="GT343:GU343"/>
    <mergeCell ref="GV343:GW343"/>
    <mergeCell ref="GX343:GY343"/>
    <mergeCell ref="GZ343:HA343"/>
    <mergeCell ref="HB343:HC343"/>
    <mergeCell ref="HD343:HE343"/>
    <mergeCell ref="HF343:HG343"/>
    <mergeCell ref="HH343:HI343"/>
    <mergeCell ref="HJ343:HK343"/>
    <mergeCell ref="L344:M344"/>
    <mergeCell ref="N344:O344"/>
    <mergeCell ref="P344:Q344"/>
    <mergeCell ref="R344:S344"/>
    <mergeCell ref="T344:U344"/>
    <mergeCell ref="V344:W344"/>
    <mergeCell ref="X344:Y344"/>
    <mergeCell ref="Z344:AA344"/>
    <mergeCell ref="AB344:AC344"/>
    <mergeCell ref="AD344:AE344"/>
    <mergeCell ref="AF344:AG344"/>
    <mergeCell ref="AH344:AI344"/>
    <mergeCell ref="AJ344:AK344"/>
    <mergeCell ref="AL344:AM344"/>
    <mergeCell ref="AN344:AO344"/>
    <mergeCell ref="AP344:AQ344"/>
    <mergeCell ref="AR344:AS344"/>
    <mergeCell ref="AT344:AU344"/>
    <mergeCell ref="AV344:AW344"/>
    <mergeCell ref="AX344:AY344"/>
    <mergeCell ref="AZ344:BA344"/>
    <mergeCell ref="BB344:BC344"/>
    <mergeCell ref="BD344:BE344"/>
    <mergeCell ref="BF344:BG344"/>
    <mergeCell ref="BH344:BI344"/>
    <mergeCell ref="BJ344:BK344"/>
    <mergeCell ref="BL344:BM344"/>
    <mergeCell ref="BN344:BO344"/>
    <mergeCell ref="BP344:BQ344"/>
    <mergeCell ref="BR344:BS344"/>
    <mergeCell ref="BT344:BU344"/>
    <mergeCell ref="BV344:BW344"/>
    <mergeCell ref="BX344:BY344"/>
    <mergeCell ref="BZ344:CA344"/>
    <mergeCell ref="CB344:CC344"/>
    <mergeCell ref="CD344:CE344"/>
    <mergeCell ref="CF344:CG344"/>
    <mergeCell ref="CH344:CI344"/>
    <mergeCell ref="CJ344:CK344"/>
    <mergeCell ref="CL344:CM344"/>
    <mergeCell ref="CN344:CO344"/>
    <mergeCell ref="CP344:CQ344"/>
    <mergeCell ref="CR344:CS344"/>
    <mergeCell ref="CT344:CU344"/>
    <mergeCell ref="CV344:CW344"/>
    <mergeCell ref="CX344:CY344"/>
    <mergeCell ref="CZ344:DA344"/>
    <mergeCell ref="DB344:DC344"/>
    <mergeCell ref="DD344:DE344"/>
    <mergeCell ref="DF344:DG344"/>
    <mergeCell ref="DH344:DI344"/>
    <mergeCell ref="DJ344:DK344"/>
    <mergeCell ref="DL344:DM344"/>
    <mergeCell ref="DN344:DO344"/>
    <mergeCell ref="DP344:DQ344"/>
    <mergeCell ref="DR344:DS344"/>
    <mergeCell ref="DT344:DU344"/>
    <mergeCell ref="DV344:DW344"/>
    <mergeCell ref="DX344:DY344"/>
    <mergeCell ref="DZ344:EA344"/>
    <mergeCell ref="EB344:EC344"/>
    <mergeCell ref="ED344:EE344"/>
    <mergeCell ref="EF344:EG344"/>
    <mergeCell ref="EH344:EI344"/>
    <mergeCell ref="EJ344:EK344"/>
    <mergeCell ref="EL344:EM344"/>
    <mergeCell ref="EN344:EO344"/>
    <mergeCell ref="EP344:EQ344"/>
    <mergeCell ref="ER344:ES344"/>
    <mergeCell ref="ET344:EU344"/>
    <mergeCell ref="EV344:EW344"/>
    <mergeCell ref="EX344:EY344"/>
    <mergeCell ref="EZ344:FA344"/>
    <mergeCell ref="FB344:FC344"/>
    <mergeCell ref="FD344:FE344"/>
    <mergeCell ref="FF344:FG344"/>
    <mergeCell ref="FH344:FI344"/>
    <mergeCell ref="FJ344:FK344"/>
    <mergeCell ref="FL344:FM344"/>
    <mergeCell ref="FN344:FO344"/>
    <mergeCell ref="FP344:FQ344"/>
    <mergeCell ref="FR344:FS344"/>
    <mergeCell ref="FT344:FU344"/>
    <mergeCell ref="FV344:FW344"/>
    <mergeCell ref="FX344:FY344"/>
    <mergeCell ref="FZ344:GA344"/>
    <mergeCell ref="GB344:GC344"/>
    <mergeCell ref="GD344:GE344"/>
    <mergeCell ref="GF344:GG344"/>
    <mergeCell ref="GH344:GI344"/>
    <mergeCell ref="GJ344:GK344"/>
    <mergeCell ref="GL344:GM344"/>
    <mergeCell ref="GN344:GO344"/>
    <mergeCell ref="GP344:GQ344"/>
    <mergeCell ref="GR344:GS344"/>
    <mergeCell ref="GT344:GU344"/>
    <mergeCell ref="GV344:GW344"/>
    <mergeCell ref="GX344:GY344"/>
    <mergeCell ref="GZ344:HA344"/>
    <mergeCell ref="HB344:HC344"/>
    <mergeCell ref="HD344:HE344"/>
    <mergeCell ref="HF344:HG344"/>
    <mergeCell ref="HH344:HI344"/>
    <mergeCell ref="HJ344:HK344"/>
    <mergeCell ref="L345:M345"/>
    <mergeCell ref="N345:O345"/>
    <mergeCell ref="P345:Q345"/>
    <mergeCell ref="R345:S345"/>
    <mergeCell ref="T345:U345"/>
    <mergeCell ref="V345:W345"/>
    <mergeCell ref="X345:Y345"/>
    <mergeCell ref="Z345:AA345"/>
    <mergeCell ref="AB345:AC345"/>
    <mergeCell ref="AD345:AE345"/>
    <mergeCell ref="AF345:AG345"/>
    <mergeCell ref="AH345:AI345"/>
    <mergeCell ref="AJ345:AK345"/>
    <mergeCell ref="AL345:AM345"/>
    <mergeCell ref="AN345:AO345"/>
    <mergeCell ref="AP345:AQ345"/>
    <mergeCell ref="AR345:AS345"/>
    <mergeCell ref="AT345:AU345"/>
    <mergeCell ref="AV345:AW345"/>
    <mergeCell ref="AX345:AY345"/>
    <mergeCell ref="AZ345:BA345"/>
    <mergeCell ref="BB345:BC345"/>
    <mergeCell ref="BD345:BE345"/>
    <mergeCell ref="BF345:BG345"/>
    <mergeCell ref="BH345:BI345"/>
    <mergeCell ref="BJ345:BK345"/>
    <mergeCell ref="BL345:BM345"/>
    <mergeCell ref="BN345:BO345"/>
    <mergeCell ref="BP345:BQ345"/>
    <mergeCell ref="BR345:BS345"/>
    <mergeCell ref="BT345:BU345"/>
    <mergeCell ref="BV345:BW345"/>
    <mergeCell ref="BX345:BY345"/>
    <mergeCell ref="BZ345:CA345"/>
    <mergeCell ref="CB345:CC345"/>
    <mergeCell ref="CD345:CE345"/>
    <mergeCell ref="CF345:CG345"/>
    <mergeCell ref="CH345:CI345"/>
    <mergeCell ref="CJ345:CK345"/>
    <mergeCell ref="CL345:CM345"/>
    <mergeCell ref="CN345:CO345"/>
    <mergeCell ref="CP345:CQ345"/>
    <mergeCell ref="CR345:CS345"/>
    <mergeCell ref="CT345:CU345"/>
    <mergeCell ref="CV345:CW345"/>
    <mergeCell ref="CX345:CY345"/>
    <mergeCell ref="CZ345:DA345"/>
    <mergeCell ref="DB345:DC345"/>
    <mergeCell ref="DD345:DE345"/>
    <mergeCell ref="DF345:DG345"/>
    <mergeCell ref="DH345:DI345"/>
    <mergeCell ref="DJ345:DK345"/>
    <mergeCell ref="DL345:DM345"/>
    <mergeCell ref="DN345:DO345"/>
    <mergeCell ref="DP345:DQ345"/>
    <mergeCell ref="DR345:DS345"/>
    <mergeCell ref="DT345:DU345"/>
    <mergeCell ref="DV345:DW345"/>
    <mergeCell ref="DX345:DY345"/>
    <mergeCell ref="DZ345:EA345"/>
    <mergeCell ref="EB345:EC345"/>
    <mergeCell ref="ED345:EE345"/>
    <mergeCell ref="EF345:EG345"/>
    <mergeCell ref="EH345:EI345"/>
    <mergeCell ref="EJ345:EK345"/>
    <mergeCell ref="EL345:EM345"/>
    <mergeCell ref="EN345:EO345"/>
    <mergeCell ref="EP345:EQ345"/>
    <mergeCell ref="ER345:ES345"/>
    <mergeCell ref="ET345:EU345"/>
    <mergeCell ref="EV345:EW345"/>
    <mergeCell ref="EX345:EY345"/>
    <mergeCell ref="EZ345:FA345"/>
    <mergeCell ref="FB345:FC345"/>
    <mergeCell ref="FD345:FE345"/>
    <mergeCell ref="FF345:FG345"/>
    <mergeCell ref="FH345:FI345"/>
    <mergeCell ref="FJ345:FK345"/>
    <mergeCell ref="FL345:FM345"/>
    <mergeCell ref="FN345:FO345"/>
    <mergeCell ref="FP345:FQ345"/>
    <mergeCell ref="FR345:FS345"/>
    <mergeCell ref="FT345:FU345"/>
    <mergeCell ref="FV345:FW345"/>
    <mergeCell ref="FX345:FY345"/>
    <mergeCell ref="FZ345:GA345"/>
    <mergeCell ref="GB345:GC345"/>
    <mergeCell ref="GD345:GE345"/>
    <mergeCell ref="GF345:GG345"/>
    <mergeCell ref="GH345:GI345"/>
    <mergeCell ref="GJ345:GK345"/>
    <mergeCell ref="GL345:GM345"/>
    <mergeCell ref="GN345:GO345"/>
    <mergeCell ref="GP345:GQ345"/>
    <mergeCell ref="GR345:GS345"/>
    <mergeCell ref="GT345:GU345"/>
    <mergeCell ref="GV345:GW345"/>
    <mergeCell ref="GX345:GY345"/>
    <mergeCell ref="GZ345:HA345"/>
    <mergeCell ref="HB345:HC345"/>
    <mergeCell ref="HD345:HE345"/>
    <mergeCell ref="HF345:HG345"/>
    <mergeCell ref="HH345:HI345"/>
    <mergeCell ref="HJ345:HK345"/>
    <mergeCell ref="L346:M346"/>
    <mergeCell ref="N346:O346"/>
    <mergeCell ref="P346:Q346"/>
    <mergeCell ref="R346:S346"/>
    <mergeCell ref="T346:U346"/>
    <mergeCell ref="V346:W346"/>
    <mergeCell ref="X346:Y346"/>
    <mergeCell ref="Z346:AA346"/>
    <mergeCell ref="AB346:AC346"/>
    <mergeCell ref="AD346:AE346"/>
    <mergeCell ref="AF346:AG346"/>
    <mergeCell ref="AH346:AI346"/>
    <mergeCell ref="AJ346:AK346"/>
    <mergeCell ref="AL346:AM346"/>
    <mergeCell ref="AN346:AO346"/>
    <mergeCell ref="AP346:AQ346"/>
    <mergeCell ref="AR346:AS346"/>
    <mergeCell ref="AT346:AU346"/>
    <mergeCell ref="AV346:AW346"/>
    <mergeCell ref="AX346:AY346"/>
    <mergeCell ref="AZ346:BA346"/>
    <mergeCell ref="BB346:BC346"/>
    <mergeCell ref="BD346:BE346"/>
    <mergeCell ref="BF346:BG346"/>
    <mergeCell ref="BH346:BI346"/>
    <mergeCell ref="BJ346:BK346"/>
    <mergeCell ref="BL346:BM346"/>
    <mergeCell ref="BN346:BO346"/>
    <mergeCell ref="BP346:BQ346"/>
    <mergeCell ref="BR346:BS346"/>
    <mergeCell ref="BT346:BU346"/>
    <mergeCell ref="BV346:BW346"/>
    <mergeCell ref="BX346:BY346"/>
    <mergeCell ref="BZ346:CA346"/>
    <mergeCell ref="CB346:CC346"/>
    <mergeCell ref="CD346:CE346"/>
    <mergeCell ref="CF346:CG346"/>
    <mergeCell ref="CH346:CI346"/>
    <mergeCell ref="CJ346:CK346"/>
    <mergeCell ref="CL346:CM346"/>
    <mergeCell ref="CN346:CO346"/>
    <mergeCell ref="CP346:CQ346"/>
    <mergeCell ref="CR346:CS346"/>
    <mergeCell ref="CT346:CU346"/>
    <mergeCell ref="CV346:CW346"/>
    <mergeCell ref="CX346:CY346"/>
    <mergeCell ref="CZ346:DA346"/>
    <mergeCell ref="DB346:DC346"/>
    <mergeCell ref="DD346:DE346"/>
    <mergeCell ref="DF346:DG346"/>
    <mergeCell ref="DH346:DI346"/>
    <mergeCell ref="DJ346:DK346"/>
    <mergeCell ref="DL346:DM346"/>
    <mergeCell ref="DN346:DO346"/>
    <mergeCell ref="DP346:DQ346"/>
    <mergeCell ref="DR346:DS346"/>
    <mergeCell ref="DT346:DU346"/>
    <mergeCell ref="DV346:DW346"/>
    <mergeCell ref="DX346:DY346"/>
    <mergeCell ref="DZ346:EA346"/>
    <mergeCell ref="EB346:EC346"/>
    <mergeCell ref="ED346:EE346"/>
    <mergeCell ref="EF346:EG346"/>
    <mergeCell ref="EH346:EI346"/>
    <mergeCell ref="EJ346:EK346"/>
    <mergeCell ref="EL346:EM346"/>
    <mergeCell ref="EN346:EO346"/>
    <mergeCell ref="EP346:EQ346"/>
    <mergeCell ref="ER346:ES346"/>
    <mergeCell ref="ET346:EU346"/>
    <mergeCell ref="EV346:EW346"/>
    <mergeCell ref="EX346:EY346"/>
    <mergeCell ref="EZ346:FA346"/>
    <mergeCell ref="FB346:FC346"/>
    <mergeCell ref="FD346:FE346"/>
    <mergeCell ref="FF346:FG346"/>
    <mergeCell ref="FH346:FI346"/>
    <mergeCell ref="FJ346:FK346"/>
    <mergeCell ref="FL346:FM346"/>
    <mergeCell ref="FN346:FO346"/>
    <mergeCell ref="FP346:FQ346"/>
    <mergeCell ref="FR346:FS346"/>
    <mergeCell ref="FT346:FU346"/>
    <mergeCell ref="FV346:FW346"/>
    <mergeCell ref="FX346:FY346"/>
    <mergeCell ref="FZ346:GA346"/>
    <mergeCell ref="GB346:GC346"/>
    <mergeCell ref="GD346:GE346"/>
    <mergeCell ref="GF346:GG346"/>
    <mergeCell ref="GH346:GI346"/>
    <mergeCell ref="GJ346:GK346"/>
    <mergeCell ref="GL346:GM346"/>
    <mergeCell ref="GN346:GO346"/>
    <mergeCell ref="GP346:GQ346"/>
    <mergeCell ref="GR346:GS346"/>
    <mergeCell ref="GT346:GU346"/>
    <mergeCell ref="GV346:GW346"/>
    <mergeCell ref="GX346:GY346"/>
    <mergeCell ref="GZ346:HA346"/>
    <mergeCell ref="HB346:HC346"/>
    <mergeCell ref="HD346:HE346"/>
    <mergeCell ref="HF346:HG346"/>
    <mergeCell ref="HH346:HI346"/>
    <mergeCell ref="HJ346:HK346"/>
    <mergeCell ref="L347:M347"/>
    <mergeCell ref="N347:O347"/>
    <mergeCell ref="P347:Q347"/>
    <mergeCell ref="R347:S347"/>
    <mergeCell ref="T347:U347"/>
    <mergeCell ref="V347:W347"/>
    <mergeCell ref="X347:Y347"/>
    <mergeCell ref="Z347:AA347"/>
    <mergeCell ref="AB347:AC347"/>
    <mergeCell ref="AD347:AE347"/>
    <mergeCell ref="AF347:AG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BN347:BO347"/>
    <mergeCell ref="BP347:BQ347"/>
    <mergeCell ref="BR347:BS347"/>
    <mergeCell ref="BT347:BU347"/>
    <mergeCell ref="BV347:BW347"/>
    <mergeCell ref="BX347:BY347"/>
    <mergeCell ref="BZ347:CA347"/>
    <mergeCell ref="CB347:CC347"/>
    <mergeCell ref="CD347:CE347"/>
    <mergeCell ref="CF347:CG347"/>
    <mergeCell ref="CH347:CI347"/>
    <mergeCell ref="CJ347:CK347"/>
    <mergeCell ref="CL347:CM347"/>
    <mergeCell ref="CN347:CO347"/>
    <mergeCell ref="CP347:CQ347"/>
    <mergeCell ref="CR347:CS347"/>
    <mergeCell ref="CT347:CU347"/>
    <mergeCell ref="CV347:CW347"/>
    <mergeCell ref="CX347:CY347"/>
    <mergeCell ref="CZ347:DA347"/>
    <mergeCell ref="DB347:DC347"/>
    <mergeCell ref="DD347:DE347"/>
    <mergeCell ref="DF347:DG347"/>
    <mergeCell ref="DH347:DI347"/>
    <mergeCell ref="DJ347:DK347"/>
    <mergeCell ref="DL347:DM347"/>
    <mergeCell ref="DN347:DO347"/>
    <mergeCell ref="DP347:DQ347"/>
    <mergeCell ref="DR347:DS347"/>
    <mergeCell ref="DT347:DU347"/>
    <mergeCell ref="DV347:DW347"/>
    <mergeCell ref="DX347:DY347"/>
    <mergeCell ref="DZ347:EA347"/>
    <mergeCell ref="EB347:EC347"/>
    <mergeCell ref="ED347:EE347"/>
    <mergeCell ref="EF347:EG347"/>
    <mergeCell ref="EH347:EI347"/>
    <mergeCell ref="EJ347:EK347"/>
    <mergeCell ref="EL347:EM347"/>
    <mergeCell ref="EN347:EO347"/>
    <mergeCell ref="EP347:EQ347"/>
    <mergeCell ref="ER347:ES347"/>
    <mergeCell ref="ET347:EU347"/>
    <mergeCell ref="EV347:EW347"/>
    <mergeCell ref="EX347:EY347"/>
    <mergeCell ref="EZ347:FA347"/>
    <mergeCell ref="FB347:FC347"/>
    <mergeCell ref="FD347:FE347"/>
    <mergeCell ref="FF347:FG347"/>
    <mergeCell ref="FH347:FI347"/>
    <mergeCell ref="FJ347:FK347"/>
    <mergeCell ref="FL347:FM347"/>
    <mergeCell ref="FN347:FO347"/>
    <mergeCell ref="FP347:FQ347"/>
    <mergeCell ref="FR347:FS347"/>
    <mergeCell ref="FT347:FU347"/>
    <mergeCell ref="FV347:FW347"/>
    <mergeCell ref="FX347:FY347"/>
    <mergeCell ref="FZ347:GA347"/>
    <mergeCell ref="GB347:GC347"/>
    <mergeCell ref="GD347:GE347"/>
    <mergeCell ref="GF347:GG347"/>
    <mergeCell ref="GH347:GI347"/>
    <mergeCell ref="GJ347:GK347"/>
    <mergeCell ref="GL347:GM347"/>
    <mergeCell ref="GN347:GO347"/>
    <mergeCell ref="GP347:GQ347"/>
    <mergeCell ref="GR347:GS347"/>
    <mergeCell ref="GT347:GU347"/>
    <mergeCell ref="GV347:GW347"/>
    <mergeCell ref="GX347:GY347"/>
    <mergeCell ref="GZ347:HA347"/>
    <mergeCell ref="HB347:HC347"/>
    <mergeCell ref="HD347:HE347"/>
    <mergeCell ref="HF347:HG347"/>
    <mergeCell ref="HH347:HI347"/>
    <mergeCell ref="HJ347:HK347"/>
    <mergeCell ref="L348:M348"/>
    <mergeCell ref="N348:O348"/>
    <mergeCell ref="P348:Q348"/>
    <mergeCell ref="R348:S348"/>
    <mergeCell ref="T348:U348"/>
    <mergeCell ref="V348:W348"/>
    <mergeCell ref="X348:Y348"/>
    <mergeCell ref="Z348:AA348"/>
    <mergeCell ref="AB348:AC348"/>
    <mergeCell ref="AD348:AE348"/>
    <mergeCell ref="AF348:AG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BN348:BO348"/>
    <mergeCell ref="BP348:BQ348"/>
    <mergeCell ref="BR348:BS348"/>
    <mergeCell ref="BT348:BU348"/>
    <mergeCell ref="BV348:BW348"/>
    <mergeCell ref="BX348:BY348"/>
    <mergeCell ref="BZ348:CA348"/>
    <mergeCell ref="CB348:CC348"/>
    <mergeCell ref="CD348:CE348"/>
    <mergeCell ref="CF348:CG348"/>
    <mergeCell ref="CH348:CI348"/>
    <mergeCell ref="CJ348:CK348"/>
    <mergeCell ref="CL348:CM348"/>
    <mergeCell ref="CN348:CO348"/>
    <mergeCell ref="CP348:CQ348"/>
    <mergeCell ref="CR348:CS348"/>
    <mergeCell ref="CT348:CU348"/>
    <mergeCell ref="CV348:CW348"/>
    <mergeCell ref="CX348:CY348"/>
    <mergeCell ref="CZ348:DA348"/>
    <mergeCell ref="DB348:DC348"/>
    <mergeCell ref="DD348:DE348"/>
    <mergeCell ref="DF348:DG348"/>
    <mergeCell ref="DH348:DI348"/>
    <mergeCell ref="DJ348:DK348"/>
    <mergeCell ref="DL348:DM348"/>
    <mergeCell ref="DN348:DO348"/>
    <mergeCell ref="DP348:DQ348"/>
    <mergeCell ref="DR348:DS348"/>
    <mergeCell ref="DT348:DU348"/>
    <mergeCell ref="DV348:DW348"/>
    <mergeCell ref="DX348:DY348"/>
    <mergeCell ref="DZ348:EA348"/>
    <mergeCell ref="EB348:EC348"/>
    <mergeCell ref="ED348:EE348"/>
    <mergeCell ref="EF348:EG348"/>
    <mergeCell ref="EH348:EI348"/>
    <mergeCell ref="EJ348:EK348"/>
    <mergeCell ref="EL348:EM348"/>
    <mergeCell ref="EN348:EO348"/>
    <mergeCell ref="EP348:EQ348"/>
    <mergeCell ref="ER348:ES348"/>
    <mergeCell ref="ET348:EU348"/>
    <mergeCell ref="EV348:EW348"/>
    <mergeCell ref="EX348:EY348"/>
    <mergeCell ref="EZ348:FA348"/>
    <mergeCell ref="FB348:FC348"/>
    <mergeCell ref="FD348:FE348"/>
    <mergeCell ref="FF348:FG348"/>
    <mergeCell ref="FH348:FI348"/>
    <mergeCell ref="FJ348:FK348"/>
    <mergeCell ref="FL348:FM348"/>
    <mergeCell ref="FN348:FO348"/>
    <mergeCell ref="FP348:FQ348"/>
    <mergeCell ref="FR348:FS348"/>
    <mergeCell ref="FT348:FU348"/>
    <mergeCell ref="FV348:FW348"/>
    <mergeCell ref="FX348:FY348"/>
    <mergeCell ref="FZ348:GA348"/>
    <mergeCell ref="GB348:GC348"/>
    <mergeCell ref="GD348:GE348"/>
    <mergeCell ref="GF348:GG348"/>
    <mergeCell ref="GH348:GI348"/>
    <mergeCell ref="GJ348:GK348"/>
    <mergeCell ref="GL348:GM348"/>
    <mergeCell ref="GN348:GO348"/>
    <mergeCell ref="GP348:GQ348"/>
    <mergeCell ref="GR348:GS348"/>
    <mergeCell ref="GT348:GU348"/>
    <mergeCell ref="GV348:GW348"/>
    <mergeCell ref="GX348:GY348"/>
    <mergeCell ref="GZ348:HA348"/>
    <mergeCell ref="HB348:HC348"/>
    <mergeCell ref="HD348:HE348"/>
    <mergeCell ref="HF348:HG348"/>
    <mergeCell ref="HH348:HI348"/>
    <mergeCell ref="HJ348:HK348"/>
    <mergeCell ref="L349:M349"/>
    <mergeCell ref="N349:O349"/>
    <mergeCell ref="P349:Q349"/>
    <mergeCell ref="R349:S349"/>
    <mergeCell ref="T349:U349"/>
    <mergeCell ref="V349:W349"/>
    <mergeCell ref="X349:Y349"/>
    <mergeCell ref="Z349:AA349"/>
    <mergeCell ref="AB349:AC349"/>
    <mergeCell ref="AD349:AE349"/>
    <mergeCell ref="AF349:AG349"/>
    <mergeCell ref="AH349:AI349"/>
    <mergeCell ref="AJ349:AK349"/>
    <mergeCell ref="AL349:AM349"/>
    <mergeCell ref="AN349:AO349"/>
    <mergeCell ref="AP349:AQ349"/>
    <mergeCell ref="AR349:AS349"/>
    <mergeCell ref="AT349:AU349"/>
    <mergeCell ref="AV349:AW349"/>
    <mergeCell ref="AX349:AY349"/>
    <mergeCell ref="AZ349:BA349"/>
    <mergeCell ref="BB349:BC349"/>
    <mergeCell ref="BD349:BE349"/>
    <mergeCell ref="BF349:BG349"/>
    <mergeCell ref="BH349:BI349"/>
    <mergeCell ref="BJ349:BK349"/>
    <mergeCell ref="BL349:BM349"/>
    <mergeCell ref="BN349:BO349"/>
    <mergeCell ref="BP349:BQ349"/>
    <mergeCell ref="BR349:BS349"/>
    <mergeCell ref="BT349:BU349"/>
    <mergeCell ref="BV349:BW349"/>
    <mergeCell ref="BX349:BY349"/>
    <mergeCell ref="BZ349:CA349"/>
    <mergeCell ref="CB349:CC349"/>
    <mergeCell ref="CD349:CE349"/>
    <mergeCell ref="CF349:CG349"/>
    <mergeCell ref="CH349:CI349"/>
    <mergeCell ref="CJ349:CK349"/>
    <mergeCell ref="CL349:CM349"/>
    <mergeCell ref="CN349:CO349"/>
    <mergeCell ref="CP349:CQ349"/>
    <mergeCell ref="CR349:CS349"/>
    <mergeCell ref="CT349:CU349"/>
    <mergeCell ref="CV349:CW349"/>
    <mergeCell ref="CX349:CY349"/>
    <mergeCell ref="CZ349:DA349"/>
    <mergeCell ref="DB349:DC349"/>
    <mergeCell ref="DD349:DE349"/>
    <mergeCell ref="DF349:DG349"/>
    <mergeCell ref="DH349:DI349"/>
    <mergeCell ref="DJ349:DK349"/>
    <mergeCell ref="DL349:DM349"/>
    <mergeCell ref="DN349:DO349"/>
    <mergeCell ref="DP349:DQ349"/>
    <mergeCell ref="DR349:DS349"/>
    <mergeCell ref="DT349:DU349"/>
    <mergeCell ref="DV349:DW349"/>
    <mergeCell ref="DX349:DY349"/>
    <mergeCell ref="DZ349:EA349"/>
    <mergeCell ref="EB349:EC349"/>
    <mergeCell ref="ED349:EE349"/>
    <mergeCell ref="EF349:EG349"/>
    <mergeCell ref="EH349:EI349"/>
    <mergeCell ref="EJ349:EK349"/>
    <mergeCell ref="EL349:EM349"/>
    <mergeCell ref="EN349:EO349"/>
    <mergeCell ref="EP349:EQ349"/>
    <mergeCell ref="ER349:ES349"/>
    <mergeCell ref="ET349:EU349"/>
    <mergeCell ref="EV349:EW349"/>
    <mergeCell ref="EX349:EY349"/>
    <mergeCell ref="EZ349:FA349"/>
    <mergeCell ref="FB349:FC349"/>
    <mergeCell ref="FD349:FE349"/>
    <mergeCell ref="FF349:FG349"/>
    <mergeCell ref="FH349:FI349"/>
    <mergeCell ref="FJ349:FK349"/>
    <mergeCell ref="FL349:FM349"/>
    <mergeCell ref="FN349:FO349"/>
    <mergeCell ref="FP349:FQ349"/>
    <mergeCell ref="FR349:FS349"/>
    <mergeCell ref="FT349:FU349"/>
    <mergeCell ref="FV349:FW349"/>
    <mergeCell ref="FX349:FY349"/>
    <mergeCell ref="FZ349:GA349"/>
    <mergeCell ref="GB349:GC349"/>
    <mergeCell ref="GD349:GE349"/>
    <mergeCell ref="GF349:GG349"/>
    <mergeCell ref="GH349:GI349"/>
    <mergeCell ref="GJ349:GK349"/>
    <mergeCell ref="GL349:GM349"/>
    <mergeCell ref="GN349:GO349"/>
    <mergeCell ref="GP349:GQ349"/>
    <mergeCell ref="GR349:GS349"/>
    <mergeCell ref="GT349:GU349"/>
    <mergeCell ref="GV349:GW349"/>
    <mergeCell ref="GX349:GY349"/>
    <mergeCell ref="GZ349:HA349"/>
    <mergeCell ref="HB349:HC349"/>
    <mergeCell ref="HD349:HE349"/>
    <mergeCell ref="HF349:HG349"/>
    <mergeCell ref="HH349:HI349"/>
    <mergeCell ref="HJ349:HK349"/>
    <mergeCell ref="L350:M350"/>
    <mergeCell ref="N350:O350"/>
    <mergeCell ref="P350:Q350"/>
    <mergeCell ref="R350:S350"/>
    <mergeCell ref="T350:U350"/>
    <mergeCell ref="V350:W350"/>
    <mergeCell ref="X350:Y350"/>
    <mergeCell ref="Z350:AA350"/>
    <mergeCell ref="AB350:AC350"/>
    <mergeCell ref="AD350:AE350"/>
    <mergeCell ref="AF350:AG350"/>
    <mergeCell ref="AH350:AI350"/>
    <mergeCell ref="AJ350:AK350"/>
    <mergeCell ref="AL350:AM350"/>
    <mergeCell ref="AN350:AO350"/>
    <mergeCell ref="AP350:AQ350"/>
    <mergeCell ref="AR350:AS350"/>
    <mergeCell ref="AT350:AU350"/>
    <mergeCell ref="AV350:AW350"/>
    <mergeCell ref="AX350:AY350"/>
    <mergeCell ref="AZ350:BA350"/>
    <mergeCell ref="BB350:BC350"/>
    <mergeCell ref="BD350:BE350"/>
    <mergeCell ref="BF350:BG350"/>
    <mergeCell ref="BH350:BI350"/>
    <mergeCell ref="BJ350:BK350"/>
    <mergeCell ref="BL350:BM350"/>
    <mergeCell ref="BN350:BO350"/>
    <mergeCell ref="BP350:BQ350"/>
    <mergeCell ref="BR350:BS350"/>
    <mergeCell ref="BT350:BU350"/>
    <mergeCell ref="BV350:BW350"/>
    <mergeCell ref="BX350:BY350"/>
    <mergeCell ref="BZ350:CA350"/>
    <mergeCell ref="CB350:CC350"/>
    <mergeCell ref="CD350:CE350"/>
    <mergeCell ref="CF350:CG350"/>
    <mergeCell ref="CH350:CI350"/>
    <mergeCell ref="CJ350:CK350"/>
    <mergeCell ref="CL350:CM350"/>
    <mergeCell ref="CN350:CO350"/>
    <mergeCell ref="CP350:CQ350"/>
    <mergeCell ref="CR350:CS350"/>
    <mergeCell ref="CT350:CU350"/>
    <mergeCell ref="CV350:CW350"/>
    <mergeCell ref="CX350:CY350"/>
    <mergeCell ref="CZ350:DA350"/>
    <mergeCell ref="DB350:DC350"/>
    <mergeCell ref="DD350:DE350"/>
    <mergeCell ref="DF350:DG350"/>
    <mergeCell ref="DH350:DI350"/>
    <mergeCell ref="DJ350:DK350"/>
    <mergeCell ref="DL350:DM350"/>
    <mergeCell ref="DN350:DO350"/>
    <mergeCell ref="DP350:DQ350"/>
    <mergeCell ref="DR350:DS350"/>
    <mergeCell ref="DT350:DU350"/>
    <mergeCell ref="DV350:DW350"/>
    <mergeCell ref="DX350:DY350"/>
    <mergeCell ref="DZ350:EA350"/>
    <mergeCell ref="EB350:EC350"/>
    <mergeCell ref="ED350:EE350"/>
    <mergeCell ref="EF350:EG350"/>
    <mergeCell ref="EH350:EI350"/>
    <mergeCell ref="EJ350:EK350"/>
    <mergeCell ref="EL350:EM350"/>
    <mergeCell ref="EN350:EO350"/>
    <mergeCell ref="EP350:EQ350"/>
    <mergeCell ref="ER350:ES350"/>
    <mergeCell ref="ET350:EU350"/>
    <mergeCell ref="EV350:EW350"/>
    <mergeCell ref="EX350:EY350"/>
    <mergeCell ref="EZ350:FA350"/>
    <mergeCell ref="FB350:FC350"/>
    <mergeCell ref="FD350:FE350"/>
    <mergeCell ref="FF350:FG350"/>
    <mergeCell ref="FH350:FI350"/>
    <mergeCell ref="FJ350:FK350"/>
    <mergeCell ref="FL350:FM350"/>
    <mergeCell ref="FN350:FO350"/>
    <mergeCell ref="FP350:FQ350"/>
    <mergeCell ref="FR350:FS350"/>
    <mergeCell ref="FT350:FU350"/>
    <mergeCell ref="FV350:FW350"/>
    <mergeCell ref="FX350:FY350"/>
    <mergeCell ref="FZ350:GA350"/>
    <mergeCell ref="GB350:GC350"/>
    <mergeCell ref="GD350:GE350"/>
    <mergeCell ref="GF350:GG350"/>
    <mergeCell ref="GH350:GI350"/>
    <mergeCell ref="GJ350:GK350"/>
    <mergeCell ref="GL350:GM350"/>
    <mergeCell ref="GN350:GO350"/>
    <mergeCell ref="GP350:GQ350"/>
    <mergeCell ref="GR350:GS350"/>
    <mergeCell ref="GT350:GU350"/>
    <mergeCell ref="GV350:GW350"/>
    <mergeCell ref="GX350:GY350"/>
    <mergeCell ref="GZ350:HA350"/>
    <mergeCell ref="HB350:HC350"/>
    <mergeCell ref="HD350:HE350"/>
    <mergeCell ref="HF350:HG350"/>
    <mergeCell ref="HH350:HI350"/>
    <mergeCell ref="HJ350:HK350"/>
    <mergeCell ref="L351:M351"/>
    <mergeCell ref="N351:O351"/>
    <mergeCell ref="P351:Q351"/>
    <mergeCell ref="R351:S351"/>
    <mergeCell ref="T351:U351"/>
    <mergeCell ref="V351:W351"/>
    <mergeCell ref="X351:Y351"/>
    <mergeCell ref="Z351:AA351"/>
    <mergeCell ref="AB351:AC351"/>
    <mergeCell ref="AD351:AE351"/>
    <mergeCell ref="AF351:AG351"/>
    <mergeCell ref="AH351:AI351"/>
    <mergeCell ref="AJ351:AK351"/>
    <mergeCell ref="AL351:AM351"/>
    <mergeCell ref="AN351:AO351"/>
    <mergeCell ref="AP351:AQ351"/>
    <mergeCell ref="AR351:AS351"/>
    <mergeCell ref="CD351:CE351"/>
    <mergeCell ref="CF351:CG351"/>
    <mergeCell ref="CH351:CI351"/>
    <mergeCell ref="CJ351:CK351"/>
    <mergeCell ref="CL351:CM351"/>
    <mergeCell ref="CN351:CO351"/>
    <mergeCell ref="CP351:CQ351"/>
    <mergeCell ref="CR351:CS351"/>
    <mergeCell ref="L352:S352"/>
    <mergeCell ref="T352:AA352"/>
    <mergeCell ref="AB352:AI352"/>
    <mergeCell ref="AJ352:AS352"/>
    <mergeCell ref="AT352:BA352"/>
    <mergeCell ref="BB352:BI352"/>
    <mergeCell ref="BJ352:BS352"/>
    <mergeCell ref="BT352:CA352"/>
    <mergeCell ref="CB352:CI352"/>
    <mergeCell ref="CJ352:CS352"/>
    <mergeCell ref="CT352:DA352"/>
    <mergeCell ref="DB352:DK352"/>
    <mergeCell ref="DL352:DS352"/>
    <mergeCell ref="DT352:EA352"/>
    <mergeCell ref="EB352:EI352"/>
    <mergeCell ref="EJ352:ES352"/>
    <mergeCell ref="ET352:FA352"/>
    <mergeCell ref="FB352:FK352"/>
    <mergeCell ref="FL352:FS352"/>
    <mergeCell ref="FT352:GC352"/>
    <mergeCell ref="GD352:GK352"/>
    <mergeCell ref="GL352:GS352"/>
    <mergeCell ref="GT352:HA352"/>
    <mergeCell ref="HB352:HI352"/>
    <mergeCell ref="HJ352:HK352"/>
    <mergeCell ref="A353:A360"/>
    <mergeCell ref="B353:B360"/>
    <mergeCell ref="C353:C360"/>
    <mergeCell ref="D353:D360"/>
    <mergeCell ref="E353:E360"/>
    <mergeCell ref="F353:F360"/>
    <mergeCell ref="G353:G360"/>
    <mergeCell ref="I353:I360"/>
    <mergeCell ref="J353:J360"/>
    <mergeCell ref="L353:M353"/>
    <mergeCell ref="N353:O353"/>
    <mergeCell ref="P353:Q353"/>
    <mergeCell ref="R353:S353"/>
    <mergeCell ref="T353:U353"/>
    <mergeCell ref="V353:W353"/>
    <mergeCell ref="X353:Y353"/>
    <mergeCell ref="Z353:AA353"/>
    <mergeCell ref="AB353:AC353"/>
    <mergeCell ref="AD353:AE353"/>
    <mergeCell ref="AF353:AG353"/>
    <mergeCell ref="AH353:AI353"/>
    <mergeCell ref="AJ353:AK353"/>
    <mergeCell ref="AL353:AM353"/>
    <mergeCell ref="AN353:AO353"/>
    <mergeCell ref="AP353:AQ353"/>
    <mergeCell ref="AR353:AS353"/>
    <mergeCell ref="AT353:AU353"/>
    <mergeCell ref="AV353:AW353"/>
    <mergeCell ref="AX353:AY353"/>
    <mergeCell ref="AZ353:BA353"/>
    <mergeCell ref="BB353:BC353"/>
    <mergeCell ref="BD353:BE353"/>
    <mergeCell ref="BF353:BG353"/>
    <mergeCell ref="BH353:BI353"/>
    <mergeCell ref="BJ353:BK353"/>
    <mergeCell ref="BL353:BM353"/>
    <mergeCell ref="BN353:BO353"/>
    <mergeCell ref="BP353:BQ353"/>
    <mergeCell ref="BR353:BS353"/>
    <mergeCell ref="BT353:BU353"/>
    <mergeCell ref="BV353:BW353"/>
    <mergeCell ref="BX353:BY353"/>
    <mergeCell ref="BZ353:CA353"/>
    <mergeCell ref="CB353:CC353"/>
    <mergeCell ref="CD353:CE353"/>
    <mergeCell ref="CF353:CG353"/>
    <mergeCell ref="CH353:CI353"/>
    <mergeCell ref="CJ353:CK353"/>
    <mergeCell ref="CL353:CM353"/>
    <mergeCell ref="CN353:CO353"/>
    <mergeCell ref="CP353:CQ353"/>
    <mergeCell ref="CR353:CS353"/>
    <mergeCell ref="CT353:CU353"/>
    <mergeCell ref="CV353:CW353"/>
    <mergeCell ref="CX353:CY353"/>
    <mergeCell ref="CZ353:DA353"/>
    <mergeCell ref="DB353:DC353"/>
    <mergeCell ref="DD353:DE353"/>
    <mergeCell ref="DF353:DG353"/>
    <mergeCell ref="DH353:DI353"/>
    <mergeCell ref="DJ353:DK353"/>
    <mergeCell ref="DL353:DM353"/>
    <mergeCell ref="DN353:DO353"/>
    <mergeCell ref="DP353:DQ353"/>
    <mergeCell ref="DR353:DS353"/>
    <mergeCell ref="DT353:DU353"/>
    <mergeCell ref="DV353:DW353"/>
    <mergeCell ref="DX353:DY353"/>
    <mergeCell ref="DZ353:EA353"/>
    <mergeCell ref="EB353:EC353"/>
    <mergeCell ref="ED353:EE353"/>
    <mergeCell ref="EF353:EG353"/>
    <mergeCell ref="EH353:EI353"/>
    <mergeCell ref="EJ353:EK353"/>
    <mergeCell ref="EL353:EM353"/>
    <mergeCell ref="EN353:EO353"/>
    <mergeCell ref="EP353:EQ353"/>
    <mergeCell ref="ER353:ES353"/>
    <mergeCell ref="ET353:EU353"/>
    <mergeCell ref="EV353:EW353"/>
    <mergeCell ref="EX353:EY353"/>
    <mergeCell ref="EZ353:FA353"/>
    <mergeCell ref="FB353:FC353"/>
    <mergeCell ref="FD353:FE353"/>
    <mergeCell ref="FF353:FG353"/>
    <mergeCell ref="FH353:FI353"/>
    <mergeCell ref="FJ353:FK353"/>
    <mergeCell ref="FL353:FM353"/>
    <mergeCell ref="FN353:FO353"/>
    <mergeCell ref="FP353:FQ353"/>
    <mergeCell ref="FR353:FS353"/>
    <mergeCell ref="FT353:FU353"/>
    <mergeCell ref="FV353:FW353"/>
    <mergeCell ref="FX353:FY353"/>
    <mergeCell ref="FZ353:GA353"/>
    <mergeCell ref="GB353:GC353"/>
    <mergeCell ref="GD353:GE353"/>
    <mergeCell ref="GF353:GG353"/>
    <mergeCell ref="GH353:GI353"/>
    <mergeCell ref="GJ353:GK353"/>
    <mergeCell ref="GL353:GM353"/>
    <mergeCell ref="GN353:GO353"/>
    <mergeCell ref="GP353:GQ353"/>
    <mergeCell ref="GR353:GS353"/>
    <mergeCell ref="GT353:GU353"/>
    <mergeCell ref="GV353:GW353"/>
    <mergeCell ref="GX353:GY353"/>
    <mergeCell ref="GZ353:HA353"/>
    <mergeCell ref="HB353:HC353"/>
    <mergeCell ref="HD353:HE353"/>
    <mergeCell ref="HF353:HG353"/>
    <mergeCell ref="HH353:HI353"/>
    <mergeCell ref="HJ353:HK353"/>
    <mergeCell ref="L354:M354"/>
    <mergeCell ref="N354:O354"/>
    <mergeCell ref="P354:Q354"/>
    <mergeCell ref="R354:S354"/>
    <mergeCell ref="T354:U354"/>
    <mergeCell ref="V354:W354"/>
    <mergeCell ref="X354:Y354"/>
    <mergeCell ref="Z354:AA354"/>
    <mergeCell ref="AB354:AC354"/>
    <mergeCell ref="AD354:AE354"/>
    <mergeCell ref="AF354:AG354"/>
    <mergeCell ref="AH354:AI354"/>
    <mergeCell ref="AJ354:AK354"/>
    <mergeCell ref="AL354:AM354"/>
    <mergeCell ref="AN354:AO354"/>
    <mergeCell ref="AP354:AQ354"/>
    <mergeCell ref="AR354:AS354"/>
    <mergeCell ref="AT354:AU354"/>
    <mergeCell ref="AV354:AW354"/>
    <mergeCell ref="AX354:AY354"/>
    <mergeCell ref="AZ354:BA354"/>
    <mergeCell ref="BB354:BC354"/>
    <mergeCell ref="BD354:BE354"/>
    <mergeCell ref="BF354:BG354"/>
    <mergeCell ref="BH354:BI354"/>
    <mergeCell ref="BJ354:BK354"/>
    <mergeCell ref="BL354:BM354"/>
    <mergeCell ref="BN354:BO354"/>
    <mergeCell ref="BP354:BQ354"/>
    <mergeCell ref="BR354:BS354"/>
    <mergeCell ref="BT354:BU354"/>
    <mergeCell ref="BV354:BW354"/>
    <mergeCell ref="BX354:BY354"/>
    <mergeCell ref="BZ354:CA354"/>
    <mergeCell ref="CB354:CC354"/>
    <mergeCell ref="CD354:CE354"/>
    <mergeCell ref="CF354:CG354"/>
    <mergeCell ref="CH354:CI354"/>
    <mergeCell ref="CJ354:CK354"/>
    <mergeCell ref="CL354:CM354"/>
    <mergeCell ref="CN354:CO354"/>
    <mergeCell ref="CP354:CQ354"/>
    <mergeCell ref="CR354:CS354"/>
    <mergeCell ref="CT354:CU354"/>
    <mergeCell ref="CV354:CW354"/>
    <mergeCell ref="CX354:CY354"/>
    <mergeCell ref="CZ354:DA354"/>
    <mergeCell ref="DB354:DC354"/>
    <mergeCell ref="DD354:DE354"/>
    <mergeCell ref="DF354:DG354"/>
    <mergeCell ref="DH354:DI354"/>
    <mergeCell ref="DJ354:DK354"/>
    <mergeCell ref="DL354:DM354"/>
    <mergeCell ref="DN354:DO354"/>
    <mergeCell ref="DP354:DQ354"/>
    <mergeCell ref="DR354:DS354"/>
    <mergeCell ref="DT354:DU354"/>
    <mergeCell ref="DV354:DW354"/>
    <mergeCell ref="DX354:DY354"/>
    <mergeCell ref="DZ354:EA354"/>
    <mergeCell ref="EB354:EC354"/>
    <mergeCell ref="ED354:EE354"/>
    <mergeCell ref="EF354:EG354"/>
    <mergeCell ref="EH354:EI354"/>
    <mergeCell ref="EJ354:EK354"/>
    <mergeCell ref="EL354:EM354"/>
    <mergeCell ref="EN354:EO354"/>
    <mergeCell ref="EP354:EQ354"/>
    <mergeCell ref="ER354:ES354"/>
    <mergeCell ref="ET354:EU354"/>
    <mergeCell ref="EV354:EW354"/>
    <mergeCell ref="EX354:EY354"/>
    <mergeCell ref="EZ354:FA354"/>
    <mergeCell ref="FB354:FC354"/>
    <mergeCell ref="FD354:FE354"/>
    <mergeCell ref="FF354:FG354"/>
    <mergeCell ref="FH354:FI354"/>
    <mergeCell ref="FJ354:FK354"/>
    <mergeCell ref="FL354:FM354"/>
    <mergeCell ref="FN354:FO354"/>
    <mergeCell ref="FP354:FQ354"/>
    <mergeCell ref="FR354:FS354"/>
    <mergeCell ref="FT354:FU354"/>
    <mergeCell ref="FV354:FW354"/>
    <mergeCell ref="FX354:FY354"/>
    <mergeCell ref="FZ354:GA354"/>
    <mergeCell ref="GB354:GC354"/>
    <mergeCell ref="GD354:GE354"/>
    <mergeCell ref="GF354:GG354"/>
    <mergeCell ref="GH354:GI354"/>
    <mergeCell ref="GJ354:GK354"/>
    <mergeCell ref="GL354:GM354"/>
    <mergeCell ref="GN354:GO354"/>
    <mergeCell ref="GP354:GQ354"/>
    <mergeCell ref="GR354:GS354"/>
    <mergeCell ref="GT354:GU354"/>
    <mergeCell ref="GV354:GW354"/>
    <mergeCell ref="GX354:GY354"/>
    <mergeCell ref="GZ354:HA354"/>
    <mergeCell ref="HB354:HC354"/>
    <mergeCell ref="HD354:HE354"/>
    <mergeCell ref="HF354:HG354"/>
    <mergeCell ref="HH354:HI354"/>
    <mergeCell ref="HJ354:HK354"/>
    <mergeCell ref="L355:M355"/>
    <mergeCell ref="N355:O355"/>
    <mergeCell ref="P355:Q355"/>
    <mergeCell ref="R355:S355"/>
    <mergeCell ref="T355:U355"/>
    <mergeCell ref="V355:W355"/>
    <mergeCell ref="X355:Y355"/>
    <mergeCell ref="Z355:AA355"/>
    <mergeCell ref="AB355:AC355"/>
    <mergeCell ref="AD355:AE355"/>
    <mergeCell ref="AF355:AG355"/>
    <mergeCell ref="AH355:AI355"/>
    <mergeCell ref="AJ355:AK355"/>
    <mergeCell ref="AL355:AM355"/>
    <mergeCell ref="AN355:AO355"/>
    <mergeCell ref="AP355:AQ355"/>
    <mergeCell ref="AR355:AS355"/>
    <mergeCell ref="AT355:AU355"/>
    <mergeCell ref="AV355:AW355"/>
    <mergeCell ref="AX355:AY355"/>
    <mergeCell ref="AZ355:BA355"/>
    <mergeCell ref="BB355:BC355"/>
    <mergeCell ref="BD355:BE355"/>
    <mergeCell ref="BF355:BG355"/>
    <mergeCell ref="BH355:BI355"/>
    <mergeCell ref="BJ355:BK355"/>
    <mergeCell ref="BL355:BM355"/>
    <mergeCell ref="BN355:BO355"/>
    <mergeCell ref="BP355:BQ355"/>
    <mergeCell ref="BR355:BS355"/>
    <mergeCell ref="BT355:BU355"/>
    <mergeCell ref="BV355:BW355"/>
    <mergeCell ref="BX355:BY355"/>
    <mergeCell ref="BZ355:CA355"/>
    <mergeCell ref="CB355:CC355"/>
    <mergeCell ref="CD355:CE355"/>
    <mergeCell ref="CF355:CG355"/>
    <mergeCell ref="CH355:CI355"/>
    <mergeCell ref="CJ355:CK355"/>
    <mergeCell ref="CL355:CM355"/>
    <mergeCell ref="CN355:CO355"/>
    <mergeCell ref="CP355:CQ355"/>
    <mergeCell ref="CR355:CS355"/>
    <mergeCell ref="CT355:CU355"/>
    <mergeCell ref="CV355:CW355"/>
    <mergeCell ref="CX355:CY355"/>
    <mergeCell ref="CZ355:DA355"/>
    <mergeCell ref="DB355:DC355"/>
    <mergeCell ref="DD355:DE355"/>
    <mergeCell ref="DF355:DG355"/>
    <mergeCell ref="DH355:DI355"/>
    <mergeCell ref="DJ355:DK355"/>
    <mergeCell ref="DL355:DM355"/>
    <mergeCell ref="DN355:DO355"/>
    <mergeCell ref="DP355:DQ355"/>
    <mergeCell ref="DR355:DS355"/>
    <mergeCell ref="DT355:DU355"/>
    <mergeCell ref="DV355:DW355"/>
    <mergeCell ref="DX355:DY355"/>
    <mergeCell ref="DZ355:EA355"/>
    <mergeCell ref="EB355:EC355"/>
    <mergeCell ref="ED355:EE355"/>
    <mergeCell ref="EF355:EG355"/>
    <mergeCell ref="EH355:EI355"/>
    <mergeCell ref="EJ355:EK355"/>
    <mergeCell ref="EL355:EM355"/>
    <mergeCell ref="EN355:EO355"/>
    <mergeCell ref="EP355:EQ355"/>
    <mergeCell ref="ER355:ES355"/>
    <mergeCell ref="ET355:EU355"/>
    <mergeCell ref="EV355:EW355"/>
    <mergeCell ref="EX355:EY355"/>
    <mergeCell ref="EZ355:FA355"/>
    <mergeCell ref="FB355:FC355"/>
    <mergeCell ref="FD355:FE355"/>
    <mergeCell ref="FF355:FG355"/>
    <mergeCell ref="FH355:FI355"/>
    <mergeCell ref="FJ355:FK355"/>
    <mergeCell ref="FL355:FM355"/>
    <mergeCell ref="FN355:FO355"/>
    <mergeCell ref="FP355:FQ355"/>
    <mergeCell ref="FR355:FS355"/>
    <mergeCell ref="FT355:FU355"/>
    <mergeCell ref="FV355:FW355"/>
    <mergeCell ref="FX355:FY355"/>
    <mergeCell ref="FZ355:GA355"/>
    <mergeCell ref="GB355:GC355"/>
    <mergeCell ref="GD355:GE355"/>
    <mergeCell ref="GF355:GG355"/>
    <mergeCell ref="GH355:GI355"/>
    <mergeCell ref="GJ355:GK355"/>
    <mergeCell ref="GL355:GM355"/>
    <mergeCell ref="GN355:GO355"/>
    <mergeCell ref="GP355:GQ355"/>
    <mergeCell ref="GR355:GS355"/>
    <mergeCell ref="GT355:GU355"/>
    <mergeCell ref="GV355:GW355"/>
    <mergeCell ref="GX355:GY355"/>
    <mergeCell ref="GZ355:HA355"/>
    <mergeCell ref="HB355:HC355"/>
    <mergeCell ref="HD355:HE355"/>
    <mergeCell ref="HF355:HG355"/>
    <mergeCell ref="HH355:HI355"/>
    <mergeCell ref="HJ355:HK355"/>
    <mergeCell ref="L356:M356"/>
    <mergeCell ref="N356:O356"/>
    <mergeCell ref="P356:Q356"/>
    <mergeCell ref="R356:S356"/>
    <mergeCell ref="T356:U356"/>
    <mergeCell ref="V356:W356"/>
    <mergeCell ref="X356:Y356"/>
    <mergeCell ref="Z356:AA356"/>
    <mergeCell ref="AB356:AC356"/>
    <mergeCell ref="AD356:AE356"/>
    <mergeCell ref="AF356:AG356"/>
    <mergeCell ref="AH356:AI356"/>
    <mergeCell ref="AJ356:AK356"/>
    <mergeCell ref="AL356:AM356"/>
    <mergeCell ref="AN356:AO356"/>
    <mergeCell ref="AP356:AQ356"/>
    <mergeCell ref="AR356:AS356"/>
    <mergeCell ref="AT356:AU356"/>
    <mergeCell ref="AV356:AW356"/>
    <mergeCell ref="AX356:AY356"/>
    <mergeCell ref="AZ356:BA356"/>
    <mergeCell ref="BB356:BC356"/>
    <mergeCell ref="BD356:BE356"/>
    <mergeCell ref="BF356:BG356"/>
    <mergeCell ref="BH356:BI356"/>
    <mergeCell ref="BJ356:BK356"/>
    <mergeCell ref="BL356:BM356"/>
    <mergeCell ref="BN356:BO356"/>
    <mergeCell ref="BP356:BQ356"/>
    <mergeCell ref="BR356:BS356"/>
    <mergeCell ref="BT356:BU356"/>
    <mergeCell ref="BV356:BW356"/>
    <mergeCell ref="BX356:BY356"/>
    <mergeCell ref="BZ356:CA356"/>
    <mergeCell ref="CB356:CC356"/>
    <mergeCell ref="CD356:CE356"/>
    <mergeCell ref="CF356:CG356"/>
    <mergeCell ref="CH356:CI356"/>
    <mergeCell ref="CJ356:CK356"/>
    <mergeCell ref="CL356:CM356"/>
    <mergeCell ref="CN356:CO356"/>
    <mergeCell ref="CP356:CQ356"/>
    <mergeCell ref="CR356:CS356"/>
    <mergeCell ref="CT356:CU356"/>
    <mergeCell ref="CV356:CW356"/>
    <mergeCell ref="CX356:CY356"/>
    <mergeCell ref="CZ356:DA356"/>
    <mergeCell ref="DB356:DC356"/>
    <mergeCell ref="DD356:DE356"/>
    <mergeCell ref="DF356:DG356"/>
    <mergeCell ref="DH356:DI356"/>
    <mergeCell ref="DJ356:DK356"/>
    <mergeCell ref="DL356:DM356"/>
    <mergeCell ref="DN356:DO356"/>
    <mergeCell ref="DP356:DQ356"/>
    <mergeCell ref="DR356:DS356"/>
    <mergeCell ref="DT356:DU356"/>
    <mergeCell ref="DV356:DW356"/>
    <mergeCell ref="DX356:DY356"/>
    <mergeCell ref="DZ356:EA356"/>
    <mergeCell ref="EB356:EC356"/>
    <mergeCell ref="ED356:EE356"/>
    <mergeCell ref="EF356:EG356"/>
    <mergeCell ref="EH356:EI356"/>
    <mergeCell ref="EJ356:EK356"/>
    <mergeCell ref="EL356:EM356"/>
    <mergeCell ref="EN356:EO356"/>
    <mergeCell ref="EP356:EQ356"/>
    <mergeCell ref="ER356:ES356"/>
    <mergeCell ref="ET356:EU356"/>
    <mergeCell ref="EV356:EW356"/>
    <mergeCell ref="EX356:EY356"/>
    <mergeCell ref="EZ356:FA356"/>
    <mergeCell ref="FB356:FC356"/>
    <mergeCell ref="FD356:FE356"/>
    <mergeCell ref="FF356:FG356"/>
    <mergeCell ref="FH356:FI356"/>
    <mergeCell ref="FJ356:FK356"/>
    <mergeCell ref="FL356:FM356"/>
    <mergeCell ref="FN356:FO356"/>
    <mergeCell ref="FP356:FQ356"/>
    <mergeCell ref="FR356:FS356"/>
    <mergeCell ref="FT356:FU356"/>
    <mergeCell ref="FV356:FW356"/>
    <mergeCell ref="FX356:FY356"/>
    <mergeCell ref="FZ356:GA356"/>
    <mergeCell ref="GB356:GC356"/>
    <mergeCell ref="GD356:GE356"/>
    <mergeCell ref="GF356:GG356"/>
    <mergeCell ref="GH356:GI356"/>
    <mergeCell ref="GJ356:GK356"/>
    <mergeCell ref="GL356:GM356"/>
    <mergeCell ref="GN356:GO356"/>
    <mergeCell ref="GP356:GQ356"/>
    <mergeCell ref="GR356:GS356"/>
    <mergeCell ref="GT356:GU356"/>
    <mergeCell ref="GV356:GW356"/>
    <mergeCell ref="GX356:GY356"/>
    <mergeCell ref="GZ356:HA356"/>
    <mergeCell ref="HB356:HC356"/>
    <mergeCell ref="HD356:HE356"/>
    <mergeCell ref="HF356:HG356"/>
    <mergeCell ref="HH356:HI356"/>
    <mergeCell ref="HJ356:HK356"/>
    <mergeCell ref="L357:M357"/>
    <mergeCell ref="N357:O357"/>
    <mergeCell ref="P357:Q357"/>
    <mergeCell ref="R357:S357"/>
    <mergeCell ref="T357:U357"/>
    <mergeCell ref="V357:W357"/>
    <mergeCell ref="X357:Y357"/>
    <mergeCell ref="Z357:AA357"/>
    <mergeCell ref="AB357:AC357"/>
    <mergeCell ref="AD357:AE357"/>
    <mergeCell ref="AF357:AG357"/>
    <mergeCell ref="AH357:AI357"/>
    <mergeCell ref="AJ357:AK357"/>
    <mergeCell ref="AL357:AM357"/>
    <mergeCell ref="AN357:AO357"/>
    <mergeCell ref="AP357:AQ357"/>
    <mergeCell ref="AR357:AS357"/>
    <mergeCell ref="AT357:AU357"/>
    <mergeCell ref="AV357:AW357"/>
    <mergeCell ref="AX357:AY357"/>
    <mergeCell ref="AZ357:BA357"/>
    <mergeCell ref="BB357:BC357"/>
    <mergeCell ref="BD357:BE357"/>
    <mergeCell ref="BF357:BG357"/>
    <mergeCell ref="BH357:BI357"/>
    <mergeCell ref="BJ357:BK357"/>
    <mergeCell ref="BL357:BM357"/>
    <mergeCell ref="BN357:BO357"/>
    <mergeCell ref="BP357:BQ357"/>
    <mergeCell ref="BR357:BS357"/>
    <mergeCell ref="BT357:BU357"/>
    <mergeCell ref="BV357:BW357"/>
    <mergeCell ref="BX357:BY357"/>
    <mergeCell ref="BZ357:CA357"/>
    <mergeCell ref="CB357:CC357"/>
    <mergeCell ref="CD357:CE357"/>
    <mergeCell ref="CF357:CG357"/>
    <mergeCell ref="CH357:CI357"/>
    <mergeCell ref="CJ357:CK357"/>
    <mergeCell ref="CL357:CM357"/>
    <mergeCell ref="CN357:CO357"/>
    <mergeCell ref="CP357:CQ357"/>
    <mergeCell ref="CR357:CS357"/>
    <mergeCell ref="CT357:CU357"/>
    <mergeCell ref="CV357:CW357"/>
    <mergeCell ref="CX357:CY357"/>
    <mergeCell ref="CZ357:DA357"/>
    <mergeCell ref="DB357:DC357"/>
    <mergeCell ref="DD357:DE357"/>
    <mergeCell ref="DF357:DG357"/>
    <mergeCell ref="DH357:DI357"/>
    <mergeCell ref="DJ357:DK357"/>
    <mergeCell ref="DL357:DM357"/>
    <mergeCell ref="DN357:DO357"/>
    <mergeCell ref="DP357:DQ357"/>
    <mergeCell ref="DR357:DS357"/>
    <mergeCell ref="DT357:DU357"/>
    <mergeCell ref="DV357:DW357"/>
    <mergeCell ref="DX357:DY357"/>
    <mergeCell ref="DZ357:EA357"/>
    <mergeCell ref="EB357:EC357"/>
    <mergeCell ref="ED357:EE357"/>
    <mergeCell ref="EF357:EG357"/>
    <mergeCell ref="EH357:EI357"/>
    <mergeCell ref="EJ357:EK357"/>
    <mergeCell ref="EL357:EM357"/>
    <mergeCell ref="EN357:EO357"/>
    <mergeCell ref="EP357:EQ357"/>
    <mergeCell ref="ER357:ES357"/>
    <mergeCell ref="ET357:EU357"/>
    <mergeCell ref="EV357:EW357"/>
    <mergeCell ref="EX357:EY357"/>
    <mergeCell ref="EZ357:FA357"/>
    <mergeCell ref="FB357:FC357"/>
    <mergeCell ref="FD357:FE357"/>
    <mergeCell ref="FF357:FG357"/>
    <mergeCell ref="FH357:FI357"/>
    <mergeCell ref="FJ357:FK357"/>
    <mergeCell ref="FL357:FM357"/>
    <mergeCell ref="FN357:FO357"/>
    <mergeCell ref="FP357:FQ357"/>
    <mergeCell ref="FR357:FS357"/>
    <mergeCell ref="FT357:FU357"/>
    <mergeCell ref="FV357:FW357"/>
    <mergeCell ref="FX357:FY357"/>
    <mergeCell ref="FZ357:GA357"/>
    <mergeCell ref="GB357:GC357"/>
    <mergeCell ref="GD357:GE357"/>
    <mergeCell ref="GF357:GG357"/>
    <mergeCell ref="GH357:GI357"/>
    <mergeCell ref="GJ357:GK357"/>
    <mergeCell ref="GL357:GM357"/>
    <mergeCell ref="GN357:GO357"/>
    <mergeCell ref="GP357:GQ357"/>
    <mergeCell ref="GR357:GS357"/>
    <mergeCell ref="GT357:GU357"/>
    <mergeCell ref="GV357:GW357"/>
    <mergeCell ref="GX357:GY357"/>
    <mergeCell ref="GZ357:HA357"/>
    <mergeCell ref="HB357:HC357"/>
    <mergeCell ref="HD357:HE357"/>
    <mergeCell ref="HF357:HG357"/>
    <mergeCell ref="HH357:HI357"/>
    <mergeCell ref="HJ357:HK357"/>
    <mergeCell ref="L358:M358"/>
    <mergeCell ref="N358:O358"/>
    <mergeCell ref="P358:Q358"/>
    <mergeCell ref="R358:S358"/>
    <mergeCell ref="T358:U358"/>
    <mergeCell ref="V358:W358"/>
    <mergeCell ref="X358:Y358"/>
    <mergeCell ref="Z358:AA358"/>
    <mergeCell ref="AB358:AC358"/>
    <mergeCell ref="AD358:AE358"/>
    <mergeCell ref="AF358:AG358"/>
    <mergeCell ref="AH358:AI358"/>
    <mergeCell ref="AJ358:AK358"/>
    <mergeCell ref="AL358:AM358"/>
    <mergeCell ref="AN358:AO358"/>
    <mergeCell ref="AP358:AQ358"/>
    <mergeCell ref="AR358:AS358"/>
    <mergeCell ref="AT358:AU358"/>
    <mergeCell ref="AV358:AW358"/>
    <mergeCell ref="AX358:AY358"/>
    <mergeCell ref="AZ358:BA358"/>
    <mergeCell ref="BB358:BC358"/>
    <mergeCell ref="BD358:BE358"/>
    <mergeCell ref="BF358:BG358"/>
    <mergeCell ref="BH358:BI358"/>
    <mergeCell ref="BJ358:BK358"/>
    <mergeCell ref="BL358:BM358"/>
    <mergeCell ref="BN358:BO358"/>
    <mergeCell ref="BP358:BQ358"/>
    <mergeCell ref="BR358:BS358"/>
    <mergeCell ref="BT358:BU358"/>
    <mergeCell ref="BV358:BW358"/>
    <mergeCell ref="BX358:BY358"/>
    <mergeCell ref="BZ358:CA358"/>
    <mergeCell ref="CB358:CC358"/>
    <mergeCell ref="CD358:CE358"/>
    <mergeCell ref="CF358:CG358"/>
    <mergeCell ref="CH358:CI358"/>
    <mergeCell ref="CJ358:CK358"/>
    <mergeCell ref="CL358:CM358"/>
    <mergeCell ref="CN358:CO358"/>
    <mergeCell ref="CP358:CQ358"/>
    <mergeCell ref="CR358:CS358"/>
    <mergeCell ref="CT358:CU358"/>
    <mergeCell ref="CV358:CW358"/>
    <mergeCell ref="CX358:CY358"/>
    <mergeCell ref="CZ358:DA358"/>
    <mergeCell ref="DB358:DC358"/>
    <mergeCell ref="DD358:DE358"/>
    <mergeCell ref="DF358:DG358"/>
    <mergeCell ref="DH358:DI358"/>
    <mergeCell ref="DJ358:DK358"/>
    <mergeCell ref="DL358:DM358"/>
    <mergeCell ref="DN358:DO358"/>
    <mergeCell ref="DP358:DQ358"/>
    <mergeCell ref="DR358:DS358"/>
    <mergeCell ref="DT358:DU358"/>
    <mergeCell ref="DV358:DW358"/>
    <mergeCell ref="DX358:DY358"/>
    <mergeCell ref="DZ358:EA358"/>
    <mergeCell ref="EB358:EC358"/>
    <mergeCell ref="ED358:EE358"/>
    <mergeCell ref="EF358:EG358"/>
    <mergeCell ref="EH358:EI358"/>
    <mergeCell ref="EJ358:EK358"/>
    <mergeCell ref="EL358:EM358"/>
    <mergeCell ref="EN358:EO358"/>
    <mergeCell ref="EP358:EQ358"/>
    <mergeCell ref="ER358:ES358"/>
    <mergeCell ref="ET358:EU358"/>
    <mergeCell ref="EV358:EW358"/>
    <mergeCell ref="EX358:EY358"/>
    <mergeCell ref="EZ358:FA358"/>
    <mergeCell ref="FB358:FC358"/>
    <mergeCell ref="FD358:FE358"/>
    <mergeCell ref="FF358:FG358"/>
    <mergeCell ref="FH358:FI358"/>
    <mergeCell ref="FJ358:FK358"/>
    <mergeCell ref="FL358:FM358"/>
    <mergeCell ref="FN358:FO358"/>
    <mergeCell ref="FP358:FQ358"/>
    <mergeCell ref="FR358:FS358"/>
    <mergeCell ref="FT358:FU358"/>
    <mergeCell ref="FV358:FW358"/>
    <mergeCell ref="FX358:FY358"/>
    <mergeCell ref="FZ358:GA358"/>
    <mergeCell ref="GB358:GC358"/>
    <mergeCell ref="GD358:GE358"/>
    <mergeCell ref="GF358:GG358"/>
    <mergeCell ref="GH358:GI358"/>
    <mergeCell ref="GJ358:GK358"/>
    <mergeCell ref="GL358:GM358"/>
    <mergeCell ref="GN358:GO358"/>
    <mergeCell ref="GP358:GQ358"/>
    <mergeCell ref="GR358:GS358"/>
    <mergeCell ref="GT358:GU358"/>
    <mergeCell ref="GV358:GW358"/>
    <mergeCell ref="GX358:GY358"/>
    <mergeCell ref="GZ358:HA358"/>
    <mergeCell ref="HB358:HC358"/>
    <mergeCell ref="HD358:HE358"/>
    <mergeCell ref="HF358:HG358"/>
    <mergeCell ref="HH358:HI358"/>
    <mergeCell ref="HJ358:HK358"/>
    <mergeCell ref="L359:M359"/>
    <mergeCell ref="N359:O359"/>
    <mergeCell ref="P359:Q359"/>
    <mergeCell ref="R359:S359"/>
    <mergeCell ref="T359:U359"/>
    <mergeCell ref="V359:W359"/>
    <mergeCell ref="X359:Y359"/>
    <mergeCell ref="Z359:AA359"/>
    <mergeCell ref="AB359:AC359"/>
    <mergeCell ref="AD359:AE359"/>
    <mergeCell ref="AF359:AG359"/>
    <mergeCell ref="AH359:AI359"/>
    <mergeCell ref="AJ359:AK359"/>
    <mergeCell ref="AL359:AM359"/>
    <mergeCell ref="AN359:AO359"/>
    <mergeCell ref="AP359:AQ359"/>
    <mergeCell ref="AR359:AS359"/>
    <mergeCell ref="AT359:AU359"/>
    <mergeCell ref="AV359:AW359"/>
    <mergeCell ref="AX359:AY359"/>
    <mergeCell ref="AZ359:BA359"/>
    <mergeCell ref="BB359:BC359"/>
    <mergeCell ref="BD359:BE359"/>
    <mergeCell ref="BF359:BG359"/>
    <mergeCell ref="BH359:BI359"/>
    <mergeCell ref="BJ359:BK359"/>
    <mergeCell ref="BL359:BM359"/>
    <mergeCell ref="BN359:BO359"/>
    <mergeCell ref="BP359:BQ359"/>
    <mergeCell ref="BR359:BS359"/>
    <mergeCell ref="BT359:BU359"/>
    <mergeCell ref="BV359:BW359"/>
    <mergeCell ref="BX359:BY359"/>
    <mergeCell ref="BZ359:CA359"/>
    <mergeCell ref="CB359:CC359"/>
    <mergeCell ref="CD359:CE359"/>
    <mergeCell ref="CF359:CG359"/>
    <mergeCell ref="CH359:CI359"/>
    <mergeCell ref="CJ359:CK359"/>
    <mergeCell ref="CL359:CM359"/>
    <mergeCell ref="CN359:CO359"/>
    <mergeCell ref="CP359:CQ359"/>
    <mergeCell ref="CR359:CS359"/>
    <mergeCell ref="CT359:CU359"/>
    <mergeCell ref="CV359:CW359"/>
    <mergeCell ref="CX359:CY359"/>
    <mergeCell ref="CZ359:DA359"/>
    <mergeCell ref="DB359:DC359"/>
    <mergeCell ref="DD359:DE359"/>
    <mergeCell ref="DF359:DG359"/>
    <mergeCell ref="DH359:DI359"/>
    <mergeCell ref="DJ359:DK359"/>
    <mergeCell ref="DL359:DM359"/>
    <mergeCell ref="DN359:DO359"/>
    <mergeCell ref="DP359:DQ359"/>
    <mergeCell ref="DR359:DS359"/>
    <mergeCell ref="DT359:DU359"/>
    <mergeCell ref="DV359:DW359"/>
    <mergeCell ref="DX359:DY359"/>
    <mergeCell ref="DZ359:EA359"/>
    <mergeCell ref="EB359:EC359"/>
    <mergeCell ref="ED359:EE359"/>
    <mergeCell ref="EF359:EG359"/>
    <mergeCell ref="EH359:EI359"/>
    <mergeCell ref="EJ359:EK359"/>
    <mergeCell ref="EL359:EM359"/>
    <mergeCell ref="EN359:EO359"/>
    <mergeCell ref="EP359:EQ359"/>
    <mergeCell ref="ER359:ES359"/>
    <mergeCell ref="ET359:EU359"/>
    <mergeCell ref="EV359:EW359"/>
    <mergeCell ref="EX359:EY359"/>
    <mergeCell ref="EZ359:FA359"/>
    <mergeCell ref="FB359:FC359"/>
    <mergeCell ref="FD359:FE359"/>
    <mergeCell ref="FF359:FG359"/>
    <mergeCell ref="FH359:FI359"/>
    <mergeCell ref="FJ359:FK359"/>
    <mergeCell ref="FL359:FM359"/>
    <mergeCell ref="FN359:FO359"/>
    <mergeCell ref="FP359:FQ359"/>
    <mergeCell ref="FR359:FS359"/>
    <mergeCell ref="FT359:FU359"/>
    <mergeCell ref="FV359:FW359"/>
    <mergeCell ref="FX359:FY359"/>
    <mergeCell ref="FZ359:GA359"/>
    <mergeCell ref="GB359:GC359"/>
    <mergeCell ref="GD359:GE359"/>
    <mergeCell ref="GF359:GG359"/>
    <mergeCell ref="GH359:GI359"/>
    <mergeCell ref="GJ359:GK359"/>
    <mergeCell ref="GL359:GM359"/>
    <mergeCell ref="GN359:GO359"/>
    <mergeCell ref="GP359:GQ359"/>
    <mergeCell ref="GR359:GS359"/>
    <mergeCell ref="GT359:GU359"/>
    <mergeCell ref="GV359:GW359"/>
    <mergeCell ref="GX359:GY359"/>
    <mergeCell ref="GZ359:HA359"/>
    <mergeCell ref="HB359:HC359"/>
    <mergeCell ref="HD359:HE359"/>
    <mergeCell ref="HF359:HG359"/>
    <mergeCell ref="HH359:HI359"/>
    <mergeCell ref="HJ359:HK359"/>
    <mergeCell ref="L360:M360"/>
    <mergeCell ref="N360:O360"/>
    <mergeCell ref="P360:Q360"/>
    <mergeCell ref="R360:S360"/>
    <mergeCell ref="T360:U360"/>
    <mergeCell ref="V360:W360"/>
    <mergeCell ref="X360:Y360"/>
    <mergeCell ref="Z360:AA360"/>
    <mergeCell ref="AB360:AC360"/>
    <mergeCell ref="AD360:AE360"/>
    <mergeCell ref="AF360:AG360"/>
    <mergeCell ref="AH360:AI360"/>
    <mergeCell ref="AJ360:AK360"/>
    <mergeCell ref="AL360:AM360"/>
    <mergeCell ref="AN360:AO360"/>
    <mergeCell ref="AP360:AQ360"/>
    <mergeCell ref="AR360:AS360"/>
    <mergeCell ref="AT360:AU360"/>
    <mergeCell ref="AV360:AW360"/>
    <mergeCell ref="AX360:AY360"/>
    <mergeCell ref="AZ360:BA360"/>
    <mergeCell ref="BB360:BC360"/>
    <mergeCell ref="BD360:BE360"/>
    <mergeCell ref="BF360:BG360"/>
    <mergeCell ref="BH360:BI360"/>
    <mergeCell ref="BJ360:BK360"/>
    <mergeCell ref="BL360:BM360"/>
    <mergeCell ref="BN360:BO360"/>
    <mergeCell ref="BP360:BQ360"/>
    <mergeCell ref="BR360:BS360"/>
    <mergeCell ref="BT360:BU360"/>
    <mergeCell ref="BV360:BW360"/>
    <mergeCell ref="BX360:BY360"/>
    <mergeCell ref="BZ360:CA360"/>
    <mergeCell ref="CB360:CC360"/>
    <mergeCell ref="CD360:CE360"/>
    <mergeCell ref="CF360:CG360"/>
    <mergeCell ref="CH360:CI360"/>
    <mergeCell ref="CJ360:CK360"/>
    <mergeCell ref="CL360:CM360"/>
    <mergeCell ref="CN360:CO360"/>
    <mergeCell ref="CP360:CQ360"/>
    <mergeCell ref="CR360:CS360"/>
    <mergeCell ref="CT360:CU360"/>
    <mergeCell ref="CV360:CW360"/>
    <mergeCell ref="CX360:CY360"/>
    <mergeCell ref="CZ360:DA360"/>
    <mergeCell ref="DB360:DC360"/>
    <mergeCell ref="DD360:DE360"/>
    <mergeCell ref="DF360:DG360"/>
    <mergeCell ref="DH360:DI360"/>
    <mergeCell ref="DJ360:DK360"/>
    <mergeCell ref="DL360:DM360"/>
    <mergeCell ref="DN360:DO360"/>
    <mergeCell ref="DP360:DQ360"/>
    <mergeCell ref="DR360:DS360"/>
    <mergeCell ref="DT360:DU360"/>
    <mergeCell ref="DV360:DW360"/>
    <mergeCell ref="DX360:DY360"/>
    <mergeCell ref="DZ360:EA360"/>
    <mergeCell ref="EB360:EC360"/>
    <mergeCell ref="ED360:EE360"/>
    <mergeCell ref="EF360:EG360"/>
    <mergeCell ref="EH360:EI360"/>
    <mergeCell ref="EJ360:EK360"/>
    <mergeCell ref="EL360:EM360"/>
    <mergeCell ref="EN360:EO360"/>
    <mergeCell ref="EP360:EQ360"/>
    <mergeCell ref="ER360:ES360"/>
    <mergeCell ref="ET360:EU360"/>
    <mergeCell ref="EV360:EW360"/>
    <mergeCell ref="EX360:EY360"/>
    <mergeCell ref="EZ360:FA360"/>
    <mergeCell ref="FB360:FC360"/>
    <mergeCell ref="FD360:FE360"/>
    <mergeCell ref="FF360:FG360"/>
    <mergeCell ref="FH360:FI360"/>
    <mergeCell ref="FJ360:FK360"/>
    <mergeCell ref="FL360:FM360"/>
    <mergeCell ref="FN360:FO360"/>
    <mergeCell ref="FP360:FQ360"/>
    <mergeCell ref="FR360:FS360"/>
    <mergeCell ref="FT360:FU360"/>
    <mergeCell ref="FV360:FW360"/>
    <mergeCell ref="FX360:FY360"/>
    <mergeCell ref="FZ360:GA360"/>
    <mergeCell ref="GB360:GC360"/>
    <mergeCell ref="GD360:GE360"/>
    <mergeCell ref="GF360:GG360"/>
    <mergeCell ref="GH360:GI360"/>
    <mergeCell ref="GJ360:GK360"/>
    <mergeCell ref="GL360:GM360"/>
    <mergeCell ref="GN360:GO360"/>
    <mergeCell ref="GP360:GQ360"/>
    <mergeCell ref="GR360:GS360"/>
    <mergeCell ref="GT360:GU360"/>
    <mergeCell ref="GV360:GW360"/>
    <mergeCell ref="GX360:GY360"/>
    <mergeCell ref="GZ360:HA360"/>
    <mergeCell ref="HB360:HC360"/>
    <mergeCell ref="HD360:HE360"/>
    <mergeCell ref="HF360:HG360"/>
    <mergeCell ref="HH360:HI360"/>
    <mergeCell ref="HJ360:HK360"/>
    <mergeCell ref="L361:M361"/>
    <mergeCell ref="N361:O361"/>
    <mergeCell ref="P361:Q361"/>
    <mergeCell ref="R361:S361"/>
    <mergeCell ref="T361:U361"/>
    <mergeCell ref="V361:W361"/>
    <mergeCell ref="X361:Y361"/>
    <mergeCell ref="Z361:AA361"/>
    <mergeCell ref="AB361:AC361"/>
    <mergeCell ref="AD361:AE361"/>
    <mergeCell ref="AF361:AG361"/>
    <mergeCell ref="AH361:AI361"/>
    <mergeCell ref="AJ361:AK361"/>
    <mergeCell ref="AL361:AM361"/>
    <mergeCell ref="AN361:AO361"/>
    <mergeCell ref="AP361:AQ361"/>
    <mergeCell ref="AR361:AS361"/>
    <mergeCell ref="CD361:CE361"/>
    <mergeCell ref="CF361:CG361"/>
    <mergeCell ref="CH361:CI361"/>
    <mergeCell ref="CJ361:CK361"/>
    <mergeCell ref="CL361:CM361"/>
    <mergeCell ref="CN361:CO361"/>
    <mergeCell ref="CP361:CQ361"/>
    <mergeCell ref="CR361:CS361"/>
    <mergeCell ref="A362:A369"/>
    <mergeCell ref="B362:B369"/>
    <mergeCell ref="C362:C369"/>
    <mergeCell ref="D362:D369"/>
    <mergeCell ref="E362:E369"/>
    <mergeCell ref="F362:F369"/>
    <mergeCell ref="G362:G369"/>
    <mergeCell ref="I362:I369"/>
    <mergeCell ref="J362:J369"/>
    <mergeCell ref="L362:M362"/>
    <mergeCell ref="N362:O362"/>
    <mergeCell ref="P362:Q362"/>
    <mergeCell ref="R362:S362"/>
    <mergeCell ref="T362:U362"/>
    <mergeCell ref="V362:W362"/>
    <mergeCell ref="X362:Y362"/>
    <mergeCell ref="Z362:AA362"/>
    <mergeCell ref="AB362:AC362"/>
    <mergeCell ref="AD362:AE362"/>
    <mergeCell ref="AF362:AG362"/>
    <mergeCell ref="AH362:AI362"/>
    <mergeCell ref="AJ362:AK362"/>
    <mergeCell ref="AL362:AM362"/>
    <mergeCell ref="AN362:AO362"/>
    <mergeCell ref="AP362:AQ362"/>
    <mergeCell ref="AR362:AS362"/>
    <mergeCell ref="AT362:AU362"/>
    <mergeCell ref="AV362:AW362"/>
    <mergeCell ref="AX362:AY362"/>
    <mergeCell ref="AZ362:BA362"/>
    <mergeCell ref="BB362:BC362"/>
    <mergeCell ref="BD362:BE362"/>
    <mergeCell ref="BF362:BG362"/>
    <mergeCell ref="BH362:BI362"/>
    <mergeCell ref="BJ362:BK362"/>
    <mergeCell ref="BL362:BM362"/>
    <mergeCell ref="BN362:BO362"/>
    <mergeCell ref="BP362:BQ362"/>
    <mergeCell ref="BR362:BS362"/>
    <mergeCell ref="BT362:BU362"/>
    <mergeCell ref="BV362:BW362"/>
    <mergeCell ref="BX362:BY362"/>
    <mergeCell ref="BZ362:CA362"/>
    <mergeCell ref="CB362:CC362"/>
    <mergeCell ref="CD362:CE362"/>
    <mergeCell ref="CF362:CG362"/>
    <mergeCell ref="CH362:CI362"/>
    <mergeCell ref="CJ362:CK362"/>
    <mergeCell ref="CL362:CM362"/>
    <mergeCell ref="CN362:CO362"/>
    <mergeCell ref="CP362:CQ362"/>
    <mergeCell ref="CR362:CS362"/>
    <mergeCell ref="CT362:CU362"/>
    <mergeCell ref="CV362:CW362"/>
    <mergeCell ref="CX362:CY362"/>
    <mergeCell ref="CZ362:DA362"/>
    <mergeCell ref="DB362:DC362"/>
    <mergeCell ref="DD362:DE362"/>
    <mergeCell ref="DF362:DG362"/>
    <mergeCell ref="DH362:DI362"/>
    <mergeCell ref="DJ362:DK362"/>
    <mergeCell ref="DL362:DM362"/>
    <mergeCell ref="DN362:DO362"/>
    <mergeCell ref="DP362:DQ362"/>
    <mergeCell ref="DR362:DS362"/>
    <mergeCell ref="DT362:DU362"/>
    <mergeCell ref="DV362:DW362"/>
    <mergeCell ref="DX362:DY362"/>
    <mergeCell ref="DZ362:EA362"/>
    <mergeCell ref="EB362:EC362"/>
    <mergeCell ref="ED362:EE362"/>
    <mergeCell ref="EF362:EG362"/>
    <mergeCell ref="EH362:EI362"/>
    <mergeCell ref="EJ362:EK362"/>
    <mergeCell ref="EL362:EM362"/>
    <mergeCell ref="EN362:EO362"/>
    <mergeCell ref="EP362:EQ362"/>
    <mergeCell ref="ER362:ES362"/>
    <mergeCell ref="ET362:EU362"/>
    <mergeCell ref="EV362:EW362"/>
    <mergeCell ref="EX362:EY362"/>
    <mergeCell ref="EZ362:FA362"/>
    <mergeCell ref="FB362:FC362"/>
    <mergeCell ref="FD362:FE362"/>
    <mergeCell ref="FF362:FG362"/>
    <mergeCell ref="FH362:FI362"/>
    <mergeCell ref="FJ362:FK362"/>
    <mergeCell ref="FL362:FM362"/>
    <mergeCell ref="FN362:FO362"/>
    <mergeCell ref="FP362:FQ362"/>
    <mergeCell ref="FR362:FS362"/>
    <mergeCell ref="FT362:FU362"/>
    <mergeCell ref="FV362:FW362"/>
    <mergeCell ref="FX362:FY362"/>
    <mergeCell ref="FZ362:GA362"/>
    <mergeCell ref="GB362:GC362"/>
    <mergeCell ref="GD362:GE362"/>
    <mergeCell ref="GF362:GG362"/>
    <mergeCell ref="GH362:GI362"/>
    <mergeCell ref="GJ362:GK362"/>
    <mergeCell ref="GL362:GM362"/>
    <mergeCell ref="GN362:GO362"/>
    <mergeCell ref="GP362:GQ362"/>
    <mergeCell ref="GR362:GS362"/>
    <mergeCell ref="GT362:GU362"/>
    <mergeCell ref="GV362:GW362"/>
    <mergeCell ref="GX362:GY362"/>
    <mergeCell ref="GZ362:HA362"/>
    <mergeCell ref="HB362:HC362"/>
    <mergeCell ref="HD362:HE362"/>
    <mergeCell ref="HF362:HG362"/>
    <mergeCell ref="HH362:HI362"/>
    <mergeCell ref="HJ362:HK362"/>
    <mergeCell ref="L363:M363"/>
    <mergeCell ref="N363:O363"/>
    <mergeCell ref="P363:Q363"/>
    <mergeCell ref="R363:S363"/>
    <mergeCell ref="T363:U363"/>
    <mergeCell ref="V363:W363"/>
    <mergeCell ref="X363:Y363"/>
    <mergeCell ref="Z363:AA363"/>
    <mergeCell ref="AB363:AC363"/>
    <mergeCell ref="AD363:AE363"/>
    <mergeCell ref="AF363:AG363"/>
    <mergeCell ref="AH363:AI363"/>
    <mergeCell ref="AJ363:AK363"/>
    <mergeCell ref="AL363:AM363"/>
    <mergeCell ref="AN363:AO363"/>
    <mergeCell ref="AP363:AQ363"/>
    <mergeCell ref="AR363:AS363"/>
    <mergeCell ref="AT363:AU363"/>
    <mergeCell ref="AV363:AW363"/>
    <mergeCell ref="AX363:AY363"/>
    <mergeCell ref="AZ363:BA363"/>
    <mergeCell ref="BB363:BC363"/>
    <mergeCell ref="BD363:BE363"/>
    <mergeCell ref="BF363:BG363"/>
    <mergeCell ref="BH363:BI363"/>
    <mergeCell ref="BJ363:BK363"/>
    <mergeCell ref="BL363:BM363"/>
    <mergeCell ref="BN363:BO363"/>
    <mergeCell ref="BP363:BQ363"/>
    <mergeCell ref="BR363:BS363"/>
    <mergeCell ref="BT363:BU363"/>
    <mergeCell ref="BV363:BW363"/>
    <mergeCell ref="BX363:BY363"/>
    <mergeCell ref="BZ363:CA363"/>
    <mergeCell ref="CB363:CC363"/>
    <mergeCell ref="CD363:CE363"/>
    <mergeCell ref="CF363:CG363"/>
    <mergeCell ref="CH363:CI363"/>
    <mergeCell ref="CJ363:CK363"/>
    <mergeCell ref="CL363:CM363"/>
    <mergeCell ref="CN363:CO363"/>
    <mergeCell ref="CP363:CQ363"/>
    <mergeCell ref="CR363:CS363"/>
    <mergeCell ref="CT363:CU363"/>
    <mergeCell ref="CV363:CW363"/>
    <mergeCell ref="CX363:CY363"/>
    <mergeCell ref="CZ363:DA363"/>
    <mergeCell ref="DB363:DC363"/>
    <mergeCell ref="DD363:DE363"/>
    <mergeCell ref="DF363:DG363"/>
    <mergeCell ref="DH363:DI363"/>
    <mergeCell ref="DJ363:DK363"/>
    <mergeCell ref="DL363:DM363"/>
    <mergeCell ref="DN363:DO363"/>
    <mergeCell ref="DP363:DQ363"/>
    <mergeCell ref="DR363:DS363"/>
    <mergeCell ref="DT363:DU363"/>
    <mergeCell ref="DV363:DW363"/>
    <mergeCell ref="DX363:DY363"/>
    <mergeCell ref="DZ363:EA363"/>
    <mergeCell ref="EB363:EC363"/>
    <mergeCell ref="ED363:EE363"/>
    <mergeCell ref="EF363:EG363"/>
    <mergeCell ref="EH363:EI363"/>
    <mergeCell ref="EJ363:EK363"/>
    <mergeCell ref="EL363:EM363"/>
    <mergeCell ref="EN363:EO363"/>
    <mergeCell ref="EP363:EQ363"/>
    <mergeCell ref="ER363:ES363"/>
    <mergeCell ref="ET363:EU363"/>
    <mergeCell ref="EV363:EW363"/>
    <mergeCell ref="EX363:EY363"/>
    <mergeCell ref="EZ363:FA363"/>
    <mergeCell ref="FB363:FC363"/>
    <mergeCell ref="FD363:FE363"/>
    <mergeCell ref="FF363:FG363"/>
    <mergeCell ref="FH363:FI363"/>
    <mergeCell ref="FJ363:FK363"/>
    <mergeCell ref="FL363:FM363"/>
    <mergeCell ref="FN363:FO363"/>
    <mergeCell ref="FP363:FQ363"/>
    <mergeCell ref="FR363:FS363"/>
    <mergeCell ref="FT363:FU363"/>
    <mergeCell ref="FV363:FW363"/>
    <mergeCell ref="FX363:FY363"/>
    <mergeCell ref="FZ363:GA363"/>
    <mergeCell ref="GB363:GC363"/>
    <mergeCell ref="GD363:GE363"/>
    <mergeCell ref="GF363:GG363"/>
    <mergeCell ref="GH363:GI363"/>
    <mergeCell ref="GJ363:GK363"/>
    <mergeCell ref="GL363:GM363"/>
    <mergeCell ref="GN363:GO363"/>
    <mergeCell ref="GP363:GQ363"/>
    <mergeCell ref="GR363:GS363"/>
    <mergeCell ref="GT363:GU363"/>
    <mergeCell ref="GV363:GW363"/>
    <mergeCell ref="GX363:GY363"/>
    <mergeCell ref="GZ363:HA363"/>
    <mergeCell ref="HB363:HC363"/>
    <mergeCell ref="HD363:HE363"/>
    <mergeCell ref="HF363:HG363"/>
    <mergeCell ref="HH363:HI363"/>
    <mergeCell ref="HJ363:HK363"/>
    <mergeCell ref="L364:M364"/>
    <mergeCell ref="N364:O364"/>
    <mergeCell ref="P364:Q364"/>
    <mergeCell ref="R364:S364"/>
    <mergeCell ref="T364:U364"/>
    <mergeCell ref="V364:W364"/>
    <mergeCell ref="X364:Y364"/>
    <mergeCell ref="Z364:AA364"/>
    <mergeCell ref="AB364:AC364"/>
    <mergeCell ref="AD364:AE364"/>
    <mergeCell ref="AF364:AG364"/>
    <mergeCell ref="AH364:AI364"/>
    <mergeCell ref="AJ364:AK364"/>
    <mergeCell ref="AL364:AM364"/>
    <mergeCell ref="AN364:AO364"/>
    <mergeCell ref="AP364:AQ364"/>
    <mergeCell ref="AR364:AS364"/>
    <mergeCell ref="AT364:AU364"/>
    <mergeCell ref="AV364:AW364"/>
    <mergeCell ref="AX364:AY364"/>
    <mergeCell ref="AZ364:BA364"/>
    <mergeCell ref="BB364:BC364"/>
    <mergeCell ref="BD364:BE364"/>
    <mergeCell ref="BF364:BG364"/>
    <mergeCell ref="BH364:BI364"/>
    <mergeCell ref="BJ364:BK364"/>
    <mergeCell ref="BL364:BM364"/>
    <mergeCell ref="BN364:BO364"/>
    <mergeCell ref="BP364:BQ364"/>
    <mergeCell ref="BR364:BS364"/>
    <mergeCell ref="BT364:BU364"/>
    <mergeCell ref="BV364:BW364"/>
    <mergeCell ref="BX364:BY364"/>
    <mergeCell ref="BZ364:CA364"/>
    <mergeCell ref="CB364:CC364"/>
    <mergeCell ref="CD364:CE364"/>
    <mergeCell ref="CF364:CG364"/>
    <mergeCell ref="CH364:CI364"/>
    <mergeCell ref="CJ364:CK364"/>
    <mergeCell ref="CL364:CM364"/>
    <mergeCell ref="CN364:CO364"/>
    <mergeCell ref="CP364:CQ364"/>
    <mergeCell ref="CR364:CS364"/>
    <mergeCell ref="CT364:CU364"/>
    <mergeCell ref="CV364:CW364"/>
    <mergeCell ref="CX364:CY364"/>
    <mergeCell ref="CZ364:DA364"/>
    <mergeCell ref="DB364:DC364"/>
    <mergeCell ref="DD364:DE364"/>
    <mergeCell ref="DF364:DG364"/>
    <mergeCell ref="DH364:DI364"/>
    <mergeCell ref="DJ364:DK364"/>
    <mergeCell ref="DL364:DM364"/>
    <mergeCell ref="DN364:DO364"/>
    <mergeCell ref="DP364:DQ364"/>
    <mergeCell ref="DR364:DS364"/>
    <mergeCell ref="DT364:DU364"/>
    <mergeCell ref="DV364:DW364"/>
    <mergeCell ref="DX364:DY364"/>
    <mergeCell ref="DZ364:EA364"/>
    <mergeCell ref="EB364:EC364"/>
    <mergeCell ref="ED364:EE364"/>
    <mergeCell ref="EF364:EG364"/>
    <mergeCell ref="EH364:EI364"/>
    <mergeCell ref="EJ364:EK364"/>
    <mergeCell ref="EL364:EM364"/>
    <mergeCell ref="EN364:EO364"/>
    <mergeCell ref="EP364:EQ364"/>
    <mergeCell ref="ER364:ES364"/>
    <mergeCell ref="ET364:EU364"/>
    <mergeCell ref="EV364:EW364"/>
    <mergeCell ref="EX364:EY364"/>
    <mergeCell ref="EZ364:FA364"/>
    <mergeCell ref="FB364:FC364"/>
    <mergeCell ref="FD364:FE364"/>
    <mergeCell ref="FF364:FG364"/>
    <mergeCell ref="FH364:FI364"/>
    <mergeCell ref="FJ364:FK364"/>
    <mergeCell ref="FL364:FM364"/>
    <mergeCell ref="FN364:FO364"/>
    <mergeCell ref="FP364:FQ364"/>
    <mergeCell ref="FR364:FS364"/>
    <mergeCell ref="FT364:FU364"/>
    <mergeCell ref="FV364:FW364"/>
    <mergeCell ref="FX364:FY364"/>
    <mergeCell ref="FZ364:GA364"/>
    <mergeCell ref="GB364:GC364"/>
    <mergeCell ref="GD364:GE364"/>
    <mergeCell ref="GF364:GG364"/>
    <mergeCell ref="GH364:GI364"/>
    <mergeCell ref="GJ364:GK364"/>
    <mergeCell ref="GL364:GM364"/>
    <mergeCell ref="GN364:GO364"/>
    <mergeCell ref="GP364:GQ364"/>
    <mergeCell ref="GR364:GS364"/>
    <mergeCell ref="GT364:GU364"/>
    <mergeCell ref="GV364:GW364"/>
    <mergeCell ref="GX364:GY364"/>
    <mergeCell ref="GZ364:HA364"/>
    <mergeCell ref="HB364:HC364"/>
    <mergeCell ref="HD364:HE364"/>
    <mergeCell ref="HF364:HG364"/>
    <mergeCell ref="HH364:HI364"/>
    <mergeCell ref="HJ364:HK364"/>
    <mergeCell ref="L365:M365"/>
    <mergeCell ref="N365:O365"/>
    <mergeCell ref="P365:Q365"/>
    <mergeCell ref="R365:S365"/>
    <mergeCell ref="T365:U365"/>
    <mergeCell ref="V365:W365"/>
    <mergeCell ref="X365:Y365"/>
    <mergeCell ref="Z365:AA365"/>
    <mergeCell ref="AB365:AC365"/>
    <mergeCell ref="AD365:AE365"/>
    <mergeCell ref="AF365:AG365"/>
    <mergeCell ref="AH365:AI365"/>
    <mergeCell ref="AJ365:AK365"/>
    <mergeCell ref="AL365:AM365"/>
    <mergeCell ref="AN365:AO365"/>
    <mergeCell ref="AP365:AQ365"/>
    <mergeCell ref="AR365:AS365"/>
    <mergeCell ref="AT365:AU365"/>
    <mergeCell ref="AV365:AW365"/>
    <mergeCell ref="AX365:AY365"/>
    <mergeCell ref="AZ365:BA365"/>
    <mergeCell ref="BB365:BC365"/>
    <mergeCell ref="BD365:BE365"/>
    <mergeCell ref="BF365:BG365"/>
    <mergeCell ref="BH365:BI365"/>
    <mergeCell ref="BJ365:BK365"/>
    <mergeCell ref="BL365:BM365"/>
    <mergeCell ref="BN365:BO365"/>
    <mergeCell ref="BP365:BQ365"/>
    <mergeCell ref="BR365:BS365"/>
    <mergeCell ref="BT365:BU365"/>
    <mergeCell ref="BV365:BW365"/>
    <mergeCell ref="BX365:BY365"/>
    <mergeCell ref="BZ365:CA365"/>
    <mergeCell ref="CB365:CC365"/>
    <mergeCell ref="CD365:CE365"/>
    <mergeCell ref="CF365:CG365"/>
    <mergeCell ref="CH365:CI365"/>
    <mergeCell ref="CJ365:CK365"/>
    <mergeCell ref="CL365:CM365"/>
    <mergeCell ref="CN365:CO365"/>
    <mergeCell ref="CP365:CQ365"/>
    <mergeCell ref="CR365:CS365"/>
    <mergeCell ref="CT365:CU365"/>
    <mergeCell ref="CV365:CW365"/>
    <mergeCell ref="CX365:CY365"/>
    <mergeCell ref="CZ365:DA365"/>
    <mergeCell ref="DB365:DC365"/>
    <mergeCell ref="DD365:DE365"/>
    <mergeCell ref="DF365:DG365"/>
    <mergeCell ref="DH365:DI365"/>
    <mergeCell ref="DJ365:DK365"/>
    <mergeCell ref="DL365:DM365"/>
    <mergeCell ref="DN365:DO365"/>
    <mergeCell ref="DP365:DQ365"/>
    <mergeCell ref="DR365:DS365"/>
    <mergeCell ref="DT365:DU365"/>
    <mergeCell ref="DV365:DW365"/>
    <mergeCell ref="DX365:DY365"/>
    <mergeCell ref="DZ365:EA365"/>
    <mergeCell ref="EB365:EC365"/>
    <mergeCell ref="ED365:EE365"/>
    <mergeCell ref="EF365:EG365"/>
    <mergeCell ref="EH365:EI365"/>
    <mergeCell ref="EJ365:EK365"/>
    <mergeCell ref="EL365:EM365"/>
    <mergeCell ref="EN365:EO365"/>
    <mergeCell ref="EP365:EQ365"/>
    <mergeCell ref="ER365:ES365"/>
    <mergeCell ref="ET365:EU365"/>
    <mergeCell ref="EV365:EW365"/>
    <mergeCell ref="EX365:EY365"/>
    <mergeCell ref="EZ365:FA365"/>
    <mergeCell ref="FB365:FC365"/>
    <mergeCell ref="FD365:FE365"/>
    <mergeCell ref="FF365:FG365"/>
    <mergeCell ref="FH365:FI365"/>
    <mergeCell ref="FJ365:FK365"/>
    <mergeCell ref="FL365:FM365"/>
    <mergeCell ref="FN365:FO365"/>
    <mergeCell ref="FP365:FQ365"/>
    <mergeCell ref="FR365:FS365"/>
    <mergeCell ref="FT365:FU365"/>
    <mergeCell ref="FV365:FW365"/>
    <mergeCell ref="FX365:FY365"/>
    <mergeCell ref="FZ365:GA365"/>
    <mergeCell ref="GB365:GC365"/>
    <mergeCell ref="GD365:GE365"/>
    <mergeCell ref="GF365:GG365"/>
    <mergeCell ref="GH365:GI365"/>
    <mergeCell ref="GJ365:GK365"/>
    <mergeCell ref="GL365:GM365"/>
    <mergeCell ref="GN365:GO365"/>
    <mergeCell ref="GP365:GQ365"/>
    <mergeCell ref="GR365:GS365"/>
    <mergeCell ref="GT365:GU365"/>
    <mergeCell ref="GV365:GW365"/>
    <mergeCell ref="GX365:GY365"/>
    <mergeCell ref="GZ365:HA365"/>
    <mergeCell ref="HB365:HC365"/>
    <mergeCell ref="HD365:HE365"/>
    <mergeCell ref="HF365:HG365"/>
    <mergeCell ref="HH365:HI365"/>
    <mergeCell ref="HJ365:HK365"/>
    <mergeCell ref="L366:M366"/>
    <mergeCell ref="N366:O366"/>
    <mergeCell ref="P366:Q366"/>
    <mergeCell ref="R366:S366"/>
    <mergeCell ref="T366:U366"/>
    <mergeCell ref="V366:W366"/>
    <mergeCell ref="X366:Y366"/>
    <mergeCell ref="Z366:AA366"/>
    <mergeCell ref="AB366:AC366"/>
    <mergeCell ref="AD366:AE366"/>
    <mergeCell ref="AF366:AG366"/>
    <mergeCell ref="AH366:AI366"/>
    <mergeCell ref="AJ366:AK366"/>
    <mergeCell ref="AL366:AM366"/>
    <mergeCell ref="AN366:AO366"/>
    <mergeCell ref="AP366:AQ366"/>
    <mergeCell ref="AR366:AS366"/>
    <mergeCell ref="AT366:AU366"/>
    <mergeCell ref="AV366:AW366"/>
    <mergeCell ref="AX366:AY366"/>
    <mergeCell ref="AZ366:BA366"/>
    <mergeCell ref="BB366:BC366"/>
    <mergeCell ref="BD366:BE366"/>
    <mergeCell ref="BF366:BG366"/>
    <mergeCell ref="BH366:BI366"/>
    <mergeCell ref="BJ366:BK366"/>
    <mergeCell ref="BL366:BM366"/>
    <mergeCell ref="BN366:BO366"/>
    <mergeCell ref="BP366:BQ366"/>
    <mergeCell ref="BR366:BS366"/>
    <mergeCell ref="BT366:BU366"/>
    <mergeCell ref="BV366:BW366"/>
    <mergeCell ref="BX366:BY366"/>
    <mergeCell ref="BZ366:CA366"/>
    <mergeCell ref="CB366:CC366"/>
    <mergeCell ref="CD366:CE366"/>
    <mergeCell ref="CF366:CG366"/>
    <mergeCell ref="CH366:CI366"/>
    <mergeCell ref="CJ366:CK366"/>
    <mergeCell ref="CL366:CM366"/>
    <mergeCell ref="CN366:CO366"/>
    <mergeCell ref="CP366:CQ366"/>
    <mergeCell ref="CR366:CS366"/>
    <mergeCell ref="CT366:CU366"/>
    <mergeCell ref="CV366:CW366"/>
    <mergeCell ref="CX366:CY366"/>
    <mergeCell ref="CZ366:DA366"/>
    <mergeCell ref="DB366:DC366"/>
    <mergeCell ref="DD366:DE366"/>
    <mergeCell ref="DF366:DG366"/>
    <mergeCell ref="DH366:DI366"/>
    <mergeCell ref="DJ366:DK366"/>
    <mergeCell ref="DL366:DM366"/>
    <mergeCell ref="DN366:DO366"/>
    <mergeCell ref="DP366:DQ366"/>
    <mergeCell ref="DR366:DS366"/>
    <mergeCell ref="DT366:DU366"/>
    <mergeCell ref="DV366:DW366"/>
    <mergeCell ref="DX366:DY366"/>
    <mergeCell ref="DZ366:EA366"/>
    <mergeCell ref="EB366:EC366"/>
    <mergeCell ref="ED366:EE366"/>
    <mergeCell ref="EF366:EG366"/>
    <mergeCell ref="EH366:EI366"/>
    <mergeCell ref="EJ366:EK366"/>
    <mergeCell ref="EL366:EM366"/>
    <mergeCell ref="EN366:EO366"/>
    <mergeCell ref="EP366:EQ366"/>
    <mergeCell ref="ER366:ES366"/>
    <mergeCell ref="ET366:EU366"/>
    <mergeCell ref="EV366:EW366"/>
    <mergeCell ref="EX366:EY366"/>
    <mergeCell ref="EZ366:FA366"/>
    <mergeCell ref="FB366:FC366"/>
    <mergeCell ref="FD366:FE366"/>
    <mergeCell ref="FF366:FG366"/>
    <mergeCell ref="FH366:FI366"/>
    <mergeCell ref="FJ366:FK366"/>
    <mergeCell ref="FL366:FM366"/>
    <mergeCell ref="FN366:FO366"/>
    <mergeCell ref="FP366:FQ366"/>
    <mergeCell ref="FR366:FS366"/>
    <mergeCell ref="FT366:FU366"/>
    <mergeCell ref="FV366:FW366"/>
    <mergeCell ref="FX366:FY366"/>
    <mergeCell ref="FZ366:GA366"/>
    <mergeCell ref="GB366:GC366"/>
    <mergeCell ref="GD366:GE366"/>
    <mergeCell ref="GF366:GG366"/>
    <mergeCell ref="GH366:GI366"/>
    <mergeCell ref="GJ366:GK366"/>
    <mergeCell ref="GL366:GM366"/>
    <mergeCell ref="GN366:GO366"/>
    <mergeCell ref="GP366:GQ366"/>
    <mergeCell ref="GR366:GS366"/>
    <mergeCell ref="GT366:GU366"/>
    <mergeCell ref="GV366:GW366"/>
    <mergeCell ref="GX366:GY366"/>
    <mergeCell ref="GZ366:HA366"/>
    <mergeCell ref="HB366:HC366"/>
    <mergeCell ref="HD366:HE366"/>
    <mergeCell ref="HF366:HG366"/>
    <mergeCell ref="HH366:HI366"/>
    <mergeCell ref="HJ366:HK366"/>
    <mergeCell ref="L367:M367"/>
    <mergeCell ref="N367:O367"/>
    <mergeCell ref="P367:Q367"/>
    <mergeCell ref="R367:S367"/>
    <mergeCell ref="T367:U367"/>
    <mergeCell ref="V367:W367"/>
    <mergeCell ref="X367:Y367"/>
    <mergeCell ref="Z367:AA367"/>
    <mergeCell ref="AB367:AC367"/>
    <mergeCell ref="AD367:AE367"/>
    <mergeCell ref="AF367:AG367"/>
    <mergeCell ref="AH367:AI367"/>
    <mergeCell ref="AJ367:AK367"/>
    <mergeCell ref="AL367:AM367"/>
    <mergeCell ref="AN367:AO367"/>
    <mergeCell ref="AP367:AQ367"/>
    <mergeCell ref="AR367:AS367"/>
    <mergeCell ref="AT367:AU367"/>
    <mergeCell ref="AV367:AW367"/>
    <mergeCell ref="AX367:AY367"/>
    <mergeCell ref="AZ367:BA367"/>
    <mergeCell ref="BB367:BC367"/>
    <mergeCell ref="BD367:BE367"/>
    <mergeCell ref="BF367:BG367"/>
    <mergeCell ref="BH367:BI367"/>
    <mergeCell ref="BJ367:BK367"/>
    <mergeCell ref="BL367:BM367"/>
    <mergeCell ref="BN367:BO367"/>
    <mergeCell ref="BP367:BQ367"/>
    <mergeCell ref="BR367:BS367"/>
    <mergeCell ref="BT367:BU367"/>
    <mergeCell ref="BV367:BW367"/>
    <mergeCell ref="BX367:BY367"/>
    <mergeCell ref="BZ367:CA367"/>
    <mergeCell ref="CB367:CC367"/>
    <mergeCell ref="CD367:CE367"/>
    <mergeCell ref="CF367:CG367"/>
    <mergeCell ref="CH367:CI367"/>
    <mergeCell ref="CJ367:CK367"/>
    <mergeCell ref="CL367:CM367"/>
    <mergeCell ref="CN367:CO367"/>
    <mergeCell ref="CP367:CQ367"/>
    <mergeCell ref="CR367:CS367"/>
    <mergeCell ref="CT367:CU367"/>
    <mergeCell ref="CV367:CW367"/>
    <mergeCell ref="CX367:CY367"/>
    <mergeCell ref="CZ367:DA367"/>
    <mergeCell ref="DB367:DC367"/>
    <mergeCell ref="DD367:DE367"/>
    <mergeCell ref="DF367:DG367"/>
    <mergeCell ref="DH367:DI367"/>
    <mergeCell ref="DJ367:DK367"/>
    <mergeCell ref="DL367:DM367"/>
    <mergeCell ref="DN367:DO367"/>
    <mergeCell ref="DP367:DQ367"/>
    <mergeCell ref="DR367:DS367"/>
    <mergeCell ref="DT367:DU367"/>
    <mergeCell ref="DV367:DW367"/>
    <mergeCell ref="DX367:DY367"/>
    <mergeCell ref="DZ367:EA367"/>
    <mergeCell ref="EB367:EC367"/>
    <mergeCell ref="ED367:EE367"/>
    <mergeCell ref="EF367:EG367"/>
    <mergeCell ref="EH367:EI367"/>
    <mergeCell ref="EJ367:EK367"/>
    <mergeCell ref="EL367:EM367"/>
    <mergeCell ref="EN367:EO367"/>
    <mergeCell ref="EP367:EQ367"/>
    <mergeCell ref="ER367:ES367"/>
    <mergeCell ref="ET367:EU367"/>
    <mergeCell ref="EV367:EW367"/>
    <mergeCell ref="EX367:EY367"/>
    <mergeCell ref="EZ367:FA367"/>
    <mergeCell ref="FB367:FC367"/>
    <mergeCell ref="FD367:FE367"/>
    <mergeCell ref="FF367:FG367"/>
    <mergeCell ref="FH367:FI367"/>
    <mergeCell ref="FJ367:FK367"/>
    <mergeCell ref="FL367:FM367"/>
    <mergeCell ref="FN367:FO367"/>
    <mergeCell ref="FP367:FQ367"/>
    <mergeCell ref="FR367:FS367"/>
    <mergeCell ref="FT367:FU367"/>
    <mergeCell ref="FV367:FW367"/>
    <mergeCell ref="FX367:FY367"/>
    <mergeCell ref="FZ367:GA367"/>
    <mergeCell ref="GB367:GC367"/>
    <mergeCell ref="GD367:GE367"/>
    <mergeCell ref="GF367:GG367"/>
    <mergeCell ref="GH367:GI367"/>
    <mergeCell ref="GJ367:GK367"/>
    <mergeCell ref="GL367:GM367"/>
    <mergeCell ref="GN367:GO367"/>
    <mergeCell ref="GP367:GQ367"/>
    <mergeCell ref="GR367:GS367"/>
    <mergeCell ref="GT367:GU367"/>
    <mergeCell ref="GV367:GW367"/>
    <mergeCell ref="GX367:GY367"/>
    <mergeCell ref="GZ367:HA367"/>
    <mergeCell ref="HB367:HC367"/>
    <mergeCell ref="HD367:HE367"/>
    <mergeCell ref="HF367:HG367"/>
    <mergeCell ref="HH367:HI367"/>
    <mergeCell ref="HJ367:HK367"/>
    <mergeCell ref="L368:M368"/>
    <mergeCell ref="N368:O368"/>
    <mergeCell ref="P368:Q368"/>
    <mergeCell ref="R368:S368"/>
    <mergeCell ref="T368:U368"/>
    <mergeCell ref="V368:W368"/>
    <mergeCell ref="X368:Y368"/>
    <mergeCell ref="Z368:AA368"/>
    <mergeCell ref="AB368:AC368"/>
    <mergeCell ref="AD368:AE368"/>
    <mergeCell ref="AF368:AG368"/>
    <mergeCell ref="AH368:AI368"/>
    <mergeCell ref="AJ368:AK368"/>
    <mergeCell ref="AL368:AM368"/>
    <mergeCell ref="AN368:AO368"/>
    <mergeCell ref="AP368:AQ368"/>
    <mergeCell ref="AR368:AS368"/>
    <mergeCell ref="AT368:AU368"/>
    <mergeCell ref="AV368:AW368"/>
    <mergeCell ref="AX368:AY368"/>
    <mergeCell ref="AZ368:BA368"/>
    <mergeCell ref="BB368:BC368"/>
    <mergeCell ref="BD368:BE368"/>
    <mergeCell ref="BF368:BG368"/>
    <mergeCell ref="BH368:BI368"/>
    <mergeCell ref="BJ368:BK368"/>
    <mergeCell ref="BL368:BM368"/>
    <mergeCell ref="BN368:BO368"/>
    <mergeCell ref="BP368:BQ368"/>
    <mergeCell ref="BR368:BS368"/>
    <mergeCell ref="BT368:BU368"/>
    <mergeCell ref="BV368:BW368"/>
    <mergeCell ref="BX368:BY368"/>
    <mergeCell ref="BZ368:CA368"/>
    <mergeCell ref="CB368:CC368"/>
    <mergeCell ref="CD368:CE368"/>
    <mergeCell ref="CF368:CG368"/>
    <mergeCell ref="CH368:CI368"/>
    <mergeCell ref="CJ368:CK368"/>
    <mergeCell ref="CL368:CM368"/>
    <mergeCell ref="CN368:CO368"/>
    <mergeCell ref="CP368:CQ368"/>
    <mergeCell ref="CR368:CS368"/>
    <mergeCell ref="CT368:CU368"/>
    <mergeCell ref="CV368:CW368"/>
    <mergeCell ref="CX368:CY368"/>
    <mergeCell ref="CZ368:DA368"/>
    <mergeCell ref="DB368:DC368"/>
    <mergeCell ref="DD368:DE368"/>
    <mergeCell ref="DF368:DG368"/>
    <mergeCell ref="DH368:DI368"/>
    <mergeCell ref="DJ368:DK368"/>
    <mergeCell ref="DL368:DM368"/>
    <mergeCell ref="DN368:DO368"/>
    <mergeCell ref="DP368:DQ368"/>
    <mergeCell ref="DR368:DS368"/>
    <mergeCell ref="DT368:DU368"/>
    <mergeCell ref="DV368:DW368"/>
    <mergeCell ref="DX368:DY368"/>
    <mergeCell ref="DZ368:EA368"/>
    <mergeCell ref="EB368:EC368"/>
    <mergeCell ref="ED368:EE368"/>
    <mergeCell ref="EF368:EG368"/>
    <mergeCell ref="EH368:EI368"/>
    <mergeCell ref="EJ368:EK368"/>
    <mergeCell ref="EL368:EM368"/>
    <mergeCell ref="EN368:EO368"/>
    <mergeCell ref="EP368:EQ368"/>
    <mergeCell ref="ER368:ES368"/>
    <mergeCell ref="ET368:EU368"/>
    <mergeCell ref="EV368:EW368"/>
    <mergeCell ref="EX368:EY368"/>
    <mergeCell ref="EZ368:FA368"/>
    <mergeCell ref="FB368:FC368"/>
    <mergeCell ref="FD368:FE368"/>
    <mergeCell ref="FF368:FG368"/>
    <mergeCell ref="FH368:FI368"/>
    <mergeCell ref="FJ368:FK368"/>
    <mergeCell ref="FL368:FM368"/>
    <mergeCell ref="FN368:FO368"/>
    <mergeCell ref="FP368:FQ368"/>
    <mergeCell ref="FR368:FS368"/>
    <mergeCell ref="FT368:FU368"/>
    <mergeCell ref="FV368:FW368"/>
    <mergeCell ref="FX368:FY368"/>
    <mergeCell ref="FZ368:GA368"/>
    <mergeCell ref="GB368:GC368"/>
    <mergeCell ref="GD368:GE368"/>
    <mergeCell ref="GF368:GG368"/>
    <mergeCell ref="GH368:GI368"/>
    <mergeCell ref="GJ368:GK368"/>
    <mergeCell ref="GL368:GM368"/>
    <mergeCell ref="GN368:GO368"/>
    <mergeCell ref="GP368:GQ368"/>
    <mergeCell ref="GR368:GS368"/>
    <mergeCell ref="GT368:GU368"/>
    <mergeCell ref="GV368:GW368"/>
    <mergeCell ref="GX368:GY368"/>
    <mergeCell ref="GZ368:HA368"/>
    <mergeCell ref="HB368:HC368"/>
    <mergeCell ref="HD368:HE368"/>
    <mergeCell ref="HF368:HG368"/>
    <mergeCell ref="HH368:HI368"/>
    <mergeCell ref="HJ368:HK368"/>
    <mergeCell ref="L369:M369"/>
    <mergeCell ref="N369:O369"/>
    <mergeCell ref="P369:Q369"/>
    <mergeCell ref="R369:S369"/>
    <mergeCell ref="T369:U369"/>
    <mergeCell ref="V369:W369"/>
    <mergeCell ref="X369:Y369"/>
    <mergeCell ref="Z369:AA369"/>
    <mergeCell ref="AB369:AC369"/>
    <mergeCell ref="AD369:AE369"/>
    <mergeCell ref="AF369:AG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N369:BO369"/>
    <mergeCell ref="BP369:BQ369"/>
    <mergeCell ref="BR369:BS369"/>
    <mergeCell ref="BT369:BU369"/>
    <mergeCell ref="BV369:BW369"/>
    <mergeCell ref="BX369:BY369"/>
    <mergeCell ref="BZ369:CA369"/>
    <mergeCell ref="CB369:CC369"/>
    <mergeCell ref="CD369:CE369"/>
    <mergeCell ref="CF369:CG369"/>
    <mergeCell ref="CH369:CI369"/>
    <mergeCell ref="CJ369:CK369"/>
    <mergeCell ref="CL369:CM369"/>
    <mergeCell ref="CN369:CO369"/>
    <mergeCell ref="CP369:CQ369"/>
    <mergeCell ref="CR369:CS369"/>
    <mergeCell ref="CT369:CU369"/>
    <mergeCell ref="CV369:CW369"/>
    <mergeCell ref="CX369:CY369"/>
    <mergeCell ref="CZ369:DA369"/>
    <mergeCell ref="DB369:DC369"/>
    <mergeCell ref="DD369:DE369"/>
    <mergeCell ref="DF369:DG369"/>
    <mergeCell ref="DH369:DI369"/>
    <mergeCell ref="DJ369:DK369"/>
    <mergeCell ref="DL369:DM369"/>
    <mergeCell ref="DN369:DO369"/>
    <mergeCell ref="DP369:DQ369"/>
    <mergeCell ref="DR369:DS369"/>
    <mergeCell ref="DT369:DU369"/>
    <mergeCell ref="DV369:DW369"/>
    <mergeCell ref="DX369:DY369"/>
    <mergeCell ref="DZ369:EA369"/>
    <mergeCell ref="EB369:EC369"/>
    <mergeCell ref="ED369:EE369"/>
    <mergeCell ref="EF369:EG369"/>
    <mergeCell ref="EH369:EI369"/>
    <mergeCell ref="EJ369:EK369"/>
    <mergeCell ref="EL369:EM369"/>
    <mergeCell ref="EN369:EO369"/>
    <mergeCell ref="EP369:EQ369"/>
    <mergeCell ref="ER369:ES369"/>
    <mergeCell ref="ET369:EU369"/>
    <mergeCell ref="EV369:EW369"/>
    <mergeCell ref="EX369:EY369"/>
    <mergeCell ref="EZ369:FA369"/>
    <mergeCell ref="FB369:FC369"/>
    <mergeCell ref="FD369:FE369"/>
    <mergeCell ref="FF369:FG369"/>
    <mergeCell ref="FH369:FI369"/>
    <mergeCell ref="FJ369:FK369"/>
    <mergeCell ref="FL369:FM369"/>
    <mergeCell ref="FN369:FO369"/>
    <mergeCell ref="FP369:FQ369"/>
    <mergeCell ref="FR369:FS369"/>
    <mergeCell ref="FT369:FU369"/>
    <mergeCell ref="FV369:FW369"/>
    <mergeCell ref="FX369:FY369"/>
    <mergeCell ref="FZ369:GA369"/>
    <mergeCell ref="GB369:GC369"/>
    <mergeCell ref="GD369:GE369"/>
    <mergeCell ref="GF369:GG369"/>
    <mergeCell ref="GH369:GI369"/>
    <mergeCell ref="GJ369:GK369"/>
    <mergeCell ref="GL369:GM369"/>
    <mergeCell ref="GN369:GO369"/>
    <mergeCell ref="GP369:GQ369"/>
    <mergeCell ref="GR369:GS369"/>
    <mergeCell ref="GT369:GU369"/>
    <mergeCell ref="GV369:GW369"/>
    <mergeCell ref="GX369:GY369"/>
    <mergeCell ref="GZ369:HA369"/>
    <mergeCell ref="HB369:HC369"/>
    <mergeCell ref="HD369:HE369"/>
    <mergeCell ref="HF369:HG369"/>
    <mergeCell ref="HH369:HI369"/>
    <mergeCell ref="HJ369:HK369"/>
    <mergeCell ref="L370:M370"/>
    <mergeCell ref="N370:O370"/>
    <mergeCell ref="P370:Q370"/>
    <mergeCell ref="R370:S370"/>
    <mergeCell ref="T370:U370"/>
    <mergeCell ref="V370:W370"/>
    <mergeCell ref="X370:Y370"/>
    <mergeCell ref="Z370:AA370"/>
    <mergeCell ref="AB370:AC370"/>
    <mergeCell ref="AD370:AE370"/>
    <mergeCell ref="AF370:AG370"/>
    <mergeCell ref="AH370:AI370"/>
    <mergeCell ref="AJ370:AK370"/>
    <mergeCell ref="AL370:AM370"/>
    <mergeCell ref="AN370:AO370"/>
    <mergeCell ref="AP370:AQ370"/>
    <mergeCell ref="AR370:AS370"/>
    <mergeCell ref="CD370:CE370"/>
    <mergeCell ref="CF370:CG370"/>
    <mergeCell ref="CH370:CI370"/>
    <mergeCell ref="CJ370:CK370"/>
    <mergeCell ref="CL370:CM370"/>
    <mergeCell ref="CN370:CO370"/>
    <mergeCell ref="CP370:CQ370"/>
    <mergeCell ref="CR370:CS370"/>
    <mergeCell ref="A371:A378"/>
    <mergeCell ref="B371:B378"/>
    <mergeCell ref="C371:C378"/>
    <mergeCell ref="D371:D378"/>
    <mergeCell ref="E371:E378"/>
    <mergeCell ref="F371:F378"/>
    <mergeCell ref="G371:G378"/>
    <mergeCell ref="I371:I378"/>
    <mergeCell ref="J371:J378"/>
    <mergeCell ref="L371:M371"/>
    <mergeCell ref="N371:O371"/>
    <mergeCell ref="P371:Q371"/>
    <mergeCell ref="R371:S371"/>
    <mergeCell ref="T371:U371"/>
    <mergeCell ref="V371:W371"/>
    <mergeCell ref="X371:Y371"/>
    <mergeCell ref="Z371:AA371"/>
    <mergeCell ref="AB371:AC371"/>
    <mergeCell ref="AD371:AE371"/>
    <mergeCell ref="AF371:AG371"/>
    <mergeCell ref="AH371:AI371"/>
    <mergeCell ref="AJ371:AK371"/>
    <mergeCell ref="AL371:AM371"/>
    <mergeCell ref="AN371:AO371"/>
    <mergeCell ref="AP371:AQ371"/>
    <mergeCell ref="AR371:AS371"/>
    <mergeCell ref="AT371:AU371"/>
    <mergeCell ref="AV371:AW371"/>
    <mergeCell ref="AX371:AY371"/>
    <mergeCell ref="AZ371:BA371"/>
    <mergeCell ref="BB371:BC371"/>
    <mergeCell ref="BD371:BE371"/>
    <mergeCell ref="BF371:BG371"/>
    <mergeCell ref="BH371:BI371"/>
    <mergeCell ref="BJ371:BK371"/>
    <mergeCell ref="BL371:BM371"/>
    <mergeCell ref="BN371:BO371"/>
    <mergeCell ref="BP371:BQ371"/>
    <mergeCell ref="BR371:BS371"/>
    <mergeCell ref="BT371:BU371"/>
    <mergeCell ref="BV371:BW371"/>
    <mergeCell ref="BX371:BY371"/>
    <mergeCell ref="BZ371:CA371"/>
    <mergeCell ref="CB371:CC371"/>
    <mergeCell ref="CD371:CE371"/>
    <mergeCell ref="CF371:CG371"/>
    <mergeCell ref="CH371:CI371"/>
    <mergeCell ref="CJ371:CK371"/>
    <mergeCell ref="CL371:CM371"/>
    <mergeCell ref="CN371:CO371"/>
    <mergeCell ref="CP371:CQ371"/>
    <mergeCell ref="CR371:CS371"/>
    <mergeCell ref="CT371:CU371"/>
    <mergeCell ref="CV371:CW371"/>
    <mergeCell ref="CX371:CY371"/>
    <mergeCell ref="CZ371:DA371"/>
    <mergeCell ref="DB371:DC371"/>
    <mergeCell ref="DD371:DE371"/>
    <mergeCell ref="DF371:DG371"/>
    <mergeCell ref="DH371:DI371"/>
    <mergeCell ref="DJ371:DK371"/>
    <mergeCell ref="DL371:DM371"/>
    <mergeCell ref="DN371:DO371"/>
    <mergeCell ref="DP371:DQ371"/>
    <mergeCell ref="DR371:DS371"/>
    <mergeCell ref="DT371:DU371"/>
    <mergeCell ref="DV371:DW371"/>
    <mergeCell ref="DX371:DY371"/>
    <mergeCell ref="DZ371:EA371"/>
    <mergeCell ref="EB371:EC371"/>
    <mergeCell ref="ED371:EE371"/>
    <mergeCell ref="EF371:EG371"/>
    <mergeCell ref="EH371:EI371"/>
    <mergeCell ref="EJ371:EK371"/>
    <mergeCell ref="EL371:EM371"/>
    <mergeCell ref="EN371:EO371"/>
    <mergeCell ref="EP371:EQ371"/>
    <mergeCell ref="ER371:ES371"/>
    <mergeCell ref="ET371:EU371"/>
    <mergeCell ref="EV371:EW371"/>
    <mergeCell ref="EX371:EY371"/>
    <mergeCell ref="EZ371:FA371"/>
    <mergeCell ref="FB371:FC371"/>
    <mergeCell ref="FD371:FE371"/>
    <mergeCell ref="FF371:FG371"/>
    <mergeCell ref="FH371:FI371"/>
    <mergeCell ref="FJ371:FK371"/>
    <mergeCell ref="FL371:FM371"/>
    <mergeCell ref="FN371:FO371"/>
    <mergeCell ref="FP371:FQ371"/>
    <mergeCell ref="FR371:FS371"/>
    <mergeCell ref="FT371:FU371"/>
    <mergeCell ref="FV371:FW371"/>
    <mergeCell ref="FX371:FY371"/>
    <mergeCell ref="FZ371:GA371"/>
    <mergeCell ref="GB371:GC371"/>
    <mergeCell ref="GD371:GE371"/>
    <mergeCell ref="GF371:GG371"/>
    <mergeCell ref="GH371:GI371"/>
    <mergeCell ref="GJ371:GK371"/>
    <mergeCell ref="GL371:GM371"/>
    <mergeCell ref="GN371:GO371"/>
    <mergeCell ref="GP371:GQ371"/>
    <mergeCell ref="GR371:GS371"/>
    <mergeCell ref="GT371:GU371"/>
    <mergeCell ref="GV371:GW371"/>
    <mergeCell ref="GX371:GY371"/>
    <mergeCell ref="GZ371:HA371"/>
    <mergeCell ref="HB371:HC371"/>
    <mergeCell ref="HD371:HE371"/>
    <mergeCell ref="HF371:HG371"/>
    <mergeCell ref="HH371:HI371"/>
    <mergeCell ref="HJ371:HK371"/>
    <mergeCell ref="L372:M372"/>
    <mergeCell ref="N372:O372"/>
    <mergeCell ref="P372:Q372"/>
    <mergeCell ref="R372:S372"/>
    <mergeCell ref="T372:U372"/>
    <mergeCell ref="V372:W372"/>
    <mergeCell ref="X372:Y372"/>
    <mergeCell ref="Z372:AA372"/>
    <mergeCell ref="AB372:AC372"/>
    <mergeCell ref="AD372:AE372"/>
    <mergeCell ref="AF372:AG372"/>
    <mergeCell ref="AH372:AI372"/>
    <mergeCell ref="AJ372:AK372"/>
    <mergeCell ref="AL372:AM372"/>
    <mergeCell ref="AN372:AO372"/>
    <mergeCell ref="AP372:AQ372"/>
    <mergeCell ref="AR372:AS372"/>
    <mergeCell ref="AT372:AU372"/>
    <mergeCell ref="AV372:AW372"/>
    <mergeCell ref="AX372:AY372"/>
    <mergeCell ref="AZ372:BA372"/>
    <mergeCell ref="BB372:BC372"/>
    <mergeCell ref="BD372:BE372"/>
    <mergeCell ref="BF372:BG372"/>
    <mergeCell ref="BH372:BI372"/>
    <mergeCell ref="BJ372:BK372"/>
    <mergeCell ref="BL372:BM372"/>
    <mergeCell ref="BN372:BO372"/>
    <mergeCell ref="BP372:BQ372"/>
    <mergeCell ref="BR372:BS372"/>
    <mergeCell ref="BT372:BU372"/>
    <mergeCell ref="BV372:BW372"/>
    <mergeCell ref="BX372:BY372"/>
    <mergeCell ref="BZ372:CA372"/>
    <mergeCell ref="CB372:CC372"/>
    <mergeCell ref="CD372:CE372"/>
    <mergeCell ref="CF372:CG372"/>
    <mergeCell ref="CH372:CI372"/>
    <mergeCell ref="CJ372:CK372"/>
    <mergeCell ref="CL372:CM372"/>
    <mergeCell ref="CN372:CO372"/>
    <mergeCell ref="CP372:CQ372"/>
    <mergeCell ref="CR372:CS372"/>
    <mergeCell ref="CT372:CU372"/>
    <mergeCell ref="CV372:CW372"/>
    <mergeCell ref="CX372:CY372"/>
    <mergeCell ref="CZ372:DA372"/>
    <mergeCell ref="DB372:DC372"/>
    <mergeCell ref="DD372:DE372"/>
    <mergeCell ref="DF372:DG372"/>
    <mergeCell ref="DH372:DI372"/>
    <mergeCell ref="DJ372:DK372"/>
    <mergeCell ref="DL372:DM372"/>
    <mergeCell ref="DN372:DO372"/>
    <mergeCell ref="DP372:DQ372"/>
    <mergeCell ref="DR372:DS372"/>
    <mergeCell ref="DT372:DU372"/>
    <mergeCell ref="DV372:DW372"/>
    <mergeCell ref="DX372:DY372"/>
    <mergeCell ref="DZ372:EA372"/>
    <mergeCell ref="EB372:EC372"/>
    <mergeCell ref="ED372:EE372"/>
    <mergeCell ref="EF372:EG372"/>
    <mergeCell ref="EH372:EI372"/>
    <mergeCell ref="EJ372:EK372"/>
    <mergeCell ref="EL372:EM372"/>
    <mergeCell ref="EN372:EO372"/>
    <mergeCell ref="EP372:EQ372"/>
    <mergeCell ref="ER372:ES372"/>
    <mergeCell ref="ET372:EU372"/>
    <mergeCell ref="EV372:EW372"/>
    <mergeCell ref="EX372:EY372"/>
    <mergeCell ref="EZ372:FA372"/>
    <mergeCell ref="FB372:FC372"/>
    <mergeCell ref="FD372:FE372"/>
    <mergeCell ref="FF372:FG372"/>
    <mergeCell ref="FH372:FI372"/>
    <mergeCell ref="FJ372:FK372"/>
    <mergeCell ref="FL372:FM372"/>
    <mergeCell ref="FN372:FO372"/>
    <mergeCell ref="FP372:FQ372"/>
    <mergeCell ref="FR372:FS372"/>
    <mergeCell ref="FT372:FU372"/>
    <mergeCell ref="FV372:FW372"/>
    <mergeCell ref="FX372:FY372"/>
    <mergeCell ref="FZ372:GA372"/>
    <mergeCell ref="GB372:GC372"/>
    <mergeCell ref="GD372:GE372"/>
    <mergeCell ref="GF372:GG372"/>
    <mergeCell ref="GH372:GI372"/>
    <mergeCell ref="GJ372:GK372"/>
    <mergeCell ref="GL372:GM372"/>
    <mergeCell ref="GN372:GO372"/>
    <mergeCell ref="GP372:GQ372"/>
    <mergeCell ref="GR372:GS372"/>
    <mergeCell ref="GT372:GU372"/>
    <mergeCell ref="GV372:GW372"/>
    <mergeCell ref="GX372:GY372"/>
    <mergeCell ref="GZ372:HA372"/>
    <mergeCell ref="HB372:HC372"/>
    <mergeCell ref="HD372:HE372"/>
    <mergeCell ref="HF372:HG372"/>
    <mergeCell ref="HH372:HI372"/>
    <mergeCell ref="HJ372:HK372"/>
    <mergeCell ref="L373:M373"/>
    <mergeCell ref="N373:O373"/>
    <mergeCell ref="P373:Q373"/>
    <mergeCell ref="R373:S373"/>
    <mergeCell ref="T373:U373"/>
    <mergeCell ref="V373:W373"/>
    <mergeCell ref="X373:Y373"/>
    <mergeCell ref="Z373:AA373"/>
    <mergeCell ref="AB373:AC373"/>
    <mergeCell ref="AD373:AE373"/>
    <mergeCell ref="AF373:AG373"/>
    <mergeCell ref="AH373:AI373"/>
    <mergeCell ref="AJ373:AK373"/>
    <mergeCell ref="AL373:AM373"/>
    <mergeCell ref="AN373:AO373"/>
    <mergeCell ref="AP373:AQ373"/>
    <mergeCell ref="AR373:AS373"/>
    <mergeCell ref="AT373:AU373"/>
    <mergeCell ref="AV373:AW373"/>
    <mergeCell ref="AX373:AY373"/>
    <mergeCell ref="AZ373:BA373"/>
    <mergeCell ref="BB373:BC373"/>
    <mergeCell ref="BD373:BE373"/>
    <mergeCell ref="BF373:BG373"/>
    <mergeCell ref="BH373:BI373"/>
    <mergeCell ref="BJ373:BK373"/>
    <mergeCell ref="BL373:BM373"/>
    <mergeCell ref="BN373:BO373"/>
    <mergeCell ref="BP373:BQ373"/>
    <mergeCell ref="BR373:BS373"/>
    <mergeCell ref="BT373:BU373"/>
    <mergeCell ref="BV373:BW373"/>
    <mergeCell ref="BX373:BY373"/>
    <mergeCell ref="BZ373:CA373"/>
    <mergeCell ref="CB373:CC373"/>
    <mergeCell ref="CD373:CE373"/>
    <mergeCell ref="CF373:CG373"/>
    <mergeCell ref="CH373:CI373"/>
    <mergeCell ref="CJ373:CK373"/>
    <mergeCell ref="CL373:CM373"/>
    <mergeCell ref="CN373:CO373"/>
    <mergeCell ref="CP373:CQ373"/>
    <mergeCell ref="CR373:CS373"/>
    <mergeCell ref="CT373:CU373"/>
    <mergeCell ref="CV373:CW373"/>
    <mergeCell ref="CX373:CY373"/>
    <mergeCell ref="CZ373:DA373"/>
    <mergeCell ref="DB373:DC373"/>
    <mergeCell ref="DD373:DE373"/>
    <mergeCell ref="DF373:DG373"/>
    <mergeCell ref="DH373:DI373"/>
    <mergeCell ref="DJ373:DK373"/>
    <mergeCell ref="DL373:DM373"/>
    <mergeCell ref="DN373:DO373"/>
    <mergeCell ref="DP373:DQ373"/>
    <mergeCell ref="DR373:DS373"/>
    <mergeCell ref="DT373:DU373"/>
    <mergeCell ref="DV373:DW373"/>
    <mergeCell ref="DX373:DY373"/>
    <mergeCell ref="DZ373:EA373"/>
    <mergeCell ref="EB373:EC373"/>
    <mergeCell ref="ED373:EE373"/>
    <mergeCell ref="EF373:EG373"/>
    <mergeCell ref="EH373:EI373"/>
    <mergeCell ref="EJ373:EK373"/>
    <mergeCell ref="EL373:EM373"/>
    <mergeCell ref="EN373:EO373"/>
    <mergeCell ref="EP373:EQ373"/>
    <mergeCell ref="ER373:ES373"/>
    <mergeCell ref="ET373:EU373"/>
    <mergeCell ref="EV373:EW373"/>
    <mergeCell ref="EX373:EY373"/>
    <mergeCell ref="EZ373:FA373"/>
    <mergeCell ref="FB373:FC373"/>
    <mergeCell ref="FD373:FE373"/>
    <mergeCell ref="FF373:FG373"/>
    <mergeCell ref="FH373:FI373"/>
    <mergeCell ref="FJ373:FK373"/>
    <mergeCell ref="FL373:FM373"/>
    <mergeCell ref="FN373:FO373"/>
    <mergeCell ref="FP373:FQ373"/>
    <mergeCell ref="FR373:FS373"/>
    <mergeCell ref="FT373:FU373"/>
    <mergeCell ref="FV373:FW373"/>
    <mergeCell ref="FX373:FY373"/>
    <mergeCell ref="FZ373:GA373"/>
    <mergeCell ref="GB373:GC373"/>
    <mergeCell ref="GD373:GE373"/>
    <mergeCell ref="GF373:GG373"/>
    <mergeCell ref="GH373:GI373"/>
    <mergeCell ref="GJ373:GK373"/>
    <mergeCell ref="GL373:GM373"/>
    <mergeCell ref="GN373:GO373"/>
    <mergeCell ref="GP373:GQ373"/>
    <mergeCell ref="GR373:GS373"/>
    <mergeCell ref="GT373:GU373"/>
    <mergeCell ref="GV373:GW373"/>
    <mergeCell ref="GX373:GY373"/>
    <mergeCell ref="GZ373:HA373"/>
    <mergeCell ref="HB373:HC373"/>
    <mergeCell ref="HD373:HE373"/>
    <mergeCell ref="HF373:HG373"/>
    <mergeCell ref="HH373:HI373"/>
    <mergeCell ref="HJ373:HK373"/>
    <mergeCell ref="L374:M374"/>
    <mergeCell ref="N374:O374"/>
    <mergeCell ref="P374:Q374"/>
    <mergeCell ref="R374:S374"/>
    <mergeCell ref="T374:U374"/>
    <mergeCell ref="V374:W374"/>
    <mergeCell ref="X374:Y374"/>
    <mergeCell ref="Z374:AA374"/>
    <mergeCell ref="AB374:AC374"/>
    <mergeCell ref="AD374:AE374"/>
    <mergeCell ref="AF374:AG374"/>
    <mergeCell ref="AH374:AI374"/>
    <mergeCell ref="AJ374:AK374"/>
    <mergeCell ref="AL374:AM374"/>
    <mergeCell ref="AN374:AO374"/>
    <mergeCell ref="AP374:AQ374"/>
    <mergeCell ref="AR374:AS374"/>
    <mergeCell ref="AT374:AU374"/>
    <mergeCell ref="AV374:AW374"/>
    <mergeCell ref="AX374:AY374"/>
    <mergeCell ref="AZ374:BA374"/>
    <mergeCell ref="BB374:BC374"/>
    <mergeCell ref="BD374:BE374"/>
    <mergeCell ref="BF374:BG374"/>
    <mergeCell ref="BH374:BI374"/>
    <mergeCell ref="BJ374:BK374"/>
    <mergeCell ref="BL374:BM374"/>
    <mergeCell ref="BN374:BO374"/>
    <mergeCell ref="BP374:BQ374"/>
    <mergeCell ref="BR374:BS374"/>
    <mergeCell ref="BT374:BU374"/>
    <mergeCell ref="BV374:BW374"/>
    <mergeCell ref="BX374:BY374"/>
    <mergeCell ref="BZ374:CA374"/>
    <mergeCell ref="CB374:CC374"/>
    <mergeCell ref="CD374:CE374"/>
    <mergeCell ref="CF374:CG374"/>
    <mergeCell ref="CH374:CI374"/>
    <mergeCell ref="CJ374:CK374"/>
    <mergeCell ref="CL374:CM374"/>
    <mergeCell ref="CN374:CO374"/>
    <mergeCell ref="CP374:CQ374"/>
    <mergeCell ref="CR374:CS374"/>
    <mergeCell ref="CT374:CU374"/>
    <mergeCell ref="CV374:CW374"/>
    <mergeCell ref="CX374:CY374"/>
    <mergeCell ref="CZ374:DA374"/>
    <mergeCell ref="DB374:DC374"/>
    <mergeCell ref="DD374:DE374"/>
    <mergeCell ref="DF374:DG374"/>
    <mergeCell ref="DH374:DI374"/>
    <mergeCell ref="DJ374:DK374"/>
    <mergeCell ref="DL374:DM374"/>
    <mergeCell ref="DN374:DO374"/>
    <mergeCell ref="DP374:DQ374"/>
    <mergeCell ref="DR374:DS374"/>
    <mergeCell ref="DT374:DU374"/>
    <mergeCell ref="DV374:DW374"/>
    <mergeCell ref="DX374:DY374"/>
    <mergeCell ref="DZ374:EA374"/>
    <mergeCell ref="EB374:EC374"/>
    <mergeCell ref="ED374:EE374"/>
    <mergeCell ref="EF374:EG374"/>
    <mergeCell ref="EH374:EI374"/>
    <mergeCell ref="EJ374:EK374"/>
    <mergeCell ref="EL374:EM374"/>
    <mergeCell ref="EN374:EO374"/>
    <mergeCell ref="EP374:EQ374"/>
    <mergeCell ref="ER374:ES374"/>
    <mergeCell ref="ET374:EU374"/>
    <mergeCell ref="EV374:EW374"/>
    <mergeCell ref="EX374:EY374"/>
    <mergeCell ref="EZ374:FA374"/>
    <mergeCell ref="FB374:FC374"/>
    <mergeCell ref="FD374:FE374"/>
    <mergeCell ref="FF374:FG374"/>
    <mergeCell ref="FH374:FI374"/>
    <mergeCell ref="FJ374:FK374"/>
    <mergeCell ref="FL374:FM374"/>
    <mergeCell ref="FN374:FO374"/>
    <mergeCell ref="FP374:FQ374"/>
    <mergeCell ref="FR374:FS374"/>
    <mergeCell ref="FT374:FU374"/>
    <mergeCell ref="FV374:FW374"/>
    <mergeCell ref="FX374:FY374"/>
    <mergeCell ref="FZ374:GA374"/>
    <mergeCell ref="GB374:GC374"/>
    <mergeCell ref="GD374:GE374"/>
    <mergeCell ref="GF374:GG374"/>
    <mergeCell ref="GH374:GI374"/>
    <mergeCell ref="GJ374:GK374"/>
    <mergeCell ref="GL374:GM374"/>
    <mergeCell ref="GN374:GO374"/>
    <mergeCell ref="GP374:GQ374"/>
    <mergeCell ref="GR374:GS374"/>
    <mergeCell ref="GT374:GU374"/>
    <mergeCell ref="GV374:GW374"/>
    <mergeCell ref="GX374:GY374"/>
    <mergeCell ref="GZ374:HA374"/>
    <mergeCell ref="HB374:HC374"/>
    <mergeCell ref="HD374:HE374"/>
    <mergeCell ref="HF374:HG374"/>
    <mergeCell ref="HH374:HI374"/>
    <mergeCell ref="HJ374:HK374"/>
    <mergeCell ref="L375:M375"/>
    <mergeCell ref="N375:O375"/>
    <mergeCell ref="P375:Q375"/>
    <mergeCell ref="R375:S375"/>
    <mergeCell ref="T375:U375"/>
    <mergeCell ref="V375:W375"/>
    <mergeCell ref="X375:Y375"/>
    <mergeCell ref="Z375:AA375"/>
    <mergeCell ref="AB375:AC375"/>
    <mergeCell ref="AD375:AE375"/>
    <mergeCell ref="AF375:AG375"/>
    <mergeCell ref="AH375:AI375"/>
    <mergeCell ref="AJ375:AK375"/>
    <mergeCell ref="AL375:AM375"/>
    <mergeCell ref="AN375:AO375"/>
    <mergeCell ref="AP375:AQ375"/>
    <mergeCell ref="AR375:AS375"/>
    <mergeCell ref="AT375:AU375"/>
    <mergeCell ref="AV375:AW375"/>
    <mergeCell ref="AX375:AY375"/>
    <mergeCell ref="AZ375:BA375"/>
    <mergeCell ref="BB375:BC375"/>
    <mergeCell ref="BD375:BE375"/>
    <mergeCell ref="BF375:BG375"/>
    <mergeCell ref="BH375:BI375"/>
    <mergeCell ref="BJ375:BK375"/>
    <mergeCell ref="BL375:BM375"/>
    <mergeCell ref="BN375:BO375"/>
    <mergeCell ref="BP375:BQ375"/>
    <mergeCell ref="BR375:BS375"/>
    <mergeCell ref="BT375:BU375"/>
    <mergeCell ref="BV375:BW375"/>
    <mergeCell ref="BX375:BY375"/>
    <mergeCell ref="BZ375:CA375"/>
    <mergeCell ref="CB375:CC375"/>
    <mergeCell ref="CD375:CE375"/>
    <mergeCell ref="CF375:CG375"/>
    <mergeCell ref="CH375:CI375"/>
    <mergeCell ref="CJ375:CK375"/>
    <mergeCell ref="CL375:CM375"/>
    <mergeCell ref="CN375:CO375"/>
    <mergeCell ref="CP375:CQ375"/>
    <mergeCell ref="CR375:CS375"/>
    <mergeCell ref="CT375:CU375"/>
    <mergeCell ref="CV375:CW375"/>
    <mergeCell ref="CX375:CY375"/>
    <mergeCell ref="CZ375:DA375"/>
    <mergeCell ref="DB375:DC375"/>
    <mergeCell ref="DD375:DE375"/>
    <mergeCell ref="DF375:DG375"/>
    <mergeCell ref="DH375:DI375"/>
    <mergeCell ref="DJ375:DK375"/>
    <mergeCell ref="DL375:DM375"/>
    <mergeCell ref="DN375:DO375"/>
    <mergeCell ref="DP375:DQ375"/>
    <mergeCell ref="DR375:DS375"/>
    <mergeCell ref="DT375:DU375"/>
    <mergeCell ref="DV375:DW375"/>
    <mergeCell ref="DX375:DY375"/>
    <mergeCell ref="DZ375:EA375"/>
    <mergeCell ref="EB375:EC375"/>
    <mergeCell ref="ED375:EE375"/>
    <mergeCell ref="EF375:EG375"/>
    <mergeCell ref="EH375:EI375"/>
    <mergeCell ref="EJ375:EK375"/>
    <mergeCell ref="EL375:EM375"/>
    <mergeCell ref="EN375:EO375"/>
    <mergeCell ref="EP375:EQ375"/>
    <mergeCell ref="ER375:ES375"/>
    <mergeCell ref="ET375:EU375"/>
    <mergeCell ref="EV375:EW375"/>
    <mergeCell ref="EX375:EY375"/>
    <mergeCell ref="EZ375:FA375"/>
    <mergeCell ref="FB375:FC375"/>
    <mergeCell ref="FD375:FE375"/>
    <mergeCell ref="FF375:FG375"/>
    <mergeCell ref="FH375:FI375"/>
    <mergeCell ref="FJ375:FK375"/>
    <mergeCell ref="FL375:FM375"/>
    <mergeCell ref="FN375:FO375"/>
    <mergeCell ref="FP375:FQ375"/>
    <mergeCell ref="FR375:FS375"/>
    <mergeCell ref="FT375:FU375"/>
    <mergeCell ref="FV375:FW375"/>
    <mergeCell ref="FX375:FY375"/>
    <mergeCell ref="FZ375:GA375"/>
    <mergeCell ref="GB375:GC375"/>
    <mergeCell ref="GD375:GE375"/>
    <mergeCell ref="GF375:GG375"/>
    <mergeCell ref="GH375:GI375"/>
    <mergeCell ref="GJ375:GK375"/>
    <mergeCell ref="GL375:GM375"/>
    <mergeCell ref="GN375:GO375"/>
    <mergeCell ref="GP375:GQ375"/>
    <mergeCell ref="GR375:GS375"/>
    <mergeCell ref="GT375:GU375"/>
    <mergeCell ref="GV375:GW375"/>
    <mergeCell ref="GX375:GY375"/>
    <mergeCell ref="GZ375:HA375"/>
    <mergeCell ref="HB375:HC375"/>
    <mergeCell ref="HD375:HE375"/>
    <mergeCell ref="HF375:HG375"/>
    <mergeCell ref="HH375:HI375"/>
    <mergeCell ref="HJ375:HK375"/>
    <mergeCell ref="L376:M376"/>
    <mergeCell ref="N376:O376"/>
    <mergeCell ref="P376:Q376"/>
    <mergeCell ref="R376:S376"/>
    <mergeCell ref="T376:U376"/>
    <mergeCell ref="V376:W376"/>
    <mergeCell ref="X376:Y376"/>
    <mergeCell ref="Z376:AA376"/>
    <mergeCell ref="AB376:AC376"/>
    <mergeCell ref="AD376:AE376"/>
    <mergeCell ref="AF376:AG376"/>
    <mergeCell ref="AH376:AI376"/>
    <mergeCell ref="AJ376:AK376"/>
    <mergeCell ref="AL376:AM376"/>
    <mergeCell ref="AN376:AO376"/>
    <mergeCell ref="AP376:AQ376"/>
    <mergeCell ref="AR376:AS376"/>
    <mergeCell ref="AT376:AU376"/>
    <mergeCell ref="AV376:AW376"/>
    <mergeCell ref="AX376:AY376"/>
    <mergeCell ref="AZ376:BA376"/>
    <mergeCell ref="BB376:BC376"/>
    <mergeCell ref="BD376:BE376"/>
    <mergeCell ref="BF376:BG376"/>
    <mergeCell ref="BH376:BI376"/>
    <mergeCell ref="BJ376:BK376"/>
    <mergeCell ref="BL376:BM376"/>
    <mergeCell ref="BN376:BO376"/>
    <mergeCell ref="BP376:BQ376"/>
    <mergeCell ref="BR376:BS376"/>
    <mergeCell ref="BT376:BU376"/>
    <mergeCell ref="BV376:BW376"/>
    <mergeCell ref="BX376:BY376"/>
    <mergeCell ref="BZ376:CA376"/>
    <mergeCell ref="CB376:CC376"/>
    <mergeCell ref="CD376:CE376"/>
    <mergeCell ref="CF376:CG376"/>
    <mergeCell ref="CH376:CI376"/>
    <mergeCell ref="CJ376:CK376"/>
    <mergeCell ref="CL376:CM376"/>
    <mergeCell ref="CN376:CO376"/>
    <mergeCell ref="CP376:CQ376"/>
    <mergeCell ref="CR376:CS376"/>
    <mergeCell ref="CT376:CU376"/>
    <mergeCell ref="CV376:CW376"/>
    <mergeCell ref="CX376:CY376"/>
    <mergeCell ref="CZ376:DA376"/>
    <mergeCell ref="DB376:DC376"/>
    <mergeCell ref="DD376:DE376"/>
    <mergeCell ref="DF376:DG376"/>
    <mergeCell ref="DH376:DI376"/>
    <mergeCell ref="DJ376:DK376"/>
    <mergeCell ref="DL376:DM376"/>
    <mergeCell ref="DN376:DO376"/>
    <mergeCell ref="DP376:DQ376"/>
    <mergeCell ref="DR376:DS376"/>
    <mergeCell ref="DT376:DU376"/>
    <mergeCell ref="DV376:DW376"/>
    <mergeCell ref="DX376:DY376"/>
    <mergeCell ref="DZ376:EA376"/>
    <mergeCell ref="EB376:EC376"/>
    <mergeCell ref="ED376:EE376"/>
    <mergeCell ref="EF376:EG376"/>
    <mergeCell ref="EH376:EI376"/>
    <mergeCell ref="EJ376:EK376"/>
    <mergeCell ref="EL376:EM376"/>
    <mergeCell ref="EN376:EO376"/>
    <mergeCell ref="EP376:EQ376"/>
    <mergeCell ref="ER376:ES376"/>
    <mergeCell ref="ET376:EU376"/>
    <mergeCell ref="EV376:EW376"/>
    <mergeCell ref="EX376:EY376"/>
    <mergeCell ref="EZ376:FA376"/>
    <mergeCell ref="FB376:FC376"/>
    <mergeCell ref="FD376:FE376"/>
    <mergeCell ref="FF376:FG376"/>
    <mergeCell ref="FH376:FI376"/>
    <mergeCell ref="FJ376:FK376"/>
    <mergeCell ref="FL376:FM376"/>
    <mergeCell ref="FN376:FO376"/>
    <mergeCell ref="FP376:FQ376"/>
    <mergeCell ref="FR376:FS376"/>
    <mergeCell ref="FT376:FU376"/>
    <mergeCell ref="FV376:FW376"/>
    <mergeCell ref="FX376:FY376"/>
    <mergeCell ref="FZ376:GA376"/>
    <mergeCell ref="GB376:GC376"/>
    <mergeCell ref="GD376:GE376"/>
    <mergeCell ref="GF376:GG376"/>
    <mergeCell ref="GH376:GI376"/>
    <mergeCell ref="GJ376:GK376"/>
    <mergeCell ref="GL376:GM376"/>
    <mergeCell ref="GN376:GO376"/>
    <mergeCell ref="GP376:GQ376"/>
    <mergeCell ref="GR376:GS376"/>
    <mergeCell ref="GT376:GU376"/>
    <mergeCell ref="GV376:GW376"/>
    <mergeCell ref="GX376:GY376"/>
    <mergeCell ref="GZ376:HA376"/>
    <mergeCell ref="HB376:HC376"/>
    <mergeCell ref="HD376:HE376"/>
    <mergeCell ref="HF376:HG376"/>
    <mergeCell ref="HH376:HI376"/>
    <mergeCell ref="HJ376:HK376"/>
    <mergeCell ref="L377:M377"/>
    <mergeCell ref="N377:O377"/>
    <mergeCell ref="P377:Q377"/>
    <mergeCell ref="R377:S377"/>
    <mergeCell ref="T377:U377"/>
    <mergeCell ref="V377:W377"/>
    <mergeCell ref="X377:Y377"/>
    <mergeCell ref="Z377:AA377"/>
    <mergeCell ref="AB377:AC377"/>
    <mergeCell ref="AD377:AE377"/>
    <mergeCell ref="AF377:AG377"/>
    <mergeCell ref="AH377:AI377"/>
    <mergeCell ref="AJ377:AK377"/>
    <mergeCell ref="AL377:AM377"/>
    <mergeCell ref="AN377:AO377"/>
    <mergeCell ref="AP377:AQ377"/>
    <mergeCell ref="AR377:AS377"/>
    <mergeCell ref="AT377:AU377"/>
    <mergeCell ref="AV377:AW377"/>
    <mergeCell ref="AX377:AY377"/>
    <mergeCell ref="AZ377:BA377"/>
    <mergeCell ref="BB377:BC377"/>
    <mergeCell ref="BD377:BE377"/>
    <mergeCell ref="BF377:BG377"/>
    <mergeCell ref="BH377:BI377"/>
    <mergeCell ref="BJ377:BK377"/>
    <mergeCell ref="BL377:BM377"/>
    <mergeCell ref="BN377:BO377"/>
    <mergeCell ref="BP377:BQ377"/>
    <mergeCell ref="BR377:BS377"/>
    <mergeCell ref="BT377:BU377"/>
    <mergeCell ref="BV377:BW377"/>
    <mergeCell ref="BX377:BY377"/>
    <mergeCell ref="BZ377:CA377"/>
    <mergeCell ref="CB377:CC377"/>
    <mergeCell ref="CD377:CE377"/>
    <mergeCell ref="CF377:CG377"/>
    <mergeCell ref="CH377:CI377"/>
    <mergeCell ref="CJ377:CK377"/>
    <mergeCell ref="CL377:CM377"/>
    <mergeCell ref="CN377:CO377"/>
    <mergeCell ref="CP377:CQ377"/>
    <mergeCell ref="CR377:CS377"/>
    <mergeCell ref="CT377:CU377"/>
    <mergeCell ref="CV377:CW377"/>
    <mergeCell ref="CX377:CY377"/>
    <mergeCell ref="CZ377:DA377"/>
    <mergeCell ref="DB377:DC377"/>
    <mergeCell ref="DD377:DE377"/>
    <mergeCell ref="DF377:DG377"/>
    <mergeCell ref="DH377:DI377"/>
    <mergeCell ref="DJ377:DK377"/>
    <mergeCell ref="DL377:DM377"/>
    <mergeCell ref="DN377:DO377"/>
    <mergeCell ref="DP377:DQ377"/>
    <mergeCell ref="DR377:DS377"/>
    <mergeCell ref="DT377:DU377"/>
    <mergeCell ref="DV377:DW377"/>
    <mergeCell ref="DX377:DY377"/>
    <mergeCell ref="DZ377:EA377"/>
    <mergeCell ref="EB377:EC377"/>
    <mergeCell ref="ED377:EE377"/>
    <mergeCell ref="EF377:EG377"/>
    <mergeCell ref="EH377:EI377"/>
    <mergeCell ref="EJ377:EK377"/>
    <mergeCell ref="EL377:EM377"/>
    <mergeCell ref="EN377:EO377"/>
    <mergeCell ref="EP377:EQ377"/>
    <mergeCell ref="ER377:ES377"/>
    <mergeCell ref="ET377:EU377"/>
    <mergeCell ref="EV377:EW377"/>
    <mergeCell ref="EX377:EY377"/>
    <mergeCell ref="EZ377:FA377"/>
    <mergeCell ref="FB377:FC377"/>
    <mergeCell ref="FD377:FE377"/>
    <mergeCell ref="FF377:FG377"/>
    <mergeCell ref="FH377:FI377"/>
    <mergeCell ref="FJ377:FK377"/>
    <mergeCell ref="FL377:FM377"/>
    <mergeCell ref="FN377:FO377"/>
    <mergeCell ref="FP377:FQ377"/>
    <mergeCell ref="FR377:FS377"/>
    <mergeCell ref="FT377:FU377"/>
    <mergeCell ref="FV377:FW377"/>
    <mergeCell ref="FX377:FY377"/>
    <mergeCell ref="FZ377:GA377"/>
    <mergeCell ref="GB377:GC377"/>
    <mergeCell ref="GD377:GE377"/>
    <mergeCell ref="GF377:GG377"/>
    <mergeCell ref="GH377:GI377"/>
    <mergeCell ref="GJ377:GK377"/>
    <mergeCell ref="GL377:GM377"/>
    <mergeCell ref="GN377:GO377"/>
    <mergeCell ref="GP377:GQ377"/>
    <mergeCell ref="GR377:GS377"/>
    <mergeCell ref="GT377:GU377"/>
    <mergeCell ref="GV377:GW377"/>
    <mergeCell ref="GX377:GY377"/>
    <mergeCell ref="GZ377:HA377"/>
    <mergeCell ref="HB377:HC377"/>
    <mergeCell ref="HD377:HE377"/>
    <mergeCell ref="HF377:HG377"/>
    <mergeCell ref="HH377:HI377"/>
    <mergeCell ref="HJ377:HK377"/>
    <mergeCell ref="L378:M378"/>
    <mergeCell ref="N378:O378"/>
    <mergeCell ref="P378:Q378"/>
    <mergeCell ref="R378:S378"/>
    <mergeCell ref="T378:U378"/>
    <mergeCell ref="V378:W378"/>
    <mergeCell ref="X378:Y378"/>
    <mergeCell ref="Z378:AA378"/>
    <mergeCell ref="AB378:AC378"/>
    <mergeCell ref="AD378:AE378"/>
    <mergeCell ref="AF378:AG378"/>
    <mergeCell ref="AH378:AI378"/>
    <mergeCell ref="AJ378:AK378"/>
    <mergeCell ref="AL378:AM378"/>
    <mergeCell ref="AN378:AO378"/>
    <mergeCell ref="AP378:AQ378"/>
    <mergeCell ref="AR378:AS378"/>
    <mergeCell ref="AT378:AU378"/>
    <mergeCell ref="AV378:AW378"/>
    <mergeCell ref="AX378:AY378"/>
    <mergeCell ref="AZ378:BA378"/>
    <mergeCell ref="BB378:BC378"/>
    <mergeCell ref="BD378:BE378"/>
    <mergeCell ref="BF378:BG378"/>
    <mergeCell ref="BH378:BI378"/>
    <mergeCell ref="BJ378:BK378"/>
    <mergeCell ref="BL378:BM378"/>
    <mergeCell ref="BN378:BO378"/>
    <mergeCell ref="BP378:BQ378"/>
    <mergeCell ref="BR378:BS378"/>
    <mergeCell ref="BT378:BU378"/>
    <mergeCell ref="BV378:BW378"/>
    <mergeCell ref="BX378:BY378"/>
    <mergeCell ref="BZ378:CA378"/>
    <mergeCell ref="CB378:CC378"/>
    <mergeCell ref="CD378:CE378"/>
    <mergeCell ref="CF378:CG378"/>
    <mergeCell ref="CH378:CI378"/>
    <mergeCell ref="CJ378:CK378"/>
    <mergeCell ref="CL378:CM378"/>
    <mergeCell ref="CN378:CO378"/>
    <mergeCell ref="CP378:CQ378"/>
    <mergeCell ref="CR378:CS378"/>
    <mergeCell ref="CT378:CU378"/>
    <mergeCell ref="CV378:CW378"/>
    <mergeCell ref="CX378:CY378"/>
    <mergeCell ref="CZ378:DA378"/>
    <mergeCell ref="DB378:DC378"/>
    <mergeCell ref="DD378:DE378"/>
    <mergeCell ref="DF378:DG378"/>
    <mergeCell ref="DH378:DI378"/>
    <mergeCell ref="DJ378:DK378"/>
    <mergeCell ref="DL378:DM378"/>
    <mergeCell ref="DN378:DO378"/>
    <mergeCell ref="DP378:DQ378"/>
    <mergeCell ref="DR378:DS378"/>
    <mergeCell ref="DT378:DU378"/>
    <mergeCell ref="DV378:DW378"/>
    <mergeCell ref="DX378:DY378"/>
    <mergeCell ref="DZ378:EA378"/>
    <mergeCell ref="EB378:EC378"/>
    <mergeCell ref="ED378:EE378"/>
    <mergeCell ref="EF378:EG378"/>
    <mergeCell ref="EH378:EI378"/>
    <mergeCell ref="EJ378:EK378"/>
    <mergeCell ref="EL378:EM378"/>
    <mergeCell ref="EN378:EO378"/>
    <mergeCell ref="EP378:EQ378"/>
    <mergeCell ref="ER378:ES378"/>
    <mergeCell ref="ET378:EU378"/>
    <mergeCell ref="EV378:EW378"/>
    <mergeCell ref="EX378:EY378"/>
    <mergeCell ref="EZ378:FA378"/>
    <mergeCell ref="FB378:FC378"/>
    <mergeCell ref="FD378:FE378"/>
    <mergeCell ref="FF378:FG378"/>
    <mergeCell ref="FH378:FI378"/>
    <mergeCell ref="FJ378:FK378"/>
    <mergeCell ref="FL378:FM378"/>
    <mergeCell ref="FN378:FO378"/>
    <mergeCell ref="FP378:FQ378"/>
    <mergeCell ref="FR378:FS378"/>
    <mergeCell ref="FT378:FU378"/>
    <mergeCell ref="FV378:FW378"/>
    <mergeCell ref="FX378:FY378"/>
    <mergeCell ref="FZ378:GA378"/>
    <mergeCell ref="GB378:GC378"/>
    <mergeCell ref="GD378:GE378"/>
    <mergeCell ref="GF378:GG378"/>
    <mergeCell ref="GH378:GI378"/>
    <mergeCell ref="GJ378:GK378"/>
    <mergeCell ref="GL378:GM378"/>
    <mergeCell ref="GN378:GO378"/>
    <mergeCell ref="GP378:GQ378"/>
    <mergeCell ref="GR378:GS378"/>
    <mergeCell ref="GT378:GU378"/>
    <mergeCell ref="GV378:GW378"/>
    <mergeCell ref="GX378:GY378"/>
    <mergeCell ref="GZ378:HA378"/>
    <mergeCell ref="HB378:HC378"/>
    <mergeCell ref="HD378:HE378"/>
    <mergeCell ref="HF378:HG378"/>
    <mergeCell ref="HH378:HI378"/>
    <mergeCell ref="HJ378:HK378"/>
    <mergeCell ref="L379:M379"/>
    <mergeCell ref="N379:O379"/>
    <mergeCell ref="P379:Q379"/>
    <mergeCell ref="R379:S379"/>
    <mergeCell ref="T379:U379"/>
    <mergeCell ref="V379:W379"/>
    <mergeCell ref="X379:Y379"/>
    <mergeCell ref="Z379:AA379"/>
    <mergeCell ref="AB379:AC379"/>
    <mergeCell ref="AD379:AE379"/>
    <mergeCell ref="AF379:AG379"/>
    <mergeCell ref="AH379:AI379"/>
    <mergeCell ref="AJ379:AK379"/>
    <mergeCell ref="AL379:AM379"/>
    <mergeCell ref="AN379:AO379"/>
    <mergeCell ref="AP379:AQ379"/>
    <mergeCell ref="AR379:AS379"/>
    <mergeCell ref="CD379:CE379"/>
    <mergeCell ref="CF379:CG379"/>
    <mergeCell ref="CH379:CI379"/>
    <mergeCell ref="CJ379:CK379"/>
    <mergeCell ref="CL379:CM379"/>
    <mergeCell ref="CN379:CO379"/>
    <mergeCell ref="CP379:CQ379"/>
    <mergeCell ref="CR379:CS379"/>
    <mergeCell ref="A380:A387"/>
    <mergeCell ref="B380:B387"/>
    <mergeCell ref="C380:C387"/>
    <mergeCell ref="D380:D387"/>
    <mergeCell ref="E380:E387"/>
    <mergeCell ref="F380:F387"/>
    <mergeCell ref="G380:G387"/>
    <mergeCell ref="I380:I387"/>
    <mergeCell ref="J380:J387"/>
    <mergeCell ref="L380:M380"/>
    <mergeCell ref="N380:O380"/>
    <mergeCell ref="P380:Q380"/>
    <mergeCell ref="R380:S380"/>
    <mergeCell ref="T380:U380"/>
    <mergeCell ref="V380:W380"/>
    <mergeCell ref="X380:Y380"/>
    <mergeCell ref="Z380:AA380"/>
    <mergeCell ref="AB380:AC380"/>
    <mergeCell ref="AD380:AE380"/>
    <mergeCell ref="AF380:AG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BN380:BO380"/>
    <mergeCell ref="BP380:BQ380"/>
    <mergeCell ref="BR380:BS380"/>
    <mergeCell ref="BT380:BU380"/>
    <mergeCell ref="BV380:BW380"/>
    <mergeCell ref="BX380:BY380"/>
    <mergeCell ref="BZ380:CA380"/>
    <mergeCell ref="CB380:CC380"/>
    <mergeCell ref="CD380:CE380"/>
    <mergeCell ref="CF380:CG380"/>
    <mergeCell ref="CH380:CI380"/>
    <mergeCell ref="CJ380:CK380"/>
    <mergeCell ref="CL380:CM380"/>
    <mergeCell ref="CN380:CO380"/>
    <mergeCell ref="CP380:CQ380"/>
    <mergeCell ref="CR380:CS380"/>
    <mergeCell ref="CT380:CU380"/>
    <mergeCell ref="CV380:CW380"/>
    <mergeCell ref="CX380:CY380"/>
    <mergeCell ref="CZ380:DA380"/>
    <mergeCell ref="DB380:DC380"/>
    <mergeCell ref="DD380:DE380"/>
    <mergeCell ref="DF380:DG380"/>
    <mergeCell ref="DH380:DI380"/>
    <mergeCell ref="DJ380:DK380"/>
    <mergeCell ref="DL380:DM380"/>
    <mergeCell ref="DN380:DO380"/>
    <mergeCell ref="DP380:DQ380"/>
    <mergeCell ref="DR380:DS380"/>
    <mergeCell ref="DT380:DU380"/>
    <mergeCell ref="DV380:DW380"/>
    <mergeCell ref="DX380:DY380"/>
    <mergeCell ref="DZ380:EA380"/>
    <mergeCell ref="EB380:EC380"/>
    <mergeCell ref="ED380:EE380"/>
    <mergeCell ref="EF380:EG380"/>
    <mergeCell ref="EH380:EI380"/>
    <mergeCell ref="EJ380:EK380"/>
    <mergeCell ref="EL380:EM380"/>
    <mergeCell ref="EN380:EO380"/>
    <mergeCell ref="EP380:EQ380"/>
    <mergeCell ref="ER380:ES380"/>
    <mergeCell ref="ET380:EU380"/>
    <mergeCell ref="EV380:EW380"/>
    <mergeCell ref="EX380:EY380"/>
    <mergeCell ref="EZ380:FA380"/>
    <mergeCell ref="FB380:FC380"/>
    <mergeCell ref="FD380:FE380"/>
    <mergeCell ref="FF380:FG380"/>
    <mergeCell ref="FH380:FI380"/>
    <mergeCell ref="FJ380:FK380"/>
    <mergeCell ref="FL380:FM380"/>
    <mergeCell ref="FN380:FO380"/>
    <mergeCell ref="FP380:FQ380"/>
    <mergeCell ref="FR380:FS380"/>
    <mergeCell ref="FT380:FU380"/>
    <mergeCell ref="FV380:FW380"/>
    <mergeCell ref="FX380:FY380"/>
    <mergeCell ref="FZ380:GA380"/>
    <mergeCell ref="GB380:GC380"/>
    <mergeCell ref="GD380:GE380"/>
    <mergeCell ref="GF380:GG380"/>
    <mergeCell ref="GH380:GI380"/>
    <mergeCell ref="GJ380:GK380"/>
    <mergeCell ref="GL380:GM380"/>
    <mergeCell ref="GN380:GO380"/>
    <mergeCell ref="GP380:GQ380"/>
    <mergeCell ref="GR380:GS380"/>
    <mergeCell ref="GT380:GU380"/>
    <mergeCell ref="GV380:GW380"/>
    <mergeCell ref="GX380:GY380"/>
    <mergeCell ref="GZ380:HA380"/>
    <mergeCell ref="HB380:HC380"/>
    <mergeCell ref="HD380:HE380"/>
    <mergeCell ref="HF380:HG380"/>
    <mergeCell ref="HH380:HI380"/>
    <mergeCell ref="HJ380:HK380"/>
    <mergeCell ref="L381:M381"/>
    <mergeCell ref="N381:O381"/>
    <mergeCell ref="P381:Q381"/>
    <mergeCell ref="R381:S381"/>
    <mergeCell ref="T381:U381"/>
    <mergeCell ref="V381:W381"/>
    <mergeCell ref="X381:Y381"/>
    <mergeCell ref="Z381:AA381"/>
    <mergeCell ref="AB381:AC381"/>
    <mergeCell ref="AD381:AE381"/>
    <mergeCell ref="AF381:AG381"/>
    <mergeCell ref="AH381:AI381"/>
    <mergeCell ref="AJ381:AK381"/>
    <mergeCell ref="AL381:AM381"/>
    <mergeCell ref="AN381:AO381"/>
    <mergeCell ref="AP381:AQ381"/>
    <mergeCell ref="AR381:AS381"/>
    <mergeCell ref="AT381:AU381"/>
    <mergeCell ref="AV381:AW381"/>
    <mergeCell ref="AX381:AY381"/>
    <mergeCell ref="AZ381:BA381"/>
    <mergeCell ref="BB381:BC381"/>
    <mergeCell ref="BD381:BE381"/>
    <mergeCell ref="BF381:BG381"/>
    <mergeCell ref="BH381:BI381"/>
    <mergeCell ref="BJ381:BK381"/>
    <mergeCell ref="BL381:BM381"/>
    <mergeCell ref="BN381:BO381"/>
    <mergeCell ref="BP381:BQ381"/>
    <mergeCell ref="BR381:BS381"/>
    <mergeCell ref="BT381:BU381"/>
    <mergeCell ref="BV381:BW381"/>
    <mergeCell ref="BX381:BY381"/>
    <mergeCell ref="BZ381:CA381"/>
    <mergeCell ref="CB381:CC381"/>
    <mergeCell ref="CD381:CE381"/>
    <mergeCell ref="CF381:CG381"/>
    <mergeCell ref="CH381:CI381"/>
    <mergeCell ref="CJ381:CK381"/>
    <mergeCell ref="CL381:CM381"/>
    <mergeCell ref="CN381:CO381"/>
    <mergeCell ref="CP381:CQ381"/>
    <mergeCell ref="CR381:CS381"/>
    <mergeCell ref="CT381:CU381"/>
    <mergeCell ref="CV381:CW381"/>
    <mergeCell ref="CX381:CY381"/>
    <mergeCell ref="CZ381:DA381"/>
    <mergeCell ref="DB381:DC381"/>
    <mergeCell ref="DD381:DE381"/>
    <mergeCell ref="DF381:DG381"/>
    <mergeCell ref="DH381:DI381"/>
    <mergeCell ref="DJ381:DK381"/>
    <mergeCell ref="DL381:DM381"/>
    <mergeCell ref="DN381:DO381"/>
    <mergeCell ref="DP381:DQ381"/>
    <mergeCell ref="DR381:DS381"/>
    <mergeCell ref="DT381:DU381"/>
    <mergeCell ref="DV381:DW381"/>
    <mergeCell ref="DX381:DY381"/>
    <mergeCell ref="DZ381:EA381"/>
    <mergeCell ref="EB381:EC381"/>
    <mergeCell ref="ED381:EE381"/>
    <mergeCell ref="EF381:EG381"/>
    <mergeCell ref="EH381:EI381"/>
    <mergeCell ref="EJ381:EK381"/>
    <mergeCell ref="EL381:EM381"/>
    <mergeCell ref="EN381:EO381"/>
    <mergeCell ref="EP381:EQ381"/>
    <mergeCell ref="ER381:ES381"/>
    <mergeCell ref="ET381:EU381"/>
    <mergeCell ref="EV381:EW381"/>
    <mergeCell ref="EX381:EY381"/>
    <mergeCell ref="EZ381:FA381"/>
    <mergeCell ref="FB381:FC381"/>
    <mergeCell ref="FD381:FE381"/>
    <mergeCell ref="FF381:FG381"/>
    <mergeCell ref="FH381:FI381"/>
    <mergeCell ref="FJ381:FK381"/>
    <mergeCell ref="FL381:FM381"/>
    <mergeCell ref="FN381:FO381"/>
    <mergeCell ref="FP381:FQ381"/>
    <mergeCell ref="FR381:FS381"/>
    <mergeCell ref="FT381:FU381"/>
    <mergeCell ref="FV381:FW381"/>
    <mergeCell ref="FX381:FY381"/>
    <mergeCell ref="FZ381:GA381"/>
    <mergeCell ref="GB381:GC381"/>
    <mergeCell ref="GD381:GE381"/>
    <mergeCell ref="GF381:GG381"/>
    <mergeCell ref="GH381:GI381"/>
    <mergeCell ref="GJ381:GK381"/>
    <mergeCell ref="GL381:GM381"/>
    <mergeCell ref="GN381:GO381"/>
    <mergeCell ref="GP381:GQ381"/>
    <mergeCell ref="GR381:GS381"/>
    <mergeCell ref="GT381:GU381"/>
    <mergeCell ref="GV381:GW381"/>
    <mergeCell ref="GX381:GY381"/>
    <mergeCell ref="GZ381:HA381"/>
    <mergeCell ref="HB381:HC381"/>
    <mergeCell ref="HD381:HE381"/>
    <mergeCell ref="HF381:HG381"/>
    <mergeCell ref="HH381:HI381"/>
    <mergeCell ref="HJ381:HK381"/>
    <mergeCell ref="L382:M382"/>
    <mergeCell ref="N382:O382"/>
    <mergeCell ref="P382:Q382"/>
    <mergeCell ref="R382:S382"/>
    <mergeCell ref="T382:U382"/>
    <mergeCell ref="V382:W382"/>
    <mergeCell ref="X382:Y382"/>
    <mergeCell ref="Z382:AA382"/>
    <mergeCell ref="AB382:AC382"/>
    <mergeCell ref="AD382:AE382"/>
    <mergeCell ref="AF382:AG382"/>
    <mergeCell ref="AH382:AI382"/>
    <mergeCell ref="AJ382:AK382"/>
    <mergeCell ref="AL382:AM382"/>
    <mergeCell ref="AN382:AO382"/>
    <mergeCell ref="AP382:AQ382"/>
    <mergeCell ref="AR382:AS382"/>
    <mergeCell ref="AT382:AU382"/>
    <mergeCell ref="AV382:AW382"/>
    <mergeCell ref="AX382:AY382"/>
    <mergeCell ref="AZ382:BA382"/>
    <mergeCell ref="BB382:BC382"/>
    <mergeCell ref="BD382:BE382"/>
    <mergeCell ref="BF382:BG382"/>
    <mergeCell ref="BH382:BI382"/>
    <mergeCell ref="BJ382:BK382"/>
    <mergeCell ref="BL382:BM382"/>
    <mergeCell ref="BN382:BO382"/>
    <mergeCell ref="BP382:BQ382"/>
    <mergeCell ref="BR382:BS382"/>
    <mergeCell ref="BT382:BU382"/>
    <mergeCell ref="BV382:BW382"/>
    <mergeCell ref="BX382:BY382"/>
    <mergeCell ref="BZ382:CA382"/>
    <mergeCell ref="CB382:CC382"/>
    <mergeCell ref="CD382:CE382"/>
    <mergeCell ref="CF382:CG382"/>
    <mergeCell ref="CH382:CI382"/>
    <mergeCell ref="CJ382:CK382"/>
    <mergeCell ref="CL382:CM382"/>
    <mergeCell ref="CN382:CO382"/>
    <mergeCell ref="CP382:CQ382"/>
    <mergeCell ref="CR382:CS382"/>
    <mergeCell ref="CT382:CU382"/>
    <mergeCell ref="CV382:CW382"/>
    <mergeCell ref="CX382:CY382"/>
    <mergeCell ref="CZ382:DA382"/>
    <mergeCell ref="DB382:DC382"/>
    <mergeCell ref="DD382:DE382"/>
    <mergeCell ref="DF382:DG382"/>
    <mergeCell ref="DH382:DI382"/>
    <mergeCell ref="DJ382:DK382"/>
    <mergeCell ref="DL382:DM382"/>
    <mergeCell ref="DN382:DO382"/>
    <mergeCell ref="DP382:DQ382"/>
    <mergeCell ref="DR382:DS382"/>
    <mergeCell ref="DT382:DU382"/>
    <mergeCell ref="DV382:DW382"/>
    <mergeCell ref="DX382:DY382"/>
    <mergeCell ref="DZ382:EA382"/>
    <mergeCell ref="EB382:EC382"/>
    <mergeCell ref="ED382:EE382"/>
    <mergeCell ref="EF382:EG382"/>
    <mergeCell ref="EH382:EI382"/>
    <mergeCell ref="EJ382:EK382"/>
    <mergeCell ref="EL382:EM382"/>
    <mergeCell ref="EN382:EO382"/>
    <mergeCell ref="EP382:EQ382"/>
    <mergeCell ref="ER382:ES382"/>
    <mergeCell ref="ET382:EU382"/>
    <mergeCell ref="EV382:EW382"/>
    <mergeCell ref="EX382:EY382"/>
    <mergeCell ref="EZ382:FA382"/>
    <mergeCell ref="FB382:FC382"/>
    <mergeCell ref="FD382:FE382"/>
    <mergeCell ref="FF382:FG382"/>
    <mergeCell ref="FH382:FI382"/>
    <mergeCell ref="FJ382:FK382"/>
    <mergeCell ref="FL382:FM382"/>
    <mergeCell ref="FN382:FO382"/>
    <mergeCell ref="FP382:FQ382"/>
    <mergeCell ref="FR382:FS382"/>
    <mergeCell ref="FT382:FU382"/>
    <mergeCell ref="FV382:FW382"/>
    <mergeCell ref="FX382:FY382"/>
    <mergeCell ref="FZ382:GA382"/>
    <mergeCell ref="GB382:GC382"/>
    <mergeCell ref="GD382:GE382"/>
    <mergeCell ref="GF382:GG382"/>
    <mergeCell ref="GH382:GI382"/>
    <mergeCell ref="GJ382:GK382"/>
    <mergeCell ref="GL382:GM382"/>
    <mergeCell ref="GN382:GO382"/>
    <mergeCell ref="GP382:GQ382"/>
    <mergeCell ref="GR382:GS382"/>
    <mergeCell ref="GT382:GU382"/>
    <mergeCell ref="GV382:GW382"/>
    <mergeCell ref="GX382:GY382"/>
    <mergeCell ref="GZ382:HA382"/>
    <mergeCell ref="HB382:HC382"/>
    <mergeCell ref="HD382:HE382"/>
    <mergeCell ref="HF382:HG382"/>
    <mergeCell ref="HH382:HI382"/>
    <mergeCell ref="HJ382:HK382"/>
    <mergeCell ref="L383:M383"/>
    <mergeCell ref="N383:O383"/>
    <mergeCell ref="P383:Q383"/>
    <mergeCell ref="R383:S383"/>
    <mergeCell ref="T383:U383"/>
    <mergeCell ref="V383:W383"/>
    <mergeCell ref="X383:Y383"/>
    <mergeCell ref="Z383:AA383"/>
    <mergeCell ref="AB383:AC383"/>
    <mergeCell ref="AD383:AE383"/>
    <mergeCell ref="AF383:AG383"/>
    <mergeCell ref="AH383:AI383"/>
    <mergeCell ref="AJ383:AK383"/>
    <mergeCell ref="AL383:AM383"/>
    <mergeCell ref="AN383:AO383"/>
    <mergeCell ref="AP383:AQ383"/>
    <mergeCell ref="AR383:AS383"/>
    <mergeCell ref="AT383:AU383"/>
    <mergeCell ref="AV383:AW383"/>
    <mergeCell ref="AX383:AY383"/>
    <mergeCell ref="AZ383:BA383"/>
    <mergeCell ref="BB383:BC383"/>
    <mergeCell ref="BD383:BE383"/>
    <mergeCell ref="BF383:BG383"/>
    <mergeCell ref="BH383:BI383"/>
    <mergeCell ref="BJ383:BK383"/>
    <mergeCell ref="BL383:BM383"/>
    <mergeCell ref="BN383:BO383"/>
    <mergeCell ref="BP383:BQ383"/>
    <mergeCell ref="BR383:BS383"/>
    <mergeCell ref="BT383:BU383"/>
    <mergeCell ref="BV383:BW383"/>
    <mergeCell ref="BX383:BY383"/>
    <mergeCell ref="BZ383:CA383"/>
    <mergeCell ref="CB383:CC383"/>
    <mergeCell ref="CD383:CE383"/>
    <mergeCell ref="CF383:CG383"/>
    <mergeCell ref="CH383:CI383"/>
    <mergeCell ref="CJ383:CK383"/>
    <mergeCell ref="CL383:CM383"/>
    <mergeCell ref="CN383:CO383"/>
    <mergeCell ref="CP383:CQ383"/>
    <mergeCell ref="CR383:CS383"/>
    <mergeCell ref="CT383:CU383"/>
    <mergeCell ref="CV383:CW383"/>
    <mergeCell ref="CX383:CY383"/>
    <mergeCell ref="CZ383:DA383"/>
    <mergeCell ref="DB383:DC383"/>
    <mergeCell ref="DD383:DE383"/>
    <mergeCell ref="DF383:DG383"/>
    <mergeCell ref="DH383:DI383"/>
    <mergeCell ref="DJ383:DK383"/>
    <mergeCell ref="DL383:DM383"/>
    <mergeCell ref="DN383:DO383"/>
    <mergeCell ref="DP383:DQ383"/>
    <mergeCell ref="DR383:DS383"/>
    <mergeCell ref="DT383:DU383"/>
    <mergeCell ref="DV383:DW383"/>
    <mergeCell ref="DX383:DY383"/>
    <mergeCell ref="DZ383:EA383"/>
    <mergeCell ref="EB383:EC383"/>
    <mergeCell ref="ED383:EE383"/>
    <mergeCell ref="EF383:EG383"/>
    <mergeCell ref="EH383:EI383"/>
    <mergeCell ref="EJ383:EK383"/>
    <mergeCell ref="EL383:EM383"/>
    <mergeCell ref="EN383:EO383"/>
    <mergeCell ref="EP383:EQ383"/>
    <mergeCell ref="ER383:ES383"/>
    <mergeCell ref="ET383:EU383"/>
    <mergeCell ref="EV383:EW383"/>
    <mergeCell ref="EX383:EY383"/>
    <mergeCell ref="EZ383:FA383"/>
    <mergeCell ref="FB383:FC383"/>
    <mergeCell ref="FD383:FE383"/>
    <mergeCell ref="FF383:FG383"/>
    <mergeCell ref="FH383:FI383"/>
    <mergeCell ref="FJ383:FK383"/>
    <mergeCell ref="FL383:FM383"/>
    <mergeCell ref="FN383:FO383"/>
    <mergeCell ref="FP383:FQ383"/>
    <mergeCell ref="FR383:FS383"/>
    <mergeCell ref="FT383:FU383"/>
    <mergeCell ref="FV383:FW383"/>
    <mergeCell ref="FX383:FY383"/>
    <mergeCell ref="FZ383:GA383"/>
    <mergeCell ref="GB383:GC383"/>
    <mergeCell ref="GD383:GE383"/>
    <mergeCell ref="GF383:GG383"/>
    <mergeCell ref="GH383:GI383"/>
    <mergeCell ref="GJ383:GK383"/>
    <mergeCell ref="GL383:GM383"/>
    <mergeCell ref="GN383:GO383"/>
    <mergeCell ref="GP383:GQ383"/>
    <mergeCell ref="GR383:GS383"/>
    <mergeCell ref="GT383:GU383"/>
    <mergeCell ref="GV383:GW383"/>
    <mergeCell ref="GX383:GY383"/>
    <mergeCell ref="GZ383:HA383"/>
    <mergeCell ref="HB383:HC383"/>
    <mergeCell ref="HD383:HE383"/>
    <mergeCell ref="HF383:HG383"/>
    <mergeCell ref="HH383:HI383"/>
    <mergeCell ref="HJ383:HK383"/>
    <mergeCell ref="L384:M384"/>
    <mergeCell ref="N384:O384"/>
    <mergeCell ref="P384:Q384"/>
    <mergeCell ref="R384:S384"/>
    <mergeCell ref="T384:U384"/>
    <mergeCell ref="V384:W384"/>
    <mergeCell ref="X384:Y384"/>
    <mergeCell ref="Z384:AA384"/>
    <mergeCell ref="AB384:AC384"/>
    <mergeCell ref="AD384:AE384"/>
    <mergeCell ref="AF384:AG384"/>
    <mergeCell ref="AH384:AI384"/>
    <mergeCell ref="AJ384:AK384"/>
    <mergeCell ref="AL384:AM384"/>
    <mergeCell ref="AN384:AO384"/>
    <mergeCell ref="AP384:AQ384"/>
    <mergeCell ref="AR384:AS384"/>
    <mergeCell ref="AT384:AU384"/>
    <mergeCell ref="AV384:AW384"/>
    <mergeCell ref="AX384:AY384"/>
    <mergeCell ref="AZ384:BA384"/>
    <mergeCell ref="BB384:BC384"/>
    <mergeCell ref="BD384:BE384"/>
    <mergeCell ref="BF384:BG384"/>
    <mergeCell ref="BH384:BI384"/>
    <mergeCell ref="BJ384:BK384"/>
    <mergeCell ref="BL384:BM384"/>
    <mergeCell ref="BN384:BO384"/>
    <mergeCell ref="BP384:BQ384"/>
    <mergeCell ref="BR384:BS384"/>
    <mergeCell ref="BT384:BU384"/>
    <mergeCell ref="BV384:BW384"/>
    <mergeCell ref="BX384:BY384"/>
    <mergeCell ref="BZ384:CA384"/>
    <mergeCell ref="CB384:CC384"/>
    <mergeCell ref="CD384:CE384"/>
    <mergeCell ref="CF384:CG384"/>
    <mergeCell ref="CH384:CI384"/>
    <mergeCell ref="CJ384:CK384"/>
    <mergeCell ref="CL384:CM384"/>
    <mergeCell ref="CN384:CO384"/>
    <mergeCell ref="CP384:CQ384"/>
    <mergeCell ref="CR384:CS384"/>
    <mergeCell ref="CT384:CU384"/>
    <mergeCell ref="CV384:CW384"/>
    <mergeCell ref="CX384:CY384"/>
    <mergeCell ref="CZ384:DA384"/>
    <mergeCell ref="DB384:DC384"/>
    <mergeCell ref="DD384:DE384"/>
    <mergeCell ref="DF384:DG384"/>
    <mergeCell ref="DH384:DI384"/>
    <mergeCell ref="DJ384:DK384"/>
    <mergeCell ref="DL384:DM384"/>
    <mergeCell ref="DN384:DO384"/>
    <mergeCell ref="DP384:DQ384"/>
    <mergeCell ref="DR384:DS384"/>
    <mergeCell ref="DT384:DU384"/>
    <mergeCell ref="DV384:DW384"/>
    <mergeCell ref="DX384:DY384"/>
    <mergeCell ref="DZ384:EA384"/>
    <mergeCell ref="EB384:EC384"/>
    <mergeCell ref="ED384:EE384"/>
    <mergeCell ref="EF384:EG384"/>
    <mergeCell ref="EH384:EI384"/>
    <mergeCell ref="EJ384:EK384"/>
    <mergeCell ref="EL384:EM384"/>
    <mergeCell ref="EN384:EO384"/>
    <mergeCell ref="EP384:EQ384"/>
    <mergeCell ref="ER384:ES384"/>
    <mergeCell ref="ET384:EU384"/>
    <mergeCell ref="EV384:EW384"/>
    <mergeCell ref="EX384:EY384"/>
    <mergeCell ref="EZ384:FA384"/>
    <mergeCell ref="FB384:FC384"/>
    <mergeCell ref="FD384:FE384"/>
    <mergeCell ref="FF384:FG384"/>
    <mergeCell ref="FH384:FI384"/>
    <mergeCell ref="FJ384:FK384"/>
    <mergeCell ref="FL384:FM384"/>
    <mergeCell ref="FN384:FO384"/>
    <mergeCell ref="FP384:FQ384"/>
    <mergeCell ref="FR384:FS384"/>
    <mergeCell ref="FT384:FU384"/>
    <mergeCell ref="FV384:FW384"/>
    <mergeCell ref="FX384:FY384"/>
    <mergeCell ref="FZ384:GA384"/>
    <mergeCell ref="GB384:GC384"/>
    <mergeCell ref="GD384:GE384"/>
    <mergeCell ref="GF384:GG384"/>
    <mergeCell ref="GH384:GI384"/>
    <mergeCell ref="GJ384:GK384"/>
    <mergeCell ref="GL384:GM384"/>
    <mergeCell ref="GN384:GO384"/>
    <mergeCell ref="GP384:GQ384"/>
    <mergeCell ref="GR384:GS384"/>
    <mergeCell ref="GT384:GU384"/>
    <mergeCell ref="GV384:GW384"/>
    <mergeCell ref="GX384:GY384"/>
    <mergeCell ref="GZ384:HA384"/>
    <mergeCell ref="HB384:HC384"/>
    <mergeCell ref="HD384:HE384"/>
    <mergeCell ref="HF384:HG384"/>
    <mergeCell ref="HH384:HI384"/>
    <mergeCell ref="HJ384:HK384"/>
    <mergeCell ref="L385:M385"/>
    <mergeCell ref="N385:O385"/>
    <mergeCell ref="P385:Q385"/>
    <mergeCell ref="R385:S385"/>
    <mergeCell ref="T385:U385"/>
    <mergeCell ref="V385:W385"/>
    <mergeCell ref="X385:Y385"/>
    <mergeCell ref="Z385:AA385"/>
    <mergeCell ref="AB385:AC385"/>
    <mergeCell ref="AD385:AE385"/>
    <mergeCell ref="AF385:AG385"/>
    <mergeCell ref="AH385:AI385"/>
    <mergeCell ref="AJ385:AK385"/>
    <mergeCell ref="AL385:AM385"/>
    <mergeCell ref="AN385:AO385"/>
    <mergeCell ref="AP385:AQ385"/>
    <mergeCell ref="AR385:AS385"/>
    <mergeCell ref="AT385:AU385"/>
    <mergeCell ref="AV385:AW385"/>
    <mergeCell ref="AX385:AY385"/>
    <mergeCell ref="AZ385:BA385"/>
    <mergeCell ref="BB385:BC385"/>
    <mergeCell ref="BD385:BE385"/>
    <mergeCell ref="BF385:BG385"/>
    <mergeCell ref="BH385:BI385"/>
    <mergeCell ref="BJ385:BK385"/>
    <mergeCell ref="BL385:BM385"/>
    <mergeCell ref="BN385:BO385"/>
    <mergeCell ref="BP385:BQ385"/>
    <mergeCell ref="BR385:BS385"/>
    <mergeCell ref="BT385:BU385"/>
    <mergeCell ref="BV385:BW385"/>
    <mergeCell ref="BX385:BY385"/>
    <mergeCell ref="BZ385:CA385"/>
    <mergeCell ref="CB385:CC385"/>
    <mergeCell ref="CD385:CE385"/>
    <mergeCell ref="CF385:CG385"/>
    <mergeCell ref="CH385:CI385"/>
    <mergeCell ref="CJ385:CK385"/>
    <mergeCell ref="CL385:CM385"/>
    <mergeCell ref="CN385:CO385"/>
    <mergeCell ref="CP385:CQ385"/>
    <mergeCell ref="CR385:CS385"/>
    <mergeCell ref="CT385:CU385"/>
    <mergeCell ref="CV385:CW385"/>
    <mergeCell ref="CX385:CY385"/>
    <mergeCell ref="CZ385:DA385"/>
    <mergeCell ref="DB385:DC385"/>
    <mergeCell ref="DD385:DE385"/>
    <mergeCell ref="DF385:DG385"/>
    <mergeCell ref="DH385:DI385"/>
    <mergeCell ref="DJ385:DK385"/>
    <mergeCell ref="DL385:DM385"/>
    <mergeCell ref="DN385:DO385"/>
    <mergeCell ref="DP385:DQ385"/>
    <mergeCell ref="DR385:DS385"/>
    <mergeCell ref="DT385:DU385"/>
    <mergeCell ref="DV385:DW385"/>
    <mergeCell ref="DX385:DY385"/>
    <mergeCell ref="DZ385:EA385"/>
    <mergeCell ref="EB385:EC385"/>
    <mergeCell ref="ED385:EE385"/>
    <mergeCell ref="EF385:EG385"/>
    <mergeCell ref="EH385:EI385"/>
    <mergeCell ref="EJ385:EK385"/>
    <mergeCell ref="EL385:EM385"/>
    <mergeCell ref="EN385:EO385"/>
    <mergeCell ref="EP385:EQ385"/>
    <mergeCell ref="ER385:ES385"/>
    <mergeCell ref="ET385:EU385"/>
    <mergeCell ref="EV385:EW385"/>
    <mergeCell ref="EX385:EY385"/>
    <mergeCell ref="EZ385:FA385"/>
    <mergeCell ref="FB385:FC385"/>
    <mergeCell ref="FD385:FE385"/>
    <mergeCell ref="FF385:FG385"/>
    <mergeCell ref="FH385:FI385"/>
    <mergeCell ref="FJ385:FK385"/>
    <mergeCell ref="FL385:FM385"/>
    <mergeCell ref="FN385:FO385"/>
    <mergeCell ref="FP385:FQ385"/>
    <mergeCell ref="FR385:FS385"/>
    <mergeCell ref="FT385:FU385"/>
    <mergeCell ref="FV385:FW385"/>
    <mergeCell ref="FX385:FY385"/>
    <mergeCell ref="FZ385:GA385"/>
    <mergeCell ref="GB385:GC385"/>
    <mergeCell ref="GD385:GE385"/>
    <mergeCell ref="GF385:GG385"/>
    <mergeCell ref="GH385:GI385"/>
    <mergeCell ref="GJ385:GK385"/>
    <mergeCell ref="GL385:GM385"/>
    <mergeCell ref="GN385:GO385"/>
    <mergeCell ref="GP385:GQ385"/>
    <mergeCell ref="GR385:GS385"/>
    <mergeCell ref="GT385:GU385"/>
    <mergeCell ref="GV385:GW385"/>
    <mergeCell ref="GX385:GY385"/>
    <mergeCell ref="GZ385:HA385"/>
    <mergeCell ref="HB385:HC385"/>
    <mergeCell ref="HD385:HE385"/>
    <mergeCell ref="HF385:HG385"/>
    <mergeCell ref="HH385:HI385"/>
    <mergeCell ref="HJ385:HK385"/>
    <mergeCell ref="L386:M386"/>
    <mergeCell ref="N386:O386"/>
    <mergeCell ref="P386:Q386"/>
    <mergeCell ref="R386:S386"/>
    <mergeCell ref="T386:U386"/>
    <mergeCell ref="V386:W386"/>
    <mergeCell ref="X386:Y386"/>
    <mergeCell ref="Z386:AA386"/>
    <mergeCell ref="AB386:AC386"/>
    <mergeCell ref="AD386:AE386"/>
    <mergeCell ref="AF386:AG386"/>
    <mergeCell ref="AH386:AI386"/>
    <mergeCell ref="AJ386:AK386"/>
    <mergeCell ref="AL386:AM386"/>
    <mergeCell ref="AN386:AO386"/>
    <mergeCell ref="AP386:AQ386"/>
    <mergeCell ref="AR386:AS386"/>
    <mergeCell ref="AT386:AU386"/>
    <mergeCell ref="AV386:AW386"/>
    <mergeCell ref="AX386:AY386"/>
    <mergeCell ref="AZ386:BA386"/>
    <mergeCell ref="BB386:BC386"/>
    <mergeCell ref="BD386:BE386"/>
    <mergeCell ref="BF386:BG386"/>
    <mergeCell ref="BH386:BI386"/>
    <mergeCell ref="BJ386:BK386"/>
    <mergeCell ref="BL386:BM386"/>
    <mergeCell ref="BN386:BO386"/>
    <mergeCell ref="BP386:BQ386"/>
    <mergeCell ref="BR386:BS386"/>
    <mergeCell ref="BT386:BU386"/>
    <mergeCell ref="BV386:BW386"/>
    <mergeCell ref="BX386:BY386"/>
    <mergeCell ref="BZ386:CA386"/>
    <mergeCell ref="CB386:CC386"/>
    <mergeCell ref="CD386:CE386"/>
    <mergeCell ref="CF386:CG386"/>
    <mergeCell ref="CH386:CI386"/>
    <mergeCell ref="CJ386:CK386"/>
    <mergeCell ref="CL386:CM386"/>
    <mergeCell ref="CN386:CO386"/>
    <mergeCell ref="CP386:CQ386"/>
    <mergeCell ref="CR386:CS386"/>
    <mergeCell ref="CT386:CU386"/>
    <mergeCell ref="CV386:CW386"/>
    <mergeCell ref="CX386:CY386"/>
    <mergeCell ref="CZ386:DA386"/>
    <mergeCell ref="DB386:DC386"/>
    <mergeCell ref="DD386:DE386"/>
    <mergeCell ref="DF386:DG386"/>
    <mergeCell ref="DH386:DI386"/>
    <mergeCell ref="DJ386:DK386"/>
    <mergeCell ref="DL386:DM386"/>
    <mergeCell ref="DN386:DO386"/>
    <mergeCell ref="DP386:DQ386"/>
    <mergeCell ref="DR386:DS386"/>
    <mergeCell ref="DT386:DU386"/>
    <mergeCell ref="DV386:DW386"/>
    <mergeCell ref="DX386:DY386"/>
    <mergeCell ref="DZ386:EA386"/>
    <mergeCell ref="EB386:EC386"/>
    <mergeCell ref="ED386:EE386"/>
    <mergeCell ref="EF386:EG386"/>
    <mergeCell ref="EH386:EI386"/>
    <mergeCell ref="EJ386:EK386"/>
    <mergeCell ref="EL386:EM386"/>
    <mergeCell ref="EN386:EO386"/>
    <mergeCell ref="EP386:EQ386"/>
    <mergeCell ref="ER386:ES386"/>
    <mergeCell ref="ET386:EU386"/>
    <mergeCell ref="EV386:EW386"/>
    <mergeCell ref="EX386:EY386"/>
    <mergeCell ref="EZ386:FA386"/>
    <mergeCell ref="FB386:FC386"/>
    <mergeCell ref="FD386:FE386"/>
    <mergeCell ref="FF386:FG386"/>
    <mergeCell ref="FH386:FI386"/>
    <mergeCell ref="FJ386:FK386"/>
    <mergeCell ref="FL386:FM386"/>
    <mergeCell ref="FN386:FO386"/>
    <mergeCell ref="FP386:FQ386"/>
    <mergeCell ref="FR386:FS386"/>
    <mergeCell ref="FT386:FU386"/>
    <mergeCell ref="FV386:FW386"/>
    <mergeCell ref="FX386:FY386"/>
    <mergeCell ref="FZ386:GA386"/>
    <mergeCell ref="GB386:GC386"/>
    <mergeCell ref="GD386:GE386"/>
    <mergeCell ref="GF386:GG386"/>
    <mergeCell ref="GH386:GI386"/>
    <mergeCell ref="GJ386:GK386"/>
    <mergeCell ref="GL386:GM386"/>
    <mergeCell ref="GN386:GO386"/>
    <mergeCell ref="GP386:GQ386"/>
    <mergeCell ref="GR386:GS386"/>
    <mergeCell ref="GT386:GU386"/>
    <mergeCell ref="GV386:GW386"/>
    <mergeCell ref="GX386:GY386"/>
    <mergeCell ref="GZ386:HA386"/>
    <mergeCell ref="HB386:HC386"/>
    <mergeCell ref="HD386:HE386"/>
    <mergeCell ref="HF386:HG386"/>
    <mergeCell ref="HH386:HI386"/>
    <mergeCell ref="HJ386:HK386"/>
    <mergeCell ref="L387:M387"/>
    <mergeCell ref="N387:O387"/>
    <mergeCell ref="P387:Q387"/>
    <mergeCell ref="R387:S387"/>
    <mergeCell ref="T387:U387"/>
    <mergeCell ref="V387:W387"/>
    <mergeCell ref="X387:Y387"/>
    <mergeCell ref="Z387:AA387"/>
    <mergeCell ref="AB387:AC387"/>
    <mergeCell ref="AD387:AE387"/>
    <mergeCell ref="AF387:AG387"/>
    <mergeCell ref="AH387:AI387"/>
    <mergeCell ref="AJ387:AK387"/>
    <mergeCell ref="AL387:AM387"/>
    <mergeCell ref="AN387:AO387"/>
    <mergeCell ref="AP387:AQ387"/>
    <mergeCell ref="AR387:AS387"/>
    <mergeCell ref="AT387:AU387"/>
    <mergeCell ref="AV387:AW387"/>
    <mergeCell ref="AX387:AY387"/>
    <mergeCell ref="AZ387:BA387"/>
    <mergeCell ref="BB387:BC387"/>
    <mergeCell ref="BD387:BE387"/>
    <mergeCell ref="BF387:BG387"/>
    <mergeCell ref="BH387:BI387"/>
    <mergeCell ref="BJ387:BK387"/>
    <mergeCell ref="BL387:BM387"/>
    <mergeCell ref="BN387:BO387"/>
    <mergeCell ref="BP387:BQ387"/>
    <mergeCell ref="BR387:BS387"/>
    <mergeCell ref="BT387:BU387"/>
    <mergeCell ref="BV387:BW387"/>
    <mergeCell ref="BX387:BY387"/>
    <mergeCell ref="BZ387:CA387"/>
    <mergeCell ref="CB387:CC387"/>
    <mergeCell ref="CD387:CE387"/>
    <mergeCell ref="CF387:CG387"/>
    <mergeCell ref="CH387:CI387"/>
    <mergeCell ref="CJ387:CK387"/>
    <mergeCell ref="CL387:CM387"/>
    <mergeCell ref="CN387:CO387"/>
    <mergeCell ref="CP387:CQ387"/>
    <mergeCell ref="CR387:CS387"/>
    <mergeCell ref="CT387:CU387"/>
    <mergeCell ref="CV387:CW387"/>
    <mergeCell ref="CX387:CY387"/>
    <mergeCell ref="CZ387:DA387"/>
    <mergeCell ref="DB387:DC387"/>
    <mergeCell ref="DD387:DE387"/>
    <mergeCell ref="DF387:DG387"/>
    <mergeCell ref="DH387:DI387"/>
    <mergeCell ref="DJ387:DK387"/>
    <mergeCell ref="DL387:DM387"/>
    <mergeCell ref="DN387:DO387"/>
    <mergeCell ref="DP387:DQ387"/>
    <mergeCell ref="DR387:DS387"/>
    <mergeCell ref="DT387:DU387"/>
    <mergeCell ref="DV387:DW387"/>
    <mergeCell ref="DX387:DY387"/>
    <mergeCell ref="DZ387:EA387"/>
    <mergeCell ref="EB387:EC387"/>
    <mergeCell ref="ED387:EE387"/>
    <mergeCell ref="EF387:EG387"/>
    <mergeCell ref="EH387:EI387"/>
    <mergeCell ref="EJ387:EK387"/>
    <mergeCell ref="EL387:EM387"/>
    <mergeCell ref="EN387:EO387"/>
    <mergeCell ref="EP387:EQ387"/>
    <mergeCell ref="ER387:ES387"/>
    <mergeCell ref="ET387:EU387"/>
    <mergeCell ref="EV387:EW387"/>
    <mergeCell ref="EX387:EY387"/>
    <mergeCell ref="EZ387:FA387"/>
    <mergeCell ref="FB387:FC387"/>
    <mergeCell ref="FD387:FE387"/>
    <mergeCell ref="FF387:FG387"/>
    <mergeCell ref="FH387:FI387"/>
    <mergeCell ref="FJ387:FK387"/>
    <mergeCell ref="FL387:FM387"/>
    <mergeCell ref="FN387:FO387"/>
    <mergeCell ref="FP387:FQ387"/>
    <mergeCell ref="FR387:FS387"/>
    <mergeCell ref="FT387:FU387"/>
    <mergeCell ref="FV387:FW387"/>
    <mergeCell ref="FX387:FY387"/>
    <mergeCell ref="FZ387:GA387"/>
    <mergeCell ref="GB387:GC387"/>
    <mergeCell ref="GD387:GE387"/>
    <mergeCell ref="GF387:GG387"/>
    <mergeCell ref="GH387:GI387"/>
    <mergeCell ref="GJ387:GK387"/>
    <mergeCell ref="GL387:GM387"/>
    <mergeCell ref="GN387:GO387"/>
    <mergeCell ref="GP387:GQ387"/>
    <mergeCell ref="GR387:GS387"/>
    <mergeCell ref="GT387:GU387"/>
    <mergeCell ref="GV387:GW387"/>
    <mergeCell ref="GX387:GY387"/>
    <mergeCell ref="GZ387:HA387"/>
    <mergeCell ref="HB387:HC387"/>
    <mergeCell ref="HD387:HE387"/>
    <mergeCell ref="HF387:HG387"/>
    <mergeCell ref="HH387:HI387"/>
    <mergeCell ref="HJ387:HK387"/>
    <mergeCell ref="L388:M388"/>
    <mergeCell ref="N388:O388"/>
    <mergeCell ref="P388:Q388"/>
    <mergeCell ref="R388:S388"/>
    <mergeCell ref="T388:U388"/>
    <mergeCell ref="V388:W388"/>
    <mergeCell ref="X388:Y388"/>
    <mergeCell ref="Z388:AA388"/>
    <mergeCell ref="AB388:AC388"/>
    <mergeCell ref="AD388:AE388"/>
    <mergeCell ref="AF388:AG388"/>
    <mergeCell ref="AH388:AI388"/>
    <mergeCell ref="AJ388:AK388"/>
    <mergeCell ref="AL388:AM388"/>
    <mergeCell ref="AN388:AO388"/>
    <mergeCell ref="AP388:AQ388"/>
    <mergeCell ref="AR388:AS388"/>
    <mergeCell ref="CD388:CE388"/>
    <mergeCell ref="CF388:CG388"/>
    <mergeCell ref="CH388:CI388"/>
    <mergeCell ref="CJ388:CK388"/>
    <mergeCell ref="CL388:CM388"/>
    <mergeCell ref="CN388:CO388"/>
    <mergeCell ref="CP388:CQ388"/>
    <mergeCell ref="CR388:CS388"/>
    <mergeCell ref="A390:A397"/>
    <mergeCell ref="B390:B397"/>
    <mergeCell ref="C390:C397"/>
    <mergeCell ref="D390:D397"/>
    <mergeCell ref="E390:E397"/>
    <mergeCell ref="F390:F397"/>
    <mergeCell ref="G390:G397"/>
    <mergeCell ref="I390:I397"/>
    <mergeCell ref="J390:J397"/>
    <mergeCell ref="L390:M390"/>
    <mergeCell ref="N390:O390"/>
    <mergeCell ref="P390:Q390"/>
    <mergeCell ref="R390:S390"/>
    <mergeCell ref="T390:U390"/>
    <mergeCell ref="V390:W390"/>
    <mergeCell ref="X390:Y390"/>
    <mergeCell ref="Z390:AA390"/>
    <mergeCell ref="AB390:AC390"/>
    <mergeCell ref="AD390:AE390"/>
    <mergeCell ref="AF390:AG390"/>
    <mergeCell ref="AH390:AI390"/>
    <mergeCell ref="AJ390:AK390"/>
    <mergeCell ref="AL390:AM390"/>
    <mergeCell ref="AN390:AO390"/>
    <mergeCell ref="AP390:AQ390"/>
    <mergeCell ref="AR390:AS390"/>
    <mergeCell ref="AT390:AU390"/>
    <mergeCell ref="AV390:AW390"/>
    <mergeCell ref="AX390:AY390"/>
    <mergeCell ref="AZ390:BA390"/>
    <mergeCell ref="BB390:BC390"/>
    <mergeCell ref="BD390:BE390"/>
    <mergeCell ref="BF390:BG390"/>
    <mergeCell ref="BH390:BI390"/>
    <mergeCell ref="BJ390:BK390"/>
    <mergeCell ref="BL390:BM390"/>
    <mergeCell ref="BN390:BO390"/>
    <mergeCell ref="BP390:BQ390"/>
    <mergeCell ref="BR390:BS390"/>
    <mergeCell ref="BT390:BU390"/>
    <mergeCell ref="BV390:BW390"/>
    <mergeCell ref="BX390:BY390"/>
    <mergeCell ref="BZ390:CA390"/>
    <mergeCell ref="CB390:CC390"/>
    <mergeCell ref="CD390:CE390"/>
    <mergeCell ref="CF390:CG390"/>
    <mergeCell ref="CH390:CI390"/>
    <mergeCell ref="CJ390:CK390"/>
    <mergeCell ref="CL390:CM390"/>
    <mergeCell ref="CN390:CO390"/>
    <mergeCell ref="CP390:CQ390"/>
    <mergeCell ref="CR390:CS390"/>
    <mergeCell ref="CT390:CU390"/>
    <mergeCell ref="CV390:CW390"/>
    <mergeCell ref="CX390:CY390"/>
    <mergeCell ref="CZ390:DA390"/>
    <mergeCell ref="DB390:DC390"/>
    <mergeCell ref="DD390:DE390"/>
    <mergeCell ref="DF390:DG390"/>
    <mergeCell ref="DH390:DI390"/>
    <mergeCell ref="DJ390:DK390"/>
    <mergeCell ref="DL390:DM390"/>
    <mergeCell ref="DN390:DO390"/>
    <mergeCell ref="DP390:DQ390"/>
    <mergeCell ref="DR390:DS390"/>
    <mergeCell ref="DT390:DU390"/>
    <mergeCell ref="DV390:DW390"/>
    <mergeCell ref="DX390:DY390"/>
    <mergeCell ref="DZ390:EA390"/>
    <mergeCell ref="EB390:EC390"/>
    <mergeCell ref="ED390:EE390"/>
    <mergeCell ref="EF390:EG390"/>
    <mergeCell ref="EH390:EI390"/>
    <mergeCell ref="EJ390:EK390"/>
    <mergeCell ref="EL390:EM390"/>
    <mergeCell ref="EN390:EO390"/>
    <mergeCell ref="EP390:EQ390"/>
    <mergeCell ref="ER390:ES390"/>
    <mergeCell ref="ET390:EU390"/>
    <mergeCell ref="EV390:EW390"/>
    <mergeCell ref="EX390:EY390"/>
    <mergeCell ref="EZ390:FA390"/>
    <mergeCell ref="FB390:FC390"/>
    <mergeCell ref="FD390:FE390"/>
    <mergeCell ref="FF390:FG390"/>
    <mergeCell ref="FH390:FI390"/>
    <mergeCell ref="FJ390:FK390"/>
    <mergeCell ref="FL390:FM390"/>
    <mergeCell ref="FN390:FO390"/>
    <mergeCell ref="FP390:FQ390"/>
    <mergeCell ref="FR390:FS390"/>
    <mergeCell ref="FT390:FU390"/>
    <mergeCell ref="FV390:FW390"/>
    <mergeCell ref="FX390:FY390"/>
    <mergeCell ref="FZ390:GA390"/>
    <mergeCell ref="GB390:GC390"/>
    <mergeCell ref="GD390:GE390"/>
    <mergeCell ref="GF390:GG390"/>
    <mergeCell ref="GH390:GI390"/>
    <mergeCell ref="GJ390:GK390"/>
    <mergeCell ref="GL390:GM390"/>
    <mergeCell ref="GN390:GO390"/>
    <mergeCell ref="GP390:GQ390"/>
    <mergeCell ref="GR390:GS390"/>
    <mergeCell ref="GT390:GU390"/>
    <mergeCell ref="GV390:GW390"/>
    <mergeCell ref="GX390:GY390"/>
    <mergeCell ref="GZ390:HA390"/>
    <mergeCell ref="HB390:HC390"/>
    <mergeCell ref="HD390:HE390"/>
    <mergeCell ref="HF390:HG390"/>
    <mergeCell ref="HH390:HI390"/>
    <mergeCell ref="HJ390:HK390"/>
    <mergeCell ref="L391:M391"/>
    <mergeCell ref="N391:O391"/>
    <mergeCell ref="P391:Q391"/>
    <mergeCell ref="R391:S391"/>
    <mergeCell ref="T391:U391"/>
    <mergeCell ref="V391:W391"/>
    <mergeCell ref="X391:Y391"/>
    <mergeCell ref="Z391:AA391"/>
    <mergeCell ref="AB391:AC391"/>
    <mergeCell ref="AD391:AE391"/>
    <mergeCell ref="AF391:AG391"/>
    <mergeCell ref="AH391:AI391"/>
    <mergeCell ref="AJ391:AK391"/>
    <mergeCell ref="AL391:AM391"/>
    <mergeCell ref="AN391:AO391"/>
    <mergeCell ref="AP391:AQ391"/>
    <mergeCell ref="AR391:AS391"/>
    <mergeCell ref="AT391:AU391"/>
    <mergeCell ref="AV391:AW391"/>
    <mergeCell ref="AX391:AY391"/>
    <mergeCell ref="AZ391:BA391"/>
    <mergeCell ref="BB391:BC391"/>
    <mergeCell ref="BD391:BE391"/>
    <mergeCell ref="BF391:BG391"/>
    <mergeCell ref="BH391:BI391"/>
    <mergeCell ref="BJ391:BK391"/>
    <mergeCell ref="BL391:BM391"/>
    <mergeCell ref="BN391:BO391"/>
    <mergeCell ref="BP391:BQ391"/>
    <mergeCell ref="BR391:BS391"/>
    <mergeCell ref="BT391:BU391"/>
    <mergeCell ref="BV391:BW391"/>
    <mergeCell ref="BX391:BY391"/>
    <mergeCell ref="BZ391:CA391"/>
    <mergeCell ref="CB391:CC391"/>
    <mergeCell ref="CD391:CE391"/>
    <mergeCell ref="CF391:CG391"/>
    <mergeCell ref="CH391:CI391"/>
    <mergeCell ref="CJ391:CK391"/>
    <mergeCell ref="CL391:CM391"/>
    <mergeCell ref="CN391:CO391"/>
    <mergeCell ref="CP391:CQ391"/>
    <mergeCell ref="CR391:CS391"/>
    <mergeCell ref="CT391:CU391"/>
    <mergeCell ref="CV391:CW391"/>
    <mergeCell ref="CX391:CY391"/>
    <mergeCell ref="CZ391:DA391"/>
    <mergeCell ref="DB391:DC391"/>
    <mergeCell ref="DD391:DE391"/>
    <mergeCell ref="DF391:DG391"/>
    <mergeCell ref="DH391:DI391"/>
    <mergeCell ref="DJ391:DK391"/>
    <mergeCell ref="DL391:DM391"/>
    <mergeCell ref="DN391:DO391"/>
    <mergeCell ref="DP391:DQ391"/>
    <mergeCell ref="DR391:DS391"/>
    <mergeCell ref="DT391:DU391"/>
    <mergeCell ref="DV391:DW391"/>
    <mergeCell ref="DX391:DY391"/>
    <mergeCell ref="DZ391:EA391"/>
    <mergeCell ref="EB391:EC391"/>
    <mergeCell ref="ED391:EE391"/>
    <mergeCell ref="EF391:EG391"/>
    <mergeCell ref="EH391:EI391"/>
    <mergeCell ref="EJ391:EK391"/>
    <mergeCell ref="EL391:EM391"/>
    <mergeCell ref="EN391:EO391"/>
    <mergeCell ref="EP391:EQ391"/>
    <mergeCell ref="ER391:ES391"/>
    <mergeCell ref="ET391:EU391"/>
    <mergeCell ref="EV391:EW391"/>
    <mergeCell ref="EX391:EY391"/>
    <mergeCell ref="EZ391:FA391"/>
    <mergeCell ref="FB391:FC391"/>
    <mergeCell ref="FD391:FE391"/>
    <mergeCell ref="FF391:FG391"/>
    <mergeCell ref="FH391:FI391"/>
    <mergeCell ref="FJ391:FK391"/>
    <mergeCell ref="FL391:FM391"/>
    <mergeCell ref="FN391:FO391"/>
    <mergeCell ref="FP391:FQ391"/>
    <mergeCell ref="FR391:FS391"/>
    <mergeCell ref="FT391:FU391"/>
    <mergeCell ref="FV391:FW391"/>
    <mergeCell ref="FX391:FY391"/>
    <mergeCell ref="FZ391:GA391"/>
    <mergeCell ref="GB391:GC391"/>
    <mergeCell ref="GD391:GE391"/>
    <mergeCell ref="GF391:GG391"/>
    <mergeCell ref="GH391:GI391"/>
    <mergeCell ref="GJ391:GK391"/>
    <mergeCell ref="GL391:GM391"/>
    <mergeCell ref="GN391:GO391"/>
    <mergeCell ref="GP391:GQ391"/>
    <mergeCell ref="GR391:GS391"/>
    <mergeCell ref="GT391:GU391"/>
    <mergeCell ref="GV391:GW391"/>
    <mergeCell ref="GX391:GY391"/>
    <mergeCell ref="GZ391:HA391"/>
    <mergeCell ref="HB391:HC391"/>
    <mergeCell ref="HD391:HE391"/>
    <mergeCell ref="HF391:HG391"/>
    <mergeCell ref="HH391:HI391"/>
    <mergeCell ref="HJ391:HK391"/>
    <mergeCell ref="L392:M392"/>
    <mergeCell ref="N392:O392"/>
    <mergeCell ref="P392:Q392"/>
    <mergeCell ref="R392:S392"/>
    <mergeCell ref="T392:U392"/>
    <mergeCell ref="V392:W392"/>
    <mergeCell ref="X392:Y392"/>
    <mergeCell ref="Z392:AA392"/>
    <mergeCell ref="AB392:AC392"/>
    <mergeCell ref="AD392:AE392"/>
    <mergeCell ref="AF392:AG392"/>
    <mergeCell ref="AH392:AI392"/>
    <mergeCell ref="AJ392:AK392"/>
    <mergeCell ref="AL392:AM392"/>
    <mergeCell ref="AN392:AO392"/>
    <mergeCell ref="AP392:AQ392"/>
    <mergeCell ref="AR392:AS392"/>
    <mergeCell ref="AT392:AU392"/>
    <mergeCell ref="AV392:AW392"/>
    <mergeCell ref="AX392:AY392"/>
    <mergeCell ref="AZ392:BA392"/>
    <mergeCell ref="BB392:BC392"/>
    <mergeCell ref="BD392:BE392"/>
    <mergeCell ref="BF392:BG392"/>
    <mergeCell ref="BH392:BI392"/>
    <mergeCell ref="BJ392:BK392"/>
    <mergeCell ref="BL392:BM392"/>
    <mergeCell ref="BN392:BO392"/>
    <mergeCell ref="BP392:BQ392"/>
    <mergeCell ref="BR392:BS392"/>
    <mergeCell ref="BT392:BU392"/>
    <mergeCell ref="BV392:BW392"/>
    <mergeCell ref="BX392:BY392"/>
    <mergeCell ref="BZ392:CA392"/>
    <mergeCell ref="CB392:CC392"/>
    <mergeCell ref="CD392:CE392"/>
    <mergeCell ref="CF392:CG392"/>
    <mergeCell ref="CH392:CI392"/>
    <mergeCell ref="CJ392:CK392"/>
    <mergeCell ref="CL392:CM392"/>
    <mergeCell ref="CN392:CO392"/>
    <mergeCell ref="CP392:CQ392"/>
    <mergeCell ref="CR392:CS392"/>
    <mergeCell ref="CT392:CU392"/>
    <mergeCell ref="CV392:CW392"/>
    <mergeCell ref="CX392:CY392"/>
    <mergeCell ref="CZ392:DA392"/>
    <mergeCell ref="DB392:DC392"/>
    <mergeCell ref="DD392:DE392"/>
    <mergeCell ref="DF392:DG392"/>
    <mergeCell ref="DH392:DI392"/>
    <mergeCell ref="DJ392:DK392"/>
    <mergeCell ref="DL392:DM392"/>
    <mergeCell ref="DN392:DO392"/>
    <mergeCell ref="DP392:DQ392"/>
    <mergeCell ref="DR392:DS392"/>
    <mergeCell ref="DT392:DU392"/>
    <mergeCell ref="DV392:DW392"/>
    <mergeCell ref="DX392:DY392"/>
    <mergeCell ref="DZ392:EA392"/>
    <mergeCell ref="EB392:EC392"/>
    <mergeCell ref="ED392:EE392"/>
    <mergeCell ref="EF392:EG392"/>
    <mergeCell ref="EH392:EI392"/>
    <mergeCell ref="EJ392:EK392"/>
    <mergeCell ref="EL392:EM392"/>
    <mergeCell ref="EN392:EO392"/>
    <mergeCell ref="EP392:EQ392"/>
    <mergeCell ref="ER392:ES392"/>
    <mergeCell ref="ET392:EU392"/>
    <mergeCell ref="EV392:EW392"/>
    <mergeCell ref="EX392:EY392"/>
    <mergeCell ref="EZ392:FA392"/>
    <mergeCell ref="FB392:FC392"/>
    <mergeCell ref="FD392:FE392"/>
    <mergeCell ref="FF392:FG392"/>
    <mergeCell ref="FH392:FI392"/>
    <mergeCell ref="FJ392:FK392"/>
    <mergeCell ref="FL392:FM392"/>
    <mergeCell ref="FN392:FO392"/>
    <mergeCell ref="FP392:FQ392"/>
    <mergeCell ref="FR392:FS392"/>
    <mergeCell ref="FT392:FU392"/>
    <mergeCell ref="FV392:FW392"/>
    <mergeCell ref="FX392:FY392"/>
    <mergeCell ref="FZ392:GA392"/>
    <mergeCell ref="GB392:GC392"/>
    <mergeCell ref="GD392:GE392"/>
    <mergeCell ref="GF392:GG392"/>
    <mergeCell ref="GH392:GI392"/>
    <mergeCell ref="GJ392:GK392"/>
    <mergeCell ref="GL392:GM392"/>
    <mergeCell ref="GN392:GO392"/>
    <mergeCell ref="GP392:GQ392"/>
    <mergeCell ref="GR392:GS392"/>
    <mergeCell ref="GT392:GU392"/>
    <mergeCell ref="GV392:GW392"/>
    <mergeCell ref="GX392:GY392"/>
    <mergeCell ref="GZ392:HA392"/>
    <mergeCell ref="HB392:HC392"/>
    <mergeCell ref="HD392:HE392"/>
    <mergeCell ref="HF392:HG392"/>
    <mergeCell ref="HH392:HI392"/>
    <mergeCell ref="HJ392:HK392"/>
    <mergeCell ref="L393:M393"/>
    <mergeCell ref="N393:O393"/>
    <mergeCell ref="P393:Q393"/>
    <mergeCell ref="R393:S393"/>
    <mergeCell ref="T393:U393"/>
    <mergeCell ref="V393:W393"/>
    <mergeCell ref="X393:Y393"/>
    <mergeCell ref="Z393:AA393"/>
    <mergeCell ref="AB393:AC393"/>
    <mergeCell ref="AD393:AE393"/>
    <mergeCell ref="AF393:AG393"/>
    <mergeCell ref="AH393:AI393"/>
    <mergeCell ref="AJ393:AK393"/>
    <mergeCell ref="AL393:AM393"/>
    <mergeCell ref="AN393:AO393"/>
    <mergeCell ref="AP393:AQ393"/>
    <mergeCell ref="AR393:AS393"/>
    <mergeCell ref="AT393:AU393"/>
    <mergeCell ref="AV393:AW393"/>
    <mergeCell ref="AX393:AY393"/>
    <mergeCell ref="AZ393:BA393"/>
    <mergeCell ref="BB393:BC393"/>
    <mergeCell ref="BD393:BE393"/>
    <mergeCell ref="BF393:BG393"/>
    <mergeCell ref="BH393:BI393"/>
    <mergeCell ref="BJ393:BK393"/>
    <mergeCell ref="BL393:BM393"/>
    <mergeCell ref="BN393:BO393"/>
    <mergeCell ref="BP393:BQ393"/>
    <mergeCell ref="BR393:BS393"/>
    <mergeCell ref="BT393:BU393"/>
    <mergeCell ref="BV393:BW393"/>
    <mergeCell ref="BX393:BY393"/>
    <mergeCell ref="BZ393:CA393"/>
    <mergeCell ref="CB393:CC393"/>
    <mergeCell ref="CD393:CE393"/>
    <mergeCell ref="CF393:CG393"/>
    <mergeCell ref="CH393:CI393"/>
    <mergeCell ref="CJ393:CK393"/>
    <mergeCell ref="CL393:CM393"/>
    <mergeCell ref="CN393:CO393"/>
    <mergeCell ref="CP393:CQ393"/>
    <mergeCell ref="CR393:CS393"/>
    <mergeCell ref="CT393:CU393"/>
    <mergeCell ref="CV393:CW393"/>
    <mergeCell ref="CX393:CY393"/>
    <mergeCell ref="CZ393:DA393"/>
    <mergeCell ref="DB393:DC393"/>
    <mergeCell ref="DD393:DE393"/>
    <mergeCell ref="DF393:DG393"/>
    <mergeCell ref="DH393:DI393"/>
    <mergeCell ref="DJ393:DK393"/>
    <mergeCell ref="DL393:DM393"/>
    <mergeCell ref="DN393:DO393"/>
    <mergeCell ref="DP393:DQ393"/>
    <mergeCell ref="DR393:DS393"/>
    <mergeCell ref="DT393:DU393"/>
    <mergeCell ref="DV393:DW393"/>
    <mergeCell ref="DX393:DY393"/>
    <mergeCell ref="DZ393:EA393"/>
    <mergeCell ref="EB393:EC393"/>
    <mergeCell ref="ED393:EE393"/>
    <mergeCell ref="EF393:EG393"/>
    <mergeCell ref="EH393:EI393"/>
    <mergeCell ref="EJ393:EK393"/>
    <mergeCell ref="EL393:EM393"/>
    <mergeCell ref="EN393:EO393"/>
    <mergeCell ref="EP393:EQ393"/>
    <mergeCell ref="ER393:ES393"/>
    <mergeCell ref="ET393:EU393"/>
    <mergeCell ref="EV393:EW393"/>
    <mergeCell ref="EX393:EY393"/>
    <mergeCell ref="EZ393:FA393"/>
    <mergeCell ref="FB393:FC393"/>
    <mergeCell ref="FD393:FE393"/>
    <mergeCell ref="FF393:FG393"/>
    <mergeCell ref="FH393:FI393"/>
    <mergeCell ref="FJ393:FK393"/>
    <mergeCell ref="FL393:FM393"/>
    <mergeCell ref="FN393:FO393"/>
    <mergeCell ref="FP393:FQ393"/>
    <mergeCell ref="FR393:FS393"/>
    <mergeCell ref="FT393:FU393"/>
    <mergeCell ref="FV393:FW393"/>
    <mergeCell ref="FX393:FY393"/>
    <mergeCell ref="FZ393:GA393"/>
    <mergeCell ref="GB393:GC393"/>
    <mergeCell ref="GD393:GE393"/>
    <mergeCell ref="GF393:GG393"/>
    <mergeCell ref="GH393:GI393"/>
    <mergeCell ref="GJ393:GK393"/>
    <mergeCell ref="GL393:GM393"/>
    <mergeCell ref="GN393:GO393"/>
    <mergeCell ref="GP393:GQ393"/>
    <mergeCell ref="GR393:GS393"/>
    <mergeCell ref="GT393:GU393"/>
    <mergeCell ref="GV393:GW393"/>
    <mergeCell ref="GX393:GY393"/>
    <mergeCell ref="GZ393:HA393"/>
    <mergeCell ref="HB393:HC393"/>
    <mergeCell ref="HD393:HE393"/>
    <mergeCell ref="HF393:HG393"/>
    <mergeCell ref="HH393:HI393"/>
    <mergeCell ref="HJ393:HK393"/>
    <mergeCell ref="L394:M394"/>
    <mergeCell ref="N394:O394"/>
    <mergeCell ref="P394:Q394"/>
    <mergeCell ref="R394:S394"/>
    <mergeCell ref="T394:U394"/>
    <mergeCell ref="V394:W394"/>
    <mergeCell ref="X394:Y394"/>
    <mergeCell ref="Z394:AA394"/>
    <mergeCell ref="AB394:AC394"/>
    <mergeCell ref="AD394:AE394"/>
    <mergeCell ref="AF394:AG394"/>
    <mergeCell ref="AH394:AI394"/>
    <mergeCell ref="AJ394:AK394"/>
    <mergeCell ref="AL394:AM394"/>
    <mergeCell ref="AN394:AO394"/>
    <mergeCell ref="AP394:AQ394"/>
    <mergeCell ref="AR394:AS394"/>
    <mergeCell ref="AT394:AU394"/>
    <mergeCell ref="AV394:AW394"/>
    <mergeCell ref="AX394:AY394"/>
    <mergeCell ref="AZ394:BA394"/>
    <mergeCell ref="BB394:BC394"/>
    <mergeCell ref="BD394:BE394"/>
    <mergeCell ref="BF394:BG394"/>
    <mergeCell ref="BH394:BI394"/>
    <mergeCell ref="BJ394:BK394"/>
    <mergeCell ref="BL394:BM394"/>
    <mergeCell ref="BN394:BO394"/>
    <mergeCell ref="BP394:BQ394"/>
    <mergeCell ref="BR394:BS394"/>
    <mergeCell ref="BT394:BU394"/>
    <mergeCell ref="BV394:BW394"/>
    <mergeCell ref="BX394:BY394"/>
    <mergeCell ref="BZ394:CA394"/>
    <mergeCell ref="CB394:CC394"/>
    <mergeCell ref="CD394:CE394"/>
    <mergeCell ref="CF394:CG394"/>
    <mergeCell ref="CH394:CI394"/>
    <mergeCell ref="CJ394:CK394"/>
    <mergeCell ref="CL394:CM394"/>
    <mergeCell ref="CN394:CO394"/>
    <mergeCell ref="CP394:CQ394"/>
    <mergeCell ref="CR394:CS394"/>
    <mergeCell ref="CT394:CU394"/>
    <mergeCell ref="CV394:CW394"/>
    <mergeCell ref="CX394:CY394"/>
    <mergeCell ref="CZ394:DA394"/>
    <mergeCell ref="DB394:DC394"/>
    <mergeCell ref="DD394:DE394"/>
    <mergeCell ref="DF394:DG394"/>
    <mergeCell ref="DH394:DI394"/>
    <mergeCell ref="DJ394:DK394"/>
    <mergeCell ref="DL394:DM394"/>
    <mergeCell ref="DN394:DO394"/>
    <mergeCell ref="DP394:DQ394"/>
    <mergeCell ref="DR394:DS394"/>
    <mergeCell ref="DT394:DU394"/>
    <mergeCell ref="DV394:DW394"/>
    <mergeCell ref="DX394:DY394"/>
    <mergeCell ref="DZ394:EA394"/>
    <mergeCell ref="EB394:EC394"/>
    <mergeCell ref="ED394:EE394"/>
    <mergeCell ref="EF394:EG394"/>
    <mergeCell ref="EH394:EI394"/>
    <mergeCell ref="EJ394:EK394"/>
    <mergeCell ref="EL394:EM394"/>
    <mergeCell ref="EN394:EO394"/>
    <mergeCell ref="EP394:EQ394"/>
    <mergeCell ref="ER394:ES394"/>
    <mergeCell ref="ET394:EU394"/>
    <mergeCell ref="EV394:EW394"/>
    <mergeCell ref="EX394:EY394"/>
    <mergeCell ref="EZ394:FA394"/>
    <mergeCell ref="FB394:FC394"/>
    <mergeCell ref="FD394:FE394"/>
    <mergeCell ref="FF394:FG394"/>
    <mergeCell ref="FH394:FI394"/>
    <mergeCell ref="FJ394:FK394"/>
    <mergeCell ref="FL394:FM394"/>
    <mergeCell ref="FN394:FO394"/>
    <mergeCell ref="FP394:FQ394"/>
    <mergeCell ref="FR394:FS394"/>
    <mergeCell ref="FT394:FU394"/>
    <mergeCell ref="FV394:FW394"/>
    <mergeCell ref="FX394:FY394"/>
    <mergeCell ref="FZ394:GA394"/>
    <mergeCell ref="GB394:GC394"/>
    <mergeCell ref="GD394:GE394"/>
    <mergeCell ref="GF394:GG394"/>
    <mergeCell ref="GH394:GI394"/>
    <mergeCell ref="GJ394:GK394"/>
    <mergeCell ref="GL394:GM394"/>
    <mergeCell ref="GN394:GO394"/>
    <mergeCell ref="GP394:GQ394"/>
    <mergeCell ref="GR394:GS394"/>
    <mergeCell ref="GT394:GU394"/>
    <mergeCell ref="GV394:GW394"/>
    <mergeCell ref="GX394:GY394"/>
    <mergeCell ref="GZ394:HA394"/>
    <mergeCell ref="HB394:HC394"/>
    <mergeCell ref="HD394:HE394"/>
    <mergeCell ref="HF394:HG394"/>
    <mergeCell ref="HH394:HI394"/>
    <mergeCell ref="HJ394:HK394"/>
    <mergeCell ref="L395:M395"/>
    <mergeCell ref="N395:O395"/>
    <mergeCell ref="P395:Q395"/>
    <mergeCell ref="R395:S395"/>
    <mergeCell ref="T395:U395"/>
    <mergeCell ref="V395:W395"/>
    <mergeCell ref="X395:Y395"/>
    <mergeCell ref="Z395:AA395"/>
    <mergeCell ref="AB395:AC395"/>
    <mergeCell ref="AD395:AE395"/>
    <mergeCell ref="AF395:AG395"/>
    <mergeCell ref="AH395:AI395"/>
    <mergeCell ref="AJ395:AK395"/>
    <mergeCell ref="AL395:AM395"/>
    <mergeCell ref="AN395:AO395"/>
    <mergeCell ref="AP395:AQ395"/>
    <mergeCell ref="AR395:AS395"/>
    <mergeCell ref="AT395:AU395"/>
    <mergeCell ref="AV395:AW395"/>
    <mergeCell ref="AX395:AY395"/>
    <mergeCell ref="AZ395:BA395"/>
    <mergeCell ref="BB395:BC395"/>
    <mergeCell ref="BD395:BE395"/>
    <mergeCell ref="BF395:BG395"/>
    <mergeCell ref="BH395:BI395"/>
    <mergeCell ref="BJ395:BK395"/>
    <mergeCell ref="BL395:BM395"/>
    <mergeCell ref="BN395:BO395"/>
    <mergeCell ref="BP395:BQ395"/>
    <mergeCell ref="BR395:BS395"/>
    <mergeCell ref="BT395:BU395"/>
    <mergeCell ref="BV395:BW395"/>
    <mergeCell ref="BX395:BY395"/>
    <mergeCell ref="BZ395:CA395"/>
    <mergeCell ref="CB395:CC395"/>
    <mergeCell ref="CD395:CE395"/>
    <mergeCell ref="CF395:CG395"/>
    <mergeCell ref="CH395:CI395"/>
    <mergeCell ref="CJ395:CK395"/>
    <mergeCell ref="CL395:CM395"/>
    <mergeCell ref="CN395:CO395"/>
    <mergeCell ref="CP395:CQ395"/>
    <mergeCell ref="CR395:CS395"/>
    <mergeCell ref="CT395:CU395"/>
    <mergeCell ref="CV395:CW395"/>
    <mergeCell ref="CX395:CY395"/>
    <mergeCell ref="CZ395:DA395"/>
    <mergeCell ref="DB395:DC395"/>
    <mergeCell ref="DD395:DE395"/>
    <mergeCell ref="DF395:DG395"/>
    <mergeCell ref="DH395:DI395"/>
    <mergeCell ref="DJ395:DK395"/>
    <mergeCell ref="DL395:DM395"/>
    <mergeCell ref="DN395:DO395"/>
    <mergeCell ref="DP395:DQ395"/>
    <mergeCell ref="DR395:DS395"/>
    <mergeCell ref="DT395:DU395"/>
    <mergeCell ref="DV395:DW395"/>
    <mergeCell ref="DX395:DY395"/>
    <mergeCell ref="DZ395:EA395"/>
    <mergeCell ref="EB395:EC395"/>
    <mergeCell ref="ED395:EE395"/>
    <mergeCell ref="EF395:EG395"/>
    <mergeCell ref="EH395:EI395"/>
    <mergeCell ref="EJ395:EK395"/>
    <mergeCell ref="EL395:EM395"/>
    <mergeCell ref="EN395:EO395"/>
    <mergeCell ref="EP395:EQ395"/>
    <mergeCell ref="ER395:ES395"/>
    <mergeCell ref="ET395:EU395"/>
    <mergeCell ref="EV395:EW395"/>
    <mergeCell ref="EX395:EY395"/>
    <mergeCell ref="EZ395:FA395"/>
    <mergeCell ref="FB395:FC395"/>
    <mergeCell ref="FD395:FE395"/>
    <mergeCell ref="FF395:FG395"/>
    <mergeCell ref="FH395:FI395"/>
    <mergeCell ref="FJ395:FK395"/>
    <mergeCell ref="FL395:FM395"/>
    <mergeCell ref="FN395:FO395"/>
    <mergeCell ref="FP395:FQ395"/>
    <mergeCell ref="FR395:FS395"/>
    <mergeCell ref="FT395:FU395"/>
    <mergeCell ref="FV395:FW395"/>
    <mergeCell ref="FX395:FY395"/>
    <mergeCell ref="FZ395:GA395"/>
    <mergeCell ref="GB395:GC395"/>
    <mergeCell ref="GD395:GE395"/>
    <mergeCell ref="GF395:GG395"/>
    <mergeCell ref="GH395:GI395"/>
    <mergeCell ref="GJ395:GK395"/>
    <mergeCell ref="GL395:GM395"/>
    <mergeCell ref="GN395:GO395"/>
    <mergeCell ref="GP395:GQ395"/>
    <mergeCell ref="GR395:GS395"/>
    <mergeCell ref="GT395:GU395"/>
    <mergeCell ref="GV395:GW395"/>
    <mergeCell ref="GX395:GY395"/>
    <mergeCell ref="GZ395:HA395"/>
    <mergeCell ref="HB395:HC395"/>
    <mergeCell ref="HD395:HE395"/>
    <mergeCell ref="HF395:HG395"/>
    <mergeCell ref="HH395:HI395"/>
    <mergeCell ref="HJ395:HK395"/>
    <mergeCell ref="L396:M396"/>
    <mergeCell ref="N396:O396"/>
    <mergeCell ref="P396:Q396"/>
    <mergeCell ref="R396:S396"/>
    <mergeCell ref="T396:U396"/>
    <mergeCell ref="V396:W396"/>
    <mergeCell ref="X396:Y396"/>
    <mergeCell ref="Z396:AA396"/>
    <mergeCell ref="AB396:AC396"/>
    <mergeCell ref="AD396:AE396"/>
    <mergeCell ref="AF396:AG396"/>
    <mergeCell ref="AH396:AI396"/>
    <mergeCell ref="AJ396:AK396"/>
    <mergeCell ref="AL396:AM396"/>
    <mergeCell ref="AN396:AO396"/>
    <mergeCell ref="AP396:AQ396"/>
    <mergeCell ref="AR396:AS396"/>
    <mergeCell ref="AT396:AU396"/>
    <mergeCell ref="AV396:AW396"/>
    <mergeCell ref="AX396:AY396"/>
    <mergeCell ref="AZ396:BA396"/>
    <mergeCell ref="BB396:BC396"/>
    <mergeCell ref="BD396:BE396"/>
    <mergeCell ref="BF396:BG396"/>
    <mergeCell ref="BH396:BI396"/>
    <mergeCell ref="BJ396:BK396"/>
    <mergeCell ref="BL396:BM396"/>
    <mergeCell ref="BN396:BO396"/>
    <mergeCell ref="BP396:BQ396"/>
    <mergeCell ref="BR396:BS396"/>
    <mergeCell ref="BT396:BU396"/>
    <mergeCell ref="BV396:BW396"/>
    <mergeCell ref="BX396:BY396"/>
    <mergeCell ref="BZ396:CA396"/>
    <mergeCell ref="CB396:CC396"/>
    <mergeCell ref="CD396:CE396"/>
    <mergeCell ref="CF396:CG396"/>
    <mergeCell ref="CH396:CI396"/>
    <mergeCell ref="CJ396:CK396"/>
    <mergeCell ref="CL396:CM396"/>
    <mergeCell ref="CN396:CO396"/>
    <mergeCell ref="CP396:CQ396"/>
    <mergeCell ref="CR396:CS396"/>
    <mergeCell ref="CT396:CU396"/>
    <mergeCell ref="CV396:CW396"/>
    <mergeCell ref="CX396:CY396"/>
    <mergeCell ref="CZ396:DA396"/>
    <mergeCell ref="DB396:DC396"/>
    <mergeCell ref="DD396:DE396"/>
    <mergeCell ref="DF396:DG396"/>
    <mergeCell ref="DH396:DI396"/>
    <mergeCell ref="DJ396:DK396"/>
    <mergeCell ref="DL396:DM396"/>
    <mergeCell ref="DN396:DO396"/>
    <mergeCell ref="DP396:DQ396"/>
    <mergeCell ref="DR396:DS396"/>
    <mergeCell ref="DT396:DU396"/>
    <mergeCell ref="DV396:DW396"/>
    <mergeCell ref="DX396:DY396"/>
    <mergeCell ref="DZ396:EA396"/>
    <mergeCell ref="EB396:EC396"/>
    <mergeCell ref="ED396:EE396"/>
    <mergeCell ref="EF396:EG396"/>
    <mergeCell ref="EH396:EI396"/>
    <mergeCell ref="EJ396:EK396"/>
    <mergeCell ref="EL396:EM396"/>
    <mergeCell ref="EN396:EO396"/>
    <mergeCell ref="EP396:EQ396"/>
    <mergeCell ref="ER396:ES396"/>
    <mergeCell ref="ET396:EU396"/>
    <mergeCell ref="EV396:EW396"/>
    <mergeCell ref="EX396:EY396"/>
    <mergeCell ref="EZ396:FA396"/>
    <mergeCell ref="FB396:FC396"/>
    <mergeCell ref="FD396:FE396"/>
    <mergeCell ref="FF396:FG396"/>
    <mergeCell ref="FH396:FI396"/>
    <mergeCell ref="FJ396:FK396"/>
    <mergeCell ref="FL396:FM396"/>
    <mergeCell ref="FN396:FO396"/>
    <mergeCell ref="FP396:FQ396"/>
    <mergeCell ref="FR396:FS396"/>
    <mergeCell ref="FT396:FU396"/>
    <mergeCell ref="FV396:FW396"/>
    <mergeCell ref="FX396:FY396"/>
    <mergeCell ref="FZ396:GA396"/>
    <mergeCell ref="GB396:GC396"/>
    <mergeCell ref="GD396:GE396"/>
    <mergeCell ref="GF396:GG396"/>
    <mergeCell ref="GH396:GI396"/>
    <mergeCell ref="GJ396:GK396"/>
    <mergeCell ref="GL396:GM396"/>
    <mergeCell ref="GN396:GO396"/>
    <mergeCell ref="GP396:GQ396"/>
    <mergeCell ref="GR396:GS396"/>
    <mergeCell ref="GT396:GU396"/>
    <mergeCell ref="GV396:GW396"/>
    <mergeCell ref="GX396:GY396"/>
    <mergeCell ref="GZ396:HA396"/>
    <mergeCell ref="HB396:HC396"/>
    <mergeCell ref="HD396:HE396"/>
    <mergeCell ref="HF396:HG396"/>
    <mergeCell ref="HH396:HI396"/>
    <mergeCell ref="HJ396:HK396"/>
    <mergeCell ref="L397:M397"/>
    <mergeCell ref="N397:O397"/>
    <mergeCell ref="P397:Q397"/>
    <mergeCell ref="R397:S397"/>
    <mergeCell ref="T397:U397"/>
    <mergeCell ref="V397:W397"/>
    <mergeCell ref="X397:Y397"/>
    <mergeCell ref="Z397:AA397"/>
    <mergeCell ref="AB397:AC397"/>
    <mergeCell ref="AD397:AE397"/>
    <mergeCell ref="AF397:AG397"/>
    <mergeCell ref="AH397:AI397"/>
    <mergeCell ref="AJ397:AK397"/>
    <mergeCell ref="AL397:AM397"/>
    <mergeCell ref="AN397:AO397"/>
    <mergeCell ref="AP397:AQ397"/>
    <mergeCell ref="AR397:AS397"/>
    <mergeCell ref="AT397:AU397"/>
    <mergeCell ref="AV397:AW397"/>
    <mergeCell ref="AX397:AY397"/>
    <mergeCell ref="AZ397:BA397"/>
    <mergeCell ref="BB397:BC397"/>
    <mergeCell ref="BD397:BE397"/>
    <mergeCell ref="BF397:BG397"/>
    <mergeCell ref="BH397:BI397"/>
    <mergeCell ref="BJ397:BK397"/>
    <mergeCell ref="BL397:BM397"/>
    <mergeCell ref="BN397:BO397"/>
    <mergeCell ref="BP397:BQ397"/>
    <mergeCell ref="BR397:BS397"/>
    <mergeCell ref="BT397:BU397"/>
    <mergeCell ref="BV397:BW397"/>
    <mergeCell ref="BX397:BY397"/>
    <mergeCell ref="BZ397:CA397"/>
    <mergeCell ref="CB397:CC397"/>
    <mergeCell ref="CD397:CE397"/>
    <mergeCell ref="CF397:CG397"/>
    <mergeCell ref="CH397:CI397"/>
    <mergeCell ref="CJ397:CK397"/>
    <mergeCell ref="CL397:CM397"/>
    <mergeCell ref="CN397:CO397"/>
    <mergeCell ref="CP397:CQ397"/>
    <mergeCell ref="CR397:CS397"/>
    <mergeCell ref="CT397:CU397"/>
    <mergeCell ref="CV397:CW397"/>
    <mergeCell ref="CX397:CY397"/>
    <mergeCell ref="CZ397:DA397"/>
    <mergeCell ref="DB397:DC397"/>
    <mergeCell ref="DD397:DE397"/>
    <mergeCell ref="DF397:DG397"/>
    <mergeCell ref="DH397:DI397"/>
    <mergeCell ref="DJ397:DK397"/>
    <mergeCell ref="DL397:DM397"/>
    <mergeCell ref="DN397:DO397"/>
    <mergeCell ref="DP397:DQ397"/>
    <mergeCell ref="DR397:DS397"/>
    <mergeCell ref="DT397:DU397"/>
    <mergeCell ref="DV397:DW397"/>
    <mergeCell ref="DX397:DY397"/>
    <mergeCell ref="DZ397:EA397"/>
    <mergeCell ref="EB397:EC397"/>
    <mergeCell ref="ED397:EE397"/>
    <mergeCell ref="EF397:EG397"/>
    <mergeCell ref="EH397:EI397"/>
    <mergeCell ref="EJ397:EK397"/>
    <mergeCell ref="EL397:EM397"/>
    <mergeCell ref="EN397:EO397"/>
    <mergeCell ref="EP397:EQ397"/>
    <mergeCell ref="ER397:ES397"/>
    <mergeCell ref="ET397:EU397"/>
    <mergeCell ref="EV397:EW397"/>
    <mergeCell ref="EX397:EY397"/>
    <mergeCell ref="EZ397:FA397"/>
    <mergeCell ref="FB397:FC397"/>
    <mergeCell ref="FD397:FE397"/>
    <mergeCell ref="FF397:FG397"/>
    <mergeCell ref="FH397:FI397"/>
    <mergeCell ref="FJ397:FK397"/>
    <mergeCell ref="FL397:FM397"/>
    <mergeCell ref="FN397:FO397"/>
    <mergeCell ref="FP397:FQ397"/>
    <mergeCell ref="FR397:FS397"/>
    <mergeCell ref="FT397:FU397"/>
    <mergeCell ref="FV397:FW397"/>
    <mergeCell ref="FX397:FY397"/>
    <mergeCell ref="FZ397:GA397"/>
    <mergeCell ref="GB397:GC397"/>
    <mergeCell ref="GD397:GE397"/>
    <mergeCell ref="GF397:GG397"/>
    <mergeCell ref="GH397:GI397"/>
    <mergeCell ref="GJ397:GK397"/>
    <mergeCell ref="GL397:GM397"/>
    <mergeCell ref="GN397:GO397"/>
    <mergeCell ref="GP397:GQ397"/>
    <mergeCell ref="GR397:GS397"/>
    <mergeCell ref="GT397:GU397"/>
    <mergeCell ref="GV397:GW397"/>
    <mergeCell ref="GX397:GY397"/>
    <mergeCell ref="GZ397:HA397"/>
    <mergeCell ref="HB397:HC397"/>
    <mergeCell ref="HD397:HE397"/>
    <mergeCell ref="HF397:HG397"/>
    <mergeCell ref="HH397:HI397"/>
    <mergeCell ref="HJ397:HK397"/>
    <mergeCell ref="L398:M398"/>
    <mergeCell ref="N398:O398"/>
    <mergeCell ref="P398:Q398"/>
    <mergeCell ref="R398:S398"/>
    <mergeCell ref="T398:U398"/>
    <mergeCell ref="V398:W398"/>
    <mergeCell ref="X398:Y398"/>
    <mergeCell ref="Z398:AA398"/>
    <mergeCell ref="AB398:AC398"/>
    <mergeCell ref="AD398:AE398"/>
    <mergeCell ref="AF398:AG398"/>
    <mergeCell ref="AH398:AI398"/>
    <mergeCell ref="AJ398:AK398"/>
    <mergeCell ref="AL398:AM398"/>
    <mergeCell ref="AN398:AO398"/>
    <mergeCell ref="AP398:AQ398"/>
    <mergeCell ref="AR398:AS398"/>
    <mergeCell ref="CD398:CE398"/>
    <mergeCell ref="CF398:CG398"/>
    <mergeCell ref="CH398:CI398"/>
    <mergeCell ref="CJ398:CK398"/>
    <mergeCell ref="CL398:CM398"/>
    <mergeCell ref="CN398:CO398"/>
    <mergeCell ref="CP398:CQ398"/>
    <mergeCell ref="CR398:CS398"/>
    <mergeCell ref="A399:A406"/>
    <mergeCell ref="B399:B406"/>
    <mergeCell ref="C399:C406"/>
    <mergeCell ref="D399:D406"/>
    <mergeCell ref="E399:E406"/>
    <mergeCell ref="F399:F406"/>
    <mergeCell ref="G399:G406"/>
    <mergeCell ref="I399:I406"/>
    <mergeCell ref="J399:J406"/>
    <mergeCell ref="L399:M399"/>
    <mergeCell ref="N399:O399"/>
    <mergeCell ref="P399:Q399"/>
    <mergeCell ref="R399:S399"/>
    <mergeCell ref="T399:U399"/>
    <mergeCell ref="V399:W399"/>
    <mergeCell ref="X399:Y399"/>
    <mergeCell ref="Z399:AA399"/>
    <mergeCell ref="AB399:AC399"/>
    <mergeCell ref="AD399:AE399"/>
    <mergeCell ref="AF399:AG399"/>
    <mergeCell ref="AH399:AI399"/>
    <mergeCell ref="AJ399:AK399"/>
    <mergeCell ref="AL399:AM399"/>
    <mergeCell ref="AN399:AO399"/>
    <mergeCell ref="AP399:AQ399"/>
    <mergeCell ref="AR399:AS399"/>
    <mergeCell ref="AT399:AU399"/>
    <mergeCell ref="AV399:AW399"/>
    <mergeCell ref="AX399:AY399"/>
    <mergeCell ref="AZ399:BA399"/>
    <mergeCell ref="BB399:BC399"/>
    <mergeCell ref="BD399:BE399"/>
    <mergeCell ref="BF399:BG399"/>
    <mergeCell ref="BH399:BI399"/>
    <mergeCell ref="BJ399:BK399"/>
    <mergeCell ref="BL399:BM399"/>
    <mergeCell ref="BN399:BO399"/>
    <mergeCell ref="BP399:BQ399"/>
    <mergeCell ref="BR399:BS399"/>
    <mergeCell ref="BT399:BU399"/>
    <mergeCell ref="BV399:BW399"/>
    <mergeCell ref="BX399:BY399"/>
    <mergeCell ref="BZ399:CA399"/>
    <mergeCell ref="CB399:CC399"/>
    <mergeCell ref="CD399:CE399"/>
    <mergeCell ref="CF399:CG399"/>
    <mergeCell ref="CH399:CI399"/>
    <mergeCell ref="CJ399:CK399"/>
    <mergeCell ref="CL399:CM399"/>
    <mergeCell ref="CN399:CO399"/>
    <mergeCell ref="CP399:CQ399"/>
    <mergeCell ref="CR399:CS399"/>
    <mergeCell ref="CT399:CU399"/>
    <mergeCell ref="CV399:CW399"/>
    <mergeCell ref="CX399:CY399"/>
    <mergeCell ref="CZ399:DA399"/>
    <mergeCell ref="DB399:DC399"/>
    <mergeCell ref="DD399:DE399"/>
    <mergeCell ref="DF399:DG399"/>
    <mergeCell ref="DH399:DI399"/>
    <mergeCell ref="DJ399:DK399"/>
    <mergeCell ref="DL399:DM399"/>
    <mergeCell ref="DN399:DO399"/>
    <mergeCell ref="DP399:DQ399"/>
    <mergeCell ref="DR399:DS399"/>
    <mergeCell ref="DT399:DU399"/>
    <mergeCell ref="DV399:DW399"/>
    <mergeCell ref="DX399:DY399"/>
    <mergeCell ref="DZ399:EA399"/>
    <mergeCell ref="EB399:EC399"/>
    <mergeCell ref="ED399:EE399"/>
    <mergeCell ref="EF399:EG399"/>
    <mergeCell ref="EH399:EI399"/>
    <mergeCell ref="EJ399:EK399"/>
    <mergeCell ref="EL399:EM399"/>
    <mergeCell ref="EN399:EO399"/>
    <mergeCell ref="EP399:EQ399"/>
    <mergeCell ref="ER399:ES399"/>
    <mergeCell ref="ET399:EU399"/>
    <mergeCell ref="EV399:EW399"/>
    <mergeCell ref="EX399:EY399"/>
    <mergeCell ref="EZ399:FA399"/>
    <mergeCell ref="FB399:FC399"/>
    <mergeCell ref="FD399:FE399"/>
    <mergeCell ref="FF399:FG399"/>
    <mergeCell ref="FH399:FI399"/>
    <mergeCell ref="FJ399:FK399"/>
    <mergeCell ref="FL399:FM399"/>
    <mergeCell ref="FN399:FO399"/>
    <mergeCell ref="FP399:FQ399"/>
    <mergeCell ref="FR399:FS399"/>
    <mergeCell ref="FT399:FU399"/>
    <mergeCell ref="FV399:FW399"/>
    <mergeCell ref="FX399:FY399"/>
    <mergeCell ref="FZ399:GA399"/>
    <mergeCell ref="GB399:GC399"/>
    <mergeCell ref="GD399:GE399"/>
    <mergeCell ref="GF399:GG399"/>
    <mergeCell ref="GH399:GI399"/>
    <mergeCell ref="GJ399:GK399"/>
    <mergeCell ref="GL399:GM399"/>
    <mergeCell ref="GN399:GO399"/>
    <mergeCell ref="GP399:GQ399"/>
    <mergeCell ref="GR399:GS399"/>
    <mergeCell ref="GT399:GU399"/>
    <mergeCell ref="GV399:GW399"/>
    <mergeCell ref="GX399:GY399"/>
    <mergeCell ref="GZ399:HA399"/>
    <mergeCell ref="HB399:HC399"/>
    <mergeCell ref="HD399:HE399"/>
    <mergeCell ref="HF399:HG399"/>
    <mergeCell ref="HH399:HI399"/>
    <mergeCell ref="HJ399:HK399"/>
    <mergeCell ref="L400:M400"/>
    <mergeCell ref="N400:O400"/>
    <mergeCell ref="P400:Q400"/>
    <mergeCell ref="R400:S400"/>
    <mergeCell ref="T400:U400"/>
    <mergeCell ref="V400:W400"/>
    <mergeCell ref="X400:Y400"/>
    <mergeCell ref="Z400:AA400"/>
    <mergeCell ref="AB400:AC400"/>
    <mergeCell ref="AD400:AE400"/>
    <mergeCell ref="AF400:AG400"/>
    <mergeCell ref="AH400:AI400"/>
    <mergeCell ref="AJ400:AK400"/>
    <mergeCell ref="AL400:AM400"/>
    <mergeCell ref="AN400:AO400"/>
    <mergeCell ref="AP400:AQ400"/>
    <mergeCell ref="AR400:AS400"/>
    <mergeCell ref="AT400:AU400"/>
    <mergeCell ref="AV400:AW400"/>
    <mergeCell ref="AX400:AY400"/>
    <mergeCell ref="AZ400:BA400"/>
    <mergeCell ref="BB400:BC400"/>
    <mergeCell ref="BD400:BE400"/>
    <mergeCell ref="BF400:BG400"/>
    <mergeCell ref="BH400:BI400"/>
    <mergeCell ref="BJ400:BK400"/>
    <mergeCell ref="BL400:BM400"/>
    <mergeCell ref="BN400:BO400"/>
    <mergeCell ref="BP400:BQ400"/>
    <mergeCell ref="BR400:BS400"/>
    <mergeCell ref="BT400:BU400"/>
    <mergeCell ref="BV400:BW400"/>
    <mergeCell ref="BX400:BY400"/>
    <mergeCell ref="BZ400:CA400"/>
    <mergeCell ref="CB400:CC400"/>
    <mergeCell ref="CD400:CE400"/>
    <mergeCell ref="CF400:CG400"/>
    <mergeCell ref="CH400:CI400"/>
    <mergeCell ref="CJ400:CK400"/>
    <mergeCell ref="CL400:CM400"/>
    <mergeCell ref="CN400:CO400"/>
    <mergeCell ref="CP400:CQ400"/>
    <mergeCell ref="CR400:CS400"/>
    <mergeCell ref="CT400:CU400"/>
    <mergeCell ref="CV400:CW400"/>
    <mergeCell ref="CX400:CY400"/>
    <mergeCell ref="CZ400:DA400"/>
    <mergeCell ref="DB400:DC400"/>
    <mergeCell ref="DD400:DE400"/>
    <mergeCell ref="DF400:DG400"/>
    <mergeCell ref="DH400:DI400"/>
    <mergeCell ref="DJ400:DK400"/>
    <mergeCell ref="DL400:DM400"/>
    <mergeCell ref="DN400:DO400"/>
    <mergeCell ref="DP400:DQ400"/>
    <mergeCell ref="DR400:DS400"/>
    <mergeCell ref="DT400:DU400"/>
    <mergeCell ref="DV400:DW400"/>
    <mergeCell ref="DX400:DY400"/>
    <mergeCell ref="DZ400:EA400"/>
    <mergeCell ref="EB400:EC400"/>
    <mergeCell ref="ED400:EE400"/>
    <mergeCell ref="EF400:EG400"/>
    <mergeCell ref="EH400:EI400"/>
    <mergeCell ref="EJ400:EK400"/>
    <mergeCell ref="EL400:EM400"/>
    <mergeCell ref="EN400:EO400"/>
    <mergeCell ref="EP400:EQ400"/>
    <mergeCell ref="ER400:ES400"/>
    <mergeCell ref="ET400:EU400"/>
    <mergeCell ref="EV400:EW400"/>
    <mergeCell ref="EX400:EY400"/>
    <mergeCell ref="EZ400:FA400"/>
    <mergeCell ref="FB400:FC400"/>
    <mergeCell ref="FD400:FE400"/>
    <mergeCell ref="FF400:FG400"/>
    <mergeCell ref="FH400:FI400"/>
    <mergeCell ref="FJ400:FK400"/>
    <mergeCell ref="FL400:FM400"/>
    <mergeCell ref="FN400:FO400"/>
    <mergeCell ref="FP400:FQ400"/>
    <mergeCell ref="FR400:FS400"/>
    <mergeCell ref="FT400:FU400"/>
    <mergeCell ref="FV400:FW400"/>
    <mergeCell ref="FX400:FY400"/>
    <mergeCell ref="FZ400:GA400"/>
    <mergeCell ref="GB400:GC400"/>
    <mergeCell ref="GD400:GE400"/>
    <mergeCell ref="GF400:GG400"/>
    <mergeCell ref="GH400:GI400"/>
    <mergeCell ref="GJ400:GK400"/>
    <mergeCell ref="GL400:GM400"/>
    <mergeCell ref="GN400:GO400"/>
    <mergeCell ref="GP400:GQ400"/>
    <mergeCell ref="GR400:GS400"/>
    <mergeCell ref="GT400:GU400"/>
    <mergeCell ref="GV400:GW400"/>
    <mergeCell ref="GX400:GY400"/>
    <mergeCell ref="GZ400:HA400"/>
    <mergeCell ref="HB400:HC400"/>
    <mergeCell ref="HD400:HE400"/>
    <mergeCell ref="HF400:HG400"/>
    <mergeCell ref="HH400:HI400"/>
    <mergeCell ref="HJ400:HK400"/>
    <mergeCell ref="L401:M401"/>
    <mergeCell ref="N401:O401"/>
    <mergeCell ref="P401:Q401"/>
    <mergeCell ref="R401:S401"/>
    <mergeCell ref="T401:U401"/>
    <mergeCell ref="V401:W401"/>
    <mergeCell ref="X401:Y401"/>
    <mergeCell ref="Z401:AA401"/>
    <mergeCell ref="AB401:AC401"/>
    <mergeCell ref="AD401:AE401"/>
    <mergeCell ref="AF401:AG401"/>
    <mergeCell ref="AH401:AI401"/>
    <mergeCell ref="AJ401:AK401"/>
    <mergeCell ref="AL401:AM401"/>
    <mergeCell ref="AN401:AO401"/>
    <mergeCell ref="AP401:AQ401"/>
    <mergeCell ref="AR401:AS401"/>
    <mergeCell ref="AT401:AU401"/>
    <mergeCell ref="AV401:AW401"/>
    <mergeCell ref="AX401:AY401"/>
    <mergeCell ref="AZ401:BA401"/>
    <mergeCell ref="BB401:BC401"/>
    <mergeCell ref="BD401:BE401"/>
    <mergeCell ref="BF401:BG401"/>
    <mergeCell ref="BH401:BI401"/>
    <mergeCell ref="BJ401:BK401"/>
    <mergeCell ref="BL401:BM401"/>
    <mergeCell ref="BN401:BO401"/>
    <mergeCell ref="BP401:BQ401"/>
    <mergeCell ref="BR401:BS401"/>
    <mergeCell ref="BT401:BU401"/>
    <mergeCell ref="BV401:BW401"/>
    <mergeCell ref="BX401:BY401"/>
    <mergeCell ref="BZ401:CA401"/>
    <mergeCell ref="CB401:CC401"/>
    <mergeCell ref="CD401:CE401"/>
    <mergeCell ref="CF401:CG401"/>
    <mergeCell ref="CH401:CI401"/>
    <mergeCell ref="CJ401:CK401"/>
    <mergeCell ref="CL401:CM401"/>
    <mergeCell ref="CN401:CO401"/>
    <mergeCell ref="CP401:CQ401"/>
    <mergeCell ref="CR401:CS401"/>
    <mergeCell ref="CT401:CU401"/>
    <mergeCell ref="CV401:CW401"/>
    <mergeCell ref="CX401:CY401"/>
    <mergeCell ref="CZ401:DA401"/>
    <mergeCell ref="DB401:DC401"/>
    <mergeCell ref="DD401:DE401"/>
    <mergeCell ref="DF401:DG401"/>
    <mergeCell ref="DH401:DI401"/>
    <mergeCell ref="DJ401:DK401"/>
    <mergeCell ref="DL401:DM401"/>
    <mergeCell ref="DN401:DO401"/>
    <mergeCell ref="DP401:DQ401"/>
    <mergeCell ref="DR401:DS401"/>
    <mergeCell ref="DT401:DU401"/>
    <mergeCell ref="DV401:DW401"/>
    <mergeCell ref="DX401:DY401"/>
    <mergeCell ref="DZ401:EA401"/>
    <mergeCell ref="EB401:EC401"/>
    <mergeCell ref="ED401:EE401"/>
    <mergeCell ref="EF401:EG401"/>
    <mergeCell ref="EH401:EI401"/>
    <mergeCell ref="EJ401:EK401"/>
    <mergeCell ref="EL401:EM401"/>
    <mergeCell ref="EN401:EO401"/>
    <mergeCell ref="EP401:EQ401"/>
    <mergeCell ref="ER401:ES401"/>
    <mergeCell ref="ET401:EU401"/>
    <mergeCell ref="EV401:EW401"/>
    <mergeCell ref="EX401:EY401"/>
    <mergeCell ref="EZ401:FA401"/>
    <mergeCell ref="FB401:FC401"/>
    <mergeCell ref="FD401:FE401"/>
    <mergeCell ref="FF401:FG401"/>
    <mergeCell ref="FH401:FI401"/>
    <mergeCell ref="FJ401:FK401"/>
    <mergeCell ref="FL401:FM401"/>
    <mergeCell ref="FN401:FO401"/>
    <mergeCell ref="FP401:FQ401"/>
    <mergeCell ref="FR401:FS401"/>
    <mergeCell ref="FT401:FU401"/>
    <mergeCell ref="FV401:FW401"/>
    <mergeCell ref="FX401:FY401"/>
    <mergeCell ref="FZ401:GA401"/>
    <mergeCell ref="GB401:GC401"/>
    <mergeCell ref="GD401:GE401"/>
    <mergeCell ref="GF401:GG401"/>
    <mergeCell ref="GH401:GI401"/>
    <mergeCell ref="GJ401:GK401"/>
    <mergeCell ref="GL401:GM401"/>
    <mergeCell ref="GN401:GO401"/>
    <mergeCell ref="GP401:GQ401"/>
    <mergeCell ref="GR401:GS401"/>
    <mergeCell ref="GT401:GU401"/>
    <mergeCell ref="GV401:GW401"/>
    <mergeCell ref="GX401:GY401"/>
    <mergeCell ref="GZ401:HA401"/>
    <mergeCell ref="HB401:HC401"/>
    <mergeCell ref="HD401:HE401"/>
    <mergeCell ref="HF401:HG401"/>
    <mergeCell ref="HH401:HI401"/>
    <mergeCell ref="HJ401:HK401"/>
    <mergeCell ref="L402:M402"/>
    <mergeCell ref="N402:O402"/>
    <mergeCell ref="P402:Q402"/>
    <mergeCell ref="R402:S402"/>
    <mergeCell ref="T402:U402"/>
    <mergeCell ref="V402:W402"/>
    <mergeCell ref="X402:Y402"/>
    <mergeCell ref="Z402:AA402"/>
    <mergeCell ref="AB402:AC402"/>
    <mergeCell ref="AD402:AE402"/>
    <mergeCell ref="AF402:AG402"/>
    <mergeCell ref="AH402:AI402"/>
    <mergeCell ref="AJ402:AK402"/>
    <mergeCell ref="AL402:AM402"/>
    <mergeCell ref="AN402:AO402"/>
    <mergeCell ref="AP402:AQ402"/>
    <mergeCell ref="AR402:AS402"/>
    <mergeCell ref="AT402:AU402"/>
    <mergeCell ref="AV402:AW402"/>
    <mergeCell ref="AX402:AY402"/>
    <mergeCell ref="AZ402:BA402"/>
    <mergeCell ref="BB402:BC402"/>
    <mergeCell ref="BD402:BE402"/>
    <mergeCell ref="BF402:BG402"/>
    <mergeCell ref="BH402:BI402"/>
    <mergeCell ref="BJ402:BK402"/>
    <mergeCell ref="BL402:BM402"/>
    <mergeCell ref="BN402:BO402"/>
    <mergeCell ref="BP402:BQ402"/>
    <mergeCell ref="BR402:BS402"/>
    <mergeCell ref="BT402:BU402"/>
    <mergeCell ref="BV402:BW402"/>
    <mergeCell ref="BX402:BY402"/>
    <mergeCell ref="BZ402:CA402"/>
    <mergeCell ref="CB402:CC402"/>
    <mergeCell ref="CD402:CE402"/>
    <mergeCell ref="CF402:CG402"/>
    <mergeCell ref="CH402:CI402"/>
    <mergeCell ref="CJ402:CK402"/>
    <mergeCell ref="CL402:CM402"/>
    <mergeCell ref="CN402:CO402"/>
    <mergeCell ref="CP402:CQ402"/>
    <mergeCell ref="CR402:CS402"/>
    <mergeCell ref="CT402:CU402"/>
    <mergeCell ref="CV402:CW402"/>
    <mergeCell ref="CX402:CY402"/>
    <mergeCell ref="CZ402:DA402"/>
    <mergeCell ref="DB402:DC402"/>
    <mergeCell ref="DD402:DE402"/>
    <mergeCell ref="DF402:DG402"/>
    <mergeCell ref="DH402:DI402"/>
    <mergeCell ref="DJ402:DK402"/>
    <mergeCell ref="DL402:DM402"/>
    <mergeCell ref="DN402:DO402"/>
    <mergeCell ref="DP402:DQ402"/>
    <mergeCell ref="DR402:DS402"/>
    <mergeCell ref="DT402:DU402"/>
    <mergeCell ref="DV402:DW402"/>
    <mergeCell ref="DX402:DY402"/>
    <mergeCell ref="DZ402:EA402"/>
    <mergeCell ref="EB402:EC402"/>
    <mergeCell ref="ED402:EE402"/>
    <mergeCell ref="EF402:EG402"/>
    <mergeCell ref="EH402:EI402"/>
    <mergeCell ref="EJ402:EK402"/>
    <mergeCell ref="EL402:EM402"/>
    <mergeCell ref="EN402:EO402"/>
    <mergeCell ref="EP402:EQ402"/>
    <mergeCell ref="ER402:ES402"/>
    <mergeCell ref="ET402:EU402"/>
    <mergeCell ref="EV402:EW402"/>
    <mergeCell ref="EX402:EY402"/>
    <mergeCell ref="EZ402:FA402"/>
    <mergeCell ref="FB402:FC402"/>
    <mergeCell ref="FD402:FE402"/>
    <mergeCell ref="FF402:FG402"/>
    <mergeCell ref="FH402:FI402"/>
    <mergeCell ref="FJ402:FK402"/>
    <mergeCell ref="FL402:FM402"/>
    <mergeCell ref="FN402:FO402"/>
    <mergeCell ref="FP402:FQ402"/>
    <mergeCell ref="FR402:FS402"/>
    <mergeCell ref="FT402:FU402"/>
    <mergeCell ref="FV402:FW402"/>
    <mergeCell ref="FX402:FY402"/>
    <mergeCell ref="FZ402:GA402"/>
    <mergeCell ref="GB402:GC402"/>
    <mergeCell ref="GD402:GE402"/>
    <mergeCell ref="GF402:GG402"/>
    <mergeCell ref="GH402:GI402"/>
    <mergeCell ref="GJ402:GK402"/>
    <mergeCell ref="GL402:GM402"/>
    <mergeCell ref="GN402:GO402"/>
    <mergeCell ref="GP402:GQ402"/>
    <mergeCell ref="GR402:GS402"/>
    <mergeCell ref="GT402:GU402"/>
    <mergeCell ref="GV402:GW402"/>
    <mergeCell ref="GX402:GY402"/>
    <mergeCell ref="GZ402:HA402"/>
    <mergeCell ref="HB402:HC402"/>
    <mergeCell ref="HD402:HE402"/>
    <mergeCell ref="HF402:HG402"/>
    <mergeCell ref="HH402:HI402"/>
    <mergeCell ref="HJ402:HK402"/>
    <mergeCell ref="L403:M403"/>
    <mergeCell ref="N403:O403"/>
    <mergeCell ref="P403:Q403"/>
    <mergeCell ref="R403:S403"/>
    <mergeCell ref="T403:U403"/>
    <mergeCell ref="V403:W403"/>
    <mergeCell ref="X403:Y403"/>
    <mergeCell ref="Z403:AA403"/>
    <mergeCell ref="AB403:AC403"/>
    <mergeCell ref="AD403:AE403"/>
    <mergeCell ref="AF403:AG403"/>
    <mergeCell ref="AH403:AI403"/>
    <mergeCell ref="AJ403:AK403"/>
    <mergeCell ref="AL403:AM403"/>
    <mergeCell ref="AN403:AO403"/>
    <mergeCell ref="AP403:AQ403"/>
    <mergeCell ref="AR403:AS403"/>
    <mergeCell ref="AT403:AU403"/>
    <mergeCell ref="AV403:AW403"/>
    <mergeCell ref="AX403:AY403"/>
    <mergeCell ref="AZ403:BA403"/>
    <mergeCell ref="BB403:BC403"/>
    <mergeCell ref="BD403:BE403"/>
    <mergeCell ref="BF403:BG403"/>
    <mergeCell ref="BH403:BI403"/>
    <mergeCell ref="BJ403:BK403"/>
    <mergeCell ref="BL403:BM403"/>
    <mergeCell ref="BN403:BO403"/>
    <mergeCell ref="BP403:BQ403"/>
    <mergeCell ref="BR403:BS403"/>
    <mergeCell ref="BT403:BU403"/>
    <mergeCell ref="BV403:BW403"/>
    <mergeCell ref="BX403:BY403"/>
    <mergeCell ref="BZ403:CA403"/>
    <mergeCell ref="CB403:CC403"/>
    <mergeCell ref="CD403:CE403"/>
    <mergeCell ref="CF403:CG403"/>
    <mergeCell ref="CH403:CI403"/>
    <mergeCell ref="CJ403:CK403"/>
    <mergeCell ref="CL403:CM403"/>
    <mergeCell ref="CN403:CO403"/>
    <mergeCell ref="CP403:CQ403"/>
    <mergeCell ref="CR403:CS403"/>
    <mergeCell ref="CT403:CU403"/>
    <mergeCell ref="CV403:CW403"/>
    <mergeCell ref="CX403:CY403"/>
    <mergeCell ref="CZ403:DA403"/>
    <mergeCell ref="DB403:DC403"/>
    <mergeCell ref="DD403:DE403"/>
    <mergeCell ref="DF403:DG403"/>
    <mergeCell ref="DH403:DI403"/>
    <mergeCell ref="DJ403:DK403"/>
    <mergeCell ref="DL403:DM403"/>
    <mergeCell ref="DN403:DO403"/>
    <mergeCell ref="DP403:DQ403"/>
    <mergeCell ref="DR403:DS403"/>
    <mergeCell ref="DT403:DU403"/>
    <mergeCell ref="DV403:DW403"/>
    <mergeCell ref="DX403:DY403"/>
    <mergeCell ref="DZ403:EA403"/>
    <mergeCell ref="EB403:EC403"/>
    <mergeCell ref="ED403:EE403"/>
    <mergeCell ref="EF403:EG403"/>
    <mergeCell ref="EH403:EI403"/>
    <mergeCell ref="EJ403:EK403"/>
    <mergeCell ref="EL403:EM403"/>
    <mergeCell ref="EN403:EO403"/>
    <mergeCell ref="EP403:EQ403"/>
    <mergeCell ref="ER403:ES403"/>
    <mergeCell ref="ET403:EU403"/>
    <mergeCell ref="EV403:EW403"/>
    <mergeCell ref="EX403:EY403"/>
    <mergeCell ref="EZ403:FA403"/>
    <mergeCell ref="FB403:FC403"/>
    <mergeCell ref="FD403:FE403"/>
    <mergeCell ref="FF403:FG403"/>
    <mergeCell ref="FH403:FI403"/>
    <mergeCell ref="FJ403:FK403"/>
    <mergeCell ref="FL403:FM403"/>
    <mergeCell ref="FN403:FO403"/>
    <mergeCell ref="FP403:FQ403"/>
    <mergeCell ref="FR403:FS403"/>
    <mergeCell ref="FT403:FU403"/>
    <mergeCell ref="FV403:FW403"/>
    <mergeCell ref="FX403:FY403"/>
    <mergeCell ref="FZ403:GA403"/>
    <mergeCell ref="GB403:GC403"/>
    <mergeCell ref="GD403:GE403"/>
    <mergeCell ref="GF403:GG403"/>
    <mergeCell ref="GH403:GI403"/>
    <mergeCell ref="GJ403:GK403"/>
    <mergeCell ref="GL403:GM403"/>
    <mergeCell ref="GN403:GO403"/>
    <mergeCell ref="GP403:GQ403"/>
    <mergeCell ref="GR403:GS403"/>
    <mergeCell ref="GT403:GU403"/>
    <mergeCell ref="GV403:GW403"/>
    <mergeCell ref="GX403:GY403"/>
    <mergeCell ref="GZ403:HA403"/>
    <mergeCell ref="HB403:HC403"/>
    <mergeCell ref="HD403:HE403"/>
    <mergeCell ref="HF403:HG403"/>
    <mergeCell ref="HH403:HI403"/>
    <mergeCell ref="HJ403:HK403"/>
    <mergeCell ref="L404:M404"/>
    <mergeCell ref="N404:O404"/>
    <mergeCell ref="P404:Q404"/>
    <mergeCell ref="R404:S404"/>
    <mergeCell ref="T404:U404"/>
    <mergeCell ref="V404:W404"/>
    <mergeCell ref="X404:Y404"/>
    <mergeCell ref="Z404:AA404"/>
    <mergeCell ref="AB404:AC404"/>
    <mergeCell ref="AD404:AE404"/>
    <mergeCell ref="AF404:AG404"/>
    <mergeCell ref="AH404:AI404"/>
    <mergeCell ref="AJ404:AK404"/>
    <mergeCell ref="AL404:AM404"/>
    <mergeCell ref="AN404:AO404"/>
    <mergeCell ref="AP404:AQ404"/>
    <mergeCell ref="AR404:AS404"/>
    <mergeCell ref="AT404:AU404"/>
    <mergeCell ref="AV404:AW404"/>
    <mergeCell ref="AX404:AY404"/>
    <mergeCell ref="AZ404:BA404"/>
    <mergeCell ref="BB404:BC404"/>
    <mergeCell ref="BD404:BE404"/>
    <mergeCell ref="BF404:BG404"/>
    <mergeCell ref="BH404:BI404"/>
    <mergeCell ref="BJ404:BK404"/>
    <mergeCell ref="BL404:BM404"/>
    <mergeCell ref="BN404:BO404"/>
    <mergeCell ref="BP404:BQ404"/>
    <mergeCell ref="BR404:BS404"/>
    <mergeCell ref="BT404:BU404"/>
    <mergeCell ref="BV404:BW404"/>
    <mergeCell ref="BX404:BY404"/>
    <mergeCell ref="BZ404:CA404"/>
    <mergeCell ref="CB404:CC404"/>
    <mergeCell ref="CD404:CE404"/>
    <mergeCell ref="CF404:CG404"/>
    <mergeCell ref="CH404:CI404"/>
    <mergeCell ref="CJ404:CK404"/>
    <mergeCell ref="CL404:CM404"/>
    <mergeCell ref="CN404:CO404"/>
    <mergeCell ref="CP404:CQ404"/>
    <mergeCell ref="CR404:CS404"/>
    <mergeCell ref="CT404:CU404"/>
    <mergeCell ref="CV404:CW404"/>
    <mergeCell ref="CX404:CY404"/>
    <mergeCell ref="CZ404:DA404"/>
    <mergeCell ref="DB404:DC404"/>
    <mergeCell ref="DD404:DE404"/>
    <mergeCell ref="DF404:DG404"/>
    <mergeCell ref="DH404:DI404"/>
    <mergeCell ref="DJ404:DK404"/>
    <mergeCell ref="DL404:DM404"/>
    <mergeCell ref="DN404:DO404"/>
    <mergeCell ref="DP404:DQ404"/>
    <mergeCell ref="DR404:DS404"/>
    <mergeCell ref="DT404:DU404"/>
    <mergeCell ref="DV404:DW404"/>
    <mergeCell ref="DX404:DY404"/>
    <mergeCell ref="DZ404:EA404"/>
    <mergeCell ref="EB404:EC404"/>
    <mergeCell ref="ED404:EE404"/>
    <mergeCell ref="EF404:EG404"/>
    <mergeCell ref="EH404:EI404"/>
    <mergeCell ref="EJ404:EK404"/>
    <mergeCell ref="EL404:EM404"/>
    <mergeCell ref="EN404:EO404"/>
    <mergeCell ref="EP404:EQ404"/>
    <mergeCell ref="ER404:ES404"/>
    <mergeCell ref="ET404:EU404"/>
    <mergeCell ref="EV404:EW404"/>
    <mergeCell ref="EX404:EY404"/>
    <mergeCell ref="EZ404:FA404"/>
    <mergeCell ref="FB404:FC404"/>
    <mergeCell ref="FD404:FE404"/>
    <mergeCell ref="FF404:FG404"/>
    <mergeCell ref="FH404:FI404"/>
    <mergeCell ref="FJ404:FK404"/>
    <mergeCell ref="FL404:FM404"/>
    <mergeCell ref="FN404:FO404"/>
    <mergeCell ref="FP404:FQ404"/>
    <mergeCell ref="FR404:FS404"/>
    <mergeCell ref="FT404:FU404"/>
    <mergeCell ref="FV404:FW404"/>
    <mergeCell ref="FX404:FY404"/>
    <mergeCell ref="FZ404:GA404"/>
    <mergeCell ref="GB404:GC404"/>
    <mergeCell ref="GD404:GE404"/>
    <mergeCell ref="GF404:GG404"/>
    <mergeCell ref="GH404:GI404"/>
    <mergeCell ref="GJ404:GK404"/>
    <mergeCell ref="GL404:GM404"/>
    <mergeCell ref="GN404:GO404"/>
    <mergeCell ref="GP404:GQ404"/>
    <mergeCell ref="GR404:GS404"/>
    <mergeCell ref="GT404:GU404"/>
    <mergeCell ref="GV404:GW404"/>
    <mergeCell ref="GX404:GY404"/>
    <mergeCell ref="GZ404:HA404"/>
    <mergeCell ref="HB404:HC404"/>
    <mergeCell ref="HD404:HE404"/>
    <mergeCell ref="HF404:HG404"/>
    <mergeCell ref="HH404:HI404"/>
    <mergeCell ref="HJ404:HK404"/>
    <mergeCell ref="L405:M405"/>
    <mergeCell ref="N405:O405"/>
    <mergeCell ref="P405:Q405"/>
    <mergeCell ref="R405:S405"/>
    <mergeCell ref="T405:U405"/>
    <mergeCell ref="V405:W405"/>
    <mergeCell ref="X405:Y405"/>
    <mergeCell ref="Z405:AA405"/>
    <mergeCell ref="AB405:AC405"/>
    <mergeCell ref="AD405:AE405"/>
    <mergeCell ref="AF405:AG405"/>
    <mergeCell ref="AH405:AI405"/>
    <mergeCell ref="AJ405:AK405"/>
    <mergeCell ref="AL405:AM405"/>
    <mergeCell ref="AN405:AO405"/>
    <mergeCell ref="AP405:AQ405"/>
    <mergeCell ref="AR405:AS405"/>
    <mergeCell ref="AT405:AU405"/>
    <mergeCell ref="AV405:AW405"/>
    <mergeCell ref="AX405:AY405"/>
    <mergeCell ref="AZ405:BA405"/>
    <mergeCell ref="BB405:BC405"/>
    <mergeCell ref="BD405:BE405"/>
    <mergeCell ref="BF405:BG405"/>
    <mergeCell ref="BH405:BI405"/>
    <mergeCell ref="BJ405:BK405"/>
    <mergeCell ref="BL405:BM405"/>
    <mergeCell ref="BN405:BO405"/>
    <mergeCell ref="BP405:BQ405"/>
    <mergeCell ref="BR405:BS405"/>
    <mergeCell ref="BT405:BU405"/>
    <mergeCell ref="BV405:BW405"/>
    <mergeCell ref="BX405:BY405"/>
    <mergeCell ref="BZ405:CA405"/>
    <mergeCell ref="CB405:CC405"/>
    <mergeCell ref="CD405:CE405"/>
    <mergeCell ref="CF405:CG405"/>
    <mergeCell ref="CH405:CI405"/>
    <mergeCell ref="CJ405:CK405"/>
    <mergeCell ref="CL405:CM405"/>
    <mergeCell ref="CN405:CO405"/>
    <mergeCell ref="CP405:CQ405"/>
    <mergeCell ref="CR405:CS405"/>
    <mergeCell ref="CT405:CU405"/>
    <mergeCell ref="CV405:CW405"/>
    <mergeCell ref="CX405:CY405"/>
    <mergeCell ref="CZ405:DA405"/>
    <mergeCell ref="DB405:DC405"/>
    <mergeCell ref="DD405:DE405"/>
    <mergeCell ref="DF405:DG405"/>
    <mergeCell ref="DH405:DI405"/>
    <mergeCell ref="DJ405:DK405"/>
    <mergeCell ref="DL405:DM405"/>
    <mergeCell ref="DN405:DO405"/>
    <mergeCell ref="DP405:DQ405"/>
    <mergeCell ref="DR405:DS405"/>
    <mergeCell ref="DT405:DU405"/>
    <mergeCell ref="DV405:DW405"/>
    <mergeCell ref="DX405:DY405"/>
    <mergeCell ref="DZ405:EA405"/>
    <mergeCell ref="EB405:EC405"/>
    <mergeCell ref="ED405:EE405"/>
    <mergeCell ref="EF405:EG405"/>
    <mergeCell ref="EH405:EI405"/>
    <mergeCell ref="EJ405:EK405"/>
    <mergeCell ref="EL405:EM405"/>
    <mergeCell ref="EN405:EO405"/>
    <mergeCell ref="EP405:EQ405"/>
    <mergeCell ref="ER405:ES405"/>
    <mergeCell ref="ET405:EU405"/>
    <mergeCell ref="EV405:EW405"/>
    <mergeCell ref="EX405:EY405"/>
    <mergeCell ref="EZ405:FA405"/>
    <mergeCell ref="FB405:FC405"/>
    <mergeCell ref="FD405:FE405"/>
    <mergeCell ref="FF405:FG405"/>
    <mergeCell ref="FH405:FI405"/>
    <mergeCell ref="FJ405:FK405"/>
    <mergeCell ref="FL405:FM405"/>
    <mergeCell ref="FN405:FO405"/>
    <mergeCell ref="FP405:FQ405"/>
    <mergeCell ref="FR405:FS405"/>
    <mergeCell ref="FT405:FU405"/>
    <mergeCell ref="FV405:FW405"/>
    <mergeCell ref="FX405:FY405"/>
    <mergeCell ref="FZ405:GA405"/>
    <mergeCell ref="GB405:GC405"/>
    <mergeCell ref="GD405:GE405"/>
    <mergeCell ref="GF405:GG405"/>
    <mergeCell ref="GH405:GI405"/>
    <mergeCell ref="GJ405:GK405"/>
    <mergeCell ref="GL405:GM405"/>
    <mergeCell ref="GN405:GO405"/>
    <mergeCell ref="GP405:GQ405"/>
    <mergeCell ref="GR405:GS405"/>
    <mergeCell ref="GT405:GU405"/>
    <mergeCell ref="GV405:GW405"/>
    <mergeCell ref="GX405:GY405"/>
    <mergeCell ref="GZ405:HA405"/>
    <mergeCell ref="HB405:HC405"/>
    <mergeCell ref="HD405:HE405"/>
    <mergeCell ref="HF405:HG405"/>
    <mergeCell ref="HH405:HI405"/>
    <mergeCell ref="HJ405:HK405"/>
    <mergeCell ref="L406:M406"/>
    <mergeCell ref="N406:O406"/>
    <mergeCell ref="P406:Q406"/>
    <mergeCell ref="R406:S406"/>
    <mergeCell ref="T406:U406"/>
    <mergeCell ref="V406:W406"/>
    <mergeCell ref="X406:Y406"/>
    <mergeCell ref="Z406:AA406"/>
    <mergeCell ref="AB406:AC406"/>
    <mergeCell ref="AD406:AE406"/>
    <mergeCell ref="AF406:AG406"/>
    <mergeCell ref="AH406:AI406"/>
    <mergeCell ref="AJ406:AK406"/>
    <mergeCell ref="AL406:AM406"/>
    <mergeCell ref="AN406:AO406"/>
    <mergeCell ref="AP406:AQ406"/>
    <mergeCell ref="AR406:AS406"/>
    <mergeCell ref="AT406:AU406"/>
    <mergeCell ref="AV406:AW406"/>
    <mergeCell ref="AX406:AY406"/>
    <mergeCell ref="AZ406:BA406"/>
    <mergeCell ref="BB406:BC406"/>
    <mergeCell ref="BD406:BE406"/>
    <mergeCell ref="BF406:BG406"/>
    <mergeCell ref="BH406:BI406"/>
    <mergeCell ref="BJ406:BK406"/>
    <mergeCell ref="BL406:BM406"/>
    <mergeCell ref="BN406:BO406"/>
    <mergeCell ref="BP406:BQ406"/>
    <mergeCell ref="BR406:BS406"/>
    <mergeCell ref="BT406:BU406"/>
    <mergeCell ref="BV406:BW406"/>
    <mergeCell ref="BX406:BY406"/>
    <mergeCell ref="BZ406:CA406"/>
    <mergeCell ref="CB406:CC406"/>
    <mergeCell ref="CD406:CE406"/>
    <mergeCell ref="CF406:CG406"/>
    <mergeCell ref="CH406:CI406"/>
    <mergeCell ref="CJ406:CK406"/>
    <mergeCell ref="CL406:CM406"/>
    <mergeCell ref="CN406:CO406"/>
    <mergeCell ref="CP406:CQ406"/>
    <mergeCell ref="CR406:CS406"/>
    <mergeCell ref="CT406:CU406"/>
    <mergeCell ref="CV406:CW406"/>
    <mergeCell ref="CX406:CY406"/>
    <mergeCell ref="CZ406:DA406"/>
    <mergeCell ref="DB406:DC406"/>
    <mergeCell ref="DD406:DE406"/>
    <mergeCell ref="DF406:DG406"/>
    <mergeCell ref="DH406:DI406"/>
    <mergeCell ref="DJ406:DK406"/>
    <mergeCell ref="DL406:DM406"/>
    <mergeCell ref="DN406:DO406"/>
    <mergeCell ref="DP406:DQ406"/>
    <mergeCell ref="DR406:DS406"/>
    <mergeCell ref="DT406:DU406"/>
    <mergeCell ref="DV406:DW406"/>
    <mergeCell ref="DX406:DY406"/>
    <mergeCell ref="DZ406:EA406"/>
    <mergeCell ref="EB406:EC406"/>
    <mergeCell ref="ED406:EE406"/>
    <mergeCell ref="EF406:EG406"/>
    <mergeCell ref="EH406:EI406"/>
    <mergeCell ref="EJ406:EK406"/>
    <mergeCell ref="EL406:EM406"/>
    <mergeCell ref="EN406:EO406"/>
    <mergeCell ref="EP406:EQ406"/>
    <mergeCell ref="ER406:ES406"/>
    <mergeCell ref="ET406:EU406"/>
    <mergeCell ref="EV406:EW406"/>
    <mergeCell ref="EX406:EY406"/>
    <mergeCell ref="EZ406:FA406"/>
    <mergeCell ref="FB406:FC406"/>
    <mergeCell ref="FD406:FE406"/>
    <mergeCell ref="FF406:FG406"/>
    <mergeCell ref="FH406:FI406"/>
    <mergeCell ref="FJ406:FK406"/>
    <mergeCell ref="FL406:FM406"/>
    <mergeCell ref="FN406:FO406"/>
    <mergeCell ref="FP406:FQ406"/>
    <mergeCell ref="FR406:FS406"/>
    <mergeCell ref="FT406:FU406"/>
    <mergeCell ref="FV406:FW406"/>
    <mergeCell ref="FX406:FY406"/>
    <mergeCell ref="FZ406:GA406"/>
    <mergeCell ref="GB406:GC406"/>
    <mergeCell ref="GD406:GE406"/>
    <mergeCell ref="GF406:GG406"/>
    <mergeCell ref="GH406:GI406"/>
    <mergeCell ref="GJ406:GK406"/>
    <mergeCell ref="GL406:GM406"/>
    <mergeCell ref="GN406:GO406"/>
    <mergeCell ref="GP406:GQ406"/>
    <mergeCell ref="GR406:GS406"/>
    <mergeCell ref="GT406:GU406"/>
    <mergeCell ref="GV406:GW406"/>
    <mergeCell ref="GX406:GY406"/>
    <mergeCell ref="GZ406:HA406"/>
    <mergeCell ref="HB406:HC406"/>
    <mergeCell ref="HD406:HE406"/>
    <mergeCell ref="HF406:HG406"/>
    <mergeCell ref="HH406:HI406"/>
    <mergeCell ref="HJ406:HK406"/>
    <mergeCell ref="L407:M407"/>
    <mergeCell ref="N407:O407"/>
    <mergeCell ref="P407:Q407"/>
    <mergeCell ref="R407:S407"/>
    <mergeCell ref="T407:U407"/>
    <mergeCell ref="V407:W407"/>
    <mergeCell ref="X407:Y407"/>
    <mergeCell ref="Z407:AA407"/>
    <mergeCell ref="AB407:AC407"/>
    <mergeCell ref="AD407:AE407"/>
    <mergeCell ref="AF407:AG407"/>
    <mergeCell ref="AH407:AI407"/>
    <mergeCell ref="AJ407:AK407"/>
    <mergeCell ref="AL407:AM407"/>
    <mergeCell ref="AN407:AO407"/>
    <mergeCell ref="AP407:AQ407"/>
    <mergeCell ref="AR407:AS407"/>
    <mergeCell ref="CD407:CE407"/>
    <mergeCell ref="CF407:CG407"/>
    <mergeCell ref="CH407:CI407"/>
    <mergeCell ref="CJ407:CK407"/>
    <mergeCell ref="CL407:CM407"/>
    <mergeCell ref="CN407:CO407"/>
    <mergeCell ref="CP407:CQ407"/>
    <mergeCell ref="CR407:CS407"/>
    <mergeCell ref="A408:A415"/>
    <mergeCell ref="B408:B415"/>
    <mergeCell ref="C408:C415"/>
    <mergeCell ref="D408:D415"/>
    <mergeCell ref="E408:E415"/>
    <mergeCell ref="F408:F415"/>
    <mergeCell ref="G408:G415"/>
    <mergeCell ref="I408:I415"/>
    <mergeCell ref="J408:J415"/>
    <mergeCell ref="L408:M408"/>
    <mergeCell ref="N408:O408"/>
    <mergeCell ref="P408:Q408"/>
    <mergeCell ref="R408:S408"/>
    <mergeCell ref="T408:U408"/>
    <mergeCell ref="V408:W408"/>
    <mergeCell ref="X408:Y408"/>
    <mergeCell ref="Z408:AA408"/>
    <mergeCell ref="AB408:AC408"/>
    <mergeCell ref="AD408:AE408"/>
    <mergeCell ref="AF408:AG408"/>
    <mergeCell ref="AH408:AI408"/>
    <mergeCell ref="AJ408:AK408"/>
    <mergeCell ref="AL408:AM408"/>
    <mergeCell ref="AN408:AO408"/>
    <mergeCell ref="AP408:AQ408"/>
    <mergeCell ref="AR408:AS408"/>
    <mergeCell ref="AT408:AU408"/>
    <mergeCell ref="AV408:AW408"/>
    <mergeCell ref="AX408:AY408"/>
    <mergeCell ref="AZ408:BA408"/>
    <mergeCell ref="BB408:BC408"/>
    <mergeCell ref="BD408:BE408"/>
    <mergeCell ref="BF408:BG408"/>
    <mergeCell ref="BH408:BI408"/>
    <mergeCell ref="BJ408:BK408"/>
    <mergeCell ref="BL408:BM408"/>
    <mergeCell ref="BN408:BO408"/>
    <mergeCell ref="BP408:BQ408"/>
    <mergeCell ref="BR408:BS408"/>
    <mergeCell ref="BT408:BU408"/>
    <mergeCell ref="BV408:BW408"/>
    <mergeCell ref="BX408:BY408"/>
    <mergeCell ref="BZ408:CA408"/>
    <mergeCell ref="CB408:CC408"/>
    <mergeCell ref="CD408:CE408"/>
    <mergeCell ref="CF408:CG408"/>
    <mergeCell ref="CH408:CI408"/>
    <mergeCell ref="CJ408:CK408"/>
    <mergeCell ref="CL408:CM408"/>
    <mergeCell ref="CN408:CO408"/>
    <mergeCell ref="CP408:CQ408"/>
    <mergeCell ref="CR408:CS408"/>
    <mergeCell ref="CT408:CU408"/>
    <mergeCell ref="CV408:CW408"/>
    <mergeCell ref="CX408:CY408"/>
    <mergeCell ref="CZ408:DA408"/>
    <mergeCell ref="DB408:DC408"/>
    <mergeCell ref="DD408:DE408"/>
    <mergeCell ref="DF408:DG408"/>
    <mergeCell ref="DH408:DI408"/>
    <mergeCell ref="DJ408:DK408"/>
    <mergeCell ref="DL408:DM408"/>
    <mergeCell ref="DN408:DO408"/>
    <mergeCell ref="DP408:DQ408"/>
    <mergeCell ref="DR408:DS408"/>
    <mergeCell ref="DT408:DU408"/>
    <mergeCell ref="DV408:DW408"/>
    <mergeCell ref="DX408:DY408"/>
    <mergeCell ref="DZ408:EA408"/>
    <mergeCell ref="EB408:EC408"/>
    <mergeCell ref="ED408:EE408"/>
    <mergeCell ref="EF408:EG408"/>
    <mergeCell ref="EH408:EI408"/>
    <mergeCell ref="EJ408:EK408"/>
    <mergeCell ref="EL408:EM408"/>
    <mergeCell ref="EN408:EO408"/>
    <mergeCell ref="EP408:EQ408"/>
    <mergeCell ref="ER408:ES408"/>
    <mergeCell ref="ET408:EU408"/>
    <mergeCell ref="EV408:EW408"/>
    <mergeCell ref="EX408:EY408"/>
    <mergeCell ref="EZ408:FA408"/>
    <mergeCell ref="FB408:FC408"/>
    <mergeCell ref="FD408:FE408"/>
    <mergeCell ref="FF408:FG408"/>
    <mergeCell ref="FH408:FI408"/>
    <mergeCell ref="FJ408:FK408"/>
    <mergeCell ref="FL408:FM408"/>
    <mergeCell ref="FN408:FO408"/>
    <mergeCell ref="FP408:FQ408"/>
    <mergeCell ref="FR408:FS408"/>
    <mergeCell ref="FT408:FU408"/>
    <mergeCell ref="FV408:FW408"/>
    <mergeCell ref="FX408:FY408"/>
    <mergeCell ref="FZ408:GA408"/>
    <mergeCell ref="GB408:GC408"/>
    <mergeCell ref="GD408:GE408"/>
    <mergeCell ref="GF408:GG408"/>
    <mergeCell ref="GH408:GI408"/>
    <mergeCell ref="GJ408:GK408"/>
    <mergeCell ref="GL408:GM408"/>
    <mergeCell ref="GN408:GO408"/>
    <mergeCell ref="GP408:GQ408"/>
    <mergeCell ref="GR408:GS408"/>
    <mergeCell ref="GT408:GU408"/>
    <mergeCell ref="GV408:GW408"/>
    <mergeCell ref="GX408:GY408"/>
    <mergeCell ref="GZ408:HA408"/>
    <mergeCell ref="HB408:HC408"/>
    <mergeCell ref="HD408:HE408"/>
    <mergeCell ref="HF408:HG408"/>
    <mergeCell ref="HH408:HI408"/>
    <mergeCell ref="HJ408:HK408"/>
    <mergeCell ref="L409:M409"/>
    <mergeCell ref="N409:O409"/>
    <mergeCell ref="P409:Q409"/>
    <mergeCell ref="R409:S409"/>
    <mergeCell ref="T409:U409"/>
    <mergeCell ref="V409:W409"/>
    <mergeCell ref="X409:Y409"/>
    <mergeCell ref="Z409:AA409"/>
    <mergeCell ref="AB409:AC409"/>
    <mergeCell ref="AD409:AE409"/>
    <mergeCell ref="AF409:AG409"/>
    <mergeCell ref="AH409:AI409"/>
    <mergeCell ref="AJ409:AK409"/>
    <mergeCell ref="AL409:AM409"/>
    <mergeCell ref="AN409:AO409"/>
    <mergeCell ref="AP409:AQ409"/>
    <mergeCell ref="AR409:AS409"/>
    <mergeCell ref="AT409:AU409"/>
    <mergeCell ref="AV409:AW409"/>
    <mergeCell ref="AX409:AY409"/>
    <mergeCell ref="AZ409:BA409"/>
    <mergeCell ref="BB409:BC409"/>
    <mergeCell ref="BD409:BE409"/>
    <mergeCell ref="BF409:BG409"/>
    <mergeCell ref="BH409:BI409"/>
    <mergeCell ref="BJ409:BK409"/>
    <mergeCell ref="BL409:BM409"/>
    <mergeCell ref="BN409:BO409"/>
    <mergeCell ref="BP409:BQ409"/>
    <mergeCell ref="BR409:BS409"/>
    <mergeCell ref="BT409:BU409"/>
    <mergeCell ref="BV409:BW409"/>
    <mergeCell ref="BX409:BY409"/>
    <mergeCell ref="BZ409:CA409"/>
    <mergeCell ref="CB409:CC409"/>
    <mergeCell ref="CD409:CE409"/>
    <mergeCell ref="CF409:CG409"/>
    <mergeCell ref="CH409:CI409"/>
    <mergeCell ref="CJ409:CK409"/>
    <mergeCell ref="CL409:CM409"/>
    <mergeCell ref="CN409:CO409"/>
    <mergeCell ref="CP409:CQ409"/>
    <mergeCell ref="CR409:CS409"/>
    <mergeCell ref="CT409:CU409"/>
    <mergeCell ref="CV409:CW409"/>
    <mergeCell ref="CX409:CY409"/>
    <mergeCell ref="CZ409:DA409"/>
    <mergeCell ref="DB409:DC409"/>
    <mergeCell ref="DD409:DE409"/>
    <mergeCell ref="DF409:DG409"/>
    <mergeCell ref="DH409:DI409"/>
    <mergeCell ref="DJ409:DK409"/>
    <mergeCell ref="DL409:DM409"/>
    <mergeCell ref="DN409:DO409"/>
    <mergeCell ref="DP409:DQ409"/>
    <mergeCell ref="DR409:DS409"/>
    <mergeCell ref="DT409:DU409"/>
    <mergeCell ref="DV409:DW409"/>
    <mergeCell ref="DX409:DY409"/>
    <mergeCell ref="DZ409:EA409"/>
    <mergeCell ref="EB409:EC409"/>
    <mergeCell ref="ED409:EE409"/>
    <mergeCell ref="EF409:EG409"/>
    <mergeCell ref="EH409:EI409"/>
    <mergeCell ref="EJ409:EK409"/>
    <mergeCell ref="EL409:EM409"/>
    <mergeCell ref="EN409:EO409"/>
    <mergeCell ref="EP409:EQ409"/>
    <mergeCell ref="ER409:ES409"/>
    <mergeCell ref="ET409:EU409"/>
    <mergeCell ref="EV409:EW409"/>
    <mergeCell ref="EX409:EY409"/>
    <mergeCell ref="EZ409:FA409"/>
    <mergeCell ref="FB409:FC409"/>
    <mergeCell ref="FD409:FE409"/>
    <mergeCell ref="FF409:FG409"/>
    <mergeCell ref="FH409:FI409"/>
    <mergeCell ref="FJ409:FK409"/>
    <mergeCell ref="FL409:FM409"/>
    <mergeCell ref="FN409:FO409"/>
    <mergeCell ref="FP409:FQ409"/>
    <mergeCell ref="FR409:FS409"/>
    <mergeCell ref="FT409:FU409"/>
    <mergeCell ref="FV409:FW409"/>
    <mergeCell ref="FX409:FY409"/>
    <mergeCell ref="FZ409:GA409"/>
    <mergeCell ref="GB409:GC409"/>
    <mergeCell ref="GD409:GE409"/>
    <mergeCell ref="GF409:GG409"/>
    <mergeCell ref="GH409:GI409"/>
    <mergeCell ref="GJ409:GK409"/>
    <mergeCell ref="GL409:GM409"/>
    <mergeCell ref="GN409:GO409"/>
    <mergeCell ref="GP409:GQ409"/>
    <mergeCell ref="GR409:GS409"/>
    <mergeCell ref="GT409:GU409"/>
    <mergeCell ref="GV409:GW409"/>
    <mergeCell ref="GX409:GY409"/>
    <mergeCell ref="GZ409:HA409"/>
    <mergeCell ref="HB409:HC409"/>
    <mergeCell ref="HD409:HE409"/>
    <mergeCell ref="HF409:HG409"/>
    <mergeCell ref="HH409:HI409"/>
    <mergeCell ref="HJ409:HK409"/>
    <mergeCell ref="L410:M410"/>
    <mergeCell ref="N410:O410"/>
    <mergeCell ref="P410:Q410"/>
    <mergeCell ref="R410:S410"/>
    <mergeCell ref="T410:U410"/>
    <mergeCell ref="V410:W410"/>
    <mergeCell ref="X410:Y410"/>
    <mergeCell ref="Z410:AA410"/>
    <mergeCell ref="AB410:AC410"/>
    <mergeCell ref="AD410:AE410"/>
    <mergeCell ref="AF410:AG410"/>
    <mergeCell ref="AH410:AI410"/>
    <mergeCell ref="AJ410:AK410"/>
    <mergeCell ref="AL410:AM410"/>
    <mergeCell ref="AN410:AO410"/>
    <mergeCell ref="AP410:AQ410"/>
    <mergeCell ref="AR410:AS410"/>
    <mergeCell ref="AT410:AU410"/>
    <mergeCell ref="AV410:AW410"/>
    <mergeCell ref="AX410:AY410"/>
    <mergeCell ref="AZ410:BA410"/>
    <mergeCell ref="BB410:BC410"/>
    <mergeCell ref="BD410:BE410"/>
    <mergeCell ref="BF410:BG410"/>
    <mergeCell ref="BH410:BI410"/>
    <mergeCell ref="BJ410:BK410"/>
    <mergeCell ref="BL410:BM410"/>
    <mergeCell ref="BN410:BO410"/>
    <mergeCell ref="BP410:BQ410"/>
    <mergeCell ref="BR410:BS410"/>
    <mergeCell ref="BT410:BU410"/>
    <mergeCell ref="BV410:BW410"/>
    <mergeCell ref="BX410:BY410"/>
    <mergeCell ref="BZ410:CA410"/>
    <mergeCell ref="CB410:CC410"/>
    <mergeCell ref="CD410:CE410"/>
    <mergeCell ref="CF410:CG410"/>
    <mergeCell ref="CH410:CI410"/>
    <mergeCell ref="CJ410:CK410"/>
    <mergeCell ref="CL410:CM410"/>
    <mergeCell ref="CN410:CO410"/>
    <mergeCell ref="CP410:CQ410"/>
    <mergeCell ref="CR410:CS410"/>
    <mergeCell ref="CT410:CU410"/>
    <mergeCell ref="CV410:CW410"/>
    <mergeCell ref="CX410:CY410"/>
    <mergeCell ref="CZ410:DA410"/>
    <mergeCell ref="DB410:DC410"/>
    <mergeCell ref="DD410:DE410"/>
    <mergeCell ref="DF410:DG410"/>
    <mergeCell ref="DH410:DI410"/>
    <mergeCell ref="DJ410:DK410"/>
    <mergeCell ref="DL410:DM410"/>
    <mergeCell ref="DN410:DO410"/>
    <mergeCell ref="DP410:DQ410"/>
    <mergeCell ref="DR410:DS410"/>
    <mergeCell ref="DT410:DU410"/>
    <mergeCell ref="DV410:DW410"/>
    <mergeCell ref="DX410:DY410"/>
    <mergeCell ref="DZ410:EA410"/>
    <mergeCell ref="EB410:EC410"/>
    <mergeCell ref="ED410:EE410"/>
    <mergeCell ref="EF410:EG410"/>
    <mergeCell ref="EH410:EI410"/>
    <mergeCell ref="EJ410:EK410"/>
    <mergeCell ref="EL410:EM410"/>
    <mergeCell ref="EN410:EO410"/>
    <mergeCell ref="EP410:EQ410"/>
    <mergeCell ref="ER410:ES410"/>
    <mergeCell ref="ET410:EU410"/>
    <mergeCell ref="EV410:EW410"/>
    <mergeCell ref="EX410:EY410"/>
    <mergeCell ref="EZ410:FA410"/>
    <mergeCell ref="FB410:FC410"/>
    <mergeCell ref="FD410:FE410"/>
    <mergeCell ref="FF410:FG410"/>
    <mergeCell ref="FH410:FI410"/>
    <mergeCell ref="FJ410:FK410"/>
    <mergeCell ref="FL410:FM410"/>
    <mergeCell ref="FN410:FO410"/>
    <mergeCell ref="FP410:FQ410"/>
    <mergeCell ref="FR410:FS410"/>
    <mergeCell ref="FT410:FU410"/>
    <mergeCell ref="FV410:FW410"/>
    <mergeCell ref="FX410:FY410"/>
    <mergeCell ref="FZ410:GA410"/>
    <mergeCell ref="GB410:GC410"/>
    <mergeCell ref="GD410:GE410"/>
    <mergeCell ref="GF410:GG410"/>
    <mergeCell ref="GH410:GI410"/>
    <mergeCell ref="GJ410:GK410"/>
    <mergeCell ref="GL410:GM410"/>
    <mergeCell ref="GN410:GO410"/>
    <mergeCell ref="GP410:GQ410"/>
    <mergeCell ref="GR410:GS410"/>
    <mergeCell ref="GT410:GU410"/>
    <mergeCell ref="GV410:GW410"/>
    <mergeCell ref="GX410:GY410"/>
    <mergeCell ref="GZ410:HA410"/>
    <mergeCell ref="HB410:HC410"/>
    <mergeCell ref="HD410:HE410"/>
    <mergeCell ref="HF410:HG410"/>
    <mergeCell ref="HH410:HI410"/>
    <mergeCell ref="HJ410:HK410"/>
    <mergeCell ref="L411:M411"/>
    <mergeCell ref="N411:O411"/>
    <mergeCell ref="P411:Q411"/>
    <mergeCell ref="R411:S411"/>
    <mergeCell ref="T411:U411"/>
    <mergeCell ref="V411:W411"/>
    <mergeCell ref="X411:Y411"/>
    <mergeCell ref="Z411:AA411"/>
    <mergeCell ref="AB411:AC411"/>
    <mergeCell ref="AD411:AE411"/>
    <mergeCell ref="AF411:AG411"/>
    <mergeCell ref="AH411:AI411"/>
    <mergeCell ref="AJ411:AK411"/>
    <mergeCell ref="AL411:AM411"/>
    <mergeCell ref="AN411:AO411"/>
    <mergeCell ref="AP411:AQ411"/>
    <mergeCell ref="AR411:AS411"/>
    <mergeCell ref="AT411:AU411"/>
    <mergeCell ref="AV411:AW411"/>
    <mergeCell ref="AX411:AY411"/>
    <mergeCell ref="AZ411:BA411"/>
    <mergeCell ref="BB411:BC411"/>
    <mergeCell ref="BD411:BE411"/>
    <mergeCell ref="BF411:BG411"/>
    <mergeCell ref="BH411:BI411"/>
    <mergeCell ref="BJ411:BK411"/>
    <mergeCell ref="BL411:BM411"/>
    <mergeCell ref="BN411:BO411"/>
    <mergeCell ref="BP411:BQ411"/>
    <mergeCell ref="BR411:BS411"/>
    <mergeCell ref="BT411:BU411"/>
    <mergeCell ref="BV411:BW411"/>
    <mergeCell ref="BX411:BY411"/>
    <mergeCell ref="BZ411:CA411"/>
    <mergeCell ref="CB411:CC411"/>
    <mergeCell ref="CD411:CE411"/>
    <mergeCell ref="CF411:CG411"/>
    <mergeCell ref="CH411:CI411"/>
    <mergeCell ref="CJ411:CK411"/>
    <mergeCell ref="CL411:CM411"/>
    <mergeCell ref="CN411:CO411"/>
    <mergeCell ref="CP411:CQ411"/>
    <mergeCell ref="CR411:CS411"/>
    <mergeCell ref="CT411:CU411"/>
    <mergeCell ref="CV411:CW411"/>
    <mergeCell ref="CX411:CY411"/>
    <mergeCell ref="CZ411:DA411"/>
    <mergeCell ref="DB411:DC411"/>
    <mergeCell ref="DD411:DE411"/>
    <mergeCell ref="DF411:DG411"/>
    <mergeCell ref="DH411:DI411"/>
    <mergeCell ref="DJ411:DK411"/>
    <mergeCell ref="DL411:DM411"/>
    <mergeCell ref="DN411:DO411"/>
    <mergeCell ref="DP411:DQ411"/>
    <mergeCell ref="DR411:DS411"/>
    <mergeCell ref="DT411:DU411"/>
    <mergeCell ref="DV411:DW411"/>
    <mergeCell ref="DX411:DY411"/>
    <mergeCell ref="DZ411:EA411"/>
    <mergeCell ref="EB411:EC411"/>
    <mergeCell ref="ED411:EE411"/>
    <mergeCell ref="EF411:EG411"/>
    <mergeCell ref="EH411:EI411"/>
    <mergeCell ref="EJ411:EK411"/>
    <mergeCell ref="EL411:EM411"/>
    <mergeCell ref="EN411:EO411"/>
    <mergeCell ref="EP411:EQ411"/>
    <mergeCell ref="ER411:ES411"/>
    <mergeCell ref="ET411:EU411"/>
    <mergeCell ref="EV411:EW411"/>
    <mergeCell ref="EX411:EY411"/>
    <mergeCell ref="EZ411:FA411"/>
    <mergeCell ref="FB411:FC411"/>
    <mergeCell ref="FD411:FE411"/>
    <mergeCell ref="FF411:FG411"/>
    <mergeCell ref="FH411:FI411"/>
    <mergeCell ref="FJ411:FK411"/>
    <mergeCell ref="FL411:FM411"/>
    <mergeCell ref="FN411:FO411"/>
    <mergeCell ref="FP411:FQ411"/>
    <mergeCell ref="FR411:FS411"/>
    <mergeCell ref="FT411:FU411"/>
    <mergeCell ref="FV411:FW411"/>
    <mergeCell ref="FX411:FY411"/>
    <mergeCell ref="FZ411:GA411"/>
    <mergeCell ref="GB411:GC411"/>
    <mergeCell ref="GD411:GE411"/>
    <mergeCell ref="GF411:GG411"/>
    <mergeCell ref="GH411:GI411"/>
    <mergeCell ref="GJ411:GK411"/>
    <mergeCell ref="GL411:GM411"/>
    <mergeCell ref="GN411:GO411"/>
    <mergeCell ref="GP411:GQ411"/>
    <mergeCell ref="GR411:GS411"/>
    <mergeCell ref="GT411:GU411"/>
    <mergeCell ref="GV411:GW411"/>
    <mergeCell ref="GX411:GY411"/>
    <mergeCell ref="GZ411:HA411"/>
    <mergeCell ref="HB411:HC411"/>
    <mergeCell ref="HD411:HE411"/>
    <mergeCell ref="HF411:HG411"/>
    <mergeCell ref="HH411:HI411"/>
    <mergeCell ref="HJ411:HK411"/>
    <mergeCell ref="L412:M412"/>
    <mergeCell ref="N412:O412"/>
    <mergeCell ref="P412:Q412"/>
    <mergeCell ref="R412:S412"/>
    <mergeCell ref="T412:U412"/>
    <mergeCell ref="V412:W412"/>
    <mergeCell ref="X412:Y412"/>
    <mergeCell ref="Z412:AA412"/>
    <mergeCell ref="AB412:AC412"/>
    <mergeCell ref="AD412:AE412"/>
    <mergeCell ref="AF412:AG412"/>
    <mergeCell ref="AH412:AI412"/>
    <mergeCell ref="AJ412:AK412"/>
    <mergeCell ref="AL412:AM412"/>
    <mergeCell ref="AN412:AO412"/>
    <mergeCell ref="AP412:AQ412"/>
    <mergeCell ref="AR412:AS412"/>
    <mergeCell ref="AT412:AU412"/>
    <mergeCell ref="AV412:AW412"/>
    <mergeCell ref="AX412:AY412"/>
    <mergeCell ref="AZ412:BA412"/>
    <mergeCell ref="BB412:BC412"/>
    <mergeCell ref="BD412:BE412"/>
    <mergeCell ref="BF412:BG412"/>
    <mergeCell ref="BH412:BI412"/>
    <mergeCell ref="BJ412:BK412"/>
    <mergeCell ref="BL412:BM412"/>
    <mergeCell ref="BN412:BO412"/>
    <mergeCell ref="BP412:BQ412"/>
    <mergeCell ref="BR412:BS412"/>
    <mergeCell ref="BT412:BU412"/>
    <mergeCell ref="BV412:BW412"/>
    <mergeCell ref="BX412:BY412"/>
    <mergeCell ref="BZ412:CA412"/>
    <mergeCell ref="CB412:CC412"/>
    <mergeCell ref="CD412:CE412"/>
    <mergeCell ref="CF412:CG412"/>
    <mergeCell ref="CH412:CI412"/>
    <mergeCell ref="CJ412:CK412"/>
    <mergeCell ref="CL412:CM412"/>
    <mergeCell ref="CN412:CO412"/>
    <mergeCell ref="CP412:CQ412"/>
    <mergeCell ref="CR412:CS412"/>
    <mergeCell ref="CT412:CU412"/>
    <mergeCell ref="CV412:CW412"/>
    <mergeCell ref="CX412:CY412"/>
    <mergeCell ref="CZ412:DA412"/>
    <mergeCell ref="DB412:DC412"/>
    <mergeCell ref="DD412:DE412"/>
    <mergeCell ref="DF412:DG412"/>
    <mergeCell ref="DH412:DI412"/>
    <mergeCell ref="DJ412:DK412"/>
    <mergeCell ref="DL412:DM412"/>
    <mergeCell ref="DN412:DO412"/>
    <mergeCell ref="DP412:DQ412"/>
    <mergeCell ref="DR412:DS412"/>
    <mergeCell ref="DT412:DU412"/>
    <mergeCell ref="DV412:DW412"/>
    <mergeCell ref="DX412:DY412"/>
    <mergeCell ref="DZ412:EA412"/>
    <mergeCell ref="EB412:EC412"/>
    <mergeCell ref="ED412:EE412"/>
    <mergeCell ref="EF412:EG412"/>
    <mergeCell ref="EH412:EI412"/>
    <mergeCell ref="EJ412:EK412"/>
    <mergeCell ref="EL412:EM412"/>
    <mergeCell ref="EN412:EO412"/>
    <mergeCell ref="EP412:EQ412"/>
    <mergeCell ref="ER412:ES412"/>
    <mergeCell ref="ET412:EU412"/>
    <mergeCell ref="EV412:EW412"/>
    <mergeCell ref="EX412:EY412"/>
    <mergeCell ref="EZ412:FA412"/>
    <mergeCell ref="FB412:FC412"/>
    <mergeCell ref="FD412:FE412"/>
    <mergeCell ref="FF412:FG412"/>
    <mergeCell ref="FH412:FI412"/>
    <mergeCell ref="FJ412:FK412"/>
    <mergeCell ref="FL412:FM412"/>
    <mergeCell ref="FN412:FO412"/>
    <mergeCell ref="FP412:FQ412"/>
    <mergeCell ref="FR412:FS412"/>
    <mergeCell ref="FT412:FU412"/>
    <mergeCell ref="FV412:FW412"/>
    <mergeCell ref="FX412:FY412"/>
    <mergeCell ref="FZ412:GA412"/>
    <mergeCell ref="GB412:GC412"/>
    <mergeCell ref="GD412:GE412"/>
    <mergeCell ref="GF412:GG412"/>
    <mergeCell ref="GH412:GI412"/>
    <mergeCell ref="GJ412:GK412"/>
    <mergeCell ref="GL412:GM412"/>
    <mergeCell ref="GN412:GO412"/>
    <mergeCell ref="GP412:GQ412"/>
    <mergeCell ref="GR412:GS412"/>
    <mergeCell ref="GT412:GU412"/>
    <mergeCell ref="GV412:GW412"/>
    <mergeCell ref="GX412:GY412"/>
    <mergeCell ref="GZ412:HA412"/>
    <mergeCell ref="HB412:HC412"/>
    <mergeCell ref="HD412:HE412"/>
    <mergeCell ref="HF412:HG412"/>
    <mergeCell ref="HH412:HI412"/>
    <mergeCell ref="HJ412:HK412"/>
    <mergeCell ref="L413:M413"/>
    <mergeCell ref="N413:O413"/>
    <mergeCell ref="P413:Q413"/>
    <mergeCell ref="R413:S413"/>
    <mergeCell ref="T413:U413"/>
    <mergeCell ref="V413:W413"/>
    <mergeCell ref="X413:Y413"/>
    <mergeCell ref="Z413:AA413"/>
    <mergeCell ref="AB413:AC413"/>
    <mergeCell ref="AD413:AE413"/>
    <mergeCell ref="AF413:AG413"/>
    <mergeCell ref="AH413:AI413"/>
    <mergeCell ref="AJ413:AK413"/>
    <mergeCell ref="AL413:AM413"/>
    <mergeCell ref="AN413:AO413"/>
    <mergeCell ref="AP413:AQ413"/>
    <mergeCell ref="AR413:AS413"/>
    <mergeCell ref="AT413:AU413"/>
    <mergeCell ref="AV413:AW413"/>
    <mergeCell ref="AX413:AY413"/>
    <mergeCell ref="AZ413:BA413"/>
    <mergeCell ref="BB413:BC413"/>
    <mergeCell ref="BD413:BE413"/>
    <mergeCell ref="BF413:BG413"/>
    <mergeCell ref="BH413:BI413"/>
    <mergeCell ref="BJ413:BK413"/>
    <mergeCell ref="BL413:BM413"/>
    <mergeCell ref="BN413:BO413"/>
    <mergeCell ref="BP413:BQ413"/>
    <mergeCell ref="BR413:BS413"/>
    <mergeCell ref="BT413:BU413"/>
    <mergeCell ref="BV413:BW413"/>
    <mergeCell ref="BX413:BY413"/>
    <mergeCell ref="BZ413:CA413"/>
    <mergeCell ref="CB413:CC413"/>
    <mergeCell ref="CD413:CE413"/>
    <mergeCell ref="CF413:CG413"/>
    <mergeCell ref="CH413:CI413"/>
    <mergeCell ref="CJ413:CK413"/>
    <mergeCell ref="CL413:CM413"/>
    <mergeCell ref="CN413:CO413"/>
    <mergeCell ref="CP413:CQ413"/>
    <mergeCell ref="CR413:CS413"/>
    <mergeCell ref="CT413:CU413"/>
    <mergeCell ref="CV413:CW413"/>
    <mergeCell ref="CX413:CY413"/>
    <mergeCell ref="CZ413:DA413"/>
    <mergeCell ref="DB413:DC413"/>
    <mergeCell ref="DD413:DE413"/>
    <mergeCell ref="DF413:DG413"/>
    <mergeCell ref="DH413:DI413"/>
    <mergeCell ref="DJ413:DK413"/>
    <mergeCell ref="DL413:DM413"/>
    <mergeCell ref="DN413:DO413"/>
    <mergeCell ref="DP413:DQ413"/>
    <mergeCell ref="DR413:DS413"/>
    <mergeCell ref="DT413:DU413"/>
    <mergeCell ref="DV413:DW413"/>
    <mergeCell ref="DX413:DY413"/>
    <mergeCell ref="DZ413:EA413"/>
    <mergeCell ref="EB413:EC413"/>
    <mergeCell ref="ED413:EE413"/>
    <mergeCell ref="EF413:EG413"/>
    <mergeCell ref="EH413:EI413"/>
    <mergeCell ref="EJ413:EK413"/>
    <mergeCell ref="EL413:EM413"/>
    <mergeCell ref="EN413:EO413"/>
    <mergeCell ref="EP413:EQ413"/>
    <mergeCell ref="ER413:ES413"/>
    <mergeCell ref="ET413:EU413"/>
    <mergeCell ref="EV413:EW413"/>
    <mergeCell ref="EX413:EY413"/>
    <mergeCell ref="EZ413:FA413"/>
    <mergeCell ref="FB413:FC413"/>
    <mergeCell ref="FD413:FE413"/>
    <mergeCell ref="FF413:FG413"/>
    <mergeCell ref="FH413:FI413"/>
    <mergeCell ref="FJ413:FK413"/>
    <mergeCell ref="FL413:FM413"/>
    <mergeCell ref="FN413:FO413"/>
    <mergeCell ref="FP413:FQ413"/>
    <mergeCell ref="FR413:FS413"/>
    <mergeCell ref="FT413:FU413"/>
    <mergeCell ref="FV413:FW413"/>
    <mergeCell ref="FX413:FY413"/>
    <mergeCell ref="FZ413:GA413"/>
    <mergeCell ref="GB413:GC413"/>
    <mergeCell ref="GD413:GE413"/>
    <mergeCell ref="GF413:GG413"/>
    <mergeCell ref="GH413:GI413"/>
    <mergeCell ref="GJ413:GK413"/>
    <mergeCell ref="GL413:GM413"/>
    <mergeCell ref="GN413:GO413"/>
    <mergeCell ref="GP413:GQ413"/>
    <mergeCell ref="GR413:GS413"/>
    <mergeCell ref="GT413:GU413"/>
    <mergeCell ref="GV413:GW413"/>
    <mergeCell ref="GX413:GY413"/>
    <mergeCell ref="GZ413:HA413"/>
    <mergeCell ref="HB413:HC413"/>
    <mergeCell ref="HD413:HE413"/>
    <mergeCell ref="HF413:HG413"/>
    <mergeCell ref="HH413:HI413"/>
    <mergeCell ref="HJ413:HK413"/>
    <mergeCell ref="L414:M414"/>
    <mergeCell ref="N414:O414"/>
    <mergeCell ref="P414:Q414"/>
    <mergeCell ref="R414:S414"/>
    <mergeCell ref="T414:U414"/>
    <mergeCell ref="V414:W414"/>
    <mergeCell ref="X414:Y414"/>
    <mergeCell ref="Z414:AA414"/>
    <mergeCell ref="AB414:AC414"/>
    <mergeCell ref="AD414:AE414"/>
    <mergeCell ref="AF414:AG414"/>
    <mergeCell ref="AH414:AI414"/>
    <mergeCell ref="AJ414:AK414"/>
    <mergeCell ref="AL414:AM414"/>
    <mergeCell ref="AN414:AO414"/>
    <mergeCell ref="AP414:AQ414"/>
    <mergeCell ref="AR414:AS414"/>
    <mergeCell ref="AT414:AU414"/>
    <mergeCell ref="AV414:AW414"/>
    <mergeCell ref="AX414:AY414"/>
    <mergeCell ref="AZ414:BA414"/>
    <mergeCell ref="BB414:BC414"/>
    <mergeCell ref="BD414:BE414"/>
    <mergeCell ref="BF414:BG414"/>
    <mergeCell ref="BH414:BI414"/>
    <mergeCell ref="BJ414:BK414"/>
    <mergeCell ref="BL414:BM414"/>
    <mergeCell ref="BN414:BO414"/>
    <mergeCell ref="BP414:BQ414"/>
    <mergeCell ref="BR414:BS414"/>
    <mergeCell ref="BT414:BU414"/>
    <mergeCell ref="BV414:BW414"/>
    <mergeCell ref="BX414:BY414"/>
    <mergeCell ref="BZ414:CA414"/>
    <mergeCell ref="CB414:CC414"/>
    <mergeCell ref="CD414:CE414"/>
    <mergeCell ref="CF414:CG414"/>
    <mergeCell ref="CH414:CI414"/>
    <mergeCell ref="CJ414:CK414"/>
    <mergeCell ref="CL414:CM414"/>
    <mergeCell ref="CN414:CO414"/>
    <mergeCell ref="CP414:CQ414"/>
    <mergeCell ref="CR414:CS414"/>
    <mergeCell ref="CT414:CU414"/>
    <mergeCell ref="CV414:CW414"/>
    <mergeCell ref="CX414:CY414"/>
    <mergeCell ref="CZ414:DA414"/>
    <mergeCell ref="DB414:DC414"/>
    <mergeCell ref="DD414:DE414"/>
    <mergeCell ref="DF414:DG414"/>
    <mergeCell ref="DH414:DI414"/>
    <mergeCell ref="DJ414:DK414"/>
    <mergeCell ref="DL414:DM414"/>
    <mergeCell ref="DN414:DO414"/>
    <mergeCell ref="DP414:DQ414"/>
    <mergeCell ref="DR414:DS414"/>
    <mergeCell ref="DT414:DU414"/>
    <mergeCell ref="DV414:DW414"/>
    <mergeCell ref="DX414:DY414"/>
    <mergeCell ref="DZ414:EA414"/>
    <mergeCell ref="EB414:EC414"/>
    <mergeCell ref="ED414:EE414"/>
    <mergeCell ref="EF414:EG414"/>
    <mergeCell ref="EH414:EI414"/>
    <mergeCell ref="EJ414:EK414"/>
    <mergeCell ref="EL414:EM414"/>
    <mergeCell ref="EN414:EO414"/>
    <mergeCell ref="EP414:EQ414"/>
    <mergeCell ref="ER414:ES414"/>
    <mergeCell ref="ET414:EU414"/>
    <mergeCell ref="EV414:EW414"/>
    <mergeCell ref="EX414:EY414"/>
    <mergeCell ref="EZ414:FA414"/>
    <mergeCell ref="FB414:FC414"/>
    <mergeCell ref="FD414:FE414"/>
    <mergeCell ref="FF414:FG414"/>
    <mergeCell ref="FH414:FI414"/>
    <mergeCell ref="FJ414:FK414"/>
    <mergeCell ref="FL414:FM414"/>
    <mergeCell ref="FN414:FO414"/>
    <mergeCell ref="FP414:FQ414"/>
    <mergeCell ref="FR414:FS414"/>
    <mergeCell ref="FT414:FU414"/>
    <mergeCell ref="FV414:FW414"/>
    <mergeCell ref="FX414:FY414"/>
    <mergeCell ref="FZ414:GA414"/>
    <mergeCell ref="GB414:GC414"/>
    <mergeCell ref="GD414:GE414"/>
    <mergeCell ref="GF414:GG414"/>
    <mergeCell ref="GH414:GI414"/>
    <mergeCell ref="GJ414:GK414"/>
    <mergeCell ref="GL414:GM414"/>
    <mergeCell ref="GN414:GO414"/>
    <mergeCell ref="GP414:GQ414"/>
    <mergeCell ref="GR414:GS414"/>
    <mergeCell ref="GT414:GU414"/>
    <mergeCell ref="GV414:GW414"/>
    <mergeCell ref="GX414:GY414"/>
    <mergeCell ref="GZ414:HA414"/>
    <mergeCell ref="HB414:HC414"/>
    <mergeCell ref="HD414:HE414"/>
    <mergeCell ref="HF414:HG414"/>
    <mergeCell ref="HH414:HI414"/>
    <mergeCell ref="HJ414:HK414"/>
    <mergeCell ref="L415:M415"/>
    <mergeCell ref="N415:O415"/>
    <mergeCell ref="P415:Q415"/>
    <mergeCell ref="R415:S415"/>
    <mergeCell ref="T415:U415"/>
    <mergeCell ref="V415:W415"/>
    <mergeCell ref="X415:Y415"/>
    <mergeCell ref="Z415:AA415"/>
    <mergeCell ref="AB415:AC415"/>
    <mergeCell ref="AD415:AE415"/>
    <mergeCell ref="AF415:AG415"/>
    <mergeCell ref="AH415:AI415"/>
    <mergeCell ref="AJ415:AK415"/>
    <mergeCell ref="AL415:AM415"/>
    <mergeCell ref="AN415:AO415"/>
    <mergeCell ref="AP415:AQ415"/>
    <mergeCell ref="AR415:AS415"/>
    <mergeCell ref="AT415:AU415"/>
    <mergeCell ref="AV415:AW415"/>
    <mergeCell ref="AX415:AY415"/>
    <mergeCell ref="AZ415:BA415"/>
    <mergeCell ref="BB415:BC415"/>
    <mergeCell ref="BD415:BE415"/>
    <mergeCell ref="BF415:BG415"/>
    <mergeCell ref="BH415:BI415"/>
    <mergeCell ref="BJ415:BK415"/>
    <mergeCell ref="BL415:BM415"/>
    <mergeCell ref="BN415:BO415"/>
    <mergeCell ref="BP415:BQ415"/>
    <mergeCell ref="BR415:BS415"/>
    <mergeCell ref="BT415:BU415"/>
    <mergeCell ref="BV415:BW415"/>
    <mergeCell ref="BX415:BY415"/>
    <mergeCell ref="BZ415:CA415"/>
    <mergeCell ref="CB415:CC415"/>
    <mergeCell ref="CD415:CE415"/>
    <mergeCell ref="CF415:CG415"/>
    <mergeCell ref="CH415:CI415"/>
    <mergeCell ref="CJ415:CK415"/>
    <mergeCell ref="CL415:CM415"/>
    <mergeCell ref="CN415:CO415"/>
    <mergeCell ref="CP415:CQ415"/>
    <mergeCell ref="CR415:CS415"/>
    <mergeCell ref="CT415:CU415"/>
    <mergeCell ref="CV415:CW415"/>
    <mergeCell ref="CX415:CY415"/>
    <mergeCell ref="CZ415:DA415"/>
    <mergeCell ref="DB415:DC415"/>
    <mergeCell ref="DD415:DE415"/>
    <mergeCell ref="DF415:DG415"/>
    <mergeCell ref="DH415:DI415"/>
    <mergeCell ref="DJ415:DK415"/>
    <mergeCell ref="DL415:DM415"/>
    <mergeCell ref="DN415:DO415"/>
    <mergeCell ref="DP415:DQ415"/>
    <mergeCell ref="DR415:DS415"/>
    <mergeCell ref="DT415:DU415"/>
    <mergeCell ref="DV415:DW415"/>
    <mergeCell ref="DX415:DY415"/>
    <mergeCell ref="DZ415:EA415"/>
    <mergeCell ref="EB415:EC415"/>
    <mergeCell ref="ED415:EE415"/>
    <mergeCell ref="EF415:EG415"/>
    <mergeCell ref="EH415:EI415"/>
    <mergeCell ref="EJ415:EK415"/>
    <mergeCell ref="EL415:EM415"/>
    <mergeCell ref="EN415:EO415"/>
    <mergeCell ref="EP415:EQ415"/>
    <mergeCell ref="ER415:ES415"/>
    <mergeCell ref="ET415:EU415"/>
    <mergeCell ref="EV415:EW415"/>
    <mergeCell ref="EX415:EY415"/>
    <mergeCell ref="EZ415:FA415"/>
    <mergeCell ref="FB415:FC415"/>
    <mergeCell ref="FD415:FE415"/>
    <mergeCell ref="FF415:FG415"/>
    <mergeCell ref="FH415:FI415"/>
    <mergeCell ref="FJ415:FK415"/>
    <mergeCell ref="FL415:FM415"/>
    <mergeCell ref="FN415:FO415"/>
    <mergeCell ref="FP415:FQ415"/>
    <mergeCell ref="FR415:FS415"/>
    <mergeCell ref="FT415:FU415"/>
    <mergeCell ref="FV415:FW415"/>
    <mergeCell ref="FX415:FY415"/>
    <mergeCell ref="FZ415:GA415"/>
    <mergeCell ref="GB415:GC415"/>
    <mergeCell ref="GD415:GE415"/>
    <mergeCell ref="GF415:GG415"/>
    <mergeCell ref="GH415:GI415"/>
    <mergeCell ref="GJ415:GK415"/>
    <mergeCell ref="GL415:GM415"/>
    <mergeCell ref="GN415:GO415"/>
    <mergeCell ref="GP415:GQ415"/>
    <mergeCell ref="GR415:GS415"/>
    <mergeCell ref="GT415:GU415"/>
    <mergeCell ref="GV415:GW415"/>
    <mergeCell ref="GX415:GY415"/>
    <mergeCell ref="GZ415:HA415"/>
    <mergeCell ref="HB415:HC415"/>
    <mergeCell ref="HD415:HE415"/>
    <mergeCell ref="HF415:HG415"/>
    <mergeCell ref="HH415:HI415"/>
    <mergeCell ref="HJ415:HK415"/>
    <mergeCell ref="L416:M416"/>
    <mergeCell ref="N416:O416"/>
    <mergeCell ref="P416:Q416"/>
    <mergeCell ref="R416:S416"/>
    <mergeCell ref="T416:U416"/>
    <mergeCell ref="V416:W416"/>
    <mergeCell ref="X416:Y416"/>
    <mergeCell ref="Z416:AA416"/>
    <mergeCell ref="AB416:AC416"/>
    <mergeCell ref="AD416:AE416"/>
    <mergeCell ref="AF416:AG416"/>
    <mergeCell ref="AH416:AI416"/>
    <mergeCell ref="AJ416:AK416"/>
    <mergeCell ref="AL416:AM416"/>
    <mergeCell ref="AN416:AO416"/>
    <mergeCell ref="AP416:AQ416"/>
    <mergeCell ref="AR416:AS416"/>
    <mergeCell ref="CD416:CE416"/>
    <mergeCell ref="CF416:CG416"/>
    <mergeCell ref="CH416:CI416"/>
    <mergeCell ref="CJ416:CK416"/>
    <mergeCell ref="CL416:CM416"/>
    <mergeCell ref="CN416:CO416"/>
    <mergeCell ref="CP416:CQ416"/>
    <mergeCell ref="CR416:CS416"/>
    <mergeCell ref="L417:S417"/>
    <mergeCell ref="T417:AA417"/>
    <mergeCell ref="AB417:AI417"/>
    <mergeCell ref="AJ417:AS417"/>
    <mergeCell ref="AT417:BA417"/>
    <mergeCell ref="BB417:BI417"/>
    <mergeCell ref="BJ417:BS417"/>
    <mergeCell ref="BT417:CA417"/>
    <mergeCell ref="CB417:CI417"/>
    <mergeCell ref="CJ417:CS417"/>
    <mergeCell ref="CT417:DA417"/>
    <mergeCell ref="DB417:DK417"/>
    <mergeCell ref="DL417:DS417"/>
    <mergeCell ref="DT417:EA417"/>
    <mergeCell ref="EB417:EI417"/>
    <mergeCell ref="EJ417:ES417"/>
    <mergeCell ref="ET417:FA417"/>
    <mergeCell ref="FB417:FK417"/>
    <mergeCell ref="FL417:FS417"/>
    <mergeCell ref="FT417:GC417"/>
    <mergeCell ref="GD417:GK417"/>
    <mergeCell ref="GL417:GS417"/>
    <mergeCell ref="GT417:HA417"/>
    <mergeCell ref="HB417:HI417"/>
    <mergeCell ref="HJ417:HK417"/>
    <mergeCell ref="A418:A425"/>
    <mergeCell ref="B418:B425"/>
    <mergeCell ref="C418:C425"/>
    <mergeCell ref="D418:D425"/>
    <mergeCell ref="E418:E425"/>
    <mergeCell ref="F418:F425"/>
    <mergeCell ref="G418:G425"/>
    <mergeCell ref="I418:I425"/>
    <mergeCell ref="J418:J425"/>
    <mergeCell ref="L418:M418"/>
    <mergeCell ref="N418:O418"/>
    <mergeCell ref="P418:Q418"/>
    <mergeCell ref="R418:S418"/>
    <mergeCell ref="T418:U418"/>
    <mergeCell ref="V418:W418"/>
    <mergeCell ref="X418:Y418"/>
    <mergeCell ref="Z418:AA418"/>
    <mergeCell ref="AB418:AC418"/>
    <mergeCell ref="AD418:AE418"/>
    <mergeCell ref="AF418:AG418"/>
    <mergeCell ref="AH418:AI418"/>
    <mergeCell ref="AJ418:AK418"/>
    <mergeCell ref="AL418:AM418"/>
    <mergeCell ref="AN418:AO418"/>
    <mergeCell ref="AP418:AQ418"/>
    <mergeCell ref="AR418:AS418"/>
    <mergeCell ref="AT418:AU418"/>
    <mergeCell ref="AV418:AW418"/>
    <mergeCell ref="AX418:AY418"/>
    <mergeCell ref="AZ418:BA418"/>
    <mergeCell ref="BB418:BC418"/>
    <mergeCell ref="BD418:BE418"/>
    <mergeCell ref="BF418:BG418"/>
    <mergeCell ref="BH418:BI418"/>
    <mergeCell ref="BJ418:BK418"/>
    <mergeCell ref="BL418:BM418"/>
    <mergeCell ref="BN418:BO418"/>
    <mergeCell ref="BP418:BQ418"/>
    <mergeCell ref="BR418:BS418"/>
    <mergeCell ref="BT418:BU418"/>
    <mergeCell ref="BV418:BW418"/>
    <mergeCell ref="BX418:BY418"/>
    <mergeCell ref="BZ418:CA418"/>
    <mergeCell ref="CB418:CC418"/>
    <mergeCell ref="CD418:CE418"/>
    <mergeCell ref="CF418:CG418"/>
    <mergeCell ref="CH418:CI418"/>
    <mergeCell ref="CJ418:CK418"/>
    <mergeCell ref="CL418:CM418"/>
    <mergeCell ref="CN418:CO418"/>
    <mergeCell ref="CP418:CQ418"/>
    <mergeCell ref="CR418:CS418"/>
    <mergeCell ref="CT418:CU418"/>
    <mergeCell ref="CV418:CW418"/>
    <mergeCell ref="CX418:CY418"/>
    <mergeCell ref="CZ418:DA418"/>
    <mergeCell ref="DB418:DC418"/>
    <mergeCell ref="DD418:DE418"/>
    <mergeCell ref="DF418:DG418"/>
    <mergeCell ref="DH418:DI418"/>
    <mergeCell ref="DJ418:DK418"/>
    <mergeCell ref="DL418:DM418"/>
    <mergeCell ref="DN418:DO418"/>
    <mergeCell ref="DP418:DQ418"/>
    <mergeCell ref="DR418:DS418"/>
    <mergeCell ref="DT418:DU418"/>
    <mergeCell ref="DV418:DW418"/>
    <mergeCell ref="DX418:DY418"/>
    <mergeCell ref="DZ418:EA418"/>
    <mergeCell ref="EB418:EC418"/>
    <mergeCell ref="ED418:EE418"/>
    <mergeCell ref="EF418:EG418"/>
    <mergeCell ref="EH418:EI418"/>
    <mergeCell ref="EJ418:EK418"/>
    <mergeCell ref="EL418:EM418"/>
    <mergeCell ref="EN418:EO418"/>
    <mergeCell ref="EP418:EQ418"/>
    <mergeCell ref="ER418:ES418"/>
    <mergeCell ref="ET418:EU418"/>
    <mergeCell ref="EV418:EW418"/>
    <mergeCell ref="EX418:EY418"/>
    <mergeCell ref="EZ418:FA418"/>
    <mergeCell ref="FB418:FC418"/>
    <mergeCell ref="FD418:FE418"/>
    <mergeCell ref="FF418:FG418"/>
    <mergeCell ref="FH418:FI418"/>
    <mergeCell ref="FJ418:FK418"/>
    <mergeCell ref="FL418:FM418"/>
    <mergeCell ref="FN418:FO418"/>
    <mergeCell ref="FP418:FQ418"/>
    <mergeCell ref="FR418:FS418"/>
    <mergeCell ref="FT418:FU418"/>
    <mergeCell ref="FV418:FW418"/>
    <mergeCell ref="FX418:FY418"/>
    <mergeCell ref="FZ418:GA418"/>
    <mergeCell ref="GB418:GC418"/>
    <mergeCell ref="GD418:GE418"/>
    <mergeCell ref="GF418:GG418"/>
    <mergeCell ref="GH418:GI418"/>
    <mergeCell ref="GJ418:GK418"/>
    <mergeCell ref="GL418:GM418"/>
    <mergeCell ref="GN418:GO418"/>
    <mergeCell ref="GP418:GQ418"/>
    <mergeCell ref="GR418:GS418"/>
    <mergeCell ref="GT418:GU418"/>
    <mergeCell ref="GV418:GW418"/>
    <mergeCell ref="GX418:GY418"/>
    <mergeCell ref="GZ418:HA418"/>
    <mergeCell ref="HB418:HC418"/>
    <mergeCell ref="HD418:HE418"/>
    <mergeCell ref="HF418:HG418"/>
    <mergeCell ref="HH418:HI418"/>
    <mergeCell ref="HJ418:HK418"/>
    <mergeCell ref="L419:M419"/>
    <mergeCell ref="N419:O419"/>
    <mergeCell ref="P419:Q419"/>
    <mergeCell ref="R419:S419"/>
    <mergeCell ref="T419:U419"/>
    <mergeCell ref="V419:W419"/>
    <mergeCell ref="X419:Y419"/>
    <mergeCell ref="Z419:AA419"/>
    <mergeCell ref="AB419:AC419"/>
    <mergeCell ref="AD419:AE419"/>
    <mergeCell ref="AF419:AG419"/>
    <mergeCell ref="AH419:AI419"/>
    <mergeCell ref="AJ419:AK419"/>
    <mergeCell ref="AL419:AM419"/>
    <mergeCell ref="AN419:AO419"/>
    <mergeCell ref="AP419:AQ419"/>
    <mergeCell ref="AR419:AS419"/>
    <mergeCell ref="AT419:AU419"/>
    <mergeCell ref="AV419:AW419"/>
    <mergeCell ref="AX419:AY419"/>
    <mergeCell ref="AZ419:BA419"/>
    <mergeCell ref="BB419:BC419"/>
    <mergeCell ref="BD419:BE419"/>
    <mergeCell ref="BF419:BG419"/>
    <mergeCell ref="BH419:BI419"/>
    <mergeCell ref="BJ419:BK419"/>
    <mergeCell ref="BL419:BM419"/>
    <mergeCell ref="BN419:BO419"/>
    <mergeCell ref="BP419:BQ419"/>
    <mergeCell ref="BR419:BS419"/>
    <mergeCell ref="BT419:BU419"/>
    <mergeCell ref="BV419:BW419"/>
    <mergeCell ref="BX419:BY419"/>
    <mergeCell ref="BZ419:CA419"/>
    <mergeCell ref="CB419:CC419"/>
    <mergeCell ref="CD419:CE419"/>
    <mergeCell ref="CF419:CG419"/>
    <mergeCell ref="CH419:CI419"/>
    <mergeCell ref="CJ419:CK419"/>
    <mergeCell ref="CL419:CM419"/>
    <mergeCell ref="CN419:CO419"/>
    <mergeCell ref="CP419:CQ419"/>
    <mergeCell ref="CR419:CS419"/>
    <mergeCell ref="CT419:CU419"/>
    <mergeCell ref="CV419:CW419"/>
    <mergeCell ref="CX419:CY419"/>
    <mergeCell ref="CZ419:DA419"/>
    <mergeCell ref="DB419:DC419"/>
    <mergeCell ref="DD419:DE419"/>
    <mergeCell ref="DF419:DG419"/>
    <mergeCell ref="DH419:DI419"/>
    <mergeCell ref="DJ419:DK419"/>
    <mergeCell ref="DL419:DM419"/>
    <mergeCell ref="DN419:DO419"/>
    <mergeCell ref="DP419:DQ419"/>
    <mergeCell ref="DR419:DS419"/>
    <mergeCell ref="DT419:DU419"/>
    <mergeCell ref="DV419:DW419"/>
    <mergeCell ref="DX419:DY419"/>
    <mergeCell ref="DZ419:EA419"/>
    <mergeCell ref="EB419:EC419"/>
    <mergeCell ref="ED419:EE419"/>
    <mergeCell ref="EF419:EG419"/>
    <mergeCell ref="EH419:EI419"/>
    <mergeCell ref="EJ419:EK419"/>
    <mergeCell ref="EL419:EM419"/>
    <mergeCell ref="EN419:EO419"/>
    <mergeCell ref="EP419:EQ419"/>
    <mergeCell ref="ER419:ES419"/>
    <mergeCell ref="ET419:EU419"/>
    <mergeCell ref="EV419:EW419"/>
    <mergeCell ref="EX419:EY419"/>
    <mergeCell ref="EZ419:FA419"/>
    <mergeCell ref="FB419:FC419"/>
    <mergeCell ref="FD419:FE419"/>
    <mergeCell ref="FF419:FG419"/>
    <mergeCell ref="FH419:FI419"/>
    <mergeCell ref="FJ419:FK419"/>
    <mergeCell ref="FL419:FM419"/>
    <mergeCell ref="FN419:FO419"/>
    <mergeCell ref="FP419:FQ419"/>
    <mergeCell ref="FR419:FS419"/>
    <mergeCell ref="FT419:FU419"/>
    <mergeCell ref="FV419:FW419"/>
    <mergeCell ref="FX419:FY419"/>
    <mergeCell ref="FZ419:GA419"/>
    <mergeCell ref="GB419:GC419"/>
    <mergeCell ref="GD419:GE419"/>
    <mergeCell ref="GF419:GG419"/>
    <mergeCell ref="GH419:GI419"/>
    <mergeCell ref="GJ419:GK419"/>
    <mergeCell ref="GL419:GM419"/>
    <mergeCell ref="GN419:GO419"/>
    <mergeCell ref="GP419:GQ419"/>
    <mergeCell ref="GR419:GS419"/>
    <mergeCell ref="GT419:GU419"/>
    <mergeCell ref="GV419:GW419"/>
    <mergeCell ref="GX419:GY419"/>
    <mergeCell ref="GZ419:HA419"/>
    <mergeCell ref="HB419:HC419"/>
    <mergeCell ref="HD419:HE419"/>
    <mergeCell ref="HF419:HG419"/>
    <mergeCell ref="HH419:HI419"/>
    <mergeCell ref="HJ419:HK419"/>
    <mergeCell ref="L420:M420"/>
    <mergeCell ref="N420:O420"/>
    <mergeCell ref="P420:Q420"/>
    <mergeCell ref="R420:S420"/>
    <mergeCell ref="T420:U420"/>
    <mergeCell ref="V420:W420"/>
    <mergeCell ref="X420:Y420"/>
    <mergeCell ref="Z420:AA420"/>
    <mergeCell ref="AB420:AC420"/>
    <mergeCell ref="AD420:AE420"/>
    <mergeCell ref="AF420:AG420"/>
    <mergeCell ref="AH420:AI420"/>
    <mergeCell ref="AJ420:AK420"/>
    <mergeCell ref="AL420:AM420"/>
    <mergeCell ref="AN420:AO420"/>
    <mergeCell ref="AP420:AQ420"/>
    <mergeCell ref="AR420:AS420"/>
    <mergeCell ref="AT420:AU420"/>
    <mergeCell ref="AV420:AW420"/>
    <mergeCell ref="AX420:AY420"/>
    <mergeCell ref="AZ420:BA420"/>
    <mergeCell ref="BB420:BC420"/>
    <mergeCell ref="BD420:BE420"/>
    <mergeCell ref="BF420:BG420"/>
    <mergeCell ref="BH420:BI420"/>
    <mergeCell ref="BJ420:BK420"/>
    <mergeCell ref="BL420:BM420"/>
    <mergeCell ref="BN420:BO420"/>
    <mergeCell ref="BP420:BQ420"/>
    <mergeCell ref="BR420:BS420"/>
    <mergeCell ref="BT420:BU420"/>
    <mergeCell ref="BV420:BW420"/>
    <mergeCell ref="BX420:BY420"/>
    <mergeCell ref="BZ420:CA420"/>
    <mergeCell ref="CB420:CC420"/>
    <mergeCell ref="CD420:CE420"/>
    <mergeCell ref="CF420:CG420"/>
    <mergeCell ref="CH420:CI420"/>
    <mergeCell ref="CJ420:CK420"/>
    <mergeCell ref="CL420:CM420"/>
    <mergeCell ref="CN420:CO420"/>
    <mergeCell ref="CP420:CQ420"/>
    <mergeCell ref="CR420:CS420"/>
    <mergeCell ref="CT420:CU420"/>
    <mergeCell ref="CV420:CW420"/>
    <mergeCell ref="CX420:CY420"/>
    <mergeCell ref="CZ420:DA420"/>
    <mergeCell ref="DB420:DC420"/>
    <mergeCell ref="DD420:DE420"/>
    <mergeCell ref="DF420:DG420"/>
    <mergeCell ref="DH420:DI420"/>
    <mergeCell ref="DJ420:DK420"/>
    <mergeCell ref="DL420:DM420"/>
    <mergeCell ref="DN420:DO420"/>
    <mergeCell ref="DP420:DQ420"/>
    <mergeCell ref="DR420:DS420"/>
    <mergeCell ref="DT420:DU420"/>
    <mergeCell ref="DV420:DW420"/>
    <mergeCell ref="DX420:DY420"/>
    <mergeCell ref="DZ420:EA420"/>
    <mergeCell ref="EB420:EC420"/>
    <mergeCell ref="ED420:EE420"/>
    <mergeCell ref="EF420:EG420"/>
    <mergeCell ref="EH420:EI420"/>
    <mergeCell ref="EJ420:EK420"/>
    <mergeCell ref="EL420:EM420"/>
    <mergeCell ref="EN420:EO420"/>
    <mergeCell ref="EP420:EQ420"/>
    <mergeCell ref="ER420:ES420"/>
    <mergeCell ref="ET420:EU420"/>
    <mergeCell ref="EV420:EW420"/>
    <mergeCell ref="EX420:EY420"/>
    <mergeCell ref="EZ420:FA420"/>
    <mergeCell ref="FB420:FC420"/>
    <mergeCell ref="FD420:FE420"/>
    <mergeCell ref="FF420:FG420"/>
    <mergeCell ref="FH420:FI420"/>
    <mergeCell ref="FJ420:FK420"/>
    <mergeCell ref="FL420:FM420"/>
    <mergeCell ref="FN420:FO420"/>
    <mergeCell ref="FP420:FQ420"/>
    <mergeCell ref="FR420:FS420"/>
    <mergeCell ref="FT420:FU420"/>
    <mergeCell ref="FV420:FW420"/>
    <mergeCell ref="FX420:FY420"/>
    <mergeCell ref="FZ420:GA420"/>
    <mergeCell ref="GB420:GC420"/>
    <mergeCell ref="GD420:GE420"/>
    <mergeCell ref="GF420:GG420"/>
    <mergeCell ref="GH420:GI420"/>
    <mergeCell ref="GJ420:GK420"/>
    <mergeCell ref="GL420:GM420"/>
    <mergeCell ref="GN420:GO420"/>
    <mergeCell ref="GP420:GQ420"/>
    <mergeCell ref="GR420:GS420"/>
    <mergeCell ref="GT420:GU420"/>
    <mergeCell ref="GV420:GW420"/>
    <mergeCell ref="GX420:GY420"/>
    <mergeCell ref="GZ420:HA420"/>
    <mergeCell ref="HB420:HC420"/>
    <mergeCell ref="HD420:HE420"/>
    <mergeCell ref="HF420:HG420"/>
    <mergeCell ref="HH420:HI420"/>
    <mergeCell ref="HJ420:HK420"/>
    <mergeCell ref="L421:M421"/>
    <mergeCell ref="N421:O421"/>
    <mergeCell ref="P421:Q421"/>
    <mergeCell ref="R421:S421"/>
    <mergeCell ref="T421:U421"/>
    <mergeCell ref="V421:W421"/>
    <mergeCell ref="X421:Y421"/>
    <mergeCell ref="Z421:AA421"/>
    <mergeCell ref="AB421:AC421"/>
    <mergeCell ref="AD421:AE421"/>
    <mergeCell ref="AF421:AG421"/>
    <mergeCell ref="AH421:AI421"/>
    <mergeCell ref="AJ421:AK421"/>
    <mergeCell ref="AL421:AM421"/>
    <mergeCell ref="AN421:AO421"/>
    <mergeCell ref="AP421:AQ421"/>
    <mergeCell ref="AR421:AS421"/>
    <mergeCell ref="AT421:AU421"/>
    <mergeCell ref="AV421:AW421"/>
    <mergeCell ref="AX421:AY421"/>
    <mergeCell ref="AZ421:BA421"/>
    <mergeCell ref="BB421:BC421"/>
    <mergeCell ref="BD421:BE421"/>
    <mergeCell ref="BF421:BG421"/>
    <mergeCell ref="BH421:BI421"/>
    <mergeCell ref="BJ421:BK421"/>
    <mergeCell ref="BL421:BM421"/>
    <mergeCell ref="BN421:BO421"/>
    <mergeCell ref="BP421:BQ421"/>
    <mergeCell ref="BR421:BS421"/>
    <mergeCell ref="BT421:BU421"/>
    <mergeCell ref="BV421:BW421"/>
    <mergeCell ref="BX421:BY421"/>
    <mergeCell ref="BZ421:CA421"/>
    <mergeCell ref="CB421:CC421"/>
    <mergeCell ref="CD421:CE421"/>
    <mergeCell ref="CF421:CG421"/>
    <mergeCell ref="CH421:CI421"/>
    <mergeCell ref="CJ421:CK421"/>
    <mergeCell ref="CL421:CM421"/>
    <mergeCell ref="CN421:CO421"/>
    <mergeCell ref="CP421:CQ421"/>
    <mergeCell ref="CR421:CS421"/>
    <mergeCell ref="CT421:CU421"/>
    <mergeCell ref="CV421:CW421"/>
    <mergeCell ref="CX421:CY421"/>
    <mergeCell ref="CZ421:DA421"/>
    <mergeCell ref="DB421:DC421"/>
    <mergeCell ref="DD421:DE421"/>
    <mergeCell ref="DF421:DG421"/>
    <mergeCell ref="DH421:DI421"/>
    <mergeCell ref="DJ421:DK421"/>
    <mergeCell ref="DL421:DM421"/>
    <mergeCell ref="DN421:DO421"/>
    <mergeCell ref="DP421:DQ421"/>
    <mergeCell ref="DR421:DS421"/>
    <mergeCell ref="DT421:DU421"/>
    <mergeCell ref="DV421:DW421"/>
    <mergeCell ref="DX421:DY421"/>
    <mergeCell ref="DZ421:EA421"/>
    <mergeCell ref="EB421:EC421"/>
    <mergeCell ref="ED421:EE421"/>
    <mergeCell ref="EF421:EG421"/>
    <mergeCell ref="EH421:EI421"/>
    <mergeCell ref="EJ421:EK421"/>
    <mergeCell ref="EL421:EM421"/>
    <mergeCell ref="EN421:EO421"/>
    <mergeCell ref="EP421:EQ421"/>
    <mergeCell ref="ER421:ES421"/>
    <mergeCell ref="ET421:EU421"/>
    <mergeCell ref="EV421:EW421"/>
    <mergeCell ref="EX421:EY421"/>
    <mergeCell ref="EZ421:FA421"/>
    <mergeCell ref="FB421:FC421"/>
    <mergeCell ref="FD421:FE421"/>
    <mergeCell ref="FF421:FG421"/>
    <mergeCell ref="FH421:FI421"/>
    <mergeCell ref="FJ421:FK421"/>
    <mergeCell ref="FL421:FM421"/>
    <mergeCell ref="FN421:FO421"/>
    <mergeCell ref="FP421:FQ421"/>
    <mergeCell ref="FR421:FS421"/>
    <mergeCell ref="FT421:FU421"/>
    <mergeCell ref="FV421:FW421"/>
    <mergeCell ref="FX421:FY421"/>
    <mergeCell ref="FZ421:GA421"/>
    <mergeCell ref="GB421:GC421"/>
    <mergeCell ref="GD421:GE421"/>
    <mergeCell ref="GF421:GG421"/>
    <mergeCell ref="GH421:GI421"/>
    <mergeCell ref="GJ421:GK421"/>
    <mergeCell ref="GL421:GM421"/>
    <mergeCell ref="GN421:GO421"/>
    <mergeCell ref="GP421:GQ421"/>
    <mergeCell ref="GR421:GS421"/>
    <mergeCell ref="GT421:GU421"/>
    <mergeCell ref="GV421:GW421"/>
    <mergeCell ref="GX421:GY421"/>
    <mergeCell ref="GZ421:HA421"/>
    <mergeCell ref="HB421:HC421"/>
    <mergeCell ref="HD421:HE421"/>
    <mergeCell ref="HF421:HG421"/>
    <mergeCell ref="HH421:HI421"/>
    <mergeCell ref="HJ421:HK421"/>
    <mergeCell ref="L422:M422"/>
    <mergeCell ref="N422:O422"/>
    <mergeCell ref="P422:Q422"/>
    <mergeCell ref="R422:S422"/>
    <mergeCell ref="T422:U422"/>
    <mergeCell ref="V422:W422"/>
    <mergeCell ref="X422:Y422"/>
    <mergeCell ref="Z422:AA422"/>
    <mergeCell ref="AB422:AC422"/>
    <mergeCell ref="AD422:AE422"/>
    <mergeCell ref="AF422:AG422"/>
    <mergeCell ref="AH422:AI422"/>
    <mergeCell ref="AJ422:AK422"/>
    <mergeCell ref="AL422:AM422"/>
    <mergeCell ref="AN422:AO422"/>
    <mergeCell ref="AP422:AQ422"/>
    <mergeCell ref="AR422:AS422"/>
    <mergeCell ref="AT422:AU422"/>
    <mergeCell ref="AV422:AW422"/>
    <mergeCell ref="AX422:AY422"/>
    <mergeCell ref="AZ422:BA422"/>
    <mergeCell ref="BB422:BC422"/>
    <mergeCell ref="BD422:BE422"/>
    <mergeCell ref="BF422:BG422"/>
    <mergeCell ref="BH422:BI422"/>
    <mergeCell ref="BJ422:BK422"/>
    <mergeCell ref="BL422:BM422"/>
    <mergeCell ref="BN422:BO422"/>
    <mergeCell ref="BP422:BQ422"/>
    <mergeCell ref="BR422:BS422"/>
    <mergeCell ref="BT422:BU422"/>
    <mergeCell ref="BV422:BW422"/>
    <mergeCell ref="BX422:BY422"/>
    <mergeCell ref="BZ422:CA422"/>
    <mergeCell ref="CB422:CC422"/>
    <mergeCell ref="CD422:CE422"/>
    <mergeCell ref="CF422:CG422"/>
    <mergeCell ref="CH422:CI422"/>
    <mergeCell ref="CJ422:CK422"/>
    <mergeCell ref="CL422:CM422"/>
    <mergeCell ref="CN422:CO422"/>
    <mergeCell ref="CP422:CQ422"/>
    <mergeCell ref="CR422:CS422"/>
    <mergeCell ref="CT422:CU422"/>
    <mergeCell ref="CV422:CW422"/>
    <mergeCell ref="CX422:CY422"/>
    <mergeCell ref="CZ422:DA422"/>
    <mergeCell ref="DB422:DC422"/>
    <mergeCell ref="DD422:DE422"/>
    <mergeCell ref="DF422:DG422"/>
    <mergeCell ref="DH422:DI422"/>
    <mergeCell ref="DJ422:DK422"/>
    <mergeCell ref="DL422:DM422"/>
    <mergeCell ref="DN422:DO422"/>
    <mergeCell ref="DP422:DQ422"/>
    <mergeCell ref="DR422:DS422"/>
    <mergeCell ref="DT422:DU422"/>
    <mergeCell ref="DV422:DW422"/>
    <mergeCell ref="DX422:DY422"/>
    <mergeCell ref="DZ422:EA422"/>
    <mergeCell ref="EB422:EC422"/>
    <mergeCell ref="ED422:EE422"/>
    <mergeCell ref="EF422:EG422"/>
    <mergeCell ref="EH422:EI422"/>
    <mergeCell ref="EJ422:EK422"/>
    <mergeCell ref="EL422:EM422"/>
    <mergeCell ref="EN422:EO422"/>
    <mergeCell ref="EP422:EQ422"/>
    <mergeCell ref="ER422:ES422"/>
    <mergeCell ref="ET422:EU422"/>
    <mergeCell ref="EV422:EW422"/>
    <mergeCell ref="EX422:EY422"/>
    <mergeCell ref="EZ422:FA422"/>
    <mergeCell ref="FB422:FC422"/>
    <mergeCell ref="FD422:FE422"/>
    <mergeCell ref="FF422:FG422"/>
    <mergeCell ref="FH422:FI422"/>
    <mergeCell ref="FJ422:FK422"/>
    <mergeCell ref="FL422:FM422"/>
    <mergeCell ref="FN422:FO422"/>
    <mergeCell ref="FP422:FQ422"/>
    <mergeCell ref="FR422:FS422"/>
    <mergeCell ref="FT422:FU422"/>
    <mergeCell ref="FV422:FW422"/>
    <mergeCell ref="FX422:FY422"/>
    <mergeCell ref="FZ422:GA422"/>
    <mergeCell ref="GB422:GC422"/>
    <mergeCell ref="GD422:GE422"/>
    <mergeCell ref="GF422:GG422"/>
    <mergeCell ref="GH422:GI422"/>
    <mergeCell ref="GJ422:GK422"/>
    <mergeCell ref="GL422:GM422"/>
    <mergeCell ref="GN422:GO422"/>
    <mergeCell ref="GP422:GQ422"/>
    <mergeCell ref="GR422:GS422"/>
    <mergeCell ref="GT422:GU422"/>
    <mergeCell ref="GV422:GW422"/>
    <mergeCell ref="GX422:GY422"/>
    <mergeCell ref="GZ422:HA422"/>
    <mergeCell ref="HB422:HC422"/>
    <mergeCell ref="HD422:HE422"/>
    <mergeCell ref="HF422:HG422"/>
    <mergeCell ref="HH422:HI422"/>
    <mergeCell ref="HJ422:HK422"/>
    <mergeCell ref="L423:M423"/>
    <mergeCell ref="N423:O423"/>
    <mergeCell ref="P423:Q423"/>
    <mergeCell ref="R423:S423"/>
    <mergeCell ref="T423:U423"/>
    <mergeCell ref="V423:W423"/>
    <mergeCell ref="X423:Y423"/>
    <mergeCell ref="Z423:AA423"/>
    <mergeCell ref="AB423:AC423"/>
    <mergeCell ref="AD423:AE423"/>
    <mergeCell ref="AF423:AG423"/>
    <mergeCell ref="AH423:AI423"/>
    <mergeCell ref="AJ423:AK423"/>
    <mergeCell ref="AL423:AM423"/>
    <mergeCell ref="AN423:AO423"/>
    <mergeCell ref="AP423:AQ423"/>
    <mergeCell ref="AR423:AS423"/>
    <mergeCell ref="AT423:AU423"/>
    <mergeCell ref="AV423:AW423"/>
    <mergeCell ref="AX423:AY423"/>
    <mergeCell ref="AZ423:BA423"/>
    <mergeCell ref="BB423:BC423"/>
    <mergeCell ref="BD423:BE423"/>
    <mergeCell ref="BF423:BG423"/>
    <mergeCell ref="BH423:BI423"/>
    <mergeCell ref="BJ423:BK423"/>
    <mergeCell ref="BL423:BM423"/>
    <mergeCell ref="BN423:BO423"/>
    <mergeCell ref="BP423:BQ423"/>
    <mergeCell ref="BR423:BS423"/>
    <mergeCell ref="BT423:BU423"/>
    <mergeCell ref="BV423:BW423"/>
    <mergeCell ref="BX423:BY423"/>
    <mergeCell ref="BZ423:CA423"/>
    <mergeCell ref="CB423:CC423"/>
    <mergeCell ref="CD423:CE423"/>
    <mergeCell ref="CF423:CG423"/>
    <mergeCell ref="CH423:CI423"/>
    <mergeCell ref="CJ423:CK423"/>
    <mergeCell ref="CL423:CM423"/>
    <mergeCell ref="CN423:CO423"/>
    <mergeCell ref="CP423:CQ423"/>
    <mergeCell ref="CR423:CS423"/>
    <mergeCell ref="CT423:CU423"/>
    <mergeCell ref="CV423:CW423"/>
    <mergeCell ref="CX423:CY423"/>
    <mergeCell ref="CZ423:DA423"/>
    <mergeCell ref="DB423:DC423"/>
    <mergeCell ref="DD423:DE423"/>
    <mergeCell ref="DF423:DG423"/>
    <mergeCell ref="DH423:DI423"/>
    <mergeCell ref="DJ423:DK423"/>
    <mergeCell ref="DL423:DM423"/>
    <mergeCell ref="DN423:DO423"/>
    <mergeCell ref="DP423:DQ423"/>
    <mergeCell ref="DR423:DS423"/>
    <mergeCell ref="DT423:DU423"/>
    <mergeCell ref="DV423:DW423"/>
    <mergeCell ref="DX423:DY423"/>
    <mergeCell ref="DZ423:EA423"/>
    <mergeCell ref="EB423:EC423"/>
    <mergeCell ref="ED423:EE423"/>
    <mergeCell ref="EF423:EG423"/>
    <mergeCell ref="EH423:EI423"/>
    <mergeCell ref="EJ423:EK423"/>
    <mergeCell ref="EL423:EM423"/>
    <mergeCell ref="EN423:EO423"/>
    <mergeCell ref="EP423:EQ423"/>
    <mergeCell ref="ER423:ES423"/>
    <mergeCell ref="ET423:EU423"/>
    <mergeCell ref="EV423:EW423"/>
    <mergeCell ref="EX423:EY423"/>
    <mergeCell ref="EZ423:FA423"/>
    <mergeCell ref="FB423:FC423"/>
    <mergeCell ref="FD423:FE423"/>
    <mergeCell ref="FF423:FG423"/>
    <mergeCell ref="FH423:FI423"/>
    <mergeCell ref="FJ423:FK423"/>
    <mergeCell ref="FL423:FM423"/>
    <mergeCell ref="FN423:FO423"/>
    <mergeCell ref="FP423:FQ423"/>
    <mergeCell ref="FR423:FS423"/>
    <mergeCell ref="FT423:FU423"/>
    <mergeCell ref="FV423:FW423"/>
    <mergeCell ref="FX423:FY423"/>
    <mergeCell ref="FZ423:GA423"/>
    <mergeCell ref="GB423:GC423"/>
    <mergeCell ref="GD423:GE423"/>
    <mergeCell ref="GF423:GG423"/>
    <mergeCell ref="GH423:GI423"/>
    <mergeCell ref="GJ423:GK423"/>
    <mergeCell ref="GL423:GM423"/>
    <mergeCell ref="GN423:GO423"/>
    <mergeCell ref="GP423:GQ423"/>
    <mergeCell ref="GR423:GS423"/>
    <mergeCell ref="GT423:GU423"/>
    <mergeCell ref="GV423:GW423"/>
    <mergeCell ref="GX423:GY423"/>
    <mergeCell ref="GZ423:HA423"/>
    <mergeCell ref="HB423:HC423"/>
    <mergeCell ref="HD423:HE423"/>
    <mergeCell ref="HF423:HG423"/>
    <mergeCell ref="HH423:HI423"/>
    <mergeCell ref="HJ423:HK423"/>
    <mergeCell ref="L424:M424"/>
    <mergeCell ref="N424:O424"/>
    <mergeCell ref="P424:Q424"/>
    <mergeCell ref="R424:S424"/>
    <mergeCell ref="T424:U424"/>
    <mergeCell ref="V424:W424"/>
    <mergeCell ref="X424:Y424"/>
    <mergeCell ref="Z424:AA424"/>
    <mergeCell ref="AB424:AC424"/>
    <mergeCell ref="AD424:AE424"/>
    <mergeCell ref="AF424:AG424"/>
    <mergeCell ref="AH424:AI424"/>
    <mergeCell ref="AJ424:AK424"/>
    <mergeCell ref="AL424:AM424"/>
    <mergeCell ref="AN424:AO424"/>
    <mergeCell ref="AP424:AQ424"/>
    <mergeCell ref="AR424:AS424"/>
    <mergeCell ref="AT424:AU424"/>
    <mergeCell ref="AV424:AW424"/>
    <mergeCell ref="AX424:AY424"/>
    <mergeCell ref="AZ424:BA424"/>
    <mergeCell ref="BB424:BC424"/>
    <mergeCell ref="BD424:BE424"/>
    <mergeCell ref="BF424:BG424"/>
    <mergeCell ref="BH424:BI424"/>
    <mergeCell ref="BJ424:BK424"/>
    <mergeCell ref="BL424:BM424"/>
    <mergeCell ref="BN424:BO424"/>
    <mergeCell ref="BP424:BQ424"/>
    <mergeCell ref="BR424:BS424"/>
    <mergeCell ref="BT424:BU424"/>
    <mergeCell ref="BV424:BW424"/>
    <mergeCell ref="BX424:BY424"/>
    <mergeCell ref="BZ424:CA424"/>
    <mergeCell ref="CB424:CC424"/>
    <mergeCell ref="CD424:CE424"/>
    <mergeCell ref="CF424:CG424"/>
    <mergeCell ref="CH424:CI424"/>
    <mergeCell ref="CJ424:CK424"/>
    <mergeCell ref="CL424:CM424"/>
    <mergeCell ref="CN424:CO424"/>
    <mergeCell ref="CP424:CQ424"/>
    <mergeCell ref="CR424:CS424"/>
    <mergeCell ref="CT424:CU424"/>
    <mergeCell ref="CV424:CW424"/>
    <mergeCell ref="CX424:CY424"/>
    <mergeCell ref="CZ424:DA424"/>
    <mergeCell ref="DB424:DC424"/>
    <mergeCell ref="DD424:DE424"/>
    <mergeCell ref="DF424:DG424"/>
    <mergeCell ref="DH424:DI424"/>
    <mergeCell ref="DJ424:DK424"/>
    <mergeCell ref="DL424:DM424"/>
    <mergeCell ref="DN424:DO424"/>
    <mergeCell ref="DP424:DQ424"/>
    <mergeCell ref="DR424:DS424"/>
    <mergeCell ref="DT424:DU424"/>
    <mergeCell ref="DV424:DW424"/>
    <mergeCell ref="DX424:DY424"/>
    <mergeCell ref="DZ424:EA424"/>
    <mergeCell ref="EB424:EC424"/>
    <mergeCell ref="ED424:EE424"/>
    <mergeCell ref="EF424:EG424"/>
    <mergeCell ref="EH424:EI424"/>
    <mergeCell ref="EJ424:EK424"/>
    <mergeCell ref="EL424:EM424"/>
    <mergeCell ref="EN424:EO424"/>
    <mergeCell ref="EP424:EQ424"/>
    <mergeCell ref="ER424:ES424"/>
    <mergeCell ref="ET424:EU424"/>
    <mergeCell ref="EV424:EW424"/>
    <mergeCell ref="EX424:EY424"/>
    <mergeCell ref="EZ424:FA424"/>
    <mergeCell ref="FB424:FC424"/>
    <mergeCell ref="FD424:FE424"/>
    <mergeCell ref="FF424:FG424"/>
    <mergeCell ref="FH424:FI424"/>
    <mergeCell ref="FJ424:FK424"/>
    <mergeCell ref="FL424:FM424"/>
    <mergeCell ref="FN424:FO424"/>
    <mergeCell ref="FP424:FQ424"/>
    <mergeCell ref="FR424:FS424"/>
    <mergeCell ref="FT424:FU424"/>
    <mergeCell ref="FV424:FW424"/>
    <mergeCell ref="FX424:FY424"/>
    <mergeCell ref="FZ424:GA424"/>
    <mergeCell ref="GB424:GC424"/>
    <mergeCell ref="GD424:GE424"/>
    <mergeCell ref="GF424:GG424"/>
    <mergeCell ref="GH424:GI424"/>
    <mergeCell ref="GJ424:GK424"/>
    <mergeCell ref="GL424:GM424"/>
    <mergeCell ref="GN424:GO424"/>
    <mergeCell ref="GP424:GQ424"/>
    <mergeCell ref="GR424:GS424"/>
    <mergeCell ref="GT424:GU424"/>
    <mergeCell ref="GV424:GW424"/>
    <mergeCell ref="GX424:GY424"/>
    <mergeCell ref="GZ424:HA424"/>
    <mergeCell ref="HB424:HC424"/>
    <mergeCell ref="HD424:HE424"/>
    <mergeCell ref="HF424:HG424"/>
    <mergeCell ref="HH424:HI424"/>
    <mergeCell ref="HJ424:HK424"/>
    <mergeCell ref="L425:M425"/>
    <mergeCell ref="N425:O425"/>
    <mergeCell ref="P425:Q425"/>
    <mergeCell ref="R425:S425"/>
    <mergeCell ref="T425:U425"/>
    <mergeCell ref="V425:W425"/>
    <mergeCell ref="X425:Y425"/>
    <mergeCell ref="Z425:AA425"/>
    <mergeCell ref="AB425:AC425"/>
    <mergeCell ref="AD425:AE425"/>
    <mergeCell ref="AF425:AG425"/>
    <mergeCell ref="AH425:AI425"/>
    <mergeCell ref="AJ425:AK425"/>
    <mergeCell ref="AL425:AM425"/>
    <mergeCell ref="AN425:AO425"/>
    <mergeCell ref="AP425:AQ425"/>
    <mergeCell ref="AR425:AS425"/>
    <mergeCell ref="AT425:AU425"/>
    <mergeCell ref="AV425:AW425"/>
    <mergeCell ref="AX425:AY425"/>
    <mergeCell ref="AZ425:BA425"/>
    <mergeCell ref="BB425:BC425"/>
    <mergeCell ref="BD425:BE425"/>
    <mergeCell ref="BF425:BG425"/>
    <mergeCell ref="BH425:BI425"/>
    <mergeCell ref="BJ425:BK425"/>
    <mergeCell ref="BL425:BM425"/>
    <mergeCell ref="BN425:BO425"/>
    <mergeCell ref="BP425:BQ425"/>
    <mergeCell ref="BR425:BS425"/>
    <mergeCell ref="BT425:BU425"/>
    <mergeCell ref="BV425:BW425"/>
    <mergeCell ref="BX425:BY425"/>
    <mergeCell ref="BZ425:CA425"/>
    <mergeCell ref="CB425:CC425"/>
    <mergeCell ref="CD425:CE425"/>
    <mergeCell ref="CF425:CG425"/>
    <mergeCell ref="CH425:CI425"/>
    <mergeCell ref="CJ425:CK425"/>
    <mergeCell ref="CL425:CM425"/>
    <mergeCell ref="CN425:CO425"/>
    <mergeCell ref="CP425:CQ425"/>
    <mergeCell ref="CR425:CS425"/>
    <mergeCell ref="CT425:CU425"/>
    <mergeCell ref="CV425:CW425"/>
    <mergeCell ref="CX425:CY425"/>
    <mergeCell ref="CZ425:DA425"/>
    <mergeCell ref="DB425:DC425"/>
    <mergeCell ref="DD425:DE425"/>
    <mergeCell ref="DF425:DG425"/>
    <mergeCell ref="DH425:DI425"/>
    <mergeCell ref="DJ425:DK425"/>
    <mergeCell ref="DL425:DM425"/>
    <mergeCell ref="DN425:DO425"/>
    <mergeCell ref="DP425:DQ425"/>
    <mergeCell ref="DR425:DS425"/>
    <mergeCell ref="DT425:DU425"/>
    <mergeCell ref="DV425:DW425"/>
    <mergeCell ref="DX425:DY425"/>
    <mergeCell ref="DZ425:EA425"/>
    <mergeCell ref="EB425:EC425"/>
    <mergeCell ref="ED425:EE425"/>
    <mergeCell ref="EF425:EG425"/>
    <mergeCell ref="EH425:EI425"/>
    <mergeCell ref="EJ425:EK425"/>
    <mergeCell ref="EL425:EM425"/>
    <mergeCell ref="EN425:EO425"/>
    <mergeCell ref="EP425:EQ425"/>
    <mergeCell ref="ER425:ES425"/>
    <mergeCell ref="ET425:EU425"/>
    <mergeCell ref="EV425:EW425"/>
    <mergeCell ref="EX425:EY425"/>
    <mergeCell ref="EZ425:FA425"/>
    <mergeCell ref="FB425:FC425"/>
    <mergeCell ref="FD425:FE425"/>
    <mergeCell ref="FF425:FG425"/>
    <mergeCell ref="FH425:FI425"/>
    <mergeCell ref="FJ425:FK425"/>
    <mergeCell ref="FL425:FM425"/>
    <mergeCell ref="FN425:FO425"/>
    <mergeCell ref="FP425:FQ425"/>
    <mergeCell ref="FR425:FS425"/>
    <mergeCell ref="FT425:FU425"/>
    <mergeCell ref="FV425:FW425"/>
    <mergeCell ref="FX425:FY425"/>
    <mergeCell ref="FZ425:GA425"/>
    <mergeCell ref="GB425:GC425"/>
    <mergeCell ref="GD425:GE425"/>
    <mergeCell ref="GF425:GG425"/>
    <mergeCell ref="GH425:GI425"/>
    <mergeCell ref="GJ425:GK425"/>
    <mergeCell ref="GL425:GM425"/>
    <mergeCell ref="GN425:GO425"/>
    <mergeCell ref="GP425:GQ425"/>
    <mergeCell ref="GR425:GS425"/>
    <mergeCell ref="GT425:GU425"/>
    <mergeCell ref="GV425:GW425"/>
    <mergeCell ref="GX425:GY425"/>
    <mergeCell ref="GZ425:HA425"/>
    <mergeCell ref="HB425:HC425"/>
    <mergeCell ref="HD425:HE425"/>
    <mergeCell ref="HF425:HG425"/>
    <mergeCell ref="HH425:HI425"/>
    <mergeCell ref="HJ425:HK425"/>
    <mergeCell ref="L426:M426"/>
    <mergeCell ref="N426:O426"/>
    <mergeCell ref="P426:Q426"/>
    <mergeCell ref="R426:S426"/>
    <mergeCell ref="T426:U426"/>
    <mergeCell ref="V426:W426"/>
    <mergeCell ref="X426:Y426"/>
    <mergeCell ref="Z426:AA426"/>
    <mergeCell ref="AB426:AC426"/>
    <mergeCell ref="AD426:AE426"/>
    <mergeCell ref="AF426:AG426"/>
    <mergeCell ref="AH426:AI426"/>
    <mergeCell ref="AJ426:AK426"/>
    <mergeCell ref="AL426:AM426"/>
    <mergeCell ref="AN426:AO426"/>
    <mergeCell ref="AP426:AQ426"/>
    <mergeCell ref="AR426:AS426"/>
    <mergeCell ref="CD426:CE426"/>
    <mergeCell ref="CF426:CG426"/>
    <mergeCell ref="CH426:CI426"/>
    <mergeCell ref="CJ426:CK426"/>
    <mergeCell ref="CL426:CM426"/>
    <mergeCell ref="CN426:CO426"/>
    <mergeCell ref="CP426:CQ426"/>
    <mergeCell ref="CR426:CS426"/>
    <mergeCell ref="A427:A434"/>
    <mergeCell ref="B427:B434"/>
    <mergeCell ref="C427:C434"/>
    <mergeCell ref="D427:D434"/>
    <mergeCell ref="E427:E434"/>
    <mergeCell ref="F427:F434"/>
    <mergeCell ref="G427:G434"/>
    <mergeCell ref="I427:I434"/>
    <mergeCell ref="J427:J434"/>
    <mergeCell ref="L427:M427"/>
    <mergeCell ref="N427:O427"/>
    <mergeCell ref="P427:Q427"/>
    <mergeCell ref="R427:S427"/>
    <mergeCell ref="T427:U427"/>
    <mergeCell ref="V427:W427"/>
    <mergeCell ref="X427:Y427"/>
    <mergeCell ref="Z427:AA427"/>
    <mergeCell ref="AB427:AC427"/>
    <mergeCell ref="AD427:AE427"/>
    <mergeCell ref="AF427:AG427"/>
    <mergeCell ref="AH427:AI427"/>
    <mergeCell ref="AJ427:AK427"/>
    <mergeCell ref="AL427:AM427"/>
    <mergeCell ref="AN427:AO427"/>
    <mergeCell ref="AP427:AQ427"/>
    <mergeCell ref="AR427:AS427"/>
    <mergeCell ref="AT427:AU427"/>
    <mergeCell ref="AV427:AW427"/>
    <mergeCell ref="AX427:AY427"/>
    <mergeCell ref="AZ427:BA427"/>
    <mergeCell ref="BB427:BC427"/>
    <mergeCell ref="BD427:BE427"/>
    <mergeCell ref="BF427:BG427"/>
    <mergeCell ref="BH427:BI427"/>
    <mergeCell ref="BJ427:BK427"/>
    <mergeCell ref="BL427:BM427"/>
    <mergeCell ref="BN427:BO427"/>
    <mergeCell ref="BP427:BQ427"/>
    <mergeCell ref="BR427:BS427"/>
    <mergeCell ref="BT427:BU427"/>
    <mergeCell ref="BV427:BW427"/>
    <mergeCell ref="BX427:BY427"/>
    <mergeCell ref="BZ427:CA427"/>
    <mergeCell ref="CB427:CC427"/>
    <mergeCell ref="CD427:CE427"/>
    <mergeCell ref="CF427:CG427"/>
    <mergeCell ref="CH427:CI427"/>
    <mergeCell ref="CJ427:CK427"/>
    <mergeCell ref="CL427:CM427"/>
    <mergeCell ref="CN427:CO427"/>
    <mergeCell ref="CP427:CQ427"/>
    <mergeCell ref="CR427:CS427"/>
    <mergeCell ref="CT427:CU427"/>
    <mergeCell ref="CV427:CW427"/>
    <mergeCell ref="CX427:CY427"/>
    <mergeCell ref="CZ427:DA427"/>
    <mergeCell ref="DB427:DC427"/>
    <mergeCell ref="DD427:DE427"/>
    <mergeCell ref="DF427:DG427"/>
    <mergeCell ref="DH427:DI427"/>
    <mergeCell ref="DJ427:DK427"/>
    <mergeCell ref="DL427:DM427"/>
    <mergeCell ref="DN427:DO427"/>
    <mergeCell ref="DP427:DQ427"/>
    <mergeCell ref="DR427:DS427"/>
    <mergeCell ref="DT427:DU427"/>
    <mergeCell ref="DV427:DW427"/>
    <mergeCell ref="DX427:DY427"/>
    <mergeCell ref="DZ427:EA427"/>
    <mergeCell ref="EB427:EC427"/>
    <mergeCell ref="ED427:EE427"/>
    <mergeCell ref="EF427:EG427"/>
    <mergeCell ref="EH427:EI427"/>
    <mergeCell ref="EJ427:EK427"/>
    <mergeCell ref="EL427:EM427"/>
    <mergeCell ref="EN427:EO427"/>
    <mergeCell ref="EP427:EQ427"/>
    <mergeCell ref="ER427:ES427"/>
    <mergeCell ref="ET427:EU427"/>
    <mergeCell ref="EV427:EW427"/>
    <mergeCell ref="EX427:EY427"/>
    <mergeCell ref="EZ427:FA427"/>
    <mergeCell ref="FB427:FC427"/>
    <mergeCell ref="FD427:FE427"/>
    <mergeCell ref="FF427:FG427"/>
    <mergeCell ref="FH427:FI427"/>
    <mergeCell ref="FJ427:FK427"/>
    <mergeCell ref="FL427:FM427"/>
    <mergeCell ref="FN427:FO427"/>
    <mergeCell ref="FP427:FQ427"/>
    <mergeCell ref="FR427:FS427"/>
    <mergeCell ref="FT427:FU427"/>
    <mergeCell ref="FV427:FW427"/>
    <mergeCell ref="FX427:FY427"/>
    <mergeCell ref="FZ427:GA427"/>
    <mergeCell ref="GB427:GC427"/>
    <mergeCell ref="GD427:GE427"/>
    <mergeCell ref="GF427:GG427"/>
    <mergeCell ref="GH427:GI427"/>
    <mergeCell ref="GJ427:GK427"/>
    <mergeCell ref="GL427:GM427"/>
    <mergeCell ref="GN427:GO427"/>
    <mergeCell ref="GP427:GQ427"/>
    <mergeCell ref="GR427:GS427"/>
    <mergeCell ref="GT427:GU427"/>
    <mergeCell ref="GV427:GW427"/>
    <mergeCell ref="GX427:GY427"/>
    <mergeCell ref="GZ427:HA427"/>
    <mergeCell ref="HB427:HC427"/>
    <mergeCell ref="HD427:HE427"/>
    <mergeCell ref="HF427:HG427"/>
    <mergeCell ref="HH427:HI427"/>
    <mergeCell ref="HJ427:HK427"/>
    <mergeCell ref="L428:M428"/>
    <mergeCell ref="N428:O428"/>
    <mergeCell ref="P428:Q428"/>
    <mergeCell ref="R428:S428"/>
    <mergeCell ref="T428:U428"/>
    <mergeCell ref="V428:W428"/>
    <mergeCell ref="X428:Y428"/>
    <mergeCell ref="Z428:AA428"/>
    <mergeCell ref="AB428:AC428"/>
    <mergeCell ref="AD428:AE428"/>
    <mergeCell ref="AF428:AG428"/>
    <mergeCell ref="AH428:AI428"/>
    <mergeCell ref="AJ428:AK428"/>
    <mergeCell ref="AL428:AM428"/>
    <mergeCell ref="AN428:AO428"/>
    <mergeCell ref="AP428:AQ428"/>
    <mergeCell ref="AR428:AS428"/>
    <mergeCell ref="AT428:AU428"/>
    <mergeCell ref="AV428:AW428"/>
    <mergeCell ref="AX428:AY428"/>
    <mergeCell ref="AZ428:BA428"/>
    <mergeCell ref="BB428:BC428"/>
    <mergeCell ref="BD428:BE428"/>
    <mergeCell ref="BF428:BG428"/>
    <mergeCell ref="BH428:BI428"/>
    <mergeCell ref="BJ428:BK428"/>
    <mergeCell ref="BL428:BM428"/>
    <mergeCell ref="BN428:BO428"/>
    <mergeCell ref="BP428:BQ428"/>
    <mergeCell ref="BR428:BS428"/>
    <mergeCell ref="BT428:BU428"/>
    <mergeCell ref="BV428:BW428"/>
    <mergeCell ref="BX428:BY428"/>
    <mergeCell ref="BZ428:CA428"/>
    <mergeCell ref="CB428:CC428"/>
    <mergeCell ref="CD428:CE428"/>
    <mergeCell ref="CF428:CG428"/>
    <mergeCell ref="CH428:CI428"/>
    <mergeCell ref="CJ428:CK428"/>
    <mergeCell ref="CL428:CM428"/>
    <mergeCell ref="CN428:CO428"/>
    <mergeCell ref="CP428:CQ428"/>
    <mergeCell ref="CR428:CS428"/>
    <mergeCell ref="CT428:CU428"/>
    <mergeCell ref="CV428:CW428"/>
    <mergeCell ref="CX428:CY428"/>
    <mergeCell ref="CZ428:DA428"/>
    <mergeCell ref="DB428:DC428"/>
    <mergeCell ref="DD428:DE428"/>
    <mergeCell ref="DF428:DG428"/>
    <mergeCell ref="DH428:DI428"/>
    <mergeCell ref="DJ428:DK428"/>
    <mergeCell ref="DL428:DM428"/>
    <mergeCell ref="DN428:DO428"/>
    <mergeCell ref="DP428:DQ428"/>
    <mergeCell ref="DR428:DS428"/>
    <mergeCell ref="DT428:DU428"/>
    <mergeCell ref="DV428:DW428"/>
    <mergeCell ref="DX428:DY428"/>
    <mergeCell ref="DZ428:EA428"/>
    <mergeCell ref="EB428:EC428"/>
    <mergeCell ref="ED428:EE428"/>
    <mergeCell ref="EF428:EG428"/>
    <mergeCell ref="EH428:EI428"/>
    <mergeCell ref="EJ428:EK428"/>
    <mergeCell ref="EL428:EM428"/>
    <mergeCell ref="EN428:EO428"/>
    <mergeCell ref="EP428:EQ428"/>
    <mergeCell ref="ER428:ES428"/>
    <mergeCell ref="ET428:EU428"/>
    <mergeCell ref="EV428:EW428"/>
    <mergeCell ref="EX428:EY428"/>
    <mergeCell ref="EZ428:FA428"/>
    <mergeCell ref="FB428:FC428"/>
    <mergeCell ref="FD428:FE428"/>
    <mergeCell ref="FF428:FG428"/>
    <mergeCell ref="FH428:FI428"/>
    <mergeCell ref="FJ428:FK428"/>
    <mergeCell ref="FL428:FM428"/>
    <mergeCell ref="FN428:FO428"/>
    <mergeCell ref="FP428:FQ428"/>
    <mergeCell ref="FR428:FS428"/>
    <mergeCell ref="FT428:FU428"/>
    <mergeCell ref="FV428:FW428"/>
    <mergeCell ref="FX428:FY428"/>
    <mergeCell ref="FZ428:GA428"/>
    <mergeCell ref="GB428:GC428"/>
    <mergeCell ref="GD428:GE428"/>
    <mergeCell ref="GF428:GG428"/>
    <mergeCell ref="GH428:GI428"/>
    <mergeCell ref="GJ428:GK428"/>
    <mergeCell ref="GL428:GM428"/>
    <mergeCell ref="GN428:GO428"/>
    <mergeCell ref="GP428:GQ428"/>
    <mergeCell ref="GR428:GS428"/>
    <mergeCell ref="GT428:GU428"/>
    <mergeCell ref="GV428:GW428"/>
    <mergeCell ref="GX428:GY428"/>
    <mergeCell ref="GZ428:HA428"/>
    <mergeCell ref="HB428:HC428"/>
    <mergeCell ref="HD428:HE428"/>
    <mergeCell ref="HF428:HG428"/>
    <mergeCell ref="HH428:HI428"/>
    <mergeCell ref="HJ428:HK428"/>
    <mergeCell ref="L429:M429"/>
    <mergeCell ref="N429:O429"/>
    <mergeCell ref="P429:Q429"/>
    <mergeCell ref="R429:S429"/>
    <mergeCell ref="T429:U429"/>
    <mergeCell ref="V429:W429"/>
    <mergeCell ref="X429:Y429"/>
    <mergeCell ref="Z429:AA429"/>
    <mergeCell ref="AB429:AC429"/>
    <mergeCell ref="AD429:AE429"/>
    <mergeCell ref="AF429:AG429"/>
    <mergeCell ref="AH429:AI429"/>
    <mergeCell ref="AJ429:AK429"/>
    <mergeCell ref="AL429:AM429"/>
    <mergeCell ref="AN429:AO429"/>
    <mergeCell ref="AP429:AQ429"/>
    <mergeCell ref="AR429:AS429"/>
    <mergeCell ref="AT429:AU429"/>
    <mergeCell ref="AV429:AW429"/>
    <mergeCell ref="AX429:AY429"/>
    <mergeCell ref="AZ429:BA429"/>
    <mergeCell ref="BB429:BC429"/>
    <mergeCell ref="BD429:BE429"/>
    <mergeCell ref="BF429:BG429"/>
    <mergeCell ref="BH429:BI429"/>
    <mergeCell ref="BJ429:BK429"/>
    <mergeCell ref="BL429:BM429"/>
    <mergeCell ref="BN429:BO429"/>
    <mergeCell ref="BP429:BQ429"/>
    <mergeCell ref="BR429:BS429"/>
    <mergeCell ref="BT429:BU429"/>
    <mergeCell ref="BV429:BW429"/>
    <mergeCell ref="BX429:BY429"/>
    <mergeCell ref="BZ429:CA429"/>
    <mergeCell ref="CB429:CC429"/>
    <mergeCell ref="CD429:CE429"/>
    <mergeCell ref="CF429:CG429"/>
    <mergeCell ref="CH429:CI429"/>
    <mergeCell ref="CJ429:CK429"/>
    <mergeCell ref="CL429:CM429"/>
    <mergeCell ref="CN429:CO429"/>
    <mergeCell ref="CP429:CQ429"/>
    <mergeCell ref="CR429:CS429"/>
    <mergeCell ref="CT429:CU429"/>
    <mergeCell ref="CV429:CW429"/>
    <mergeCell ref="CX429:CY429"/>
    <mergeCell ref="CZ429:DA429"/>
    <mergeCell ref="DB429:DC429"/>
    <mergeCell ref="DD429:DE429"/>
    <mergeCell ref="DF429:DG429"/>
    <mergeCell ref="DH429:DI429"/>
    <mergeCell ref="DJ429:DK429"/>
    <mergeCell ref="DL429:DM429"/>
    <mergeCell ref="DN429:DO429"/>
    <mergeCell ref="DP429:DQ429"/>
    <mergeCell ref="DR429:DS429"/>
    <mergeCell ref="DT429:DU429"/>
    <mergeCell ref="DV429:DW429"/>
    <mergeCell ref="DX429:DY429"/>
    <mergeCell ref="DZ429:EA429"/>
    <mergeCell ref="EB429:EC429"/>
    <mergeCell ref="ED429:EE429"/>
    <mergeCell ref="EF429:EG429"/>
    <mergeCell ref="EH429:EI429"/>
    <mergeCell ref="EJ429:EK429"/>
    <mergeCell ref="EL429:EM429"/>
    <mergeCell ref="EN429:EO429"/>
    <mergeCell ref="EP429:EQ429"/>
    <mergeCell ref="ER429:ES429"/>
    <mergeCell ref="ET429:EU429"/>
    <mergeCell ref="EV429:EW429"/>
    <mergeCell ref="EX429:EY429"/>
    <mergeCell ref="EZ429:FA429"/>
    <mergeCell ref="FB429:FC429"/>
    <mergeCell ref="FD429:FE429"/>
    <mergeCell ref="FF429:FG429"/>
    <mergeCell ref="FH429:FI429"/>
    <mergeCell ref="FJ429:FK429"/>
    <mergeCell ref="FL429:FM429"/>
    <mergeCell ref="FN429:FO429"/>
    <mergeCell ref="FP429:FQ429"/>
    <mergeCell ref="FR429:FS429"/>
    <mergeCell ref="FT429:FU429"/>
    <mergeCell ref="FV429:FW429"/>
    <mergeCell ref="FX429:FY429"/>
    <mergeCell ref="FZ429:GA429"/>
    <mergeCell ref="GB429:GC429"/>
    <mergeCell ref="GD429:GE429"/>
    <mergeCell ref="GF429:GG429"/>
    <mergeCell ref="GH429:GI429"/>
    <mergeCell ref="GJ429:GK429"/>
    <mergeCell ref="GL429:GM429"/>
    <mergeCell ref="GN429:GO429"/>
    <mergeCell ref="GP429:GQ429"/>
    <mergeCell ref="GR429:GS429"/>
    <mergeCell ref="GT429:GU429"/>
    <mergeCell ref="GV429:GW429"/>
    <mergeCell ref="GX429:GY429"/>
    <mergeCell ref="GZ429:HA429"/>
    <mergeCell ref="HB429:HC429"/>
    <mergeCell ref="HD429:HE429"/>
    <mergeCell ref="HF429:HG429"/>
    <mergeCell ref="HH429:HI429"/>
    <mergeCell ref="HJ429:HK429"/>
    <mergeCell ref="L430:M430"/>
    <mergeCell ref="N430:O430"/>
    <mergeCell ref="P430:Q430"/>
    <mergeCell ref="R430:S430"/>
    <mergeCell ref="T430:U430"/>
    <mergeCell ref="V430:W430"/>
    <mergeCell ref="X430:Y430"/>
    <mergeCell ref="Z430:AA430"/>
    <mergeCell ref="AB430:AC430"/>
    <mergeCell ref="AD430:AE430"/>
    <mergeCell ref="AF430:AG430"/>
    <mergeCell ref="AH430:AI430"/>
    <mergeCell ref="AJ430:AK430"/>
    <mergeCell ref="AL430:AM430"/>
    <mergeCell ref="AN430:AO430"/>
    <mergeCell ref="AP430:AQ430"/>
    <mergeCell ref="AR430:AS430"/>
    <mergeCell ref="AT430:AU430"/>
    <mergeCell ref="AV430:AW430"/>
    <mergeCell ref="AX430:AY430"/>
    <mergeCell ref="AZ430:BA430"/>
    <mergeCell ref="BB430:BC430"/>
    <mergeCell ref="BD430:BE430"/>
    <mergeCell ref="BF430:BG430"/>
    <mergeCell ref="BH430:BI430"/>
    <mergeCell ref="BJ430:BK430"/>
    <mergeCell ref="BL430:BM430"/>
    <mergeCell ref="BN430:BO430"/>
    <mergeCell ref="BP430:BQ430"/>
    <mergeCell ref="BR430:BS430"/>
    <mergeCell ref="BT430:BU430"/>
    <mergeCell ref="BV430:BW430"/>
    <mergeCell ref="BX430:BY430"/>
    <mergeCell ref="BZ430:CA430"/>
    <mergeCell ref="CB430:CC430"/>
    <mergeCell ref="CD430:CE430"/>
    <mergeCell ref="CF430:CG430"/>
    <mergeCell ref="CH430:CI430"/>
    <mergeCell ref="CJ430:CK430"/>
    <mergeCell ref="CL430:CM430"/>
    <mergeCell ref="CN430:CO430"/>
    <mergeCell ref="CP430:CQ430"/>
    <mergeCell ref="CR430:CS430"/>
    <mergeCell ref="CT430:CU430"/>
    <mergeCell ref="CV430:CW430"/>
    <mergeCell ref="CX430:CY430"/>
    <mergeCell ref="CZ430:DA430"/>
    <mergeCell ref="DB430:DC430"/>
    <mergeCell ref="DD430:DE430"/>
    <mergeCell ref="DF430:DG430"/>
    <mergeCell ref="DH430:DI430"/>
    <mergeCell ref="DJ430:DK430"/>
    <mergeCell ref="DL430:DM430"/>
    <mergeCell ref="DN430:DO430"/>
    <mergeCell ref="DP430:DQ430"/>
    <mergeCell ref="DR430:DS430"/>
    <mergeCell ref="DT430:DU430"/>
    <mergeCell ref="DV430:DW430"/>
    <mergeCell ref="DX430:DY430"/>
    <mergeCell ref="DZ430:EA430"/>
    <mergeCell ref="EB430:EC430"/>
    <mergeCell ref="ED430:EE430"/>
    <mergeCell ref="EF430:EG430"/>
    <mergeCell ref="EH430:EI430"/>
    <mergeCell ref="EJ430:EK430"/>
    <mergeCell ref="EL430:EM430"/>
    <mergeCell ref="EN430:EO430"/>
    <mergeCell ref="EP430:EQ430"/>
    <mergeCell ref="ER430:ES430"/>
    <mergeCell ref="ET430:EU430"/>
    <mergeCell ref="EV430:EW430"/>
    <mergeCell ref="EX430:EY430"/>
    <mergeCell ref="EZ430:FA430"/>
    <mergeCell ref="FB430:FC430"/>
    <mergeCell ref="FD430:FE430"/>
    <mergeCell ref="FF430:FG430"/>
    <mergeCell ref="FH430:FI430"/>
    <mergeCell ref="FJ430:FK430"/>
    <mergeCell ref="FL430:FM430"/>
    <mergeCell ref="FN430:FO430"/>
    <mergeCell ref="FP430:FQ430"/>
    <mergeCell ref="FR430:FS430"/>
    <mergeCell ref="FT430:FU430"/>
    <mergeCell ref="FV430:FW430"/>
    <mergeCell ref="FX430:FY430"/>
    <mergeCell ref="FZ430:GA430"/>
    <mergeCell ref="GB430:GC430"/>
    <mergeCell ref="GD430:GE430"/>
    <mergeCell ref="GF430:GG430"/>
    <mergeCell ref="GH430:GI430"/>
    <mergeCell ref="GJ430:GK430"/>
    <mergeCell ref="GL430:GM430"/>
    <mergeCell ref="GN430:GO430"/>
    <mergeCell ref="GP430:GQ430"/>
    <mergeCell ref="GR430:GS430"/>
    <mergeCell ref="GT430:GU430"/>
    <mergeCell ref="GV430:GW430"/>
    <mergeCell ref="GX430:GY430"/>
    <mergeCell ref="GZ430:HA430"/>
    <mergeCell ref="HB430:HC430"/>
    <mergeCell ref="HD430:HE430"/>
    <mergeCell ref="HF430:HG430"/>
    <mergeCell ref="HH430:HI430"/>
    <mergeCell ref="HJ430:HK430"/>
    <mergeCell ref="L431:M431"/>
    <mergeCell ref="N431:O431"/>
    <mergeCell ref="P431:Q431"/>
    <mergeCell ref="R431:S431"/>
    <mergeCell ref="T431:U431"/>
    <mergeCell ref="V431:W431"/>
    <mergeCell ref="X431:Y431"/>
    <mergeCell ref="Z431:AA431"/>
    <mergeCell ref="AB431:AC431"/>
    <mergeCell ref="AD431:AE431"/>
    <mergeCell ref="AF431:AG431"/>
    <mergeCell ref="AH431:AI431"/>
    <mergeCell ref="AJ431:AK431"/>
    <mergeCell ref="AL431:AM431"/>
    <mergeCell ref="AN431:AO431"/>
    <mergeCell ref="AP431:AQ431"/>
    <mergeCell ref="AR431:AS431"/>
    <mergeCell ref="AT431:AU431"/>
    <mergeCell ref="AV431:AW431"/>
    <mergeCell ref="AX431:AY431"/>
    <mergeCell ref="AZ431:BA431"/>
    <mergeCell ref="BB431:BC431"/>
    <mergeCell ref="BD431:BE431"/>
    <mergeCell ref="BF431:BG431"/>
    <mergeCell ref="BH431:BI431"/>
    <mergeCell ref="BJ431:BK431"/>
    <mergeCell ref="BL431:BM431"/>
    <mergeCell ref="BN431:BO431"/>
    <mergeCell ref="BP431:BQ431"/>
    <mergeCell ref="BR431:BS431"/>
    <mergeCell ref="BT431:BU431"/>
    <mergeCell ref="BV431:BW431"/>
    <mergeCell ref="BX431:BY431"/>
    <mergeCell ref="BZ431:CA431"/>
    <mergeCell ref="CB431:CC431"/>
    <mergeCell ref="CD431:CE431"/>
    <mergeCell ref="CF431:CG431"/>
    <mergeCell ref="CH431:CI431"/>
    <mergeCell ref="CJ431:CK431"/>
    <mergeCell ref="CL431:CM431"/>
    <mergeCell ref="CN431:CO431"/>
    <mergeCell ref="CP431:CQ431"/>
    <mergeCell ref="CR431:CS431"/>
    <mergeCell ref="CT431:CU431"/>
    <mergeCell ref="CV431:CW431"/>
    <mergeCell ref="CX431:CY431"/>
    <mergeCell ref="CZ431:DA431"/>
    <mergeCell ref="DB431:DC431"/>
    <mergeCell ref="DD431:DE431"/>
    <mergeCell ref="DF431:DG431"/>
    <mergeCell ref="DH431:DI431"/>
    <mergeCell ref="DJ431:DK431"/>
    <mergeCell ref="DL431:DM431"/>
    <mergeCell ref="DN431:DO431"/>
    <mergeCell ref="DP431:DQ431"/>
    <mergeCell ref="DR431:DS431"/>
    <mergeCell ref="DT431:DU431"/>
    <mergeCell ref="DV431:DW431"/>
    <mergeCell ref="DX431:DY431"/>
    <mergeCell ref="DZ431:EA431"/>
    <mergeCell ref="EB431:EC431"/>
    <mergeCell ref="ED431:EE431"/>
    <mergeCell ref="EF431:EG431"/>
    <mergeCell ref="EH431:EI431"/>
    <mergeCell ref="EJ431:EK431"/>
    <mergeCell ref="EL431:EM431"/>
    <mergeCell ref="EN431:EO431"/>
    <mergeCell ref="EP431:EQ431"/>
    <mergeCell ref="ER431:ES431"/>
    <mergeCell ref="ET431:EU431"/>
    <mergeCell ref="EV431:EW431"/>
    <mergeCell ref="EX431:EY431"/>
    <mergeCell ref="EZ431:FA431"/>
    <mergeCell ref="FB431:FC431"/>
    <mergeCell ref="FD431:FE431"/>
    <mergeCell ref="FF431:FG431"/>
    <mergeCell ref="FH431:FI431"/>
    <mergeCell ref="FJ431:FK431"/>
    <mergeCell ref="FL431:FM431"/>
    <mergeCell ref="FN431:FO431"/>
    <mergeCell ref="FP431:FQ431"/>
    <mergeCell ref="FR431:FS431"/>
    <mergeCell ref="FT431:FU431"/>
    <mergeCell ref="FV431:FW431"/>
    <mergeCell ref="FX431:FY431"/>
    <mergeCell ref="FZ431:GA431"/>
    <mergeCell ref="GB431:GC431"/>
    <mergeCell ref="GD431:GE431"/>
    <mergeCell ref="GF431:GG431"/>
    <mergeCell ref="GH431:GI431"/>
    <mergeCell ref="GJ431:GK431"/>
    <mergeCell ref="GL431:GM431"/>
    <mergeCell ref="GN431:GO431"/>
    <mergeCell ref="GP431:GQ431"/>
    <mergeCell ref="GR431:GS431"/>
    <mergeCell ref="GT431:GU431"/>
    <mergeCell ref="GV431:GW431"/>
    <mergeCell ref="GX431:GY431"/>
    <mergeCell ref="GZ431:HA431"/>
    <mergeCell ref="HB431:HC431"/>
    <mergeCell ref="HD431:HE431"/>
    <mergeCell ref="HF431:HG431"/>
    <mergeCell ref="HH431:HI431"/>
    <mergeCell ref="HJ431:HK431"/>
    <mergeCell ref="L432:M432"/>
    <mergeCell ref="N432:O432"/>
    <mergeCell ref="P432:Q432"/>
    <mergeCell ref="R432:S432"/>
    <mergeCell ref="T432:U432"/>
    <mergeCell ref="V432:W432"/>
    <mergeCell ref="X432:Y432"/>
    <mergeCell ref="Z432:AA432"/>
    <mergeCell ref="AB432:AC432"/>
    <mergeCell ref="AD432:AE432"/>
    <mergeCell ref="AF432:AG432"/>
    <mergeCell ref="AH432:AI432"/>
    <mergeCell ref="AJ432:AK432"/>
    <mergeCell ref="AL432:AM432"/>
    <mergeCell ref="AN432:AO432"/>
    <mergeCell ref="AP432:AQ432"/>
    <mergeCell ref="AR432:AS432"/>
    <mergeCell ref="AT432:AU432"/>
    <mergeCell ref="AV432:AW432"/>
    <mergeCell ref="AX432:AY432"/>
    <mergeCell ref="AZ432:BA432"/>
    <mergeCell ref="BB432:BC432"/>
    <mergeCell ref="BD432:BE432"/>
    <mergeCell ref="BF432:BG432"/>
    <mergeCell ref="BH432:BI432"/>
    <mergeCell ref="BJ432:BK432"/>
    <mergeCell ref="BL432:BM432"/>
    <mergeCell ref="BN432:BO432"/>
    <mergeCell ref="BP432:BQ432"/>
    <mergeCell ref="BR432:BS432"/>
    <mergeCell ref="BT432:BU432"/>
    <mergeCell ref="BV432:BW432"/>
    <mergeCell ref="BX432:BY432"/>
    <mergeCell ref="BZ432:CA432"/>
    <mergeCell ref="CB432:CC432"/>
    <mergeCell ref="CD432:CE432"/>
    <mergeCell ref="CF432:CG432"/>
    <mergeCell ref="CH432:CI432"/>
    <mergeCell ref="CJ432:CK432"/>
    <mergeCell ref="CL432:CM432"/>
    <mergeCell ref="CN432:CO432"/>
    <mergeCell ref="CP432:CQ432"/>
    <mergeCell ref="CR432:CS432"/>
    <mergeCell ref="CT432:CU432"/>
    <mergeCell ref="CV432:CW432"/>
    <mergeCell ref="CX432:CY432"/>
    <mergeCell ref="CZ432:DA432"/>
    <mergeCell ref="DB432:DC432"/>
    <mergeCell ref="DD432:DE432"/>
    <mergeCell ref="DF432:DG432"/>
    <mergeCell ref="DH432:DI432"/>
    <mergeCell ref="DJ432:DK432"/>
    <mergeCell ref="DL432:DM432"/>
    <mergeCell ref="DN432:DO432"/>
    <mergeCell ref="DP432:DQ432"/>
    <mergeCell ref="DR432:DS432"/>
    <mergeCell ref="DT432:DU432"/>
    <mergeCell ref="DV432:DW432"/>
    <mergeCell ref="DX432:DY432"/>
    <mergeCell ref="DZ432:EA432"/>
    <mergeCell ref="EB432:EC432"/>
    <mergeCell ref="ED432:EE432"/>
    <mergeCell ref="EF432:EG432"/>
    <mergeCell ref="EH432:EI432"/>
    <mergeCell ref="EJ432:EK432"/>
    <mergeCell ref="EL432:EM432"/>
    <mergeCell ref="EN432:EO432"/>
    <mergeCell ref="EP432:EQ432"/>
    <mergeCell ref="ER432:ES432"/>
    <mergeCell ref="ET432:EU432"/>
    <mergeCell ref="EV432:EW432"/>
    <mergeCell ref="EX432:EY432"/>
    <mergeCell ref="EZ432:FA432"/>
    <mergeCell ref="FB432:FC432"/>
    <mergeCell ref="FD432:FE432"/>
    <mergeCell ref="FF432:FG432"/>
    <mergeCell ref="FH432:FI432"/>
    <mergeCell ref="FJ432:FK432"/>
    <mergeCell ref="FL432:FM432"/>
    <mergeCell ref="FN432:FO432"/>
    <mergeCell ref="FP432:FQ432"/>
    <mergeCell ref="FR432:FS432"/>
    <mergeCell ref="FT432:FU432"/>
    <mergeCell ref="FV432:FW432"/>
    <mergeCell ref="FX432:FY432"/>
    <mergeCell ref="FZ432:GA432"/>
    <mergeCell ref="GB432:GC432"/>
    <mergeCell ref="GD432:GE432"/>
    <mergeCell ref="GF432:GG432"/>
    <mergeCell ref="GH432:GI432"/>
    <mergeCell ref="GJ432:GK432"/>
    <mergeCell ref="GL432:GM432"/>
    <mergeCell ref="GN432:GO432"/>
    <mergeCell ref="GP432:GQ432"/>
    <mergeCell ref="GR432:GS432"/>
    <mergeCell ref="GT432:GU432"/>
    <mergeCell ref="GV432:GW432"/>
    <mergeCell ref="GX432:GY432"/>
    <mergeCell ref="GZ432:HA432"/>
    <mergeCell ref="HB432:HC432"/>
    <mergeCell ref="HD432:HE432"/>
    <mergeCell ref="HF432:HG432"/>
    <mergeCell ref="HH432:HI432"/>
    <mergeCell ref="HJ432:HK432"/>
    <mergeCell ref="L433:M433"/>
    <mergeCell ref="N433:O433"/>
    <mergeCell ref="P433:Q433"/>
    <mergeCell ref="R433:S433"/>
    <mergeCell ref="T433:U433"/>
    <mergeCell ref="V433:W433"/>
    <mergeCell ref="X433:Y433"/>
    <mergeCell ref="Z433:AA433"/>
    <mergeCell ref="AB433:AC433"/>
    <mergeCell ref="AD433:AE433"/>
    <mergeCell ref="AF433:AG433"/>
    <mergeCell ref="AH433:AI433"/>
    <mergeCell ref="AJ433:AK433"/>
    <mergeCell ref="AL433:AM433"/>
    <mergeCell ref="AN433:AO433"/>
    <mergeCell ref="AP433:AQ433"/>
    <mergeCell ref="AR433:AS433"/>
    <mergeCell ref="AT433:AU433"/>
    <mergeCell ref="AV433:AW433"/>
    <mergeCell ref="AX433:AY433"/>
    <mergeCell ref="AZ433:BA433"/>
    <mergeCell ref="BB433:BC433"/>
    <mergeCell ref="BD433:BE433"/>
    <mergeCell ref="BF433:BG433"/>
    <mergeCell ref="BH433:BI433"/>
    <mergeCell ref="BJ433:BK433"/>
    <mergeCell ref="BL433:BM433"/>
    <mergeCell ref="BN433:BO433"/>
    <mergeCell ref="BP433:BQ433"/>
    <mergeCell ref="BR433:BS433"/>
    <mergeCell ref="BT433:BU433"/>
    <mergeCell ref="BV433:BW433"/>
    <mergeCell ref="BX433:BY433"/>
    <mergeCell ref="BZ433:CA433"/>
    <mergeCell ref="CB433:CC433"/>
    <mergeCell ref="CD433:CE433"/>
    <mergeCell ref="CF433:CG433"/>
    <mergeCell ref="CH433:CI433"/>
    <mergeCell ref="CJ433:CK433"/>
    <mergeCell ref="CL433:CM433"/>
    <mergeCell ref="CN433:CO433"/>
    <mergeCell ref="CP433:CQ433"/>
    <mergeCell ref="CR433:CS433"/>
    <mergeCell ref="CT433:CU433"/>
    <mergeCell ref="CV433:CW433"/>
    <mergeCell ref="CX433:CY433"/>
    <mergeCell ref="CZ433:DA433"/>
    <mergeCell ref="DB433:DC433"/>
    <mergeCell ref="DD433:DE433"/>
    <mergeCell ref="DF433:DG433"/>
    <mergeCell ref="DH433:DI433"/>
    <mergeCell ref="DJ433:DK433"/>
    <mergeCell ref="DL433:DM433"/>
    <mergeCell ref="DN433:DO433"/>
    <mergeCell ref="DP433:DQ433"/>
    <mergeCell ref="DR433:DS433"/>
    <mergeCell ref="DT433:DU433"/>
    <mergeCell ref="DV433:DW433"/>
    <mergeCell ref="DX433:DY433"/>
    <mergeCell ref="DZ433:EA433"/>
    <mergeCell ref="EB433:EC433"/>
    <mergeCell ref="ED433:EE433"/>
    <mergeCell ref="EF433:EG433"/>
    <mergeCell ref="EH433:EI433"/>
    <mergeCell ref="EJ433:EK433"/>
    <mergeCell ref="EL433:EM433"/>
    <mergeCell ref="EN433:EO433"/>
    <mergeCell ref="EP433:EQ433"/>
    <mergeCell ref="ER433:ES433"/>
    <mergeCell ref="ET433:EU433"/>
    <mergeCell ref="EV433:EW433"/>
    <mergeCell ref="EX433:EY433"/>
    <mergeCell ref="EZ433:FA433"/>
    <mergeCell ref="FB433:FC433"/>
    <mergeCell ref="FD433:FE433"/>
    <mergeCell ref="FF433:FG433"/>
    <mergeCell ref="FH433:FI433"/>
    <mergeCell ref="FJ433:FK433"/>
    <mergeCell ref="FL433:FM433"/>
    <mergeCell ref="FN433:FO433"/>
    <mergeCell ref="FP433:FQ433"/>
    <mergeCell ref="FR433:FS433"/>
    <mergeCell ref="FT433:FU433"/>
    <mergeCell ref="FV433:FW433"/>
    <mergeCell ref="FX433:FY433"/>
    <mergeCell ref="FZ433:GA433"/>
    <mergeCell ref="GB433:GC433"/>
    <mergeCell ref="GD433:GE433"/>
    <mergeCell ref="GF433:GG433"/>
    <mergeCell ref="GH433:GI433"/>
    <mergeCell ref="GJ433:GK433"/>
    <mergeCell ref="GL433:GM433"/>
    <mergeCell ref="GN433:GO433"/>
    <mergeCell ref="GP433:GQ433"/>
    <mergeCell ref="GR433:GS433"/>
    <mergeCell ref="GT433:GU433"/>
    <mergeCell ref="GV433:GW433"/>
    <mergeCell ref="GX433:GY433"/>
    <mergeCell ref="GZ433:HA433"/>
    <mergeCell ref="HB433:HC433"/>
    <mergeCell ref="HD433:HE433"/>
    <mergeCell ref="HF433:HG433"/>
    <mergeCell ref="HH433:HI433"/>
    <mergeCell ref="HJ433:HK433"/>
    <mergeCell ref="L434:M434"/>
    <mergeCell ref="N434:O434"/>
    <mergeCell ref="P434:Q434"/>
    <mergeCell ref="R434:S434"/>
    <mergeCell ref="T434:U434"/>
    <mergeCell ref="V434:W434"/>
    <mergeCell ref="X434:Y434"/>
    <mergeCell ref="Z434:AA434"/>
    <mergeCell ref="AB434:AC434"/>
    <mergeCell ref="AD434:AE434"/>
    <mergeCell ref="AF434:AG434"/>
    <mergeCell ref="AH434:AI434"/>
    <mergeCell ref="AJ434:AK434"/>
    <mergeCell ref="AL434:AM434"/>
    <mergeCell ref="AN434:AO434"/>
    <mergeCell ref="AP434:AQ434"/>
    <mergeCell ref="AR434:AS434"/>
    <mergeCell ref="AT434:AU434"/>
    <mergeCell ref="AV434:AW434"/>
    <mergeCell ref="AX434:AY434"/>
    <mergeCell ref="AZ434:BA434"/>
    <mergeCell ref="BB434:BC434"/>
    <mergeCell ref="BD434:BE434"/>
    <mergeCell ref="BF434:BG434"/>
    <mergeCell ref="BH434:BI434"/>
    <mergeCell ref="BJ434:BK434"/>
    <mergeCell ref="BL434:BM434"/>
    <mergeCell ref="BN434:BO434"/>
    <mergeCell ref="BP434:BQ434"/>
    <mergeCell ref="BR434:BS434"/>
    <mergeCell ref="BT434:BU434"/>
    <mergeCell ref="BV434:BW434"/>
    <mergeCell ref="BX434:BY434"/>
    <mergeCell ref="BZ434:CA434"/>
    <mergeCell ref="CB434:CC434"/>
    <mergeCell ref="CD434:CE434"/>
    <mergeCell ref="CF434:CG434"/>
    <mergeCell ref="CH434:CI434"/>
    <mergeCell ref="CJ434:CK434"/>
    <mergeCell ref="CL434:CM434"/>
    <mergeCell ref="CN434:CO434"/>
    <mergeCell ref="CP434:CQ434"/>
    <mergeCell ref="CR434:CS434"/>
    <mergeCell ref="CT434:CU434"/>
    <mergeCell ref="CV434:CW434"/>
    <mergeCell ref="CX434:CY434"/>
    <mergeCell ref="CZ434:DA434"/>
    <mergeCell ref="DB434:DC434"/>
    <mergeCell ref="DD434:DE434"/>
    <mergeCell ref="DF434:DG434"/>
    <mergeCell ref="DH434:DI434"/>
    <mergeCell ref="DJ434:DK434"/>
    <mergeCell ref="DL434:DM434"/>
    <mergeCell ref="DN434:DO434"/>
    <mergeCell ref="DP434:DQ434"/>
    <mergeCell ref="DR434:DS434"/>
    <mergeCell ref="DT434:DU434"/>
    <mergeCell ref="DV434:DW434"/>
    <mergeCell ref="DX434:DY434"/>
    <mergeCell ref="DZ434:EA434"/>
    <mergeCell ref="EB434:EC434"/>
    <mergeCell ref="ED434:EE434"/>
    <mergeCell ref="EF434:EG434"/>
    <mergeCell ref="EH434:EI434"/>
    <mergeCell ref="EJ434:EK434"/>
    <mergeCell ref="EL434:EM434"/>
    <mergeCell ref="EN434:EO434"/>
    <mergeCell ref="EP434:EQ434"/>
    <mergeCell ref="ER434:ES434"/>
    <mergeCell ref="ET434:EU434"/>
    <mergeCell ref="EV434:EW434"/>
    <mergeCell ref="EX434:EY434"/>
    <mergeCell ref="EZ434:FA434"/>
    <mergeCell ref="FB434:FC434"/>
    <mergeCell ref="FD434:FE434"/>
    <mergeCell ref="FF434:FG434"/>
    <mergeCell ref="FH434:FI434"/>
    <mergeCell ref="FJ434:FK434"/>
    <mergeCell ref="FL434:FM434"/>
    <mergeCell ref="FN434:FO434"/>
    <mergeCell ref="FP434:FQ434"/>
    <mergeCell ref="FR434:FS434"/>
    <mergeCell ref="FT434:FU434"/>
    <mergeCell ref="FV434:FW434"/>
    <mergeCell ref="FX434:FY434"/>
    <mergeCell ref="FZ434:GA434"/>
    <mergeCell ref="GB434:GC434"/>
    <mergeCell ref="GD434:GE434"/>
    <mergeCell ref="GF434:GG434"/>
    <mergeCell ref="GH434:GI434"/>
    <mergeCell ref="GJ434:GK434"/>
    <mergeCell ref="GL434:GM434"/>
    <mergeCell ref="GN434:GO434"/>
    <mergeCell ref="GP434:GQ434"/>
    <mergeCell ref="GR434:GS434"/>
    <mergeCell ref="GT434:GU434"/>
    <mergeCell ref="GV434:GW434"/>
    <mergeCell ref="GX434:GY434"/>
    <mergeCell ref="GZ434:HA434"/>
    <mergeCell ref="HB434:HC434"/>
    <mergeCell ref="HD434:HE434"/>
    <mergeCell ref="HF434:HG434"/>
    <mergeCell ref="HH434:HI434"/>
    <mergeCell ref="HJ434:HK434"/>
    <mergeCell ref="L435:M435"/>
    <mergeCell ref="N435:O435"/>
    <mergeCell ref="P435:Q435"/>
    <mergeCell ref="R435:S435"/>
    <mergeCell ref="T435:U435"/>
    <mergeCell ref="V435:W435"/>
    <mergeCell ref="X435:Y435"/>
    <mergeCell ref="Z435:AA435"/>
    <mergeCell ref="AB435:AC435"/>
    <mergeCell ref="AD435:AE435"/>
    <mergeCell ref="AF435:AG435"/>
    <mergeCell ref="AH435:AI435"/>
    <mergeCell ref="AJ435:AK435"/>
    <mergeCell ref="AL435:AM435"/>
    <mergeCell ref="AN435:AO435"/>
    <mergeCell ref="AP435:AQ435"/>
    <mergeCell ref="AR435:AS435"/>
    <mergeCell ref="CD435:CE435"/>
    <mergeCell ref="CF435:CG435"/>
    <mergeCell ref="CH435:CI435"/>
    <mergeCell ref="CJ435:CK435"/>
    <mergeCell ref="CL435:CM435"/>
    <mergeCell ref="CN435:CO435"/>
    <mergeCell ref="CP435:CQ435"/>
    <mergeCell ref="CR435:CS435"/>
    <mergeCell ref="A436:A443"/>
    <mergeCell ref="B436:B443"/>
    <mergeCell ref="C436:C443"/>
    <mergeCell ref="D436:D443"/>
    <mergeCell ref="E436:E443"/>
    <mergeCell ref="F436:F443"/>
    <mergeCell ref="G436:G443"/>
    <mergeCell ref="I436:I443"/>
    <mergeCell ref="J436:J443"/>
    <mergeCell ref="L436:M436"/>
    <mergeCell ref="N436:O436"/>
    <mergeCell ref="P436:Q436"/>
    <mergeCell ref="R436:S436"/>
    <mergeCell ref="T436:U436"/>
    <mergeCell ref="V436:W436"/>
    <mergeCell ref="X436:Y436"/>
    <mergeCell ref="Z436:AA436"/>
    <mergeCell ref="AB436:AC436"/>
    <mergeCell ref="AD436:AE436"/>
    <mergeCell ref="AF436:AG436"/>
    <mergeCell ref="AH436:AI436"/>
    <mergeCell ref="AJ436:AK436"/>
    <mergeCell ref="AL436:AM436"/>
    <mergeCell ref="AN436:AO436"/>
    <mergeCell ref="AP436:AQ436"/>
    <mergeCell ref="AR436:AS436"/>
    <mergeCell ref="AT436:AU436"/>
    <mergeCell ref="AV436:AW436"/>
    <mergeCell ref="AX436:AY436"/>
    <mergeCell ref="AZ436:BA436"/>
    <mergeCell ref="BB436:BC436"/>
    <mergeCell ref="BD436:BE436"/>
    <mergeCell ref="BF436:BG436"/>
    <mergeCell ref="BH436:BI436"/>
    <mergeCell ref="BJ436:BK436"/>
    <mergeCell ref="BL436:BM436"/>
    <mergeCell ref="BN436:BO436"/>
    <mergeCell ref="BP436:BQ436"/>
    <mergeCell ref="BR436:BS436"/>
    <mergeCell ref="BT436:BU436"/>
    <mergeCell ref="BV436:BW436"/>
    <mergeCell ref="BX436:BY436"/>
    <mergeCell ref="BZ436:CA436"/>
    <mergeCell ref="CB436:CC436"/>
    <mergeCell ref="CD436:CE436"/>
    <mergeCell ref="CF436:CG436"/>
    <mergeCell ref="CH436:CI436"/>
    <mergeCell ref="CJ436:CK436"/>
    <mergeCell ref="CL436:CM436"/>
    <mergeCell ref="CN436:CO436"/>
    <mergeCell ref="CP436:CQ436"/>
    <mergeCell ref="CR436:CS436"/>
    <mergeCell ref="CT436:CU436"/>
    <mergeCell ref="CV436:CW436"/>
    <mergeCell ref="CX436:CY436"/>
    <mergeCell ref="CZ436:DA436"/>
    <mergeCell ref="DB436:DC436"/>
    <mergeCell ref="DD436:DE436"/>
    <mergeCell ref="DF436:DG436"/>
    <mergeCell ref="DH436:DI436"/>
    <mergeCell ref="DJ436:DK436"/>
    <mergeCell ref="DL436:DM436"/>
    <mergeCell ref="DN436:DO436"/>
    <mergeCell ref="DP436:DQ436"/>
    <mergeCell ref="DR436:DS436"/>
    <mergeCell ref="DT436:DU436"/>
    <mergeCell ref="DV436:DW436"/>
    <mergeCell ref="DX436:DY436"/>
    <mergeCell ref="DZ436:EA436"/>
    <mergeCell ref="EB436:EC436"/>
    <mergeCell ref="ED436:EE436"/>
    <mergeCell ref="EF436:EG436"/>
    <mergeCell ref="EH436:EI436"/>
    <mergeCell ref="EJ436:EK436"/>
    <mergeCell ref="EL436:EM436"/>
    <mergeCell ref="EN436:EO436"/>
    <mergeCell ref="EP436:EQ436"/>
    <mergeCell ref="ER436:ES436"/>
    <mergeCell ref="ET436:EU436"/>
    <mergeCell ref="EV436:EW436"/>
    <mergeCell ref="EX436:EY436"/>
    <mergeCell ref="EZ436:FA436"/>
    <mergeCell ref="FB436:FC436"/>
    <mergeCell ref="FD436:FE436"/>
    <mergeCell ref="FF436:FG436"/>
    <mergeCell ref="FH436:FI436"/>
    <mergeCell ref="FJ436:FK436"/>
    <mergeCell ref="FL436:FM436"/>
    <mergeCell ref="FN436:FO436"/>
    <mergeCell ref="FP436:FQ436"/>
    <mergeCell ref="FR436:FS436"/>
    <mergeCell ref="FT436:FU436"/>
    <mergeCell ref="FV436:FW436"/>
    <mergeCell ref="FX436:FY436"/>
    <mergeCell ref="FZ436:GA436"/>
    <mergeCell ref="GB436:GC436"/>
    <mergeCell ref="GD436:GE436"/>
    <mergeCell ref="GF436:GG436"/>
    <mergeCell ref="GH436:GI436"/>
    <mergeCell ref="GJ436:GK436"/>
    <mergeCell ref="GL436:GM436"/>
    <mergeCell ref="GN436:GO436"/>
    <mergeCell ref="GP436:GQ436"/>
    <mergeCell ref="GR436:GS436"/>
    <mergeCell ref="GT436:GU436"/>
    <mergeCell ref="GV436:GW436"/>
    <mergeCell ref="GX436:GY436"/>
    <mergeCell ref="GZ436:HA436"/>
    <mergeCell ref="HB436:HC436"/>
    <mergeCell ref="HD436:HE436"/>
    <mergeCell ref="HF436:HG436"/>
    <mergeCell ref="HH436:HI436"/>
    <mergeCell ref="HJ436:HK436"/>
    <mergeCell ref="L437:M437"/>
    <mergeCell ref="N437:O437"/>
    <mergeCell ref="P437:Q437"/>
    <mergeCell ref="R437:S437"/>
    <mergeCell ref="T437:U437"/>
    <mergeCell ref="V437:W437"/>
    <mergeCell ref="X437:Y437"/>
    <mergeCell ref="Z437:AA437"/>
    <mergeCell ref="AB437:AC437"/>
    <mergeCell ref="AD437:AE437"/>
    <mergeCell ref="AF437:AG437"/>
    <mergeCell ref="AH437:AI437"/>
    <mergeCell ref="AJ437:AK437"/>
    <mergeCell ref="AL437:AM437"/>
    <mergeCell ref="AN437:AO437"/>
    <mergeCell ref="AP437:AQ437"/>
    <mergeCell ref="AR437:AS437"/>
    <mergeCell ref="AT437:AU437"/>
    <mergeCell ref="AV437:AW437"/>
    <mergeCell ref="AX437:AY437"/>
    <mergeCell ref="AZ437:BA437"/>
    <mergeCell ref="BB437:BC437"/>
    <mergeCell ref="BD437:BE437"/>
    <mergeCell ref="BF437:BG437"/>
    <mergeCell ref="BH437:BI437"/>
    <mergeCell ref="BJ437:BK437"/>
    <mergeCell ref="BL437:BM437"/>
    <mergeCell ref="BN437:BO437"/>
    <mergeCell ref="BP437:BQ437"/>
    <mergeCell ref="BR437:BS437"/>
    <mergeCell ref="BT437:BU437"/>
    <mergeCell ref="BV437:BW437"/>
    <mergeCell ref="BX437:BY437"/>
    <mergeCell ref="BZ437:CA437"/>
    <mergeCell ref="CB437:CC437"/>
    <mergeCell ref="CD437:CE437"/>
    <mergeCell ref="CF437:CG437"/>
    <mergeCell ref="CH437:CI437"/>
    <mergeCell ref="CJ437:CK437"/>
    <mergeCell ref="CL437:CM437"/>
    <mergeCell ref="CN437:CO437"/>
    <mergeCell ref="CP437:CQ437"/>
    <mergeCell ref="CR437:CS437"/>
    <mergeCell ref="CT437:CU437"/>
    <mergeCell ref="CV437:CW437"/>
    <mergeCell ref="CX437:CY437"/>
    <mergeCell ref="CZ437:DA437"/>
    <mergeCell ref="DB437:DC437"/>
    <mergeCell ref="DD437:DE437"/>
    <mergeCell ref="DF437:DG437"/>
    <mergeCell ref="DH437:DI437"/>
    <mergeCell ref="DJ437:DK437"/>
    <mergeCell ref="DL437:DM437"/>
    <mergeCell ref="DN437:DO437"/>
    <mergeCell ref="DP437:DQ437"/>
    <mergeCell ref="DR437:DS437"/>
    <mergeCell ref="DT437:DU437"/>
    <mergeCell ref="DV437:DW437"/>
    <mergeCell ref="DX437:DY437"/>
    <mergeCell ref="DZ437:EA437"/>
    <mergeCell ref="EB437:EC437"/>
    <mergeCell ref="ED437:EE437"/>
    <mergeCell ref="EF437:EG437"/>
    <mergeCell ref="EH437:EI437"/>
    <mergeCell ref="EJ437:EK437"/>
    <mergeCell ref="EL437:EM437"/>
    <mergeCell ref="EN437:EO437"/>
    <mergeCell ref="EP437:EQ437"/>
    <mergeCell ref="ER437:ES437"/>
    <mergeCell ref="ET437:EU437"/>
    <mergeCell ref="EV437:EW437"/>
    <mergeCell ref="EX437:EY437"/>
    <mergeCell ref="EZ437:FA437"/>
    <mergeCell ref="FB437:FC437"/>
    <mergeCell ref="FD437:FE437"/>
    <mergeCell ref="FF437:FG437"/>
    <mergeCell ref="FH437:FI437"/>
    <mergeCell ref="FJ437:FK437"/>
    <mergeCell ref="FL437:FM437"/>
    <mergeCell ref="FN437:FO437"/>
    <mergeCell ref="FP437:FQ437"/>
    <mergeCell ref="FR437:FS437"/>
    <mergeCell ref="FT437:FU437"/>
    <mergeCell ref="FV437:FW437"/>
    <mergeCell ref="FX437:FY437"/>
    <mergeCell ref="FZ437:GA437"/>
    <mergeCell ref="GB437:GC437"/>
    <mergeCell ref="GD437:GE437"/>
    <mergeCell ref="GF437:GG437"/>
    <mergeCell ref="GH437:GI437"/>
    <mergeCell ref="GJ437:GK437"/>
    <mergeCell ref="GL437:GM437"/>
    <mergeCell ref="GN437:GO437"/>
    <mergeCell ref="GP437:GQ437"/>
    <mergeCell ref="GR437:GS437"/>
    <mergeCell ref="GT437:GU437"/>
    <mergeCell ref="GV437:GW437"/>
    <mergeCell ref="GX437:GY437"/>
    <mergeCell ref="GZ437:HA437"/>
    <mergeCell ref="HB437:HC437"/>
    <mergeCell ref="HD437:HE437"/>
    <mergeCell ref="HF437:HG437"/>
    <mergeCell ref="HH437:HI437"/>
    <mergeCell ref="HJ437:HK437"/>
    <mergeCell ref="L438:M438"/>
    <mergeCell ref="N438:O438"/>
    <mergeCell ref="P438:Q438"/>
    <mergeCell ref="R438:S438"/>
    <mergeCell ref="T438:U438"/>
    <mergeCell ref="V438:W438"/>
    <mergeCell ref="X438:Y438"/>
    <mergeCell ref="Z438:AA438"/>
    <mergeCell ref="AB438:AC438"/>
    <mergeCell ref="AD438:AE438"/>
    <mergeCell ref="AF438:AG438"/>
    <mergeCell ref="AH438:AI438"/>
    <mergeCell ref="AJ438:AK438"/>
    <mergeCell ref="AL438:AM438"/>
    <mergeCell ref="AN438:AO438"/>
    <mergeCell ref="AP438:AQ438"/>
    <mergeCell ref="AR438:AS438"/>
    <mergeCell ref="AT438:AU438"/>
    <mergeCell ref="AV438:AW438"/>
    <mergeCell ref="AX438:AY438"/>
    <mergeCell ref="AZ438:BA438"/>
    <mergeCell ref="BB438:BC438"/>
    <mergeCell ref="BD438:BE438"/>
    <mergeCell ref="BF438:BG438"/>
    <mergeCell ref="BH438:BI438"/>
    <mergeCell ref="BJ438:BK438"/>
    <mergeCell ref="BL438:BM438"/>
    <mergeCell ref="BN438:BO438"/>
    <mergeCell ref="BP438:BQ438"/>
    <mergeCell ref="BR438:BS438"/>
    <mergeCell ref="BT438:BU438"/>
    <mergeCell ref="BV438:BW438"/>
    <mergeCell ref="BX438:BY438"/>
    <mergeCell ref="BZ438:CA438"/>
    <mergeCell ref="CB438:CC438"/>
    <mergeCell ref="CD438:CE438"/>
    <mergeCell ref="CF438:CG438"/>
    <mergeCell ref="CH438:CI438"/>
    <mergeCell ref="CJ438:CK438"/>
    <mergeCell ref="CL438:CM438"/>
    <mergeCell ref="CN438:CO438"/>
    <mergeCell ref="CP438:CQ438"/>
    <mergeCell ref="CR438:CS438"/>
    <mergeCell ref="CT438:CU438"/>
    <mergeCell ref="CV438:CW438"/>
    <mergeCell ref="CX438:CY438"/>
    <mergeCell ref="CZ438:DA438"/>
    <mergeCell ref="DB438:DC438"/>
    <mergeCell ref="DD438:DE438"/>
    <mergeCell ref="DF438:DG438"/>
    <mergeCell ref="DH438:DI438"/>
    <mergeCell ref="DJ438:DK438"/>
    <mergeCell ref="DL438:DM438"/>
    <mergeCell ref="DN438:DO438"/>
    <mergeCell ref="DP438:DQ438"/>
    <mergeCell ref="DR438:DS438"/>
    <mergeCell ref="DT438:DU438"/>
    <mergeCell ref="DV438:DW438"/>
    <mergeCell ref="DX438:DY438"/>
    <mergeCell ref="DZ438:EA438"/>
    <mergeCell ref="EB438:EC438"/>
    <mergeCell ref="ED438:EE438"/>
    <mergeCell ref="EF438:EG438"/>
    <mergeCell ref="EH438:EI438"/>
    <mergeCell ref="EJ438:EK438"/>
    <mergeCell ref="EL438:EM438"/>
    <mergeCell ref="EN438:EO438"/>
    <mergeCell ref="EP438:EQ438"/>
    <mergeCell ref="ER438:ES438"/>
    <mergeCell ref="ET438:EU438"/>
    <mergeCell ref="EV438:EW438"/>
    <mergeCell ref="EX438:EY438"/>
    <mergeCell ref="EZ438:FA438"/>
    <mergeCell ref="FB438:FC438"/>
    <mergeCell ref="FD438:FE438"/>
    <mergeCell ref="FF438:FG438"/>
    <mergeCell ref="FH438:FI438"/>
    <mergeCell ref="FJ438:FK438"/>
    <mergeCell ref="FL438:FM438"/>
    <mergeCell ref="FN438:FO438"/>
    <mergeCell ref="FP438:FQ438"/>
    <mergeCell ref="FR438:FS438"/>
    <mergeCell ref="FT438:FU438"/>
    <mergeCell ref="FV438:FW438"/>
    <mergeCell ref="FX438:FY438"/>
    <mergeCell ref="FZ438:GA438"/>
    <mergeCell ref="GB438:GC438"/>
    <mergeCell ref="GD438:GE438"/>
    <mergeCell ref="GF438:GG438"/>
    <mergeCell ref="GH438:GI438"/>
    <mergeCell ref="GJ438:GK438"/>
    <mergeCell ref="GL438:GM438"/>
    <mergeCell ref="GN438:GO438"/>
    <mergeCell ref="GP438:GQ438"/>
    <mergeCell ref="GR438:GS438"/>
    <mergeCell ref="GT438:GU438"/>
    <mergeCell ref="GV438:GW438"/>
    <mergeCell ref="GX438:GY438"/>
    <mergeCell ref="GZ438:HA438"/>
    <mergeCell ref="HB438:HC438"/>
    <mergeCell ref="HD438:HE438"/>
    <mergeCell ref="HF438:HG438"/>
    <mergeCell ref="HH438:HI438"/>
    <mergeCell ref="HJ438:HK438"/>
    <mergeCell ref="L439:M439"/>
    <mergeCell ref="N439:O439"/>
    <mergeCell ref="P439:Q439"/>
    <mergeCell ref="R439:S439"/>
    <mergeCell ref="T439:U439"/>
    <mergeCell ref="V439:W439"/>
    <mergeCell ref="X439:Y439"/>
    <mergeCell ref="Z439:AA439"/>
    <mergeCell ref="AB439:AC439"/>
    <mergeCell ref="AD439:AE439"/>
    <mergeCell ref="AF439:AG439"/>
    <mergeCell ref="AH439:AI439"/>
    <mergeCell ref="AJ439:AK439"/>
    <mergeCell ref="AL439:AM439"/>
    <mergeCell ref="AN439:AO439"/>
    <mergeCell ref="AP439:AQ439"/>
    <mergeCell ref="AR439:AS439"/>
    <mergeCell ref="AT439:AU439"/>
    <mergeCell ref="AV439:AW439"/>
    <mergeCell ref="AX439:AY439"/>
    <mergeCell ref="AZ439:BA439"/>
    <mergeCell ref="BB439:BC439"/>
    <mergeCell ref="BD439:BE439"/>
    <mergeCell ref="BF439:BG439"/>
    <mergeCell ref="BH439:BI439"/>
    <mergeCell ref="BJ439:BK439"/>
    <mergeCell ref="BL439:BM439"/>
    <mergeCell ref="BN439:BO439"/>
    <mergeCell ref="BP439:BQ439"/>
    <mergeCell ref="BR439:BS439"/>
    <mergeCell ref="BT439:BU439"/>
    <mergeCell ref="BV439:BW439"/>
    <mergeCell ref="BX439:BY439"/>
    <mergeCell ref="BZ439:CA439"/>
    <mergeCell ref="CB439:CC439"/>
    <mergeCell ref="CD439:CE439"/>
    <mergeCell ref="CF439:CG439"/>
    <mergeCell ref="CH439:CI439"/>
    <mergeCell ref="CJ439:CK439"/>
    <mergeCell ref="CL439:CM439"/>
    <mergeCell ref="CN439:CO439"/>
    <mergeCell ref="CP439:CQ439"/>
    <mergeCell ref="CR439:CS439"/>
    <mergeCell ref="CT439:CU439"/>
    <mergeCell ref="CV439:CW439"/>
    <mergeCell ref="CX439:CY439"/>
    <mergeCell ref="CZ439:DA439"/>
    <mergeCell ref="DB439:DC439"/>
    <mergeCell ref="DD439:DE439"/>
    <mergeCell ref="DF439:DG439"/>
    <mergeCell ref="DH439:DI439"/>
    <mergeCell ref="DJ439:DK439"/>
    <mergeCell ref="DL439:DM439"/>
    <mergeCell ref="DN439:DO439"/>
    <mergeCell ref="DP439:DQ439"/>
    <mergeCell ref="DR439:DS439"/>
    <mergeCell ref="DT439:DU439"/>
    <mergeCell ref="DV439:DW439"/>
    <mergeCell ref="DX439:DY439"/>
    <mergeCell ref="DZ439:EA439"/>
    <mergeCell ref="EB439:EC439"/>
    <mergeCell ref="ED439:EE439"/>
    <mergeCell ref="EF439:EG439"/>
    <mergeCell ref="EH439:EI439"/>
    <mergeCell ref="EJ439:EK439"/>
    <mergeCell ref="EL439:EM439"/>
    <mergeCell ref="EN439:EO439"/>
    <mergeCell ref="EP439:EQ439"/>
    <mergeCell ref="ER439:ES439"/>
    <mergeCell ref="ET439:EU439"/>
    <mergeCell ref="EV439:EW439"/>
    <mergeCell ref="EX439:EY439"/>
    <mergeCell ref="EZ439:FA439"/>
    <mergeCell ref="FB439:FC439"/>
    <mergeCell ref="FD439:FE439"/>
    <mergeCell ref="FF439:FG439"/>
    <mergeCell ref="FH439:FI439"/>
    <mergeCell ref="FJ439:FK439"/>
    <mergeCell ref="FL439:FM439"/>
    <mergeCell ref="FN439:FO439"/>
    <mergeCell ref="FP439:FQ439"/>
    <mergeCell ref="FR439:FS439"/>
    <mergeCell ref="FT439:FU439"/>
    <mergeCell ref="FV439:FW439"/>
    <mergeCell ref="FX439:FY439"/>
    <mergeCell ref="FZ439:GA439"/>
    <mergeCell ref="GB439:GC439"/>
    <mergeCell ref="GD439:GE439"/>
    <mergeCell ref="GF439:GG439"/>
    <mergeCell ref="GH439:GI439"/>
    <mergeCell ref="GJ439:GK439"/>
    <mergeCell ref="GL439:GM439"/>
    <mergeCell ref="GN439:GO439"/>
    <mergeCell ref="GP439:GQ439"/>
    <mergeCell ref="GR439:GS439"/>
    <mergeCell ref="GT439:GU439"/>
    <mergeCell ref="GV439:GW439"/>
    <mergeCell ref="GX439:GY439"/>
    <mergeCell ref="GZ439:HA439"/>
    <mergeCell ref="HB439:HC439"/>
    <mergeCell ref="HD439:HE439"/>
    <mergeCell ref="HF439:HG439"/>
    <mergeCell ref="HH439:HI439"/>
    <mergeCell ref="HJ439:HK439"/>
    <mergeCell ref="L440:M440"/>
    <mergeCell ref="N440:O440"/>
    <mergeCell ref="P440:Q440"/>
    <mergeCell ref="R440:S440"/>
    <mergeCell ref="T440:U440"/>
    <mergeCell ref="V440:W440"/>
    <mergeCell ref="X440:Y440"/>
    <mergeCell ref="Z440:AA440"/>
    <mergeCell ref="AB440:AC440"/>
    <mergeCell ref="AD440:AE440"/>
    <mergeCell ref="AF440:AG440"/>
    <mergeCell ref="AH440:AI440"/>
    <mergeCell ref="AJ440:AK440"/>
    <mergeCell ref="AL440:AM440"/>
    <mergeCell ref="AN440:AO440"/>
    <mergeCell ref="AP440:AQ440"/>
    <mergeCell ref="AR440:AS440"/>
    <mergeCell ref="AT440:AU440"/>
    <mergeCell ref="AV440:AW440"/>
    <mergeCell ref="AX440:AY440"/>
    <mergeCell ref="AZ440:BA440"/>
    <mergeCell ref="BB440:BC440"/>
    <mergeCell ref="BD440:BE440"/>
    <mergeCell ref="BF440:BG440"/>
    <mergeCell ref="BH440:BI440"/>
    <mergeCell ref="BJ440:BK440"/>
    <mergeCell ref="BL440:BM440"/>
    <mergeCell ref="BN440:BO440"/>
    <mergeCell ref="BP440:BQ440"/>
    <mergeCell ref="BR440:BS440"/>
    <mergeCell ref="BT440:BU440"/>
    <mergeCell ref="BV440:BW440"/>
    <mergeCell ref="BX440:BY440"/>
    <mergeCell ref="BZ440:CA440"/>
    <mergeCell ref="CB440:CC440"/>
    <mergeCell ref="CD440:CE440"/>
    <mergeCell ref="CF440:CG440"/>
    <mergeCell ref="CH440:CI440"/>
    <mergeCell ref="CJ440:CK440"/>
    <mergeCell ref="CL440:CM440"/>
    <mergeCell ref="CN440:CO440"/>
    <mergeCell ref="CP440:CQ440"/>
    <mergeCell ref="CR440:CS440"/>
    <mergeCell ref="CT440:CU440"/>
    <mergeCell ref="CV440:CW440"/>
    <mergeCell ref="CX440:CY440"/>
    <mergeCell ref="CZ440:DA440"/>
    <mergeCell ref="DB440:DC440"/>
    <mergeCell ref="DD440:DE440"/>
    <mergeCell ref="DF440:DG440"/>
    <mergeCell ref="DH440:DI440"/>
    <mergeCell ref="DJ440:DK440"/>
    <mergeCell ref="DL440:DM440"/>
    <mergeCell ref="DN440:DO440"/>
    <mergeCell ref="DP440:DQ440"/>
    <mergeCell ref="DR440:DS440"/>
    <mergeCell ref="DT440:DU440"/>
    <mergeCell ref="DV440:DW440"/>
    <mergeCell ref="DX440:DY440"/>
    <mergeCell ref="DZ440:EA440"/>
    <mergeCell ref="EB440:EC440"/>
    <mergeCell ref="ED440:EE440"/>
    <mergeCell ref="EF440:EG440"/>
    <mergeCell ref="EH440:EI440"/>
    <mergeCell ref="EJ440:EK440"/>
    <mergeCell ref="EL440:EM440"/>
    <mergeCell ref="EN440:EO440"/>
    <mergeCell ref="EP440:EQ440"/>
    <mergeCell ref="ER440:ES440"/>
    <mergeCell ref="ET440:EU440"/>
    <mergeCell ref="EV440:EW440"/>
    <mergeCell ref="EX440:EY440"/>
    <mergeCell ref="EZ440:FA440"/>
    <mergeCell ref="FB440:FC440"/>
    <mergeCell ref="FD440:FE440"/>
    <mergeCell ref="FF440:FG440"/>
    <mergeCell ref="FH440:FI440"/>
    <mergeCell ref="FJ440:FK440"/>
    <mergeCell ref="FL440:FM440"/>
    <mergeCell ref="FN440:FO440"/>
    <mergeCell ref="FP440:FQ440"/>
    <mergeCell ref="FR440:FS440"/>
    <mergeCell ref="FT440:FU440"/>
    <mergeCell ref="FV440:FW440"/>
    <mergeCell ref="FX440:FY440"/>
    <mergeCell ref="FZ440:GA440"/>
    <mergeCell ref="GB440:GC440"/>
    <mergeCell ref="GD440:GE440"/>
    <mergeCell ref="GF440:GG440"/>
    <mergeCell ref="GH440:GI440"/>
    <mergeCell ref="GJ440:GK440"/>
    <mergeCell ref="GL440:GM440"/>
    <mergeCell ref="GN440:GO440"/>
    <mergeCell ref="GP440:GQ440"/>
    <mergeCell ref="GR440:GS440"/>
    <mergeCell ref="GT440:GU440"/>
    <mergeCell ref="GV440:GW440"/>
    <mergeCell ref="GX440:GY440"/>
    <mergeCell ref="GZ440:HA440"/>
    <mergeCell ref="HB440:HC440"/>
    <mergeCell ref="HD440:HE440"/>
    <mergeCell ref="HF440:HG440"/>
    <mergeCell ref="HH440:HI440"/>
    <mergeCell ref="HJ440:HK440"/>
    <mergeCell ref="L441:M441"/>
    <mergeCell ref="N441:O441"/>
    <mergeCell ref="P441:Q441"/>
    <mergeCell ref="R441:S441"/>
    <mergeCell ref="T441:U441"/>
    <mergeCell ref="V441:W441"/>
    <mergeCell ref="X441:Y441"/>
    <mergeCell ref="Z441:AA441"/>
    <mergeCell ref="AB441:AC441"/>
    <mergeCell ref="AD441:AE441"/>
    <mergeCell ref="AF441:AG441"/>
    <mergeCell ref="AH441:AI441"/>
    <mergeCell ref="AJ441:AK441"/>
    <mergeCell ref="AL441:AM441"/>
    <mergeCell ref="AN441:AO441"/>
    <mergeCell ref="AP441:AQ441"/>
    <mergeCell ref="AR441:AS441"/>
    <mergeCell ref="AT441:AU441"/>
    <mergeCell ref="AV441:AW441"/>
    <mergeCell ref="AX441:AY441"/>
    <mergeCell ref="AZ441:BA441"/>
    <mergeCell ref="BB441:BC441"/>
    <mergeCell ref="BD441:BE441"/>
    <mergeCell ref="BF441:BG441"/>
    <mergeCell ref="BH441:BI441"/>
    <mergeCell ref="BJ441:BK441"/>
    <mergeCell ref="BL441:BM441"/>
    <mergeCell ref="BN441:BO441"/>
    <mergeCell ref="BP441:BQ441"/>
    <mergeCell ref="BR441:BS441"/>
    <mergeCell ref="BT441:BU441"/>
    <mergeCell ref="BV441:BW441"/>
    <mergeCell ref="BX441:BY441"/>
    <mergeCell ref="BZ441:CA441"/>
    <mergeCell ref="CB441:CC441"/>
    <mergeCell ref="CD441:CE441"/>
    <mergeCell ref="CF441:CG441"/>
    <mergeCell ref="CH441:CI441"/>
    <mergeCell ref="CJ441:CK441"/>
    <mergeCell ref="CL441:CM441"/>
    <mergeCell ref="CN441:CO441"/>
    <mergeCell ref="CP441:CQ441"/>
    <mergeCell ref="CR441:CS441"/>
    <mergeCell ref="CT441:CU441"/>
    <mergeCell ref="CV441:CW441"/>
    <mergeCell ref="CX441:CY441"/>
    <mergeCell ref="CZ441:DA441"/>
    <mergeCell ref="DB441:DC441"/>
    <mergeCell ref="DD441:DE441"/>
    <mergeCell ref="DF441:DG441"/>
    <mergeCell ref="DH441:DI441"/>
    <mergeCell ref="DJ441:DK441"/>
    <mergeCell ref="DL441:DM441"/>
    <mergeCell ref="DN441:DO441"/>
    <mergeCell ref="DP441:DQ441"/>
    <mergeCell ref="DR441:DS441"/>
    <mergeCell ref="DT441:DU441"/>
    <mergeCell ref="DV441:DW441"/>
    <mergeCell ref="DX441:DY441"/>
    <mergeCell ref="DZ441:EA441"/>
    <mergeCell ref="EB441:EC441"/>
    <mergeCell ref="ED441:EE441"/>
    <mergeCell ref="EF441:EG441"/>
    <mergeCell ref="EH441:EI441"/>
    <mergeCell ref="EJ441:EK441"/>
    <mergeCell ref="EL441:EM441"/>
    <mergeCell ref="EN441:EO441"/>
    <mergeCell ref="EP441:EQ441"/>
    <mergeCell ref="ER441:ES441"/>
    <mergeCell ref="ET441:EU441"/>
    <mergeCell ref="EV441:EW441"/>
    <mergeCell ref="EX441:EY441"/>
    <mergeCell ref="EZ441:FA441"/>
    <mergeCell ref="FB441:FC441"/>
    <mergeCell ref="FD441:FE441"/>
    <mergeCell ref="FF441:FG441"/>
    <mergeCell ref="FH441:FI441"/>
    <mergeCell ref="FJ441:FK441"/>
    <mergeCell ref="FL441:FM441"/>
    <mergeCell ref="FN441:FO441"/>
    <mergeCell ref="FP441:FQ441"/>
    <mergeCell ref="FR441:FS441"/>
    <mergeCell ref="FT441:FU441"/>
    <mergeCell ref="FV441:FW441"/>
    <mergeCell ref="FX441:FY441"/>
    <mergeCell ref="FZ441:GA441"/>
    <mergeCell ref="GB441:GC441"/>
    <mergeCell ref="GD441:GE441"/>
    <mergeCell ref="GF441:GG441"/>
    <mergeCell ref="GH441:GI441"/>
    <mergeCell ref="GJ441:GK441"/>
    <mergeCell ref="GL441:GM441"/>
    <mergeCell ref="GN441:GO441"/>
    <mergeCell ref="GP441:GQ441"/>
    <mergeCell ref="GR441:GS441"/>
    <mergeCell ref="GT441:GU441"/>
    <mergeCell ref="GV441:GW441"/>
    <mergeCell ref="GX441:GY441"/>
    <mergeCell ref="GZ441:HA441"/>
    <mergeCell ref="HB441:HC441"/>
    <mergeCell ref="HD441:HE441"/>
    <mergeCell ref="HF441:HG441"/>
    <mergeCell ref="HH441:HI441"/>
    <mergeCell ref="HJ441:HK441"/>
    <mergeCell ref="L442:M442"/>
    <mergeCell ref="N442:O442"/>
    <mergeCell ref="P442:Q442"/>
    <mergeCell ref="R442:S442"/>
    <mergeCell ref="T442:U442"/>
    <mergeCell ref="V442:W442"/>
    <mergeCell ref="X442:Y442"/>
    <mergeCell ref="Z442:AA442"/>
    <mergeCell ref="AB442:AC442"/>
    <mergeCell ref="AD442:AE442"/>
    <mergeCell ref="AF442:AG442"/>
    <mergeCell ref="AH442:AI442"/>
    <mergeCell ref="AJ442:AK442"/>
    <mergeCell ref="AL442:AM442"/>
    <mergeCell ref="AN442:AO442"/>
    <mergeCell ref="AP442:AQ442"/>
    <mergeCell ref="AR442:AS442"/>
    <mergeCell ref="AT442:AU442"/>
    <mergeCell ref="AV442:AW442"/>
    <mergeCell ref="AX442:AY442"/>
    <mergeCell ref="AZ442:BA442"/>
    <mergeCell ref="BB442:BC442"/>
    <mergeCell ref="BD442:BE442"/>
    <mergeCell ref="BF442:BG442"/>
    <mergeCell ref="BH442:BI442"/>
    <mergeCell ref="BJ442:BK442"/>
    <mergeCell ref="BL442:BM442"/>
    <mergeCell ref="BN442:BO442"/>
    <mergeCell ref="BP442:BQ442"/>
    <mergeCell ref="BR442:BS442"/>
    <mergeCell ref="BT442:BU442"/>
    <mergeCell ref="BV442:BW442"/>
    <mergeCell ref="BX442:BY442"/>
    <mergeCell ref="BZ442:CA442"/>
    <mergeCell ref="CB442:CC442"/>
    <mergeCell ref="CD442:CE442"/>
    <mergeCell ref="CF442:CG442"/>
    <mergeCell ref="CH442:CI442"/>
    <mergeCell ref="CJ442:CK442"/>
    <mergeCell ref="CL442:CM442"/>
    <mergeCell ref="CN442:CO442"/>
    <mergeCell ref="CP442:CQ442"/>
    <mergeCell ref="CR442:CS442"/>
    <mergeCell ref="CT442:CU442"/>
    <mergeCell ref="CV442:CW442"/>
    <mergeCell ref="CX442:CY442"/>
    <mergeCell ref="CZ442:DA442"/>
    <mergeCell ref="DB442:DC442"/>
    <mergeCell ref="DD442:DE442"/>
    <mergeCell ref="DF442:DG442"/>
    <mergeCell ref="DH442:DI442"/>
    <mergeCell ref="DJ442:DK442"/>
    <mergeCell ref="DL442:DM442"/>
    <mergeCell ref="DN442:DO442"/>
    <mergeCell ref="DP442:DQ442"/>
    <mergeCell ref="DR442:DS442"/>
    <mergeCell ref="DT442:DU442"/>
    <mergeCell ref="DV442:DW442"/>
    <mergeCell ref="DX442:DY442"/>
    <mergeCell ref="DZ442:EA442"/>
    <mergeCell ref="EB442:EC442"/>
    <mergeCell ref="ED442:EE442"/>
    <mergeCell ref="EF442:EG442"/>
    <mergeCell ref="EH442:EI442"/>
    <mergeCell ref="EJ442:EK442"/>
    <mergeCell ref="EL442:EM442"/>
    <mergeCell ref="EN442:EO442"/>
    <mergeCell ref="EP442:EQ442"/>
    <mergeCell ref="ER442:ES442"/>
    <mergeCell ref="ET442:EU442"/>
    <mergeCell ref="EV442:EW442"/>
    <mergeCell ref="EX442:EY442"/>
    <mergeCell ref="EZ442:FA442"/>
    <mergeCell ref="FB442:FC442"/>
    <mergeCell ref="FD442:FE442"/>
    <mergeCell ref="FF442:FG442"/>
    <mergeCell ref="FH442:FI442"/>
    <mergeCell ref="FJ442:FK442"/>
    <mergeCell ref="FL442:FM442"/>
    <mergeCell ref="FN442:FO442"/>
    <mergeCell ref="FP442:FQ442"/>
    <mergeCell ref="FR442:FS442"/>
    <mergeCell ref="FT442:FU442"/>
    <mergeCell ref="FV442:FW442"/>
    <mergeCell ref="FX442:FY442"/>
    <mergeCell ref="FZ442:GA442"/>
    <mergeCell ref="GB442:GC442"/>
    <mergeCell ref="GD442:GE442"/>
    <mergeCell ref="GF442:GG442"/>
    <mergeCell ref="GH442:GI442"/>
    <mergeCell ref="GJ442:GK442"/>
    <mergeCell ref="GL442:GM442"/>
    <mergeCell ref="GN442:GO442"/>
    <mergeCell ref="GP442:GQ442"/>
    <mergeCell ref="GR442:GS442"/>
    <mergeCell ref="GT442:GU442"/>
    <mergeCell ref="GV442:GW442"/>
    <mergeCell ref="GX442:GY442"/>
    <mergeCell ref="GZ442:HA442"/>
    <mergeCell ref="HB442:HC442"/>
    <mergeCell ref="HD442:HE442"/>
    <mergeCell ref="HF442:HG442"/>
    <mergeCell ref="HH442:HI442"/>
    <mergeCell ref="HJ442:HK442"/>
    <mergeCell ref="L443:M443"/>
    <mergeCell ref="N443:O443"/>
    <mergeCell ref="P443:Q443"/>
    <mergeCell ref="R443:S443"/>
    <mergeCell ref="T443:U443"/>
    <mergeCell ref="V443:W443"/>
    <mergeCell ref="X443:Y443"/>
    <mergeCell ref="Z443:AA443"/>
    <mergeCell ref="AB443:AC443"/>
    <mergeCell ref="AD443:AE443"/>
    <mergeCell ref="AF443:AG443"/>
    <mergeCell ref="AH443:AI443"/>
    <mergeCell ref="AJ443:AK443"/>
    <mergeCell ref="AL443:AM443"/>
    <mergeCell ref="AN443:AO443"/>
    <mergeCell ref="AP443:AQ443"/>
    <mergeCell ref="AR443:AS443"/>
    <mergeCell ref="AT443:AU443"/>
    <mergeCell ref="AV443:AW443"/>
    <mergeCell ref="AX443:AY443"/>
    <mergeCell ref="AZ443:BA443"/>
    <mergeCell ref="BB443:BC443"/>
    <mergeCell ref="BD443:BE443"/>
    <mergeCell ref="BF443:BG443"/>
    <mergeCell ref="BH443:BI443"/>
    <mergeCell ref="BJ443:BK443"/>
    <mergeCell ref="BL443:BM443"/>
    <mergeCell ref="BN443:BO443"/>
    <mergeCell ref="BP443:BQ443"/>
    <mergeCell ref="BR443:BS443"/>
    <mergeCell ref="BT443:BU443"/>
    <mergeCell ref="BV443:BW443"/>
    <mergeCell ref="BX443:BY443"/>
    <mergeCell ref="BZ443:CA443"/>
    <mergeCell ref="CB443:CC443"/>
    <mergeCell ref="CD443:CE443"/>
    <mergeCell ref="CF443:CG443"/>
    <mergeCell ref="CH443:CI443"/>
    <mergeCell ref="CJ443:CK443"/>
    <mergeCell ref="CL443:CM443"/>
    <mergeCell ref="CN443:CO443"/>
    <mergeCell ref="CP443:CQ443"/>
    <mergeCell ref="CR443:CS443"/>
    <mergeCell ref="CT443:CU443"/>
    <mergeCell ref="CV443:CW443"/>
    <mergeCell ref="CX443:CY443"/>
    <mergeCell ref="CZ443:DA443"/>
    <mergeCell ref="DB443:DC443"/>
    <mergeCell ref="DD443:DE443"/>
    <mergeCell ref="DF443:DG443"/>
    <mergeCell ref="DH443:DI443"/>
    <mergeCell ref="DJ443:DK443"/>
    <mergeCell ref="DL443:DM443"/>
    <mergeCell ref="DN443:DO443"/>
    <mergeCell ref="DP443:DQ443"/>
    <mergeCell ref="DR443:DS443"/>
    <mergeCell ref="DT443:DU443"/>
    <mergeCell ref="DV443:DW443"/>
    <mergeCell ref="DX443:DY443"/>
    <mergeCell ref="DZ443:EA443"/>
    <mergeCell ref="EB443:EC443"/>
    <mergeCell ref="ED443:EE443"/>
    <mergeCell ref="EF443:EG443"/>
    <mergeCell ref="EH443:EI443"/>
    <mergeCell ref="EJ443:EK443"/>
    <mergeCell ref="EL443:EM443"/>
    <mergeCell ref="EN443:EO443"/>
    <mergeCell ref="EP443:EQ443"/>
    <mergeCell ref="ER443:ES443"/>
    <mergeCell ref="ET443:EU443"/>
    <mergeCell ref="EV443:EW443"/>
    <mergeCell ref="EX443:EY443"/>
    <mergeCell ref="EZ443:FA443"/>
    <mergeCell ref="FB443:FC443"/>
    <mergeCell ref="FD443:FE443"/>
    <mergeCell ref="FF443:FG443"/>
    <mergeCell ref="FH443:FI443"/>
    <mergeCell ref="FJ443:FK443"/>
    <mergeCell ref="FL443:FM443"/>
    <mergeCell ref="FN443:FO443"/>
    <mergeCell ref="FP443:FQ443"/>
    <mergeCell ref="FR443:FS443"/>
    <mergeCell ref="FT443:FU443"/>
    <mergeCell ref="FV443:FW443"/>
    <mergeCell ref="FX443:FY443"/>
    <mergeCell ref="FZ443:GA443"/>
    <mergeCell ref="GB443:GC443"/>
    <mergeCell ref="GD443:GE443"/>
    <mergeCell ref="GF443:GG443"/>
    <mergeCell ref="GH443:GI443"/>
    <mergeCell ref="GJ443:GK443"/>
    <mergeCell ref="GL443:GM443"/>
    <mergeCell ref="GN443:GO443"/>
    <mergeCell ref="GP443:GQ443"/>
    <mergeCell ref="GR443:GS443"/>
    <mergeCell ref="GT443:GU443"/>
    <mergeCell ref="GV443:GW443"/>
    <mergeCell ref="GX443:GY443"/>
    <mergeCell ref="GZ443:HA443"/>
    <mergeCell ref="HB443:HC443"/>
    <mergeCell ref="HD443:HE443"/>
    <mergeCell ref="HF443:HG443"/>
    <mergeCell ref="HH443:HI443"/>
    <mergeCell ref="HJ443:HK443"/>
    <mergeCell ref="L444:M444"/>
    <mergeCell ref="N444:O444"/>
    <mergeCell ref="P444:Q444"/>
    <mergeCell ref="R444:S444"/>
    <mergeCell ref="T444:U444"/>
    <mergeCell ref="V444:W444"/>
    <mergeCell ref="X444:Y444"/>
    <mergeCell ref="Z444:AA444"/>
    <mergeCell ref="AB444:AC444"/>
    <mergeCell ref="AD444:AE444"/>
    <mergeCell ref="AF444:AG444"/>
    <mergeCell ref="AH444:AI444"/>
    <mergeCell ref="AJ444:AK444"/>
    <mergeCell ref="AL444:AM444"/>
    <mergeCell ref="AN444:AO444"/>
    <mergeCell ref="AP444:AQ444"/>
    <mergeCell ref="AR444:AS444"/>
    <mergeCell ref="CD444:CE444"/>
    <mergeCell ref="CF444:CG444"/>
    <mergeCell ref="CH444:CI444"/>
    <mergeCell ref="CJ444:CK444"/>
    <mergeCell ref="CL444:CM444"/>
    <mergeCell ref="CN444:CO444"/>
    <mergeCell ref="CP444:CQ444"/>
    <mergeCell ref="CR444:CS444"/>
    <mergeCell ref="A445:A452"/>
    <mergeCell ref="B445:B452"/>
    <mergeCell ref="C445:C452"/>
    <mergeCell ref="D445:D452"/>
    <mergeCell ref="E445:E452"/>
    <mergeCell ref="F445:F452"/>
    <mergeCell ref="G445:G452"/>
    <mergeCell ref="I445:I452"/>
    <mergeCell ref="J445:J452"/>
    <mergeCell ref="L445:M445"/>
    <mergeCell ref="N445:O445"/>
    <mergeCell ref="P445:Q445"/>
    <mergeCell ref="R445:S445"/>
    <mergeCell ref="T445:U445"/>
    <mergeCell ref="V445:W445"/>
    <mergeCell ref="X445:Y445"/>
    <mergeCell ref="Z445:AA445"/>
    <mergeCell ref="AB445:AC445"/>
    <mergeCell ref="AD445:AE445"/>
    <mergeCell ref="AF445:AG445"/>
    <mergeCell ref="AH445:AI445"/>
    <mergeCell ref="AJ445:AK445"/>
    <mergeCell ref="AL445:AM445"/>
    <mergeCell ref="AN445:AO445"/>
    <mergeCell ref="AP445:AQ445"/>
    <mergeCell ref="AR445:AS445"/>
    <mergeCell ref="AT445:AU445"/>
    <mergeCell ref="AV445:AW445"/>
    <mergeCell ref="AX445:AY445"/>
    <mergeCell ref="AZ445:BA445"/>
    <mergeCell ref="BB445:BC445"/>
    <mergeCell ref="BD445:BE445"/>
    <mergeCell ref="BF445:BG445"/>
    <mergeCell ref="BH445:BI445"/>
    <mergeCell ref="BJ445:BK445"/>
    <mergeCell ref="BL445:BM445"/>
    <mergeCell ref="BN445:BO445"/>
    <mergeCell ref="BP445:BQ445"/>
    <mergeCell ref="BR445:BS445"/>
    <mergeCell ref="BT445:BU445"/>
    <mergeCell ref="BV445:BW445"/>
    <mergeCell ref="BX445:BY445"/>
    <mergeCell ref="BZ445:CA445"/>
    <mergeCell ref="CB445:CC445"/>
    <mergeCell ref="CD445:CE445"/>
    <mergeCell ref="CF445:CG445"/>
    <mergeCell ref="CH445:CI445"/>
    <mergeCell ref="CJ445:CK445"/>
    <mergeCell ref="CL445:CM445"/>
    <mergeCell ref="CN445:CO445"/>
    <mergeCell ref="CP445:CQ445"/>
    <mergeCell ref="CR445:CS445"/>
    <mergeCell ref="CT445:CU445"/>
    <mergeCell ref="CV445:CW445"/>
    <mergeCell ref="CX445:CY445"/>
    <mergeCell ref="CZ445:DA445"/>
    <mergeCell ref="DB445:DC445"/>
    <mergeCell ref="DD445:DE445"/>
    <mergeCell ref="DF445:DG445"/>
    <mergeCell ref="DH445:DI445"/>
    <mergeCell ref="DJ445:DK445"/>
    <mergeCell ref="DL445:DM445"/>
    <mergeCell ref="DN445:DO445"/>
    <mergeCell ref="DP445:DQ445"/>
    <mergeCell ref="DR445:DS445"/>
    <mergeCell ref="DT445:DU445"/>
    <mergeCell ref="DV445:DW445"/>
    <mergeCell ref="DX445:DY445"/>
    <mergeCell ref="DZ445:EA445"/>
    <mergeCell ref="EB445:EC445"/>
    <mergeCell ref="ED445:EE445"/>
    <mergeCell ref="EF445:EG445"/>
    <mergeCell ref="EH445:EI445"/>
    <mergeCell ref="EJ445:EK445"/>
    <mergeCell ref="EL445:EM445"/>
    <mergeCell ref="EN445:EO445"/>
    <mergeCell ref="EP445:EQ445"/>
    <mergeCell ref="ER445:ES445"/>
    <mergeCell ref="ET445:EU445"/>
    <mergeCell ref="EV445:EW445"/>
    <mergeCell ref="EX445:EY445"/>
    <mergeCell ref="EZ445:FA445"/>
    <mergeCell ref="FB445:FC445"/>
    <mergeCell ref="FD445:FE445"/>
    <mergeCell ref="FF445:FG445"/>
    <mergeCell ref="FH445:FI445"/>
    <mergeCell ref="FJ445:FK445"/>
    <mergeCell ref="FL445:FM445"/>
    <mergeCell ref="FN445:FO445"/>
    <mergeCell ref="FP445:FQ445"/>
    <mergeCell ref="FR445:FS445"/>
    <mergeCell ref="FT445:FU445"/>
    <mergeCell ref="FV445:FW445"/>
    <mergeCell ref="FX445:FY445"/>
    <mergeCell ref="FZ445:GA445"/>
    <mergeCell ref="GB445:GC445"/>
    <mergeCell ref="GD445:GE445"/>
    <mergeCell ref="GF445:GG445"/>
    <mergeCell ref="GH445:GI445"/>
    <mergeCell ref="GJ445:GK445"/>
    <mergeCell ref="GL445:GM445"/>
    <mergeCell ref="GN445:GO445"/>
    <mergeCell ref="GP445:GQ445"/>
    <mergeCell ref="GR445:GS445"/>
    <mergeCell ref="GT445:GU445"/>
    <mergeCell ref="GV445:GW445"/>
    <mergeCell ref="GX445:GY445"/>
    <mergeCell ref="GZ445:HA445"/>
    <mergeCell ref="HB445:HC445"/>
    <mergeCell ref="HD445:HE445"/>
    <mergeCell ref="HF445:HG445"/>
    <mergeCell ref="HH445:HI445"/>
    <mergeCell ref="HJ445:HK445"/>
    <mergeCell ref="L446:M446"/>
    <mergeCell ref="N446:O446"/>
    <mergeCell ref="P446:Q446"/>
    <mergeCell ref="R446:S446"/>
    <mergeCell ref="T446:U446"/>
    <mergeCell ref="V446:W446"/>
    <mergeCell ref="X446:Y446"/>
    <mergeCell ref="Z446:AA446"/>
    <mergeCell ref="AB446:AC446"/>
    <mergeCell ref="AD446:AE446"/>
    <mergeCell ref="AF446:AG446"/>
    <mergeCell ref="AH446:AI446"/>
    <mergeCell ref="AJ446:AK446"/>
    <mergeCell ref="AL446:AM446"/>
    <mergeCell ref="AN446:AO446"/>
    <mergeCell ref="AP446:AQ446"/>
    <mergeCell ref="AR446:AS446"/>
    <mergeCell ref="AT446:AU446"/>
    <mergeCell ref="AV446:AW446"/>
    <mergeCell ref="AX446:AY446"/>
    <mergeCell ref="AZ446:BA446"/>
    <mergeCell ref="BB446:BC446"/>
    <mergeCell ref="BD446:BE446"/>
    <mergeCell ref="BF446:BG446"/>
    <mergeCell ref="BH446:BI446"/>
    <mergeCell ref="BJ446:BK446"/>
    <mergeCell ref="BL446:BM446"/>
    <mergeCell ref="BN446:BO446"/>
    <mergeCell ref="BP446:BQ446"/>
    <mergeCell ref="BR446:BS446"/>
    <mergeCell ref="BT446:BU446"/>
    <mergeCell ref="BV446:BW446"/>
    <mergeCell ref="BX446:BY446"/>
    <mergeCell ref="BZ446:CA446"/>
    <mergeCell ref="CB446:CC446"/>
    <mergeCell ref="CD446:CE446"/>
    <mergeCell ref="CF446:CG446"/>
    <mergeCell ref="CH446:CI446"/>
    <mergeCell ref="CJ446:CK446"/>
    <mergeCell ref="CL446:CM446"/>
    <mergeCell ref="CN446:CO446"/>
    <mergeCell ref="CP446:CQ446"/>
    <mergeCell ref="CR446:CS446"/>
    <mergeCell ref="CT446:CU446"/>
    <mergeCell ref="CV446:CW446"/>
    <mergeCell ref="CX446:CY446"/>
    <mergeCell ref="CZ446:DA446"/>
    <mergeCell ref="DB446:DC446"/>
    <mergeCell ref="DD446:DE446"/>
    <mergeCell ref="DF446:DG446"/>
    <mergeCell ref="DH446:DI446"/>
    <mergeCell ref="DJ446:DK446"/>
    <mergeCell ref="DL446:DM446"/>
    <mergeCell ref="DN446:DO446"/>
    <mergeCell ref="DP446:DQ446"/>
    <mergeCell ref="DR446:DS446"/>
    <mergeCell ref="DT446:DU446"/>
    <mergeCell ref="DV446:DW446"/>
    <mergeCell ref="DX446:DY446"/>
    <mergeCell ref="DZ446:EA446"/>
    <mergeCell ref="EB446:EC446"/>
    <mergeCell ref="ED446:EE446"/>
    <mergeCell ref="EF446:EG446"/>
    <mergeCell ref="EH446:EI446"/>
    <mergeCell ref="EJ446:EK446"/>
    <mergeCell ref="EL446:EM446"/>
    <mergeCell ref="EN446:EO446"/>
    <mergeCell ref="EP446:EQ446"/>
    <mergeCell ref="ER446:ES446"/>
    <mergeCell ref="ET446:EU446"/>
    <mergeCell ref="EV446:EW446"/>
    <mergeCell ref="EX446:EY446"/>
    <mergeCell ref="EZ446:FA446"/>
    <mergeCell ref="FB446:FC446"/>
    <mergeCell ref="FD446:FE446"/>
    <mergeCell ref="FF446:FG446"/>
    <mergeCell ref="FH446:FI446"/>
    <mergeCell ref="FJ446:FK446"/>
    <mergeCell ref="FL446:FM446"/>
    <mergeCell ref="FN446:FO446"/>
    <mergeCell ref="FP446:FQ446"/>
    <mergeCell ref="FR446:FS446"/>
    <mergeCell ref="FT446:FU446"/>
    <mergeCell ref="FV446:FW446"/>
    <mergeCell ref="FX446:FY446"/>
    <mergeCell ref="FZ446:GA446"/>
    <mergeCell ref="GB446:GC446"/>
    <mergeCell ref="GD446:GE446"/>
    <mergeCell ref="GF446:GG446"/>
    <mergeCell ref="GH446:GI446"/>
    <mergeCell ref="GJ446:GK446"/>
    <mergeCell ref="GL446:GM446"/>
    <mergeCell ref="GN446:GO446"/>
    <mergeCell ref="GP446:GQ446"/>
    <mergeCell ref="GR446:GS446"/>
    <mergeCell ref="GT446:GU446"/>
    <mergeCell ref="GV446:GW446"/>
    <mergeCell ref="GX446:GY446"/>
    <mergeCell ref="GZ446:HA446"/>
    <mergeCell ref="HB446:HC446"/>
    <mergeCell ref="HD446:HE446"/>
    <mergeCell ref="HF446:HG446"/>
    <mergeCell ref="HH446:HI446"/>
    <mergeCell ref="HJ446:HK446"/>
    <mergeCell ref="L447:M447"/>
    <mergeCell ref="N447:O447"/>
    <mergeCell ref="P447:Q447"/>
    <mergeCell ref="R447:S447"/>
    <mergeCell ref="T447:U447"/>
    <mergeCell ref="V447:W447"/>
    <mergeCell ref="X447:Y447"/>
    <mergeCell ref="Z447:AA447"/>
    <mergeCell ref="AB447:AC447"/>
    <mergeCell ref="AD447:AE447"/>
    <mergeCell ref="AF447:AG447"/>
    <mergeCell ref="AH447:AI447"/>
    <mergeCell ref="AJ447:AK447"/>
    <mergeCell ref="AL447:AM447"/>
    <mergeCell ref="AN447:AO447"/>
    <mergeCell ref="AP447:AQ447"/>
    <mergeCell ref="AR447:AS447"/>
    <mergeCell ref="AT447:AU447"/>
    <mergeCell ref="AV447:AW447"/>
    <mergeCell ref="AX447:AY447"/>
    <mergeCell ref="AZ447:BA447"/>
    <mergeCell ref="BB447:BC447"/>
    <mergeCell ref="BD447:BE447"/>
    <mergeCell ref="BF447:BG447"/>
    <mergeCell ref="BH447:BI447"/>
    <mergeCell ref="BJ447:BK447"/>
    <mergeCell ref="BL447:BM447"/>
    <mergeCell ref="BN447:BO447"/>
    <mergeCell ref="BP447:BQ447"/>
    <mergeCell ref="BR447:BS447"/>
    <mergeCell ref="BT447:BU447"/>
    <mergeCell ref="BV447:BW447"/>
    <mergeCell ref="BX447:BY447"/>
    <mergeCell ref="BZ447:CA447"/>
    <mergeCell ref="CB447:CC447"/>
    <mergeCell ref="CD447:CE447"/>
    <mergeCell ref="CF447:CG447"/>
    <mergeCell ref="CH447:CI447"/>
    <mergeCell ref="CJ447:CK447"/>
    <mergeCell ref="CL447:CM447"/>
    <mergeCell ref="CN447:CO447"/>
    <mergeCell ref="CP447:CQ447"/>
    <mergeCell ref="CR447:CS447"/>
    <mergeCell ref="CT447:CU447"/>
    <mergeCell ref="CV447:CW447"/>
    <mergeCell ref="CX447:CY447"/>
    <mergeCell ref="CZ447:DA447"/>
    <mergeCell ref="DB447:DC447"/>
    <mergeCell ref="DD447:DE447"/>
    <mergeCell ref="DF447:DG447"/>
    <mergeCell ref="DH447:DI447"/>
    <mergeCell ref="DJ447:DK447"/>
    <mergeCell ref="DL447:DM447"/>
    <mergeCell ref="DN447:DO447"/>
    <mergeCell ref="DP447:DQ447"/>
    <mergeCell ref="DR447:DS447"/>
    <mergeCell ref="DT447:DU447"/>
    <mergeCell ref="DV447:DW447"/>
    <mergeCell ref="DX447:DY447"/>
    <mergeCell ref="DZ447:EA447"/>
    <mergeCell ref="EB447:EC447"/>
    <mergeCell ref="ED447:EE447"/>
    <mergeCell ref="EF447:EG447"/>
    <mergeCell ref="EH447:EI447"/>
    <mergeCell ref="EJ447:EK447"/>
    <mergeCell ref="EL447:EM447"/>
    <mergeCell ref="EN447:EO447"/>
    <mergeCell ref="EP447:EQ447"/>
    <mergeCell ref="ER447:ES447"/>
    <mergeCell ref="ET447:EU447"/>
    <mergeCell ref="EV447:EW447"/>
    <mergeCell ref="EX447:EY447"/>
    <mergeCell ref="EZ447:FA447"/>
    <mergeCell ref="FB447:FC447"/>
    <mergeCell ref="FD447:FE447"/>
    <mergeCell ref="FF447:FG447"/>
    <mergeCell ref="FH447:FI447"/>
    <mergeCell ref="FJ447:FK447"/>
    <mergeCell ref="FL447:FM447"/>
    <mergeCell ref="FN447:FO447"/>
    <mergeCell ref="FP447:FQ447"/>
    <mergeCell ref="FR447:FS447"/>
    <mergeCell ref="FT447:FU447"/>
    <mergeCell ref="FV447:FW447"/>
    <mergeCell ref="FX447:FY447"/>
    <mergeCell ref="FZ447:GA447"/>
    <mergeCell ref="GB447:GC447"/>
    <mergeCell ref="GD447:GE447"/>
    <mergeCell ref="GF447:GG447"/>
    <mergeCell ref="GH447:GI447"/>
    <mergeCell ref="GJ447:GK447"/>
    <mergeCell ref="GL447:GM447"/>
    <mergeCell ref="GN447:GO447"/>
    <mergeCell ref="GP447:GQ447"/>
    <mergeCell ref="GR447:GS447"/>
    <mergeCell ref="GT447:GU447"/>
    <mergeCell ref="GV447:GW447"/>
    <mergeCell ref="GX447:GY447"/>
    <mergeCell ref="GZ447:HA447"/>
    <mergeCell ref="HB447:HC447"/>
    <mergeCell ref="HD447:HE447"/>
    <mergeCell ref="HF447:HG447"/>
    <mergeCell ref="HH447:HI447"/>
    <mergeCell ref="HJ447:HK447"/>
    <mergeCell ref="L448:M448"/>
    <mergeCell ref="N448:O448"/>
    <mergeCell ref="P448:Q448"/>
    <mergeCell ref="R448:S448"/>
    <mergeCell ref="T448:U448"/>
    <mergeCell ref="V448:W448"/>
    <mergeCell ref="X448:Y448"/>
    <mergeCell ref="Z448:AA448"/>
    <mergeCell ref="AB448:AC448"/>
    <mergeCell ref="AD448:AE448"/>
    <mergeCell ref="AF448:AG448"/>
    <mergeCell ref="AH448:AI448"/>
    <mergeCell ref="AJ448:AK448"/>
    <mergeCell ref="AL448:AM448"/>
    <mergeCell ref="AN448:AO448"/>
    <mergeCell ref="AP448:AQ448"/>
    <mergeCell ref="AR448:AS448"/>
    <mergeCell ref="AT448:AU448"/>
    <mergeCell ref="AV448:AW448"/>
    <mergeCell ref="AX448:AY448"/>
    <mergeCell ref="AZ448:BA448"/>
    <mergeCell ref="BB448:BC448"/>
    <mergeCell ref="BD448:BE448"/>
    <mergeCell ref="BF448:BG448"/>
    <mergeCell ref="BH448:BI448"/>
    <mergeCell ref="BJ448:BK448"/>
    <mergeCell ref="BL448:BM448"/>
    <mergeCell ref="BN448:BO448"/>
    <mergeCell ref="BP448:BQ448"/>
    <mergeCell ref="BR448:BS448"/>
    <mergeCell ref="BT448:BU448"/>
    <mergeCell ref="BV448:BW448"/>
    <mergeCell ref="BX448:BY448"/>
    <mergeCell ref="BZ448:CA448"/>
    <mergeCell ref="CB448:CC448"/>
    <mergeCell ref="CD448:CE448"/>
    <mergeCell ref="CF448:CG448"/>
    <mergeCell ref="CH448:CI448"/>
    <mergeCell ref="CJ448:CK448"/>
    <mergeCell ref="CL448:CM448"/>
    <mergeCell ref="CN448:CO448"/>
    <mergeCell ref="CP448:CQ448"/>
    <mergeCell ref="CR448:CS448"/>
    <mergeCell ref="CT448:CU448"/>
    <mergeCell ref="CV448:CW448"/>
    <mergeCell ref="CX448:CY448"/>
    <mergeCell ref="CZ448:DA448"/>
    <mergeCell ref="DB448:DC448"/>
    <mergeCell ref="DD448:DE448"/>
    <mergeCell ref="DF448:DG448"/>
    <mergeCell ref="DH448:DI448"/>
    <mergeCell ref="DJ448:DK448"/>
    <mergeCell ref="DL448:DM448"/>
    <mergeCell ref="DN448:DO448"/>
    <mergeCell ref="DP448:DQ448"/>
    <mergeCell ref="DR448:DS448"/>
    <mergeCell ref="DT448:DU448"/>
    <mergeCell ref="DV448:DW448"/>
    <mergeCell ref="DX448:DY448"/>
    <mergeCell ref="DZ448:EA448"/>
    <mergeCell ref="EB448:EC448"/>
    <mergeCell ref="ED448:EE448"/>
    <mergeCell ref="EF448:EG448"/>
    <mergeCell ref="EH448:EI448"/>
    <mergeCell ref="EJ448:EK448"/>
    <mergeCell ref="EL448:EM448"/>
    <mergeCell ref="EN448:EO448"/>
    <mergeCell ref="EP448:EQ448"/>
    <mergeCell ref="ER448:ES448"/>
    <mergeCell ref="ET448:EU448"/>
    <mergeCell ref="EV448:EW448"/>
    <mergeCell ref="EX448:EY448"/>
    <mergeCell ref="EZ448:FA448"/>
    <mergeCell ref="FB448:FC448"/>
    <mergeCell ref="FD448:FE448"/>
    <mergeCell ref="FF448:FG448"/>
    <mergeCell ref="FH448:FI448"/>
    <mergeCell ref="FJ448:FK448"/>
    <mergeCell ref="FL448:FM448"/>
    <mergeCell ref="FN448:FO448"/>
    <mergeCell ref="FP448:FQ448"/>
    <mergeCell ref="FR448:FS448"/>
    <mergeCell ref="FT448:FU448"/>
    <mergeCell ref="FV448:FW448"/>
    <mergeCell ref="FX448:FY448"/>
    <mergeCell ref="FZ448:GA448"/>
    <mergeCell ref="GB448:GC448"/>
    <mergeCell ref="GD448:GE448"/>
    <mergeCell ref="GF448:GG448"/>
    <mergeCell ref="GH448:GI448"/>
    <mergeCell ref="GJ448:GK448"/>
    <mergeCell ref="GL448:GM448"/>
    <mergeCell ref="GN448:GO448"/>
    <mergeCell ref="GP448:GQ448"/>
    <mergeCell ref="GR448:GS448"/>
    <mergeCell ref="GT448:GU448"/>
    <mergeCell ref="GV448:GW448"/>
    <mergeCell ref="GX448:GY448"/>
    <mergeCell ref="GZ448:HA448"/>
    <mergeCell ref="HB448:HC448"/>
    <mergeCell ref="HD448:HE448"/>
    <mergeCell ref="HF448:HG448"/>
    <mergeCell ref="HH448:HI448"/>
    <mergeCell ref="HJ448:HK448"/>
    <mergeCell ref="L449:M449"/>
    <mergeCell ref="N449:O449"/>
    <mergeCell ref="P449:Q449"/>
    <mergeCell ref="R449:S449"/>
    <mergeCell ref="T449:U449"/>
    <mergeCell ref="V449:W449"/>
    <mergeCell ref="X449:Y449"/>
    <mergeCell ref="Z449:AA449"/>
    <mergeCell ref="AB449:AC449"/>
    <mergeCell ref="AD449:AE449"/>
    <mergeCell ref="AF449:AG449"/>
    <mergeCell ref="AH449:AI449"/>
    <mergeCell ref="AJ449:AK449"/>
    <mergeCell ref="AL449:AM449"/>
    <mergeCell ref="AN449:AO449"/>
    <mergeCell ref="AP449:AQ449"/>
    <mergeCell ref="AR449:AS449"/>
    <mergeCell ref="AT449:AU449"/>
    <mergeCell ref="AV449:AW449"/>
    <mergeCell ref="AX449:AY449"/>
    <mergeCell ref="AZ449:BA449"/>
    <mergeCell ref="BB449:BC449"/>
    <mergeCell ref="BD449:BE449"/>
    <mergeCell ref="BF449:BG449"/>
    <mergeCell ref="BH449:BI449"/>
    <mergeCell ref="BJ449:BK449"/>
    <mergeCell ref="BL449:BM449"/>
    <mergeCell ref="BN449:BO449"/>
    <mergeCell ref="BP449:BQ449"/>
    <mergeCell ref="BR449:BS449"/>
    <mergeCell ref="BT449:BU449"/>
    <mergeCell ref="BV449:BW449"/>
    <mergeCell ref="BX449:BY449"/>
    <mergeCell ref="BZ449:CA449"/>
    <mergeCell ref="CB449:CC449"/>
    <mergeCell ref="CD449:CE449"/>
    <mergeCell ref="CF449:CG449"/>
    <mergeCell ref="CH449:CI449"/>
    <mergeCell ref="CJ449:CK449"/>
    <mergeCell ref="CL449:CM449"/>
    <mergeCell ref="CN449:CO449"/>
    <mergeCell ref="CP449:CQ449"/>
    <mergeCell ref="CR449:CS449"/>
    <mergeCell ref="CT449:CU449"/>
    <mergeCell ref="CV449:CW449"/>
    <mergeCell ref="CX449:CY449"/>
    <mergeCell ref="CZ449:DA449"/>
    <mergeCell ref="DB449:DC449"/>
    <mergeCell ref="DD449:DE449"/>
    <mergeCell ref="DF449:DG449"/>
    <mergeCell ref="DH449:DI449"/>
    <mergeCell ref="DJ449:DK449"/>
    <mergeCell ref="DL449:DM449"/>
    <mergeCell ref="DN449:DO449"/>
    <mergeCell ref="DP449:DQ449"/>
    <mergeCell ref="DR449:DS449"/>
    <mergeCell ref="DT449:DU449"/>
    <mergeCell ref="DV449:DW449"/>
    <mergeCell ref="DX449:DY449"/>
    <mergeCell ref="DZ449:EA449"/>
    <mergeCell ref="EB449:EC449"/>
    <mergeCell ref="ED449:EE449"/>
    <mergeCell ref="EF449:EG449"/>
    <mergeCell ref="EH449:EI449"/>
    <mergeCell ref="EJ449:EK449"/>
    <mergeCell ref="EL449:EM449"/>
    <mergeCell ref="EN449:EO449"/>
    <mergeCell ref="EP449:EQ449"/>
    <mergeCell ref="ER449:ES449"/>
    <mergeCell ref="ET449:EU449"/>
    <mergeCell ref="EV449:EW449"/>
    <mergeCell ref="EX449:EY449"/>
    <mergeCell ref="EZ449:FA449"/>
    <mergeCell ref="FB449:FC449"/>
    <mergeCell ref="FD449:FE449"/>
    <mergeCell ref="FF449:FG449"/>
    <mergeCell ref="FH449:FI449"/>
    <mergeCell ref="FJ449:FK449"/>
    <mergeCell ref="FL449:FM449"/>
    <mergeCell ref="FN449:FO449"/>
    <mergeCell ref="FP449:FQ449"/>
    <mergeCell ref="FR449:FS449"/>
    <mergeCell ref="FT449:FU449"/>
    <mergeCell ref="FV449:FW449"/>
    <mergeCell ref="FX449:FY449"/>
    <mergeCell ref="FZ449:GA449"/>
    <mergeCell ref="GB449:GC449"/>
    <mergeCell ref="GD449:GE449"/>
    <mergeCell ref="GF449:GG449"/>
    <mergeCell ref="GH449:GI449"/>
    <mergeCell ref="GJ449:GK449"/>
    <mergeCell ref="GL449:GM449"/>
    <mergeCell ref="GN449:GO449"/>
    <mergeCell ref="GP449:GQ449"/>
    <mergeCell ref="GR449:GS449"/>
    <mergeCell ref="GT449:GU449"/>
    <mergeCell ref="GV449:GW449"/>
    <mergeCell ref="GX449:GY449"/>
    <mergeCell ref="GZ449:HA449"/>
    <mergeCell ref="HB449:HC449"/>
    <mergeCell ref="HD449:HE449"/>
    <mergeCell ref="HF449:HG449"/>
    <mergeCell ref="HH449:HI449"/>
    <mergeCell ref="HJ449:HK449"/>
    <mergeCell ref="L450:M450"/>
    <mergeCell ref="N450:O450"/>
    <mergeCell ref="P450:Q450"/>
    <mergeCell ref="R450:S450"/>
    <mergeCell ref="T450:U450"/>
    <mergeCell ref="V450:W450"/>
    <mergeCell ref="X450:Y450"/>
    <mergeCell ref="Z450:AA450"/>
    <mergeCell ref="AB450:AC450"/>
    <mergeCell ref="AD450:AE450"/>
    <mergeCell ref="AF450:AG450"/>
    <mergeCell ref="AH450:AI450"/>
    <mergeCell ref="AJ450:AK450"/>
    <mergeCell ref="AL450:AM450"/>
    <mergeCell ref="AN450:AO450"/>
    <mergeCell ref="AP450:AQ450"/>
    <mergeCell ref="AR450:AS450"/>
    <mergeCell ref="AT450:AU450"/>
    <mergeCell ref="AV450:AW450"/>
    <mergeCell ref="AX450:AY450"/>
    <mergeCell ref="AZ450:BA450"/>
    <mergeCell ref="BB450:BC450"/>
    <mergeCell ref="BD450:BE450"/>
    <mergeCell ref="BF450:BG450"/>
    <mergeCell ref="BH450:BI450"/>
    <mergeCell ref="BJ450:BK450"/>
    <mergeCell ref="BL450:BM450"/>
    <mergeCell ref="BN450:BO450"/>
    <mergeCell ref="BP450:BQ450"/>
    <mergeCell ref="BR450:BS450"/>
    <mergeCell ref="BT450:BU450"/>
    <mergeCell ref="BV450:BW450"/>
    <mergeCell ref="BX450:BY450"/>
    <mergeCell ref="BZ450:CA450"/>
    <mergeCell ref="CB450:CC450"/>
    <mergeCell ref="CD450:CE450"/>
    <mergeCell ref="CF450:CG450"/>
    <mergeCell ref="CH450:CI450"/>
    <mergeCell ref="CJ450:CK450"/>
    <mergeCell ref="CL450:CM450"/>
    <mergeCell ref="CN450:CO450"/>
    <mergeCell ref="CP450:CQ450"/>
    <mergeCell ref="CR450:CS450"/>
    <mergeCell ref="CT450:CU450"/>
    <mergeCell ref="CV450:CW450"/>
    <mergeCell ref="CX450:CY450"/>
    <mergeCell ref="CZ450:DA450"/>
    <mergeCell ref="DB450:DC450"/>
    <mergeCell ref="DD450:DE450"/>
    <mergeCell ref="DF450:DG450"/>
    <mergeCell ref="DH450:DI450"/>
    <mergeCell ref="DJ450:DK450"/>
    <mergeCell ref="DL450:DM450"/>
    <mergeCell ref="DN450:DO450"/>
    <mergeCell ref="DP450:DQ450"/>
    <mergeCell ref="DR450:DS450"/>
    <mergeCell ref="DT450:DU450"/>
    <mergeCell ref="DV450:DW450"/>
    <mergeCell ref="DX450:DY450"/>
    <mergeCell ref="DZ450:EA450"/>
    <mergeCell ref="EB450:EC450"/>
    <mergeCell ref="ED450:EE450"/>
    <mergeCell ref="EF450:EG450"/>
    <mergeCell ref="EH450:EI450"/>
    <mergeCell ref="EJ450:EK450"/>
    <mergeCell ref="EL450:EM450"/>
    <mergeCell ref="EN450:EO450"/>
    <mergeCell ref="EP450:EQ450"/>
    <mergeCell ref="ER450:ES450"/>
    <mergeCell ref="ET450:EU450"/>
    <mergeCell ref="EV450:EW450"/>
    <mergeCell ref="EX450:EY450"/>
    <mergeCell ref="EZ450:FA450"/>
    <mergeCell ref="FB450:FC450"/>
    <mergeCell ref="FD450:FE450"/>
    <mergeCell ref="FF450:FG450"/>
    <mergeCell ref="FH450:FI450"/>
    <mergeCell ref="FJ450:FK450"/>
    <mergeCell ref="FL450:FM450"/>
    <mergeCell ref="FN450:FO450"/>
    <mergeCell ref="FP450:FQ450"/>
    <mergeCell ref="FR450:FS450"/>
    <mergeCell ref="FT450:FU450"/>
    <mergeCell ref="FV450:FW450"/>
    <mergeCell ref="FX450:FY450"/>
    <mergeCell ref="FZ450:GA450"/>
    <mergeCell ref="GB450:GC450"/>
    <mergeCell ref="GD450:GE450"/>
    <mergeCell ref="GF450:GG450"/>
    <mergeCell ref="GH450:GI450"/>
    <mergeCell ref="GJ450:GK450"/>
    <mergeCell ref="GL450:GM450"/>
    <mergeCell ref="GN450:GO450"/>
    <mergeCell ref="GP450:GQ450"/>
    <mergeCell ref="GR450:GS450"/>
    <mergeCell ref="GT450:GU450"/>
    <mergeCell ref="GV450:GW450"/>
    <mergeCell ref="GX450:GY450"/>
    <mergeCell ref="GZ450:HA450"/>
    <mergeCell ref="HB450:HC450"/>
    <mergeCell ref="HD450:HE450"/>
    <mergeCell ref="HF450:HG450"/>
    <mergeCell ref="HH450:HI450"/>
    <mergeCell ref="HJ450:HK450"/>
    <mergeCell ref="L451:M451"/>
    <mergeCell ref="N451:O451"/>
    <mergeCell ref="P451:Q451"/>
    <mergeCell ref="R451:S451"/>
    <mergeCell ref="T451:U451"/>
    <mergeCell ref="V451:W451"/>
    <mergeCell ref="X451:Y451"/>
    <mergeCell ref="Z451:AA451"/>
    <mergeCell ref="AB451:AC451"/>
    <mergeCell ref="AD451:AE451"/>
    <mergeCell ref="AF451:AG451"/>
    <mergeCell ref="AH451:AI451"/>
    <mergeCell ref="AJ451:AK451"/>
    <mergeCell ref="AL451:AM451"/>
    <mergeCell ref="AN451:AO451"/>
    <mergeCell ref="AP451:AQ451"/>
    <mergeCell ref="AR451:AS451"/>
    <mergeCell ref="AT451:AU451"/>
    <mergeCell ref="AV451:AW451"/>
    <mergeCell ref="AX451:AY451"/>
    <mergeCell ref="AZ451:BA451"/>
    <mergeCell ref="BB451:BC451"/>
    <mergeCell ref="BD451:BE451"/>
    <mergeCell ref="BF451:BG451"/>
    <mergeCell ref="BH451:BI451"/>
    <mergeCell ref="BJ451:BK451"/>
    <mergeCell ref="BL451:BM451"/>
    <mergeCell ref="BN451:BO451"/>
    <mergeCell ref="BP451:BQ451"/>
    <mergeCell ref="BR451:BS451"/>
    <mergeCell ref="BT451:BU451"/>
    <mergeCell ref="BV451:BW451"/>
    <mergeCell ref="BX451:BY451"/>
    <mergeCell ref="BZ451:CA451"/>
    <mergeCell ref="CB451:CC451"/>
    <mergeCell ref="CD451:CE451"/>
    <mergeCell ref="CF451:CG451"/>
    <mergeCell ref="CH451:CI451"/>
    <mergeCell ref="CJ451:CK451"/>
    <mergeCell ref="CL451:CM451"/>
    <mergeCell ref="CN451:CO451"/>
    <mergeCell ref="CP451:CQ451"/>
    <mergeCell ref="CR451:CS451"/>
    <mergeCell ref="CT451:CU451"/>
    <mergeCell ref="CV451:CW451"/>
    <mergeCell ref="CX451:CY451"/>
    <mergeCell ref="CZ451:DA451"/>
    <mergeCell ref="DB451:DC451"/>
    <mergeCell ref="DD451:DE451"/>
    <mergeCell ref="DF451:DG451"/>
    <mergeCell ref="DH451:DI451"/>
    <mergeCell ref="DJ451:DK451"/>
    <mergeCell ref="DL451:DM451"/>
    <mergeCell ref="DN451:DO451"/>
    <mergeCell ref="DP451:DQ451"/>
    <mergeCell ref="DR451:DS451"/>
    <mergeCell ref="DT451:DU451"/>
    <mergeCell ref="DV451:DW451"/>
    <mergeCell ref="DX451:DY451"/>
    <mergeCell ref="DZ451:EA451"/>
    <mergeCell ref="EB451:EC451"/>
    <mergeCell ref="ED451:EE451"/>
    <mergeCell ref="EF451:EG451"/>
    <mergeCell ref="EH451:EI451"/>
    <mergeCell ref="EJ451:EK451"/>
    <mergeCell ref="EL451:EM451"/>
    <mergeCell ref="EN451:EO451"/>
    <mergeCell ref="EP451:EQ451"/>
    <mergeCell ref="ER451:ES451"/>
    <mergeCell ref="ET451:EU451"/>
    <mergeCell ref="EV451:EW451"/>
    <mergeCell ref="EX451:EY451"/>
    <mergeCell ref="EZ451:FA451"/>
    <mergeCell ref="FB451:FC451"/>
    <mergeCell ref="FD451:FE451"/>
    <mergeCell ref="FF451:FG451"/>
    <mergeCell ref="FH451:FI451"/>
    <mergeCell ref="FJ451:FK451"/>
    <mergeCell ref="FL451:FM451"/>
    <mergeCell ref="FN451:FO451"/>
    <mergeCell ref="FP451:FQ451"/>
    <mergeCell ref="FR451:FS451"/>
    <mergeCell ref="FT451:FU451"/>
    <mergeCell ref="FV451:FW451"/>
    <mergeCell ref="FX451:FY451"/>
    <mergeCell ref="FZ451:GA451"/>
    <mergeCell ref="GB451:GC451"/>
    <mergeCell ref="GD451:GE451"/>
    <mergeCell ref="GF451:GG451"/>
    <mergeCell ref="GH451:GI451"/>
    <mergeCell ref="GJ451:GK451"/>
    <mergeCell ref="GL451:GM451"/>
    <mergeCell ref="GN451:GO451"/>
    <mergeCell ref="GP451:GQ451"/>
    <mergeCell ref="GR451:GS451"/>
    <mergeCell ref="GT451:GU451"/>
    <mergeCell ref="GV451:GW451"/>
    <mergeCell ref="GX451:GY451"/>
    <mergeCell ref="GZ451:HA451"/>
    <mergeCell ref="HB451:HC451"/>
    <mergeCell ref="HD451:HE451"/>
    <mergeCell ref="HF451:HG451"/>
    <mergeCell ref="HH451:HI451"/>
    <mergeCell ref="HJ451:HK451"/>
    <mergeCell ref="L452:M452"/>
    <mergeCell ref="N452:O452"/>
    <mergeCell ref="P452:Q452"/>
    <mergeCell ref="R452:S452"/>
    <mergeCell ref="T452:U452"/>
    <mergeCell ref="V452:W452"/>
    <mergeCell ref="X452:Y452"/>
    <mergeCell ref="Z452:AA452"/>
    <mergeCell ref="AB452:AC452"/>
    <mergeCell ref="AD452:AE452"/>
    <mergeCell ref="AF452:AG452"/>
    <mergeCell ref="AH452:AI452"/>
    <mergeCell ref="AJ452:AK452"/>
    <mergeCell ref="AL452:AM452"/>
    <mergeCell ref="AN452:AO452"/>
    <mergeCell ref="AP452:AQ452"/>
    <mergeCell ref="AR452:AS452"/>
    <mergeCell ref="AT452:AU452"/>
    <mergeCell ref="AV452:AW452"/>
    <mergeCell ref="AX452:AY452"/>
    <mergeCell ref="AZ452:BA452"/>
    <mergeCell ref="BB452:BC452"/>
    <mergeCell ref="BD452:BE452"/>
    <mergeCell ref="BF452:BG452"/>
    <mergeCell ref="BH452:BI452"/>
    <mergeCell ref="BJ452:BK452"/>
    <mergeCell ref="BL452:BM452"/>
    <mergeCell ref="BN452:BO452"/>
    <mergeCell ref="BP452:BQ452"/>
    <mergeCell ref="BR452:BS452"/>
    <mergeCell ref="BT452:BU452"/>
    <mergeCell ref="BV452:BW452"/>
    <mergeCell ref="BX452:BY452"/>
    <mergeCell ref="BZ452:CA452"/>
    <mergeCell ref="CB452:CC452"/>
    <mergeCell ref="CD452:CE452"/>
    <mergeCell ref="CF452:CG452"/>
    <mergeCell ref="CH452:CI452"/>
    <mergeCell ref="CJ452:CK452"/>
    <mergeCell ref="CL452:CM452"/>
    <mergeCell ref="CN452:CO452"/>
    <mergeCell ref="CP452:CQ452"/>
    <mergeCell ref="CR452:CS452"/>
    <mergeCell ref="CT452:CU452"/>
    <mergeCell ref="CV452:CW452"/>
    <mergeCell ref="CX452:CY452"/>
    <mergeCell ref="CZ452:DA452"/>
    <mergeCell ref="DB452:DC452"/>
    <mergeCell ref="DD452:DE452"/>
    <mergeCell ref="DF452:DG452"/>
    <mergeCell ref="DH452:DI452"/>
    <mergeCell ref="DJ452:DK452"/>
    <mergeCell ref="DL452:DM452"/>
    <mergeCell ref="DN452:DO452"/>
    <mergeCell ref="DP452:DQ452"/>
    <mergeCell ref="DR452:DS452"/>
    <mergeCell ref="DT452:DU452"/>
    <mergeCell ref="DV452:DW452"/>
    <mergeCell ref="DX452:DY452"/>
    <mergeCell ref="DZ452:EA452"/>
    <mergeCell ref="EB452:EC452"/>
    <mergeCell ref="ED452:EE452"/>
    <mergeCell ref="EF452:EG452"/>
    <mergeCell ref="EH452:EI452"/>
    <mergeCell ref="EJ452:EK452"/>
    <mergeCell ref="EL452:EM452"/>
    <mergeCell ref="EN452:EO452"/>
    <mergeCell ref="EP452:EQ452"/>
    <mergeCell ref="ER452:ES452"/>
    <mergeCell ref="ET452:EU452"/>
    <mergeCell ref="EV452:EW452"/>
    <mergeCell ref="EX452:EY452"/>
    <mergeCell ref="EZ452:FA452"/>
    <mergeCell ref="FB452:FC452"/>
    <mergeCell ref="FD452:FE452"/>
    <mergeCell ref="FF452:FG452"/>
    <mergeCell ref="FH452:FI452"/>
    <mergeCell ref="FJ452:FK452"/>
    <mergeCell ref="FL452:FM452"/>
    <mergeCell ref="FN452:FO452"/>
    <mergeCell ref="FP452:FQ452"/>
    <mergeCell ref="FR452:FS452"/>
    <mergeCell ref="FT452:FU452"/>
    <mergeCell ref="FV452:FW452"/>
    <mergeCell ref="FX452:FY452"/>
    <mergeCell ref="FZ452:GA452"/>
    <mergeCell ref="GB452:GC452"/>
    <mergeCell ref="GD452:GE452"/>
    <mergeCell ref="GF452:GG452"/>
    <mergeCell ref="GH452:GI452"/>
    <mergeCell ref="GJ452:GK452"/>
    <mergeCell ref="GL452:GM452"/>
    <mergeCell ref="GN452:GO452"/>
    <mergeCell ref="GP452:GQ452"/>
    <mergeCell ref="GR452:GS452"/>
    <mergeCell ref="GT452:GU452"/>
    <mergeCell ref="GV452:GW452"/>
    <mergeCell ref="GX452:GY452"/>
    <mergeCell ref="GZ452:HA452"/>
    <mergeCell ref="HB452:HC452"/>
    <mergeCell ref="HD452:HE452"/>
    <mergeCell ref="HF452:HG452"/>
    <mergeCell ref="HH452:HI452"/>
    <mergeCell ref="HJ452:HK452"/>
    <mergeCell ref="A454:A461"/>
    <mergeCell ref="B454:B461"/>
    <mergeCell ref="C454:C461"/>
    <mergeCell ref="D454:D461"/>
    <mergeCell ref="E454:E461"/>
    <mergeCell ref="F454:F461"/>
    <mergeCell ref="G454:G461"/>
    <mergeCell ref="I454:I461"/>
    <mergeCell ref="J454:J461"/>
    <mergeCell ref="L454:M454"/>
    <mergeCell ref="N454:O454"/>
    <mergeCell ref="P454:Q454"/>
    <mergeCell ref="R454:S454"/>
    <mergeCell ref="T454:U454"/>
    <mergeCell ref="V454:W454"/>
    <mergeCell ref="X454:Y454"/>
    <mergeCell ref="Z454:AA454"/>
    <mergeCell ref="AB454:AC454"/>
    <mergeCell ref="AD454:AE454"/>
    <mergeCell ref="AF454:AG454"/>
    <mergeCell ref="AH454:AI454"/>
    <mergeCell ref="AJ454:AK454"/>
    <mergeCell ref="AL454:AM454"/>
    <mergeCell ref="AN454:AO454"/>
    <mergeCell ref="AP454:AQ454"/>
    <mergeCell ref="AR454:AS454"/>
    <mergeCell ref="AT454:AU454"/>
    <mergeCell ref="AV454:AW454"/>
    <mergeCell ref="AX454:AY454"/>
    <mergeCell ref="AZ454:BA454"/>
    <mergeCell ref="BB454:BC454"/>
    <mergeCell ref="BD454:BE454"/>
    <mergeCell ref="BF454:BG454"/>
    <mergeCell ref="BH454:BI454"/>
    <mergeCell ref="BJ454:BK454"/>
    <mergeCell ref="BL454:BM454"/>
    <mergeCell ref="BN454:BO454"/>
    <mergeCell ref="BP454:BQ454"/>
    <mergeCell ref="BR454:BS454"/>
    <mergeCell ref="BT454:BU454"/>
    <mergeCell ref="BV454:BW454"/>
    <mergeCell ref="BX454:BY454"/>
    <mergeCell ref="BZ454:CA454"/>
    <mergeCell ref="CB454:CC454"/>
    <mergeCell ref="CD454:CE454"/>
    <mergeCell ref="CF454:CG454"/>
    <mergeCell ref="CH454:CI454"/>
    <mergeCell ref="CJ454:CK454"/>
    <mergeCell ref="CL454:CM454"/>
    <mergeCell ref="CN454:CO454"/>
    <mergeCell ref="CP454:CQ454"/>
    <mergeCell ref="CR454:CS454"/>
    <mergeCell ref="CT454:CU454"/>
    <mergeCell ref="CV454:CW454"/>
    <mergeCell ref="CX454:CY454"/>
    <mergeCell ref="CZ454:DA454"/>
    <mergeCell ref="DB454:DC454"/>
    <mergeCell ref="DD454:DE454"/>
    <mergeCell ref="DF454:DG454"/>
    <mergeCell ref="DH454:DI454"/>
    <mergeCell ref="DJ454:DK454"/>
    <mergeCell ref="DL454:DM454"/>
    <mergeCell ref="DN454:DO454"/>
    <mergeCell ref="DP454:DQ454"/>
    <mergeCell ref="DR454:DS454"/>
    <mergeCell ref="DT454:DU454"/>
    <mergeCell ref="DV454:DW454"/>
    <mergeCell ref="DX454:DY454"/>
    <mergeCell ref="DZ454:EA454"/>
    <mergeCell ref="EB454:EC454"/>
    <mergeCell ref="ED454:EE454"/>
    <mergeCell ref="EF454:EG454"/>
    <mergeCell ref="EH454:EI454"/>
    <mergeCell ref="EJ454:EK454"/>
    <mergeCell ref="EL454:EM454"/>
    <mergeCell ref="EN454:EO454"/>
    <mergeCell ref="EP454:EQ454"/>
    <mergeCell ref="ER454:ES454"/>
    <mergeCell ref="ET454:EU454"/>
    <mergeCell ref="EV454:EW454"/>
    <mergeCell ref="EX454:EY454"/>
    <mergeCell ref="EZ454:FA454"/>
    <mergeCell ref="FB454:FC454"/>
    <mergeCell ref="FD454:FE454"/>
    <mergeCell ref="FF454:FG454"/>
    <mergeCell ref="FH454:FI454"/>
    <mergeCell ref="FJ454:FK454"/>
    <mergeCell ref="FL454:FM454"/>
    <mergeCell ref="FN454:FO454"/>
    <mergeCell ref="FP454:FQ454"/>
    <mergeCell ref="FR454:FS454"/>
    <mergeCell ref="FT454:FU454"/>
    <mergeCell ref="FV454:FW454"/>
    <mergeCell ref="FX454:FY454"/>
    <mergeCell ref="FZ454:GA454"/>
    <mergeCell ref="GB454:GC454"/>
    <mergeCell ref="GD454:GE454"/>
    <mergeCell ref="GF454:GG454"/>
    <mergeCell ref="GH454:GI454"/>
    <mergeCell ref="GJ454:GK454"/>
    <mergeCell ref="GL454:GM454"/>
    <mergeCell ref="GN454:GO454"/>
    <mergeCell ref="GP454:GQ454"/>
    <mergeCell ref="GR454:GS454"/>
    <mergeCell ref="GT454:GU454"/>
    <mergeCell ref="GV454:GW454"/>
    <mergeCell ref="GX454:GY454"/>
    <mergeCell ref="GZ454:HA454"/>
    <mergeCell ref="HB454:HC454"/>
    <mergeCell ref="HD454:HE454"/>
    <mergeCell ref="HF454:HG454"/>
    <mergeCell ref="HH454:HI454"/>
    <mergeCell ref="HJ454:HK454"/>
    <mergeCell ref="L455:M455"/>
    <mergeCell ref="N455:O455"/>
    <mergeCell ref="P455:Q455"/>
    <mergeCell ref="R455:S455"/>
    <mergeCell ref="T455:U455"/>
    <mergeCell ref="V455:W455"/>
    <mergeCell ref="X455:Y455"/>
    <mergeCell ref="Z455:AA455"/>
    <mergeCell ref="AB455:AC455"/>
    <mergeCell ref="AD455:AE455"/>
    <mergeCell ref="AF455:AG455"/>
    <mergeCell ref="AH455:AI455"/>
    <mergeCell ref="AJ455:AK455"/>
    <mergeCell ref="AL455:AM455"/>
    <mergeCell ref="AN455:AO455"/>
    <mergeCell ref="AP455:AQ455"/>
    <mergeCell ref="AR455:AS455"/>
    <mergeCell ref="AT455:AU455"/>
    <mergeCell ref="AV455:AW455"/>
    <mergeCell ref="AX455:AY455"/>
    <mergeCell ref="AZ455:BA455"/>
    <mergeCell ref="BB455:BC455"/>
    <mergeCell ref="BD455:BE455"/>
    <mergeCell ref="BF455:BG455"/>
    <mergeCell ref="BH455:BI455"/>
    <mergeCell ref="BJ455:BK455"/>
    <mergeCell ref="BL455:BM455"/>
    <mergeCell ref="BN455:BO455"/>
    <mergeCell ref="BP455:BQ455"/>
    <mergeCell ref="BR455:BS455"/>
    <mergeCell ref="BT455:BU455"/>
    <mergeCell ref="BV455:BW455"/>
    <mergeCell ref="BX455:BY455"/>
    <mergeCell ref="BZ455:CA455"/>
    <mergeCell ref="CB455:CC455"/>
    <mergeCell ref="CD455:CE455"/>
    <mergeCell ref="CF455:CG455"/>
    <mergeCell ref="CH455:CI455"/>
    <mergeCell ref="CJ455:CK455"/>
    <mergeCell ref="CL455:CM455"/>
    <mergeCell ref="CN455:CO455"/>
    <mergeCell ref="CP455:CQ455"/>
    <mergeCell ref="CR455:CS455"/>
    <mergeCell ref="CT455:CU455"/>
    <mergeCell ref="CV455:CW455"/>
    <mergeCell ref="CX455:CY455"/>
    <mergeCell ref="CZ455:DA455"/>
    <mergeCell ref="DB455:DC455"/>
    <mergeCell ref="DD455:DE455"/>
    <mergeCell ref="DF455:DG455"/>
    <mergeCell ref="DH455:DI455"/>
    <mergeCell ref="DJ455:DK455"/>
    <mergeCell ref="DL455:DM455"/>
    <mergeCell ref="DN455:DO455"/>
    <mergeCell ref="DP455:DQ455"/>
    <mergeCell ref="DR455:DS455"/>
    <mergeCell ref="DT455:DU455"/>
    <mergeCell ref="DV455:DW455"/>
    <mergeCell ref="DX455:DY455"/>
    <mergeCell ref="DZ455:EA455"/>
    <mergeCell ref="EB455:EC455"/>
    <mergeCell ref="ED455:EE455"/>
    <mergeCell ref="EF455:EG455"/>
    <mergeCell ref="EH455:EI455"/>
    <mergeCell ref="EJ455:EK455"/>
    <mergeCell ref="EL455:EM455"/>
    <mergeCell ref="EN455:EO455"/>
    <mergeCell ref="EP455:EQ455"/>
    <mergeCell ref="ER455:ES455"/>
    <mergeCell ref="ET455:EU455"/>
    <mergeCell ref="EV455:EW455"/>
    <mergeCell ref="EX455:EY455"/>
    <mergeCell ref="EZ455:FA455"/>
    <mergeCell ref="FB455:FC455"/>
    <mergeCell ref="FD455:FE455"/>
    <mergeCell ref="FF455:FG455"/>
    <mergeCell ref="FH455:FI455"/>
    <mergeCell ref="FJ455:FK455"/>
    <mergeCell ref="FL455:FM455"/>
    <mergeCell ref="FN455:FO455"/>
    <mergeCell ref="FP455:FQ455"/>
    <mergeCell ref="FR455:FS455"/>
    <mergeCell ref="FT455:FU455"/>
    <mergeCell ref="FV455:FW455"/>
    <mergeCell ref="FX455:FY455"/>
    <mergeCell ref="FZ455:GA455"/>
    <mergeCell ref="GB455:GC455"/>
    <mergeCell ref="GD455:GE455"/>
    <mergeCell ref="GF455:GG455"/>
    <mergeCell ref="GH455:GI455"/>
    <mergeCell ref="GJ455:GK455"/>
    <mergeCell ref="GL455:GM455"/>
    <mergeCell ref="GN455:GO455"/>
    <mergeCell ref="GP455:GQ455"/>
    <mergeCell ref="GR455:GS455"/>
    <mergeCell ref="GT455:GU455"/>
    <mergeCell ref="GV455:GW455"/>
    <mergeCell ref="GX455:GY455"/>
    <mergeCell ref="GZ455:HA455"/>
    <mergeCell ref="HB455:HC455"/>
    <mergeCell ref="HD455:HE455"/>
    <mergeCell ref="HF455:HG455"/>
    <mergeCell ref="HH455:HI455"/>
    <mergeCell ref="HJ455:HK455"/>
    <mergeCell ref="L456:M456"/>
    <mergeCell ref="N456:O456"/>
    <mergeCell ref="P456:Q456"/>
    <mergeCell ref="R456:S456"/>
    <mergeCell ref="T456:U456"/>
    <mergeCell ref="V456:W456"/>
    <mergeCell ref="X456:Y456"/>
    <mergeCell ref="Z456:AA456"/>
    <mergeCell ref="AB456:AC456"/>
    <mergeCell ref="AD456:AE456"/>
    <mergeCell ref="AF456:AG456"/>
    <mergeCell ref="AH456:AI456"/>
    <mergeCell ref="AJ456:AK456"/>
    <mergeCell ref="AL456:AM456"/>
    <mergeCell ref="AN456:AO456"/>
    <mergeCell ref="AP456:AQ456"/>
    <mergeCell ref="AR456:AS456"/>
    <mergeCell ref="AT456:AU456"/>
    <mergeCell ref="AV456:AW456"/>
    <mergeCell ref="AX456:AY456"/>
    <mergeCell ref="AZ456:BA456"/>
    <mergeCell ref="BB456:BC456"/>
    <mergeCell ref="BD456:BE456"/>
    <mergeCell ref="BF456:BG456"/>
    <mergeCell ref="BH456:BI456"/>
    <mergeCell ref="BJ456:BK456"/>
    <mergeCell ref="BL456:BM456"/>
    <mergeCell ref="BN456:BO456"/>
    <mergeCell ref="BP456:BQ456"/>
    <mergeCell ref="BR456:BS456"/>
    <mergeCell ref="BT456:BU456"/>
    <mergeCell ref="BV456:BW456"/>
    <mergeCell ref="BX456:BY456"/>
    <mergeCell ref="BZ456:CA456"/>
    <mergeCell ref="CB456:CC456"/>
    <mergeCell ref="CD456:CE456"/>
    <mergeCell ref="CF456:CG456"/>
    <mergeCell ref="CH456:CI456"/>
    <mergeCell ref="CJ456:CK456"/>
    <mergeCell ref="CL456:CM456"/>
    <mergeCell ref="CN456:CO456"/>
    <mergeCell ref="CP456:CQ456"/>
    <mergeCell ref="CR456:CS456"/>
    <mergeCell ref="CT456:CU456"/>
    <mergeCell ref="CV456:CW456"/>
    <mergeCell ref="CX456:CY456"/>
    <mergeCell ref="CZ456:DA456"/>
    <mergeCell ref="DB456:DC456"/>
    <mergeCell ref="DD456:DE456"/>
    <mergeCell ref="DF456:DG456"/>
    <mergeCell ref="DH456:DI456"/>
    <mergeCell ref="DJ456:DK456"/>
    <mergeCell ref="DL456:DM456"/>
    <mergeCell ref="DN456:DO456"/>
    <mergeCell ref="DP456:DQ456"/>
    <mergeCell ref="DR456:DS456"/>
    <mergeCell ref="DT456:DU456"/>
    <mergeCell ref="DV456:DW456"/>
    <mergeCell ref="DX456:DY456"/>
    <mergeCell ref="DZ456:EA456"/>
    <mergeCell ref="EB456:EC456"/>
    <mergeCell ref="ED456:EE456"/>
    <mergeCell ref="EF456:EG456"/>
    <mergeCell ref="EH456:EI456"/>
    <mergeCell ref="EJ456:EK456"/>
    <mergeCell ref="EL456:EM456"/>
    <mergeCell ref="EN456:EO456"/>
    <mergeCell ref="EP456:EQ456"/>
    <mergeCell ref="ER456:ES456"/>
    <mergeCell ref="ET456:EU456"/>
    <mergeCell ref="EV456:EW456"/>
    <mergeCell ref="EX456:EY456"/>
    <mergeCell ref="EZ456:FA456"/>
    <mergeCell ref="FB456:FC456"/>
    <mergeCell ref="FD456:FE456"/>
    <mergeCell ref="FF456:FG456"/>
    <mergeCell ref="FH456:FI456"/>
    <mergeCell ref="FJ456:FK456"/>
    <mergeCell ref="FL456:FM456"/>
    <mergeCell ref="FN456:FO456"/>
    <mergeCell ref="FP456:FQ456"/>
    <mergeCell ref="FR456:FS456"/>
    <mergeCell ref="FT456:FU456"/>
    <mergeCell ref="FV456:FW456"/>
    <mergeCell ref="FX456:FY456"/>
    <mergeCell ref="FZ456:GA456"/>
    <mergeCell ref="GB456:GC456"/>
    <mergeCell ref="GD456:GE456"/>
    <mergeCell ref="GF456:GG456"/>
    <mergeCell ref="GH456:GI456"/>
    <mergeCell ref="GJ456:GK456"/>
    <mergeCell ref="GL456:GM456"/>
    <mergeCell ref="GN456:GO456"/>
    <mergeCell ref="GP456:GQ456"/>
    <mergeCell ref="GR456:GS456"/>
    <mergeCell ref="GT456:GU456"/>
    <mergeCell ref="GV456:GW456"/>
    <mergeCell ref="GX456:GY456"/>
    <mergeCell ref="GZ456:HA456"/>
    <mergeCell ref="HB456:HC456"/>
    <mergeCell ref="HD456:HE456"/>
    <mergeCell ref="HF456:HG456"/>
    <mergeCell ref="HH456:HI456"/>
    <mergeCell ref="HJ456:HK456"/>
    <mergeCell ref="L457:M457"/>
    <mergeCell ref="N457:O457"/>
    <mergeCell ref="P457:Q457"/>
    <mergeCell ref="R457:S457"/>
    <mergeCell ref="T457:U457"/>
    <mergeCell ref="V457:W457"/>
    <mergeCell ref="X457:Y457"/>
    <mergeCell ref="Z457:AA457"/>
    <mergeCell ref="AB457:AC457"/>
    <mergeCell ref="AD457:AE457"/>
    <mergeCell ref="AF457:AG457"/>
    <mergeCell ref="AH457:AI457"/>
    <mergeCell ref="AJ457:AK457"/>
    <mergeCell ref="AL457:AM457"/>
    <mergeCell ref="AN457:AO457"/>
    <mergeCell ref="AP457:AQ457"/>
    <mergeCell ref="AR457:AS457"/>
    <mergeCell ref="AT457:AU457"/>
    <mergeCell ref="AV457:AW457"/>
    <mergeCell ref="AX457:AY457"/>
    <mergeCell ref="AZ457:BA457"/>
    <mergeCell ref="BB457:BC457"/>
    <mergeCell ref="BD457:BE457"/>
    <mergeCell ref="BF457:BG457"/>
    <mergeCell ref="BH457:BI457"/>
    <mergeCell ref="BJ457:BK457"/>
    <mergeCell ref="BL457:BM457"/>
    <mergeCell ref="BN457:BO457"/>
    <mergeCell ref="BP457:BQ457"/>
    <mergeCell ref="BR457:BS457"/>
    <mergeCell ref="BT457:BU457"/>
    <mergeCell ref="BV457:BW457"/>
    <mergeCell ref="BX457:BY457"/>
    <mergeCell ref="BZ457:CA457"/>
    <mergeCell ref="CB457:CC457"/>
    <mergeCell ref="CD457:CE457"/>
    <mergeCell ref="CF457:CG457"/>
    <mergeCell ref="CH457:CI457"/>
    <mergeCell ref="CJ457:CK457"/>
    <mergeCell ref="CL457:CM457"/>
    <mergeCell ref="CN457:CO457"/>
    <mergeCell ref="CP457:CQ457"/>
    <mergeCell ref="CR457:CS457"/>
    <mergeCell ref="CT457:CU457"/>
    <mergeCell ref="CV457:CW457"/>
    <mergeCell ref="CX457:CY457"/>
    <mergeCell ref="CZ457:DA457"/>
    <mergeCell ref="DB457:DC457"/>
    <mergeCell ref="DD457:DE457"/>
    <mergeCell ref="DF457:DG457"/>
    <mergeCell ref="DH457:DI457"/>
    <mergeCell ref="DJ457:DK457"/>
    <mergeCell ref="DL457:DM457"/>
    <mergeCell ref="DN457:DO457"/>
    <mergeCell ref="DP457:DQ457"/>
    <mergeCell ref="DR457:DS457"/>
    <mergeCell ref="DT457:DU457"/>
    <mergeCell ref="DV457:DW457"/>
    <mergeCell ref="DX457:DY457"/>
    <mergeCell ref="DZ457:EA457"/>
    <mergeCell ref="EB457:EC457"/>
    <mergeCell ref="ED457:EE457"/>
    <mergeCell ref="EF457:EG457"/>
    <mergeCell ref="EH457:EI457"/>
    <mergeCell ref="EJ457:EK457"/>
    <mergeCell ref="EL457:EM457"/>
    <mergeCell ref="EN457:EO457"/>
    <mergeCell ref="EP457:EQ457"/>
    <mergeCell ref="ER457:ES457"/>
    <mergeCell ref="ET457:EU457"/>
    <mergeCell ref="EV457:EW457"/>
    <mergeCell ref="EX457:EY457"/>
    <mergeCell ref="EZ457:FA457"/>
    <mergeCell ref="FB457:FC457"/>
    <mergeCell ref="FD457:FE457"/>
    <mergeCell ref="FF457:FG457"/>
    <mergeCell ref="FH457:FI457"/>
    <mergeCell ref="FJ457:FK457"/>
    <mergeCell ref="FL457:FM457"/>
    <mergeCell ref="FN457:FO457"/>
    <mergeCell ref="FP457:FQ457"/>
    <mergeCell ref="FR457:FS457"/>
    <mergeCell ref="FT457:FU457"/>
    <mergeCell ref="FV457:FW457"/>
    <mergeCell ref="FX457:FY457"/>
    <mergeCell ref="FZ457:GA457"/>
    <mergeCell ref="GB457:GC457"/>
    <mergeCell ref="GD457:GE457"/>
    <mergeCell ref="GF457:GG457"/>
    <mergeCell ref="GH457:GI457"/>
    <mergeCell ref="GJ457:GK457"/>
    <mergeCell ref="GL457:GM457"/>
    <mergeCell ref="GN457:GO457"/>
    <mergeCell ref="GP457:GQ457"/>
    <mergeCell ref="GR457:GS457"/>
    <mergeCell ref="GT457:GU457"/>
    <mergeCell ref="GV457:GW457"/>
    <mergeCell ref="GX457:GY457"/>
    <mergeCell ref="GZ457:HA457"/>
    <mergeCell ref="HB457:HC457"/>
    <mergeCell ref="HD457:HE457"/>
    <mergeCell ref="HF457:HG457"/>
    <mergeCell ref="HH457:HI457"/>
    <mergeCell ref="HJ457:HK457"/>
    <mergeCell ref="L458:M458"/>
    <mergeCell ref="N458:O458"/>
    <mergeCell ref="P458:Q458"/>
    <mergeCell ref="R458:S458"/>
    <mergeCell ref="T458:U458"/>
    <mergeCell ref="V458:W458"/>
    <mergeCell ref="X458:Y458"/>
    <mergeCell ref="Z458:AA458"/>
    <mergeCell ref="AB458:AC458"/>
    <mergeCell ref="AD458:AE458"/>
    <mergeCell ref="AF458:AG458"/>
    <mergeCell ref="AH458:AI458"/>
    <mergeCell ref="AJ458:AK458"/>
    <mergeCell ref="AL458:AM458"/>
    <mergeCell ref="AN458:AO458"/>
    <mergeCell ref="AP458:AQ458"/>
    <mergeCell ref="AR458:AS458"/>
    <mergeCell ref="AT458:AU458"/>
    <mergeCell ref="AV458:AW458"/>
    <mergeCell ref="AX458:AY458"/>
    <mergeCell ref="AZ458:BA458"/>
    <mergeCell ref="BB458:BC458"/>
    <mergeCell ref="BD458:BE458"/>
    <mergeCell ref="BF458:BG458"/>
    <mergeCell ref="BH458:BI458"/>
    <mergeCell ref="BJ458:BK458"/>
    <mergeCell ref="BL458:BM458"/>
    <mergeCell ref="BN458:BO458"/>
    <mergeCell ref="BP458:BQ458"/>
    <mergeCell ref="BR458:BS458"/>
    <mergeCell ref="BT458:BU458"/>
    <mergeCell ref="BV458:BW458"/>
    <mergeCell ref="BX458:BY458"/>
    <mergeCell ref="BZ458:CA458"/>
    <mergeCell ref="CB458:CC458"/>
    <mergeCell ref="CD458:CE458"/>
    <mergeCell ref="CF458:CG458"/>
    <mergeCell ref="CH458:CI458"/>
    <mergeCell ref="CJ458:CK458"/>
    <mergeCell ref="CL458:CM458"/>
    <mergeCell ref="CN458:CO458"/>
    <mergeCell ref="CP458:CQ458"/>
    <mergeCell ref="CR458:CS458"/>
    <mergeCell ref="CT458:CU458"/>
    <mergeCell ref="CV458:CW458"/>
    <mergeCell ref="CX458:CY458"/>
    <mergeCell ref="CZ458:DA458"/>
    <mergeCell ref="DB458:DC458"/>
    <mergeCell ref="DD458:DE458"/>
    <mergeCell ref="DF458:DG458"/>
    <mergeCell ref="DH458:DI458"/>
    <mergeCell ref="DJ458:DK458"/>
    <mergeCell ref="DL458:DM458"/>
    <mergeCell ref="DN458:DO458"/>
    <mergeCell ref="DP458:DQ458"/>
    <mergeCell ref="DR458:DS458"/>
    <mergeCell ref="DT458:DU458"/>
    <mergeCell ref="DV458:DW458"/>
    <mergeCell ref="DX458:DY458"/>
    <mergeCell ref="DZ458:EA458"/>
    <mergeCell ref="EB458:EC458"/>
    <mergeCell ref="ED458:EE458"/>
    <mergeCell ref="EF458:EG458"/>
    <mergeCell ref="EH458:EI458"/>
    <mergeCell ref="EJ458:EK458"/>
    <mergeCell ref="EL458:EM458"/>
    <mergeCell ref="EN458:EO458"/>
    <mergeCell ref="EP458:EQ458"/>
    <mergeCell ref="ER458:ES458"/>
    <mergeCell ref="ET458:EU458"/>
    <mergeCell ref="EV458:EW458"/>
    <mergeCell ref="EX458:EY458"/>
    <mergeCell ref="EZ458:FA458"/>
    <mergeCell ref="FB458:FC458"/>
    <mergeCell ref="FD458:FE458"/>
    <mergeCell ref="FF458:FG458"/>
    <mergeCell ref="FH458:FI458"/>
    <mergeCell ref="FJ458:FK458"/>
    <mergeCell ref="FL458:FM458"/>
    <mergeCell ref="FN458:FO458"/>
    <mergeCell ref="FP458:FQ458"/>
    <mergeCell ref="FR458:FS458"/>
    <mergeCell ref="FT458:FU458"/>
    <mergeCell ref="FV458:FW458"/>
    <mergeCell ref="FX458:FY458"/>
    <mergeCell ref="FZ458:GA458"/>
    <mergeCell ref="GB458:GC458"/>
    <mergeCell ref="GD458:GE458"/>
    <mergeCell ref="GF458:GG458"/>
    <mergeCell ref="GH458:GI458"/>
    <mergeCell ref="GJ458:GK458"/>
    <mergeCell ref="GL458:GM458"/>
    <mergeCell ref="GN458:GO458"/>
    <mergeCell ref="GP458:GQ458"/>
    <mergeCell ref="GR458:GS458"/>
    <mergeCell ref="GT458:GU458"/>
    <mergeCell ref="GV458:GW458"/>
    <mergeCell ref="GX458:GY458"/>
    <mergeCell ref="GZ458:HA458"/>
    <mergeCell ref="HB458:HC458"/>
    <mergeCell ref="HD458:HE458"/>
    <mergeCell ref="HF458:HG458"/>
    <mergeCell ref="HH458:HI458"/>
    <mergeCell ref="HJ458:HK458"/>
    <mergeCell ref="L459:M459"/>
    <mergeCell ref="N459:O459"/>
    <mergeCell ref="P459:Q459"/>
    <mergeCell ref="R459:S459"/>
    <mergeCell ref="T459:U459"/>
    <mergeCell ref="V459:W459"/>
    <mergeCell ref="X459:Y459"/>
    <mergeCell ref="Z459:AA459"/>
    <mergeCell ref="AB459:AC459"/>
    <mergeCell ref="AD459:AE459"/>
    <mergeCell ref="AF459:AG459"/>
    <mergeCell ref="AH459:AI459"/>
    <mergeCell ref="AJ459:AK459"/>
    <mergeCell ref="AL459:AM459"/>
    <mergeCell ref="AN459:AO459"/>
    <mergeCell ref="AP459:AQ459"/>
    <mergeCell ref="AR459:AS459"/>
    <mergeCell ref="AT459:AU459"/>
    <mergeCell ref="AV459:AW459"/>
    <mergeCell ref="AX459:AY459"/>
    <mergeCell ref="AZ459:BA459"/>
    <mergeCell ref="BB459:BC459"/>
    <mergeCell ref="BD459:BE459"/>
    <mergeCell ref="BF459:BG459"/>
    <mergeCell ref="BH459:BI459"/>
    <mergeCell ref="BJ459:BK459"/>
    <mergeCell ref="BL459:BM459"/>
    <mergeCell ref="BN459:BO459"/>
    <mergeCell ref="BP459:BQ459"/>
    <mergeCell ref="BR459:BS459"/>
    <mergeCell ref="BT459:BU459"/>
    <mergeCell ref="BV459:BW459"/>
    <mergeCell ref="BX459:BY459"/>
    <mergeCell ref="BZ459:CA459"/>
    <mergeCell ref="CB459:CC459"/>
    <mergeCell ref="CD459:CE459"/>
    <mergeCell ref="CF459:CG459"/>
    <mergeCell ref="CH459:CI459"/>
    <mergeCell ref="CJ459:CK459"/>
    <mergeCell ref="CL459:CM459"/>
    <mergeCell ref="CN459:CO459"/>
    <mergeCell ref="CP459:CQ459"/>
    <mergeCell ref="CR459:CS459"/>
    <mergeCell ref="CT459:CU459"/>
    <mergeCell ref="CV459:CW459"/>
    <mergeCell ref="CX459:CY459"/>
    <mergeCell ref="CZ459:DA459"/>
    <mergeCell ref="DB459:DC459"/>
    <mergeCell ref="DD459:DE459"/>
    <mergeCell ref="DF459:DG459"/>
    <mergeCell ref="DH459:DI459"/>
    <mergeCell ref="DJ459:DK459"/>
    <mergeCell ref="DL459:DM459"/>
    <mergeCell ref="DN459:DO459"/>
    <mergeCell ref="DP459:DQ459"/>
    <mergeCell ref="DR459:DS459"/>
    <mergeCell ref="DT459:DU459"/>
    <mergeCell ref="DV459:DW459"/>
    <mergeCell ref="DX459:DY459"/>
    <mergeCell ref="DZ459:EA459"/>
    <mergeCell ref="EB459:EC459"/>
    <mergeCell ref="ED459:EE459"/>
    <mergeCell ref="EF459:EG459"/>
    <mergeCell ref="EH459:EI459"/>
    <mergeCell ref="EJ459:EK459"/>
    <mergeCell ref="EL459:EM459"/>
    <mergeCell ref="EN459:EO459"/>
    <mergeCell ref="EP459:EQ459"/>
    <mergeCell ref="ER459:ES459"/>
    <mergeCell ref="ET459:EU459"/>
    <mergeCell ref="EV459:EW459"/>
    <mergeCell ref="EX459:EY459"/>
    <mergeCell ref="EZ459:FA459"/>
    <mergeCell ref="FB459:FC459"/>
    <mergeCell ref="FD459:FE459"/>
    <mergeCell ref="FF459:FG459"/>
    <mergeCell ref="FH459:FI459"/>
    <mergeCell ref="FJ459:FK459"/>
    <mergeCell ref="FL459:FM459"/>
    <mergeCell ref="FN459:FO459"/>
    <mergeCell ref="FP459:FQ459"/>
    <mergeCell ref="FR459:FS459"/>
    <mergeCell ref="FT459:FU459"/>
    <mergeCell ref="FV459:FW459"/>
    <mergeCell ref="FX459:FY459"/>
    <mergeCell ref="FZ459:GA459"/>
    <mergeCell ref="GB459:GC459"/>
    <mergeCell ref="GD459:GE459"/>
    <mergeCell ref="GF459:GG459"/>
    <mergeCell ref="GH459:GI459"/>
    <mergeCell ref="GJ459:GK459"/>
    <mergeCell ref="GL459:GM459"/>
    <mergeCell ref="GN459:GO459"/>
    <mergeCell ref="GP459:GQ459"/>
    <mergeCell ref="GR459:GS459"/>
    <mergeCell ref="GT459:GU459"/>
    <mergeCell ref="GV459:GW459"/>
    <mergeCell ref="GX459:GY459"/>
    <mergeCell ref="GZ459:HA459"/>
    <mergeCell ref="HB459:HC459"/>
    <mergeCell ref="HD459:HE459"/>
    <mergeCell ref="HF459:HG459"/>
    <mergeCell ref="HH459:HI459"/>
    <mergeCell ref="HJ459:HK459"/>
    <mergeCell ref="L460:M460"/>
    <mergeCell ref="N460:O460"/>
    <mergeCell ref="P460:Q460"/>
    <mergeCell ref="R460:S460"/>
    <mergeCell ref="T460:U460"/>
    <mergeCell ref="V460:W460"/>
    <mergeCell ref="X460:Y460"/>
    <mergeCell ref="Z460:AA460"/>
    <mergeCell ref="AB460:AC460"/>
    <mergeCell ref="AD460:AE460"/>
    <mergeCell ref="AF460:AG460"/>
    <mergeCell ref="AH460:AI460"/>
    <mergeCell ref="AJ460:AK460"/>
    <mergeCell ref="AL460:AM460"/>
    <mergeCell ref="AN460:AO460"/>
    <mergeCell ref="AP460:AQ460"/>
    <mergeCell ref="AR460:AS460"/>
    <mergeCell ref="AT460:AU460"/>
    <mergeCell ref="AV460:AW460"/>
    <mergeCell ref="AX460:AY460"/>
    <mergeCell ref="AZ460:BA460"/>
    <mergeCell ref="BB460:BC460"/>
    <mergeCell ref="BD460:BE460"/>
    <mergeCell ref="BF460:BG460"/>
    <mergeCell ref="BH460:BI460"/>
    <mergeCell ref="BJ460:BK460"/>
    <mergeCell ref="BL460:BM460"/>
    <mergeCell ref="BN460:BO460"/>
    <mergeCell ref="BP460:BQ460"/>
    <mergeCell ref="BR460:BS460"/>
    <mergeCell ref="BT460:BU460"/>
    <mergeCell ref="BV460:BW460"/>
    <mergeCell ref="BX460:BY460"/>
    <mergeCell ref="BZ460:CA460"/>
    <mergeCell ref="CB460:CC460"/>
    <mergeCell ref="CD460:CE460"/>
    <mergeCell ref="CF460:CG460"/>
    <mergeCell ref="CH460:CI460"/>
    <mergeCell ref="CJ460:CK460"/>
    <mergeCell ref="CL460:CM460"/>
    <mergeCell ref="CN460:CO460"/>
    <mergeCell ref="CP460:CQ460"/>
    <mergeCell ref="CR460:CS460"/>
    <mergeCell ref="CT460:CU460"/>
    <mergeCell ref="CV460:CW460"/>
    <mergeCell ref="CX460:CY460"/>
    <mergeCell ref="CZ460:DA460"/>
    <mergeCell ref="DB460:DC460"/>
    <mergeCell ref="DD460:DE460"/>
    <mergeCell ref="DF460:DG460"/>
    <mergeCell ref="DH460:DI460"/>
    <mergeCell ref="DJ460:DK460"/>
    <mergeCell ref="DL460:DM460"/>
    <mergeCell ref="DN460:DO460"/>
    <mergeCell ref="DP460:DQ460"/>
    <mergeCell ref="DR460:DS460"/>
    <mergeCell ref="DT460:DU460"/>
    <mergeCell ref="DV460:DW460"/>
    <mergeCell ref="DX460:DY460"/>
    <mergeCell ref="DZ460:EA460"/>
    <mergeCell ref="EB460:EC460"/>
    <mergeCell ref="ED460:EE460"/>
    <mergeCell ref="EF460:EG460"/>
    <mergeCell ref="EH460:EI460"/>
    <mergeCell ref="EJ460:EK460"/>
    <mergeCell ref="EL460:EM460"/>
    <mergeCell ref="EN460:EO460"/>
    <mergeCell ref="EP460:EQ460"/>
    <mergeCell ref="ER460:ES460"/>
    <mergeCell ref="ET460:EU460"/>
    <mergeCell ref="EV460:EW460"/>
    <mergeCell ref="EX460:EY460"/>
    <mergeCell ref="EZ460:FA460"/>
    <mergeCell ref="FB460:FC460"/>
    <mergeCell ref="FD460:FE460"/>
    <mergeCell ref="FF460:FG460"/>
    <mergeCell ref="FH460:FI460"/>
    <mergeCell ref="FJ460:FK460"/>
    <mergeCell ref="FL460:FM460"/>
    <mergeCell ref="FN460:FO460"/>
    <mergeCell ref="FP460:FQ460"/>
    <mergeCell ref="FR460:FS460"/>
    <mergeCell ref="FT460:FU460"/>
    <mergeCell ref="FV460:FW460"/>
    <mergeCell ref="FX460:FY460"/>
    <mergeCell ref="FZ460:GA460"/>
    <mergeCell ref="GB460:GC460"/>
    <mergeCell ref="GD460:GE460"/>
    <mergeCell ref="GF460:GG460"/>
    <mergeCell ref="GH460:GI460"/>
    <mergeCell ref="GJ460:GK460"/>
    <mergeCell ref="GL460:GM460"/>
    <mergeCell ref="GN460:GO460"/>
    <mergeCell ref="GP460:GQ460"/>
    <mergeCell ref="GR460:GS460"/>
    <mergeCell ref="GT460:GU460"/>
    <mergeCell ref="GV460:GW460"/>
    <mergeCell ref="GX460:GY460"/>
    <mergeCell ref="GZ460:HA460"/>
    <mergeCell ref="HB460:HC460"/>
    <mergeCell ref="HD460:HE460"/>
    <mergeCell ref="HF460:HG460"/>
    <mergeCell ref="HH460:HI460"/>
    <mergeCell ref="HJ460:HK460"/>
    <mergeCell ref="L461:M461"/>
    <mergeCell ref="N461:O461"/>
    <mergeCell ref="P461:Q461"/>
    <mergeCell ref="R461:S461"/>
    <mergeCell ref="T461:U461"/>
    <mergeCell ref="V461:W461"/>
    <mergeCell ref="X461:Y461"/>
    <mergeCell ref="Z461:AA461"/>
    <mergeCell ref="AB461:AC461"/>
    <mergeCell ref="AD461:AE461"/>
    <mergeCell ref="AF461:AG461"/>
    <mergeCell ref="AH461:AI461"/>
    <mergeCell ref="AJ461:AK461"/>
    <mergeCell ref="AL461:AM461"/>
    <mergeCell ref="AN461:AO461"/>
    <mergeCell ref="AP461:AQ461"/>
    <mergeCell ref="AR461:AS461"/>
    <mergeCell ref="AT461:AU461"/>
    <mergeCell ref="AV461:AW461"/>
    <mergeCell ref="AX461:AY461"/>
    <mergeCell ref="AZ461:BA461"/>
    <mergeCell ref="BB461:BC461"/>
    <mergeCell ref="BD461:BE461"/>
    <mergeCell ref="BF461:BG461"/>
    <mergeCell ref="BH461:BI461"/>
    <mergeCell ref="BJ461:BK461"/>
    <mergeCell ref="BL461:BM461"/>
    <mergeCell ref="BN461:BO461"/>
    <mergeCell ref="BP461:BQ461"/>
    <mergeCell ref="BR461:BS461"/>
    <mergeCell ref="BT461:BU461"/>
    <mergeCell ref="BV461:BW461"/>
    <mergeCell ref="BX461:BY461"/>
    <mergeCell ref="BZ461:CA461"/>
    <mergeCell ref="CB461:CC461"/>
    <mergeCell ref="CD461:CE461"/>
    <mergeCell ref="CF461:CG461"/>
    <mergeCell ref="CH461:CI461"/>
    <mergeCell ref="CJ461:CK461"/>
    <mergeCell ref="CL461:CM461"/>
    <mergeCell ref="CN461:CO461"/>
    <mergeCell ref="CP461:CQ461"/>
    <mergeCell ref="CR461:CS461"/>
    <mergeCell ref="CT461:CU461"/>
    <mergeCell ref="CV461:CW461"/>
    <mergeCell ref="CX461:CY461"/>
    <mergeCell ref="CZ461:DA461"/>
    <mergeCell ref="DB461:DC461"/>
    <mergeCell ref="DD461:DE461"/>
    <mergeCell ref="DF461:DG461"/>
    <mergeCell ref="DH461:DI461"/>
    <mergeCell ref="DJ461:DK461"/>
    <mergeCell ref="DL461:DM461"/>
    <mergeCell ref="DN461:DO461"/>
    <mergeCell ref="DP461:DQ461"/>
    <mergeCell ref="DR461:DS461"/>
    <mergeCell ref="DT461:DU461"/>
    <mergeCell ref="DV461:DW461"/>
    <mergeCell ref="DX461:DY461"/>
    <mergeCell ref="DZ461:EA461"/>
    <mergeCell ref="EB461:EC461"/>
    <mergeCell ref="ED461:EE461"/>
    <mergeCell ref="EF461:EG461"/>
    <mergeCell ref="EH461:EI461"/>
    <mergeCell ref="EJ461:EK461"/>
    <mergeCell ref="EL461:EM461"/>
    <mergeCell ref="EN461:EO461"/>
    <mergeCell ref="EP461:EQ461"/>
    <mergeCell ref="ER461:ES461"/>
    <mergeCell ref="ET461:EU461"/>
    <mergeCell ref="EV461:EW461"/>
    <mergeCell ref="EX461:EY461"/>
    <mergeCell ref="EZ461:FA461"/>
    <mergeCell ref="FB461:FC461"/>
    <mergeCell ref="FD461:FE461"/>
    <mergeCell ref="FF461:FG461"/>
    <mergeCell ref="FH461:FI461"/>
    <mergeCell ref="FJ461:FK461"/>
    <mergeCell ref="FL461:FM461"/>
    <mergeCell ref="FN461:FO461"/>
    <mergeCell ref="FP461:FQ461"/>
    <mergeCell ref="FR461:FS461"/>
    <mergeCell ref="FT461:FU461"/>
    <mergeCell ref="FV461:FW461"/>
    <mergeCell ref="FX461:FY461"/>
    <mergeCell ref="FZ461:GA461"/>
    <mergeCell ref="GB461:GC461"/>
    <mergeCell ref="GD461:GE461"/>
    <mergeCell ref="GF461:GG461"/>
    <mergeCell ref="GH461:GI461"/>
    <mergeCell ref="GJ461:GK461"/>
    <mergeCell ref="GL461:GM461"/>
    <mergeCell ref="GN461:GO461"/>
    <mergeCell ref="GP461:GQ461"/>
    <mergeCell ref="GR461:GS461"/>
    <mergeCell ref="GT461:GU461"/>
    <mergeCell ref="GV461:GW461"/>
    <mergeCell ref="GX461:GY461"/>
    <mergeCell ref="GZ461:HA461"/>
    <mergeCell ref="HB461:HC461"/>
    <mergeCell ref="HD461:HE461"/>
    <mergeCell ref="HF461:HG461"/>
    <mergeCell ref="HH461:HI461"/>
    <mergeCell ref="HJ461:HK461"/>
    <mergeCell ref="L462:M462"/>
    <mergeCell ref="N462:O462"/>
    <mergeCell ref="P462:Q462"/>
    <mergeCell ref="R462:S462"/>
    <mergeCell ref="T462:U462"/>
    <mergeCell ref="V462:W462"/>
    <mergeCell ref="X462:Y462"/>
    <mergeCell ref="Z462:AA462"/>
    <mergeCell ref="AB462:AC462"/>
    <mergeCell ref="AD462:AE462"/>
    <mergeCell ref="AF462:AG462"/>
    <mergeCell ref="AH462:AI462"/>
    <mergeCell ref="AJ462:AK462"/>
    <mergeCell ref="AL462:AM462"/>
    <mergeCell ref="AN462:AO462"/>
    <mergeCell ref="AP462:AQ462"/>
    <mergeCell ref="AR462:AS462"/>
    <mergeCell ref="CD462:CE462"/>
    <mergeCell ref="CF462:CG462"/>
    <mergeCell ref="CH462:CI462"/>
    <mergeCell ref="CJ462:CK462"/>
    <mergeCell ref="CL462:CM462"/>
    <mergeCell ref="CN462:CO462"/>
    <mergeCell ref="CP462:CQ462"/>
    <mergeCell ref="CR462:CS462"/>
    <mergeCell ref="A463:A470"/>
    <mergeCell ref="B463:B470"/>
    <mergeCell ref="C463:C470"/>
    <mergeCell ref="D463:D470"/>
    <mergeCell ref="E463:E470"/>
    <mergeCell ref="F463:F470"/>
    <mergeCell ref="G463:G470"/>
    <mergeCell ref="I463:I470"/>
    <mergeCell ref="J463:J470"/>
    <mergeCell ref="L463:M463"/>
    <mergeCell ref="N463:O463"/>
    <mergeCell ref="P463:Q463"/>
    <mergeCell ref="R463:S463"/>
    <mergeCell ref="T463:U463"/>
    <mergeCell ref="V463:W463"/>
    <mergeCell ref="X463:Y463"/>
    <mergeCell ref="Z463:AA463"/>
    <mergeCell ref="AB463:AC463"/>
    <mergeCell ref="AD463:AE463"/>
    <mergeCell ref="AF463:AG463"/>
    <mergeCell ref="AH463:AI463"/>
    <mergeCell ref="AJ463:AK463"/>
    <mergeCell ref="AL463:AM463"/>
    <mergeCell ref="AN463:AO463"/>
    <mergeCell ref="AP463:AQ463"/>
    <mergeCell ref="AR463:AS463"/>
    <mergeCell ref="AT463:AU463"/>
    <mergeCell ref="AV463:AW463"/>
    <mergeCell ref="AX463:AY463"/>
    <mergeCell ref="AZ463:BA463"/>
    <mergeCell ref="BB463:BC463"/>
    <mergeCell ref="BD463:BE463"/>
    <mergeCell ref="BF463:BG463"/>
    <mergeCell ref="BH463:BI463"/>
    <mergeCell ref="BJ463:BK463"/>
    <mergeCell ref="BL463:BM463"/>
    <mergeCell ref="BN463:BO463"/>
    <mergeCell ref="BP463:BQ463"/>
    <mergeCell ref="BR463:BS463"/>
    <mergeCell ref="BT463:BU463"/>
    <mergeCell ref="BV463:BW463"/>
    <mergeCell ref="BX463:BY463"/>
    <mergeCell ref="BZ463:CA463"/>
    <mergeCell ref="CB463:CC463"/>
    <mergeCell ref="CD463:CE463"/>
    <mergeCell ref="CF463:CG463"/>
    <mergeCell ref="CH463:CI463"/>
    <mergeCell ref="CJ463:CK463"/>
    <mergeCell ref="CL463:CM463"/>
    <mergeCell ref="CN463:CO463"/>
    <mergeCell ref="CP463:CQ463"/>
    <mergeCell ref="CR463:CS463"/>
    <mergeCell ref="CT463:CU463"/>
    <mergeCell ref="CV463:CW463"/>
    <mergeCell ref="CX463:CY463"/>
    <mergeCell ref="CZ463:DA463"/>
    <mergeCell ref="DB463:DC463"/>
    <mergeCell ref="DD463:DE463"/>
    <mergeCell ref="DF463:DG463"/>
    <mergeCell ref="DH463:DI463"/>
    <mergeCell ref="DJ463:DK463"/>
    <mergeCell ref="DL463:DM463"/>
    <mergeCell ref="DN463:DO463"/>
    <mergeCell ref="DP463:DQ463"/>
    <mergeCell ref="DR463:DS463"/>
    <mergeCell ref="DT463:DU463"/>
    <mergeCell ref="DV463:DW463"/>
    <mergeCell ref="DX463:DY463"/>
    <mergeCell ref="DZ463:EA463"/>
    <mergeCell ref="EB463:EC463"/>
    <mergeCell ref="ED463:EE463"/>
    <mergeCell ref="EF463:EG463"/>
    <mergeCell ref="EH463:EI463"/>
    <mergeCell ref="EJ463:EK463"/>
    <mergeCell ref="EL463:EM463"/>
    <mergeCell ref="EN463:EO463"/>
    <mergeCell ref="EP463:EQ463"/>
    <mergeCell ref="ER463:ES463"/>
    <mergeCell ref="ET463:EU463"/>
    <mergeCell ref="EV463:EW463"/>
    <mergeCell ref="EX463:EY463"/>
    <mergeCell ref="EZ463:FA463"/>
    <mergeCell ref="FB463:FC463"/>
    <mergeCell ref="FD463:FE463"/>
    <mergeCell ref="FF463:FG463"/>
    <mergeCell ref="FH463:FI463"/>
    <mergeCell ref="FJ463:FK463"/>
    <mergeCell ref="FL463:FM463"/>
    <mergeCell ref="FN463:FO463"/>
    <mergeCell ref="FP463:FQ463"/>
    <mergeCell ref="FR463:FS463"/>
    <mergeCell ref="FT463:FU463"/>
    <mergeCell ref="FV463:FW463"/>
    <mergeCell ref="FX463:FY463"/>
    <mergeCell ref="FZ463:GA463"/>
    <mergeCell ref="GB463:GC463"/>
    <mergeCell ref="GD463:GE463"/>
    <mergeCell ref="GF463:GG463"/>
    <mergeCell ref="GH463:GI463"/>
    <mergeCell ref="GJ463:GK463"/>
    <mergeCell ref="GL463:GM463"/>
    <mergeCell ref="GN463:GO463"/>
    <mergeCell ref="GP463:GQ463"/>
    <mergeCell ref="GR463:GS463"/>
    <mergeCell ref="GT463:GU463"/>
    <mergeCell ref="GV463:GW463"/>
    <mergeCell ref="GX463:GY463"/>
    <mergeCell ref="GZ463:HA463"/>
    <mergeCell ref="HB463:HC463"/>
    <mergeCell ref="HD463:HE463"/>
    <mergeCell ref="HF463:HG463"/>
    <mergeCell ref="HH463:HI463"/>
    <mergeCell ref="HJ463:HK463"/>
    <mergeCell ref="L464:M464"/>
    <mergeCell ref="N464:O464"/>
    <mergeCell ref="P464:Q464"/>
    <mergeCell ref="R464:S464"/>
    <mergeCell ref="T464:U464"/>
    <mergeCell ref="V464:W464"/>
    <mergeCell ref="X464:Y464"/>
    <mergeCell ref="Z464:AA464"/>
    <mergeCell ref="AB464:AC464"/>
    <mergeCell ref="AD464:AE464"/>
    <mergeCell ref="AF464:AG464"/>
    <mergeCell ref="AH464:AI464"/>
    <mergeCell ref="AJ464:AK464"/>
    <mergeCell ref="AL464:AM464"/>
    <mergeCell ref="AN464:AO464"/>
    <mergeCell ref="AP464:AQ464"/>
    <mergeCell ref="AR464:AS464"/>
    <mergeCell ref="AT464:AU464"/>
    <mergeCell ref="AV464:AW464"/>
    <mergeCell ref="AX464:AY464"/>
    <mergeCell ref="AZ464:BA464"/>
    <mergeCell ref="BB464:BC464"/>
    <mergeCell ref="BD464:BE464"/>
    <mergeCell ref="BF464:BG464"/>
    <mergeCell ref="BH464:BI464"/>
    <mergeCell ref="BJ464:BK464"/>
    <mergeCell ref="BL464:BM464"/>
    <mergeCell ref="BN464:BO464"/>
    <mergeCell ref="BP464:BQ464"/>
    <mergeCell ref="BR464:BS464"/>
    <mergeCell ref="BT464:BU464"/>
    <mergeCell ref="BV464:BW464"/>
    <mergeCell ref="BX464:BY464"/>
    <mergeCell ref="BZ464:CA464"/>
    <mergeCell ref="CB464:CC464"/>
    <mergeCell ref="CD464:CE464"/>
    <mergeCell ref="CF464:CG464"/>
    <mergeCell ref="CH464:CI464"/>
    <mergeCell ref="CJ464:CK464"/>
    <mergeCell ref="CL464:CM464"/>
    <mergeCell ref="CN464:CO464"/>
    <mergeCell ref="CP464:CQ464"/>
    <mergeCell ref="CR464:CS464"/>
    <mergeCell ref="CT464:CU464"/>
    <mergeCell ref="CV464:CW464"/>
    <mergeCell ref="CX464:CY464"/>
    <mergeCell ref="CZ464:DA464"/>
    <mergeCell ref="DB464:DC464"/>
    <mergeCell ref="DD464:DE464"/>
    <mergeCell ref="DF464:DG464"/>
    <mergeCell ref="DH464:DI464"/>
    <mergeCell ref="DJ464:DK464"/>
    <mergeCell ref="DL464:DM464"/>
    <mergeCell ref="DN464:DO464"/>
    <mergeCell ref="DP464:DQ464"/>
    <mergeCell ref="DR464:DS464"/>
    <mergeCell ref="DT464:DU464"/>
    <mergeCell ref="DV464:DW464"/>
    <mergeCell ref="DX464:DY464"/>
    <mergeCell ref="DZ464:EA464"/>
    <mergeCell ref="EB464:EC464"/>
    <mergeCell ref="ED464:EE464"/>
    <mergeCell ref="EF464:EG464"/>
    <mergeCell ref="EH464:EI464"/>
    <mergeCell ref="EJ464:EK464"/>
    <mergeCell ref="EL464:EM464"/>
    <mergeCell ref="EN464:EO464"/>
    <mergeCell ref="EP464:EQ464"/>
    <mergeCell ref="ER464:ES464"/>
    <mergeCell ref="ET464:EU464"/>
    <mergeCell ref="EV464:EW464"/>
    <mergeCell ref="EX464:EY464"/>
    <mergeCell ref="EZ464:FA464"/>
    <mergeCell ref="FB464:FC464"/>
    <mergeCell ref="FD464:FE464"/>
    <mergeCell ref="FF464:FG464"/>
    <mergeCell ref="FH464:FI464"/>
    <mergeCell ref="FJ464:FK464"/>
    <mergeCell ref="FL464:FM464"/>
    <mergeCell ref="FN464:FO464"/>
    <mergeCell ref="FP464:FQ464"/>
    <mergeCell ref="FR464:FS464"/>
    <mergeCell ref="FT464:FU464"/>
    <mergeCell ref="FV464:FW464"/>
    <mergeCell ref="FX464:FY464"/>
    <mergeCell ref="FZ464:GA464"/>
    <mergeCell ref="GB464:GC464"/>
    <mergeCell ref="GD464:GE464"/>
    <mergeCell ref="GF464:GG464"/>
    <mergeCell ref="GH464:GI464"/>
    <mergeCell ref="GJ464:GK464"/>
    <mergeCell ref="GL464:GM464"/>
    <mergeCell ref="GN464:GO464"/>
    <mergeCell ref="GP464:GQ464"/>
    <mergeCell ref="GR464:GS464"/>
    <mergeCell ref="GT464:GU464"/>
    <mergeCell ref="GV464:GW464"/>
    <mergeCell ref="GX464:GY464"/>
    <mergeCell ref="GZ464:HA464"/>
    <mergeCell ref="HB464:HC464"/>
    <mergeCell ref="HD464:HE464"/>
    <mergeCell ref="HF464:HG464"/>
    <mergeCell ref="HH464:HI464"/>
    <mergeCell ref="HJ464:HK464"/>
    <mergeCell ref="L465:M465"/>
    <mergeCell ref="N465:O465"/>
    <mergeCell ref="P465:Q465"/>
    <mergeCell ref="R465:S465"/>
    <mergeCell ref="T465:U465"/>
    <mergeCell ref="V465:W465"/>
    <mergeCell ref="X465:Y465"/>
    <mergeCell ref="Z465:AA465"/>
    <mergeCell ref="AB465:AC465"/>
    <mergeCell ref="AD465:AE465"/>
    <mergeCell ref="AF465:AG465"/>
    <mergeCell ref="AH465:AI465"/>
    <mergeCell ref="AJ465:AK465"/>
    <mergeCell ref="AL465:AM465"/>
    <mergeCell ref="AN465:AO465"/>
    <mergeCell ref="AP465:AQ465"/>
    <mergeCell ref="AR465:AS465"/>
    <mergeCell ref="AT465:AU465"/>
    <mergeCell ref="AV465:AW465"/>
    <mergeCell ref="AX465:AY465"/>
    <mergeCell ref="AZ465:BA465"/>
    <mergeCell ref="BB465:BC465"/>
    <mergeCell ref="BD465:BE465"/>
    <mergeCell ref="BF465:BG465"/>
    <mergeCell ref="BH465:BI465"/>
    <mergeCell ref="BJ465:BK465"/>
    <mergeCell ref="BL465:BM465"/>
    <mergeCell ref="BN465:BO465"/>
    <mergeCell ref="BP465:BQ465"/>
    <mergeCell ref="BR465:BS465"/>
    <mergeCell ref="BT465:BU465"/>
    <mergeCell ref="BV465:BW465"/>
    <mergeCell ref="BX465:BY465"/>
    <mergeCell ref="BZ465:CA465"/>
    <mergeCell ref="CB465:CC465"/>
    <mergeCell ref="CD465:CE465"/>
    <mergeCell ref="CF465:CG465"/>
    <mergeCell ref="CH465:CI465"/>
    <mergeCell ref="CJ465:CK465"/>
    <mergeCell ref="CL465:CM465"/>
    <mergeCell ref="CN465:CO465"/>
    <mergeCell ref="CP465:CQ465"/>
    <mergeCell ref="CR465:CS465"/>
    <mergeCell ref="CT465:CU465"/>
    <mergeCell ref="CV465:CW465"/>
    <mergeCell ref="CX465:CY465"/>
    <mergeCell ref="CZ465:DA465"/>
    <mergeCell ref="DB465:DC465"/>
    <mergeCell ref="DD465:DE465"/>
    <mergeCell ref="DF465:DG465"/>
    <mergeCell ref="DH465:DI465"/>
    <mergeCell ref="DJ465:DK465"/>
    <mergeCell ref="DL465:DM465"/>
    <mergeCell ref="DN465:DO465"/>
    <mergeCell ref="DP465:DQ465"/>
    <mergeCell ref="DR465:DS465"/>
    <mergeCell ref="DT465:DU465"/>
    <mergeCell ref="DV465:DW465"/>
    <mergeCell ref="DX465:DY465"/>
    <mergeCell ref="DZ465:EA465"/>
    <mergeCell ref="EB465:EC465"/>
    <mergeCell ref="ED465:EE465"/>
    <mergeCell ref="EF465:EG465"/>
    <mergeCell ref="EH465:EI465"/>
    <mergeCell ref="EJ465:EK465"/>
    <mergeCell ref="EL465:EM465"/>
    <mergeCell ref="EN465:EO465"/>
    <mergeCell ref="EP465:EQ465"/>
    <mergeCell ref="ER465:ES465"/>
    <mergeCell ref="ET465:EU465"/>
    <mergeCell ref="EV465:EW465"/>
    <mergeCell ref="EX465:EY465"/>
    <mergeCell ref="EZ465:FA465"/>
    <mergeCell ref="FB465:FC465"/>
    <mergeCell ref="FD465:FE465"/>
    <mergeCell ref="FF465:FG465"/>
    <mergeCell ref="FH465:FI465"/>
    <mergeCell ref="FJ465:FK465"/>
    <mergeCell ref="FL465:FM465"/>
    <mergeCell ref="FN465:FO465"/>
    <mergeCell ref="FP465:FQ465"/>
    <mergeCell ref="FR465:FS465"/>
    <mergeCell ref="FT465:FU465"/>
    <mergeCell ref="FV465:FW465"/>
    <mergeCell ref="FX465:FY465"/>
    <mergeCell ref="FZ465:GA465"/>
    <mergeCell ref="GB465:GC465"/>
    <mergeCell ref="GD465:GE465"/>
    <mergeCell ref="GF465:GG465"/>
    <mergeCell ref="GH465:GI465"/>
    <mergeCell ref="GJ465:GK465"/>
    <mergeCell ref="GL465:GM465"/>
    <mergeCell ref="GN465:GO465"/>
    <mergeCell ref="GP465:GQ465"/>
    <mergeCell ref="GR465:GS465"/>
    <mergeCell ref="GT465:GU465"/>
    <mergeCell ref="GV465:GW465"/>
    <mergeCell ref="GX465:GY465"/>
    <mergeCell ref="GZ465:HA465"/>
    <mergeCell ref="HB465:HC465"/>
    <mergeCell ref="HD465:HE465"/>
    <mergeCell ref="HF465:HG465"/>
    <mergeCell ref="HH465:HI465"/>
    <mergeCell ref="HJ465:HK465"/>
    <mergeCell ref="L466:M466"/>
    <mergeCell ref="N466:O466"/>
    <mergeCell ref="P466:Q466"/>
    <mergeCell ref="R466:S466"/>
    <mergeCell ref="T466:U466"/>
    <mergeCell ref="V466:W466"/>
    <mergeCell ref="X466:Y466"/>
    <mergeCell ref="Z466:AA466"/>
    <mergeCell ref="AB466:AC466"/>
    <mergeCell ref="AD466:AE466"/>
    <mergeCell ref="AF466:AG466"/>
    <mergeCell ref="AH466:AI466"/>
    <mergeCell ref="AJ466:AK466"/>
    <mergeCell ref="AL466:AM466"/>
    <mergeCell ref="AN466:AO466"/>
    <mergeCell ref="AP466:AQ466"/>
    <mergeCell ref="AR466:AS466"/>
    <mergeCell ref="AT466:AU466"/>
    <mergeCell ref="AV466:AW466"/>
    <mergeCell ref="AX466:AY466"/>
    <mergeCell ref="AZ466:BA466"/>
    <mergeCell ref="BB466:BC466"/>
    <mergeCell ref="BD466:BE466"/>
    <mergeCell ref="BF466:BG466"/>
    <mergeCell ref="BH466:BI466"/>
    <mergeCell ref="BJ466:BK466"/>
    <mergeCell ref="BL466:BM466"/>
    <mergeCell ref="BN466:BO466"/>
    <mergeCell ref="BP466:BQ466"/>
    <mergeCell ref="BR466:BS466"/>
    <mergeCell ref="BT466:BU466"/>
    <mergeCell ref="BV466:BW466"/>
    <mergeCell ref="BX466:BY466"/>
    <mergeCell ref="BZ466:CA466"/>
    <mergeCell ref="CB466:CC466"/>
    <mergeCell ref="CD466:CE466"/>
    <mergeCell ref="CF466:CG466"/>
    <mergeCell ref="CH466:CI466"/>
    <mergeCell ref="CJ466:CK466"/>
    <mergeCell ref="CL466:CM466"/>
    <mergeCell ref="CN466:CO466"/>
    <mergeCell ref="CP466:CQ466"/>
    <mergeCell ref="CR466:CS466"/>
    <mergeCell ref="CT466:CU466"/>
    <mergeCell ref="CV466:CW466"/>
    <mergeCell ref="CX466:CY466"/>
    <mergeCell ref="CZ466:DA466"/>
    <mergeCell ref="DB466:DC466"/>
    <mergeCell ref="DD466:DE466"/>
    <mergeCell ref="DF466:DG466"/>
    <mergeCell ref="DH466:DI466"/>
    <mergeCell ref="DJ466:DK466"/>
    <mergeCell ref="DL466:DM466"/>
    <mergeCell ref="DN466:DO466"/>
    <mergeCell ref="DP466:DQ466"/>
    <mergeCell ref="DR466:DS466"/>
    <mergeCell ref="DT466:DU466"/>
    <mergeCell ref="DV466:DW466"/>
    <mergeCell ref="DX466:DY466"/>
    <mergeCell ref="DZ466:EA466"/>
    <mergeCell ref="EB466:EC466"/>
    <mergeCell ref="ED466:EE466"/>
    <mergeCell ref="EF466:EG466"/>
    <mergeCell ref="EH466:EI466"/>
    <mergeCell ref="EJ466:EK466"/>
    <mergeCell ref="EL466:EM466"/>
    <mergeCell ref="EN466:EO466"/>
    <mergeCell ref="EP466:EQ466"/>
    <mergeCell ref="ER466:ES466"/>
    <mergeCell ref="ET466:EU466"/>
    <mergeCell ref="EV466:EW466"/>
    <mergeCell ref="EX466:EY466"/>
    <mergeCell ref="EZ466:FA466"/>
    <mergeCell ref="FB466:FC466"/>
    <mergeCell ref="FD466:FE466"/>
    <mergeCell ref="FF466:FG466"/>
    <mergeCell ref="FH466:FI466"/>
    <mergeCell ref="FJ466:FK466"/>
    <mergeCell ref="FL466:FM466"/>
    <mergeCell ref="FN466:FO466"/>
    <mergeCell ref="FP466:FQ466"/>
    <mergeCell ref="FR466:FS466"/>
    <mergeCell ref="FT466:FU466"/>
    <mergeCell ref="FV466:FW466"/>
    <mergeCell ref="FX466:FY466"/>
    <mergeCell ref="FZ466:GA466"/>
    <mergeCell ref="GB466:GC466"/>
    <mergeCell ref="GD466:GE466"/>
    <mergeCell ref="GF466:GG466"/>
    <mergeCell ref="GH466:GI466"/>
    <mergeCell ref="GJ466:GK466"/>
    <mergeCell ref="GL466:GM466"/>
    <mergeCell ref="GN466:GO466"/>
    <mergeCell ref="GP466:GQ466"/>
    <mergeCell ref="GR466:GS466"/>
    <mergeCell ref="GT466:GU466"/>
    <mergeCell ref="GV466:GW466"/>
    <mergeCell ref="GX466:GY466"/>
    <mergeCell ref="GZ466:HA466"/>
    <mergeCell ref="HB466:HC466"/>
    <mergeCell ref="HD466:HE466"/>
    <mergeCell ref="HF466:HG466"/>
    <mergeCell ref="HH466:HI466"/>
    <mergeCell ref="HJ466:HK466"/>
    <mergeCell ref="L467:M467"/>
    <mergeCell ref="N467:O467"/>
    <mergeCell ref="P467:Q467"/>
    <mergeCell ref="R467:S467"/>
    <mergeCell ref="T467:U467"/>
    <mergeCell ref="V467:W467"/>
    <mergeCell ref="X467:Y467"/>
    <mergeCell ref="Z467:AA467"/>
    <mergeCell ref="AB467:AC467"/>
    <mergeCell ref="AD467:AE467"/>
    <mergeCell ref="AF467:AG467"/>
    <mergeCell ref="AH467:AI467"/>
    <mergeCell ref="AJ467:AK467"/>
    <mergeCell ref="AL467:AM467"/>
    <mergeCell ref="AN467:AO467"/>
    <mergeCell ref="AP467:AQ467"/>
    <mergeCell ref="AR467:AS467"/>
    <mergeCell ref="AT467:AU467"/>
    <mergeCell ref="AV467:AW467"/>
    <mergeCell ref="AX467:AY467"/>
    <mergeCell ref="AZ467:BA467"/>
    <mergeCell ref="BB467:BC467"/>
    <mergeCell ref="BD467:BE467"/>
    <mergeCell ref="BF467:BG467"/>
    <mergeCell ref="BH467:BI467"/>
    <mergeCell ref="BJ467:BK467"/>
    <mergeCell ref="BL467:BM467"/>
    <mergeCell ref="BN467:BO467"/>
    <mergeCell ref="BP467:BQ467"/>
    <mergeCell ref="BR467:BS467"/>
    <mergeCell ref="BT467:BU467"/>
    <mergeCell ref="BV467:BW467"/>
    <mergeCell ref="BX467:BY467"/>
    <mergeCell ref="BZ467:CA467"/>
    <mergeCell ref="CB467:CC467"/>
    <mergeCell ref="CD467:CE467"/>
    <mergeCell ref="CF467:CG467"/>
    <mergeCell ref="CH467:CI467"/>
    <mergeCell ref="CJ467:CK467"/>
    <mergeCell ref="CL467:CM467"/>
    <mergeCell ref="CN467:CO467"/>
    <mergeCell ref="CP467:CQ467"/>
    <mergeCell ref="CR467:CS467"/>
    <mergeCell ref="CT467:CU467"/>
    <mergeCell ref="CV467:CW467"/>
    <mergeCell ref="CX467:CY467"/>
    <mergeCell ref="CZ467:DA467"/>
    <mergeCell ref="DB467:DC467"/>
    <mergeCell ref="DD467:DE467"/>
    <mergeCell ref="DF467:DG467"/>
    <mergeCell ref="DH467:DI467"/>
    <mergeCell ref="DJ467:DK467"/>
    <mergeCell ref="DL467:DM467"/>
    <mergeCell ref="DN467:DO467"/>
    <mergeCell ref="DP467:DQ467"/>
    <mergeCell ref="DR467:DS467"/>
    <mergeCell ref="DT467:DU467"/>
    <mergeCell ref="DV467:DW467"/>
    <mergeCell ref="DX467:DY467"/>
    <mergeCell ref="DZ467:EA467"/>
    <mergeCell ref="EB467:EC467"/>
    <mergeCell ref="ED467:EE467"/>
    <mergeCell ref="EF467:EG467"/>
    <mergeCell ref="EH467:EI467"/>
    <mergeCell ref="EJ467:EK467"/>
    <mergeCell ref="EL467:EM467"/>
    <mergeCell ref="EN467:EO467"/>
    <mergeCell ref="EP467:EQ467"/>
    <mergeCell ref="ER467:ES467"/>
    <mergeCell ref="ET467:EU467"/>
    <mergeCell ref="EV467:EW467"/>
    <mergeCell ref="EX467:EY467"/>
    <mergeCell ref="EZ467:FA467"/>
    <mergeCell ref="FB467:FC467"/>
    <mergeCell ref="FD467:FE467"/>
    <mergeCell ref="FF467:FG467"/>
    <mergeCell ref="FH467:FI467"/>
    <mergeCell ref="FJ467:FK467"/>
    <mergeCell ref="FL467:FM467"/>
    <mergeCell ref="FN467:FO467"/>
    <mergeCell ref="FP467:FQ467"/>
    <mergeCell ref="FR467:FS467"/>
    <mergeCell ref="FT467:FU467"/>
    <mergeCell ref="FV467:FW467"/>
    <mergeCell ref="FX467:FY467"/>
    <mergeCell ref="FZ467:GA467"/>
    <mergeCell ref="GB467:GC467"/>
    <mergeCell ref="GD467:GE467"/>
    <mergeCell ref="GF467:GG467"/>
    <mergeCell ref="GH467:GI467"/>
    <mergeCell ref="GJ467:GK467"/>
    <mergeCell ref="GL467:GM467"/>
    <mergeCell ref="GN467:GO467"/>
    <mergeCell ref="GP467:GQ467"/>
    <mergeCell ref="GR467:GS467"/>
    <mergeCell ref="GT467:GU467"/>
    <mergeCell ref="GV467:GW467"/>
    <mergeCell ref="GX467:GY467"/>
    <mergeCell ref="GZ467:HA467"/>
    <mergeCell ref="HB467:HC467"/>
    <mergeCell ref="HD467:HE467"/>
    <mergeCell ref="HF467:HG467"/>
    <mergeCell ref="HH467:HI467"/>
    <mergeCell ref="HJ467:HK467"/>
    <mergeCell ref="L468:M468"/>
    <mergeCell ref="N468:O468"/>
    <mergeCell ref="P468:Q468"/>
    <mergeCell ref="R468:S468"/>
    <mergeCell ref="T468:U468"/>
    <mergeCell ref="V468:W468"/>
    <mergeCell ref="X468:Y468"/>
    <mergeCell ref="Z468:AA468"/>
    <mergeCell ref="AB468:AC468"/>
    <mergeCell ref="AD468:AE468"/>
    <mergeCell ref="AF468:AG468"/>
    <mergeCell ref="AH468:AI468"/>
    <mergeCell ref="AJ468:AK468"/>
    <mergeCell ref="AL468:AM468"/>
    <mergeCell ref="AN468:AO468"/>
    <mergeCell ref="AP468:AQ468"/>
    <mergeCell ref="AR468:AS468"/>
    <mergeCell ref="AT468:AU468"/>
    <mergeCell ref="AV468:AW468"/>
    <mergeCell ref="AX468:AY468"/>
    <mergeCell ref="AZ468:BA468"/>
    <mergeCell ref="BB468:BC468"/>
    <mergeCell ref="BD468:BE468"/>
    <mergeCell ref="BF468:BG468"/>
    <mergeCell ref="BH468:BI468"/>
    <mergeCell ref="BJ468:BK468"/>
    <mergeCell ref="BL468:BM468"/>
    <mergeCell ref="BN468:BO468"/>
    <mergeCell ref="BP468:BQ468"/>
    <mergeCell ref="BR468:BS468"/>
    <mergeCell ref="BT468:BU468"/>
    <mergeCell ref="BV468:BW468"/>
    <mergeCell ref="BX468:BY468"/>
    <mergeCell ref="BZ468:CA468"/>
    <mergeCell ref="CB468:CC468"/>
    <mergeCell ref="CD468:CE468"/>
    <mergeCell ref="CF468:CG468"/>
    <mergeCell ref="CH468:CI468"/>
    <mergeCell ref="CJ468:CK468"/>
    <mergeCell ref="CL468:CM468"/>
    <mergeCell ref="CN468:CO468"/>
    <mergeCell ref="CP468:CQ468"/>
    <mergeCell ref="CR468:CS468"/>
    <mergeCell ref="CT468:CU468"/>
    <mergeCell ref="CV468:CW468"/>
    <mergeCell ref="CX468:CY468"/>
    <mergeCell ref="CZ468:DA468"/>
    <mergeCell ref="DB468:DC468"/>
    <mergeCell ref="DD468:DE468"/>
    <mergeCell ref="DF468:DG468"/>
    <mergeCell ref="DH468:DI468"/>
    <mergeCell ref="DJ468:DK468"/>
    <mergeCell ref="DL468:DM468"/>
    <mergeCell ref="DN468:DO468"/>
    <mergeCell ref="DP468:DQ468"/>
    <mergeCell ref="DR468:DS468"/>
    <mergeCell ref="DT468:DU468"/>
    <mergeCell ref="DV468:DW468"/>
    <mergeCell ref="DX468:DY468"/>
    <mergeCell ref="DZ468:EA468"/>
    <mergeCell ref="EB468:EC468"/>
    <mergeCell ref="ED468:EE468"/>
    <mergeCell ref="EF468:EG468"/>
    <mergeCell ref="EH468:EI468"/>
    <mergeCell ref="EJ468:EK468"/>
    <mergeCell ref="EL468:EM468"/>
    <mergeCell ref="EN468:EO468"/>
    <mergeCell ref="EP468:EQ468"/>
    <mergeCell ref="ER468:ES468"/>
    <mergeCell ref="ET468:EU468"/>
    <mergeCell ref="EV468:EW468"/>
    <mergeCell ref="EX468:EY468"/>
    <mergeCell ref="EZ468:FA468"/>
    <mergeCell ref="FB468:FC468"/>
    <mergeCell ref="FD468:FE468"/>
    <mergeCell ref="FF468:FG468"/>
    <mergeCell ref="FH468:FI468"/>
    <mergeCell ref="FJ468:FK468"/>
    <mergeCell ref="FL468:FM468"/>
    <mergeCell ref="FN468:FO468"/>
    <mergeCell ref="FP468:FQ468"/>
    <mergeCell ref="FR468:FS468"/>
    <mergeCell ref="FT468:FU468"/>
    <mergeCell ref="FV468:FW468"/>
    <mergeCell ref="FX468:FY468"/>
    <mergeCell ref="FZ468:GA468"/>
    <mergeCell ref="GB468:GC468"/>
    <mergeCell ref="GD468:GE468"/>
    <mergeCell ref="GF468:GG468"/>
    <mergeCell ref="GH468:GI468"/>
    <mergeCell ref="GJ468:GK468"/>
    <mergeCell ref="GL468:GM468"/>
    <mergeCell ref="GN468:GO468"/>
    <mergeCell ref="GP468:GQ468"/>
    <mergeCell ref="GR468:GS468"/>
    <mergeCell ref="GT468:GU468"/>
    <mergeCell ref="GV468:GW468"/>
    <mergeCell ref="GX468:GY468"/>
    <mergeCell ref="GZ468:HA468"/>
    <mergeCell ref="HB468:HC468"/>
    <mergeCell ref="HD468:HE468"/>
    <mergeCell ref="HF468:HG468"/>
    <mergeCell ref="HH468:HI468"/>
    <mergeCell ref="HJ468:HK468"/>
    <mergeCell ref="L469:M469"/>
    <mergeCell ref="N469:O469"/>
    <mergeCell ref="P469:Q469"/>
    <mergeCell ref="R469:S469"/>
    <mergeCell ref="T469:U469"/>
    <mergeCell ref="V469:W469"/>
    <mergeCell ref="X469:Y469"/>
    <mergeCell ref="Z469:AA469"/>
    <mergeCell ref="AB469:AC469"/>
    <mergeCell ref="AD469:AE469"/>
    <mergeCell ref="AF469:AG469"/>
    <mergeCell ref="AH469:AI469"/>
    <mergeCell ref="AJ469:AK469"/>
    <mergeCell ref="AL469:AM469"/>
    <mergeCell ref="AN469:AO469"/>
    <mergeCell ref="AP469:AQ469"/>
    <mergeCell ref="AR469:AS469"/>
    <mergeCell ref="AT469:AU469"/>
    <mergeCell ref="AV469:AW469"/>
    <mergeCell ref="AX469:AY469"/>
    <mergeCell ref="AZ469:BA469"/>
    <mergeCell ref="BB469:BC469"/>
    <mergeCell ref="BD469:BE469"/>
    <mergeCell ref="BF469:BG469"/>
    <mergeCell ref="BH469:BI469"/>
    <mergeCell ref="BJ469:BK469"/>
    <mergeCell ref="BL469:BM469"/>
    <mergeCell ref="BN469:BO469"/>
    <mergeCell ref="BP469:BQ469"/>
    <mergeCell ref="BR469:BS469"/>
    <mergeCell ref="BT469:BU469"/>
    <mergeCell ref="BV469:BW469"/>
    <mergeCell ref="BX469:BY469"/>
    <mergeCell ref="BZ469:CA469"/>
    <mergeCell ref="CB469:CC469"/>
    <mergeCell ref="CD469:CE469"/>
    <mergeCell ref="CF469:CG469"/>
    <mergeCell ref="CH469:CI469"/>
    <mergeCell ref="CJ469:CK469"/>
    <mergeCell ref="CL469:CM469"/>
    <mergeCell ref="CN469:CO469"/>
    <mergeCell ref="CP469:CQ469"/>
    <mergeCell ref="CR469:CS469"/>
    <mergeCell ref="CT469:CU469"/>
    <mergeCell ref="CV469:CW469"/>
    <mergeCell ref="CX469:CY469"/>
    <mergeCell ref="CZ469:DA469"/>
    <mergeCell ref="DB469:DC469"/>
    <mergeCell ref="DD469:DE469"/>
    <mergeCell ref="DF469:DG469"/>
    <mergeCell ref="DH469:DI469"/>
    <mergeCell ref="DJ469:DK469"/>
    <mergeCell ref="DL469:DM469"/>
    <mergeCell ref="DN469:DO469"/>
    <mergeCell ref="DP469:DQ469"/>
    <mergeCell ref="DR469:DS469"/>
    <mergeCell ref="DT469:DU469"/>
    <mergeCell ref="DV469:DW469"/>
    <mergeCell ref="DX469:DY469"/>
    <mergeCell ref="DZ469:EA469"/>
    <mergeCell ref="EB469:EC469"/>
    <mergeCell ref="ED469:EE469"/>
    <mergeCell ref="EF469:EG469"/>
    <mergeCell ref="EH469:EI469"/>
    <mergeCell ref="EJ469:EK469"/>
    <mergeCell ref="EL469:EM469"/>
    <mergeCell ref="EN469:EO469"/>
    <mergeCell ref="EP469:EQ469"/>
    <mergeCell ref="ER469:ES469"/>
    <mergeCell ref="ET469:EU469"/>
    <mergeCell ref="EV469:EW469"/>
    <mergeCell ref="EX469:EY469"/>
    <mergeCell ref="EZ469:FA469"/>
    <mergeCell ref="FB469:FC469"/>
    <mergeCell ref="FD469:FE469"/>
    <mergeCell ref="FF469:FG469"/>
    <mergeCell ref="FH469:FI469"/>
    <mergeCell ref="FJ469:FK469"/>
    <mergeCell ref="FL469:FM469"/>
    <mergeCell ref="FN469:FO469"/>
    <mergeCell ref="FP469:FQ469"/>
    <mergeCell ref="FR469:FS469"/>
    <mergeCell ref="FT469:FU469"/>
    <mergeCell ref="FV469:FW469"/>
    <mergeCell ref="FX469:FY469"/>
    <mergeCell ref="FZ469:GA469"/>
    <mergeCell ref="GB469:GC469"/>
    <mergeCell ref="GD469:GE469"/>
    <mergeCell ref="GF469:GG469"/>
    <mergeCell ref="GH469:GI469"/>
    <mergeCell ref="GJ469:GK469"/>
    <mergeCell ref="GL469:GM469"/>
    <mergeCell ref="GN469:GO469"/>
    <mergeCell ref="GP469:GQ469"/>
    <mergeCell ref="GR469:GS469"/>
    <mergeCell ref="GT469:GU469"/>
    <mergeCell ref="GV469:GW469"/>
    <mergeCell ref="GX469:GY469"/>
    <mergeCell ref="GZ469:HA469"/>
    <mergeCell ref="HB469:HC469"/>
    <mergeCell ref="HD469:HE469"/>
    <mergeCell ref="HF469:HG469"/>
    <mergeCell ref="HH469:HI469"/>
    <mergeCell ref="HJ469:HK469"/>
    <mergeCell ref="L470:M470"/>
    <mergeCell ref="N470:O470"/>
    <mergeCell ref="P470:Q470"/>
    <mergeCell ref="R470:S470"/>
    <mergeCell ref="T470:U470"/>
    <mergeCell ref="V470:W470"/>
    <mergeCell ref="X470:Y470"/>
    <mergeCell ref="Z470:AA470"/>
    <mergeCell ref="AB470:AC470"/>
    <mergeCell ref="AD470:AE470"/>
    <mergeCell ref="AF470:AG470"/>
    <mergeCell ref="AH470:AI470"/>
    <mergeCell ref="AJ470:AK470"/>
    <mergeCell ref="AL470:AM470"/>
    <mergeCell ref="AN470:AO470"/>
    <mergeCell ref="AP470:AQ470"/>
    <mergeCell ref="AR470:AS470"/>
    <mergeCell ref="AT470:AU470"/>
    <mergeCell ref="AV470:AW470"/>
    <mergeCell ref="AX470:AY470"/>
    <mergeCell ref="AZ470:BA470"/>
    <mergeCell ref="BB470:BC470"/>
    <mergeCell ref="BD470:BE470"/>
    <mergeCell ref="BF470:BG470"/>
    <mergeCell ref="BH470:BI470"/>
    <mergeCell ref="BJ470:BK470"/>
    <mergeCell ref="BL470:BM470"/>
    <mergeCell ref="BN470:BO470"/>
    <mergeCell ref="BP470:BQ470"/>
    <mergeCell ref="BR470:BS470"/>
    <mergeCell ref="BT470:BU470"/>
    <mergeCell ref="BV470:BW470"/>
    <mergeCell ref="BX470:BY470"/>
    <mergeCell ref="BZ470:CA470"/>
    <mergeCell ref="CB470:CC470"/>
    <mergeCell ref="CD470:CE470"/>
    <mergeCell ref="CF470:CG470"/>
    <mergeCell ref="CH470:CI470"/>
    <mergeCell ref="CJ470:CK470"/>
    <mergeCell ref="CL470:CM470"/>
    <mergeCell ref="CN470:CO470"/>
    <mergeCell ref="CP470:CQ470"/>
    <mergeCell ref="CR470:CS470"/>
    <mergeCell ref="CT470:CU470"/>
    <mergeCell ref="CV470:CW470"/>
    <mergeCell ref="CX470:CY470"/>
    <mergeCell ref="CZ470:DA470"/>
    <mergeCell ref="DB470:DC470"/>
    <mergeCell ref="DD470:DE470"/>
    <mergeCell ref="DF470:DG470"/>
    <mergeCell ref="DH470:DI470"/>
    <mergeCell ref="DJ470:DK470"/>
    <mergeCell ref="DL470:DM470"/>
    <mergeCell ref="DN470:DO470"/>
    <mergeCell ref="DP470:DQ470"/>
    <mergeCell ref="DR470:DS470"/>
    <mergeCell ref="DT470:DU470"/>
    <mergeCell ref="DV470:DW470"/>
    <mergeCell ref="DX470:DY470"/>
    <mergeCell ref="DZ470:EA470"/>
    <mergeCell ref="EB470:EC470"/>
    <mergeCell ref="ED470:EE470"/>
    <mergeCell ref="EF470:EG470"/>
    <mergeCell ref="EH470:EI470"/>
    <mergeCell ref="EJ470:EK470"/>
    <mergeCell ref="EL470:EM470"/>
    <mergeCell ref="EN470:EO470"/>
    <mergeCell ref="EP470:EQ470"/>
    <mergeCell ref="ER470:ES470"/>
    <mergeCell ref="ET470:EU470"/>
    <mergeCell ref="EV470:EW470"/>
    <mergeCell ref="EX470:EY470"/>
    <mergeCell ref="EZ470:FA470"/>
    <mergeCell ref="FB470:FC470"/>
    <mergeCell ref="FD470:FE470"/>
    <mergeCell ref="FF470:FG470"/>
    <mergeCell ref="FH470:FI470"/>
    <mergeCell ref="FJ470:FK470"/>
    <mergeCell ref="FL470:FM470"/>
    <mergeCell ref="FN470:FO470"/>
    <mergeCell ref="FP470:FQ470"/>
    <mergeCell ref="FR470:FS470"/>
    <mergeCell ref="FT470:FU470"/>
    <mergeCell ref="FV470:FW470"/>
    <mergeCell ref="FX470:FY470"/>
    <mergeCell ref="FZ470:GA470"/>
    <mergeCell ref="GB470:GC470"/>
    <mergeCell ref="GD470:GE470"/>
    <mergeCell ref="GF470:GG470"/>
    <mergeCell ref="GH470:GI470"/>
    <mergeCell ref="GJ470:GK470"/>
    <mergeCell ref="GL470:GM470"/>
    <mergeCell ref="GN470:GO470"/>
    <mergeCell ref="GP470:GQ470"/>
    <mergeCell ref="GR470:GS470"/>
    <mergeCell ref="GT470:GU470"/>
    <mergeCell ref="GV470:GW470"/>
    <mergeCell ref="GX470:GY470"/>
    <mergeCell ref="GZ470:HA470"/>
    <mergeCell ref="HB470:HC470"/>
    <mergeCell ref="HD470:HE470"/>
    <mergeCell ref="HF470:HG470"/>
    <mergeCell ref="HH470:HI470"/>
    <mergeCell ref="HJ470:HK470"/>
    <mergeCell ref="L471:M471"/>
    <mergeCell ref="N471:O471"/>
    <mergeCell ref="P471:Q471"/>
    <mergeCell ref="R471:S471"/>
    <mergeCell ref="T471:U471"/>
    <mergeCell ref="V471:W471"/>
    <mergeCell ref="X471:Y471"/>
    <mergeCell ref="Z471:AA471"/>
    <mergeCell ref="AB471:AC471"/>
    <mergeCell ref="AD471:AE471"/>
    <mergeCell ref="AF471:AG471"/>
    <mergeCell ref="AH471:AI471"/>
    <mergeCell ref="AJ471:AK471"/>
    <mergeCell ref="AL471:AM471"/>
    <mergeCell ref="AN471:AO471"/>
    <mergeCell ref="AP471:AQ471"/>
    <mergeCell ref="AR471:AS471"/>
    <mergeCell ref="CD471:CE471"/>
    <mergeCell ref="CF471:CG471"/>
    <mergeCell ref="CH471:CI471"/>
    <mergeCell ref="CJ471:CK471"/>
    <mergeCell ref="CL471:CM471"/>
    <mergeCell ref="CN471:CO471"/>
    <mergeCell ref="CP471:CQ471"/>
    <mergeCell ref="CR471:CS471"/>
    <mergeCell ref="A472:A479"/>
    <mergeCell ref="B472:B479"/>
    <mergeCell ref="C472:C479"/>
    <mergeCell ref="D472:D479"/>
    <mergeCell ref="E472:E479"/>
    <mergeCell ref="F472:F479"/>
    <mergeCell ref="G472:G479"/>
    <mergeCell ref="I472:I479"/>
    <mergeCell ref="J472:J479"/>
    <mergeCell ref="L472:M472"/>
    <mergeCell ref="N472:O472"/>
    <mergeCell ref="P472:Q472"/>
    <mergeCell ref="R472:S472"/>
    <mergeCell ref="T472:U472"/>
    <mergeCell ref="V472:W472"/>
    <mergeCell ref="X472:Y472"/>
    <mergeCell ref="Z472:AA472"/>
    <mergeCell ref="AB472:AC472"/>
    <mergeCell ref="AD472:AE472"/>
    <mergeCell ref="AF472:AG472"/>
    <mergeCell ref="AH472:AI472"/>
    <mergeCell ref="AJ472:AK472"/>
    <mergeCell ref="AL472:AM472"/>
    <mergeCell ref="AN472:AO472"/>
    <mergeCell ref="AP472:AQ472"/>
    <mergeCell ref="AR472:AS472"/>
    <mergeCell ref="AT472:AU472"/>
    <mergeCell ref="AV472:AW472"/>
    <mergeCell ref="AX472:AY472"/>
    <mergeCell ref="AZ472:BA472"/>
    <mergeCell ref="BB472:BC472"/>
    <mergeCell ref="BD472:BE472"/>
    <mergeCell ref="BF472:BG472"/>
    <mergeCell ref="BH472:BI472"/>
    <mergeCell ref="BJ472:BK472"/>
    <mergeCell ref="BL472:BM472"/>
    <mergeCell ref="BN472:BO472"/>
    <mergeCell ref="BP472:BQ472"/>
    <mergeCell ref="BR472:BS472"/>
    <mergeCell ref="BT472:BU472"/>
    <mergeCell ref="BV472:BW472"/>
    <mergeCell ref="BX472:BY472"/>
    <mergeCell ref="BZ472:CA472"/>
    <mergeCell ref="CB472:CC472"/>
    <mergeCell ref="CD472:CE472"/>
    <mergeCell ref="CF472:CG472"/>
    <mergeCell ref="CH472:CI472"/>
    <mergeCell ref="CJ472:CK472"/>
    <mergeCell ref="CL472:CM472"/>
    <mergeCell ref="CN472:CO472"/>
    <mergeCell ref="CP472:CQ472"/>
    <mergeCell ref="CR472:CS472"/>
    <mergeCell ref="CT472:CU472"/>
    <mergeCell ref="CV472:CW472"/>
    <mergeCell ref="CX472:CY472"/>
    <mergeCell ref="CZ472:DA472"/>
    <mergeCell ref="DB472:DC472"/>
    <mergeCell ref="DD472:DE472"/>
    <mergeCell ref="DF472:DG472"/>
    <mergeCell ref="DH472:DI472"/>
    <mergeCell ref="DJ472:DK472"/>
    <mergeCell ref="DL472:DM472"/>
    <mergeCell ref="DN472:DO472"/>
    <mergeCell ref="DP472:DQ472"/>
    <mergeCell ref="DR472:DS472"/>
    <mergeCell ref="DT472:DU472"/>
    <mergeCell ref="DV472:DW472"/>
    <mergeCell ref="DX472:DY472"/>
    <mergeCell ref="DZ472:EA472"/>
    <mergeCell ref="EB472:EC472"/>
    <mergeCell ref="ED472:EE472"/>
    <mergeCell ref="EF472:EG472"/>
    <mergeCell ref="EH472:EI472"/>
    <mergeCell ref="EJ472:EK472"/>
    <mergeCell ref="EL472:EM472"/>
    <mergeCell ref="EN472:EO472"/>
    <mergeCell ref="EP472:EQ472"/>
    <mergeCell ref="ER472:ES472"/>
    <mergeCell ref="ET472:EU472"/>
    <mergeCell ref="EV472:EW472"/>
    <mergeCell ref="EX472:EY472"/>
    <mergeCell ref="EZ472:FA472"/>
    <mergeCell ref="FB472:FC472"/>
    <mergeCell ref="FD472:FE472"/>
    <mergeCell ref="FF472:FG472"/>
    <mergeCell ref="FH472:FI472"/>
    <mergeCell ref="FJ472:FK472"/>
    <mergeCell ref="FL472:FM472"/>
    <mergeCell ref="FN472:FO472"/>
    <mergeCell ref="FP472:FQ472"/>
    <mergeCell ref="FR472:FS472"/>
    <mergeCell ref="FT472:FU472"/>
    <mergeCell ref="FV472:FW472"/>
    <mergeCell ref="FX472:FY472"/>
    <mergeCell ref="FZ472:GA472"/>
    <mergeCell ref="GB472:GC472"/>
    <mergeCell ref="GD472:GE472"/>
    <mergeCell ref="GF472:GG472"/>
    <mergeCell ref="GH472:GI472"/>
    <mergeCell ref="GJ472:GK472"/>
    <mergeCell ref="GL472:GM472"/>
    <mergeCell ref="GN472:GO472"/>
    <mergeCell ref="GP472:GQ472"/>
    <mergeCell ref="GR472:GS472"/>
    <mergeCell ref="GT472:GU472"/>
    <mergeCell ref="GV472:GW472"/>
    <mergeCell ref="GX472:GY472"/>
    <mergeCell ref="GZ472:HA472"/>
    <mergeCell ref="HB472:HC472"/>
    <mergeCell ref="HD472:HE472"/>
    <mergeCell ref="HF472:HG472"/>
    <mergeCell ref="HH472:HI472"/>
    <mergeCell ref="HJ472:HK472"/>
    <mergeCell ref="L473:M473"/>
    <mergeCell ref="N473:O473"/>
    <mergeCell ref="P473:Q473"/>
    <mergeCell ref="R473:S473"/>
    <mergeCell ref="T473:U473"/>
    <mergeCell ref="V473:W473"/>
    <mergeCell ref="X473:Y473"/>
    <mergeCell ref="Z473:AA473"/>
    <mergeCell ref="AB473:AC473"/>
    <mergeCell ref="AD473:AE473"/>
    <mergeCell ref="AF473:AG473"/>
    <mergeCell ref="AH473:AI473"/>
    <mergeCell ref="AJ473:AK473"/>
    <mergeCell ref="AL473:AM473"/>
    <mergeCell ref="AN473:AO473"/>
    <mergeCell ref="AP473:AQ473"/>
    <mergeCell ref="AR473:AS473"/>
    <mergeCell ref="AT473:AU473"/>
    <mergeCell ref="AV473:AW473"/>
    <mergeCell ref="AX473:AY473"/>
    <mergeCell ref="AZ473:BA473"/>
    <mergeCell ref="BB473:BC473"/>
    <mergeCell ref="BD473:BE473"/>
    <mergeCell ref="BF473:BG473"/>
    <mergeCell ref="BH473:BI473"/>
    <mergeCell ref="BJ473:BK473"/>
    <mergeCell ref="BL473:BM473"/>
    <mergeCell ref="BN473:BO473"/>
    <mergeCell ref="BP473:BQ473"/>
    <mergeCell ref="BR473:BS473"/>
    <mergeCell ref="BT473:BU473"/>
    <mergeCell ref="BV473:BW473"/>
    <mergeCell ref="BX473:BY473"/>
    <mergeCell ref="BZ473:CA473"/>
    <mergeCell ref="CB473:CC473"/>
    <mergeCell ref="CD473:CE473"/>
    <mergeCell ref="CF473:CG473"/>
    <mergeCell ref="CH473:CI473"/>
    <mergeCell ref="CJ473:CK473"/>
    <mergeCell ref="CL473:CM473"/>
    <mergeCell ref="CN473:CO473"/>
    <mergeCell ref="CP473:CQ473"/>
    <mergeCell ref="CR473:CS473"/>
    <mergeCell ref="CT473:CU473"/>
    <mergeCell ref="CV473:CW473"/>
    <mergeCell ref="CX473:CY473"/>
    <mergeCell ref="CZ473:DA473"/>
    <mergeCell ref="DB473:DC473"/>
    <mergeCell ref="DD473:DE473"/>
    <mergeCell ref="DF473:DG473"/>
    <mergeCell ref="DH473:DI473"/>
    <mergeCell ref="DJ473:DK473"/>
    <mergeCell ref="DL473:DM473"/>
    <mergeCell ref="DN473:DO473"/>
    <mergeCell ref="DP473:DQ473"/>
    <mergeCell ref="DR473:DS473"/>
    <mergeCell ref="DT473:DU473"/>
    <mergeCell ref="DV473:DW473"/>
    <mergeCell ref="DX473:DY473"/>
    <mergeCell ref="DZ473:EA473"/>
    <mergeCell ref="EB473:EC473"/>
    <mergeCell ref="ED473:EE473"/>
    <mergeCell ref="EF473:EG473"/>
    <mergeCell ref="EH473:EI473"/>
    <mergeCell ref="EJ473:EK473"/>
    <mergeCell ref="EL473:EM473"/>
    <mergeCell ref="EN473:EO473"/>
    <mergeCell ref="EP473:EQ473"/>
    <mergeCell ref="ER473:ES473"/>
    <mergeCell ref="ET473:EU473"/>
    <mergeCell ref="EV473:EW473"/>
    <mergeCell ref="EX473:EY473"/>
    <mergeCell ref="EZ473:FA473"/>
    <mergeCell ref="FB473:FC473"/>
    <mergeCell ref="FD473:FE473"/>
    <mergeCell ref="FF473:FG473"/>
    <mergeCell ref="FH473:FI473"/>
    <mergeCell ref="FJ473:FK473"/>
    <mergeCell ref="FL473:FM473"/>
    <mergeCell ref="FN473:FO473"/>
    <mergeCell ref="FP473:FQ473"/>
    <mergeCell ref="FR473:FS473"/>
    <mergeCell ref="FT473:FU473"/>
    <mergeCell ref="FV473:FW473"/>
    <mergeCell ref="FX473:FY473"/>
    <mergeCell ref="FZ473:GA473"/>
    <mergeCell ref="GB473:GC473"/>
    <mergeCell ref="GD473:GE473"/>
    <mergeCell ref="GF473:GG473"/>
    <mergeCell ref="GH473:GI473"/>
    <mergeCell ref="GJ473:GK473"/>
    <mergeCell ref="GL473:GM473"/>
    <mergeCell ref="GN473:GO473"/>
    <mergeCell ref="GP473:GQ473"/>
    <mergeCell ref="GR473:GS473"/>
    <mergeCell ref="GT473:GU473"/>
    <mergeCell ref="GV473:GW473"/>
    <mergeCell ref="GX473:GY473"/>
    <mergeCell ref="GZ473:HA473"/>
    <mergeCell ref="HB473:HC473"/>
    <mergeCell ref="HD473:HE473"/>
    <mergeCell ref="HF473:HG473"/>
    <mergeCell ref="HH473:HI473"/>
    <mergeCell ref="HJ473:HK473"/>
    <mergeCell ref="L474:M474"/>
    <mergeCell ref="N474:O474"/>
    <mergeCell ref="P474:Q474"/>
    <mergeCell ref="R474:S474"/>
    <mergeCell ref="T474:U474"/>
    <mergeCell ref="V474:W474"/>
    <mergeCell ref="X474:Y474"/>
    <mergeCell ref="Z474:AA474"/>
    <mergeCell ref="AB474:AC474"/>
    <mergeCell ref="AD474:AE474"/>
    <mergeCell ref="AF474:AG474"/>
    <mergeCell ref="AH474:AI474"/>
    <mergeCell ref="AJ474:AK474"/>
    <mergeCell ref="AL474:AM474"/>
    <mergeCell ref="AN474:AO474"/>
    <mergeCell ref="AP474:AQ474"/>
    <mergeCell ref="AR474:AS474"/>
    <mergeCell ref="AT474:AU474"/>
    <mergeCell ref="AV474:AW474"/>
    <mergeCell ref="AX474:AY474"/>
    <mergeCell ref="AZ474:BA474"/>
    <mergeCell ref="BB474:BC474"/>
    <mergeCell ref="BD474:BE474"/>
    <mergeCell ref="BF474:BG474"/>
    <mergeCell ref="BH474:BI474"/>
    <mergeCell ref="BJ474:BK474"/>
    <mergeCell ref="BL474:BM474"/>
    <mergeCell ref="BN474:BO474"/>
    <mergeCell ref="BP474:BQ474"/>
    <mergeCell ref="BR474:BS474"/>
    <mergeCell ref="BT474:BU474"/>
    <mergeCell ref="BV474:BW474"/>
    <mergeCell ref="BX474:BY474"/>
    <mergeCell ref="BZ474:CA474"/>
    <mergeCell ref="CB474:CC474"/>
    <mergeCell ref="CD474:CE474"/>
    <mergeCell ref="CF474:CG474"/>
    <mergeCell ref="CH474:CI474"/>
    <mergeCell ref="CJ474:CK474"/>
    <mergeCell ref="CL474:CM474"/>
    <mergeCell ref="CN474:CO474"/>
    <mergeCell ref="CP474:CQ474"/>
    <mergeCell ref="CR474:CS474"/>
    <mergeCell ref="CT474:CU474"/>
    <mergeCell ref="CV474:CW474"/>
    <mergeCell ref="CX474:CY474"/>
    <mergeCell ref="CZ474:DA474"/>
    <mergeCell ref="DB474:DC474"/>
    <mergeCell ref="DD474:DE474"/>
    <mergeCell ref="DF474:DG474"/>
    <mergeCell ref="DH474:DI474"/>
    <mergeCell ref="DJ474:DK474"/>
    <mergeCell ref="DL474:DM474"/>
    <mergeCell ref="DN474:DO474"/>
    <mergeCell ref="DP474:DQ474"/>
    <mergeCell ref="DR474:DS474"/>
    <mergeCell ref="DT474:DU474"/>
    <mergeCell ref="DV474:DW474"/>
    <mergeCell ref="DX474:DY474"/>
    <mergeCell ref="DZ474:EA474"/>
    <mergeCell ref="EB474:EC474"/>
    <mergeCell ref="ED474:EE474"/>
    <mergeCell ref="EF474:EG474"/>
    <mergeCell ref="EH474:EI474"/>
    <mergeCell ref="EJ474:EK474"/>
    <mergeCell ref="EL474:EM474"/>
    <mergeCell ref="EN474:EO474"/>
    <mergeCell ref="EP474:EQ474"/>
    <mergeCell ref="ER474:ES474"/>
    <mergeCell ref="ET474:EU474"/>
    <mergeCell ref="EV474:EW474"/>
    <mergeCell ref="EX474:EY474"/>
    <mergeCell ref="EZ474:FA474"/>
    <mergeCell ref="FB474:FC474"/>
    <mergeCell ref="FD474:FE474"/>
    <mergeCell ref="FF474:FG474"/>
    <mergeCell ref="FH474:FI474"/>
    <mergeCell ref="FJ474:FK474"/>
    <mergeCell ref="FL474:FM474"/>
    <mergeCell ref="FN474:FO474"/>
    <mergeCell ref="FP474:FQ474"/>
    <mergeCell ref="FR474:FS474"/>
    <mergeCell ref="FT474:FU474"/>
    <mergeCell ref="FV474:FW474"/>
    <mergeCell ref="FX474:FY474"/>
    <mergeCell ref="FZ474:GA474"/>
    <mergeCell ref="GB474:GC474"/>
    <mergeCell ref="GD474:GE474"/>
    <mergeCell ref="GF474:GG474"/>
    <mergeCell ref="GH474:GI474"/>
    <mergeCell ref="GJ474:GK474"/>
    <mergeCell ref="GL474:GM474"/>
    <mergeCell ref="GN474:GO474"/>
    <mergeCell ref="GP474:GQ474"/>
    <mergeCell ref="GR474:GS474"/>
    <mergeCell ref="GT474:GU474"/>
    <mergeCell ref="GV474:GW474"/>
    <mergeCell ref="GX474:GY474"/>
    <mergeCell ref="GZ474:HA474"/>
    <mergeCell ref="HB474:HC474"/>
    <mergeCell ref="HD474:HE474"/>
    <mergeCell ref="HF474:HG474"/>
    <mergeCell ref="HH474:HI474"/>
    <mergeCell ref="HJ474:HK474"/>
    <mergeCell ref="L475:M475"/>
    <mergeCell ref="N475:O475"/>
    <mergeCell ref="P475:Q475"/>
    <mergeCell ref="R475:S475"/>
    <mergeCell ref="T475:U475"/>
    <mergeCell ref="V475:W475"/>
    <mergeCell ref="X475:Y475"/>
    <mergeCell ref="Z475:AA475"/>
    <mergeCell ref="AB475:AC475"/>
    <mergeCell ref="AD475:AE475"/>
    <mergeCell ref="AF475:AG475"/>
    <mergeCell ref="AH475:AI475"/>
    <mergeCell ref="AJ475:AK475"/>
    <mergeCell ref="AL475:AM475"/>
    <mergeCell ref="AN475:AO475"/>
    <mergeCell ref="AP475:AQ475"/>
    <mergeCell ref="AR475:AS475"/>
    <mergeCell ref="AT475:AU475"/>
    <mergeCell ref="AV475:AW475"/>
    <mergeCell ref="AX475:AY475"/>
    <mergeCell ref="AZ475:BA475"/>
    <mergeCell ref="BB475:BC475"/>
    <mergeCell ref="BD475:BE475"/>
    <mergeCell ref="BF475:BG475"/>
    <mergeCell ref="BH475:BI475"/>
    <mergeCell ref="BJ475:BK475"/>
    <mergeCell ref="BL475:BM475"/>
    <mergeCell ref="BN475:BO475"/>
    <mergeCell ref="BP475:BQ475"/>
    <mergeCell ref="BR475:BS475"/>
    <mergeCell ref="BT475:BU475"/>
    <mergeCell ref="BV475:BW475"/>
    <mergeCell ref="BX475:BY475"/>
    <mergeCell ref="BZ475:CA475"/>
    <mergeCell ref="CB475:CC475"/>
    <mergeCell ref="CD475:CE475"/>
    <mergeCell ref="CF475:CG475"/>
    <mergeCell ref="CH475:CI475"/>
    <mergeCell ref="CJ475:CK475"/>
    <mergeCell ref="CL475:CM475"/>
    <mergeCell ref="CN475:CO475"/>
    <mergeCell ref="CP475:CQ475"/>
    <mergeCell ref="CR475:CS475"/>
    <mergeCell ref="CT475:CU475"/>
    <mergeCell ref="CV475:CW475"/>
    <mergeCell ref="CX475:CY475"/>
    <mergeCell ref="CZ475:DA475"/>
    <mergeCell ref="DB475:DC475"/>
    <mergeCell ref="DD475:DE475"/>
    <mergeCell ref="DF475:DG475"/>
    <mergeCell ref="DH475:DI475"/>
    <mergeCell ref="DJ475:DK475"/>
    <mergeCell ref="DL475:DM475"/>
    <mergeCell ref="DN475:DO475"/>
    <mergeCell ref="DP475:DQ475"/>
    <mergeCell ref="DR475:DS475"/>
    <mergeCell ref="DT475:DU475"/>
    <mergeCell ref="DV475:DW475"/>
    <mergeCell ref="DX475:DY475"/>
    <mergeCell ref="DZ475:EA475"/>
    <mergeCell ref="EB475:EC475"/>
    <mergeCell ref="ED475:EE475"/>
    <mergeCell ref="EF475:EG475"/>
    <mergeCell ref="EH475:EI475"/>
    <mergeCell ref="EJ475:EK475"/>
    <mergeCell ref="EL475:EM475"/>
    <mergeCell ref="EN475:EO475"/>
    <mergeCell ref="EP475:EQ475"/>
    <mergeCell ref="ER475:ES475"/>
    <mergeCell ref="ET475:EU475"/>
    <mergeCell ref="EV475:EW475"/>
    <mergeCell ref="EX475:EY475"/>
    <mergeCell ref="EZ475:FA475"/>
    <mergeCell ref="FB475:FC475"/>
    <mergeCell ref="FD475:FE475"/>
    <mergeCell ref="FF475:FG475"/>
    <mergeCell ref="FH475:FI475"/>
    <mergeCell ref="FJ475:FK475"/>
    <mergeCell ref="FL475:FM475"/>
    <mergeCell ref="FN475:FO475"/>
    <mergeCell ref="FP475:FQ475"/>
    <mergeCell ref="FR475:FS475"/>
    <mergeCell ref="FT475:FU475"/>
    <mergeCell ref="FV475:FW475"/>
    <mergeCell ref="FX475:FY475"/>
    <mergeCell ref="FZ475:GA475"/>
    <mergeCell ref="GB475:GC475"/>
    <mergeCell ref="GD475:GE475"/>
    <mergeCell ref="GF475:GG475"/>
    <mergeCell ref="GH475:GI475"/>
    <mergeCell ref="GJ475:GK475"/>
    <mergeCell ref="GL475:GM475"/>
    <mergeCell ref="GN475:GO475"/>
    <mergeCell ref="GP475:GQ475"/>
    <mergeCell ref="GR475:GS475"/>
    <mergeCell ref="GT475:GU475"/>
    <mergeCell ref="GV475:GW475"/>
    <mergeCell ref="GX475:GY475"/>
    <mergeCell ref="GZ475:HA475"/>
    <mergeCell ref="HB475:HC475"/>
    <mergeCell ref="HD475:HE475"/>
    <mergeCell ref="HF475:HG475"/>
    <mergeCell ref="HH475:HI475"/>
    <mergeCell ref="HJ475:HK475"/>
    <mergeCell ref="L476:M476"/>
    <mergeCell ref="N476:O476"/>
    <mergeCell ref="P476:Q476"/>
    <mergeCell ref="R476:S476"/>
    <mergeCell ref="T476:U476"/>
    <mergeCell ref="V476:W476"/>
    <mergeCell ref="X476:Y476"/>
    <mergeCell ref="Z476:AA476"/>
    <mergeCell ref="AB476:AC476"/>
    <mergeCell ref="AD476:AE476"/>
    <mergeCell ref="AF476:AG476"/>
    <mergeCell ref="AH476:AI476"/>
    <mergeCell ref="AJ476:AK476"/>
    <mergeCell ref="AL476:AM476"/>
    <mergeCell ref="AN476:AO476"/>
    <mergeCell ref="AP476:AQ476"/>
    <mergeCell ref="AR476:AS476"/>
    <mergeCell ref="AT476:AU476"/>
    <mergeCell ref="AV476:AW476"/>
    <mergeCell ref="AX476:AY476"/>
    <mergeCell ref="AZ476:BA476"/>
    <mergeCell ref="BB476:BC476"/>
    <mergeCell ref="BD476:BE476"/>
    <mergeCell ref="BF476:BG476"/>
    <mergeCell ref="BH476:BI476"/>
    <mergeCell ref="BJ476:BK476"/>
    <mergeCell ref="BL476:BM476"/>
    <mergeCell ref="BN476:BO476"/>
    <mergeCell ref="BP476:BQ476"/>
    <mergeCell ref="BR476:BS476"/>
    <mergeCell ref="BT476:BU476"/>
    <mergeCell ref="BV476:BW476"/>
    <mergeCell ref="BX476:BY476"/>
    <mergeCell ref="BZ476:CA476"/>
    <mergeCell ref="CB476:CC476"/>
    <mergeCell ref="CD476:CE476"/>
    <mergeCell ref="CF476:CG476"/>
    <mergeCell ref="CH476:CI476"/>
    <mergeCell ref="CJ476:CK476"/>
    <mergeCell ref="CL476:CM476"/>
    <mergeCell ref="CN476:CO476"/>
    <mergeCell ref="CP476:CQ476"/>
    <mergeCell ref="CR476:CS476"/>
    <mergeCell ref="CT476:CU476"/>
    <mergeCell ref="CV476:CW476"/>
    <mergeCell ref="CX476:CY476"/>
    <mergeCell ref="CZ476:DA476"/>
    <mergeCell ref="DB476:DC476"/>
    <mergeCell ref="DD476:DE476"/>
    <mergeCell ref="DF476:DG476"/>
    <mergeCell ref="DH476:DI476"/>
    <mergeCell ref="DJ476:DK476"/>
    <mergeCell ref="DL476:DM476"/>
    <mergeCell ref="DN476:DO476"/>
    <mergeCell ref="DP476:DQ476"/>
    <mergeCell ref="DR476:DS476"/>
    <mergeCell ref="DT476:DU476"/>
    <mergeCell ref="DV476:DW476"/>
    <mergeCell ref="DX476:DY476"/>
    <mergeCell ref="DZ476:EA476"/>
    <mergeCell ref="EB476:EC476"/>
    <mergeCell ref="ED476:EE476"/>
    <mergeCell ref="EF476:EG476"/>
    <mergeCell ref="EH476:EI476"/>
    <mergeCell ref="EJ476:EK476"/>
    <mergeCell ref="EL476:EM476"/>
    <mergeCell ref="EN476:EO476"/>
    <mergeCell ref="EP476:EQ476"/>
    <mergeCell ref="ER476:ES476"/>
    <mergeCell ref="ET476:EU476"/>
    <mergeCell ref="EV476:EW476"/>
    <mergeCell ref="EX476:EY476"/>
    <mergeCell ref="EZ476:FA476"/>
    <mergeCell ref="FB476:FC476"/>
    <mergeCell ref="FD476:FE476"/>
    <mergeCell ref="FF476:FG476"/>
    <mergeCell ref="FH476:FI476"/>
    <mergeCell ref="FJ476:FK476"/>
    <mergeCell ref="FL476:FM476"/>
    <mergeCell ref="FN476:FO476"/>
    <mergeCell ref="FP476:FQ476"/>
    <mergeCell ref="FR476:FS476"/>
    <mergeCell ref="FT476:FU476"/>
    <mergeCell ref="FV476:FW476"/>
    <mergeCell ref="FX476:FY476"/>
    <mergeCell ref="FZ476:GA476"/>
    <mergeCell ref="GB476:GC476"/>
    <mergeCell ref="GD476:GE476"/>
    <mergeCell ref="GF476:GG476"/>
    <mergeCell ref="GH476:GI476"/>
    <mergeCell ref="GJ476:GK476"/>
    <mergeCell ref="GL476:GM476"/>
    <mergeCell ref="GN476:GO476"/>
    <mergeCell ref="GP476:GQ476"/>
    <mergeCell ref="GR476:GS476"/>
    <mergeCell ref="GT476:GU476"/>
    <mergeCell ref="GV476:GW476"/>
    <mergeCell ref="GX476:GY476"/>
    <mergeCell ref="GZ476:HA476"/>
    <mergeCell ref="HB476:HC476"/>
    <mergeCell ref="HD476:HE476"/>
    <mergeCell ref="HF476:HG476"/>
    <mergeCell ref="HH476:HI476"/>
    <mergeCell ref="HJ476:HK476"/>
    <mergeCell ref="L477:M477"/>
    <mergeCell ref="N477:O477"/>
    <mergeCell ref="P477:Q477"/>
    <mergeCell ref="R477:S477"/>
    <mergeCell ref="T477:U477"/>
    <mergeCell ref="V477:W477"/>
    <mergeCell ref="X477:Y477"/>
    <mergeCell ref="Z477:AA477"/>
    <mergeCell ref="AB477:AC477"/>
    <mergeCell ref="AD477:AE477"/>
    <mergeCell ref="AF477:AG477"/>
    <mergeCell ref="AH477:AI477"/>
    <mergeCell ref="AJ477:AK477"/>
    <mergeCell ref="AL477:AM477"/>
    <mergeCell ref="AN477:AO477"/>
    <mergeCell ref="AP477:AQ477"/>
    <mergeCell ref="AR477:AS477"/>
    <mergeCell ref="AT477:AU477"/>
    <mergeCell ref="AV477:AW477"/>
    <mergeCell ref="AX477:AY477"/>
    <mergeCell ref="AZ477:BA477"/>
    <mergeCell ref="BB477:BC477"/>
    <mergeCell ref="BD477:BE477"/>
    <mergeCell ref="BF477:BG477"/>
    <mergeCell ref="BH477:BI477"/>
    <mergeCell ref="BJ477:BK477"/>
    <mergeCell ref="BL477:BM477"/>
    <mergeCell ref="BN477:BO477"/>
    <mergeCell ref="BP477:BQ477"/>
    <mergeCell ref="BR477:BS477"/>
    <mergeCell ref="BT477:BU477"/>
    <mergeCell ref="BV477:BW477"/>
    <mergeCell ref="BX477:BY477"/>
    <mergeCell ref="BZ477:CA477"/>
    <mergeCell ref="CB477:CC477"/>
    <mergeCell ref="CD477:CE477"/>
    <mergeCell ref="CF477:CG477"/>
    <mergeCell ref="CH477:CI477"/>
    <mergeCell ref="CJ477:CK477"/>
    <mergeCell ref="CL477:CM477"/>
    <mergeCell ref="CN477:CO477"/>
    <mergeCell ref="CP477:CQ477"/>
    <mergeCell ref="CR477:CS477"/>
    <mergeCell ref="CT477:CU477"/>
    <mergeCell ref="CV477:CW477"/>
    <mergeCell ref="CX477:CY477"/>
    <mergeCell ref="CZ477:DA477"/>
    <mergeCell ref="DB477:DC477"/>
    <mergeCell ref="DD477:DE477"/>
    <mergeCell ref="DF477:DG477"/>
    <mergeCell ref="DH477:DI477"/>
    <mergeCell ref="DJ477:DK477"/>
    <mergeCell ref="DL477:DM477"/>
    <mergeCell ref="DN477:DO477"/>
    <mergeCell ref="DP477:DQ477"/>
    <mergeCell ref="DR477:DS477"/>
    <mergeCell ref="DT477:DU477"/>
    <mergeCell ref="DV477:DW477"/>
    <mergeCell ref="DX477:DY477"/>
    <mergeCell ref="DZ477:EA477"/>
    <mergeCell ref="EB477:EC477"/>
    <mergeCell ref="ED477:EE477"/>
    <mergeCell ref="EF477:EG477"/>
    <mergeCell ref="EH477:EI477"/>
    <mergeCell ref="EJ477:EK477"/>
    <mergeCell ref="EL477:EM477"/>
    <mergeCell ref="EN477:EO477"/>
    <mergeCell ref="EP477:EQ477"/>
    <mergeCell ref="ER477:ES477"/>
    <mergeCell ref="ET477:EU477"/>
    <mergeCell ref="EV477:EW477"/>
    <mergeCell ref="EX477:EY477"/>
    <mergeCell ref="EZ477:FA477"/>
    <mergeCell ref="FB477:FC477"/>
    <mergeCell ref="FD477:FE477"/>
    <mergeCell ref="FF477:FG477"/>
    <mergeCell ref="FH477:FI477"/>
    <mergeCell ref="FJ477:FK477"/>
    <mergeCell ref="FL477:FM477"/>
    <mergeCell ref="FN477:FO477"/>
    <mergeCell ref="FP477:FQ477"/>
    <mergeCell ref="FR477:FS477"/>
    <mergeCell ref="FT477:FU477"/>
    <mergeCell ref="FV477:FW477"/>
    <mergeCell ref="FX477:FY477"/>
    <mergeCell ref="FZ477:GA477"/>
    <mergeCell ref="GB477:GC477"/>
    <mergeCell ref="GD477:GE477"/>
    <mergeCell ref="GF477:GG477"/>
    <mergeCell ref="GH477:GI477"/>
    <mergeCell ref="GJ477:GK477"/>
    <mergeCell ref="GL477:GM477"/>
    <mergeCell ref="GN477:GO477"/>
    <mergeCell ref="GP477:GQ477"/>
    <mergeCell ref="GR477:GS477"/>
    <mergeCell ref="GT477:GU477"/>
    <mergeCell ref="GV477:GW477"/>
    <mergeCell ref="GX477:GY477"/>
    <mergeCell ref="GZ477:HA477"/>
    <mergeCell ref="HB477:HC477"/>
    <mergeCell ref="HD477:HE477"/>
    <mergeCell ref="HF477:HG477"/>
    <mergeCell ref="HH477:HI477"/>
    <mergeCell ref="HJ477:HK477"/>
    <mergeCell ref="L478:M478"/>
    <mergeCell ref="N478:O478"/>
    <mergeCell ref="P478:Q478"/>
    <mergeCell ref="R478:S478"/>
    <mergeCell ref="T478:U478"/>
    <mergeCell ref="V478:W478"/>
    <mergeCell ref="X478:Y478"/>
    <mergeCell ref="Z478:AA478"/>
    <mergeCell ref="AB478:AC478"/>
    <mergeCell ref="AD478:AE478"/>
    <mergeCell ref="AF478:AG478"/>
    <mergeCell ref="AH478:AI478"/>
    <mergeCell ref="AJ478:AK478"/>
    <mergeCell ref="AL478:AM478"/>
    <mergeCell ref="AN478:AO478"/>
    <mergeCell ref="AP478:AQ478"/>
    <mergeCell ref="AR478:AS478"/>
    <mergeCell ref="AT478:AU478"/>
    <mergeCell ref="AV478:AW478"/>
    <mergeCell ref="AX478:AY478"/>
    <mergeCell ref="AZ478:BA478"/>
    <mergeCell ref="BB478:BC478"/>
    <mergeCell ref="BD478:BE478"/>
    <mergeCell ref="BF478:BG478"/>
    <mergeCell ref="BH478:BI478"/>
    <mergeCell ref="BJ478:BK478"/>
    <mergeCell ref="BL478:BM478"/>
    <mergeCell ref="BN478:BO478"/>
    <mergeCell ref="BP478:BQ478"/>
    <mergeCell ref="BR478:BS478"/>
    <mergeCell ref="BT478:BU478"/>
    <mergeCell ref="BV478:BW478"/>
    <mergeCell ref="BX478:BY478"/>
    <mergeCell ref="BZ478:CA478"/>
    <mergeCell ref="CB478:CC478"/>
    <mergeCell ref="CD478:CE478"/>
    <mergeCell ref="CF478:CG478"/>
    <mergeCell ref="CH478:CI478"/>
    <mergeCell ref="CJ478:CK478"/>
    <mergeCell ref="CL478:CM478"/>
    <mergeCell ref="CN478:CO478"/>
    <mergeCell ref="CP478:CQ478"/>
    <mergeCell ref="CR478:CS478"/>
    <mergeCell ref="CT478:CU478"/>
    <mergeCell ref="CV478:CW478"/>
    <mergeCell ref="CX478:CY478"/>
    <mergeCell ref="CZ478:DA478"/>
    <mergeCell ref="DB478:DC478"/>
    <mergeCell ref="DD478:DE478"/>
    <mergeCell ref="DF478:DG478"/>
    <mergeCell ref="DH478:DI478"/>
    <mergeCell ref="DJ478:DK478"/>
    <mergeCell ref="DL478:DM478"/>
    <mergeCell ref="DN478:DO478"/>
    <mergeCell ref="DP478:DQ478"/>
    <mergeCell ref="DR478:DS478"/>
    <mergeCell ref="DT478:DU478"/>
    <mergeCell ref="DV478:DW478"/>
    <mergeCell ref="DX478:DY478"/>
    <mergeCell ref="DZ478:EA478"/>
    <mergeCell ref="EB478:EC478"/>
    <mergeCell ref="ED478:EE478"/>
    <mergeCell ref="EF478:EG478"/>
    <mergeCell ref="EH478:EI478"/>
    <mergeCell ref="EJ478:EK478"/>
    <mergeCell ref="EL478:EM478"/>
    <mergeCell ref="EN478:EO478"/>
    <mergeCell ref="EP478:EQ478"/>
    <mergeCell ref="ER478:ES478"/>
    <mergeCell ref="ET478:EU478"/>
    <mergeCell ref="EV478:EW478"/>
    <mergeCell ref="EX478:EY478"/>
    <mergeCell ref="EZ478:FA478"/>
    <mergeCell ref="FB478:FC478"/>
    <mergeCell ref="FD478:FE478"/>
    <mergeCell ref="FF478:FG478"/>
    <mergeCell ref="FH478:FI478"/>
    <mergeCell ref="FJ478:FK478"/>
    <mergeCell ref="FL478:FM478"/>
    <mergeCell ref="FN478:FO478"/>
    <mergeCell ref="FP478:FQ478"/>
    <mergeCell ref="FR478:FS478"/>
    <mergeCell ref="FT478:FU478"/>
    <mergeCell ref="FV478:FW478"/>
    <mergeCell ref="FX478:FY478"/>
    <mergeCell ref="FZ478:GA478"/>
    <mergeCell ref="GB478:GC478"/>
    <mergeCell ref="GD478:GE478"/>
    <mergeCell ref="GF478:GG478"/>
    <mergeCell ref="GH478:GI478"/>
    <mergeCell ref="GJ478:GK478"/>
    <mergeCell ref="GL478:GM478"/>
    <mergeCell ref="GN478:GO478"/>
    <mergeCell ref="GP478:GQ478"/>
    <mergeCell ref="GR478:GS478"/>
    <mergeCell ref="GT478:GU478"/>
    <mergeCell ref="GV478:GW478"/>
    <mergeCell ref="GX478:GY478"/>
    <mergeCell ref="GZ478:HA478"/>
    <mergeCell ref="HB478:HC478"/>
    <mergeCell ref="HD478:HE478"/>
    <mergeCell ref="HF478:HG478"/>
    <mergeCell ref="HH478:HI478"/>
    <mergeCell ref="HJ478:HK478"/>
    <mergeCell ref="L479:M479"/>
    <mergeCell ref="N479:O479"/>
    <mergeCell ref="P479:Q479"/>
    <mergeCell ref="R479:S479"/>
    <mergeCell ref="T479:U479"/>
    <mergeCell ref="V479:W479"/>
    <mergeCell ref="X479:Y479"/>
    <mergeCell ref="Z479:AA479"/>
    <mergeCell ref="AB479:AC479"/>
    <mergeCell ref="AD479:AE479"/>
    <mergeCell ref="AF479:AG479"/>
    <mergeCell ref="AH479:AI479"/>
    <mergeCell ref="AJ479:AK479"/>
    <mergeCell ref="AL479:AM479"/>
    <mergeCell ref="AN479:AO479"/>
    <mergeCell ref="AP479:AQ479"/>
    <mergeCell ref="AR479:AS479"/>
    <mergeCell ref="AT479:AU479"/>
    <mergeCell ref="AV479:AW479"/>
    <mergeCell ref="AX479:AY479"/>
    <mergeCell ref="AZ479:BA479"/>
    <mergeCell ref="BB479:BC479"/>
    <mergeCell ref="BD479:BE479"/>
    <mergeCell ref="BF479:BG479"/>
    <mergeCell ref="BH479:BI479"/>
    <mergeCell ref="BJ479:BK479"/>
    <mergeCell ref="BL479:BM479"/>
    <mergeCell ref="BN479:BO479"/>
    <mergeCell ref="BP479:BQ479"/>
    <mergeCell ref="BR479:BS479"/>
    <mergeCell ref="BT479:BU479"/>
    <mergeCell ref="BV479:BW479"/>
    <mergeCell ref="BX479:BY479"/>
    <mergeCell ref="BZ479:CA479"/>
    <mergeCell ref="CB479:CC479"/>
    <mergeCell ref="CD479:CE479"/>
    <mergeCell ref="CF479:CG479"/>
    <mergeCell ref="CH479:CI479"/>
    <mergeCell ref="CJ479:CK479"/>
    <mergeCell ref="CL479:CM479"/>
    <mergeCell ref="CN479:CO479"/>
    <mergeCell ref="CP479:CQ479"/>
    <mergeCell ref="CR479:CS479"/>
    <mergeCell ref="CT479:CU479"/>
    <mergeCell ref="CV479:CW479"/>
    <mergeCell ref="CX479:CY479"/>
    <mergeCell ref="CZ479:DA479"/>
    <mergeCell ref="DB479:DC479"/>
    <mergeCell ref="DD479:DE479"/>
    <mergeCell ref="DF479:DG479"/>
    <mergeCell ref="DH479:DI479"/>
    <mergeCell ref="DJ479:DK479"/>
    <mergeCell ref="DL479:DM479"/>
    <mergeCell ref="DN479:DO479"/>
    <mergeCell ref="DP479:DQ479"/>
    <mergeCell ref="DR479:DS479"/>
    <mergeCell ref="DT479:DU479"/>
    <mergeCell ref="DV479:DW479"/>
    <mergeCell ref="DX479:DY479"/>
    <mergeCell ref="DZ479:EA479"/>
    <mergeCell ref="EB479:EC479"/>
    <mergeCell ref="ED479:EE479"/>
    <mergeCell ref="EF479:EG479"/>
    <mergeCell ref="EH479:EI479"/>
    <mergeCell ref="EJ479:EK479"/>
    <mergeCell ref="EL479:EM479"/>
    <mergeCell ref="EN479:EO479"/>
    <mergeCell ref="EP479:EQ479"/>
    <mergeCell ref="ER479:ES479"/>
    <mergeCell ref="ET479:EU479"/>
    <mergeCell ref="EV479:EW479"/>
    <mergeCell ref="EX479:EY479"/>
    <mergeCell ref="EZ479:FA479"/>
    <mergeCell ref="FB479:FC479"/>
    <mergeCell ref="FD479:FE479"/>
    <mergeCell ref="FF479:FG479"/>
    <mergeCell ref="FH479:FI479"/>
    <mergeCell ref="FJ479:FK479"/>
    <mergeCell ref="FL479:FM479"/>
    <mergeCell ref="FN479:FO479"/>
    <mergeCell ref="FP479:FQ479"/>
    <mergeCell ref="FR479:FS479"/>
    <mergeCell ref="FT479:FU479"/>
    <mergeCell ref="FV479:FW479"/>
    <mergeCell ref="FX479:FY479"/>
    <mergeCell ref="FZ479:GA479"/>
    <mergeCell ref="GB479:GC479"/>
    <mergeCell ref="GD479:GE479"/>
    <mergeCell ref="GF479:GG479"/>
    <mergeCell ref="GH479:GI479"/>
    <mergeCell ref="GJ479:GK479"/>
    <mergeCell ref="GL479:GM479"/>
    <mergeCell ref="GN479:GO479"/>
    <mergeCell ref="GP479:GQ479"/>
    <mergeCell ref="GR479:GS479"/>
    <mergeCell ref="GT479:GU479"/>
    <mergeCell ref="GV479:GW479"/>
    <mergeCell ref="GX479:GY479"/>
    <mergeCell ref="GZ479:HA479"/>
    <mergeCell ref="HB479:HC479"/>
    <mergeCell ref="HD479:HE479"/>
    <mergeCell ref="HF479:HG479"/>
    <mergeCell ref="HH479:HI479"/>
    <mergeCell ref="HJ479:HK479"/>
    <mergeCell ref="L480:M480"/>
    <mergeCell ref="N480:O480"/>
    <mergeCell ref="P480:Q480"/>
    <mergeCell ref="R480:S480"/>
    <mergeCell ref="T480:U480"/>
    <mergeCell ref="V480:W480"/>
    <mergeCell ref="X480:Y480"/>
    <mergeCell ref="Z480:AA480"/>
    <mergeCell ref="AB480:AC480"/>
    <mergeCell ref="AD480:AE480"/>
    <mergeCell ref="AF480:AG480"/>
    <mergeCell ref="AH480:AI480"/>
    <mergeCell ref="AJ480:AK480"/>
    <mergeCell ref="AL480:AM480"/>
    <mergeCell ref="AN480:AO480"/>
    <mergeCell ref="AP480:AQ480"/>
    <mergeCell ref="AR480:AS480"/>
    <mergeCell ref="CD480:CE480"/>
    <mergeCell ref="CF480:CG480"/>
    <mergeCell ref="CH480:CI480"/>
    <mergeCell ref="CJ480:CK480"/>
    <mergeCell ref="CL480:CM480"/>
    <mergeCell ref="CN480:CO480"/>
    <mergeCell ref="CP480:CQ480"/>
    <mergeCell ref="CR480:CS480"/>
    <mergeCell ref="A481:A488"/>
    <mergeCell ref="B481:B488"/>
    <mergeCell ref="C481:C488"/>
    <mergeCell ref="D481:D488"/>
    <mergeCell ref="E481:E488"/>
    <mergeCell ref="F481:F488"/>
    <mergeCell ref="G481:G488"/>
    <mergeCell ref="I481:I488"/>
    <mergeCell ref="J481:J488"/>
    <mergeCell ref="L481:M481"/>
    <mergeCell ref="N481:O481"/>
    <mergeCell ref="P481:Q481"/>
    <mergeCell ref="R481:S481"/>
    <mergeCell ref="T481:U481"/>
    <mergeCell ref="V481:W481"/>
    <mergeCell ref="X481:Y481"/>
    <mergeCell ref="Z481:AA481"/>
    <mergeCell ref="AB481:AC481"/>
    <mergeCell ref="AD481:AE481"/>
    <mergeCell ref="AF481:AG481"/>
    <mergeCell ref="AH481:AI481"/>
    <mergeCell ref="AJ481:AK481"/>
    <mergeCell ref="AL481:AM481"/>
    <mergeCell ref="AN481:AO481"/>
    <mergeCell ref="AP481:AQ481"/>
    <mergeCell ref="AR481:AS481"/>
    <mergeCell ref="AT481:AU481"/>
    <mergeCell ref="AV481:AW481"/>
    <mergeCell ref="AX481:AY481"/>
    <mergeCell ref="AZ481:BA481"/>
    <mergeCell ref="BB481:BC481"/>
    <mergeCell ref="BD481:BE481"/>
    <mergeCell ref="BF481:BG481"/>
    <mergeCell ref="BH481:BI481"/>
    <mergeCell ref="BJ481:BK481"/>
    <mergeCell ref="BL481:BM481"/>
    <mergeCell ref="BN481:BO481"/>
    <mergeCell ref="BP481:BQ481"/>
    <mergeCell ref="BR481:BS481"/>
    <mergeCell ref="BT481:BU481"/>
    <mergeCell ref="BV481:BW481"/>
    <mergeCell ref="BX481:BY481"/>
    <mergeCell ref="BZ481:CA481"/>
    <mergeCell ref="CB481:CC481"/>
    <mergeCell ref="CD481:CE481"/>
    <mergeCell ref="CF481:CG481"/>
    <mergeCell ref="CH481:CI481"/>
    <mergeCell ref="CJ481:CK481"/>
    <mergeCell ref="CL481:CM481"/>
    <mergeCell ref="CN481:CO481"/>
    <mergeCell ref="CP481:CQ481"/>
    <mergeCell ref="CR481:CS481"/>
    <mergeCell ref="CT481:CU481"/>
    <mergeCell ref="CV481:CW481"/>
    <mergeCell ref="CX481:CY481"/>
    <mergeCell ref="CZ481:DA481"/>
    <mergeCell ref="DB481:DC481"/>
    <mergeCell ref="DD481:DE481"/>
    <mergeCell ref="DF481:DG481"/>
    <mergeCell ref="DH481:DI481"/>
    <mergeCell ref="DJ481:DK481"/>
    <mergeCell ref="DL481:DM481"/>
    <mergeCell ref="DN481:DO481"/>
    <mergeCell ref="DP481:DQ481"/>
    <mergeCell ref="DR481:DS481"/>
    <mergeCell ref="DT481:DU481"/>
    <mergeCell ref="DV481:DW481"/>
    <mergeCell ref="DX481:DY481"/>
    <mergeCell ref="DZ481:EA481"/>
    <mergeCell ref="EB481:EC481"/>
    <mergeCell ref="ED481:EE481"/>
    <mergeCell ref="EF481:EG481"/>
    <mergeCell ref="EH481:EI481"/>
    <mergeCell ref="EJ481:EK481"/>
    <mergeCell ref="EL481:EM481"/>
    <mergeCell ref="EN481:EO481"/>
    <mergeCell ref="EP481:EQ481"/>
    <mergeCell ref="ER481:ES481"/>
    <mergeCell ref="ET481:EU481"/>
    <mergeCell ref="EV481:EW481"/>
    <mergeCell ref="EX481:EY481"/>
    <mergeCell ref="EZ481:FA481"/>
    <mergeCell ref="FB481:FC481"/>
    <mergeCell ref="FD481:FE481"/>
    <mergeCell ref="FF481:FG481"/>
    <mergeCell ref="FH481:FI481"/>
    <mergeCell ref="FJ481:FK481"/>
    <mergeCell ref="FL481:FM481"/>
    <mergeCell ref="FN481:FO481"/>
    <mergeCell ref="FP481:FQ481"/>
    <mergeCell ref="FR481:FS481"/>
    <mergeCell ref="FT481:FU481"/>
    <mergeCell ref="FV481:FW481"/>
    <mergeCell ref="FX481:FY481"/>
    <mergeCell ref="FZ481:GA481"/>
    <mergeCell ref="GB481:GC481"/>
    <mergeCell ref="GD481:GE481"/>
    <mergeCell ref="GF481:GG481"/>
    <mergeCell ref="GH481:GI481"/>
    <mergeCell ref="GJ481:GK481"/>
    <mergeCell ref="GL481:GM481"/>
    <mergeCell ref="GN481:GO481"/>
    <mergeCell ref="GP481:GQ481"/>
    <mergeCell ref="GR481:GS481"/>
    <mergeCell ref="GT481:GU481"/>
    <mergeCell ref="GV481:GW481"/>
    <mergeCell ref="GX481:GY481"/>
    <mergeCell ref="GZ481:HA481"/>
    <mergeCell ref="HB481:HC481"/>
    <mergeCell ref="HD481:HE481"/>
    <mergeCell ref="HF481:HG481"/>
    <mergeCell ref="HH481:HI481"/>
    <mergeCell ref="HJ481:HK481"/>
    <mergeCell ref="L482:M482"/>
    <mergeCell ref="N482:O482"/>
    <mergeCell ref="P482:Q482"/>
    <mergeCell ref="R482:S482"/>
    <mergeCell ref="T482:U482"/>
    <mergeCell ref="V482:W482"/>
    <mergeCell ref="X482:Y482"/>
    <mergeCell ref="Z482:AA482"/>
    <mergeCell ref="AB482:AC482"/>
    <mergeCell ref="AD482:AE482"/>
    <mergeCell ref="AF482:AG482"/>
    <mergeCell ref="AH482:AI482"/>
    <mergeCell ref="AJ482:AK482"/>
    <mergeCell ref="AL482:AM482"/>
    <mergeCell ref="AN482:AO482"/>
    <mergeCell ref="AP482:AQ482"/>
    <mergeCell ref="AR482:AS482"/>
    <mergeCell ref="AT482:AU482"/>
    <mergeCell ref="AV482:AW482"/>
    <mergeCell ref="AX482:AY482"/>
    <mergeCell ref="AZ482:BA482"/>
    <mergeCell ref="BB482:BC482"/>
    <mergeCell ref="BD482:BE482"/>
    <mergeCell ref="BF482:BG482"/>
    <mergeCell ref="BH482:BI482"/>
    <mergeCell ref="BJ482:BK482"/>
    <mergeCell ref="BL482:BM482"/>
    <mergeCell ref="BN482:BO482"/>
    <mergeCell ref="BP482:BQ482"/>
    <mergeCell ref="BR482:BS482"/>
    <mergeCell ref="BT482:BU482"/>
    <mergeCell ref="BV482:BW482"/>
    <mergeCell ref="BX482:BY482"/>
    <mergeCell ref="BZ482:CA482"/>
    <mergeCell ref="CB482:CC482"/>
    <mergeCell ref="CD482:CE482"/>
    <mergeCell ref="CF482:CG482"/>
    <mergeCell ref="CH482:CI482"/>
    <mergeCell ref="CJ482:CK482"/>
    <mergeCell ref="CL482:CM482"/>
    <mergeCell ref="CN482:CO482"/>
    <mergeCell ref="CP482:CQ482"/>
    <mergeCell ref="CR482:CS482"/>
    <mergeCell ref="CT482:CU482"/>
    <mergeCell ref="CV482:CW482"/>
    <mergeCell ref="CX482:CY482"/>
    <mergeCell ref="CZ482:DA482"/>
    <mergeCell ref="DB482:DC482"/>
    <mergeCell ref="DD482:DE482"/>
    <mergeCell ref="DF482:DG482"/>
    <mergeCell ref="DH482:DI482"/>
    <mergeCell ref="DJ482:DK482"/>
    <mergeCell ref="DL482:DM482"/>
    <mergeCell ref="DN482:DO482"/>
    <mergeCell ref="DP482:DQ482"/>
    <mergeCell ref="DR482:DS482"/>
    <mergeCell ref="DT482:DU482"/>
    <mergeCell ref="DV482:DW482"/>
    <mergeCell ref="DX482:DY482"/>
    <mergeCell ref="DZ482:EA482"/>
    <mergeCell ref="EB482:EC482"/>
    <mergeCell ref="ED482:EE482"/>
    <mergeCell ref="EF482:EG482"/>
    <mergeCell ref="EH482:EI482"/>
    <mergeCell ref="EJ482:EK482"/>
    <mergeCell ref="EL482:EM482"/>
    <mergeCell ref="EN482:EO482"/>
    <mergeCell ref="EP482:EQ482"/>
    <mergeCell ref="ER482:ES482"/>
    <mergeCell ref="ET482:EU482"/>
    <mergeCell ref="EV482:EW482"/>
    <mergeCell ref="EX482:EY482"/>
    <mergeCell ref="EZ482:FA482"/>
    <mergeCell ref="FB482:FC482"/>
    <mergeCell ref="FD482:FE482"/>
    <mergeCell ref="FF482:FG482"/>
    <mergeCell ref="FH482:FI482"/>
    <mergeCell ref="FJ482:FK482"/>
    <mergeCell ref="FL482:FM482"/>
    <mergeCell ref="FN482:FO482"/>
    <mergeCell ref="FP482:FQ482"/>
    <mergeCell ref="FR482:FS482"/>
    <mergeCell ref="FT482:FU482"/>
    <mergeCell ref="FV482:FW482"/>
    <mergeCell ref="FX482:FY482"/>
    <mergeCell ref="FZ482:GA482"/>
    <mergeCell ref="GB482:GC482"/>
    <mergeCell ref="GD482:GE482"/>
    <mergeCell ref="GF482:GG482"/>
    <mergeCell ref="GH482:GI482"/>
    <mergeCell ref="GJ482:GK482"/>
    <mergeCell ref="GL482:GM482"/>
    <mergeCell ref="GN482:GO482"/>
    <mergeCell ref="GP482:GQ482"/>
    <mergeCell ref="GR482:GS482"/>
    <mergeCell ref="GT482:GU482"/>
    <mergeCell ref="GV482:GW482"/>
    <mergeCell ref="GX482:GY482"/>
    <mergeCell ref="GZ482:HA482"/>
    <mergeCell ref="HB482:HC482"/>
    <mergeCell ref="HD482:HE482"/>
    <mergeCell ref="HF482:HG482"/>
    <mergeCell ref="HH482:HI482"/>
    <mergeCell ref="HJ482:HK482"/>
    <mergeCell ref="L483:M483"/>
    <mergeCell ref="N483:O483"/>
    <mergeCell ref="P483:Q483"/>
    <mergeCell ref="R483:S483"/>
    <mergeCell ref="T483:U483"/>
    <mergeCell ref="V483:W483"/>
    <mergeCell ref="X483:Y483"/>
    <mergeCell ref="Z483:AA483"/>
    <mergeCell ref="AB483:AC483"/>
    <mergeCell ref="AD483:AE483"/>
    <mergeCell ref="AF483:AG483"/>
    <mergeCell ref="AH483:AI483"/>
    <mergeCell ref="AJ483:AK483"/>
    <mergeCell ref="AL483:AM483"/>
    <mergeCell ref="AN483:AO483"/>
    <mergeCell ref="AP483:AQ483"/>
    <mergeCell ref="AR483:AS483"/>
    <mergeCell ref="AT483:AU483"/>
    <mergeCell ref="AV483:AW483"/>
    <mergeCell ref="AX483:AY483"/>
    <mergeCell ref="AZ483:BA483"/>
    <mergeCell ref="BB483:BC483"/>
    <mergeCell ref="BD483:BE483"/>
    <mergeCell ref="BF483:BG483"/>
    <mergeCell ref="BH483:BI483"/>
    <mergeCell ref="BJ483:BK483"/>
    <mergeCell ref="BL483:BM483"/>
    <mergeCell ref="BN483:BO483"/>
    <mergeCell ref="BP483:BQ483"/>
    <mergeCell ref="BR483:BS483"/>
    <mergeCell ref="BT483:BU483"/>
    <mergeCell ref="BV483:BW483"/>
    <mergeCell ref="BX483:BY483"/>
    <mergeCell ref="BZ483:CA483"/>
    <mergeCell ref="CB483:CC483"/>
    <mergeCell ref="CD483:CE483"/>
    <mergeCell ref="CF483:CG483"/>
    <mergeCell ref="CH483:CI483"/>
    <mergeCell ref="CJ483:CK483"/>
    <mergeCell ref="CL483:CM483"/>
    <mergeCell ref="CN483:CO483"/>
    <mergeCell ref="CP483:CQ483"/>
    <mergeCell ref="CR483:CS483"/>
    <mergeCell ref="CT483:CU483"/>
    <mergeCell ref="CV483:CW483"/>
    <mergeCell ref="CX483:CY483"/>
    <mergeCell ref="CZ483:DA483"/>
    <mergeCell ref="DB483:DC483"/>
    <mergeCell ref="DD483:DE483"/>
    <mergeCell ref="DF483:DG483"/>
    <mergeCell ref="DH483:DI483"/>
    <mergeCell ref="DJ483:DK483"/>
    <mergeCell ref="DL483:DM483"/>
    <mergeCell ref="DN483:DO483"/>
    <mergeCell ref="DP483:DQ483"/>
    <mergeCell ref="DR483:DS483"/>
    <mergeCell ref="DT483:DU483"/>
    <mergeCell ref="DV483:DW483"/>
    <mergeCell ref="DX483:DY483"/>
    <mergeCell ref="DZ483:EA483"/>
    <mergeCell ref="EB483:EC483"/>
    <mergeCell ref="ED483:EE483"/>
    <mergeCell ref="EF483:EG483"/>
    <mergeCell ref="EH483:EI483"/>
    <mergeCell ref="EJ483:EK483"/>
    <mergeCell ref="EL483:EM483"/>
    <mergeCell ref="EN483:EO483"/>
    <mergeCell ref="EP483:EQ483"/>
    <mergeCell ref="ER483:ES483"/>
    <mergeCell ref="ET483:EU483"/>
    <mergeCell ref="EV483:EW483"/>
    <mergeCell ref="EX483:EY483"/>
    <mergeCell ref="EZ483:FA483"/>
    <mergeCell ref="FB483:FC483"/>
    <mergeCell ref="FD483:FE483"/>
    <mergeCell ref="FF483:FG483"/>
    <mergeCell ref="FH483:FI483"/>
    <mergeCell ref="FJ483:FK483"/>
    <mergeCell ref="FL483:FM483"/>
    <mergeCell ref="FN483:FO483"/>
    <mergeCell ref="FP483:FQ483"/>
    <mergeCell ref="FR483:FS483"/>
    <mergeCell ref="FT483:FU483"/>
    <mergeCell ref="FV483:FW483"/>
    <mergeCell ref="FX483:FY483"/>
    <mergeCell ref="FZ483:GA483"/>
    <mergeCell ref="GB483:GC483"/>
    <mergeCell ref="GD483:GE483"/>
    <mergeCell ref="GF483:GG483"/>
    <mergeCell ref="GH483:GI483"/>
    <mergeCell ref="GJ483:GK483"/>
    <mergeCell ref="GL483:GM483"/>
    <mergeCell ref="GN483:GO483"/>
    <mergeCell ref="GP483:GQ483"/>
    <mergeCell ref="GR483:GS483"/>
    <mergeCell ref="GT483:GU483"/>
    <mergeCell ref="GV483:GW483"/>
    <mergeCell ref="GX483:GY483"/>
    <mergeCell ref="GZ483:HA483"/>
    <mergeCell ref="HB483:HC483"/>
    <mergeCell ref="HD483:HE483"/>
    <mergeCell ref="HF483:HG483"/>
    <mergeCell ref="HH483:HI483"/>
    <mergeCell ref="HJ483:HK483"/>
    <mergeCell ref="L484:M484"/>
    <mergeCell ref="N484:O484"/>
    <mergeCell ref="P484:Q484"/>
    <mergeCell ref="R484:S484"/>
    <mergeCell ref="T484:U484"/>
    <mergeCell ref="V484:W484"/>
    <mergeCell ref="X484:Y484"/>
    <mergeCell ref="Z484:AA484"/>
    <mergeCell ref="AB484:AC484"/>
    <mergeCell ref="AD484:AE484"/>
    <mergeCell ref="AF484:AG484"/>
    <mergeCell ref="AH484:AI484"/>
    <mergeCell ref="AJ484:AK484"/>
    <mergeCell ref="AL484:AM484"/>
    <mergeCell ref="AN484:AO484"/>
    <mergeCell ref="AP484:AQ484"/>
    <mergeCell ref="AR484:AS484"/>
    <mergeCell ref="AT484:AU484"/>
    <mergeCell ref="AV484:AW484"/>
    <mergeCell ref="AX484:AY484"/>
    <mergeCell ref="AZ484:BA484"/>
    <mergeCell ref="BB484:BC484"/>
    <mergeCell ref="BD484:BE484"/>
    <mergeCell ref="BF484:BG484"/>
    <mergeCell ref="BH484:BI484"/>
    <mergeCell ref="BJ484:BK484"/>
    <mergeCell ref="BL484:BM484"/>
    <mergeCell ref="BN484:BO484"/>
    <mergeCell ref="BP484:BQ484"/>
    <mergeCell ref="BR484:BS484"/>
    <mergeCell ref="BT484:BU484"/>
    <mergeCell ref="BV484:BW484"/>
    <mergeCell ref="BX484:BY484"/>
    <mergeCell ref="BZ484:CA484"/>
    <mergeCell ref="CB484:CC484"/>
    <mergeCell ref="CD484:CE484"/>
    <mergeCell ref="CF484:CG484"/>
    <mergeCell ref="CH484:CI484"/>
    <mergeCell ref="CJ484:CK484"/>
    <mergeCell ref="CL484:CM484"/>
    <mergeCell ref="CN484:CO484"/>
    <mergeCell ref="CP484:CQ484"/>
    <mergeCell ref="CR484:CS484"/>
    <mergeCell ref="CT484:CU484"/>
    <mergeCell ref="CV484:CW484"/>
    <mergeCell ref="CX484:CY484"/>
    <mergeCell ref="CZ484:DA484"/>
    <mergeCell ref="DB484:DC484"/>
    <mergeCell ref="DD484:DE484"/>
    <mergeCell ref="DF484:DG484"/>
    <mergeCell ref="DH484:DI484"/>
    <mergeCell ref="DJ484:DK484"/>
    <mergeCell ref="DL484:DM484"/>
    <mergeCell ref="DN484:DO484"/>
    <mergeCell ref="DP484:DQ484"/>
    <mergeCell ref="DR484:DS484"/>
    <mergeCell ref="DT484:DU484"/>
    <mergeCell ref="DV484:DW484"/>
    <mergeCell ref="DX484:DY484"/>
    <mergeCell ref="DZ484:EA484"/>
    <mergeCell ref="EB484:EC484"/>
    <mergeCell ref="ED484:EE484"/>
    <mergeCell ref="EF484:EG484"/>
    <mergeCell ref="EH484:EI484"/>
    <mergeCell ref="EJ484:EK484"/>
    <mergeCell ref="EL484:EM484"/>
    <mergeCell ref="EN484:EO484"/>
    <mergeCell ref="EP484:EQ484"/>
    <mergeCell ref="ER484:ES484"/>
    <mergeCell ref="ET484:EU484"/>
    <mergeCell ref="EV484:EW484"/>
    <mergeCell ref="EX484:EY484"/>
    <mergeCell ref="EZ484:FA484"/>
    <mergeCell ref="FB484:FC484"/>
    <mergeCell ref="FD484:FE484"/>
    <mergeCell ref="FF484:FG484"/>
    <mergeCell ref="FH484:FI484"/>
    <mergeCell ref="FJ484:FK484"/>
    <mergeCell ref="FL484:FM484"/>
    <mergeCell ref="FN484:FO484"/>
    <mergeCell ref="FP484:FQ484"/>
    <mergeCell ref="FR484:FS484"/>
    <mergeCell ref="FT484:FU484"/>
    <mergeCell ref="FV484:FW484"/>
    <mergeCell ref="FX484:FY484"/>
    <mergeCell ref="FZ484:GA484"/>
    <mergeCell ref="GB484:GC484"/>
    <mergeCell ref="GD484:GE484"/>
    <mergeCell ref="GF484:GG484"/>
    <mergeCell ref="GH484:GI484"/>
    <mergeCell ref="GJ484:GK484"/>
    <mergeCell ref="GL484:GM484"/>
    <mergeCell ref="GN484:GO484"/>
    <mergeCell ref="GP484:GQ484"/>
    <mergeCell ref="GR484:GS484"/>
    <mergeCell ref="GT484:GU484"/>
    <mergeCell ref="GV484:GW484"/>
    <mergeCell ref="GX484:GY484"/>
    <mergeCell ref="GZ484:HA484"/>
    <mergeCell ref="HB484:HC484"/>
    <mergeCell ref="HD484:HE484"/>
    <mergeCell ref="HF484:HG484"/>
    <mergeCell ref="HH484:HI484"/>
    <mergeCell ref="HJ484:HK484"/>
    <mergeCell ref="L485:M485"/>
    <mergeCell ref="N485:O485"/>
    <mergeCell ref="P485:Q485"/>
    <mergeCell ref="R485:S485"/>
    <mergeCell ref="T485:U485"/>
    <mergeCell ref="V485:W485"/>
    <mergeCell ref="X485:Y485"/>
    <mergeCell ref="Z485:AA485"/>
    <mergeCell ref="AB485:AC485"/>
    <mergeCell ref="AD485:AE485"/>
    <mergeCell ref="AF485:AG485"/>
    <mergeCell ref="AH485:AI485"/>
    <mergeCell ref="AJ485:AK485"/>
    <mergeCell ref="AL485:AM485"/>
    <mergeCell ref="AN485:AO485"/>
    <mergeCell ref="AP485:AQ485"/>
    <mergeCell ref="AR485:AS485"/>
    <mergeCell ref="AT485:AU485"/>
    <mergeCell ref="AV485:AW485"/>
    <mergeCell ref="AX485:AY485"/>
    <mergeCell ref="AZ485:BA485"/>
    <mergeCell ref="BB485:BC485"/>
    <mergeCell ref="BD485:BE485"/>
    <mergeCell ref="BF485:BG485"/>
    <mergeCell ref="BH485:BI485"/>
    <mergeCell ref="BJ485:BK485"/>
    <mergeCell ref="BL485:BM485"/>
    <mergeCell ref="BN485:BO485"/>
    <mergeCell ref="BP485:BQ485"/>
    <mergeCell ref="BR485:BS485"/>
    <mergeCell ref="BT485:BU485"/>
    <mergeCell ref="BV485:BW485"/>
    <mergeCell ref="BX485:BY485"/>
    <mergeCell ref="BZ485:CA485"/>
    <mergeCell ref="CB485:CC485"/>
    <mergeCell ref="CD485:CE485"/>
    <mergeCell ref="CF485:CG485"/>
    <mergeCell ref="CH485:CI485"/>
    <mergeCell ref="CJ485:CK485"/>
    <mergeCell ref="CL485:CM485"/>
    <mergeCell ref="CN485:CO485"/>
    <mergeCell ref="CP485:CQ485"/>
    <mergeCell ref="CR485:CS485"/>
    <mergeCell ref="CT485:CU485"/>
    <mergeCell ref="CV485:CW485"/>
    <mergeCell ref="CX485:CY485"/>
    <mergeCell ref="CZ485:DA485"/>
    <mergeCell ref="DB485:DC485"/>
    <mergeCell ref="DD485:DE485"/>
    <mergeCell ref="DF485:DG485"/>
    <mergeCell ref="DH485:DI485"/>
    <mergeCell ref="DJ485:DK485"/>
    <mergeCell ref="DL485:DM485"/>
    <mergeCell ref="DN485:DO485"/>
    <mergeCell ref="DP485:DQ485"/>
    <mergeCell ref="DR485:DS485"/>
    <mergeCell ref="DT485:DU485"/>
    <mergeCell ref="DV485:DW485"/>
    <mergeCell ref="DX485:DY485"/>
    <mergeCell ref="DZ485:EA485"/>
    <mergeCell ref="EB485:EC485"/>
    <mergeCell ref="ED485:EE485"/>
    <mergeCell ref="EF485:EG485"/>
    <mergeCell ref="EH485:EI485"/>
    <mergeCell ref="EJ485:EK485"/>
    <mergeCell ref="EL485:EM485"/>
    <mergeCell ref="EN485:EO485"/>
    <mergeCell ref="EP485:EQ485"/>
    <mergeCell ref="ER485:ES485"/>
    <mergeCell ref="ET485:EU485"/>
    <mergeCell ref="EV485:EW485"/>
    <mergeCell ref="EX485:EY485"/>
    <mergeCell ref="EZ485:FA485"/>
    <mergeCell ref="FB485:FC485"/>
    <mergeCell ref="FD485:FE485"/>
    <mergeCell ref="FF485:FG485"/>
    <mergeCell ref="FH485:FI485"/>
    <mergeCell ref="FJ485:FK485"/>
    <mergeCell ref="FL485:FM485"/>
    <mergeCell ref="FN485:FO485"/>
    <mergeCell ref="FP485:FQ485"/>
    <mergeCell ref="FR485:FS485"/>
    <mergeCell ref="FT485:FU485"/>
    <mergeCell ref="FV485:FW485"/>
    <mergeCell ref="FX485:FY485"/>
    <mergeCell ref="FZ485:GA485"/>
    <mergeCell ref="GB485:GC485"/>
    <mergeCell ref="GD485:GE485"/>
    <mergeCell ref="GF485:GG485"/>
    <mergeCell ref="GH485:GI485"/>
    <mergeCell ref="GJ485:GK485"/>
    <mergeCell ref="GL485:GM485"/>
    <mergeCell ref="GN485:GO485"/>
    <mergeCell ref="GP485:GQ485"/>
    <mergeCell ref="GR485:GS485"/>
    <mergeCell ref="GT485:GU485"/>
    <mergeCell ref="GV485:GW485"/>
    <mergeCell ref="GX485:GY485"/>
    <mergeCell ref="GZ485:HA485"/>
    <mergeCell ref="HB485:HC485"/>
    <mergeCell ref="HD485:HE485"/>
    <mergeCell ref="HF485:HG485"/>
    <mergeCell ref="HH485:HI485"/>
    <mergeCell ref="HJ485:HK485"/>
    <mergeCell ref="L486:M486"/>
    <mergeCell ref="N486:O486"/>
    <mergeCell ref="P486:Q486"/>
    <mergeCell ref="R486:S486"/>
    <mergeCell ref="T486:U486"/>
    <mergeCell ref="V486:W486"/>
    <mergeCell ref="X486:Y486"/>
    <mergeCell ref="Z486:AA486"/>
    <mergeCell ref="AB486:AC486"/>
    <mergeCell ref="AD486:AE486"/>
    <mergeCell ref="AF486:AG486"/>
    <mergeCell ref="AH486:AI486"/>
    <mergeCell ref="AJ486:AK486"/>
    <mergeCell ref="AL486:AM486"/>
    <mergeCell ref="AN486:AO486"/>
    <mergeCell ref="AP486:AQ486"/>
    <mergeCell ref="AR486:AS486"/>
    <mergeCell ref="AT486:AU486"/>
    <mergeCell ref="AV486:AW486"/>
    <mergeCell ref="AX486:AY486"/>
    <mergeCell ref="AZ486:BA486"/>
    <mergeCell ref="BB486:BC486"/>
    <mergeCell ref="BD486:BE486"/>
    <mergeCell ref="BF486:BG486"/>
    <mergeCell ref="BH486:BI486"/>
    <mergeCell ref="BJ486:BK486"/>
    <mergeCell ref="BL486:BM486"/>
    <mergeCell ref="BN486:BO486"/>
    <mergeCell ref="BP486:BQ486"/>
    <mergeCell ref="BR486:BS486"/>
    <mergeCell ref="BT486:BU486"/>
    <mergeCell ref="BV486:BW486"/>
    <mergeCell ref="BX486:BY486"/>
    <mergeCell ref="BZ486:CA486"/>
    <mergeCell ref="CB486:CC486"/>
    <mergeCell ref="CD486:CE486"/>
    <mergeCell ref="CF486:CG486"/>
    <mergeCell ref="CH486:CI486"/>
    <mergeCell ref="CJ486:CK486"/>
    <mergeCell ref="CL486:CM486"/>
    <mergeCell ref="CN486:CO486"/>
    <mergeCell ref="CP486:CQ486"/>
    <mergeCell ref="CR486:CS486"/>
    <mergeCell ref="CT486:CU486"/>
    <mergeCell ref="CV486:CW486"/>
    <mergeCell ref="CX486:CY486"/>
    <mergeCell ref="CZ486:DA486"/>
    <mergeCell ref="DB486:DC486"/>
    <mergeCell ref="DD486:DE486"/>
    <mergeCell ref="DF486:DG486"/>
    <mergeCell ref="DH486:DI486"/>
    <mergeCell ref="DJ486:DK486"/>
    <mergeCell ref="DL486:DM486"/>
    <mergeCell ref="DN486:DO486"/>
    <mergeCell ref="DP486:DQ486"/>
    <mergeCell ref="DR486:DS486"/>
    <mergeCell ref="DT486:DU486"/>
    <mergeCell ref="DV486:DW486"/>
    <mergeCell ref="DX486:DY486"/>
    <mergeCell ref="DZ486:EA486"/>
    <mergeCell ref="EB486:EC486"/>
    <mergeCell ref="ED486:EE486"/>
    <mergeCell ref="EF486:EG486"/>
    <mergeCell ref="EH486:EI486"/>
    <mergeCell ref="EJ486:EK486"/>
    <mergeCell ref="EL486:EM486"/>
    <mergeCell ref="EN486:EO486"/>
    <mergeCell ref="EP486:EQ486"/>
    <mergeCell ref="ER486:ES486"/>
    <mergeCell ref="ET486:EU486"/>
    <mergeCell ref="EV486:EW486"/>
    <mergeCell ref="EX486:EY486"/>
    <mergeCell ref="EZ486:FA486"/>
    <mergeCell ref="FB486:FC486"/>
    <mergeCell ref="FD486:FE486"/>
    <mergeCell ref="FF486:FG486"/>
    <mergeCell ref="FH486:FI486"/>
    <mergeCell ref="FJ486:FK486"/>
    <mergeCell ref="FL486:FM486"/>
    <mergeCell ref="FN486:FO486"/>
    <mergeCell ref="FP486:FQ486"/>
    <mergeCell ref="FR486:FS486"/>
    <mergeCell ref="FT486:FU486"/>
    <mergeCell ref="FV486:FW486"/>
    <mergeCell ref="FX486:FY486"/>
    <mergeCell ref="FZ486:GA486"/>
    <mergeCell ref="GB486:GC486"/>
    <mergeCell ref="GD486:GE486"/>
    <mergeCell ref="GF486:GG486"/>
    <mergeCell ref="GH486:GI486"/>
    <mergeCell ref="GJ486:GK486"/>
    <mergeCell ref="GL486:GM486"/>
    <mergeCell ref="GN486:GO486"/>
    <mergeCell ref="GP486:GQ486"/>
    <mergeCell ref="GR486:GS486"/>
    <mergeCell ref="GT486:GU486"/>
    <mergeCell ref="GV486:GW486"/>
    <mergeCell ref="GX486:GY486"/>
    <mergeCell ref="GZ486:HA486"/>
    <mergeCell ref="HB486:HC486"/>
    <mergeCell ref="HD486:HE486"/>
    <mergeCell ref="HF486:HG486"/>
    <mergeCell ref="HH486:HI486"/>
    <mergeCell ref="HJ486:HK486"/>
    <mergeCell ref="L487:M487"/>
    <mergeCell ref="N487:O487"/>
    <mergeCell ref="P487:Q487"/>
    <mergeCell ref="R487:S487"/>
    <mergeCell ref="T487:U487"/>
    <mergeCell ref="V487:W487"/>
    <mergeCell ref="X487:Y487"/>
    <mergeCell ref="Z487:AA487"/>
    <mergeCell ref="AB487:AC487"/>
    <mergeCell ref="AD487:AE487"/>
    <mergeCell ref="AF487:AG487"/>
    <mergeCell ref="AH487:AI487"/>
    <mergeCell ref="AJ487:AK487"/>
    <mergeCell ref="AL487:AM487"/>
    <mergeCell ref="AN487:AO487"/>
    <mergeCell ref="AP487:AQ487"/>
    <mergeCell ref="AR487:AS487"/>
    <mergeCell ref="AT487:AU487"/>
    <mergeCell ref="AV487:AW487"/>
    <mergeCell ref="AX487:AY487"/>
    <mergeCell ref="AZ487:BA487"/>
    <mergeCell ref="BB487:BC487"/>
    <mergeCell ref="BD487:BE487"/>
    <mergeCell ref="BF487:BG487"/>
    <mergeCell ref="BH487:BI487"/>
    <mergeCell ref="BJ487:BK487"/>
    <mergeCell ref="BL487:BM487"/>
    <mergeCell ref="BN487:BO487"/>
    <mergeCell ref="BP487:BQ487"/>
    <mergeCell ref="BR487:BS487"/>
    <mergeCell ref="BT487:BU487"/>
    <mergeCell ref="BV487:BW487"/>
    <mergeCell ref="BX487:BY487"/>
    <mergeCell ref="BZ487:CA487"/>
    <mergeCell ref="CB487:CC487"/>
    <mergeCell ref="CD487:CE487"/>
    <mergeCell ref="CF487:CG487"/>
    <mergeCell ref="CH487:CI487"/>
    <mergeCell ref="CJ487:CK487"/>
    <mergeCell ref="CL487:CM487"/>
    <mergeCell ref="CN487:CO487"/>
    <mergeCell ref="CP487:CQ487"/>
    <mergeCell ref="CR487:CS487"/>
    <mergeCell ref="CT487:CU487"/>
    <mergeCell ref="CV487:CW487"/>
    <mergeCell ref="CX487:CY487"/>
    <mergeCell ref="CZ487:DA487"/>
    <mergeCell ref="DB487:DC487"/>
    <mergeCell ref="DD487:DE487"/>
    <mergeCell ref="DF487:DG487"/>
    <mergeCell ref="DH487:DI487"/>
    <mergeCell ref="DJ487:DK487"/>
    <mergeCell ref="DL487:DM487"/>
    <mergeCell ref="DN487:DO487"/>
    <mergeCell ref="DP487:DQ487"/>
    <mergeCell ref="DR487:DS487"/>
    <mergeCell ref="DT487:DU487"/>
    <mergeCell ref="DV487:DW487"/>
    <mergeCell ref="DX487:DY487"/>
    <mergeCell ref="DZ487:EA487"/>
    <mergeCell ref="EB487:EC487"/>
    <mergeCell ref="ED487:EE487"/>
    <mergeCell ref="EF487:EG487"/>
    <mergeCell ref="EH487:EI487"/>
    <mergeCell ref="EJ487:EK487"/>
    <mergeCell ref="EL487:EM487"/>
    <mergeCell ref="EN487:EO487"/>
    <mergeCell ref="EP487:EQ487"/>
    <mergeCell ref="ER487:ES487"/>
    <mergeCell ref="ET487:EU487"/>
    <mergeCell ref="EV487:EW487"/>
    <mergeCell ref="EX487:EY487"/>
    <mergeCell ref="EZ487:FA487"/>
    <mergeCell ref="FB487:FC487"/>
    <mergeCell ref="FD487:FE487"/>
    <mergeCell ref="FF487:FG487"/>
    <mergeCell ref="FH487:FI487"/>
    <mergeCell ref="FJ487:FK487"/>
    <mergeCell ref="FL487:FM487"/>
    <mergeCell ref="FN487:FO487"/>
    <mergeCell ref="FP487:FQ487"/>
    <mergeCell ref="FR487:FS487"/>
    <mergeCell ref="FT487:FU487"/>
    <mergeCell ref="FV487:FW487"/>
    <mergeCell ref="FX487:FY487"/>
    <mergeCell ref="FZ487:GA487"/>
    <mergeCell ref="GB487:GC487"/>
    <mergeCell ref="GD487:GE487"/>
    <mergeCell ref="GF487:GG487"/>
    <mergeCell ref="GH487:GI487"/>
    <mergeCell ref="GJ487:GK487"/>
    <mergeCell ref="GL487:GM487"/>
    <mergeCell ref="GN487:GO487"/>
    <mergeCell ref="GP487:GQ487"/>
    <mergeCell ref="GR487:GS487"/>
    <mergeCell ref="GT487:GU487"/>
    <mergeCell ref="GV487:GW487"/>
    <mergeCell ref="GX487:GY487"/>
    <mergeCell ref="GZ487:HA487"/>
    <mergeCell ref="HB487:HC487"/>
    <mergeCell ref="HD487:HE487"/>
    <mergeCell ref="HF487:HG487"/>
    <mergeCell ref="HH487:HI487"/>
    <mergeCell ref="HJ487:HK487"/>
    <mergeCell ref="L488:M488"/>
    <mergeCell ref="N488:O488"/>
    <mergeCell ref="P488:Q488"/>
    <mergeCell ref="R488:S488"/>
    <mergeCell ref="T488:U488"/>
    <mergeCell ref="V488:W488"/>
    <mergeCell ref="X488:Y488"/>
    <mergeCell ref="Z488:AA488"/>
    <mergeCell ref="AB488:AC488"/>
    <mergeCell ref="AD488:AE488"/>
    <mergeCell ref="AF488:AG488"/>
    <mergeCell ref="AH488:AI488"/>
    <mergeCell ref="AJ488:AK488"/>
    <mergeCell ref="AL488:AM488"/>
    <mergeCell ref="AN488:AO488"/>
    <mergeCell ref="AP488:AQ488"/>
    <mergeCell ref="AR488:AS488"/>
    <mergeCell ref="AT488:AU488"/>
    <mergeCell ref="AV488:AW488"/>
    <mergeCell ref="AX488:AY488"/>
    <mergeCell ref="AZ488:BA488"/>
    <mergeCell ref="BB488:BC488"/>
    <mergeCell ref="BD488:BE488"/>
    <mergeCell ref="BF488:BG488"/>
    <mergeCell ref="BH488:BI488"/>
    <mergeCell ref="BJ488:BK488"/>
    <mergeCell ref="BL488:BM488"/>
    <mergeCell ref="BN488:BO488"/>
    <mergeCell ref="BP488:BQ488"/>
    <mergeCell ref="BR488:BS488"/>
    <mergeCell ref="BT488:BU488"/>
    <mergeCell ref="BV488:BW488"/>
    <mergeCell ref="BX488:BY488"/>
    <mergeCell ref="BZ488:CA488"/>
    <mergeCell ref="CB488:CC488"/>
    <mergeCell ref="CD488:CE488"/>
    <mergeCell ref="CF488:CG488"/>
    <mergeCell ref="CH488:CI488"/>
    <mergeCell ref="CJ488:CK488"/>
    <mergeCell ref="CL488:CM488"/>
    <mergeCell ref="CN488:CO488"/>
    <mergeCell ref="CP488:CQ488"/>
    <mergeCell ref="CR488:CS488"/>
    <mergeCell ref="CT488:CU488"/>
    <mergeCell ref="CV488:CW488"/>
    <mergeCell ref="CX488:CY488"/>
    <mergeCell ref="CZ488:DA488"/>
    <mergeCell ref="DB488:DC488"/>
    <mergeCell ref="DD488:DE488"/>
    <mergeCell ref="DF488:DG488"/>
    <mergeCell ref="DH488:DI488"/>
    <mergeCell ref="DJ488:DK488"/>
    <mergeCell ref="DL488:DM488"/>
    <mergeCell ref="DN488:DO488"/>
    <mergeCell ref="DP488:DQ488"/>
    <mergeCell ref="DR488:DS488"/>
    <mergeCell ref="DT488:DU488"/>
    <mergeCell ref="DV488:DW488"/>
    <mergeCell ref="DX488:DY488"/>
    <mergeCell ref="DZ488:EA488"/>
    <mergeCell ref="EB488:EC488"/>
    <mergeCell ref="ED488:EE488"/>
    <mergeCell ref="EF488:EG488"/>
    <mergeCell ref="EH488:EI488"/>
    <mergeCell ref="EJ488:EK488"/>
    <mergeCell ref="EL488:EM488"/>
    <mergeCell ref="EN488:EO488"/>
    <mergeCell ref="EP488:EQ488"/>
    <mergeCell ref="ER488:ES488"/>
    <mergeCell ref="ET488:EU488"/>
    <mergeCell ref="EV488:EW488"/>
    <mergeCell ref="EX488:EY488"/>
    <mergeCell ref="EZ488:FA488"/>
    <mergeCell ref="FB488:FC488"/>
    <mergeCell ref="FD488:FE488"/>
    <mergeCell ref="FF488:FG488"/>
    <mergeCell ref="FH488:FI488"/>
    <mergeCell ref="FJ488:FK488"/>
    <mergeCell ref="FL488:FM488"/>
    <mergeCell ref="FN488:FO488"/>
    <mergeCell ref="FP488:FQ488"/>
    <mergeCell ref="FR488:FS488"/>
    <mergeCell ref="FT488:FU488"/>
    <mergeCell ref="FV488:FW488"/>
    <mergeCell ref="FX488:FY488"/>
    <mergeCell ref="FZ488:GA488"/>
    <mergeCell ref="GB488:GC488"/>
    <mergeCell ref="GD488:GE488"/>
    <mergeCell ref="GF488:GG488"/>
    <mergeCell ref="GH488:GI488"/>
    <mergeCell ref="GJ488:GK488"/>
    <mergeCell ref="GL488:GM488"/>
    <mergeCell ref="GN488:GO488"/>
    <mergeCell ref="GP488:GQ488"/>
    <mergeCell ref="GR488:GS488"/>
    <mergeCell ref="GT488:GU488"/>
    <mergeCell ref="GV488:GW488"/>
    <mergeCell ref="GX488:GY488"/>
    <mergeCell ref="GZ488:HA488"/>
    <mergeCell ref="HB488:HC488"/>
    <mergeCell ref="HD488:HE488"/>
    <mergeCell ref="HF488:HG488"/>
    <mergeCell ref="HH488:HI488"/>
    <mergeCell ref="HJ488:HK488"/>
    <mergeCell ref="L489:M489"/>
    <mergeCell ref="N489:O489"/>
    <mergeCell ref="P489:Q489"/>
    <mergeCell ref="R489:S489"/>
    <mergeCell ref="T489:U489"/>
    <mergeCell ref="V489:W489"/>
    <mergeCell ref="X489:Y489"/>
    <mergeCell ref="Z489:AA489"/>
    <mergeCell ref="AB489:AC489"/>
    <mergeCell ref="AD489:AE489"/>
    <mergeCell ref="AF489:AG489"/>
    <mergeCell ref="AH489:AI489"/>
    <mergeCell ref="AJ489:AK489"/>
    <mergeCell ref="AL489:AM489"/>
    <mergeCell ref="AN489:AO489"/>
    <mergeCell ref="AP489:AQ489"/>
    <mergeCell ref="AR489:AS489"/>
    <mergeCell ref="CD489:CE489"/>
    <mergeCell ref="CF489:CG489"/>
    <mergeCell ref="CH489:CI489"/>
    <mergeCell ref="CJ489:CK489"/>
    <mergeCell ref="CL489:CM489"/>
    <mergeCell ref="CN489:CO489"/>
    <mergeCell ref="CP489:CQ489"/>
    <mergeCell ref="CR489:CS489"/>
    <mergeCell ref="A490:A497"/>
    <mergeCell ref="B490:B497"/>
    <mergeCell ref="C490:C497"/>
    <mergeCell ref="D490:D497"/>
    <mergeCell ref="E490:E497"/>
    <mergeCell ref="F490:F497"/>
    <mergeCell ref="G490:G497"/>
    <mergeCell ref="I490:I497"/>
    <mergeCell ref="J490:J497"/>
    <mergeCell ref="L490:M490"/>
    <mergeCell ref="N490:O490"/>
    <mergeCell ref="P490:Q490"/>
    <mergeCell ref="R490:S490"/>
    <mergeCell ref="T490:U490"/>
    <mergeCell ref="V490:W490"/>
    <mergeCell ref="X490:Y490"/>
    <mergeCell ref="Z490:AA490"/>
    <mergeCell ref="AB490:AC490"/>
    <mergeCell ref="AD490:AE490"/>
    <mergeCell ref="AF490:AG490"/>
    <mergeCell ref="AH490:AI490"/>
    <mergeCell ref="AJ490:AK490"/>
    <mergeCell ref="AL490:AM490"/>
    <mergeCell ref="AN490:AO490"/>
    <mergeCell ref="AP490:AQ490"/>
    <mergeCell ref="AR490:AS490"/>
    <mergeCell ref="AT490:AU490"/>
    <mergeCell ref="AV490:AW490"/>
    <mergeCell ref="AX490:AY490"/>
    <mergeCell ref="AZ490:BA490"/>
    <mergeCell ref="BB490:BC490"/>
    <mergeCell ref="BD490:BE490"/>
    <mergeCell ref="BF490:BG490"/>
    <mergeCell ref="BH490:BI490"/>
    <mergeCell ref="BJ490:BK490"/>
    <mergeCell ref="BL490:BM490"/>
    <mergeCell ref="BN490:BO490"/>
    <mergeCell ref="BP490:BQ490"/>
    <mergeCell ref="BR490:BS490"/>
    <mergeCell ref="BT490:BU490"/>
    <mergeCell ref="BV490:BW490"/>
    <mergeCell ref="BX490:BY490"/>
    <mergeCell ref="BZ490:CA490"/>
    <mergeCell ref="CB490:CC490"/>
    <mergeCell ref="CD490:CE490"/>
    <mergeCell ref="CF490:CG490"/>
    <mergeCell ref="CH490:CI490"/>
    <mergeCell ref="CJ490:CK490"/>
    <mergeCell ref="CL490:CM490"/>
    <mergeCell ref="CN490:CO490"/>
    <mergeCell ref="CP490:CQ490"/>
    <mergeCell ref="CR490:CS490"/>
    <mergeCell ref="CT490:CU490"/>
    <mergeCell ref="CV490:CW490"/>
    <mergeCell ref="CX490:CY490"/>
    <mergeCell ref="CZ490:DA490"/>
    <mergeCell ref="DB490:DC490"/>
    <mergeCell ref="DD490:DE490"/>
    <mergeCell ref="DF490:DG490"/>
    <mergeCell ref="DH490:DI490"/>
    <mergeCell ref="DJ490:DK490"/>
    <mergeCell ref="DL490:DM490"/>
    <mergeCell ref="DN490:DO490"/>
    <mergeCell ref="DP490:DQ490"/>
    <mergeCell ref="DR490:DS490"/>
    <mergeCell ref="DT490:DU490"/>
    <mergeCell ref="DV490:DW490"/>
    <mergeCell ref="DX490:DY490"/>
    <mergeCell ref="DZ490:EA490"/>
    <mergeCell ref="EB490:EC490"/>
    <mergeCell ref="ED490:EE490"/>
    <mergeCell ref="EF490:EG490"/>
    <mergeCell ref="EH490:EI490"/>
    <mergeCell ref="EJ490:EK490"/>
    <mergeCell ref="EL490:EM490"/>
    <mergeCell ref="EN490:EO490"/>
    <mergeCell ref="EP490:EQ490"/>
    <mergeCell ref="ER490:ES490"/>
    <mergeCell ref="ET490:EU490"/>
    <mergeCell ref="EV490:EW490"/>
    <mergeCell ref="EX490:EY490"/>
    <mergeCell ref="EZ490:FA490"/>
    <mergeCell ref="FB490:FC490"/>
    <mergeCell ref="FD490:FE490"/>
    <mergeCell ref="FF490:FG490"/>
    <mergeCell ref="FH490:FI490"/>
    <mergeCell ref="FJ490:FK490"/>
    <mergeCell ref="FL490:FM490"/>
    <mergeCell ref="FN490:FO490"/>
    <mergeCell ref="FP490:FQ490"/>
    <mergeCell ref="FR490:FS490"/>
    <mergeCell ref="FT490:FU490"/>
    <mergeCell ref="FV490:FW490"/>
    <mergeCell ref="FX490:FY490"/>
    <mergeCell ref="FZ490:GA490"/>
    <mergeCell ref="GB490:GC490"/>
    <mergeCell ref="GD490:GE490"/>
    <mergeCell ref="GF490:GG490"/>
    <mergeCell ref="GH490:GI490"/>
    <mergeCell ref="GJ490:GK490"/>
    <mergeCell ref="GL490:GM490"/>
    <mergeCell ref="GN490:GO490"/>
    <mergeCell ref="GP490:GQ490"/>
    <mergeCell ref="GR490:GS490"/>
    <mergeCell ref="GT490:GU490"/>
    <mergeCell ref="GV490:GW490"/>
    <mergeCell ref="GX490:GY490"/>
    <mergeCell ref="GZ490:HA490"/>
    <mergeCell ref="HB490:HC490"/>
    <mergeCell ref="HD490:HE490"/>
    <mergeCell ref="HF490:HG490"/>
    <mergeCell ref="HH490:HI490"/>
    <mergeCell ref="HJ490:HK490"/>
    <mergeCell ref="L491:M491"/>
    <mergeCell ref="N491:O491"/>
    <mergeCell ref="P491:Q491"/>
    <mergeCell ref="R491:S491"/>
    <mergeCell ref="T491:U491"/>
    <mergeCell ref="V491:W491"/>
    <mergeCell ref="X491:Y491"/>
    <mergeCell ref="Z491:AA491"/>
    <mergeCell ref="AB491:AC491"/>
    <mergeCell ref="AD491:AE491"/>
    <mergeCell ref="AF491:AG491"/>
    <mergeCell ref="AH491:AI491"/>
    <mergeCell ref="AJ491:AK491"/>
    <mergeCell ref="AL491:AM491"/>
    <mergeCell ref="AN491:AO491"/>
    <mergeCell ref="AP491:AQ491"/>
    <mergeCell ref="AR491:AS491"/>
    <mergeCell ref="AT491:AU491"/>
    <mergeCell ref="AV491:AW491"/>
    <mergeCell ref="AX491:AY491"/>
    <mergeCell ref="AZ491:BA491"/>
    <mergeCell ref="BB491:BC491"/>
    <mergeCell ref="BD491:BE491"/>
    <mergeCell ref="BF491:BG491"/>
    <mergeCell ref="BH491:BI491"/>
    <mergeCell ref="BJ491:BK491"/>
    <mergeCell ref="BL491:BM491"/>
    <mergeCell ref="BN491:BO491"/>
    <mergeCell ref="BP491:BQ491"/>
    <mergeCell ref="BR491:BS491"/>
    <mergeCell ref="BT491:BU491"/>
    <mergeCell ref="BV491:BW491"/>
    <mergeCell ref="BX491:BY491"/>
    <mergeCell ref="BZ491:CA491"/>
    <mergeCell ref="CB491:CC491"/>
    <mergeCell ref="CD491:CE491"/>
    <mergeCell ref="CF491:CG491"/>
    <mergeCell ref="CH491:CI491"/>
    <mergeCell ref="CJ491:CK491"/>
    <mergeCell ref="CL491:CM491"/>
    <mergeCell ref="CN491:CO491"/>
    <mergeCell ref="CP491:CQ491"/>
    <mergeCell ref="CR491:CS491"/>
    <mergeCell ref="CT491:CU491"/>
    <mergeCell ref="CV491:CW491"/>
    <mergeCell ref="CX491:CY491"/>
    <mergeCell ref="CZ491:DA491"/>
    <mergeCell ref="DB491:DC491"/>
    <mergeCell ref="DD491:DE491"/>
    <mergeCell ref="DF491:DG491"/>
    <mergeCell ref="DH491:DI491"/>
    <mergeCell ref="DJ491:DK491"/>
    <mergeCell ref="DL491:DM491"/>
    <mergeCell ref="DN491:DO491"/>
    <mergeCell ref="DP491:DQ491"/>
    <mergeCell ref="DR491:DS491"/>
    <mergeCell ref="DT491:DU491"/>
    <mergeCell ref="DV491:DW491"/>
    <mergeCell ref="DX491:DY491"/>
    <mergeCell ref="DZ491:EA491"/>
    <mergeCell ref="EB491:EC491"/>
    <mergeCell ref="ED491:EE491"/>
    <mergeCell ref="EF491:EG491"/>
    <mergeCell ref="EH491:EI491"/>
    <mergeCell ref="EJ491:EK491"/>
    <mergeCell ref="EL491:EM491"/>
    <mergeCell ref="EN491:EO491"/>
    <mergeCell ref="EP491:EQ491"/>
    <mergeCell ref="ER491:ES491"/>
    <mergeCell ref="ET491:EU491"/>
    <mergeCell ref="EV491:EW491"/>
    <mergeCell ref="EX491:EY491"/>
    <mergeCell ref="EZ491:FA491"/>
    <mergeCell ref="FB491:FC491"/>
    <mergeCell ref="FD491:FE491"/>
    <mergeCell ref="FF491:FG491"/>
    <mergeCell ref="FH491:FI491"/>
    <mergeCell ref="FJ491:FK491"/>
    <mergeCell ref="FL491:FM491"/>
    <mergeCell ref="FN491:FO491"/>
    <mergeCell ref="FP491:FQ491"/>
    <mergeCell ref="FR491:FS491"/>
    <mergeCell ref="FT491:FU491"/>
    <mergeCell ref="FV491:FW491"/>
    <mergeCell ref="FX491:FY491"/>
    <mergeCell ref="FZ491:GA491"/>
    <mergeCell ref="GB491:GC491"/>
    <mergeCell ref="GD491:GE491"/>
    <mergeCell ref="GF491:GG491"/>
    <mergeCell ref="GH491:GI491"/>
    <mergeCell ref="GJ491:GK491"/>
    <mergeCell ref="GL491:GM491"/>
    <mergeCell ref="GN491:GO491"/>
    <mergeCell ref="GP491:GQ491"/>
    <mergeCell ref="GR491:GS491"/>
    <mergeCell ref="GT491:GU491"/>
    <mergeCell ref="GV491:GW491"/>
    <mergeCell ref="GX491:GY491"/>
    <mergeCell ref="GZ491:HA491"/>
    <mergeCell ref="HB491:HC491"/>
    <mergeCell ref="HD491:HE491"/>
    <mergeCell ref="HF491:HG491"/>
    <mergeCell ref="HH491:HI491"/>
    <mergeCell ref="HJ491:HK491"/>
    <mergeCell ref="L492:M492"/>
    <mergeCell ref="N492:O492"/>
    <mergeCell ref="P492:Q492"/>
    <mergeCell ref="R492:S492"/>
    <mergeCell ref="T492:U492"/>
    <mergeCell ref="V492:W492"/>
    <mergeCell ref="X492:Y492"/>
    <mergeCell ref="Z492:AA492"/>
    <mergeCell ref="AB492:AC492"/>
    <mergeCell ref="AD492:AE492"/>
    <mergeCell ref="AF492:AG492"/>
    <mergeCell ref="AH492:AI492"/>
    <mergeCell ref="AJ492:AK492"/>
    <mergeCell ref="AL492:AM492"/>
    <mergeCell ref="AN492:AO492"/>
    <mergeCell ref="AP492:AQ492"/>
    <mergeCell ref="AR492:AS492"/>
    <mergeCell ref="AT492:AU492"/>
    <mergeCell ref="AV492:AW492"/>
    <mergeCell ref="AX492:AY492"/>
    <mergeCell ref="AZ492:BA492"/>
    <mergeCell ref="BB492:BC492"/>
    <mergeCell ref="BD492:BE492"/>
    <mergeCell ref="BF492:BG492"/>
    <mergeCell ref="BH492:BI492"/>
    <mergeCell ref="BJ492:BK492"/>
    <mergeCell ref="BL492:BM492"/>
    <mergeCell ref="BN492:BO492"/>
    <mergeCell ref="BP492:BQ492"/>
    <mergeCell ref="BR492:BS492"/>
    <mergeCell ref="BT492:BU492"/>
    <mergeCell ref="BV492:BW492"/>
    <mergeCell ref="BX492:BY492"/>
    <mergeCell ref="BZ492:CA492"/>
    <mergeCell ref="CB492:CC492"/>
    <mergeCell ref="CD492:CE492"/>
    <mergeCell ref="CF492:CG492"/>
    <mergeCell ref="CH492:CI492"/>
    <mergeCell ref="CJ492:CK492"/>
    <mergeCell ref="CL492:CM492"/>
    <mergeCell ref="CN492:CO492"/>
    <mergeCell ref="CP492:CQ492"/>
    <mergeCell ref="CR492:CS492"/>
    <mergeCell ref="CT492:CU492"/>
    <mergeCell ref="CV492:CW492"/>
    <mergeCell ref="CX492:CY492"/>
    <mergeCell ref="CZ492:DA492"/>
    <mergeCell ref="DB492:DC492"/>
    <mergeCell ref="DD492:DE492"/>
    <mergeCell ref="DF492:DG492"/>
    <mergeCell ref="DH492:DI492"/>
    <mergeCell ref="DJ492:DK492"/>
    <mergeCell ref="DL492:DM492"/>
    <mergeCell ref="DN492:DO492"/>
    <mergeCell ref="DP492:DQ492"/>
    <mergeCell ref="DR492:DS492"/>
    <mergeCell ref="DT492:DU492"/>
    <mergeCell ref="DV492:DW492"/>
    <mergeCell ref="DX492:DY492"/>
    <mergeCell ref="DZ492:EA492"/>
    <mergeCell ref="EB492:EC492"/>
    <mergeCell ref="ED492:EE492"/>
    <mergeCell ref="EF492:EG492"/>
    <mergeCell ref="EH492:EI492"/>
    <mergeCell ref="EJ492:EK492"/>
    <mergeCell ref="EL492:EM492"/>
    <mergeCell ref="EN492:EO492"/>
    <mergeCell ref="EP492:EQ492"/>
    <mergeCell ref="ER492:ES492"/>
    <mergeCell ref="ET492:EU492"/>
    <mergeCell ref="EV492:EW492"/>
    <mergeCell ref="EX492:EY492"/>
    <mergeCell ref="EZ492:FA492"/>
    <mergeCell ref="FB492:FC492"/>
    <mergeCell ref="FD492:FE492"/>
    <mergeCell ref="FF492:FG492"/>
    <mergeCell ref="FH492:FI492"/>
    <mergeCell ref="FJ492:FK492"/>
    <mergeCell ref="FL492:FM492"/>
    <mergeCell ref="FN492:FO492"/>
    <mergeCell ref="FP492:FQ492"/>
    <mergeCell ref="FR492:FS492"/>
    <mergeCell ref="FT492:FU492"/>
    <mergeCell ref="FV492:FW492"/>
    <mergeCell ref="FX492:FY492"/>
    <mergeCell ref="FZ492:GA492"/>
    <mergeCell ref="GB492:GC492"/>
    <mergeCell ref="GD492:GE492"/>
    <mergeCell ref="GF492:GG492"/>
    <mergeCell ref="GH492:GI492"/>
    <mergeCell ref="GJ492:GK492"/>
    <mergeCell ref="GL492:GM492"/>
    <mergeCell ref="GN492:GO492"/>
    <mergeCell ref="GP492:GQ492"/>
    <mergeCell ref="GR492:GS492"/>
    <mergeCell ref="GT492:GU492"/>
    <mergeCell ref="GV492:GW492"/>
    <mergeCell ref="GX492:GY492"/>
    <mergeCell ref="GZ492:HA492"/>
    <mergeCell ref="HB492:HC492"/>
    <mergeCell ref="HD492:HE492"/>
    <mergeCell ref="HF492:HG492"/>
    <mergeCell ref="HH492:HI492"/>
    <mergeCell ref="HJ492:HK492"/>
    <mergeCell ref="L493:M493"/>
    <mergeCell ref="N493:O493"/>
    <mergeCell ref="P493:Q493"/>
    <mergeCell ref="R493:S493"/>
    <mergeCell ref="T493:U493"/>
    <mergeCell ref="V493:W493"/>
    <mergeCell ref="X493:Y493"/>
    <mergeCell ref="Z493:AA493"/>
    <mergeCell ref="AB493:AC493"/>
    <mergeCell ref="AD493:AE493"/>
    <mergeCell ref="AF493:AG493"/>
    <mergeCell ref="AH493:AI493"/>
    <mergeCell ref="AJ493:AK493"/>
    <mergeCell ref="AL493:AM493"/>
    <mergeCell ref="AN493:AO493"/>
    <mergeCell ref="AP493:AQ493"/>
    <mergeCell ref="AR493:AS493"/>
    <mergeCell ref="AT493:AU493"/>
    <mergeCell ref="AV493:AW493"/>
    <mergeCell ref="AX493:AY493"/>
    <mergeCell ref="AZ493:BA493"/>
    <mergeCell ref="BB493:BC493"/>
    <mergeCell ref="BD493:BE493"/>
    <mergeCell ref="BF493:BG493"/>
    <mergeCell ref="BH493:BI493"/>
    <mergeCell ref="BJ493:BK493"/>
    <mergeCell ref="BL493:BM493"/>
    <mergeCell ref="BN493:BO493"/>
    <mergeCell ref="BP493:BQ493"/>
    <mergeCell ref="BR493:BS493"/>
    <mergeCell ref="BT493:BU493"/>
    <mergeCell ref="BV493:BW493"/>
    <mergeCell ref="BX493:BY493"/>
    <mergeCell ref="BZ493:CA493"/>
    <mergeCell ref="CB493:CC493"/>
    <mergeCell ref="CD493:CE493"/>
    <mergeCell ref="CF493:CG493"/>
    <mergeCell ref="CH493:CI493"/>
    <mergeCell ref="CJ493:CK493"/>
    <mergeCell ref="CL493:CM493"/>
    <mergeCell ref="CN493:CO493"/>
    <mergeCell ref="CP493:CQ493"/>
    <mergeCell ref="CR493:CS493"/>
    <mergeCell ref="CT493:CU493"/>
    <mergeCell ref="CV493:CW493"/>
    <mergeCell ref="CX493:CY493"/>
    <mergeCell ref="CZ493:DA493"/>
    <mergeCell ref="DB493:DC493"/>
    <mergeCell ref="DD493:DE493"/>
    <mergeCell ref="DF493:DG493"/>
    <mergeCell ref="DH493:DI493"/>
    <mergeCell ref="DJ493:DK493"/>
    <mergeCell ref="DL493:DM493"/>
    <mergeCell ref="DN493:DO493"/>
    <mergeCell ref="DP493:DQ493"/>
    <mergeCell ref="DR493:DS493"/>
    <mergeCell ref="DT493:DU493"/>
    <mergeCell ref="DV493:DW493"/>
    <mergeCell ref="DX493:DY493"/>
    <mergeCell ref="DZ493:EA493"/>
    <mergeCell ref="EB493:EC493"/>
    <mergeCell ref="ED493:EE493"/>
    <mergeCell ref="EF493:EG493"/>
    <mergeCell ref="EH493:EI493"/>
    <mergeCell ref="EJ493:EK493"/>
    <mergeCell ref="EL493:EM493"/>
    <mergeCell ref="EN493:EO493"/>
    <mergeCell ref="EP493:EQ493"/>
    <mergeCell ref="ER493:ES493"/>
    <mergeCell ref="ET493:EU493"/>
    <mergeCell ref="EV493:EW493"/>
    <mergeCell ref="EX493:EY493"/>
    <mergeCell ref="EZ493:FA493"/>
    <mergeCell ref="FB493:FC493"/>
    <mergeCell ref="FD493:FE493"/>
    <mergeCell ref="FF493:FG493"/>
    <mergeCell ref="FH493:FI493"/>
    <mergeCell ref="FJ493:FK493"/>
    <mergeCell ref="FL493:FM493"/>
    <mergeCell ref="FN493:FO493"/>
    <mergeCell ref="FP493:FQ493"/>
    <mergeCell ref="FR493:FS493"/>
    <mergeCell ref="FT493:FU493"/>
    <mergeCell ref="FV493:FW493"/>
    <mergeCell ref="FX493:FY493"/>
    <mergeCell ref="FZ493:GA493"/>
    <mergeCell ref="GB493:GC493"/>
    <mergeCell ref="GD493:GE493"/>
    <mergeCell ref="GF493:GG493"/>
    <mergeCell ref="GH493:GI493"/>
    <mergeCell ref="GJ493:GK493"/>
    <mergeCell ref="GL493:GM493"/>
    <mergeCell ref="GN493:GO493"/>
    <mergeCell ref="GP493:GQ493"/>
    <mergeCell ref="GR493:GS493"/>
    <mergeCell ref="GT493:GU493"/>
    <mergeCell ref="GV493:GW493"/>
    <mergeCell ref="GX493:GY493"/>
    <mergeCell ref="GZ493:HA493"/>
    <mergeCell ref="HB493:HC493"/>
    <mergeCell ref="HD493:HE493"/>
    <mergeCell ref="HF493:HG493"/>
    <mergeCell ref="HH493:HI493"/>
    <mergeCell ref="HJ493:HK493"/>
    <mergeCell ref="L494:M494"/>
    <mergeCell ref="N494:O494"/>
    <mergeCell ref="P494:Q494"/>
    <mergeCell ref="R494:S494"/>
    <mergeCell ref="T494:U494"/>
    <mergeCell ref="V494:W494"/>
    <mergeCell ref="X494:Y494"/>
    <mergeCell ref="Z494:AA494"/>
    <mergeCell ref="AB494:AC494"/>
    <mergeCell ref="AD494:AE494"/>
    <mergeCell ref="AF494:AG494"/>
    <mergeCell ref="AH494:AI494"/>
    <mergeCell ref="AJ494:AK494"/>
    <mergeCell ref="AL494:AM494"/>
    <mergeCell ref="AN494:AO494"/>
    <mergeCell ref="AP494:AQ494"/>
    <mergeCell ref="AR494:AS494"/>
    <mergeCell ref="AT494:AU494"/>
    <mergeCell ref="AV494:AW494"/>
    <mergeCell ref="AX494:AY494"/>
    <mergeCell ref="AZ494:BA494"/>
    <mergeCell ref="BB494:BC494"/>
    <mergeCell ref="BD494:BE494"/>
    <mergeCell ref="BF494:BG494"/>
    <mergeCell ref="BH494:BI494"/>
    <mergeCell ref="BJ494:BK494"/>
    <mergeCell ref="BL494:BM494"/>
    <mergeCell ref="BN494:BO494"/>
    <mergeCell ref="BP494:BQ494"/>
    <mergeCell ref="BR494:BS494"/>
    <mergeCell ref="BT494:BU494"/>
    <mergeCell ref="BV494:BW494"/>
    <mergeCell ref="BX494:BY494"/>
    <mergeCell ref="BZ494:CA494"/>
    <mergeCell ref="CB494:CC494"/>
    <mergeCell ref="CD494:CE494"/>
    <mergeCell ref="CF494:CG494"/>
    <mergeCell ref="CH494:CI494"/>
    <mergeCell ref="CJ494:CK494"/>
    <mergeCell ref="CL494:CM494"/>
    <mergeCell ref="CN494:CO494"/>
    <mergeCell ref="CP494:CQ494"/>
    <mergeCell ref="CR494:CS494"/>
    <mergeCell ref="CT494:CU494"/>
    <mergeCell ref="CV494:CW494"/>
    <mergeCell ref="CX494:CY494"/>
    <mergeCell ref="CZ494:DA494"/>
    <mergeCell ref="DB494:DC494"/>
    <mergeCell ref="DD494:DE494"/>
    <mergeCell ref="DF494:DG494"/>
    <mergeCell ref="DH494:DI494"/>
    <mergeCell ref="DJ494:DK494"/>
    <mergeCell ref="DL494:DM494"/>
    <mergeCell ref="DN494:DO494"/>
    <mergeCell ref="DP494:DQ494"/>
    <mergeCell ref="DR494:DS494"/>
    <mergeCell ref="DT494:DU494"/>
    <mergeCell ref="DV494:DW494"/>
    <mergeCell ref="DX494:DY494"/>
    <mergeCell ref="DZ494:EA494"/>
    <mergeCell ref="EB494:EC494"/>
    <mergeCell ref="ED494:EE494"/>
    <mergeCell ref="EF494:EG494"/>
    <mergeCell ref="EH494:EI494"/>
    <mergeCell ref="EJ494:EK494"/>
    <mergeCell ref="EL494:EM494"/>
    <mergeCell ref="EN494:EO494"/>
    <mergeCell ref="EP494:EQ494"/>
    <mergeCell ref="ER494:ES494"/>
    <mergeCell ref="ET494:EU494"/>
    <mergeCell ref="EV494:EW494"/>
    <mergeCell ref="EX494:EY494"/>
    <mergeCell ref="EZ494:FA494"/>
    <mergeCell ref="FB494:FC494"/>
    <mergeCell ref="FD494:FE494"/>
    <mergeCell ref="FF494:FG494"/>
    <mergeCell ref="FH494:FI494"/>
    <mergeCell ref="FJ494:FK494"/>
    <mergeCell ref="FL494:FM494"/>
    <mergeCell ref="FN494:FO494"/>
    <mergeCell ref="FP494:FQ494"/>
    <mergeCell ref="FR494:FS494"/>
    <mergeCell ref="FT494:FU494"/>
    <mergeCell ref="FV494:FW494"/>
    <mergeCell ref="FX494:FY494"/>
    <mergeCell ref="FZ494:GA494"/>
    <mergeCell ref="GB494:GC494"/>
    <mergeCell ref="GD494:GE494"/>
    <mergeCell ref="GF494:GG494"/>
    <mergeCell ref="GH494:GI494"/>
    <mergeCell ref="GJ494:GK494"/>
    <mergeCell ref="GL494:GM494"/>
    <mergeCell ref="GN494:GO494"/>
    <mergeCell ref="GP494:GQ494"/>
    <mergeCell ref="GR494:GS494"/>
    <mergeCell ref="GT494:GU494"/>
    <mergeCell ref="GV494:GW494"/>
    <mergeCell ref="GX494:GY494"/>
    <mergeCell ref="GZ494:HA494"/>
    <mergeCell ref="HB494:HC494"/>
    <mergeCell ref="HD494:HE494"/>
    <mergeCell ref="HF494:HG494"/>
    <mergeCell ref="HH494:HI494"/>
    <mergeCell ref="HJ494:HK494"/>
    <mergeCell ref="L495:M495"/>
    <mergeCell ref="N495:O495"/>
    <mergeCell ref="P495:Q495"/>
    <mergeCell ref="R495:S495"/>
    <mergeCell ref="T495:U495"/>
    <mergeCell ref="V495:W495"/>
    <mergeCell ref="X495:Y495"/>
    <mergeCell ref="Z495:AA495"/>
    <mergeCell ref="AB495:AC495"/>
    <mergeCell ref="AD495:AE495"/>
    <mergeCell ref="AF495:AG495"/>
    <mergeCell ref="AH495:AI495"/>
    <mergeCell ref="AJ495:AK495"/>
    <mergeCell ref="AL495:AM495"/>
    <mergeCell ref="AN495:AO495"/>
    <mergeCell ref="AP495:AQ495"/>
    <mergeCell ref="AR495:AS495"/>
    <mergeCell ref="AT495:AU495"/>
    <mergeCell ref="AV495:AW495"/>
    <mergeCell ref="AX495:AY495"/>
    <mergeCell ref="AZ495:BA495"/>
    <mergeCell ref="BB495:BC495"/>
    <mergeCell ref="BD495:BE495"/>
    <mergeCell ref="BF495:BG495"/>
    <mergeCell ref="BH495:BI495"/>
    <mergeCell ref="BJ495:BK495"/>
    <mergeCell ref="BL495:BM495"/>
    <mergeCell ref="BN495:BO495"/>
    <mergeCell ref="BP495:BQ495"/>
    <mergeCell ref="BR495:BS495"/>
    <mergeCell ref="BT495:BU495"/>
    <mergeCell ref="BV495:BW495"/>
    <mergeCell ref="BX495:BY495"/>
    <mergeCell ref="BZ495:CA495"/>
    <mergeCell ref="CB495:CC495"/>
    <mergeCell ref="CD495:CE495"/>
    <mergeCell ref="CF495:CG495"/>
    <mergeCell ref="CH495:CI495"/>
    <mergeCell ref="CJ495:CK495"/>
    <mergeCell ref="CL495:CM495"/>
    <mergeCell ref="CN495:CO495"/>
    <mergeCell ref="CP495:CQ495"/>
    <mergeCell ref="CR495:CS495"/>
    <mergeCell ref="CT495:CU495"/>
    <mergeCell ref="CV495:CW495"/>
    <mergeCell ref="CX495:CY495"/>
    <mergeCell ref="CZ495:DA495"/>
    <mergeCell ref="DB495:DC495"/>
    <mergeCell ref="DD495:DE495"/>
    <mergeCell ref="DF495:DG495"/>
    <mergeCell ref="DH495:DI495"/>
    <mergeCell ref="DJ495:DK495"/>
    <mergeCell ref="DL495:DM495"/>
    <mergeCell ref="DN495:DO495"/>
    <mergeCell ref="DP495:DQ495"/>
    <mergeCell ref="DR495:DS495"/>
    <mergeCell ref="DT495:DU495"/>
    <mergeCell ref="DV495:DW495"/>
    <mergeCell ref="DX495:DY495"/>
    <mergeCell ref="DZ495:EA495"/>
    <mergeCell ref="EB495:EC495"/>
    <mergeCell ref="ED495:EE495"/>
    <mergeCell ref="EF495:EG495"/>
    <mergeCell ref="EH495:EI495"/>
    <mergeCell ref="EJ495:EK495"/>
    <mergeCell ref="EL495:EM495"/>
    <mergeCell ref="EN495:EO495"/>
    <mergeCell ref="EP495:EQ495"/>
    <mergeCell ref="ER495:ES495"/>
    <mergeCell ref="ET495:EU495"/>
    <mergeCell ref="EV495:EW495"/>
    <mergeCell ref="EX495:EY495"/>
    <mergeCell ref="EZ495:FA495"/>
    <mergeCell ref="FB495:FC495"/>
    <mergeCell ref="FD495:FE495"/>
    <mergeCell ref="FF495:FG495"/>
    <mergeCell ref="FH495:FI495"/>
    <mergeCell ref="FJ495:FK495"/>
    <mergeCell ref="FL495:FM495"/>
    <mergeCell ref="FN495:FO495"/>
    <mergeCell ref="FP495:FQ495"/>
    <mergeCell ref="FR495:FS495"/>
    <mergeCell ref="FT495:FU495"/>
    <mergeCell ref="FV495:FW495"/>
    <mergeCell ref="FX495:FY495"/>
    <mergeCell ref="FZ495:GA495"/>
    <mergeCell ref="GB495:GC495"/>
    <mergeCell ref="GD495:GE495"/>
    <mergeCell ref="GF495:GG495"/>
    <mergeCell ref="GH495:GI495"/>
    <mergeCell ref="GJ495:GK495"/>
    <mergeCell ref="GL495:GM495"/>
    <mergeCell ref="GN495:GO495"/>
    <mergeCell ref="GP495:GQ495"/>
    <mergeCell ref="GR495:GS495"/>
    <mergeCell ref="GT495:GU495"/>
    <mergeCell ref="GV495:GW495"/>
    <mergeCell ref="GX495:GY495"/>
    <mergeCell ref="GZ495:HA495"/>
    <mergeCell ref="HB495:HC495"/>
    <mergeCell ref="HD495:HE495"/>
    <mergeCell ref="HF495:HG495"/>
    <mergeCell ref="HH495:HI495"/>
    <mergeCell ref="HJ495:HK495"/>
    <mergeCell ref="L496:M496"/>
    <mergeCell ref="N496:O496"/>
    <mergeCell ref="P496:Q496"/>
    <mergeCell ref="R496:S496"/>
    <mergeCell ref="T496:U496"/>
    <mergeCell ref="V496:W496"/>
    <mergeCell ref="X496:Y496"/>
    <mergeCell ref="Z496:AA496"/>
    <mergeCell ref="AB496:AC496"/>
    <mergeCell ref="AD496:AE496"/>
    <mergeCell ref="AF496:AG496"/>
    <mergeCell ref="AH496:AI496"/>
    <mergeCell ref="AJ496:AK496"/>
    <mergeCell ref="AL496:AM496"/>
    <mergeCell ref="AN496:AO496"/>
    <mergeCell ref="AP496:AQ496"/>
    <mergeCell ref="AR496:AS496"/>
    <mergeCell ref="AT496:AU496"/>
    <mergeCell ref="AV496:AW496"/>
    <mergeCell ref="AX496:AY496"/>
    <mergeCell ref="AZ496:BA496"/>
    <mergeCell ref="BB496:BC496"/>
    <mergeCell ref="BD496:BE496"/>
    <mergeCell ref="BF496:BG496"/>
    <mergeCell ref="BH496:BI496"/>
    <mergeCell ref="BJ496:BK496"/>
    <mergeCell ref="BL496:BM496"/>
    <mergeCell ref="BN496:BO496"/>
    <mergeCell ref="BP496:BQ496"/>
    <mergeCell ref="BR496:BS496"/>
    <mergeCell ref="BT496:BU496"/>
    <mergeCell ref="BV496:BW496"/>
    <mergeCell ref="BX496:BY496"/>
    <mergeCell ref="BZ496:CA496"/>
    <mergeCell ref="CB496:CC496"/>
    <mergeCell ref="CD496:CE496"/>
    <mergeCell ref="CF496:CG496"/>
    <mergeCell ref="CH496:CI496"/>
    <mergeCell ref="CJ496:CK496"/>
    <mergeCell ref="CL496:CM496"/>
    <mergeCell ref="CN496:CO496"/>
    <mergeCell ref="CP496:CQ496"/>
    <mergeCell ref="CR496:CS496"/>
    <mergeCell ref="CT496:CU496"/>
    <mergeCell ref="CV496:CW496"/>
    <mergeCell ref="CX496:CY496"/>
    <mergeCell ref="CZ496:DA496"/>
    <mergeCell ref="DB496:DC496"/>
    <mergeCell ref="DD496:DE496"/>
    <mergeCell ref="DF496:DG496"/>
    <mergeCell ref="DH496:DI496"/>
    <mergeCell ref="DJ496:DK496"/>
    <mergeCell ref="DL496:DM496"/>
    <mergeCell ref="DN496:DO496"/>
    <mergeCell ref="DP496:DQ496"/>
    <mergeCell ref="DR496:DS496"/>
    <mergeCell ref="DT496:DU496"/>
    <mergeCell ref="DV496:DW496"/>
    <mergeCell ref="DX496:DY496"/>
    <mergeCell ref="DZ496:EA496"/>
    <mergeCell ref="EB496:EC496"/>
    <mergeCell ref="ED496:EE496"/>
    <mergeCell ref="EF496:EG496"/>
    <mergeCell ref="EH496:EI496"/>
    <mergeCell ref="EJ496:EK496"/>
    <mergeCell ref="EL496:EM496"/>
    <mergeCell ref="EN496:EO496"/>
    <mergeCell ref="EP496:EQ496"/>
    <mergeCell ref="ER496:ES496"/>
    <mergeCell ref="ET496:EU496"/>
    <mergeCell ref="EV496:EW496"/>
    <mergeCell ref="EX496:EY496"/>
    <mergeCell ref="EZ496:FA496"/>
    <mergeCell ref="FB496:FC496"/>
    <mergeCell ref="FD496:FE496"/>
    <mergeCell ref="FF496:FG496"/>
    <mergeCell ref="FH496:FI496"/>
    <mergeCell ref="FJ496:FK496"/>
    <mergeCell ref="FL496:FM496"/>
    <mergeCell ref="FN496:FO496"/>
    <mergeCell ref="FP496:FQ496"/>
    <mergeCell ref="FR496:FS496"/>
    <mergeCell ref="FT496:FU496"/>
    <mergeCell ref="FV496:FW496"/>
    <mergeCell ref="FX496:FY496"/>
    <mergeCell ref="FZ496:GA496"/>
    <mergeCell ref="GB496:GC496"/>
    <mergeCell ref="GD496:GE496"/>
    <mergeCell ref="GF496:GG496"/>
    <mergeCell ref="GH496:GI496"/>
    <mergeCell ref="GJ496:GK496"/>
    <mergeCell ref="GL496:GM496"/>
    <mergeCell ref="GN496:GO496"/>
    <mergeCell ref="GP496:GQ496"/>
    <mergeCell ref="GR496:GS496"/>
    <mergeCell ref="GT496:GU496"/>
    <mergeCell ref="GV496:GW496"/>
    <mergeCell ref="GX496:GY496"/>
    <mergeCell ref="GZ496:HA496"/>
    <mergeCell ref="HB496:HC496"/>
    <mergeCell ref="HD496:HE496"/>
    <mergeCell ref="HF496:HG496"/>
    <mergeCell ref="HH496:HI496"/>
    <mergeCell ref="HJ496:HK496"/>
    <mergeCell ref="L497:M497"/>
    <mergeCell ref="N497:O497"/>
    <mergeCell ref="P497:Q497"/>
    <mergeCell ref="R497:S497"/>
    <mergeCell ref="T497:U497"/>
    <mergeCell ref="V497:W497"/>
    <mergeCell ref="X497:Y497"/>
    <mergeCell ref="Z497:AA497"/>
    <mergeCell ref="AB497:AC497"/>
    <mergeCell ref="AD497:AE497"/>
    <mergeCell ref="AF497:AG497"/>
    <mergeCell ref="AH497:AI497"/>
    <mergeCell ref="AJ497:AK497"/>
    <mergeCell ref="AL497:AM497"/>
    <mergeCell ref="AN497:AO497"/>
    <mergeCell ref="AP497:AQ497"/>
    <mergeCell ref="AR497:AS497"/>
    <mergeCell ref="AT497:AU497"/>
    <mergeCell ref="AV497:AW497"/>
    <mergeCell ref="AX497:AY497"/>
    <mergeCell ref="AZ497:BA497"/>
    <mergeCell ref="BB497:BC497"/>
    <mergeCell ref="BD497:BE497"/>
    <mergeCell ref="BF497:BG497"/>
    <mergeCell ref="BH497:BI497"/>
    <mergeCell ref="BJ497:BK497"/>
    <mergeCell ref="BL497:BM497"/>
    <mergeCell ref="BN497:BO497"/>
    <mergeCell ref="BP497:BQ497"/>
    <mergeCell ref="BR497:BS497"/>
    <mergeCell ref="BT497:BU497"/>
    <mergeCell ref="BV497:BW497"/>
    <mergeCell ref="BX497:BY497"/>
    <mergeCell ref="BZ497:CA497"/>
    <mergeCell ref="CB497:CC497"/>
    <mergeCell ref="CD497:CE497"/>
    <mergeCell ref="CF497:CG497"/>
    <mergeCell ref="CH497:CI497"/>
    <mergeCell ref="CJ497:CK497"/>
    <mergeCell ref="CL497:CM497"/>
    <mergeCell ref="CN497:CO497"/>
    <mergeCell ref="CP497:CQ497"/>
    <mergeCell ref="CR497:CS497"/>
    <mergeCell ref="CT497:CU497"/>
    <mergeCell ref="CV497:CW497"/>
    <mergeCell ref="CX497:CY497"/>
    <mergeCell ref="CZ497:DA497"/>
    <mergeCell ref="DB497:DC497"/>
    <mergeCell ref="DD497:DE497"/>
    <mergeCell ref="DF497:DG497"/>
    <mergeCell ref="DH497:DI497"/>
    <mergeCell ref="DJ497:DK497"/>
    <mergeCell ref="DL497:DM497"/>
    <mergeCell ref="DN497:DO497"/>
    <mergeCell ref="DP497:DQ497"/>
    <mergeCell ref="DR497:DS497"/>
    <mergeCell ref="DT497:DU497"/>
    <mergeCell ref="DV497:DW497"/>
    <mergeCell ref="DX497:DY497"/>
    <mergeCell ref="DZ497:EA497"/>
    <mergeCell ref="EB497:EC497"/>
    <mergeCell ref="ED497:EE497"/>
    <mergeCell ref="EF497:EG497"/>
    <mergeCell ref="EH497:EI497"/>
    <mergeCell ref="EJ497:EK497"/>
    <mergeCell ref="EL497:EM497"/>
    <mergeCell ref="EN497:EO497"/>
    <mergeCell ref="EP497:EQ497"/>
    <mergeCell ref="ER497:ES497"/>
    <mergeCell ref="ET497:EU497"/>
    <mergeCell ref="EV497:EW497"/>
    <mergeCell ref="EX497:EY497"/>
    <mergeCell ref="EZ497:FA497"/>
    <mergeCell ref="FB497:FC497"/>
    <mergeCell ref="FD497:FE497"/>
    <mergeCell ref="FF497:FG497"/>
    <mergeCell ref="FH497:FI497"/>
    <mergeCell ref="FJ497:FK497"/>
    <mergeCell ref="FL497:FM497"/>
    <mergeCell ref="FN497:FO497"/>
    <mergeCell ref="FP497:FQ497"/>
    <mergeCell ref="FR497:FS497"/>
    <mergeCell ref="FT497:FU497"/>
    <mergeCell ref="FV497:FW497"/>
    <mergeCell ref="FX497:FY497"/>
    <mergeCell ref="FZ497:GA497"/>
    <mergeCell ref="GB497:GC497"/>
    <mergeCell ref="GD497:GE497"/>
    <mergeCell ref="GF497:GG497"/>
    <mergeCell ref="GH497:GI497"/>
    <mergeCell ref="GJ497:GK497"/>
    <mergeCell ref="GL497:GM497"/>
    <mergeCell ref="GN497:GO497"/>
    <mergeCell ref="GP497:GQ497"/>
    <mergeCell ref="GR497:GS497"/>
    <mergeCell ref="GT497:GU497"/>
    <mergeCell ref="GV497:GW497"/>
    <mergeCell ref="GX497:GY497"/>
    <mergeCell ref="GZ497:HA497"/>
    <mergeCell ref="HB497:HC497"/>
    <mergeCell ref="HD497:HE497"/>
    <mergeCell ref="HF497:HG497"/>
    <mergeCell ref="HH497:HI497"/>
    <mergeCell ref="HJ497:HK497"/>
    <mergeCell ref="L498:M498"/>
    <mergeCell ref="N498:O498"/>
    <mergeCell ref="P498:Q498"/>
    <mergeCell ref="R498:S498"/>
    <mergeCell ref="T498:U498"/>
    <mergeCell ref="V498:W498"/>
    <mergeCell ref="X498:Y498"/>
    <mergeCell ref="Z498:AA498"/>
    <mergeCell ref="AB498:AC498"/>
    <mergeCell ref="AD498:AE498"/>
    <mergeCell ref="AF498:AG498"/>
    <mergeCell ref="AH498:AI498"/>
    <mergeCell ref="AJ498:AK498"/>
    <mergeCell ref="AL498:AM498"/>
    <mergeCell ref="AN498:AO498"/>
    <mergeCell ref="AP498:AQ498"/>
    <mergeCell ref="AR498:AS498"/>
    <mergeCell ref="CD498:CE498"/>
    <mergeCell ref="CF498:CG498"/>
    <mergeCell ref="CH498:CI498"/>
    <mergeCell ref="CJ498:CK498"/>
    <mergeCell ref="CL498:CM498"/>
    <mergeCell ref="CN498:CO498"/>
    <mergeCell ref="CP498:CQ498"/>
    <mergeCell ref="CR498:CS498"/>
    <mergeCell ref="L499:S499"/>
    <mergeCell ref="T499:AA499"/>
    <mergeCell ref="AB499:AI499"/>
    <mergeCell ref="AJ499:AS499"/>
    <mergeCell ref="AT499:BA499"/>
    <mergeCell ref="BB499:BI499"/>
    <mergeCell ref="BJ499:BS499"/>
    <mergeCell ref="BT499:CA499"/>
    <mergeCell ref="CB499:CI499"/>
    <mergeCell ref="CJ499:CS499"/>
    <mergeCell ref="CT499:DA499"/>
    <mergeCell ref="DB499:DK499"/>
    <mergeCell ref="DL499:DS499"/>
    <mergeCell ref="DT499:EA499"/>
    <mergeCell ref="EB499:EI499"/>
    <mergeCell ref="EJ499:ES499"/>
    <mergeCell ref="ET499:FA499"/>
    <mergeCell ref="FB499:FK499"/>
    <mergeCell ref="FL499:FS499"/>
    <mergeCell ref="FT499:GC499"/>
    <mergeCell ref="GD499:GK499"/>
    <mergeCell ref="GL499:GS499"/>
    <mergeCell ref="GT499:HA499"/>
    <mergeCell ref="HB499:HI499"/>
    <mergeCell ref="HJ499:HK499"/>
    <mergeCell ref="A500:A507"/>
    <mergeCell ref="B500:B507"/>
    <mergeCell ref="C500:C507"/>
    <mergeCell ref="D500:D507"/>
    <mergeCell ref="E500:E507"/>
    <mergeCell ref="F500:F507"/>
    <mergeCell ref="G500:G507"/>
    <mergeCell ref="I500:I507"/>
    <mergeCell ref="J500:J507"/>
    <mergeCell ref="L500:M500"/>
    <mergeCell ref="N500:O500"/>
    <mergeCell ref="P500:Q500"/>
    <mergeCell ref="R500:S500"/>
    <mergeCell ref="T500:U500"/>
    <mergeCell ref="V500:W500"/>
    <mergeCell ref="X500:Y500"/>
    <mergeCell ref="Z500:AA500"/>
    <mergeCell ref="AB500:AC500"/>
    <mergeCell ref="AD500:AE500"/>
    <mergeCell ref="AF500:AG500"/>
    <mergeCell ref="AH500:AI500"/>
    <mergeCell ref="AJ500:AK500"/>
    <mergeCell ref="AL500:AM500"/>
    <mergeCell ref="AN500:AO500"/>
    <mergeCell ref="AP500:AQ500"/>
    <mergeCell ref="AR500:AS500"/>
    <mergeCell ref="AT500:AU500"/>
    <mergeCell ref="AV500:AW500"/>
    <mergeCell ref="AX500:AY500"/>
    <mergeCell ref="AZ500:BA500"/>
    <mergeCell ref="BB500:BC500"/>
    <mergeCell ref="BD500:BE500"/>
    <mergeCell ref="BF500:BG500"/>
    <mergeCell ref="BH500:BI500"/>
    <mergeCell ref="BJ500:BK500"/>
    <mergeCell ref="BL500:BM500"/>
    <mergeCell ref="BN500:BO500"/>
    <mergeCell ref="BP500:BQ500"/>
    <mergeCell ref="BR500:BS500"/>
    <mergeCell ref="BT500:BU500"/>
    <mergeCell ref="BV500:BW500"/>
    <mergeCell ref="BX500:BY500"/>
    <mergeCell ref="BZ500:CA500"/>
    <mergeCell ref="CB500:CC500"/>
    <mergeCell ref="CD500:CE500"/>
    <mergeCell ref="CF500:CG500"/>
    <mergeCell ref="CH500:CI500"/>
    <mergeCell ref="CJ500:CK500"/>
    <mergeCell ref="CL500:CM500"/>
    <mergeCell ref="CN500:CO500"/>
    <mergeCell ref="CP500:CQ500"/>
    <mergeCell ref="CR500:CS500"/>
    <mergeCell ref="CT500:CU500"/>
    <mergeCell ref="CV500:CW500"/>
    <mergeCell ref="CX500:CY500"/>
    <mergeCell ref="CZ500:DA500"/>
    <mergeCell ref="DB500:DC500"/>
    <mergeCell ref="DD500:DE500"/>
    <mergeCell ref="DF500:DG500"/>
    <mergeCell ref="DH500:DI500"/>
    <mergeCell ref="DJ500:DK500"/>
    <mergeCell ref="DL500:DM500"/>
    <mergeCell ref="DN500:DO500"/>
    <mergeCell ref="DP500:DQ500"/>
    <mergeCell ref="DR500:DS500"/>
    <mergeCell ref="DT500:DU500"/>
    <mergeCell ref="DV500:DW500"/>
    <mergeCell ref="DX500:DY500"/>
    <mergeCell ref="DZ500:EA500"/>
    <mergeCell ref="EB500:EC500"/>
    <mergeCell ref="ED500:EE500"/>
    <mergeCell ref="EF500:EG500"/>
    <mergeCell ref="EH500:EI500"/>
    <mergeCell ref="EJ500:EK500"/>
    <mergeCell ref="EL500:EM500"/>
    <mergeCell ref="EN500:EO500"/>
    <mergeCell ref="EP500:EQ500"/>
    <mergeCell ref="ER500:ES500"/>
    <mergeCell ref="ET500:EU500"/>
    <mergeCell ref="EV500:EW500"/>
    <mergeCell ref="EX500:EY500"/>
    <mergeCell ref="EZ500:FA500"/>
    <mergeCell ref="FB500:FC500"/>
    <mergeCell ref="FD500:FE500"/>
    <mergeCell ref="FF500:FG500"/>
    <mergeCell ref="FH500:FI500"/>
    <mergeCell ref="FJ500:FK500"/>
    <mergeCell ref="FL500:FM500"/>
    <mergeCell ref="FN500:FO500"/>
    <mergeCell ref="FP500:FQ500"/>
    <mergeCell ref="FR500:FS500"/>
    <mergeCell ref="FT500:FU500"/>
    <mergeCell ref="FV500:FW500"/>
    <mergeCell ref="FX500:FY500"/>
    <mergeCell ref="FZ500:GA500"/>
    <mergeCell ref="GB500:GC500"/>
    <mergeCell ref="GD500:GE500"/>
    <mergeCell ref="GF500:GG500"/>
    <mergeCell ref="GH500:GI500"/>
    <mergeCell ref="GJ500:GK500"/>
    <mergeCell ref="GL500:GM500"/>
    <mergeCell ref="GN500:GO500"/>
    <mergeCell ref="GP500:GQ500"/>
    <mergeCell ref="GR500:GS500"/>
    <mergeCell ref="GT500:GU500"/>
    <mergeCell ref="GV500:GW500"/>
    <mergeCell ref="GX500:GY500"/>
    <mergeCell ref="GZ500:HA500"/>
    <mergeCell ref="HB500:HC500"/>
    <mergeCell ref="HD500:HE500"/>
    <mergeCell ref="HF500:HG500"/>
    <mergeCell ref="HH500:HI500"/>
    <mergeCell ref="HJ500:HK500"/>
    <mergeCell ref="L501:M501"/>
    <mergeCell ref="N501:O501"/>
    <mergeCell ref="P501:Q501"/>
    <mergeCell ref="R501:S501"/>
    <mergeCell ref="T501:U501"/>
    <mergeCell ref="V501:W501"/>
    <mergeCell ref="X501:Y501"/>
    <mergeCell ref="Z501:AA501"/>
    <mergeCell ref="AB501:AC501"/>
    <mergeCell ref="AD501:AE501"/>
    <mergeCell ref="AF501:AG501"/>
    <mergeCell ref="AH501:AI501"/>
    <mergeCell ref="AJ501:AK501"/>
    <mergeCell ref="AL501:AM501"/>
    <mergeCell ref="AN501:AO501"/>
    <mergeCell ref="AP501:AQ501"/>
    <mergeCell ref="AR501:AS501"/>
    <mergeCell ref="AT501:AU501"/>
    <mergeCell ref="AV501:AW501"/>
    <mergeCell ref="AX501:AY501"/>
    <mergeCell ref="AZ501:BA501"/>
    <mergeCell ref="BB501:BC501"/>
    <mergeCell ref="BD501:BE501"/>
    <mergeCell ref="BF501:BG501"/>
    <mergeCell ref="BH501:BI501"/>
    <mergeCell ref="BJ501:BK501"/>
    <mergeCell ref="BL501:BM501"/>
    <mergeCell ref="BN501:BO501"/>
    <mergeCell ref="BP501:BQ501"/>
    <mergeCell ref="BR501:BS501"/>
    <mergeCell ref="BT501:BU501"/>
    <mergeCell ref="BV501:BW501"/>
    <mergeCell ref="BX501:BY501"/>
    <mergeCell ref="BZ501:CA501"/>
    <mergeCell ref="CB501:CC501"/>
    <mergeCell ref="CD501:CE501"/>
    <mergeCell ref="CF501:CG501"/>
    <mergeCell ref="CH501:CI501"/>
    <mergeCell ref="CJ501:CK501"/>
    <mergeCell ref="CL501:CM501"/>
    <mergeCell ref="CN501:CO501"/>
    <mergeCell ref="CP501:CQ501"/>
    <mergeCell ref="CR501:CS501"/>
    <mergeCell ref="CT501:CU501"/>
    <mergeCell ref="CV501:CW501"/>
    <mergeCell ref="CX501:CY501"/>
    <mergeCell ref="CZ501:DA501"/>
    <mergeCell ref="DB501:DC501"/>
    <mergeCell ref="DD501:DE501"/>
    <mergeCell ref="DF501:DG501"/>
    <mergeCell ref="DH501:DI501"/>
    <mergeCell ref="DJ501:DK501"/>
    <mergeCell ref="DL501:DM501"/>
    <mergeCell ref="DN501:DO501"/>
    <mergeCell ref="DP501:DQ501"/>
    <mergeCell ref="DR501:DS501"/>
    <mergeCell ref="DT501:DU501"/>
    <mergeCell ref="DV501:DW501"/>
    <mergeCell ref="DX501:DY501"/>
    <mergeCell ref="DZ501:EA501"/>
    <mergeCell ref="EB501:EC501"/>
    <mergeCell ref="ED501:EE501"/>
    <mergeCell ref="EF501:EG501"/>
    <mergeCell ref="EH501:EI501"/>
    <mergeCell ref="EJ501:EK501"/>
    <mergeCell ref="EL501:EM501"/>
    <mergeCell ref="EN501:EO501"/>
    <mergeCell ref="EP501:EQ501"/>
    <mergeCell ref="ER501:ES501"/>
    <mergeCell ref="ET501:EU501"/>
    <mergeCell ref="EV501:EW501"/>
    <mergeCell ref="EX501:EY501"/>
    <mergeCell ref="EZ501:FA501"/>
    <mergeCell ref="FB501:FC501"/>
    <mergeCell ref="FD501:FE501"/>
    <mergeCell ref="FF501:FG501"/>
    <mergeCell ref="FH501:FI501"/>
    <mergeCell ref="FJ501:FK501"/>
    <mergeCell ref="FL501:FM501"/>
    <mergeCell ref="FN501:FO501"/>
    <mergeCell ref="FP501:FQ501"/>
    <mergeCell ref="FR501:FS501"/>
    <mergeCell ref="FT501:FU501"/>
    <mergeCell ref="FV501:FW501"/>
    <mergeCell ref="FX501:FY501"/>
    <mergeCell ref="FZ501:GA501"/>
    <mergeCell ref="GB501:GC501"/>
    <mergeCell ref="GD501:GE501"/>
    <mergeCell ref="GF501:GG501"/>
    <mergeCell ref="GH501:GI501"/>
    <mergeCell ref="GJ501:GK501"/>
    <mergeCell ref="GL501:GM501"/>
    <mergeCell ref="GN501:GO501"/>
    <mergeCell ref="GP501:GQ501"/>
    <mergeCell ref="GR501:GS501"/>
    <mergeCell ref="GT501:GU501"/>
    <mergeCell ref="GV501:GW501"/>
    <mergeCell ref="GX501:GY501"/>
    <mergeCell ref="GZ501:HA501"/>
    <mergeCell ref="HB501:HC501"/>
    <mergeCell ref="HD501:HE501"/>
    <mergeCell ref="HF501:HG501"/>
    <mergeCell ref="HH501:HI501"/>
    <mergeCell ref="HJ501:HK501"/>
    <mergeCell ref="L502:M502"/>
    <mergeCell ref="N502:O502"/>
    <mergeCell ref="P502:Q502"/>
    <mergeCell ref="R502:S502"/>
    <mergeCell ref="T502:U502"/>
    <mergeCell ref="V502:W502"/>
    <mergeCell ref="X502:Y502"/>
    <mergeCell ref="Z502:AA502"/>
    <mergeCell ref="AB502:AC502"/>
    <mergeCell ref="AD502:AE502"/>
    <mergeCell ref="AF502:AG502"/>
    <mergeCell ref="AH502:AI502"/>
    <mergeCell ref="AJ502:AK502"/>
    <mergeCell ref="AL502:AM502"/>
    <mergeCell ref="AN502:AO502"/>
    <mergeCell ref="AP502:AQ502"/>
    <mergeCell ref="AR502:AS502"/>
    <mergeCell ref="AT502:AU502"/>
    <mergeCell ref="AV502:AW502"/>
    <mergeCell ref="AX502:AY502"/>
    <mergeCell ref="AZ502:BA502"/>
    <mergeCell ref="BB502:BC502"/>
    <mergeCell ref="BD502:BE502"/>
    <mergeCell ref="BF502:BG502"/>
    <mergeCell ref="BH502:BI502"/>
    <mergeCell ref="BJ502:BK502"/>
    <mergeCell ref="BL502:BM502"/>
    <mergeCell ref="BN502:BO502"/>
    <mergeCell ref="BP502:BQ502"/>
    <mergeCell ref="BR502:BS502"/>
    <mergeCell ref="BT502:BU502"/>
    <mergeCell ref="BV502:BW502"/>
    <mergeCell ref="BX502:BY502"/>
    <mergeCell ref="BZ502:CA502"/>
    <mergeCell ref="CB502:CC502"/>
    <mergeCell ref="CD502:CE502"/>
    <mergeCell ref="CF502:CG502"/>
    <mergeCell ref="CH502:CI502"/>
    <mergeCell ref="CJ502:CK502"/>
    <mergeCell ref="CL502:CM502"/>
    <mergeCell ref="CN502:CO502"/>
    <mergeCell ref="CP502:CQ502"/>
    <mergeCell ref="CR502:CS502"/>
    <mergeCell ref="CT502:CU502"/>
    <mergeCell ref="CV502:CW502"/>
    <mergeCell ref="CX502:CY502"/>
    <mergeCell ref="CZ502:DA502"/>
    <mergeCell ref="DB502:DC502"/>
    <mergeCell ref="DD502:DE502"/>
    <mergeCell ref="DF502:DG502"/>
    <mergeCell ref="DH502:DI502"/>
    <mergeCell ref="DJ502:DK502"/>
    <mergeCell ref="DL502:DM502"/>
    <mergeCell ref="DN502:DO502"/>
    <mergeCell ref="DP502:DQ502"/>
    <mergeCell ref="DR502:DS502"/>
    <mergeCell ref="DT502:DU502"/>
    <mergeCell ref="DV502:DW502"/>
    <mergeCell ref="DX502:DY502"/>
    <mergeCell ref="DZ502:EA502"/>
    <mergeCell ref="EB502:EC502"/>
    <mergeCell ref="ED502:EE502"/>
    <mergeCell ref="EF502:EG502"/>
    <mergeCell ref="EH502:EI502"/>
    <mergeCell ref="EJ502:EK502"/>
    <mergeCell ref="EL502:EM502"/>
    <mergeCell ref="EN502:EO502"/>
    <mergeCell ref="EP502:EQ502"/>
    <mergeCell ref="ER502:ES502"/>
    <mergeCell ref="ET502:EU502"/>
    <mergeCell ref="EV502:EW502"/>
    <mergeCell ref="EX502:EY502"/>
    <mergeCell ref="EZ502:FA502"/>
    <mergeCell ref="FB502:FC502"/>
    <mergeCell ref="FD502:FE502"/>
    <mergeCell ref="FF502:FG502"/>
    <mergeCell ref="FH502:FI502"/>
    <mergeCell ref="FJ502:FK502"/>
    <mergeCell ref="FL502:FM502"/>
    <mergeCell ref="FN502:FO502"/>
    <mergeCell ref="FP502:FQ502"/>
    <mergeCell ref="FR502:FS502"/>
    <mergeCell ref="FT502:FU502"/>
    <mergeCell ref="FV502:FW502"/>
    <mergeCell ref="FX502:FY502"/>
    <mergeCell ref="FZ502:GA502"/>
    <mergeCell ref="GB502:GC502"/>
    <mergeCell ref="GD502:GE502"/>
    <mergeCell ref="GF502:GG502"/>
    <mergeCell ref="GH502:GI502"/>
    <mergeCell ref="GJ502:GK502"/>
    <mergeCell ref="GL502:GM502"/>
    <mergeCell ref="GN502:GO502"/>
    <mergeCell ref="GP502:GQ502"/>
    <mergeCell ref="GR502:GS502"/>
    <mergeCell ref="GT502:GU502"/>
    <mergeCell ref="GV502:GW502"/>
    <mergeCell ref="GX502:GY502"/>
    <mergeCell ref="GZ502:HA502"/>
    <mergeCell ref="HB502:HC502"/>
    <mergeCell ref="HD502:HE502"/>
    <mergeCell ref="HF502:HG502"/>
    <mergeCell ref="HH502:HI502"/>
    <mergeCell ref="HJ502:HK502"/>
    <mergeCell ref="L503:M503"/>
    <mergeCell ref="N503:O503"/>
    <mergeCell ref="P503:Q503"/>
    <mergeCell ref="R503:S503"/>
    <mergeCell ref="T503:U503"/>
    <mergeCell ref="V503:W503"/>
    <mergeCell ref="X503:Y503"/>
    <mergeCell ref="Z503:AA503"/>
    <mergeCell ref="AB503:AC503"/>
    <mergeCell ref="AD503:AE503"/>
    <mergeCell ref="AF503:AG503"/>
    <mergeCell ref="AH503:AI503"/>
    <mergeCell ref="AJ503:AK503"/>
    <mergeCell ref="AL503:AM503"/>
    <mergeCell ref="AN503:AO503"/>
    <mergeCell ref="AP503:AQ503"/>
    <mergeCell ref="AR503:AS503"/>
    <mergeCell ref="AT503:AU503"/>
    <mergeCell ref="AV503:AW503"/>
    <mergeCell ref="AX503:AY503"/>
    <mergeCell ref="AZ503:BA503"/>
    <mergeCell ref="BB503:BC503"/>
    <mergeCell ref="BD503:BE503"/>
    <mergeCell ref="BF503:BG503"/>
    <mergeCell ref="BH503:BI503"/>
    <mergeCell ref="BJ503:BK503"/>
    <mergeCell ref="BL503:BM503"/>
    <mergeCell ref="BN503:BO503"/>
    <mergeCell ref="BP503:BQ503"/>
    <mergeCell ref="BR503:BS503"/>
    <mergeCell ref="BT503:BU503"/>
    <mergeCell ref="BV503:BW503"/>
    <mergeCell ref="BX503:BY503"/>
    <mergeCell ref="BZ503:CA503"/>
    <mergeCell ref="CB503:CC503"/>
    <mergeCell ref="CD503:CE503"/>
    <mergeCell ref="CF503:CG503"/>
    <mergeCell ref="CH503:CI503"/>
    <mergeCell ref="CJ503:CK503"/>
    <mergeCell ref="CL503:CM503"/>
    <mergeCell ref="CN503:CO503"/>
    <mergeCell ref="CP503:CQ503"/>
    <mergeCell ref="CR503:CS503"/>
    <mergeCell ref="CT503:CU503"/>
    <mergeCell ref="CV503:CW503"/>
    <mergeCell ref="CX503:CY503"/>
    <mergeCell ref="CZ503:DA503"/>
    <mergeCell ref="DB503:DC503"/>
    <mergeCell ref="DD503:DE503"/>
    <mergeCell ref="DF503:DG503"/>
    <mergeCell ref="DH503:DI503"/>
    <mergeCell ref="DJ503:DK503"/>
    <mergeCell ref="DL503:DM503"/>
    <mergeCell ref="DN503:DO503"/>
    <mergeCell ref="DP503:DQ503"/>
    <mergeCell ref="DR503:DS503"/>
    <mergeCell ref="DT503:DU503"/>
    <mergeCell ref="DV503:DW503"/>
    <mergeCell ref="DX503:DY503"/>
    <mergeCell ref="DZ503:EA503"/>
    <mergeCell ref="EB503:EC503"/>
    <mergeCell ref="ED503:EE503"/>
    <mergeCell ref="EF503:EG503"/>
    <mergeCell ref="EH503:EI503"/>
    <mergeCell ref="EJ503:EK503"/>
    <mergeCell ref="EL503:EM503"/>
    <mergeCell ref="EN503:EO503"/>
    <mergeCell ref="EP503:EQ503"/>
    <mergeCell ref="ER503:ES503"/>
    <mergeCell ref="ET503:EU503"/>
    <mergeCell ref="EV503:EW503"/>
    <mergeCell ref="EX503:EY503"/>
    <mergeCell ref="EZ503:FA503"/>
    <mergeCell ref="FB503:FC503"/>
    <mergeCell ref="FD503:FE503"/>
    <mergeCell ref="FF503:FG503"/>
    <mergeCell ref="FH503:FI503"/>
    <mergeCell ref="FJ503:FK503"/>
    <mergeCell ref="FL503:FM503"/>
    <mergeCell ref="FN503:FO503"/>
    <mergeCell ref="FP503:FQ503"/>
    <mergeCell ref="FR503:FS503"/>
    <mergeCell ref="FT503:FU503"/>
    <mergeCell ref="FV503:FW503"/>
    <mergeCell ref="FX503:FY503"/>
    <mergeCell ref="FZ503:GA503"/>
    <mergeCell ref="GB503:GC503"/>
    <mergeCell ref="GD503:GE503"/>
    <mergeCell ref="GF503:GG503"/>
    <mergeCell ref="GH503:GI503"/>
    <mergeCell ref="GJ503:GK503"/>
    <mergeCell ref="GL503:GM503"/>
    <mergeCell ref="GN503:GO503"/>
    <mergeCell ref="GP503:GQ503"/>
    <mergeCell ref="GR503:GS503"/>
    <mergeCell ref="GT503:GU503"/>
    <mergeCell ref="GV503:GW503"/>
    <mergeCell ref="GX503:GY503"/>
    <mergeCell ref="GZ503:HA503"/>
    <mergeCell ref="HB503:HC503"/>
    <mergeCell ref="HD503:HE503"/>
    <mergeCell ref="HF503:HG503"/>
    <mergeCell ref="HH503:HI503"/>
    <mergeCell ref="HJ503:HK503"/>
    <mergeCell ref="L504:M504"/>
    <mergeCell ref="N504:O504"/>
    <mergeCell ref="P504:Q504"/>
    <mergeCell ref="R504:S504"/>
    <mergeCell ref="T504:U504"/>
    <mergeCell ref="V504:W504"/>
    <mergeCell ref="X504:Y504"/>
    <mergeCell ref="Z504:AA504"/>
    <mergeCell ref="AB504:AC504"/>
    <mergeCell ref="AD504:AE504"/>
    <mergeCell ref="AF504:AG504"/>
    <mergeCell ref="AH504:AI504"/>
    <mergeCell ref="AJ504:AK504"/>
    <mergeCell ref="AL504:AM504"/>
    <mergeCell ref="AN504:AO504"/>
    <mergeCell ref="AP504:AQ504"/>
    <mergeCell ref="AR504:AS504"/>
    <mergeCell ref="AT504:AU504"/>
    <mergeCell ref="AV504:AW504"/>
    <mergeCell ref="AX504:AY504"/>
    <mergeCell ref="AZ504:BA504"/>
    <mergeCell ref="BB504:BC504"/>
    <mergeCell ref="BD504:BE504"/>
    <mergeCell ref="BF504:BG504"/>
    <mergeCell ref="BH504:BI504"/>
    <mergeCell ref="BJ504:BK504"/>
    <mergeCell ref="BL504:BM504"/>
    <mergeCell ref="BN504:BO504"/>
    <mergeCell ref="BP504:BQ504"/>
    <mergeCell ref="BR504:BS504"/>
    <mergeCell ref="BT504:BU504"/>
    <mergeCell ref="BV504:BW504"/>
    <mergeCell ref="BX504:BY504"/>
    <mergeCell ref="BZ504:CA504"/>
    <mergeCell ref="CB504:CC504"/>
    <mergeCell ref="CD504:CE504"/>
    <mergeCell ref="CF504:CG504"/>
    <mergeCell ref="CH504:CI504"/>
    <mergeCell ref="CJ504:CK504"/>
    <mergeCell ref="CL504:CM504"/>
    <mergeCell ref="CN504:CO504"/>
    <mergeCell ref="CP504:CQ504"/>
    <mergeCell ref="CR504:CS504"/>
    <mergeCell ref="CT504:CU504"/>
    <mergeCell ref="CV504:CW504"/>
    <mergeCell ref="CX504:CY504"/>
    <mergeCell ref="CZ504:DA504"/>
    <mergeCell ref="DB504:DC504"/>
    <mergeCell ref="DD504:DE504"/>
    <mergeCell ref="DF504:DG504"/>
    <mergeCell ref="DH504:DI504"/>
    <mergeCell ref="DJ504:DK504"/>
    <mergeCell ref="DL504:DM504"/>
    <mergeCell ref="DN504:DO504"/>
    <mergeCell ref="DP504:DQ504"/>
    <mergeCell ref="DR504:DS504"/>
    <mergeCell ref="DT504:DU504"/>
    <mergeCell ref="DV504:DW504"/>
    <mergeCell ref="DX504:DY504"/>
    <mergeCell ref="DZ504:EA504"/>
    <mergeCell ref="EB504:EC504"/>
    <mergeCell ref="ED504:EE504"/>
    <mergeCell ref="EF504:EG504"/>
    <mergeCell ref="EH504:EI504"/>
    <mergeCell ref="EJ504:EK504"/>
    <mergeCell ref="EL504:EM504"/>
    <mergeCell ref="EN504:EO504"/>
    <mergeCell ref="EP504:EQ504"/>
    <mergeCell ref="ER504:ES504"/>
    <mergeCell ref="ET504:EU504"/>
    <mergeCell ref="EV504:EW504"/>
    <mergeCell ref="EX504:EY504"/>
    <mergeCell ref="EZ504:FA504"/>
    <mergeCell ref="FB504:FC504"/>
    <mergeCell ref="FD504:FE504"/>
    <mergeCell ref="FF504:FG504"/>
    <mergeCell ref="FH504:FI504"/>
    <mergeCell ref="FJ504:FK504"/>
    <mergeCell ref="FL504:FM504"/>
    <mergeCell ref="FN504:FO504"/>
    <mergeCell ref="FP504:FQ504"/>
    <mergeCell ref="FR504:FS504"/>
    <mergeCell ref="FT504:FU504"/>
    <mergeCell ref="FV504:FW504"/>
    <mergeCell ref="FX504:FY504"/>
    <mergeCell ref="FZ504:GA504"/>
    <mergeCell ref="GB504:GC504"/>
    <mergeCell ref="GD504:GE504"/>
    <mergeCell ref="GF504:GG504"/>
    <mergeCell ref="GH504:GI504"/>
    <mergeCell ref="GJ504:GK504"/>
    <mergeCell ref="GL504:GM504"/>
    <mergeCell ref="GN504:GO504"/>
    <mergeCell ref="GP504:GQ504"/>
    <mergeCell ref="GR504:GS504"/>
    <mergeCell ref="GT504:GU504"/>
    <mergeCell ref="GV504:GW504"/>
    <mergeCell ref="GX504:GY504"/>
    <mergeCell ref="GZ504:HA504"/>
    <mergeCell ref="HB504:HC504"/>
    <mergeCell ref="HD504:HE504"/>
    <mergeCell ref="HF504:HG504"/>
    <mergeCell ref="HH504:HI504"/>
    <mergeCell ref="HJ504:HK504"/>
    <mergeCell ref="L505:M505"/>
    <mergeCell ref="N505:O505"/>
    <mergeCell ref="P505:Q505"/>
    <mergeCell ref="R505:S505"/>
    <mergeCell ref="T505:U505"/>
    <mergeCell ref="V505:W505"/>
    <mergeCell ref="X505:Y505"/>
    <mergeCell ref="Z505:AA505"/>
    <mergeCell ref="AB505:AC505"/>
    <mergeCell ref="AD505:AE505"/>
    <mergeCell ref="AF505:AG505"/>
    <mergeCell ref="AH505:AI505"/>
    <mergeCell ref="AJ505:AK505"/>
    <mergeCell ref="AL505:AM505"/>
    <mergeCell ref="AN505:AO505"/>
    <mergeCell ref="AP505:AQ505"/>
    <mergeCell ref="AR505:AS505"/>
    <mergeCell ref="AT505:AU505"/>
    <mergeCell ref="AV505:AW505"/>
    <mergeCell ref="AX505:AY505"/>
    <mergeCell ref="AZ505:BA505"/>
    <mergeCell ref="BB505:BC505"/>
    <mergeCell ref="BD505:BE505"/>
    <mergeCell ref="BF505:BG505"/>
    <mergeCell ref="BH505:BI505"/>
    <mergeCell ref="BJ505:BK505"/>
    <mergeCell ref="BL505:BM505"/>
    <mergeCell ref="BN505:BO505"/>
    <mergeCell ref="BP505:BQ505"/>
    <mergeCell ref="BR505:BS505"/>
    <mergeCell ref="BT505:BU505"/>
    <mergeCell ref="BV505:BW505"/>
    <mergeCell ref="BX505:BY505"/>
    <mergeCell ref="BZ505:CA505"/>
    <mergeCell ref="CB505:CC505"/>
    <mergeCell ref="CD505:CE505"/>
    <mergeCell ref="CF505:CG505"/>
    <mergeCell ref="CH505:CI505"/>
    <mergeCell ref="CJ505:CK505"/>
    <mergeCell ref="CL505:CM505"/>
    <mergeCell ref="CN505:CO505"/>
    <mergeCell ref="CP505:CQ505"/>
    <mergeCell ref="CR505:CS505"/>
    <mergeCell ref="CT505:CU505"/>
    <mergeCell ref="CV505:CW505"/>
    <mergeCell ref="CX505:CY505"/>
    <mergeCell ref="CZ505:DA505"/>
    <mergeCell ref="DB505:DC505"/>
    <mergeCell ref="DD505:DE505"/>
    <mergeCell ref="DF505:DG505"/>
    <mergeCell ref="DH505:DI505"/>
    <mergeCell ref="DJ505:DK505"/>
    <mergeCell ref="DL505:DM505"/>
    <mergeCell ref="DN505:DO505"/>
    <mergeCell ref="DP505:DQ505"/>
    <mergeCell ref="DR505:DS505"/>
    <mergeCell ref="DT505:DU505"/>
    <mergeCell ref="DV505:DW505"/>
    <mergeCell ref="DX505:DY505"/>
    <mergeCell ref="DZ505:EA505"/>
    <mergeCell ref="EB505:EC505"/>
    <mergeCell ref="ED505:EE505"/>
    <mergeCell ref="EF505:EG505"/>
    <mergeCell ref="EH505:EI505"/>
    <mergeCell ref="EJ505:EK505"/>
    <mergeCell ref="EL505:EM505"/>
    <mergeCell ref="EN505:EO505"/>
    <mergeCell ref="EP505:EQ505"/>
    <mergeCell ref="ER505:ES505"/>
    <mergeCell ref="ET505:EU505"/>
    <mergeCell ref="EV505:EW505"/>
    <mergeCell ref="EX505:EY505"/>
    <mergeCell ref="EZ505:FA505"/>
    <mergeCell ref="FB505:FC505"/>
    <mergeCell ref="FD505:FE505"/>
    <mergeCell ref="FF505:FG505"/>
    <mergeCell ref="FH505:FI505"/>
    <mergeCell ref="FJ505:FK505"/>
    <mergeCell ref="FL505:FM505"/>
    <mergeCell ref="FN505:FO505"/>
    <mergeCell ref="FP505:FQ505"/>
    <mergeCell ref="FR505:FS505"/>
    <mergeCell ref="FT505:FU505"/>
    <mergeCell ref="FV505:FW505"/>
    <mergeCell ref="FX505:FY505"/>
    <mergeCell ref="FZ505:GA505"/>
    <mergeCell ref="GB505:GC505"/>
    <mergeCell ref="GD505:GE505"/>
    <mergeCell ref="GF505:GG505"/>
    <mergeCell ref="GH505:GI505"/>
    <mergeCell ref="GJ505:GK505"/>
    <mergeCell ref="GL505:GM505"/>
    <mergeCell ref="GN505:GO505"/>
    <mergeCell ref="GP505:GQ505"/>
    <mergeCell ref="GR505:GS505"/>
    <mergeCell ref="GT505:GU505"/>
    <mergeCell ref="GV505:GW505"/>
    <mergeCell ref="GX505:GY505"/>
    <mergeCell ref="GZ505:HA505"/>
    <mergeCell ref="HB505:HC505"/>
    <mergeCell ref="HD505:HE505"/>
    <mergeCell ref="HF505:HG505"/>
    <mergeCell ref="HH505:HI505"/>
    <mergeCell ref="HJ505:HK505"/>
    <mergeCell ref="L506:M506"/>
    <mergeCell ref="N506:O506"/>
    <mergeCell ref="P506:Q506"/>
    <mergeCell ref="R506:S506"/>
    <mergeCell ref="T506:U506"/>
    <mergeCell ref="V506:W506"/>
    <mergeCell ref="X506:Y506"/>
    <mergeCell ref="Z506:AA506"/>
    <mergeCell ref="AB506:AC506"/>
    <mergeCell ref="AD506:AE506"/>
    <mergeCell ref="AF506:AG506"/>
    <mergeCell ref="AH506:AI506"/>
    <mergeCell ref="AJ506:AK506"/>
    <mergeCell ref="AL506:AM506"/>
    <mergeCell ref="AN506:AO506"/>
    <mergeCell ref="AP506:AQ506"/>
    <mergeCell ref="AR506:AS506"/>
    <mergeCell ref="AT506:AU506"/>
    <mergeCell ref="AV506:AW506"/>
    <mergeCell ref="AX506:AY506"/>
    <mergeCell ref="AZ506:BA506"/>
    <mergeCell ref="BB506:BC506"/>
    <mergeCell ref="BD506:BE506"/>
    <mergeCell ref="BF506:BG506"/>
    <mergeCell ref="BH506:BI506"/>
    <mergeCell ref="BJ506:BK506"/>
    <mergeCell ref="BL506:BM506"/>
    <mergeCell ref="BN506:BO506"/>
    <mergeCell ref="BP506:BQ506"/>
    <mergeCell ref="BR506:BS506"/>
    <mergeCell ref="BT506:BU506"/>
    <mergeCell ref="BV506:BW506"/>
    <mergeCell ref="BX506:BY506"/>
    <mergeCell ref="BZ506:CA506"/>
    <mergeCell ref="CB506:CC506"/>
    <mergeCell ref="CD506:CE506"/>
    <mergeCell ref="CF506:CG506"/>
    <mergeCell ref="CH506:CI506"/>
    <mergeCell ref="CJ506:CK506"/>
    <mergeCell ref="CL506:CM506"/>
    <mergeCell ref="CN506:CO506"/>
    <mergeCell ref="CP506:CQ506"/>
    <mergeCell ref="CR506:CS506"/>
    <mergeCell ref="CT506:CU506"/>
    <mergeCell ref="CV506:CW506"/>
    <mergeCell ref="CX506:CY506"/>
    <mergeCell ref="CZ506:DA506"/>
    <mergeCell ref="DB506:DC506"/>
    <mergeCell ref="DD506:DE506"/>
    <mergeCell ref="DF506:DG506"/>
    <mergeCell ref="DH506:DI506"/>
    <mergeCell ref="DJ506:DK506"/>
    <mergeCell ref="DL506:DM506"/>
    <mergeCell ref="DN506:DO506"/>
    <mergeCell ref="DP506:DQ506"/>
    <mergeCell ref="DR506:DS506"/>
    <mergeCell ref="DT506:DU506"/>
    <mergeCell ref="DV506:DW506"/>
    <mergeCell ref="DX506:DY506"/>
    <mergeCell ref="DZ506:EA506"/>
    <mergeCell ref="EB506:EC506"/>
    <mergeCell ref="ED506:EE506"/>
    <mergeCell ref="EF506:EG506"/>
    <mergeCell ref="EH506:EI506"/>
    <mergeCell ref="EJ506:EK506"/>
    <mergeCell ref="EL506:EM506"/>
    <mergeCell ref="EN506:EO506"/>
    <mergeCell ref="EP506:EQ506"/>
    <mergeCell ref="ER506:ES506"/>
    <mergeCell ref="ET506:EU506"/>
    <mergeCell ref="EV506:EW506"/>
    <mergeCell ref="EX506:EY506"/>
    <mergeCell ref="EZ506:FA506"/>
    <mergeCell ref="FB506:FC506"/>
    <mergeCell ref="FD506:FE506"/>
    <mergeCell ref="FF506:FG506"/>
    <mergeCell ref="FH506:FI506"/>
    <mergeCell ref="FJ506:FK506"/>
    <mergeCell ref="FL506:FM506"/>
    <mergeCell ref="FN506:FO506"/>
    <mergeCell ref="FP506:FQ506"/>
    <mergeCell ref="FR506:FS506"/>
    <mergeCell ref="FT506:FU506"/>
    <mergeCell ref="FV506:FW506"/>
    <mergeCell ref="FX506:FY506"/>
    <mergeCell ref="FZ506:GA506"/>
    <mergeCell ref="GB506:GC506"/>
    <mergeCell ref="GD506:GE506"/>
    <mergeCell ref="GF506:GG506"/>
    <mergeCell ref="GH506:GI506"/>
    <mergeCell ref="GJ506:GK506"/>
    <mergeCell ref="GL506:GM506"/>
    <mergeCell ref="GN506:GO506"/>
    <mergeCell ref="GP506:GQ506"/>
    <mergeCell ref="GR506:GS506"/>
    <mergeCell ref="GT506:GU506"/>
    <mergeCell ref="GV506:GW506"/>
    <mergeCell ref="GX506:GY506"/>
    <mergeCell ref="GZ506:HA506"/>
    <mergeCell ref="HB506:HC506"/>
    <mergeCell ref="HD506:HE506"/>
    <mergeCell ref="HF506:HG506"/>
    <mergeCell ref="HH506:HI506"/>
    <mergeCell ref="HJ506:HK506"/>
    <mergeCell ref="L507:M507"/>
    <mergeCell ref="N507:O507"/>
    <mergeCell ref="P507:Q507"/>
    <mergeCell ref="R507:S507"/>
    <mergeCell ref="T507:U507"/>
    <mergeCell ref="V507:W507"/>
    <mergeCell ref="X507:Y507"/>
    <mergeCell ref="Z507:AA507"/>
    <mergeCell ref="AB507:AC507"/>
    <mergeCell ref="AD507:AE507"/>
    <mergeCell ref="AF507:AG507"/>
    <mergeCell ref="AH507:AI507"/>
    <mergeCell ref="AJ507:AK507"/>
    <mergeCell ref="AL507:AM507"/>
    <mergeCell ref="AN507:AO507"/>
    <mergeCell ref="AP507:AQ507"/>
    <mergeCell ref="AR507:AS507"/>
    <mergeCell ref="AT507:AU507"/>
    <mergeCell ref="AV507:AW507"/>
    <mergeCell ref="AX507:AY507"/>
    <mergeCell ref="AZ507:BA507"/>
    <mergeCell ref="BB507:BC507"/>
    <mergeCell ref="BD507:BE507"/>
    <mergeCell ref="BF507:BG507"/>
    <mergeCell ref="BH507:BI507"/>
    <mergeCell ref="BJ507:BK507"/>
    <mergeCell ref="BL507:BM507"/>
    <mergeCell ref="BN507:BO507"/>
    <mergeCell ref="BP507:BQ507"/>
    <mergeCell ref="BR507:BS507"/>
    <mergeCell ref="BT507:BU507"/>
    <mergeCell ref="BV507:BW507"/>
    <mergeCell ref="BX507:BY507"/>
    <mergeCell ref="BZ507:CA507"/>
    <mergeCell ref="CB507:CC507"/>
    <mergeCell ref="CD507:CE507"/>
    <mergeCell ref="CF507:CG507"/>
    <mergeCell ref="CH507:CI507"/>
    <mergeCell ref="CJ507:CK507"/>
    <mergeCell ref="CL507:CM507"/>
    <mergeCell ref="CN507:CO507"/>
    <mergeCell ref="CP507:CQ507"/>
    <mergeCell ref="CR507:CS507"/>
    <mergeCell ref="CT507:CU507"/>
    <mergeCell ref="CV507:CW507"/>
    <mergeCell ref="CX507:CY507"/>
    <mergeCell ref="CZ507:DA507"/>
    <mergeCell ref="DB507:DC507"/>
    <mergeCell ref="DD507:DE507"/>
    <mergeCell ref="DF507:DG507"/>
    <mergeCell ref="DH507:DI507"/>
    <mergeCell ref="DJ507:DK507"/>
    <mergeCell ref="DL507:DM507"/>
    <mergeCell ref="DN507:DO507"/>
    <mergeCell ref="DP507:DQ507"/>
    <mergeCell ref="DR507:DS507"/>
    <mergeCell ref="DT507:DU507"/>
    <mergeCell ref="DV507:DW507"/>
    <mergeCell ref="DX507:DY507"/>
    <mergeCell ref="DZ507:EA507"/>
    <mergeCell ref="EB507:EC507"/>
    <mergeCell ref="ED507:EE507"/>
    <mergeCell ref="EF507:EG507"/>
    <mergeCell ref="EH507:EI507"/>
    <mergeCell ref="EJ507:EK507"/>
    <mergeCell ref="EL507:EM507"/>
    <mergeCell ref="EN507:EO507"/>
    <mergeCell ref="EP507:EQ507"/>
    <mergeCell ref="ER507:ES507"/>
    <mergeCell ref="ET507:EU507"/>
    <mergeCell ref="EV507:EW507"/>
    <mergeCell ref="EX507:EY507"/>
    <mergeCell ref="EZ507:FA507"/>
    <mergeCell ref="FB507:FC507"/>
    <mergeCell ref="FD507:FE507"/>
    <mergeCell ref="FF507:FG507"/>
    <mergeCell ref="FH507:FI507"/>
    <mergeCell ref="FJ507:FK507"/>
    <mergeCell ref="FL507:FM507"/>
    <mergeCell ref="FN507:FO507"/>
    <mergeCell ref="FP507:FQ507"/>
    <mergeCell ref="FR507:FS507"/>
    <mergeCell ref="FT507:FU507"/>
    <mergeCell ref="FV507:FW507"/>
    <mergeCell ref="FX507:FY507"/>
    <mergeCell ref="FZ507:GA507"/>
    <mergeCell ref="GB507:GC507"/>
    <mergeCell ref="GD507:GE507"/>
    <mergeCell ref="GF507:GG507"/>
    <mergeCell ref="GH507:GI507"/>
    <mergeCell ref="GJ507:GK507"/>
    <mergeCell ref="GL507:GM507"/>
    <mergeCell ref="GN507:GO507"/>
    <mergeCell ref="GP507:GQ507"/>
    <mergeCell ref="GR507:GS507"/>
    <mergeCell ref="GT507:GU507"/>
    <mergeCell ref="GV507:GW507"/>
    <mergeCell ref="GX507:GY507"/>
    <mergeCell ref="GZ507:HA507"/>
    <mergeCell ref="HB507:HC507"/>
    <mergeCell ref="HD507:HE507"/>
    <mergeCell ref="HF507:HG507"/>
    <mergeCell ref="HH507:HI507"/>
    <mergeCell ref="HJ507:HK507"/>
    <mergeCell ref="L508:M508"/>
    <mergeCell ref="N508:O508"/>
    <mergeCell ref="P508:Q508"/>
    <mergeCell ref="R508:S508"/>
    <mergeCell ref="T508:U508"/>
    <mergeCell ref="V508:W508"/>
    <mergeCell ref="X508:Y508"/>
    <mergeCell ref="Z508:AA508"/>
    <mergeCell ref="AB508:AC508"/>
    <mergeCell ref="AD508:AE508"/>
    <mergeCell ref="AF508:AG508"/>
    <mergeCell ref="AH508:AI508"/>
    <mergeCell ref="AJ508:AK508"/>
    <mergeCell ref="AL508:AM508"/>
    <mergeCell ref="AN508:AO508"/>
    <mergeCell ref="AP508:AQ508"/>
    <mergeCell ref="AR508:AS508"/>
    <mergeCell ref="CD508:CE508"/>
    <mergeCell ref="CF508:CG508"/>
    <mergeCell ref="CH508:CI508"/>
    <mergeCell ref="CJ508:CK508"/>
    <mergeCell ref="CL508:CM508"/>
    <mergeCell ref="CN508:CO508"/>
    <mergeCell ref="CP508:CQ508"/>
    <mergeCell ref="CR508:CS508"/>
    <mergeCell ref="A509:A516"/>
    <mergeCell ref="B509:B516"/>
    <mergeCell ref="C509:C516"/>
    <mergeCell ref="D509:D516"/>
    <mergeCell ref="E509:E516"/>
    <mergeCell ref="F509:F516"/>
    <mergeCell ref="G509:G516"/>
    <mergeCell ref="I509:I516"/>
    <mergeCell ref="J509:J516"/>
    <mergeCell ref="L509:M509"/>
    <mergeCell ref="N509:O509"/>
    <mergeCell ref="P509:Q509"/>
    <mergeCell ref="R509:S509"/>
    <mergeCell ref="T509:U509"/>
    <mergeCell ref="V509:W509"/>
    <mergeCell ref="X509:Y509"/>
    <mergeCell ref="Z509:AA509"/>
    <mergeCell ref="AB509:AC509"/>
    <mergeCell ref="AD509:AE509"/>
    <mergeCell ref="AF509:AG509"/>
    <mergeCell ref="AH509:AI509"/>
    <mergeCell ref="AJ509:AK509"/>
    <mergeCell ref="AL509:AM509"/>
    <mergeCell ref="AN509:AO509"/>
    <mergeCell ref="AP509:AQ509"/>
    <mergeCell ref="AR509:AS509"/>
    <mergeCell ref="AT509:AU509"/>
    <mergeCell ref="AV509:AW509"/>
    <mergeCell ref="AX509:AY509"/>
    <mergeCell ref="AZ509:BA509"/>
    <mergeCell ref="BB509:BC509"/>
    <mergeCell ref="BD509:BE509"/>
    <mergeCell ref="BF509:BG509"/>
    <mergeCell ref="BH509:BI509"/>
    <mergeCell ref="BJ509:BK509"/>
    <mergeCell ref="BL509:BM509"/>
    <mergeCell ref="BN509:BO509"/>
    <mergeCell ref="BP509:BQ509"/>
    <mergeCell ref="BR509:BS509"/>
    <mergeCell ref="BT509:BU509"/>
    <mergeCell ref="BV509:BW509"/>
    <mergeCell ref="BX509:BY509"/>
    <mergeCell ref="BZ509:CA509"/>
    <mergeCell ref="CB509:CC509"/>
    <mergeCell ref="CD509:CE509"/>
    <mergeCell ref="CF509:CG509"/>
    <mergeCell ref="CH509:CI509"/>
    <mergeCell ref="CJ509:CK509"/>
    <mergeCell ref="CL509:CM509"/>
    <mergeCell ref="CN509:CO509"/>
    <mergeCell ref="CP509:CQ509"/>
    <mergeCell ref="CR509:CS509"/>
    <mergeCell ref="CT509:CU509"/>
    <mergeCell ref="CV509:CW509"/>
    <mergeCell ref="CX509:CY509"/>
    <mergeCell ref="CZ509:DA509"/>
    <mergeCell ref="DB509:DC509"/>
    <mergeCell ref="DD509:DE509"/>
    <mergeCell ref="DF509:DG509"/>
    <mergeCell ref="DH509:DI509"/>
    <mergeCell ref="DJ509:DK509"/>
    <mergeCell ref="DL509:DM509"/>
    <mergeCell ref="DN509:DO509"/>
    <mergeCell ref="DP509:DQ509"/>
    <mergeCell ref="DR509:DS509"/>
    <mergeCell ref="DT509:DU509"/>
    <mergeCell ref="DV509:DW509"/>
    <mergeCell ref="DX509:DY509"/>
    <mergeCell ref="DZ509:EA509"/>
    <mergeCell ref="EB509:EC509"/>
    <mergeCell ref="ED509:EE509"/>
    <mergeCell ref="EF509:EG509"/>
    <mergeCell ref="EH509:EI509"/>
    <mergeCell ref="EJ509:EK509"/>
    <mergeCell ref="EL509:EM509"/>
    <mergeCell ref="EN509:EO509"/>
    <mergeCell ref="EP509:EQ509"/>
    <mergeCell ref="ER509:ES509"/>
    <mergeCell ref="ET509:EU509"/>
    <mergeCell ref="EV509:EW509"/>
    <mergeCell ref="EX509:EY509"/>
    <mergeCell ref="EZ509:FA509"/>
    <mergeCell ref="FB509:FC509"/>
    <mergeCell ref="FD509:FE509"/>
    <mergeCell ref="FF509:FG509"/>
    <mergeCell ref="FH509:FI509"/>
    <mergeCell ref="FJ509:FK509"/>
    <mergeCell ref="FL509:FM509"/>
    <mergeCell ref="FN509:FO509"/>
    <mergeCell ref="FP509:FQ509"/>
    <mergeCell ref="FR509:FS509"/>
    <mergeCell ref="FT509:FU509"/>
    <mergeCell ref="FV509:FW509"/>
    <mergeCell ref="FX509:FY509"/>
    <mergeCell ref="FZ509:GA509"/>
    <mergeCell ref="GB509:GC509"/>
    <mergeCell ref="GD509:GE509"/>
    <mergeCell ref="GF509:GG509"/>
    <mergeCell ref="GH509:GI509"/>
    <mergeCell ref="GJ509:GK509"/>
    <mergeCell ref="GL509:GM509"/>
    <mergeCell ref="GN509:GO509"/>
    <mergeCell ref="GP509:GQ509"/>
    <mergeCell ref="GR509:GS509"/>
    <mergeCell ref="GT509:GU509"/>
    <mergeCell ref="GV509:GW509"/>
    <mergeCell ref="GX509:GY509"/>
    <mergeCell ref="GZ509:HA509"/>
    <mergeCell ref="HB509:HC509"/>
    <mergeCell ref="HD509:HE509"/>
    <mergeCell ref="HF509:HG509"/>
    <mergeCell ref="HH509:HI509"/>
    <mergeCell ref="HJ509:HK509"/>
    <mergeCell ref="L510:M510"/>
    <mergeCell ref="N510:O510"/>
    <mergeCell ref="P510:Q510"/>
    <mergeCell ref="R510:S510"/>
    <mergeCell ref="T510:U510"/>
    <mergeCell ref="V510:W510"/>
    <mergeCell ref="X510:Y510"/>
    <mergeCell ref="Z510:AA510"/>
    <mergeCell ref="AB510:AC510"/>
    <mergeCell ref="AD510:AE510"/>
    <mergeCell ref="AF510:AG510"/>
    <mergeCell ref="AH510:AI510"/>
    <mergeCell ref="AJ510:AK510"/>
    <mergeCell ref="AL510:AM510"/>
    <mergeCell ref="AN510:AO510"/>
    <mergeCell ref="AP510:AQ510"/>
    <mergeCell ref="AR510:AS510"/>
    <mergeCell ref="AT510:AU510"/>
    <mergeCell ref="AV510:AW510"/>
    <mergeCell ref="AX510:AY510"/>
    <mergeCell ref="AZ510:BA510"/>
    <mergeCell ref="BB510:BC510"/>
    <mergeCell ref="BD510:BE510"/>
    <mergeCell ref="BF510:BG510"/>
    <mergeCell ref="BH510:BI510"/>
    <mergeCell ref="BJ510:BK510"/>
    <mergeCell ref="BL510:BM510"/>
    <mergeCell ref="BN510:BO510"/>
    <mergeCell ref="BP510:BQ510"/>
    <mergeCell ref="BR510:BS510"/>
    <mergeCell ref="BT510:BU510"/>
    <mergeCell ref="BV510:BW510"/>
    <mergeCell ref="BX510:BY510"/>
    <mergeCell ref="BZ510:CA510"/>
    <mergeCell ref="CB510:CC510"/>
    <mergeCell ref="CD510:CE510"/>
    <mergeCell ref="CF510:CG510"/>
    <mergeCell ref="CH510:CI510"/>
    <mergeCell ref="CJ510:CK510"/>
    <mergeCell ref="CL510:CM510"/>
    <mergeCell ref="CN510:CO510"/>
    <mergeCell ref="CP510:CQ510"/>
    <mergeCell ref="CR510:CS510"/>
    <mergeCell ref="CT510:CU510"/>
    <mergeCell ref="CV510:CW510"/>
    <mergeCell ref="CX510:CY510"/>
    <mergeCell ref="CZ510:DA510"/>
    <mergeCell ref="DB510:DC510"/>
    <mergeCell ref="DD510:DE510"/>
    <mergeCell ref="DF510:DG510"/>
    <mergeCell ref="DH510:DI510"/>
    <mergeCell ref="DJ510:DK510"/>
    <mergeCell ref="DL510:DM510"/>
    <mergeCell ref="DN510:DO510"/>
    <mergeCell ref="DP510:DQ510"/>
    <mergeCell ref="DR510:DS510"/>
    <mergeCell ref="DT510:DU510"/>
    <mergeCell ref="DV510:DW510"/>
    <mergeCell ref="DX510:DY510"/>
    <mergeCell ref="DZ510:EA510"/>
    <mergeCell ref="EB510:EC510"/>
    <mergeCell ref="ED510:EE510"/>
    <mergeCell ref="EF510:EG510"/>
    <mergeCell ref="EH510:EI510"/>
    <mergeCell ref="EJ510:EK510"/>
    <mergeCell ref="EL510:EM510"/>
    <mergeCell ref="EN510:EO510"/>
    <mergeCell ref="EP510:EQ510"/>
    <mergeCell ref="ER510:ES510"/>
    <mergeCell ref="ET510:EU510"/>
    <mergeCell ref="EV510:EW510"/>
    <mergeCell ref="EX510:EY510"/>
    <mergeCell ref="EZ510:FA510"/>
    <mergeCell ref="FB510:FC510"/>
    <mergeCell ref="FD510:FE510"/>
    <mergeCell ref="FF510:FG510"/>
    <mergeCell ref="FH510:FI510"/>
    <mergeCell ref="FJ510:FK510"/>
    <mergeCell ref="FL510:FM510"/>
    <mergeCell ref="FN510:FO510"/>
    <mergeCell ref="FP510:FQ510"/>
    <mergeCell ref="FR510:FS510"/>
    <mergeCell ref="FT510:FU510"/>
    <mergeCell ref="FV510:FW510"/>
    <mergeCell ref="FX510:FY510"/>
    <mergeCell ref="FZ510:GA510"/>
    <mergeCell ref="GB510:GC510"/>
    <mergeCell ref="GD510:GE510"/>
    <mergeCell ref="GF510:GG510"/>
    <mergeCell ref="GH510:GI510"/>
    <mergeCell ref="GJ510:GK510"/>
    <mergeCell ref="GL510:GM510"/>
    <mergeCell ref="GN510:GO510"/>
    <mergeCell ref="GP510:GQ510"/>
    <mergeCell ref="GR510:GS510"/>
    <mergeCell ref="GT510:GU510"/>
    <mergeCell ref="GV510:GW510"/>
    <mergeCell ref="GX510:GY510"/>
    <mergeCell ref="GZ510:HA510"/>
    <mergeCell ref="HB510:HC510"/>
    <mergeCell ref="HD510:HE510"/>
    <mergeCell ref="HF510:HG510"/>
    <mergeCell ref="HH510:HI510"/>
    <mergeCell ref="HJ510:HK510"/>
    <mergeCell ref="L511:M511"/>
    <mergeCell ref="N511:O511"/>
    <mergeCell ref="P511:Q511"/>
    <mergeCell ref="R511:S511"/>
    <mergeCell ref="T511:U511"/>
    <mergeCell ref="V511:W511"/>
    <mergeCell ref="X511:Y511"/>
    <mergeCell ref="Z511:AA511"/>
    <mergeCell ref="AB511:AC511"/>
    <mergeCell ref="AD511:AE511"/>
    <mergeCell ref="AF511:AG511"/>
    <mergeCell ref="AH511:AI511"/>
    <mergeCell ref="AJ511:AK511"/>
    <mergeCell ref="AL511:AM511"/>
    <mergeCell ref="AN511:AO511"/>
    <mergeCell ref="AP511:AQ511"/>
    <mergeCell ref="AR511:AS511"/>
    <mergeCell ref="AT511:AU511"/>
    <mergeCell ref="AV511:AW511"/>
    <mergeCell ref="AX511:AY511"/>
    <mergeCell ref="AZ511:BA511"/>
    <mergeCell ref="BB511:BC511"/>
    <mergeCell ref="BD511:BE511"/>
    <mergeCell ref="BF511:BG511"/>
    <mergeCell ref="BH511:BI511"/>
    <mergeCell ref="BJ511:BK511"/>
    <mergeCell ref="BL511:BM511"/>
    <mergeCell ref="BN511:BO511"/>
    <mergeCell ref="BP511:BQ511"/>
    <mergeCell ref="BR511:BS511"/>
    <mergeCell ref="BT511:BU511"/>
    <mergeCell ref="BV511:BW511"/>
    <mergeCell ref="BX511:BY511"/>
    <mergeCell ref="BZ511:CA511"/>
    <mergeCell ref="CB511:CC511"/>
    <mergeCell ref="CD511:CE511"/>
    <mergeCell ref="CF511:CG511"/>
    <mergeCell ref="CH511:CI511"/>
    <mergeCell ref="CJ511:CK511"/>
    <mergeCell ref="CL511:CM511"/>
    <mergeCell ref="CN511:CO511"/>
    <mergeCell ref="CP511:CQ511"/>
    <mergeCell ref="CR511:CS511"/>
    <mergeCell ref="CT511:CU511"/>
    <mergeCell ref="CV511:CW511"/>
    <mergeCell ref="CX511:CY511"/>
    <mergeCell ref="CZ511:DA511"/>
    <mergeCell ref="DB511:DC511"/>
    <mergeCell ref="DD511:DE511"/>
    <mergeCell ref="DF511:DG511"/>
    <mergeCell ref="DH511:DI511"/>
    <mergeCell ref="DJ511:DK511"/>
    <mergeCell ref="DL511:DM511"/>
    <mergeCell ref="DN511:DO511"/>
    <mergeCell ref="DP511:DQ511"/>
    <mergeCell ref="DR511:DS511"/>
    <mergeCell ref="DT511:DU511"/>
    <mergeCell ref="DV511:DW511"/>
    <mergeCell ref="DX511:DY511"/>
    <mergeCell ref="DZ511:EA511"/>
    <mergeCell ref="EB511:EC511"/>
    <mergeCell ref="ED511:EE511"/>
    <mergeCell ref="EF511:EG511"/>
    <mergeCell ref="EH511:EI511"/>
    <mergeCell ref="EJ511:EK511"/>
    <mergeCell ref="EL511:EM511"/>
    <mergeCell ref="EN511:EO511"/>
    <mergeCell ref="EP511:EQ511"/>
    <mergeCell ref="ER511:ES511"/>
    <mergeCell ref="ET511:EU511"/>
    <mergeCell ref="EV511:EW511"/>
    <mergeCell ref="EX511:EY511"/>
    <mergeCell ref="EZ511:FA511"/>
    <mergeCell ref="FB511:FC511"/>
    <mergeCell ref="FD511:FE511"/>
    <mergeCell ref="FF511:FG511"/>
    <mergeCell ref="FH511:FI511"/>
    <mergeCell ref="FJ511:FK511"/>
    <mergeCell ref="FL511:FM511"/>
    <mergeCell ref="FN511:FO511"/>
    <mergeCell ref="FP511:FQ511"/>
    <mergeCell ref="FR511:FS511"/>
    <mergeCell ref="FT511:FU511"/>
    <mergeCell ref="FV511:FW511"/>
    <mergeCell ref="FX511:FY511"/>
    <mergeCell ref="FZ511:GA511"/>
    <mergeCell ref="GB511:GC511"/>
    <mergeCell ref="GD511:GE511"/>
    <mergeCell ref="GF511:GG511"/>
    <mergeCell ref="GH511:GI511"/>
    <mergeCell ref="GJ511:GK511"/>
    <mergeCell ref="GL511:GM511"/>
    <mergeCell ref="GN511:GO511"/>
    <mergeCell ref="GP511:GQ511"/>
    <mergeCell ref="GR511:GS511"/>
    <mergeCell ref="GT511:GU511"/>
    <mergeCell ref="GV511:GW511"/>
    <mergeCell ref="GX511:GY511"/>
    <mergeCell ref="GZ511:HA511"/>
    <mergeCell ref="HB511:HC511"/>
    <mergeCell ref="HD511:HE511"/>
    <mergeCell ref="HF511:HG511"/>
    <mergeCell ref="HH511:HI511"/>
    <mergeCell ref="HJ511:HK511"/>
    <mergeCell ref="L512:M512"/>
    <mergeCell ref="N512:O512"/>
    <mergeCell ref="P512:Q512"/>
    <mergeCell ref="R512:S512"/>
    <mergeCell ref="T512:U512"/>
    <mergeCell ref="V512:W512"/>
    <mergeCell ref="X512:Y512"/>
    <mergeCell ref="Z512:AA512"/>
    <mergeCell ref="AB512:AC512"/>
    <mergeCell ref="AD512:AE512"/>
    <mergeCell ref="AF512:AG512"/>
    <mergeCell ref="AH512:AI512"/>
    <mergeCell ref="AJ512:AK512"/>
    <mergeCell ref="AL512:AM512"/>
    <mergeCell ref="AN512:AO512"/>
    <mergeCell ref="AP512:AQ512"/>
    <mergeCell ref="AR512:AS512"/>
    <mergeCell ref="AT512:AU512"/>
    <mergeCell ref="AV512:AW512"/>
    <mergeCell ref="AX512:AY512"/>
    <mergeCell ref="AZ512:BA512"/>
    <mergeCell ref="BB512:BC512"/>
    <mergeCell ref="BD512:BE512"/>
    <mergeCell ref="BF512:BG512"/>
    <mergeCell ref="BH512:BI512"/>
    <mergeCell ref="BJ512:BK512"/>
    <mergeCell ref="BL512:BM512"/>
    <mergeCell ref="BN512:BO512"/>
    <mergeCell ref="BP512:BQ512"/>
    <mergeCell ref="BR512:BS512"/>
    <mergeCell ref="BT512:BU512"/>
    <mergeCell ref="BV512:BW512"/>
    <mergeCell ref="BX512:BY512"/>
    <mergeCell ref="BZ512:CA512"/>
    <mergeCell ref="CB512:CC512"/>
    <mergeCell ref="CD512:CE512"/>
    <mergeCell ref="CF512:CG512"/>
    <mergeCell ref="CH512:CI512"/>
    <mergeCell ref="CJ512:CK512"/>
    <mergeCell ref="CL512:CM512"/>
    <mergeCell ref="CN512:CO512"/>
    <mergeCell ref="CP512:CQ512"/>
    <mergeCell ref="CR512:CS512"/>
    <mergeCell ref="CT512:CU512"/>
    <mergeCell ref="CV512:CW512"/>
    <mergeCell ref="CX512:CY512"/>
    <mergeCell ref="CZ512:DA512"/>
    <mergeCell ref="DB512:DC512"/>
    <mergeCell ref="DD512:DE512"/>
    <mergeCell ref="DF512:DG512"/>
    <mergeCell ref="DH512:DI512"/>
    <mergeCell ref="DJ512:DK512"/>
    <mergeCell ref="DL512:DM512"/>
    <mergeCell ref="DN512:DO512"/>
    <mergeCell ref="DP512:DQ512"/>
    <mergeCell ref="DR512:DS512"/>
    <mergeCell ref="DT512:DU512"/>
    <mergeCell ref="DV512:DW512"/>
    <mergeCell ref="DX512:DY512"/>
    <mergeCell ref="DZ512:EA512"/>
    <mergeCell ref="EB512:EC512"/>
    <mergeCell ref="ED512:EE512"/>
    <mergeCell ref="EF512:EG512"/>
    <mergeCell ref="EH512:EI512"/>
    <mergeCell ref="EJ512:EK512"/>
    <mergeCell ref="EL512:EM512"/>
    <mergeCell ref="EN512:EO512"/>
    <mergeCell ref="EP512:EQ512"/>
    <mergeCell ref="ER512:ES512"/>
    <mergeCell ref="ET512:EU512"/>
    <mergeCell ref="EV512:EW512"/>
    <mergeCell ref="EX512:EY512"/>
    <mergeCell ref="EZ512:FA512"/>
    <mergeCell ref="FB512:FC512"/>
    <mergeCell ref="FD512:FE512"/>
    <mergeCell ref="FF512:FG512"/>
    <mergeCell ref="FH512:FI512"/>
    <mergeCell ref="FJ512:FK512"/>
    <mergeCell ref="FL512:FM512"/>
    <mergeCell ref="FN512:FO512"/>
    <mergeCell ref="FP512:FQ512"/>
    <mergeCell ref="FR512:FS512"/>
    <mergeCell ref="FT512:FU512"/>
    <mergeCell ref="FV512:FW512"/>
    <mergeCell ref="FX512:FY512"/>
    <mergeCell ref="FZ512:GA512"/>
    <mergeCell ref="GB512:GC512"/>
    <mergeCell ref="GD512:GE512"/>
    <mergeCell ref="GF512:GG512"/>
    <mergeCell ref="GH512:GI512"/>
    <mergeCell ref="GJ512:GK512"/>
    <mergeCell ref="GL512:GM512"/>
    <mergeCell ref="GN512:GO512"/>
    <mergeCell ref="GP512:GQ512"/>
    <mergeCell ref="GR512:GS512"/>
    <mergeCell ref="GT512:GU512"/>
    <mergeCell ref="GV512:GW512"/>
    <mergeCell ref="GX512:GY512"/>
    <mergeCell ref="GZ512:HA512"/>
    <mergeCell ref="HB512:HC512"/>
    <mergeCell ref="HD512:HE512"/>
    <mergeCell ref="HF512:HG512"/>
    <mergeCell ref="HH512:HI512"/>
    <mergeCell ref="HJ512:HK512"/>
    <mergeCell ref="L513:M513"/>
    <mergeCell ref="N513:O513"/>
    <mergeCell ref="P513:Q513"/>
    <mergeCell ref="R513:S513"/>
    <mergeCell ref="T513:U513"/>
    <mergeCell ref="V513:W513"/>
    <mergeCell ref="X513:Y513"/>
    <mergeCell ref="Z513:AA513"/>
    <mergeCell ref="AB513:AC513"/>
    <mergeCell ref="AD513:AE513"/>
    <mergeCell ref="AF513:AG513"/>
    <mergeCell ref="AH513:AI513"/>
    <mergeCell ref="AJ513:AK513"/>
    <mergeCell ref="AL513:AM513"/>
    <mergeCell ref="AN513:AO513"/>
    <mergeCell ref="AP513:AQ513"/>
    <mergeCell ref="AR513:AS513"/>
    <mergeCell ref="AT513:AU513"/>
    <mergeCell ref="AV513:AW513"/>
    <mergeCell ref="AX513:AY513"/>
    <mergeCell ref="AZ513:BA513"/>
    <mergeCell ref="BB513:BC513"/>
    <mergeCell ref="BD513:BE513"/>
    <mergeCell ref="BF513:BG513"/>
    <mergeCell ref="BH513:BI513"/>
    <mergeCell ref="BJ513:BK513"/>
    <mergeCell ref="BL513:BM513"/>
    <mergeCell ref="BN513:BO513"/>
    <mergeCell ref="BP513:BQ513"/>
    <mergeCell ref="BR513:BS513"/>
    <mergeCell ref="BT513:BU513"/>
    <mergeCell ref="BV513:BW513"/>
    <mergeCell ref="BX513:BY513"/>
    <mergeCell ref="BZ513:CA513"/>
    <mergeCell ref="CB513:CC513"/>
    <mergeCell ref="CD513:CE513"/>
    <mergeCell ref="CF513:CG513"/>
    <mergeCell ref="CH513:CI513"/>
    <mergeCell ref="CJ513:CK513"/>
    <mergeCell ref="CL513:CM513"/>
    <mergeCell ref="CN513:CO513"/>
    <mergeCell ref="CP513:CQ513"/>
    <mergeCell ref="CR513:CS513"/>
    <mergeCell ref="CT513:CU513"/>
    <mergeCell ref="CV513:CW513"/>
    <mergeCell ref="CX513:CY513"/>
    <mergeCell ref="CZ513:DA513"/>
    <mergeCell ref="DB513:DC513"/>
    <mergeCell ref="DD513:DE513"/>
    <mergeCell ref="DF513:DG513"/>
    <mergeCell ref="DH513:DI513"/>
    <mergeCell ref="DJ513:DK513"/>
    <mergeCell ref="DL513:DM513"/>
    <mergeCell ref="DN513:DO513"/>
    <mergeCell ref="DP513:DQ513"/>
    <mergeCell ref="DR513:DS513"/>
    <mergeCell ref="DT513:DU513"/>
    <mergeCell ref="DV513:DW513"/>
    <mergeCell ref="DX513:DY513"/>
    <mergeCell ref="DZ513:EA513"/>
    <mergeCell ref="EB513:EC513"/>
    <mergeCell ref="ED513:EE513"/>
    <mergeCell ref="EF513:EG513"/>
    <mergeCell ref="EH513:EI513"/>
    <mergeCell ref="EJ513:EK513"/>
    <mergeCell ref="EL513:EM513"/>
    <mergeCell ref="EN513:EO513"/>
    <mergeCell ref="EP513:EQ513"/>
    <mergeCell ref="ER513:ES513"/>
    <mergeCell ref="ET513:EU513"/>
    <mergeCell ref="EV513:EW513"/>
    <mergeCell ref="EX513:EY513"/>
    <mergeCell ref="EZ513:FA513"/>
    <mergeCell ref="FB513:FC513"/>
    <mergeCell ref="FD513:FE513"/>
    <mergeCell ref="FF513:FG513"/>
    <mergeCell ref="FH513:FI513"/>
    <mergeCell ref="FJ513:FK513"/>
    <mergeCell ref="FL513:FM513"/>
    <mergeCell ref="FN513:FO513"/>
    <mergeCell ref="FP513:FQ513"/>
    <mergeCell ref="FR513:FS513"/>
    <mergeCell ref="FT513:FU513"/>
    <mergeCell ref="FV513:FW513"/>
    <mergeCell ref="FX513:FY513"/>
    <mergeCell ref="FZ513:GA513"/>
    <mergeCell ref="GB513:GC513"/>
    <mergeCell ref="GD513:GE513"/>
    <mergeCell ref="GF513:GG513"/>
    <mergeCell ref="GH513:GI513"/>
    <mergeCell ref="GJ513:GK513"/>
    <mergeCell ref="GL513:GM513"/>
    <mergeCell ref="GN513:GO513"/>
    <mergeCell ref="GP513:GQ513"/>
    <mergeCell ref="GR513:GS513"/>
    <mergeCell ref="GT513:GU513"/>
    <mergeCell ref="GV513:GW513"/>
    <mergeCell ref="GX513:GY513"/>
    <mergeCell ref="GZ513:HA513"/>
    <mergeCell ref="HB513:HC513"/>
    <mergeCell ref="HD513:HE513"/>
    <mergeCell ref="HF513:HG513"/>
    <mergeCell ref="HH513:HI513"/>
    <mergeCell ref="HJ513:HK513"/>
    <mergeCell ref="L514:M514"/>
    <mergeCell ref="N514:O514"/>
    <mergeCell ref="P514:Q514"/>
    <mergeCell ref="R514:S514"/>
    <mergeCell ref="T514:U514"/>
    <mergeCell ref="V514:W514"/>
    <mergeCell ref="X514:Y514"/>
    <mergeCell ref="Z514:AA514"/>
    <mergeCell ref="AB514:AC514"/>
    <mergeCell ref="AD514:AE514"/>
    <mergeCell ref="AF514:AG514"/>
    <mergeCell ref="AH514:AI514"/>
    <mergeCell ref="AJ514:AK514"/>
    <mergeCell ref="AL514:AM514"/>
    <mergeCell ref="AN514:AO514"/>
    <mergeCell ref="AP514:AQ514"/>
    <mergeCell ref="AR514:AS514"/>
    <mergeCell ref="AT514:AU514"/>
    <mergeCell ref="AV514:AW514"/>
    <mergeCell ref="AX514:AY514"/>
    <mergeCell ref="AZ514:BA514"/>
    <mergeCell ref="BB514:BC514"/>
    <mergeCell ref="BD514:BE514"/>
    <mergeCell ref="BF514:BG514"/>
    <mergeCell ref="BH514:BI514"/>
    <mergeCell ref="BJ514:BK514"/>
    <mergeCell ref="BL514:BM514"/>
    <mergeCell ref="BN514:BO514"/>
    <mergeCell ref="BP514:BQ514"/>
    <mergeCell ref="BR514:BS514"/>
    <mergeCell ref="BT514:BU514"/>
    <mergeCell ref="BV514:BW514"/>
    <mergeCell ref="BX514:BY514"/>
    <mergeCell ref="BZ514:CA514"/>
    <mergeCell ref="CB514:CC514"/>
    <mergeCell ref="CD514:CE514"/>
    <mergeCell ref="CF514:CG514"/>
    <mergeCell ref="CH514:CI514"/>
    <mergeCell ref="CJ514:CK514"/>
    <mergeCell ref="CL514:CM514"/>
    <mergeCell ref="CN514:CO514"/>
    <mergeCell ref="CP514:CQ514"/>
    <mergeCell ref="CR514:CS514"/>
    <mergeCell ref="CT514:CU514"/>
    <mergeCell ref="CV514:CW514"/>
    <mergeCell ref="CX514:CY514"/>
    <mergeCell ref="CZ514:DA514"/>
    <mergeCell ref="DB514:DC514"/>
    <mergeCell ref="DD514:DE514"/>
    <mergeCell ref="DF514:DG514"/>
    <mergeCell ref="DH514:DI514"/>
    <mergeCell ref="DJ514:DK514"/>
    <mergeCell ref="DL514:DM514"/>
    <mergeCell ref="DN514:DO514"/>
    <mergeCell ref="DP514:DQ514"/>
    <mergeCell ref="DR514:DS514"/>
    <mergeCell ref="DT514:DU514"/>
    <mergeCell ref="DV514:DW514"/>
    <mergeCell ref="DX514:DY514"/>
    <mergeCell ref="DZ514:EA514"/>
    <mergeCell ref="EB514:EC514"/>
    <mergeCell ref="ED514:EE514"/>
    <mergeCell ref="EF514:EG514"/>
    <mergeCell ref="EH514:EI514"/>
    <mergeCell ref="EJ514:EK514"/>
    <mergeCell ref="EL514:EM514"/>
    <mergeCell ref="EN514:EO514"/>
    <mergeCell ref="EP514:EQ514"/>
    <mergeCell ref="ER514:ES514"/>
    <mergeCell ref="ET514:EU514"/>
    <mergeCell ref="EV514:EW514"/>
    <mergeCell ref="EX514:EY514"/>
    <mergeCell ref="EZ514:FA514"/>
    <mergeCell ref="FB514:FC514"/>
    <mergeCell ref="FD514:FE514"/>
    <mergeCell ref="FF514:FG514"/>
    <mergeCell ref="FH514:FI514"/>
    <mergeCell ref="FJ514:FK514"/>
    <mergeCell ref="FL514:FM514"/>
    <mergeCell ref="FN514:FO514"/>
    <mergeCell ref="FP514:FQ514"/>
    <mergeCell ref="FR514:FS514"/>
    <mergeCell ref="FT514:FU514"/>
    <mergeCell ref="FV514:FW514"/>
    <mergeCell ref="FX514:FY514"/>
    <mergeCell ref="FZ514:GA514"/>
    <mergeCell ref="GB514:GC514"/>
    <mergeCell ref="GD514:GE514"/>
    <mergeCell ref="GF514:GG514"/>
    <mergeCell ref="GH514:GI514"/>
    <mergeCell ref="GJ514:GK514"/>
    <mergeCell ref="GL514:GM514"/>
    <mergeCell ref="GN514:GO514"/>
    <mergeCell ref="GP514:GQ514"/>
    <mergeCell ref="GR514:GS514"/>
    <mergeCell ref="GT514:GU514"/>
    <mergeCell ref="GV514:GW514"/>
    <mergeCell ref="GX514:GY514"/>
    <mergeCell ref="GZ514:HA514"/>
    <mergeCell ref="HB514:HC514"/>
    <mergeCell ref="HD514:HE514"/>
    <mergeCell ref="HF514:HG514"/>
    <mergeCell ref="HH514:HI514"/>
    <mergeCell ref="HJ514:HK514"/>
    <mergeCell ref="L515:M515"/>
    <mergeCell ref="N515:O515"/>
    <mergeCell ref="P515:Q515"/>
    <mergeCell ref="R515:S515"/>
    <mergeCell ref="T515:U515"/>
    <mergeCell ref="V515:W515"/>
    <mergeCell ref="X515:Y515"/>
    <mergeCell ref="Z515:AA515"/>
    <mergeCell ref="AB515:AC515"/>
    <mergeCell ref="AD515:AE515"/>
    <mergeCell ref="AF515:AG515"/>
    <mergeCell ref="AH515:AI515"/>
    <mergeCell ref="AJ515:AK515"/>
    <mergeCell ref="AL515:AM515"/>
    <mergeCell ref="AN515:AO515"/>
    <mergeCell ref="AP515:AQ515"/>
    <mergeCell ref="AR515:AS515"/>
    <mergeCell ref="AT515:AU515"/>
    <mergeCell ref="AV515:AW515"/>
    <mergeCell ref="AX515:AY515"/>
    <mergeCell ref="AZ515:BA515"/>
    <mergeCell ref="BB515:BC515"/>
    <mergeCell ref="BD515:BE515"/>
    <mergeCell ref="BF515:BG515"/>
    <mergeCell ref="BH515:BI515"/>
    <mergeCell ref="BJ515:BK515"/>
    <mergeCell ref="BL515:BM515"/>
    <mergeCell ref="BN515:BO515"/>
    <mergeCell ref="BP515:BQ515"/>
    <mergeCell ref="BR515:BS515"/>
    <mergeCell ref="BT515:BU515"/>
    <mergeCell ref="BV515:BW515"/>
    <mergeCell ref="BX515:BY515"/>
    <mergeCell ref="BZ515:CA515"/>
    <mergeCell ref="CB515:CC515"/>
    <mergeCell ref="CD515:CE515"/>
    <mergeCell ref="CF515:CG515"/>
    <mergeCell ref="CH515:CI515"/>
    <mergeCell ref="CJ515:CK515"/>
    <mergeCell ref="CL515:CM515"/>
    <mergeCell ref="CN515:CO515"/>
    <mergeCell ref="CP515:CQ515"/>
    <mergeCell ref="CR515:CS515"/>
    <mergeCell ref="CT515:CU515"/>
    <mergeCell ref="CV515:CW515"/>
    <mergeCell ref="CX515:CY515"/>
    <mergeCell ref="CZ515:DA515"/>
    <mergeCell ref="DB515:DC515"/>
    <mergeCell ref="DD515:DE515"/>
    <mergeCell ref="DF515:DG515"/>
    <mergeCell ref="DH515:DI515"/>
    <mergeCell ref="DJ515:DK515"/>
    <mergeCell ref="DL515:DM515"/>
    <mergeCell ref="DN515:DO515"/>
    <mergeCell ref="DP515:DQ515"/>
    <mergeCell ref="DR515:DS515"/>
    <mergeCell ref="DT515:DU515"/>
    <mergeCell ref="DV515:DW515"/>
    <mergeCell ref="DX515:DY515"/>
    <mergeCell ref="DZ515:EA515"/>
    <mergeCell ref="EB515:EC515"/>
    <mergeCell ref="ED515:EE515"/>
    <mergeCell ref="EF515:EG515"/>
    <mergeCell ref="EH515:EI515"/>
    <mergeCell ref="EJ515:EK515"/>
    <mergeCell ref="EL515:EM515"/>
    <mergeCell ref="EN515:EO515"/>
    <mergeCell ref="EP515:EQ515"/>
    <mergeCell ref="ER515:ES515"/>
    <mergeCell ref="ET515:EU515"/>
    <mergeCell ref="EV515:EW515"/>
    <mergeCell ref="EX515:EY515"/>
    <mergeCell ref="EZ515:FA515"/>
    <mergeCell ref="FB515:FC515"/>
    <mergeCell ref="FD515:FE515"/>
    <mergeCell ref="FF515:FG515"/>
    <mergeCell ref="FH515:FI515"/>
    <mergeCell ref="FJ515:FK515"/>
    <mergeCell ref="FL515:FM515"/>
    <mergeCell ref="FN515:FO515"/>
    <mergeCell ref="FP515:FQ515"/>
    <mergeCell ref="FR515:FS515"/>
    <mergeCell ref="FT515:FU515"/>
    <mergeCell ref="FV515:FW515"/>
    <mergeCell ref="FX515:FY515"/>
    <mergeCell ref="FZ515:GA515"/>
    <mergeCell ref="GB515:GC515"/>
    <mergeCell ref="GD515:GE515"/>
    <mergeCell ref="GF515:GG515"/>
    <mergeCell ref="GH515:GI515"/>
    <mergeCell ref="GJ515:GK515"/>
    <mergeCell ref="GL515:GM515"/>
    <mergeCell ref="GN515:GO515"/>
    <mergeCell ref="GP515:GQ515"/>
    <mergeCell ref="GR515:GS515"/>
    <mergeCell ref="GT515:GU515"/>
    <mergeCell ref="GV515:GW515"/>
    <mergeCell ref="GX515:GY515"/>
    <mergeCell ref="GZ515:HA515"/>
    <mergeCell ref="HB515:HC515"/>
    <mergeCell ref="HD515:HE515"/>
    <mergeCell ref="HF515:HG515"/>
    <mergeCell ref="HH515:HI515"/>
    <mergeCell ref="HJ515:HK515"/>
    <mergeCell ref="L516:M516"/>
    <mergeCell ref="N516:O516"/>
    <mergeCell ref="P516:Q516"/>
    <mergeCell ref="R516:S516"/>
    <mergeCell ref="T516:U516"/>
    <mergeCell ref="V516:W516"/>
    <mergeCell ref="X516:Y516"/>
    <mergeCell ref="Z516:AA516"/>
    <mergeCell ref="AB516:AC516"/>
    <mergeCell ref="AD516:AE516"/>
    <mergeCell ref="AF516:AG516"/>
    <mergeCell ref="AH516:AI516"/>
    <mergeCell ref="AJ516:AK516"/>
    <mergeCell ref="AL516:AM516"/>
    <mergeCell ref="AN516:AO516"/>
    <mergeCell ref="AP516:AQ516"/>
    <mergeCell ref="AR516:AS516"/>
    <mergeCell ref="AT516:AU516"/>
    <mergeCell ref="AV516:AW516"/>
    <mergeCell ref="AX516:AY516"/>
    <mergeCell ref="AZ516:BA516"/>
    <mergeCell ref="BB516:BC516"/>
    <mergeCell ref="BD516:BE516"/>
    <mergeCell ref="BF516:BG516"/>
    <mergeCell ref="BH516:BI516"/>
    <mergeCell ref="BJ516:BK516"/>
    <mergeCell ref="BL516:BM516"/>
    <mergeCell ref="BN516:BO516"/>
    <mergeCell ref="BP516:BQ516"/>
    <mergeCell ref="BR516:BS516"/>
    <mergeCell ref="BT516:BU516"/>
    <mergeCell ref="BV516:BW516"/>
    <mergeCell ref="BX516:BY516"/>
    <mergeCell ref="BZ516:CA516"/>
    <mergeCell ref="CB516:CC516"/>
    <mergeCell ref="CD516:CE516"/>
    <mergeCell ref="CF516:CG516"/>
    <mergeCell ref="CH516:CI516"/>
    <mergeCell ref="CJ516:CK516"/>
    <mergeCell ref="CL516:CM516"/>
    <mergeCell ref="CN516:CO516"/>
    <mergeCell ref="CP516:CQ516"/>
    <mergeCell ref="CR516:CS516"/>
    <mergeCell ref="CT516:CU516"/>
    <mergeCell ref="CV516:CW516"/>
    <mergeCell ref="CX516:CY516"/>
    <mergeCell ref="CZ516:DA516"/>
    <mergeCell ref="DB516:DC516"/>
    <mergeCell ref="DD516:DE516"/>
    <mergeCell ref="DF516:DG516"/>
    <mergeCell ref="DH516:DI516"/>
    <mergeCell ref="DJ516:DK516"/>
    <mergeCell ref="DL516:DM516"/>
    <mergeCell ref="DN516:DO516"/>
    <mergeCell ref="DP516:DQ516"/>
    <mergeCell ref="DR516:DS516"/>
    <mergeCell ref="DT516:DU516"/>
    <mergeCell ref="DV516:DW516"/>
    <mergeCell ref="DX516:DY516"/>
    <mergeCell ref="DZ516:EA516"/>
    <mergeCell ref="EB516:EC516"/>
    <mergeCell ref="ED516:EE516"/>
    <mergeCell ref="EF516:EG516"/>
    <mergeCell ref="EH516:EI516"/>
    <mergeCell ref="EJ516:EK516"/>
    <mergeCell ref="EL516:EM516"/>
    <mergeCell ref="EN516:EO516"/>
    <mergeCell ref="EP516:EQ516"/>
    <mergeCell ref="ER516:ES516"/>
    <mergeCell ref="ET516:EU516"/>
    <mergeCell ref="EV516:EW516"/>
    <mergeCell ref="EX516:EY516"/>
    <mergeCell ref="EZ516:FA516"/>
    <mergeCell ref="FB516:FC516"/>
    <mergeCell ref="FD516:FE516"/>
    <mergeCell ref="FF516:FG516"/>
    <mergeCell ref="FH516:FI516"/>
    <mergeCell ref="FJ516:FK516"/>
    <mergeCell ref="FL516:FM516"/>
    <mergeCell ref="FN516:FO516"/>
    <mergeCell ref="FP516:FQ516"/>
    <mergeCell ref="FR516:FS516"/>
    <mergeCell ref="FT516:FU516"/>
    <mergeCell ref="FV516:FW516"/>
    <mergeCell ref="FX516:FY516"/>
    <mergeCell ref="FZ516:GA516"/>
    <mergeCell ref="GB516:GC516"/>
    <mergeCell ref="GD516:GE516"/>
    <mergeCell ref="GF516:GG516"/>
    <mergeCell ref="GH516:GI516"/>
    <mergeCell ref="GJ516:GK516"/>
    <mergeCell ref="GL516:GM516"/>
    <mergeCell ref="GN516:GO516"/>
    <mergeCell ref="GP516:GQ516"/>
    <mergeCell ref="GR516:GS516"/>
    <mergeCell ref="GT516:GU516"/>
    <mergeCell ref="GV516:GW516"/>
    <mergeCell ref="GX516:GY516"/>
    <mergeCell ref="GZ516:HA516"/>
    <mergeCell ref="HB516:HC516"/>
    <mergeCell ref="HD516:HE516"/>
    <mergeCell ref="HF516:HG516"/>
    <mergeCell ref="HH516:HI516"/>
    <mergeCell ref="HJ516:HK516"/>
    <mergeCell ref="L517:M517"/>
    <mergeCell ref="N517:O517"/>
    <mergeCell ref="P517:Q517"/>
    <mergeCell ref="R517:S517"/>
    <mergeCell ref="T517:U517"/>
    <mergeCell ref="V517:W517"/>
    <mergeCell ref="X517:Y517"/>
    <mergeCell ref="Z517:AA517"/>
    <mergeCell ref="AB517:AC517"/>
    <mergeCell ref="AD517:AE517"/>
    <mergeCell ref="AF517:AG517"/>
    <mergeCell ref="AH517:AI517"/>
    <mergeCell ref="AJ517:AK517"/>
    <mergeCell ref="AL517:AM517"/>
    <mergeCell ref="AN517:AO517"/>
    <mergeCell ref="AP517:AQ517"/>
    <mergeCell ref="AR517:AS517"/>
    <mergeCell ref="CD517:CE517"/>
    <mergeCell ref="CF517:CG517"/>
    <mergeCell ref="CH517:CI517"/>
    <mergeCell ref="CJ517:CK517"/>
    <mergeCell ref="CL517:CM517"/>
    <mergeCell ref="CN517:CO517"/>
    <mergeCell ref="CP517:CQ517"/>
    <mergeCell ref="CR517:CS517"/>
    <mergeCell ref="A518:A525"/>
    <mergeCell ref="B518:B525"/>
    <mergeCell ref="C518:C525"/>
    <mergeCell ref="D518:D525"/>
    <mergeCell ref="E518:E525"/>
    <mergeCell ref="F518:F525"/>
    <mergeCell ref="G518:G525"/>
    <mergeCell ref="I518:I525"/>
    <mergeCell ref="J518:J525"/>
    <mergeCell ref="L518:M518"/>
    <mergeCell ref="N518:O518"/>
    <mergeCell ref="P518:Q518"/>
    <mergeCell ref="R518:S518"/>
    <mergeCell ref="T518:U518"/>
    <mergeCell ref="V518:W518"/>
    <mergeCell ref="X518:Y518"/>
    <mergeCell ref="Z518:AA518"/>
    <mergeCell ref="AB518:AC518"/>
    <mergeCell ref="AD518:AE518"/>
    <mergeCell ref="AF518:AG518"/>
    <mergeCell ref="AH518:AI518"/>
    <mergeCell ref="AJ518:AK518"/>
    <mergeCell ref="AL518:AM518"/>
    <mergeCell ref="AN518:AO518"/>
    <mergeCell ref="AP518:AQ518"/>
    <mergeCell ref="AR518:AS518"/>
    <mergeCell ref="AT518:AU518"/>
    <mergeCell ref="AV518:AW518"/>
    <mergeCell ref="AX518:AY518"/>
    <mergeCell ref="AZ518:BA518"/>
    <mergeCell ref="BB518:BC518"/>
    <mergeCell ref="BD518:BE518"/>
    <mergeCell ref="BF518:BG518"/>
    <mergeCell ref="BH518:BI518"/>
    <mergeCell ref="BJ518:BK518"/>
    <mergeCell ref="BL518:BM518"/>
    <mergeCell ref="BN518:BO518"/>
    <mergeCell ref="BP518:BQ518"/>
    <mergeCell ref="BR518:BS518"/>
    <mergeCell ref="BT518:BU518"/>
    <mergeCell ref="BV518:BW518"/>
    <mergeCell ref="BX518:BY518"/>
    <mergeCell ref="BZ518:CA518"/>
    <mergeCell ref="CB518:CC518"/>
    <mergeCell ref="CD518:CE518"/>
    <mergeCell ref="CF518:CG518"/>
    <mergeCell ref="CH518:CI518"/>
    <mergeCell ref="CJ518:CK518"/>
    <mergeCell ref="CL518:CM518"/>
    <mergeCell ref="CN518:CO518"/>
    <mergeCell ref="CP518:CQ518"/>
    <mergeCell ref="CR518:CS518"/>
    <mergeCell ref="CT518:CU518"/>
    <mergeCell ref="CV518:CW518"/>
    <mergeCell ref="CX518:CY518"/>
    <mergeCell ref="CZ518:DA518"/>
    <mergeCell ref="DB518:DC518"/>
    <mergeCell ref="DD518:DE518"/>
    <mergeCell ref="DF518:DG518"/>
    <mergeCell ref="DH518:DI518"/>
    <mergeCell ref="DJ518:DK518"/>
    <mergeCell ref="DL518:DM518"/>
    <mergeCell ref="DN518:DO518"/>
    <mergeCell ref="DP518:DQ518"/>
    <mergeCell ref="DR518:DS518"/>
    <mergeCell ref="DT518:DU518"/>
    <mergeCell ref="DV518:DW518"/>
    <mergeCell ref="DX518:DY518"/>
    <mergeCell ref="DZ518:EA518"/>
    <mergeCell ref="EB518:EC518"/>
    <mergeCell ref="ED518:EE518"/>
    <mergeCell ref="EF518:EG518"/>
    <mergeCell ref="EH518:EI518"/>
    <mergeCell ref="EJ518:EK518"/>
    <mergeCell ref="EL518:EM518"/>
    <mergeCell ref="EN518:EO518"/>
    <mergeCell ref="EP518:EQ518"/>
    <mergeCell ref="ER518:ES518"/>
    <mergeCell ref="ET518:EU518"/>
    <mergeCell ref="EV518:EW518"/>
    <mergeCell ref="EX518:EY518"/>
    <mergeCell ref="EZ518:FA518"/>
    <mergeCell ref="FB518:FC518"/>
    <mergeCell ref="FD518:FE518"/>
    <mergeCell ref="FF518:FG518"/>
    <mergeCell ref="FH518:FI518"/>
    <mergeCell ref="FJ518:FK518"/>
    <mergeCell ref="FL518:FM518"/>
    <mergeCell ref="FN518:FO518"/>
    <mergeCell ref="FP518:FQ518"/>
    <mergeCell ref="FR518:FS518"/>
    <mergeCell ref="FT518:FU518"/>
    <mergeCell ref="FV518:FW518"/>
    <mergeCell ref="FX518:FY518"/>
    <mergeCell ref="FZ518:GA518"/>
    <mergeCell ref="GB518:GC518"/>
    <mergeCell ref="GD518:GE518"/>
    <mergeCell ref="GF518:GG518"/>
    <mergeCell ref="GH518:GI518"/>
    <mergeCell ref="GJ518:GK518"/>
    <mergeCell ref="GL518:GM518"/>
    <mergeCell ref="GN518:GO518"/>
    <mergeCell ref="GP518:GQ518"/>
    <mergeCell ref="GR518:GS518"/>
    <mergeCell ref="GT518:GU518"/>
    <mergeCell ref="GV518:GW518"/>
    <mergeCell ref="GX518:GY518"/>
    <mergeCell ref="GZ518:HA518"/>
    <mergeCell ref="HB518:HC518"/>
    <mergeCell ref="HD518:HE518"/>
    <mergeCell ref="HF518:HG518"/>
    <mergeCell ref="HH518:HI518"/>
    <mergeCell ref="HJ518:HK518"/>
    <mergeCell ref="L519:M519"/>
    <mergeCell ref="N519:O519"/>
    <mergeCell ref="P519:Q519"/>
    <mergeCell ref="R519:S519"/>
    <mergeCell ref="T519:U519"/>
    <mergeCell ref="V519:W519"/>
    <mergeCell ref="X519:Y519"/>
    <mergeCell ref="Z519:AA519"/>
    <mergeCell ref="AB519:AC519"/>
    <mergeCell ref="AD519:AE519"/>
    <mergeCell ref="AF519:AG519"/>
    <mergeCell ref="AH519:AI519"/>
    <mergeCell ref="AJ519:AK519"/>
    <mergeCell ref="AL519:AM519"/>
    <mergeCell ref="AN519:AO519"/>
    <mergeCell ref="AP519:AQ519"/>
    <mergeCell ref="AR519:AS519"/>
    <mergeCell ref="AT519:AU519"/>
    <mergeCell ref="AV519:AW519"/>
    <mergeCell ref="AX519:AY519"/>
    <mergeCell ref="AZ519:BA519"/>
    <mergeCell ref="BB519:BC519"/>
    <mergeCell ref="BD519:BE519"/>
    <mergeCell ref="BF519:BG519"/>
    <mergeCell ref="BH519:BI519"/>
    <mergeCell ref="BJ519:BK519"/>
    <mergeCell ref="BL519:BM519"/>
    <mergeCell ref="BN519:BO519"/>
    <mergeCell ref="BP519:BQ519"/>
    <mergeCell ref="BR519:BS519"/>
    <mergeCell ref="BT519:BU519"/>
    <mergeCell ref="BV519:BW519"/>
    <mergeCell ref="BX519:BY519"/>
    <mergeCell ref="BZ519:CA519"/>
    <mergeCell ref="CB519:CC519"/>
    <mergeCell ref="CD519:CE519"/>
    <mergeCell ref="CF519:CG519"/>
    <mergeCell ref="CH519:CI519"/>
    <mergeCell ref="CJ519:CK519"/>
    <mergeCell ref="CL519:CM519"/>
    <mergeCell ref="CN519:CO519"/>
    <mergeCell ref="CP519:CQ519"/>
    <mergeCell ref="CR519:CS519"/>
    <mergeCell ref="CT519:CU519"/>
    <mergeCell ref="CV519:CW519"/>
    <mergeCell ref="CX519:CY519"/>
    <mergeCell ref="CZ519:DA519"/>
    <mergeCell ref="DB519:DC519"/>
    <mergeCell ref="DD519:DE519"/>
    <mergeCell ref="DF519:DG519"/>
    <mergeCell ref="DH519:DI519"/>
    <mergeCell ref="DJ519:DK519"/>
    <mergeCell ref="DL519:DM519"/>
    <mergeCell ref="DN519:DO519"/>
    <mergeCell ref="DP519:DQ519"/>
    <mergeCell ref="DR519:DS519"/>
    <mergeCell ref="DT519:DU519"/>
    <mergeCell ref="DV519:DW519"/>
    <mergeCell ref="DX519:DY519"/>
    <mergeCell ref="DZ519:EA519"/>
    <mergeCell ref="EB519:EC519"/>
    <mergeCell ref="ED519:EE519"/>
    <mergeCell ref="EF519:EG519"/>
    <mergeCell ref="EH519:EI519"/>
    <mergeCell ref="EJ519:EK519"/>
    <mergeCell ref="EL519:EM519"/>
    <mergeCell ref="EN519:EO519"/>
    <mergeCell ref="EP519:EQ519"/>
    <mergeCell ref="ER519:ES519"/>
    <mergeCell ref="ET519:EU519"/>
    <mergeCell ref="EV519:EW519"/>
    <mergeCell ref="EX519:EY519"/>
    <mergeCell ref="EZ519:FA519"/>
    <mergeCell ref="FB519:FC519"/>
    <mergeCell ref="FD519:FE519"/>
    <mergeCell ref="FF519:FG519"/>
    <mergeCell ref="FH519:FI519"/>
    <mergeCell ref="FJ519:FK519"/>
    <mergeCell ref="FL519:FM519"/>
    <mergeCell ref="FN519:FO519"/>
    <mergeCell ref="FP519:FQ519"/>
    <mergeCell ref="FR519:FS519"/>
    <mergeCell ref="FT519:FU519"/>
    <mergeCell ref="FV519:FW519"/>
    <mergeCell ref="FX519:FY519"/>
    <mergeCell ref="FZ519:GA519"/>
    <mergeCell ref="GB519:GC519"/>
    <mergeCell ref="GD519:GE519"/>
    <mergeCell ref="GF519:GG519"/>
    <mergeCell ref="GH519:GI519"/>
    <mergeCell ref="GJ519:GK519"/>
    <mergeCell ref="GL519:GM519"/>
    <mergeCell ref="GN519:GO519"/>
    <mergeCell ref="GP519:GQ519"/>
    <mergeCell ref="GR519:GS519"/>
    <mergeCell ref="GT519:GU519"/>
    <mergeCell ref="GV519:GW519"/>
    <mergeCell ref="GX519:GY519"/>
    <mergeCell ref="GZ519:HA519"/>
    <mergeCell ref="HB519:HC519"/>
    <mergeCell ref="HD519:HE519"/>
    <mergeCell ref="HF519:HG519"/>
    <mergeCell ref="HH519:HI519"/>
    <mergeCell ref="HJ519:HK519"/>
    <mergeCell ref="L520:M520"/>
    <mergeCell ref="N520:O520"/>
    <mergeCell ref="P520:Q520"/>
    <mergeCell ref="R520:S520"/>
    <mergeCell ref="T520:U520"/>
    <mergeCell ref="V520:W520"/>
    <mergeCell ref="X520:Y520"/>
    <mergeCell ref="Z520:AA520"/>
    <mergeCell ref="AB520:AC520"/>
    <mergeCell ref="AD520:AE520"/>
    <mergeCell ref="AF520:AG520"/>
    <mergeCell ref="AH520:AI520"/>
    <mergeCell ref="AJ520:AK520"/>
    <mergeCell ref="AL520:AM520"/>
    <mergeCell ref="AN520:AO520"/>
    <mergeCell ref="AP520:AQ520"/>
    <mergeCell ref="AR520:AS520"/>
    <mergeCell ref="AT520:AU520"/>
    <mergeCell ref="AV520:AW520"/>
    <mergeCell ref="AX520:AY520"/>
    <mergeCell ref="AZ520:BA520"/>
    <mergeCell ref="BB520:BC520"/>
    <mergeCell ref="BD520:BE520"/>
    <mergeCell ref="BF520:BG520"/>
    <mergeCell ref="BH520:BI520"/>
    <mergeCell ref="BJ520:BK520"/>
    <mergeCell ref="BL520:BM520"/>
    <mergeCell ref="BN520:BO520"/>
    <mergeCell ref="BP520:BQ520"/>
    <mergeCell ref="BR520:BS520"/>
    <mergeCell ref="BT520:BU520"/>
    <mergeCell ref="BV520:BW520"/>
    <mergeCell ref="BX520:BY520"/>
    <mergeCell ref="BZ520:CA520"/>
    <mergeCell ref="CB520:CC520"/>
    <mergeCell ref="CD520:CE520"/>
    <mergeCell ref="CF520:CG520"/>
    <mergeCell ref="CH520:CI520"/>
    <mergeCell ref="CJ520:CK520"/>
    <mergeCell ref="CL520:CM520"/>
    <mergeCell ref="CN520:CO520"/>
    <mergeCell ref="CP520:CQ520"/>
    <mergeCell ref="CR520:CS520"/>
    <mergeCell ref="CT520:CU520"/>
    <mergeCell ref="CV520:CW520"/>
    <mergeCell ref="CX520:CY520"/>
    <mergeCell ref="CZ520:DA520"/>
    <mergeCell ref="DB520:DC520"/>
    <mergeCell ref="DD520:DE520"/>
    <mergeCell ref="DF520:DG520"/>
    <mergeCell ref="DH520:DI520"/>
    <mergeCell ref="DJ520:DK520"/>
    <mergeCell ref="DL520:DM520"/>
    <mergeCell ref="DN520:DO520"/>
    <mergeCell ref="DP520:DQ520"/>
    <mergeCell ref="DR520:DS520"/>
    <mergeCell ref="DT520:DU520"/>
    <mergeCell ref="DV520:DW520"/>
    <mergeCell ref="DX520:DY520"/>
    <mergeCell ref="DZ520:EA520"/>
    <mergeCell ref="EB520:EC520"/>
    <mergeCell ref="ED520:EE520"/>
    <mergeCell ref="EF520:EG520"/>
    <mergeCell ref="EH520:EI520"/>
    <mergeCell ref="EJ520:EK520"/>
    <mergeCell ref="EL520:EM520"/>
    <mergeCell ref="EN520:EO520"/>
    <mergeCell ref="EP520:EQ520"/>
    <mergeCell ref="ER520:ES520"/>
    <mergeCell ref="ET520:EU520"/>
    <mergeCell ref="EV520:EW520"/>
    <mergeCell ref="EX520:EY520"/>
    <mergeCell ref="EZ520:FA520"/>
    <mergeCell ref="FB520:FC520"/>
    <mergeCell ref="FD520:FE520"/>
    <mergeCell ref="FF520:FG520"/>
    <mergeCell ref="FH520:FI520"/>
    <mergeCell ref="FJ520:FK520"/>
    <mergeCell ref="FL520:FM520"/>
    <mergeCell ref="FN520:FO520"/>
    <mergeCell ref="FP520:FQ520"/>
    <mergeCell ref="FR520:FS520"/>
    <mergeCell ref="FT520:FU520"/>
    <mergeCell ref="FV520:FW520"/>
    <mergeCell ref="FX520:FY520"/>
    <mergeCell ref="FZ520:GA520"/>
    <mergeCell ref="GB520:GC520"/>
    <mergeCell ref="GD520:GE520"/>
    <mergeCell ref="GF520:GG520"/>
    <mergeCell ref="GH520:GI520"/>
    <mergeCell ref="GJ520:GK520"/>
    <mergeCell ref="GL520:GM520"/>
    <mergeCell ref="GN520:GO520"/>
    <mergeCell ref="GP520:GQ520"/>
    <mergeCell ref="GR520:GS520"/>
    <mergeCell ref="GT520:GU520"/>
    <mergeCell ref="GV520:GW520"/>
    <mergeCell ref="GX520:GY520"/>
    <mergeCell ref="GZ520:HA520"/>
    <mergeCell ref="HB520:HC520"/>
    <mergeCell ref="HD520:HE520"/>
    <mergeCell ref="HF520:HG520"/>
    <mergeCell ref="HH520:HI520"/>
    <mergeCell ref="HJ520:HK520"/>
    <mergeCell ref="L521:M521"/>
    <mergeCell ref="N521:O521"/>
    <mergeCell ref="P521:Q521"/>
    <mergeCell ref="R521:S521"/>
    <mergeCell ref="T521:U521"/>
    <mergeCell ref="V521:W521"/>
    <mergeCell ref="X521:Y521"/>
    <mergeCell ref="Z521:AA521"/>
    <mergeCell ref="AB521:AC521"/>
    <mergeCell ref="AD521:AE521"/>
    <mergeCell ref="AF521:AG521"/>
    <mergeCell ref="AH521:AI521"/>
    <mergeCell ref="AJ521:AK521"/>
    <mergeCell ref="AL521:AM521"/>
    <mergeCell ref="AN521:AO521"/>
    <mergeCell ref="AP521:AQ521"/>
    <mergeCell ref="AR521:AS521"/>
    <mergeCell ref="AT521:AU521"/>
    <mergeCell ref="AV521:AW521"/>
    <mergeCell ref="AX521:AY521"/>
    <mergeCell ref="AZ521:BA521"/>
    <mergeCell ref="BB521:BC521"/>
    <mergeCell ref="BD521:BE521"/>
    <mergeCell ref="BF521:BG521"/>
    <mergeCell ref="BH521:BI521"/>
    <mergeCell ref="BJ521:BK521"/>
    <mergeCell ref="BL521:BM521"/>
    <mergeCell ref="BN521:BO521"/>
    <mergeCell ref="BP521:BQ521"/>
    <mergeCell ref="BR521:BS521"/>
    <mergeCell ref="BT521:BU521"/>
    <mergeCell ref="BV521:BW521"/>
    <mergeCell ref="BX521:BY521"/>
    <mergeCell ref="BZ521:CA521"/>
    <mergeCell ref="CB521:CC521"/>
    <mergeCell ref="CD521:CE521"/>
    <mergeCell ref="CF521:CG521"/>
    <mergeCell ref="CH521:CI521"/>
    <mergeCell ref="CJ521:CK521"/>
    <mergeCell ref="CL521:CM521"/>
    <mergeCell ref="CN521:CO521"/>
    <mergeCell ref="CP521:CQ521"/>
    <mergeCell ref="CR521:CS521"/>
    <mergeCell ref="CT521:CU521"/>
    <mergeCell ref="CV521:CW521"/>
    <mergeCell ref="CX521:CY521"/>
    <mergeCell ref="CZ521:DA521"/>
    <mergeCell ref="DB521:DC521"/>
    <mergeCell ref="DD521:DE521"/>
    <mergeCell ref="DF521:DG521"/>
    <mergeCell ref="DH521:DI521"/>
    <mergeCell ref="DJ521:DK521"/>
    <mergeCell ref="DL521:DM521"/>
    <mergeCell ref="DN521:DO521"/>
    <mergeCell ref="DP521:DQ521"/>
    <mergeCell ref="DR521:DS521"/>
    <mergeCell ref="DT521:DU521"/>
    <mergeCell ref="DV521:DW521"/>
    <mergeCell ref="DX521:DY521"/>
    <mergeCell ref="DZ521:EA521"/>
    <mergeCell ref="EB521:EC521"/>
    <mergeCell ref="ED521:EE521"/>
    <mergeCell ref="EF521:EG521"/>
    <mergeCell ref="EH521:EI521"/>
    <mergeCell ref="EJ521:EK521"/>
    <mergeCell ref="EL521:EM521"/>
    <mergeCell ref="EN521:EO521"/>
    <mergeCell ref="EP521:EQ521"/>
    <mergeCell ref="ER521:ES521"/>
    <mergeCell ref="ET521:EU521"/>
    <mergeCell ref="EV521:EW521"/>
    <mergeCell ref="EX521:EY521"/>
    <mergeCell ref="EZ521:FA521"/>
    <mergeCell ref="FB521:FC521"/>
    <mergeCell ref="FD521:FE521"/>
    <mergeCell ref="FF521:FG521"/>
    <mergeCell ref="FH521:FI521"/>
    <mergeCell ref="FJ521:FK521"/>
    <mergeCell ref="FL521:FM521"/>
    <mergeCell ref="FN521:FO521"/>
    <mergeCell ref="FP521:FQ521"/>
    <mergeCell ref="FR521:FS521"/>
    <mergeCell ref="FT521:FU521"/>
    <mergeCell ref="FV521:FW521"/>
    <mergeCell ref="FX521:FY521"/>
    <mergeCell ref="FZ521:GA521"/>
    <mergeCell ref="GB521:GC521"/>
    <mergeCell ref="GD521:GE521"/>
    <mergeCell ref="GF521:GG521"/>
    <mergeCell ref="GH521:GI521"/>
    <mergeCell ref="GJ521:GK521"/>
    <mergeCell ref="GL521:GM521"/>
    <mergeCell ref="GN521:GO521"/>
    <mergeCell ref="GP521:GQ521"/>
    <mergeCell ref="GR521:GS521"/>
    <mergeCell ref="GT521:GU521"/>
    <mergeCell ref="GV521:GW521"/>
    <mergeCell ref="GX521:GY521"/>
    <mergeCell ref="GZ521:HA521"/>
    <mergeCell ref="HB521:HC521"/>
    <mergeCell ref="HD521:HE521"/>
    <mergeCell ref="HF521:HG521"/>
    <mergeCell ref="HH521:HI521"/>
    <mergeCell ref="HJ521:HK521"/>
    <mergeCell ref="L522:M522"/>
    <mergeCell ref="N522:O522"/>
    <mergeCell ref="P522:Q522"/>
    <mergeCell ref="R522:S522"/>
    <mergeCell ref="T522:U522"/>
    <mergeCell ref="V522:W522"/>
    <mergeCell ref="X522:Y522"/>
    <mergeCell ref="Z522:AA522"/>
    <mergeCell ref="AB522:AC522"/>
    <mergeCell ref="AD522:AE522"/>
    <mergeCell ref="AF522:AG522"/>
    <mergeCell ref="AH522:AI522"/>
    <mergeCell ref="AJ522:AK522"/>
    <mergeCell ref="AL522:AM522"/>
    <mergeCell ref="AN522:AO522"/>
    <mergeCell ref="AP522:AQ522"/>
    <mergeCell ref="AR522:AS522"/>
    <mergeCell ref="AT522:AU522"/>
    <mergeCell ref="AV522:AW522"/>
    <mergeCell ref="AX522:AY522"/>
    <mergeCell ref="AZ522:BA522"/>
    <mergeCell ref="BB522:BC522"/>
    <mergeCell ref="BD522:BE522"/>
    <mergeCell ref="BF522:BG522"/>
    <mergeCell ref="BH522:BI522"/>
    <mergeCell ref="BJ522:BK522"/>
    <mergeCell ref="BL522:BM522"/>
    <mergeCell ref="BN522:BO522"/>
    <mergeCell ref="BP522:BQ522"/>
    <mergeCell ref="BR522:BS522"/>
    <mergeCell ref="BT522:BU522"/>
    <mergeCell ref="BV522:BW522"/>
    <mergeCell ref="BX522:BY522"/>
    <mergeCell ref="BZ522:CA522"/>
    <mergeCell ref="CB522:CC522"/>
    <mergeCell ref="CD522:CE522"/>
    <mergeCell ref="CF522:CG522"/>
    <mergeCell ref="CH522:CI522"/>
    <mergeCell ref="CJ522:CK522"/>
    <mergeCell ref="CL522:CM522"/>
    <mergeCell ref="CN522:CO522"/>
    <mergeCell ref="CP522:CQ522"/>
    <mergeCell ref="CR522:CS522"/>
    <mergeCell ref="CT522:CU522"/>
    <mergeCell ref="CV522:CW522"/>
    <mergeCell ref="CX522:CY522"/>
    <mergeCell ref="CZ522:DA522"/>
    <mergeCell ref="DB522:DC522"/>
    <mergeCell ref="DD522:DE522"/>
    <mergeCell ref="DF522:DG522"/>
    <mergeCell ref="DH522:DI522"/>
    <mergeCell ref="DJ522:DK522"/>
    <mergeCell ref="DL522:DM522"/>
    <mergeCell ref="DN522:DO522"/>
    <mergeCell ref="DP522:DQ522"/>
    <mergeCell ref="DR522:DS522"/>
    <mergeCell ref="DT522:DU522"/>
    <mergeCell ref="DV522:DW522"/>
    <mergeCell ref="DX522:DY522"/>
    <mergeCell ref="DZ522:EA522"/>
    <mergeCell ref="EB522:EC522"/>
    <mergeCell ref="ED522:EE522"/>
    <mergeCell ref="EF522:EG522"/>
    <mergeCell ref="EH522:EI522"/>
    <mergeCell ref="EJ522:EK522"/>
    <mergeCell ref="EL522:EM522"/>
    <mergeCell ref="EN522:EO522"/>
    <mergeCell ref="EP522:EQ522"/>
    <mergeCell ref="ER522:ES522"/>
    <mergeCell ref="ET522:EU522"/>
    <mergeCell ref="EV522:EW522"/>
    <mergeCell ref="EX522:EY522"/>
    <mergeCell ref="EZ522:FA522"/>
    <mergeCell ref="FB522:FC522"/>
    <mergeCell ref="FD522:FE522"/>
    <mergeCell ref="FF522:FG522"/>
    <mergeCell ref="FH522:FI522"/>
    <mergeCell ref="FJ522:FK522"/>
    <mergeCell ref="FL522:FM522"/>
    <mergeCell ref="FN522:FO522"/>
    <mergeCell ref="FP522:FQ522"/>
    <mergeCell ref="FR522:FS522"/>
    <mergeCell ref="FT522:FU522"/>
    <mergeCell ref="FV522:FW522"/>
    <mergeCell ref="FX522:FY522"/>
    <mergeCell ref="FZ522:GA522"/>
    <mergeCell ref="GB522:GC522"/>
    <mergeCell ref="GD522:GE522"/>
    <mergeCell ref="GF522:GG522"/>
    <mergeCell ref="GH522:GI522"/>
    <mergeCell ref="GJ522:GK522"/>
    <mergeCell ref="GL522:GM522"/>
    <mergeCell ref="GN522:GO522"/>
    <mergeCell ref="GP522:GQ522"/>
    <mergeCell ref="GR522:GS522"/>
    <mergeCell ref="GT522:GU522"/>
    <mergeCell ref="GV522:GW522"/>
    <mergeCell ref="GX522:GY522"/>
    <mergeCell ref="GZ522:HA522"/>
    <mergeCell ref="HB522:HC522"/>
    <mergeCell ref="HD522:HE522"/>
    <mergeCell ref="HF522:HG522"/>
    <mergeCell ref="HH522:HI522"/>
    <mergeCell ref="HJ522:HK522"/>
    <mergeCell ref="L523:M523"/>
    <mergeCell ref="N523:O523"/>
    <mergeCell ref="P523:Q523"/>
    <mergeCell ref="R523:S523"/>
    <mergeCell ref="T523:U523"/>
    <mergeCell ref="V523:W523"/>
    <mergeCell ref="X523:Y523"/>
    <mergeCell ref="Z523:AA523"/>
    <mergeCell ref="AB523:AC523"/>
    <mergeCell ref="AD523:AE523"/>
    <mergeCell ref="AF523:AG523"/>
    <mergeCell ref="AH523:AI523"/>
    <mergeCell ref="AJ523:AK523"/>
    <mergeCell ref="AL523:AM523"/>
    <mergeCell ref="AN523:AO523"/>
    <mergeCell ref="AP523:AQ523"/>
    <mergeCell ref="AR523:AS523"/>
    <mergeCell ref="AT523:AU523"/>
    <mergeCell ref="AV523:AW523"/>
    <mergeCell ref="AX523:AY523"/>
    <mergeCell ref="AZ523:BA523"/>
    <mergeCell ref="BB523:BC523"/>
    <mergeCell ref="BD523:BE523"/>
    <mergeCell ref="BF523:BG523"/>
    <mergeCell ref="BH523:BI523"/>
    <mergeCell ref="BJ523:BK523"/>
    <mergeCell ref="BL523:BM523"/>
    <mergeCell ref="BN523:BO523"/>
    <mergeCell ref="BP523:BQ523"/>
    <mergeCell ref="BR523:BS523"/>
    <mergeCell ref="BT523:BU523"/>
    <mergeCell ref="BV523:BW523"/>
    <mergeCell ref="BX523:BY523"/>
    <mergeCell ref="BZ523:CA523"/>
    <mergeCell ref="CB523:CC523"/>
    <mergeCell ref="CD523:CE523"/>
    <mergeCell ref="CF523:CG523"/>
    <mergeCell ref="CH523:CI523"/>
    <mergeCell ref="CJ523:CK523"/>
    <mergeCell ref="CL523:CM523"/>
    <mergeCell ref="CN523:CO523"/>
    <mergeCell ref="CP523:CQ523"/>
    <mergeCell ref="CR523:CS523"/>
    <mergeCell ref="CT523:CU523"/>
    <mergeCell ref="CV523:CW523"/>
    <mergeCell ref="CX523:CY523"/>
    <mergeCell ref="CZ523:DA523"/>
    <mergeCell ref="DB523:DC523"/>
    <mergeCell ref="DD523:DE523"/>
    <mergeCell ref="DF523:DG523"/>
    <mergeCell ref="DH523:DI523"/>
    <mergeCell ref="DJ523:DK523"/>
    <mergeCell ref="DL523:DM523"/>
    <mergeCell ref="DN523:DO523"/>
    <mergeCell ref="DP523:DQ523"/>
    <mergeCell ref="DR523:DS523"/>
    <mergeCell ref="DT523:DU523"/>
    <mergeCell ref="DV523:DW523"/>
    <mergeCell ref="DX523:DY523"/>
    <mergeCell ref="DZ523:EA523"/>
    <mergeCell ref="EB523:EC523"/>
    <mergeCell ref="ED523:EE523"/>
    <mergeCell ref="EF523:EG523"/>
    <mergeCell ref="EH523:EI523"/>
    <mergeCell ref="EJ523:EK523"/>
    <mergeCell ref="EL523:EM523"/>
    <mergeCell ref="EN523:EO523"/>
    <mergeCell ref="EP523:EQ523"/>
    <mergeCell ref="ER523:ES523"/>
    <mergeCell ref="ET523:EU523"/>
    <mergeCell ref="EV523:EW523"/>
    <mergeCell ref="EX523:EY523"/>
    <mergeCell ref="EZ523:FA523"/>
    <mergeCell ref="FB523:FC523"/>
    <mergeCell ref="FD523:FE523"/>
    <mergeCell ref="FF523:FG523"/>
    <mergeCell ref="FH523:FI523"/>
    <mergeCell ref="FJ523:FK523"/>
    <mergeCell ref="FL523:FM523"/>
    <mergeCell ref="FN523:FO523"/>
    <mergeCell ref="FP523:FQ523"/>
    <mergeCell ref="FR523:FS523"/>
    <mergeCell ref="FT523:FU523"/>
    <mergeCell ref="FV523:FW523"/>
    <mergeCell ref="FX523:FY523"/>
    <mergeCell ref="FZ523:GA523"/>
    <mergeCell ref="GB523:GC523"/>
    <mergeCell ref="GD523:GE523"/>
    <mergeCell ref="GF523:GG523"/>
    <mergeCell ref="GH523:GI523"/>
    <mergeCell ref="GJ523:GK523"/>
    <mergeCell ref="GL523:GM523"/>
    <mergeCell ref="GN523:GO523"/>
    <mergeCell ref="GP523:GQ523"/>
    <mergeCell ref="GR523:GS523"/>
    <mergeCell ref="GT523:GU523"/>
    <mergeCell ref="GV523:GW523"/>
    <mergeCell ref="GX523:GY523"/>
    <mergeCell ref="GZ523:HA523"/>
    <mergeCell ref="HB523:HC523"/>
    <mergeCell ref="HD523:HE523"/>
    <mergeCell ref="HF523:HG523"/>
    <mergeCell ref="HH523:HI523"/>
    <mergeCell ref="HJ523:HK523"/>
    <mergeCell ref="L524:M524"/>
    <mergeCell ref="N524:O524"/>
    <mergeCell ref="P524:Q524"/>
    <mergeCell ref="R524:S524"/>
    <mergeCell ref="T524:U524"/>
    <mergeCell ref="V524:W524"/>
    <mergeCell ref="X524:Y524"/>
    <mergeCell ref="Z524:AA524"/>
    <mergeCell ref="AB524:AC524"/>
    <mergeCell ref="AD524:AE524"/>
    <mergeCell ref="AF524:AG524"/>
    <mergeCell ref="AH524:AI524"/>
    <mergeCell ref="AJ524:AK524"/>
    <mergeCell ref="AL524:AM524"/>
    <mergeCell ref="AN524:AO524"/>
    <mergeCell ref="AP524:AQ524"/>
    <mergeCell ref="AR524:AS524"/>
    <mergeCell ref="AT524:AU524"/>
    <mergeCell ref="AV524:AW524"/>
    <mergeCell ref="AX524:AY524"/>
    <mergeCell ref="AZ524:BA524"/>
    <mergeCell ref="BB524:BC524"/>
    <mergeCell ref="BD524:BE524"/>
    <mergeCell ref="BF524:BG524"/>
    <mergeCell ref="BH524:BI524"/>
    <mergeCell ref="BJ524:BK524"/>
    <mergeCell ref="BL524:BM524"/>
    <mergeCell ref="BN524:BO524"/>
    <mergeCell ref="BP524:BQ524"/>
    <mergeCell ref="BR524:BS524"/>
    <mergeCell ref="BT524:BU524"/>
    <mergeCell ref="BV524:BW524"/>
    <mergeCell ref="BX524:BY524"/>
    <mergeCell ref="BZ524:CA524"/>
    <mergeCell ref="CB524:CC524"/>
    <mergeCell ref="CD524:CE524"/>
    <mergeCell ref="CF524:CG524"/>
    <mergeCell ref="CH524:CI524"/>
    <mergeCell ref="CJ524:CK524"/>
    <mergeCell ref="CL524:CM524"/>
    <mergeCell ref="CN524:CO524"/>
    <mergeCell ref="CP524:CQ524"/>
    <mergeCell ref="CR524:CS524"/>
    <mergeCell ref="CT524:CU524"/>
    <mergeCell ref="CV524:CW524"/>
    <mergeCell ref="CX524:CY524"/>
    <mergeCell ref="CZ524:DA524"/>
    <mergeCell ref="DB524:DC524"/>
    <mergeCell ref="DD524:DE524"/>
    <mergeCell ref="DF524:DG524"/>
    <mergeCell ref="DH524:DI524"/>
    <mergeCell ref="DJ524:DK524"/>
    <mergeCell ref="DL524:DM524"/>
    <mergeCell ref="DN524:DO524"/>
    <mergeCell ref="DP524:DQ524"/>
    <mergeCell ref="DR524:DS524"/>
    <mergeCell ref="DT524:DU524"/>
    <mergeCell ref="DV524:DW524"/>
    <mergeCell ref="DX524:DY524"/>
    <mergeCell ref="DZ524:EA524"/>
    <mergeCell ref="EB524:EC524"/>
    <mergeCell ref="ED524:EE524"/>
    <mergeCell ref="EF524:EG524"/>
    <mergeCell ref="EH524:EI524"/>
    <mergeCell ref="EJ524:EK524"/>
    <mergeCell ref="EL524:EM524"/>
    <mergeCell ref="EN524:EO524"/>
    <mergeCell ref="EP524:EQ524"/>
    <mergeCell ref="ER524:ES524"/>
    <mergeCell ref="ET524:EU524"/>
    <mergeCell ref="EV524:EW524"/>
    <mergeCell ref="EX524:EY524"/>
    <mergeCell ref="EZ524:FA524"/>
    <mergeCell ref="FB524:FC524"/>
    <mergeCell ref="FD524:FE524"/>
    <mergeCell ref="FF524:FG524"/>
    <mergeCell ref="FH524:FI524"/>
    <mergeCell ref="FJ524:FK524"/>
    <mergeCell ref="FL524:FM524"/>
    <mergeCell ref="FN524:FO524"/>
    <mergeCell ref="FP524:FQ524"/>
    <mergeCell ref="FR524:FS524"/>
    <mergeCell ref="FT524:FU524"/>
    <mergeCell ref="FV524:FW524"/>
    <mergeCell ref="FX524:FY524"/>
    <mergeCell ref="FZ524:GA524"/>
    <mergeCell ref="GB524:GC524"/>
    <mergeCell ref="GD524:GE524"/>
    <mergeCell ref="GF524:GG524"/>
    <mergeCell ref="GH524:GI524"/>
    <mergeCell ref="GJ524:GK524"/>
    <mergeCell ref="GL524:GM524"/>
    <mergeCell ref="GN524:GO524"/>
    <mergeCell ref="GP524:GQ524"/>
    <mergeCell ref="GR524:GS524"/>
    <mergeCell ref="GT524:GU524"/>
    <mergeCell ref="GV524:GW524"/>
    <mergeCell ref="GX524:GY524"/>
    <mergeCell ref="GZ524:HA524"/>
    <mergeCell ref="HB524:HC524"/>
    <mergeCell ref="HD524:HE524"/>
    <mergeCell ref="HF524:HG524"/>
    <mergeCell ref="HH524:HI524"/>
    <mergeCell ref="HJ524:HK524"/>
    <mergeCell ref="L525:M525"/>
    <mergeCell ref="N525:O525"/>
    <mergeCell ref="P525:Q525"/>
    <mergeCell ref="R525:S525"/>
    <mergeCell ref="T525:U525"/>
    <mergeCell ref="V525:W525"/>
    <mergeCell ref="X525:Y525"/>
    <mergeCell ref="Z525:AA525"/>
    <mergeCell ref="AB525:AC525"/>
    <mergeCell ref="AD525:AE525"/>
    <mergeCell ref="AF525:AG525"/>
    <mergeCell ref="AH525:AI525"/>
    <mergeCell ref="AJ525:AK525"/>
    <mergeCell ref="AL525:AM525"/>
    <mergeCell ref="AN525:AO525"/>
    <mergeCell ref="AP525:AQ525"/>
    <mergeCell ref="AR525:AS525"/>
    <mergeCell ref="AT525:AU525"/>
    <mergeCell ref="AV525:AW525"/>
    <mergeCell ref="AX525:AY525"/>
    <mergeCell ref="AZ525:BA525"/>
    <mergeCell ref="BB525:BC525"/>
    <mergeCell ref="BD525:BE525"/>
    <mergeCell ref="BF525:BG525"/>
    <mergeCell ref="BH525:BI525"/>
    <mergeCell ref="BJ525:BK525"/>
    <mergeCell ref="BL525:BM525"/>
    <mergeCell ref="BN525:BO525"/>
    <mergeCell ref="BP525:BQ525"/>
    <mergeCell ref="BR525:BS525"/>
    <mergeCell ref="BT525:BU525"/>
    <mergeCell ref="BV525:BW525"/>
    <mergeCell ref="BX525:BY525"/>
    <mergeCell ref="BZ525:CA525"/>
    <mergeCell ref="CB525:CC525"/>
    <mergeCell ref="CD525:CE525"/>
    <mergeCell ref="CF525:CG525"/>
    <mergeCell ref="CH525:CI525"/>
    <mergeCell ref="CJ525:CK525"/>
    <mergeCell ref="CL525:CM525"/>
    <mergeCell ref="CN525:CO525"/>
    <mergeCell ref="CP525:CQ525"/>
    <mergeCell ref="CR525:CS525"/>
    <mergeCell ref="CT525:CU525"/>
    <mergeCell ref="CV525:CW525"/>
    <mergeCell ref="CX525:CY525"/>
    <mergeCell ref="CZ525:DA525"/>
    <mergeCell ref="DB525:DC525"/>
    <mergeCell ref="DD525:DE525"/>
    <mergeCell ref="DF525:DG525"/>
    <mergeCell ref="DH525:DI525"/>
    <mergeCell ref="DJ525:DK525"/>
    <mergeCell ref="DL525:DM525"/>
    <mergeCell ref="DN525:DO525"/>
    <mergeCell ref="DP525:DQ525"/>
    <mergeCell ref="DR525:DS525"/>
    <mergeCell ref="DT525:DU525"/>
    <mergeCell ref="DV525:DW525"/>
    <mergeCell ref="DX525:DY525"/>
    <mergeCell ref="DZ525:EA525"/>
    <mergeCell ref="EB525:EC525"/>
    <mergeCell ref="ED525:EE525"/>
    <mergeCell ref="EF525:EG525"/>
    <mergeCell ref="EH525:EI525"/>
    <mergeCell ref="EJ525:EK525"/>
    <mergeCell ref="EL525:EM525"/>
    <mergeCell ref="EN525:EO525"/>
    <mergeCell ref="EP525:EQ525"/>
    <mergeCell ref="ER525:ES525"/>
    <mergeCell ref="ET525:EU525"/>
    <mergeCell ref="EV525:EW525"/>
    <mergeCell ref="EX525:EY525"/>
    <mergeCell ref="EZ525:FA525"/>
    <mergeCell ref="FB525:FC525"/>
    <mergeCell ref="FD525:FE525"/>
    <mergeCell ref="FF525:FG525"/>
    <mergeCell ref="FH525:FI525"/>
    <mergeCell ref="FJ525:FK525"/>
    <mergeCell ref="FL525:FM525"/>
    <mergeCell ref="FN525:FO525"/>
    <mergeCell ref="FP525:FQ525"/>
    <mergeCell ref="FR525:FS525"/>
    <mergeCell ref="FT525:FU525"/>
    <mergeCell ref="FV525:FW525"/>
    <mergeCell ref="FX525:FY525"/>
    <mergeCell ref="FZ525:GA525"/>
    <mergeCell ref="GB525:GC525"/>
    <mergeCell ref="GD525:GE525"/>
    <mergeCell ref="GF525:GG525"/>
    <mergeCell ref="GH525:GI525"/>
    <mergeCell ref="GJ525:GK525"/>
    <mergeCell ref="GL525:GM525"/>
    <mergeCell ref="GN525:GO525"/>
    <mergeCell ref="GP525:GQ525"/>
    <mergeCell ref="GR525:GS525"/>
    <mergeCell ref="GT525:GU525"/>
    <mergeCell ref="GV525:GW525"/>
    <mergeCell ref="GX525:GY525"/>
    <mergeCell ref="GZ525:HA525"/>
    <mergeCell ref="HB525:HC525"/>
    <mergeCell ref="HD525:HE525"/>
    <mergeCell ref="HF525:HG525"/>
    <mergeCell ref="HH525:HI525"/>
    <mergeCell ref="HJ525:HK525"/>
    <mergeCell ref="L526:M526"/>
    <mergeCell ref="N526:O526"/>
    <mergeCell ref="P526:Q526"/>
    <mergeCell ref="R526:S526"/>
    <mergeCell ref="T526:U526"/>
    <mergeCell ref="V526:W526"/>
    <mergeCell ref="X526:Y526"/>
    <mergeCell ref="Z526:AA526"/>
    <mergeCell ref="AB526:AC526"/>
    <mergeCell ref="AD526:AE526"/>
    <mergeCell ref="AF526:AG526"/>
    <mergeCell ref="AH526:AI526"/>
    <mergeCell ref="AJ526:AK526"/>
    <mergeCell ref="AL526:AM526"/>
    <mergeCell ref="AN526:AO526"/>
    <mergeCell ref="AP526:AQ526"/>
    <mergeCell ref="AR526:AS526"/>
    <mergeCell ref="CD526:CE526"/>
    <mergeCell ref="CF526:CG526"/>
    <mergeCell ref="CH526:CI526"/>
    <mergeCell ref="CJ526:CK526"/>
    <mergeCell ref="CL526:CM526"/>
    <mergeCell ref="CN526:CO526"/>
    <mergeCell ref="CP526:CQ526"/>
    <mergeCell ref="CR526:CS526"/>
    <mergeCell ref="A527:A534"/>
    <mergeCell ref="B527:B534"/>
    <mergeCell ref="C527:C534"/>
    <mergeCell ref="D527:D534"/>
    <mergeCell ref="E527:E534"/>
    <mergeCell ref="F527:F534"/>
    <mergeCell ref="G527:G534"/>
    <mergeCell ref="I527:I534"/>
    <mergeCell ref="J527:J534"/>
    <mergeCell ref="L527:M527"/>
    <mergeCell ref="N527:O527"/>
    <mergeCell ref="P527:Q527"/>
    <mergeCell ref="R527:S527"/>
    <mergeCell ref="T527:U527"/>
    <mergeCell ref="V527:W527"/>
    <mergeCell ref="X527:Y527"/>
    <mergeCell ref="Z527:AA527"/>
    <mergeCell ref="AB527:AC527"/>
    <mergeCell ref="AD527:AE527"/>
    <mergeCell ref="AF527:AG527"/>
    <mergeCell ref="AH527:AI527"/>
    <mergeCell ref="AJ527:AK527"/>
    <mergeCell ref="AL527:AM527"/>
    <mergeCell ref="AN527:AO527"/>
    <mergeCell ref="AP527:AQ527"/>
    <mergeCell ref="AR527:AS527"/>
    <mergeCell ref="AT527:AU527"/>
    <mergeCell ref="AV527:AW527"/>
    <mergeCell ref="AX527:AY527"/>
    <mergeCell ref="AZ527:BA527"/>
    <mergeCell ref="BB527:BC527"/>
    <mergeCell ref="BD527:BE527"/>
    <mergeCell ref="BF527:BG527"/>
    <mergeCell ref="BH527:BI527"/>
    <mergeCell ref="BJ527:BK527"/>
    <mergeCell ref="BL527:BM527"/>
    <mergeCell ref="BN527:BO527"/>
    <mergeCell ref="BP527:BQ527"/>
    <mergeCell ref="BR527:BS527"/>
    <mergeCell ref="BT527:BU527"/>
    <mergeCell ref="BV527:BW527"/>
    <mergeCell ref="BX527:BY527"/>
    <mergeCell ref="BZ527:CA527"/>
    <mergeCell ref="CB527:CC527"/>
    <mergeCell ref="CD527:CE527"/>
    <mergeCell ref="CF527:CG527"/>
    <mergeCell ref="CH527:CI527"/>
    <mergeCell ref="CJ527:CK527"/>
    <mergeCell ref="CL527:CM527"/>
    <mergeCell ref="CN527:CO527"/>
    <mergeCell ref="CP527:CQ527"/>
    <mergeCell ref="CR527:CS527"/>
    <mergeCell ref="CT527:CU527"/>
    <mergeCell ref="CV527:CW527"/>
    <mergeCell ref="CX527:CY527"/>
    <mergeCell ref="CZ527:DA527"/>
    <mergeCell ref="DB527:DC527"/>
    <mergeCell ref="DD527:DE527"/>
    <mergeCell ref="DF527:DG527"/>
    <mergeCell ref="DH527:DI527"/>
    <mergeCell ref="DJ527:DK527"/>
    <mergeCell ref="DL527:DM527"/>
    <mergeCell ref="DN527:DO527"/>
    <mergeCell ref="DP527:DQ527"/>
    <mergeCell ref="DR527:DS527"/>
    <mergeCell ref="DT527:DU527"/>
    <mergeCell ref="DV527:DW527"/>
    <mergeCell ref="DX527:DY527"/>
    <mergeCell ref="DZ527:EA527"/>
    <mergeCell ref="EB527:EC527"/>
    <mergeCell ref="ED527:EE527"/>
    <mergeCell ref="EF527:EG527"/>
    <mergeCell ref="EH527:EI527"/>
    <mergeCell ref="EJ527:EK527"/>
    <mergeCell ref="EL527:EM527"/>
    <mergeCell ref="EN527:EO527"/>
    <mergeCell ref="EP527:EQ527"/>
    <mergeCell ref="ER527:ES527"/>
    <mergeCell ref="ET527:EU527"/>
    <mergeCell ref="EV527:EW527"/>
    <mergeCell ref="EX527:EY527"/>
    <mergeCell ref="EZ527:FA527"/>
    <mergeCell ref="FB527:FC527"/>
    <mergeCell ref="FD527:FE527"/>
    <mergeCell ref="FF527:FG527"/>
    <mergeCell ref="FH527:FI527"/>
    <mergeCell ref="FJ527:FK527"/>
    <mergeCell ref="FL527:FM527"/>
    <mergeCell ref="FN527:FO527"/>
    <mergeCell ref="FP527:FQ527"/>
    <mergeCell ref="FR527:FS527"/>
    <mergeCell ref="FT527:FU527"/>
    <mergeCell ref="FV527:FW527"/>
    <mergeCell ref="FX527:FY527"/>
    <mergeCell ref="FZ527:GA527"/>
    <mergeCell ref="GB527:GC527"/>
    <mergeCell ref="GD527:GE527"/>
    <mergeCell ref="GF527:GG527"/>
    <mergeCell ref="GH527:GI527"/>
    <mergeCell ref="GJ527:GK527"/>
    <mergeCell ref="GL527:GM527"/>
    <mergeCell ref="GN527:GO527"/>
    <mergeCell ref="GP527:GQ527"/>
    <mergeCell ref="GR527:GS527"/>
    <mergeCell ref="GT527:GU527"/>
    <mergeCell ref="GV527:GW527"/>
    <mergeCell ref="GX527:GY527"/>
    <mergeCell ref="GZ527:HA527"/>
    <mergeCell ref="HB527:HC527"/>
    <mergeCell ref="HD527:HE527"/>
    <mergeCell ref="HF527:HG527"/>
    <mergeCell ref="HH527:HI527"/>
    <mergeCell ref="HJ527:HK527"/>
    <mergeCell ref="L528:M528"/>
    <mergeCell ref="N528:O528"/>
    <mergeCell ref="P528:Q528"/>
    <mergeCell ref="R528:S528"/>
    <mergeCell ref="T528:U528"/>
    <mergeCell ref="V528:W528"/>
    <mergeCell ref="X528:Y528"/>
    <mergeCell ref="Z528:AA528"/>
    <mergeCell ref="AB528:AC528"/>
    <mergeCell ref="AD528:AE528"/>
    <mergeCell ref="AF528:AG528"/>
    <mergeCell ref="AH528:AI528"/>
    <mergeCell ref="AJ528:AK528"/>
    <mergeCell ref="AL528:AM528"/>
    <mergeCell ref="AN528:AO528"/>
    <mergeCell ref="AP528:AQ528"/>
    <mergeCell ref="AR528:AS528"/>
    <mergeCell ref="AT528:AU528"/>
    <mergeCell ref="AV528:AW528"/>
    <mergeCell ref="AX528:AY528"/>
    <mergeCell ref="AZ528:BA528"/>
    <mergeCell ref="BB528:BC528"/>
    <mergeCell ref="BD528:BE528"/>
    <mergeCell ref="BF528:BG528"/>
    <mergeCell ref="BH528:BI528"/>
    <mergeCell ref="BJ528:BK528"/>
    <mergeCell ref="BL528:BM528"/>
    <mergeCell ref="BN528:BO528"/>
    <mergeCell ref="BP528:BQ528"/>
    <mergeCell ref="BR528:BS528"/>
    <mergeCell ref="BT528:BU528"/>
    <mergeCell ref="BV528:BW528"/>
    <mergeCell ref="BX528:BY528"/>
    <mergeCell ref="BZ528:CA528"/>
    <mergeCell ref="CB528:CC528"/>
    <mergeCell ref="CD528:CE528"/>
    <mergeCell ref="CF528:CG528"/>
    <mergeCell ref="CH528:CI528"/>
    <mergeCell ref="CJ528:CK528"/>
    <mergeCell ref="CL528:CM528"/>
    <mergeCell ref="CN528:CO528"/>
    <mergeCell ref="CP528:CQ528"/>
    <mergeCell ref="CR528:CS528"/>
    <mergeCell ref="CT528:CU528"/>
    <mergeCell ref="CV528:CW528"/>
    <mergeCell ref="CX528:CY528"/>
    <mergeCell ref="CZ528:DA528"/>
    <mergeCell ref="DB528:DC528"/>
    <mergeCell ref="DD528:DE528"/>
    <mergeCell ref="DF528:DG528"/>
    <mergeCell ref="DH528:DI528"/>
    <mergeCell ref="DJ528:DK528"/>
    <mergeCell ref="DL528:DM528"/>
    <mergeCell ref="DN528:DO528"/>
    <mergeCell ref="DP528:DQ528"/>
    <mergeCell ref="DR528:DS528"/>
    <mergeCell ref="DT528:DU528"/>
    <mergeCell ref="DV528:DW528"/>
    <mergeCell ref="DX528:DY528"/>
    <mergeCell ref="DZ528:EA528"/>
    <mergeCell ref="EB528:EC528"/>
    <mergeCell ref="ED528:EE528"/>
    <mergeCell ref="EF528:EG528"/>
    <mergeCell ref="EH528:EI528"/>
    <mergeCell ref="EJ528:EK528"/>
    <mergeCell ref="EL528:EM528"/>
    <mergeCell ref="EN528:EO528"/>
    <mergeCell ref="EP528:EQ528"/>
    <mergeCell ref="ER528:ES528"/>
    <mergeCell ref="ET528:EU528"/>
    <mergeCell ref="EV528:EW528"/>
    <mergeCell ref="EX528:EY528"/>
    <mergeCell ref="EZ528:FA528"/>
    <mergeCell ref="FB528:FC528"/>
    <mergeCell ref="FD528:FE528"/>
    <mergeCell ref="FF528:FG528"/>
    <mergeCell ref="FH528:FI528"/>
    <mergeCell ref="FJ528:FK528"/>
    <mergeCell ref="FL528:FM528"/>
    <mergeCell ref="FN528:FO528"/>
    <mergeCell ref="FP528:FQ528"/>
    <mergeCell ref="FR528:FS528"/>
    <mergeCell ref="FT528:FU528"/>
    <mergeCell ref="FV528:FW528"/>
    <mergeCell ref="FX528:FY528"/>
    <mergeCell ref="FZ528:GA528"/>
    <mergeCell ref="GB528:GC528"/>
    <mergeCell ref="GD528:GE528"/>
    <mergeCell ref="GF528:GG528"/>
    <mergeCell ref="GH528:GI528"/>
    <mergeCell ref="GJ528:GK528"/>
    <mergeCell ref="GL528:GM528"/>
    <mergeCell ref="GN528:GO528"/>
    <mergeCell ref="GP528:GQ528"/>
    <mergeCell ref="GR528:GS528"/>
    <mergeCell ref="GT528:GU528"/>
    <mergeCell ref="GV528:GW528"/>
    <mergeCell ref="GX528:GY528"/>
    <mergeCell ref="GZ528:HA528"/>
    <mergeCell ref="HB528:HC528"/>
    <mergeCell ref="HD528:HE528"/>
    <mergeCell ref="HF528:HG528"/>
    <mergeCell ref="HH528:HI528"/>
    <mergeCell ref="HJ528:HK528"/>
    <mergeCell ref="L529:M529"/>
    <mergeCell ref="N529:O529"/>
    <mergeCell ref="P529:Q529"/>
    <mergeCell ref="R529:S529"/>
    <mergeCell ref="T529:U529"/>
    <mergeCell ref="V529:W529"/>
    <mergeCell ref="X529:Y529"/>
    <mergeCell ref="Z529:AA529"/>
    <mergeCell ref="AB529:AC529"/>
    <mergeCell ref="AD529:AE529"/>
    <mergeCell ref="AF529:AG529"/>
    <mergeCell ref="AH529:AI529"/>
    <mergeCell ref="AJ529:AK529"/>
    <mergeCell ref="AL529:AM529"/>
    <mergeCell ref="AN529:AO529"/>
    <mergeCell ref="AP529:AQ529"/>
    <mergeCell ref="AR529:AS529"/>
    <mergeCell ref="AT529:AU529"/>
    <mergeCell ref="AV529:AW529"/>
    <mergeCell ref="AX529:AY529"/>
    <mergeCell ref="AZ529:BA529"/>
    <mergeCell ref="BB529:BC529"/>
    <mergeCell ref="BD529:BE529"/>
    <mergeCell ref="BF529:BG529"/>
    <mergeCell ref="BH529:BI529"/>
    <mergeCell ref="BJ529:BK529"/>
    <mergeCell ref="BL529:BM529"/>
    <mergeCell ref="BN529:BO529"/>
    <mergeCell ref="BP529:BQ529"/>
    <mergeCell ref="BR529:BS529"/>
    <mergeCell ref="BT529:BU529"/>
    <mergeCell ref="BV529:BW529"/>
    <mergeCell ref="BX529:BY529"/>
    <mergeCell ref="BZ529:CA529"/>
    <mergeCell ref="CB529:CC529"/>
    <mergeCell ref="CD529:CE529"/>
    <mergeCell ref="CF529:CG529"/>
    <mergeCell ref="CH529:CI529"/>
    <mergeCell ref="CJ529:CK529"/>
    <mergeCell ref="CL529:CM529"/>
    <mergeCell ref="CN529:CO529"/>
    <mergeCell ref="CP529:CQ529"/>
    <mergeCell ref="CR529:CS529"/>
    <mergeCell ref="CT529:CU529"/>
    <mergeCell ref="CV529:CW529"/>
    <mergeCell ref="CX529:CY529"/>
    <mergeCell ref="CZ529:DA529"/>
    <mergeCell ref="DB529:DC529"/>
    <mergeCell ref="DD529:DE529"/>
    <mergeCell ref="DF529:DG529"/>
    <mergeCell ref="DH529:DI529"/>
    <mergeCell ref="DJ529:DK529"/>
    <mergeCell ref="DL529:DM529"/>
    <mergeCell ref="DN529:DO529"/>
    <mergeCell ref="DP529:DQ529"/>
    <mergeCell ref="DR529:DS529"/>
    <mergeCell ref="DT529:DU529"/>
    <mergeCell ref="DV529:DW529"/>
    <mergeCell ref="DX529:DY529"/>
    <mergeCell ref="DZ529:EA529"/>
    <mergeCell ref="EB529:EC529"/>
    <mergeCell ref="ED529:EE529"/>
    <mergeCell ref="EF529:EG529"/>
    <mergeCell ref="EH529:EI529"/>
    <mergeCell ref="EJ529:EK529"/>
    <mergeCell ref="EL529:EM529"/>
    <mergeCell ref="EN529:EO529"/>
    <mergeCell ref="EP529:EQ529"/>
    <mergeCell ref="ER529:ES529"/>
    <mergeCell ref="ET529:EU529"/>
    <mergeCell ref="EV529:EW529"/>
    <mergeCell ref="EX529:EY529"/>
    <mergeCell ref="EZ529:FA529"/>
    <mergeCell ref="FB529:FC529"/>
    <mergeCell ref="FD529:FE529"/>
    <mergeCell ref="FF529:FG529"/>
    <mergeCell ref="FH529:FI529"/>
    <mergeCell ref="FJ529:FK529"/>
    <mergeCell ref="FL529:FM529"/>
    <mergeCell ref="FN529:FO529"/>
    <mergeCell ref="FP529:FQ529"/>
    <mergeCell ref="FR529:FS529"/>
    <mergeCell ref="FT529:FU529"/>
    <mergeCell ref="FV529:FW529"/>
    <mergeCell ref="FX529:FY529"/>
    <mergeCell ref="FZ529:GA529"/>
    <mergeCell ref="GB529:GC529"/>
    <mergeCell ref="GD529:GE529"/>
    <mergeCell ref="GF529:GG529"/>
    <mergeCell ref="GH529:GI529"/>
    <mergeCell ref="GJ529:GK529"/>
    <mergeCell ref="GL529:GM529"/>
    <mergeCell ref="GN529:GO529"/>
    <mergeCell ref="GP529:GQ529"/>
    <mergeCell ref="GR529:GS529"/>
    <mergeCell ref="GT529:GU529"/>
    <mergeCell ref="GV529:GW529"/>
    <mergeCell ref="GX529:GY529"/>
    <mergeCell ref="GZ529:HA529"/>
    <mergeCell ref="HB529:HC529"/>
    <mergeCell ref="HD529:HE529"/>
    <mergeCell ref="HF529:HG529"/>
    <mergeCell ref="HH529:HI529"/>
    <mergeCell ref="HJ529:HK529"/>
    <mergeCell ref="L530:M530"/>
    <mergeCell ref="N530:O530"/>
    <mergeCell ref="P530:Q530"/>
    <mergeCell ref="R530:S530"/>
    <mergeCell ref="T530:U530"/>
    <mergeCell ref="V530:W530"/>
    <mergeCell ref="X530:Y530"/>
    <mergeCell ref="Z530:AA530"/>
    <mergeCell ref="AB530:AC530"/>
    <mergeCell ref="AD530:AE530"/>
    <mergeCell ref="AF530:AG530"/>
    <mergeCell ref="AH530:AI530"/>
    <mergeCell ref="AJ530:AK530"/>
    <mergeCell ref="AL530:AM530"/>
    <mergeCell ref="AN530:AO530"/>
    <mergeCell ref="AP530:AQ530"/>
    <mergeCell ref="AR530:AS530"/>
    <mergeCell ref="AT530:AU530"/>
    <mergeCell ref="AV530:AW530"/>
    <mergeCell ref="AX530:AY530"/>
    <mergeCell ref="AZ530:BA530"/>
    <mergeCell ref="BB530:BC530"/>
    <mergeCell ref="BD530:BE530"/>
    <mergeCell ref="BF530:BG530"/>
    <mergeCell ref="BH530:BI530"/>
    <mergeCell ref="BJ530:BK530"/>
    <mergeCell ref="BL530:BM530"/>
    <mergeCell ref="BN530:BO530"/>
    <mergeCell ref="BP530:BQ530"/>
    <mergeCell ref="BR530:BS530"/>
    <mergeCell ref="BT530:BU530"/>
    <mergeCell ref="BV530:BW530"/>
    <mergeCell ref="BX530:BY530"/>
    <mergeCell ref="BZ530:CA530"/>
    <mergeCell ref="CB530:CC530"/>
    <mergeCell ref="CD530:CE530"/>
    <mergeCell ref="CF530:CG530"/>
    <mergeCell ref="CH530:CI530"/>
    <mergeCell ref="CJ530:CK530"/>
    <mergeCell ref="CL530:CM530"/>
    <mergeCell ref="CN530:CO530"/>
    <mergeCell ref="CP530:CQ530"/>
    <mergeCell ref="CR530:CS530"/>
    <mergeCell ref="CT530:CU530"/>
    <mergeCell ref="CV530:CW530"/>
    <mergeCell ref="CX530:CY530"/>
    <mergeCell ref="CZ530:DA530"/>
    <mergeCell ref="DB530:DC530"/>
    <mergeCell ref="DD530:DE530"/>
    <mergeCell ref="DF530:DG530"/>
    <mergeCell ref="DH530:DI530"/>
    <mergeCell ref="DJ530:DK530"/>
    <mergeCell ref="DL530:DM530"/>
    <mergeCell ref="DN530:DO530"/>
    <mergeCell ref="DP530:DQ530"/>
    <mergeCell ref="DR530:DS530"/>
    <mergeCell ref="DT530:DU530"/>
    <mergeCell ref="DV530:DW530"/>
    <mergeCell ref="DX530:DY530"/>
    <mergeCell ref="DZ530:EA530"/>
    <mergeCell ref="EB530:EC530"/>
    <mergeCell ref="ED530:EE530"/>
    <mergeCell ref="EF530:EG530"/>
    <mergeCell ref="EH530:EI530"/>
    <mergeCell ref="EJ530:EK530"/>
    <mergeCell ref="EL530:EM530"/>
    <mergeCell ref="EN530:EO530"/>
    <mergeCell ref="EP530:EQ530"/>
    <mergeCell ref="ER530:ES530"/>
    <mergeCell ref="ET530:EU530"/>
    <mergeCell ref="EV530:EW530"/>
    <mergeCell ref="EX530:EY530"/>
    <mergeCell ref="EZ530:FA530"/>
    <mergeCell ref="FB530:FC530"/>
    <mergeCell ref="FD530:FE530"/>
    <mergeCell ref="FF530:FG530"/>
    <mergeCell ref="FH530:FI530"/>
    <mergeCell ref="FJ530:FK530"/>
    <mergeCell ref="FL530:FM530"/>
    <mergeCell ref="FN530:FO530"/>
    <mergeCell ref="FP530:FQ530"/>
    <mergeCell ref="FR530:FS530"/>
    <mergeCell ref="FT530:FU530"/>
    <mergeCell ref="FV530:FW530"/>
    <mergeCell ref="FX530:FY530"/>
    <mergeCell ref="FZ530:GA530"/>
    <mergeCell ref="GB530:GC530"/>
    <mergeCell ref="GD530:GE530"/>
    <mergeCell ref="GF530:GG530"/>
    <mergeCell ref="GH530:GI530"/>
    <mergeCell ref="GJ530:GK530"/>
    <mergeCell ref="GL530:GM530"/>
    <mergeCell ref="GN530:GO530"/>
    <mergeCell ref="GP530:GQ530"/>
    <mergeCell ref="GR530:GS530"/>
    <mergeCell ref="GT530:GU530"/>
    <mergeCell ref="GV530:GW530"/>
    <mergeCell ref="GX530:GY530"/>
    <mergeCell ref="GZ530:HA530"/>
    <mergeCell ref="HB530:HC530"/>
    <mergeCell ref="HD530:HE530"/>
    <mergeCell ref="HF530:HG530"/>
    <mergeCell ref="HH530:HI530"/>
    <mergeCell ref="HJ530:HK530"/>
    <mergeCell ref="L531:M531"/>
    <mergeCell ref="N531:O531"/>
    <mergeCell ref="P531:Q531"/>
    <mergeCell ref="R531:S531"/>
    <mergeCell ref="T531:U531"/>
    <mergeCell ref="V531:W531"/>
    <mergeCell ref="X531:Y531"/>
    <mergeCell ref="Z531:AA531"/>
    <mergeCell ref="AB531:AC531"/>
    <mergeCell ref="AD531:AE531"/>
    <mergeCell ref="AF531:AG531"/>
    <mergeCell ref="AH531:AI531"/>
    <mergeCell ref="AJ531:AK531"/>
    <mergeCell ref="AL531:AM531"/>
    <mergeCell ref="AN531:AO531"/>
    <mergeCell ref="AP531:AQ531"/>
    <mergeCell ref="AR531:AS531"/>
    <mergeCell ref="AT531:AU531"/>
    <mergeCell ref="AV531:AW531"/>
    <mergeCell ref="AX531:AY531"/>
    <mergeCell ref="AZ531:BA531"/>
    <mergeCell ref="BB531:BC531"/>
    <mergeCell ref="BD531:BE531"/>
    <mergeCell ref="BF531:BG531"/>
    <mergeCell ref="BH531:BI531"/>
    <mergeCell ref="BJ531:BK531"/>
    <mergeCell ref="BL531:BM531"/>
    <mergeCell ref="BN531:BO531"/>
    <mergeCell ref="BP531:BQ531"/>
    <mergeCell ref="BR531:BS531"/>
    <mergeCell ref="BT531:BU531"/>
    <mergeCell ref="BV531:BW531"/>
    <mergeCell ref="BX531:BY531"/>
    <mergeCell ref="BZ531:CA531"/>
    <mergeCell ref="CB531:CC531"/>
    <mergeCell ref="CD531:CE531"/>
    <mergeCell ref="CF531:CG531"/>
    <mergeCell ref="CH531:CI531"/>
    <mergeCell ref="CJ531:CK531"/>
    <mergeCell ref="CL531:CM531"/>
    <mergeCell ref="CN531:CO531"/>
    <mergeCell ref="CP531:CQ531"/>
    <mergeCell ref="CR531:CS531"/>
    <mergeCell ref="CT531:CU531"/>
    <mergeCell ref="CV531:CW531"/>
    <mergeCell ref="CX531:CY531"/>
    <mergeCell ref="CZ531:DA531"/>
    <mergeCell ref="DB531:DC531"/>
    <mergeCell ref="DD531:DE531"/>
    <mergeCell ref="DF531:DG531"/>
    <mergeCell ref="DH531:DI531"/>
    <mergeCell ref="DJ531:DK531"/>
    <mergeCell ref="DL531:DM531"/>
    <mergeCell ref="DN531:DO531"/>
    <mergeCell ref="DP531:DQ531"/>
    <mergeCell ref="DR531:DS531"/>
    <mergeCell ref="DT531:DU531"/>
    <mergeCell ref="DV531:DW531"/>
    <mergeCell ref="DX531:DY531"/>
    <mergeCell ref="DZ531:EA531"/>
    <mergeCell ref="EB531:EC531"/>
    <mergeCell ref="ED531:EE531"/>
    <mergeCell ref="EF531:EG531"/>
    <mergeCell ref="EH531:EI531"/>
    <mergeCell ref="EJ531:EK531"/>
    <mergeCell ref="EL531:EM531"/>
    <mergeCell ref="EN531:EO531"/>
    <mergeCell ref="EP531:EQ531"/>
    <mergeCell ref="ER531:ES531"/>
    <mergeCell ref="ET531:EU531"/>
    <mergeCell ref="EV531:EW531"/>
    <mergeCell ref="EX531:EY531"/>
    <mergeCell ref="EZ531:FA531"/>
    <mergeCell ref="FB531:FC531"/>
    <mergeCell ref="FD531:FE531"/>
    <mergeCell ref="FF531:FG531"/>
    <mergeCell ref="FH531:FI531"/>
    <mergeCell ref="FJ531:FK531"/>
    <mergeCell ref="FL531:FM531"/>
    <mergeCell ref="FN531:FO531"/>
    <mergeCell ref="FP531:FQ531"/>
    <mergeCell ref="FR531:FS531"/>
    <mergeCell ref="FT531:FU531"/>
    <mergeCell ref="FV531:FW531"/>
    <mergeCell ref="FX531:FY531"/>
    <mergeCell ref="FZ531:GA531"/>
    <mergeCell ref="GB531:GC531"/>
    <mergeCell ref="GD531:GE531"/>
    <mergeCell ref="GF531:GG531"/>
    <mergeCell ref="GH531:GI531"/>
    <mergeCell ref="GJ531:GK531"/>
    <mergeCell ref="GL531:GM531"/>
    <mergeCell ref="GN531:GO531"/>
    <mergeCell ref="GP531:GQ531"/>
    <mergeCell ref="GR531:GS531"/>
    <mergeCell ref="GT531:GU531"/>
    <mergeCell ref="GV531:GW531"/>
    <mergeCell ref="GX531:GY531"/>
    <mergeCell ref="GZ531:HA531"/>
    <mergeCell ref="HB531:HC531"/>
    <mergeCell ref="HD531:HE531"/>
    <mergeCell ref="HF531:HG531"/>
    <mergeCell ref="HH531:HI531"/>
    <mergeCell ref="HJ531:HK531"/>
    <mergeCell ref="L532:M532"/>
    <mergeCell ref="N532:O532"/>
    <mergeCell ref="P532:Q532"/>
    <mergeCell ref="R532:S532"/>
    <mergeCell ref="T532:U532"/>
    <mergeCell ref="V532:W532"/>
    <mergeCell ref="X532:Y532"/>
    <mergeCell ref="Z532:AA532"/>
    <mergeCell ref="AB532:AC532"/>
    <mergeCell ref="AD532:AE532"/>
    <mergeCell ref="AF532:AG532"/>
    <mergeCell ref="AH532:AI532"/>
    <mergeCell ref="AJ532:AK532"/>
    <mergeCell ref="AL532:AM532"/>
    <mergeCell ref="AN532:AO532"/>
    <mergeCell ref="AP532:AQ532"/>
    <mergeCell ref="AR532:AS532"/>
    <mergeCell ref="AT532:AU532"/>
    <mergeCell ref="AV532:AW532"/>
    <mergeCell ref="AX532:AY532"/>
    <mergeCell ref="AZ532:BA532"/>
    <mergeCell ref="BB532:BC532"/>
    <mergeCell ref="BD532:BE532"/>
    <mergeCell ref="BF532:BG532"/>
    <mergeCell ref="BH532:BI532"/>
    <mergeCell ref="BJ532:BK532"/>
    <mergeCell ref="BL532:BM532"/>
    <mergeCell ref="BN532:BO532"/>
    <mergeCell ref="BP532:BQ532"/>
    <mergeCell ref="BR532:BS532"/>
    <mergeCell ref="BT532:BU532"/>
    <mergeCell ref="BV532:BW532"/>
    <mergeCell ref="BX532:BY532"/>
    <mergeCell ref="BZ532:CA532"/>
    <mergeCell ref="CB532:CC532"/>
    <mergeCell ref="CD532:CE532"/>
    <mergeCell ref="CF532:CG532"/>
    <mergeCell ref="CH532:CI532"/>
    <mergeCell ref="CJ532:CK532"/>
    <mergeCell ref="CL532:CM532"/>
    <mergeCell ref="CN532:CO532"/>
    <mergeCell ref="CP532:CQ532"/>
    <mergeCell ref="CR532:CS532"/>
    <mergeCell ref="CT532:CU532"/>
    <mergeCell ref="CV532:CW532"/>
    <mergeCell ref="CX532:CY532"/>
    <mergeCell ref="CZ532:DA532"/>
    <mergeCell ref="DB532:DC532"/>
    <mergeCell ref="DD532:DE532"/>
    <mergeCell ref="DF532:DG532"/>
    <mergeCell ref="DH532:DI532"/>
    <mergeCell ref="DJ532:DK532"/>
    <mergeCell ref="DL532:DM532"/>
    <mergeCell ref="DN532:DO532"/>
    <mergeCell ref="DP532:DQ532"/>
    <mergeCell ref="DR532:DS532"/>
    <mergeCell ref="DT532:DU532"/>
    <mergeCell ref="DV532:DW532"/>
    <mergeCell ref="DX532:DY532"/>
    <mergeCell ref="DZ532:EA532"/>
    <mergeCell ref="EB532:EC532"/>
    <mergeCell ref="ED532:EE532"/>
    <mergeCell ref="EF532:EG532"/>
    <mergeCell ref="EH532:EI532"/>
    <mergeCell ref="EJ532:EK532"/>
    <mergeCell ref="EL532:EM532"/>
    <mergeCell ref="EN532:EO532"/>
    <mergeCell ref="EP532:EQ532"/>
    <mergeCell ref="ER532:ES532"/>
    <mergeCell ref="ET532:EU532"/>
    <mergeCell ref="EV532:EW532"/>
    <mergeCell ref="EX532:EY532"/>
    <mergeCell ref="EZ532:FA532"/>
    <mergeCell ref="FB532:FC532"/>
    <mergeCell ref="FD532:FE532"/>
    <mergeCell ref="FF532:FG532"/>
    <mergeCell ref="FH532:FI532"/>
    <mergeCell ref="FJ532:FK532"/>
    <mergeCell ref="FL532:FM532"/>
    <mergeCell ref="FN532:FO532"/>
    <mergeCell ref="FP532:FQ532"/>
    <mergeCell ref="FR532:FS532"/>
    <mergeCell ref="FT532:FU532"/>
    <mergeCell ref="FV532:FW532"/>
    <mergeCell ref="FX532:FY532"/>
    <mergeCell ref="FZ532:GA532"/>
    <mergeCell ref="GB532:GC532"/>
    <mergeCell ref="GD532:GE532"/>
    <mergeCell ref="GF532:GG532"/>
    <mergeCell ref="GH532:GI532"/>
    <mergeCell ref="GJ532:GK532"/>
    <mergeCell ref="GL532:GM532"/>
    <mergeCell ref="GN532:GO532"/>
    <mergeCell ref="GP532:GQ532"/>
    <mergeCell ref="GR532:GS532"/>
    <mergeCell ref="GT532:GU532"/>
    <mergeCell ref="GV532:GW532"/>
    <mergeCell ref="GX532:GY532"/>
    <mergeCell ref="GZ532:HA532"/>
    <mergeCell ref="HB532:HC532"/>
    <mergeCell ref="HD532:HE532"/>
    <mergeCell ref="HF532:HG532"/>
    <mergeCell ref="HH532:HI532"/>
    <mergeCell ref="HJ532:HK532"/>
    <mergeCell ref="L533:M533"/>
    <mergeCell ref="N533:O533"/>
    <mergeCell ref="P533:Q533"/>
    <mergeCell ref="R533:S533"/>
    <mergeCell ref="T533:U533"/>
    <mergeCell ref="V533:W533"/>
    <mergeCell ref="X533:Y533"/>
    <mergeCell ref="Z533:AA533"/>
    <mergeCell ref="AB533:AC533"/>
    <mergeCell ref="AD533:AE533"/>
    <mergeCell ref="AF533:AG533"/>
    <mergeCell ref="AH533:AI533"/>
    <mergeCell ref="AJ533:AK533"/>
    <mergeCell ref="AL533:AM533"/>
    <mergeCell ref="AN533:AO533"/>
    <mergeCell ref="AP533:AQ533"/>
    <mergeCell ref="AR533:AS533"/>
    <mergeCell ref="AT533:AU533"/>
    <mergeCell ref="AV533:AW533"/>
    <mergeCell ref="AX533:AY533"/>
    <mergeCell ref="AZ533:BA533"/>
    <mergeCell ref="BB533:BC533"/>
    <mergeCell ref="BD533:BE533"/>
    <mergeCell ref="BF533:BG533"/>
    <mergeCell ref="BH533:BI533"/>
    <mergeCell ref="BJ533:BK533"/>
    <mergeCell ref="BL533:BM533"/>
    <mergeCell ref="BN533:BO533"/>
    <mergeCell ref="BP533:BQ533"/>
    <mergeCell ref="BR533:BS533"/>
    <mergeCell ref="BT533:BU533"/>
    <mergeCell ref="BV533:BW533"/>
    <mergeCell ref="BX533:BY533"/>
    <mergeCell ref="BZ533:CA533"/>
    <mergeCell ref="CB533:CC533"/>
    <mergeCell ref="CD533:CE533"/>
    <mergeCell ref="CF533:CG533"/>
    <mergeCell ref="CH533:CI533"/>
    <mergeCell ref="CJ533:CK533"/>
    <mergeCell ref="CL533:CM533"/>
    <mergeCell ref="CN533:CO533"/>
    <mergeCell ref="CP533:CQ533"/>
    <mergeCell ref="CR533:CS533"/>
    <mergeCell ref="CT533:CU533"/>
    <mergeCell ref="CV533:CW533"/>
    <mergeCell ref="CX533:CY533"/>
    <mergeCell ref="CZ533:DA533"/>
    <mergeCell ref="DB533:DC533"/>
    <mergeCell ref="DD533:DE533"/>
    <mergeCell ref="DF533:DG533"/>
    <mergeCell ref="DH533:DI533"/>
    <mergeCell ref="DJ533:DK533"/>
    <mergeCell ref="DL533:DM533"/>
    <mergeCell ref="DN533:DO533"/>
    <mergeCell ref="DP533:DQ533"/>
    <mergeCell ref="DR533:DS533"/>
    <mergeCell ref="DT533:DU533"/>
    <mergeCell ref="DV533:DW533"/>
    <mergeCell ref="DX533:DY533"/>
    <mergeCell ref="DZ533:EA533"/>
    <mergeCell ref="EB533:EC533"/>
    <mergeCell ref="ED533:EE533"/>
    <mergeCell ref="EF533:EG533"/>
    <mergeCell ref="EH533:EI533"/>
    <mergeCell ref="EJ533:EK533"/>
    <mergeCell ref="EL533:EM533"/>
    <mergeCell ref="EN533:EO533"/>
    <mergeCell ref="EP533:EQ533"/>
    <mergeCell ref="ER533:ES533"/>
    <mergeCell ref="ET533:EU533"/>
    <mergeCell ref="EV533:EW533"/>
    <mergeCell ref="EX533:EY533"/>
    <mergeCell ref="EZ533:FA533"/>
    <mergeCell ref="FB533:FC533"/>
    <mergeCell ref="FD533:FE533"/>
    <mergeCell ref="FF533:FG533"/>
    <mergeCell ref="FH533:FI533"/>
    <mergeCell ref="FJ533:FK533"/>
    <mergeCell ref="FL533:FM533"/>
    <mergeCell ref="FN533:FO533"/>
    <mergeCell ref="FP533:FQ533"/>
    <mergeCell ref="FR533:FS533"/>
    <mergeCell ref="FT533:FU533"/>
    <mergeCell ref="FV533:FW533"/>
    <mergeCell ref="FX533:FY533"/>
    <mergeCell ref="FZ533:GA533"/>
    <mergeCell ref="GB533:GC533"/>
    <mergeCell ref="GD533:GE533"/>
    <mergeCell ref="GF533:GG533"/>
    <mergeCell ref="GH533:GI533"/>
    <mergeCell ref="GJ533:GK533"/>
    <mergeCell ref="GL533:GM533"/>
    <mergeCell ref="GN533:GO533"/>
    <mergeCell ref="GP533:GQ533"/>
    <mergeCell ref="GR533:GS533"/>
    <mergeCell ref="GT533:GU533"/>
    <mergeCell ref="GV533:GW533"/>
    <mergeCell ref="GX533:GY533"/>
    <mergeCell ref="GZ533:HA533"/>
    <mergeCell ref="HB533:HC533"/>
    <mergeCell ref="HD533:HE533"/>
    <mergeCell ref="HF533:HG533"/>
    <mergeCell ref="HH533:HI533"/>
    <mergeCell ref="HJ533:HK533"/>
    <mergeCell ref="L534:M534"/>
    <mergeCell ref="N534:O534"/>
    <mergeCell ref="P534:Q534"/>
    <mergeCell ref="R534:S534"/>
    <mergeCell ref="T534:U534"/>
    <mergeCell ref="V534:W534"/>
    <mergeCell ref="X534:Y534"/>
    <mergeCell ref="Z534:AA534"/>
    <mergeCell ref="AB534:AC534"/>
    <mergeCell ref="AD534:AE534"/>
    <mergeCell ref="AF534:AG534"/>
    <mergeCell ref="AH534:AI534"/>
    <mergeCell ref="AJ534:AK534"/>
    <mergeCell ref="AL534:AM534"/>
    <mergeCell ref="AN534:AO534"/>
    <mergeCell ref="AP534:AQ534"/>
    <mergeCell ref="AR534:AS534"/>
    <mergeCell ref="AT534:AU534"/>
    <mergeCell ref="AV534:AW534"/>
    <mergeCell ref="AX534:AY534"/>
    <mergeCell ref="AZ534:BA534"/>
    <mergeCell ref="BB534:BC534"/>
    <mergeCell ref="BD534:BE534"/>
    <mergeCell ref="BF534:BG534"/>
    <mergeCell ref="BH534:BI534"/>
    <mergeCell ref="BJ534:BK534"/>
    <mergeCell ref="BL534:BM534"/>
    <mergeCell ref="BN534:BO534"/>
    <mergeCell ref="BP534:BQ534"/>
    <mergeCell ref="BR534:BS534"/>
    <mergeCell ref="BT534:BU534"/>
    <mergeCell ref="BV534:BW534"/>
    <mergeCell ref="BX534:BY534"/>
    <mergeCell ref="BZ534:CA534"/>
    <mergeCell ref="CB534:CC534"/>
    <mergeCell ref="CD534:CE534"/>
    <mergeCell ref="CF534:CG534"/>
    <mergeCell ref="CH534:CI534"/>
    <mergeCell ref="CJ534:CK534"/>
    <mergeCell ref="CL534:CM534"/>
    <mergeCell ref="CN534:CO534"/>
    <mergeCell ref="CP534:CQ534"/>
    <mergeCell ref="CR534:CS534"/>
    <mergeCell ref="CT534:CU534"/>
    <mergeCell ref="CV534:CW534"/>
    <mergeCell ref="CX534:CY534"/>
    <mergeCell ref="CZ534:DA534"/>
    <mergeCell ref="DB534:DC534"/>
    <mergeCell ref="DD534:DE534"/>
    <mergeCell ref="DF534:DG534"/>
    <mergeCell ref="DH534:DI534"/>
    <mergeCell ref="DJ534:DK534"/>
    <mergeCell ref="DL534:DM534"/>
    <mergeCell ref="DN534:DO534"/>
    <mergeCell ref="DP534:DQ534"/>
    <mergeCell ref="DR534:DS534"/>
    <mergeCell ref="DT534:DU534"/>
    <mergeCell ref="DV534:DW534"/>
    <mergeCell ref="DX534:DY534"/>
    <mergeCell ref="DZ534:EA534"/>
    <mergeCell ref="EB534:EC534"/>
    <mergeCell ref="ED534:EE534"/>
    <mergeCell ref="EF534:EG534"/>
    <mergeCell ref="EH534:EI534"/>
    <mergeCell ref="EJ534:EK534"/>
    <mergeCell ref="EL534:EM534"/>
    <mergeCell ref="EN534:EO534"/>
    <mergeCell ref="EP534:EQ534"/>
    <mergeCell ref="ER534:ES534"/>
    <mergeCell ref="ET534:EU534"/>
    <mergeCell ref="EV534:EW534"/>
    <mergeCell ref="EX534:EY534"/>
    <mergeCell ref="EZ534:FA534"/>
    <mergeCell ref="FB534:FC534"/>
    <mergeCell ref="FD534:FE534"/>
    <mergeCell ref="FF534:FG534"/>
    <mergeCell ref="FH534:FI534"/>
    <mergeCell ref="FJ534:FK534"/>
    <mergeCell ref="FL534:FM534"/>
    <mergeCell ref="FN534:FO534"/>
    <mergeCell ref="FP534:FQ534"/>
    <mergeCell ref="FR534:FS534"/>
    <mergeCell ref="FT534:FU534"/>
    <mergeCell ref="FV534:FW534"/>
    <mergeCell ref="FX534:FY534"/>
    <mergeCell ref="FZ534:GA534"/>
    <mergeCell ref="GB534:GC534"/>
    <mergeCell ref="GD534:GE534"/>
    <mergeCell ref="GF534:GG534"/>
    <mergeCell ref="GH534:GI534"/>
    <mergeCell ref="GJ534:GK534"/>
    <mergeCell ref="GL534:GM534"/>
    <mergeCell ref="GN534:GO534"/>
    <mergeCell ref="GP534:GQ534"/>
    <mergeCell ref="GR534:GS534"/>
    <mergeCell ref="GT534:GU534"/>
    <mergeCell ref="GV534:GW534"/>
    <mergeCell ref="GX534:GY534"/>
    <mergeCell ref="GZ534:HA534"/>
    <mergeCell ref="HB534:HC534"/>
    <mergeCell ref="HD534:HE534"/>
    <mergeCell ref="HF534:HG534"/>
    <mergeCell ref="HH534:HI534"/>
    <mergeCell ref="HJ534:HK534"/>
    <mergeCell ref="L535:M535"/>
    <mergeCell ref="N535:O535"/>
    <mergeCell ref="P535:Q535"/>
    <mergeCell ref="R535:S535"/>
    <mergeCell ref="T535:U535"/>
    <mergeCell ref="V535:W535"/>
    <mergeCell ref="X535:Y535"/>
    <mergeCell ref="Z535:AA535"/>
    <mergeCell ref="AB535:AC535"/>
    <mergeCell ref="AD535:AE535"/>
    <mergeCell ref="AF535:AG535"/>
    <mergeCell ref="AH535:AI535"/>
    <mergeCell ref="AJ535:AK535"/>
    <mergeCell ref="AL535:AM535"/>
    <mergeCell ref="AN535:AO535"/>
    <mergeCell ref="AP535:AQ535"/>
    <mergeCell ref="AR535:AS535"/>
    <mergeCell ref="CD535:CE535"/>
    <mergeCell ref="CF535:CG535"/>
    <mergeCell ref="CH535:CI535"/>
    <mergeCell ref="CJ535:CK535"/>
    <mergeCell ref="CL535:CM535"/>
    <mergeCell ref="CN535:CO535"/>
    <mergeCell ref="CP535:CQ535"/>
    <mergeCell ref="CR535:CS535"/>
    <mergeCell ref="A536:A543"/>
    <mergeCell ref="B536:B543"/>
    <mergeCell ref="C536:C543"/>
    <mergeCell ref="D536:D543"/>
    <mergeCell ref="E536:E543"/>
    <mergeCell ref="F536:F543"/>
    <mergeCell ref="G536:G543"/>
    <mergeCell ref="I536:I543"/>
    <mergeCell ref="J536:J543"/>
    <mergeCell ref="L536:M536"/>
    <mergeCell ref="N536:O536"/>
    <mergeCell ref="P536:Q536"/>
    <mergeCell ref="R536:S536"/>
    <mergeCell ref="T536:U536"/>
    <mergeCell ref="V536:W536"/>
    <mergeCell ref="X536:Y536"/>
    <mergeCell ref="Z536:AA536"/>
    <mergeCell ref="AB536:AC536"/>
    <mergeCell ref="AD536:AE536"/>
    <mergeCell ref="AF536:AG536"/>
    <mergeCell ref="AH536:AI536"/>
    <mergeCell ref="AJ536:AK536"/>
    <mergeCell ref="AL536:AM536"/>
    <mergeCell ref="AN536:AO536"/>
    <mergeCell ref="AP536:AQ536"/>
    <mergeCell ref="AR536:AS536"/>
    <mergeCell ref="AT536:AU536"/>
    <mergeCell ref="AV536:AW536"/>
    <mergeCell ref="AX536:AY536"/>
    <mergeCell ref="AZ536:BA536"/>
    <mergeCell ref="BB536:BC536"/>
    <mergeCell ref="BD536:BE536"/>
    <mergeCell ref="BF536:BG536"/>
    <mergeCell ref="BH536:BI536"/>
    <mergeCell ref="BJ536:BK536"/>
    <mergeCell ref="BL536:BM536"/>
    <mergeCell ref="BN536:BO536"/>
    <mergeCell ref="BP536:BQ536"/>
    <mergeCell ref="BR536:BS536"/>
    <mergeCell ref="BT536:BU536"/>
    <mergeCell ref="BV536:BW536"/>
    <mergeCell ref="BX536:BY536"/>
    <mergeCell ref="BZ536:CA536"/>
    <mergeCell ref="CB536:CC536"/>
    <mergeCell ref="CD536:CE536"/>
    <mergeCell ref="CF536:CG536"/>
    <mergeCell ref="CH536:CI536"/>
    <mergeCell ref="CJ536:CK536"/>
    <mergeCell ref="CL536:CM536"/>
    <mergeCell ref="CN536:CO536"/>
    <mergeCell ref="CP536:CQ536"/>
    <mergeCell ref="CR536:CS536"/>
    <mergeCell ref="CT536:CU536"/>
    <mergeCell ref="CV536:CW536"/>
    <mergeCell ref="CX536:CY536"/>
    <mergeCell ref="CZ536:DA536"/>
    <mergeCell ref="DB536:DC536"/>
    <mergeCell ref="DD536:DE536"/>
    <mergeCell ref="DF536:DG536"/>
    <mergeCell ref="DH536:DI536"/>
    <mergeCell ref="DJ536:DK536"/>
    <mergeCell ref="DL536:DM536"/>
    <mergeCell ref="DN536:DO536"/>
    <mergeCell ref="DP536:DQ536"/>
    <mergeCell ref="DR536:DS536"/>
    <mergeCell ref="DT536:DU536"/>
    <mergeCell ref="DV536:DW536"/>
    <mergeCell ref="DX536:DY536"/>
    <mergeCell ref="DZ536:EA536"/>
    <mergeCell ref="EB536:EC536"/>
    <mergeCell ref="ED536:EE536"/>
    <mergeCell ref="EF536:EG536"/>
    <mergeCell ref="EH536:EI536"/>
    <mergeCell ref="EJ536:EK536"/>
    <mergeCell ref="EL536:EM536"/>
    <mergeCell ref="EN536:EO536"/>
    <mergeCell ref="EP536:EQ536"/>
    <mergeCell ref="ER536:ES536"/>
    <mergeCell ref="ET536:EU536"/>
    <mergeCell ref="EV536:EW536"/>
    <mergeCell ref="EX536:EY536"/>
    <mergeCell ref="EZ536:FA536"/>
    <mergeCell ref="FB536:FC536"/>
    <mergeCell ref="FD536:FE536"/>
    <mergeCell ref="FF536:FG536"/>
    <mergeCell ref="FH536:FI536"/>
    <mergeCell ref="FJ536:FK536"/>
    <mergeCell ref="FL536:FM536"/>
    <mergeCell ref="FN536:FO536"/>
    <mergeCell ref="FP536:FQ536"/>
    <mergeCell ref="FR536:FS536"/>
    <mergeCell ref="FT536:FU536"/>
    <mergeCell ref="FV536:FW536"/>
    <mergeCell ref="FX536:FY536"/>
    <mergeCell ref="FZ536:GA536"/>
    <mergeCell ref="GB536:GC536"/>
    <mergeCell ref="GD536:GE536"/>
    <mergeCell ref="GF536:GG536"/>
    <mergeCell ref="GH536:GI536"/>
    <mergeCell ref="GJ536:GK536"/>
    <mergeCell ref="GL536:GM536"/>
    <mergeCell ref="GN536:GO536"/>
    <mergeCell ref="GP536:GQ536"/>
    <mergeCell ref="GR536:GS536"/>
    <mergeCell ref="GT536:GU536"/>
    <mergeCell ref="GV536:GW536"/>
    <mergeCell ref="GX536:GY536"/>
    <mergeCell ref="GZ536:HA536"/>
    <mergeCell ref="HB536:HC536"/>
    <mergeCell ref="HD536:HE536"/>
    <mergeCell ref="HF536:HG536"/>
    <mergeCell ref="HH536:HI536"/>
    <mergeCell ref="HJ536:HK536"/>
    <mergeCell ref="L537:M537"/>
    <mergeCell ref="N537:O537"/>
    <mergeCell ref="P537:Q537"/>
    <mergeCell ref="R537:S537"/>
    <mergeCell ref="T537:U537"/>
    <mergeCell ref="V537:W537"/>
    <mergeCell ref="X537:Y537"/>
    <mergeCell ref="Z537:AA537"/>
    <mergeCell ref="AB537:AC537"/>
    <mergeCell ref="AD537:AE537"/>
    <mergeCell ref="AF537:AG537"/>
    <mergeCell ref="AH537:AI537"/>
    <mergeCell ref="AJ537:AK537"/>
    <mergeCell ref="AL537:AM537"/>
    <mergeCell ref="AN537:AO537"/>
    <mergeCell ref="AP537:AQ537"/>
    <mergeCell ref="AR537:AS537"/>
    <mergeCell ref="AT537:AU537"/>
    <mergeCell ref="AV537:AW537"/>
    <mergeCell ref="AX537:AY537"/>
    <mergeCell ref="AZ537:BA537"/>
    <mergeCell ref="BB537:BC537"/>
    <mergeCell ref="BD537:BE537"/>
    <mergeCell ref="BF537:BG537"/>
    <mergeCell ref="BH537:BI537"/>
    <mergeCell ref="BJ537:BK537"/>
    <mergeCell ref="BL537:BM537"/>
    <mergeCell ref="BN537:BO537"/>
    <mergeCell ref="BP537:BQ537"/>
    <mergeCell ref="BR537:BS537"/>
    <mergeCell ref="BT537:BU537"/>
    <mergeCell ref="BV537:BW537"/>
    <mergeCell ref="BX537:BY537"/>
    <mergeCell ref="BZ537:CA537"/>
    <mergeCell ref="CB537:CC537"/>
    <mergeCell ref="CD537:CE537"/>
    <mergeCell ref="CF537:CG537"/>
    <mergeCell ref="CH537:CI537"/>
    <mergeCell ref="CJ537:CK537"/>
    <mergeCell ref="CL537:CM537"/>
    <mergeCell ref="CN537:CO537"/>
    <mergeCell ref="CP537:CQ537"/>
    <mergeCell ref="CR537:CS537"/>
    <mergeCell ref="CT537:CU537"/>
    <mergeCell ref="CV537:CW537"/>
    <mergeCell ref="CX537:CY537"/>
    <mergeCell ref="CZ537:DA537"/>
    <mergeCell ref="DB537:DC537"/>
    <mergeCell ref="DD537:DE537"/>
    <mergeCell ref="DF537:DG537"/>
    <mergeCell ref="DH537:DI537"/>
    <mergeCell ref="DJ537:DK537"/>
    <mergeCell ref="DL537:DM537"/>
    <mergeCell ref="DN537:DO537"/>
    <mergeCell ref="DP537:DQ537"/>
    <mergeCell ref="DR537:DS537"/>
    <mergeCell ref="DT537:DU537"/>
    <mergeCell ref="DV537:DW537"/>
    <mergeCell ref="DX537:DY537"/>
    <mergeCell ref="DZ537:EA537"/>
    <mergeCell ref="EB537:EC537"/>
    <mergeCell ref="ED537:EE537"/>
    <mergeCell ref="EF537:EG537"/>
    <mergeCell ref="EH537:EI537"/>
    <mergeCell ref="EJ537:EK537"/>
    <mergeCell ref="EL537:EM537"/>
    <mergeCell ref="EN537:EO537"/>
    <mergeCell ref="EP537:EQ537"/>
    <mergeCell ref="ER537:ES537"/>
    <mergeCell ref="ET537:EU537"/>
    <mergeCell ref="EV537:EW537"/>
    <mergeCell ref="EX537:EY537"/>
    <mergeCell ref="EZ537:FA537"/>
    <mergeCell ref="FB537:FC537"/>
    <mergeCell ref="FD537:FE537"/>
    <mergeCell ref="FF537:FG537"/>
    <mergeCell ref="FH537:FI537"/>
    <mergeCell ref="FJ537:FK537"/>
    <mergeCell ref="FL537:FM537"/>
    <mergeCell ref="FN537:FO537"/>
    <mergeCell ref="FP537:FQ537"/>
    <mergeCell ref="FR537:FS537"/>
    <mergeCell ref="FT537:FU537"/>
    <mergeCell ref="FV537:FW537"/>
    <mergeCell ref="FX537:FY537"/>
    <mergeCell ref="FZ537:GA537"/>
    <mergeCell ref="GB537:GC537"/>
    <mergeCell ref="GD537:GE537"/>
    <mergeCell ref="GF537:GG537"/>
    <mergeCell ref="GH537:GI537"/>
    <mergeCell ref="GJ537:GK537"/>
    <mergeCell ref="GL537:GM537"/>
    <mergeCell ref="GN537:GO537"/>
    <mergeCell ref="GP537:GQ537"/>
    <mergeCell ref="GR537:GS537"/>
    <mergeCell ref="GT537:GU537"/>
    <mergeCell ref="GV537:GW537"/>
    <mergeCell ref="GX537:GY537"/>
    <mergeCell ref="GZ537:HA537"/>
    <mergeCell ref="HB537:HC537"/>
    <mergeCell ref="HD537:HE537"/>
    <mergeCell ref="HF537:HG537"/>
    <mergeCell ref="HH537:HI537"/>
    <mergeCell ref="HJ537:HK537"/>
    <mergeCell ref="L538:M538"/>
    <mergeCell ref="N538:O538"/>
    <mergeCell ref="P538:Q538"/>
    <mergeCell ref="R538:S538"/>
    <mergeCell ref="T538:U538"/>
    <mergeCell ref="V538:W538"/>
    <mergeCell ref="X538:Y538"/>
    <mergeCell ref="Z538:AA538"/>
    <mergeCell ref="AB538:AC538"/>
    <mergeCell ref="AD538:AE538"/>
    <mergeCell ref="AF538:AG538"/>
    <mergeCell ref="AH538:AI538"/>
    <mergeCell ref="AJ538:AK538"/>
    <mergeCell ref="AL538:AM538"/>
    <mergeCell ref="AN538:AO538"/>
    <mergeCell ref="AP538:AQ538"/>
    <mergeCell ref="AR538:AS538"/>
    <mergeCell ref="AT538:AU538"/>
    <mergeCell ref="AV538:AW538"/>
    <mergeCell ref="AX538:AY538"/>
    <mergeCell ref="AZ538:BA538"/>
    <mergeCell ref="BB538:BC538"/>
    <mergeCell ref="BD538:BE538"/>
    <mergeCell ref="BF538:BG538"/>
    <mergeCell ref="BH538:BI538"/>
    <mergeCell ref="BJ538:BK538"/>
    <mergeCell ref="BL538:BM538"/>
    <mergeCell ref="BN538:BO538"/>
    <mergeCell ref="BP538:BQ538"/>
    <mergeCell ref="BR538:BS538"/>
    <mergeCell ref="BT538:BU538"/>
    <mergeCell ref="BV538:BW538"/>
    <mergeCell ref="BX538:BY538"/>
    <mergeCell ref="BZ538:CA538"/>
    <mergeCell ref="CB538:CC538"/>
    <mergeCell ref="CD538:CE538"/>
    <mergeCell ref="CF538:CG538"/>
    <mergeCell ref="CH538:CI538"/>
    <mergeCell ref="CJ538:CK538"/>
    <mergeCell ref="CL538:CM538"/>
    <mergeCell ref="CN538:CO538"/>
    <mergeCell ref="CP538:CQ538"/>
    <mergeCell ref="CR538:CS538"/>
    <mergeCell ref="CT538:CU538"/>
    <mergeCell ref="CV538:CW538"/>
    <mergeCell ref="CX538:CY538"/>
    <mergeCell ref="CZ538:DA538"/>
    <mergeCell ref="DB538:DC538"/>
    <mergeCell ref="DD538:DE538"/>
    <mergeCell ref="DF538:DG538"/>
    <mergeCell ref="DH538:DI538"/>
    <mergeCell ref="DJ538:DK538"/>
    <mergeCell ref="DL538:DM538"/>
    <mergeCell ref="DN538:DO538"/>
    <mergeCell ref="DP538:DQ538"/>
    <mergeCell ref="DR538:DS538"/>
    <mergeCell ref="DT538:DU538"/>
    <mergeCell ref="DV538:DW538"/>
    <mergeCell ref="DX538:DY538"/>
    <mergeCell ref="DZ538:EA538"/>
    <mergeCell ref="EB538:EC538"/>
    <mergeCell ref="ED538:EE538"/>
    <mergeCell ref="EF538:EG538"/>
    <mergeCell ref="EH538:EI538"/>
    <mergeCell ref="EJ538:EK538"/>
    <mergeCell ref="EL538:EM538"/>
    <mergeCell ref="EN538:EO538"/>
    <mergeCell ref="EP538:EQ538"/>
    <mergeCell ref="ER538:ES538"/>
    <mergeCell ref="ET538:EU538"/>
    <mergeCell ref="EV538:EW538"/>
    <mergeCell ref="EX538:EY538"/>
    <mergeCell ref="EZ538:FA538"/>
    <mergeCell ref="FB538:FC538"/>
    <mergeCell ref="FD538:FE538"/>
    <mergeCell ref="FF538:FG538"/>
    <mergeCell ref="FH538:FI538"/>
    <mergeCell ref="FJ538:FK538"/>
    <mergeCell ref="FL538:FM538"/>
    <mergeCell ref="FN538:FO538"/>
    <mergeCell ref="FP538:FQ538"/>
    <mergeCell ref="FR538:FS538"/>
    <mergeCell ref="FT538:FU538"/>
    <mergeCell ref="FV538:FW538"/>
    <mergeCell ref="FX538:FY538"/>
    <mergeCell ref="FZ538:GA538"/>
    <mergeCell ref="GB538:GC538"/>
    <mergeCell ref="GD538:GE538"/>
    <mergeCell ref="GF538:GG538"/>
    <mergeCell ref="GH538:GI538"/>
    <mergeCell ref="GJ538:GK538"/>
    <mergeCell ref="GL538:GM538"/>
    <mergeCell ref="GN538:GO538"/>
    <mergeCell ref="GP538:GQ538"/>
    <mergeCell ref="GR538:GS538"/>
    <mergeCell ref="GT538:GU538"/>
    <mergeCell ref="GV538:GW538"/>
    <mergeCell ref="GX538:GY538"/>
    <mergeCell ref="GZ538:HA538"/>
    <mergeCell ref="HB538:HC538"/>
    <mergeCell ref="HD538:HE538"/>
    <mergeCell ref="HF538:HG538"/>
    <mergeCell ref="HH538:HI538"/>
    <mergeCell ref="HJ538:HK538"/>
    <mergeCell ref="L539:M539"/>
    <mergeCell ref="N539:O539"/>
    <mergeCell ref="P539:Q539"/>
    <mergeCell ref="R539:S539"/>
    <mergeCell ref="T539:U539"/>
    <mergeCell ref="V539:W539"/>
    <mergeCell ref="X539:Y539"/>
    <mergeCell ref="Z539:AA539"/>
    <mergeCell ref="AB539:AC539"/>
    <mergeCell ref="AD539:AE539"/>
    <mergeCell ref="AF539:AG539"/>
    <mergeCell ref="AH539:AI539"/>
    <mergeCell ref="AJ539:AK539"/>
    <mergeCell ref="AL539:AM539"/>
    <mergeCell ref="AN539:AO539"/>
    <mergeCell ref="AP539:AQ539"/>
    <mergeCell ref="AR539:AS539"/>
    <mergeCell ref="AT539:AU539"/>
    <mergeCell ref="AV539:AW539"/>
    <mergeCell ref="AX539:AY539"/>
    <mergeCell ref="AZ539:BA539"/>
    <mergeCell ref="BB539:BC539"/>
    <mergeCell ref="BD539:BE539"/>
    <mergeCell ref="BF539:BG539"/>
    <mergeCell ref="BH539:BI539"/>
    <mergeCell ref="BJ539:BK539"/>
    <mergeCell ref="BL539:BM539"/>
    <mergeCell ref="BN539:BO539"/>
    <mergeCell ref="BP539:BQ539"/>
    <mergeCell ref="BR539:BS539"/>
    <mergeCell ref="BT539:BU539"/>
    <mergeCell ref="BV539:BW539"/>
    <mergeCell ref="BX539:BY539"/>
    <mergeCell ref="BZ539:CA539"/>
    <mergeCell ref="CB539:CC539"/>
    <mergeCell ref="CD539:CE539"/>
    <mergeCell ref="CF539:CG539"/>
    <mergeCell ref="CH539:CI539"/>
    <mergeCell ref="CJ539:CK539"/>
    <mergeCell ref="CL539:CM539"/>
    <mergeCell ref="CN539:CO539"/>
    <mergeCell ref="CP539:CQ539"/>
    <mergeCell ref="CR539:CS539"/>
    <mergeCell ref="CT539:CU539"/>
    <mergeCell ref="CV539:CW539"/>
    <mergeCell ref="CX539:CY539"/>
    <mergeCell ref="CZ539:DA539"/>
    <mergeCell ref="DB539:DC539"/>
    <mergeCell ref="DD539:DE539"/>
    <mergeCell ref="DF539:DG539"/>
    <mergeCell ref="DH539:DI539"/>
    <mergeCell ref="DJ539:DK539"/>
    <mergeCell ref="DL539:DM539"/>
    <mergeCell ref="DN539:DO539"/>
    <mergeCell ref="DP539:DQ539"/>
    <mergeCell ref="DR539:DS539"/>
    <mergeCell ref="DT539:DU539"/>
    <mergeCell ref="DV539:DW539"/>
    <mergeCell ref="DX539:DY539"/>
    <mergeCell ref="DZ539:EA539"/>
    <mergeCell ref="EB539:EC539"/>
    <mergeCell ref="ED539:EE539"/>
    <mergeCell ref="EF539:EG539"/>
    <mergeCell ref="EH539:EI539"/>
    <mergeCell ref="EJ539:EK539"/>
    <mergeCell ref="EL539:EM539"/>
    <mergeCell ref="EN539:EO539"/>
    <mergeCell ref="EP539:EQ539"/>
    <mergeCell ref="ER539:ES539"/>
    <mergeCell ref="ET539:EU539"/>
    <mergeCell ref="EV539:EW539"/>
    <mergeCell ref="EX539:EY539"/>
    <mergeCell ref="EZ539:FA539"/>
    <mergeCell ref="FB539:FC539"/>
    <mergeCell ref="FD539:FE539"/>
    <mergeCell ref="FF539:FG539"/>
    <mergeCell ref="FH539:FI539"/>
    <mergeCell ref="FJ539:FK539"/>
    <mergeCell ref="FL539:FM539"/>
    <mergeCell ref="FN539:FO539"/>
    <mergeCell ref="FP539:FQ539"/>
    <mergeCell ref="FR539:FS539"/>
    <mergeCell ref="FT539:FU539"/>
    <mergeCell ref="FV539:FW539"/>
    <mergeCell ref="FX539:FY539"/>
    <mergeCell ref="FZ539:GA539"/>
    <mergeCell ref="GB539:GC539"/>
    <mergeCell ref="GD539:GE539"/>
    <mergeCell ref="GF539:GG539"/>
    <mergeCell ref="GH539:GI539"/>
    <mergeCell ref="GJ539:GK539"/>
    <mergeCell ref="GL539:GM539"/>
    <mergeCell ref="GN539:GO539"/>
    <mergeCell ref="GP539:GQ539"/>
    <mergeCell ref="GR539:GS539"/>
    <mergeCell ref="GT539:GU539"/>
    <mergeCell ref="GV539:GW539"/>
    <mergeCell ref="GX539:GY539"/>
    <mergeCell ref="GZ539:HA539"/>
    <mergeCell ref="HB539:HC539"/>
    <mergeCell ref="HD539:HE539"/>
    <mergeCell ref="HF539:HG539"/>
    <mergeCell ref="HH539:HI539"/>
    <mergeCell ref="HJ539:HK539"/>
    <mergeCell ref="L540:M540"/>
    <mergeCell ref="N540:O540"/>
    <mergeCell ref="P540:Q540"/>
    <mergeCell ref="R540:S540"/>
    <mergeCell ref="T540:U540"/>
    <mergeCell ref="V540:W540"/>
    <mergeCell ref="X540:Y540"/>
    <mergeCell ref="Z540:AA540"/>
    <mergeCell ref="AB540:AC540"/>
    <mergeCell ref="AD540:AE540"/>
    <mergeCell ref="AF540:AG540"/>
    <mergeCell ref="AH540:AI540"/>
    <mergeCell ref="AJ540:AK540"/>
    <mergeCell ref="AL540:AM540"/>
    <mergeCell ref="AN540:AO540"/>
    <mergeCell ref="AP540:AQ540"/>
    <mergeCell ref="AR540:AS540"/>
    <mergeCell ref="AT540:AU540"/>
    <mergeCell ref="AV540:AW540"/>
    <mergeCell ref="AX540:AY540"/>
    <mergeCell ref="AZ540:BA540"/>
    <mergeCell ref="BB540:BC540"/>
    <mergeCell ref="BD540:BE540"/>
    <mergeCell ref="BF540:BG540"/>
    <mergeCell ref="BH540:BI540"/>
    <mergeCell ref="BJ540:BK540"/>
    <mergeCell ref="BL540:BM540"/>
    <mergeCell ref="BN540:BO540"/>
    <mergeCell ref="BP540:BQ540"/>
    <mergeCell ref="BR540:BS540"/>
    <mergeCell ref="BT540:BU540"/>
    <mergeCell ref="BV540:BW540"/>
    <mergeCell ref="BX540:BY540"/>
    <mergeCell ref="BZ540:CA540"/>
    <mergeCell ref="CB540:CC540"/>
    <mergeCell ref="CD540:CE540"/>
    <mergeCell ref="CF540:CG540"/>
    <mergeCell ref="CH540:CI540"/>
    <mergeCell ref="CJ540:CK540"/>
    <mergeCell ref="CL540:CM540"/>
    <mergeCell ref="CN540:CO540"/>
    <mergeCell ref="CP540:CQ540"/>
    <mergeCell ref="CR540:CS540"/>
    <mergeCell ref="CT540:CU540"/>
    <mergeCell ref="CV540:CW540"/>
    <mergeCell ref="CX540:CY540"/>
    <mergeCell ref="CZ540:DA540"/>
    <mergeCell ref="DB540:DC540"/>
    <mergeCell ref="DD540:DE540"/>
    <mergeCell ref="DF540:DG540"/>
    <mergeCell ref="DH540:DI540"/>
    <mergeCell ref="DJ540:DK540"/>
    <mergeCell ref="DL540:DM540"/>
    <mergeCell ref="DN540:DO540"/>
    <mergeCell ref="DP540:DQ540"/>
    <mergeCell ref="DR540:DS540"/>
    <mergeCell ref="DT540:DU540"/>
    <mergeCell ref="DV540:DW540"/>
    <mergeCell ref="DX540:DY540"/>
    <mergeCell ref="DZ540:EA540"/>
    <mergeCell ref="EB540:EC540"/>
    <mergeCell ref="ED540:EE540"/>
    <mergeCell ref="EF540:EG540"/>
    <mergeCell ref="EH540:EI540"/>
    <mergeCell ref="EJ540:EK540"/>
    <mergeCell ref="EL540:EM540"/>
    <mergeCell ref="EN540:EO540"/>
    <mergeCell ref="EP540:EQ540"/>
    <mergeCell ref="ER540:ES540"/>
    <mergeCell ref="ET540:EU540"/>
    <mergeCell ref="EV540:EW540"/>
    <mergeCell ref="EX540:EY540"/>
    <mergeCell ref="EZ540:FA540"/>
    <mergeCell ref="FB540:FC540"/>
    <mergeCell ref="FD540:FE540"/>
    <mergeCell ref="FF540:FG540"/>
    <mergeCell ref="FH540:FI540"/>
    <mergeCell ref="FJ540:FK540"/>
    <mergeCell ref="FL540:FM540"/>
    <mergeCell ref="FN540:FO540"/>
    <mergeCell ref="FP540:FQ540"/>
    <mergeCell ref="FR540:FS540"/>
    <mergeCell ref="FT540:FU540"/>
    <mergeCell ref="FV540:FW540"/>
    <mergeCell ref="FX540:FY540"/>
    <mergeCell ref="FZ540:GA540"/>
    <mergeCell ref="GB540:GC540"/>
    <mergeCell ref="GD540:GE540"/>
    <mergeCell ref="GF540:GG540"/>
    <mergeCell ref="GH540:GI540"/>
    <mergeCell ref="GJ540:GK540"/>
    <mergeCell ref="GL540:GM540"/>
    <mergeCell ref="GN540:GO540"/>
    <mergeCell ref="GP540:GQ540"/>
    <mergeCell ref="GR540:GS540"/>
    <mergeCell ref="GT540:GU540"/>
    <mergeCell ref="GV540:GW540"/>
    <mergeCell ref="GX540:GY540"/>
    <mergeCell ref="GZ540:HA540"/>
    <mergeCell ref="HB540:HC540"/>
    <mergeCell ref="HD540:HE540"/>
    <mergeCell ref="HF540:HG540"/>
    <mergeCell ref="HH540:HI540"/>
    <mergeCell ref="HJ540:HK540"/>
    <mergeCell ref="L541:M541"/>
    <mergeCell ref="N541:O541"/>
    <mergeCell ref="P541:Q541"/>
    <mergeCell ref="R541:S541"/>
    <mergeCell ref="T541:U541"/>
    <mergeCell ref="V541:W541"/>
    <mergeCell ref="X541:Y541"/>
    <mergeCell ref="Z541:AA541"/>
    <mergeCell ref="AB541:AC541"/>
    <mergeCell ref="AD541:AE541"/>
    <mergeCell ref="AF541:AG541"/>
    <mergeCell ref="AH541:AI541"/>
    <mergeCell ref="AJ541:AK541"/>
    <mergeCell ref="AL541:AM541"/>
    <mergeCell ref="AN541:AO541"/>
    <mergeCell ref="AP541:AQ541"/>
    <mergeCell ref="AR541:AS541"/>
    <mergeCell ref="AT541:AU541"/>
    <mergeCell ref="AV541:AW541"/>
    <mergeCell ref="AX541:AY541"/>
    <mergeCell ref="AZ541:BA541"/>
    <mergeCell ref="BB541:BC541"/>
    <mergeCell ref="BD541:BE541"/>
    <mergeCell ref="BF541:BG541"/>
    <mergeCell ref="BH541:BI541"/>
    <mergeCell ref="BJ541:BK541"/>
    <mergeCell ref="BL541:BM541"/>
    <mergeCell ref="BN541:BO541"/>
    <mergeCell ref="BP541:BQ541"/>
    <mergeCell ref="BR541:BS541"/>
    <mergeCell ref="BT541:BU541"/>
    <mergeCell ref="BV541:BW541"/>
    <mergeCell ref="BX541:BY541"/>
    <mergeCell ref="BZ541:CA541"/>
    <mergeCell ref="CB541:CC541"/>
    <mergeCell ref="CD541:CE541"/>
    <mergeCell ref="CF541:CG541"/>
    <mergeCell ref="CH541:CI541"/>
    <mergeCell ref="CJ541:CK541"/>
    <mergeCell ref="CL541:CM541"/>
    <mergeCell ref="CN541:CO541"/>
    <mergeCell ref="CP541:CQ541"/>
    <mergeCell ref="CR541:CS541"/>
    <mergeCell ref="CT541:CU541"/>
    <mergeCell ref="CV541:CW541"/>
    <mergeCell ref="CX541:CY541"/>
    <mergeCell ref="CZ541:DA541"/>
    <mergeCell ref="DB541:DC541"/>
    <mergeCell ref="DD541:DE541"/>
    <mergeCell ref="DF541:DG541"/>
    <mergeCell ref="DH541:DI541"/>
    <mergeCell ref="DJ541:DK541"/>
    <mergeCell ref="DL541:DM541"/>
    <mergeCell ref="DN541:DO541"/>
    <mergeCell ref="DP541:DQ541"/>
    <mergeCell ref="DR541:DS541"/>
    <mergeCell ref="DT541:DU541"/>
    <mergeCell ref="DV541:DW541"/>
    <mergeCell ref="DX541:DY541"/>
    <mergeCell ref="DZ541:EA541"/>
    <mergeCell ref="EB541:EC541"/>
    <mergeCell ref="ED541:EE541"/>
    <mergeCell ref="EF541:EG541"/>
    <mergeCell ref="EH541:EI541"/>
    <mergeCell ref="EJ541:EK541"/>
    <mergeCell ref="EL541:EM541"/>
    <mergeCell ref="EN541:EO541"/>
    <mergeCell ref="EP541:EQ541"/>
    <mergeCell ref="ER541:ES541"/>
    <mergeCell ref="ET541:EU541"/>
    <mergeCell ref="EV541:EW541"/>
    <mergeCell ref="EX541:EY541"/>
    <mergeCell ref="EZ541:FA541"/>
    <mergeCell ref="FB541:FC541"/>
    <mergeCell ref="FD541:FE541"/>
    <mergeCell ref="FF541:FG541"/>
    <mergeCell ref="FH541:FI541"/>
    <mergeCell ref="FJ541:FK541"/>
    <mergeCell ref="FL541:FM541"/>
    <mergeCell ref="FN541:FO541"/>
    <mergeCell ref="FP541:FQ541"/>
    <mergeCell ref="FR541:FS541"/>
    <mergeCell ref="FT541:FU541"/>
    <mergeCell ref="FV541:FW541"/>
    <mergeCell ref="FX541:FY541"/>
    <mergeCell ref="FZ541:GA541"/>
    <mergeCell ref="GB541:GC541"/>
    <mergeCell ref="GD541:GE541"/>
    <mergeCell ref="GF541:GG541"/>
    <mergeCell ref="GH541:GI541"/>
    <mergeCell ref="GJ541:GK541"/>
    <mergeCell ref="GL541:GM541"/>
    <mergeCell ref="GN541:GO541"/>
    <mergeCell ref="GP541:GQ541"/>
    <mergeCell ref="GR541:GS541"/>
    <mergeCell ref="GT541:GU541"/>
    <mergeCell ref="GV541:GW541"/>
    <mergeCell ref="GX541:GY541"/>
    <mergeCell ref="GZ541:HA541"/>
    <mergeCell ref="HB541:HC541"/>
    <mergeCell ref="HD541:HE541"/>
    <mergeCell ref="HF541:HG541"/>
    <mergeCell ref="HH541:HI541"/>
    <mergeCell ref="HJ541:HK541"/>
    <mergeCell ref="L542:M542"/>
    <mergeCell ref="N542:O542"/>
    <mergeCell ref="P542:Q542"/>
    <mergeCell ref="R542:S542"/>
    <mergeCell ref="T542:U542"/>
    <mergeCell ref="V542:W542"/>
    <mergeCell ref="X542:Y542"/>
    <mergeCell ref="Z542:AA542"/>
    <mergeCell ref="AB542:AC542"/>
    <mergeCell ref="AD542:AE542"/>
    <mergeCell ref="AF542:AG542"/>
    <mergeCell ref="AH542:AI542"/>
    <mergeCell ref="AJ542:AK542"/>
    <mergeCell ref="AL542:AM542"/>
    <mergeCell ref="AN542:AO542"/>
    <mergeCell ref="AP542:AQ542"/>
    <mergeCell ref="AR542:AS542"/>
    <mergeCell ref="AT542:AU542"/>
    <mergeCell ref="AV542:AW542"/>
    <mergeCell ref="AX542:AY542"/>
    <mergeCell ref="AZ542:BA542"/>
    <mergeCell ref="BB542:BC542"/>
    <mergeCell ref="BD542:BE542"/>
    <mergeCell ref="BF542:BG542"/>
    <mergeCell ref="BH542:BI542"/>
    <mergeCell ref="BJ542:BK542"/>
    <mergeCell ref="BL542:BM542"/>
    <mergeCell ref="BN542:BO542"/>
    <mergeCell ref="BP542:BQ542"/>
    <mergeCell ref="BR542:BS542"/>
    <mergeCell ref="BT542:BU542"/>
    <mergeCell ref="BV542:BW542"/>
    <mergeCell ref="BX542:BY542"/>
    <mergeCell ref="BZ542:CA542"/>
    <mergeCell ref="CB542:CC542"/>
    <mergeCell ref="CD542:CE542"/>
    <mergeCell ref="CF542:CG542"/>
    <mergeCell ref="CH542:CI542"/>
    <mergeCell ref="CJ542:CK542"/>
    <mergeCell ref="CL542:CM542"/>
    <mergeCell ref="CN542:CO542"/>
    <mergeCell ref="CP542:CQ542"/>
    <mergeCell ref="CR542:CS542"/>
    <mergeCell ref="CT542:CU542"/>
    <mergeCell ref="CV542:CW542"/>
    <mergeCell ref="CX542:CY542"/>
    <mergeCell ref="CZ542:DA542"/>
    <mergeCell ref="DB542:DC542"/>
    <mergeCell ref="DD542:DE542"/>
    <mergeCell ref="DF542:DG542"/>
    <mergeCell ref="DH542:DI542"/>
    <mergeCell ref="DJ542:DK542"/>
    <mergeCell ref="DL542:DM542"/>
    <mergeCell ref="DN542:DO542"/>
    <mergeCell ref="DP542:DQ542"/>
    <mergeCell ref="DR542:DS542"/>
    <mergeCell ref="DT542:DU542"/>
    <mergeCell ref="DV542:DW542"/>
    <mergeCell ref="DX542:DY542"/>
    <mergeCell ref="DZ542:EA542"/>
    <mergeCell ref="EB542:EC542"/>
    <mergeCell ref="ED542:EE542"/>
    <mergeCell ref="EF542:EG542"/>
    <mergeCell ref="EH542:EI542"/>
    <mergeCell ref="EJ542:EK542"/>
    <mergeCell ref="EL542:EM542"/>
    <mergeCell ref="EN542:EO542"/>
    <mergeCell ref="EP542:EQ542"/>
    <mergeCell ref="ER542:ES542"/>
    <mergeCell ref="ET542:EU542"/>
    <mergeCell ref="EV542:EW542"/>
    <mergeCell ref="EX542:EY542"/>
    <mergeCell ref="EZ542:FA542"/>
    <mergeCell ref="FB542:FC542"/>
    <mergeCell ref="FD542:FE542"/>
    <mergeCell ref="FF542:FG542"/>
    <mergeCell ref="FH542:FI542"/>
    <mergeCell ref="FJ542:FK542"/>
    <mergeCell ref="FL542:FM542"/>
    <mergeCell ref="FN542:FO542"/>
    <mergeCell ref="FP542:FQ542"/>
    <mergeCell ref="FR542:FS542"/>
    <mergeCell ref="FT542:FU542"/>
    <mergeCell ref="FV542:FW542"/>
    <mergeCell ref="FX542:FY542"/>
    <mergeCell ref="FZ542:GA542"/>
    <mergeCell ref="GB542:GC542"/>
    <mergeCell ref="GD542:GE542"/>
    <mergeCell ref="GF542:GG542"/>
    <mergeCell ref="GH542:GI542"/>
    <mergeCell ref="GJ542:GK542"/>
    <mergeCell ref="GL542:GM542"/>
    <mergeCell ref="GN542:GO542"/>
    <mergeCell ref="GP542:GQ542"/>
    <mergeCell ref="GR542:GS542"/>
    <mergeCell ref="GT542:GU542"/>
    <mergeCell ref="GV542:GW542"/>
    <mergeCell ref="GX542:GY542"/>
    <mergeCell ref="GZ542:HA542"/>
    <mergeCell ref="HB542:HC542"/>
    <mergeCell ref="HD542:HE542"/>
    <mergeCell ref="HF542:HG542"/>
    <mergeCell ref="HH542:HI542"/>
    <mergeCell ref="HJ542:HK542"/>
    <mergeCell ref="L543:M543"/>
    <mergeCell ref="N543:O543"/>
    <mergeCell ref="P543:Q543"/>
    <mergeCell ref="R543:S543"/>
    <mergeCell ref="T543:U543"/>
    <mergeCell ref="V543:W543"/>
    <mergeCell ref="X543:Y543"/>
    <mergeCell ref="Z543:AA543"/>
    <mergeCell ref="AB543:AC543"/>
    <mergeCell ref="AD543:AE543"/>
    <mergeCell ref="AF543:AG543"/>
    <mergeCell ref="AH543:AI543"/>
    <mergeCell ref="AJ543:AK543"/>
    <mergeCell ref="AL543:AM543"/>
    <mergeCell ref="AN543:AO543"/>
    <mergeCell ref="AP543:AQ543"/>
    <mergeCell ref="AR543:AS543"/>
    <mergeCell ref="AT543:AU543"/>
    <mergeCell ref="AV543:AW543"/>
    <mergeCell ref="AX543:AY543"/>
    <mergeCell ref="AZ543:BA543"/>
    <mergeCell ref="BB543:BC543"/>
    <mergeCell ref="BD543:BE543"/>
    <mergeCell ref="BF543:BG543"/>
    <mergeCell ref="BH543:BI543"/>
    <mergeCell ref="BJ543:BK543"/>
    <mergeCell ref="BL543:BM543"/>
    <mergeCell ref="BN543:BO543"/>
    <mergeCell ref="BP543:BQ543"/>
    <mergeCell ref="BR543:BS543"/>
    <mergeCell ref="BT543:BU543"/>
    <mergeCell ref="BV543:BW543"/>
    <mergeCell ref="BX543:BY543"/>
    <mergeCell ref="BZ543:CA543"/>
    <mergeCell ref="CB543:CC543"/>
    <mergeCell ref="CD543:CE543"/>
    <mergeCell ref="CF543:CG543"/>
    <mergeCell ref="CH543:CI543"/>
    <mergeCell ref="CJ543:CK543"/>
    <mergeCell ref="CL543:CM543"/>
    <mergeCell ref="CN543:CO543"/>
    <mergeCell ref="CP543:CQ543"/>
    <mergeCell ref="CR543:CS543"/>
    <mergeCell ref="CT543:CU543"/>
    <mergeCell ref="CV543:CW543"/>
    <mergeCell ref="CX543:CY543"/>
    <mergeCell ref="CZ543:DA543"/>
    <mergeCell ref="DB543:DC543"/>
    <mergeCell ref="DD543:DE543"/>
    <mergeCell ref="DF543:DG543"/>
    <mergeCell ref="DH543:DI543"/>
    <mergeCell ref="DJ543:DK543"/>
    <mergeCell ref="DL543:DM543"/>
    <mergeCell ref="DN543:DO543"/>
    <mergeCell ref="DP543:DQ543"/>
    <mergeCell ref="DR543:DS543"/>
    <mergeCell ref="DT543:DU543"/>
    <mergeCell ref="DV543:DW543"/>
    <mergeCell ref="DX543:DY543"/>
    <mergeCell ref="DZ543:EA543"/>
    <mergeCell ref="EB543:EC543"/>
    <mergeCell ref="ED543:EE543"/>
    <mergeCell ref="EF543:EG543"/>
    <mergeCell ref="EH543:EI543"/>
    <mergeCell ref="EJ543:EK543"/>
    <mergeCell ref="EL543:EM543"/>
    <mergeCell ref="EN543:EO543"/>
    <mergeCell ref="EP543:EQ543"/>
    <mergeCell ref="ER543:ES543"/>
    <mergeCell ref="ET543:EU543"/>
    <mergeCell ref="EV543:EW543"/>
    <mergeCell ref="EX543:EY543"/>
    <mergeCell ref="EZ543:FA543"/>
    <mergeCell ref="FB543:FC543"/>
    <mergeCell ref="FD543:FE543"/>
    <mergeCell ref="FF543:FG543"/>
    <mergeCell ref="FH543:FI543"/>
    <mergeCell ref="FJ543:FK543"/>
    <mergeCell ref="FL543:FM543"/>
    <mergeCell ref="FN543:FO543"/>
    <mergeCell ref="FP543:FQ543"/>
    <mergeCell ref="FR543:FS543"/>
    <mergeCell ref="FT543:FU543"/>
    <mergeCell ref="FV543:FW543"/>
    <mergeCell ref="FX543:FY543"/>
    <mergeCell ref="FZ543:GA543"/>
    <mergeCell ref="GB543:GC543"/>
    <mergeCell ref="GD543:GE543"/>
    <mergeCell ref="GF543:GG543"/>
    <mergeCell ref="GH543:GI543"/>
    <mergeCell ref="GJ543:GK543"/>
    <mergeCell ref="GL543:GM543"/>
    <mergeCell ref="GN543:GO543"/>
    <mergeCell ref="GP543:GQ543"/>
    <mergeCell ref="GR543:GS543"/>
    <mergeCell ref="GT543:GU543"/>
    <mergeCell ref="GV543:GW543"/>
    <mergeCell ref="GX543:GY543"/>
    <mergeCell ref="GZ543:HA543"/>
    <mergeCell ref="HB543:HC543"/>
    <mergeCell ref="HD543:HE543"/>
    <mergeCell ref="HF543:HG543"/>
    <mergeCell ref="HH543:HI543"/>
    <mergeCell ref="HJ543:HK543"/>
    <mergeCell ref="L544:M544"/>
    <mergeCell ref="N544:O544"/>
    <mergeCell ref="P544:Q544"/>
    <mergeCell ref="R544:S544"/>
    <mergeCell ref="T544:U544"/>
    <mergeCell ref="V544:W544"/>
    <mergeCell ref="X544:Y544"/>
    <mergeCell ref="Z544:AA544"/>
    <mergeCell ref="AB544:AC544"/>
    <mergeCell ref="AD544:AE544"/>
    <mergeCell ref="AF544:AG544"/>
    <mergeCell ref="AH544:AI544"/>
    <mergeCell ref="AJ544:AK544"/>
    <mergeCell ref="AL544:AM544"/>
    <mergeCell ref="AN544:AO544"/>
    <mergeCell ref="AP544:AQ544"/>
    <mergeCell ref="AR544:AS544"/>
    <mergeCell ref="CD544:CE544"/>
    <mergeCell ref="CF544:CG544"/>
    <mergeCell ref="CH544:CI544"/>
    <mergeCell ref="CJ544:CK544"/>
    <mergeCell ref="CL544:CM544"/>
    <mergeCell ref="CN544:CO544"/>
    <mergeCell ref="CP544:CQ544"/>
    <mergeCell ref="CR544:CS544"/>
    <mergeCell ref="L545:S545"/>
    <mergeCell ref="T545:AA545"/>
    <mergeCell ref="AB545:AI545"/>
    <mergeCell ref="AJ545:AS545"/>
    <mergeCell ref="AT545:BA545"/>
    <mergeCell ref="BB545:BI545"/>
    <mergeCell ref="BJ545:BS545"/>
    <mergeCell ref="BT545:CA545"/>
    <mergeCell ref="CB545:CI545"/>
    <mergeCell ref="CJ545:CS545"/>
    <mergeCell ref="CT545:DA545"/>
    <mergeCell ref="DB545:DK545"/>
    <mergeCell ref="DL545:DS545"/>
    <mergeCell ref="DT545:EA545"/>
    <mergeCell ref="EB545:EI545"/>
    <mergeCell ref="EJ545:ES545"/>
    <mergeCell ref="ET545:FA545"/>
    <mergeCell ref="FB545:FK545"/>
    <mergeCell ref="FL545:FS545"/>
    <mergeCell ref="FT545:GC545"/>
    <mergeCell ref="GD545:GK545"/>
    <mergeCell ref="GL545:GS545"/>
    <mergeCell ref="GT545:HA545"/>
    <mergeCell ref="HB545:HI545"/>
    <mergeCell ref="HJ545:HK545"/>
    <mergeCell ref="A546:A553"/>
    <mergeCell ref="B546:B553"/>
    <mergeCell ref="C546:C553"/>
    <mergeCell ref="D546:D553"/>
    <mergeCell ref="E546:E553"/>
    <mergeCell ref="F546:F553"/>
    <mergeCell ref="G546:G553"/>
    <mergeCell ref="I546:I553"/>
    <mergeCell ref="J546:J553"/>
    <mergeCell ref="L546:M546"/>
    <mergeCell ref="N546:O546"/>
    <mergeCell ref="P546:Q546"/>
    <mergeCell ref="R546:S546"/>
    <mergeCell ref="T546:U546"/>
    <mergeCell ref="V546:W546"/>
    <mergeCell ref="X546:Y546"/>
    <mergeCell ref="Z546:AA546"/>
    <mergeCell ref="AB546:AC546"/>
    <mergeCell ref="AD546:AE546"/>
    <mergeCell ref="AF546:AG546"/>
    <mergeCell ref="AH546:AI546"/>
    <mergeCell ref="AJ546:AK546"/>
    <mergeCell ref="AL546:AM546"/>
    <mergeCell ref="AN546:AO546"/>
    <mergeCell ref="AP546:AQ546"/>
    <mergeCell ref="AR546:AS546"/>
    <mergeCell ref="AT546:AU546"/>
    <mergeCell ref="AV546:AW546"/>
    <mergeCell ref="AX546:AY546"/>
    <mergeCell ref="AZ546:BA546"/>
    <mergeCell ref="BB546:BC546"/>
    <mergeCell ref="BD546:BE546"/>
    <mergeCell ref="BF546:BG546"/>
    <mergeCell ref="BH546:BI546"/>
    <mergeCell ref="BJ546:BK546"/>
    <mergeCell ref="BL546:BM546"/>
    <mergeCell ref="BN546:BO546"/>
    <mergeCell ref="BP546:BQ546"/>
    <mergeCell ref="BR546:BS546"/>
    <mergeCell ref="BT546:BU546"/>
    <mergeCell ref="BV546:BW546"/>
    <mergeCell ref="BX546:BY546"/>
    <mergeCell ref="BZ546:CA546"/>
    <mergeCell ref="CB546:CC546"/>
    <mergeCell ref="CD546:CE546"/>
    <mergeCell ref="CF546:CG546"/>
    <mergeCell ref="CH546:CI546"/>
    <mergeCell ref="CJ546:CK546"/>
    <mergeCell ref="CL546:CM546"/>
    <mergeCell ref="CN546:CO546"/>
    <mergeCell ref="CP546:CQ546"/>
    <mergeCell ref="CR546:CS546"/>
    <mergeCell ref="CT546:CU546"/>
    <mergeCell ref="CV546:CW546"/>
    <mergeCell ref="CX546:CY546"/>
    <mergeCell ref="CZ546:DA546"/>
    <mergeCell ref="DB546:DC546"/>
    <mergeCell ref="DD546:DE546"/>
    <mergeCell ref="DF546:DG546"/>
    <mergeCell ref="DH546:DI546"/>
    <mergeCell ref="DJ546:DK546"/>
    <mergeCell ref="DL546:DM546"/>
    <mergeCell ref="DN546:DO546"/>
    <mergeCell ref="DP546:DQ546"/>
    <mergeCell ref="DR546:DS546"/>
    <mergeCell ref="DT546:DU546"/>
    <mergeCell ref="DV546:DW546"/>
    <mergeCell ref="DX546:DY546"/>
    <mergeCell ref="DZ546:EA546"/>
    <mergeCell ref="EB546:EC546"/>
    <mergeCell ref="ED546:EE546"/>
    <mergeCell ref="EF546:EG546"/>
    <mergeCell ref="EH546:EI546"/>
    <mergeCell ref="EJ546:EK546"/>
    <mergeCell ref="EL546:EM546"/>
    <mergeCell ref="EN546:EO546"/>
    <mergeCell ref="EP546:EQ546"/>
    <mergeCell ref="ER546:ES546"/>
    <mergeCell ref="ET546:EU546"/>
    <mergeCell ref="EV546:EW546"/>
    <mergeCell ref="EX546:EY546"/>
    <mergeCell ref="EZ546:FA546"/>
    <mergeCell ref="FB546:FC546"/>
    <mergeCell ref="FD546:FE546"/>
    <mergeCell ref="FF546:FG546"/>
    <mergeCell ref="FH546:FI546"/>
    <mergeCell ref="FJ546:FK546"/>
    <mergeCell ref="FL546:FM546"/>
    <mergeCell ref="FN546:FO546"/>
    <mergeCell ref="FP546:FQ546"/>
    <mergeCell ref="FR546:FS546"/>
    <mergeCell ref="FT546:FU546"/>
    <mergeCell ref="FV546:FW546"/>
    <mergeCell ref="FX546:FY546"/>
    <mergeCell ref="FZ546:GA546"/>
    <mergeCell ref="GB546:GC546"/>
    <mergeCell ref="GD546:GE546"/>
    <mergeCell ref="GF546:GG546"/>
    <mergeCell ref="GH546:GI546"/>
    <mergeCell ref="GJ546:GK546"/>
    <mergeCell ref="GL546:GM546"/>
    <mergeCell ref="GN546:GO546"/>
    <mergeCell ref="GP546:GQ546"/>
    <mergeCell ref="GR546:GS546"/>
    <mergeCell ref="GT546:GU546"/>
    <mergeCell ref="GV546:GW546"/>
    <mergeCell ref="GX546:GY546"/>
    <mergeCell ref="GZ546:HA546"/>
    <mergeCell ref="HB546:HC546"/>
    <mergeCell ref="HD546:HE546"/>
    <mergeCell ref="HF546:HG546"/>
    <mergeCell ref="HH546:HI546"/>
    <mergeCell ref="HJ546:HK546"/>
    <mergeCell ref="L547:M547"/>
    <mergeCell ref="N547:O547"/>
    <mergeCell ref="P547:Q547"/>
    <mergeCell ref="R547:S547"/>
    <mergeCell ref="T547:U547"/>
    <mergeCell ref="V547:W547"/>
    <mergeCell ref="X547:Y547"/>
    <mergeCell ref="Z547:AA547"/>
    <mergeCell ref="AB547:AC547"/>
    <mergeCell ref="AD547:AE547"/>
    <mergeCell ref="AF547:AG547"/>
    <mergeCell ref="AH547:AI547"/>
    <mergeCell ref="AJ547:AK547"/>
    <mergeCell ref="AL547:AM547"/>
    <mergeCell ref="AN547:AO547"/>
    <mergeCell ref="AP547:AQ547"/>
    <mergeCell ref="AR547:AS547"/>
    <mergeCell ref="AT547:AU547"/>
    <mergeCell ref="AV547:AW547"/>
    <mergeCell ref="AX547:AY547"/>
    <mergeCell ref="AZ547:BA547"/>
    <mergeCell ref="BB547:BC547"/>
    <mergeCell ref="BD547:BE547"/>
    <mergeCell ref="BF547:BG547"/>
    <mergeCell ref="BH547:BI547"/>
    <mergeCell ref="BJ547:BK547"/>
    <mergeCell ref="BL547:BM547"/>
    <mergeCell ref="BN547:BO547"/>
    <mergeCell ref="BP547:BQ547"/>
    <mergeCell ref="BR547:BS547"/>
    <mergeCell ref="BT547:BU547"/>
    <mergeCell ref="BV547:BW547"/>
    <mergeCell ref="BX547:BY547"/>
    <mergeCell ref="BZ547:CA547"/>
    <mergeCell ref="CB547:CC547"/>
    <mergeCell ref="CD547:CE547"/>
    <mergeCell ref="CF547:CG547"/>
    <mergeCell ref="CH547:CI547"/>
    <mergeCell ref="CJ547:CK547"/>
    <mergeCell ref="CL547:CM547"/>
    <mergeCell ref="CN547:CO547"/>
    <mergeCell ref="CP547:CQ547"/>
    <mergeCell ref="CR547:CS547"/>
    <mergeCell ref="CT547:CU547"/>
    <mergeCell ref="CV547:CW547"/>
    <mergeCell ref="CX547:CY547"/>
    <mergeCell ref="CZ547:DA547"/>
    <mergeCell ref="DB547:DC547"/>
    <mergeCell ref="DD547:DE547"/>
    <mergeCell ref="DF547:DG547"/>
    <mergeCell ref="DH547:DI547"/>
    <mergeCell ref="DJ547:DK547"/>
    <mergeCell ref="DL547:DM547"/>
    <mergeCell ref="DN547:DO547"/>
    <mergeCell ref="DP547:DQ547"/>
    <mergeCell ref="DR547:DS547"/>
    <mergeCell ref="DT547:DU547"/>
    <mergeCell ref="DV547:DW547"/>
    <mergeCell ref="DX547:DY547"/>
    <mergeCell ref="DZ547:EA547"/>
    <mergeCell ref="EB547:EC547"/>
    <mergeCell ref="ED547:EE547"/>
    <mergeCell ref="EF547:EG547"/>
    <mergeCell ref="EH547:EI547"/>
    <mergeCell ref="EJ547:EK547"/>
    <mergeCell ref="EL547:EM547"/>
    <mergeCell ref="EN547:EO547"/>
    <mergeCell ref="EP547:EQ547"/>
    <mergeCell ref="ER547:ES547"/>
    <mergeCell ref="ET547:EU547"/>
    <mergeCell ref="EV547:EW547"/>
    <mergeCell ref="EX547:EY547"/>
    <mergeCell ref="EZ547:FA547"/>
    <mergeCell ref="FB547:FC547"/>
    <mergeCell ref="FD547:FE547"/>
    <mergeCell ref="FF547:FG547"/>
    <mergeCell ref="FH547:FI547"/>
    <mergeCell ref="FJ547:FK547"/>
    <mergeCell ref="FL547:FM547"/>
    <mergeCell ref="FN547:FO547"/>
    <mergeCell ref="FP547:FQ547"/>
    <mergeCell ref="FR547:FS547"/>
    <mergeCell ref="FT547:FU547"/>
    <mergeCell ref="FV547:FW547"/>
    <mergeCell ref="FX547:FY547"/>
    <mergeCell ref="FZ547:GA547"/>
    <mergeCell ref="GB547:GC547"/>
    <mergeCell ref="GD547:GE547"/>
    <mergeCell ref="GF547:GG547"/>
    <mergeCell ref="GH547:GI547"/>
    <mergeCell ref="GJ547:GK547"/>
    <mergeCell ref="GL547:GM547"/>
    <mergeCell ref="GN547:GO547"/>
    <mergeCell ref="GP547:GQ547"/>
    <mergeCell ref="GR547:GS547"/>
    <mergeCell ref="GT547:GU547"/>
    <mergeCell ref="GV547:GW547"/>
    <mergeCell ref="GX547:GY547"/>
    <mergeCell ref="GZ547:HA547"/>
    <mergeCell ref="HB547:HC547"/>
    <mergeCell ref="HD547:HE547"/>
    <mergeCell ref="HF547:HG547"/>
    <mergeCell ref="HH547:HI547"/>
    <mergeCell ref="HJ547:HK547"/>
    <mergeCell ref="L548:M548"/>
    <mergeCell ref="N548:O548"/>
    <mergeCell ref="P548:Q548"/>
    <mergeCell ref="R548:S548"/>
    <mergeCell ref="T548:U548"/>
    <mergeCell ref="V548:W548"/>
    <mergeCell ref="X548:Y548"/>
    <mergeCell ref="Z548:AA548"/>
    <mergeCell ref="AB548:AC548"/>
    <mergeCell ref="AD548:AE548"/>
    <mergeCell ref="AF548:AG548"/>
    <mergeCell ref="AH548:AI548"/>
    <mergeCell ref="AJ548:AK548"/>
    <mergeCell ref="AL548:AM548"/>
    <mergeCell ref="AN548:AO548"/>
    <mergeCell ref="AP548:AQ548"/>
    <mergeCell ref="AR548:AS548"/>
    <mergeCell ref="AT548:AU548"/>
    <mergeCell ref="AV548:AW548"/>
    <mergeCell ref="AX548:AY548"/>
    <mergeCell ref="AZ548:BA548"/>
    <mergeCell ref="BB548:BC548"/>
    <mergeCell ref="BD548:BE548"/>
    <mergeCell ref="BF548:BG548"/>
    <mergeCell ref="BH548:BI548"/>
    <mergeCell ref="BJ548:BK548"/>
    <mergeCell ref="BL548:BM548"/>
    <mergeCell ref="BN548:BO548"/>
    <mergeCell ref="BP548:BQ548"/>
    <mergeCell ref="BR548:BS548"/>
    <mergeCell ref="BT548:BU548"/>
    <mergeCell ref="BV548:BW548"/>
    <mergeCell ref="BX548:BY548"/>
    <mergeCell ref="BZ548:CA548"/>
    <mergeCell ref="CB548:CC548"/>
    <mergeCell ref="CD548:CE548"/>
    <mergeCell ref="CF548:CG548"/>
    <mergeCell ref="CH548:CI548"/>
    <mergeCell ref="CJ548:CK548"/>
    <mergeCell ref="CL548:CM548"/>
    <mergeCell ref="CN548:CO548"/>
    <mergeCell ref="CP548:CQ548"/>
    <mergeCell ref="CR548:CS548"/>
    <mergeCell ref="CT548:CU548"/>
    <mergeCell ref="CV548:CW548"/>
    <mergeCell ref="CX548:CY548"/>
    <mergeCell ref="CZ548:DA548"/>
    <mergeCell ref="DB548:DC548"/>
    <mergeCell ref="DD548:DE548"/>
    <mergeCell ref="DF548:DG548"/>
    <mergeCell ref="DH548:DI548"/>
    <mergeCell ref="DJ548:DK548"/>
    <mergeCell ref="DL548:DM548"/>
    <mergeCell ref="DN548:DO548"/>
    <mergeCell ref="DP548:DQ548"/>
    <mergeCell ref="DR548:DS548"/>
    <mergeCell ref="DT548:DU548"/>
    <mergeCell ref="DV548:DW548"/>
    <mergeCell ref="DX548:DY548"/>
    <mergeCell ref="DZ548:EA548"/>
    <mergeCell ref="EB548:EC548"/>
    <mergeCell ref="ED548:EE548"/>
    <mergeCell ref="EF548:EG548"/>
    <mergeCell ref="EH548:EI548"/>
    <mergeCell ref="EJ548:EK548"/>
    <mergeCell ref="EL548:EM548"/>
    <mergeCell ref="EN548:EO548"/>
    <mergeCell ref="EP548:EQ548"/>
    <mergeCell ref="ER548:ES548"/>
    <mergeCell ref="ET548:EU548"/>
    <mergeCell ref="EV548:EW548"/>
    <mergeCell ref="EX548:EY548"/>
    <mergeCell ref="EZ548:FA548"/>
    <mergeCell ref="FB548:FC548"/>
    <mergeCell ref="FD548:FE548"/>
    <mergeCell ref="FF548:FG548"/>
    <mergeCell ref="FH548:FI548"/>
    <mergeCell ref="FJ548:FK548"/>
    <mergeCell ref="FL548:FM548"/>
    <mergeCell ref="FN548:FO548"/>
    <mergeCell ref="FP548:FQ548"/>
    <mergeCell ref="FR548:FS548"/>
    <mergeCell ref="FT548:FU548"/>
    <mergeCell ref="FV548:FW548"/>
    <mergeCell ref="FX548:FY548"/>
    <mergeCell ref="FZ548:GA548"/>
    <mergeCell ref="GB548:GC548"/>
    <mergeCell ref="GD548:GE548"/>
    <mergeCell ref="GF548:GG548"/>
    <mergeCell ref="GH548:GI548"/>
    <mergeCell ref="GJ548:GK548"/>
    <mergeCell ref="GL548:GM548"/>
    <mergeCell ref="GN548:GO548"/>
    <mergeCell ref="GP548:GQ548"/>
    <mergeCell ref="GR548:GS548"/>
    <mergeCell ref="GT548:GU548"/>
    <mergeCell ref="GV548:GW548"/>
    <mergeCell ref="GX548:GY548"/>
    <mergeCell ref="GZ548:HA548"/>
    <mergeCell ref="HB548:HC548"/>
    <mergeCell ref="HD548:HE548"/>
    <mergeCell ref="HF548:HG548"/>
    <mergeCell ref="HH548:HI548"/>
    <mergeCell ref="HJ548:HK548"/>
    <mergeCell ref="L549:M549"/>
    <mergeCell ref="N549:O549"/>
    <mergeCell ref="P549:Q549"/>
    <mergeCell ref="R549:S549"/>
    <mergeCell ref="T549:U549"/>
    <mergeCell ref="V549:W549"/>
    <mergeCell ref="X549:Y549"/>
    <mergeCell ref="Z549:AA549"/>
    <mergeCell ref="AB549:AC549"/>
    <mergeCell ref="AD549:AE549"/>
    <mergeCell ref="AF549:AG549"/>
    <mergeCell ref="AH549:AI549"/>
    <mergeCell ref="AJ549:AK549"/>
    <mergeCell ref="AL549:AM549"/>
    <mergeCell ref="AN549:AO549"/>
    <mergeCell ref="AP549:AQ549"/>
    <mergeCell ref="AR549:AS549"/>
    <mergeCell ref="AT549:AU549"/>
    <mergeCell ref="AV549:AW549"/>
    <mergeCell ref="AX549:AY549"/>
    <mergeCell ref="AZ549:BA549"/>
    <mergeCell ref="BB549:BC549"/>
    <mergeCell ref="BD549:BE549"/>
    <mergeCell ref="BF549:BG549"/>
    <mergeCell ref="BH549:BI549"/>
    <mergeCell ref="BJ549:BK549"/>
    <mergeCell ref="BL549:BM549"/>
    <mergeCell ref="BN549:BO549"/>
    <mergeCell ref="BP549:BQ549"/>
    <mergeCell ref="BR549:BS549"/>
    <mergeCell ref="BT549:BU549"/>
    <mergeCell ref="BV549:BW549"/>
    <mergeCell ref="BX549:BY549"/>
    <mergeCell ref="BZ549:CA549"/>
    <mergeCell ref="CB549:CC549"/>
    <mergeCell ref="CD549:CE549"/>
    <mergeCell ref="CF549:CG549"/>
    <mergeCell ref="CH549:CI549"/>
    <mergeCell ref="CJ549:CK549"/>
    <mergeCell ref="CL549:CM549"/>
    <mergeCell ref="CN549:CO549"/>
    <mergeCell ref="CP549:CQ549"/>
    <mergeCell ref="CR549:CS549"/>
    <mergeCell ref="CT549:CU549"/>
    <mergeCell ref="CV549:CW549"/>
    <mergeCell ref="CX549:CY549"/>
    <mergeCell ref="CZ549:DA549"/>
    <mergeCell ref="DB549:DC549"/>
    <mergeCell ref="DD549:DE549"/>
    <mergeCell ref="DF549:DG549"/>
    <mergeCell ref="DH549:DI549"/>
    <mergeCell ref="DJ549:DK549"/>
    <mergeCell ref="DL549:DM549"/>
    <mergeCell ref="DN549:DO549"/>
    <mergeCell ref="DP549:DQ549"/>
    <mergeCell ref="DR549:DS549"/>
    <mergeCell ref="DT549:DU549"/>
    <mergeCell ref="DV549:DW549"/>
    <mergeCell ref="DX549:DY549"/>
    <mergeCell ref="DZ549:EA549"/>
    <mergeCell ref="EB549:EC549"/>
    <mergeCell ref="ED549:EE549"/>
    <mergeCell ref="EF549:EG549"/>
    <mergeCell ref="EH549:EI549"/>
    <mergeCell ref="EJ549:EK549"/>
    <mergeCell ref="EL549:EM549"/>
    <mergeCell ref="EN549:EO549"/>
    <mergeCell ref="EP549:EQ549"/>
    <mergeCell ref="ER549:ES549"/>
    <mergeCell ref="ET549:EU549"/>
    <mergeCell ref="EV549:EW549"/>
    <mergeCell ref="EX549:EY549"/>
    <mergeCell ref="EZ549:FA549"/>
    <mergeCell ref="FB549:FC549"/>
    <mergeCell ref="FD549:FE549"/>
    <mergeCell ref="FF549:FG549"/>
    <mergeCell ref="FH549:FI549"/>
    <mergeCell ref="FJ549:FK549"/>
    <mergeCell ref="FL549:FM549"/>
    <mergeCell ref="FN549:FO549"/>
    <mergeCell ref="FP549:FQ549"/>
    <mergeCell ref="FR549:FS549"/>
    <mergeCell ref="FT549:FU549"/>
    <mergeCell ref="FV549:FW549"/>
    <mergeCell ref="FX549:FY549"/>
    <mergeCell ref="FZ549:GA549"/>
    <mergeCell ref="GB549:GC549"/>
    <mergeCell ref="GD549:GE549"/>
    <mergeCell ref="GF549:GG549"/>
    <mergeCell ref="GH549:GI549"/>
    <mergeCell ref="GJ549:GK549"/>
    <mergeCell ref="GL549:GM549"/>
    <mergeCell ref="GN549:GO549"/>
    <mergeCell ref="GP549:GQ549"/>
    <mergeCell ref="GR549:GS549"/>
    <mergeCell ref="GT549:GU549"/>
    <mergeCell ref="GV549:GW549"/>
    <mergeCell ref="GX549:GY549"/>
    <mergeCell ref="GZ549:HA549"/>
    <mergeCell ref="HB549:HC549"/>
    <mergeCell ref="HD549:HE549"/>
    <mergeCell ref="HF549:HG549"/>
    <mergeCell ref="HH549:HI549"/>
    <mergeCell ref="HJ549:HK549"/>
    <mergeCell ref="L550:M550"/>
    <mergeCell ref="N550:O550"/>
    <mergeCell ref="P550:Q550"/>
    <mergeCell ref="R550:S550"/>
    <mergeCell ref="T550:U550"/>
    <mergeCell ref="V550:W550"/>
    <mergeCell ref="X550:Y550"/>
    <mergeCell ref="Z550:AA550"/>
    <mergeCell ref="AB550:AC550"/>
    <mergeCell ref="AD550:AE550"/>
    <mergeCell ref="AF550:AG550"/>
    <mergeCell ref="AH550:AI550"/>
    <mergeCell ref="AJ550:AK550"/>
    <mergeCell ref="AL550:AM550"/>
    <mergeCell ref="AN550:AO550"/>
    <mergeCell ref="AP550:AQ550"/>
    <mergeCell ref="AR550:AS550"/>
    <mergeCell ref="AT550:AU550"/>
    <mergeCell ref="AV550:AW550"/>
    <mergeCell ref="AX550:AY550"/>
    <mergeCell ref="AZ550:BA550"/>
    <mergeCell ref="BB550:BC550"/>
    <mergeCell ref="BD550:BE550"/>
    <mergeCell ref="BF550:BG550"/>
    <mergeCell ref="BH550:BI550"/>
    <mergeCell ref="BJ550:BK550"/>
    <mergeCell ref="BL550:BM550"/>
    <mergeCell ref="BN550:BO550"/>
    <mergeCell ref="BP550:BQ550"/>
    <mergeCell ref="BR550:BS550"/>
    <mergeCell ref="BT550:BU550"/>
    <mergeCell ref="BV550:BW550"/>
    <mergeCell ref="BX550:BY550"/>
    <mergeCell ref="BZ550:CA550"/>
    <mergeCell ref="CB550:CC550"/>
    <mergeCell ref="CD550:CE550"/>
    <mergeCell ref="CF550:CG550"/>
    <mergeCell ref="CH550:CI550"/>
    <mergeCell ref="CJ550:CK550"/>
    <mergeCell ref="CL550:CM550"/>
    <mergeCell ref="CN550:CO550"/>
    <mergeCell ref="CP550:CQ550"/>
    <mergeCell ref="CR550:CS550"/>
    <mergeCell ref="CT550:CU550"/>
    <mergeCell ref="CV550:CW550"/>
    <mergeCell ref="CX550:CY550"/>
    <mergeCell ref="CZ550:DA550"/>
    <mergeCell ref="DB550:DC550"/>
    <mergeCell ref="DD550:DE550"/>
    <mergeCell ref="DF550:DG550"/>
    <mergeCell ref="DH550:DI550"/>
    <mergeCell ref="DJ550:DK550"/>
    <mergeCell ref="DL550:DM550"/>
    <mergeCell ref="DN550:DO550"/>
    <mergeCell ref="DP550:DQ550"/>
    <mergeCell ref="DR550:DS550"/>
    <mergeCell ref="DT550:DU550"/>
    <mergeCell ref="DV550:DW550"/>
    <mergeCell ref="DX550:DY550"/>
    <mergeCell ref="DZ550:EA550"/>
    <mergeCell ref="EB550:EC550"/>
    <mergeCell ref="ED550:EE550"/>
    <mergeCell ref="EF550:EG550"/>
    <mergeCell ref="EH550:EI550"/>
    <mergeCell ref="EJ550:EK550"/>
    <mergeCell ref="EL550:EM550"/>
    <mergeCell ref="EN550:EO550"/>
    <mergeCell ref="EP550:EQ550"/>
    <mergeCell ref="ER550:ES550"/>
    <mergeCell ref="ET550:EU550"/>
    <mergeCell ref="EV550:EW550"/>
    <mergeCell ref="EX550:EY550"/>
    <mergeCell ref="EZ550:FA550"/>
    <mergeCell ref="FB550:FC550"/>
    <mergeCell ref="FD550:FE550"/>
    <mergeCell ref="FF550:FG550"/>
    <mergeCell ref="FH550:FI550"/>
    <mergeCell ref="FJ550:FK550"/>
    <mergeCell ref="FL550:FM550"/>
    <mergeCell ref="FN550:FO550"/>
    <mergeCell ref="FP550:FQ550"/>
    <mergeCell ref="FR550:FS550"/>
    <mergeCell ref="FT550:FU550"/>
    <mergeCell ref="FV550:FW550"/>
    <mergeCell ref="FX550:FY550"/>
    <mergeCell ref="FZ550:GA550"/>
    <mergeCell ref="GB550:GC550"/>
    <mergeCell ref="GD550:GE550"/>
    <mergeCell ref="GF550:GG550"/>
    <mergeCell ref="GH550:GI550"/>
    <mergeCell ref="GJ550:GK550"/>
    <mergeCell ref="GL550:GM550"/>
    <mergeCell ref="GN550:GO550"/>
    <mergeCell ref="GP550:GQ550"/>
    <mergeCell ref="GR550:GS550"/>
    <mergeCell ref="GT550:GU550"/>
    <mergeCell ref="GV550:GW550"/>
    <mergeCell ref="GX550:GY550"/>
    <mergeCell ref="GZ550:HA550"/>
    <mergeCell ref="HB550:HC550"/>
    <mergeCell ref="HD550:HE550"/>
    <mergeCell ref="HF550:HG550"/>
    <mergeCell ref="HH550:HI550"/>
    <mergeCell ref="HJ550:HK550"/>
    <mergeCell ref="L551:M551"/>
    <mergeCell ref="N551:O551"/>
    <mergeCell ref="P551:Q551"/>
    <mergeCell ref="R551:S551"/>
    <mergeCell ref="T551:U551"/>
    <mergeCell ref="V551:W551"/>
    <mergeCell ref="X551:Y551"/>
    <mergeCell ref="Z551:AA551"/>
    <mergeCell ref="AB551:AC551"/>
    <mergeCell ref="AD551:AE551"/>
    <mergeCell ref="AF551:AG551"/>
    <mergeCell ref="AH551:AI551"/>
    <mergeCell ref="AJ551:AK551"/>
    <mergeCell ref="AL551:AM551"/>
    <mergeCell ref="AN551:AO551"/>
    <mergeCell ref="AP551:AQ551"/>
    <mergeCell ref="AR551:AS551"/>
    <mergeCell ref="AT551:AU551"/>
    <mergeCell ref="AV551:AW551"/>
    <mergeCell ref="AX551:AY551"/>
    <mergeCell ref="AZ551:BA551"/>
    <mergeCell ref="BB551:BC551"/>
    <mergeCell ref="BD551:BE551"/>
    <mergeCell ref="BF551:BG551"/>
    <mergeCell ref="BH551:BI551"/>
    <mergeCell ref="BJ551:BK551"/>
    <mergeCell ref="BL551:BM551"/>
    <mergeCell ref="BN551:BO551"/>
    <mergeCell ref="BP551:BQ551"/>
    <mergeCell ref="BR551:BS551"/>
    <mergeCell ref="BT551:BU551"/>
    <mergeCell ref="BV551:BW551"/>
    <mergeCell ref="BX551:BY551"/>
    <mergeCell ref="BZ551:CA551"/>
    <mergeCell ref="CB551:CC551"/>
    <mergeCell ref="CD551:CE551"/>
    <mergeCell ref="CF551:CG551"/>
    <mergeCell ref="CH551:CI551"/>
    <mergeCell ref="CJ551:CK551"/>
    <mergeCell ref="CL551:CM551"/>
    <mergeCell ref="CN551:CO551"/>
    <mergeCell ref="CP551:CQ551"/>
    <mergeCell ref="CR551:CS551"/>
    <mergeCell ref="CT551:CU551"/>
    <mergeCell ref="CV551:CW551"/>
    <mergeCell ref="CX551:CY551"/>
    <mergeCell ref="CZ551:DA551"/>
    <mergeCell ref="DB551:DC551"/>
    <mergeCell ref="DD551:DE551"/>
    <mergeCell ref="DF551:DG551"/>
    <mergeCell ref="DH551:DI551"/>
    <mergeCell ref="DJ551:DK551"/>
    <mergeCell ref="DL551:DM551"/>
    <mergeCell ref="DN551:DO551"/>
    <mergeCell ref="DP551:DQ551"/>
    <mergeCell ref="DR551:DS551"/>
    <mergeCell ref="DT551:DU551"/>
    <mergeCell ref="DV551:DW551"/>
    <mergeCell ref="DX551:DY551"/>
    <mergeCell ref="DZ551:EA551"/>
    <mergeCell ref="EB551:EC551"/>
    <mergeCell ref="ED551:EE551"/>
    <mergeCell ref="EF551:EG551"/>
    <mergeCell ref="EH551:EI551"/>
    <mergeCell ref="EJ551:EK551"/>
    <mergeCell ref="EL551:EM551"/>
    <mergeCell ref="EN551:EO551"/>
    <mergeCell ref="EP551:EQ551"/>
    <mergeCell ref="ER551:ES551"/>
    <mergeCell ref="ET551:EU551"/>
    <mergeCell ref="EV551:EW551"/>
    <mergeCell ref="EX551:EY551"/>
    <mergeCell ref="EZ551:FA551"/>
    <mergeCell ref="FB551:FC551"/>
    <mergeCell ref="FD551:FE551"/>
    <mergeCell ref="FF551:FG551"/>
    <mergeCell ref="FH551:FI551"/>
    <mergeCell ref="FJ551:FK551"/>
    <mergeCell ref="FL551:FM551"/>
    <mergeCell ref="FN551:FO551"/>
    <mergeCell ref="FP551:FQ551"/>
    <mergeCell ref="FR551:FS551"/>
    <mergeCell ref="FT551:FU551"/>
    <mergeCell ref="FV551:FW551"/>
    <mergeCell ref="FX551:FY551"/>
    <mergeCell ref="FZ551:GA551"/>
    <mergeCell ref="GB551:GC551"/>
    <mergeCell ref="GD551:GE551"/>
    <mergeCell ref="GF551:GG551"/>
    <mergeCell ref="GH551:GI551"/>
    <mergeCell ref="GJ551:GK551"/>
    <mergeCell ref="GL551:GM551"/>
    <mergeCell ref="GN551:GO551"/>
    <mergeCell ref="GP551:GQ551"/>
    <mergeCell ref="GR551:GS551"/>
    <mergeCell ref="GT551:GU551"/>
    <mergeCell ref="GV551:GW551"/>
    <mergeCell ref="GX551:GY551"/>
    <mergeCell ref="GZ551:HA551"/>
    <mergeCell ref="HB551:HC551"/>
    <mergeCell ref="HD551:HE551"/>
    <mergeCell ref="HF551:HG551"/>
    <mergeCell ref="HH551:HI551"/>
    <mergeCell ref="HJ551:HK551"/>
    <mergeCell ref="L552:M552"/>
    <mergeCell ref="N552:O552"/>
    <mergeCell ref="P552:Q552"/>
    <mergeCell ref="R552:S552"/>
    <mergeCell ref="T552:U552"/>
    <mergeCell ref="V552:W552"/>
    <mergeCell ref="X552:Y552"/>
    <mergeCell ref="Z552:AA552"/>
    <mergeCell ref="AB552:AC552"/>
    <mergeCell ref="AD552:AE552"/>
    <mergeCell ref="AF552:AG552"/>
    <mergeCell ref="AH552:AI552"/>
    <mergeCell ref="AJ552:AK552"/>
    <mergeCell ref="AL552:AM552"/>
    <mergeCell ref="AN552:AO552"/>
    <mergeCell ref="AP552:AQ552"/>
    <mergeCell ref="AR552:AS552"/>
    <mergeCell ref="AT552:AU552"/>
    <mergeCell ref="AV552:AW552"/>
    <mergeCell ref="AX552:AY552"/>
    <mergeCell ref="AZ552:BA552"/>
    <mergeCell ref="BB552:BC552"/>
    <mergeCell ref="BD552:BE552"/>
    <mergeCell ref="BF552:BG552"/>
    <mergeCell ref="BH552:BI552"/>
    <mergeCell ref="BJ552:BK552"/>
    <mergeCell ref="BL552:BM552"/>
    <mergeCell ref="BN552:BO552"/>
    <mergeCell ref="BP552:BQ552"/>
    <mergeCell ref="BR552:BS552"/>
    <mergeCell ref="BT552:BU552"/>
    <mergeCell ref="BV552:BW552"/>
    <mergeCell ref="BX552:BY552"/>
    <mergeCell ref="BZ552:CA552"/>
    <mergeCell ref="CB552:CC552"/>
    <mergeCell ref="CD552:CE552"/>
    <mergeCell ref="CF552:CG552"/>
    <mergeCell ref="CH552:CI552"/>
    <mergeCell ref="CJ552:CK552"/>
    <mergeCell ref="CL552:CM552"/>
    <mergeCell ref="CN552:CO552"/>
    <mergeCell ref="CP552:CQ552"/>
    <mergeCell ref="CR552:CS552"/>
    <mergeCell ref="CT552:CU552"/>
    <mergeCell ref="CV552:CW552"/>
    <mergeCell ref="CX552:CY552"/>
    <mergeCell ref="CZ552:DA552"/>
    <mergeCell ref="DB552:DC552"/>
    <mergeCell ref="DD552:DE552"/>
    <mergeCell ref="DF552:DG552"/>
    <mergeCell ref="DH552:DI552"/>
    <mergeCell ref="DJ552:DK552"/>
    <mergeCell ref="DL552:DM552"/>
    <mergeCell ref="DN552:DO552"/>
    <mergeCell ref="DP552:DQ552"/>
    <mergeCell ref="DR552:DS552"/>
    <mergeCell ref="DT552:DU552"/>
    <mergeCell ref="DV552:DW552"/>
    <mergeCell ref="DX552:DY552"/>
    <mergeCell ref="DZ552:EA552"/>
    <mergeCell ref="EB552:EC552"/>
    <mergeCell ref="ED552:EE552"/>
    <mergeCell ref="EF552:EG552"/>
    <mergeCell ref="EH552:EI552"/>
    <mergeCell ref="EJ552:EK552"/>
    <mergeCell ref="EL552:EM552"/>
    <mergeCell ref="EN552:EO552"/>
    <mergeCell ref="EP552:EQ552"/>
    <mergeCell ref="ER552:ES552"/>
    <mergeCell ref="ET552:EU552"/>
    <mergeCell ref="EV552:EW552"/>
    <mergeCell ref="EX552:EY552"/>
    <mergeCell ref="EZ552:FA552"/>
    <mergeCell ref="FB552:FC552"/>
    <mergeCell ref="FD552:FE552"/>
    <mergeCell ref="FF552:FG552"/>
    <mergeCell ref="FH552:FI552"/>
    <mergeCell ref="FJ552:FK552"/>
    <mergeCell ref="FL552:FM552"/>
    <mergeCell ref="FN552:FO552"/>
    <mergeCell ref="FP552:FQ552"/>
    <mergeCell ref="FR552:FS552"/>
    <mergeCell ref="FT552:FU552"/>
    <mergeCell ref="FV552:FW552"/>
    <mergeCell ref="FX552:FY552"/>
    <mergeCell ref="FZ552:GA552"/>
    <mergeCell ref="GB552:GC552"/>
    <mergeCell ref="GD552:GE552"/>
    <mergeCell ref="GF552:GG552"/>
    <mergeCell ref="GH552:GI552"/>
    <mergeCell ref="GJ552:GK552"/>
    <mergeCell ref="GL552:GM552"/>
    <mergeCell ref="GN552:GO552"/>
    <mergeCell ref="GP552:GQ552"/>
    <mergeCell ref="GR552:GS552"/>
    <mergeCell ref="GT552:GU552"/>
    <mergeCell ref="GV552:GW552"/>
    <mergeCell ref="GX552:GY552"/>
    <mergeCell ref="GZ552:HA552"/>
    <mergeCell ref="HB552:HC552"/>
    <mergeCell ref="HD552:HE552"/>
    <mergeCell ref="HF552:HG552"/>
    <mergeCell ref="HH552:HI552"/>
    <mergeCell ref="HJ552:HK552"/>
    <mergeCell ref="L553:M553"/>
    <mergeCell ref="N553:O553"/>
    <mergeCell ref="P553:Q553"/>
    <mergeCell ref="R553:S553"/>
    <mergeCell ref="T553:U553"/>
    <mergeCell ref="V553:W553"/>
    <mergeCell ref="X553:Y553"/>
    <mergeCell ref="Z553:AA553"/>
    <mergeCell ref="AB553:AC553"/>
    <mergeCell ref="AD553:AE553"/>
    <mergeCell ref="AF553:AG553"/>
    <mergeCell ref="AH553:AI553"/>
    <mergeCell ref="AJ553:AK553"/>
    <mergeCell ref="AL553:AM553"/>
    <mergeCell ref="AN553:AO553"/>
    <mergeCell ref="AP553:AQ553"/>
    <mergeCell ref="AR553:AS553"/>
    <mergeCell ref="AT553:AU553"/>
    <mergeCell ref="AV553:AW553"/>
    <mergeCell ref="AX553:AY553"/>
    <mergeCell ref="AZ553:BA553"/>
    <mergeCell ref="BB553:BC553"/>
    <mergeCell ref="BD553:BE553"/>
    <mergeCell ref="BF553:BG553"/>
    <mergeCell ref="BH553:BI553"/>
    <mergeCell ref="BJ553:BK553"/>
    <mergeCell ref="BL553:BM553"/>
    <mergeCell ref="BN553:BO553"/>
    <mergeCell ref="BP553:BQ553"/>
    <mergeCell ref="BR553:BS553"/>
    <mergeCell ref="BT553:BU553"/>
    <mergeCell ref="BV553:BW553"/>
    <mergeCell ref="BX553:BY553"/>
    <mergeCell ref="BZ553:CA553"/>
    <mergeCell ref="CB553:CC553"/>
    <mergeCell ref="CD553:CE553"/>
    <mergeCell ref="CF553:CG553"/>
    <mergeCell ref="CH553:CI553"/>
    <mergeCell ref="CJ553:CK553"/>
    <mergeCell ref="CL553:CM553"/>
    <mergeCell ref="CN553:CO553"/>
    <mergeCell ref="CP553:CQ553"/>
    <mergeCell ref="CR553:CS553"/>
    <mergeCell ref="CT553:CU553"/>
    <mergeCell ref="CV553:CW553"/>
    <mergeCell ref="CX553:CY553"/>
    <mergeCell ref="CZ553:DA553"/>
    <mergeCell ref="DB553:DC553"/>
    <mergeCell ref="DD553:DE553"/>
    <mergeCell ref="DF553:DG553"/>
    <mergeCell ref="DH553:DI553"/>
    <mergeCell ref="DJ553:DK553"/>
    <mergeCell ref="DL553:DM553"/>
    <mergeCell ref="DN553:DO553"/>
    <mergeCell ref="DP553:DQ553"/>
    <mergeCell ref="DR553:DS553"/>
    <mergeCell ref="DT553:DU553"/>
    <mergeCell ref="DV553:DW553"/>
    <mergeCell ref="DX553:DY553"/>
    <mergeCell ref="DZ553:EA553"/>
    <mergeCell ref="EB553:EC553"/>
    <mergeCell ref="ED553:EE553"/>
    <mergeCell ref="EF553:EG553"/>
    <mergeCell ref="EH553:EI553"/>
    <mergeCell ref="EJ553:EK553"/>
    <mergeCell ref="EL553:EM553"/>
    <mergeCell ref="EN553:EO553"/>
    <mergeCell ref="EP553:EQ553"/>
    <mergeCell ref="ER553:ES553"/>
    <mergeCell ref="ET553:EU553"/>
    <mergeCell ref="EV553:EW553"/>
    <mergeCell ref="EX553:EY553"/>
    <mergeCell ref="EZ553:FA553"/>
    <mergeCell ref="FB553:FC553"/>
    <mergeCell ref="FD553:FE553"/>
    <mergeCell ref="FF553:FG553"/>
    <mergeCell ref="FH553:FI553"/>
    <mergeCell ref="FJ553:FK553"/>
    <mergeCell ref="FL553:FM553"/>
    <mergeCell ref="FN553:FO553"/>
    <mergeCell ref="FP553:FQ553"/>
    <mergeCell ref="FR553:FS553"/>
    <mergeCell ref="FT553:FU553"/>
    <mergeCell ref="FV553:FW553"/>
    <mergeCell ref="FX553:FY553"/>
    <mergeCell ref="FZ553:GA553"/>
    <mergeCell ref="GB553:GC553"/>
    <mergeCell ref="GD553:GE553"/>
    <mergeCell ref="GF553:GG553"/>
    <mergeCell ref="GH553:GI553"/>
    <mergeCell ref="GJ553:GK553"/>
    <mergeCell ref="GL553:GM553"/>
    <mergeCell ref="GN553:GO553"/>
    <mergeCell ref="GP553:GQ553"/>
    <mergeCell ref="GR553:GS553"/>
    <mergeCell ref="GT553:GU553"/>
    <mergeCell ref="GV553:GW553"/>
    <mergeCell ref="GX553:GY553"/>
    <mergeCell ref="GZ553:HA553"/>
    <mergeCell ref="HB553:HC553"/>
    <mergeCell ref="HD553:HE553"/>
    <mergeCell ref="HF553:HG553"/>
    <mergeCell ref="HH553:HI553"/>
    <mergeCell ref="HJ553:HK553"/>
    <mergeCell ref="L554:M554"/>
    <mergeCell ref="N554:O554"/>
    <mergeCell ref="P554:Q554"/>
    <mergeCell ref="R554:S554"/>
    <mergeCell ref="T554:U554"/>
    <mergeCell ref="V554:W554"/>
    <mergeCell ref="X554:Y554"/>
    <mergeCell ref="Z554:AA554"/>
    <mergeCell ref="AB554:AC554"/>
    <mergeCell ref="AD554:AE554"/>
    <mergeCell ref="AF554:AG554"/>
    <mergeCell ref="AH554:AI554"/>
    <mergeCell ref="AJ554:AK554"/>
    <mergeCell ref="AL554:AM554"/>
    <mergeCell ref="AN554:AO554"/>
    <mergeCell ref="AP554:AQ554"/>
    <mergeCell ref="AR554:AS554"/>
    <mergeCell ref="CD554:CE554"/>
    <mergeCell ref="CF554:CG554"/>
    <mergeCell ref="CH554:CI554"/>
    <mergeCell ref="CJ554:CK554"/>
    <mergeCell ref="CL554:CM554"/>
    <mergeCell ref="CN554:CO554"/>
    <mergeCell ref="CP554:CQ554"/>
    <mergeCell ref="CR554:CS554"/>
    <mergeCell ref="A555:A562"/>
    <mergeCell ref="B555:B562"/>
    <mergeCell ref="C555:C562"/>
    <mergeCell ref="D555:D562"/>
    <mergeCell ref="E555:E562"/>
    <mergeCell ref="F555:F562"/>
    <mergeCell ref="G555:G562"/>
    <mergeCell ref="I555:I562"/>
    <mergeCell ref="J555:J562"/>
    <mergeCell ref="L555:M555"/>
    <mergeCell ref="N555:O555"/>
    <mergeCell ref="P555:Q555"/>
    <mergeCell ref="R555:S555"/>
    <mergeCell ref="T555:U555"/>
    <mergeCell ref="V555:W555"/>
    <mergeCell ref="X555:Y555"/>
    <mergeCell ref="Z555:AA555"/>
    <mergeCell ref="AB555:AC555"/>
    <mergeCell ref="AD555:AE555"/>
    <mergeCell ref="AF555:AG555"/>
    <mergeCell ref="AH555:AI555"/>
    <mergeCell ref="AJ555:AK555"/>
    <mergeCell ref="AL555:AM555"/>
    <mergeCell ref="AN555:AO555"/>
    <mergeCell ref="AP555:AQ555"/>
    <mergeCell ref="AR555:AS555"/>
    <mergeCell ref="AT555:AU555"/>
    <mergeCell ref="AV555:AW555"/>
    <mergeCell ref="AX555:AY555"/>
    <mergeCell ref="AZ555:BA555"/>
    <mergeCell ref="BB555:BC555"/>
    <mergeCell ref="BD555:BE555"/>
    <mergeCell ref="BF555:BG555"/>
    <mergeCell ref="BH555:BI555"/>
    <mergeCell ref="BJ555:BK555"/>
    <mergeCell ref="BL555:BM555"/>
    <mergeCell ref="BN555:BO555"/>
    <mergeCell ref="BP555:BQ555"/>
    <mergeCell ref="BR555:BS555"/>
    <mergeCell ref="BT555:BU555"/>
    <mergeCell ref="BV555:BW555"/>
    <mergeCell ref="BX555:BY555"/>
    <mergeCell ref="BZ555:CA555"/>
    <mergeCell ref="CB555:CC555"/>
    <mergeCell ref="CD555:CE555"/>
    <mergeCell ref="CF555:CG555"/>
    <mergeCell ref="CH555:CI555"/>
    <mergeCell ref="CJ555:CK555"/>
    <mergeCell ref="CL555:CM555"/>
    <mergeCell ref="CN555:CO555"/>
    <mergeCell ref="CP555:CQ555"/>
    <mergeCell ref="CR555:CS555"/>
    <mergeCell ref="CT555:CU555"/>
    <mergeCell ref="CV555:CW555"/>
    <mergeCell ref="CX555:CY555"/>
    <mergeCell ref="CZ555:DA555"/>
    <mergeCell ref="DB555:DC555"/>
    <mergeCell ref="DD555:DE555"/>
    <mergeCell ref="DF555:DG555"/>
    <mergeCell ref="DH555:DI555"/>
    <mergeCell ref="DJ555:DK555"/>
    <mergeCell ref="DL555:DM555"/>
    <mergeCell ref="DN555:DO555"/>
    <mergeCell ref="DP555:DQ555"/>
    <mergeCell ref="DR555:DS555"/>
    <mergeCell ref="DT555:DU555"/>
    <mergeCell ref="DV555:DW555"/>
    <mergeCell ref="DX555:DY555"/>
    <mergeCell ref="DZ555:EA555"/>
    <mergeCell ref="EB555:EC555"/>
    <mergeCell ref="ED555:EE555"/>
    <mergeCell ref="EF555:EG555"/>
    <mergeCell ref="EH555:EI555"/>
    <mergeCell ref="EJ555:EK555"/>
    <mergeCell ref="EL555:EM555"/>
    <mergeCell ref="EN555:EO555"/>
    <mergeCell ref="EP555:EQ555"/>
    <mergeCell ref="ER555:ES555"/>
    <mergeCell ref="ET555:EU555"/>
    <mergeCell ref="EV555:EW555"/>
    <mergeCell ref="EX555:EY555"/>
    <mergeCell ref="EZ555:FA555"/>
    <mergeCell ref="FB555:FC555"/>
    <mergeCell ref="FD555:FE555"/>
    <mergeCell ref="FF555:FG555"/>
    <mergeCell ref="FH555:FI555"/>
    <mergeCell ref="FJ555:FK555"/>
    <mergeCell ref="FL555:FM555"/>
    <mergeCell ref="FN555:FO555"/>
    <mergeCell ref="FP555:FQ555"/>
    <mergeCell ref="FR555:FS555"/>
    <mergeCell ref="FT555:FU555"/>
    <mergeCell ref="FV555:FW555"/>
    <mergeCell ref="FX555:FY555"/>
    <mergeCell ref="FZ555:GA555"/>
    <mergeCell ref="GB555:GC555"/>
    <mergeCell ref="GD555:GE555"/>
    <mergeCell ref="GF555:GG555"/>
    <mergeCell ref="GH555:GI555"/>
    <mergeCell ref="GJ555:GK555"/>
    <mergeCell ref="GL555:GM555"/>
    <mergeCell ref="GN555:GO555"/>
    <mergeCell ref="GP555:GQ555"/>
    <mergeCell ref="GR555:GS555"/>
    <mergeCell ref="GT555:GU555"/>
    <mergeCell ref="GV555:GW555"/>
    <mergeCell ref="GX555:GY555"/>
    <mergeCell ref="GZ555:HA555"/>
    <mergeCell ref="HB555:HC555"/>
    <mergeCell ref="HD555:HE555"/>
    <mergeCell ref="HF555:HG555"/>
    <mergeCell ref="HH555:HI555"/>
    <mergeCell ref="HJ555:HK555"/>
    <mergeCell ref="L556:M556"/>
    <mergeCell ref="N556:O556"/>
    <mergeCell ref="P556:Q556"/>
    <mergeCell ref="R556:S556"/>
    <mergeCell ref="T556:U556"/>
    <mergeCell ref="V556:W556"/>
    <mergeCell ref="X556:Y556"/>
    <mergeCell ref="Z556:AA556"/>
    <mergeCell ref="AB556:AC556"/>
    <mergeCell ref="AD556:AE556"/>
    <mergeCell ref="AF556:AG556"/>
    <mergeCell ref="AH556:AI556"/>
    <mergeCell ref="AJ556:AK556"/>
    <mergeCell ref="AL556:AM556"/>
    <mergeCell ref="AN556:AO556"/>
    <mergeCell ref="AP556:AQ556"/>
    <mergeCell ref="AR556:AS556"/>
    <mergeCell ref="AT556:AU556"/>
    <mergeCell ref="AV556:AW556"/>
    <mergeCell ref="AX556:AY556"/>
    <mergeCell ref="AZ556:BA556"/>
    <mergeCell ref="BB556:BC556"/>
    <mergeCell ref="BD556:BE556"/>
    <mergeCell ref="BF556:BG556"/>
    <mergeCell ref="BH556:BI556"/>
    <mergeCell ref="BJ556:BK556"/>
    <mergeCell ref="BL556:BM556"/>
    <mergeCell ref="BN556:BO556"/>
    <mergeCell ref="BP556:BQ556"/>
    <mergeCell ref="BR556:BS556"/>
    <mergeCell ref="BT556:BU556"/>
    <mergeCell ref="BV556:BW556"/>
    <mergeCell ref="BX556:BY556"/>
    <mergeCell ref="BZ556:CA556"/>
    <mergeCell ref="CB556:CC556"/>
    <mergeCell ref="CD556:CE556"/>
    <mergeCell ref="CF556:CG556"/>
    <mergeCell ref="CH556:CI556"/>
    <mergeCell ref="CJ556:CK556"/>
    <mergeCell ref="CL556:CM556"/>
    <mergeCell ref="CN556:CO556"/>
    <mergeCell ref="CP556:CQ556"/>
    <mergeCell ref="CR556:CS556"/>
    <mergeCell ref="CT556:CU556"/>
    <mergeCell ref="CV556:CW556"/>
    <mergeCell ref="CX556:CY556"/>
    <mergeCell ref="CZ556:DA556"/>
    <mergeCell ref="DB556:DC556"/>
    <mergeCell ref="DD556:DE556"/>
    <mergeCell ref="DF556:DG556"/>
    <mergeCell ref="DH556:DI556"/>
    <mergeCell ref="DJ556:DK556"/>
    <mergeCell ref="DL556:DM556"/>
    <mergeCell ref="DN556:DO556"/>
    <mergeCell ref="DP556:DQ556"/>
    <mergeCell ref="DR556:DS556"/>
    <mergeCell ref="DT556:DU556"/>
    <mergeCell ref="DV556:DW556"/>
    <mergeCell ref="DX556:DY556"/>
    <mergeCell ref="DZ556:EA556"/>
    <mergeCell ref="EB556:EC556"/>
    <mergeCell ref="ED556:EE556"/>
    <mergeCell ref="EF556:EG556"/>
    <mergeCell ref="EH556:EI556"/>
    <mergeCell ref="EJ556:EK556"/>
    <mergeCell ref="EL556:EM556"/>
    <mergeCell ref="EN556:EO556"/>
    <mergeCell ref="EP556:EQ556"/>
    <mergeCell ref="ER556:ES556"/>
    <mergeCell ref="ET556:EU556"/>
    <mergeCell ref="EV556:EW556"/>
    <mergeCell ref="EX556:EY556"/>
    <mergeCell ref="EZ556:FA556"/>
    <mergeCell ref="FB556:FC556"/>
    <mergeCell ref="FD556:FE556"/>
    <mergeCell ref="FF556:FG556"/>
    <mergeCell ref="FH556:FI556"/>
    <mergeCell ref="FJ556:FK556"/>
    <mergeCell ref="FL556:FM556"/>
    <mergeCell ref="FN556:FO556"/>
    <mergeCell ref="FP556:FQ556"/>
    <mergeCell ref="FR556:FS556"/>
    <mergeCell ref="FT556:FU556"/>
    <mergeCell ref="FV556:FW556"/>
    <mergeCell ref="FX556:FY556"/>
    <mergeCell ref="FZ556:GA556"/>
    <mergeCell ref="GB556:GC556"/>
    <mergeCell ref="GD556:GE556"/>
    <mergeCell ref="GF556:GG556"/>
    <mergeCell ref="GH556:GI556"/>
    <mergeCell ref="GJ556:GK556"/>
    <mergeCell ref="GL556:GM556"/>
    <mergeCell ref="GN556:GO556"/>
    <mergeCell ref="GP556:GQ556"/>
    <mergeCell ref="GR556:GS556"/>
    <mergeCell ref="GT556:GU556"/>
    <mergeCell ref="GV556:GW556"/>
    <mergeCell ref="GX556:GY556"/>
    <mergeCell ref="GZ556:HA556"/>
    <mergeCell ref="HB556:HC556"/>
    <mergeCell ref="HD556:HE556"/>
    <mergeCell ref="HF556:HG556"/>
    <mergeCell ref="HH556:HI556"/>
    <mergeCell ref="HJ556:HK556"/>
    <mergeCell ref="L557:M557"/>
    <mergeCell ref="N557:O557"/>
    <mergeCell ref="P557:Q557"/>
    <mergeCell ref="R557:S557"/>
    <mergeCell ref="T557:U557"/>
    <mergeCell ref="V557:W557"/>
    <mergeCell ref="X557:Y557"/>
    <mergeCell ref="Z557:AA557"/>
    <mergeCell ref="AB557:AC557"/>
    <mergeCell ref="AD557:AE557"/>
    <mergeCell ref="AF557:AG557"/>
    <mergeCell ref="AH557:AI557"/>
    <mergeCell ref="AJ557:AK557"/>
    <mergeCell ref="AL557:AM557"/>
    <mergeCell ref="AN557:AO557"/>
    <mergeCell ref="AP557:AQ557"/>
    <mergeCell ref="AR557:AS557"/>
    <mergeCell ref="AT557:AU557"/>
    <mergeCell ref="AV557:AW557"/>
    <mergeCell ref="AX557:AY557"/>
    <mergeCell ref="AZ557:BA557"/>
    <mergeCell ref="BB557:BC557"/>
    <mergeCell ref="BD557:BE557"/>
    <mergeCell ref="BF557:BG557"/>
    <mergeCell ref="BH557:BI557"/>
    <mergeCell ref="BJ557:BK557"/>
    <mergeCell ref="BL557:BM557"/>
    <mergeCell ref="BN557:BO557"/>
    <mergeCell ref="BP557:BQ557"/>
    <mergeCell ref="BR557:BS557"/>
    <mergeCell ref="BT557:BU557"/>
    <mergeCell ref="BV557:BW557"/>
    <mergeCell ref="BX557:BY557"/>
    <mergeCell ref="BZ557:CA557"/>
    <mergeCell ref="CB557:CC557"/>
    <mergeCell ref="CD557:CE557"/>
    <mergeCell ref="CF557:CG557"/>
    <mergeCell ref="CH557:CI557"/>
    <mergeCell ref="CJ557:CK557"/>
    <mergeCell ref="CL557:CM557"/>
    <mergeCell ref="CN557:CO557"/>
    <mergeCell ref="CP557:CQ557"/>
    <mergeCell ref="CR557:CS557"/>
    <mergeCell ref="CT557:CU557"/>
    <mergeCell ref="CV557:CW557"/>
    <mergeCell ref="CX557:CY557"/>
    <mergeCell ref="CZ557:DA557"/>
    <mergeCell ref="DB557:DC557"/>
    <mergeCell ref="DD557:DE557"/>
    <mergeCell ref="DF557:DG557"/>
    <mergeCell ref="DH557:DI557"/>
    <mergeCell ref="DJ557:DK557"/>
    <mergeCell ref="DL557:DM557"/>
    <mergeCell ref="DN557:DO557"/>
    <mergeCell ref="DP557:DQ557"/>
    <mergeCell ref="DR557:DS557"/>
    <mergeCell ref="DT557:DU557"/>
    <mergeCell ref="DV557:DW557"/>
    <mergeCell ref="DX557:DY557"/>
    <mergeCell ref="DZ557:EA557"/>
    <mergeCell ref="EB557:EC557"/>
    <mergeCell ref="ED557:EE557"/>
    <mergeCell ref="EF557:EG557"/>
    <mergeCell ref="EH557:EI557"/>
    <mergeCell ref="EJ557:EK557"/>
    <mergeCell ref="EL557:EM557"/>
    <mergeCell ref="EN557:EO557"/>
    <mergeCell ref="EP557:EQ557"/>
    <mergeCell ref="ER557:ES557"/>
    <mergeCell ref="ET557:EU557"/>
    <mergeCell ref="EV557:EW557"/>
    <mergeCell ref="EX557:EY557"/>
    <mergeCell ref="EZ557:FA557"/>
    <mergeCell ref="FB557:FC557"/>
    <mergeCell ref="FD557:FE557"/>
    <mergeCell ref="FF557:FG557"/>
    <mergeCell ref="FH557:FI557"/>
    <mergeCell ref="FJ557:FK557"/>
    <mergeCell ref="FL557:FM557"/>
    <mergeCell ref="FN557:FO557"/>
    <mergeCell ref="FP557:FQ557"/>
    <mergeCell ref="FR557:FS557"/>
    <mergeCell ref="FT557:FU557"/>
    <mergeCell ref="FV557:FW557"/>
    <mergeCell ref="FX557:FY557"/>
    <mergeCell ref="FZ557:GA557"/>
    <mergeCell ref="GB557:GC557"/>
    <mergeCell ref="GD557:GE557"/>
    <mergeCell ref="GF557:GG557"/>
    <mergeCell ref="GH557:GI557"/>
    <mergeCell ref="GJ557:GK557"/>
    <mergeCell ref="GL557:GM557"/>
    <mergeCell ref="GN557:GO557"/>
    <mergeCell ref="GP557:GQ557"/>
    <mergeCell ref="GR557:GS557"/>
    <mergeCell ref="GT557:GU557"/>
    <mergeCell ref="GV557:GW557"/>
    <mergeCell ref="GX557:GY557"/>
    <mergeCell ref="GZ557:HA557"/>
    <mergeCell ref="HB557:HC557"/>
    <mergeCell ref="HD557:HE557"/>
    <mergeCell ref="HF557:HG557"/>
    <mergeCell ref="HH557:HI557"/>
    <mergeCell ref="HJ557:HK557"/>
    <mergeCell ref="L558:M558"/>
    <mergeCell ref="N558:O558"/>
    <mergeCell ref="P558:Q558"/>
    <mergeCell ref="R558:S558"/>
    <mergeCell ref="T558:U558"/>
    <mergeCell ref="V558:W558"/>
    <mergeCell ref="X558:Y558"/>
    <mergeCell ref="Z558:AA558"/>
    <mergeCell ref="AB558:AC558"/>
    <mergeCell ref="AD558:AE558"/>
    <mergeCell ref="AF558:AG558"/>
    <mergeCell ref="AH558:AI558"/>
    <mergeCell ref="AJ558:AK558"/>
    <mergeCell ref="AL558:AM558"/>
    <mergeCell ref="AN558:AO558"/>
    <mergeCell ref="AP558:AQ558"/>
    <mergeCell ref="AR558:AS558"/>
    <mergeCell ref="AT558:AU558"/>
    <mergeCell ref="AV558:AW558"/>
    <mergeCell ref="AX558:AY558"/>
    <mergeCell ref="AZ558:BA558"/>
    <mergeCell ref="BB558:BC558"/>
    <mergeCell ref="BD558:BE558"/>
    <mergeCell ref="BF558:BG558"/>
    <mergeCell ref="BH558:BI558"/>
    <mergeCell ref="BJ558:BK558"/>
    <mergeCell ref="BL558:BM558"/>
    <mergeCell ref="BN558:BO558"/>
    <mergeCell ref="BP558:BQ558"/>
    <mergeCell ref="BR558:BS558"/>
    <mergeCell ref="BT558:BU558"/>
    <mergeCell ref="BV558:BW558"/>
    <mergeCell ref="BX558:BY558"/>
    <mergeCell ref="BZ558:CA558"/>
    <mergeCell ref="CB558:CC558"/>
    <mergeCell ref="CD558:CE558"/>
    <mergeCell ref="CF558:CG558"/>
    <mergeCell ref="CH558:CI558"/>
    <mergeCell ref="CJ558:CK558"/>
    <mergeCell ref="CL558:CM558"/>
    <mergeCell ref="CN558:CO558"/>
    <mergeCell ref="CP558:CQ558"/>
    <mergeCell ref="CR558:CS558"/>
    <mergeCell ref="CT558:CU558"/>
    <mergeCell ref="CV558:CW558"/>
    <mergeCell ref="CX558:CY558"/>
    <mergeCell ref="CZ558:DA558"/>
    <mergeCell ref="DB558:DC558"/>
    <mergeCell ref="DD558:DE558"/>
    <mergeCell ref="DF558:DG558"/>
    <mergeCell ref="DH558:DI558"/>
    <mergeCell ref="DJ558:DK558"/>
    <mergeCell ref="DL558:DM558"/>
    <mergeCell ref="DN558:DO558"/>
    <mergeCell ref="DP558:DQ558"/>
    <mergeCell ref="DR558:DS558"/>
    <mergeCell ref="DT558:DU558"/>
    <mergeCell ref="DV558:DW558"/>
    <mergeCell ref="DX558:DY558"/>
    <mergeCell ref="DZ558:EA558"/>
    <mergeCell ref="EB558:EC558"/>
    <mergeCell ref="ED558:EE558"/>
    <mergeCell ref="EF558:EG558"/>
    <mergeCell ref="EH558:EI558"/>
    <mergeCell ref="EJ558:EK558"/>
    <mergeCell ref="EL558:EM558"/>
    <mergeCell ref="EN558:EO558"/>
    <mergeCell ref="EP558:EQ558"/>
    <mergeCell ref="ER558:ES558"/>
    <mergeCell ref="ET558:EU558"/>
    <mergeCell ref="EV558:EW558"/>
    <mergeCell ref="EX558:EY558"/>
    <mergeCell ref="EZ558:FA558"/>
    <mergeCell ref="FB558:FC558"/>
    <mergeCell ref="FD558:FE558"/>
    <mergeCell ref="FF558:FG558"/>
    <mergeCell ref="FH558:FI558"/>
    <mergeCell ref="FJ558:FK558"/>
    <mergeCell ref="FL558:FM558"/>
    <mergeCell ref="FN558:FO558"/>
    <mergeCell ref="FP558:FQ558"/>
    <mergeCell ref="FR558:FS558"/>
    <mergeCell ref="FT558:FU558"/>
    <mergeCell ref="FV558:FW558"/>
    <mergeCell ref="FX558:FY558"/>
    <mergeCell ref="FZ558:GA558"/>
    <mergeCell ref="GB558:GC558"/>
    <mergeCell ref="GD558:GE558"/>
    <mergeCell ref="GF558:GG558"/>
    <mergeCell ref="GH558:GI558"/>
    <mergeCell ref="GJ558:GK558"/>
    <mergeCell ref="GL558:GM558"/>
    <mergeCell ref="GN558:GO558"/>
    <mergeCell ref="GP558:GQ558"/>
    <mergeCell ref="GR558:GS558"/>
    <mergeCell ref="GT558:GU558"/>
    <mergeCell ref="GV558:GW558"/>
    <mergeCell ref="GX558:GY558"/>
    <mergeCell ref="GZ558:HA558"/>
    <mergeCell ref="HB558:HC558"/>
    <mergeCell ref="HD558:HE558"/>
    <mergeCell ref="HF558:HG558"/>
    <mergeCell ref="HH558:HI558"/>
    <mergeCell ref="HJ558:HK558"/>
    <mergeCell ref="L559:M559"/>
    <mergeCell ref="N559:O559"/>
    <mergeCell ref="P559:Q559"/>
    <mergeCell ref="R559:S559"/>
    <mergeCell ref="T559:U559"/>
    <mergeCell ref="V559:W559"/>
    <mergeCell ref="X559:Y559"/>
    <mergeCell ref="Z559:AA559"/>
    <mergeCell ref="AB559:AC559"/>
    <mergeCell ref="AD559:AE559"/>
    <mergeCell ref="AF559:AG559"/>
    <mergeCell ref="AH559:AI559"/>
    <mergeCell ref="AJ559:AK559"/>
    <mergeCell ref="AL559:AM559"/>
    <mergeCell ref="AN559:AO559"/>
    <mergeCell ref="AP559:AQ559"/>
    <mergeCell ref="AR559:AS559"/>
    <mergeCell ref="AT559:AU559"/>
    <mergeCell ref="AV559:AW559"/>
    <mergeCell ref="AX559:AY559"/>
    <mergeCell ref="AZ559:BA559"/>
    <mergeCell ref="BB559:BC559"/>
    <mergeCell ref="BD559:BE559"/>
    <mergeCell ref="BF559:BG559"/>
    <mergeCell ref="BH559:BI559"/>
    <mergeCell ref="BJ559:BK559"/>
    <mergeCell ref="BL559:BM559"/>
    <mergeCell ref="BN559:BO559"/>
    <mergeCell ref="BP559:BQ559"/>
    <mergeCell ref="BR559:BS559"/>
    <mergeCell ref="BT559:BU559"/>
    <mergeCell ref="BV559:BW559"/>
    <mergeCell ref="BX559:BY559"/>
    <mergeCell ref="BZ559:CA559"/>
    <mergeCell ref="CB559:CC559"/>
    <mergeCell ref="CD559:CE559"/>
    <mergeCell ref="CF559:CG559"/>
    <mergeCell ref="CH559:CI559"/>
    <mergeCell ref="CJ559:CK559"/>
    <mergeCell ref="CL559:CM559"/>
    <mergeCell ref="CN559:CO559"/>
    <mergeCell ref="CP559:CQ559"/>
    <mergeCell ref="CR559:CS559"/>
    <mergeCell ref="CT559:CU559"/>
    <mergeCell ref="CV559:CW559"/>
    <mergeCell ref="CX559:CY559"/>
    <mergeCell ref="CZ559:DA559"/>
    <mergeCell ref="DB559:DC559"/>
    <mergeCell ref="DD559:DE559"/>
    <mergeCell ref="DF559:DG559"/>
    <mergeCell ref="DH559:DI559"/>
    <mergeCell ref="DJ559:DK559"/>
    <mergeCell ref="DL559:DM559"/>
    <mergeCell ref="DN559:DO559"/>
    <mergeCell ref="DP559:DQ559"/>
    <mergeCell ref="DR559:DS559"/>
    <mergeCell ref="DT559:DU559"/>
    <mergeCell ref="DV559:DW559"/>
    <mergeCell ref="DX559:DY559"/>
    <mergeCell ref="DZ559:EA559"/>
    <mergeCell ref="EB559:EC559"/>
    <mergeCell ref="ED559:EE559"/>
    <mergeCell ref="EF559:EG559"/>
    <mergeCell ref="EH559:EI559"/>
    <mergeCell ref="EJ559:EK559"/>
    <mergeCell ref="EL559:EM559"/>
    <mergeCell ref="EN559:EO559"/>
    <mergeCell ref="EP559:EQ559"/>
    <mergeCell ref="ER559:ES559"/>
    <mergeCell ref="ET559:EU559"/>
    <mergeCell ref="EV559:EW559"/>
    <mergeCell ref="EX559:EY559"/>
    <mergeCell ref="EZ559:FA559"/>
    <mergeCell ref="FB559:FC559"/>
    <mergeCell ref="FD559:FE559"/>
    <mergeCell ref="FF559:FG559"/>
    <mergeCell ref="FH559:FI559"/>
    <mergeCell ref="FJ559:FK559"/>
    <mergeCell ref="FL559:FM559"/>
    <mergeCell ref="FN559:FO559"/>
    <mergeCell ref="FP559:FQ559"/>
    <mergeCell ref="FR559:FS559"/>
    <mergeCell ref="FT559:FU559"/>
    <mergeCell ref="FV559:FW559"/>
    <mergeCell ref="FX559:FY559"/>
    <mergeCell ref="FZ559:GA559"/>
    <mergeCell ref="GB559:GC559"/>
    <mergeCell ref="GD559:GE559"/>
    <mergeCell ref="GF559:GG559"/>
    <mergeCell ref="GH559:GI559"/>
    <mergeCell ref="GJ559:GK559"/>
    <mergeCell ref="GL559:GM559"/>
    <mergeCell ref="GN559:GO559"/>
    <mergeCell ref="GP559:GQ559"/>
    <mergeCell ref="GR559:GS559"/>
    <mergeCell ref="GT559:GU559"/>
    <mergeCell ref="GV559:GW559"/>
    <mergeCell ref="GX559:GY559"/>
    <mergeCell ref="GZ559:HA559"/>
    <mergeCell ref="HB559:HC559"/>
    <mergeCell ref="HD559:HE559"/>
    <mergeCell ref="HF559:HG559"/>
    <mergeCell ref="HH559:HI559"/>
    <mergeCell ref="HJ559:HK559"/>
    <mergeCell ref="L560:M560"/>
    <mergeCell ref="N560:O560"/>
    <mergeCell ref="P560:Q560"/>
    <mergeCell ref="R560:S560"/>
    <mergeCell ref="T560:U560"/>
    <mergeCell ref="V560:W560"/>
    <mergeCell ref="X560:Y560"/>
    <mergeCell ref="Z560:AA560"/>
    <mergeCell ref="AB560:AC560"/>
    <mergeCell ref="AD560:AE560"/>
    <mergeCell ref="AF560:AG560"/>
    <mergeCell ref="AH560:AI560"/>
    <mergeCell ref="AJ560:AK560"/>
    <mergeCell ref="AL560:AM560"/>
    <mergeCell ref="AN560:AO560"/>
    <mergeCell ref="AP560:AQ560"/>
    <mergeCell ref="AR560:AS560"/>
    <mergeCell ref="AT560:AU560"/>
    <mergeCell ref="AV560:AW560"/>
    <mergeCell ref="AX560:AY560"/>
    <mergeCell ref="AZ560:BA560"/>
    <mergeCell ref="BB560:BC560"/>
    <mergeCell ref="BD560:BE560"/>
    <mergeCell ref="BF560:BG560"/>
    <mergeCell ref="BH560:BI560"/>
    <mergeCell ref="BJ560:BK560"/>
    <mergeCell ref="BL560:BM560"/>
    <mergeCell ref="BN560:BO560"/>
    <mergeCell ref="BP560:BQ560"/>
    <mergeCell ref="BR560:BS560"/>
    <mergeCell ref="BT560:BU560"/>
    <mergeCell ref="BV560:BW560"/>
    <mergeCell ref="BX560:BY560"/>
    <mergeCell ref="BZ560:CA560"/>
    <mergeCell ref="CB560:CC560"/>
    <mergeCell ref="CD560:CE560"/>
    <mergeCell ref="CF560:CG560"/>
    <mergeCell ref="CH560:CI560"/>
    <mergeCell ref="CJ560:CK560"/>
    <mergeCell ref="CL560:CM560"/>
    <mergeCell ref="CN560:CO560"/>
    <mergeCell ref="CP560:CQ560"/>
    <mergeCell ref="CR560:CS560"/>
    <mergeCell ref="CT560:CU560"/>
    <mergeCell ref="CV560:CW560"/>
    <mergeCell ref="CX560:CY560"/>
    <mergeCell ref="CZ560:DA560"/>
    <mergeCell ref="DB560:DC560"/>
    <mergeCell ref="DD560:DE560"/>
    <mergeCell ref="DF560:DG560"/>
    <mergeCell ref="DH560:DI560"/>
    <mergeCell ref="DJ560:DK560"/>
    <mergeCell ref="DL560:DM560"/>
    <mergeCell ref="DN560:DO560"/>
    <mergeCell ref="DP560:DQ560"/>
    <mergeCell ref="DR560:DS560"/>
    <mergeCell ref="DT560:DU560"/>
    <mergeCell ref="DV560:DW560"/>
    <mergeCell ref="DX560:DY560"/>
    <mergeCell ref="DZ560:EA560"/>
    <mergeCell ref="EB560:EC560"/>
    <mergeCell ref="ED560:EE560"/>
    <mergeCell ref="EF560:EG560"/>
    <mergeCell ref="EH560:EI560"/>
    <mergeCell ref="EJ560:EK560"/>
    <mergeCell ref="EL560:EM560"/>
    <mergeCell ref="EN560:EO560"/>
    <mergeCell ref="EP560:EQ560"/>
    <mergeCell ref="ER560:ES560"/>
    <mergeCell ref="ET560:EU560"/>
    <mergeCell ref="EV560:EW560"/>
    <mergeCell ref="EX560:EY560"/>
    <mergeCell ref="EZ560:FA560"/>
    <mergeCell ref="FB560:FC560"/>
    <mergeCell ref="FD560:FE560"/>
    <mergeCell ref="FF560:FG560"/>
    <mergeCell ref="FH560:FI560"/>
    <mergeCell ref="FJ560:FK560"/>
    <mergeCell ref="FL560:FM560"/>
    <mergeCell ref="FN560:FO560"/>
    <mergeCell ref="FP560:FQ560"/>
    <mergeCell ref="FR560:FS560"/>
    <mergeCell ref="FT560:FU560"/>
    <mergeCell ref="FV560:FW560"/>
    <mergeCell ref="FX560:FY560"/>
    <mergeCell ref="FZ560:GA560"/>
    <mergeCell ref="GB560:GC560"/>
    <mergeCell ref="GD560:GE560"/>
    <mergeCell ref="GF560:GG560"/>
    <mergeCell ref="GH560:GI560"/>
    <mergeCell ref="GJ560:GK560"/>
    <mergeCell ref="GL560:GM560"/>
    <mergeCell ref="GN560:GO560"/>
    <mergeCell ref="GP560:GQ560"/>
    <mergeCell ref="GR560:GS560"/>
    <mergeCell ref="GT560:GU560"/>
    <mergeCell ref="GV560:GW560"/>
    <mergeCell ref="GX560:GY560"/>
    <mergeCell ref="GZ560:HA560"/>
    <mergeCell ref="HB560:HC560"/>
    <mergeCell ref="HD560:HE560"/>
    <mergeCell ref="HF560:HG560"/>
    <mergeCell ref="HH560:HI560"/>
    <mergeCell ref="HJ560:HK560"/>
    <mergeCell ref="L561:M561"/>
    <mergeCell ref="N561:O561"/>
    <mergeCell ref="P561:Q561"/>
    <mergeCell ref="R561:S561"/>
    <mergeCell ref="T561:U561"/>
    <mergeCell ref="V561:W561"/>
    <mergeCell ref="X561:Y561"/>
    <mergeCell ref="Z561:AA561"/>
    <mergeCell ref="AB561:AC561"/>
    <mergeCell ref="AD561:AE561"/>
    <mergeCell ref="AF561:AG561"/>
    <mergeCell ref="AH561:AI561"/>
    <mergeCell ref="AJ561:AK561"/>
    <mergeCell ref="AL561:AM561"/>
    <mergeCell ref="AN561:AO561"/>
    <mergeCell ref="AP561:AQ561"/>
    <mergeCell ref="AR561:AS561"/>
    <mergeCell ref="AT561:AU561"/>
    <mergeCell ref="AV561:AW561"/>
    <mergeCell ref="AX561:AY561"/>
    <mergeCell ref="AZ561:BA561"/>
    <mergeCell ref="BB561:BC561"/>
    <mergeCell ref="BD561:BE561"/>
    <mergeCell ref="BF561:BG561"/>
    <mergeCell ref="BH561:BI561"/>
    <mergeCell ref="BJ561:BK561"/>
    <mergeCell ref="BL561:BM561"/>
    <mergeCell ref="BN561:BO561"/>
    <mergeCell ref="BP561:BQ561"/>
    <mergeCell ref="BR561:BS561"/>
    <mergeCell ref="BT561:BU561"/>
    <mergeCell ref="BV561:BW561"/>
    <mergeCell ref="BX561:BY561"/>
    <mergeCell ref="BZ561:CA561"/>
    <mergeCell ref="CB561:CC561"/>
    <mergeCell ref="CD561:CE561"/>
    <mergeCell ref="CF561:CG561"/>
    <mergeCell ref="CH561:CI561"/>
    <mergeCell ref="CJ561:CK561"/>
    <mergeCell ref="CL561:CM561"/>
    <mergeCell ref="CN561:CO561"/>
    <mergeCell ref="CP561:CQ561"/>
    <mergeCell ref="CR561:CS561"/>
    <mergeCell ref="CT561:CU561"/>
    <mergeCell ref="CV561:CW561"/>
    <mergeCell ref="CX561:CY561"/>
    <mergeCell ref="CZ561:DA561"/>
    <mergeCell ref="DB561:DC561"/>
    <mergeCell ref="DD561:DE561"/>
    <mergeCell ref="DF561:DG561"/>
    <mergeCell ref="DH561:DI561"/>
    <mergeCell ref="DJ561:DK561"/>
    <mergeCell ref="DL561:DM561"/>
    <mergeCell ref="DN561:DO561"/>
    <mergeCell ref="DP561:DQ561"/>
    <mergeCell ref="DR561:DS561"/>
    <mergeCell ref="DT561:DU561"/>
    <mergeCell ref="DV561:DW561"/>
    <mergeCell ref="DX561:DY561"/>
    <mergeCell ref="DZ561:EA561"/>
    <mergeCell ref="EB561:EC561"/>
    <mergeCell ref="ED561:EE561"/>
    <mergeCell ref="EF561:EG561"/>
    <mergeCell ref="EH561:EI561"/>
    <mergeCell ref="EJ561:EK561"/>
    <mergeCell ref="EL561:EM561"/>
    <mergeCell ref="EN561:EO561"/>
    <mergeCell ref="EP561:EQ561"/>
    <mergeCell ref="ER561:ES561"/>
    <mergeCell ref="ET561:EU561"/>
    <mergeCell ref="EV561:EW561"/>
    <mergeCell ref="EX561:EY561"/>
    <mergeCell ref="EZ561:FA561"/>
    <mergeCell ref="FB561:FC561"/>
    <mergeCell ref="FD561:FE561"/>
    <mergeCell ref="FF561:FG561"/>
    <mergeCell ref="FH561:FI561"/>
    <mergeCell ref="FJ561:FK561"/>
    <mergeCell ref="FL561:FM561"/>
    <mergeCell ref="FN561:FO561"/>
    <mergeCell ref="FP561:FQ561"/>
    <mergeCell ref="FR561:FS561"/>
    <mergeCell ref="FT561:FU561"/>
    <mergeCell ref="FV561:FW561"/>
    <mergeCell ref="FX561:FY561"/>
    <mergeCell ref="FZ561:GA561"/>
    <mergeCell ref="GB561:GC561"/>
    <mergeCell ref="GD561:GE561"/>
    <mergeCell ref="GF561:GG561"/>
    <mergeCell ref="GH561:GI561"/>
    <mergeCell ref="GJ561:GK561"/>
    <mergeCell ref="GL561:GM561"/>
    <mergeCell ref="GN561:GO561"/>
    <mergeCell ref="GP561:GQ561"/>
    <mergeCell ref="GR561:GS561"/>
    <mergeCell ref="GT561:GU561"/>
    <mergeCell ref="GV561:GW561"/>
    <mergeCell ref="GX561:GY561"/>
    <mergeCell ref="GZ561:HA561"/>
    <mergeCell ref="HB561:HC561"/>
    <mergeCell ref="HD561:HE561"/>
    <mergeCell ref="HF561:HG561"/>
    <mergeCell ref="HH561:HI561"/>
    <mergeCell ref="HJ561:HK561"/>
    <mergeCell ref="L562:M562"/>
    <mergeCell ref="N562:O562"/>
    <mergeCell ref="P562:Q562"/>
    <mergeCell ref="R562:S562"/>
    <mergeCell ref="T562:U562"/>
    <mergeCell ref="V562:W562"/>
    <mergeCell ref="X562:Y562"/>
    <mergeCell ref="Z562:AA562"/>
    <mergeCell ref="AB562:AC562"/>
    <mergeCell ref="AD562:AE562"/>
    <mergeCell ref="AF562:AG562"/>
    <mergeCell ref="AH562:AI562"/>
    <mergeCell ref="AJ562:AK562"/>
    <mergeCell ref="AL562:AM562"/>
    <mergeCell ref="AN562:AO562"/>
    <mergeCell ref="AP562:AQ562"/>
    <mergeCell ref="AR562:AS562"/>
    <mergeCell ref="AT562:AU562"/>
    <mergeCell ref="AV562:AW562"/>
    <mergeCell ref="AX562:AY562"/>
    <mergeCell ref="AZ562:BA562"/>
    <mergeCell ref="BB562:BC562"/>
    <mergeCell ref="BD562:BE562"/>
    <mergeCell ref="BF562:BG562"/>
    <mergeCell ref="BH562:BI562"/>
    <mergeCell ref="BJ562:BK562"/>
    <mergeCell ref="BL562:BM562"/>
    <mergeCell ref="BN562:BO562"/>
    <mergeCell ref="BP562:BQ562"/>
    <mergeCell ref="BR562:BS562"/>
    <mergeCell ref="BT562:BU562"/>
    <mergeCell ref="BV562:BW562"/>
    <mergeCell ref="BX562:BY562"/>
    <mergeCell ref="BZ562:CA562"/>
    <mergeCell ref="CB562:CC562"/>
    <mergeCell ref="CD562:CE562"/>
    <mergeCell ref="CF562:CG562"/>
    <mergeCell ref="CH562:CI562"/>
    <mergeCell ref="CJ562:CK562"/>
    <mergeCell ref="CL562:CM562"/>
    <mergeCell ref="CN562:CO562"/>
    <mergeCell ref="CP562:CQ562"/>
    <mergeCell ref="CR562:CS562"/>
    <mergeCell ref="CT562:CU562"/>
    <mergeCell ref="CV562:CW562"/>
    <mergeCell ref="CX562:CY562"/>
    <mergeCell ref="CZ562:DA562"/>
    <mergeCell ref="DB562:DC562"/>
    <mergeCell ref="DD562:DE562"/>
    <mergeCell ref="DF562:DG562"/>
    <mergeCell ref="DH562:DI562"/>
    <mergeCell ref="DJ562:DK562"/>
    <mergeCell ref="DL562:DM562"/>
    <mergeCell ref="DN562:DO562"/>
    <mergeCell ref="DP562:DQ562"/>
    <mergeCell ref="DR562:DS562"/>
    <mergeCell ref="DT562:DU562"/>
    <mergeCell ref="DV562:DW562"/>
    <mergeCell ref="DX562:DY562"/>
    <mergeCell ref="DZ562:EA562"/>
    <mergeCell ref="EB562:EC562"/>
    <mergeCell ref="ED562:EE562"/>
    <mergeCell ref="EF562:EG562"/>
    <mergeCell ref="EH562:EI562"/>
    <mergeCell ref="EJ562:EK562"/>
    <mergeCell ref="EL562:EM562"/>
    <mergeCell ref="EN562:EO562"/>
    <mergeCell ref="EP562:EQ562"/>
    <mergeCell ref="ER562:ES562"/>
    <mergeCell ref="ET562:EU562"/>
    <mergeCell ref="EV562:EW562"/>
    <mergeCell ref="EX562:EY562"/>
    <mergeCell ref="EZ562:FA562"/>
    <mergeCell ref="FB562:FC562"/>
    <mergeCell ref="FD562:FE562"/>
    <mergeCell ref="FF562:FG562"/>
    <mergeCell ref="FH562:FI562"/>
    <mergeCell ref="FJ562:FK562"/>
    <mergeCell ref="FL562:FM562"/>
    <mergeCell ref="FN562:FO562"/>
    <mergeCell ref="FP562:FQ562"/>
    <mergeCell ref="FR562:FS562"/>
    <mergeCell ref="FT562:FU562"/>
    <mergeCell ref="FV562:FW562"/>
    <mergeCell ref="FX562:FY562"/>
    <mergeCell ref="FZ562:GA562"/>
    <mergeCell ref="GB562:GC562"/>
    <mergeCell ref="GD562:GE562"/>
    <mergeCell ref="GF562:GG562"/>
    <mergeCell ref="GH562:GI562"/>
    <mergeCell ref="GJ562:GK562"/>
    <mergeCell ref="GL562:GM562"/>
    <mergeCell ref="GN562:GO562"/>
    <mergeCell ref="GP562:GQ562"/>
    <mergeCell ref="GR562:GS562"/>
    <mergeCell ref="GT562:GU562"/>
    <mergeCell ref="GV562:GW562"/>
    <mergeCell ref="GX562:GY562"/>
    <mergeCell ref="GZ562:HA562"/>
    <mergeCell ref="HB562:HC562"/>
    <mergeCell ref="HD562:HE562"/>
    <mergeCell ref="HF562:HG562"/>
    <mergeCell ref="HH562:HI562"/>
    <mergeCell ref="HJ562:HK562"/>
    <mergeCell ref="L563:M563"/>
    <mergeCell ref="N563:O563"/>
    <mergeCell ref="P563:Q563"/>
    <mergeCell ref="R563:S563"/>
    <mergeCell ref="T563:U563"/>
    <mergeCell ref="V563:W563"/>
    <mergeCell ref="X563:Y563"/>
    <mergeCell ref="Z563:AA563"/>
    <mergeCell ref="AB563:AC563"/>
    <mergeCell ref="AD563:AE563"/>
    <mergeCell ref="AF563:AG563"/>
    <mergeCell ref="AH563:AI563"/>
    <mergeCell ref="AJ563:AK563"/>
    <mergeCell ref="AL563:AM563"/>
    <mergeCell ref="AN563:AO563"/>
    <mergeCell ref="AP563:AQ563"/>
    <mergeCell ref="AR563:AS563"/>
    <mergeCell ref="CD563:CE563"/>
    <mergeCell ref="CF563:CG563"/>
    <mergeCell ref="CH563:CI563"/>
    <mergeCell ref="CJ563:CK563"/>
    <mergeCell ref="CL563:CM563"/>
    <mergeCell ref="CN563:CO563"/>
    <mergeCell ref="CP563:CQ563"/>
    <mergeCell ref="CR563:CS563"/>
    <mergeCell ref="A564:A571"/>
    <mergeCell ref="B564:B571"/>
    <mergeCell ref="C564:C571"/>
    <mergeCell ref="D564:D571"/>
    <mergeCell ref="E564:E571"/>
    <mergeCell ref="F564:F571"/>
    <mergeCell ref="G564:G571"/>
    <mergeCell ref="I564:I571"/>
    <mergeCell ref="J564:J571"/>
    <mergeCell ref="L564:M564"/>
    <mergeCell ref="N564:O564"/>
    <mergeCell ref="P564:Q564"/>
    <mergeCell ref="R564:S564"/>
    <mergeCell ref="T564:U564"/>
    <mergeCell ref="V564:W564"/>
    <mergeCell ref="X564:Y564"/>
    <mergeCell ref="Z564:AA564"/>
    <mergeCell ref="AB564:AC564"/>
    <mergeCell ref="AD564:AE564"/>
    <mergeCell ref="AF564:AG564"/>
    <mergeCell ref="AH564:AI564"/>
    <mergeCell ref="AJ564:AK564"/>
    <mergeCell ref="AL564:AM564"/>
    <mergeCell ref="AN564:AO564"/>
    <mergeCell ref="AP564:AQ564"/>
    <mergeCell ref="AR564:AS564"/>
    <mergeCell ref="AT564:AU564"/>
    <mergeCell ref="AV564:AW564"/>
    <mergeCell ref="AX564:AY564"/>
    <mergeCell ref="AZ564:BA564"/>
    <mergeCell ref="BB564:BC564"/>
    <mergeCell ref="BD564:BE564"/>
    <mergeCell ref="BF564:BG564"/>
    <mergeCell ref="BH564:BI564"/>
    <mergeCell ref="BJ564:BK564"/>
    <mergeCell ref="BL564:BM564"/>
    <mergeCell ref="BN564:BO564"/>
    <mergeCell ref="BP564:BQ564"/>
    <mergeCell ref="BR564:BS564"/>
    <mergeCell ref="BT564:BU564"/>
    <mergeCell ref="BV564:BW564"/>
    <mergeCell ref="BX564:BY564"/>
    <mergeCell ref="BZ564:CA564"/>
    <mergeCell ref="CB564:CC564"/>
    <mergeCell ref="CD564:CE564"/>
    <mergeCell ref="CF564:CG564"/>
    <mergeCell ref="CH564:CI564"/>
    <mergeCell ref="CJ564:CK564"/>
    <mergeCell ref="CL564:CM564"/>
    <mergeCell ref="CN564:CO564"/>
    <mergeCell ref="CP564:CQ564"/>
    <mergeCell ref="CR564:CS564"/>
    <mergeCell ref="CT564:CU564"/>
    <mergeCell ref="CV564:CW564"/>
    <mergeCell ref="CX564:CY564"/>
    <mergeCell ref="CZ564:DA564"/>
    <mergeCell ref="DB564:DC564"/>
    <mergeCell ref="DD564:DE564"/>
    <mergeCell ref="DF564:DG564"/>
    <mergeCell ref="DH564:DI564"/>
    <mergeCell ref="DJ564:DK564"/>
    <mergeCell ref="DL564:DM564"/>
    <mergeCell ref="DN564:DO564"/>
    <mergeCell ref="DP564:DQ564"/>
    <mergeCell ref="DR564:DS564"/>
    <mergeCell ref="DT564:DU564"/>
    <mergeCell ref="DV564:DW564"/>
    <mergeCell ref="DX564:DY564"/>
    <mergeCell ref="DZ564:EA564"/>
    <mergeCell ref="EB564:EC564"/>
    <mergeCell ref="ED564:EE564"/>
    <mergeCell ref="EF564:EG564"/>
    <mergeCell ref="EH564:EI564"/>
    <mergeCell ref="EJ564:EK564"/>
    <mergeCell ref="EL564:EM564"/>
    <mergeCell ref="EN564:EO564"/>
    <mergeCell ref="EP564:EQ564"/>
    <mergeCell ref="ER564:ES564"/>
    <mergeCell ref="ET564:EU564"/>
    <mergeCell ref="EV564:EW564"/>
    <mergeCell ref="EX564:EY564"/>
    <mergeCell ref="EZ564:FA564"/>
    <mergeCell ref="FB564:FC564"/>
    <mergeCell ref="FD564:FE564"/>
    <mergeCell ref="FF564:FG564"/>
    <mergeCell ref="FH564:FI564"/>
    <mergeCell ref="FJ564:FK564"/>
    <mergeCell ref="L565:M565"/>
    <mergeCell ref="N565:O565"/>
    <mergeCell ref="P565:Q565"/>
    <mergeCell ref="R565:S565"/>
    <mergeCell ref="T565:U565"/>
    <mergeCell ref="V565:W565"/>
    <mergeCell ref="X565:Y565"/>
    <mergeCell ref="Z565:AA565"/>
    <mergeCell ref="AB565:AC565"/>
    <mergeCell ref="AD565:AE565"/>
    <mergeCell ref="AF565:AG565"/>
    <mergeCell ref="AH565:AI565"/>
    <mergeCell ref="AJ565:AK565"/>
    <mergeCell ref="AL565:AM565"/>
    <mergeCell ref="AN565:AO565"/>
    <mergeCell ref="AP565:AQ565"/>
    <mergeCell ref="AR565:AS565"/>
    <mergeCell ref="AT565:AU565"/>
    <mergeCell ref="AV565:AW565"/>
    <mergeCell ref="AX565:AY565"/>
    <mergeCell ref="AZ565:BA565"/>
    <mergeCell ref="BB565:BC565"/>
    <mergeCell ref="BD565:BE565"/>
    <mergeCell ref="BF565:BG565"/>
    <mergeCell ref="BH565:BI565"/>
    <mergeCell ref="BJ565:BK565"/>
    <mergeCell ref="BL565:BM565"/>
    <mergeCell ref="BN565:BO565"/>
    <mergeCell ref="BP565:BQ565"/>
    <mergeCell ref="BR565:BS565"/>
    <mergeCell ref="BT565:BU565"/>
    <mergeCell ref="BV565:BW565"/>
    <mergeCell ref="BX565:BY565"/>
    <mergeCell ref="BZ565:CA565"/>
    <mergeCell ref="CB565:CC565"/>
    <mergeCell ref="CD565:CE565"/>
    <mergeCell ref="CF565:CG565"/>
    <mergeCell ref="CH565:CI565"/>
    <mergeCell ref="CJ565:CK565"/>
    <mergeCell ref="CL565:CM565"/>
    <mergeCell ref="CN565:CO565"/>
    <mergeCell ref="CP565:CQ565"/>
    <mergeCell ref="CR565:CS565"/>
    <mergeCell ref="CT565:CU565"/>
    <mergeCell ref="CV565:CW565"/>
    <mergeCell ref="CX565:CY565"/>
    <mergeCell ref="CZ565:DA565"/>
    <mergeCell ref="DB565:DC565"/>
    <mergeCell ref="DD565:DE565"/>
    <mergeCell ref="DF565:DG565"/>
    <mergeCell ref="DH565:DI565"/>
    <mergeCell ref="DJ565:DK565"/>
    <mergeCell ref="DL565:DM565"/>
    <mergeCell ref="DN565:DO565"/>
    <mergeCell ref="DP565:DQ565"/>
    <mergeCell ref="DR565:DS565"/>
    <mergeCell ref="DT565:DU565"/>
    <mergeCell ref="DV565:DW565"/>
    <mergeCell ref="DX565:DY565"/>
    <mergeCell ref="DZ565:EA565"/>
    <mergeCell ref="EB565:EC565"/>
    <mergeCell ref="ED565:EE565"/>
    <mergeCell ref="EF565:EG565"/>
    <mergeCell ref="EH565:EI565"/>
    <mergeCell ref="EJ565:EK565"/>
    <mergeCell ref="EL565:EM565"/>
    <mergeCell ref="EN565:EO565"/>
    <mergeCell ref="EP565:EQ565"/>
    <mergeCell ref="ER565:ES565"/>
    <mergeCell ref="ET565:EU565"/>
    <mergeCell ref="EV565:EW565"/>
    <mergeCell ref="EX565:EY565"/>
    <mergeCell ref="EZ565:FA565"/>
    <mergeCell ref="FB565:FC565"/>
    <mergeCell ref="FD565:FE565"/>
    <mergeCell ref="FF565:FG565"/>
    <mergeCell ref="FH565:FI565"/>
    <mergeCell ref="FJ565:FK565"/>
    <mergeCell ref="L566:M566"/>
    <mergeCell ref="N566:O566"/>
    <mergeCell ref="P566:Q566"/>
    <mergeCell ref="R566:S566"/>
    <mergeCell ref="T566:U566"/>
    <mergeCell ref="V566:W566"/>
    <mergeCell ref="X566:Y566"/>
    <mergeCell ref="Z566:AA566"/>
    <mergeCell ref="AB566:AC566"/>
    <mergeCell ref="AD566:AE566"/>
    <mergeCell ref="AF566:AG566"/>
    <mergeCell ref="AH566:AI566"/>
    <mergeCell ref="AJ566:AK566"/>
    <mergeCell ref="AL566:AM566"/>
    <mergeCell ref="AN566:AO566"/>
    <mergeCell ref="AP566:AQ566"/>
    <mergeCell ref="AR566:AS566"/>
    <mergeCell ref="AT566:AU566"/>
    <mergeCell ref="AV566:AW566"/>
    <mergeCell ref="AX566:AY566"/>
    <mergeCell ref="AZ566:BA566"/>
    <mergeCell ref="BB566:BC566"/>
    <mergeCell ref="BD566:BE566"/>
    <mergeCell ref="BF566:BG566"/>
    <mergeCell ref="BH566:BI566"/>
    <mergeCell ref="BJ566:BK566"/>
    <mergeCell ref="BL566:BM566"/>
    <mergeCell ref="BN566:BO566"/>
    <mergeCell ref="BP566:BQ566"/>
    <mergeCell ref="BR566:BS566"/>
    <mergeCell ref="BT566:BU566"/>
    <mergeCell ref="BV566:BW566"/>
    <mergeCell ref="BX566:BY566"/>
    <mergeCell ref="BZ566:CA566"/>
    <mergeCell ref="CB566:CC566"/>
    <mergeCell ref="CD566:CE566"/>
    <mergeCell ref="CF566:CG566"/>
    <mergeCell ref="CH566:CI566"/>
    <mergeCell ref="CJ566:CK566"/>
    <mergeCell ref="CL566:CM566"/>
    <mergeCell ref="CN566:CO566"/>
    <mergeCell ref="CP566:CQ566"/>
    <mergeCell ref="CR566:CS566"/>
    <mergeCell ref="CT566:CU566"/>
    <mergeCell ref="CV566:CW566"/>
    <mergeCell ref="CX566:CY566"/>
    <mergeCell ref="CZ566:DA566"/>
    <mergeCell ref="DB566:DC566"/>
    <mergeCell ref="DD566:DE566"/>
    <mergeCell ref="DF566:DG566"/>
    <mergeCell ref="DH566:DI566"/>
    <mergeCell ref="DJ566:DK566"/>
    <mergeCell ref="DL566:DM566"/>
    <mergeCell ref="DN566:DO566"/>
    <mergeCell ref="DP566:DQ566"/>
    <mergeCell ref="DR566:DS566"/>
    <mergeCell ref="DT566:DU566"/>
    <mergeCell ref="DV566:DW566"/>
    <mergeCell ref="DX566:DY566"/>
    <mergeCell ref="DZ566:EA566"/>
    <mergeCell ref="EB566:EC566"/>
    <mergeCell ref="ED566:EE566"/>
    <mergeCell ref="EF566:EG566"/>
    <mergeCell ref="EH566:EI566"/>
    <mergeCell ref="EJ566:EK566"/>
    <mergeCell ref="EL566:EM566"/>
    <mergeCell ref="EN566:EO566"/>
    <mergeCell ref="EP566:EQ566"/>
    <mergeCell ref="ER566:ES566"/>
    <mergeCell ref="ET566:EU566"/>
    <mergeCell ref="EV566:EW566"/>
    <mergeCell ref="EX566:EY566"/>
    <mergeCell ref="EZ566:FA566"/>
    <mergeCell ref="FB566:FC566"/>
    <mergeCell ref="FD566:FE566"/>
    <mergeCell ref="FF566:FG566"/>
    <mergeCell ref="FH566:FI566"/>
    <mergeCell ref="FJ566:FK566"/>
    <mergeCell ref="L567:M567"/>
    <mergeCell ref="N567:O567"/>
    <mergeCell ref="P567:Q567"/>
    <mergeCell ref="R567:S567"/>
    <mergeCell ref="T567:U567"/>
    <mergeCell ref="V567:W567"/>
    <mergeCell ref="X567:Y567"/>
    <mergeCell ref="Z567:AA567"/>
    <mergeCell ref="AB567:AC567"/>
    <mergeCell ref="AD567:AE567"/>
    <mergeCell ref="AF567:AG567"/>
    <mergeCell ref="AH567:AI567"/>
    <mergeCell ref="AJ567:AK567"/>
    <mergeCell ref="AL567:AM567"/>
    <mergeCell ref="AN567:AO567"/>
    <mergeCell ref="AP567:AQ567"/>
    <mergeCell ref="AR567:AS567"/>
    <mergeCell ref="AT567:AU567"/>
    <mergeCell ref="AV567:AW567"/>
    <mergeCell ref="AX567:AY567"/>
    <mergeCell ref="AZ567:BA567"/>
    <mergeCell ref="BB567:BC567"/>
    <mergeCell ref="BD567:BE567"/>
    <mergeCell ref="BF567:BG567"/>
    <mergeCell ref="BH567:BI567"/>
    <mergeCell ref="BJ567:BK567"/>
    <mergeCell ref="BL567:BM567"/>
    <mergeCell ref="BN567:BO567"/>
    <mergeCell ref="BP567:BQ567"/>
    <mergeCell ref="BR567:BS567"/>
    <mergeCell ref="BT567:BU567"/>
    <mergeCell ref="BV567:BW567"/>
    <mergeCell ref="BX567:BY567"/>
    <mergeCell ref="BZ567:CA567"/>
    <mergeCell ref="CB567:CC567"/>
    <mergeCell ref="CD567:CE567"/>
    <mergeCell ref="CF567:CG567"/>
    <mergeCell ref="CH567:CI567"/>
    <mergeCell ref="CJ567:CK567"/>
    <mergeCell ref="CL567:CM567"/>
    <mergeCell ref="CN567:CO567"/>
    <mergeCell ref="CP567:CQ567"/>
    <mergeCell ref="CR567:CS567"/>
    <mergeCell ref="CT567:CU567"/>
    <mergeCell ref="CV567:CW567"/>
    <mergeCell ref="CX567:CY567"/>
    <mergeCell ref="CZ567:DA567"/>
    <mergeCell ref="DB567:DC567"/>
    <mergeCell ref="DD567:DE567"/>
    <mergeCell ref="DF567:DG567"/>
    <mergeCell ref="DH567:DI567"/>
    <mergeCell ref="DJ567:DK567"/>
    <mergeCell ref="DL567:DM567"/>
    <mergeCell ref="DN567:DO567"/>
    <mergeCell ref="DP567:DQ567"/>
    <mergeCell ref="DR567:DS567"/>
    <mergeCell ref="DT567:DU567"/>
    <mergeCell ref="DV567:DW567"/>
    <mergeCell ref="DX567:DY567"/>
    <mergeCell ref="DZ567:EA567"/>
    <mergeCell ref="EB567:EC567"/>
    <mergeCell ref="ED567:EE567"/>
    <mergeCell ref="EF567:EG567"/>
    <mergeCell ref="EH567:EI567"/>
    <mergeCell ref="EJ567:EK567"/>
    <mergeCell ref="EL567:EM567"/>
    <mergeCell ref="EN567:EO567"/>
    <mergeCell ref="EP567:EQ567"/>
    <mergeCell ref="ER567:ES567"/>
    <mergeCell ref="ET567:EU567"/>
    <mergeCell ref="EV567:EW567"/>
    <mergeCell ref="EX567:EY567"/>
    <mergeCell ref="EZ567:FA567"/>
    <mergeCell ref="FB567:FC567"/>
    <mergeCell ref="FD567:FE567"/>
    <mergeCell ref="FF567:FG567"/>
    <mergeCell ref="FH567:FI567"/>
    <mergeCell ref="FJ567:FK567"/>
    <mergeCell ref="L568:M568"/>
    <mergeCell ref="N568:O568"/>
    <mergeCell ref="P568:Q568"/>
    <mergeCell ref="R568:S568"/>
    <mergeCell ref="T568:U568"/>
    <mergeCell ref="V568:W568"/>
    <mergeCell ref="X568:Y568"/>
    <mergeCell ref="Z568:AA568"/>
    <mergeCell ref="AB568:AC568"/>
    <mergeCell ref="AD568:AE568"/>
    <mergeCell ref="AF568:AG568"/>
    <mergeCell ref="AH568:AI568"/>
    <mergeCell ref="AJ568:AK568"/>
    <mergeCell ref="AL568:AM568"/>
    <mergeCell ref="AN568:AO568"/>
    <mergeCell ref="AP568:AQ568"/>
    <mergeCell ref="AR568:AS568"/>
    <mergeCell ref="AT568:AU568"/>
    <mergeCell ref="AV568:AW568"/>
    <mergeCell ref="AX568:AY568"/>
    <mergeCell ref="AZ568:BA568"/>
    <mergeCell ref="BB568:BC568"/>
    <mergeCell ref="BD568:BE568"/>
    <mergeCell ref="BF568:BG568"/>
    <mergeCell ref="BH568:BI568"/>
    <mergeCell ref="BJ568:BK568"/>
    <mergeCell ref="BL568:BM568"/>
    <mergeCell ref="BN568:BO568"/>
    <mergeCell ref="BP568:BQ568"/>
    <mergeCell ref="BR568:BS568"/>
    <mergeCell ref="BT568:BU568"/>
    <mergeCell ref="BV568:BW568"/>
    <mergeCell ref="BX568:BY568"/>
    <mergeCell ref="BZ568:CA568"/>
    <mergeCell ref="CB568:CC568"/>
    <mergeCell ref="CD568:CE568"/>
    <mergeCell ref="CF568:CG568"/>
    <mergeCell ref="CH568:CI568"/>
    <mergeCell ref="CJ568:CK568"/>
    <mergeCell ref="CL568:CM568"/>
    <mergeCell ref="CN568:CO568"/>
    <mergeCell ref="CP568:CQ568"/>
    <mergeCell ref="CR568:CS568"/>
    <mergeCell ref="CT568:CU568"/>
    <mergeCell ref="CV568:CW568"/>
    <mergeCell ref="CX568:CY568"/>
    <mergeCell ref="CZ568:DA568"/>
    <mergeCell ref="DB568:DC568"/>
    <mergeCell ref="DD568:DE568"/>
    <mergeCell ref="DF568:DG568"/>
    <mergeCell ref="DH568:DI568"/>
    <mergeCell ref="DJ568:DK568"/>
    <mergeCell ref="DL568:DM568"/>
    <mergeCell ref="DN568:DO568"/>
    <mergeCell ref="DP568:DQ568"/>
    <mergeCell ref="DR568:DS568"/>
    <mergeCell ref="DT568:DU568"/>
    <mergeCell ref="DV568:DW568"/>
    <mergeCell ref="DX568:DY568"/>
    <mergeCell ref="DZ568:EA568"/>
    <mergeCell ref="EB568:EC568"/>
    <mergeCell ref="ED568:EE568"/>
    <mergeCell ref="EF568:EG568"/>
    <mergeCell ref="EH568:EI568"/>
    <mergeCell ref="EJ568:EK568"/>
    <mergeCell ref="EL568:EM568"/>
    <mergeCell ref="EN568:EO568"/>
    <mergeCell ref="EP568:EQ568"/>
    <mergeCell ref="ER568:ES568"/>
    <mergeCell ref="ET568:EU568"/>
    <mergeCell ref="EV568:EW568"/>
    <mergeCell ref="EX568:EY568"/>
    <mergeCell ref="EZ568:FA568"/>
    <mergeCell ref="FB568:FC568"/>
    <mergeCell ref="FD568:FE568"/>
    <mergeCell ref="FF568:FG568"/>
    <mergeCell ref="FH568:FI568"/>
    <mergeCell ref="FJ568:FK568"/>
    <mergeCell ref="L569:M569"/>
    <mergeCell ref="N569:O569"/>
    <mergeCell ref="P569:Q569"/>
    <mergeCell ref="R569:S569"/>
    <mergeCell ref="T569:U569"/>
    <mergeCell ref="V569:W569"/>
    <mergeCell ref="X569:Y569"/>
    <mergeCell ref="Z569:AA569"/>
    <mergeCell ref="AB569:AC569"/>
    <mergeCell ref="AD569:AE569"/>
    <mergeCell ref="AF569:AG569"/>
    <mergeCell ref="AH569:AI569"/>
    <mergeCell ref="AJ569:AK569"/>
    <mergeCell ref="AL569:AM569"/>
    <mergeCell ref="AN569:AO569"/>
    <mergeCell ref="AP569:AQ569"/>
    <mergeCell ref="AR569:AS569"/>
    <mergeCell ref="AT569:AU569"/>
    <mergeCell ref="AV569:AW569"/>
    <mergeCell ref="AX569:AY569"/>
    <mergeCell ref="AZ569:BA569"/>
    <mergeCell ref="BB569:BC569"/>
    <mergeCell ref="BD569:BE569"/>
    <mergeCell ref="BF569:BG569"/>
    <mergeCell ref="BH569:BI569"/>
    <mergeCell ref="BJ569:BK569"/>
    <mergeCell ref="BL569:BM569"/>
    <mergeCell ref="BN569:BO569"/>
    <mergeCell ref="BP569:BQ569"/>
    <mergeCell ref="BR569:BS569"/>
    <mergeCell ref="BT569:BU569"/>
    <mergeCell ref="BV569:BW569"/>
    <mergeCell ref="BX569:BY569"/>
    <mergeCell ref="BZ569:CA569"/>
    <mergeCell ref="CB569:CC569"/>
    <mergeCell ref="CD569:CE569"/>
    <mergeCell ref="CF569:CG569"/>
    <mergeCell ref="CH569:CI569"/>
    <mergeCell ref="CJ569:CK569"/>
    <mergeCell ref="CL569:CM569"/>
    <mergeCell ref="CN569:CO569"/>
    <mergeCell ref="CP569:CQ569"/>
    <mergeCell ref="CR569:CS569"/>
    <mergeCell ref="CT569:CU569"/>
    <mergeCell ref="CV569:CW569"/>
    <mergeCell ref="CX569:CY569"/>
    <mergeCell ref="CZ569:DA569"/>
    <mergeCell ref="DB569:DC569"/>
    <mergeCell ref="DD569:DE569"/>
    <mergeCell ref="DF569:DG569"/>
    <mergeCell ref="DH569:DI569"/>
    <mergeCell ref="DJ569:DK569"/>
    <mergeCell ref="DL569:DM569"/>
    <mergeCell ref="DN569:DO569"/>
    <mergeCell ref="DP569:DQ569"/>
    <mergeCell ref="DR569:DS569"/>
    <mergeCell ref="DT569:DU569"/>
    <mergeCell ref="DV569:DW569"/>
    <mergeCell ref="DX569:DY569"/>
    <mergeCell ref="DZ569:EA569"/>
    <mergeCell ref="EB569:EC569"/>
    <mergeCell ref="ED569:EE569"/>
    <mergeCell ref="EF569:EG569"/>
    <mergeCell ref="EH569:EI569"/>
    <mergeCell ref="EJ569:EK569"/>
    <mergeCell ref="EL569:EM569"/>
    <mergeCell ref="EN569:EO569"/>
    <mergeCell ref="EP569:EQ569"/>
    <mergeCell ref="ER569:ES569"/>
    <mergeCell ref="ET569:EU569"/>
    <mergeCell ref="EV569:EW569"/>
    <mergeCell ref="EX569:EY569"/>
    <mergeCell ref="EZ569:FA569"/>
    <mergeCell ref="FB569:FC569"/>
    <mergeCell ref="FD569:FE569"/>
    <mergeCell ref="FF569:FG569"/>
    <mergeCell ref="FH569:FI569"/>
    <mergeCell ref="FJ569:FK569"/>
    <mergeCell ref="L570:M570"/>
    <mergeCell ref="N570:O570"/>
    <mergeCell ref="P570:Q570"/>
    <mergeCell ref="R570:S570"/>
    <mergeCell ref="T570:U570"/>
    <mergeCell ref="V570:W570"/>
    <mergeCell ref="X570:Y570"/>
    <mergeCell ref="Z570:AA570"/>
    <mergeCell ref="AB570:AC570"/>
    <mergeCell ref="AD570:AE570"/>
    <mergeCell ref="AF570:AG570"/>
    <mergeCell ref="AH570:AI570"/>
    <mergeCell ref="AJ570:AK570"/>
    <mergeCell ref="AL570:AM570"/>
    <mergeCell ref="AN570:AO570"/>
    <mergeCell ref="AP570:AQ570"/>
    <mergeCell ref="AR570:AS570"/>
    <mergeCell ref="AT570:AU570"/>
    <mergeCell ref="AV570:AW570"/>
    <mergeCell ref="AX570:AY570"/>
    <mergeCell ref="AZ570:BA570"/>
    <mergeCell ref="BB570:BC570"/>
    <mergeCell ref="BD570:BE570"/>
    <mergeCell ref="BF570:BG570"/>
    <mergeCell ref="BH570:BI570"/>
    <mergeCell ref="BJ570:BK570"/>
    <mergeCell ref="BL570:BM570"/>
    <mergeCell ref="BN570:BO570"/>
    <mergeCell ref="BP570:BQ570"/>
    <mergeCell ref="BR570:BS570"/>
    <mergeCell ref="BT570:BU570"/>
    <mergeCell ref="BV570:BW570"/>
    <mergeCell ref="BX570:BY570"/>
    <mergeCell ref="BZ570:CA570"/>
    <mergeCell ref="CB570:CC570"/>
    <mergeCell ref="CD570:CE570"/>
    <mergeCell ref="CF570:CG570"/>
    <mergeCell ref="CH570:CI570"/>
    <mergeCell ref="CJ570:CK570"/>
    <mergeCell ref="CL570:CM570"/>
    <mergeCell ref="CN570:CO570"/>
    <mergeCell ref="CP570:CQ570"/>
    <mergeCell ref="CR570:CS570"/>
    <mergeCell ref="CT570:CU570"/>
    <mergeCell ref="CV570:CW570"/>
    <mergeCell ref="CX570:CY570"/>
    <mergeCell ref="CZ570:DA570"/>
    <mergeCell ref="DB570:DC570"/>
    <mergeCell ref="DD570:DE570"/>
    <mergeCell ref="DF570:DG570"/>
    <mergeCell ref="DH570:DI570"/>
    <mergeCell ref="DJ570:DK570"/>
    <mergeCell ref="DL570:DM570"/>
    <mergeCell ref="DN570:DO570"/>
    <mergeCell ref="DP570:DQ570"/>
    <mergeCell ref="DR570:DS570"/>
    <mergeCell ref="DT570:DU570"/>
    <mergeCell ref="DV570:DW570"/>
    <mergeCell ref="DX570:DY570"/>
    <mergeCell ref="DZ570:EA570"/>
    <mergeCell ref="EB570:EC570"/>
    <mergeCell ref="ED570:EE570"/>
    <mergeCell ref="EF570:EG570"/>
    <mergeCell ref="EH570:EI570"/>
    <mergeCell ref="EJ570:EK570"/>
    <mergeCell ref="EL570:EM570"/>
    <mergeCell ref="EN570:EO570"/>
    <mergeCell ref="EP570:EQ570"/>
    <mergeCell ref="ER570:ES570"/>
    <mergeCell ref="ET570:EU570"/>
    <mergeCell ref="EV570:EW570"/>
    <mergeCell ref="EX570:EY570"/>
    <mergeCell ref="EZ570:FA570"/>
    <mergeCell ref="FB570:FC570"/>
    <mergeCell ref="FD570:FE570"/>
    <mergeCell ref="FF570:FG570"/>
    <mergeCell ref="FH570:FI570"/>
    <mergeCell ref="FJ570:FK570"/>
    <mergeCell ref="L571:M571"/>
    <mergeCell ref="N571:O571"/>
    <mergeCell ref="P571:Q571"/>
    <mergeCell ref="R571:S571"/>
    <mergeCell ref="T571:U571"/>
    <mergeCell ref="V571:W571"/>
    <mergeCell ref="X571:Y571"/>
    <mergeCell ref="Z571:AA571"/>
    <mergeCell ref="AB571:AC571"/>
    <mergeCell ref="AD571:AE571"/>
    <mergeCell ref="AF571:AG571"/>
    <mergeCell ref="AH571:AI571"/>
    <mergeCell ref="AJ571:AK571"/>
    <mergeCell ref="AL571:AM571"/>
    <mergeCell ref="AN571:AO571"/>
    <mergeCell ref="AP571:AQ571"/>
    <mergeCell ref="AR571:AS571"/>
    <mergeCell ref="AT571:AU571"/>
    <mergeCell ref="AV571:AW571"/>
    <mergeCell ref="AX571:AY571"/>
    <mergeCell ref="AZ571:BA571"/>
    <mergeCell ref="BB571:BC571"/>
    <mergeCell ref="BD571:BE571"/>
    <mergeCell ref="BF571:BG571"/>
    <mergeCell ref="BH571:BI571"/>
    <mergeCell ref="BJ571:BK571"/>
    <mergeCell ref="BL571:BM571"/>
    <mergeCell ref="BN571:BO571"/>
    <mergeCell ref="BP571:BQ571"/>
    <mergeCell ref="BR571:BS571"/>
    <mergeCell ref="BT571:BU571"/>
    <mergeCell ref="BV571:BW571"/>
    <mergeCell ref="BX571:BY571"/>
    <mergeCell ref="BZ571:CA571"/>
    <mergeCell ref="CB571:CC571"/>
    <mergeCell ref="CD571:CE571"/>
    <mergeCell ref="CF571:CG571"/>
    <mergeCell ref="CH571:CI571"/>
    <mergeCell ref="CJ571:CK571"/>
    <mergeCell ref="CL571:CM571"/>
    <mergeCell ref="CN571:CO571"/>
    <mergeCell ref="CP571:CQ571"/>
    <mergeCell ref="CR571:CS571"/>
    <mergeCell ref="CT571:CU571"/>
    <mergeCell ref="CV571:CW571"/>
    <mergeCell ref="CX571:CY571"/>
    <mergeCell ref="CZ571:DA571"/>
    <mergeCell ref="DB571:DC571"/>
    <mergeCell ref="DD571:DE571"/>
    <mergeCell ref="DF571:DG571"/>
    <mergeCell ref="DH571:DI571"/>
    <mergeCell ref="DJ571:DK571"/>
    <mergeCell ref="DL571:DM571"/>
    <mergeCell ref="DN571:DO571"/>
    <mergeCell ref="DP571:DQ571"/>
    <mergeCell ref="DR571:DS571"/>
    <mergeCell ref="DT571:DU571"/>
    <mergeCell ref="DV571:DW571"/>
    <mergeCell ref="DX571:DY571"/>
    <mergeCell ref="DZ571:EA571"/>
    <mergeCell ref="EB571:EC571"/>
    <mergeCell ref="ED571:EE571"/>
    <mergeCell ref="EF571:EG571"/>
    <mergeCell ref="EH571:EI571"/>
    <mergeCell ref="EJ571:EK571"/>
    <mergeCell ref="EL571:EM571"/>
    <mergeCell ref="EN571:EO571"/>
    <mergeCell ref="EP571:EQ571"/>
    <mergeCell ref="ER571:ES571"/>
    <mergeCell ref="ET571:EU571"/>
    <mergeCell ref="EV571:EW571"/>
    <mergeCell ref="EX571:EY571"/>
    <mergeCell ref="EZ571:FA571"/>
    <mergeCell ref="FB571:FC571"/>
    <mergeCell ref="FD571:FE571"/>
    <mergeCell ref="FF571:FG571"/>
    <mergeCell ref="FH571:FI571"/>
    <mergeCell ref="FJ571:FK571"/>
    <mergeCell ref="L572:M572"/>
    <mergeCell ref="N572:O572"/>
    <mergeCell ref="P572:Q572"/>
    <mergeCell ref="R572:S572"/>
    <mergeCell ref="T572:U572"/>
    <mergeCell ref="V572:W572"/>
    <mergeCell ref="X572:Y572"/>
    <mergeCell ref="Z572:AA572"/>
    <mergeCell ref="AB572:AC572"/>
    <mergeCell ref="AD572:AE572"/>
    <mergeCell ref="AF572:AG572"/>
    <mergeCell ref="AH572:AI572"/>
    <mergeCell ref="AJ572:AK572"/>
    <mergeCell ref="AL572:AM572"/>
    <mergeCell ref="AN572:AO572"/>
    <mergeCell ref="AP572:AQ572"/>
    <mergeCell ref="AR572:AS572"/>
    <mergeCell ref="CD572:CE572"/>
    <mergeCell ref="CF572:CG572"/>
    <mergeCell ref="CH572:CI572"/>
    <mergeCell ref="CJ572:CK572"/>
    <mergeCell ref="CL572:CM572"/>
    <mergeCell ref="CN572:CO572"/>
    <mergeCell ref="CP572:CQ572"/>
    <mergeCell ref="CR572:CS572"/>
    <mergeCell ref="L573:S573"/>
    <mergeCell ref="T573:AA573"/>
    <mergeCell ref="AB573:AI573"/>
    <mergeCell ref="AJ573:AS573"/>
    <mergeCell ref="AT573:BA573"/>
    <mergeCell ref="BB573:BI573"/>
    <mergeCell ref="BJ573:BS573"/>
    <mergeCell ref="BT573:CA573"/>
    <mergeCell ref="CB573:CI573"/>
    <mergeCell ref="CJ573:CS573"/>
    <mergeCell ref="CT573:DA573"/>
    <mergeCell ref="DB573:DK573"/>
    <mergeCell ref="DL573:DS573"/>
    <mergeCell ref="DT573:EA573"/>
    <mergeCell ref="EB573:EI573"/>
    <mergeCell ref="EJ573:ES573"/>
    <mergeCell ref="ET573:FA573"/>
    <mergeCell ref="FB573:FK573"/>
    <mergeCell ref="FL573:FS573"/>
    <mergeCell ref="FT573:GC573"/>
    <mergeCell ref="GD573:GK573"/>
    <mergeCell ref="GL573:GS573"/>
    <mergeCell ref="GT573:HA573"/>
    <mergeCell ref="HB573:HI573"/>
    <mergeCell ref="HJ573:HK573"/>
    <mergeCell ref="A574:A581"/>
    <mergeCell ref="B574:B581"/>
    <mergeCell ref="C574:C581"/>
    <mergeCell ref="D574:D581"/>
    <mergeCell ref="E574:E581"/>
    <mergeCell ref="F574:F581"/>
    <mergeCell ref="G574:G581"/>
    <mergeCell ref="I574:I581"/>
    <mergeCell ref="J574:J581"/>
    <mergeCell ref="L574:M574"/>
    <mergeCell ref="N574:O574"/>
    <mergeCell ref="P574:Q574"/>
    <mergeCell ref="R574:S574"/>
    <mergeCell ref="T574:U574"/>
    <mergeCell ref="V574:W574"/>
    <mergeCell ref="X574:Y574"/>
    <mergeCell ref="Z574:AA574"/>
    <mergeCell ref="AB574:AC574"/>
    <mergeCell ref="AD574:AE574"/>
    <mergeCell ref="AF574:AG574"/>
    <mergeCell ref="AH574:AI574"/>
    <mergeCell ref="AJ574:AK574"/>
    <mergeCell ref="AL574:AM574"/>
    <mergeCell ref="AN574:AO574"/>
    <mergeCell ref="AP574:AQ574"/>
    <mergeCell ref="AR574:AS574"/>
    <mergeCell ref="AT574:AU574"/>
    <mergeCell ref="AV574:AW574"/>
    <mergeCell ref="AX574:AY574"/>
    <mergeCell ref="AZ574:BA574"/>
    <mergeCell ref="BB574:BC574"/>
    <mergeCell ref="BD574:BE574"/>
    <mergeCell ref="BF574:BG574"/>
    <mergeCell ref="BH574:BI574"/>
    <mergeCell ref="BJ574:BK574"/>
    <mergeCell ref="BL574:BM574"/>
    <mergeCell ref="BN574:BO574"/>
    <mergeCell ref="BP574:BQ574"/>
    <mergeCell ref="BR574:BS574"/>
    <mergeCell ref="BT574:BU574"/>
    <mergeCell ref="BV574:BW574"/>
    <mergeCell ref="BX574:BY574"/>
    <mergeCell ref="BZ574:CA574"/>
    <mergeCell ref="CB574:CC574"/>
    <mergeCell ref="CD574:CE574"/>
    <mergeCell ref="CF574:CG574"/>
    <mergeCell ref="CH574:CI574"/>
    <mergeCell ref="CJ574:CK574"/>
    <mergeCell ref="CL574:CM574"/>
    <mergeCell ref="CN574:CO574"/>
    <mergeCell ref="CP574:CQ574"/>
    <mergeCell ref="CR574:CS574"/>
    <mergeCell ref="CT574:CU574"/>
    <mergeCell ref="CV574:CW574"/>
    <mergeCell ref="CX574:CY574"/>
    <mergeCell ref="CZ574:DA574"/>
    <mergeCell ref="DB574:DC574"/>
    <mergeCell ref="DD574:DE574"/>
    <mergeCell ref="DF574:DG574"/>
    <mergeCell ref="DH574:DI574"/>
    <mergeCell ref="DJ574:DK574"/>
    <mergeCell ref="DL574:DM574"/>
    <mergeCell ref="DN574:DO574"/>
    <mergeCell ref="DP574:DQ574"/>
    <mergeCell ref="DR574:DS574"/>
    <mergeCell ref="DT574:DU574"/>
    <mergeCell ref="DV574:DW574"/>
    <mergeCell ref="DX574:DY574"/>
    <mergeCell ref="DZ574:EA574"/>
    <mergeCell ref="EB574:EC574"/>
    <mergeCell ref="ED574:EE574"/>
    <mergeCell ref="EF574:EG574"/>
    <mergeCell ref="EH574:EI574"/>
    <mergeCell ref="EJ574:EK574"/>
    <mergeCell ref="EL574:EM574"/>
    <mergeCell ref="EN574:EO574"/>
    <mergeCell ref="EP574:EQ574"/>
    <mergeCell ref="ER574:ES574"/>
    <mergeCell ref="ET574:EU574"/>
    <mergeCell ref="EV574:EW574"/>
    <mergeCell ref="EX574:EY574"/>
    <mergeCell ref="EZ574:FA574"/>
    <mergeCell ref="FB574:FC574"/>
    <mergeCell ref="FD574:FE574"/>
    <mergeCell ref="FF574:FG574"/>
    <mergeCell ref="FH574:FI574"/>
    <mergeCell ref="FJ574:FK574"/>
    <mergeCell ref="L575:M575"/>
    <mergeCell ref="N575:O575"/>
    <mergeCell ref="P575:Q575"/>
    <mergeCell ref="R575:S575"/>
    <mergeCell ref="T575:U575"/>
    <mergeCell ref="V575:W575"/>
    <mergeCell ref="X575:Y575"/>
    <mergeCell ref="Z575:AA575"/>
    <mergeCell ref="AB575:AC575"/>
    <mergeCell ref="AD575:AE575"/>
    <mergeCell ref="AF575:AG575"/>
    <mergeCell ref="AH575:AI575"/>
    <mergeCell ref="AJ575:AK575"/>
    <mergeCell ref="AL575:AM575"/>
    <mergeCell ref="AN575:AO575"/>
    <mergeCell ref="AP575:AQ575"/>
    <mergeCell ref="AR575:AS575"/>
    <mergeCell ref="AT575:AU575"/>
    <mergeCell ref="AV575:AW575"/>
    <mergeCell ref="AX575:AY575"/>
    <mergeCell ref="AZ575:BA575"/>
    <mergeCell ref="BB575:BC575"/>
    <mergeCell ref="BD575:BE575"/>
    <mergeCell ref="BF575:BG575"/>
    <mergeCell ref="BH575:BI575"/>
    <mergeCell ref="BJ575:BK575"/>
    <mergeCell ref="BL575:BM575"/>
    <mergeCell ref="BN575:BO575"/>
    <mergeCell ref="BP575:BQ575"/>
    <mergeCell ref="BR575:BS575"/>
    <mergeCell ref="BT575:BU575"/>
    <mergeCell ref="BV575:BW575"/>
    <mergeCell ref="BX575:BY575"/>
    <mergeCell ref="BZ575:CA575"/>
    <mergeCell ref="CB575:CC575"/>
    <mergeCell ref="CD575:CE575"/>
    <mergeCell ref="CF575:CG575"/>
    <mergeCell ref="CH575:CI575"/>
    <mergeCell ref="CJ575:CK575"/>
    <mergeCell ref="CL575:CM575"/>
    <mergeCell ref="CN575:CO575"/>
    <mergeCell ref="CP575:CQ575"/>
    <mergeCell ref="CR575:CS575"/>
    <mergeCell ref="CT575:CU575"/>
    <mergeCell ref="CV575:CW575"/>
    <mergeCell ref="CX575:CY575"/>
    <mergeCell ref="CZ575:DA575"/>
    <mergeCell ref="DB575:DC575"/>
    <mergeCell ref="DD575:DE575"/>
    <mergeCell ref="DF575:DG575"/>
    <mergeCell ref="DH575:DI575"/>
    <mergeCell ref="DJ575:DK575"/>
    <mergeCell ref="DL575:DM575"/>
    <mergeCell ref="DN575:DO575"/>
    <mergeCell ref="DP575:DQ575"/>
    <mergeCell ref="DR575:DS575"/>
    <mergeCell ref="DT575:DU575"/>
    <mergeCell ref="DV575:DW575"/>
    <mergeCell ref="DX575:DY575"/>
    <mergeCell ref="DZ575:EA575"/>
    <mergeCell ref="EB575:EC575"/>
    <mergeCell ref="ED575:EE575"/>
    <mergeCell ref="EF575:EG575"/>
    <mergeCell ref="EH575:EI575"/>
    <mergeCell ref="EJ575:EK575"/>
    <mergeCell ref="EL575:EM575"/>
    <mergeCell ref="EN575:EO575"/>
    <mergeCell ref="EP575:EQ575"/>
    <mergeCell ref="ER575:ES575"/>
    <mergeCell ref="ET575:EU575"/>
    <mergeCell ref="EV575:EW575"/>
    <mergeCell ref="EX575:EY575"/>
    <mergeCell ref="EZ575:FA575"/>
    <mergeCell ref="FB575:FC575"/>
    <mergeCell ref="FD575:FE575"/>
    <mergeCell ref="FF575:FG575"/>
    <mergeCell ref="FH575:FI575"/>
    <mergeCell ref="FJ575:FK575"/>
    <mergeCell ref="L576:M576"/>
    <mergeCell ref="N576:O576"/>
    <mergeCell ref="P576:Q576"/>
    <mergeCell ref="R576:S576"/>
    <mergeCell ref="T576:U576"/>
    <mergeCell ref="V576:W576"/>
    <mergeCell ref="X576:Y576"/>
    <mergeCell ref="Z576:AA576"/>
    <mergeCell ref="AB576:AC576"/>
    <mergeCell ref="AD576:AE576"/>
    <mergeCell ref="AF576:AG576"/>
    <mergeCell ref="AH576:AI576"/>
    <mergeCell ref="AJ576:AK576"/>
    <mergeCell ref="AL576:AM576"/>
    <mergeCell ref="AN576:AO576"/>
    <mergeCell ref="AP576:AQ576"/>
    <mergeCell ref="AR576:AS576"/>
    <mergeCell ref="AT576:AU576"/>
    <mergeCell ref="AV576:AW576"/>
    <mergeCell ref="AX576:AY576"/>
    <mergeCell ref="AZ576:BA576"/>
    <mergeCell ref="BB576:BC576"/>
    <mergeCell ref="BD576:BE576"/>
    <mergeCell ref="BF576:BG576"/>
    <mergeCell ref="BH576:BI576"/>
    <mergeCell ref="BJ576:BK576"/>
    <mergeCell ref="BL576:BM576"/>
    <mergeCell ref="BN576:BO576"/>
    <mergeCell ref="BP576:BQ576"/>
    <mergeCell ref="BR576:BS576"/>
    <mergeCell ref="BT576:BU576"/>
    <mergeCell ref="BV576:BW576"/>
    <mergeCell ref="BX576:BY576"/>
    <mergeCell ref="BZ576:CA576"/>
    <mergeCell ref="CB576:CC576"/>
    <mergeCell ref="CD576:CE576"/>
    <mergeCell ref="CF576:CG576"/>
    <mergeCell ref="CH576:CI576"/>
    <mergeCell ref="CJ576:CK576"/>
    <mergeCell ref="CL576:CM576"/>
    <mergeCell ref="CN576:CO576"/>
    <mergeCell ref="CP576:CQ576"/>
    <mergeCell ref="CR576:CS576"/>
    <mergeCell ref="CT576:CU576"/>
    <mergeCell ref="CV576:CW576"/>
    <mergeCell ref="CX576:CY576"/>
    <mergeCell ref="CZ576:DA576"/>
    <mergeCell ref="DB576:DC576"/>
    <mergeCell ref="DD576:DE576"/>
    <mergeCell ref="DF576:DG576"/>
    <mergeCell ref="DH576:DI576"/>
    <mergeCell ref="DJ576:DK576"/>
    <mergeCell ref="DL576:DM576"/>
    <mergeCell ref="DN576:DO576"/>
    <mergeCell ref="DP576:DQ576"/>
    <mergeCell ref="DR576:DS576"/>
    <mergeCell ref="DT576:DU576"/>
    <mergeCell ref="DV576:DW576"/>
    <mergeCell ref="DX576:DY576"/>
    <mergeCell ref="DZ576:EA576"/>
    <mergeCell ref="EB576:EC576"/>
    <mergeCell ref="ED576:EE576"/>
    <mergeCell ref="EF576:EG576"/>
    <mergeCell ref="EH576:EI576"/>
    <mergeCell ref="EJ576:EK576"/>
    <mergeCell ref="EL576:EM576"/>
    <mergeCell ref="EN576:EO576"/>
    <mergeCell ref="EP576:EQ576"/>
    <mergeCell ref="ER576:ES576"/>
    <mergeCell ref="ET576:EU576"/>
    <mergeCell ref="EV576:EW576"/>
    <mergeCell ref="EX576:EY576"/>
    <mergeCell ref="EZ576:FA576"/>
    <mergeCell ref="FB576:FC576"/>
    <mergeCell ref="FD576:FE576"/>
    <mergeCell ref="FF576:FG576"/>
    <mergeCell ref="FH576:FI576"/>
    <mergeCell ref="FJ576:FK576"/>
    <mergeCell ref="L577:M577"/>
    <mergeCell ref="N577:O577"/>
    <mergeCell ref="P577:Q577"/>
    <mergeCell ref="R577:S577"/>
    <mergeCell ref="T577:U577"/>
    <mergeCell ref="V577:W577"/>
    <mergeCell ref="X577:Y577"/>
    <mergeCell ref="Z577:AA577"/>
    <mergeCell ref="AB577:AC577"/>
    <mergeCell ref="AD577:AE577"/>
    <mergeCell ref="AF577:AG577"/>
    <mergeCell ref="AH577:AI577"/>
    <mergeCell ref="AJ577:AK577"/>
    <mergeCell ref="AL577:AM577"/>
    <mergeCell ref="AN577:AO577"/>
    <mergeCell ref="AP577:AQ577"/>
    <mergeCell ref="AR577:AS577"/>
    <mergeCell ref="AT577:AU577"/>
    <mergeCell ref="AV577:AW577"/>
    <mergeCell ref="AX577:AY577"/>
    <mergeCell ref="AZ577:BA577"/>
    <mergeCell ref="BB577:BC577"/>
    <mergeCell ref="BD577:BE577"/>
    <mergeCell ref="BF577:BG577"/>
    <mergeCell ref="BH577:BI577"/>
    <mergeCell ref="BJ577:BK577"/>
    <mergeCell ref="BL577:BM577"/>
    <mergeCell ref="BN577:BO577"/>
    <mergeCell ref="BP577:BQ577"/>
    <mergeCell ref="BR577:BS577"/>
    <mergeCell ref="BT577:BU577"/>
    <mergeCell ref="BV577:BW577"/>
    <mergeCell ref="BX577:BY577"/>
    <mergeCell ref="BZ577:CA577"/>
    <mergeCell ref="CB577:CC577"/>
    <mergeCell ref="CD577:CE577"/>
    <mergeCell ref="CF577:CG577"/>
    <mergeCell ref="CH577:CI577"/>
    <mergeCell ref="CJ577:CK577"/>
    <mergeCell ref="CL577:CM577"/>
    <mergeCell ref="CN577:CO577"/>
    <mergeCell ref="CP577:CQ577"/>
    <mergeCell ref="CR577:CS577"/>
    <mergeCell ref="CT577:CU577"/>
    <mergeCell ref="CV577:CW577"/>
    <mergeCell ref="CX577:CY577"/>
    <mergeCell ref="CZ577:DA577"/>
    <mergeCell ref="DB577:DC577"/>
    <mergeCell ref="DD577:DE577"/>
    <mergeCell ref="DF577:DG577"/>
    <mergeCell ref="DH577:DI577"/>
    <mergeCell ref="DJ577:DK577"/>
    <mergeCell ref="DL577:DM577"/>
    <mergeCell ref="DN577:DO577"/>
    <mergeCell ref="DP577:DQ577"/>
    <mergeCell ref="DR577:DS577"/>
    <mergeCell ref="DT577:DU577"/>
    <mergeCell ref="DV577:DW577"/>
    <mergeCell ref="DX577:DY577"/>
    <mergeCell ref="DZ577:EA577"/>
    <mergeCell ref="EB577:EC577"/>
    <mergeCell ref="ED577:EE577"/>
    <mergeCell ref="EF577:EG577"/>
    <mergeCell ref="EH577:EI577"/>
    <mergeCell ref="EJ577:EK577"/>
    <mergeCell ref="EL577:EM577"/>
    <mergeCell ref="EN577:EO577"/>
    <mergeCell ref="EP577:EQ577"/>
    <mergeCell ref="ER577:ES577"/>
    <mergeCell ref="ET577:EU577"/>
    <mergeCell ref="EV577:EW577"/>
    <mergeCell ref="EX577:EY577"/>
    <mergeCell ref="EZ577:FA577"/>
    <mergeCell ref="FB577:FC577"/>
    <mergeCell ref="FD577:FE577"/>
    <mergeCell ref="FF577:FG577"/>
    <mergeCell ref="FH577:FI577"/>
    <mergeCell ref="FJ577:FK577"/>
    <mergeCell ref="L578:M578"/>
    <mergeCell ref="N578:O578"/>
    <mergeCell ref="P578:Q578"/>
    <mergeCell ref="R578:S578"/>
    <mergeCell ref="T578:U578"/>
    <mergeCell ref="V578:W578"/>
    <mergeCell ref="X578:Y578"/>
    <mergeCell ref="Z578:AA578"/>
    <mergeCell ref="AB578:AC578"/>
    <mergeCell ref="AD578:AE578"/>
    <mergeCell ref="AF578:AG578"/>
    <mergeCell ref="AH578:AI578"/>
    <mergeCell ref="AJ578:AK578"/>
    <mergeCell ref="AL578:AM578"/>
    <mergeCell ref="AN578:AO578"/>
    <mergeCell ref="AP578:AQ578"/>
    <mergeCell ref="AR578:AS578"/>
    <mergeCell ref="AT578:AU578"/>
    <mergeCell ref="AV578:AW578"/>
    <mergeCell ref="AX578:AY578"/>
    <mergeCell ref="AZ578:BA578"/>
    <mergeCell ref="BB578:BC578"/>
    <mergeCell ref="BD578:BE578"/>
    <mergeCell ref="BF578:BG578"/>
    <mergeCell ref="BH578:BI578"/>
    <mergeCell ref="BJ578:BK578"/>
    <mergeCell ref="BL578:BM578"/>
    <mergeCell ref="BN578:BO578"/>
    <mergeCell ref="BP578:BQ578"/>
    <mergeCell ref="BR578:BS578"/>
    <mergeCell ref="BT578:BU578"/>
    <mergeCell ref="BV578:BW578"/>
    <mergeCell ref="BX578:BY578"/>
    <mergeCell ref="BZ578:CA578"/>
    <mergeCell ref="CB578:CC578"/>
    <mergeCell ref="CD578:CE578"/>
    <mergeCell ref="CF578:CG578"/>
    <mergeCell ref="CH578:CI578"/>
    <mergeCell ref="CJ578:CK578"/>
    <mergeCell ref="CL578:CM578"/>
    <mergeCell ref="CN578:CO578"/>
    <mergeCell ref="CP578:CQ578"/>
    <mergeCell ref="CR578:CS578"/>
    <mergeCell ref="CT578:CU578"/>
    <mergeCell ref="CV578:CW578"/>
    <mergeCell ref="CX578:CY578"/>
    <mergeCell ref="CZ578:DA578"/>
    <mergeCell ref="DB578:DC578"/>
    <mergeCell ref="DD578:DE578"/>
    <mergeCell ref="DF578:DG578"/>
    <mergeCell ref="DH578:DI578"/>
    <mergeCell ref="DJ578:DK578"/>
    <mergeCell ref="DL578:DM578"/>
    <mergeCell ref="DN578:DO578"/>
    <mergeCell ref="DP578:DQ578"/>
    <mergeCell ref="DR578:DS578"/>
    <mergeCell ref="DT578:DU578"/>
    <mergeCell ref="DV578:DW578"/>
    <mergeCell ref="DX578:DY578"/>
    <mergeCell ref="DZ578:EA578"/>
    <mergeCell ref="EB578:EC578"/>
    <mergeCell ref="ED578:EE578"/>
    <mergeCell ref="EF578:EG578"/>
    <mergeCell ref="EH578:EI578"/>
    <mergeCell ref="EJ578:EK578"/>
    <mergeCell ref="EL578:EM578"/>
    <mergeCell ref="EN578:EO578"/>
    <mergeCell ref="EP578:EQ578"/>
    <mergeCell ref="ER578:ES578"/>
    <mergeCell ref="ET578:EU578"/>
    <mergeCell ref="EV578:EW578"/>
    <mergeCell ref="EX578:EY578"/>
    <mergeCell ref="EZ578:FA578"/>
    <mergeCell ref="FB578:FC578"/>
    <mergeCell ref="FD578:FE578"/>
    <mergeCell ref="FF578:FG578"/>
    <mergeCell ref="FH578:FI578"/>
    <mergeCell ref="FJ578:FK578"/>
    <mergeCell ref="L579:M579"/>
    <mergeCell ref="N579:O579"/>
    <mergeCell ref="P579:Q579"/>
    <mergeCell ref="R579:S579"/>
    <mergeCell ref="T579:U579"/>
    <mergeCell ref="V579:W579"/>
    <mergeCell ref="X579:Y579"/>
    <mergeCell ref="Z579:AA579"/>
    <mergeCell ref="AB579:AC579"/>
    <mergeCell ref="AD579:AE579"/>
    <mergeCell ref="AF579:AG579"/>
    <mergeCell ref="AH579:AI579"/>
    <mergeCell ref="AJ579:AK579"/>
    <mergeCell ref="AL579:AM579"/>
    <mergeCell ref="AN579:AO579"/>
    <mergeCell ref="AP579:AQ579"/>
    <mergeCell ref="AR579:AS579"/>
    <mergeCell ref="AT579:AU579"/>
    <mergeCell ref="AV579:AW579"/>
    <mergeCell ref="AX579:AY579"/>
    <mergeCell ref="AZ579:BA579"/>
    <mergeCell ref="BB579:BC579"/>
    <mergeCell ref="BD579:BE579"/>
    <mergeCell ref="BF579:BG579"/>
    <mergeCell ref="BH579:BI579"/>
    <mergeCell ref="BJ579:BK579"/>
    <mergeCell ref="BL579:BM579"/>
    <mergeCell ref="BN579:BO579"/>
    <mergeCell ref="BP579:BQ579"/>
    <mergeCell ref="BR579:BS579"/>
    <mergeCell ref="BT579:BU579"/>
    <mergeCell ref="BV579:BW579"/>
    <mergeCell ref="BX579:BY579"/>
    <mergeCell ref="BZ579:CA579"/>
    <mergeCell ref="CB579:CC579"/>
    <mergeCell ref="CD579:CE579"/>
    <mergeCell ref="CF579:CG579"/>
    <mergeCell ref="CH579:CI579"/>
    <mergeCell ref="CJ579:CK579"/>
    <mergeCell ref="CL579:CM579"/>
    <mergeCell ref="CN579:CO579"/>
    <mergeCell ref="CP579:CQ579"/>
    <mergeCell ref="CR579:CS579"/>
    <mergeCell ref="CT579:CU579"/>
    <mergeCell ref="CV579:CW579"/>
    <mergeCell ref="CX579:CY579"/>
    <mergeCell ref="CZ579:DA579"/>
    <mergeCell ref="DB579:DC579"/>
    <mergeCell ref="DD579:DE579"/>
    <mergeCell ref="DF579:DG579"/>
    <mergeCell ref="DH579:DI579"/>
    <mergeCell ref="DJ579:DK579"/>
    <mergeCell ref="DL579:DM579"/>
    <mergeCell ref="DN579:DO579"/>
    <mergeCell ref="DP579:DQ579"/>
    <mergeCell ref="DR579:DS579"/>
    <mergeCell ref="DT579:DU579"/>
    <mergeCell ref="DV579:DW579"/>
    <mergeCell ref="DX579:DY579"/>
    <mergeCell ref="DZ579:EA579"/>
    <mergeCell ref="EB579:EC579"/>
    <mergeCell ref="ED579:EE579"/>
    <mergeCell ref="EF579:EG579"/>
    <mergeCell ref="EH579:EI579"/>
    <mergeCell ref="EJ579:EK579"/>
    <mergeCell ref="EL579:EM579"/>
    <mergeCell ref="EN579:EO579"/>
    <mergeCell ref="EP579:EQ579"/>
    <mergeCell ref="ER579:ES579"/>
    <mergeCell ref="ET579:EU579"/>
    <mergeCell ref="EV579:EW579"/>
    <mergeCell ref="EX579:EY579"/>
    <mergeCell ref="EZ579:FA579"/>
    <mergeCell ref="FB579:FC579"/>
    <mergeCell ref="FD579:FE579"/>
    <mergeCell ref="FF579:FG579"/>
    <mergeCell ref="FH579:FI579"/>
    <mergeCell ref="FJ579:FK579"/>
    <mergeCell ref="L580:M580"/>
    <mergeCell ref="N580:O580"/>
    <mergeCell ref="P580:Q580"/>
    <mergeCell ref="R580:S580"/>
    <mergeCell ref="T580:U580"/>
    <mergeCell ref="V580:W580"/>
    <mergeCell ref="X580:Y580"/>
    <mergeCell ref="Z580:AA580"/>
    <mergeCell ref="AB580:AC580"/>
    <mergeCell ref="AD580:AE580"/>
    <mergeCell ref="AF580:AG580"/>
    <mergeCell ref="AH580:AI580"/>
    <mergeCell ref="AJ580:AK580"/>
    <mergeCell ref="AL580:AM580"/>
    <mergeCell ref="AN580:AO580"/>
    <mergeCell ref="AP580:AQ580"/>
    <mergeCell ref="AR580:AS580"/>
    <mergeCell ref="AT580:AU580"/>
    <mergeCell ref="AV580:AW580"/>
    <mergeCell ref="AX580:AY580"/>
    <mergeCell ref="AZ580:BA580"/>
    <mergeCell ref="BB580:BC580"/>
    <mergeCell ref="BD580:BE580"/>
    <mergeCell ref="BF580:BG580"/>
    <mergeCell ref="BH580:BI580"/>
    <mergeCell ref="BJ580:BK580"/>
    <mergeCell ref="BL580:BM580"/>
    <mergeCell ref="BN580:BO580"/>
    <mergeCell ref="BP580:BQ580"/>
    <mergeCell ref="BR580:BS580"/>
    <mergeCell ref="BT580:BU580"/>
    <mergeCell ref="BV580:BW580"/>
    <mergeCell ref="BX580:BY580"/>
    <mergeCell ref="BZ580:CA580"/>
    <mergeCell ref="CB580:CC580"/>
    <mergeCell ref="CD580:CE580"/>
    <mergeCell ref="CF580:CG580"/>
    <mergeCell ref="CH580:CI580"/>
    <mergeCell ref="CJ580:CK580"/>
    <mergeCell ref="CL580:CM580"/>
    <mergeCell ref="CN580:CO580"/>
    <mergeCell ref="CP580:CQ580"/>
    <mergeCell ref="CR580:CS580"/>
    <mergeCell ref="CT580:CU580"/>
    <mergeCell ref="CV580:CW580"/>
    <mergeCell ref="CX580:CY580"/>
    <mergeCell ref="CZ580:DA580"/>
    <mergeCell ref="DB580:DC580"/>
    <mergeCell ref="DD580:DE580"/>
    <mergeCell ref="DF580:DG580"/>
    <mergeCell ref="DH580:DI580"/>
    <mergeCell ref="DJ580:DK580"/>
    <mergeCell ref="DL580:DM580"/>
    <mergeCell ref="DN580:DO580"/>
    <mergeCell ref="DP580:DQ580"/>
    <mergeCell ref="DR580:DS580"/>
    <mergeCell ref="DT580:DU580"/>
    <mergeCell ref="DV580:DW580"/>
    <mergeCell ref="DX580:DY580"/>
    <mergeCell ref="DZ580:EA580"/>
    <mergeCell ref="EB580:EC580"/>
    <mergeCell ref="ED580:EE580"/>
    <mergeCell ref="EF580:EG580"/>
    <mergeCell ref="EH580:EI580"/>
    <mergeCell ref="EJ580:EK580"/>
    <mergeCell ref="EL580:EM580"/>
    <mergeCell ref="EN580:EO580"/>
    <mergeCell ref="EP580:EQ580"/>
    <mergeCell ref="ER580:ES580"/>
    <mergeCell ref="ET580:EU580"/>
    <mergeCell ref="EV580:EW580"/>
    <mergeCell ref="EX580:EY580"/>
    <mergeCell ref="EZ580:FA580"/>
    <mergeCell ref="FB580:FC580"/>
    <mergeCell ref="FD580:FE580"/>
    <mergeCell ref="FF580:FG580"/>
    <mergeCell ref="FH580:FI580"/>
    <mergeCell ref="FJ580:FK580"/>
    <mergeCell ref="L581:M581"/>
    <mergeCell ref="N581:O581"/>
    <mergeCell ref="P581:Q581"/>
    <mergeCell ref="R581:S581"/>
    <mergeCell ref="T581:U581"/>
    <mergeCell ref="V581:W581"/>
    <mergeCell ref="X581:Y581"/>
    <mergeCell ref="Z581:AA581"/>
    <mergeCell ref="AB581:AC581"/>
    <mergeCell ref="AD581:AE581"/>
    <mergeCell ref="AF581:AG581"/>
    <mergeCell ref="AH581:AI581"/>
    <mergeCell ref="AJ581:AK581"/>
    <mergeCell ref="AL581:AM581"/>
    <mergeCell ref="AN581:AO581"/>
    <mergeCell ref="AP581:AQ581"/>
    <mergeCell ref="AR581:AS581"/>
    <mergeCell ref="AT581:AU581"/>
    <mergeCell ref="AV581:AW581"/>
    <mergeCell ref="AX581:AY581"/>
    <mergeCell ref="AZ581:BA581"/>
    <mergeCell ref="BB581:BC581"/>
    <mergeCell ref="BD581:BE581"/>
    <mergeCell ref="BF581:BG581"/>
    <mergeCell ref="BH581:BI581"/>
    <mergeCell ref="BJ581:BK581"/>
    <mergeCell ref="BL581:BM581"/>
    <mergeCell ref="BN581:BO581"/>
    <mergeCell ref="BP581:BQ581"/>
    <mergeCell ref="BR581:BS581"/>
    <mergeCell ref="BT581:BU581"/>
    <mergeCell ref="BV581:BW581"/>
    <mergeCell ref="BX581:BY581"/>
    <mergeCell ref="BZ581:CA581"/>
    <mergeCell ref="CB581:CC581"/>
    <mergeCell ref="CD581:CE581"/>
    <mergeCell ref="CF581:CG581"/>
    <mergeCell ref="CH581:CI581"/>
    <mergeCell ref="CJ581:CK581"/>
    <mergeCell ref="CL581:CM581"/>
    <mergeCell ref="CN581:CO581"/>
    <mergeCell ref="CP581:CQ581"/>
    <mergeCell ref="CR581:CS581"/>
    <mergeCell ref="CT581:CU581"/>
    <mergeCell ref="CV581:CW581"/>
    <mergeCell ref="CX581:CY581"/>
    <mergeCell ref="CZ581:DA581"/>
    <mergeCell ref="DB581:DC581"/>
    <mergeCell ref="DD581:DE581"/>
    <mergeCell ref="DF581:DG581"/>
    <mergeCell ref="DH581:DI581"/>
    <mergeCell ref="DJ581:DK581"/>
    <mergeCell ref="DL581:DM581"/>
    <mergeCell ref="DN581:DO581"/>
    <mergeCell ref="DP581:DQ581"/>
    <mergeCell ref="DR581:DS581"/>
    <mergeCell ref="DT581:DU581"/>
    <mergeCell ref="DV581:DW581"/>
    <mergeCell ref="DX581:DY581"/>
    <mergeCell ref="DZ581:EA581"/>
    <mergeCell ref="EB581:EC581"/>
    <mergeCell ref="ED581:EE581"/>
    <mergeCell ref="EF581:EG581"/>
    <mergeCell ref="EH581:EI581"/>
    <mergeCell ref="EJ581:EK581"/>
    <mergeCell ref="EL581:EM581"/>
    <mergeCell ref="EN581:EO581"/>
    <mergeCell ref="EP581:EQ581"/>
    <mergeCell ref="ER581:ES581"/>
    <mergeCell ref="ET581:EU581"/>
    <mergeCell ref="EV581:EW581"/>
    <mergeCell ref="EX581:EY581"/>
    <mergeCell ref="EZ581:FA581"/>
    <mergeCell ref="FB581:FC581"/>
    <mergeCell ref="FD581:FE581"/>
    <mergeCell ref="FF581:FG581"/>
    <mergeCell ref="FH581:FI581"/>
    <mergeCell ref="FJ581:FK581"/>
    <mergeCell ref="L582:M582"/>
    <mergeCell ref="N582:O582"/>
    <mergeCell ref="P582:Q582"/>
    <mergeCell ref="R582:S582"/>
    <mergeCell ref="T582:U582"/>
    <mergeCell ref="V582:W582"/>
    <mergeCell ref="X582:Y582"/>
    <mergeCell ref="Z582:AA582"/>
    <mergeCell ref="AB582:AC582"/>
    <mergeCell ref="AD582:AE582"/>
    <mergeCell ref="AF582:AG582"/>
    <mergeCell ref="AH582:AI582"/>
    <mergeCell ref="AJ582:AK582"/>
    <mergeCell ref="AL582:AM582"/>
    <mergeCell ref="AN582:AO582"/>
    <mergeCell ref="AP582:AQ582"/>
    <mergeCell ref="AR582:AS582"/>
    <mergeCell ref="CD582:CE582"/>
    <mergeCell ref="CF582:CG582"/>
    <mergeCell ref="CH582:CI582"/>
    <mergeCell ref="CJ582:CK582"/>
    <mergeCell ref="CL582:CM582"/>
    <mergeCell ref="CN582:CO582"/>
    <mergeCell ref="CP582:CQ582"/>
    <mergeCell ref="CR582:CS582"/>
    <mergeCell ref="A583:A590"/>
    <mergeCell ref="B583:B590"/>
    <mergeCell ref="C583:C590"/>
    <mergeCell ref="D583:D590"/>
    <mergeCell ref="E583:E590"/>
    <mergeCell ref="F583:F590"/>
    <mergeCell ref="G583:G590"/>
    <mergeCell ref="I583:I590"/>
    <mergeCell ref="J583:J590"/>
    <mergeCell ref="L583:M583"/>
    <mergeCell ref="N583:O583"/>
    <mergeCell ref="P583:Q583"/>
    <mergeCell ref="R583:S583"/>
    <mergeCell ref="T583:U583"/>
    <mergeCell ref="V583:W583"/>
    <mergeCell ref="X583:Y583"/>
    <mergeCell ref="Z583:AA583"/>
    <mergeCell ref="AB583:AC583"/>
    <mergeCell ref="AD583:AE583"/>
    <mergeCell ref="AF583:AG583"/>
    <mergeCell ref="AH583:AI583"/>
    <mergeCell ref="AJ583:AK583"/>
    <mergeCell ref="AL583:AM583"/>
    <mergeCell ref="AN583:AO583"/>
    <mergeCell ref="AP583:AQ583"/>
    <mergeCell ref="AR583:AS583"/>
    <mergeCell ref="AT583:AU583"/>
    <mergeCell ref="AV583:AW583"/>
    <mergeCell ref="AX583:AY583"/>
    <mergeCell ref="AZ583:BA583"/>
    <mergeCell ref="BB583:BC583"/>
    <mergeCell ref="BD583:BE583"/>
    <mergeCell ref="BF583:BG583"/>
    <mergeCell ref="BH583:BI583"/>
    <mergeCell ref="BJ583:BK583"/>
    <mergeCell ref="BL583:BM583"/>
    <mergeCell ref="BN583:BO583"/>
    <mergeCell ref="BP583:BQ583"/>
    <mergeCell ref="BR583:BS583"/>
    <mergeCell ref="BT583:BU583"/>
    <mergeCell ref="BV583:BW583"/>
    <mergeCell ref="BX583:BY583"/>
    <mergeCell ref="BZ583:CA583"/>
    <mergeCell ref="CB583:CC583"/>
    <mergeCell ref="CD583:CE583"/>
    <mergeCell ref="CF583:CG583"/>
    <mergeCell ref="CH583:CI583"/>
    <mergeCell ref="CJ583:CK583"/>
    <mergeCell ref="CL583:CM583"/>
    <mergeCell ref="CN583:CO583"/>
    <mergeCell ref="CP583:CQ583"/>
    <mergeCell ref="CR583:CS583"/>
    <mergeCell ref="CT583:CU583"/>
    <mergeCell ref="CV583:CW583"/>
    <mergeCell ref="CX583:CY583"/>
    <mergeCell ref="CZ583:DA583"/>
    <mergeCell ref="DB583:DC583"/>
    <mergeCell ref="DD583:DE583"/>
    <mergeCell ref="DF583:DG583"/>
    <mergeCell ref="DH583:DI583"/>
    <mergeCell ref="DJ583:DK583"/>
    <mergeCell ref="DL583:DM583"/>
    <mergeCell ref="DN583:DO583"/>
    <mergeCell ref="DP583:DQ583"/>
    <mergeCell ref="DR583:DS583"/>
    <mergeCell ref="DT583:DU583"/>
    <mergeCell ref="DV583:DW583"/>
    <mergeCell ref="DX583:DY583"/>
    <mergeCell ref="DZ583:EA583"/>
    <mergeCell ref="EB583:EC583"/>
    <mergeCell ref="ED583:EE583"/>
    <mergeCell ref="EF583:EG583"/>
    <mergeCell ref="EH583:EI583"/>
    <mergeCell ref="EJ583:EK583"/>
    <mergeCell ref="EL583:EM583"/>
    <mergeCell ref="EN583:EO583"/>
    <mergeCell ref="EP583:EQ583"/>
    <mergeCell ref="ER583:ES583"/>
    <mergeCell ref="ET583:EU583"/>
    <mergeCell ref="EV583:EW583"/>
    <mergeCell ref="EX583:EY583"/>
    <mergeCell ref="EZ583:FA583"/>
    <mergeCell ref="FB583:FC583"/>
    <mergeCell ref="FD583:FE583"/>
    <mergeCell ref="FF583:FG583"/>
    <mergeCell ref="FH583:FI583"/>
    <mergeCell ref="FJ583:FK583"/>
    <mergeCell ref="L584:M584"/>
    <mergeCell ref="N584:O584"/>
    <mergeCell ref="P584:Q584"/>
    <mergeCell ref="R584:S584"/>
    <mergeCell ref="T584:U584"/>
    <mergeCell ref="V584:W584"/>
    <mergeCell ref="X584:Y584"/>
    <mergeCell ref="Z584:AA584"/>
    <mergeCell ref="AB584:AC584"/>
    <mergeCell ref="AD584:AE584"/>
    <mergeCell ref="AF584:AG584"/>
    <mergeCell ref="AH584:AI584"/>
    <mergeCell ref="AJ584:AK584"/>
    <mergeCell ref="AL584:AM584"/>
    <mergeCell ref="AN584:AO584"/>
    <mergeCell ref="AP584:AQ584"/>
    <mergeCell ref="AR584:AS584"/>
    <mergeCell ref="AT584:AU584"/>
    <mergeCell ref="AV584:AW584"/>
    <mergeCell ref="AX584:AY584"/>
    <mergeCell ref="AZ584:BA584"/>
    <mergeCell ref="BB584:BC584"/>
    <mergeCell ref="BD584:BE584"/>
    <mergeCell ref="BF584:BG584"/>
    <mergeCell ref="BH584:BI584"/>
    <mergeCell ref="BJ584:BK584"/>
    <mergeCell ref="BL584:BM584"/>
    <mergeCell ref="BN584:BO584"/>
    <mergeCell ref="BP584:BQ584"/>
    <mergeCell ref="BR584:BS584"/>
    <mergeCell ref="BT584:BU584"/>
    <mergeCell ref="BV584:BW584"/>
    <mergeCell ref="BX584:BY584"/>
    <mergeCell ref="BZ584:CA584"/>
    <mergeCell ref="CB584:CC584"/>
    <mergeCell ref="CD584:CE584"/>
    <mergeCell ref="CF584:CG584"/>
    <mergeCell ref="CH584:CI584"/>
    <mergeCell ref="CJ584:CK584"/>
    <mergeCell ref="CL584:CM584"/>
    <mergeCell ref="CN584:CO584"/>
    <mergeCell ref="CP584:CQ584"/>
    <mergeCell ref="CR584:CS584"/>
    <mergeCell ref="CT584:CU584"/>
    <mergeCell ref="CV584:CW584"/>
    <mergeCell ref="CX584:CY584"/>
    <mergeCell ref="CZ584:DA584"/>
    <mergeCell ref="DB584:DC584"/>
    <mergeCell ref="DD584:DE584"/>
    <mergeCell ref="DF584:DG584"/>
    <mergeCell ref="DH584:DI584"/>
    <mergeCell ref="DJ584:DK584"/>
    <mergeCell ref="DL584:DM584"/>
    <mergeCell ref="DN584:DO584"/>
    <mergeCell ref="DP584:DQ584"/>
    <mergeCell ref="DR584:DS584"/>
    <mergeCell ref="DT584:DU584"/>
    <mergeCell ref="DV584:DW584"/>
    <mergeCell ref="DX584:DY584"/>
    <mergeCell ref="DZ584:EA584"/>
    <mergeCell ref="EB584:EC584"/>
    <mergeCell ref="ED584:EE584"/>
    <mergeCell ref="EF584:EG584"/>
    <mergeCell ref="EH584:EI584"/>
    <mergeCell ref="EJ584:EK584"/>
    <mergeCell ref="EL584:EM584"/>
    <mergeCell ref="EN584:EO584"/>
    <mergeCell ref="EP584:EQ584"/>
    <mergeCell ref="ER584:ES584"/>
    <mergeCell ref="ET584:EU584"/>
    <mergeCell ref="EV584:EW584"/>
    <mergeCell ref="EX584:EY584"/>
    <mergeCell ref="EZ584:FA584"/>
    <mergeCell ref="FB584:FC584"/>
    <mergeCell ref="FD584:FE584"/>
    <mergeCell ref="FF584:FG584"/>
    <mergeCell ref="FH584:FI584"/>
    <mergeCell ref="FJ584:FK584"/>
    <mergeCell ref="L585:M585"/>
    <mergeCell ref="N585:O585"/>
    <mergeCell ref="P585:Q585"/>
    <mergeCell ref="R585:S585"/>
    <mergeCell ref="T585:U585"/>
    <mergeCell ref="V585:W585"/>
    <mergeCell ref="X585:Y585"/>
    <mergeCell ref="Z585:AA585"/>
    <mergeCell ref="AB585:AC585"/>
    <mergeCell ref="AD585:AE585"/>
    <mergeCell ref="AF585:AG585"/>
    <mergeCell ref="AH585:AI585"/>
    <mergeCell ref="AJ585:AK585"/>
    <mergeCell ref="AL585:AM585"/>
    <mergeCell ref="AN585:AO585"/>
    <mergeCell ref="AP585:AQ585"/>
    <mergeCell ref="AR585:AS585"/>
    <mergeCell ref="AT585:AU585"/>
    <mergeCell ref="AV585:AW585"/>
    <mergeCell ref="AX585:AY585"/>
    <mergeCell ref="AZ585:BA585"/>
    <mergeCell ref="BB585:BC585"/>
    <mergeCell ref="BD585:BE585"/>
    <mergeCell ref="BF585:BG585"/>
    <mergeCell ref="BH585:BI585"/>
    <mergeCell ref="BJ585:BK585"/>
    <mergeCell ref="BL585:BM585"/>
    <mergeCell ref="BN585:BO585"/>
    <mergeCell ref="BP585:BQ585"/>
    <mergeCell ref="BR585:BS585"/>
    <mergeCell ref="BT585:BU585"/>
    <mergeCell ref="BV585:BW585"/>
    <mergeCell ref="BX585:BY585"/>
    <mergeCell ref="BZ585:CA585"/>
    <mergeCell ref="CB585:CC585"/>
    <mergeCell ref="CD585:CE585"/>
    <mergeCell ref="CF585:CG585"/>
    <mergeCell ref="CH585:CI585"/>
    <mergeCell ref="CJ585:CK585"/>
    <mergeCell ref="CL585:CM585"/>
    <mergeCell ref="CN585:CO585"/>
    <mergeCell ref="CP585:CQ585"/>
    <mergeCell ref="CR585:CS585"/>
    <mergeCell ref="CT585:CU585"/>
    <mergeCell ref="CV585:CW585"/>
    <mergeCell ref="CX585:CY585"/>
    <mergeCell ref="CZ585:DA585"/>
    <mergeCell ref="DB585:DC585"/>
    <mergeCell ref="DD585:DE585"/>
    <mergeCell ref="DF585:DG585"/>
    <mergeCell ref="DH585:DI585"/>
    <mergeCell ref="DJ585:DK585"/>
    <mergeCell ref="DL585:DM585"/>
    <mergeCell ref="DN585:DO585"/>
    <mergeCell ref="DP585:DQ585"/>
    <mergeCell ref="DR585:DS585"/>
    <mergeCell ref="DT585:DU585"/>
    <mergeCell ref="DV585:DW585"/>
    <mergeCell ref="DX585:DY585"/>
    <mergeCell ref="DZ585:EA585"/>
    <mergeCell ref="EB585:EC585"/>
    <mergeCell ref="ED585:EE585"/>
    <mergeCell ref="EF585:EG585"/>
    <mergeCell ref="EH585:EI585"/>
    <mergeCell ref="EJ585:EK585"/>
    <mergeCell ref="EL585:EM585"/>
    <mergeCell ref="EN585:EO585"/>
    <mergeCell ref="EP585:EQ585"/>
    <mergeCell ref="ER585:ES585"/>
    <mergeCell ref="ET585:EU585"/>
    <mergeCell ref="EV585:EW585"/>
    <mergeCell ref="EX585:EY585"/>
    <mergeCell ref="EZ585:FA585"/>
    <mergeCell ref="FB585:FC585"/>
    <mergeCell ref="FD585:FE585"/>
    <mergeCell ref="FF585:FG585"/>
    <mergeCell ref="FH585:FI585"/>
    <mergeCell ref="FJ585:FK585"/>
    <mergeCell ref="L586:M586"/>
    <mergeCell ref="N586:O586"/>
    <mergeCell ref="P586:Q586"/>
    <mergeCell ref="R586:S586"/>
    <mergeCell ref="T586:U586"/>
    <mergeCell ref="V586:W586"/>
    <mergeCell ref="X586:Y586"/>
    <mergeCell ref="Z586:AA586"/>
    <mergeCell ref="AB586:AC586"/>
    <mergeCell ref="AD586:AE586"/>
    <mergeCell ref="AF586:AG586"/>
    <mergeCell ref="AH586:AI586"/>
    <mergeCell ref="AJ586:AK586"/>
    <mergeCell ref="AL586:AM586"/>
    <mergeCell ref="AN586:AO586"/>
    <mergeCell ref="AP586:AQ586"/>
    <mergeCell ref="AR586:AS586"/>
    <mergeCell ref="AT586:AU586"/>
    <mergeCell ref="AV586:AW586"/>
    <mergeCell ref="AX586:AY586"/>
    <mergeCell ref="AZ586:BA586"/>
    <mergeCell ref="BB586:BC586"/>
    <mergeCell ref="BD586:BE586"/>
    <mergeCell ref="BF586:BG586"/>
    <mergeCell ref="BH586:BI586"/>
    <mergeCell ref="BJ586:BK586"/>
    <mergeCell ref="BL586:BM586"/>
    <mergeCell ref="BN586:BO586"/>
    <mergeCell ref="BP586:BQ586"/>
    <mergeCell ref="BR586:BS586"/>
    <mergeCell ref="BT586:BU586"/>
    <mergeCell ref="BV586:BW586"/>
    <mergeCell ref="BX586:BY586"/>
    <mergeCell ref="BZ586:CA586"/>
    <mergeCell ref="CB586:CC586"/>
    <mergeCell ref="CD586:CE586"/>
    <mergeCell ref="CF586:CG586"/>
    <mergeCell ref="CH586:CI586"/>
    <mergeCell ref="CJ586:CK586"/>
    <mergeCell ref="CL586:CM586"/>
    <mergeCell ref="CN586:CO586"/>
    <mergeCell ref="CP586:CQ586"/>
    <mergeCell ref="CR586:CS586"/>
    <mergeCell ref="CT586:CU586"/>
    <mergeCell ref="CV586:CW586"/>
    <mergeCell ref="CX586:CY586"/>
    <mergeCell ref="CZ586:DA586"/>
    <mergeCell ref="DB586:DC586"/>
    <mergeCell ref="DD586:DE586"/>
    <mergeCell ref="DF586:DG586"/>
    <mergeCell ref="DH586:DI586"/>
    <mergeCell ref="DJ586:DK586"/>
    <mergeCell ref="DL586:DM586"/>
    <mergeCell ref="DN586:DO586"/>
    <mergeCell ref="DP586:DQ586"/>
    <mergeCell ref="DR586:DS586"/>
    <mergeCell ref="DT586:DU586"/>
    <mergeCell ref="DV586:DW586"/>
    <mergeCell ref="DX586:DY586"/>
    <mergeCell ref="DZ586:EA586"/>
    <mergeCell ref="EB586:EC586"/>
    <mergeCell ref="ED586:EE586"/>
    <mergeCell ref="EF586:EG586"/>
    <mergeCell ref="EH586:EI586"/>
    <mergeCell ref="EJ586:EK586"/>
    <mergeCell ref="EL586:EM586"/>
    <mergeCell ref="EN586:EO586"/>
    <mergeCell ref="EP586:EQ586"/>
    <mergeCell ref="ER586:ES586"/>
    <mergeCell ref="ET586:EU586"/>
    <mergeCell ref="EV586:EW586"/>
    <mergeCell ref="EX586:EY586"/>
    <mergeCell ref="EZ586:FA586"/>
    <mergeCell ref="FB586:FC586"/>
    <mergeCell ref="FD586:FE586"/>
    <mergeCell ref="FF586:FG586"/>
    <mergeCell ref="FH586:FI586"/>
    <mergeCell ref="FJ586:FK586"/>
    <mergeCell ref="L587:M587"/>
    <mergeCell ref="N587:O587"/>
    <mergeCell ref="P587:Q587"/>
    <mergeCell ref="R587:S587"/>
    <mergeCell ref="T587:U587"/>
    <mergeCell ref="V587:W587"/>
    <mergeCell ref="X587:Y587"/>
    <mergeCell ref="Z587:AA587"/>
    <mergeCell ref="AB587:AC587"/>
    <mergeCell ref="AD587:AE587"/>
    <mergeCell ref="AF587:AG587"/>
    <mergeCell ref="AH587:AI587"/>
    <mergeCell ref="AJ587:AK587"/>
    <mergeCell ref="AL587:AM587"/>
    <mergeCell ref="AN587:AO587"/>
    <mergeCell ref="AP587:AQ587"/>
    <mergeCell ref="AR587:AS587"/>
    <mergeCell ref="AT587:AU587"/>
    <mergeCell ref="AV587:AW587"/>
    <mergeCell ref="AX587:AY587"/>
    <mergeCell ref="AZ587:BA587"/>
    <mergeCell ref="BB587:BC587"/>
    <mergeCell ref="BD587:BE587"/>
    <mergeCell ref="BF587:BG587"/>
    <mergeCell ref="BH587:BI587"/>
    <mergeCell ref="BJ587:BK587"/>
    <mergeCell ref="BL587:BM587"/>
    <mergeCell ref="BN587:BO587"/>
    <mergeCell ref="BP587:BQ587"/>
    <mergeCell ref="BR587:BS587"/>
    <mergeCell ref="BT587:BU587"/>
    <mergeCell ref="BV587:BW587"/>
    <mergeCell ref="BX587:BY587"/>
    <mergeCell ref="BZ587:CA587"/>
    <mergeCell ref="CB587:CC587"/>
    <mergeCell ref="CD587:CE587"/>
    <mergeCell ref="CF587:CG587"/>
    <mergeCell ref="CH587:CI587"/>
    <mergeCell ref="CJ587:CK587"/>
    <mergeCell ref="CL587:CM587"/>
    <mergeCell ref="CN587:CO587"/>
    <mergeCell ref="CP587:CQ587"/>
    <mergeCell ref="CR587:CS587"/>
    <mergeCell ref="CT587:CU587"/>
    <mergeCell ref="CV587:CW587"/>
    <mergeCell ref="CX587:CY587"/>
    <mergeCell ref="CZ587:DA587"/>
    <mergeCell ref="DB587:DC587"/>
    <mergeCell ref="DD587:DE587"/>
    <mergeCell ref="DF587:DG587"/>
    <mergeCell ref="DH587:DI587"/>
    <mergeCell ref="DJ587:DK587"/>
    <mergeCell ref="DL587:DM587"/>
    <mergeCell ref="DN587:DO587"/>
    <mergeCell ref="DP587:DQ587"/>
    <mergeCell ref="DR587:DS587"/>
    <mergeCell ref="DT587:DU587"/>
    <mergeCell ref="DV587:DW587"/>
    <mergeCell ref="DX587:DY587"/>
    <mergeCell ref="DZ587:EA587"/>
    <mergeCell ref="EB587:EC587"/>
    <mergeCell ref="ED587:EE587"/>
    <mergeCell ref="EF587:EG587"/>
    <mergeCell ref="EH587:EI587"/>
    <mergeCell ref="EJ587:EK587"/>
    <mergeCell ref="EL587:EM587"/>
    <mergeCell ref="EN587:EO587"/>
    <mergeCell ref="EP587:EQ587"/>
    <mergeCell ref="ER587:ES587"/>
    <mergeCell ref="ET587:EU587"/>
    <mergeCell ref="EV587:EW587"/>
    <mergeCell ref="EX587:EY587"/>
    <mergeCell ref="EZ587:FA587"/>
    <mergeCell ref="FB587:FC587"/>
    <mergeCell ref="FD587:FE587"/>
    <mergeCell ref="FF587:FG587"/>
    <mergeCell ref="FH587:FI587"/>
    <mergeCell ref="FJ587:FK587"/>
    <mergeCell ref="L588:M588"/>
    <mergeCell ref="N588:O588"/>
    <mergeCell ref="P588:Q588"/>
    <mergeCell ref="R588:S588"/>
    <mergeCell ref="T588:U588"/>
    <mergeCell ref="V588:W588"/>
    <mergeCell ref="X588:Y588"/>
    <mergeCell ref="Z588:AA588"/>
    <mergeCell ref="AB588:AC588"/>
    <mergeCell ref="AD588:AE588"/>
    <mergeCell ref="AF588:AG588"/>
    <mergeCell ref="AH588:AI588"/>
    <mergeCell ref="AJ588:AK588"/>
    <mergeCell ref="AL588:AM588"/>
    <mergeCell ref="AN588:AO588"/>
    <mergeCell ref="AP588:AQ588"/>
    <mergeCell ref="AR588:AS588"/>
    <mergeCell ref="AT588:AU588"/>
    <mergeCell ref="AV588:AW588"/>
    <mergeCell ref="AX588:AY588"/>
    <mergeCell ref="AZ588:BA588"/>
    <mergeCell ref="BB588:BC588"/>
    <mergeCell ref="BD588:BE588"/>
    <mergeCell ref="BF588:BG588"/>
    <mergeCell ref="BH588:BI588"/>
    <mergeCell ref="BJ588:BK588"/>
    <mergeCell ref="BL588:BM588"/>
    <mergeCell ref="BN588:BO588"/>
    <mergeCell ref="BP588:BQ588"/>
    <mergeCell ref="BR588:BS588"/>
    <mergeCell ref="BT588:BU588"/>
    <mergeCell ref="BV588:BW588"/>
    <mergeCell ref="BX588:BY588"/>
    <mergeCell ref="BZ588:CA588"/>
    <mergeCell ref="CB588:CC588"/>
    <mergeCell ref="CD588:CE588"/>
    <mergeCell ref="CF588:CG588"/>
    <mergeCell ref="CH588:CI588"/>
    <mergeCell ref="CJ588:CK588"/>
    <mergeCell ref="CL588:CM588"/>
    <mergeCell ref="CN588:CO588"/>
    <mergeCell ref="CP588:CQ588"/>
    <mergeCell ref="CR588:CS588"/>
    <mergeCell ref="CT588:CU588"/>
    <mergeCell ref="CV588:CW588"/>
    <mergeCell ref="CX588:CY588"/>
    <mergeCell ref="CZ588:DA588"/>
    <mergeCell ref="DB588:DC588"/>
    <mergeCell ref="DD588:DE588"/>
    <mergeCell ref="DF588:DG588"/>
    <mergeCell ref="DH588:DI588"/>
    <mergeCell ref="DJ588:DK588"/>
    <mergeCell ref="DL588:DM588"/>
    <mergeCell ref="DN588:DO588"/>
    <mergeCell ref="DP588:DQ588"/>
    <mergeCell ref="DR588:DS588"/>
    <mergeCell ref="DT588:DU588"/>
    <mergeCell ref="DV588:DW588"/>
    <mergeCell ref="DX588:DY588"/>
    <mergeCell ref="DZ588:EA588"/>
    <mergeCell ref="EB588:EC588"/>
    <mergeCell ref="ED588:EE588"/>
    <mergeCell ref="EF588:EG588"/>
    <mergeCell ref="EH588:EI588"/>
    <mergeCell ref="EJ588:EK588"/>
    <mergeCell ref="EL588:EM588"/>
    <mergeCell ref="EN588:EO588"/>
    <mergeCell ref="EP588:EQ588"/>
    <mergeCell ref="ER588:ES588"/>
    <mergeCell ref="ET588:EU588"/>
    <mergeCell ref="EV588:EW588"/>
    <mergeCell ref="EX588:EY588"/>
    <mergeCell ref="EZ588:FA588"/>
    <mergeCell ref="FB588:FC588"/>
    <mergeCell ref="FD588:FE588"/>
    <mergeCell ref="FF588:FG588"/>
    <mergeCell ref="FH588:FI588"/>
    <mergeCell ref="FJ588:FK588"/>
    <mergeCell ref="L589:M589"/>
    <mergeCell ref="N589:O589"/>
    <mergeCell ref="P589:Q589"/>
    <mergeCell ref="R589:S589"/>
    <mergeCell ref="T589:U589"/>
    <mergeCell ref="V589:W589"/>
    <mergeCell ref="X589:Y589"/>
    <mergeCell ref="Z589:AA589"/>
    <mergeCell ref="AB589:AC589"/>
    <mergeCell ref="AD589:AE589"/>
    <mergeCell ref="AF589:AG589"/>
    <mergeCell ref="AH589:AI589"/>
    <mergeCell ref="AJ589:AK589"/>
    <mergeCell ref="AL589:AM589"/>
    <mergeCell ref="AN589:AO589"/>
    <mergeCell ref="AP589:AQ589"/>
    <mergeCell ref="AR589:AS589"/>
    <mergeCell ref="AT589:AU589"/>
    <mergeCell ref="AV589:AW589"/>
    <mergeCell ref="AX589:AY589"/>
    <mergeCell ref="AZ589:BA589"/>
    <mergeCell ref="BB589:BC589"/>
    <mergeCell ref="BD589:BE589"/>
    <mergeCell ref="BF589:BG589"/>
    <mergeCell ref="BH589:BI589"/>
    <mergeCell ref="BJ589:BK589"/>
    <mergeCell ref="BL589:BM589"/>
    <mergeCell ref="BN589:BO589"/>
    <mergeCell ref="BP589:BQ589"/>
    <mergeCell ref="BR589:BS589"/>
    <mergeCell ref="BT589:BU589"/>
    <mergeCell ref="BV589:BW589"/>
    <mergeCell ref="BX589:BY589"/>
    <mergeCell ref="BZ589:CA589"/>
    <mergeCell ref="CB589:CC589"/>
    <mergeCell ref="CD589:CE589"/>
    <mergeCell ref="CF589:CG589"/>
    <mergeCell ref="CH589:CI589"/>
    <mergeCell ref="CJ589:CK589"/>
    <mergeCell ref="CL589:CM589"/>
    <mergeCell ref="CN589:CO589"/>
    <mergeCell ref="CP589:CQ589"/>
    <mergeCell ref="CR589:CS589"/>
    <mergeCell ref="CT589:CU589"/>
    <mergeCell ref="CV589:CW589"/>
    <mergeCell ref="CX589:CY589"/>
    <mergeCell ref="CZ589:DA589"/>
    <mergeCell ref="DB589:DC589"/>
    <mergeCell ref="DD589:DE589"/>
    <mergeCell ref="DF589:DG589"/>
    <mergeCell ref="DH589:DI589"/>
    <mergeCell ref="DJ589:DK589"/>
    <mergeCell ref="DL589:DM589"/>
    <mergeCell ref="DN589:DO589"/>
    <mergeCell ref="DP589:DQ589"/>
    <mergeCell ref="DR589:DS589"/>
    <mergeCell ref="DT589:DU589"/>
    <mergeCell ref="DV589:DW589"/>
    <mergeCell ref="DX589:DY589"/>
    <mergeCell ref="DZ589:EA589"/>
    <mergeCell ref="EB589:EC589"/>
    <mergeCell ref="ED589:EE589"/>
    <mergeCell ref="EF589:EG589"/>
    <mergeCell ref="EH589:EI589"/>
    <mergeCell ref="EJ589:EK589"/>
    <mergeCell ref="EL589:EM589"/>
    <mergeCell ref="EN589:EO589"/>
    <mergeCell ref="EP589:EQ589"/>
    <mergeCell ref="ER589:ES589"/>
    <mergeCell ref="ET589:EU589"/>
    <mergeCell ref="EV589:EW589"/>
    <mergeCell ref="EX589:EY589"/>
    <mergeCell ref="EZ589:FA589"/>
    <mergeCell ref="FB589:FC589"/>
    <mergeCell ref="FD589:FE589"/>
    <mergeCell ref="FF589:FG589"/>
    <mergeCell ref="FH589:FI589"/>
    <mergeCell ref="FJ589:FK589"/>
    <mergeCell ref="L590:M590"/>
    <mergeCell ref="N590:O590"/>
    <mergeCell ref="P590:Q590"/>
    <mergeCell ref="R590:S590"/>
    <mergeCell ref="T590:U590"/>
    <mergeCell ref="V590:W590"/>
    <mergeCell ref="X590:Y590"/>
    <mergeCell ref="Z590:AA590"/>
    <mergeCell ref="AB590:AC590"/>
    <mergeCell ref="AD590:AE590"/>
    <mergeCell ref="AF590:AG590"/>
    <mergeCell ref="AH590:AI590"/>
    <mergeCell ref="AJ590:AK590"/>
    <mergeCell ref="AL590:AM590"/>
    <mergeCell ref="AN590:AO590"/>
    <mergeCell ref="AP590:AQ590"/>
    <mergeCell ref="AR590:AS590"/>
    <mergeCell ref="AT590:AU590"/>
    <mergeCell ref="AV590:AW590"/>
    <mergeCell ref="AX590:AY590"/>
    <mergeCell ref="AZ590:BA590"/>
    <mergeCell ref="BB590:BC590"/>
    <mergeCell ref="BD590:BE590"/>
    <mergeCell ref="BF590:BG590"/>
    <mergeCell ref="BH590:BI590"/>
    <mergeCell ref="BJ590:BK590"/>
    <mergeCell ref="BL590:BM590"/>
    <mergeCell ref="BN590:BO590"/>
    <mergeCell ref="BP590:BQ590"/>
    <mergeCell ref="BR590:BS590"/>
    <mergeCell ref="BT590:BU590"/>
    <mergeCell ref="BV590:BW590"/>
    <mergeCell ref="BX590:BY590"/>
    <mergeCell ref="BZ590:CA590"/>
    <mergeCell ref="CB590:CC590"/>
    <mergeCell ref="CD590:CE590"/>
    <mergeCell ref="CF590:CG590"/>
    <mergeCell ref="CH590:CI590"/>
    <mergeCell ref="CJ590:CK590"/>
    <mergeCell ref="CL590:CM590"/>
    <mergeCell ref="CN590:CO590"/>
    <mergeCell ref="CP590:CQ590"/>
    <mergeCell ref="CR590:CS590"/>
    <mergeCell ref="CT590:CU590"/>
    <mergeCell ref="CV590:CW590"/>
    <mergeCell ref="CX590:CY590"/>
    <mergeCell ref="CZ590:DA590"/>
    <mergeCell ref="DB590:DC590"/>
    <mergeCell ref="DD590:DE590"/>
    <mergeCell ref="DF590:DG590"/>
    <mergeCell ref="DH590:DI590"/>
    <mergeCell ref="DJ590:DK590"/>
    <mergeCell ref="DL590:DM590"/>
    <mergeCell ref="DN590:DO590"/>
    <mergeCell ref="DP590:DQ590"/>
    <mergeCell ref="DR590:DS590"/>
    <mergeCell ref="DT590:DU590"/>
    <mergeCell ref="DV590:DW590"/>
    <mergeCell ref="DX590:DY590"/>
    <mergeCell ref="DZ590:EA590"/>
    <mergeCell ref="EB590:EC590"/>
    <mergeCell ref="ED590:EE590"/>
    <mergeCell ref="EF590:EG590"/>
    <mergeCell ref="EH590:EI590"/>
    <mergeCell ref="EJ590:EK590"/>
    <mergeCell ref="EL590:EM590"/>
    <mergeCell ref="EN590:EO590"/>
    <mergeCell ref="EP590:EQ590"/>
    <mergeCell ref="ER590:ES590"/>
    <mergeCell ref="ET590:EU590"/>
    <mergeCell ref="EV590:EW590"/>
    <mergeCell ref="EX590:EY590"/>
    <mergeCell ref="EZ590:FA590"/>
    <mergeCell ref="FB590:FC590"/>
    <mergeCell ref="FD590:FE590"/>
    <mergeCell ref="FF590:FG590"/>
    <mergeCell ref="FH590:FI590"/>
    <mergeCell ref="FJ590:FK590"/>
    <mergeCell ref="L591:M591"/>
    <mergeCell ref="N591:O591"/>
    <mergeCell ref="P591:Q591"/>
    <mergeCell ref="R591:S591"/>
    <mergeCell ref="T591:U591"/>
    <mergeCell ref="V591:W591"/>
    <mergeCell ref="X591:Y591"/>
    <mergeCell ref="Z591:AA591"/>
    <mergeCell ref="AB591:AC591"/>
    <mergeCell ref="AD591:AE591"/>
    <mergeCell ref="AF591:AG591"/>
    <mergeCell ref="AH591:AI591"/>
    <mergeCell ref="AJ591:AK591"/>
    <mergeCell ref="AL591:AM591"/>
    <mergeCell ref="AN591:AO591"/>
    <mergeCell ref="AP591:AQ591"/>
    <mergeCell ref="AR591:AS591"/>
    <mergeCell ref="CD591:CE591"/>
    <mergeCell ref="CF591:CG591"/>
    <mergeCell ref="CH591:CI591"/>
    <mergeCell ref="CJ591:CK591"/>
    <mergeCell ref="CL591:CM591"/>
    <mergeCell ref="CN591:CO591"/>
    <mergeCell ref="CP591:CQ591"/>
    <mergeCell ref="CR591:CS591"/>
    <mergeCell ref="L592:S592"/>
    <mergeCell ref="T592:AA592"/>
    <mergeCell ref="AB592:AI592"/>
    <mergeCell ref="AJ592:AS592"/>
    <mergeCell ref="AT592:BA592"/>
    <mergeCell ref="BB592:BI592"/>
    <mergeCell ref="BJ592:BS592"/>
    <mergeCell ref="BT592:CA592"/>
    <mergeCell ref="CB592:CI592"/>
    <mergeCell ref="CJ592:CS592"/>
    <mergeCell ref="CT592:DA592"/>
    <mergeCell ref="DB592:DK592"/>
    <mergeCell ref="DL592:DS592"/>
    <mergeCell ref="DT592:EA592"/>
    <mergeCell ref="EB592:EI592"/>
    <mergeCell ref="EJ592:ES592"/>
    <mergeCell ref="ET592:FA592"/>
    <mergeCell ref="FB592:FK592"/>
    <mergeCell ref="FL592:FS592"/>
    <mergeCell ref="FT592:GC592"/>
    <mergeCell ref="GD592:GK592"/>
    <mergeCell ref="GL592:GS592"/>
    <mergeCell ref="GT592:HA592"/>
    <mergeCell ref="HB592:HI592"/>
    <mergeCell ref="HJ592:HK592"/>
    <mergeCell ref="A593:A600"/>
    <mergeCell ref="B593:B600"/>
    <mergeCell ref="C593:C600"/>
    <mergeCell ref="D593:D600"/>
    <mergeCell ref="E593:E600"/>
    <mergeCell ref="F593:F600"/>
    <mergeCell ref="G593:G600"/>
    <mergeCell ref="I593:I600"/>
    <mergeCell ref="J593:J600"/>
    <mergeCell ref="L593:M593"/>
    <mergeCell ref="N593:O593"/>
    <mergeCell ref="P593:Q593"/>
    <mergeCell ref="R593:S593"/>
    <mergeCell ref="T593:U593"/>
    <mergeCell ref="V593:W593"/>
    <mergeCell ref="X593:Y593"/>
    <mergeCell ref="Z593:AA593"/>
    <mergeCell ref="AB593:AC593"/>
    <mergeCell ref="AD593:AE593"/>
    <mergeCell ref="AF593:AG593"/>
    <mergeCell ref="AH593:AI593"/>
    <mergeCell ref="AJ593:AK593"/>
    <mergeCell ref="AL593:AM593"/>
    <mergeCell ref="AN593:AO593"/>
    <mergeCell ref="AP593:AQ593"/>
    <mergeCell ref="AR593:AS593"/>
    <mergeCell ref="AT593:AU593"/>
    <mergeCell ref="AV593:AW593"/>
    <mergeCell ref="AX593:AY593"/>
    <mergeCell ref="AZ593:BA593"/>
    <mergeCell ref="BB593:BC593"/>
    <mergeCell ref="BD593:BE593"/>
    <mergeCell ref="BF593:BG593"/>
    <mergeCell ref="BH593:BI593"/>
    <mergeCell ref="BJ593:BK593"/>
    <mergeCell ref="BL593:BM593"/>
    <mergeCell ref="BN593:BO593"/>
    <mergeCell ref="BP593:BQ593"/>
    <mergeCell ref="BR593:BS593"/>
    <mergeCell ref="BT593:BU593"/>
    <mergeCell ref="BV593:BW593"/>
    <mergeCell ref="BX593:BY593"/>
    <mergeCell ref="BZ593:CA593"/>
    <mergeCell ref="CB593:CC593"/>
    <mergeCell ref="CD593:CE593"/>
    <mergeCell ref="CF593:CG593"/>
    <mergeCell ref="CH593:CI593"/>
    <mergeCell ref="CJ593:CK593"/>
    <mergeCell ref="CL593:CM593"/>
    <mergeCell ref="CN593:CO593"/>
    <mergeCell ref="CP593:CQ593"/>
    <mergeCell ref="CR593:CS593"/>
    <mergeCell ref="CT593:CU593"/>
    <mergeCell ref="CV593:CW593"/>
    <mergeCell ref="CX593:CY593"/>
    <mergeCell ref="CZ593:DA593"/>
    <mergeCell ref="DB593:DC593"/>
    <mergeCell ref="DD593:DE593"/>
    <mergeCell ref="DF593:DG593"/>
    <mergeCell ref="DH593:DI593"/>
    <mergeCell ref="DJ593:DK593"/>
    <mergeCell ref="DL593:DM593"/>
    <mergeCell ref="DN593:DO593"/>
    <mergeCell ref="DP593:DQ593"/>
    <mergeCell ref="DR593:DS593"/>
    <mergeCell ref="DT593:DU593"/>
    <mergeCell ref="DV593:DW593"/>
    <mergeCell ref="DX593:DY593"/>
    <mergeCell ref="DZ593:EA593"/>
    <mergeCell ref="EB593:EC593"/>
    <mergeCell ref="ED593:EE593"/>
    <mergeCell ref="EF593:EG593"/>
    <mergeCell ref="EH593:EI593"/>
    <mergeCell ref="EJ593:EK593"/>
    <mergeCell ref="EL593:EM593"/>
    <mergeCell ref="EN593:EO593"/>
    <mergeCell ref="EP593:EQ593"/>
    <mergeCell ref="ER593:ES593"/>
    <mergeCell ref="ET593:EU593"/>
    <mergeCell ref="EV593:EW593"/>
    <mergeCell ref="EX593:EY593"/>
    <mergeCell ref="EZ593:FA593"/>
    <mergeCell ref="FB593:FC593"/>
    <mergeCell ref="FD593:FE593"/>
    <mergeCell ref="FF593:FG593"/>
    <mergeCell ref="FH593:FI593"/>
    <mergeCell ref="FJ593:FK593"/>
    <mergeCell ref="L594:M594"/>
    <mergeCell ref="N594:O594"/>
    <mergeCell ref="P594:Q594"/>
    <mergeCell ref="R594:S594"/>
    <mergeCell ref="T594:U594"/>
    <mergeCell ref="V594:W594"/>
    <mergeCell ref="X594:Y594"/>
    <mergeCell ref="Z594:AA594"/>
    <mergeCell ref="AB594:AC594"/>
    <mergeCell ref="AD594:AE594"/>
    <mergeCell ref="AF594:AG594"/>
    <mergeCell ref="AH594:AI594"/>
    <mergeCell ref="AJ594:AK594"/>
    <mergeCell ref="AL594:AM594"/>
    <mergeCell ref="AN594:AO594"/>
    <mergeCell ref="AP594:AQ594"/>
    <mergeCell ref="AR594:AS594"/>
    <mergeCell ref="AT594:AU594"/>
    <mergeCell ref="AV594:AW594"/>
    <mergeCell ref="AX594:AY594"/>
    <mergeCell ref="AZ594:BA594"/>
    <mergeCell ref="BB594:BC594"/>
    <mergeCell ref="BD594:BE594"/>
    <mergeCell ref="BF594:BG594"/>
    <mergeCell ref="BH594:BI594"/>
    <mergeCell ref="BJ594:BK594"/>
    <mergeCell ref="BL594:BM594"/>
    <mergeCell ref="BN594:BO594"/>
    <mergeCell ref="BP594:BQ594"/>
    <mergeCell ref="BR594:BS594"/>
    <mergeCell ref="BT594:BU594"/>
    <mergeCell ref="BV594:BW594"/>
    <mergeCell ref="BX594:BY594"/>
    <mergeCell ref="BZ594:CA594"/>
    <mergeCell ref="CB594:CC594"/>
    <mergeCell ref="CD594:CE594"/>
    <mergeCell ref="CF594:CG594"/>
    <mergeCell ref="CH594:CI594"/>
    <mergeCell ref="CJ594:CK594"/>
    <mergeCell ref="CL594:CM594"/>
    <mergeCell ref="CN594:CO594"/>
    <mergeCell ref="CP594:CQ594"/>
    <mergeCell ref="CR594:CS594"/>
    <mergeCell ref="CT594:CU594"/>
    <mergeCell ref="CV594:CW594"/>
    <mergeCell ref="CX594:CY594"/>
    <mergeCell ref="CZ594:DA594"/>
    <mergeCell ref="DB594:DC594"/>
    <mergeCell ref="DD594:DE594"/>
    <mergeCell ref="DF594:DG594"/>
    <mergeCell ref="DH594:DI594"/>
    <mergeCell ref="DJ594:DK594"/>
    <mergeCell ref="DL594:DM594"/>
    <mergeCell ref="DN594:DO594"/>
    <mergeCell ref="DP594:DQ594"/>
    <mergeCell ref="DR594:DS594"/>
    <mergeCell ref="DT594:DU594"/>
    <mergeCell ref="DV594:DW594"/>
    <mergeCell ref="DX594:DY594"/>
    <mergeCell ref="DZ594:EA594"/>
    <mergeCell ref="EB594:EC594"/>
    <mergeCell ref="ED594:EE594"/>
    <mergeCell ref="EF594:EG594"/>
    <mergeCell ref="EH594:EI594"/>
    <mergeCell ref="EJ594:EK594"/>
    <mergeCell ref="EL594:EM594"/>
    <mergeCell ref="EN594:EO594"/>
    <mergeCell ref="EP594:EQ594"/>
    <mergeCell ref="ER594:ES594"/>
    <mergeCell ref="ET594:EU594"/>
    <mergeCell ref="EV594:EW594"/>
    <mergeCell ref="EX594:EY594"/>
    <mergeCell ref="EZ594:FA594"/>
    <mergeCell ref="FB594:FC594"/>
    <mergeCell ref="FD594:FE594"/>
    <mergeCell ref="FF594:FG594"/>
    <mergeCell ref="FH594:FI594"/>
    <mergeCell ref="FJ594:FK594"/>
    <mergeCell ref="L595:M595"/>
    <mergeCell ref="N595:O595"/>
    <mergeCell ref="P595:Q595"/>
    <mergeCell ref="R595:S595"/>
    <mergeCell ref="T595:U595"/>
    <mergeCell ref="V595:W595"/>
    <mergeCell ref="X595:Y595"/>
    <mergeCell ref="Z595:AA595"/>
    <mergeCell ref="AB595:AC595"/>
    <mergeCell ref="AD595:AE595"/>
    <mergeCell ref="AF595:AG595"/>
    <mergeCell ref="AH595:AI595"/>
    <mergeCell ref="AJ595:AK595"/>
    <mergeCell ref="AL595:AM595"/>
    <mergeCell ref="AN595:AO595"/>
    <mergeCell ref="AP595:AQ595"/>
    <mergeCell ref="AR595:AS595"/>
    <mergeCell ref="AT595:AU595"/>
    <mergeCell ref="AV595:AW595"/>
    <mergeCell ref="AX595:AY595"/>
    <mergeCell ref="AZ595:BA595"/>
    <mergeCell ref="BB595:BC595"/>
    <mergeCell ref="BD595:BE595"/>
    <mergeCell ref="BF595:BG595"/>
    <mergeCell ref="BH595:BI595"/>
    <mergeCell ref="BJ595:BK595"/>
    <mergeCell ref="BL595:BM595"/>
    <mergeCell ref="BN595:BO595"/>
    <mergeCell ref="BP595:BQ595"/>
    <mergeCell ref="BR595:BS595"/>
    <mergeCell ref="BT595:BU595"/>
    <mergeCell ref="BV595:BW595"/>
    <mergeCell ref="BX595:BY595"/>
    <mergeCell ref="BZ595:CA595"/>
    <mergeCell ref="CB595:CC595"/>
    <mergeCell ref="CD595:CE595"/>
    <mergeCell ref="CF595:CG595"/>
    <mergeCell ref="CH595:CI595"/>
    <mergeCell ref="CJ595:CK595"/>
    <mergeCell ref="CL595:CM595"/>
    <mergeCell ref="CN595:CO595"/>
    <mergeCell ref="CP595:CQ595"/>
    <mergeCell ref="CR595:CS595"/>
    <mergeCell ref="CT595:CU595"/>
    <mergeCell ref="CV595:CW595"/>
    <mergeCell ref="CX595:CY595"/>
    <mergeCell ref="CZ595:DA595"/>
    <mergeCell ref="DB595:DC595"/>
    <mergeCell ref="DD595:DE595"/>
    <mergeCell ref="DF595:DG595"/>
    <mergeCell ref="DH595:DI595"/>
    <mergeCell ref="DJ595:DK595"/>
    <mergeCell ref="DL595:DM595"/>
    <mergeCell ref="DN595:DO595"/>
    <mergeCell ref="DP595:DQ595"/>
    <mergeCell ref="DR595:DS595"/>
    <mergeCell ref="DT595:DU595"/>
    <mergeCell ref="DV595:DW595"/>
    <mergeCell ref="DX595:DY595"/>
    <mergeCell ref="DZ595:EA595"/>
    <mergeCell ref="EB595:EC595"/>
    <mergeCell ref="ED595:EE595"/>
    <mergeCell ref="EF595:EG595"/>
    <mergeCell ref="EH595:EI595"/>
    <mergeCell ref="EJ595:EK595"/>
    <mergeCell ref="EL595:EM595"/>
    <mergeCell ref="EN595:EO595"/>
    <mergeCell ref="EP595:EQ595"/>
    <mergeCell ref="ER595:ES595"/>
    <mergeCell ref="ET595:EU595"/>
    <mergeCell ref="EV595:EW595"/>
    <mergeCell ref="EX595:EY595"/>
    <mergeCell ref="EZ595:FA595"/>
    <mergeCell ref="FB595:FC595"/>
    <mergeCell ref="FD595:FE595"/>
    <mergeCell ref="FF595:FG595"/>
    <mergeCell ref="FH595:FI595"/>
    <mergeCell ref="FJ595:FK595"/>
    <mergeCell ref="L596:M596"/>
    <mergeCell ref="N596:O596"/>
    <mergeCell ref="P596:Q596"/>
    <mergeCell ref="R596:S596"/>
    <mergeCell ref="T596:U596"/>
    <mergeCell ref="V596:W596"/>
    <mergeCell ref="X596:Y596"/>
    <mergeCell ref="Z596:AA596"/>
    <mergeCell ref="AB596:AC596"/>
    <mergeCell ref="AD596:AE596"/>
    <mergeCell ref="AF596:AG596"/>
    <mergeCell ref="AH596:AI596"/>
    <mergeCell ref="AJ596:AK596"/>
    <mergeCell ref="AL596:AM596"/>
    <mergeCell ref="AN596:AO596"/>
    <mergeCell ref="AP596:AQ596"/>
    <mergeCell ref="AR596:AS596"/>
    <mergeCell ref="AT596:AU596"/>
    <mergeCell ref="AV596:AW596"/>
    <mergeCell ref="AX596:AY596"/>
    <mergeCell ref="AZ596:BA596"/>
    <mergeCell ref="BB596:BC596"/>
    <mergeCell ref="BD596:BE596"/>
    <mergeCell ref="BF596:BG596"/>
    <mergeCell ref="BH596:BI596"/>
    <mergeCell ref="BJ596:BK596"/>
    <mergeCell ref="BL596:BM596"/>
    <mergeCell ref="BN596:BO596"/>
    <mergeCell ref="BP596:BQ596"/>
    <mergeCell ref="BR596:BS596"/>
    <mergeCell ref="BT596:BU596"/>
    <mergeCell ref="BV596:BW596"/>
    <mergeCell ref="BX596:BY596"/>
    <mergeCell ref="BZ596:CA596"/>
    <mergeCell ref="CB596:CC596"/>
    <mergeCell ref="CD596:CE596"/>
    <mergeCell ref="CF596:CG596"/>
    <mergeCell ref="CH596:CI596"/>
    <mergeCell ref="CJ596:CK596"/>
    <mergeCell ref="CL596:CM596"/>
    <mergeCell ref="CN596:CO596"/>
    <mergeCell ref="CP596:CQ596"/>
    <mergeCell ref="CR596:CS596"/>
    <mergeCell ref="CT596:CU596"/>
    <mergeCell ref="CV596:CW596"/>
    <mergeCell ref="CX596:CY596"/>
    <mergeCell ref="CZ596:DA596"/>
    <mergeCell ref="DB596:DC596"/>
    <mergeCell ref="DD596:DE596"/>
    <mergeCell ref="DF596:DG596"/>
    <mergeCell ref="DH596:DI596"/>
    <mergeCell ref="DJ596:DK596"/>
    <mergeCell ref="DL596:DM596"/>
    <mergeCell ref="DN596:DO596"/>
    <mergeCell ref="DP596:DQ596"/>
    <mergeCell ref="DR596:DS596"/>
    <mergeCell ref="DT596:DU596"/>
    <mergeCell ref="DV596:DW596"/>
    <mergeCell ref="DX596:DY596"/>
    <mergeCell ref="DZ596:EA596"/>
    <mergeCell ref="EB596:EC596"/>
    <mergeCell ref="ED596:EE596"/>
    <mergeCell ref="EF596:EG596"/>
    <mergeCell ref="EH596:EI596"/>
    <mergeCell ref="EJ596:EK596"/>
    <mergeCell ref="EL596:EM596"/>
    <mergeCell ref="EN596:EO596"/>
    <mergeCell ref="EP596:EQ596"/>
    <mergeCell ref="ER596:ES596"/>
    <mergeCell ref="ET596:EU596"/>
    <mergeCell ref="EV596:EW596"/>
    <mergeCell ref="EX596:EY596"/>
    <mergeCell ref="EZ596:FA596"/>
    <mergeCell ref="FB596:FC596"/>
    <mergeCell ref="FD596:FE596"/>
    <mergeCell ref="FF596:FG596"/>
    <mergeCell ref="FH596:FI596"/>
    <mergeCell ref="FJ596:FK596"/>
    <mergeCell ref="L597:M597"/>
    <mergeCell ref="N597:O597"/>
    <mergeCell ref="P597:Q597"/>
    <mergeCell ref="R597:S597"/>
    <mergeCell ref="T597:U597"/>
    <mergeCell ref="V597:W597"/>
    <mergeCell ref="X597:Y597"/>
    <mergeCell ref="Z597:AA597"/>
    <mergeCell ref="AB597:AC597"/>
    <mergeCell ref="AD597:AE597"/>
    <mergeCell ref="AF597:AG597"/>
    <mergeCell ref="AH597:AI597"/>
    <mergeCell ref="AJ597:AK597"/>
    <mergeCell ref="AL597:AM597"/>
    <mergeCell ref="AN597:AO597"/>
    <mergeCell ref="AP597:AQ597"/>
    <mergeCell ref="AR597:AS597"/>
    <mergeCell ref="AT597:AU597"/>
    <mergeCell ref="AV597:AW597"/>
    <mergeCell ref="AX597:AY597"/>
    <mergeCell ref="AZ597:BA597"/>
    <mergeCell ref="BB597:BC597"/>
    <mergeCell ref="BD597:BE597"/>
    <mergeCell ref="BF597:BG597"/>
    <mergeCell ref="BH597:BI597"/>
    <mergeCell ref="BJ597:BK597"/>
    <mergeCell ref="BL597:BM597"/>
    <mergeCell ref="BN597:BO597"/>
    <mergeCell ref="BP597:BQ597"/>
    <mergeCell ref="BR597:BS597"/>
    <mergeCell ref="BT597:BU597"/>
    <mergeCell ref="BV597:BW597"/>
    <mergeCell ref="BX597:BY597"/>
    <mergeCell ref="BZ597:CA597"/>
    <mergeCell ref="CB597:CC597"/>
    <mergeCell ref="CD597:CE597"/>
    <mergeCell ref="CF597:CG597"/>
    <mergeCell ref="CH597:CI597"/>
    <mergeCell ref="CJ597:CK597"/>
    <mergeCell ref="CL597:CM597"/>
    <mergeCell ref="CN597:CO597"/>
    <mergeCell ref="CP597:CQ597"/>
    <mergeCell ref="CR597:CS597"/>
    <mergeCell ref="CT597:CU597"/>
    <mergeCell ref="CV597:CW597"/>
    <mergeCell ref="CX597:CY597"/>
    <mergeCell ref="CZ597:DA597"/>
    <mergeCell ref="DB597:DC597"/>
    <mergeCell ref="DD597:DE597"/>
    <mergeCell ref="DF597:DG597"/>
    <mergeCell ref="DH597:DI597"/>
    <mergeCell ref="DJ597:DK597"/>
    <mergeCell ref="DL597:DM597"/>
    <mergeCell ref="DN597:DO597"/>
    <mergeCell ref="DP597:DQ597"/>
    <mergeCell ref="DR597:DS597"/>
    <mergeCell ref="DT597:DU597"/>
    <mergeCell ref="DV597:DW597"/>
    <mergeCell ref="DX597:DY597"/>
    <mergeCell ref="DZ597:EA597"/>
    <mergeCell ref="EB597:EC597"/>
    <mergeCell ref="ED597:EE597"/>
    <mergeCell ref="EF597:EG597"/>
    <mergeCell ref="EH597:EI597"/>
    <mergeCell ref="EJ597:EK597"/>
    <mergeCell ref="EL597:EM597"/>
    <mergeCell ref="EN597:EO597"/>
    <mergeCell ref="EP597:EQ597"/>
    <mergeCell ref="ER597:ES597"/>
    <mergeCell ref="ET597:EU597"/>
    <mergeCell ref="EV597:EW597"/>
    <mergeCell ref="EX597:EY597"/>
    <mergeCell ref="EZ597:FA597"/>
    <mergeCell ref="FB597:FC597"/>
    <mergeCell ref="FD597:FE597"/>
    <mergeCell ref="FF597:FG597"/>
    <mergeCell ref="FH597:FI597"/>
    <mergeCell ref="FJ597:FK597"/>
    <mergeCell ref="L598:M598"/>
    <mergeCell ref="N598:O598"/>
    <mergeCell ref="P598:Q598"/>
    <mergeCell ref="R598:S598"/>
    <mergeCell ref="T598:U598"/>
    <mergeCell ref="V598:W598"/>
    <mergeCell ref="X598:Y598"/>
    <mergeCell ref="Z598:AA598"/>
    <mergeCell ref="AB598:AC598"/>
    <mergeCell ref="AD598:AE598"/>
    <mergeCell ref="AF598:AG598"/>
    <mergeCell ref="AH598:AI598"/>
    <mergeCell ref="AJ598:AK598"/>
    <mergeCell ref="AL598:AM598"/>
    <mergeCell ref="AN598:AO598"/>
    <mergeCell ref="AP598:AQ598"/>
    <mergeCell ref="AR598:AS598"/>
    <mergeCell ref="AT598:AU598"/>
    <mergeCell ref="AV598:AW598"/>
    <mergeCell ref="AX598:AY598"/>
    <mergeCell ref="AZ598:BA598"/>
    <mergeCell ref="BB598:BC598"/>
    <mergeCell ref="BD598:BE598"/>
    <mergeCell ref="BF598:BG598"/>
    <mergeCell ref="BH598:BI598"/>
    <mergeCell ref="BJ598:BK598"/>
    <mergeCell ref="BL598:BM598"/>
    <mergeCell ref="BN598:BO598"/>
    <mergeCell ref="BP598:BQ598"/>
    <mergeCell ref="BR598:BS598"/>
    <mergeCell ref="BT598:BU598"/>
    <mergeCell ref="BV598:BW598"/>
    <mergeCell ref="BX598:BY598"/>
    <mergeCell ref="BZ598:CA598"/>
    <mergeCell ref="CB598:CC598"/>
    <mergeCell ref="CD598:CE598"/>
    <mergeCell ref="CF598:CG598"/>
    <mergeCell ref="CH598:CI598"/>
    <mergeCell ref="CJ598:CK598"/>
    <mergeCell ref="CL598:CM598"/>
    <mergeCell ref="CN598:CO598"/>
    <mergeCell ref="CP598:CQ598"/>
    <mergeCell ref="CR598:CS598"/>
    <mergeCell ref="CT598:CU598"/>
    <mergeCell ref="CV598:CW598"/>
    <mergeCell ref="CX598:CY598"/>
    <mergeCell ref="CZ598:DA598"/>
    <mergeCell ref="DB598:DC598"/>
    <mergeCell ref="DD598:DE598"/>
    <mergeCell ref="DF598:DG598"/>
    <mergeCell ref="DH598:DI598"/>
    <mergeCell ref="DJ598:DK598"/>
    <mergeCell ref="DL598:DM598"/>
    <mergeCell ref="DN598:DO598"/>
    <mergeCell ref="DP598:DQ598"/>
    <mergeCell ref="DR598:DS598"/>
    <mergeCell ref="DT598:DU598"/>
    <mergeCell ref="DV598:DW598"/>
    <mergeCell ref="DX598:DY598"/>
    <mergeCell ref="DZ598:EA598"/>
    <mergeCell ref="EB598:EC598"/>
    <mergeCell ref="ED598:EE598"/>
    <mergeCell ref="EF598:EG598"/>
    <mergeCell ref="EH598:EI598"/>
    <mergeCell ref="EJ598:EK598"/>
    <mergeCell ref="EL598:EM598"/>
    <mergeCell ref="EN598:EO598"/>
    <mergeCell ref="EP598:EQ598"/>
    <mergeCell ref="ER598:ES598"/>
    <mergeCell ref="ET598:EU598"/>
    <mergeCell ref="EV598:EW598"/>
    <mergeCell ref="EX598:EY598"/>
    <mergeCell ref="EZ598:FA598"/>
    <mergeCell ref="FB598:FC598"/>
    <mergeCell ref="FD598:FE598"/>
    <mergeCell ref="FF598:FG598"/>
    <mergeCell ref="FH598:FI598"/>
    <mergeCell ref="FJ598:FK598"/>
    <mergeCell ref="L599:M599"/>
    <mergeCell ref="N599:O599"/>
    <mergeCell ref="P599:Q599"/>
    <mergeCell ref="R599:S599"/>
    <mergeCell ref="T599:U599"/>
    <mergeCell ref="V599:W599"/>
    <mergeCell ref="X599:Y599"/>
    <mergeCell ref="Z599:AA599"/>
    <mergeCell ref="AB599:AC599"/>
    <mergeCell ref="AD599:AE599"/>
    <mergeCell ref="AF599:AG599"/>
    <mergeCell ref="AH599:AI599"/>
    <mergeCell ref="AJ599:AK599"/>
    <mergeCell ref="AL599:AM599"/>
    <mergeCell ref="AN599:AO599"/>
    <mergeCell ref="AP599:AQ599"/>
    <mergeCell ref="AR599:AS599"/>
    <mergeCell ref="AT599:AU599"/>
    <mergeCell ref="AV599:AW599"/>
    <mergeCell ref="AX599:AY599"/>
    <mergeCell ref="AZ599:BA599"/>
    <mergeCell ref="BB599:BC599"/>
    <mergeCell ref="BD599:BE599"/>
    <mergeCell ref="BF599:BG599"/>
    <mergeCell ref="BH599:BI599"/>
    <mergeCell ref="BJ599:BK599"/>
    <mergeCell ref="BL599:BM599"/>
    <mergeCell ref="BN599:BO599"/>
    <mergeCell ref="BP599:BQ599"/>
    <mergeCell ref="BR599:BS599"/>
    <mergeCell ref="BT599:BU599"/>
    <mergeCell ref="BV599:BW599"/>
    <mergeCell ref="BX599:BY599"/>
    <mergeCell ref="BZ599:CA599"/>
    <mergeCell ref="CB599:CC599"/>
    <mergeCell ref="CD599:CE599"/>
    <mergeCell ref="CF599:CG599"/>
    <mergeCell ref="CH599:CI599"/>
    <mergeCell ref="CJ599:CK599"/>
    <mergeCell ref="CL599:CM599"/>
    <mergeCell ref="CN599:CO599"/>
    <mergeCell ref="CP599:CQ599"/>
    <mergeCell ref="CR599:CS599"/>
    <mergeCell ref="CT599:CU599"/>
    <mergeCell ref="CV599:CW599"/>
    <mergeCell ref="CX599:CY599"/>
    <mergeCell ref="CZ599:DA599"/>
    <mergeCell ref="DB599:DC599"/>
    <mergeCell ref="DD599:DE599"/>
    <mergeCell ref="DF599:DG599"/>
    <mergeCell ref="DH599:DI599"/>
    <mergeCell ref="DJ599:DK599"/>
    <mergeCell ref="DL599:DM599"/>
    <mergeCell ref="DN599:DO599"/>
    <mergeCell ref="DP599:DQ599"/>
    <mergeCell ref="DR599:DS599"/>
    <mergeCell ref="DT599:DU599"/>
    <mergeCell ref="DV599:DW599"/>
    <mergeCell ref="DX599:DY599"/>
    <mergeCell ref="DZ599:EA599"/>
    <mergeCell ref="EB599:EC599"/>
    <mergeCell ref="ED599:EE599"/>
    <mergeCell ref="EF599:EG599"/>
    <mergeCell ref="EH599:EI599"/>
    <mergeCell ref="EJ599:EK599"/>
    <mergeCell ref="EL599:EM599"/>
    <mergeCell ref="EN599:EO599"/>
    <mergeCell ref="EP599:EQ599"/>
    <mergeCell ref="ER599:ES599"/>
    <mergeCell ref="ET599:EU599"/>
    <mergeCell ref="EV599:EW599"/>
    <mergeCell ref="EX599:EY599"/>
    <mergeCell ref="EZ599:FA599"/>
    <mergeCell ref="FB599:FC599"/>
    <mergeCell ref="FD599:FE599"/>
    <mergeCell ref="FF599:FG599"/>
    <mergeCell ref="FH599:FI599"/>
    <mergeCell ref="FJ599:FK599"/>
    <mergeCell ref="L600:M600"/>
    <mergeCell ref="N600:O600"/>
    <mergeCell ref="P600:Q600"/>
    <mergeCell ref="R600:S600"/>
    <mergeCell ref="T600:U600"/>
    <mergeCell ref="V600:W600"/>
    <mergeCell ref="X600:Y600"/>
    <mergeCell ref="Z600:AA600"/>
    <mergeCell ref="AB600:AC600"/>
    <mergeCell ref="AD600:AE600"/>
    <mergeCell ref="AF600:AG600"/>
    <mergeCell ref="AH600:AI600"/>
    <mergeCell ref="AJ600:AK600"/>
    <mergeCell ref="AL600:AM600"/>
    <mergeCell ref="AN600:AO600"/>
    <mergeCell ref="AP600:AQ600"/>
    <mergeCell ref="AR600:AS600"/>
    <mergeCell ref="AT600:AU600"/>
    <mergeCell ref="AV600:AW600"/>
    <mergeCell ref="AX600:AY600"/>
    <mergeCell ref="AZ600:BA600"/>
    <mergeCell ref="BB600:BC600"/>
    <mergeCell ref="BD600:BE600"/>
    <mergeCell ref="BF600:BG600"/>
    <mergeCell ref="BH600:BI600"/>
    <mergeCell ref="BJ600:BK600"/>
    <mergeCell ref="BL600:BM600"/>
    <mergeCell ref="BN600:BO600"/>
    <mergeCell ref="BP600:BQ600"/>
    <mergeCell ref="BR600:BS600"/>
    <mergeCell ref="BT600:BU600"/>
    <mergeCell ref="BV600:BW600"/>
    <mergeCell ref="BX600:BY600"/>
    <mergeCell ref="BZ600:CA600"/>
    <mergeCell ref="CB600:CC600"/>
    <mergeCell ref="CD600:CE600"/>
    <mergeCell ref="CF600:CG600"/>
    <mergeCell ref="CH600:CI600"/>
    <mergeCell ref="CJ600:CK600"/>
    <mergeCell ref="CL600:CM600"/>
    <mergeCell ref="CN600:CO600"/>
    <mergeCell ref="CP600:CQ600"/>
    <mergeCell ref="CR600:CS600"/>
    <mergeCell ref="CT600:CU600"/>
    <mergeCell ref="CV600:CW600"/>
    <mergeCell ref="CX600:CY600"/>
    <mergeCell ref="CZ600:DA600"/>
    <mergeCell ref="DB600:DC600"/>
    <mergeCell ref="DD600:DE600"/>
    <mergeCell ref="DF600:DG600"/>
    <mergeCell ref="DH600:DI600"/>
    <mergeCell ref="DJ600:DK600"/>
    <mergeCell ref="DL600:DM600"/>
    <mergeCell ref="DN600:DO600"/>
    <mergeCell ref="DP600:DQ600"/>
    <mergeCell ref="DR600:DS600"/>
    <mergeCell ref="DT600:DU600"/>
    <mergeCell ref="DV600:DW600"/>
    <mergeCell ref="DX600:DY600"/>
    <mergeCell ref="DZ600:EA600"/>
    <mergeCell ref="EB600:EC600"/>
    <mergeCell ref="ED600:EE600"/>
    <mergeCell ref="EF600:EG600"/>
    <mergeCell ref="EH600:EI600"/>
    <mergeCell ref="EJ600:EK600"/>
    <mergeCell ref="EL600:EM600"/>
    <mergeCell ref="EN600:EO600"/>
    <mergeCell ref="EP600:EQ600"/>
    <mergeCell ref="ER600:ES600"/>
    <mergeCell ref="ET600:EU600"/>
    <mergeCell ref="EV600:EW600"/>
    <mergeCell ref="EX600:EY600"/>
    <mergeCell ref="EZ600:FA600"/>
    <mergeCell ref="FB600:FC600"/>
    <mergeCell ref="FD600:FE600"/>
    <mergeCell ref="FF600:FG600"/>
    <mergeCell ref="FH600:FI600"/>
    <mergeCell ref="FJ600:FK600"/>
    <mergeCell ref="L601:M601"/>
    <mergeCell ref="N601:O601"/>
    <mergeCell ref="P601:Q601"/>
    <mergeCell ref="R601:S601"/>
    <mergeCell ref="T601:U601"/>
    <mergeCell ref="V601:W601"/>
    <mergeCell ref="X601:Y601"/>
    <mergeCell ref="Z601:AA601"/>
    <mergeCell ref="AB601:AC601"/>
    <mergeCell ref="AD601:AE601"/>
    <mergeCell ref="AF601:AG601"/>
    <mergeCell ref="AH601:AI601"/>
    <mergeCell ref="AJ601:AK601"/>
    <mergeCell ref="AL601:AM601"/>
    <mergeCell ref="AN601:AO601"/>
    <mergeCell ref="AP601:AQ601"/>
    <mergeCell ref="AR601:AS601"/>
    <mergeCell ref="CD601:CE601"/>
    <mergeCell ref="CF601:CG601"/>
    <mergeCell ref="CH601:CI601"/>
    <mergeCell ref="CJ601:CK601"/>
    <mergeCell ref="CL601:CM601"/>
    <mergeCell ref="CN601:CO601"/>
    <mergeCell ref="CP601:CQ601"/>
    <mergeCell ref="CR601:CS601"/>
    <mergeCell ref="L602:S602"/>
    <mergeCell ref="T602:AA602"/>
    <mergeCell ref="AB602:AI602"/>
    <mergeCell ref="AJ602:AS602"/>
    <mergeCell ref="AT602:BA602"/>
    <mergeCell ref="BB602:BI602"/>
    <mergeCell ref="BJ602:BS602"/>
    <mergeCell ref="BT602:CA602"/>
    <mergeCell ref="CB602:CI602"/>
    <mergeCell ref="CJ602:CS602"/>
    <mergeCell ref="CT602:DA602"/>
    <mergeCell ref="DB602:DK602"/>
    <mergeCell ref="DL602:DS602"/>
    <mergeCell ref="DT602:EA602"/>
    <mergeCell ref="EB602:EI602"/>
    <mergeCell ref="EJ602:ES602"/>
    <mergeCell ref="ET602:FA602"/>
    <mergeCell ref="FB602:FK602"/>
    <mergeCell ref="FL602:FS602"/>
    <mergeCell ref="FT602:GC602"/>
    <mergeCell ref="GD602:GK602"/>
    <mergeCell ref="GL602:GS602"/>
    <mergeCell ref="GT602:HA602"/>
    <mergeCell ref="HB602:HI602"/>
    <mergeCell ref="HJ602:HK602"/>
    <mergeCell ref="A603:A610"/>
    <mergeCell ref="B603:B610"/>
    <mergeCell ref="C603:C610"/>
    <mergeCell ref="D603:D610"/>
    <mergeCell ref="E603:E610"/>
    <mergeCell ref="F603:F610"/>
    <mergeCell ref="G603:G610"/>
    <mergeCell ref="I603:I610"/>
    <mergeCell ref="J603:J610"/>
    <mergeCell ref="L603:M603"/>
    <mergeCell ref="N603:O603"/>
    <mergeCell ref="P603:Q603"/>
    <mergeCell ref="R603:S603"/>
    <mergeCell ref="T603:U603"/>
    <mergeCell ref="V603:W603"/>
    <mergeCell ref="X603:Y603"/>
    <mergeCell ref="Z603:AA603"/>
    <mergeCell ref="AB603:AC603"/>
    <mergeCell ref="AD603:AE603"/>
    <mergeCell ref="AF603:AG603"/>
    <mergeCell ref="AH603:AI603"/>
    <mergeCell ref="AJ603:AK603"/>
    <mergeCell ref="AL603:AM603"/>
    <mergeCell ref="AN603:AO603"/>
    <mergeCell ref="AP603:AQ603"/>
    <mergeCell ref="AR603:AS603"/>
    <mergeCell ref="AT603:AU603"/>
    <mergeCell ref="AV603:AW603"/>
    <mergeCell ref="AX603:AY603"/>
    <mergeCell ref="AZ603:BA603"/>
    <mergeCell ref="BB603:BC603"/>
    <mergeCell ref="BD603:BE603"/>
    <mergeCell ref="BF603:BG603"/>
    <mergeCell ref="BH603:BI603"/>
    <mergeCell ref="BJ603:BK603"/>
    <mergeCell ref="BL603:BM603"/>
    <mergeCell ref="BN603:BO603"/>
    <mergeCell ref="BP603:BQ603"/>
    <mergeCell ref="BR603:BS603"/>
    <mergeCell ref="BT603:BU603"/>
    <mergeCell ref="BV603:BW603"/>
    <mergeCell ref="BX603:BY603"/>
    <mergeCell ref="BZ603:CA603"/>
    <mergeCell ref="CB603:CC603"/>
    <mergeCell ref="CD603:CE603"/>
    <mergeCell ref="CF603:CG603"/>
    <mergeCell ref="CH603:CI603"/>
    <mergeCell ref="CJ603:CK603"/>
    <mergeCell ref="CL603:CM603"/>
    <mergeCell ref="CN603:CO603"/>
    <mergeCell ref="CP603:CQ603"/>
    <mergeCell ref="CR603:CS603"/>
    <mergeCell ref="CT603:CU603"/>
    <mergeCell ref="CV603:CW603"/>
    <mergeCell ref="CX603:CY603"/>
    <mergeCell ref="CZ603:DA603"/>
    <mergeCell ref="DB603:DC603"/>
    <mergeCell ref="DD603:DE603"/>
    <mergeCell ref="DF603:DG603"/>
    <mergeCell ref="DH603:DI603"/>
    <mergeCell ref="DJ603:DK603"/>
    <mergeCell ref="DL603:DM603"/>
    <mergeCell ref="DN603:DO603"/>
    <mergeCell ref="DP603:DQ603"/>
    <mergeCell ref="DR603:DS603"/>
    <mergeCell ref="DT603:DU603"/>
    <mergeCell ref="DV603:DW603"/>
    <mergeCell ref="DX603:DY603"/>
    <mergeCell ref="DZ603:EA603"/>
    <mergeCell ref="EB603:EC603"/>
    <mergeCell ref="ED603:EE603"/>
    <mergeCell ref="EF603:EG603"/>
    <mergeCell ref="EH603:EI603"/>
    <mergeCell ref="EJ603:EK603"/>
    <mergeCell ref="EL603:EM603"/>
    <mergeCell ref="EN603:EO603"/>
    <mergeCell ref="EP603:EQ603"/>
    <mergeCell ref="ER603:ES603"/>
    <mergeCell ref="ET603:EU603"/>
    <mergeCell ref="EV603:EW603"/>
    <mergeCell ref="EX603:EY603"/>
    <mergeCell ref="EZ603:FA603"/>
    <mergeCell ref="FB603:FC603"/>
    <mergeCell ref="FD603:FE603"/>
    <mergeCell ref="FF603:FG603"/>
    <mergeCell ref="FH603:FI603"/>
    <mergeCell ref="FJ603:FK603"/>
    <mergeCell ref="L604:M604"/>
    <mergeCell ref="N604:O604"/>
    <mergeCell ref="P604:Q604"/>
    <mergeCell ref="R604:S604"/>
    <mergeCell ref="T604:U604"/>
    <mergeCell ref="V604:W604"/>
    <mergeCell ref="X604:Y604"/>
    <mergeCell ref="Z604:AA604"/>
    <mergeCell ref="AB604:AC604"/>
    <mergeCell ref="AD604:AE604"/>
    <mergeCell ref="AF604:AG604"/>
    <mergeCell ref="AH604:AI604"/>
    <mergeCell ref="AJ604:AK604"/>
    <mergeCell ref="AL604:AM604"/>
    <mergeCell ref="AN604:AO604"/>
    <mergeCell ref="AP604:AQ604"/>
    <mergeCell ref="AR604:AS604"/>
    <mergeCell ref="AT604:AU604"/>
    <mergeCell ref="AV604:AW604"/>
    <mergeCell ref="AX604:AY604"/>
    <mergeCell ref="AZ604:BA604"/>
    <mergeCell ref="BB604:BC604"/>
    <mergeCell ref="BD604:BE604"/>
    <mergeCell ref="BF604:BG604"/>
    <mergeCell ref="BH604:BI604"/>
    <mergeCell ref="BJ604:BK604"/>
    <mergeCell ref="BL604:BM604"/>
    <mergeCell ref="BN604:BO604"/>
    <mergeCell ref="BP604:BQ604"/>
    <mergeCell ref="BR604:BS604"/>
    <mergeCell ref="BT604:BU604"/>
    <mergeCell ref="BV604:BW604"/>
    <mergeCell ref="BX604:BY604"/>
    <mergeCell ref="BZ604:CA604"/>
    <mergeCell ref="CB604:CC604"/>
    <mergeCell ref="CD604:CE604"/>
    <mergeCell ref="CF604:CG604"/>
    <mergeCell ref="CH604:CI604"/>
    <mergeCell ref="CJ604:CK604"/>
    <mergeCell ref="CL604:CM604"/>
    <mergeCell ref="CN604:CO604"/>
    <mergeCell ref="CP604:CQ604"/>
    <mergeCell ref="CR604:CS604"/>
    <mergeCell ref="CT604:CU604"/>
    <mergeCell ref="CV604:CW604"/>
    <mergeCell ref="CX604:CY604"/>
    <mergeCell ref="CZ604:DA604"/>
    <mergeCell ref="DB604:DC604"/>
    <mergeCell ref="DD604:DE604"/>
    <mergeCell ref="DF604:DG604"/>
    <mergeCell ref="DH604:DI604"/>
    <mergeCell ref="DJ604:DK604"/>
    <mergeCell ref="DL604:DM604"/>
    <mergeCell ref="DN604:DO604"/>
    <mergeCell ref="DP604:DQ604"/>
    <mergeCell ref="DR604:DS604"/>
    <mergeCell ref="DT604:DU604"/>
    <mergeCell ref="DV604:DW604"/>
    <mergeCell ref="DX604:DY604"/>
    <mergeCell ref="DZ604:EA604"/>
    <mergeCell ref="EB604:EC604"/>
    <mergeCell ref="ED604:EE604"/>
    <mergeCell ref="EF604:EG604"/>
    <mergeCell ref="EH604:EI604"/>
    <mergeCell ref="EJ604:EK604"/>
    <mergeCell ref="EL604:EM604"/>
    <mergeCell ref="EN604:EO604"/>
    <mergeCell ref="EP604:EQ604"/>
    <mergeCell ref="ER604:ES604"/>
    <mergeCell ref="ET604:EU604"/>
    <mergeCell ref="EV604:EW604"/>
    <mergeCell ref="EX604:EY604"/>
    <mergeCell ref="EZ604:FA604"/>
    <mergeCell ref="FB604:FC604"/>
    <mergeCell ref="FD604:FE604"/>
    <mergeCell ref="FF604:FG604"/>
    <mergeCell ref="FH604:FI604"/>
    <mergeCell ref="FJ604:FK604"/>
    <mergeCell ref="L605:M605"/>
    <mergeCell ref="N605:O605"/>
    <mergeCell ref="P605:Q605"/>
    <mergeCell ref="R605:S605"/>
    <mergeCell ref="T605:U605"/>
    <mergeCell ref="V605:W605"/>
    <mergeCell ref="X605:Y605"/>
    <mergeCell ref="Z605:AA605"/>
    <mergeCell ref="AB605:AC605"/>
    <mergeCell ref="AD605:AE605"/>
    <mergeCell ref="AF605:AG605"/>
    <mergeCell ref="AH605:AI605"/>
    <mergeCell ref="AJ605:AK605"/>
    <mergeCell ref="AL605:AM605"/>
    <mergeCell ref="AN605:AO605"/>
    <mergeCell ref="AP605:AQ605"/>
    <mergeCell ref="AR605:AS605"/>
    <mergeCell ref="AT605:AU605"/>
    <mergeCell ref="AV605:AW605"/>
    <mergeCell ref="AX605:AY605"/>
    <mergeCell ref="AZ605:BA605"/>
    <mergeCell ref="BB605:BC605"/>
    <mergeCell ref="BD605:BE605"/>
    <mergeCell ref="BF605:BG605"/>
    <mergeCell ref="BH605:BI605"/>
    <mergeCell ref="BJ605:BK605"/>
    <mergeCell ref="BL605:BM605"/>
    <mergeCell ref="BN605:BO605"/>
    <mergeCell ref="BP605:BQ605"/>
    <mergeCell ref="BR605:BS605"/>
    <mergeCell ref="BT605:BU605"/>
    <mergeCell ref="BV605:BW605"/>
    <mergeCell ref="BX605:BY605"/>
    <mergeCell ref="BZ605:CA605"/>
    <mergeCell ref="CB605:CC605"/>
    <mergeCell ref="CD605:CE605"/>
    <mergeCell ref="CF605:CG605"/>
    <mergeCell ref="CH605:CI605"/>
    <mergeCell ref="CJ605:CK605"/>
    <mergeCell ref="CL605:CM605"/>
    <mergeCell ref="CN605:CO605"/>
    <mergeCell ref="CP605:CQ605"/>
    <mergeCell ref="CR605:CS605"/>
    <mergeCell ref="CT605:CU605"/>
    <mergeCell ref="CV605:CW605"/>
    <mergeCell ref="CX605:CY605"/>
    <mergeCell ref="CZ605:DA605"/>
    <mergeCell ref="DB605:DC605"/>
    <mergeCell ref="DD605:DE605"/>
    <mergeCell ref="DF605:DG605"/>
    <mergeCell ref="DH605:DI605"/>
    <mergeCell ref="DJ605:DK605"/>
    <mergeCell ref="DL605:DM605"/>
    <mergeCell ref="DN605:DO605"/>
    <mergeCell ref="DP605:DQ605"/>
    <mergeCell ref="DR605:DS605"/>
    <mergeCell ref="DT605:DU605"/>
    <mergeCell ref="DV605:DW605"/>
    <mergeCell ref="DX605:DY605"/>
    <mergeCell ref="DZ605:EA605"/>
    <mergeCell ref="EB605:EC605"/>
    <mergeCell ref="ED605:EE605"/>
    <mergeCell ref="EF605:EG605"/>
    <mergeCell ref="EH605:EI605"/>
    <mergeCell ref="EJ605:EK605"/>
    <mergeCell ref="EL605:EM605"/>
    <mergeCell ref="EN605:EO605"/>
    <mergeCell ref="EP605:EQ605"/>
    <mergeCell ref="ER605:ES605"/>
    <mergeCell ref="ET605:EU605"/>
    <mergeCell ref="EV605:EW605"/>
    <mergeCell ref="EX605:EY605"/>
    <mergeCell ref="EZ605:FA605"/>
    <mergeCell ref="FB605:FC605"/>
    <mergeCell ref="FD605:FE605"/>
    <mergeCell ref="FF605:FG605"/>
    <mergeCell ref="FH605:FI605"/>
    <mergeCell ref="FJ605:FK605"/>
    <mergeCell ref="L606:M606"/>
    <mergeCell ref="N606:O606"/>
    <mergeCell ref="P606:Q606"/>
    <mergeCell ref="R606:S606"/>
    <mergeCell ref="T606:U606"/>
    <mergeCell ref="V606:W606"/>
    <mergeCell ref="X606:Y606"/>
    <mergeCell ref="Z606:AA606"/>
    <mergeCell ref="AB606:AC606"/>
    <mergeCell ref="AD606:AE606"/>
    <mergeCell ref="AF606:AG606"/>
    <mergeCell ref="AH606:AI606"/>
    <mergeCell ref="AJ606:AK606"/>
    <mergeCell ref="AL606:AM606"/>
    <mergeCell ref="AN606:AO606"/>
    <mergeCell ref="AP606:AQ606"/>
    <mergeCell ref="AR606:AS606"/>
    <mergeCell ref="AT606:AU606"/>
    <mergeCell ref="AV606:AW606"/>
    <mergeCell ref="AX606:AY606"/>
    <mergeCell ref="AZ606:BA606"/>
    <mergeCell ref="BB606:BC606"/>
    <mergeCell ref="BD606:BE606"/>
    <mergeCell ref="BF606:BG606"/>
    <mergeCell ref="BH606:BI606"/>
    <mergeCell ref="BJ606:BK606"/>
    <mergeCell ref="BL606:BM606"/>
    <mergeCell ref="BN606:BO606"/>
    <mergeCell ref="BP606:BQ606"/>
    <mergeCell ref="BR606:BS606"/>
    <mergeCell ref="BT606:BU606"/>
    <mergeCell ref="BV606:BW606"/>
    <mergeCell ref="BX606:BY606"/>
    <mergeCell ref="BZ606:CA606"/>
    <mergeCell ref="CB606:CC606"/>
    <mergeCell ref="CD606:CE606"/>
    <mergeCell ref="CF606:CG606"/>
    <mergeCell ref="CH606:CI606"/>
    <mergeCell ref="CJ606:CK606"/>
    <mergeCell ref="CL606:CM606"/>
    <mergeCell ref="CN606:CO606"/>
    <mergeCell ref="CP606:CQ606"/>
    <mergeCell ref="CR606:CS606"/>
    <mergeCell ref="CT606:CU606"/>
    <mergeCell ref="CV606:CW606"/>
    <mergeCell ref="CX606:CY606"/>
    <mergeCell ref="CZ606:DA606"/>
    <mergeCell ref="DB606:DC606"/>
    <mergeCell ref="DD606:DE606"/>
    <mergeCell ref="DF606:DG606"/>
    <mergeCell ref="DH606:DI606"/>
    <mergeCell ref="DJ606:DK606"/>
    <mergeCell ref="DL606:DM606"/>
    <mergeCell ref="DN606:DO606"/>
    <mergeCell ref="DP606:DQ606"/>
    <mergeCell ref="DR606:DS606"/>
    <mergeCell ref="DT606:DU606"/>
    <mergeCell ref="DV606:DW606"/>
    <mergeCell ref="DX606:DY606"/>
    <mergeCell ref="DZ606:EA606"/>
    <mergeCell ref="EB606:EC606"/>
    <mergeCell ref="ED606:EE606"/>
    <mergeCell ref="EF606:EG606"/>
    <mergeCell ref="EH606:EI606"/>
    <mergeCell ref="EJ606:EK606"/>
    <mergeCell ref="EL606:EM606"/>
    <mergeCell ref="EN606:EO606"/>
    <mergeCell ref="EP606:EQ606"/>
    <mergeCell ref="ER606:ES606"/>
    <mergeCell ref="ET606:EU606"/>
    <mergeCell ref="EV606:EW606"/>
    <mergeCell ref="EX606:EY606"/>
    <mergeCell ref="EZ606:FA606"/>
    <mergeCell ref="FB606:FC606"/>
    <mergeCell ref="FD606:FE606"/>
    <mergeCell ref="FF606:FG606"/>
    <mergeCell ref="FH606:FI606"/>
    <mergeCell ref="FJ606:FK606"/>
    <mergeCell ref="L607:M607"/>
    <mergeCell ref="N607:O607"/>
    <mergeCell ref="P607:Q607"/>
    <mergeCell ref="R607:S607"/>
    <mergeCell ref="T607:U607"/>
    <mergeCell ref="V607:W607"/>
    <mergeCell ref="X607:Y607"/>
    <mergeCell ref="Z607:AA607"/>
    <mergeCell ref="AB607:AC607"/>
    <mergeCell ref="AD607:AE607"/>
    <mergeCell ref="AF607:AG607"/>
    <mergeCell ref="AH607:AI607"/>
    <mergeCell ref="AJ607:AK607"/>
    <mergeCell ref="AL607:AM607"/>
    <mergeCell ref="AN607:AO607"/>
    <mergeCell ref="AP607:AQ607"/>
    <mergeCell ref="AR607:AS607"/>
    <mergeCell ref="AT607:AU607"/>
    <mergeCell ref="AV607:AW607"/>
    <mergeCell ref="AX607:AY607"/>
    <mergeCell ref="AZ607:BA607"/>
    <mergeCell ref="BB607:BC607"/>
    <mergeCell ref="BD607:BE607"/>
    <mergeCell ref="BF607:BG607"/>
    <mergeCell ref="BH607:BI607"/>
    <mergeCell ref="BJ607:BK607"/>
    <mergeCell ref="BL607:BM607"/>
    <mergeCell ref="BN607:BO607"/>
    <mergeCell ref="BP607:BQ607"/>
    <mergeCell ref="BR607:BS607"/>
    <mergeCell ref="BT607:BU607"/>
    <mergeCell ref="BV607:BW607"/>
    <mergeCell ref="BX607:BY607"/>
    <mergeCell ref="BZ607:CA607"/>
    <mergeCell ref="CB607:CC607"/>
    <mergeCell ref="CD607:CE607"/>
    <mergeCell ref="CF607:CG607"/>
    <mergeCell ref="CH607:CI607"/>
    <mergeCell ref="CJ607:CK607"/>
    <mergeCell ref="CL607:CM607"/>
    <mergeCell ref="CN607:CO607"/>
    <mergeCell ref="CP607:CQ607"/>
    <mergeCell ref="CR607:CS607"/>
    <mergeCell ref="CT607:CU607"/>
    <mergeCell ref="CV607:CW607"/>
    <mergeCell ref="CX607:CY607"/>
    <mergeCell ref="CZ607:DA607"/>
    <mergeCell ref="DB607:DC607"/>
    <mergeCell ref="DD607:DE607"/>
    <mergeCell ref="DF607:DG607"/>
    <mergeCell ref="DH607:DI607"/>
    <mergeCell ref="DJ607:DK607"/>
    <mergeCell ref="DL607:DM607"/>
    <mergeCell ref="DN607:DO607"/>
    <mergeCell ref="DP607:DQ607"/>
    <mergeCell ref="DR607:DS607"/>
    <mergeCell ref="DT607:DU607"/>
    <mergeCell ref="DV607:DW607"/>
    <mergeCell ref="DX607:DY607"/>
    <mergeCell ref="DZ607:EA607"/>
    <mergeCell ref="EB607:EC607"/>
    <mergeCell ref="ED607:EE607"/>
    <mergeCell ref="EF607:EG607"/>
    <mergeCell ref="EH607:EI607"/>
    <mergeCell ref="EJ607:EK607"/>
    <mergeCell ref="EL607:EM607"/>
    <mergeCell ref="EN607:EO607"/>
    <mergeCell ref="EP607:EQ607"/>
    <mergeCell ref="ER607:ES607"/>
    <mergeCell ref="ET607:EU607"/>
    <mergeCell ref="EV607:EW607"/>
    <mergeCell ref="EX607:EY607"/>
    <mergeCell ref="EZ607:FA607"/>
    <mergeCell ref="FB607:FC607"/>
    <mergeCell ref="FD607:FE607"/>
    <mergeCell ref="FF607:FG607"/>
    <mergeCell ref="FH607:FI607"/>
    <mergeCell ref="FJ607:FK607"/>
    <mergeCell ref="L608:M608"/>
    <mergeCell ref="N608:O608"/>
    <mergeCell ref="P608:Q608"/>
    <mergeCell ref="R608:S608"/>
    <mergeCell ref="T608:U608"/>
    <mergeCell ref="V608:W608"/>
    <mergeCell ref="X608:Y608"/>
    <mergeCell ref="Z608:AA608"/>
    <mergeCell ref="AB608:AC608"/>
    <mergeCell ref="AD608:AE608"/>
    <mergeCell ref="AF608:AG608"/>
    <mergeCell ref="AH608:AI608"/>
    <mergeCell ref="AJ608:AK608"/>
    <mergeCell ref="AL608:AM608"/>
    <mergeCell ref="AN608:AO608"/>
    <mergeCell ref="AP608:AQ608"/>
    <mergeCell ref="AR608:AS608"/>
    <mergeCell ref="AT608:AU608"/>
    <mergeCell ref="AV608:AW608"/>
    <mergeCell ref="AX608:AY608"/>
    <mergeCell ref="AZ608:BA608"/>
    <mergeCell ref="BB608:BC608"/>
    <mergeCell ref="BD608:BE608"/>
    <mergeCell ref="BF608:BG608"/>
    <mergeCell ref="BH608:BI608"/>
    <mergeCell ref="BJ608:BK608"/>
    <mergeCell ref="BL608:BM608"/>
    <mergeCell ref="BN608:BO608"/>
    <mergeCell ref="BP608:BQ608"/>
    <mergeCell ref="BR608:BS608"/>
    <mergeCell ref="BT608:BU608"/>
    <mergeCell ref="BV608:BW608"/>
    <mergeCell ref="BX608:BY608"/>
    <mergeCell ref="BZ608:CA608"/>
    <mergeCell ref="CB608:CC608"/>
    <mergeCell ref="CD608:CE608"/>
    <mergeCell ref="CF608:CG608"/>
    <mergeCell ref="CH608:CI608"/>
    <mergeCell ref="CJ608:CK608"/>
    <mergeCell ref="CL608:CM608"/>
    <mergeCell ref="CN608:CO608"/>
    <mergeCell ref="CP608:CQ608"/>
    <mergeCell ref="CR608:CS608"/>
    <mergeCell ref="CT608:CU608"/>
    <mergeCell ref="CV608:CW608"/>
    <mergeCell ref="CX608:CY608"/>
    <mergeCell ref="CZ608:DA608"/>
    <mergeCell ref="DB608:DC608"/>
    <mergeCell ref="DD608:DE608"/>
    <mergeCell ref="DF608:DG608"/>
    <mergeCell ref="DH608:DI608"/>
    <mergeCell ref="DJ608:DK608"/>
    <mergeCell ref="DL608:DM608"/>
    <mergeCell ref="DN608:DO608"/>
    <mergeCell ref="DP608:DQ608"/>
    <mergeCell ref="DR608:DS608"/>
    <mergeCell ref="DT608:DU608"/>
    <mergeCell ref="DV608:DW608"/>
    <mergeCell ref="DX608:DY608"/>
    <mergeCell ref="DZ608:EA608"/>
    <mergeCell ref="EB608:EC608"/>
    <mergeCell ref="ED608:EE608"/>
    <mergeCell ref="EF608:EG608"/>
    <mergeCell ref="EH608:EI608"/>
    <mergeCell ref="EJ608:EK608"/>
    <mergeCell ref="EL608:EM608"/>
    <mergeCell ref="EN608:EO608"/>
    <mergeCell ref="EP608:EQ608"/>
    <mergeCell ref="ER608:ES608"/>
    <mergeCell ref="ET608:EU608"/>
    <mergeCell ref="EV608:EW608"/>
    <mergeCell ref="EX608:EY608"/>
    <mergeCell ref="EZ608:FA608"/>
    <mergeCell ref="FB608:FC608"/>
    <mergeCell ref="FD608:FE608"/>
    <mergeCell ref="FF608:FG608"/>
    <mergeCell ref="FH608:FI608"/>
    <mergeCell ref="FJ608:FK608"/>
    <mergeCell ref="L609:M609"/>
    <mergeCell ref="N609:O609"/>
    <mergeCell ref="P609:Q609"/>
    <mergeCell ref="R609:S609"/>
    <mergeCell ref="T609:U609"/>
    <mergeCell ref="V609:W609"/>
    <mergeCell ref="X609:Y609"/>
    <mergeCell ref="Z609:AA609"/>
    <mergeCell ref="AB609:AC609"/>
    <mergeCell ref="AD609:AE609"/>
    <mergeCell ref="AF609:AG609"/>
    <mergeCell ref="AH609:AI609"/>
    <mergeCell ref="AJ609:AK609"/>
    <mergeCell ref="AL609:AM609"/>
    <mergeCell ref="AN609:AO609"/>
    <mergeCell ref="AP609:AQ609"/>
    <mergeCell ref="AR609:AS609"/>
    <mergeCell ref="AT609:AU609"/>
    <mergeCell ref="AV609:AW609"/>
    <mergeCell ref="AX609:AY609"/>
    <mergeCell ref="AZ609:BA609"/>
    <mergeCell ref="BB609:BC609"/>
    <mergeCell ref="BD609:BE609"/>
    <mergeCell ref="BF609:BG609"/>
    <mergeCell ref="BH609:BI609"/>
    <mergeCell ref="BJ609:BK609"/>
    <mergeCell ref="BL609:BM609"/>
    <mergeCell ref="BN609:BO609"/>
    <mergeCell ref="BP609:BQ609"/>
    <mergeCell ref="BR609:BS609"/>
    <mergeCell ref="BT609:BU609"/>
    <mergeCell ref="BV609:BW609"/>
    <mergeCell ref="BX609:BY609"/>
    <mergeCell ref="BZ609:CA609"/>
    <mergeCell ref="CB609:CC609"/>
    <mergeCell ref="CD609:CE609"/>
    <mergeCell ref="CF609:CG609"/>
    <mergeCell ref="CH609:CI609"/>
    <mergeCell ref="CJ609:CK609"/>
    <mergeCell ref="CL609:CM609"/>
    <mergeCell ref="CN609:CO609"/>
    <mergeCell ref="CP609:CQ609"/>
    <mergeCell ref="CR609:CS609"/>
    <mergeCell ref="CT609:CU609"/>
    <mergeCell ref="CV609:CW609"/>
    <mergeCell ref="CX609:CY609"/>
    <mergeCell ref="CZ609:DA609"/>
    <mergeCell ref="DB609:DC609"/>
    <mergeCell ref="DD609:DE609"/>
    <mergeCell ref="DF609:DG609"/>
    <mergeCell ref="DH609:DI609"/>
    <mergeCell ref="DJ609:DK609"/>
    <mergeCell ref="DL609:DM609"/>
    <mergeCell ref="DN609:DO609"/>
    <mergeCell ref="DP609:DQ609"/>
    <mergeCell ref="DR609:DS609"/>
    <mergeCell ref="DT609:DU609"/>
    <mergeCell ref="DV609:DW609"/>
    <mergeCell ref="DX609:DY609"/>
    <mergeCell ref="DZ609:EA609"/>
    <mergeCell ref="EB609:EC609"/>
    <mergeCell ref="ED609:EE609"/>
    <mergeCell ref="EF609:EG609"/>
    <mergeCell ref="EH609:EI609"/>
    <mergeCell ref="EJ609:EK609"/>
    <mergeCell ref="EL609:EM609"/>
    <mergeCell ref="EN609:EO609"/>
    <mergeCell ref="EP609:EQ609"/>
    <mergeCell ref="ER609:ES609"/>
    <mergeCell ref="ET609:EU609"/>
    <mergeCell ref="EV609:EW609"/>
    <mergeCell ref="EX609:EY609"/>
    <mergeCell ref="EZ609:FA609"/>
    <mergeCell ref="FB609:FC609"/>
    <mergeCell ref="FD609:FE609"/>
    <mergeCell ref="FF609:FG609"/>
    <mergeCell ref="FH609:FI609"/>
    <mergeCell ref="FJ609:FK609"/>
    <mergeCell ref="L610:M610"/>
    <mergeCell ref="N610:O610"/>
    <mergeCell ref="P610:Q610"/>
    <mergeCell ref="R610:S610"/>
    <mergeCell ref="T610:U610"/>
    <mergeCell ref="V610:W610"/>
    <mergeCell ref="X610:Y610"/>
    <mergeCell ref="Z610:AA610"/>
    <mergeCell ref="AB610:AC610"/>
    <mergeCell ref="AD610:AE610"/>
    <mergeCell ref="AF610:AG610"/>
    <mergeCell ref="AH610:AI610"/>
    <mergeCell ref="AJ610:AK610"/>
    <mergeCell ref="AL610:AM610"/>
    <mergeCell ref="AN610:AO610"/>
    <mergeCell ref="AP610:AQ610"/>
    <mergeCell ref="AR610:AS610"/>
    <mergeCell ref="AT610:AU610"/>
    <mergeCell ref="AV610:AW610"/>
    <mergeCell ref="AX610:AY610"/>
    <mergeCell ref="AZ610:BA610"/>
    <mergeCell ref="BB610:BC610"/>
    <mergeCell ref="BD610:BE610"/>
    <mergeCell ref="BF610:BG610"/>
    <mergeCell ref="BH610:BI610"/>
    <mergeCell ref="BJ610:BK610"/>
    <mergeCell ref="BL610:BM610"/>
    <mergeCell ref="BN610:BO610"/>
    <mergeCell ref="BP610:BQ610"/>
    <mergeCell ref="BR610:BS610"/>
    <mergeCell ref="BT610:BU610"/>
    <mergeCell ref="BV610:BW610"/>
    <mergeCell ref="BX610:BY610"/>
    <mergeCell ref="BZ610:CA610"/>
    <mergeCell ref="CB610:CC610"/>
    <mergeCell ref="CD610:CE610"/>
    <mergeCell ref="CF610:CG610"/>
    <mergeCell ref="CH610:CI610"/>
    <mergeCell ref="CJ610:CK610"/>
    <mergeCell ref="CL610:CM610"/>
    <mergeCell ref="CN610:CO610"/>
    <mergeCell ref="CP610:CQ610"/>
    <mergeCell ref="CR610:CS610"/>
    <mergeCell ref="CT610:CU610"/>
    <mergeCell ref="CV610:CW610"/>
    <mergeCell ref="CX610:CY610"/>
    <mergeCell ref="CZ610:DA610"/>
    <mergeCell ref="DB610:DC610"/>
    <mergeCell ref="DD610:DE610"/>
    <mergeCell ref="DF610:DG610"/>
    <mergeCell ref="DH610:DI610"/>
    <mergeCell ref="DJ610:DK610"/>
    <mergeCell ref="DL610:DM610"/>
    <mergeCell ref="DN610:DO610"/>
    <mergeCell ref="DP610:DQ610"/>
    <mergeCell ref="DR610:DS610"/>
    <mergeCell ref="DT610:DU610"/>
    <mergeCell ref="DV610:DW610"/>
    <mergeCell ref="DX610:DY610"/>
    <mergeCell ref="DZ610:EA610"/>
    <mergeCell ref="EB610:EC610"/>
    <mergeCell ref="ED610:EE610"/>
    <mergeCell ref="EF610:EG610"/>
    <mergeCell ref="EH610:EI610"/>
    <mergeCell ref="EJ610:EK610"/>
    <mergeCell ref="EL610:EM610"/>
    <mergeCell ref="EN610:EO610"/>
    <mergeCell ref="EP610:EQ610"/>
    <mergeCell ref="ER610:ES610"/>
    <mergeCell ref="ET610:EU610"/>
    <mergeCell ref="EV610:EW610"/>
    <mergeCell ref="EX610:EY610"/>
    <mergeCell ref="EZ610:FA610"/>
    <mergeCell ref="FB610:FC610"/>
    <mergeCell ref="FD610:FE610"/>
    <mergeCell ref="FF610:FG610"/>
    <mergeCell ref="FH610:FI610"/>
    <mergeCell ref="FJ610:FK610"/>
    <mergeCell ref="L611:M611"/>
    <mergeCell ref="N611:O611"/>
    <mergeCell ref="P611:Q611"/>
    <mergeCell ref="R611:S611"/>
    <mergeCell ref="T611:U611"/>
    <mergeCell ref="V611:W611"/>
    <mergeCell ref="X611:Y611"/>
    <mergeCell ref="Z611:AA611"/>
    <mergeCell ref="AB611:AC611"/>
    <mergeCell ref="AD611:AE611"/>
    <mergeCell ref="AF611:AG611"/>
    <mergeCell ref="AH611:AI611"/>
    <mergeCell ref="AJ611:AK611"/>
    <mergeCell ref="AL611:AM611"/>
    <mergeCell ref="AN611:AO611"/>
    <mergeCell ref="AP611:AQ611"/>
    <mergeCell ref="AR611:AS611"/>
    <mergeCell ref="CD611:CE611"/>
    <mergeCell ref="CF611:CG611"/>
    <mergeCell ref="CH611:CI611"/>
    <mergeCell ref="CJ611:CK611"/>
    <mergeCell ref="CL611:CM611"/>
    <mergeCell ref="CN611:CO611"/>
    <mergeCell ref="CP611:CQ611"/>
    <mergeCell ref="CR611:CS611"/>
    <mergeCell ref="A612:A619"/>
    <mergeCell ref="B612:B619"/>
    <mergeCell ref="C612:C619"/>
    <mergeCell ref="D612:D619"/>
    <mergeCell ref="E612:E619"/>
    <mergeCell ref="F612:F619"/>
    <mergeCell ref="G612:G619"/>
    <mergeCell ref="I612:I619"/>
    <mergeCell ref="J612:J619"/>
    <mergeCell ref="L612:M612"/>
    <mergeCell ref="N612:O612"/>
    <mergeCell ref="P612:Q612"/>
    <mergeCell ref="R612:S612"/>
    <mergeCell ref="T612:U612"/>
    <mergeCell ref="V612:W612"/>
    <mergeCell ref="X612:Y612"/>
    <mergeCell ref="Z612:AA612"/>
    <mergeCell ref="AB612:AC612"/>
    <mergeCell ref="AD612:AE612"/>
    <mergeCell ref="AF612:AG612"/>
    <mergeCell ref="AH612:AI612"/>
    <mergeCell ref="AJ612:AK612"/>
    <mergeCell ref="AL612:AM612"/>
    <mergeCell ref="AN612:AO612"/>
    <mergeCell ref="AP612:AQ612"/>
    <mergeCell ref="AR612:AS612"/>
    <mergeCell ref="AT612:AU612"/>
    <mergeCell ref="AV612:AW612"/>
    <mergeCell ref="AX612:AY612"/>
    <mergeCell ref="AZ612:BA612"/>
    <mergeCell ref="BB612:BC612"/>
    <mergeCell ref="BD612:BE612"/>
    <mergeCell ref="BF612:BG612"/>
    <mergeCell ref="BH612:BI612"/>
    <mergeCell ref="BJ612:BK612"/>
    <mergeCell ref="BL612:BM612"/>
    <mergeCell ref="BN612:BO612"/>
    <mergeCell ref="BP612:BQ612"/>
    <mergeCell ref="BR612:BS612"/>
    <mergeCell ref="BT612:BU612"/>
    <mergeCell ref="BV612:BW612"/>
    <mergeCell ref="BX612:BY612"/>
    <mergeCell ref="BZ612:CA612"/>
    <mergeCell ref="CB612:CC612"/>
    <mergeCell ref="CD612:CE612"/>
    <mergeCell ref="CF612:CG612"/>
    <mergeCell ref="CH612:CI612"/>
    <mergeCell ref="CJ612:CK612"/>
    <mergeCell ref="CL612:CM612"/>
    <mergeCell ref="CN612:CO612"/>
    <mergeCell ref="CP612:CQ612"/>
    <mergeCell ref="CR612:CS612"/>
    <mergeCell ref="CT612:CU612"/>
    <mergeCell ref="CV612:CW612"/>
    <mergeCell ref="CX612:CY612"/>
    <mergeCell ref="CZ612:DA612"/>
    <mergeCell ref="DB612:DC612"/>
    <mergeCell ref="DD612:DE612"/>
    <mergeCell ref="DF612:DG612"/>
    <mergeCell ref="DH612:DI612"/>
    <mergeCell ref="DJ612:DK612"/>
    <mergeCell ref="DL612:DM612"/>
    <mergeCell ref="DN612:DO612"/>
    <mergeCell ref="DP612:DQ612"/>
    <mergeCell ref="DR612:DS612"/>
    <mergeCell ref="DT612:DU612"/>
    <mergeCell ref="DV612:DW612"/>
    <mergeCell ref="DX612:DY612"/>
    <mergeCell ref="DZ612:EA612"/>
    <mergeCell ref="EB612:EC612"/>
    <mergeCell ref="ED612:EE612"/>
    <mergeCell ref="EF612:EG612"/>
    <mergeCell ref="EH612:EI612"/>
    <mergeCell ref="EJ612:EK612"/>
    <mergeCell ref="EL612:EM612"/>
    <mergeCell ref="EN612:EO612"/>
    <mergeCell ref="EP612:EQ612"/>
    <mergeCell ref="ER612:ES612"/>
    <mergeCell ref="ET612:EU612"/>
    <mergeCell ref="EV612:EW612"/>
    <mergeCell ref="EX612:EY612"/>
    <mergeCell ref="EZ612:FA612"/>
    <mergeCell ref="FB612:FC612"/>
    <mergeCell ref="FD612:FE612"/>
    <mergeCell ref="FF612:FG612"/>
    <mergeCell ref="FH612:FI612"/>
    <mergeCell ref="FJ612:FK612"/>
    <mergeCell ref="L613:M613"/>
    <mergeCell ref="N613:O613"/>
    <mergeCell ref="P613:Q613"/>
    <mergeCell ref="R613:S613"/>
    <mergeCell ref="T613:U613"/>
    <mergeCell ref="V613:W613"/>
    <mergeCell ref="X613:Y613"/>
    <mergeCell ref="Z613:AA613"/>
    <mergeCell ref="AB613:AC613"/>
    <mergeCell ref="AD613:AE613"/>
    <mergeCell ref="AF613:AG613"/>
    <mergeCell ref="AH613:AI613"/>
    <mergeCell ref="AJ613:AK613"/>
    <mergeCell ref="AL613:AM613"/>
    <mergeCell ref="AN613:AO613"/>
    <mergeCell ref="AP613:AQ613"/>
    <mergeCell ref="AR613:AS613"/>
    <mergeCell ref="AT613:AU613"/>
    <mergeCell ref="AV613:AW613"/>
    <mergeCell ref="AX613:AY613"/>
    <mergeCell ref="AZ613:BA613"/>
    <mergeCell ref="BB613:BC613"/>
    <mergeCell ref="BD613:BE613"/>
    <mergeCell ref="BF613:BG613"/>
    <mergeCell ref="BH613:BI613"/>
    <mergeCell ref="BJ613:BK613"/>
    <mergeCell ref="BL613:BM613"/>
    <mergeCell ref="BN613:BO613"/>
    <mergeCell ref="BP613:BQ613"/>
    <mergeCell ref="BR613:BS613"/>
    <mergeCell ref="BT613:BU613"/>
    <mergeCell ref="BV613:BW613"/>
    <mergeCell ref="BX613:BY613"/>
    <mergeCell ref="BZ613:CA613"/>
    <mergeCell ref="CB613:CC613"/>
    <mergeCell ref="CD613:CE613"/>
    <mergeCell ref="CF613:CG613"/>
    <mergeCell ref="CH613:CI613"/>
    <mergeCell ref="CJ613:CK613"/>
    <mergeCell ref="CL613:CM613"/>
    <mergeCell ref="CN613:CO613"/>
    <mergeCell ref="CP613:CQ613"/>
    <mergeCell ref="CR613:CS613"/>
    <mergeCell ref="CT613:CU613"/>
    <mergeCell ref="CV613:CW613"/>
    <mergeCell ref="CX613:CY613"/>
    <mergeCell ref="CZ613:DA613"/>
    <mergeCell ref="DB613:DC613"/>
    <mergeCell ref="DD613:DE613"/>
    <mergeCell ref="DF613:DG613"/>
    <mergeCell ref="DH613:DI613"/>
    <mergeCell ref="DJ613:DK613"/>
    <mergeCell ref="DL613:DM613"/>
    <mergeCell ref="DN613:DO613"/>
    <mergeCell ref="DP613:DQ613"/>
    <mergeCell ref="DR613:DS613"/>
    <mergeCell ref="DT613:DU613"/>
    <mergeCell ref="DV613:DW613"/>
    <mergeCell ref="DX613:DY613"/>
    <mergeCell ref="DZ613:EA613"/>
    <mergeCell ref="EB613:EC613"/>
    <mergeCell ref="ED613:EE613"/>
    <mergeCell ref="EF613:EG613"/>
    <mergeCell ref="EH613:EI613"/>
    <mergeCell ref="EJ613:EK613"/>
    <mergeCell ref="EL613:EM613"/>
    <mergeCell ref="EN613:EO613"/>
    <mergeCell ref="EP613:EQ613"/>
    <mergeCell ref="ER613:ES613"/>
    <mergeCell ref="ET613:EU613"/>
    <mergeCell ref="EV613:EW613"/>
    <mergeCell ref="EX613:EY613"/>
    <mergeCell ref="EZ613:FA613"/>
    <mergeCell ref="FB613:FC613"/>
    <mergeCell ref="FD613:FE613"/>
    <mergeCell ref="FF613:FG613"/>
    <mergeCell ref="FH613:FI613"/>
    <mergeCell ref="FJ613:FK613"/>
    <mergeCell ref="L614:M614"/>
    <mergeCell ref="N614:O614"/>
    <mergeCell ref="P614:Q614"/>
    <mergeCell ref="R614:S614"/>
    <mergeCell ref="T614:U614"/>
    <mergeCell ref="V614:W614"/>
    <mergeCell ref="X614:Y614"/>
    <mergeCell ref="Z614:AA614"/>
    <mergeCell ref="AB614:AC614"/>
    <mergeCell ref="AD614:AE614"/>
    <mergeCell ref="AF614:AG614"/>
    <mergeCell ref="AH614:AI614"/>
    <mergeCell ref="AJ614:AK614"/>
    <mergeCell ref="AL614:AM614"/>
    <mergeCell ref="AN614:AO614"/>
    <mergeCell ref="AP614:AQ614"/>
    <mergeCell ref="AR614:AS614"/>
    <mergeCell ref="AT614:AU614"/>
    <mergeCell ref="AV614:AW614"/>
    <mergeCell ref="AX614:AY614"/>
    <mergeCell ref="AZ614:BA614"/>
    <mergeCell ref="BB614:BC614"/>
    <mergeCell ref="BD614:BE614"/>
    <mergeCell ref="BF614:BG614"/>
    <mergeCell ref="BH614:BI614"/>
    <mergeCell ref="BJ614:BK614"/>
    <mergeCell ref="BL614:BM614"/>
    <mergeCell ref="BN614:BO614"/>
    <mergeCell ref="BP614:BQ614"/>
    <mergeCell ref="BR614:BS614"/>
    <mergeCell ref="BT614:BU614"/>
    <mergeCell ref="BV614:BW614"/>
    <mergeCell ref="BX614:BY614"/>
    <mergeCell ref="BZ614:CA614"/>
    <mergeCell ref="CB614:CC614"/>
    <mergeCell ref="CD614:CE614"/>
    <mergeCell ref="CF614:CG614"/>
    <mergeCell ref="CH614:CI614"/>
    <mergeCell ref="CJ614:CK614"/>
    <mergeCell ref="CL614:CM614"/>
    <mergeCell ref="CN614:CO614"/>
    <mergeCell ref="CP614:CQ614"/>
    <mergeCell ref="CR614:CS614"/>
    <mergeCell ref="CT614:CU614"/>
    <mergeCell ref="CV614:CW614"/>
    <mergeCell ref="CX614:CY614"/>
    <mergeCell ref="CZ614:DA614"/>
    <mergeCell ref="DB614:DC614"/>
    <mergeCell ref="DD614:DE614"/>
    <mergeCell ref="DF614:DG614"/>
    <mergeCell ref="DH614:DI614"/>
    <mergeCell ref="DJ614:DK614"/>
    <mergeCell ref="DL614:DM614"/>
    <mergeCell ref="DN614:DO614"/>
    <mergeCell ref="DP614:DQ614"/>
    <mergeCell ref="DR614:DS614"/>
    <mergeCell ref="DT614:DU614"/>
    <mergeCell ref="DV614:DW614"/>
    <mergeCell ref="DX614:DY614"/>
    <mergeCell ref="DZ614:EA614"/>
    <mergeCell ref="EB614:EC614"/>
    <mergeCell ref="ED614:EE614"/>
    <mergeCell ref="EF614:EG614"/>
    <mergeCell ref="EH614:EI614"/>
    <mergeCell ref="EJ614:EK614"/>
    <mergeCell ref="EL614:EM614"/>
    <mergeCell ref="EN614:EO614"/>
    <mergeCell ref="EP614:EQ614"/>
    <mergeCell ref="ER614:ES614"/>
    <mergeCell ref="ET614:EU614"/>
    <mergeCell ref="EV614:EW614"/>
    <mergeCell ref="EX614:EY614"/>
    <mergeCell ref="EZ614:FA614"/>
    <mergeCell ref="FB614:FC614"/>
    <mergeCell ref="FD614:FE614"/>
    <mergeCell ref="FF614:FG614"/>
    <mergeCell ref="FH614:FI614"/>
    <mergeCell ref="FJ614:FK614"/>
    <mergeCell ref="L615:M615"/>
    <mergeCell ref="N615:O615"/>
    <mergeCell ref="P615:Q615"/>
    <mergeCell ref="R615:S615"/>
    <mergeCell ref="T615:U615"/>
    <mergeCell ref="V615:W615"/>
    <mergeCell ref="X615:Y615"/>
    <mergeCell ref="Z615:AA615"/>
    <mergeCell ref="AB615:AC615"/>
    <mergeCell ref="AD615:AE615"/>
    <mergeCell ref="AF615:AG615"/>
    <mergeCell ref="AH615:AI615"/>
    <mergeCell ref="AJ615:AK615"/>
    <mergeCell ref="AL615:AM615"/>
    <mergeCell ref="AN615:AO615"/>
    <mergeCell ref="AP615:AQ615"/>
    <mergeCell ref="AR615:AS615"/>
    <mergeCell ref="AT615:AU615"/>
    <mergeCell ref="AV615:AW615"/>
    <mergeCell ref="AX615:AY615"/>
    <mergeCell ref="AZ615:BA615"/>
    <mergeCell ref="BB615:BC615"/>
    <mergeCell ref="BD615:BE615"/>
    <mergeCell ref="BF615:BG615"/>
    <mergeCell ref="BH615:BI615"/>
    <mergeCell ref="BJ615:BK615"/>
    <mergeCell ref="BL615:BM615"/>
    <mergeCell ref="BN615:BO615"/>
    <mergeCell ref="BP615:BQ615"/>
    <mergeCell ref="BR615:BS615"/>
    <mergeCell ref="BT615:BU615"/>
    <mergeCell ref="BV615:BW615"/>
    <mergeCell ref="BX615:BY615"/>
    <mergeCell ref="BZ615:CA615"/>
    <mergeCell ref="CB615:CC615"/>
    <mergeCell ref="CD615:CE615"/>
    <mergeCell ref="CF615:CG615"/>
    <mergeCell ref="CH615:CI615"/>
    <mergeCell ref="CJ615:CK615"/>
    <mergeCell ref="CL615:CM615"/>
    <mergeCell ref="CN615:CO615"/>
    <mergeCell ref="CP615:CQ615"/>
    <mergeCell ref="CR615:CS615"/>
    <mergeCell ref="CT615:CU615"/>
    <mergeCell ref="CV615:CW615"/>
    <mergeCell ref="CX615:CY615"/>
    <mergeCell ref="CZ615:DA615"/>
    <mergeCell ref="DB615:DC615"/>
    <mergeCell ref="DD615:DE615"/>
    <mergeCell ref="DF615:DG615"/>
    <mergeCell ref="DH615:DI615"/>
    <mergeCell ref="DJ615:DK615"/>
    <mergeCell ref="DL615:DM615"/>
    <mergeCell ref="DN615:DO615"/>
    <mergeCell ref="DP615:DQ615"/>
    <mergeCell ref="DR615:DS615"/>
    <mergeCell ref="DT615:DU615"/>
    <mergeCell ref="DV615:DW615"/>
    <mergeCell ref="DX615:DY615"/>
    <mergeCell ref="DZ615:EA615"/>
    <mergeCell ref="EB615:EC615"/>
    <mergeCell ref="ED615:EE615"/>
    <mergeCell ref="EF615:EG615"/>
    <mergeCell ref="EH615:EI615"/>
    <mergeCell ref="EJ615:EK615"/>
    <mergeCell ref="EL615:EM615"/>
    <mergeCell ref="EN615:EO615"/>
    <mergeCell ref="EP615:EQ615"/>
    <mergeCell ref="ER615:ES615"/>
    <mergeCell ref="ET615:EU615"/>
    <mergeCell ref="EV615:EW615"/>
    <mergeCell ref="EX615:EY615"/>
    <mergeCell ref="EZ615:FA615"/>
    <mergeCell ref="FB615:FC615"/>
    <mergeCell ref="FD615:FE615"/>
    <mergeCell ref="FF615:FG615"/>
    <mergeCell ref="FH615:FI615"/>
    <mergeCell ref="FJ615:FK615"/>
    <mergeCell ref="L616:M616"/>
    <mergeCell ref="N616:O616"/>
    <mergeCell ref="P616:Q616"/>
    <mergeCell ref="R616:S616"/>
    <mergeCell ref="T616:U616"/>
    <mergeCell ref="V616:W616"/>
    <mergeCell ref="X616:Y616"/>
    <mergeCell ref="Z616:AA616"/>
    <mergeCell ref="AB616:AC616"/>
    <mergeCell ref="AD616:AE616"/>
    <mergeCell ref="AF616:AG616"/>
    <mergeCell ref="AH616:AI616"/>
    <mergeCell ref="AJ616:AK616"/>
    <mergeCell ref="AL616:AM616"/>
    <mergeCell ref="AN616:AO616"/>
    <mergeCell ref="AP616:AQ616"/>
    <mergeCell ref="AR616:AS616"/>
    <mergeCell ref="AT616:AU616"/>
    <mergeCell ref="AV616:AW616"/>
    <mergeCell ref="AX616:AY616"/>
    <mergeCell ref="AZ616:BA616"/>
    <mergeCell ref="BB616:BC616"/>
    <mergeCell ref="BD616:BE616"/>
    <mergeCell ref="BF616:BG616"/>
    <mergeCell ref="BH616:BI616"/>
    <mergeCell ref="BJ616:BK616"/>
    <mergeCell ref="BL616:BM616"/>
    <mergeCell ref="BN616:BO616"/>
    <mergeCell ref="BP616:BQ616"/>
    <mergeCell ref="BR616:BS616"/>
    <mergeCell ref="BT616:BU616"/>
    <mergeCell ref="BV616:BW616"/>
    <mergeCell ref="BX616:BY616"/>
    <mergeCell ref="BZ616:CA616"/>
    <mergeCell ref="CB616:CC616"/>
    <mergeCell ref="CD616:CE616"/>
    <mergeCell ref="CF616:CG616"/>
    <mergeCell ref="CH616:CI616"/>
    <mergeCell ref="CJ616:CK616"/>
    <mergeCell ref="CL616:CM616"/>
    <mergeCell ref="CN616:CO616"/>
    <mergeCell ref="CP616:CQ616"/>
    <mergeCell ref="CR616:CS616"/>
    <mergeCell ref="CT616:CU616"/>
    <mergeCell ref="CV616:CW616"/>
    <mergeCell ref="CX616:CY616"/>
    <mergeCell ref="CZ616:DA616"/>
    <mergeCell ref="DB616:DC616"/>
    <mergeCell ref="DD616:DE616"/>
    <mergeCell ref="DF616:DG616"/>
    <mergeCell ref="DH616:DI616"/>
    <mergeCell ref="DJ616:DK616"/>
    <mergeCell ref="DL616:DM616"/>
    <mergeCell ref="DN616:DO616"/>
    <mergeCell ref="DP616:DQ616"/>
    <mergeCell ref="DR616:DS616"/>
    <mergeCell ref="DT616:DU616"/>
    <mergeCell ref="DV616:DW616"/>
    <mergeCell ref="DX616:DY616"/>
    <mergeCell ref="DZ616:EA616"/>
    <mergeCell ref="EB616:EC616"/>
    <mergeCell ref="ED616:EE616"/>
    <mergeCell ref="EF616:EG616"/>
    <mergeCell ref="EH616:EI616"/>
    <mergeCell ref="EJ616:EK616"/>
    <mergeCell ref="EL616:EM616"/>
    <mergeCell ref="EN616:EO616"/>
    <mergeCell ref="EP616:EQ616"/>
    <mergeCell ref="ER616:ES616"/>
    <mergeCell ref="ET616:EU616"/>
    <mergeCell ref="EV616:EW616"/>
    <mergeCell ref="EX616:EY616"/>
    <mergeCell ref="EZ616:FA616"/>
    <mergeCell ref="FB616:FC616"/>
    <mergeCell ref="FD616:FE616"/>
    <mergeCell ref="FF616:FG616"/>
    <mergeCell ref="FH616:FI616"/>
    <mergeCell ref="FJ616:FK616"/>
    <mergeCell ref="L617:M617"/>
    <mergeCell ref="N617:O617"/>
    <mergeCell ref="P617:Q617"/>
    <mergeCell ref="R617:S617"/>
    <mergeCell ref="T617:U617"/>
    <mergeCell ref="V617:W617"/>
    <mergeCell ref="X617:Y617"/>
    <mergeCell ref="Z617:AA617"/>
    <mergeCell ref="AB617:AC617"/>
    <mergeCell ref="AD617:AE617"/>
    <mergeCell ref="AF617:AG617"/>
    <mergeCell ref="AH617:AI617"/>
    <mergeCell ref="AJ617:AK617"/>
    <mergeCell ref="AL617:AM617"/>
    <mergeCell ref="AN617:AO617"/>
    <mergeCell ref="AP617:AQ617"/>
    <mergeCell ref="AR617:AS617"/>
    <mergeCell ref="AT617:AU617"/>
    <mergeCell ref="AV617:AW617"/>
    <mergeCell ref="AX617:AY617"/>
    <mergeCell ref="AZ617:BA617"/>
    <mergeCell ref="BB617:BC617"/>
    <mergeCell ref="BD617:BE617"/>
    <mergeCell ref="BF617:BG617"/>
    <mergeCell ref="BH617:BI617"/>
    <mergeCell ref="BJ617:BK617"/>
    <mergeCell ref="BL617:BM617"/>
    <mergeCell ref="BN617:BO617"/>
    <mergeCell ref="BP617:BQ617"/>
    <mergeCell ref="BR617:BS617"/>
    <mergeCell ref="BT617:BU617"/>
    <mergeCell ref="BV617:BW617"/>
    <mergeCell ref="BX617:BY617"/>
    <mergeCell ref="BZ617:CA617"/>
    <mergeCell ref="CB617:CC617"/>
    <mergeCell ref="CD617:CE617"/>
    <mergeCell ref="CF617:CG617"/>
    <mergeCell ref="CH617:CI617"/>
    <mergeCell ref="CJ617:CK617"/>
    <mergeCell ref="CL617:CM617"/>
    <mergeCell ref="CN617:CO617"/>
    <mergeCell ref="CP617:CQ617"/>
    <mergeCell ref="CR617:CS617"/>
    <mergeCell ref="CT617:CU617"/>
    <mergeCell ref="CV617:CW617"/>
    <mergeCell ref="CX617:CY617"/>
    <mergeCell ref="CZ617:DA617"/>
    <mergeCell ref="DB617:DC617"/>
    <mergeCell ref="DD617:DE617"/>
    <mergeCell ref="DF617:DG617"/>
    <mergeCell ref="DH617:DI617"/>
    <mergeCell ref="DJ617:DK617"/>
    <mergeCell ref="DL617:DM617"/>
    <mergeCell ref="DN617:DO617"/>
    <mergeCell ref="DP617:DQ617"/>
    <mergeCell ref="DR617:DS617"/>
    <mergeCell ref="DT617:DU617"/>
    <mergeCell ref="DV617:DW617"/>
    <mergeCell ref="DX617:DY617"/>
    <mergeCell ref="DZ617:EA617"/>
    <mergeCell ref="EB617:EC617"/>
    <mergeCell ref="ED617:EE617"/>
    <mergeCell ref="EF617:EG617"/>
    <mergeCell ref="EH617:EI617"/>
    <mergeCell ref="EJ617:EK617"/>
    <mergeCell ref="EL617:EM617"/>
    <mergeCell ref="EN617:EO617"/>
    <mergeCell ref="EP617:EQ617"/>
    <mergeCell ref="ER617:ES617"/>
    <mergeCell ref="ET617:EU617"/>
    <mergeCell ref="EV617:EW617"/>
    <mergeCell ref="EX617:EY617"/>
    <mergeCell ref="EZ617:FA617"/>
    <mergeCell ref="FB617:FC617"/>
    <mergeCell ref="FD617:FE617"/>
    <mergeCell ref="FF617:FG617"/>
    <mergeCell ref="FH617:FI617"/>
    <mergeCell ref="FJ617:FK617"/>
    <mergeCell ref="L618:M618"/>
    <mergeCell ref="N618:O618"/>
    <mergeCell ref="P618:Q618"/>
    <mergeCell ref="R618:S618"/>
    <mergeCell ref="T618:U618"/>
    <mergeCell ref="V618:W618"/>
    <mergeCell ref="X618:Y618"/>
    <mergeCell ref="Z618:AA618"/>
    <mergeCell ref="AB618:AC618"/>
    <mergeCell ref="AD618:AE618"/>
    <mergeCell ref="AF618:AG618"/>
    <mergeCell ref="AH618:AI618"/>
    <mergeCell ref="AJ618:AK618"/>
    <mergeCell ref="AL618:AM618"/>
    <mergeCell ref="AN618:AO618"/>
    <mergeCell ref="AP618:AQ618"/>
    <mergeCell ref="AR618:AS618"/>
    <mergeCell ref="AT618:AU618"/>
    <mergeCell ref="AV618:AW618"/>
    <mergeCell ref="AX618:AY618"/>
    <mergeCell ref="AZ618:BA618"/>
    <mergeCell ref="BB618:BC618"/>
    <mergeCell ref="BD618:BE618"/>
    <mergeCell ref="BF618:BG618"/>
    <mergeCell ref="BH618:BI618"/>
    <mergeCell ref="BJ618:BK618"/>
    <mergeCell ref="BL618:BM618"/>
    <mergeCell ref="BN618:BO618"/>
    <mergeCell ref="BP618:BQ618"/>
    <mergeCell ref="BR618:BS618"/>
    <mergeCell ref="BT618:BU618"/>
    <mergeCell ref="BV618:BW618"/>
    <mergeCell ref="BX618:BY618"/>
    <mergeCell ref="BZ618:CA618"/>
    <mergeCell ref="CB618:CC618"/>
    <mergeCell ref="CD618:CE618"/>
    <mergeCell ref="CF618:CG618"/>
    <mergeCell ref="CH618:CI618"/>
    <mergeCell ref="CJ618:CK618"/>
    <mergeCell ref="CL618:CM618"/>
    <mergeCell ref="CN618:CO618"/>
    <mergeCell ref="CP618:CQ618"/>
    <mergeCell ref="CR618:CS618"/>
    <mergeCell ref="CT618:CU618"/>
    <mergeCell ref="CV618:CW618"/>
    <mergeCell ref="CX618:CY618"/>
    <mergeCell ref="CZ618:DA618"/>
    <mergeCell ref="DB618:DC618"/>
    <mergeCell ref="DD618:DE618"/>
    <mergeCell ref="DF618:DG618"/>
    <mergeCell ref="DH618:DI618"/>
    <mergeCell ref="DJ618:DK618"/>
    <mergeCell ref="DL618:DM618"/>
    <mergeCell ref="DN618:DO618"/>
    <mergeCell ref="DP618:DQ618"/>
    <mergeCell ref="DR618:DS618"/>
    <mergeCell ref="DT618:DU618"/>
    <mergeCell ref="DV618:DW618"/>
    <mergeCell ref="DX618:DY618"/>
    <mergeCell ref="DZ618:EA618"/>
    <mergeCell ref="EB618:EC618"/>
    <mergeCell ref="ED618:EE618"/>
    <mergeCell ref="EF618:EG618"/>
    <mergeCell ref="EH618:EI618"/>
    <mergeCell ref="EJ618:EK618"/>
    <mergeCell ref="EL618:EM618"/>
    <mergeCell ref="EN618:EO618"/>
    <mergeCell ref="EP618:EQ618"/>
    <mergeCell ref="ER618:ES618"/>
    <mergeCell ref="ET618:EU618"/>
    <mergeCell ref="EV618:EW618"/>
    <mergeCell ref="EX618:EY618"/>
    <mergeCell ref="EZ618:FA618"/>
    <mergeCell ref="FB618:FC618"/>
    <mergeCell ref="FD618:FE618"/>
    <mergeCell ref="FF618:FG618"/>
    <mergeCell ref="FH618:FI618"/>
    <mergeCell ref="FJ618:FK618"/>
    <mergeCell ref="L619:M619"/>
    <mergeCell ref="N619:O619"/>
    <mergeCell ref="P619:Q619"/>
    <mergeCell ref="R619:S619"/>
    <mergeCell ref="T619:U619"/>
    <mergeCell ref="V619:W619"/>
    <mergeCell ref="X619:Y619"/>
    <mergeCell ref="Z619:AA619"/>
    <mergeCell ref="AB619:AC619"/>
    <mergeCell ref="AD619:AE619"/>
    <mergeCell ref="AF619:AG619"/>
    <mergeCell ref="AH619:AI619"/>
    <mergeCell ref="AJ619:AK619"/>
    <mergeCell ref="AL619:AM619"/>
    <mergeCell ref="AN619:AO619"/>
    <mergeCell ref="AP619:AQ619"/>
    <mergeCell ref="AR619:AS619"/>
    <mergeCell ref="AT619:AU619"/>
    <mergeCell ref="AV619:AW619"/>
    <mergeCell ref="AX619:AY619"/>
    <mergeCell ref="AZ619:BA619"/>
    <mergeCell ref="BB619:BC619"/>
    <mergeCell ref="BD619:BE619"/>
    <mergeCell ref="BF619:BG619"/>
    <mergeCell ref="BH619:BI619"/>
    <mergeCell ref="BJ619:BK619"/>
    <mergeCell ref="BL619:BM619"/>
    <mergeCell ref="BN619:BO619"/>
    <mergeCell ref="BP619:BQ619"/>
    <mergeCell ref="BR619:BS619"/>
    <mergeCell ref="BT619:BU619"/>
    <mergeCell ref="BV619:BW619"/>
    <mergeCell ref="BX619:BY619"/>
    <mergeCell ref="BZ619:CA619"/>
    <mergeCell ref="CB619:CC619"/>
    <mergeCell ref="CD619:CE619"/>
    <mergeCell ref="CF619:CG619"/>
    <mergeCell ref="CH619:CI619"/>
    <mergeCell ref="CJ619:CK619"/>
    <mergeCell ref="CL619:CM619"/>
    <mergeCell ref="CN619:CO619"/>
    <mergeCell ref="CP619:CQ619"/>
    <mergeCell ref="CR619:CS619"/>
    <mergeCell ref="CT619:CU619"/>
    <mergeCell ref="CV619:CW619"/>
    <mergeCell ref="CX619:CY619"/>
    <mergeCell ref="CZ619:DA619"/>
    <mergeCell ref="DB619:DC619"/>
    <mergeCell ref="DD619:DE619"/>
    <mergeCell ref="DF619:DG619"/>
    <mergeCell ref="DH619:DI619"/>
    <mergeCell ref="DJ619:DK619"/>
    <mergeCell ref="DL619:DM619"/>
    <mergeCell ref="DN619:DO619"/>
    <mergeCell ref="DP619:DQ619"/>
    <mergeCell ref="DR619:DS619"/>
    <mergeCell ref="DT619:DU619"/>
    <mergeCell ref="DV619:DW619"/>
    <mergeCell ref="DX619:DY619"/>
    <mergeCell ref="DZ619:EA619"/>
    <mergeCell ref="EB619:EC619"/>
    <mergeCell ref="ED619:EE619"/>
    <mergeCell ref="EF619:EG619"/>
    <mergeCell ref="EH619:EI619"/>
    <mergeCell ref="EJ619:EK619"/>
    <mergeCell ref="EL619:EM619"/>
    <mergeCell ref="EN619:EO619"/>
    <mergeCell ref="EP619:EQ619"/>
    <mergeCell ref="ER619:ES619"/>
    <mergeCell ref="ET619:EU619"/>
    <mergeCell ref="EV619:EW619"/>
    <mergeCell ref="EX619:EY619"/>
    <mergeCell ref="EZ619:FA619"/>
    <mergeCell ref="FB619:FC619"/>
    <mergeCell ref="FD619:FE619"/>
    <mergeCell ref="FF619:FG619"/>
    <mergeCell ref="FH619:FI619"/>
    <mergeCell ref="FJ619:FK619"/>
    <mergeCell ref="L620:M620"/>
    <mergeCell ref="N620:O620"/>
    <mergeCell ref="P620:Q620"/>
    <mergeCell ref="R620:S620"/>
    <mergeCell ref="T620:U620"/>
    <mergeCell ref="V620:W620"/>
    <mergeCell ref="X620:Y620"/>
    <mergeCell ref="Z620:AA620"/>
    <mergeCell ref="AB620:AC620"/>
    <mergeCell ref="AD620:AE620"/>
    <mergeCell ref="AF620:AG620"/>
    <mergeCell ref="AH620:AI620"/>
    <mergeCell ref="AJ620:AK620"/>
    <mergeCell ref="AL620:AM620"/>
    <mergeCell ref="AN620:AO620"/>
    <mergeCell ref="AP620:AQ620"/>
    <mergeCell ref="AR620:AS620"/>
    <mergeCell ref="CD620:CE620"/>
    <mergeCell ref="CF620:CG620"/>
    <mergeCell ref="CH620:CI620"/>
    <mergeCell ref="CJ620:CK620"/>
    <mergeCell ref="CL620:CM620"/>
    <mergeCell ref="CN620:CO620"/>
    <mergeCell ref="CP620:CQ620"/>
    <mergeCell ref="CR620:CS620"/>
    <mergeCell ref="A621:A628"/>
    <mergeCell ref="B621:B628"/>
    <mergeCell ref="C621:C628"/>
    <mergeCell ref="D621:D628"/>
    <mergeCell ref="E621:E628"/>
    <mergeCell ref="F621:F628"/>
    <mergeCell ref="G621:G628"/>
    <mergeCell ref="I621:I628"/>
    <mergeCell ref="J621:J628"/>
    <mergeCell ref="L621:M621"/>
    <mergeCell ref="N621:O621"/>
    <mergeCell ref="P621:Q621"/>
    <mergeCell ref="R621:S621"/>
    <mergeCell ref="T621:U621"/>
    <mergeCell ref="V621:W621"/>
    <mergeCell ref="X621:Y621"/>
    <mergeCell ref="Z621:AA621"/>
    <mergeCell ref="AB621:AC621"/>
    <mergeCell ref="AD621:AE621"/>
    <mergeCell ref="AF621:AG621"/>
    <mergeCell ref="AH621:AI621"/>
    <mergeCell ref="AJ621:AK621"/>
    <mergeCell ref="AL621:AM621"/>
    <mergeCell ref="AN621:AO621"/>
    <mergeCell ref="AP621:AQ621"/>
    <mergeCell ref="AR621:AS621"/>
    <mergeCell ref="AT621:AU621"/>
    <mergeCell ref="AV621:AW621"/>
    <mergeCell ref="AX621:AY621"/>
    <mergeCell ref="AZ621:BA621"/>
    <mergeCell ref="BB621:BC621"/>
    <mergeCell ref="BD621:BE621"/>
    <mergeCell ref="BF621:BG621"/>
    <mergeCell ref="BH621:BI621"/>
    <mergeCell ref="BJ621:BK621"/>
    <mergeCell ref="BL621:BM621"/>
    <mergeCell ref="BN621:BO621"/>
    <mergeCell ref="BP621:BQ621"/>
    <mergeCell ref="BR621:BS621"/>
    <mergeCell ref="BT621:BU621"/>
    <mergeCell ref="BV621:BW621"/>
    <mergeCell ref="BX621:BY621"/>
    <mergeCell ref="BZ621:CA621"/>
    <mergeCell ref="CB621:CC621"/>
    <mergeCell ref="CD621:CE621"/>
    <mergeCell ref="CF621:CG621"/>
    <mergeCell ref="CH621:CI621"/>
    <mergeCell ref="CJ621:CK621"/>
    <mergeCell ref="CL621:CM621"/>
    <mergeCell ref="CN621:CO621"/>
    <mergeCell ref="CP621:CQ621"/>
    <mergeCell ref="CR621:CS621"/>
    <mergeCell ref="CT621:CU621"/>
    <mergeCell ref="CV621:CW621"/>
    <mergeCell ref="CX621:CY621"/>
    <mergeCell ref="CZ621:DA621"/>
    <mergeCell ref="DB621:DC621"/>
    <mergeCell ref="DD621:DE621"/>
    <mergeCell ref="DF621:DG621"/>
    <mergeCell ref="DH621:DI621"/>
    <mergeCell ref="DJ621:DK621"/>
    <mergeCell ref="DL621:DM621"/>
    <mergeCell ref="DN621:DO621"/>
    <mergeCell ref="DP621:DQ621"/>
    <mergeCell ref="DR621:DS621"/>
    <mergeCell ref="DT621:DU621"/>
    <mergeCell ref="DV621:DW621"/>
    <mergeCell ref="DX621:DY621"/>
    <mergeCell ref="DZ621:EA621"/>
    <mergeCell ref="EB621:EC621"/>
    <mergeCell ref="ED621:EE621"/>
    <mergeCell ref="EF621:EG621"/>
    <mergeCell ref="EH621:EI621"/>
    <mergeCell ref="EJ621:EK621"/>
    <mergeCell ref="EL621:EM621"/>
    <mergeCell ref="EN621:EO621"/>
    <mergeCell ref="EP621:EQ621"/>
    <mergeCell ref="ER621:ES621"/>
    <mergeCell ref="ET621:EU621"/>
    <mergeCell ref="EV621:EW621"/>
    <mergeCell ref="EX621:EY621"/>
    <mergeCell ref="EZ621:FA621"/>
    <mergeCell ref="FB621:FC621"/>
    <mergeCell ref="FD621:FE621"/>
    <mergeCell ref="FF621:FG621"/>
    <mergeCell ref="FH621:FI621"/>
    <mergeCell ref="FJ621:FK621"/>
    <mergeCell ref="L622:M622"/>
    <mergeCell ref="N622:O622"/>
    <mergeCell ref="P622:Q622"/>
    <mergeCell ref="R622:S622"/>
    <mergeCell ref="T622:U622"/>
    <mergeCell ref="V622:W622"/>
    <mergeCell ref="X622:Y622"/>
    <mergeCell ref="Z622:AA622"/>
    <mergeCell ref="AB622:AC622"/>
    <mergeCell ref="AD622:AE622"/>
    <mergeCell ref="AF622:AG622"/>
    <mergeCell ref="AH622:AI622"/>
    <mergeCell ref="AJ622:AK622"/>
    <mergeCell ref="AL622:AM622"/>
    <mergeCell ref="AN622:AO622"/>
    <mergeCell ref="AP622:AQ622"/>
    <mergeCell ref="AR622:AS622"/>
    <mergeCell ref="AT622:AU622"/>
    <mergeCell ref="AV622:AW622"/>
    <mergeCell ref="AX622:AY622"/>
    <mergeCell ref="AZ622:BA622"/>
    <mergeCell ref="BB622:BC622"/>
    <mergeCell ref="BD622:BE622"/>
    <mergeCell ref="BF622:BG622"/>
    <mergeCell ref="BH622:BI622"/>
    <mergeCell ref="BJ622:BK622"/>
    <mergeCell ref="BL622:BM622"/>
    <mergeCell ref="BN622:BO622"/>
    <mergeCell ref="BP622:BQ622"/>
    <mergeCell ref="BR622:BS622"/>
    <mergeCell ref="BT622:BU622"/>
    <mergeCell ref="BV622:BW622"/>
    <mergeCell ref="BX622:BY622"/>
    <mergeCell ref="BZ622:CA622"/>
    <mergeCell ref="CB622:CC622"/>
    <mergeCell ref="CD622:CE622"/>
    <mergeCell ref="CF622:CG622"/>
    <mergeCell ref="CH622:CI622"/>
    <mergeCell ref="CJ622:CK622"/>
    <mergeCell ref="CL622:CM622"/>
    <mergeCell ref="CN622:CO622"/>
    <mergeCell ref="CP622:CQ622"/>
    <mergeCell ref="CR622:CS622"/>
    <mergeCell ref="CT622:CU622"/>
    <mergeCell ref="CV622:CW622"/>
    <mergeCell ref="CX622:CY622"/>
    <mergeCell ref="CZ622:DA622"/>
    <mergeCell ref="DB622:DC622"/>
    <mergeCell ref="DD622:DE622"/>
    <mergeCell ref="DF622:DG622"/>
    <mergeCell ref="DH622:DI622"/>
    <mergeCell ref="DJ622:DK622"/>
    <mergeCell ref="DL622:DM622"/>
    <mergeCell ref="DN622:DO622"/>
    <mergeCell ref="DP622:DQ622"/>
    <mergeCell ref="DR622:DS622"/>
    <mergeCell ref="DT622:DU622"/>
    <mergeCell ref="DV622:DW622"/>
    <mergeCell ref="DX622:DY622"/>
    <mergeCell ref="DZ622:EA622"/>
    <mergeCell ref="EB622:EC622"/>
    <mergeCell ref="ED622:EE622"/>
    <mergeCell ref="EF622:EG622"/>
    <mergeCell ref="EH622:EI622"/>
    <mergeCell ref="EJ622:EK622"/>
    <mergeCell ref="EL622:EM622"/>
    <mergeCell ref="EN622:EO622"/>
    <mergeCell ref="EP622:EQ622"/>
    <mergeCell ref="ER622:ES622"/>
    <mergeCell ref="ET622:EU622"/>
    <mergeCell ref="EV622:EW622"/>
    <mergeCell ref="EX622:EY622"/>
    <mergeCell ref="EZ622:FA622"/>
    <mergeCell ref="FB622:FC622"/>
    <mergeCell ref="FD622:FE622"/>
    <mergeCell ref="FF622:FG622"/>
    <mergeCell ref="FH622:FI622"/>
    <mergeCell ref="FJ622:FK622"/>
    <mergeCell ref="L623:M623"/>
    <mergeCell ref="N623:O623"/>
    <mergeCell ref="P623:Q623"/>
    <mergeCell ref="R623:S623"/>
    <mergeCell ref="T623:U623"/>
    <mergeCell ref="V623:W623"/>
    <mergeCell ref="X623:Y623"/>
    <mergeCell ref="Z623:AA623"/>
    <mergeCell ref="AB623:AC623"/>
    <mergeCell ref="AD623:AE623"/>
    <mergeCell ref="AF623:AG623"/>
    <mergeCell ref="AH623:AI623"/>
    <mergeCell ref="AJ623:AK623"/>
    <mergeCell ref="AL623:AM623"/>
    <mergeCell ref="AN623:AO623"/>
    <mergeCell ref="AP623:AQ623"/>
    <mergeCell ref="AR623:AS623"/>
    <mergeCell ref="AT623:AU623"/>
    <mergeCell ref="AV623:AW623"/>
    <mergeCell ref="AX623:AY623"/>
    <mergeCell ref="AZ623:BA623"/>
    <mergeCell ref="BB623:BC623"/>
    <mergeCell ref="BD623:BE623"/>
    <mergeCell ref="BF623:BG623"/>
    <mergeCell ref="BH623:BI623"/>
    <mergeCell ref="BJ623:BK623"/>
    <mergeCell ref="BL623:BM623"/>
    <mergeCell ref="BN623:BO623"/>
    <mergeCell ref="BP623:BQ623"/>
    <mergeCell ref="BR623:BS623"/>
    <mergeCell ref="BT623:BU623"/>
    <mergeCell ref="BV623:BW623"/>
    <mergeCell ref="BX623:BY623"/>
    <mergeCell ref="BZ623:CA623"/>
    <mergeCell ref="CB623:CC623"/>
    <mergeCell ref="CD623:CE623"/>
    <mergeCell ref="CF623:CG623"/>
    <mergeCell ref="CH623:CI623"/>
    <mergeCell ref="CJ623:CK623"/>
    <mergeCell ref="CL623:CM623"/>
    <mergeCell ref="CN623:CO623"/>
    <mergeCell ref="CP623:CQ623"/>
    <mergeCell ref="CR623:CS623"/>
    <mergeCell ref="CT623:CU623"/>
    <mergeCell ref="CV623:CW623"/>
    <mergeCell ref="CX623:CY623"/>
    <mergeCell ref="CZ623:DA623"/>
    <mergeCell ref="DB623:DC623"/>
    <mergeCell ref="DD623:DE623"/>
    <mergeCell ref="DF623:DG623"/>
    <mergeCell ref="DH623:DI623"/>
    <mergeCell ref="DJ623:DK623"/>
    <mergeCell ref="DL623:DM623"/>
    <mergeCell ref="DN623:DO623"/>
    <mergeCell ref="DP623:DQ623"/>
    <mergeCell ref="DR623:DS623"/>
    <mergeCell ref="DT623:DU623"/>
    <mergeCell ref="DV623:DW623"/>
    <mergeCell ref="DX623:DY623"/>
    <mergeCell ref="DZ623:EA623"/>
    <mergeCell ref="EB623:EC623"/>
    <mergeCell ref="ED623:EE623"/>
    <mergeCell ref="EF623:EG623"/>
    <mergeCell ref="EH623:EI623"/>
    <mergeCell ref="EJ623:EK623"/>
    <mergeCell ref="EL623:EM623"/>
    <mergeCell ref="EN623:EO623"/>
    <mergeCell ref="EP623:EQ623"/>
    <mergeCell ref="ER623:ES623"/>
    <mergeCell ref="ET623:EU623"/>
    <mergeCell ref="EV623:EW623"/>
    <mergeCell ref="EX623:EY623"/>
    <mergeCell ref="EZ623:FA623"/>
    <mergeCell ref="FB623:FC623"/>
    <mergeCell ref="FD623:FE623"/>
    <mergeCell ref="FF623:FG623"/>
    <mergeCell ref="FH623:FI623"/>
    <mergeCell ref="FJ623:FK623"/>
    <mergeCell ref="L624:M624"/>
    <mergeCell ref="N624:O624"/>
    <mergeCell ref="P624:Q624"/>
    <mergeCell ref="R624:S624"/>
    <mergeCell ref="T624:U624"/>
    <mergeCell ref="V624:W624"/>
    <mergeCell ref="X624:Y624"/>
    <mergeCell ref="Z624:AA624"/>
    <mergeCell ref="AB624:AC624"/>
    <mergeCell ref="AD624:AE624"/>
    <mergeCell ref="AF624:AG624"/>
    <mergeCell ref="AH624:AI624"/>
    <mergeCell ref="AJ624:AK624"/>
    <mergeCell ref="AL624:AM624"/>
    <mergeCell ref="AN624:AO624"/>
    <mergeCell ref="AP624:AQ624"/>
    <mergeCell ref="AR624:AS624"/>
    <mergeCell ref="AT624:AU624"/>
    <mergeCell ref="AV624:AW624"/>
    <mergeCell ref="AX624:AY624"/>
    <mergeCell ref="AZ624:BA624"/>
    <mergeCell ref="BB624:BC624"/>
    <mergeCell ref="BD624:BE624"/>
    <mergeCell ref="BF624:BG624"/>
    <mergeCell ref="BH624:BI624"/>
    <mergeCell ref="BJ624:BK624"/>
    <mergeCell ref="BL624:BM624"/>
    <mergeCell ref="BN624:BO624"/>
    <mergeCell ref="BP624:BQ624"/>
    <mergeCell ref="BR624:BS624"/>
    <mergeCell ref="BT624:BU624"/>
    <mergeCell ref="BV624:BW624"/>
    <mergeCell ref="BX624:BY624"/>
    <mergeCell ref="BZ624:CA624"/>
    <mergeCell ref="CB624:CC624"/>
    <mergeCell ref="CD624:CE624"/>
    <mergeCell ref="CF624:CG624"/>
    <mergeCell ref="CH624:CI624"/>
    <mergeCell ref="CJ624:CK624"/>
    <mergeCell ref="CL624:CM624"/>
    <mergeCell ref="CN624:CO624"/>
    <mergeCell ref="CP624:CQ624"/>
    <mergeCell ref="CR624:CS624"/>
    <mergeCell ref="CT624:CU624"/>
    <mergeCell ref="CV624:CW624"/>
    <mergeCell ref="CX624:CY624"/>
    <mergeCell ref="CZ624:DA624"/>
    <mergeCell ref="DB624:DC624"/>
    <mergeCell ref="DD624:DE624"/>
    <mergeCell ref="DF624:DG624"/>
    <mergeCell ref="DH624:DI624"/>
    <mergeCell ref="DJ624:DK624"/>
    <mergeCell ref="DL624:DM624"/>
    <mergeCell ref="DN624:DO624"/>
    <mergeCell ref="DP624:DQ624"/>
    <mergeCell ref="DR624:DS624"/>
    <mergeCell ref="DT624:DU624"/>
    <mergeCell ref="DV624:DW624"/>
    <mergeCell ref="DX624:DY624"/>
    <mergeCell ref="DZ624:EA624"/>
    <mergeCell ref="EB624:EC624"/>
    <mergeCell ref="ED624:EE624"/>
    <mergeCell ref="EF624:EG624"/>
    <mergeCell ref="EH624:EI624"/>
    <mergeCell ref="EJ624:EK624"/>
    <mergeCell ref="EL624:EM624"/>
    <mergeCell ref="EN624:EO624"/>
    <mergeCell ref="EP624:EQ624"/>
    <mergeCell ref="ER624:ES624"/>
    <mergeCell ref="ET624:EU624"/>
    <mergeCell ref="EV624:EW624"/>
    <mergeCell ref="EX624:EY624"/>
    <mergeCell ref="EZ624:FA624"/>
    <mergeCell ref="FB624:FC624"/>
    <mergeCell ref="FD624:FE624"/>
    <mergeCell ref="FF624:FG624"/>
    <mergeCell ref="FH624:FI624"/>
    <mergeCell ref="FJ624:FK624"/>
    <mergeCell ref="L625:M625"/>
    <mergeCell ref="N625:O625"/>
    <mergeCell ref="P625:Q625"/>
    <mergeCell ref="R625:S625"/>
    <mergeCell ref="T625:U625"/>
    <mergeCell ref="V625:W625"/>
    <mergeCell ref="X625:Y625"/>
    <mergeCell ref="Z625:AA625"/>
    <mergeCell ref="AB625:AC625"/>
    <mergeCell ref="AD625:AE625"/>
    <mergeCell ref="AF625:AG625"/>
    <mergeCell ref="AH625:AI625"/>
    <mergeCell ref="AJ625:AK625"/>
    <mergeCell ref="AL625:AM625"/>
    <mergeCell ref="AN625:AO625"/>
    <mergeCell ref="AP625:AQ625"/>
    <mergeCell ref="AR625:AS625"/>
    <mergeCell ref="AT625:AU625"/>
    <mergeCell ref="AV625:AW625"/>
    <mergeCell ref="AX625:AY625"/>
    <mergeCell ref="AZ625:BA625"/>
    <mergeCell ref="BB625:BC625"/>
    <mergeCell ref="BD625:BE625"/>
    <mergeCell ref="BF625:BG625"/>
    <mergeCell ref="BH625:BI625"/>
    <mergeCell ref="BJ625:BK625"/>
    <mergeCell ref="BL625:BM625"/>
    <mergeCell ref="BN625:BO625"/>
    <mergeCell ref="BP625:BQ625"/>
    <mergeCell ref="BR625:BS625"/>
    <mergeCell ref="BT625:BU625"/>
    <mergeCell ref="BV625:BW625"/>
    <mergeCell ref="BX625:BY625"/>
    <mergeCell ref="BZ625:CA625"/>
    <mergeCell ref="CB625:CC625"/>
    <mergeCell ref="CD625:CE625"/>
    <mergeCell ref="CF625:CG625"/>
    <mergeCell ref="CH625:CI625"/>
    <mergeCell ref="CJ625:CK625"/>
    <mergeCell ref="CL625:CM625"/>
    <mergeCell ref="CN625:CO625"/>
    <mergeCell ref="CP625:CQ625"/>
    <mergeCell ref="CR625:CS625"/>
    <mergeCell ref="CT625:CU625"/>
    <mergeCell ref="CV625:CW625"/>
    <mergeCell ref="CX625:CY625"/>
    <mergeCell ref="CZ625:DA625"/>
    <mergeCell ref="DB625:DC625"/>
    <mergeCell ref="DD625:DE625"/>
    <mergeCell ref="DF625:DG625"/>
    <mergeCell ref="DH625:DI625"/>
    <mergeCell ref="DJ625:DK625"/>
    <mergeCell ref="DL625:DM625"/>
    <mergeCell ref="DN625:DO625"/>
    <mergeCell ref="DP625:DQ625"/>
    <mergeCell ref="DR625:DS625"/>
    <mergeCell ref="DT625:DU625"/>
    <mergeCell ref="DV625:DW625"/>
    <mergeCell ref="DX625:DY625"/>
    <mergeCell ref="DZ625:EA625"/>
    <mergeCell ref="EB625:EC625"/>
    <mergeCell ref="ED625:EE625"/>
    <mergeCell ref="EF625:EG625"/>
    <mergeCell ref="EH625:EI625"/>
    <mergeCell ref="EJ625:EK625"/>
    <mergeCell ref="EL625:EM625"/>
    <mergeCell ref="EN625:EO625"/>
    <mergeCell ref="EP625:EQ625"/>
    <mergeCell ref="ER625:ES625"/>
    <mergeCell ref="ET625:EU625"/>
    <mergeCell ref="EV625:EW625"/>
    <mergeCell ref="EX625:EY625"/>
    <mergeCell ref="EZ625:FA625"/>
    <mergeCell ref="FB625:FC625"/>
    <mergeCell ref="FD625:FE625"/>
    <mergeCell ref="FF625:FG625"/>
    <mergeCell ref="FH625:FI625"/>
    <mergeCell ref="FJ625:FK625"/>
    <mergeCell ref="L626:M626"/>
    <mergeCell ref="N626:O626"/>
    <mergeCell ref="P626:Q626"/>
    <mergeCell ref="R626:S626"/>
    <mergeCell ref="T626:U626"/>
    <mergeCell ref="V626:W626"/>
    <mergeCell ref="X626:Y626"/>
    <mergeCell ref="Z626:AA626"/>
    <mergeCell ref="AB626:AC626"/>
    <mergeCell ref="AD626:AE626"/>
    <mergeCell ref="AF626:AG626"/>
    <mergeCell ref="AH626:AI626"/>
    <mergeCell ref="AJ626:AK626"/>
    <mergeCell ref="AL626:AM626"/>
    <mergeCell ref="AN626:AO626"/>
    <mergeCell ref="AP626:AQ626"/>
    <mergeCell ref="AR626:AS626"/>
    <mergeCell ref="AT626:AU626"/>
    <mergeCell ref="AV626:AW626"/>
    <mergeCell ref="AX626:AY626"/>
    <mergeCell ref="AZ626:BA626"/>
    <mergeCell ref="BB626:BC626"/>
    <mergeCell ref="BD626:BE626"/>
    <mergeCell ref="BF626:BG626"/>
    <mergeCell ref="BH626:BI626"/>
    <mergeCell ref="BJ626:BK626"/>
    <mergeCell ref="BL626:BM626"/>
    <mergeCell ref="BN626:BO626"/>
    <mergeCell ref="BP626:BQ626"/>
    <mergeCell ref="BR626:BS626"/>
    <mergeCell ref="BT626:BU626"/>
    <mergeCell ref="BV626:BW626"/>
    <mergeCell ref="BX626:BY626"/>
    <mergeCell ref="BZ626:CA626"/>
    <mergeCell ref="CB626:CC626"/>
    <mergeCell ref="CD626:CE626"/>
    <mergeCell ref="CF626:CG626"/>
    <mergeCell ref="CH626:CI626"/>
    <mergeCell ref="CJ626:CK626"/>
    <mergeCell ref="CL626:CM626"/>
    <mergeCell ref="CN626:CO626"/>
    <mergeCell ref="CP626:CQ626"/>
    <mergeCell ref="CR626:CS626"/>
    <mergeCell ref="CT626:CU626"/>
    <mergeCell ref="CV626:CW626"/>
    <mergeCell ref="CX626:CY626"/>
    <mergeCell ref="CZ626:DA626"/>
    <mergeCell ref="DB626:DC626"/>
    <mergeCell ref="DD626:DE626"/>
    <mergeCell ref="DF626:DG626"/>
    <mergeCell ref="DH626:DI626"/>
    <mergeCell ref="DJ626:DK626"/>
    <mergeCell ref="DL626:DM626"/>
    <mergeCell ref="DN626:DO626"/>
    <mergeCell ref="DP626:DQ626"/>
    <mergeCell ref="DR626:DS626"/>
    <mergeCell ref="DT626:DU626"/>
    <mergeCell ref="DV626:DW626"/>
    <mergeCell ref="DX626:DY626"/>
    <mergeCell ref="DZ626:EA626"/>
    <mergeCell ref="EB626:EC626"/>
    <mergeCell ref="ED626:EE626"/>
    <mergeCell ref="EF626:EG626"/>
    <mergeCell ref="EH626:EI626"/>
    <mergeCell ref="EJ626:EK626"/>
    <mergeCell ref="EL626:EM626"/>
    <mergeCell ref="EN626:EO626"/>
    <mergeCell ref="EP626:EQ626"/>
    <mergeCell ref="ER626:ES626"/>
    <mergeCell ref="ET626:EU626"/>
    <mergeCell ref="EV626:EW626"/>
    <mergeCell ref="EX626:EY626"/>
    <mergeCell ref="EZ626:FA626"/>
    <mergeCell ref="FB626:FC626"/>
    <mergeCell ref="FD626:FE626"/>
    <mergeCell ref="FF626:FG626"/>
    <mergeCell ref="FH626:FI626"/>
    <mergeCell ref="FJ626:FK626"/>
    <mergeCell ref="L627:M627"/>
    <mergeCell ref="N627:O627"/>
    <mergeCell ref="P627:Q627"/>
    <mergeCell ref="R627:S627"/>
    <mergeCell ref="T627:U627"/>
    <mergeCell ref="V627:W627"/>
    <mergeCell ref="X627:Y627"/>
    <mergeCell ref="Z627:AA627"/>
    <mergeCell ref="AB627:AC627"/>
    <mergeCell ref="AD627:AE627"/>
    <mergeCell ref="AF627:AG627"/>
    <mergeCell ref="AH627:AI627"/>
    <mergeCell ref="AJ627:AK627"/>
    <mergeCell ref="AL627:AM627"/>
    <mergeCell ref="AN627:AO627"/>
    <mergeCell ref="AP627:AQ627"/>
    <mergeCell ref="AR627:AS627"/>
    <mergeCell ref="AT627:AU627"/>
    <mergeCell ref="AV627:AW627"/>
    <mergeCell ref="AX627:AY627"/>
    <mergeCell ref="AZ627:BA627"/>
    <mergeCell ref="BB627:BC627"/>
    <mergeCell ref="BD627:BE627"/>
    <mergeCell ref="BF627:BG627"/>
    <mergeCell ref="BH627:BI627"/>
    <mergeCell ref="BJ627:BK627"/>
    <mergeCell ref="BL627:BM627"/>
    <mergeCell ref="BN627:BO627"/>
    <mergeCell ref="BP627:BQ627"/>
    <mergeCell ref="BR627:BS627"/>
    <mergeCell ref="BT627:BU627"/>
    <mergeCell ref="BV627:BW627"/>
    <mergeCell ref="BX627:BY627"/>
    <mergeCell ref="BZ627:CA627"/>
    <mergeCell ref="CB627:CC627"/>
    <mergeCell ref="CD627:CE627"/>
    <mergeCell ref="CF627:CG627"/>
    <mergeCell ref="CH627:CI627"/>
    <mergeCell ref="CJ627:CK627"/>
    <mergeCell ref="CL627:CM627"/>
    <mergeCell ref="CN627:CO627"/>
    <mergeCell ref="CP627:CQ627"/>
    <mergeCell ref="CR627:CS627"/>
    <mergeCell ref="CT627:CU627"/>
    <mergeCell ref="CV627:CW627"/>
    <mergeCell ref="CX627:CY627"/>
    <mergeCell ref="CZ627:DA627"/>
    <mergeCell ref="DB627:DC627"/>
    <mergeCell ref="DD627:DE627"/>
    <mergeCell ref="DF627:DG627"/>
    <mergeCell ref="DH627:DI627"/>
    <mergeCell ref="DJ627:DK627"/>
    <mergeCell ref="DL627:DM627"/>
    <mergeCell ref="DN627:DO627"/>
    <mergeCell ref="DP627:DQ627"/>
    <mergeCell ref="DR627:DS627"/>
    <mergeCell ref="DT627:DU627"/>
    <mergeCell ref="DV627:DW627"/>
    <mergeCell ref="DX627:DY627"/>
    <mergeCell ref="DZ627:EA627"/>
    <mergeCell ref="EB627:EC627"/>
    <mergeCell ref="ED627:EE627"/>
    <mergeCell ref="EF627:EG627"/>
    <mergeCell ref="EH627:EI627"/>
    <mergeCell ref="EJ627:EK627"/>
    <mergeCell ref="EL627:EM627"/>
    <mergeCell ref="EN627:EO627"/>
    <mergeCell ref="EP627:EQ627"/>
    <mergeCell ref="ER627:ES627"/>
    <mergeCell ref="ET627:EU627"/>
    <mergeCell ref="EV627:EW627"/>
    <mergeCell ref="EX627:EY627"/>
    <mergeCell ref="EZ627:FA627"/>
    <mergeCell ref="FB627:FC627"/>
    <mergeCell ref="FD627:FE627"/>
    <mergeCell ref="FF627:FG627"/>
    <mergeCell ref="FH627:FI627"/>
    <mergeCell ref="FJ627:FK627"/>
    <mergeCell ref="L628:M628"/>
    <mergeCell ref="N628:O628"/>
    <mergeCell ref="P628:Q628"/>
    <mergeCell ref="R628:S628"/>
    <mergeCell ref="T628:U628"/>
    <mergeCell ref="V628:W628"/>
    <mergeCell ref="X628:Y628"/>
    <mergeCell ref="Z628:AA628"/>
    <mergeCell ref="AB628:AC628"/>
    <mergeCell ref="AD628:AE628"/>
    <mergeCell ref="AF628:AG628"/>
    <mergeCell ref="AH628:AI628"/>
    <mergeCell ref="AJ628:AK628"/>
    <mergeCell ref="AL628:AM628"/>
    <mergeCell ref="AN628:AO628"/>
    <mergeCell ref="AP628:AQ628"/>
    <mergeCell ref="AR628:AS628"/>
    <mergeCell ref="AT628:AU628"/>
    <mergeCell ref="AV628:AW628"/>
    <mergeCell ref="AX628:AY628"/>
    <mergeCell ref="AZ628:BA628"/>
    <mergeCell ref="BB628:BC628"/>
    <mergeCell ref="BD628:BE628"/>
    <mergeCell ref="BF628:BG628"/>
    <mergeCell ref="BH628:BI628"/>
    <mergeCell ref="BJ628:BK628"/>
    <mergeCell ref="BL628:BM628"/>
    <mergeCell ref="BN628:BO628"/>
    <mergeCell ref="BP628:BQ628"/>
    <mergeCell ref="BR628:BS628"/>
    <mergeCell ref="BT628:BU628"/>
    <mergeCell ref="BV628:BW628"/>
    <mergeCell ref="BX628:BY628"/>
    <mergeCell ref="BZ628:CA628"/>
    <mergeCell ref="CB628:CC628"/>
    <mergeCell ref="CD628:CE628"/>
    <mergeCell ref="CF628:CG628"/>
    <mergeCell ref="CH628:CI628"/>
    <mergeCell ref="CJ628:CK628"/>
    <mergeCell ref="CL628:CM628"/>
    <mergeCell ref="CN628:CO628"/>
    <mergeCell ref="CP628:CQ628"/>
    <mergeCell ref="CR628:CS628"/>
    <mergeCell ref="CT628:CU628"/>
    <mergeCell ref="CV628:CW628"/>
    <mergeCell ref="CX628:CY628"/>
    <mergeCell ref="CZ628:DA628"/>
    <mergeCell ref="DB628:DC628"/>
    <mergeCell ref="DD628:DE628"/>
    <mergeCell ref="DF628:DG628"/>
    <mergeCell ref="DH628:DI628"/>
    <mergeCell ref="DJ628:DK628"/>
    <mergeCell ref="DL628:DM628"/>
    <mergeCell ref="DN628:DO628"/>
    <mergeCell ref="DP628:DQ628"/>
    <mergeCell ref="DR628:DS628"/>
    <mergeCell ref="DT628:DU628"/>
    <mergeCell ref="DV628:DW628"/>
    <mergeCell ref="DX628:DY628"/>
    <mergeCell ref="DZ628:EA628"/>
    <mergeCell ref="EB628:EC628"/>
    <mergeCell ref="ED628:EE628"/>
    <mergeCell ref="EF628:EG628"/>
    <mergeCell ref="EH628:EI628"/>
    <mergeCell ref="EJ628:EK628"/>
    <mergeCell ref="EL628:EM628"/>
    <mergeCell ref="EN628:EO628"/>
    <mergeCell ref="EP628:EQ628"/>
    <mergeCell ref="ER628:ES628"/>
    <mergeCell ref="ET628:EU628"/>
    <mergeCell ref="EV628:EW628"/>
    <mergeCell ref="EX628:EY628"/>
    <mergeCell ref="EZ628:FA628"/>
    <mergeCell ref="FB628:FC628"/>
    <mergeCell ref="FD628:FE628"/>
    <mergeCell ref="FF628:FG628"/>
    <mergeCell ref="FH628:FI628"/>
    <mergeCell ref="FJ628:FK628"/>
    <mergeCell ref="L629:M629"/>
    <mergeCell ref="N629:O629"/>
    <mergeCell ref="P629:Q629"/>
    <mergeCell ref="R629:S629"/>
    <mergeCell ref="T629:U629"/>
    <mergeCell ref="V629:W629"/>
    <mergeCell ref="X629:Y629"/>
    <mergeCell ref="Z629:AA629"/>
    <mergeCell ref="AB629:AC629"/>
    <mergeCell ref="AD629:AE629"/>
    <mergeCell ref="AF629:AG629"/>
    <mergeCell ref="AH629:AI629"/>
    <mergeCell ref="AJ629:AK629"/>
    <mergeCell ref="AL629:AM629"/>
    <mergeCell ref="AN629:AO629"/>
    <mergeCell ref="AP629:AQ629"/>
    <mergeCell ref="AR629:AS629"/>
    <mergeCell ref="CD629:CE629"/>
    <mergeCell ref="CF629:CG629"/>
    <mergeCell ref="CH629:CI629"/>
    <mergeCell ref="CJ629:CK629"/>
    <mergeCell ref="CL629:CM629"/>
    <mergeCell ref="CN629:CO629"/>
    <mergeCell ref="CP629:CQ629"/>
    <mergeCell ref="CR629:CS629"/>
    <mergeCell ref="A630:A637"/>
    <mergeCell ref="B630:B637"/>
    <mergeCell ref="C630:C637"/>
    <mergeCell ref="D630:D637"/>
    <mergeCell ref="E630:E637"/>
    <mergeCell ref="F630:F637"/>
    <mergeCell ref="G630:G637"/>
    <mergeCell ref="I630:I637"/>
    <mergeCell ref="J630:J637"/>
    <mergeCell ref="L630:M630"/>
    <mergeCell ref="N630:O630"/>
    <mergeCell ref="P630:Q630"/>
    <mergeCell ref="R630:S630"/>
    <mergeCell ref="T630:U630"/>
    <mergeCell ref="V630:W630"/>
    <mergeCell ref="X630:Y630"/>
    <mergeCell ref="Z630:AA630"/>
    <mergeCell ref="AB630:AC630"/>
    <mergeCell ref="AD630:AE630"/>
    <mergeCell ref="AF630:AG630"/>
    <mergeCell ref="AH630:AI630"/>
    <mergeCell ref="AJ630:AK630"/>
    <mergeCell ref="AL630:AM630"/>
    <mergeCell ref="AN630:AO630"/>
    <mergeCell ref="AP630:AQ630"/>
    <mergeCell ref="AR630:AS630"/>
    <mergeCell ref="AT630:AU630"/>
    <mergeCell ref="AV630:AW630"/>
    <mergeCell ref="AX630:AY630"/>
    <mergeCell ref="AZ630:BA630"/>
    <mergeCell ref="BB630:BC630"/>
    <mergeCell ref="BD630:BE630"/>
    <mergeCell ref="BF630:BG630"/>
    <mergeCell ref="BH630:BI630"/>
    <mergeCell ref="BJ630:BK630"/>
    <mergeCell ref="BL630:BM630"/>
    <mergeCell ref="BN630:BO630"/>
    <mergeCell ref="BP630:BQ630"/>
    <mergeCell ref="BR630:BS630"/>
    <mergeCell ref="BT630:BU630"/>
    <mergeCell ref="BV630:BW630"/>
    <mergeCell ref="BX630:BY630"/>
    <mergeCell ref="BZ630:CA630"/>
    <mergeCell ref="CB630:CC630"/>
    <mergeCell ref="CD630:CE630"/>
    <mergeCell ref="CF630:CG630"/>
    <mergeCell ref="CH630:CI630"/>
    <mergeCell ref="CJ630:CK630"/>
    <mergeCell ref="CL630:CM630"/>
    <mergeCell ref="CN630:CO630"/>
    <mergeCell ref="CP630:CQ630"/>
    <mergeCell ref="CR630:CS630"/>
    <mergeCell ref="CT630:CU630"/>
    <mergeCell ref="CV630:CW630"/>
    <mergeCell ref="CX630:CY630"/>
    <mergeCell ref="CZ630:DA630"/>
    <mergeCell ref="DB630:DC630"/>
    <mergeCell ref="DD630:DE630"/>
    <mergeCell ref="DF630:DG630"/>
    <mergeCell ref="DH630:DI630"/>
    <mergeCell ref="DJ630:DK630"/>
    <mergeCell ref="DL630:DM630"/>
    <mergeCell ref="DN630:DO630"/>
    <mergeCell ref="DP630:DQ630"/>
    <mergeCell ref="DR630:DS630"/>
    <mergeCell ref="DT630:DU630"/>
    <mergeCell ref="DV630:DW630"/>
    <mergeCell ref="DX630:DY630"/>
    <mergeCell ref="DZ630:EA630"/>
    <mergeCell ref="EB630:EC630"/>
    <mergeCell ref="ED630:EE630"/>
    <mergeCell ref="EF630:EG630"/>
    <mergeCell ref="EH630:EI630"/>
    <mergeCell ref="EJ630:EK630"/>
    <mergeCell ref="EL630:EM630"/>
    <mergeCell ref="EN630:EO630"/>
    <mergeCell ref="EP630:EQ630"/>
    <mergeCell ref="ER630:ES630"/>
    <mergeCell ref="ET630:EU630"/>
    <mergeCell ref="EV630:EW630"/>
    <mergeCell ref="EX630:EY630"/>
    <mergeCell ref="EZ630:FA630"/>
    <mergeCell ref="FB630:FC630"/>
    <mergeCell ref="FD630:FE630"/>
    <mergeCell ref="FF630:FG630"/>
    <mergeCell ref="FH630:FI630"/>
    <mergeCell ref="FJ630:FK630"/>
    <mergeCell ref="L631:M631"/>
    <mergeCell ref="N631:O631"/>
    <mergeCell ref="P631:Q631"/>
    <mergeCell ref="R631:S631"/>
    <mergeCell ref="T631:U631"/>
    <mergeCell ref="V631:W631"/>
    <mergeCell ref="X631:Y631"/>
    <mergeCell ref="Z631:AA631"/>
    <mergeCell ref="AB631:AC631"/>
    <mergeCell ref="AD631:AE631"/>
    <mergeCell ref="AF631:AG631"/>
    <mergeCell ref="AH631:AI631"/>
    <mergeCell ref="AJ631:AK631"/>
    <mergeCell ref="AL631:AM631"/>
    <mergeCell ref="AN631:AO631"/>
    <mergeCell ref="AP631:AQ631"/>
    <mergeCell ref="AR631:AS631"/>
    <mergeCell ref="AT631:AU631"/>
    <mergeCell ref="AV631:AW631"/>
    <mergeCell ref="AX631:AY631"/>
    <mergeCell ref="AZ631:BA631"/>
    <mergeCell ref="BB631:BC631"/>
    <mergeCell ref="BD631:BE631"/>
    <mergeCell ref="BF631:BG631"/>
    <mergeCell ref="BH631:BI631"/>
    <mergeCell ref="BJ631:BK631"/>
    <mergeCell ref="BL631:BM631"/>
    <mergeCell ref="BN631:BO631"/>
    <mergeCell ref="BP631:BQ631"/>
    <mergeCell ref="BR631:BS631"/>
    <mergeCell ref="BT631:BU631"/>
    <mergeCell ref="BV631:BW631"/>
    <mergeCell ref="BX631:BY631"/>
    <mergeCell ref="BZ631:CA631"/>
    <mergeCell ref="CB631:CC631"/>
    <mergeCell ref="CD631:CE631"/>
    <mergeCell ref="CF631:CG631"/>
    <mergeCell ref="CH631:CI631"/>
    <mergeCell ref="CJ631:CK631"/>
    <mergeCell ref="CL631:CM631"/>
    <mergeCell ref="CN631:CO631"/>
    <mergeCell ref="CP631:CQ631"/>
    <mergeCell ref="CR631:CS631"/>
    <mergeCell ref="CT631:CU631"/>
    <mergeCell ref="CV631:CW631"/>
    <mergeCell ref="CX631:CY631"/>
    <mergeCell ref="CZ631:DA631"/>
    <mergeCell ref="DB631:DC631"/>
    <mergeCell ref="DD631:DE631"/>
    <mergeCell ref="DF631:DG631"/>
    <mergeCell ref="DH631:DI631"/>
    <mergeCell ref="DJ631:DK631"/>
    <mergeCell ref="DL631:DM631"/>
    <mergeCell ref="DN631:DO631"/>
    <mergeCell ref="DP631:DQ631"/>
    <mergeCell ref="DR631:DS631"/>
    <mergeCell ref="DT631:DU631"/>
    <mergeCell ref="DV631:DW631"/>
    <mergeCell ref="DX631:DY631"/>
    <mergeCell ref="DZ631:EA631"/>
    <mergeCell ref="EB631:EC631"/>
    <mergeCell ref="ED631:EE631"/>
    <mergeCell ref="EF631:EG631"/>
    <mergeCell ref="EH631:EI631"/>
    <mergeCell ref="EJ631:EK631"/>
    <mergeCell ref="EL631:EM631"/>
    <mergeCell ref="EN631:EO631"/>
    <mergeCell ref="EP631:EQ631"/>
    <mergeCell ref="ER631:ES631"/>
    <mergeCell ref="ET631:EU631"/>
    <mergeCell ref="EV631:EW631"/>
    <mergeCell ref="EX631:EY631"/>
    <mergeCell ref="EZ631:FA631"/>
    <mergeCell ref="FB631:FC631"/>
    <mergeCell ref="FD631:FE631"/>
    <mergeCell ref="FF631:FG631"/>
    <mergeCell ref="FH631:FI631"/>
    <mergeCell ref="FJ631:FK631"/>
    <mergeCell ref="L632:M632"/>
    <mergeCell ref="N632:O632"/>
    <mergeCell ref="P632:Q632"/>
    <mergeCell ref="R632:S632"/>
    <mergeCell ref="T632:U632"/>
    <mergeCell ref="V632:W632"/>
    <mergeCell ref="X632:Y632"/>
    <mergeCell ref="Z632:AA632"/>
    <mergeCell ref="AB632:AC632"/>
    <mergeCell ref="AD632:AE632"/>
    <mergeCell ref="AF632:AG632"/>
    <mergeCell ref="AH632:AI632"/>
    <mergeCell ref="AJ632:AK632"/>
    <mergeCell ref="AL632:AM632"/>
    <mergeCell ref="AN632:AO632"/>
    <mergeCell ref="AP632:AQ632"/>
    <mergeCell ref="AR632:AS632"/>
    <mergeCell ref="AT632:AU632"/>
    <mergeCell ref="AV632:AW632"/>
    <mergeCell ref="AX632:AY632"/>
    <mergeCell ref="AZ632:BA632"/>
    <mergeCell ref="BB632:BC632"/>
    <mergeCell ref="BD632:BE632"/>
    <mergeCell ref="BF632:BG632"/>
    <mergeCell ref="BH632:BI632"/>
    <mergeCell ref="BJ632:BK632"/>
    <mergeCell ref="BL632:BM632"/>
    <mergeCell ref="BN632:BO632"/>
    <mergeCell ref="BP632:BQ632"/>
    <mergeCell ref="BR632:BS632"/>
    <mergeCell ref="BT632:BU632"/>
    <mergeCell ref="BV632:BW632"/>
    <mergeCell ref="BX632:BY632"/>
    <mergeCell ref="BZ632:CA632"/>
    <mergeCell ref="CB632:CC632"/>
    <mergeCell ref="CD632:CE632"/>
    <mergeCell ref="CF632:CG632"/>
    <mergeCell ref="CH632:CI632"/>
    <mergeCell ref="CJ632:CK632"/>
    <mergeCell ref="CL632:CM632"/>
    <mergeCell ref="CN632:CO632"/>
    <mergeCell ref="CP632:CQ632"/>
    <mergeCell ref="CR632:CS632"/>
    <mergeCell ref="CT632:CU632"/>
    <mergeCell ref="CV632:CW632"/>
    <mergeCell ref="CX632:CY632"/>
    <mergeCell ref="CZ632:DA632"/>
    <mergeCell ref="DB632:DC632"/>
    <mergeCell ref="DD632:DE632"/>
    <mergeCell ref="DF632:DG632"/>
    <mergeCell ref="DH632:DI632"/>
    <mergeCell ref="DJ632:DK632"/>
    <mergeCell ref="DL632:DM632"/>
    <mergeCell ref="DN632:DO632"/>
    <mergeCell ref="DP632:DQ632"/>
    <mergeCell ref="DR632:DS632"/>
    <mergeCell ref="DT632:DU632"/>
    <mergeCell ref="DV632:DW632"/>
    <mergeCell ref="DX632:DY632"/>
    <mergeCell ref="DZ632:EA632"/>
    <mergeCell ref="EB632:EC632"/>
    <mergeCell ref="ED632:EE632"/>
    <mergeCell ref="EF632:EG632"/>
    <mergeCell ref="EH632:EI632"/>
    <mergeCell ref="EJ632:EK632"/>
    <mergeCell ref="EL632:EM632"/>
    <mergeCell ref="EN632:EO632"/>
    <mergeCell ref="EP632:EQ632"/>
    <mergeCell ref="ER632:ES632"/>
    <mergeCell ref="ET632:EU632"/>
    <mergeCell ref="EV632:EW632"/>
    <mergeCell ref="EX632:EY632"/>
    <mergeCell ref="EZ632:FA632"/>
    <mergeCell ref="FB632:FC632"/>
    <mergeCell ref="FD632:FE632"/>
    <mergeCell ref="FF632:FG632"/>
    <mergeCell ref="FH632:FI632"/>
    <mergeCell ref="FJ632:FK632"/>
    <mergeCell ref="L633:M633"/>
    <mergeCell ref="N633:O633"/>
    <mergeCell ref="P633:Q633"/>
    <mergeCell ref="R633:S633"/>
    <mergeCell ref="T633:U633"/>
    <mergeCell ref="V633:W633"/>
    <mergeCell ref="X633:Y633"/>
    <mergeCell ref="Z633:AA633"/>
    <mergeCell ref="AB633:AC633"/>
    <mergeCell ref="AD633:AE633"/>
    <mergeCell ref="AF633:AG633"/>
    <mergeCell ref="AH633:AI633"/>
    <mergeCell ref="AJ633:AK633"/>
    <mergeCell ref="AL633:AM633"/>
    <mergeCell ref="AN633:AO633"/>
    <mergeCell ref="AP633:AQ633"/>
    <mergeCell ref="AR633:AS633"/>
    <mergeCell ref="AT633:AU633"/>
    <mergeCell ref="AV633:AW633"/>
    <mergeCell ref="AX633:AY633"/>
    <mergeCell ref="AZ633:BA633"/>
    <mergeCell ref="BB633:BC633"/>
    <mergeCell ref="BD633:BE633"/>
    <mergeCell ref="BF633:BG633"/>
    <mergeCell ref="BH633:BI633"/>
    <mergeCell ref="BJ633:BK633"/>
    <mergeCell ref="BL633:BM633"/>
    <mergeCell ref="BN633:BO633"/>
    <mergeCell ref="BP633:BQ633"/>
    <mergeCell ref="BR633:BS633"/>
    <mergeCell ref="BT633:BU633"/>
    <mergeCell ref="BV633:BW633"/>
    <mergeCell ref="BX633:BY633"/>
    <mergeCell ref="BZ633:CA633"/>
    <mergeCell ref="CB633:CC633"/>
    <mergeCell ref="CD633:CE633"/>
    <mergeCell ref="CF633:CG633"/>
    <mergeCell ref="CH633:CI633"/>
    <mergeCell ref="CJ633:CK633"/>
    <mergeCell ref="CL633:CM633"/>
    <mergeCell ref="CN633:CO633"/>
    <mergeCell ref="CP633:CQ633"/>
    <mergeCell ref="CR633:CS633"/>
    <mergeCell ref="CT633:CU633"/>
    <mergeCell ref="CV633:CW633"/>
    <mergeCell ref="CX633:CY633"/>
    <mergeCell ref="CZ633:DA633"/>
    <mergeCell ref="DB633:DC633"/>
    <mergeCell ref="DD633:DE633"/>
    <mergeCell ref="DF633:DG633"/>
    <mergeCell ref="DH633:DI633"/>
    <mergeCell ref="DJ633:DK633"/>
    <mergeCell ref="DL633:DM633"/>
    <mergeCell ref="DN633:DO633"/>
    <mergeCell ref="DP633:DQ633"/>
    <mergeCell ref="DR633:DS633"/>
    <mergeCell ref="DT633:DU633"/>
    <mergeCell ref="DV633:DW633"/>
    <mergeCell ref="DX633:DY633"/>
    <mergeCell ref="DZ633:EA633"/>
    <mergeCell ref="EB633:EC633"/>
    <mergeCell ref="ED633:EE633"/>
    <mergeCell ref="EF633:EG633"/>
    <mergeCell ref="EH633:EI633"/>
    <mergeCell ref="EJ633:EK633"/>
    <mergeCell ref="EL633:EM633"/>
    <mergeCell ref="EN633:EO633"/>
    <mergeCell ref="EP633:EQ633"/>
    <mergeCell ref="ER633:ES633"/>
    <mergeCell ref="ET633:EU633"/>
    <mergeCell ref="EV633:EW633"/>
    <mergeCell ref="EX633:EY633"/>
    <mergeCell ref="EZ633:FA633"/>
    <mergeCell ref="FB633:FC633"/>
    <mergeCell ref="FD633:FE633"/>
    <mergeCell ref="FF633:FG633"/>
    <mergeCell ref="FH633:FI633"/>
    <mergeCell ref="FJ633:FK633"/>
    <mergeCell ref="L634:M634"/>
    <mergeCell ref="N634:O634"/>
    <mergeCell ref="P634:Q634"/>
    <mergeCell ref="R634:S634"/>
    <mergeCell ref="T634:U634"/>
    <mergeCell ref="V634:W634"/>
    <mergeCell ref="X634:Y634"/>
    <mergeCell ref="Z634:AA634"/>
    <mergeCell ref="AB634:AC634"/>
    <mergeCell ref="AD634:AE634"/>
    <mergeCell ref="AF634:AG634"/>
    <mergeCell ref="AH634:AI634"/>
    <mergeCell ref="AJ634:AK634"/>
    <mergeCell ref="AL634:AM634"/>
    <mergeCell ref="AN634:AO634"/>
    <mergeCell ref="AP634:AQ634"/>
    <mergeCell ref="AR634:AS634"/>
    <mergeCell ref="AT634:AU634"/>
    <mergeCell ref="AV634:AW634"/>
    <mergeCell ref="AX634:AY634"/>
    <mergeCell ref="AZ634:BA634"/>
    <mergeCell ref="BB634:BC634"/>
    <mergeCell ref="BD634:BE634"/>
    <mergeCell ref="BF634:BG634"/>
    <mergeCell ref="BH634:BI634"/>
    <mergeCell ref="BJ634:BK634"/>
    <mergeCell ref="BL634:BM634"/>
    <mergeCell ref="BN634:BO634"/>
    <mergeCell ref="BP634:BQ634"/>
    <mergeCell ref="BR634:BS634"/>
    <mergeCell ref="BT634:BU634"/>
    <mergeCell ref="BV634:BW634"/>
    <mergeCell ref="BX634:BY634"/>
    <mergeCell ref="BZ634:CA634"/>
    <mergeCell ref="CB634:CC634"/>
    <mergeCell ref="CD634:CE634"/>
    <mergeCell ref="CF634:CG634"/>
    <mergeCell ref="CH634:CI634"/>
    <mergeCell ref="CJ634:CK634"/>
    <mergeCell ref="CL634:CM634"/>
    <mergeCell ref="CN634:CO634"/>
    <mergeCell ref="CP634:CQ634"/>
    <mergeCell ref="CR634:CS634"/>
    <mergeCell ref="CT634:CU634"/>
    <mergeCell ref="CV634:CW634"/>
    <mergeCell ref="CX634:CY634"/>
    <mergeCell ref="CZ634:DA634"/>
    <mergeCell ref="DB634:DC634"/>
    <mergeCell ref="DD634:DE634"/>
    <mergeCell ref="DF634:DG634"/>
    <mergeCell ref="DH634:DI634"/>
    <mergeCell ref="DJ634:DK634"/>
    <mergeCell ref="DL634:DM634"/>
    <mergeCell ref="DN634:DO634"/>
    <mergeCell ref="DP634:DQ634"/>
    <mergeCell ref="DR634:DS634"/>
    <mergeCell ref="DT634:DU634"/>
    <mergeCell ref="DV634:DW634"/>
    <mergeCell ref="DX634:DY634"/>
    <mergeCell ref="DZ634:EA634"/>
    <mergeCell ref="EB634:EC634"/>
    <mergeCell ref="ED634:EE634"/>
    <mergeCell ref="EF634:EG634"/>
    <mergeCell ref="EH634:EI634"/>
    <mergeCell ref="EJ634:EK634"/>
    <mergeCell ref="EL634:EM634"/>
    <mergeCell ref="EN634:EO634"/>
    <mergeCell ref="EP634:EQ634"/>
    <mergeCell ref="ER634:ES634"/>
    <mergeCell ref="ET634:EU634"/>
    <mergeCell ref="EV634:EW634"/>
    <mergeCell ref="EX634:EY634"/>
    <mergeCell ref="EZ634:FA634"/>
    <mergeCell ref="FB634:FC634"/>
    <mergeCell ref="FD634:FE634"/>
    <mergeCell ref="FF634:FG634"/>
    <mergeCell ref="FH634:FI634"/>
    <mergeCell ref="FJ634:FK634"/>
    <mergeCell ref="L635:M635"/>
    <mergeCell ref="N635:O635"/>
    <mergeCell ref="P635:Q635"/>
    <mergeCell ref="R635:S635"/>
    <mergeCell ref="T635:U635"/>
    <mergeCell ref="V635:W635"/>
    <mergeCell ref="X635:Y635"/>
    <mergeCell ref="Z635:AA635"/>
    <mergeCell ref="AB635:AC635"/>
    <mergeCell ref="AD635:AE635"/>
    <mergeCell ref="AF635:AG635"/>
    <mergeCell ref="AH635:AI635"/>
    <mergeCell ref="AJ635:AK635"/>
    <mergeCell ref="AL635:AM635"/>
    <mergeCell ref="AN635:AO635"/>
    <mergeCell ref="AP635:AQ635"/>
    <mergeCell ref="AR635:AS635"/>
    <mergeCell ref="AT635:AU635"/>
    <mergeCell ref="AV635:AW635"/>
    <mergeCell ref="AX635:AY635"/>
    <mergeCell ref="AZ635:BA635"/>
    <mergeCell ref="BB635:BC635"/>
    <mergeCell ref="BD635:BE635"/>
    <mergeCell ref="BF635:BG635"/>
    <mergeCell ref="BH635:BI635"/>
    <mergeCell ref="BJ635:BK635"/>
    <mergeCell ref="BL635:BM635"/>
    <mergeCell ref="BN635:BO635"/>
    <mergeCell ref="BP635:BQ635"/>
    <mergeCell ref="BR635:BS635"/>
    <mergeCell ref="BT635:BU635"/>
    <mergeCell ref="BV635:BW635"/>
    <mergeCell ref="BX635:BY635"/>
    <mergeCell ref="BZ635:CA635"/>
    <mergeCell ref="CB635:CC635"/>
    <mergeCell ref="CD635:CE635"/>
    <mergeCell ref="CF635:CG635"/>
    <mergeCell ref="CH635:CI635"/>
    <mergeCell ref="CJ635:CK635"/>
    <mergeCell ref="CL635:CM635"/>
    <mergeCell ref="CN635:CO635"/>
    <mergeCell ref="CP635:CQ635"/>
    <mergeCell ref="CR635:CS635"/>
    <mergeCell ref="CT635:CU635"/>
    <mergeCell ref="CV635:CW635"/>
    <mergeCell ref="CX635:CY635"/>
    <mergeCell ref="CZ635:DA635"/>
    <mergeCell ref="DB635:DC635"/>
    <mergeCell ref="DD635:DE635"/>
    <mergeCell ref="DF635:DG635"/>
    <mergeCell ref="DH635:DI635"/>
    <mergeCell ref="DJ635:DK635"/>
    <mergeCell ref="DL635:DM635"/>
    <mergeCell ref="DN635:DO635"/>
    <mergeCell ref="DP635:DQ635"/>
    <mergeCell ref="DR635:DS635"/>
    <mergeCell ref="DT635:DU635"/>
    <mergeCell ref="DV635:DW635"/>
    <mergeCell ref="DX635:DY635"/>
    <mergeCell ref="DZ635:EA635"/>
    <mergeCell ref="EB635:EC635"/>
    <mergeCell ref="ED635:EE635"/>
    <mergeCell ref="EF635:EG635"/>
    <mergeCell ref="EH635:EI635"/>
    <mergeCell ref="EJ635:EK635"/>
    <mergeCell ref="EL635:EM635"/>
    <mergeCell ref="EN635:EO635"/>
    <mergeCell ref="EP635:EQ635"/>
    <mergeCell ref="ER635:ES635"/>
    <mergeCell ref="ET635:EU635"/>
    <mergeCell ref="EV635:EW635"/>
    <mergeCell ref="EX635:EY635"/>
    <mergeCell ref="EZ635:FA635"/>
    <mergeCell ref="FB635:FC635"/>
    <mergeCell ref="FD635:FE635"/>
    <mergeCell ref="FF635:FG635"/>
    <mergeCell ref="FH635:FI635"/>
    <mergeCell ref="FJ635:FK635"/>
    <mergeCell ref="L636:M636"/>
    <mergeCell ref="N636:O636"/>
    <mergeCell ref="P636:Q636"/>
    <mergeCell ref="R636:S636"/>
    <mergeCell ref="T636:U636"/>
    <mergeCell ref="V636:W636"/>
    <mergeCell ref="X636:Y636"/>
    <mergeCell ref="Z636:AA636"/>
    <mergeCell ref="AB636:AC636"/>
    <mergeCell ref="AD636:AE636"/>
    <mergeCell ref="AF636:AG636"/>
    <mergeCell ref="AH636:AI636"/>
    <mergeCell ref="AJ636:AK636"/>
    <mergeCell ref="AL636:AM636"/>
    <mergeCell ref="AN636:AO636"/>
    <mergeCell ref="AP636:AQ636"/>
    <mergeCell ref="AR636:AS636"/>
    <mergeCell ref="AT636:AU636"/>
    <mergeCell ref="AV636:AW636"/>
    <mergeCell ref="AX636:AY636"/>
    <mergeCell ref="AZ636:BA636"/>
    <mergeCell ref="BB636:BC636"/>
    <mergeCell ref="BD636:BE636"/>
    <mergeCell ref="BF636:BG636"/>
    <mergeCell ref="BH636:BI636"/>
    <mergeCell ref="BJ636:BK636"/>
    <mergeCell ref="BL636:BM636"/>
    <mergeCell ref="BN636:BO636"/>
    <mergeCell ref="BP636:BQ636"/>
    <mergeCell ref="BR636:BS636"/>
    <mergeCell ref="BT636:BU636"/>
    <mergeCell ref="BV636:BW636"/>
    <mergeCell ref="BX636:BY636"/>
    <mergeCell ref="BZ636:CA636"/>
    <mergeCell ref="CB636:CC636"/>
    <mergeCell ref="CD636:CE636"/>
    <mergeCell ref="CF636:CG636"/>
    <mergeCell ref="CH636:CI636"/>
    <mergeCell ref="CJ636:CK636"/>
    <mergeCell ref="CL636:CM636"/>
    <mergeCell ref="CN636:CO636"/>
    <mergeCell ref="CP636:CQ636"/>
    <mergeCell ref="CR636:CS636"/>
    <mergeCell ref="CT636:CU636"/>
    <mergeCell ref="CV636:CW636"/>
    <mergeCell ref="CX636:CY636"/>
    <mergeCell ref="CZ636:DA636"/>
    <mergeCell ref="DB636:DC636"/>
    <mergeCell ref="DD636:DE636"/>
    <mergeCell ref="DF636:DG636"/>
    <mergeCell ref="DH636:DI636"/>
    <mergeCell ref="DJ636:DK636"/>
    <mergeCell ref="DL636:DM636"/>
    <mergeCell ref="DN636:DO636"/>
    <mergeCell ref="DP636:DQ636"/>
    <mergeCell ref="DR636:DS636"/>
    <mergeCell ref="DT636:DU636"/>
    <mergeCell ref="DV636:DW636"/>
    <mergeCell ref="DX636:DY636"/>
    <mergeCell ref="DZ636:EA636"/>
    <mergeCell ref="EB636:EC636"/>
    <mergeCell ref="ED636:EE636"/>
    <mergeCell ref="EF636:EG636"/>
    <mergeCell ref="EH636:EI636"/>
    <mergeCell ref="EJ636:EK636"/>
    <mergeCell ref="EL636:EM636"/>
    <mergeCell ref="EN636:EO636"/>
    <mergeCell ref="EP636:EQ636"/>
    <mergeCell ref="ER636:ES636"/>
    <mergeCell ref="ET636:EU636"/>
    <mergeCell ref="EV636:EW636"/>
    <mergeCell ref="EX636:EY636"/>
    <mergeCell ref="EZ636:FA636"/>
    <mergeCell ref="FB636:FC636"/>
    <mergeCell ref="FD636:FE636"/>
    <mergeCell ref="FF636:FG636"/>
    <mergeCell ref="FH636:FI636"/>
    <mergeCell ref="FJ636:FK636"/>
    <mergeCell ref="L637:M637"/>
    <mergeCell ref="N637:O637"/>
    <mergeCell ref="P637:Q637"/>
    <mergeCell ref="R637:S637"/>
    <mergeCell ref="T637:U637"/>
    <mergeCell ref="V637:W637"/>
    <mergeCell ref="X637:Y637"/>
    <mergeCell ref="Z637:AA637"/>
    <mergeCell ref="AB637:AC637"/>
    <mergeCell ref="AD637:AE637"/>
    <mergeCell ref="AF637:AG637"/>
    <mergeCell ref="AH637:AI637"/>
    <mergeCell ref="AJ637:AK637"/>
    <mergeCell ref="AL637:AM637"/>
    <mergeCell ref="AN637:AO637"/>
    <mergeCell ref="AP637:AQ637"/>
    <mergeCell ref="AR637:AS637"/>
    <mergeCell ref="AT637:AU637"/>
    <mergeCell ref="AV637:AW637"/>
    <mergeCell ref="AX637:AY637"/>
    <mergeCell ref="AZ637:BA637"/>
    <mergeCell ref="BB637:BC637"/>
    <mergeCell ref="BD637:BE637"/>
    <mergeCell ref="BF637:BG637"/>
    <mergeCell ref="BH637:BI637"/>
    <mergeCell ref="BJ637:BK637"/>
    <mergeCell ref="BL637:BM637"/>
    <mergeCell ref="BN637:BO637"/>
    <mergeCell ref="BP637:BQ637"/>
    <mergeCell ref="BR637:BS637"/>
    <mergeCell ref="BT637:BU637"/>
    <mergeCell ref="BV637:BW637"/>
    <mergeCell ref="BX637:BY637"/>
    <mergeCell ref="BZ637:CA637"/>
    <mergeCell ref="CB637:CC637"/>
    <mergeCell ref="CD637:CE637"/>
    <mergeCell ref="CF637:CG637"/>
    <mergeCell ref="CH637:CI637"/>
    <mergeCell ref="CJ637:CK637"/>
    <mergeCell ref="CL637:CM637"/>
    <mergeCell ref="CN637:CO637"/>
    <mergeCell ref="CP637:CQ637"/>
    <mergeCell ref="CR637:CS637"/>
    <mergeCell ref="CT637:CU637"/>
    <mergeCell ref="CV637:CW637"/>
    <mergeCell ref="CX637:CY637"/>
    <mergeCell ref="CZ637:DA637"/>
    <mergeCell ref="DB637:DC637"/>
    <mergeCell ref="DD637:DE637"/>
    <mergeCell ref="DF637:DG637"/>
    <mergeCell ref="DH637:DI637"/>
    <mergeCell ref="DJ637:DK637"/>
    <mergeCell ref="DL637:DM637"/>
    <mergeCell ref="DN637:DO637"/>
    <mergeCell ref="DP637:DQ637"/>
    <mergeCell ref="DR637:DS637"/>
    <mergeCell ref="DT637:DU637"/>
    <mergeCell ref="DV637:DW637"/>
    <mergeCell ref="DX637:DY637"/>
    <mergeCell ref="DZ637:EA637"/>
    <mergeCell ref="EB637:EC637"/>
    <mergeCell ref="ED637:EE637"/>
    <mergeCell ref="EF637:EG637"/>
    <mergeCell ref="EH637:EI637"/>
    <mergeCell ref="EJ637:EK637"/>
    <mergeCell ref="EL637:EM637"/>
    <mergeCell ref="EN637:EO637"/>
    <mergeCell ref="EP637:EQ637"/>
    <mergeCell ref="ER637:ES637"/>
    <mergeCell ref="ET637:EU637"/>
    <mergeCell ref="EV637:EW637"/>
    <mergeCell ref="EX637:EY637"/>
    <mergeCell ref="EZ637:FA637"/>
    <mergeCell ref="FB637:FC637"/>
    <mergeCell ref="FD637:FE637"/>
    <mergeCell ref="FF637:FG637"/>
    <mergeCell ref="FH637:FI637"/>
    <mergeCell ref="FJ637:FK637"/>
    <mergeCell ref="L638:M638"/>
    <mergeCell ref="N638:O638"/>
    <mergeCell ref="P638:Q638"/>
    <mergeCell ref="R638:S638"/>
    <mergeCell ref="T638:U638"/>
    <mergeCell ref="V638:W638"/>
    <mergeCell ref="X638:Y638"/>
    <mergeCell ref="Z638:AA638"/>
    <mergeCell ref="AB638:AC638"/>
    <mergeCell ref="AD638:AE638"/>
    <mergeCell ref="AF638:AG638"/>
    <mergeCell ref="AH638:AI638"/>
    <mergeCell ref="AJ638:AK638"/>
    <mergeCell ref="AL638:AM638"/>
    <mergeCell ref="AN638:AO638"/>
    <mergeCell ref="AP638:AQ638"/>
    <mergeCell ref="AR638:AS638"/>
    <mergeCell ref="CD638:CE638"/>
    <mergeCell ref="CF638:CG638"/>
    <mergeCell ref="CH638:CI638"/>
    <mergeCell ref="CJ638:CK638"/>
    <mergeCell ref="CL638:CM638"/>
    <mergeCell ref="CN638:CO638"/>
    <mergeCell ref="CP638:CQ638"/>
    <mergeCell ref="CR638:CS638"/>
    <mergeCell ref="A639:A646"/>
    <mergeCell ref="B639:B646"/>
    <mergeCell ref="C639:C646"/>
    <mergeCell ref="D639:D646"/>
    <mergeCell ref="E639:E646"/>
    <mergeCell ref="F639:F646"/>
    <mergeCell ref="G639:G646"/>
    <mergeCell ref="I639:I646"/>
    <mergeCell ref="J639:J646"/>
    <mergeCell ref="L639:M639"/>
    <mergeCell ref="N639:O639"/>
    <mergeCell ref="P639:Q639"/>
    <mergeCell ref="R639:S639"/>
    <mergeCell ref="T639:U639"/>
    <mergeCell ref="V639:W639"/>
    <mergeCell ref="X639:Y639"/>
    <mergeCell ref="Z639:AA639"/>
    <mergeCell ref="AB639:AC639"/>
    <mergeCell ref="AD639:AE639"/>
    <mergeCell ref="AF639:AG639"/>
    <mergeCell ref="AH639:AI639"/>
    <mergeCell ref="AJ639:AK639"/>
    <mergeCell ref="AL639:AM639"/>
    <mergeCell ref="AN639:AO639"/>
    <mergeCell ref="AP639:AQ639"/>
    <mergeCell ref="AR639:AS639"/>
    <mergeCell ref="AT639:AU639"/>
    <mergeCell ref="AV639:AW639"/>
    <mergeCell ref="AX639:AY639"/>
    <mergeCell ref="AZ639:BA639"/>
    <mergeCell ref="BB639:BC639"/>
    <mergeCell ref="BD639:BE639"/>
    <mergeCell ref="BF639:BG639"/>
    <mergeCell ref="BH639:BI639"/>
    <mergeCell ref="BJ639:BK639"/>
    <mergeCell ref="BL639:BM639"/>
    <mergeCell ref="BN639:BO639"/>
    <mergeCell ref="BP639:BQ639"/>
    <mergeCell ref="BR639:BS639"/>
    <mergeCell ref="BT639:BU639"/>
    <mergeCell ref="BV639:BW639"/>
    <mergeCell ref="BX639:BY639"/>
    <mergeCell ref="BZ639:CA639"/>
    <mergeCell ref="CB639:CC639"/>
    <mergeCell ref="CD639:CE639"/>
    <mergeCell ref="CF639:CG639"/>
    <mergeCell ref="CH639:CI639"/>
    <mergeCell ref="CJ639:CK639"/>
    <mergeCell ref="CL639:CM639"/>
    <mergeCell ref="CN639:CO639"/>
    <mergeCell ref="CP639:CQ639"/>
    <mergeCell ref="CR639:CS639"/>
    <mergeCell ref="CT639:CU639"/>
    <mergeCell ref="CV639:CW639"/>
    <mergeCell ref="CX639:CY639"/>
    <mergeCell ref="CZ639:DA639"/>
    <mergeCell ref="DB639:DC639"/>
    <mergeCell ref="DD639:DE639"/>
    <mergeCell ref="DF639:DG639"/>
    <mergeCell ref="DH639:DI639"/>
    <mergeCell ref="DJ639:DK639"/>
    <mergeCell ref="DL639:DM639"/>
    <mergeCell ref="DN639:DO639"/>
    <mergeCell ref="DP639:DQ639"/>
    <mergeCell ref="DR639:DS639"/>
    <mergeCell ref="DT639:DU639"/>
    <mergeCell ref="DV639:DW639"/>
    <mergeCell ref="DX639:DY639"/>
    <mergeCell ref="DZ639:EA639"/>
    <mergeCell ref="EB639:EC639"/>
    <mergeCell ref="ED639:EE639"/>
    <mergeCell ref="EF639:EG639"/>
    <mergeCell ref="EH639:EI639"/>
    <mergeCell ref="EJ639:EK639"/>
    <mergeCell ref="EL639:EM639"/>
    <mergeCell ref="EN639:EO639"/>
    <mergeCell ref="EP639:EQ639"/>
    <mergeCell ref="ER639:ES639"/>
    <mergeCell ref="ET639:EU639"/>
    <mergeCell ref="EV639:EW639"/>
    <mergeCell ref="EX639:EY639"/>
    <mergeCell ref="EZ639:FA639"/>
    <mergeCell ref="FB639:FC639"/>
    <mergeCell ref="FD639:FE639"/>
    <mergeCell ref="FF639:FG639"/>
    <mergeCell ref="FH639:FI639"/>
    <mergeCell ref="FJ639:FK639"/>
    <mergeCell ref="L640:M640"/>
    <mergeCell ref="N640:O640"/>
    <mergeCell ref="P640:Q640"/>
    <mergeCell ref="R640:S640"/>
    <mergeCell ref="T640:U640"/>
    <mergeCell ref="V640:W640"/>
    <mergeCell ref="X640:Y640"/>
    <mergeCell ref="Z640:AA640"/>
    <mergeCell ref="AB640:AC640"/>
    <mergeCell ref="AD640:AE640"/>
    <mergeCell ref="AF640:AG640"/>
    <mergeCell ref="AH640:AI640"/>
    <mergeCell ref="AJ640:AK640"/>
    <mergeCell ref="AL640:AM640"/>
    <mergeCell ref="AN640:AO640"/>
    <mergeCell ref="AP640:AQ640"/>
    <mergeCell ref="AR640:AS640"/>
    <mergeCell ref="AT640:AU640"/>
    <mergeCell ref="AV640:AW640"/>
    <mergeCell ref="AX640:AY640"/>
    <mergeCell ref="AZ640:BA640"/>
    <mergeCell ref="BB640:BC640"/>
    <mergeCell ref="BD640:BE640"/>
    <mergeCell ref="BF640:BG640"/>
    <mergeCell ref="BH640:BI640"/>
    <mergeCell ref="BJ640:BK640"/>
    <mergeCell ref="BL640:BM640"/>
    <mergeCell ref="BN640:BO640"/>
    <mergeCell ref="BP640:BQ640"/>
    <mergeCell ref="BR640:BS640"/>
    <mergeCell ref="BT640:BU640"/>
    <mergeCell ref="BV640:BW640"/>
    <mergeCell ref="BX640:BY640"/>
    <mergeCell ref="BZ640:CA640"/>
    <mergeCell ref="CB640:CC640"/>
    <mergeCell ref="CD640:CE640"/>
    <mergeCell ref="CF640:CG640"/>
    <mergeCell ref="CH640:CI640"/>
    <mergeCell ref="CJ640:CK640"/>
    <mergeCell ref="CL640:CM640"/>
    <mergeCell ref="CN640:CO640"/>
    <mergeCell ref="CP640:CQ640"/>
    <mergeCell ref="CR640:CS640"/>
    <mergeCell ref="CT640:CU640"/>
    <mergeCell ref="CV640:CW640"/>
    <mergeCell ref="CX640:CY640"/>
    <mergeCell ref="CZ640:DA640"/>
    <mergeCell ref="DB640:DC640"/>
    <mergeCell ref="DD640:DE640"/>
    <mergeCell ref="DF640:DG640"/>
    <mergeCell ref="DH640:DI640"/>
    <mergeCell ref="DJ640:DK640"/>
    <mergeCell ref="DL640:DM640"/>
    <mergeCell ref="DN640:DO640"/>
    <mergeCell ref="DP640:DQ640"/>
    <mergeCell ref="DR640:DS640"/>
    <mergeCell ref="DT640:DU640"/>
    <mergeCell ref="DV640:DW640"/>
    <mergeCell ref="DX640:DY640"/>
    <mergeCell ref="DZ640:EA640"/>
    <mergeCell ref="EB640:EC640"/>
    <mergeCell ref="ED640:EE640"/>
    <mergeCell ref="EF640:EG640"/>
    <mergeCell ref="EH640:EI640"/>
    <mergeCell ref="EJ640:EK640"/>
    <mergeCell ref="EL640:EM640"/>
    <mergeCell ref="EN640:EO640"/>
    <mergeCell ref="EP640:EQ640"/>
    <mergeCell ref="ER640:ES640"/>
    <mergeCell ref="ET640:EU640"/>
    <mergeCell ref="EV640:EW640"/>
    <mergeCell ref="EX640:EY640"/>
    <mergeCell ref="EZ640:FA640"/>
    <mergeCell ref="FB640:FC640"/>
    <mergeCell ref="FD640:FE640"/>
    <mergeCell ref="FF640:FG640"/>
    <mergeCell ref="FH640:FI640"/>
    <mergeCell ref="FJ640:FK640"/>
    <mergeCell ref="L641:M641"/>
    <mergeCell ref="N641:O641"/>
    <mergeCell ref="P641:Q641"/>
    <mergeCell ref="R641:S641"/>
    <mergeCell ref="T641:U641"/>
    <mergeCell ref="V641:W641"/>
    <mergeCell ref="X641:Y641"/>
    <mergeCell ref="Z641:AA641"/>
    <mergeCell ref="AB641:AC641"/>
    <mergeCell ref="AD641:AE641"/>
    <mergeCell ref="AF641:AG641"/>
    <mergeCell ref="AH641:AI641"/>
    <mergeCell ref="AJ641:AK641"/>
    <mergeCell ref="AL641:AM641"/>
    <mergeCell ref="AN641:AO641"/>
    <mergeCell ref="AP641:AQ641"/>
    <mergeCell ref="AR641:AS641"/>
    <mergeCell ref="AT641:AU641"/>
    <mergeCell ref="AV641:AW641"/>
    <mergeCell ref="AX641:AY641"/>
    <mergeCell ref="AZ641:BA641"/>
    <mergeCell ref="BB641:BC641"/>
    <mergeCell ref="BD641:BE641"/>
    <mergeCell ref="BF641:BG641"/>
    <mergeCell ref="BH641:BI641"/>
    <mergeCell ref="BJ641:BK641"/>
    <mergeCell ref="BL641:BM641"/>
    <mergeCell ref="BN641:BO641"/>
    <mergeCell ref="BP641:BQ641"/>
    <mergeCell ref="BR641:BS641"/>
    <mergeCell ref="BT641:BU641"/>
    <mergeCell ref="BV641:BW641"/>
    <mergeCell ref="BX641:BY641"/>
    <mergeCell ref="BZ641:CA641"/>
    <mergeCell ref="CB641:CC641"/>
    <mergeCell ref="CD641:CE641"/>
    <mergeCell ref="CF641:CG641"/>
    <mergeCell ref="CH641:CI641"/>
    <mergeCell ref="CJ641:CK641"/>
    <mergeCell ref="CL641:CM641"/>
    <mergeCell ref="CN641:CO641"/>
    <mergeCell ref="CP641:CQ641"/>
    <mergeCell ref="CR641:CS641"/>
    <mergeCell ref="CT641:CU641"/>
    <mergeCell ref="CV641:CW641"/>
    <mergeCell ref="CX641:CY641"/>
    <mergeCell ref="CZ641:DA641"/>
    <mergeCell ref="DB641:DC641"/>
    <mergeCell ref="DD641:DE641"/>
    <mergeCell ref="DF641:DG641"/>
    <mergeCell ref="DH641:DI641"/>
    <mergeCell ref="DJ641:DK641"/>
    <mergeCell ref="DL641:DM641"/>
    <mergeCell ref="DN641:DO641"/>
    <mergeCell ref="DP641:DQ641"/>
    <mergeCell ref="DR641:DS641"/>
    <mergeCell ref="DT641:DU641"/>
    <mergeCell ref="DV641:DW641"/>
    <mergeCell ref="DX641:DY641"/>
    <mergeCell ref="DZ641:EA641"/>
    <mergeCell ref="EB641:EC641"/>
    <mergeCell ref="ED641:EE641"/>
    <mergeCell ref="EF641:EG641"/>
    <mergeCell ref="EH641:EI641"/>
    <mergeCell ref="EJ641:EK641"/>
    <mergeCell ref="EL641:EM641"/>
    <mergeCell ref="EN641:EO641"/>
    <mergeCell ref="EP641:EQ641"/>
    <mergeCell ref="ER641:ES641"/>
    <mergeCell ref="ET641:EU641"/>
    <mergeCell ref="EV641:EW641"/>
    <mergeCell ref="EX641:EY641"/>
    <mergeCell ref="EZ641:FA641"/>
    <mergeCell ref="FB641:FC641"/>
    <mergeCell ref="FD641:FE641"/>
    <mergeCell ref="FF641:FG641"/>
    <mergeCell ref="FH641:FI641"/>
    <mergeCell ref="FJ641:FK641"/>
    <mergeCell ref="L642:M642"/>
    <mergeCell ref="N642:O642"/>
    <mergeCell ref="P642:Q642"/>
    <mergeCell ref="R642:S642"/>
    <mergeCell ref="T642:U642"/>
    <mergeCell ref="V642:W642"/>
    <mergeCell ref="X642:Y642"/>
    <mergeCell ref="Z642:AA642"/>
    <mergeCell ref="AB642:AC642"/>
    <mergeCell ref="AD642:AE642"/>
    <mergeCell ref="AF642:AG642"/>
    <mergeCell ref="AH642:AI642"/>
    <mergeCell ref="AJ642:AK642"/>
    <mergeCell ref="AL642:AM642"/>
    <mergeCell ref="AN642:AO642"/>
    <mergeCell ref="AP642:AQ642"/>
    <mergeCell ref="AR642:AS642"/>
    <mergeCell ref="AT642:AU642"/>
    <mergeCell ref="AV642:AW642"/>
    <mergeCell ref="AX642:AY642"/>
    <mergeCell ref="AZ642:BA642"/>
    <mergeCell ref="BB642:BC642"/>
    <mergeCell ref="BD642:BE642"/>
    <mergeCell ref="BF642:BG642"/>
    <mergeCell ref="BH642:BI642"/>
    <mergeCell ref="BJ642:BK642"/>
    <mergeCell ref="BL642:BM642"/>
    <mergeCell ref="BN642:BO642"/>
    <mergeCell ref="BP642:BQ642"/>
    <mergeCell ref="BR642:BS642"/>
    <mergeCell ref="BT642:BU642"/>
    <mergeCell ref="BV642:BW642"/>
    <mergeCell ref="BX642:BY642"/>
    <mergeCell ref="BZ642:CA642"/>
    <mergeCell ref="CB642:CC642"/>
    <mergeCell ref="CD642:CE642"/>
    <mergeCell ref="CF642:CG642"/>
    <mergeCell ref="CH642:CI642"/>
    <mergeCell ref="CJ642:CK642"/>
    <mergeCell ref="CL642:CM642"/>
    <mergeCell ref="CN642:CO642"/>
    <mergeCell ref="CP642:CQ642"/>
    <mergeCell ref="CR642:CS642"/>
    <mergeCell ref="CT642:CU642"/>
    <mergeCell ref="CV642:CW642"/>
    <mergeCell ref="CX642:CY642"/>
    <mergeCell ref="CZ642:DA642"/>
    <mergeCell ref="DB642:DC642"/>
    <mergeCell ref="DD642:DE642"/>
    <mergeCell ref="DF642:DG642"/>
    <mergeCell ref="DH642:DI642"/>
    <mergeCell ref="DJ642:DK642"/>
    <mergeCell ref="DL642:DM642"/>
    <mergeCell ref="DN642:DO642"/>
    <mergeCell ref="DP642:DQ642"/>
    <mergeCell ref="DR642:DS642"/>
    <mergeCell ref="DT642:DU642"/>
    <mergeCell ref="DV642:DW642"/>
    <mergeCell ref="DX642:DY642"/>
    <mergeCell ref="DZ642:EA642"/>
    <mergeCell ref="EB642:EC642"/>
    <mergeCell ref="ED642:EE642"/>
    <mergeCell ref="EF642:EG642"/>
    <mergeCell ref="EH642:EI642"/>
    <mergeCell ref="EJ642:EK642"/>
    <mergeCell ref="EL642:EM642"/>
    <mergeCell ref="EN642:EO642"/>
    <mergeCell ref="EP642:EQ642"/>
    <mergeCell ref="ER642:ES642"/>
    <mergeCell ref="ET642:EU642"/>
    <mergeCell ref="EV642:EW642"/>
    <mergeCell ref="EX642:EY642"/>
    <mergeCell ref="EZ642:FA642"/>
    <mergeCell ref="FB642:FC642"/>
    <mergeCell ref="FD642:FE642"/>
    <mergeCell ref="FF642:FG642"/>
    <mergeCell ref="FH642:FI642"/>
    <mergeCell ref="FJ642:FK642"/>
    <mergeCell ref="L643:M643"/>
    <mergeCell ref="N643:O643"/>
    <mergeCell ref="P643:Q643"/>
    <mergeCell ref="R643:S643"/>
    <mergeCell ref="T643:U643"/>
    <mergeCell ref="V643:W643"/>
    <mergeCell ref="X643:Y643"/>
    <mergeCell ref="Z643:AA643"/>
    <mergeCell ref="AB643:AC643"/>
    <mergeCell ref="AD643:AE643"/>
    <mergeCell ref="AF643:AG643"/>
    <mergeCell ref="AH643:AI643"/>
    <mergeCell ref="AJ643:AK643"/>
    <mergeCell ref="AL643:AM643"/>
    <mergeCell ref="AN643:AO643"/>
    <mergeCell ref="AP643:AQ643"/>
    <mergeCell ref="AR643:AS643"/>
    <mergeCell ref="AT643:AU643"/>
    <mergeCell ref="AV643:AW643"/>
    <mergeCell ref="AX643:AY643"/>
    <mergeCell ref="AZ643:BA643"/>
    <mergeCell ref="BB643:BC643"/>
    <mergeCell ref="BD643:BE643"/>
    <mergeCell ref="BF643:BG643"/>
    <mergeCell ref="BH643:BI643"/>
    <mergeCell ref="BJ643:BK643"/>
    <mergeCell ref="BL643:BM643"/>
    <mergeCell ref="BN643:BO643"/>
    <mergeCell ref="BP643:BQ643"/>
    <mergeCell ref="BR643:BS643"/>
    <mergeCell ref="BT643:BU643"/>
    <mergeCell ref="BV643:BW643"/>
    <mergeCell ref="BX643:BY643"/>
    <mergeCell ref="BZ643:CA643"/>
    <mergeCell ref="CB643:CC643"/>
    <mergeCell ref="CD643:CE643"/>
    <mergeCell ref="CF643:CG643"/>
    <mergeCell ref="CH643:CI643"/>
    <mergeCell ref="CJ643:CK643"/>
    <mergeCell ref="CL643:CM643"/>
    <mergeCell ref="CN643:CO643"/>
    <mergeCell ref="CP643:CQ643"/>
    <mergeCell ref="CR643:CS643"/>
    <mergeCell ref="CT643:CU643"/>
    <mergeCell ref="CV643:CW643"/>
    <mergeCell ref="CX643:CY643"/>
    <mergeCell ref="CZ643:DA643"/>
    <mergeCell ref="DB643:DC643"/>
    <mergeCell ref="DD643:DE643"/>
    <mergeCell ref="DF643:DG643"/>
    <mergeCell ref="DH643:DI643"/>
    <mergeCell ref="DJ643:DK643"/>
    <mergeCell ref="DL643:DM643"/>
    <mergeCell ref="DN643:DO643"/>
    <mergeCell ref="DP643:DQ643"/>
    <mergeCell ref="DR643:DS643"/>
    <mergeCell ref="DT643:DU643"/>
    <mergeCell ref="DV643:DW643"/>
    <mergeCell ref="DX643:DY643"/>
    <mergeCell ref="DZ643:EA643"/>
    <mergeCell ref="EB643:EC643"/>
    <mergeCell ref="ED643:EE643"/>
    <mergeCell ref="EF643:EG643"/>
    <mergeCell ref="EH643:EI643"/>
    <mergeCell ref="EJ643:EK643"/>
    <mergeCell ref="EL643:EM643"/>
    <mergeCell ref="EN643:EO643"/>
    <mergeCell ref="EP643:EQ643"/>
    <mergeCell ref="ER643:ES643"/>
    <mergeCell ref="ET643:EU643"/>
    <mergeCell ref="EV643:EW643"/>
    <mergeCell ref="EX643:EY643"/>
    <mergeCell ref="EZ643:FA643"/>
    <mergeCell ref="FB643:FC643"/>
    <mergeCell ref="FD643:FE643"/>
    <mergeCell ref="FF643:FG643"/>
    <mergeCell ref="FH643:FI643"/>
    <mergeCell ref="FJ643:FK643"/>
    <mergeCell ref="L644:M644"/>
    <mergeCell ref="N644:O644"/>
    <mergeCell ref="P644:Q644"/>
    <mergeCell ref="R644:S644"/>
    <mergeCell ref="T644:U644"/>
    <mergeCell ref="V644:W644"/>
    <mergeCell ref="X644:Y644"/>
    <mergeCell ref="Z644:AA644"/>
    <mergeCell ref="AB644:AC644"/>
    <mergeCell ref="AD644:AE644"/>
    <mergeCell ref="AF644:AG644"/>
    <mergeCell ref="AH644:AI644"/>
    <mergeCell ref="AJ644:AK644"/>
    <mergeCell ref="AL644:AM644"/>
    <mergeCell ref="AN644:AO644"/>
    <mergeCell ref="AP644:AQ644"/>
    <mergeCell ref="AR644:AS644"/>
    <mergeCell ref="AT644:AU644"/>
    <mergeCell ref="AV644:AW644"/>
    <mergeCell ref="AX644:AY644"/>
    <mergeCell ref="AZ644:BA644"/>
    <mergeCell ref="BB644:BC644"/>
    <mergeCell ref="BD644:BE644"/>
    <mergeCell ref="BF644:BG644"/>
    <mergeCell ref="BH644:BI644"/>
    <mergeCell ref="BJ644:BK644"/>
    <mergeCell ref="BL644:BM644"/>
    <mergeCell ref="BN644:BO644"/>
    <mergeCell ref="BP644:BQ644"/>
    <mergeCell ref="BR644:BS644"/>
    <mergeCell ref="BT644:BU644"/>
    <mergeCell ref="BV644:BW644"/>
    <mergeCell ref="BX644:BY644"/>
    <mergeCell ref="BZ644:CA644"/>
    <mergeCell ref="CB644:CC644"/>
    <mergeCell ref="CD644:CE644"/>
    <mergeCell ref="CF644:CG644"/>
    <mergeCell ref="CH644:CI644"/>
    <mergeCell ref="CJ644:CK644"/>
    <mergeCell ref="CL644:CM644"/>
    <mergeCell ref="CN644:CO644"/>
    <mergeCell ref="CP644:CQ644"/>
    <mergeCell ref="CR644:CS644"/>
    <mergeCell ref="CT644:CU644"/>
    <mergeCell ref="CV644:CW644"/>
    <mergeCell ref="CX644:CY644"/>
    <mergeCell ref="CZ644:DA644"/>
    <mergeCell ref="DB644:DC644"/>
    <mergeCell ref="DD644:DE644"/>
    <mergeCell ref="DF644:DG644"/>
    <mergeCell ref="DH644:DI644"/>
    <mergeCell ref="DJ644:DK644"/>
    <mergeCell ref="DL644:DM644"/>
    <mergeCell ref="DN644:DO644"/>
    <mergeCell ref="DP644:DQ644"/>
    <mergeCell ref="DR644:DS644"/>
    <mergeCell ref="DT644:DU644"/>
    <mergeCell ref="DV644:DW644"/>
    <mergeCell ref="DX644:DY644"/>
    <mergeCell ref="DZ644:EA644"/>
    <mergeCell ref="EB644:EC644"/>
    <mergeCell ref="ED644:EE644"/>
    <mergeCell ref="EF644:EG644"/>
    <mergeCell ref="EH644:EI644"/>
    <mergeCell ref="EJ644:EK644"/>
    <mergeCell ref="EL644:EM644"/>
    <mergeCell ref="EN644:EO644"/>
    <mergeCell ref="EP644:EQ644"/>
    <mergeCell ref="ER644:ES644"/>
    <mergeCell ref="ET644:EU644"/>
    <mergeCell ref="EV644:EW644"/>
    <mergeCell ref="EX644:EY644"/>
    <mergeCell ref="EZ644:FA644"/>
    <mergeCell ref="FB644:FC644"/>
    <mergeCell ref="FD644:FE644"/>
    <mergeCell ref="FF644:FG644"/>
    <mergeCell ref="FH644:FI644"/>
    <mergeCell ref="FJ644:FK644"/>
    <mergeCell ref="L645:M645"/>
    <mergeCell ref="N645:O645"/>
    <mergeCell ref="P645:Q645"/>
    <mergeCell ref="R645:S645"/>
    <mergeCell ref="T645:U645"/>
    <mergeCell ref="V645:W645"/>
    <mergeCell ref="X645:Y645"/>
    <mergeCell ref="Z645:AA645"/>
    <mergeCell ref="AB645:AC645"/>
    <mergeCell ref="AD645:AE645"/>
    <mergeCell ref="AF645:AG645"/>
    <mergeCell ref="AH645:AI645"/>
    <mergeCell ref="AJ645:AK645"/>
    <mergeCell ref="AL645:AM645"/>
    <mergeCell ref="AN645:AO645"/>
    <mergeCell ref="AP645:AQ645"/>
    <mergeCell ref="AR645:AS645"/>
    <mergeCell ref="AT645:AU645"/>
    <mergeCell ref="AV645:AW645"/>
    <mergeCell ref="AX645:AY645"/>
    <mergeCell ref="AZ645:BA645"/>
    <mergeCell ref="BB645:BC645"/>
    <mergeCell ref="BD645:BE645"/>
    <mergeCell ref="BF645:BG645"/>
    <mergeCell ref="BH645:BI645"/>
    <mergeCell ref="BJ645:BK645"/>
    <mergeCell ref="BL645:BM645"/>
    <mergeCell ref="BN645:BO645"/>
    <mergeCell ref="BP645:BQ645"/>
    <mergeCell ref="BR645:BS645"/>
    <mergeCell ref="BT645:BU645"/>
    <mergeCell ref="BV645:BW645"/>
    <mergeCell ref="BX645:BY645"/>
    <mergeCell ref="BZ645:CA645"/>
    <mergeCell ref="CB645:CC645"/>
    <mergeCell ref="CD645:CE645"/>
    <mergeCell ref="CF645:CG645"/>
    <mergeCell ref="CH645:CI645"/>
    <mergeCell ref="CJ645:CK645"/>
    <mergeCell ref="CL645:CM645"/>
    <mergeCell ref="CN645:CO645"/>
    <mergeCell ref="CP645:CQ645"/>
    <mergeCell ref="CR645:CS645"/>
    <mergeCell ref="CT645:CU645"/>
    <mergeCell ref="CV645:CW645"/>
    <mergeCell ref="CX645:CY645"/>
    <mergeCell ref="CZ645:DA645"/>
    <mergeCell ref="DB645:DC645"/>
    <mergeCell ref="DD645:DE645"/>
    <mergeCell ref="DF645:DG645"/>
    <mergeCell ref="DH645:DI645"/>
    <mergeCell ref="DJ645:DK645"/>
    <mergeCell ref="DL645:DM645"/>
    <mergeCell ref="DN645:DO645"/>
    <mergeCell ref="DP645:DQ645"/>
    <mergeCell ref="DR645:DS645"/>
    <mergeCell ref="DT645:DU645"/>
    <mergeCell ref="DV645:DW645"/>
    <mergeCell ref="DX645:DY645"/>
    <mergeCell ref="DZ645:EA645"/>
    <mergeCell ref="EB645:EC645"/>
    <mergeCell ref="ED645:EE645"/>
    <mergeCell ref="EF645:EG645"/>
    <mergeCell ref="EH645:EI645"/>
    <mergeCell ref="EJ645:EK645"/>
    <mergeCell ref="EL645:EM645"/>
    <mergeCell ref="EN645:EO645"/>
    <mergeCell ref="EP645:EQ645"/>
    <mergeCell ref="ER645:ES645"/>
    <mergeCell ref="ET645:EU645"/>
    <mergeCell ref="EV645:EW645"/>
    <mergeCell ref="EX645:EY645"/>
    <mergeCell ref="EZ645:FA645"/>
    <mergeCell ref="FB645:FC645"/>
    <mergeCell ref="FD645:FE645"/>
    <mergeCell ref="FF645:FG645"/>
    <mergeCell ref="FH645:FI645"/>
    <mergeCell ref="FJ645:FK645"/>
    <mergeCell ref="L646:M646"/>
    <mergeCell ref="N646:O646"/>
    <mergeCell ref="P646:Q646"/>
    <mergeCell ref="R646:S646"/>
    <mergeCell ref="T646:U646"/>
    <mergeCell ref="V646:W646"/>
    <mergeCell ref="X646:Y646"/>
    <mergeCell ref="Z646:AA646"/>
    <mergeCell ref="AB646:AC646"/>
    <mergeCell ref="AD646:AE646"/>
    <mergeCell ref="AF646:AG646"/>
    <mergeCell ref="AH646:AI646"/>
    <mergeCell ref="AJ646:AK646"/>
    <mergeCell ref="AL646:AM646"/>
    <mergeCell ref="AN646:AO646"/>
    <mergeCell ref="AP646:AQ646"/>
    <mergeCell ref="AR646:AS646"/>
    <mergeCell ref="AT646:AU646"/>
    <mergeCell ref="AV646:AW646"/>
    <mergeCell ref="AX646:AY646"/>
    <mergeCell ref="AZ646:BA646"/>
    <mergeCell ref="BB646:BC646"/>
    <mergeCell ref="BD646:BE646"/>
    <mergeCell ref="BF646:BG646"/>
    <mergeCell ref="BH646:BI646"/>
    <mergeCell ref="BJ646:BK646"/>
    <mergeCell ref="BL646:BM646"/>
    <mergeCell ref="BN646:BO646"/>
    <mergeCell ref="BP646:BQ646"/>
    <mergeCell ref="BR646:BS646"/>
    <mergeCell ref="BT646:BU646"/>
    <mergeCell ref="BV646:BW646"/>
    <mergeCell ref="BX646:BY646"/>
    <mergeCell ref="BZ646:CA646"/>
    <mergeCell ref="CB646:CC646"/>
    <mergeCell ref="CD646:CE646"/>
    <mergeCell ref="CF646:CG646"/>
    <mergeCell ref="CH646:CI646"/>
    <mergeCell ref="CJ646:CK646"/>
    <mergeCell ref="CL646:CM646"/>
    <mergeCell ref="CN646:CO646"/>
    <mergeCell ref="CP646:CQ646"/>
    <mergeCell ref="CR646:CS646"/>
    <mergeCell ref="CT646:CU646"/>
    <mergeCell ref="CV646:CW646"/>
    <mergeCell ref="CX646:CY646"/>
    <mergeCell ref="CZ646:DA646"/>
    <mergeCell ref="DB646:DC646"/>
    <mergeCell ref="DD646:DE646"/>
    <mergeCell ref="DF646:DG646"/>
    <mergeCell ref="DH646:DI646"/>
    <mergeCell ref="DJ646:DK646"/>
    <mergeCell ref="DL646:DM646"/>
    <mergeCell ref="DN646:DO646"/>
    <mergeCell ref="DP646:DQ646"/>
    <mergeCell ref="DR646:DS646"/>
    <mergeCell ref="DT646:DU646"/>
    <mergeCell ref="DV646:DW646"/>
    <mergeCell ref="DX646:DY646"/>
    <mergeCell ref="DZ646:EA646"/>
    <mergeCell ref="EB646:EC646"/>
    <mergeCell ref="ED646:EE646"/>
    <mergeCell ref="EF646:EG646"/>
    <mergeCell ref="EH646:EI646"/>
    <mergeCell ref="EJ646:EK646"/>
    <mergeCell ref="EL646:EM646"/>
    <mergeCell ref="EN646:EO646"/>
    <mergeCell ref="EP646:EQ646"/>
    <mergeCell ref="ER646:ES646"/>
    <mergeCell ref="ET646:EU646"/>
    <mergeCell ref="EV646:EW646"/>
    <mergeCell ref="EX646:EY646"/>
    <mergeCell ref="EZ646:FA646"/>
    <mergeCell ref="FB646:FC646"/>
    <mergeCell ref="FD646:FE646"/>
    <mergeCell ref="FF646:FG646"/>
    <mergeCell ref="FH646:FI646"/>
    <mergeCell ref="FJ646:FK646"/>
    <mergeCell ref="L647:M647"/>
    <mergeCell ref="N647:O647"/>
    <mergeCell ref="P647:Q647"/>
    <mergeCell ref="R647:S647"/>
    <mergeCell ref="T647:U647"/>
    <mergeCell ref="V647:W647"/>
    <mergeCell ref="X647:Y647"/>
    <mergeCell ref="Z647:AA647"/>
    <mergeCell ref="AB647:AC647"/>
    <mergeCell ref="AD647:AE647"/>
    <mergeCell ref="AF647:AG647"/>
    <mergeCell ref="AH647:AI647"/>
    <mergeCell ref="AJ647:AK647"/>
    <mergeCell ref="AL647:AM647"/>
    <mergeCell ref="AN647:AO647"/>
    <mergeCell ref="AP647:AQ647"/>
    <mergeCell ref="AR647:AS647"/>
    <mergeCell ref="CD647:CE647"/>
    <mergeCell ref="CF647:CG647"/>
    <mergeCell ref="CH647:CI647"/>
    <mergeCell ref="CJ647:CK647"/>
    <mergeCell ref="CL647:CM647"/>
    <mergeCell ref="CN647:CO647"/>
    <mergeCell ref="CP647:CQ647"/>
    <mergeCell ref="CR647:CS647"/>
    <mergeCell ref="A648:A655"/>
    <mergeCell ref="B648:B655"/>
    <mergeCell ref="C648:C655"/>
    <mergeCell ref="D648:D655"/>
    <mergeCell ref="E648:E655"/>
    <mergeCell ref="F648:F655"/>
    <mergeCell ref="G648:G655"/>
    <mergeCell ref="I648:I655"/>
    <mergeCell ref="J648:J655"/>
    <mergeCell ref="L648:M648"/>
    <mergeCell ref="N648:O648"/>
    <mergeCell ref="P648:Q648"/>
    <mergeCell ref="R648:S648"/>
    <mergeCell ref="T648:U648"/>
    <mergeCell ref="V648:W648"/>
    <mergeCell ref="X648:Y648"/>
    <mergeCell ref="Z648:AA648"/>
    <mergeCell ref="AB648:AC648"/>
    <mergeCell ref="AD648:AE648"/>
    <mergeCell ref="AF648:AG648"/>
    <mergeCell ref="AH648:AI648"/>
    <mergeCell ref="AJ648:AK648"/>
    <mergeCell ref="AL648:AM648"/>
    <mergeCell ref="AN648:AO648"/>
    <mergeCell ref="AP648:AQ648"/>
    <mergeCell ref="AR648:AS648"/>
    <mergeCell ref="AT648:AU648"/>
    <mergeCell ref="AV648:AW648"/>
    <mergeCell ref="AX648:AY648"/>
    <mergeCell ref="AZ648:BA648"/>
    <mergeCell ref="BB648:BC648"/>
    <mergeCell ref="BD648:BE648"/>
    <mergeCell ref="BF648:BG648"/>
    <mergeCell ref="BH648:BI648"/>
    <mergeCell ref="BJ648:BK648"/>
    <mergeCell ref="BL648:BM648"/>
    <mergeCell ref="BN648:BO648"/>
    <mergeCell ref="BP648:BQ648"/>
    <mergeCell ref="BR648:BS648"/>
    <mergeCell ref="BT648:BU648"/>
    <mergeCell ref="BV648:BW648"/>
    <mergeCell ref="BX648:BY648"/>
    <mergeCell ref="BZ648:CA648"/>
    <mergeCell ref="CB648:CC648"/>
    <mergeCell ref="CD648:CE648"/>
    <mergeCell ref="CF648:CG648"/>
    <mergeCell ref="CH648:CI648"/>
    <mergeCell ref="CJ648:CK648"/>
    <mergeCell ref="CL648:CM648"/>
    <mergeCell ref="CN648:CO648"/>
    <mergeCell ref="CP648:CQ648"/>
    <mergeCell ref="CR648:CS648"/>
    <mergeCell ref="CT648:CU648"/>
    <mergeCell ref="CV648:CW648"/>
    <mergeCell ref="CX648:CY648"/>
    <mergeCell ref="CZ648:DA648"/>
    <mergeCell ref="DB648:DC648"/>
    <mergeCell ref="DD648:DE648"/>
    <mergeCell ref="DF648:DG648"/>
    <mergeCell ref="DH648:DI648"/>
    <mergeCell ref="DJ648:DK648"/>
    <mergeCell ref="DL648:DM648"/>
    <mergeCell ref="DN648:DO648"/>
    <mergeCell ref="DP648:DQ648"/>
    <mergeCell ref="DR648:DS648"/>
    <mergeCell ref="DT648:DU648"/>
    <mergeCell ref="DV648:DW648"/>
    <mergeCell ref="DX648:DY648"/>
    <mergeCell ref="DZ648:EA648"/>
    <mergeCell ref="EB648:EC648"/>
    <mergeCell ref="ED648:EE648"/>
    <mergeCell ref="EF648:EG648"/>
    <mergeCell ref="EH648:EI648"/>
    <mergeCell ref="EJ648:EK648"/>
    <mergeCell ref="EL648:EM648"/>
    <mergeCell ref="EN648:EO648"/>
    <mergeCell ref="EP648:EQ648"/>
    <mergeCell ref="ER648:ES648"/>
    <mergeCell ref="ET648:EU648"/>
    <mergeCell ref="EV648:EW648"/>
    <mergeCell ref="EX648:EY648"/>
    <mergeCell ref="EZ648:FA648"/>
    <mergeCell ref="FB648:FC648"/>
    <mergeCell ref="FD648:FE648"/>
    <mergeCell ref="FF648:FG648"/>
    <mergeCell ref="FH648:FI648"/>
    <mergeCell ref="FJ648:FK648"/>
    <mergeCell ref="L649:M649"/>
    <mergeCell ref="N649:O649"/>
    <mergeCell ref="P649:Q649"/>
    <mergeCell ref="R649:S649"/>
    <mergeCell ref="T649:U649"/>
    <mergeCell ref="V649:W649"/>
    <mergeCell ref="X649:Y649"/>
    <mergeCell ref="Z649:AA649"/>
    <mergeCell ref="AB649:AC649"/>
    <mergeCell ref="AD649:AE649"/>
    <mergeCell ref="AF649:AG649"/>
    <mergeCell ref="AH649:AI649"/>
    <mergeCell ref="AJ649:AK649"/>
    <mergeCell ref="AL649:AM649"/>
    <mergeCell ref="AN649:AO649"/>
    <mergeCell ref="AP649:AQ649"/>
    <mergeCell ref="AR649:AS649"/>
    <mergeCell ref="AT649:AU649"/>
    <mergeCell ref="AV649:AW649"/>
    <mergeCell ref="AX649:AY649"/>
    <mergeCell ref="AZ649:BA649"/>
    <mergeCell ref="BB649:BC649"/>
    <mergeCell ref="BD649:BE649"/>
    <mergeCell ref="BF649:BG649"/>
    <mergeCell ref="BH649:BI649"/>
    <mergeCell ref="BJ649:BK649"/>
    <mergeCell ref="BL649:BM649"/>
    <mergeCell ref="BN649:BO649"/>
    <mergeCell ref="BP649:BQ649"/>
    <mergeCell ref="BR649:BS649"/>
    <mergeCell ref="BT649:BU649"/>
    <mergeCell ref="BV649:BW649"/>
    <mergeCell ref="BX649:BY649"/>
    <mergeCell ref="BZ649:CA649"/>
    <mergeCell ref="CB649:CC649"/>
    <mergeCell ref="CD649:CE649"/>
    <mergeCell ref="CF649:CG649"/>
    <mergeCell ref="CH649:CI649"/>
    <mergeCell ref="CJ649:CK649"/>
    <mergeCell ref="CL649:CM649"/>
    <mergeCell ref="CN649:CO649"/>
    <mergeCell ref="CP649:CQ649"/>
    <mergeCell ref="CR649:CS649"/>
    <mergeCell ref="CT649:CU649"/>
    <mergeCell ref="CV649:CW649"/>
    <mergeCell ref="CX649:CY649"/>
    <mergeCell ref="CZ649:DA649"/>
    <mergeCell ref="DB649:DC649"/>
    <mergeCell ref="DD649:DE649"/>
    <mergeCell ref="DF649:DG649"/>
    <mergeCell ref="DH649:DI649"/>
    <mergeCell ref="DJ649:DK649"/>
    <mergeCell ref="DL649:DM649"/>
    <mergeCell ref="DN649:DO649"/>
    <mergeCell ref="DP649:DQ649"/>
    <mergeCell ref="DR649:DS649"/>
    <mergeCell ref="DT649:DU649"/>
    <mergeCell ref="DV649:DW649"/>
    <mergeCell ref="DX649:DY649"/>
    <mergeCell ref="DZ649:EA649"/>
    <mergeCell ref="EB649:EC649"/>
    <mergeCell ref="ED649:EE649"/>
    <mergeCell ref="EF649:EG649"/>
    <mergeCell ref="EH649:EI649"/>
    <mergeCell ref="EJ649:EK649"/>
    <mergeCell ref="EL649:EM649"/>
    <mergeCell ref="EN649:EO649"/>
    <mergeCell ref="EP649:EQ649"/>
    <mergeCell ref="ER649:ES649"/>
    <mergeCell ref="ET649:EU649"/>
    <mergeCell ref="EV649:EW649"/>
    <mergeCell ref="EX649:EY649"/>
    <mergeCell ref="EZ649:FA649"/>
    <mergeCell ref="FB649:FC649"/>
    <mergeCell ref="FD649:FE649"/>
    <mergeCell ref="FF649:FG649"/>
    <mergeCell ref="FH649:FI649"/>
    <mergeCell ref="FJ649:FK649"/>
    <mergeCell ref="L650:M650"/>
    <mergeCell ref="N650:O650"/>
    <mergeCell ref="P650:Q650"/>
    <mergeCell ref="R650:S650"/>
    <mergeCell ref="T650:U650"/>
    <mergeCell ref="V650:W650"/>
    <mergeCell ref="X650:Y650"/>
    <mergeCell ref="Z650:AA650"/>
    <mergeCell ref="AB650:AC650"/>
    <mergeCell ref="AD650:AE650"/>
    <mergeCell ref="AF650:AG650"/>
    <mergeCell ref="AH650:AI650"/>
    <mergeCell ref="AJ650:AK650"/>
    <mergeCell ref="AL650:AM650"/>
    <mergeCell ref="AN650:AO650"/>
    <mergeCell ref="AP650:AQ650"/>
    <mergeCell ref="AR650:AS650"/>
    <mergeCell ref="AT650:AU650"/>
    <mergeCell ref="AV650:AW650"/>
    <mergeCell ref="AX650:AY650"/>
    <mergeCell ref="AZ650:BA650"/>
    <mergeCell ref="BB650:BC650"/>
    <mergeCell ref="BD650:BE650"/>
    <mergeCell ref="BF650:BG650"/>
    <mergeCell ref="BH650:BI650"/>
    <mergeCell ref="BJ650:BK650"/>
    <mergeCell ref="BL650:BM650"/>
    <mergeCell ref="BN650:BO650"/>
    <mergeCell ref="BP650:BQ650"/>
    <mergeCell ref="BR650:BS650"/>
    <mergeCell ref="BT650:BU650"/>
    <mergeCell ref="BV650:BW650"/>
    <mergeCell ref="BX650:BY650"/>
    <mergeCell ref="BZ650:CA650"/>
    <mergeCell ref="CB650:CC650"/>
    <mergeCell ref="CD650:CE650"/>
    <mergeCell ref="CF650:CG650"/>
    <mergeCell ref="CH650:CI650"/>
    <mergeCell ref="CJ650:CK650"/>
    <mergeCell ref="CL650:CM650"/>
    <mergeCell ref="CN650:CO650"/>
    <mergeCell ref="CP650:CQ650"/>
    <mergeCell ref="CR650:CS650"/>
    <mergeCell ref="CT650:CU650"/>
    <mergeCell ref="CV650:CW650"/>
    <mergeCell ref="CX650:CY650"/>
    <mergeCell ref="CZ650:DA650"/>
    <mergeCell ref="DB650:DC650"/>
    <mergeCell ref="DD650:DE650"/>
    <mergeCell ref="DF650:DG650"/>
    <mergeCell ref="DH650:DI650"/>
    <mergeCell ref="DJ650:DK650"/>
    <mergeCell ref="DL650:DM650"/>
    <mergeCell ref="DN650:DO650"/>
    <mergeCell ref="DP650:DQ650"/>
    <mergeCell ref="DR650:DS650"/>
    <mergeCell ref="DT650:DU650"/>
    <mergeCell ref="DV650:DW650"/>
    <mergeCell ref="DX650:DY650"/>
    <mergeCell ref="DZ650:EA650"/>
    <mergeCell ref="EB650:EC650"/>
    <mergeCell ref="ED650:EE650"/>
    <mergeCell ref="EF650:EG650"/>
    <mergeCell ref="EH650:EI650"/>
    <mergeCell ref="EJ650:EK650"/>
    <mergeCell ref="EL650:EM650"/>
    <mergeCell ref="EN650:EO650"/>
    <mergeCell ref="EP650:EQ650"/>
    <mergeCell ref="ER650:ES650"/>
    <mergeCell ref="ET650:EU650"/>
    <mergeCell ref="EV650:EW650"/>
    <mergeCell ref="EX650:EY650"/>
    <mergeCell ref="EZ650:FA650"/>
    <mergeCell ref="FB650:FC650"/>
    <mergeCell ref="FD650:FE650"/>
    <mergeCell ref="FF650:FG650"/>
    <mergeCell ref="FH650:FI650"/>
    <mergeCell ref="FJ650:FK650"/>
    <mergeCell ref="L651:M651"/>
    <mergeCell ref="N651:O651"/>
    <mergeCell ref="P651:Q651"/>
    <mergeCell ref="R651:S651"/>
    <mergeCell ref="T651:U651"/>
    <mergeCell ref="V651:W651"/>
    <mergeCell ref="X651:Y651"/>
    <mergeCell ref="Z651:AA651"/>
    <mergeCell ref="AB651:AC651"/>
    <mergeCell ref="AD651:AE651"/>
    <mergeCell ref="AF651:AG651"/>
    <mergeCell ref="AH651:AI651"/>
    <mergeCell ref="AJ651:AK651"/>
    <mergeCell ref="AL651:AM651"/>
    <mergeCell ref="AN651:AO651"/>
    <mergeCell ref="AP651:AQ651"/>
    <mergeCell ref="AR651:AS651"/>
    <mergeCell ref="AT651:AU651"/>
    <mergeCell ref="AV651:AW651"/>
    <mergeCell ref="AX651:AY651"/>
    <mergeCell ref="AZ651:BA651"/>
    <mergeCell ref="BB651:BC651"/>
    <mergeCell ref="BD651:BE651"/>
    <mergeCell ref="BF651:BG651"/>
    <mergeCell ref="BH651:BI651"/>
    <mergeCell ref="BJ651:BK651"/>
    <mergeCell ref="BL651:BM651"/>
    <mergeCell ref="BN651:BO651"/>
    <mergeCell ref="BP651:BQ651"/>
    <mergeCell ref="BR651:BS651"/>
    <mergeCell ref="BT651:BU651"/>
    <mergeCell ref="BV651:BW651"/>
    <mergeCell ref="BX651:BY651"/>
    <mergeCell ref="BZ651:CA651"/>
    <mergeCell ref="CB651:CC651"/>
    <mergeCell ref="CD651:CE651"/>
    <mergeCell ref="CF651:CG651"/>
    <mergeCell ref="CH651:CI651"/>
    <mergeCell ref="CJ651:CK651"/>
    <mergeCell ref="CL651:CM651"/>
    <mergeCell ref="CN651:CO651"/>
    <mergeCell ref="CP651:CQ651"/>
    <mergeCell ref="CR651:CS651"/>
    <mergeCell ref="CT651:CU651"/>
    <mergeCell ref="CV651:CW651"/>
    <mergeCell ref="CX651:CY651"/>
    <mergeCell ref="CZ651:DA651"/>
    <mergeCell ref="DB651:DC651"/>
    <mergeCell ref="DD651:DE651"/>
    <mergeCell ref="DF651:DG651"/>
    <mergeCell ref="DH651:DI651"/>
    <mergeCell ref="DJ651:DK651"/>
    <mergeCell ref="DL651:DM651"/>
    <mergeCell ref="DN651:DO651"/>
    <mergeCell ref="DP651:DQ651"/>
    <mergeCell ref="DR651:DS651"/>
    <mergeCell ref="DT651:DU651"/>
    <mergeCell ref="DV651:DW651"/>
    <mergeCell ref="DX651:DY651"/>
    <mergeCell ref="DZ651:EA651"/>
    <mergeCell ref="EB651:EC651"/>
    <mergeCell ref="ED651:EE651"/>
    <mergeCell ref="EF651:EG651"/>
    <mergeCell ref="EH651:EI651"/>
    <mergeCell ref="EJ651:EK651"/>
    <mergeCell ref="EL651:EM651"/>
    <mergeCell ref="EN651:EO651"/>
    <mergeCell ref="EP651:EQ651"/>
    <mergeCell ref="ER651:ES651"/>
    <mergeCell ref="ET651:EU651"/>
    <mergeCell ref="EV651:EW651"/>
    <mergeCell ref="EX651:EY651"/>
    <mergeCell ref="EZ651:FA651"/>
    <mergeCell ref="FB651:FC651"/>
    <mergeCell ref="FD651:FE651"/>
    <mergeCell ref="FF651:FG651"/>
    <mergeCell ref="FH651:FI651"/>
    <mergeCell ref="FJ651:FK651"/>
    <mergeCell ref="L652:M652"/>
    <mergeCell ref="N652:O652"/>
    <mergeCell ref="P652:Q652"/>
    <mergeCell ref="R652:S652"/>
    <mergeCell ref="T652:U652"/>
    <mergeCell ref="V652:W652"/>
    <mergeCell ref="X652:Y652"/>
    <mergeCell ref="Z652:AA652"/>
    <mergeCell ref="AB652:AC652"/>
    <mergeCell ref="AD652:AE652"/>
    <mergeCell ref="AF652:AG652"/>
    <mergeCell ref="AH652:AI652"/>
    <mergeCell ref="AJ652:AK652"/>
    <mergeCell ref="AL652:AM652"/>
    <mergeCell ref="AN652:AO652"/>
    <mergeCell ref="AP652:AQ652"/>
    <mergeCell ref="AR652:AS652"/>
    <mergeCell ref="AT652:AU652"/>
    <mergeCell ref="AV652:AW652"/>
    <mergeCell ref="AX652:AY652"/>
    <mergeCell ref="AZ652:BA652"/>
    <mergeCell ref="BB652:BC652"/>
    <mergeCell ref="BD652:BE652"/>
    <mergeCell ref="BF652:BG652"/>
    <mergeCell ref="BH652:BI652"/>
    <mergeCell ref="BJ652:BK652"/>
    <mergeCell ref="BL652:BM652"/>
    <mergeCell ref="BN652:BO652"/>
    <mergeCell ref="BP652:BQ652"/>
    <mergeCell ref="BR652:BS652"/>
    <mergeCell ref="BT652:BU652"/>
    <mergeCell ref="BV652:BW652"/>
    <mergeCell ref="BX652:BY652"/>
    <mergeCell ref="BZ652:CA652"/>
    <mergeCell ref="CB652:CC652"/>
    <mergeCell ref="CD652:CE652"/>
    <mergeCell ref="CF652:CG652"/>
    <mergeCell ref="CH652:CI652"/>
    <mergeCell ref="CJ652:CK652"/>
    <mergeCell ref="CL652:CM652"/>
    <mergeCell ref="CN652:CO652"/>
    <mergeCell ref="CP652:CQ652"/>
    <mergeCell ref="CR652:CS652"/>
    <mergeCell ref="CT652:CU652"/>
    <mergeCell ref="CV652:CW652"/>
    <mergeCell ref="CX652:CY652"/>
    <mergeCell ref="CZ652:DA652"/>
    <mergeCell ref="DB652:DC652"/>
    <mergeCell ref="DD652:DE652"/>
    <mergeCell ref="DF652:DG652"/>
    <mergeCell ref="DH652:DI652"/>
    <mergeCell ref="DJ652:DK652"/>
    <mergeCell ref="DL652:DM652"/>
    <mergeCell ref="DN652:DO652"/>
    <mergeCell ref="DP652:DQ652"/>
    <mergeCell ref="DR652:DS652"/>
    <mergeCell ref="DT652:DU652"/>
    <mergeCell ref="DV652:DW652"/>
    <mergeCell ref="DX652:DY652"/>
    <mergeCell ref="DZ652:EA652"/>
    <mergeCell ref="EB652:EC652"/>
    <mergeCell ref="ED652:EE652"/>
    <mergeCell ref="EF652:EG652"/>
    <mergeCell ref="EH652:EI652"/>
    <mergeCell ref="EJ652:EK652"/>
    <mergeCell ref="EL652:EM652"/>
    <mergeCell ref="EN652:EO652"/>
    <mergeCell ref="EP652:EQ652"/>
    <mergeCell ref="ER652:ES652"/>
    <mergeCell ref="ET652:EU652"/>
    <mergeCell ref="EV652:EW652"/>
    <mergeCell ref="EX652:EY652"/>
    <mergeCell ref="EZ652:FA652"/>
    <mergeCell ref="FB652:FC652"/>
    <mergeCell ref="FD652:FE652"/>
    <mergeCell ref="FF652:FG652"/>
    <mergeCell ref="FH652:FI652"/>
    <mergeCell ref="FJ652:FK652"/>
    <mergeCell ref="L653:M653"/>
    <mergeCell ref="N653:O653"/>
    <mergeCell ref="P653:Q653"/>
    <mergeCell ref="R653:S653"/>
    <mergeCell ref="T653:U653"/>
    <mergeCell ref="V653:W653"/>
    <mergeCell ref="X653:Y653"/>
    <mergeCell ref="Z653:AA653"/>
    <mergeCell ref="AB653:AC653"/>
    <mergeCell ref="AD653:AE653"/>
    <mergeCell ref="AF653:AG653"/>
    <mergeCell ref="AH653:AI653"/>
    <mergeCell ref="AJ653:AK653"/>
    <mergeCell ref="AL653:AM653"/>
    <mergeCell ref="AN653:AO653"/>
    <mergeCell ref="AP653:AQ653"/>
    <mergeCell ref="AR653:AS653"/>
    <mergeCell ref="AT653:AU653"/>
    <mergeCell ref="AV653:AW653"/>
    <mergeCell ref="AX653:AY653"/>
    <mergeCell ref="AZ653:BA653"/>
    <mergeCell ref="BB653:BC653"/>
    <mergeCell ref="BD653:BE653"/>
    <mergeCell ref="BF653:BG653"/>
    <mergeCell ref="BH653:BI653"/>
    <mergeCell ref="BJ653:BK653"/>
    <mergeCell ref="BL653:BM653"/>
    <mergeCell ref="BN653:BO653"/>
    <mergeCell ref="BP653:BQ653"/>
    <mergeCell ref="BR653:BS653"/>
    <mergeCell ref="BT653:BU653"/>
    <mergeCell ref="BV653:BW653"/>
    <mergeCell ref="BX653:BY653"/>
    <mergeCell ref="BZ653:CA653"/>
    <mergeCell ref="CB653:CC653"/>
    <mergeCell ref="CD653:CE653"/>
    <mergeCell ref="CF653:CG653"/>
    <mergeCell ref="CH653:CI653"/>
    <mergeCell ref="CJ653:CK653"/>
    <mergeCell ref="CL653:CM653"/>
    <mergeCell ref="CN653:CO653"/>
    <mergeCell ref="CP653:CQ653"/>
    <mergeCell ref="CR653:CS653"/>
    <mergeCell ref="CT653:CU653"/>
    <mergeCell ref="CV653:CW653"/>
    <mergeCell ref="CX653:CY653"/>
    <mergeCell ref="CZ653:DA653"/>
    <mergeCell ref="DB653:DC653"/>
    <mergeCell ref="DD653:DE653"/>
    <mergeCell ref="DF653:DG653"/>
    <mergeCell ref="DH653:DI653"/>
    <mergeCell ref="DJ653:DK653"/>
    <mergeCell ref="DL653:DM653"/>
    <mergeCell ref="DN653:DO653"/>
    <mergeCell ref="DP653:DQ653"/>
    <mergeCell ref="DR653:DS653"/>
    <mergeCell ref="DT653:DU653"/>
    <mergeCell ref="DV653:DW653"/>
    <mergeCell ref="DX653:DY653"/>
    <mergeCell ref="DZ653:EA653"/>
    <mergeCell ref="EB653:EC653"/>
    <mergeCell ref="ED653:EE653"/>
    <mergeCell ref="EF653:EG653"/>
    <mergeCell ref="EH653:EI653"/>
    <mergeCell ref="EJ653:EK653"/>
    <mergeCell ref="EL653:EM653"/>
    <mergeCell ref="EN653:EO653"/>
    <mergeCell ref="EP653:EQ653"/>
    <mergeCell ref="ER653:ES653"/>
    <mergeCell ref="ET653:EU653"/>
    <mergeCell ref="EV653:EW653"/>
    <mergeCell ref="EX653:EY653"/>
    <mergeCell ref="EZ653:FA653"/>
    <mergeCell ref="FB653:FC653"/>
    <mergeCell ref="FD653:FE653"/>
    <mergeCell ref="FF653:FG653"/>
    <mergeCell ref="FH653:FI653"/>
    <mergeCell ref="FJ653:FK653"/>
    <mergeCell ref="L654:M654"/>
    <mergeCell ref="N654:O654"/>
    <mergeCell ref="P654:Q654"/>
    <mergeCell ref="R654:S654"/>
    <mergeCell ref="T654:U654"/>
    <mergeCell ref="V654:W654"/>
    <mergeCell ref="X654:Y654"/>
    <mergeCell ref="Z654:AA654"/>
    <mergeCell ref="AB654:AC654"/>
    <mergeCell ref="AD654:AE654"/>
    <mergeCell ref="AF654:AG654"/>
    <mergeCell ref="AH654:AI654"/>
    <mergeCell ref="AJ654:AK654"/>
    <mergeCell ref="AL654:AM654"/>
    <mergeCell ref="AN654:AO654"/>
    <mergeCell ref="AP654:AQ654"/>
    <mergeCell ref="AR654:AS654"/>
    <mergeCell ref="AT654:AU654"/>
    <mergeCell ref="AV654:AW654"/>
    <mergeCell ref="AX654:AY654"/>
    <mergeCell ref="AZ654:BA654"/>
    <mergeCell ref="BB654:BC654"/>
    <mergeCell ref="BD654:BE654"/>
    <mergeCell ref="BF654:BG654"/>
    <mergeCell ref="BH654:BI654"/>
    <mergeCell ref="BJ654:BK654"/>
    <mergeCell ref="BL654:BM654"/>
    <mergeCell ref="BN654:BO654"/>
    <mergeCell ref="BP654:BQ654"/>
    <mergeCell ref="BR654:BS654"/>
    <mergeCell ref="BT654:BU654"/>
    <mergeCell ref="BV654:BW654"/>
    <mergeCell ref="BX654:BY654"/>
    <mergeCell ref="BZ654:CA654"/>
    <mergeCell ref="CB654:CC654"/>
    <mergeCell ref="CD654:CE654"/>
    <mergeCell ref="CF654:CG654"/>
    <mergeCell ref="CH654:CI654"/>
    <mergeCell ref="CJ654:CK654"/>
    <mergeCell ref="CL654:CM654"/>
    <mergeCell ref="CN654:CO654"/>
    <mergeCell ref="CP654:CQ654"/>
    <mergeCell ref="CR654:CS654"/>
    <mergeCell ref="CT654:CU654"/>
    <mergeCell ref="CV654:CW654"/>
    <mergeCell ref="CX654:CY654"/>
    <mergeCell ref="CZ654:DA654"/>
    <mergeCell ref="DB654:DC654"/>
    <mergeCell ref="DD654:DE654"/>
    <mergeCell ref="DF654:DG654"/>
    <mergeCell ref="DH654:DI654"/>
    <mergeCell ref="DJ654:DK654"/>
    <mergeCell ref="DL654:DM654"/>
    <mergeCell ref="DN654:DO654"/>
    <mergeCell ref="DP654:DQ654"/>
    <mergeCell ref="DR654:DS654"/>
    <mergeCell ref="DT654:DU654"/>
    <mergeCell ref="DV654:DW654"/>
    <mergeCell ref="DX654:DY654"/>
    <mergeCell ref="DZ654:EA654"/>
    <mergeCell ref="EB654:EC654"/>
    <mergeCell ref="ED654:EE654"/>
    <mergeCell ref="EF654:EG654"/>
    <mergeCell ref="EH654:EI654"/>
    <mergeCell ref="EJ654:EK654"/>
    <mergeCell ref="EL654:EM654"/>
    <mergeCell ref="EN654:EO654"/>
    <mergeCell ref="EP654:EQ654"/>
    <mergeCell ref="ER654:ES654"/>
    <mergeCell ref="ET654:EU654"/>
    <mergeCell ref="EV654:EW654"/>
    <mergeCell ref="EX654:EY654"/>
    <mergeCell ref="EZ654:FA654"/>
    <mergeCell ref="FB654:FC654"/>
    <mergeCell ref="FD654:FE654"/>
    <mergeCell ref="FF654:FG654"/>
    <mergeCell ref="FH654:FI654"/>
    <mergeCell ref="FJ654:FK654"/>
    <mergeCell ref="L655:M655"/>
    <mergeCell ref="N655:O655"/>
    <mergeCell ref="P655:Q655"/>
    <mergeCell ref="R655:S655"/>
    <mergeCell ref="T655:U655"/>
    <mergeCell ref="V655:W655"/>
    <mergeCell ref="X655:Y655"/>
    <mergeCell ref="Z655:AA655"/>
    <mergeCell ref="AB655:AC655"/>
    <mergeCell ref="AD655:AE655"/>
    <mergeCell ref="AF655:AG655"/>
    <mergeCell ref="AH655:AI655"/>
    <mergeCell ref="AJ655:AK655"/>
    <mergeCell ref="AL655:AM655"/>
    <mergeCell ref="AN655:AO655"/>
    <mergeCell ref="AP655:AQ655"/>
    <mergeCell ref="AR655:AS655"/>
    <mergeCell ref="AT655:AU655"/>
    <mergeCell ref="AV655:AW655"/>
    <mergeCell ref="AX655:AY655"/>
    <mergeCell ref="AZ655:BA655"/>
    <mergeCell ref="BB655:BC655"/>
    <mergeCell ref="BD655:BE655"/>
    <mergeCell ref="BF655:BG655"/>
    <mergeCell ref="BH655:BI655"/>
    <mergeCell ref="BJ655:BK655"/>
    <mergeCell ref="BL655:BM655"/>
    <mergeCell ref="BN655:BO655"/>
    <mergeCell ref="BP655:BQ655"/>
    <mergeCell ref="BR655:BS655"/>
    <mergeCell ref="BT655:BU655"/>
    <mergeCell ref="BV655:BW655"/>
    <mergeCell ref="BX655:BY655"/>
    <mergeCell ref="BZ655:CA655"/>
    <mergeCell ref="CB655:CC655"/>
    <mergeCell ref="CD655:CE655"/>
    <mergeCell ref="CF655:CG655"/>
    <mergeCell ref="CH655:CI655"/>
    <mergeCell ref="CJ655:CK655"/>
    <mergeCell ref="CL655:CM655"/>
    <mergeCell ref="CN655:CO655"/>
    <mergeCell ref="CP655:CQ655"/>
    <mergeCell ref="CR655:CS655"/>
    <mergeCell ref="CT655:CU655"/>
    <mergeCell ref="CV655:CW655"/>
    <mergeCell ref="CX655:CY655"/>
    <mergeCell ref="CZ655:DA655"/>
    <mergeCell ref="DB655:DC655"/>
    <mergeCell ref="DD655:DE655"/>
    <mergeCell ref="DF655:DG655"/>
    <mergeCell ref="DH655:DI655"/>
    <mergeCell ref="DJ655:DK655"/>
    <mergeCell ref="DL655:DM655"/>
    <mergeCell ref="DN655:DO655"/>
    <mergeCell ref="DP655:DQ655"/>
    <mergeCell ref="DR655:DS655"/>
    <mergeCell ref="DT655:DU655"/>
    <mergeCell ref="DV655:DW655"/>
    <mergeCell ref="DX655:DY655"/>
    <mergeCell ref="DZ655:EA655"/>
    <mergeCell ref="EB655:EC655"/>
    <mergeCell ref="ED655:EE655"/>
    <mergeCell ref="EF655:EG655"/>
    <mergeCell ref="EH655:EI655"/>
    <mergeCell ref="EJ655:EK655"/>
    <mergeCell ref="EL655:EM655"/>
    <mergeCell ref="EN655:EO655"/>
    <mergeCell ref="EP655:EQ655"/>
    <mergeCell ref="ER655:ES655"/>
    <mergeCell ref="ET655:EU655"/>
    <mergeCell ref="EV655:EW655"/>
    <mergeCell ref="EX655:EY655"/>
    <mergeCell ref="EZ655:FA655"/>
    <mergeCell ref="FB655:FC655"/>
    <mergeCell ref="FD655:FE655"/>
    <mergeCell ref="FF655:FG655"/>
    <mergeCell ref="FH655:FI655"/>
    <mergeCell ref="FJ655:FK655"/>
    <mergeCell ref="L656:M656"/>
    <mergeCell ref="N656:O656"/>
    <mergeCell ref="P656:Q656"/>
    <mergeCell ref="R656:S656"/>
    <mergeCell ref="T656:U656"/>
    <mergeCell ref="V656:W656"/>
    <mergeCell ref="X656:Y656"/>
    <mergeCell ref="Z656:AA656"/>
    <mergeCell ref="AB656:AC656"/>
    <mergeCell ref="AD656:AE656"/>
    <mergeCell ref="AF656:AG656"/>
    <mergeCell ref="AH656:AI656"/>
    <mergeCell ref="AJ656:AK656"/>
    <mergeCell ref="AL656:AM656"/>
    <mergeCell ref="AN656:AO656"/>
    <mergeCell ref="AP656:AQ656"/>
    <mergeCell ref="AR656:AS656"/>
    <mergeCell ref="CD656:CE656"/>
    <mergeCell ref="CF656:CG656"/>
    <mergeCell ref="CH656:CI656"/>
    <mergeCell ref="CJ656:CK656"/>
    <mergeCell ref="CL656:CM656"/>
    <mergeCell ref="CN656:CO656"/>
    <mergeCell ref="CP656:CQ656"/>
    <mergeCell ref="CR656:CS656"/>
    <mergeCell ref="A657:A664"/>
    <mergeCell ref="B657:B664"/>
    <mergeCell ref="C657:C664"/>
    <mergeCell ref="D657:D664"/>
    <mergeCell ref="E657:E664"/>
    <mergeCell ref="F657:F664"/>
    <mergeCell ref="G657:G664"/>
    <mergeCell ref="I657:I664"/>
    <mergeCell ref="J657:J664"/>
    <mergeCell ref="L657:M657"/>
    <mergeCell ref="N657:O657"/>
    <mergeCell ref="P657:Q657"/>
    <mergeCell ref="R657:S657"/>
    <mergeCell ref="T657:U657"/>
    <mergeCell ref="V657:W657"/>
    <mergeCell ref="X657:Y657"/>
    <mergeCell ref="Z657:AA657"/>
    <mergeCell ref="AB657:AC657"/>
    <mergeCell ref="AD657:AE657"/>
    <mergeCell ref="AF657:AG657"/>
    <mergeCell ref="AH657:AI657"/>
    <mergeCell ref="AJ657:AK657"/>
    <mergeCell ref="AL657:AM657"/>
    <mergeCell ref="AN657:AO657"/>
    <mergeCell ref="AP657:AQ657"/>
    <mergeCell ref="AR657:AS657"/>
    <mergeCell ref="AT657:AU657"/>
    <mergeCell ref="AV657:AW657"/>
    <mergeCell ref="AX657:AY657"/>
    <mergeCell ref="AZ657:BA657"/>
    <mergeCell ref="BB657:BC657"/>
    <mergeCell ref="BD657:BE657"/>
    <mergeCell ref="BF657:BG657"/>
    <mergeCell ref="BH657:BI657"/>
    <mergeCell ref="BJ657:BK657"/>
    <mergeCell ref="BL657:BM657"/>
    <mergeCell ref="BN657:BO657"/>
    <mergeCell ref="BP657:BQ657"/>
    <mergeCell ref="BR657:BS657"/>
    <mergeCell ref="BT657:BU657"/>
    <mergeCell ref="BV657:BW657"/>
    <mergeCell ref="BX657:BY657"/>
    <mergeCell ref="BZ657:CA657"/>
    <mergeCell ref="CB657:CC657"/>
    <mergeCell ref="CD657:CE657"/>
    <mergeCell ref="CF657:CG657"/>
    <mergeCell ref="CH657:CI657"/>
    <mergeCell ref="CJ657:CK657"/>
    <mergeCell ref="CL657:CM657"/>
    <mergeCell ref="CN657:CO657"/>
    <mergeCell ref="CP657:CQ657"/>
    <mergeCell ref="CR657:CS657"/>
    <mergeCell ref="CT657:CU657"/>
    <mergeCell ref="CV657:CW657"/>
    <mergeCell ref="CX657:CY657"/>
    <mergeCell ref="CZ657:DA657"/>
    <mergeCell ref="DB657:DC657"/>
    <mergeCell ref="DD657:DE657"/>
    <mergeCell ref="DF657:DG657"/>
    <mergeCell ref="DH657:DI657"/>
    <mergeCell ref="DJ657:DK657"/>
    <mergeCell ref="DL657:DM657"/>
    <mergeCell ref="DN657:DO657"/>
    <mergeCell ref="DP657:DQ657"/>
    <mergeCell ref="DR657:DS657"/>
    <mergeCell ref="DT657:DU657"/>
    <mergeCell ref="DV657:DW657"/>
    <mergeCell ref="DX657:DY657"/>
    <mergeCell ref="DZ657:EA657"/>
    <mergeCell ref="EB657:EC657"/>
    <mergeCell ref="ED657:EE657"/>
    <mergeCell ref="EF657:EG657"/>
    <mergeCell ref="EH657:EI657"/>
    <mergeCell ref="EJ657:EK657"/>
    <mergeCell ref="EL657:EM657"/>
    <mergeCell ref="EN657:EO657"/>
    <mergeCell ref="EP657:EQ657"/>
    <mergeCell ref="ER657:ES657"/>
    <mergeCell ref="ET657:EU657"/>
    <mergeCell ref="EV657:EW657"/>
    <mergeCell ref="EX657:EY657"/>
    <mergeCell ref="EZ657:FA657"/>
    <mergeCell ref="FB657:FC657"/>
    <mergeCell ref="FD657:FE657"/>
    <mergeCell ref="FF657:FG657"/>
    <mergeCell ref="FH657:FI657"/>
    <mergeCell ref="FJ657:FK657"/>
    <mergeCell ref="L658:M658"/>
    <mergeCell ref="N658:O658"/>
    <mergeCell ref="P658:Q658"/>
    <mergeCell ref="R658:S658"/>
    <mergeCell ref="T658:U658"/>
    <mergeCell ref="V658:W658"/>
    <mergeCell ref="X658:Y658"/>
    <mergeCell ref="Z658:AA658"/>
    <mergeCell ref="AB658:AC658"/>
    <mergeCell ref="AD658:AE658"/>
    <mergeCell ref="AF658:AG658"/>
    <mergeCell ref="AH658:AI658"/>
    <mergeCell ref="AJ658:AK658"/>
    <mergeCell ref="AL658:AM658"/>
    <mergeCell ref="AN658:AO658"/>
    <mergeCell ref="AP658:AQ658"/>
    <mergeCell ref="AR658:AS658"/>
    <mergeCell ref="AT658:AU658"/>
    <mergeCell ref="AV658:AW658"/>
    <mergeCell ref="AX658:AY658"/>
    <mergeCell ref="AZ658:BA658"/>
    <mergeCell ref="BB658:BC658"/>
    <mergeCell ref="BD658:BE658"/>
    <mergeCell ref="BF658:BG658"/>
    <mergeCell ref="BH658:BI658"/>
    <mergeCell ref="BJ658:BK658"/>
    <mergeCell ref="BL658:BM658"/>
    <mergeCell ref="BN658:BO658"/>
    <mergeCell ref="BP658:BQ658"/>
    <mergeCell ref="BR658:BS658"/>
    <mergeCell ref="BT658:BU658"/>
    <mergeCell ref="BV658:BW658"/>
    <mergeCell ref="BX658:BY658"/>
    <mergeCell ref="BZ658:CA658"/>
    <mergeCell ref="CB658:CC658"/>
    <mergeCell ref="CD658:CE658"/>
    <mergeCell ref="CF658:CG658"/>
    <mergeCell ref="CH658:CI658"/>
    <mergeCell ref="CJ658:CK658"/>
    <mergeCell ref="CL658:CM658"/>
    <mergeCell ref="CN658:CO658"/>
    <mergeCell ref="CP658:CQ658"/>
    <mergeCell ref="CR658:CS658"/>
    <mergeCell ref="CT658:CU658"/>
    <mergeCell ref="CV658:CW658"/>
    <mergeCell ref="CX658:CY658"/>
    <mergeCell ref="CZ658:DA658"/>
    <mergeCell ref="DB658:DC658"/>
    <mergeCell ref="DD658:DE658"/>
    <mergeCell ref="DF658:DG658"/>
    <mergeCell ref="DH658:DI658"/>
    <mergeCell ref="DJ658:DK658"/>
    <mergeCell ref="DL658:DM658"/>
    <mergeCell ref="DN658:DO658"/>
    <mergeCell ref="DP658:DQ658"/>
    <mergeCell ref="DR658:DS658"/>
    <mergeCell ref="DT658:DU658"/>
    <mergeCell ref="DV658:DW658"/>
    <mergeCell ref="DX658:DY658"/>
    <mergeCell ref="DZ658:EA658"/>
    <mergeCell ref="EB658:EC658"/>
    <mergeCell ref="ED658:EE658"/>
    <mergeCell ref="EF658:EG658"/>
    <mergeCell ref="EH658:EI658"/>
    <mergeCell ref="EJ658:EK658"/>
    <mergeCell ref="EL658:EM658"/>
    <mergeCell ref="EN658:EO658"/>
    <mergeCell ref="EP658:EQ658"/>
    <mergeCell ref="ER658:ES658"/>
    <mergeCell ref="ET658:EU658"/>
    <mergeCell ref="EV658:EW658"/>
    <mergeCell ref="EX658:EY658"/>
    <mergeCell ref="EZ658:FA658"/>
    <mergeCell ref="FB658:FC658"/>
    <mergeCell ref="FD658:FE658"/>
    <mergeCell ref="FF658:FG658"/>
    <mergeCell ref="FH658:FI658"/>
    <mergeCell ref="FJ658:FK658"/>
    <mergeCell ref="L659:M659"/>
    <mergeCell ref="N659:O659"/>
    <mergeCell ref="P659:Q659"/>
    <mergeCell ref="R659:S659"/>
    <mergeCell ref="T659:U659"/>
    <mergeCell ref="V659:W659"/>
    <mergeCell ref="X659:Y659"/>
    <mergeCell ref="Z659:AA659"/>
    <mergeCell ref="AB659:AC659"/>
    <mergeCell ref="AD659:AE659"/>
    <mergeCell ref="AF659:AG659"/>
    <mergeCell ref="AH659:AI659"/>
    <mergeCell ref="AJ659:AK659"/>
    <mergeCell ref="AL659:AM659"/>
    <mergeCell ref="AN659:AO659"/>
    <mergeCell ref="AP659:AQ659"/>
    <mergeCell ref="AR659:AS659"/>
    <mergeCell ref="AT659:AU659"/>
    <mergeCell ref="AV659:AW659"/>
    <mergeCell ref="AX659:AY659"/>
    <mergeCell ref="AZ659:BA659"/>
    <mergeCell ref="BB659:BC659"/>
    <mergeCell ref="BD659:BE659"/>
    <mergeCell ref="BF659:BG659"/>
    <mergeCell ref="BH659:BI659"/>
    <mergeCell ref="BJ659:BK659"/>
    <mergeCell ref="BL659:BM659"/>
    <mergeCell ref="BN659:BO659"/>
    <mergeCell ref="BP659:BQ659"/>
    <mergeCell ref="BR659:BS659"/>
    <mergeCell ref="BT659:BU659"/>
    <mergeCell ref="BV659:BW659"/>
    <mergeCell ref="BX659:BY659"/>
    <mergeCell ref="BZ659:CA659"/>
    <mergeCell ref="CB659:CC659"/>
    <mergeCell ref="CD659:CE659"/>
    <mergeCell ref="CF659:CG659"/>
    <mergeCell ref="CH659:CI659"/>
    <mergeCell ref="CJ659:CK659"/>
    <mergeCell ref="CL659:CM659"/>
    <mergeCell ref="CN659:CO659"/>
    <mergeCell ref="CP659:CQ659"/>
    <mergeCell ref="CR659:CS659"/>
    <mergeCell ref="CT659:CU659"/>
    <mergeCell ref="CV659:CW659"/>
    <mergeCell ref="CX659:CY659"/>
    <mergeCell ref="CZ659:DA659"/>
    <mergeCell ref="DB659:DC659"/>
    <mergeCell ref="DD659:DE659"/>
    <mergeCell ref="DF659:DG659"/>
    <mergeCell ref="DH659:DI659"/>
    <mergeCell ref="DJ659:DK659"/>
    <mergeCell ref="DL659:DM659"/>
    <mergeCell ref="DN659:DO659"/>
    <mergeCell ref="DP659:DQ659"/>
    <mergeCell ref="DR659:DS659"/>
    <mergeCell ref="DT659:DU659"/>
    <mergeCell ref="DV659:DW659"/>
    <mergeCell ref="DX659:DY659"/>
    <mergeCell ref="DZ659:EA659"/>
    <mergeCell ref="EB659:EC659"/>
    <mergeCell ref="ED659:EE659"/>
    <mergeCell ref="EF659:EG659"/>
    <mergeCell ref="EH659:EI659"/>
    <mergeCell ref="EJ659:EK659"/>
    <mergeCell ref="EL659:EM659"/>
    <mergeCell ref="EN659:EO659"/>
    <mergeCell ref="EP659:EQ659"/>
    <mergeCell ref="ER659:ES659"/>
    <mergeCell ref="ET659:EU659"/>
    <mergeCell ref="EV659:EW659"/>
    <mergeCell ref="EX659:EY659"/>
    <mergeCell ref="EZ659:FA659"/>
    <mergeCell ref="FB659:FC659"/>
    <mergeCell ref="FD659:FE659"/>
    <mergeCell ref="FF659:FG659"/>
    <mergeCell ref="FH659:FI659"/>
    <mergeCell ref="FJ659:FK659"/>
    <mergeCell ref="L660:M660"/>
    <mergeCell ref="N660:O660"/>
    <mergeCell ref="P660:Q660"/>
    <mergeCell ref="R660:S660"/>
    <mergeCell ref="T660:U660"/>
    <mergeCell ref="V660:W660"/>
    <mergeCell ref="X660:Y660"/>
    <mergeCell ref="Z660:AA660"/>
    <mergeCell ref="AB660:AC660"/>
    <mergeCell ref="AD660:AE660"/>
    <mergeCell ref="AF660:AG660"/>
    <mergeCell ref="AH660:AI660"/>
    <mergeCell ref="AJ660:AK660"/>
    <mergeCell ref="AL660:AM660"/>
    <mergeCell ref="AN660:AO660"/>
    <mergeCell ref="AP660:AQ660"/>
    <mergeCell ref="AR660:AS660"/>
    <mergeCell ref="AT660:AU660"/>
    <mergeCell ref="AV660:AW660"/>
    <mergeCell ref="AX660:AY660"/>
    <mergeCell ref="AZ660:BA660"/>
    <mergeCell ref="BB660:BC660"/>
    <mergeCell ref="BD660:BE660"/>
    <mergeCell ref="BF660:BG660"/>
    <mergeCell ref="BH660:BI660"/>
    <mergeCell ref="BJ660:BK660"/>
    <mergeCell ref="BL660:BM660"/>
    <mergeCell ref="BN660:BO660"/>
    <mergeCell ref="BP660:BQ660"/>
    <mergeCell ref="BR660:BS660"/>
    <mergeCell ref="BT660:BU660"/>
    <mergeCell ref="BV660:BW660"/>
    <mergeCell ref="BX660:BY660"/>
    <mergeCell ref="BZ660:CA660"/>
    <mergeCell ref="CB660:CC660"/>
    <mergeCell ref="CD660:CE660"/>
    <mergeCell ref="CF660:CG660"/>
    <mergeCell ref="CH660:CI660"/>
    <mergeCell ref="CJ660:CK660"/>
    <mergeCell ref="CL660:CM660"/>
    <mergeCell ref="CN660:CO660"/>
    <mergeCell ref="CP660:CQ660"/>
    <mergeCell ref="CR660:CS660"/>
    <mergeCell ref="CT660:CU660"/>
    <mergeCell ref="CV660:CW660"/>
    <mergeCell ref="CX660:CY660"/>
    <mergeCell ref="CZ660:DA660"/>
    <mergeCell ref="DB660:DC660"/>
    <mergeCell ref="DD660:DE660"/>
    <mergeCell ref="DF660:DG660"/>
    <mergeCell ref="DH660:DI660"/>
    <mergeCell ref="DJ660:DK660"/>
    <mergeCell ref="DL660:DM660"/>
    <mergeCell ref="DN660:DO660"/>
    <mergeCell ref="DP660:DQ660"/>
    <mergeCell ref="DR660:DS660"/>
    <mergeCell ref="DT660:DU660"/>
    <mergeCell ref="DV660:DW660"/>
    <mergeCell ref="DX660:DY660"/>
    <mergeCell ref="DZ660:EA660"/>
    <mergeCell ref="EB660:EC660"/>
    <mergeCell ref="ED660:EE660"/>
    <mergeCell ref="EF660:EG660"/>
    <mergeCell ref="EH660:EI660"/>
    <mergeCell ref="EJ660:EK660"/>
    <mergeCell ref="EL660:EM660"/>
    <mergeCell ref="EN660:EO660"/>
    <mergeCell ref="EP660:EQ660"/>
    <mergeCell ref="ER660:ES660"/>
    <mergeCell ref="ET660:EU660"/>
    <mergeCell ref="EV660:EW660"/>
    <mergeCell ref="EX660:EY660"/>
    <mergeCell ref="EZ660:FA660"/>
    <mergeCell ref="FB660:FC660"/>
    <mergeCell ref="FD660:FE660"/>
    <mergeCell ref="FF660:FG660"/>
    <mergeCell ref="FH660:FI660"/>
    <mergeCell ref="FJ660:FK660"/>
    <mergeCell ref="L661:M661"/>
    <mergeCell ref="N661:O661"/>
    <mergeCell ref="P661:Q661"/>
    <mergeCell ref="R661:S661"/>
    <mergeCell ref="T661:U661"/>
    <mergeCell ref="V661:W661"/>
    <mergeCell ref="X661:Y661"/>
    <mergeCell ref="Z661:AA661"/>
    <mergeCell ref="AB661:AC661"/>
    <mergeCell ref="AD661:AE661"/>
    <mergeCell ref="AF661:AG661"/>
    <mergeCell ref="AH661:AI661"/>
    <mergeCell ref="AJ661:AK661"/>
    <mergeCell ref="AL661:AM661"/>
    <mergeCell ref="AN661:AO661"/>
    <mergeCell ref="AP661:AQ661"/>
    <mergeCell ref="AR661:AS661"/>
    <mergeCell ref="AT661:AU661"/>
    <mergeCell ref="AV661:AW661"/>
    <mergeCell ref="AX661:AY661"/>
    <mergeCell ref="AZ661:BA661"/>
    <mergeCell ref="BB661:BC661"/>
    <mergeCell ref="BD661:BE661"/>
    <mergeCell ref="BF661:BG661"/>
    <mergeCell ref="BH661:BI661"/>
    <mergeCell ref="BJ661:BK661"/>
    <mergeCell ref="BL661:BM661"/>
    <mergeCell ref="BN661:BO661"/>
    <mergeCell ref="BP661:BQ661"/>
    <mergeCell ref="BR661:BS661"/>
    <mergeCell ref="BT661:BU661"/>
    <mergeCell ref="BV661:BW661"/>
    <mergeCell ref="BX661:BY661"/>
    <mergeCell ref="BZ661:CA661"/>
    <mergeCell ref="CB661:CC661"/>
    <mergeCell ref="CD661:CE661"/>
    <mergeCell ref="CF661:CG661"/>
    <mergeCell ref="CH661:CI661"/>
    <mergeCell ref="CJ661:CK661"/>
    <mergeCell ref="CL661:CM661"/>
    <mergeCell ref="CN661:CO661"/>
    <mergeCell ref="CP661:CQ661"/>
    <mergeCell ref="CR661:CS661"/>
    <mergeCell ref="CT661:CU661"/>
    <mergeCell ref="CV661:CW661"/>
    <mergeCell ref="CX661:CY661"/>
    <mergeCell ref="CZ661:DA661"/>
    <mergeCell ref="DB661:DC661"/>
    <mergeCell ref="DD661:DE661"/>
    <mergeCell ref="DF661:DG661"/>
    <mergeCell ref="DH661:DI661"/>
    <mergeCell ref="DJ661:DK661"/>
    <mergeCell ref="DL661:DM661"/>
    <mergeCell ref="DN661:DO661"/>
    <mergeCell ref="DP661:DQ661"/>
    <mergeCell ref="DR661:DS661"/>
    <mergeCell ref="DT661:DU661"/>
    <mergeCell ref="DV661:DW661"/>
    <mergeCell ref="DX661:DY661"/>
    <mergeCell ref="DZ661:EA661"/>
    <mergeCell ref="EB661:EC661"/>
    <mergeCell ref="ED661:EE661"/>
    <mergeCell ref="EF661:EG661"/>
    <mergeCell ref="EH661:EI661"/>
    <mergeCell ref="EJ661:EK661"/>
    <mergeCell ref="EL661:EM661"/>
    <mergeCell ref="EN661:EO661"/>
    <mergeCell ref="EP661:EQ661"/>
    <mergeCell ref="ER661:ES661"/>
    <mergeCell ref="ET661:EU661"/>
    <mergeCell ref="EV661:EW661"/>
    <mergeCell ref="EX661:EY661"/>
    <mergeCell ref="EZ661:FA661"/>
    <mergeCell ref="FB661:FC661"/>
    <mergeCell ref="FD661:FE661"/>
    <mergeCell ref="FF661:FG661"/>
    <mergeCell ref="FH661:FI661"/>
    <mergeCell ref="FJ661:FK661"/>
    <mergeCell ref="L662:M662"/>
    <mergeCell ref="N662:O662"/>
    <mergeCell ref="P662:Q662"/>
    <mergeCell ref="R662:S662"/>
    <mergeCell ref="T662:U662"/>
    <mergeCell ref="V662:W662"/>
    <mergeCell ref="X662:Y662"/>
    <mergeCell ref="Z662:AA662"/>
    <mergeCell ref="AB662:AC662"/>
    <mergeCell ref="AD662:AE662"/>
    <mergeCell ref="AF662:AG662"/>
    <mergeCell ref="AH662:AI662"/>
    <mergeCell ref="AJ662:AK662"/>
    <mergeCell ref="AL662:AM662"/>
    <mergeCell ref="AN662:AO662"/>
    <mergeCell ref="AP662:AQ662"/>
    <mergeCell ref="AR662:AS662"/>
    <mergeCell ref="AT662:AU662"/>
    <mergeCell ref="AV662:AW662"/>
    <mergeCell ref="AX662:AY662"/>
    <mergeCell ref="AZ662:BA662"/>
    <mergeCell ref="BB662:BC662"/>
    <mergeCell ref="BD662:BE662"/>
    <mergeCell ref="BF662:BG662"/>
    <mergeCell ref="BH662:BI662"/>
    <mergeCell ref="BJ662:BK662"/>
    <mergeCell ref="BL662:BM662"/>
    <mergeCell ref="BN662:BO662"/>
    <mergeCell ref="BP662:BQ662"/>
    <mergeCell ref="BR662:BS662"/>
    <mergeCell ref="BT662:BU662"/>
    <mergeCell ref="BV662:BW662"/>
    <mergeCell ref="BX662:BY662"/>
    <mergeCell ref="BZ662:CA662"/>
    <mergeCell ref="CB662:CC662"/>
    <mergeCell ref="CD662:CE662"/>
    <mergeCell ref="CF662:CG662"/>
    <mergeCell ref="CH662:CI662"/>
    <mergeCell ref="CJ662:CK662"/>
    <mergeCell ref="CL662:CM662"/>
    <mergeCell ref="CN662:CO662"/>
    <mergeCell ref="CP662:CQ662"/>
    <mergeCell ref="CR662:CS662"/>
    <mergeCell ref="CT662:CU662"/>
    <mergeCell ref="CV662:CW662"/>
    <mergeCell ref="CX662:CY662"/>
    <mergeCell ref="CZ662:DA662"/>
    <mergeCell ref="DB662:DC662"/>
    <mergeCell ref="DD662:DE662"/>
    <mergeCell ref="DF662:DG662"/>
    <mergeCell ref="DH662:DI662"/>
    <mergeCell ref="DJ662:DK662"/>
    <mergeCell ref="DL662:DM662"/>
    <mergeCell ref="DN662:DO662"/>
    <mergeCell ref="DP662:DQ662"/>
    <mergeCell ref="DR662:DS662"/>
    <mergeCell ref="DT662:DU662"/>
    <mergeCell ref="DV662:DW662"/>
    <mergeCell ref="DX662:DY662"/>
    <mergeCell ref="DZ662:EA662"/>
    <mergeCell ref="EB662:EC662"/>
    <mergeCell ref="ED662:EE662"/>
    <mergeCell ref="EF662:EG662"/>
    <mergeCell ref="EH662:EI662"/>
    <mergeCell ref="EJ662:EK662"/>
    <mergeCell ref="EL662:EM662"/>
    <mergeCell ref="EN662:EO662"/>
    <mergeCell ref="EP662:EQ662"/>
    <mergeCell ref="ER662:ES662"/>
    <mergeCell ref="ET662:EU662"/>
    <mergeCell ref="EV662:EW662"/>
    <mergeCell ref="EX662:EY662"/>
    <mergeCell ref="EZ662:FA662"/>
    <mergeCell ref="FB662:FC662"/>
    <mergeCell ref="FD662:FE662"/>
    <mergeCell ref="FF662:FG662"/>
    <mergeCell ref="FH662:FI662"/>
    <mergeCell ref="FJ662:FK662"/>
    <mergeCell ref="L663:M663"/>
    <mergeCell ref="N663:O663"/>
    <mergeCell ref="P663:Q663"/>
    <mergeCell ref="R663:S663"/>
    <mergeCell ref="T663:U663"/>
    <mergeCell ref="V663:W663"/>
    <mergeCell ref="X663:Y663"/>
    <mergeCell ref="Z663:AA663"/>
    <mergeCell ref="AB663:AC663"/>
    <mergeCell ref="AD663:AE663"/>
    <mergeCell ref="AF663:AG663"/>
    <mergeCell ref="AH663:AI663"/>
    <mergeCell ref="AJ663:AK663"/>
    <mergeCell ref="AL663:AM663"/>
    <mergeCell ref="AN663:AO663"/>
    <mergeCell ref="AP663:AQ663"/>
    <mergeCell ref="AR663:AS663"/>
    <mergeCell ref="AT663:AU663"/>
    <mergeCell ref="AV663:AW663"/>
    <mergeCell ref="AX663:AY663"/>
    <mergeCell ref="AZ663:BA663"/>
    <mergeCell ref="BB663:BC663"/>
    <mergeCell ref="BD663:BE663"/>
    <mergeCell ref="BF663:BG663"/>
    <mergeCell ref="BH663:BI663"/>
    <mergeCell ref="BJ663:BK663"/>
    <mergeCell ref="BL663:BM663"/>
    <mergeCell ref="BN663:BO663"/>
    <mergeCell ref="BP663:BQ663"/>
    <mergeCell ref="BR663:BS663"/>
    <mergeCell ref="BT663:BU663"/>
    <mergeCell ref="BV663:BW663"/>
    <mergeCell ref="BX663:BY663"/>
    <mergeCell ref="BZ663:CA663"/>
    <mergeCell ref="CB663:CC663"/>
    <mergeCell ref="CD663:CE663"/>
    <mergeCell ref="CF663:CG663"/>
    <mergeCell ref="CH663:CI663"/>
    <mergeCell ref="CJ663:CK663"/>
    <mergeCell ref="CL663:CM663"/>
    <mergeCell ref="CN663:CO663"/>
    <mergeCell ref="CP663:CQ663"/>
    <mergeCell ref="CR663:CS663"/>
    <mergeCell ref="CT663:CU663"/>
    <mergeCell ref="CV663:CW663"/>
    <mergeCell ref="CX663:CY663"/>
    <mergeCell ref="CZ663:DA663"/>
    <mergeCell ref="DB663:DC663"/>
    <mergeCell ref="DD663:DE663"/>
    <mergeCell ref="DF663:DG663"/>
    <mergeCell ref="DH663:DI663"/>
    <mergeCell ref="DJ663:DK663"/>
    <mergeCell ref="DL663:DM663"/>
    <mergeCell ref="DN663:DO663"/>
    <mergeCell ref="DP663:DQ663"/>
    <mergeCell ref="DR663:DS663"/>
    <mergeCell ref="DT663:DU663"/>
    <mergeCell ref="DV663:DW663"/>
    <mergeCell ref="DX663:DY663"/>
    <mergeCell ref="DZ663:EA663"/>
    <mergeCell ref="EB663:EC663"/>
    <mergeCell ref="ED663:EE663"/>
    <mergeCell ref="EF663:EG663"/>
    <mergeCell ref="EH663:EI663"/>
    <mergeCell ref="EJ663:EK663"/>
    <mergeCell ref="EL663:EM663"/>
    <mergeCell ref="EN663:EO663"/>
    <mergeCell ref="EP663:EQ663"/>
    <mergeCell ref="ER663:ES663"/>
    <mergeCell ref="ET663:EU663"/>
    <mergeCell ref="EV663:EW663"/>
    <mergeCell ref="EX663:EY663"/>
    <mergeCell ref="EZ663:FA663"/>
    <mergeCell ref="FB663:FC663"/>
    <mergeCell ref="FD663:FE663"/>
    <mergeCell ref="FF663:FG663"/>
    <mergeCell ref="FH663:FI663"/>
    <mergeCell ref="FJ663:FK663"/>
    <mergeCell ref="L664:M664"/>
    <mergeCell ref="N664:O664"/>
    <mergeCell ref="P664:Q664"/>
    <mergeCell ref="R664:S664"/>
    <mergeCell ref="T664:U664"/>
    <mergeCell ref="V664:W664"/>
    <mergeCell ref="X664:Y664"/>
    <mergeCell ref="Z664:AA664"/>
    <mergeCell ref="AB664:AC664"/>
    <mergeCell ref="AD664:AE664"/>
    <mergeCell ref="AF664:AG664"/>
    <mergeCell ref="AH664:AI664"/>
    <mergeCell ref="AJ664:AK664"/>
    <mergeCell ref="AL664:AM664"/>
    <mergeCell ref="AN664:AO664"/>
    <mergeCell ref="AP664:AQ664"/>
    <mergeCell ref="AR664:AS664"/>
    <mergeCell ref="AT664:AU664"/>
    <mergeCell ref="AV664:AW664"/>
    <mergeCell ref="AX664:AY664"/>
    <mergeCell ref="AZ664:BA664"/>
    <mergeCell ref="BB664:BC664"/>
    <mergeCell ref="BD664:BE664"/>
    <mergeCell ref="BF664:BG664"/>
    <mergeCell ref="BH664:BI664"/>
    <mergeCell ref="BJ664:BK664"/>
    <mergeCell ref="BL664:BM664"/>
    <mergeCell ref="BN664:BO664"/>
    <mergeCell ref="BP664:BQ664"/>
    <mergeCell ref="BR664:BS664"/>
    <mergeCell ref="BT664:BU664"/>
    <mergeCell ref="BV664:BW664"/>
    <mergeCell ref="BX664:BY664"/>
    <mergeCell ref="BZ664:CA664"/>
    <mergeCell ref="CB664:CC664"/>
    <mergeCell ref="CD664:CE664"/>
    <mergeCell ref="CF664:CG664"/>
    <mergeCell ref="CH664:CI664"/>
    <mergeCell ref="CJ664:CK664"/>
    <mergeCell ref="CL664:CM664"/>
    <mergeCell ref="CN664:CO664"/>
    <mergeCell ref="CP664:CQ664"/>
    <mergeCell ref="CR664:CS664"/>
    <mergeCell ref="CT664:CU664"/>
    <mergeCell ref="CV664:CW664"/>
    <mergeCell ref="CX664:CY664"/>
    <mergeCell ref="CZ664:DA664"/>
    <mergeCell ref="DB664:DC664"/>
    <mergeCell ref="DD664:DE664"/>
    <mergeCell ref="DF664:DG664"/>
    <mergeCell ref="DH664:DI664"/>
    <mergeCell ref="DJ664:DK664"/>
    <mergeCell ref="DL664:DM664"/>
    <mergeCell ref="DN664:DO664"/>
    <mergeCell ref="DP664:DQ664"/>
    <mergeCell ref="DR664:DS664"/>
    <mergeCell ref="DT664:DU664"/>
    <mergeCell ref="DV664:DW664"/>
    <mergeCell ref="DX664:DY664"/>
    <mergeCell ref="DZ664:EA664"/>
    <mergeCell ref="EB664:EC664"/>
    <mergeCell ref="ED664:EE664"/>
    <mergeCell ref="EF664:EG664"/>
    <mergeCell ref="EH664:EI664"/>
    <mergeCell ref="EJ664:EK664"/>
    <mergeCell ref="EL664:EM664"/>
    <mergeCell ref="EN664:EO664"/>
    <mergeCell ref="EP664:EQ664"/>
    <mergeCell ref="ER664:ES664"/>
    <mergeCell ref="ET664:EU664"/>
    <mergeCell ref="EV664:EW664"/>
    <mergeCell ref="EX664:EY664"/>
    <mergeCell ref="EZ664:FA664"/>
    <mergeCell ref="FB664:FC664"/>
    <mergeCell ref="FD664:FE664"/>
    <mergeCell ref="FF664:FG664"/>
    <mergeCell ref="FH664:FI664"/>
    <mergeCell ref="FJ664:FK664"/>
    <mergeCell ref="L665:M665"/>
    <mergeCell ref="N665:O665"/>
    <mergeCell ref="P665:Q665"/>
    <mergeCell ref="R665:S665"/>
    <mergeCell ref="T665:U665"/>
    <mergeCell ref="V665:W665"/>
    <mergeCell ref="X665:Y665"/>
    <mergeCell ref="Z665:AA665"/>
    <mergeCell ref="AB665:AC665"/>
    <mergeCell ref="AD665:AE665"/>
    <mergeCell ref="AF665:AG665"/>
    <mergeCell ref="AH665:AI665"/>
    <mergeCell ref="AJ665:AK665"/>
    <mergeCell ref="AL665:AM665"/>
    <mergeCell ref="AN665:AO665"/>
    <mergeCell ref="AP665:AQ665"/>
    <mergeCell ref="AR665:AS665"/>
    <mergeCell ref="CD665:CE665"/>
    <mergeCell ref="CF665:CG665"/>
    <mergeCell ref="CH665:CI665"/>
    <mergeCell ref="CJ665:CK665"/>
    <mergeCell ref="CL665:CM665"/>
    <mergeCell ref="CN665:CO665"/>
    <mergeCell ref="CP665:CQ665"/>
    <mergeCell ref="CR665:CS665"/>
    <mergeCell ref="A666:A673"/>
    <mergeCell ref="B666:B673"/>
    <mergeCell ref="C666:C673"/>
    <mergeCell ref="D666:D673"/>
    <mergeCell ref="E666:E673"/>
    <mergeCell ref="F666:F673"/>
    <mergeCell ref="G666:G673"/>
    <mergeCell ref="I666:I673"/>
    <mergeCell ref="J666:J673"/>
    <mergeCell ref="L666:M666"/>
    <mergeCell ref="N666:O666"/>
    <mergeCell ref="P666:Q666"/>
    <mergeCell ref="R666:S666"/>
    <mergeCell ref="T666:U666"/>
    <mergeCell ref="V666:W666"/>
    <mergeCell ref="X666:Y666"/>
    <mergeCell ref="Z666:AA666"/>
    <mergeCell ref="AB666:AC666"/>
    <mergeCell ref="AD666:AE666"/>
    <mergeCell ref="AF666:AG666"/>
    <mergeCell ref="AH666:AI666"/>
    <mergeCell ref="AJ666:AK666"/>
    <mergeCell ref="AL666:AM666"/>
    <mergeCell ref="AN666:AO666"/>
    <mergeCell ref="AP666:AQ666"/>
    <mergeCell ref="AR666:AS666"/>
    <mergeCell ref="AT666:AU666"/>
    <mergeCell ref="AV666:AW666"/>
    <mergeCell ref="AX666:AY666"/>
    <mergeCell ref="AZ666:BA666"/>
    <mergeCell ref="BB666:BC666"/>
    <mergeCell ref="BD666:BE666"/>
    <mergeCell ref="BF666:BG666"/>
    <mergeCell ref="BH666:BI666"/>
    <mergeCell ref="BJ666:BK666"/>
    <mergeCell ref="BL666:BM666"/>
    <mergeCell ref="BN666:BO666"/>
    <mergeCell ref="BP666:BQ666"/>
    <mergeCell ref="BR666:BS666"/>
    <mergeCell ref="BT666:BU666"/>
    <mergeCell ref="BV666:BW666"/>
    <mergeCell ref="BX666:BY666"/>
    <mergeCell ref="BZ666:CA666"/>
    <mergeCell ref="CB666:CC666"/>
    <mergeCell ref="CD666:CE666"/>
    <mergeCell ref="CF666:CG666"/>
    <mergeCell ref="CH666:CI666"/>
    <mergeCell ref="CJ666:CK666"/>
    <mergeCell ref="CL666:CM666"/>
    <mergeCell ref="CN666:CO666"/>
    <mergeCell ref="CP666:CQ666"/>
    <mergeCell ref="CR666:CS666"/>
    <mergeCell ref="CT666:CU666"/>
    <mergeCell ref="CV666:CW666"/>
    <mergeCell ref="CX666:CY666"/>
    <mergeCell ref="CZ666:DA666"/>
    <mergeCell ref="DB666:DC666"/>
    <mergeCell ref="DD666:DE666"/>
    <mergeCell ref="DF666:DG666"/>
    <mergeCell ref="DH666:DI666"/>
    <mergeCell ref="DJ666:DK666"/>
    <mergeCell ref="DL666:DM666"/>
    <mergeCell ref="DN666:DO666"/>
    <mergeCell ref="DP666:DQ666"/>
    <mergeCell ref="DR666:DS666"/>
    <mergeCell ref="DT666:DU666"/>
    <mergeCell ref="DV666:DW666"/>
    <mergeCell ref="DX666:DY666"/>
    <mergeCell ref="DZ666:EA666"/>
    <mergeCell ref="EB666:EC666"/>
    <mergeCell ref="ED666:EE666"/>
    <mergeCell ref="EF666:EG666"/>
    <mergeCell ref="EH666:EI666"/>
    <mergeCell ref="EJ666:EK666"/>
    <mergeCell ref="EL666:EM666"/>
    <mergeCell ref="EN666:EO666"/>
    <mergeCell ref="EP666:EQ666"/>
    <mergeCell ref="ER666:ES666"/>
    <mergeCell ref="ET666:EU666"/>
    <mergeCell ref="EV666:EW666"/>
    <mergeCell ref="EX666:EY666"/>
    <mergeCell ref="EZ666:FA666"/>
    <mergeCell ref="FB666:FC666"/>
    <mergeCell ref="FD666:FE666"/>
    <mergeCell ref="FF666:FG666"/>
    <mergeCell ref="FH666:FI666"/>
    <mergeCell ref="FJ666:FK666"/>
    <mergeCell ref="L667:M667"/>
    <mergeCell ref="N667:O667"/>
    <mergeCell ref="P667:Q667"/>
    <mergeCell ref="R667:S667"/>
    <mergeCell ref="T667:U667"/>
    <mergeCell ref="V667:W667"/>
    <mergeCell ref="X667:Y667"/>
    <mergeCell ref="Z667:AA667"/>
    <mergeCell ref="AB667:AC667"/>
    <mergeCell ref="AD667:AE667"/>
    <mergeCell ref="AF667:AG667"/>
    <mergeCell ref="AH667:AI667"/>
    <mergeCell ref="AJ667:AK667"/>
    <mergeCell ref="AL667:AM667"/>
    <mergeCell ref="AN667:AO667"/>
    <mergeCell ref="AP667:AQ667"/>
    <mergeCell ref="AR667:AS667"/>
    <mergeCell ref="AT667:AU667"/>
    <mergeCell ref="AV667:AW667"/>
    <mergeCell ref="AX667:AY667"/>
    <mergeCell ref="AZ667:BA667"/>
    <mergeCell ref="BB667:BC667"/>
    <mergeCell ref="BD667:BE667"/>
    <mergeCell ref="BF667:BG667"/>
    <mergeCell ref="BH667:BI667"/>
    <mergeCell ref="BJ667:BK667"/>
    <mergeCell ref="BL667:BM667"/>
    <mergeCell ref="BN667:BO667"/>
    <mergeCell ref="BP667:BQ667"/>
    <mergeCell ref="BR667:BS667"/>
    <mergeCell ref="BT667:BU667"/>
    <mergeCell ref="BV667:BW667"/>
    <mergeCell ref="BX667:BY667"/>
    <mergeCell ref="BZ667:CA667"/>
    <mergeCell ref="CB667:CC667"/>
    <mergeCell ref="CD667:CE667"/>
    <mergeCell ref="CF667:CG667"/>
    <mergeCell ref="CH667:CI667"/>
    <mergeCell ref="CJ667:CK667"/>
    <mergeCell ref="CL667:CM667"/>
    <mergeCell ref="CN667:CO667"/>
    <mergeCell ref="CP667:CQ667"/>
    <mergeCell ref="CR667:CS667"/>
    <mergeCell ref="CT667:CU667"/>
    <mergeCell ref="CV667:CW667"/>
    <mergeCell ref="CX667:CY667"/>
    <mergeCell ref="CZ667:DA667"/>
    <mergeCell ref="DB667:DC667"/>
    <mergeCell ref="DD667:DE667"/>
    <mergeCell ref="DF667:DG667"/>
    <mergeCell ref="DH667:DI667"/>
    <mergeCell ref="DJ667:DK667"/>
    <mergeCell ref="DL667:DM667"/>
    <mergeCell ref="DN667:DO667"/>
    <mergeCell ref="DP667:DQ667"/>
    <mergeCell ref="DR667:DS667"/>
    <mergeCell ref="DT667:DU667"/>
    <mergeCell ref="DV667:DW667"/>
    <mergeCell ref="DX667:DY667"/>
    <mergeCell ref="DZ667:EA667"/>
    <mergeCell ref="EB667:EC667"/>
    <mergeCell ref="ED667:EE667"/>
    <mergeCell ref="EF667:EG667"/>
    <mergeCell ref="EH667:EI667"/>
    <mergeCell ref="EJ667:EK667"/>
    <mergeCell ref="EL667:EM667"/>
    <mergeCell ref="EN667:EO667"/>
    <mergeCell ref="EP667:EQ667"/>
    <mergeCell ref="ER667:ES667"/>
    <mergeCell ref="ET667:EU667"/>
    <mergeCell ref="EV667:EW667"/>
    <mergeCell ref="EX667:EY667"/>
    <mergeCell ref="EZ667:FA667"/>
    <mergeCell ref="FB667:FC667"/>
    <mergeCell ref="FD667:FE667"/>
    <mergeCell ref="FF667:FG667"/>
    <mergeCell ref="FH667:FI667"/>
    <mergeCell ref="FJ667:FK667"/>
    <mergeCell ref="L668:M668"/>
    <mergeCell ref="N668:O668"/>
    <mergeCell ref="P668:Q668"/>
    <mergeCell ref="R668:S668"/>
    <mergeCell ref="T668:U668"/>
    <mergeCell ref="V668:W668"/>
    <mergeCell ref="X668:Y668"/>
    <mergeCell ref="Z668:AA668"/>
    <mergeCell ref="AB668:AC668"/>
    <mergeCell ref="AD668:AE668"/>
    <mergeCell ref="AF668:AG668"/>
    <mergeCell ref="AH668:AI668"/>
    <mergeCell ref="AJ668:AK668"/>
    <mergeCell ref="AL668:AM668"/>
    <mergeCell ref="AN668:AO668"/>
    <mergeCell ref="AP668:AQ668"/>
    <mergeCell ref="AR668:AS668"/>
    <mergeCell ref="AT668:AU668"/>
    <mergeCell ref="AV668:AW668"/>
    <mergeCell ref="AX668:AY668"/>
    <mergeCell ref="AZ668:BA668"/>
    <mergeCell ref="BB668:BC668"/>
    <mergeCell ref="BD668:BE668"/>
    <mergeCell ref="BF668:BG668"/>
    <mergeCell ref="BH668:BI668"/>
    <mergeCell ref="BJ668:BK668"/>
    <mergeCell ref="BL668:BM668"/>
    <mergeCell ref="BN668:BO668"/>
    <mergeCell ref="BP668:BQ668"/>
    <mergeCell ref="BR668:BS668"/>
    <mergeCell ref="BT668:BU668"/>
    <mergeCell ref="BV668:BW668"/>
    <mergeCell ref="BX668:BY668"/>
    <mergeCell ref="BZ668:CA668"/>
    <mergeCell ref="CB668:CC668"/>
    <mergeCell ref="CD668:CE668"/>
    <mergeCell ref="CF668:CG668"/>
    <mergeCell ref="CH668:CI668"/>
    <mergeCell ref="CJ668:CK668"/>
    <mergeCell ref="CL668:CM668"/>
    <mergeCell ref="CN668:CO668"/>
    <mergeCell ref="CP668:CQ668"/>
    <mergeCell ref="CR668:CS668"/>
    <mergeCell ref="CT668:CU668"/>
    <mergeCell ref="CV668:CW668"/>
    <mergeCell ref="CX668:CY668"/>
    <mergeCell ref="CZ668:DA668"/>
    <mergeCell ref="DB668:DC668"/>
    <mergeCell ref="DD668:DE668"/>
    <mergeCell ref="DF668:DG668"/>
    <mergeCell ref="DH668:DI668"/>
    <mergeCell ref="DJ668:DK668"/>
    <mergeCell ref="DL668:DM668"/>
    <mergeCell ref="DN668:DO668"/>
    <mergeCell ref="DP668:DQ668"/>
    <mergeCell ref="DR668:DS668"/>
    <mergeCell ref="DT668:DU668"/>
    <mergeCell ref="DV668:DW668"/>
    <mergeCell ref="DX668:DY668"/>
    <mergeCell ref="DZ668:EA668"/>
    <mergeCell ref="EB668:EC668"/>
    <mergeCell ref="ED668:EE668"/>
    <mergeCell ref="EF668:EG668"/>
    <mergeCell ref="EH668:EI668"/>
    <mergeCell ref="EJ668:EK668"/>
    <mergeCell ref="EL668:EM668"/>
    <mergeCell ref="EN668:EO668"/>
    <mergeCell ref="EP668:EQ668"/>
    <mergeCell ref="ER668:ES668"/>
    <mergeCell ref="ET668:EU668"/>
    <mergeCell ref="EV668:EW668"/>
    <mergeCell ref="EX668:EY668"/>
    <mergeCell ref="EZ668:FA668"/>
    <mergeCell ref="FB668:FC668"/>
    <mergeCell ref="FD668:FE668"/>
    <mergeCell ref="FF668:FG668"/>
    <mergeCell ref="FH668:FI668"/>
    <mergeCell ref="FJ668:FK668"/>
    <mergeCell ref="L669:M669"/>
    <mergeCell ref="N669:O669"/>
    <mergeCell ref="P669:Q669"/>
    <mergeCell ref="R669:S669"/>
    <mergeCell ref="T669:U669"/>
    <mergeCell ref="V669:W669"/>
    <mergeCell ref="X669:Y669"/>
    <mergeCell ref="Z669:AA669"/>
    <mergeCell ref="AB669:AC669"/>
    <mergeCell ref="AD669:AE669"/>
    <mergeCell ref="AF669:AG669"/>
    <mergeCell ref="AH669:AI669"/>
    <mergeCell ref="AJ669:AK669"/>
    <mergeCell ref="AL669:AM669"/>
    <mergeCell ref="AN669:AO669"/>
    <mergeCell ref="AP669:AQ669"/>
    <mergeCell ref="AR669:AS669"/>
    <mergeCell ref="AT669:AU669"/>
    <mergeCell ref="AV669:AW669"/>
    <mergeCell ref="AX669:AY669"/>
    <mergeCell ref="AZ669:BA669"/>
    <mergeCell ref="BB669:BC669"/>
    <mergeCell ref="BD669:BE669"/>
    <mergeCell ref="BF669:BG669"/>
    <mergeCell ref="BH669:BI669"/>
    <mergeCell ref="BJ669:BK669"/>
    <mergeCell ref="BL669:BM669"/>
    <mergeCell ref="BN669:BO669"/>
    <mergeCell ref="BP669:BQ669"/>
    <mergeCell ref="BR669:BS669"/>
    <mergeCell ref="BT669:BU669"/>
    <mergeCell ref="BV669:BW669"/>
    <mergeCell ref="BX669:BY669"/>
    <mergeCell ref="BZ669:CA669"/>
    <mergeCell ref="CB669:CC669"/>
    <mergeCell ref="CD669:CE669"/>
    <mergeCell ref="CF669:CG669"/>
    <mergeCell ref="CH669:CI669"/>
    <mergeCell ref="CJ669:CK669"/>
    <mergeCell ref="CL669:CM669"/>
    <mergeCell ref="CN669:CO669"/>
    <mergeCell ref="CP669:CQ669"/>
    <mergeCell ref="CR669:CS669"/>
    <mergeCell ref="CT669:CU669"/>
    <mergeCell ref="CV669:CW669"/>
    <mergeCell ref="CX669:CY669"/>
    <mergeCell ref="CZ669:DA669"/>
    <mergeCell ref="DB669:DC669"/>
    <mergeCell ref="DD669:DE669"/>
    <mergeCell ref="DF669:DG669"/>
    <mergeCell ref="DH669:DI669"/>
    <mergeCell ref="DJ669:DK669"/>
    <mergeCell ref="DL669:DM669"/>
    <mergeCell ref="DN669:DO669"/>
    <mergeCell ref="DP669:DQ669"/>
    <mergeCell ref="DR669:DS669"/>
    <mergeCell ref="DT669:DU669"/>
    <mergeCell ref="DV669:DW669"/>
    <mergeCell ref="DX669:DY669"/>
    <mergeCell ref="DZ669:EA669"/>
    <mergeCell ref="EB669:EC669"/>
    <mergeCell ref="ED669:EE669"/>
    <mergeCell ref="EF669:EG669"/>
    <mergeCell ref="EH669:EI669"/>
    <mergeCell ref="EJ669:EK669"/>
    <mergeCell ref="EL669:EM669"/>
    <mergeCell ref="EN669:EO669"/>
    <mergeCell ref="EP669:EQ669"/>
    <mergeCell ref="ER669:ES669"/>
    <mergeCell ref="ET669:EU669"/>
    <mergeCell ref="EV669:EW669"/>
    <mergeCell ref="EX669:EY669"/>
    <mergeCell ref="EZ669:FA669"/>
    <mergeCell ref="FB669:FC669"/>
    <mergeCell ref="FD669:FE669"/>
    <mergeCell ref="FF669:FG669"/>
    <mergeCell ref="FH669:FI669"/>
    <mergeCell ref="FJ669:FK669"/>
    <mergeCell ref="L670:M670"/>
    <mergeCell ref="N670:O670"/>
    <mergeCell ref="P670:Q670"/>
    <mergeCell ref="R670:S670"/>
    <mergeCell ref="T670:U670"/>
    <mergeCell ref="V670:W670"/>
    <mergeCell ref="X670:Y670"/>
    <mergeCell ref="Z670:AA670"/>
    <mergeCell ref="AB670:AC670"/>
    <mergeCell ref="AD670:AE670"/>
    <mergeCell ref="AF670:AG670"/>
    <mergeCell ref="AH670:AI670"/>
    <mergeCell ref="AJ670:AK670"/>
    <mergeCell ref="AL670:AM670"/>
    <mergeCell ref="AN670:AO670"/>
    <mergeCell ref="AP670:AQ670"/>
    <mergeCell ref="AR670:AS670"/>
    <mergeCell ref="AT670:AU670"/>
    <mergeCell ref="AV670:AW670"/>
    <mergeCell ref="AX670:AY670"/>
    <mergeCell ref="AZ670:BA670"/>
    <mergeCell ref="BB670:BC670"/>
    <mergeCell ref="BD670:BE670"/>
    <mergeCell ref="BF670:BG670"/>
    <mergeCell ref="BH670:BI670"/>
    <mergeCell ref="BJ670:BK670"/>
    <mergeCell ref="BL670:BM670"/>
    <mergeCell ref="BN670:BO670"/>
    <mergeCell ref="BP670:BQ670"/>
    <mergeCell ref="BR670:BS670"/>
    <mergeCell ref="BT670:BU670"/>
    <mergeCell ref="BV670:BW670"/>
    <mergeCell ref="BX670:BY670"/>
    <mergeCell ref="BZ670:CA670"/>
    <mergeCell ref="CB670:CC670"/>
    <mergeCell ref="CD670:CE670"/>
    <mergeCell ref="CF670:CG670"/>
    <mergeCell ref="CH670:CI670"/>
    <mergeCell ref="CJ670:CK670"/>
    <mergeCell ref="CL670:CM670"/>
    <mergeCell ref="CN670:CO670"/>
    <mergeCell ref="CP670:CQ670"/>
    <mergeCell ref="CR670:CS670"/>
    <mergeCell ref="CT670:CU670"/>
    <mergeCell ref="CV670:CW670"/>
    <mergeCell ref="CX670:CY670"/>
    <mergeCell ref="CZ670:DA670"/>
    <mergeCell ref="DB670:DC670"/>
    <mergeCell ref="DD670:DE670"/>
    <mergeCell ref="DF670:DG670"/>
    <mergeCell ref="DH670:DI670"/>
    <mergeCell ref="DJ670:DK670"/>
    <mergeCell ref="DL670:DM670"/>
    <mergeCell ref="DN670:DO670"/>
    <mergeCell ref="DP670:DQ670"/>
    <mergeCell ref="DR670:DS670"/>
    <mergeCell ref="DT670:DU670"/>
    <mergeCell ref="DV670:DW670"/>
    <mergeCell ref="DX670:DY670"/>
    <mergeCell ref="DZ670:EA670"/>
    <mergeCell ref="EB670:EC670"/>
    <mergeCell ref="ED670:EE670"/>
    <mergeCell ref="EF670:EG670"/>
    <mergeCell ref="EH670:EI670"/>
    <mergeCell ref="EJ670:EK670"/>
    <mergeCell ref="EL670:EM670"/>
    <mergeCell ref="EN670:EO670"/>
    <mergeCell ref="EP670:EQ670"/>
    <mergeCell ref="ER670:ES670"/>
    <mergeCell ref="ET670:EU670"/>
    <mergeCell ref="EV670:EW670"/>
    <mergeCell ref="EX670:EY670"/>
    <mergeCell ref="EZ670:FA670"/>
    <mergeCell ref="FB670:FC670"/>
    <mergeCell ref="FD670:FE670"/>
    <mergeCell ref="FF670:FG670"/>
    <mergeCell ref="FH670:FI670"/>
    <mergeCell ref="FJ670:FK670"/>
    <mergeCell ref="L671:M671"/>
    <mergeCell ref="N671:O671"/>
    <mergeCell ref="P671:Q671"/>
    <mergeCell ref="R671:S671"/>
    <mergeCell ref="T671:U671"/>
    <mergeCell ref="V671:W671"/>
    <mergeCell ref="X671:Y671"/>
    <mergeCell ref="Z671:AA671"/>
    <mergeCell ref="AB671:AC671"/>
    <mergeCell ref="AD671:AE671"/>
    <mergeCell ref="AF671:AG671"/>
    <mergeCell ref="AH671:AI671"/>
    <mergeCell ref="AJ671:AK671"/>
    <mergeCell ref="AL671:AM671"/>
    <mergeCell ref="AN671:AO671"/>
    <mergeCell ref="AP671:AQ671"/>
    <mergeCell ref="AR671:AS671"/>
    <mergeCell ref="AT671:AU671"/>
    <mergeCell ref="AV671:AW671"/>
    <mergeCell ref="AX671:AY671"/>
    <mergeCell ref="AZ671:BA671"/>
    <mergeCell ref="BB671:BC671"/>
    <mergeCell ref="BD671:BE671"/>
    <mergeCell ref="BF671:BG671"/>
    <mergeCell ref="BH671:BI671"/>
    <mergeCell ref="BJ671:BK671"/>
    <mergeCell ref="BL671:BM671"/>
    <mergeCell ref="BN671:BO671"/>
    <mergeCell ref="BP671:BQ671"/>
    <mergeCell ref="BR671:BS671"/>
    <mergeCell ref="BT671:BU671"/>
    <mergeCell ref="BV671:BW671"/>
    <mergeCell ref="BX671:BY671"/>
    <mergeCell ref="BZ671:CA671"/>
    <mergeCell ref="CB671:CC671"/>
    <mergeCell ref="CD671:CE671"/>
    <mergeCell ref="CF671:CG671"/>
    <mergeCell ref="CH671:CI671"/>
    <mergeCell ref="CJ671:CK671"/>
    <mergeCell ref="CL671:CM671"/>
    <mergeCell ref="CN671:CO671"/>
    <mergeCell ref="CP671:CQ671"/>
    <mergeCell ref="CR671:CS671"/>
    <mergeCell ref="CT671:CU671"/>
    <mergeCell ref="CV671:CW671"/>
    <mergeCell ref="CX671:CY671"/>
    <mergeCell ref="CZ671:DA671"/>
    <mergeCell ref="DB671:DC671"/>
    <mergeCell ref="DD671:DE671"/>
    <mergeCell ref="DF671:DG671"/>
    <mergeCell ref="DH671:DI671"/>
    <mergeCell ref="DJ671:DK671"/>
    <mergeCell ref="DL671:DM671"/>
    <mergeCell ref="DN671:DO671"/>
    <mergeCell ref="DP671:DQ671"/>
    <mergeCell ref="DR671:DS671"/>
    <mergeCell ref="DT671:DU671"/>
    <mergeCell ref="DV671:DW671"/>
    <mergeCell ref="DX671:DY671"/>
    <mergeCell ref="DZ671:EA671"/>
    <mergeCell ref="EB671:EC671"/>
    <mergeCell ref="ED671:EE671"/>
    <mergeCell ref="EF671:EG671"/>
    <mergeCell ref="EH671:EI671"/>
    <mergeCell ref="EJ671:EK671"/>
    <mergeCell ref="EL671:EM671"/>
    <mergeCell ref="EN671:EO671"/>
    <mergeCell ref="EP671:EQ671"/>
    <mergeCell ref="ER671:ES671"/>
    <mergeCell ref="ET671:EU671"/>
    <mergeCell ref="EV671:EW671"/>
    <mergeCell ref="EX671:EY671"/>
    <mergeCell ref="EZ671:FA671"/>
    <mergeCell ref="FB671:FC671"/>
    <mergeCell ref="FD671:FE671"/>
    <mergeCell ref="FF671:FG671"/>
    <mergeCell ref="FH671:FI671"/>
    <mergeCell ref="FJ671:FK671"/>
    <mergeCell ref="L672:M672"/>
    <mergeCell ref="N672:O672"/>
    <mergeCell ref="P672:Q672"/>
    <mergeCell ref="R672:S672"/>
    <mergeCell ref="T672:U672"/>
    <mergeCell ref="V672:W672"/>
    <mergeCell ref="X672:Y672"/>
    <mergeCell ref="Z672:AA672"/>
    <mergeCell ref="AB672:AC672"/>
    <mergeCell ref="AD672:AE672"/>
    <mergeCell ref="AF672:AG672"/>
    <mergeCell ref="AH672:AI672"/>
    <mergeCell ref="AJ672:AK672"/>
    <mergeCell ref="AL672:AM672"/>
    <mergeCell ref="AN672:AO672"/>
    <mergeCell ref="AP672:AQ672"/>
    <mergeCell ref="AR672:AS672"/>
    <mergeCell ref="AT672:AU672"/>
    <mergeCell ref="AV672:AW672"/>
    <mergeCell ref="AX672:AY672"/>
    <mergeCell ref="AZ672:BA672"/>
    <mergeCell ref="BB672:BC672"/>
    <mergeCell ref="BD672:BE672"/>
    <mergeCell ref="BF672:BG672"/>
    <mergeCell ref="BH672:BI672"/>
    <mergeCell ref="BJ672:BK672"/>
    <mergeCell ref="BL672:BM672"/>
    <mergeCell ref="BN672:BO672"/>
    <mergeCell ref="BP672:BQ672"/>
    <mergeCell ref="BR672:BS672"/>
    <mergeCell ref="BT672:BU672"/>
    <mergeCell ref="BV672:BW672"/>
    <mergeCell ref="BX672:BY672"/>
    <mergeCell ref="BZ672:CA672"/>
    <mergeCell ref="CB672:CC672"/>
    <mergeCell ref="CD672:CE672"/>
    <mergeCell ref="CF672:CG672"/>
    <mergeCell ref="CH672:CI672"/>
    <mergeCell ref="CJ672:CK672"/>
    <mergeCell ref="CL672:CM672"/>
    <mergeCell ref="CN672:CO672"/>
    <mergeCell ref="CP672:CQ672"/>
    <mergeCell ref="CR672:CS672"/>
    <mergeCell ref="CT672:CU672"/>
    <mergeCell ref="CV672:CW672"/>
    <mergeCell ref="CX672:CY672"/>
    <mergeCell ref="CZ672:DA672"/>
    <mergeCell ref="DB672:DC672"/>
    <mergeCell ref="DD672:DE672"/>
    <mergeCell ref="DF672:DG672"/>
    <mergeCell ref="DH672:DI672"/>
    <mergeCell ref="DJ672:DK672"/>
    <mergeCell ref="DL672:DM672"/>
    <mergeCell ref="DN672:DO672"/>
    <mergeCell ref="DP672:DQ672"/>
    <mergeCell ref="DR672:DS672"/>
    <mergeCell ref="DT672:DU672"/>
    <mergeCell ref="DV672:DW672"/>
    <mergeCell ref="DX672:DY672"/>
    <mergeCell ref="DZ672:EA672"/>
    <mergeCell ref="EB672:EC672"/>
    <mergeCell ref="ED672:EE672"/>
    <mergeCell ref="EF672:EG672"/>
    <mergeCell ref="EH672:EI672"/>
    <mergeCell ref="EJ672:EK672"/>
    <mergeCell ref="EL672:EM672"/>
    <mergeCell ref="EN672:EO672"/>
    <mergeCell ref="EP672:EQ672"/>
    <mergeCell ref="ER672:ES672"/>
    <mergeCell ref="ET672:EU672"/>
    <mergeCell ref="EV672:EW672"/>
    <mergeCell ref="EX672:EY672"/>
    <mergeCell ref="EZ672:FA672"/>
    <mergeCell ref="FB672:FC672"/>
    <mergeCell ref="FD672:FE672"/>
    <mergeCell ref="FF672:FG672"/>
    <mergeCell ref="FH672:FI672"/>
    <mergeCell ref="FJ672:FK672"/>
    <mergeCell ref="L673:M673"/>
    <mergeCell ref="N673:O673"/>
    <mergeCell ref="P673:Q673"/>
    <mergeCell ref="R673:S673"/>
    <mergeCell ref="T673:U673"/>
    <mergeCell ref="V673:W673"/>
    <mergeCell ref="X673:Y673"/>
    <mergeCell ref="Z673:AA673"/>
    <mergeCell ref="AB673:AC673"/>
    <mergeCell ref="AD673:AE673"/>
    <mergeCell ref="AF673:AG673"/>
    <mergeCell ref="AH673:AI673"/>
    <mergeCell ref="AJ673:AK673"/>
    <mergeCell ref="AL673:AM673"/>
    <mergeCell ref="AN673:AO673"/>
    <mergeCell ref="AP673:AQ673"/>
    <mergeCell ref="AR673:AS673"/>
    <mergeCell ref="AT673:AU673"/>
    <mergeCell ref="AV673:AW673"/>
    <mergeCell ref="AX673:AY673"/>
    <mergeCell ref="AZ673:BA673"/>
    <mergeCell ref="BB673:BC673"/>
    <mergeCell ref="BD673:BE673"/>
    <mergeCell ref="BF673:BG673"/>
    <mergeCell ref="BH673:BI673"/>
    <mergeCell ref="BJ673:BK673"/>
    <mergeCell ref="BL673:BM673"/>
    <mergeCell ref="BN673:BO673"/>
    <mergeCell ref="BP673:BQ673"/>
    <mergeCell ref="BR673:BS673"/>
    <mergeCell ref="BT673:BU673"/>
    <mergeCell ref="BV673:BW673"/>
    <mergeCell ref="BX673:BY673"/>
    <mergeCell ref="BZ673:CA673"/>
    <mergeCell ref="CB673:CC673"/>
    <mergeCell ref="CD673:CE673"/>
    <mergeCell ref="CF673:CG673"/>
    <mergeCell ref="CH673:CI673"/>
    <mergeCell ref="CJ673:CK673"/>
    <mergeCell ref="CL673:CM673"/>
    <mergeCell ref="CN673:CO673"/>
    <mergeCell ref="CP673:CQ673"/>
    <mergeCell ref="CR673:CS673"/>
    <mergeCell ref="CT673:CU673"/>
    <mergeCell ref="CV673:CW673"/>
    <mergeCell ref="CX673:CY673"/>
    <mergeCell ref="CZ673:DA673"/>
    <mergeCell ref="DB673:DC673"/>
    <mergeCell ref="DD673:DE673"/>
    <mergeCell ref="DF673:DG673"/>
    <mergeCell ref="DH673:DI673"/>
    <mergeCell ref="DJ673:DK673"/>
    <mergeCell ref="DL673:DM673"/>
    <mergeCell ref="DN673:DO673"/>
    <mergeCell ref="DP673:DQ673"/>
    <mergeCell ref="DR673:DS673"/>
    <mergeCell ref="DT673:DU673"/>
    <mergeCell ref="DV673:DW673"/>
    <mergeCell ref="DX673:DY673"/>
    <mergeCell ref="DZ673:EA673"/>
    <mergeCell ref="EB673:EC673"/>
    <mergeCell ref="ED673:EE673"/>
    <mergeCell ref="EF673:EG673"/>
    <mergeCell ref="EH673:EI673"/>
    <mergeCell ref="EJ673:EK673"/>
    <mergeCell ref="EL673:EM673"/>
    <mergeCell ref="EN673:EO673"/>
    <mergeCell ref="EP673:EQ673"/>
    <mergeCell ref="ER673:ES673"/>
    <mergeCell ref="ET673:EU673"/>
    <mergeCell ref="EV673:EW673"/>
    <mergeCell ref="EX673:EY673"/>
    <mergeCell ref="EZ673:FA673"/>
    <mergeCell ref="FB673:FC673"/>
    <mergeCell ref="FD673:FE673"/>
    <mergeCell ref="FF673:FG673"/>
    <mergeCell ref="FH673:FI673"/>
    <mergeCell ref="FJ673:FK673"/>
    <mergeCell ref="L674:M674"/>
    <mergeCell ref="N674:O674"/>
    <mergeCell ref="P674:Q674"/>
    <mergeCell ref="R674:S674"/>
    <mergeCell ref="T674:U674"/>
    <mergeCell ref="V674:W674"/>
    <mergeCell ref="X674:Y674"/>
    <mergeCell ref="Z674:AA674"/>
    <mergeCell ref="AB674:AC674"/>
    <mergeCell ref="AD674:AE674"/>
    <mergeCell ref="AF674:AG674"/>
    <mergeCell ref="AH674:AI674"/>
    <mergeCell ref="AJ674:AK674"/>
    <mergeCell ref="AL674:AM674"/>
    <mergeCell ref="AN674:AO674"/>
    <mergeCell ref="AP674:AQ674"/>
    <mergeCell ref="AR674:AS674"/>
    <mergeCell ref="CD674:CE674"/>
    <mergeCell ref="CF674:CG674"/>
    <mergeCell ref="CH674:CI674"/>
    <mergeCell ref="CJ674:CK674"/>
    <mergeCell ref="CL674:CM674"/>
    <mergeCell ref="CN674:CO674"/>
    <mergeCell ref="CP674:CQ674"/>
    <mergeCell ref="CR674:CS674"/>
    <mergeCell ref="A675:A682"/>
    <mergeCell ref="B675:B682"/>
    <mergeCell ref="C675:C682"/>
    <mergeCell ref="D675:D682"/>
    <mergeCell ref="E675:E682"/>
    <mergeCell ref="F675:F682"/>
    <mergeCell ref="G675:G682"/>
    <mergeCell ref="I675:I682"/>
    <mergeCell ref="J675:J682"/>
    <mergeCell ref="L675:M675"/>
    <mergeCell ref="N675:O675"/>
    <mergeCell ref="P675:Q675"/>
    <mergeCell ref="R675:S675"/>
    <mergeCell ref="T675:U675"/>
    <mergeCell ref="V675:W675"/>
    <mergeCell ref="X675:Y675"/>
    <mergeCell ref="Z675:AA675"/>
    <mergeCell ref="AB675:AC675"/>
    <mergeCell ref="AD675:AE675"/>
    <mergeCell ref="AF675:AG675"/>
    <mergeCell ref="AH675:AI675"/>
    <mergeCell ref="AJ675:AK675"/>
    <mergeCell ref="AL675:AM675"/>
    <mergeCell ref="AN675:AO675"/>
    <mergeCell ref="AP675:AQ675"/>
    <mergeCell ref="AR675:AS675"/>
    <mergeCell ref="AT675:AU675"/>
    <mergeCell ref="AV675:AW675"/>
    <mergeCell ref="AX675:AY675"/>
    <mergeCell ref="AZ675:BA675"/>
    <mergeCell ref="BB675:BC675"/>
    <mergeCell ref="BD675:BE675"/>
    <mergeCell ref="BF675:BG675"/>
    <mergeCell ref="BH675:BI675"/>
    <mergeCell ref="BJ675:BK675"/>
    <mergeCell ref="BL675:BM675"/>
    <mergeCell ref="BN675:BO675"/>
    <mergeCell ref="BP675:BQ675"/>
    <mergeCell ref="BR675:BS675"/>
    <mergeCell ref="BT675:BU675"/>
    <mergeCell ref="BV675:BW675"/>
    <mergeCell ref="BX675:BY675"/>
    <mergeCell ref="BZ675:CA675"/>
    <mergeCell ref="CB675:CC675"/>
    <mergeCell ref="CD675:CE675"/>
    <mergeCell ref="CF675:CG675"/>
    <mergeCell ref="CH675:CI675"/>
    <mergeCell ref="CJ675:CK675"/>
    <mergeCell ref="CL675:CM675"/>
    <mergeCell ref="CN675:CO675"/>
    <mergeCell ref="CP675:CQ675"/>
    <mergeCell ref="CR675:CS675"/>
    <mergeCell ref="CT675:CU675"/>
    <mergeCell ref="CV675:CW675"/>
    <mergeCell ref="CX675:CY675"/>
    <mergeCell ref="CZ675:DA675"/>
    <mergeCell ref="DB675:DC675"/>
    <mergeCell ref="DD675:DE675"/>
    <mergeCell ref="DF675:DG675"/>
    <mergeCell ref="DH675:DI675"/>
    <mergeCell ref="DJ675:DK675"/>
    <mergeCell ref="DL675:DM675"/>
    <mergeCell ref="DN675:DO675"/>
    <mergeCell ref="DP675:DQ675"/>
    <mergeCell ref="DR675:DS675"/>
    <mergeCell ref="DT675:DU675"/>
    <mergeCell ref="DV675:DW675"/>
    <mergeCell ref="DX675:DY675"/>
    <mergeCell ref="DZ675:EA675"/>
    <mergeCell ref="EB675:EC675"/>
    <mergeCell ref="ED675:EE675"/>
    <mergeCell ref="EF675:EG675"/>
    <mergeCell ref="EH675:EI675"/>
    <mergeCell ref="EJ675:EK675"/>
    <mergeCell ref="EL675:EM675"/>
    <mergeCell ref="EN675:EO675"/>
    <mergeCell ref="EP675:EQ675"/>
    <mergeCell ref="ER675:ES675"/>
    <mergeCell ref="ET675:EU675"/>
    <mergeCell ref="EV675:EW675"/>
    <mergeCell ref="EX675:EY675"/>
    <mergeCell ref="EZ675:FA675"/>
    <mergeCell ref="FB675:FC675"/>
    <mergeCell ref="FD675:FE675"/>
    <mergeCell ref="FF675:FG675"/>
    <mergeCell ref="FH675:FI675"/>
    <mergeCell ref="FJ675:FK675"/>
    <mergeCell ref="L676:M676"/>
    <mergeCell ref="N676:O676"/>
    <mergeCell ref="P676:Q676"/>
    <mergeCell ref="R676:S676"/>
    <mergeCell ref="T676:U676"/>
    <mergeCell ref="V676:W676"/>
    <mergeCell ref="X676:Y676"/>
    <mergeCell ref="Z676:AA676"/>
    <mergeCell ref="AB676:AC676"/>
    <mergeCell ref="AD676:AE676"/>
    <mergeCell ref="AF676:AG676"/>
    <mergeCell ref="AH676:AI676"/>
    <mergeCell ref="AJ676:AK676"/>
    <mergeCell ref="AL676:AM676"/>
    <mergeCell ref="AN676:AO676"/>
    <mergeCell ref="AP676:AQ676"/>
    <mergeCell ref="AR676:AS676"/>
    <mergeCell ref="AT676:AU676"/>
    <mergeCell ref="AV676:AW676"/>
    <mergeCell ref="AX676:AY676"/>
    <mergeCell ref="AZ676:BA676"/>
    <mergeCell ref="BB676:BC676"/>
    <mergeCell ref="BD676:BE676"/>
    <mergeCell ref="BF676:BG676"/>
    <mergeCell ref="BH676:BI676"/>
    <mergeCell ref="BJ676:BK676"/>
    <mergeCell ref="BL676:BM676"/>
    <mergeCell ref="BN676:BO676"/>
    <mergeCell ref="BP676:BQ676"/>
    <mergeCell ref="BR676:BS676"/>
    <mergeCell ref="BT676:BU676"/>
    <mergeCell ref="BV676:BW676"/>
    <mergeCell ref="BX676:BY676"/>
    <mergeCell ref="BZ676:CA676"/>
    <mergeCell ref="CB676:CC676"/>
    <mergeCell ref="CD676:CE676"/>
    <mergeCell ref="CF676:CG676"/>
    <mergeCell ref="CH676:CI676"/>
    <mergeCell ref="CJ676:CK676"/>
    <mergeCell ref="CL676:CM676"/>
    <mergeCell ref="CN676:CO676"/>
    <mergeCell ref="CP676:CQ676"/>
    <mergeCell ref="CR676:CS676"/>
    <mergeCell ref="CT676:CU676"/>
    <mergeCell ref="CV676:CW676"/>
    <mergeCell ref="CX676:CY676"/>
    <mergeCell ref="CZ676:DA676"/>
    <mergeCell ref="DB676:DC676"/>
    <mergeCell ref="DD676:DE676"/>
    <mergeCell ref="DF676:DG676"/>
    <mergeCell ref="DH676:DI676"/>
    <mergeCell ref="DJ676:DK676"/>
    <mergeCell ref="DL676:DM676"/>
    <mergeCell ref="DN676:DO676"/>
    <mergeCell ref="DP676:DQ676"/>
    <mergeCell ref="DR676:DS676"/>
    <mergeCell ref="DT676:DU676"/>
    <mergeCell ref="DV676:DW676"/>
    <mergeCell ref="DX676:DY676"/>
    <mergeCell ref="DZ676:EA676"/>
    <mergeCell ref="EB676:EC676"/>
    <mergeCell ref="ED676:EE676"/>
    <mergeCell ref="EF676:EG676"/>
    <mergeCell ref="EH676:EI676"/>
    <mergeCell ref="EJ676:EK676"/>
    <mergeCell ref="EL676:EM676"/>
    <mergeCell ref="EN676:EO676"/>
    <mergeCell ref="EP676:EQ676"/>
    <mergeCell ref="ER676:ES676"/>
    <mergeCell ref="ET676:EU676"/>
    <mergeCell ref="EV676:EW676"/>
    <mergeCell ref="EX676:EY676"/>
    <mergeCell ref="EZ676:FA676"/>
    <mergeCell ref="FB676:FC676"/>
    <mergeCell ref="FD676:FE676"/>
    <mergeCell ref="FF676:FG676"/>
    <mergeCell ref="FH676:FI676"/>
    <mergeCell ref="FJ676:FK676"/>
    <mergeCell ref="L677:M677"/>
    <mergeCell ref="N677:O677"/>
    <mergeCell ref="P677:Q677"/>
    <mergeCell ref="R677:S677"/>
    <mergeCell ref="T677:U677"/>
    <mergeCell ref="V677:W677"/>
    <mergeCell ref="X677:Y677"/>
    <mergeCell ref="Z677:AA677"/>
    <mergeCell ref="AB677:AC677"/>
    <mergeCell ref="AD677:AE677"/>
    <mergeCell ref="AF677:AG677"/>
    <mergeCell ref="AH677:AI677"/>
    <mergeCell ref="AJ677:AK677"/>
    <mergeCell ref="AL677:AM677"/>
    <mergeCell ref="AN677:AO677"/>
    <mergeCell ref="AP677:AQ677"/>
    <mergeCell ref="AR677:AS677"/>
    <mergeCell ref="AT677:AU677"/>
    <mergeCell ref="AV677:AW677"/>
    <mergeCell ref="AX677:AY677"/>
    <mergeCell ref="AZ677:BA677"/>
    <mergeCell ref="BB677:BC677"/>
    <mergeCell ref="BD677:BE677"/>
    <mergeCell ref="BF677:BG677"/>
    <mergeCell ref="BH677:BI677"/>
    <mergeCell ref="BJ677:BK677"/>
    <mergeCell ref="BL677:BM677"/>
    <mergeCell ref="BN677:BO677"/>
    <mergeCell ref="BP677:BQ677"/>
    <mergeCell ref="BR677:BS677"/>
    <mergeCell ref="BT677:BU677"/>
    <mergeCell ref="BV677:BW677"/>
    <mergeCell ref="BX677:BY677"/>
    <mergeCell ref="BZ677:CA677"/>
    <mergeCell ref="CB677:CC677"/>
    <mergeCell ref="CD677:CE677"/>
    <mergeCell ref="CF677:CG677"/>
    <mergeCell ref="CH677:CI677"/>
    <mergeCell ref="CJ677:CK677"/>
    <mergeCell ref="CL677:CM677"/>
    <mergeCell ref="CN677:CO677"/>
    <mergeCell ref="CP677:CQ677"/>
    <mergeCell ref="CR677:CS677"/>
    <mergeCell ref="CT677:CU677"/>
    <mergeCell ref="CV677:CW677"/>
    <mergeCell ref="CX677:CY677"/>
    <mergeCell ref="CZ677:DA677"/>
    <mergeCell ref="DB677:DC677"/>
    <mergeCell ref="DD677:DE677"/>
    <mergeCell ref="DF677:DG677"/>
    <mergeCell ref="DH677:DI677"/>
    <mergeCell ref="DJ677:DK677"/>
    <mergeCell ref="DL677:DM677"/>
    <mergeCell ref="DN677:DO677"/>
    <mergeCell ref="DP677:DQ677"/>
    <mergeCell ref="DR677:DS677"/>
    <mergeCell ref="DT677:DU677"/>
    <mergeCell ref="DV677:DW677"/>
    <mergeCell ref="DX677:DY677"/>
    <mergeCell ref="DZ677:EA677"/>
    <mergeCell ref="EB677:EC677"/>
    <mergeCell ref="ED677:EE677"/>
    <mergeCell ref="EF677:EG677"/>
    <mergeCell ref="EH677:EI677"/>
    <mergeCell ref="EJ677:EK677"/>
    <mergeCell ref="EL677:EM677"/>
    <mergeCell ref="EN677:EO677"/>
    <mergeCell ref="EP677:EQ677"/>
    <mergeCell ref="ER677:ES677"/>
    <mergeCell ref="ET677:EU677"/>
    <mergeCell ref="EV677:EW677"/>
    <mergeCell ref="EX677:EY677"/>
    <mergeCell ref="EZ677:FA677"/>
    <mergeCell ref="FB677:FC677"/>
    <mergeCell ref="FD677:FE677"/>
    <mergeCell ref="FF677:FG677"/>
    <mergeCell ref="FH677:FI677"/>
    <mergeCell ref="FJ677:FK677"/>
    <mergeCell ref="L678:M678"/>
    <mergeCell ref="N678:O678"/>
    <mergeCell ref="P678:Q678"/>
    <mergeCell ref="R678:S678"/>
    <mergeCell ref="T678:U678"/>
    <mergeCell ref="V678:W678"/>
    <mergeCell ref="X678:Y678"/>
    <mergeCell ref="Z678:AA678"/>
    <mergeCell ref="AB678:AC678"/>
    <mergeCell ref="AD678:AE678"/>
    <mergeCell ref="AF678:AG678"/>
    <mergeCell ref="AH678:AI678"/>
    <mergeCell ref="AJ678:AK678"/>
    <mergeCell ref="AL678:AM678"/>
    <mergeCell ref="AN678:AO678"/>
    <mergeCell ref="AP678:AQ678"/>
    <mergeCell ref="AR678:AS678"/>
    <mergeCell ref="AT678:AU678"/>
    <mergeCell ref="AV678:AW678"/>
    <mergeCell ref="AX678:AY678"/>
    <mergeCell ref="AZ678:BA678"/>
    <mergeCell ref="BB678:BC678"/>
    <mergeCell ref="BD678:BE678"/>
    <mergeCell ref="BF678:BG678"/>
    <mergeCell ref="BH678:BI678"/>
    <mergeCell ref="BJ678:BK678"/>
    <mergeCell ref="BL678:BM678"/>
    <mergeCell ref="BN678:BO678"/>
    <mergeCell ref="BP678:BQ678"/>
    <mergeCell ref="BR678:BS678"/>
    <mergeCell ref="BT678:BU678"/>
    <mergeCell ref="BV678:BW678"/>
    <mergeCell ref="BX678:BY678"/>
    <mergeCell ref="BZ678:CA678"/>
    <mergeCell ref="CB678:CC678"/>
    <mergeCell ref="CD678:CE678"/>
    <mergeCell ref="CF678:CG678"/>
    <mergeCell ref="CH678:CI678"/>
    <mergeCell ref="CJ678:CK678"/>
    <mergeCell ref="CL678:CM678"/>
    <mergeCell ref="CN678:CO678"/>
    <mergeCell ref="CP678:CQ678"/>
    <mergeCell ref="CR678:CS678"/>
    <mergeCell ref="CT678:CU678"/>
    <mergeCell ref="CV678:CW678"/>
    <mergeCell ref="CX678:CY678"/>
    <mergeCell ref="CZ678:DA678"/>
    <mergeCell ref="DB678:DC678"/>
    <mergeCell ref="DD678:DE678"/>
    <mergeCell ref="DF678:DG678"/>
    <mergeCell ref="DH678:DI678"/>
    <mergeCell ref="DJ678:DK678"/>
    <mergeCell ref="DL678:DM678"/>
    <mergeCell ref="DN678:DO678"/>
    <mergeCell ref="DP678:DQ678"/>
    <mergeCell ref="DR678:DS678"/>
    <mergeCell ref="DT678:DU678"/>
    <mergeCell ref="DV678:DW678"/>
    <mergeCell ref="DX678:DY678"/>
    <mergeCell ref="DZ678:EA678"/>
    <mergeCell ref="EB678:EC678"/>
    <mergeCell ref="ED678:EE678"/>
    <mergeCell ref="EF678:EG678"/>
    <mergeCell ref="EH678:EI678"/>
    <mergeCell ref="EJ678:EK678"/>
    <mergeCell ref="EL678:EM678"/>
    <mergeCell ref="EN678:EO678"/>
    <mergeCell ref="EP678:EQ678"/>
    <mergeCell ref="ER678:ES678"/>
    <mergeCell ref="ET678:EU678"/>
    <mergeCell ref="EV678:EW678"/>
    <mergeCell ref="EX678:EY678"/>
    <mergeCell ref="EZ678:FA678"/>
    <mergeCell ref="FB678:FC678"/>
    <mergeCell ref="FD678:FE678"/>
    <mergeCell ref="FF678:FG678"/>
    <mergeCell ref="FH678:FI678"/>
    <mergeCell ref="FJ678:FK678"/>
    <mergeCell ref="L679:M679"/>
    <mergeCell ref="N679:O679"/>
    <mergeCell ref="P679:Q679"/>
    <mergeCell ref="R679:S679"/>
    <mergeCell ref="T679:U679"/>
    <mergeCell ref="V679:W679"/>
    <mergeCell ref="X679:Y679"/>
    <mergeCell ref="Z679:AA679"/>
    <mergeCell ref="AB679:AC679"/>
    <mergeCell ref="AD679:AE679"/>
    <mergeCell ref="AF679:AG679"/>
    <mergeCell ref="AH679:AI679"/>
    <mergeCell ref="AJ679:AK679"/>
    <mergeCell ref="AL679:AM679"/>
    <mergeCell ref="AN679:AO679"/>
    <mergeCell ref="AP679:AQ679"/>
    <mergeCell ref="AR679:AS679"/>
    <mergeCell ref="AT679:AU679"/>
    <mergeCell ref="AV679:AW679"/>
    <mergeCell ref="AX679:AY679"/>
    <mergeCell ref="AZ679:BA679"/>
    <mergeCell ref="BB679:BC679"/>
    <mergeCell ref="BD679:BE679"/>
    <mergeCell ref="BF679:BG679"/>
    <mergeCell ref="BH679:BI679"/>
    <mergeCell ref="BJ679:BK679"/>
    <mergeCell ref="BL679:BM679"/>
    <mergeCell ref="BN679:BO679"/>
    <mergeCell ref="BP679:BQ679"/>
    <mergeCell ref="BR679:BS679"/>
    <mergeCell ref="BT679:BU679"/>
    <mergeCell ref="BV679:BW679"/>
    <mergeCell ref="BX679:BY679"/>
    <mergeCell ref="BZ679:CA679"/>
    <mergeCell ref="CB679:CC679"/>
    <mergeCell ref="CD679:CE679"/>
    <mergeCell ref="CF679:CG679"/>
    <mergeCell ref="CH679:CI679"/>
    <mergeCell ref="CJ679:CK679"/>
    <mergeCell ref="CL679:CM679"/>
    <mergeCell ref="CN679:CO679"/>
    <mergeCell ref="CP679:CQ679"/>
    <mergeCell ref="CR679:CS679"/>
    <mergeCell ref="CT679:CU679"/>
    <mergeCell ref="CV679:CW679"/>
    <mergeCell ref="CX679:CY679"/>
    <mergeCell ref="CZ679:DA679"/>
    <mergeCell ref="DB679:DC679"/>
    <mergeCell ref="DD679:DE679"/>
    <mergeCell ref="DF679:DG679"/>
    <mergeCell ref="DH679:DI679"/>
    <mergeCell ref="DJ679:DK679"/>
    <mergeCell ref="DL679:DM679"/>
    <mergeCell ref="DN679:DO679"/>
    <mergeCell ref="DP679:DQ679"/>
    <mergeCell ref="DR679:DS679"/>
    <mergeCell ref="DT679:DU679"/>
    <mergeCell ref="DV679:DW679"/>
    <mergeCell ref="DX679:DY679"/>
    <mergeCell ref="DZ679:EA679"/>
    <mergeCell ref="EB679:EC679"/>
    <mergeCell ref="ED679:EE679"/>
    <mergeCell ref="EF679:EG679"/>
    <mergeCell ref="EH679:EI679"/>
    <mergeCell ref="EJ679:EK679"/>
    <mergeCell ref="EL679:EM679"/>
    <mergeCell ref="EN679:EO679"/>
    <mergeCell ref="EP679:EQ679"/>
    <mergeCell ref="ER679:ES679"/>
    <mergeCell ref="ET679:EU679"/>
    <mergeCell ref="EV679:EW679"/>
    <mergeCell ref="EX679:EY679"/>
    <mergeCell ref="EZ679:FA679"/>
    <mergeCell ref="FB679:FC679"/>
    <mergeCell ref="FD679:FE679"/>
    <mergeCell ref="FF679:FG679"/>
    <mergeCell ref="FH679:FI679"/>
    <mergeCell ref="FJ679:FK679"/>
    <mergeCell ref="L680:M680"/>
    <mergeCell ref="N680:O680"/>
    <mergeCell ref="P680:Q680"/>
    <mergeCell ref="R680:S680"/>
    <mergeCell ref="T680:U680"/>
    <mergeCell ref="V680:W680"/>
    <mergeCell ref="X680:Y680"/>
    <mergeCell ref="Z680:AA680"/>
    <mergeCell ref="AB680:AC680"/>
    <mergeCell ref="AD680:AE680"/>
    <mergeCell ref="AF680:AG680"/>
    <mergeCell ref="AH680:AI680"/>
    <mergeCell ref="AJ680:AK680"/>
    <mergeCell ref="AL680:AM680"/>
    <mergeCell ref="AN680:AO680"/>
    <mergeCell ref="AP680:AQ680"/>
    <mergeCell ref="AR680:AS680"/>
    <mergeCell ref="AT680:AU680"/>
    <mergeCell ref="AV680:AW680"/>
    <mergeCell ref="AX680:AY680"/>
    <mergeCell ref="AZ680:BA680"/>
    <mergeCell ref="BB680:BC680"/>
    <mergeCell ref="BD680:BE680"/>
    <mergeCell ref="BF680:BG680"/>
    <mergeCell ref="BH680:BI680"/>
    <mergeCell ref="BJ680:BK680"/>
    <mergeCell ref="BL680:BM680"/>
    <mergeCell ref="BN680:BO680"/>
    <mergeCell ref="BP680:BQ680"/>
    <mergeCell ref="BR680:BS680"/>
    <mergeCell ref="BT680:BU680"/>
    <mergeCell ref="BV680:BW680"/>
    <mergeCell ref="BX680:BY680"/>
    <mergeCell ref="BZ680:CA680"/>
    <mergeCell ref="CB680:CC680"/>
    <mergeCell ref="CD680:CE680"/>
    <mergeCell ref="CF680:CG680"/>
    <mergeCell ref="CH680:CI680"/>
    <mergeCell ref="CJ680:CK680"/>
    <mergeCell ref="CL680:CM680"/>
    <mergeCell ref="CN680:CO680"/>
    <mergeCell ref="CP680:CQ680"/>
    <mergeCell ref="CR680:CS680"/>
    <mergeCell ref="CT680:CU680"/>
    <mergeCell ref="CV680:CW680"/>
    <mergeCell ref="CX680:CY680"/>
    <mergeCell ref="CZ680:DA680"/>
    <mergeCell ref="DB680:DC680"/>
    <mergeCell ref="DD680:DE680"/>
    <mergeCell ref="DF680:DG680"/>
    <mergeCell ref="DH680:DI680"/>
    <mergeCell ref="DJ680:DK680"/>
    <mergeCell ref="DL680:DM680"/>
    <mergeCell ref="DN680:DO680"/>
    <mergeCell ref="DP680:DQ680"/>
    <mergeCell ref="DR680:DS680"/>
    <mergeCell ref="DT680:DU680"/>
    <mergeCell ref="DV680:DW680"/>
    <mergeCell ref="DX680:DY680"/>
    <mergeCell ref="DZ680:EA680"/>
    <mergeCell ref="EB680:EC680"/>
    <mergeCell ref="ED680:EE680"/>
    <mergeCell ref="EF680:EG680"/>
    <mergeCell ref="EH680:EI680"/>
    <mergeCell ref="EJ680:EK680"/>
    <mergeCell ref="EL680:EM680"/>
    <mergeCell ref="EN680:EO680"/>
    <mergeCell ref="EP680:EQ680"/>
    <mergeCell ref="ER680:ES680"/>
    <mergeCell ref="ET680:EU680"/>
    <mergeCell ref="EV680:EW680"/>
    <mergeCell ref="EX680:EY680"/>
    <mergeCell ref="EZ680:FA680"/>
    <mergeCell ref="FB680:FC680"/>
    <mergeCell ref="FD680:FE680"/>
    <mergeCell ref="FF680:FG680"/>
    <mergeCell ref="FH680:FI680"/>
    <mergeCell ref="FJ680:FK680"/>
    <mergeCell ref="L681:M681"/>
    <mergeCell ref="N681:O681"/>
    <mergeCell ref="P681:Q681"/>
    <mergeCell ref="R681:S681"/>
    <mergeCell ref="T681:U681"/>
    <mergeCell ref="V681:W681"/>
    <mergeCell ref="X681:Y681"/>
    <mergeCell ref="Z681:AA681"/>
    <mergeCell ref="AB681:AC681"/>
    <mergeCell ref="AD681:AE681"/>
    <mergeCell ref="AF681:AG681"/>
    <mergeCell ref="AH681:AI681"/>
    <mergeCell ref="AJ681:AK681"/>
    <mergeCell ref="AL681:AM681"/>
    <mergeCell ref="AN681:AO681"/>
    <mergeCell ref="AP681:AQ681"/>
    <mergeCell ref="AR681:AS681"/>
    <mergeCell ref="AT681:AU681"/>
    <mergeCell ref="AV681:AW681"/>
    <mergeCell ref="AX681:AY681"/>
    <mergeCell ref="AZ681:BA681"/>
    <mergeCell ref="BB681:BC681"/>
    <mergeCell ref="BD681:BE681"/>
    <mergeCell ref="BF681:BG681"/>
    <mergeCell ref="BH681:BI681"/>
    <mergeCell ref="BJ681:BK681"/>
    <mergeCell ref="BL681:BM681"/>
    <mergeCell ref="BN681:BO681"/>
    <mergeCell ref="BP681:BQ681"/>
    <mergeCell ref="BR681:BS681"/>
    <mergeCell ref="BT681:BU681"/>
    <mergeCell ref="BV681:BW681"/>
    <mergeCell ref="BX681:BY681"/>
    <mergeCell ref="BZ681:CA681"/>
    <mergeCell ref="CB681:CC681"/>
    <mergeCell ref="CD681:CE681"/>
    <mergeCell ref="CF681:CG681"/>
    <mergeCell ref="CH681:CI681"/>
    <mergeCell ref="CJ681:CK681"/>
    <mergeCell ref="CL681:CM681"/>
    <mergeCell ref="CN681:CO681"/>
    <mergeCell ref="CP681:CQ681"/>
    <mergeCell ref="CR681:CS681"/>
    <mergeCell ref="CT681:CU681"/>
    <mergeCell ref="CV681:CW681"/>
    <mergeCell ref="CX681:CY681"/>
    <mergeCell ref="CZ681:DA681"/>
    <mergeCell ref="DB681:DC681"/>
    <mergeCell ref="DD681:DE681"/>
    <mergeCell ref="DF681:DG681"/>
    <mergeCell ref="DH681:DI681"/>
    <mergeCell ref="DJ681:DK681"/>
    <mergeCell ref="DL681:DM681"/>
    <mergeCell ref="DN681:DO681"/>
    <mergeCell ref="DP681:DQ681"/>
    <mergeCell ref="DR681:DS681"/>
    <mergeCell ref="DT681:DU681"/>
    <mergeCell ref="DV681:DW681"/>
    <mergeCell ref="DX681:DY681"/>
    <mergeCell ref="DZ681:EA681"/>
    <mergeCell ref="EB681:EC681"/>
    <mergeCell ref="ED681:EE681"/>
    <mergeCell ref="EF681:EG681"/>
    <mergeCell ref="EH681:EI681"/>
    <mergeCell ref="EJ681:EK681"/>
    <mergeCell ref="EL681:EM681"/>
    <mergeCell ref="EN681:EO681"/>
    <mergeCell ref="EP681:EQ681"/>
    <mergeCell ref="ER681:ES681"/>
    <mergeCell ref="ET681:EU681"/>
    <mergeCell ref="EV681:EW681"/>
    <mergeCell ref="EX681:EY681"/>
    <mergeCell ref="EZ681:FA681"/>
    <mergeCell ref="FB681:FC681"/>
    <mergeCell ref="FD681:FE681"/>
    <mergeCell ref="FF681:FG681"/>
    <mergeCell ref="FH681:FI681"/>
    <mergeCell ref="FJ681:FK681"/>
    <mergeCell ref="L682:M682"/>
    <mergeCell ref="N682:O682"/>
    <mergeCell ref="P682:Q682"/>
    <mergeCell ref="R682:S682"/>
    <mergeCell ref="T682:U682"/>
    <mergeCell ref="V682:W682"/>
    <mergeCell ref="X682:Y682"/>
    <mergeCell ref="Z682:AA682"/>
    <mergeCell ref="AB682:AC682"/>
    <mergeCell ref="AD682:AE682"/>
    <mergeCell ref="AF682:AG682"/>
    <mergeCell ref="AH682:AI682"/>
    <mergeCell ref="AJ682:AK682"/>
    <mergeCell ref="AL682:AM682"/>
    <mergeCell ref="AN682:AO682"/>
    <mergeCell ref="AP682:AQ682"/>
    <mergeCell ref="AR682:AS682"/>
    <mergeCell ref="AT682:AU682"/>
    <mergeCell ref="AV682:AW682"/>
    <mergeCell ref="AX682:AY682"/>
    <mergeCell ref="AZ682:BA682"/>
    <mergeCell ref="BB682:BC682"/>
    <mergeCell ref="BD682:BE682"/>
    <mergeCell ref="BF682:BG682"/>
    <mergeCell ref="BH682:BI682"/>
    <mergeCell ref="BJ682:BK682"/>
    <mergeCell ref="BL682:BM682"/>
    <mergeCell ref="BN682:BO682"/>
    <mergeCell ref="BP682:BQ682"/>
    <mergeCell ref="BR682:BS682"/>
    <mergeCell ref="BT682:BU682"/>
    <mergeCell ref="BV682:BW682"/>
    <mergeCell ref="BX682:BY682"/>
    <mergeCell ref="BZ682:CA682"/>
    <mergeCell ref="CB682:CC682"/>
    <mergeCell ref="CD682:CE682"/>
    <mergeCell ref="CF682:CG682"/>
    <mergeCell ref="CH682:CI682"/>
    <mergeCell ref="CJ682:CK682"/>
    <mergeCell ref="CL682:CM682"/>
    <mergeCell ref="CN682:CO682"/>
    <mergeCell ref="CP682:CQ682"/>
    <mergeCell ref="CR682:CS682"/>
    <mergeCell ref="CT682:CU682"/>
    <mergeCell ref="CV682:CW682"/>
    <mergeCell ref="CX682:CY682"/>
    <mergeCell ref="CZ682:DA682"/>
    <mergeCell ref="DB682:DC682"/>
    <mergeCell ref="DD682:DE682"/>
    <mergeCell ref="DF682:DG682"/>
    <mergeCell ref="DH682:DI682"/>
    <mergeCell ref="DJ682:DK682"/>
    <mergeCell ref="DL682:DM682"/>
    <mergeCell ref="DN682:DO682"/>
    <mergeCell ref="DP682:DQ682"/>
    <mergeCell ref="DR682:DS682"/>
    <mergeCell ref="DT682:DU682"/>
    <mergeCell ref="DV682:DW682"/>
    <mergeCell ref="DX682:DY682"/>
    <mergeCell ref="DZ682:EA682"/>
    <mergeCell ref="EB682:EC682"/>
    <mergeCell ref="ED682:EE682"/>
    <mergeCell ref="EF682:EG682"/>
    <mergeCell ref="EH682:EI682"/>
    <mergeCell ref="EJ682:EK682"/>
    <mergeCell ref="EL682:EM682"/>
    <mergeCell ref="EN682:EO682"/>
    <mergeCell ref="EP682:EQ682"/>
    <mergeCell ref="ER682:ES682"/>
    <mergeCell ref="ET682:EU682"/>
    <mergeCell ref="EV682:EW682"/>
    <mergeCell ref="EX682:EY682"/>
    <mergeCell ref="EZ682:FA682"/>
    <mergeCell ref="FB682:FC682"/>
    <mergeCell ref="FD682:FE682"/>
    <mergeCell ref="FF682:FG682"/>
    <mergeCell ref="FH682:FI682"/>
    <mergeCell ref="FJ682:FK682"/>
    <mergeCell ref="L683:M683"/>
    <mergeCell ref="N683:O683"/>
    <mergeCell ref="P683:Q683"/>
    <mergeCell ref="R683:S683"/>
    <mergeCell ref="T683:U683"/>
    <mergeCell ref="V683:W683"/>
    <mergeCell ref="X683:Y683"/>
    <mergeCell ref="Z683:AA683"/>
    <mergeCell ref="AB683:AC683"/>
    <mergeCell ref="AD683:AE683"/>
    <mergeCell ref="AF683:AG683"/>
    <mergeCell ref="AH683:AI683"/>
    <mergeCell ref="AJ683:AK683"/>
    <mergeCell ref="AL683:AM683"/>
    <mergeCell ref="AN683:AO683"/>
    <mergeCell ref="AP683:AQ683"/>
    <mergeCell ref="AR683:AS683"/>
    <mergeCell ref="CD683:CE683"/>
    <mergeCell ref="CF683:CG683"/>
    <mergeCell ref="CH683:CI683"/>
    <mergeCell ref="CJ683:CK683"/>
    <mergeCell ref="CL683:CM683"/>
    <mergeCell ref="CN683:CO683"/>
    <mergeCell ref="CP683:CQ683"/>
    <mergeCell ref="CR683:CS683"/>
    <mergeCell ref="A684:A691"/>
    <mergeCell ref="B684:B691"/>
    <mergeCell ref="C684:C691"/>
    <mergeCell ref="D684:D691"/>
    <mergeCell ref="E684:E691"/>
    <mergeCell ref="F684:F691"/>
    <mergeCell ref="G684:G691"/>
    <mergeCell ref="I684:I691"/>
    <mergeCell ref="J684:J691"/>
    <mergeCell ref="L684:M684"/>
    <mergeCell ref="N684:O684"/>
    <mergeCell ref="P684:Q684"/>
    <mergeCell ref="R684:S684"/>
    <mergeCell ref="T684:U684"/>
    <mergeCell ref="V684:W684"/>
    <mergeCell ref="X684:Y684"/>
    <mergeCell ref="Z684:AA684"/>
    <mergeCell ref="AB684:AC684"/>
    <mergeCell ref="AD684:AE684"/>
    <mergeCell ref="AF684:AG684"/>
    <mergeCell ref="AH684:AI684"/>
    <mergeCell ref="AJ684:AK684"/>
    <mergeCell ref="AL684:AM684"/>
    <mergeCell ref="AN684:AO684"/>
    <mergeCell ref="AP684:AQ684"/>
    <mergeCell ref="AR684:AS684"/>
    <mergeCell ref="AT684:AU684"/>
    <mergeCell ref="AV684:AW684"/>
    <mergeCell ref="AX684:AY684"/>
    <mergeCell ref="AZ684:BA684"/>
    <mergeCell ref="BB684:BC684"/>
    <mergeCell ref="BD684:BE684"/>
    <mergeCell ref="BF684:BG684"/>
    <mergeCell ref="BH684:BI684"/>
    <mergeCell ref="BJ684:BK684"/>
    <mergeCell ref="BL684:BM684"/>
    <mergeCell ref="BN684:BO684"/>
    <mergeCell ref="BP684:BQ684"/>
    <mergeCell ref="BR684:BS684"/>
    <mergeCell ref="BT684:BU684"/>
    <mergeCell ref="BV684:BW684"/>
    <mergeCell ref="BX684:BY684"/>
    <mergeCell ref="BZ684:CA684"/>
    <mergeCell ref="CB684:CC684"/>
    <mergeCell ref="CD684:CE684"/>
    <mergeCell ref="CF684:CG684"/>
    <mergeCell ref="CH684:CI684"/>
    <mergeCell ref="CJ684:CK684"/>
    <mergeCell ref="CL684:CM684"/>
    <mergeCell ref="CN684:CO684"/>
    <mergeCell ref="CP684:CQ684"/>
    <mergeCell ref="CR684:CS684"/>
    <mergeCell ref="CT684:CU684"/>
    <mergeCell ref="CV684:CW684"/>
    <mergeCell ref="CX684:CY684"/>
    <mergeCell ref="CZ684:DA684"/>
    <mergeCell ref="DB684:DC684"/>
    <mergeCell ref="DD684:DE684"/>
    <mergeCell ref="DF684:DG684"/>
    <mergeCell ref="DH684:DI684"/>
    <mergeCell ref="DJ684:DK684"/>
    <mergeCell ref="DL684:DM684"/>
    <mergeCell ref="DN684:DO684"/>
    <mergeCell ref="DP684:DQ684"/>
    <mergeCell ref="DR684:DS684"/>
    <mergeCell ref="DT684:DU684"/>
    <mergeCell ref="DV684:DW684"/>
    <mergeCell ref="DX684:DY684"/>
    <mergeCell ref="DZ684:EA684"/>
    <mergeCell ref="EB684:EC684"/>
    <mergeCell ref="ED684:EE684"/>
    <mergeCell ref="EF684:EG684"/>
    <mergeCell ref="EH684:EI684"/>
    <mergeCell ref="EJ684:EK684"/>
    <mergeCell ref="EL684:EM684"/>
    <mergeCell ref="EN684:EO684"/>
    <mergeCell ref="EP684:EQ684"/>
    <mergeCell ref="ER684:ES684"/>
    <mergeCell ref="ET684:EU684"/>
    <mergeCell ref="EV684:EW684"/>
    <mergeCell ref="EX684:EY684"/>
    <mergeCell ref="EZ684:FA684"/>
    <mergeCell ref="FB684:FC684"/>
    <mergeCell ref="FD684:FE684"/>
    <mergeCell ref="FF684:FG684"/>
    <mergeCell ref="FH684:FI684"/>
    <mergeCell ref="FJ684:FK684"/>
    <mergeCell ref="L685:M685"/>
    <mergeCell ref="N685:O685"/>
    <mergeCell ref="P685:Q685"/>
    <mergeCell ref="R685:S685"/>
    <mergeCell ref="T685:U685"/>
    <mergeCell ref="V685:W685"/>
    <mergeCell ref="X685:Y685"/>
    <mergeCell ref="Z685:AA685"/>
    <mergeCell ref="AB685:AC685"/>
    <mergeCell ref="AD685:AE685"/>
    <mergeCell ref="AF685:AG685"/>
    <mergeCell ref="AH685:AI685"/>
    <mergeCell ref="AJ685:AK685"/>
    <mergeCell ref="AL685:AM685"/>
    <mergeCell ref="AN685:AO685"/>
    <mergeCell ref="AP685:AQ685"/>
    <mergeCell ref="AR685:AS685"/>
    <mergeCell ref="AT685:AU685"/>
    <mergeCell ref="AV685:AW685"/>
    <mergeCell ref="AX685:AY685"/>
    <mergeCell ref="AZ685:BA685"/>
    <mergeCell ref="BB685:BC685"/>
    <mergeCell ref="BD685:BE685"/>
    <mergeCell ref="BF685:BG685"/>
    <mergeCell ref="BH685:BI685"/>
    <mergeCell ref="BJ685:BK685"/>
    <mergeCell ref="BL685:BM685"/>
    <mergeCell ref="BN685:BO685"/>
    <mergeCell ref="BP685:BQ685"/>
    <mergeCell ref="BR685:BS685"/>
    <mergeCell ref="BT685:BU685"/>
    <mergeCell ref="BV685:BW685"/>
    <mergeCell ref="BX685:BY685"/>
    <mergeCell ref="BZ685:CA685"/>
    <mergeCell ref="CB685:CC685"/>
    <mergeCell ref="CD685:CE685"/>
    <mergeCell ref="CF685:CG685"/>
    <mergeCell ref="CH685:CI685"/>
    <mergeCell ref="CJ685:CK685"/>
    <mergeCell ref="CL685:CM685"/>
    <mergeCell ref="CN685:CO685"/>
    <mergeCell ref="CP685:CQ685"/>
    <mergeCell ref="CR685:CS685"/>
    <mergeCell ref="CT685:CU685"/>
    <mergeCell ref="CV685:CW685"/>
    <mergeCell ref="CX685:CY685"/>
    <mergeCell ref="CZ685:DA685"/>
    <mergeCell ref="DB685:DC685"/>
    <mergeCell ref="DD685:DE685"/>
    <mergeCell ref="DF685:DG685"/>
    <mergeCell ref="DH685:DI685"/>
    <mergeCell ref="DJ685:DK685"/>
    <mergeCell ref="DL685:DM685"/>
    <mergeCell ref="DN685:DO685"/>
    <mergeCell ref="DP685:DQ685"/>
    <mergeCell ref="DR685:DS685"/>
    <mergeCell ref="DT685:DU685"/>
    <mergeCell ref="DV685:DW685"/>
    <mergeCell ref="DX685:DY685"/>
    <mergeCell ref="DZ685:EA685"/>
    <mergeCell ref="EB685:EC685"/>
    <mergeCell ref="ED685:EE685"/>
    <mergeCell ref="EF685:EG685"/>
    <mergeCell ref="EH685:EI685"/>
    <mergeCell ref="EJ685:EK685"/>
    <mergeCell ref="EL685:EM685"/>
    <mergeCell ref="EN685:EO685"/>
    <mergeCell ref="EP685:EQ685"/>
    <mergeCell ref="ER685:ES685"/>
    <mergeCell ref="ET685:EU685"/>
    <mergeCell ref="EV685:EW685"/>
    <mergeCell ref="EX685:EY685"/>
    <mergeCell ref="EZ685:FA685"/>
    <mergeCell ref="FB685:FC685"/>
    <mergeCell ref="FD685:FE685"/>
    <mergeCell ref="FF685:FG685"/>
    <mergeCell ref="FH685:FI685"/>
    <mergeCell ref="FJ685:FK685"/>
    <mergeCell ref="L686:M686"/>
    <mergeCell ref="N686:O686"/>
    <mergeCell ref="P686:Q686"/>
    <mergeCell ref="R686:S686"/>
    <mergeCell ref="T686:U686"/>
    <mergeCell ref="V686:W686"/>
    <mergeCell ref="X686:Y686"/>
    <mergeCell ref="Z686:AA686"/>
    <mergeCell ref="AB686:AC686"/>
    <mergeCell ref="AD686:AE686"/>
    <mergeCell ref="AF686:AG686"/>
    <mergeCell ref="AH686:AI686"/>
    <mergeCell ref="AJ686:AK686"/>
    <mergeCell ref="AL686:AM686"/>
    <mergeCell ref="AN686:AO686"/>
    <mergeCell ref="AP686:AQ686"/>
    <mergeCell ref="AR686:AS686"/>
    <mergeCell ref="AT686:AU686"/>
    <mergeCell ref="AV686:AW686"/>
    <mergeCell ref="AX686:AY686"/>
    <mergeCell ref="AZ686:BA686"/>
    <mergeCell ref="BB686:BC686"/>
    <mergeCell ref="BD686:BE686"/>
    <mergeCell ref="BF686:BG686"/>
    <mergeCell ref="BH686:BI686"/>
    <mergeCell ref="BJ686:BK686"/>
    <mergeCell ref="BL686:BM686"/>
    <mergeCell ref="BN686:BO686"/>
    <mergeCell ref="BP686:BQ686"/>
    <mergeCell ref="BR686:BS686"/>
    <mergeCell ref="BT686:BU686"/>
    <mergeCell ref="BV686:BW686"/>
    <mergeCell ref="BX686:BY686"/>
    <mergeCell ref="BZ686:CA686"/>
    <mergeCell ref="CB686:CC686"/>
    <mergeCell ref="CD686:CE686"/>
    <mergeCell ref="CF686:CG686"/>
    <mergeCell ref="CH686:CI686"/>
    <mergeCell ref="CJ686:CK686"/>
    <mergeCell ref="CL686:CM686"/>
    <mergeCell ref="CN686:CO686"/>
    <mergeCell ref="CP686:CQ686"/>
    <mergeCell ref="CR686:CS686"/>
    <mergeCell ref="CT686:CU686"/>
    <mergeCell ref="CV686:CW686"/>
    <mergeCell ref="CX686:CY686"/>
    <mergeCell ref="CZ686:DA686"/>
    <mergeCell ref="DB686:DC686"/>
    <mergeCell ref="DD686:DE686"/>
    <mergeCell ref="DF686:DG686"/>
    <mergeCell ref="DH686:DI686"/>
    <mergeCell ref="DJ686:DK686"/>
    <mergeCell ref="DL686:DM686"/>
    <mergeCell ref="DN686:DO686"/>
    <mergeCell ref="DP686:DQ686"/>
    <mergeCell ref="DR686:DS686"/>
    <mergeCell ref="DT686:DU686"/>
    <mergeCell ref="DV686:DW686"/>
    <mergeCell ref="DX686:DY686"/>
    <mergeCell ref="DZ686:EA686"/>
    <mergeCell ref="EB686:EC686"/>
    <mergeCell ref="ED686:EE686"/>
    <mergeCell ref="EF686:EG686"/>
    <mergeCell ref="EH686:EI686"/>
    <mergeCell ref="EJ686:EK686"/>
    <mergeCell ref="EL686:EM686"/>
    <mergeCell ref="EN686:EO686"/>
    <mergeCell ref="EP686:EQ686"/>
    <mergeCell ref="ER686:ES686"/>
    <mergeCell ref="ET686:EU686"/>
    <mergeCell ref="EV686:EW686"/>
    <mergeCell ref="EX686:EY686"/>
    <mergeCell ref="EZ686:FA686"/>
    <mergeCell ref="FB686:FC686"/>
    <mergeCell ref="FD686:FE686"/>
    <mergeCell ref="FF686:FG686"/>
    <mergeCell ref="FH686:FI686"/>
    <mergeCell ref="FJ686:FK686"/>
    <mergeCell ref="L687:M687"/>
    <mergeCell ref="N687:O687"/>
    <mergeCell ref="P687:Q687"/>
    <mergeCell ref="R687:S687"/>
    <mergeCell ref="T687:U687"/>
    <mergeCell ref="V687:W687"/>
    <mergeCell ref="X687:Y687"/>
    <mergeCell ref="Z687:AA687"/>
    <mergeCell ref="AB687:AC687"/>
    <mergeCell ref="AD687:AE687"/>
    <mergeCell ref="AF687:AG687"/>
    <mergeCell ref="AH687:AI687"/>
    <mergeCell ref="AJ687:AK687"/>
    <mergeCell ref="AL687:AM687"/>
    <mergeCell ref="AN687:AO687"/>
    <mergeCell ref="AP687:AQ687"/>
    <mergeCell ref="AR687:AS687"/>
    <mergeCell ref="AT687:AU687"/>
    <mergeCell ref="AV687:AW687"/>
    <mergeCell ref="AX687:AY687"/>
    <mergeCell ref="AZ687:BA687"/>
    <mergeCell ref="BB687:BC687"/>
    <mergeCell ref="BD687:BE687"/>
    <mergeCell ref="BF687:BG687"/>
    <mergeCell ref="BH687:BI687"/>
    <mergeCell ref="BJ687:BK687"/>
    <mergeCell ref="BL687:BM687"/>
    <mergeCell ref="BN687:BO687"/>
    <mergeCell ref="BP687:BQ687"/>
    <mergeCell ref="BR687:BS687"/>
    <mergeCell ref="BT687:BU687"/>
    <mergeCell ref="BV687:BW687"/>
    <mergeCell ref="BX687:BY687"/>
    <mergeCell ref="BZ687:CA687"/>
    <mergeCell ref="CB687:CC687"/>
    <mergeCell ref="CD687:CE687"/>
    <mergeCell ref="CF687:CG687"/>
    <mergeCell ref="CH687:CI687"/>
    <mergeCell ref="CJ687:CK687"/>
    <mergeCell ref="CL687:CM687"/>
    <mergeCell ref="CN687:CO687"/>
    <mergeCell ref="CP687:CQ687"/>
    <mergeCell ref="CR687:CS687"/>
    <mergeCell ref="CT687:CU687"/>
    <mergeCell ref="CV687:CW687"/>
    <mergeCell ref="CX687:CY687"/>
    <mergeCell ref="CZ687:DA687"/>
    <mergeCell ref="DB687:DC687"/>
    <mergeCell ref="DD687:DE687"/>
    <mergeCell ref="DF687:DG687"/>
    <mergeCell ref="DH687:DI687"/>
    <mergeCell ref="DJ687:DK687"/>
    <mergeCell ref="DL687:DM687"/>
    <mergeCell ref="DN687:DO687"/>
    <mergeCell ref="DP687:DQ687"/>
    <mergeCell ref="DR687:DS687"/>
    <mergeCell ref="DT687:DU687"/>
    <mergeCell ref="DV687:DW687"/>
    <mergeCell ref="DX687:DY687"/>
    <mergeCell ref="DZ687:EA687"/>
    <mergeCell ref="EB687:EC687"/>
    <mergeCell ref="ED687:EE687"/>
    <mergeCell ref="EF687:EG687"/>
    <mergeCell ref="EH687:EI687"/>
    <mergeCell ref="EJ687:EK687"/>
    <mergeCell ref="EL687:EM687"/>
    <mergeCell ref="EN687:EO687"/>
    <mergeCell ref="EP687:EQ687"/>
    <mergeCell ref="ER687:ES687"/>
    <mergeCell ref="ET687:EU687"/>
    <mergeCell ref="EV687:EW687"/>
    <mergeCell ref="EX687:EY687"/>
    <mergeCell ref="EZ687:FA687"/>
    <mergeCell ref="FB687:FC687"/>
    <mergeCell ref="FD687:FE687"/>
    <mergeCell ref="FF687:FG687"/>
    <mergeCell ref="FH687:FI687"/>
    <mergeCell ref="FJ687:FK687"/>
    <mergeCell ref="L688:M688"/>
    <mergeCell ref="N688:O688"/>
    <mergeCell ref="P688:Q688"/>
    <mergeCell ref="R688:S688"/>
    <mergeCell ref="T688:U688"/>
    <mergeCell ref="V688:W688"/>
    <mergeCell ref="X688:Y688"/>
    <mergeCell ref="Z688:AA688"/>
    <mergeCell ref="AB688:AC688"/>
    <mergeCell ref="AD688:AE688"/>
    <mergeCell ref="AF688:AG688"/>
    <mergeCell ref="AH688:AI688"/>
    <mergeCell ref="AJ688:AK688"/>
    <mergeCell ref="AL688:AM688"/>
    <mergeCell ref="AN688:AO688"/>
    <mergeCell ref="AP688:AQ688"/>
    <mergeCell ref="AR688:AS688"/>
    <mergeCell ref="AT688:AU688"/>
    <mergeCell ref="AV688:AW688"/>
    <mergeCell ref="AX688:AY688"/>
    <mergeCell ref="AZ688:BA688"/>
    <mergeCell ref="BB688:BC688"/>
    <mergeCell ref="BD688:BE688"/>
    <mergeCell ref="BF688:BG688"/>
    <mergeCell ref="BH688:BI688"/>
    <mergeCell ref="BJ688:BK688"/>
    <mergeCell ref="BL688:BM688"/>
    <mergeCell ref="BN688:BO688"/>
    <mergeCell ref="BP688:BQ688"/>
    <mergeCell ref="BR688:BS688"/>
    <mergeCell ref="BT688:BU688"/>
    <mergeCell ref="BV688:BW688"/>
    <mergeCell ref="BX688:BY688"/>
    <mergeCell ref="BZ688:CA688"/>
    <mergeCell ref="CB688:CC688"/>
    <mergeCell ref="CD688:CE688"/>
    <mergeCell ref="CF688:CG688"/>
    <mergeCell ref="CH688:CI688"/>
    <mergeCell ref="CJ688:CK688"/>
    <mergeCell ref="CL688:CM688"/>
    <mergeCell ref="CN688:CO688"/>
    <mergeCell ref="CP688:CQ688"/>
    <mergeCell ref="CR688:CS688"/>
    <mergeCell ref="CT688:CU688"/>
    <mergeCell ref="CV688:CW688"/>
    <mergeCell ref="CX688:CY688"/>
    <mergeCell ref="CZ688:DA688"/>
    <mergeCell ref="DB688:DC688"/>
    <mergeCell ref="DD688:DE688"/>
    <mergeCell ref="DF688:DG688"/>
    <mergeCell ref="DH688:DI688"/>
    <mergeCell ref="DJ688:DK688"/>
    <mergeCell ref="DL688:DM688"/>
    <mergeCell ref="DN688:DO688"/>
    <mergeCell ref="DP688:DQ688"/>
    <mergeCell ref="DR688:DS688"/>
    <mergeCell ref="DT688:DU688"/>
    <mergeCell ref="DV688:DW688"/>
    <mergeCell ref="DX688:DY688"/>
    <mergeCell ref="DZ688:EA688"/>
    <mergeCell ref="EB688:EC688"/>
    <mergeCell ref="ED688:EE688"/>
    <mergeCell ref="EF688:EG688"/>
    <mergeCell ref="EH688:EI688"/>
    <mergeCell ref="EJ688:EK688"/>
    <mergeCell ref="EL688:EM688"/>
    <mergeCell ref="EN688:EO688"/>
    <mergeCell ref="EP688:EQ688"/>
    <mergeCell ref="ER688:ES688"/>
    <mergeCell ref="ET688:EU688"/>
    <mergeCell ref="EV688:EW688"/>
    <mergeCell ref="EX688:EY688"/>
    <mergeCell ref="EZ688:FA688"/>
    <mergeCell ref="FB688:FC688"/>
    <mergeCell ref="FD688:FE688"/>
    <mergeCell ref="FF688:FG688"/>
    <mergeCell ref="FH688:FI688"/>
    <mergeCell ref="FJ688:FK688"/>
    <mergeCell ref="L689:M689"/>
    <mergeCell ref="N689:O689"/>
    <mergeCell ref="P689:Q689"/>
    <mergeCell ref="R689:S689"/>
    <mergeCell ref="T689:U689"/>
    <mergeCell ref="V689:W689"/>
    <mergeCell ref="X689:Y689"/>
    <mergeCell ref="Z689:AA689"/>
    <mergeCell ref="AB689:AC689"/>
    <mergeCell ref="AD689:AE689"/>
    <mergeCell ref="AF689:AG689"/>
    <mergeCell ref="AH689:AI689"/>
    <mergeCell ref="AJ689:AK689"/>
    <mergeCell ref="AL689:AM689"/>
    <mergeCell ref="AN689:AO689"/>
    <mergeCell ref="AP689:AQ689"/>
    <mergeCell ref="AR689:AS689"/>
    <mergeCell ref="AT689:AU689"/>
    <mergeCell ref="AV689:AW689"/>
    <mergeCell ref="AX689:AY689"/>
    <mergeCell ref="AZ689:BA689"/>
    <mergeCell ref="BB689:BC689"/>
    <mergeCell ref="BD689:BE689"/>
    <mergeCell ref="BF689:BG689"/>
    <mergeCell ref="BH689:BI689"/>
    <mergeCell ref="BJ689:BK689"/>
    <mergeCell ref="BL689:BM689"/>
    <mergeCell ref="BN689:BO689"/>
    <mergeCell ref="BP689:BQ689"/>
    <mergeCell ref="BR689:BS689"/>
    <mergeCell ref="BT689:BU689"/>
    <mergeCell ref="BV689:BW689"/>
    <mergeCell ref="BX689:BY689"/>
    <mergeCell ref="BZ689:CA689"/>
    <mergeCell ref="CB689:CC689"/>
    <mergeCell ref="CD689:CE689"/>
    <mergeCell ref="CF689:CG689"/>
    <mergeCell ref="CH689:CI689"/>
    <mergeCell ref="CJ689:CK689"/>
    <mergeCell ref="CL689:CM689"/>
    <mergeCell ref="CN689:CO689"/>
    <mergeCell ref="CP689:CQ689"/>
    <mergeCell ref="CR689:CS689"/>
    <mergeCell ref="CT689:CU689"/>
    <mergeCell ref="CV689:CW689"/>
    <mergeCell ref="CX689:CY689"/>
    <mergeCell ref="CZ689:DA689"/>
    <mergeCell ref="DB689:DC689"/>
    <mergeCell ref="DD689:DE689"/>
    <mergeCell ref="DF689:DG689"/>
    <mergeCell ref="DH689:DI689"/>
    <mergeCell ref="DJ689:DK689"/>
    <mergeCell ref="DL689:DM689"/>
    <mergeCell ref="DN689:DO689"/>
    <mergeCell ref="DP689:DQ689"/>
    <mergeCell ref="DR689:DS689"/>
    <mergeCell ref="DT689:DU689"/>
    <mergeCell ref="DV689:DW689"/>
    <mergeCell ref="DX689:DY689"/>
    <mergeCell ref="DZ689:EA689"/>
    <mergeCell ref="EB689:EC689"/>
    <mergeCell ref="ED689:EE689"/>
    <mergeCell ref="EF689:EG689"/>
    <mergeCell ref="EH689:EI689"/>
    <mergeCell ref="EJ689:EK689"/>
    <mergeCell ref="EL689:EM689"/>
    <mergeCell ref="EN689:EO689"/>
    <mergeCell ref="EP689:EQ689"/>
    <mergeCell ref="ER689:ES689"/>
    <mergeCell ref="ET689:EU689"/>
    <mergeCell ref="EV689:EW689"/>
    <mergeCell ref="EX689:EY689"/>
    <mergeCell ref="EZ689:FA689"/>
    <mergeCell ref="FB689:FC689"/>
    <mergeCell ref="FD689:FE689"/>
    <mergeCell ref="FF689:FG689"/>
    <mergeCell ref="FH689:FI689"/>
    <mergeCell ref="FJ689:FK689"/>
    <mergeCell ref="L690:M690"/>
    <mergeCell ref="N690:O690"/>
    <mergeCell ref="P690:Q690"/>
    <mergeCell ref="R690:S690"/>
    <mergeCell ref="T690:U690"/>
    <mergeCell ref="V690:W690"/>
    <mergeCell ref="X690:Y690"/>
    <mergeCell ref="Z690:AA690"/>
    <mergeCell ref="AB690:AC690"/>
    <mergeCell ref="AD690:AE690"/>
    <mergeCell ref="AF690:AG690"/>
    <mergeCell ref="AH690:AI690"/>
    <mergeCell ref="AJ690:AK690"/>
    <mergeCell ref="AL690:AM690"/>
    <mergeCell ref="AN690:AO690"/>
    <mergeCell ref="AP690:AQ690"/>
    <mergeCell ref="AR690:AS690"/>
    <mergeCell ref="AT690:AU690"/>
    <mergeCell ref="AV690:AW690"/>
    <mergeCell ref="AX690:AY690"/>
    <mergeCell ref="AZ690:BA690"/>
    <mergeCell ref="BB690:BC690"/>
    <mergeCell ref="BD690:BE690"/>
    <mergeCell ref="BF690:BG690"/>
    <mergeCell ref="BH690:BI690"/>
    <mergeCell ref="BJ690:BK690"/>
    <mergeCell ref="BL690:BM690"/>
    <mergeCell ref="BN690:BO690"/>
    <mergeCell ref="BP690:BQ690"/>
    <mergeCell ref="BR690:BS690"/>
    <mergeCell ref="BT690:BU690"/>
    <mergeCell ref="BV690:BW690"/>
    <mergeCell ref="BX690:BY690"/>
    <mergeCell ref="BZ690:CA690"/>
    <mergeCell ref="CB690:CC690"/>
    <mergeCell ref="CD690:CE690"/>
    <mergeCell ref="CF690:CG690"/>
    <mergeCell ref="CH690:CI690"/>
    <mergeCell ref="CJ690:CK690"/>
    <mergeCell ref="CL690:CM690"/>
    <mergeCell ref="CN690:CO690"/>
    <mergeCell ref="CP690:CQ690"/>
    <mergeCell ref="CR690:CS690"/>
    <mergeCell ref="CT690:CU690"/>
    <mergeCell ref="CV690:CW690"/>
    <mergeCell ref="CX690:CY690"/>
    <mergeCell ref="CZ690:DA690"/>
    <mergeCell ref="DB690:DC690"/>
    <mergeCell ref="DD690:DE690"/>
    <mergeCell ref="DF690:DG690"/>
    <mergeCell ref="DH690:DI690"/>
    <mergeCell ref="DJ690:DK690"/>
    <mergeCell ref="DL690:DM690"/>
    <mergeCell ref="DN690:DO690"/>
    <mergeCell ref="DP690:DQ690"/>
    <mergeCell ref="DR690:DS690"/>
    <mergeCell ref="DT690:DU690"/>
    <mergeCell ref="DV690:DW690"/>
    <mergeCell ref="DX690:DY690"/>
    <mergeCell ref="DZ690:EA690"/>
    <mergeCell ref="EB690:EC690"/>
    <mergeCell ref="ED690:EE690"/>
    <mergeCell ref="EF690:EG690"/>
    <mergeCell ref="EH690:EI690"/>
    <mergeCell ref="EJ690:EK690"/>
    <mergeCell ref="EL690:EM690"/>
    <mergeCell ref="EN690:EO690"/>
    <mergeCell ref="EP690:EQ690"/>
    <mergeCell ref="ER690:ES690"/>
    <mergeCell ref="ET690:EU690"/>
    <mergeCell ref="EV690:EW690"/>
    <mergeCell ref="EX690:EY690"/>
    <mergeCell ref="EZ690:FA690"/>
    <mergeCell ref="FB690:FC690"/>
    <mergeCell ref="FD690:FE690"/>
    <mergeCell ref="FF690:FG690"/>
    <mergeCell ref="FH690:FI690"/>
    <mergeCell ref="FJ690:FK690"/>
    <mergeCell ref="L691:M691"/>
    <mergeCell ref="N691:O691"/>
    <mergeCell ref="P691:Q691"/>
    <mergeCell ref="R691:S691"/>
    <mergeCell ref="T691:U691"/>
    <mergeCell ref="V691:W691"/>
    <mergeCell ref="X691:Y691"/>
    <mergeCell ref="Z691:AA691"/>
    <mergeCell ref="AB691:AC691"/>
    <mergeCell ref="AD691:AE691"/>
    <mergeCell ref="AF691:AG691"/>
    <mergeCell ref="AH691:AI691"/>
    <mergeCell ref="AJ691:AK691"/>
    <mergeCell ref="AL691:AM691"/>
    <mergeCell ref="AN691:AO691"/>
    <mergeCell ref="AP691:AQ691"/>
    <mergeCell ref="AR691:AS691"/>
    <mergeCell ref="AT691:AU691"/>
    <mergeCell ref="AV691:AW691"/>
    <mergeCell ref="AX691:AY691"/>
    <mergeCell ref="AZ691:BA691"/>
    <mergeCell ref="BB691:BC691"/>
    <mergeCell ref="BD691:BE691"/>
    <mergeCell ref="BF691:BG691"/>
    <mergeCell ref="BH691:BI691"/>
    <mergeCell ref="BJ691:BK691"/>
    <mergeCell ref="BL691:BM691"/>
    <mergeCell ref="BN691:BO691"/>
    <mergeCell ref="BP691:BQ691"/>
    <mergeCell ref="BR691:BS691"/>
    <mergeCell ref="BT691:BU691"/>
    <mergeCell ref="BV691:BW691"/>
    <mergeCell ref="BX691:BY691"/>
    <mergeCell ref="BZ691:CA691"/>
    <mergeCell ref="CB691:CC691"/>
    <mergeCell ref="CD691:CE691"/>
    <mergeCell ref="CF691:CG691"/>
    <mergeCell ref="CH691:CI691"/>
    <mergeCell ref="CJ691:CK691"/>
    <mergeCell ref="CL691:CM691"/>
    <mergeCell ref="CN691:CO691"/>
    <mergeCell ref="CP691:CQ691"/>
    <mergeCell ref="CR691:CS691"/>
    <mergeCell ref="CT691:CU691"/>
    <mergeCell ref="CV691:CW691"/>
    <mergeCell ref="CX691:CY691"/>
    <mergeCell ref="CZ691:DA691"/>
    <mergeCell ref="DB691:DC691"/>
    <mergeCell ref="DD691:DE691"/>
    <mergeCell ref="DF691:DG691"/>
    <mergeCell ref="DH691:DI691"/>
    <mergeCell ref="DJ691:DK691"/>
    <mergeCell ref="DL691:DM691"/>
    <mergeCell ref="DN691:DO691"/>
    <mergeCell ref="DP691:DQ691"/>
    <mergeCell ref="DR691:DS691"/>
    <mergeCell ref="DT691:DU691"/>
    <mergeCell ref="DV691:DW691"/>
    <mergeCell ref="DX691:DY691"/>
    <mergeCell ref="DZ691:EA691"/>
    <mergeCell ref="EB691:EC691"/>
    <mergeCell ref="ED691:EE691"/>
    <mergeCell ref="EF691:EG691"/>
    <mergeCell ref="EH691:EI691"/>
    <mergeCell ref="EJ691:EK691"/>
    <mergeCell ref="EL691:EM691"/>
    <mergeCell ref="EN691:EO691"/>
    <mergeCell ref="EP691:EQ691"/>
    <mergeCell ref="ER691:ES691"/>
    <mergeCell ref="ET691:EU691"/>
    <mergeCell ref="EV691:EW691"/>
    <mergeCell ref="EX691:EY691"/>
    <mergeCell ref="EZ691:FA691"/>
    <mergeCell ref="FB691:FC691"/>
    <mergeCell ref="FD691:FE691"/>
    <mergeCell ref="FF691:FG691"/>
    <mergeCell ref="FH691:FI691"/>
    <mergeCell ref="FJ691:FK691"/>
    <mergeCell ref="L692:M692"/>
    <mergeCell ref="N692:O692"/>
    <mergeCell ref="P692:Q692"/>
    <mergeCell ref="R692:S692"/>
    <mergeCell ref="T692:U692"/>
    <mergeCell ref="V692:W692"/>
    <mergeCell ref="X692:Y692"/>
    <mergeCell ref="Z692:AA692"/>
    <mergeCell ref="AB692:AC692"/>
    <mergeCell ref="AD692:AE692"/>
    <mergeCell ref="AF692:AG692"/>
    <mergeCell ref="AH692:AI692"/>
    <mergeCell ref="AJ692:AK692"/>
    <mergeCell ref="AL692:AM692"/>
    <mergeCell ref="AN692:AO692"/>
    <mergeCell ref="AP692:AQ692"/>
    <mergeCell ref="AR692:AS692"/>
    <mergeCell ref="CD692:CE692"/>
    <mergeCell ref="CF692:CG692"/>
    <mergeCell ref="CH692:CI692"/>
    <mergeCell ref="CJ692:CK692"/>
    <mergeCell ref="CL692:CM692"/>
    <mergeCell ref="CN692:CO692"/>
    <mergeCell ref="CP692:CQ692"/>
    <mergeCell ref="CR692:CS692"/>
    <mergeCell ref="A693:A700"/>
    <mergeCell ref="B693:B700"/>
    <mergeCell ref="C693:C700"/>
    <mergeCell ref="D693:D700"/>
    <mergeCell ref="E693:E700"/>
    <mergeCell ref="F693:F700"/>
    <mergeCell ref="G693:G700"/>
    <mergeCell ref="I693:I700"/>
    <mergeCell ref="J693:J700"/>
    <mergeCell ref="L693:M693"/>
    <mergeCell ref="N693:O693"/>
    <mergeCell ref="P693:Q693"/>
    <mergeCell ref="R693:S693"/>
    <mergeCell ref="T693:U693"/>
    <mergeCell ref="V693:W693"/>
    <mergeCell ref="X693:Y693"/>
    <mergeCell ref="Z693:AA693"/>
    <mergeCell ref="AB693:AC693"/>
    <mergeCell ref="AD693:AE693"/>
    <mergeCell ref="AF693:AG693"/>
    <mergeCell ref="AH693:AI693"/>
    <mergeCell ref="AJ693:AK693"/>
    <mergeCell ref="AL693:AM693"/>
    <mergeCell ref="AN693:AO693"/>
    <mergeCell ref="AP693:AQ693"/>
    <mergeCell ref="AR693:AS693"/>
    <mergeCell ref="AT693:AU693"/>
    <mergeCell ref="AV693:AW693"/>
    <mergeCell ref="AX693:AY693"/>
    <mergeCell ref="AZ693:BA693"/>
    <mergeCell ref="BB693:BC693"/>
    <mergeCell ref="BD693:BE693"/>
    <mergeCell ref="BF693:BG693"/>
    <mergeCell ref="BH693:BI693"/>
    <mergeCell ref="BJ693:BK693"/>
    <mergeCell ref="BL693:BM693"/>
    <mergeCell ref="BN693:BO693"/>
    <mergeCell ref="BP693:BQ693"/>
    <mergeCell ref="BR693:BS693"/>
    <mergeCell ref="BT693:BU693"/>
    <mergeCell ref="BV693:BW693"/>
    <mergeCell ref="BX693:BY693"/>
    <mergeCell ref="BZ693:CA693"/>
    <mergeCell ref="CB693:CC693"/>
    <mergeCell ref="CD693:CE693"/>
    <mergeCell ref="CF693:CG693"/>
    <mergeCell ref="CH693:CI693"/>
    <mergeCell ref="CJ693:CK693"/>
    <mergeCell ref="CL693:CM693"/>
    <mergeCell ref="CN693:CO693"/>
    <mergeCell ref="CP693:CQ693"/>
    <mergeCell ref="CR693:CS693"/>
    <mergeCell ref="CT693:CU693"/>
    <mergeCell ref="CV693:CW693"/>
    <mergeCell ref="CX693:CY693"/>
    <mergeCell ref="CZ693:DA693"/>
    <mergeCell ref="DB693:DC693"/>
    <mergeCell ref="DD693:DE693"/>
    <mergeCell ref="DF693:DG693"/>
    <mergeCell ref="DH693:DI693"/>
    <mergeCell ref="DJ693:DK693"/>
    <mergeCell ref="DL693:DM693"/>
    <mergeCell ref="DN693:DO693"/>
    <mergeCell ref="DP693:DQ693"/>
    <mergeCell ref="DR693:DS693"/>
    <mergeCell ref="DT693:DU693"/>
    <mergeCell ref="DV693:DW693"/>
    <mergeCell ref="DX693:DY693"/>
    <mergeCell ref="DZ693:EA693"/>
    <mergeCell ref="EB693:EC693"/>
    <mergeCell ref="ED693:EE693"/>
    <mergeCell ref="EF693:EG693"/>
    <mergeCell ref="EH693:EI693"/>
    <mergeCell ref="EJ693:EK693"/>
    <mergeCell ref="EL693:EM693"/>
    <mergeCell ref="EN693:EO693"/>
    <mergeCell ref="EP693:EQ693"/>
    <mergeCell ref="ER693:ES693"/>
    <mergeCell ref="ET693:EU693"/>
    <mergeCell ref="EV693:EW693"/>
    <mergeCell ref="EX693:EY693"/>
    <mergeCell ref="EZ693:FA693"/>
    <mergeCell ref="FB693:FC693"/>
    <mergeCell ref="FD693:FE693"/>
    <mergeCell ref="FF693:FG693"/>
    <mergeCell ref="FH693:FI693"/>
    <mergeCell ref="FJ693:FK693"/>
    <mergeCell ref="L694:M694"/>
    <mergeCell ref="N694:O694"/>
    <mergeCell ref="P694:Q694"/>
    <mergeCell ref="R694:S694"/>
    <mergeCell ref="T694:U694"/>
    <mergeCell ref="V694:W694"/>
    <mergeCell ref="X694:Y694"/>
    <mergeCell ref="Z694:AA694"/>
    <mergeCell ref="AB694:AC694"/>
    <mergeCell ref="AD694:AE694"/>
    <mergeCell ref="AF694:AG694"/>
    <mergeCell ref="AH694:AI694"/>
    <mergeCell ref="AJ694:AK694"/>
    <mergeCell ref="AL694:AM694"/>
    <mergeCell ref="AN694:AO694"/>
    <mergeCell ref="AP694:AQ694"/>
    <mergeCell ref="AR694:AS694"/>
    <mergeCell ref="AT694:AU694"/>
    <mergeCell ref="AV694:AW694"/>
    <mergeCell ref="AX694:AY694"/>
    <mergeCell ref="AZ694:BA694"/>
    <mergeCell ref="BB694:BC694"/>
    <mergeCell ref="BD694:BE694"/>
    <mergeCell ref="BF694:BG694"/>
    <mergeCell ref="BH694:BI694"/>
    <mergeCell ref="BJ694:BK694"/>
    <mergeCell ref="BL694:BM694"/>
    <mergeCell ref="BN694:BO694"/>
    <mergeCell ref="BP694:BQ694"/>
    <mergeCell ref="BR694:BS694"/>
    <mergeCell ref="BT694:BU694"/>
    <mergeCell ref="BV694:BW694"/>
    <mergeCell ref="BX694:BY694"/>
    <mergeCell ref="BZ694:CA694"/>
    <mergeCell ref="CB694:CC694"/>
    <mergeCell ref="CD694:CE694"/>
    <mergeCell ref="CF694:CG694"/>
    <mergeCell ref="CH694:CI694"/>
    <mergeCell ref="CJ694:CK694"/>
    <mergeCell ref="CL694:CM694"/>
    <mergeCell ref="CN694:CO694"/>
    <mergeCell ref="CP694:CQ694"/>
    <mergeCell ref="CR694:CS694"/>
    <mergeCell ref="CT694:CU694"/>
    <mergeCell ref="CV694:CW694"/>
    <mergeCell ref="CX694:CY694"/>
    <mergeCell ref="CZ694:DA694"/>
    <mergeCell ref="DB694:DC694"/>
    <mergeCell ref="DD694:DE694"/>
    <mergeCell ref="DF694:DG694"/>
    <mergeCell ref="DH694:DI694"/>
    <mergeCell ref="DJ694:DK694"/>
    <mergeCell ref="DL694:DM694"/>
    <mergeCell ref="DN694:DO694"/>
    <mergeCell ref="DP694:DQ694"/>
    <mergeCell ref="DR694:DS694"/>
    <mergeCell ref="DT694:DU694"/>
    <mergeCell ref="DV694:DW694"/>
    <mergeCell ref="DX694:DY694"/>
    <mergeCell ref="DZ694:EA694"/>
    <mergeCell ref="EB694:EC694"/>
    <mergeCell ref="ED694:EE694"/>
    <mergeCell ref="EF694:EG694"/>
    <mergeCell ref="EH694:EI694"/>
    <mergeCell ref="EJ694:EK694"/>
    <mergeCell ref="EL694:EM694"/>
    <mergeCell ref="EN694:EO694"/>
    <mergeCell ref="EP694:EQ694"/>
    <mergeCell ref="ER694:ES694"/>
    <mergeCell ref="ET694:EU694"/>
    <mergeCell ref="EV694:EW694"/>
    <mergeCell ref="EX694:EY694"/>
    <mergeCell ref="EZ694:FA694"/>
    <mergeCell ref="FB694:FC694"/>
    <mergeCell ref="FD694:FE694"/>
    <mergeCell ref="FF694:FG694"/>
    <mergeCell ref="FH694:FI694"/>
    <mergeCell ref="FJ694:FK694"/>
    <mergeCell ref="L695:M695"/>
    <mergeCell ref="N695:O695"/>
    <mergeCell ref="P695:Q695"/>
    <mergeCell ref="R695:S695"/>
    <mergeCell ref="T695:U695"/>
    <mergeCell ref="V695:W695"/>
    <mergeCell ref="X695:Y695"/>
    <mergeCell ref="Z695:AA695"/>
    <mergeCell ref="AB695:AC695"/>
    <mergeCell ref="AD695:AE695"/>
    <mergeCell ref="AF695:AG695"/>
    <mergeCell ref="AH695:AI695"/>
    <mergeCell ref="AJ695:AK695"/>
    <mergeCell ref="AL695:AM695"/>
    <mergeCell ref="AN695:AO695"/>
    <mergeCell ref="AP695:AQ695"/>
    <mergeCell ref="AR695:AS695"/>
    <mergeCell ref="AT695:AU695"/>
    <mergeCell ref="AV695:AW695"/>
    <mergeCell ref="AX695:AY695"/>
    <mergeCell ref="AZ695:BA695"/>
    <mergeCell ref="BB695:BC695"/>
    <mergeCell ref="BD695:BE695"/>
    <mergeCell ref="BF695:BG695"/>
    <mergeCell ref="BH695:BI695"/>
    <mergeCell ref="BJ695:BK695"/>
    <mergeCell ref="BL695:BM695"/>
    <mergeCell ref="BN695:BO695"/>
    <mergeCell ref="BP695:BQ695"/>
    <mergeCell ref="BR695:BS695"/>
    <mergeCell ref="BT695:BU695"/>
    <mergeCell ref="BV695:BW695"/>
    <mergeCell ref="BX695:BY695"/>
    <mergeCell ref="BZ695:CA695"/>
    <mergeCell ref="CB695:CC695"/>
    <mergeCell ref="CD695:CE695"/>
    <mergeCell ref="CF695:CG695"/>
    <mergeCell ref="CH695:CI695"/>
    <mergeCell ref="CJ695:CK695"/>
    <mergeCell ref="CL695:CM695"/>
    <mergeCell ref="CN695:CO695"/>
    <mergeCell ref="CP695:CQ695"/>
    <mergeCell ref="CR695:CS695"/>
    <mergeCell ref="CT695:CU695"/>
    <mergeCell ref="CV695:CW695"/>
    <mergeCell ref="CX695:CY695"/>
    <mergeCell ref="CZ695:DA695"/>
    <mergeCell ref="DB695:DC695"/>
    <mergeCell ref="DD695:DE695"/>
    <mergeCell ref="DF695:DG695"/>
    <mergeCell ref="DH695:DI695"/>
    <mergeCell ref="DJ695:DK695"/>
    <mergeCell ref="DL695:DM695"/>
    <mergeCell ref="DN695:DO695"/>
    <mergeCell ref="DP695:DQ695"/>
    <mergeCell ref="DR695:DS695"/>
    <mergeCell ref="DT695:DU695"/>
    <mergeCell ref="DV695:DW695"/>
    <mergeCell ref="DX695:DY695"/>
    <mergeCell ref="DZ695:EA695"/>
    <mergeCell ref="EB695:EC695"/>
    <mergeCell ref="ED695:EE695"/>
    <mergeCell ref="EF695:EG695"/>
    <mergeCell ref="EH695:EI695"/>
    <mergeCell ref="EJ695:EK695"/>
    <mergeCell ref="EL695:EM695"/>
    <mergeCell ref="EN695:EO695"/>
    <mergeCell ref="EP695:EQ695"/>
    <mergeCell ref="ER695:ES695"/>
    <mergeCell ref="ET695:EU695"/>
    <mergeCell ref="EV695:EW695"/>
    <mergeCell ref="EX695:EY695"/>
    <mergeCell ref="EZ695:FA695"/>
    <mergeCell ref="FB695:FC695"/>
    <mergeCell ref="FD695:FE695"/>
    <mergeCell ref="FF695:FG695"/>
    <mergeCell ref="FH695:FI695"/>
    <mergeCell ref="FJ695:FK695"/>
    <mergeCell ref="L696:M696"/>
    <mergeCell ref="N696:O696"/>
    <mergeCell ref="P696:Q696"/>
    <mergeCell ref="R696:S696"/>
    <mergeCell ref="T696:U696"/>
    <mergeCell ref="V696:W696"/>
    <mergeCell ref="X696:Y696"/>
    <mergeCell ref="Z696:AA696"/>
    <mergeCell ref="AB696:AC696"/>
    <mergeCell ref="AD696:AE696"/>
    <mergeCell ref="AF696:AG696"/>
    <mergeCell ref="AH696:AI696"/>
    <mergeCell ref="AJ696:AK696"/>
    <mergeCell ref="AL696:AM696"/>
    <mergeCell ref="AN696:AO696"/>
    <mergeCell ref="AP696:AQ696"/>
    <mergeCell ref="AR696:AS696"/>
    <mergeCell ref="AT696:AU696"/>
    <mergeCell ref="AV696:AW696"/>
    <mergeCell ref="AX696:AY696"/>
    <mergeCell ref="AZ696:BA696"/>
    <mergeCell ref="BB696:BC696"/>
    <mergeCell ref="BD696:BE696"/>
    <mergeCell ref="BF696:BG696"/>
    <mergeCell ref="BH696:BI696"/>
    <mergeCell ref="BJ696:BK696"/>
    <mergeCell ref="BL696:BM696"/>
    <mergeCell ref="BN696:BO696"/>
    <mergeCell ref="BP696:BQ696"/>
    <mergeCell ref="BR696:BS696"/>
    <mergeCell ref="BT696:BU696"/>
    <mergeCell ref="BV696:BW696"/>
    <mergeCell ref="BX696:BY696"/>
    <mergeCell ref="BZ696:CA696"/>
    <mergeCell ref="CB696:CC696"/>
    <mergeCell ref="CD696:CE696"/>
    <mergeCell ref="CF696:CG696"/>
    <mergeCell ref="CH696:CI696"/>
    <mergeCell ref="CJ696:CK696"/>
    <mergeCell ref="CL696:CM696"/>
    <mergeCell ref="CN696:CO696"/>
    <mergeCell ref="CP696:CQ696"/>
    <mergeCell ref="CR696:CS696"/>
    <mergeCell ref="CT696:CU696"/>
    <mergeCell ref="CV696:CW696"/>
    <mergeCell ref="CX696:CY696"/>
    <mergeCell ref="CZ696:DA696"/>
    <mergeCell ref="DB696:DC696"/>
    <mergeCell ref="DD696:DE696"/>
    <mergeCell ref="DF696:DG696"/>
    <mergeCell ref="DH696:DI696"/>
    <mergeCell ref="DJ696:DK696"/>
    <mergeCell ref="DL696:DM696"/>
    <mergeCell ref="DN696:DO696"/>
    <mergeCell ref="DP696:DQ696"/>
    <mergeCell ref="DR696:DS696"/>
    <mergeCell ref="DT696:DU696"/>
    <mergeCell ref="DV696:DW696"/>
    <mergeCell ref="DX696:DY696"/>
    <mergeCell ref="DZ696:EA696"/>
    <mergeCell ref="EB696:EC696"/>
    <mergeCell ref="ED696:EE696"/>
    <mergeCell ref="EF696:EG696"/>
    <mergeCell ref="EH696:EI696"/>
    <mergeCell ref="EJ696:EK696"/>
    <mergeCell ref="EL696:EM696"/>
    <mergeCell ref="EN696:EO696"/>
    <mergeCell ref="EP696:EQ696"/>
    <mergeCell ref="ER696:ES696"/>
    <mergeCell ref="ET696:EU696"/>
    <mergeCell ref="EV696:EW696"/>
    <mergeCell ref="EX696:EY696"/>
    <mergeCell ref="EZ696:FA696"/>
    <mergeCell ref="FB696:FC696"/>
    <mergeCell ref="FD696:FE696"/>
    <mergeCell ref="FF696:FG696"/>
    <mergeCell ref="FH696:FI696"/>
    <mergeCell ref="FJ696:FK696"/>
    <mergeCell ref="L697:M697"/>
    <mergeCell ref="N697:O697"/>
    <mergeCell ref="P697:Q697"/>
    <mergeCell ref="R697:S697"/>
    <mergeCell ref="T697:U697"/>
    <mergeCell ref="V697:W697"/>
    <mergeCell ref="X697:Y697"/>
    <mergeCell ref="Z697:AA697"/>
    <mergeCell ref="AB697:AC697"/>
    <mergeCell ref="AD697:AE697"/>
    <mergeCell ref="AF697:AG697"/>
    <mergeCell ref="AH697:AI697"/>
    <mergeCell ref="AJ697:AK697"/>
    <mergeCell ref="AL697:AM697"/>
    <mergeCell ref="AN697:AO697"/>
    <mergeCell ref="AP697:AQ697"/>
    <mergeCell ref="AR697:AS697"/>
    <mergeCell ref="AT697:AU697"/>
    <mergeCell ref="AV697:AW697"/>
    <mergeCell ref="AX697:AY697"/>
    <mergeCell ref="AZ697:BA697"/>
    <mergeCell ref="BB697:BC697"/>
    <mergeCell ref="BD697:BE697"/>
    <mergeCell ref="BF697:BG697"/>
    <mergeCell ref="BH697:BI697"/>
    <mergeCell ref="BJ697:BK697"/>
    <mergeCell ref="BL697:BM697"/>
    <mergeCell ref="BN697:BO697"/>
    <mergeCell ref="BP697:BQ697"/>
    <mergeCell ref="BR697:BS697"/>
    <mergeCell ref="BT697:BU697"/>
    <mergeCell ref="BV697:BW697"/>
    <mergeCell ref="BX697:BY697"/>
    <mergeCell ref="BZ697:CA697"/>
    <mergeCell ref="CB697:CC697"/>
    <mergeCell ref="CD697:CE697"/>
    <mergeCell ref="CF697:CG697"/>
    <mergeCell ref="CH697:CI697"/>
    <mergeCell ref="CJ697:CK697"/>
    <mergeCell ref="CL697:CM697"/>
    <mergeCell ref="CN697:CO697"/>
    <mergeCell ref="CP697:CQ697"/>
    <mergeCell ref="CR697:CS697"/>
    <mergeCell ref="CT697:CU697"/>
    <mergeCell ref="CV697:CW697"/>
    <mergeCell ref="CX697:CY697"/>
    <mergeCell ref="CZ697:DA697"/>
    <mergeCell ref="DB697:DC697"/>
    <mergeCell ref="DD697:DE697"/>
    <mergeCell ref="DF697:DG697"/>
    <mergeCell ref="DH697:DI697"/>
    <mergeCell ref="DJ697:DK697"/>
    <mergeCell ref="DL697:DM697"/>
    <mergeCell ref="DN697:DO697"/>
    <mergeCell ref="DP697:DQ697"/>
    <mergeCell ref="DR697:DS697"/>
    <mergeCell ref="DT697:DU697"/>
    <mergeCell ref="DV697:DW697"/>
    <mergeCell ref="DX697:DY697"/>
    <mergeCell ref="DZ697:EA697"/>
    <mergeCell ref="EB697:EC697"/>
    <mergeCell ref="ED697:EE697"/>
    <mergeCell ref="EF697:EG697"/>
    <mergeCell ref="EH697:EI697"/>
    <mergeCell ref="EJ697:EK697"/>
    <mergeCell ref="EL697:EM697"/>
    <mergeCell ref="EN697:EO697"/>
    <mergeCell ref="EP697:EQ697"/>
    <mergeCell ref="ER697:ES697"/>
    <mergeCell ref="ET697:EU697"/>
    <mergeCell ref="EV697:EW697"/>
    <mergeCell ref="EX697:EY697"/>
    <mergeCell ref="EZ697:FA697"/>
    <mergeCell ref="FB697:FC697"/>
    <mergeCell ref="FD697:FE697"/>
    <mergeCell ref="FF697:FG697"/>
    <mergeCell ref="FH697:FI697"/>
    <mergeCell ref="FJ697:FK697"/>
    <mergeCell ref="L698:M698"/>
    <mergeCell ref="N698:O698"/>
    <mergeCell ref="P698:Q698"/>
    <mergeCell ref="R698:S698"/>
    <mergeCell ref="T698:U698"/>
    <mergeCell ref="V698:W698"/>
    <mergeCell ref="X698:Y698"/>
    <mergeCell ref="Z698:AA698"/>
    <mergeCell ref="AB698:AC698"/>
    <mergeCell ref="AD698:AE698"/>
    <mergeCell ref="AF698:AG698"/>
    <mergeCell ref="AH698:AI698"/>
    <mergeCell ref="AJ698:AK698"/>
    <mergeCell ref="AL698:AM698"/>
    <mergeCell ref="AN698:AO698"/>
    <mergeCell ref="AP698:AQ698"/>
    <mergeCell ref="AR698:AS698"/>
    <mergeCell ref="AT698:AU698"/>
    <mergeCell ref="AV698:AW698"/>
    <mergeCell ref="AX698:AY698"/>
    <mergeCell ref="AZ698:BA698"/>
    <mergeCell ref="BB698:BC698"/>
    <mergeCell ref="BD698:BE698"/>
    <mergeCell ref="BF698:BG698"/>
    <mergeCell ref="BH698:BI698"/>
    <mergeCell ref="BJ698:BK698"/>
    <mergeCell ref="BL698:BM698"/>
    <mergeCell ref="BN698:BO698"/>
    <mergeCell ref="BP698:BQ698"/>
    <mergeCell ref="BR698:BS698"/>
    <mergeCell ref="BT698:BU698"/>
    <mergeCell ref="BV698:BW698"/>
    <mergeCell ref="BX698:BY698"/>
    <mergeCell ref="BZ698:CA698"/>
    <mergeCell ref="CB698:CC698"/>
    <mergeCell ref="CD698:CE698"/>
    <mergeCell ref="CF698:CG698"/>
    <mergeCell ref="CH698:CI698"/>
    <mergeCell ref="CJ698:CK698"/>
    <mergeCell ref="CL698:CM698"/>
    <mergeCell ref="CN698:CO698"/>
    <mergeCell ref="CP698:CQ698"/>
    <mergeCell ref="CR698:CS698"/>
    <mergeCell ref="CT698:CU698"/>
    <mergeCell ref="CV698:CW698"/>
    <mergeCell ref="CX698:CY698"/>
    <mergeCell ref="CZ698:DA698"/>
    <mergeCell ref="DB698:DC698"/>
    <mergeCell ref="DD698:DE698"/>
    <mergeCell ref="DF698:DG698"/>
    <mergeCell ref="DH698:DI698"/>
    <mergeCell ref="DJ698:DK698"/>
    <mergeCell ref="DL698:DM698"/>
    <mergeCell ref="DN698:DO698"/>
    <mergeCell ref="DP698:DQ698"/>
    <mergeCell ref="DR698:DS698"/>
    <mergeCell ref="DT698:DU698"/>
    <mergeCell ref="DV698:DW698"/>
    <mergeCell ref="DX698:DY698"/>
    <mergeCell ref="DZ698:EA698"/>
    <mergeCell ref="EB698:EC698"/>
    <mergeCell ref="ED698:EE698"/>
    <mergeCell ref="EF698:EG698"/>
    <mergeCell ref="EH698:EI698"/>
    <mergeCell ref="EJ698:EK698"/>
    <mergeCell ref="EL698:EM698"/>
    <mergeCell ref="EN698:EO698"/>
    <mergeCell ref="EP698:EQ698"/>
    <mergeCell ref="ER698:ES698"/>
    <mergeCell ref="ET698:EU698"/>
    <mergeCell ref="EV698:EW698"/>
    <mergeCell ref="EX698:EY698"/>
    <mergeCell ref="EZ698:FA698"/>
    <mergeCell ref="FB698:FC698"/>
    <mergeCell ref="FD698:FE698"/>
    <mergeCell ref="FF698:FG698"/>
    <mergeCell ref="FH698:FI698"/>
    <mergeCell ref="FJ698:FK698"/>
    <mergeCell ref="L699:M699"/>
    <mergeCell ref="N699:O699"/>
    <mergeCell ref="P699:Q699"/>
    <mergeCell ref="R699:S699"/>
    <mergeCell ref="T699:U699"/>
    <mergeCell ref="V699:W699"/>
    <mergeCell ref="X699:Y699"/>
    <mergeCell ref="Z699:AA699"/>
    <mergeCell ref="AB699:AC699"/>
    <mergeCell ref="AD699:AE699"/>
    <mergeCell ref="AF699:AG699"/>
    <mergeCell ref="AH699:AI699"/>
    <mergeCell ref="AJ699:AK699"/>
    <mergeCell ref="AL699:AM699"/>
    <mergeCell ref="AN699:AO699"/>
    <mergeCell ref="AP699:AQ699"/>
    <mergeCell ref="AR699:AS699"/>
    <mergeCell ref="AT699:AU699"/>
    <mergeCell ref="AV699:AW699"/>
    <mergeCell ref="AX699:AY699"/>
    <mergeCell ref="AZ699:BA699"/>
    <mergeCell ref="BB699:BC699"/>
    <mergeCell ref="BD699:BE699"/>
    <mergeCell ref="BF699:BG699"/>
    <mergeCell ref="BH699:BI699"/>
    <mergeCell ref="BJ699:BK699"/>
    <mergeCell ref="BL699:BM699"/>
    <mergeCell ref="BN699:BO699"/>
    <mergeCell ref="BP699:BQ699"/>
    <mergeCell ref="BR699:BS699"/>
    <mergeCell ref="BT699:BU699"/>
    <mergeCell ref="BV699:BW699"/>
    <mergeCell ref="BX699:BY699"/>
    <mergeCell ref="BZ699:CA699"/>
    <mergeCell ref="CB699:CC699"/>
    <mergeCell ref="CD699:CE699"/>
    <mergeCell ref="CF699:CG699"/>
    <mergeCell ref="CH699:CI699"/>
    <mergeCell ref="CJ699:CK699"/>
    <mergeCell ref="CL699:CM699"/>
    <mergeCell ref="CN699:CO699"/>
    <mergeCell ref="CP699:CQ699"/>
    <mergeCell ref="CR699:CS699"/>
    <mergeCell ref="CT699:CU699"/>
    <mergeCell ref="CV699:CW699"/>
    <mergeCell ref="CX699:CY699"/>
    <mergeCell ref="CZ699:DA699"/>
    <mergeCell ref="DB699:DC699"/>
    <mergeCell ref="DD699:DE699"/>
    <mergeCell ref="DF699:DG699"/>
    <mergeCell ref="DH699:DI699"/>
    <mergeCell ref="DJ699:DK699"/>
    <mergeCell ref="DL699:DM699"/>
    <mergeCell ref="DN699:DO699"/>
    <mergeCell ref="DP699:DQ699"/>
    <mergeCell ref="DR699:DS699"/>
    <mergeCell ref="DT699:DU699"/>
    <mergeCell ref="DV699:DW699"/>
    <mergeCell ref="DX699:DY699"/>
    <mergeCell ref="DZ699:EA699"/>
    <mergeCell ref="EB699:EC699"/>
    <mergeCell ref="ED699:EE699"/>
    <mergeCell ref="EF699:EG699"/>
    <mergeCell ref="EH699:EI699"/>
    <mergeCell ref="EJ699:EK699"/>
    <mergeCell ref="EL699:EM699"/>
    <mergeCell ref="EN699:EO699"/>
    <mergeCell ref="EP699:EQ699"/>
    <mergeCell ref="ER699:ES699"/>
    <mergeCell ref="ET699:EU699"/>
    <mergeCell ref="EV699:EW699"/>
    <mergeCell ref="EX699:EY699"/>
    <mergeCell ref="EZ699:FA699"/>
    <mergeCell ref="FB699:FC699"/>
    <mergeCell ref="FD699:FE699"/>
    <mergeCell ref="FF699:FG699"/>
    <mergeCell ref="FH699:FI699"/>
    <mergeCell ref="FJ699:FK699"/>
    <mergeCell ref="L700:M700"/>
    <mergeCell ref="N700:O700"/>
    <mergeCell ref="P700:Q700"/>
    <mergeCell ref="R700:S700"/>
    <mergeCell ref="T700:U700"/>
    <mergeCell ref="V700:W700"/>
    <mergeCell ref="X700:Y700"/>
    <mergeCell ref="Z700:AA700"/>
    <mergeCell ref="AB700:AC700"/>
    <mergeCell ref="AD700:AE700"/>
    <mergeCell ref="AF700:AG700"/>
    <mergeCell ref="AH700:AI700"/>
    <mergeCell ref="AJ700:AK700"/>
    <mergeCell ref="AL700:AM700"/>
    <mergeCell ref="AN700:AO700"/>
    <mergeCell ref="AP700:AQ700"/>
    <mergeCell ref="AR700:AS700"/>
    <mergeCell ref="AT700:AU700"/>
    <mergeCell ref="AV700:AW700"/>
    <mergeCell ref="AX700:AY700"/>
    <mergeCell ref="AZ700:BA700"/>
    <mergeCell ref="BB700:BC700"/>
    <mergeCell ref="BD700:BE700"/>
    <mergeCell ref="BF700:BG700"/>
    <mergeCell ref="BH700:BI700"/>
    <mergeCell ref="BJ700:BK700"/>
    <mergeCell ref="BL700:BM700"/>
    <mergeCell ref="BN700:BO700"/>
    <mergeCell ref="BP700:BQ700"/>
    <mergeCell ref="BR700:BS700"/>
    <mergeCell ref="BT700:BU700"/>
    <mergeCell ref="BV700:BW700"/>
    <mergeCell ref="BX700:BY700"/>
    <mergeCell ref="BZ700:CA700"/>
    <mergeCell ref="CB700:CC700"/>
    <mergeCell ref="CD700:CE700"/>
    <mergeCell ref="CF700:CG700"/>
    <mergeCell ref="CH700:CI700"/>
    <mergeCell ref="CJ700:CK700"/>
    <mergeCell ref="CL700:CM700"/>
    <mergeCell ref="CN700:CO700"/>
    <mergeCell ref="CP700:CQ700"/>
    <mergeCell ref="CR700:CS700"/>
    <mergeCell ref="CT700:CU700"/>
    <mergeCell ref="CV700:CW700"/>
    <mergeCell ref="CX700:CY700"/>
    <mergeCell ref="CZ700:DA700"/>
    <mergeCell ref="DB700:DC700"/>
    <mergeCell ref="DD700:DE700"/>
    <mergeCell ref="DF700:DG700"/>
    <mergeCell ref="DH700:DI700"/>
    <mergeCell ref="DJ700:DK700"/>
    <mergeCell ref="DL700:DM700"/>
    <mergeCell ref="DN700:DO700"/>
    <mergeCell ref="DP700:DQ700"/>
    <mergeCell ref="DR700:DS700"/>
    <mergeCell ref="DT700:DU700"/>
    <mergeCell ref="DV700:DW700"/>
    <mergeCell ref="DX700:DY700"/>
    <mergeCell ref="DZ700:EA700"/>
    <mergeCell ref="EB700:EC700"/>
    <mergeCell ref="ED700:EE700"/>
    <mergeCell ref="EF700:EG700"/>
    <mergeCell ref="EH700:EI700"/>
    <mergeCell ref="EJ700:EK700"/>
    <mergeCell ref="EL700:EM700"/>
    <mergeCell ref="EN700:EO700"/>
    <mergeCell ref="EP700:EQ700"/>
    <mergeCell ref="ER700:ES700"/>
    <mergeCell ref="ET700:EU700"/>
    <mergeCell ref="EV700:EW700"/>
    <mergeCell ref="EX700:EY700"/>
    <mergeCell ref="EZ700:FA700"/>
    <mergeCell ref="FB700:FC700"/>
    <mergeCell ref="FD700:FE700"/>
    <mergeCell ref="FF700:FG700"/>
    <mergeCell ref="FH700:FI700"/>
    <mergeCell ref="FJ700:FK700"/>
    <mergeCell ref="L701:M701"/>
    <mergeCell ref="N701:O701"/>
    <mergeCell ref="P701:Q701"/>
    <mergeCell ref="R701:S701"/>
    <mergeCell ref="T701:U701"/>
    <mergeCell ref="V701:W701"/>
    <mergeCell ref="X701:Y701"/>
    <mergeCell ref="Z701:AA701"/>
    <mergeCell ref="AB701:AC701"/>
    <mergeCell ref="AD701:AE701"/>
    <mergeCell ref="AF701:AG701"/>
    <mergeCell ref="AH701:AI701"/>
    <mergeCell ref="AJ701:AK701"/>
    <mergeCell ref="AL701:AM701"/>
    <mergeCell ref="AN701:AO701"/>
    <mergeCell ref="AP701:AQ701"/>
    <mergeCell ref="AR701:AS701"/>
    <mergeCell ref="CD701:CE701"/>
    <mergeCell ref="CF701:CG701"/>
    <mergeCell ref="CH701:CI701"/>
    <mergeCell ref="CJ701:CK701"/>
    <mergeCell ref="CL701:CM701"/>
    <mergeCell ref="CN701:CO701"/>
    <mergeCell ref="CP701:CQ701"/>
    <mergeCell ref="CR701:CS701"/>
    <mergeCell ref="L702:S702"/>
    <mergeCell ref="T702:AA702"/>
    <mergeCell ref="AB702:AI702"/>
    <mergeCell ref="AJ702:AS702"/>
    <mergeCell ref="AT702:BA702"/>
    <mergeCell ref="BB702:BI702"/>
    <mergeCell ref="BJ702:BS702"/>
    <mergeCell ref="BT702:CA702"/>
    <mergeCell ref="CB702:CI702"/>
    <mergeCell ref="CJ702:CS702"/>
    <mergeCell ref="CT702:DA702"/>
    <mergeCell ref="DB702:DK702"/>
    <mergeCell ref="DL702:DS702"/>
    <mergeCell ref="DT702:EA702"/>
    <mergeCell ref="EB702:EI702"/>
    <mergeCell ref="EJ702:ES702"/>
    <mergeCell ref="ET702:FA702"/>
    <mergeCell ref="FB702:FK702"/>
    <mergeCell ref="FL702:FS702"/>
    <mergeCell ref="FT702:GC702"/>
    <mergeCell ref="GD702:GK702"/>
    <mergeCell ref="GL702:GS702"/>
    <mergeCell ref="GT702:HA702"/>
    <mergeCell ref="HB702:HI702"/>
    <mergeCell ref="HJ702:HK702"/>
    <mergeCell ref="A703:A710"/>
    <mergeCell ref="B703:B710"/>
    <mergeCell ref="C703:C710"/>
    <mergeCell ref="D703:D710"/>
    <mergeCell ref="E703:E710"/>
    <mergeCell ref="F703:F710"/>
    <mergeCell ref="G703:G710"/>
    <mergeCell ref="I703:I710"/>
    <mergeCell ref="J703:J710"/>
    <mergeCell ref="L703:M703"/>
    <mergeCell ref="N703:O703"/>
    <mergeCell ref="P703:Q703"/>
    <mergeCell ref="R703:S703"/>
    <mergeCell ref="T703:U703"/>
    <mergeCell ref="V703:W703"/>
    <mergeCell ref="X703:Y703"/>
    <mergeCell ref="Z703:AA703"/>
    <mergeCell ref="AB703:AC703"/>
    <mergeCell ref="AD703:AE703"/>
    <mergeCell ref="AF703:AG703"/>
    <mergeCell ref="AH703:AI703"/>
    <mergeCell ref="AJ703:AK703"/>
    <mergeCell ref="AL703:AM703"/>
    <mergeCell ref="AN703:AO703"/>
    <mergeCell ref="AP703:AQ703"/>
    <mergeCell ref="AR703:AS703"/>
    <mergeCell ref="AT703:AU703"/>
    <mergeCell ref="AV703:AW703"/>
    <mergeCell ref="AX703:AY703"/>
    <mergeCell ref="AZ703:BA703"/>
    <mergeCell ref="BB703:BC703"/>
    <mergeCell ref="BD703:BE703"/>
    <mergeCell ref="BF703:BG703"/>
    <mergeCell ref="BH703:BI703"/>
    <mergeCell ref="BJ703:BK703"/>
    <mergeCell ref="BL703:BM703"/>
    <mergeCell ref="BN703:BO703"/>
    <mergeCell ref="BP703:BQ703"/>
    <mergeCell ref="BR703:BS703"/>
    <mergeCell ref="BT703:BU703"/>
    <mergeCell ref="BV703:BW703"/>
    <mergeCell ref="BX703:BY703"/>
    <mergeCell ref="BZ703:CA703"/>
    <mergeCell ref="CB703:CC703"/>
    <mergeCell ref="CD703:CE703"/>
    <mergeCell ref="CF703:CG703"/>
    <mergeCell ref="CH703:CI703"/>
    <mergeCell ref="CJ703:CK703"/>
    <mergeCell ref="CL703:CM703"/>
    <mergeCell ref="CN703:CO703"/>
    <mergeCell ref="CP703:CQ703"/>
    <mergeCell ref="CR703:CS703"/>
    <mergeCell ref="CT703:CU703"/>
    <mergeCell ref="CV703:CW703"/>
    <mergeCell ref="CX703:CY703"/>
    <mergeCell ref="CZ703:DA703"/>
    <mergeCell ref="DB703:DC703"/>
    <mergeCell ref="DD703:DE703"/>
    <mergeCell ref="DF703:DG703"/>
    <mergeCell ref="DH703:DI703"/>
    <mergeCell ref="DJ703:DK703"/>
    <mergeCell ref="DL703:DM703"/>
    <mergeCell ref="DN703:DO703"/>
    <mergeCell ref="DP703:DQ703"/>
    <mergeCell ref="DR703:DS703"/>
    <mergeCell ref="DT703:DU703"/>
    <mergeCell ref="DV703:DW703"/>
    <mergeCell ref="DX703:DY703"/>
    <mergeCell ref="DZ703:EA703"/>
    <mergeCell ref="EB703:EC703"/>
    <mergeCell ref="ED703:EE703"/>
    <mergeCell ref="EF703:EG703"/>
    <mergeCell ref="EH703:EI703"/>
    <mergeCell ref="EJ703:EK703"/>
    <mergeCell ref="EL703:EM703"/>
    <mergeCell ref="EN703:EO703"/>
    <mergeCell ref="EP703:EQ703"/>
    <mergeCell ref="ER703:ES703"/>
    <mergeCell ref="ET703:EU703"/>
    <mergeCell ref="EV703:EW703"/>
    <mergeCell ref="EX703:EY703"/>
    <mergeCell ref="EZ703:FA703"/>
    <mergeCell ref="FB703:FC703"/>
    <mergeCell ref="FD703:FE703"/>
    <mergeCell ref="FF703:FG703"/>
    <mergeCell ref="FH703:FI703"/>
    <mergeCell ref="FJ703:FK703"/>
    <mergeCell ref="L704:M704"/>
    <mergeCell ref="N704:O704"/>
    <mergeCell ref="P704:Q704"/>
    <mergeCell ref="R704:S704"/>
    <mergeCell ref="T704:U704"/>
    <mergeCell ref="V704:W704"/>
    <mergeCell ref="X704:Y704"/>
    <mergeCell ref="Z704:AA704"/>
    <mergeCell ref="AB704:AC704"/>
    <mergeCell ref="AD704:AE704"/>
    <mergeCell ref="AF704:AG704"/>
    <mergeCell ref="AH704:AI704"/>
    <mergeCell ref="AJ704:AK704"/>
    <mergeCell ref="AL704:AM704"/>
    <mergeCell ref="AN704:AO704"/>
    <mergeCell ref="AP704:AQ704"/>
    <mergeCell ref="AR704:AS704"/>
    <mergeCell ref="AT704:AU704"/>
    <mergeCell ref="AV704:AW704"/>
    <mergeCell ref="AX704:AY704"/>
    <mergeCell ref="AZ704:BA704"/>
    <mergeCell ref="BB704:BC704"/>
    <mergeCell ref="BD704:BE704"/>
    <mergeCell ref="BF704:BG704"/>
    <mergeCell ref="BH704:BI704"/>
    <mergeCell ref="BJ704:BK704"/>
    <mergeCell ref="BL704:BM704"/>
    <mergeCell ref="BN704:BO704"/>
    <mergeCell ref="BP704:BQ704"/>
    <mergeCell ref="BR704:BS704"/>
    <mergeCell ref="BT704:BU704"/>
    <mergeCell ref="BV704:BW704"/>
    <mergeCell ref="BX704:BY704"/>
    <mergeCell ref="BZ704:CA704"/>
    <mergeCell ref="CB704:CC704"/>
    <mergeCell ref="CD704:CE704"/>
    <mergeCell ref="CF704:CG704"/>
    <mergeCell ref="CH704:CI704"/>
    <mergeCell ref="CJ704:CK704"/>
    <mergeCell ref="CL704:CM704"/>
    <mergeCell ref="CN704:CO704"/>
    <mergeCell ref="CP704:CQ704"/>
    <mergeCell ref="CR704:CS704"/>
    <mergeCell ref="CT704:CU704"/>
    <mergeCell ref="CV704:CW704"/>
    <mergeCell ref="CX704:CY704"/>
    <mergeCell ref="CZ704:DA704"/>
    <mergeCell ref="DB704:DC704"/>
    <mergeCell ref="DD704:DE704"/>
    <mergeCell ref="DF704:DG704"/>
    <mergeCell ref="DH704:DI704"/>
    <mergeCell ref="DJ704:DK704"/>
    <mergeCell ref="DL704:DM704"/>
    <mergeCell ref="DN704:DO704"/>
    <mergeCell ref="DP704:DQ704"/>
    <mergeCell ref="DR704:DS704"/>
    <mergeCell ref="DT704:DU704"/>
    <mergeCell ref="DV704:DW704"/>
    <mergeCell ref="DX704:DY704"/>
    <mergeCell ref="DZ704:EA704"/>
    <mergeCell ref="EB704:EC704"/>
    <mergeCell ref="ED704:EE704"/>
    <mergeCell ref="EF704:EG704"/>
    <mergeCell ref="EH704:EI704"/>
    <mergeCell ref="EJ704:EK704"/>
    <mergeCell ref="EL704:EM704"/>
    <mergeCell ref="EN704:EO704"/>
    <mergeCell ref="EP704:EQ704"/>
    <mergeCell ref="ER704:ES704"/>
    <mergeCell ref="ET704:EU704"/>
    <mergeCell ref="EV704:EW704"/>
    <mergeCell ref="EX704:EY704"/>
    <mergeCell ref="EZ704:FA704"/>
    <mergeCell ref="FB704:FC704"/>
    <mergeCell ref="FD704:FE704"/>
    <mergeCell ref="FF704:FG704"/>
    <mergeCell ref="FH704:FI704"/>
    <mergeCell ref="FJ704:FK704"/>
    <mergeCell ref="L705:M705"/>
    <mergeCell ref="N705:O705"/>
    <mergeCell ref="P705:Q705"/>
    <mergeCell ref="R705:S705"/>
    <mergeCell ref="T705:U705"/>
    <mergeCell ref="V705:W705"/>
    <mergeCell ref="X705:Y705"/>
    <mergeCell ref="Z705:AA705"/>
    <mergeCell ref="AB705:AC705"/>
    <mergeCell ref="AD705:AE705"/>
    <mergeCell ref="AF705:AG705"/>
    <mergeCell ref="AH705:AI705"/>
    <mergeCell ref="AJ705:AK705"/>
    <mergeCell ref="AL705:AM705"/>
    <mergeCell ref="AN705:AO705"/>
    <mergeCell ref="AP705:AQ705"/>
    <mergeCell ref="AR705:AS705"/>
    <mergeCell ref="AT705:AU705"/>
    <mergeCell ref="AV705:AW705"/>
    <mergeCell ref="AX705:AY705"/>
    <mergeCell ref="AZ705:BA705"/>
    <mergeCell ref="BB705:BC705"/>
    <mergeCell ref="BD705:BE705"/>
    <mergeCell ref="BF705:BG705"/>
    <mergeCell ref="BH705:BI705"/>
    <mergeCell ref="BJ705:BK705"/>
    <mergeCell ref="BL705:BM705"/>
    <mergeCell ref="BN705:BO705"/>
    <mergeCell ref="BP705:BQ705"/>
    <mergeCell ref="BR705:BS705"/>
    <mergeCell ref="BT705:BU705"/>
    <mergeCell ref="BV705:BW705"/>
    <mergeCell ref="BX705:BY705"/>
    <mergeCell ref="BZ705:CA705"/>
    <mergeCell ref="CB705:CC705"/>
    <mergeCell ref="CD705:CE705"/>
    <mergeCell ref="CF705:CG705"/>
    <mergeCell ref="CH705:CI705"/>
    <mergeCell ref="CJ705:CK705"/>
    <mergeCell ref="CL705:CM705"/>
    <mergeCell ref="CN705:CO705"/>
    <mergeCell ref="CP705:CQ705"/>
    <mergeCell ref="CR705:CS705"/>
    <mergeCell ref="CT705:CU705"/>
    <mergeCell ref="CV705:CW705"/>
    <mergeCell ref="CX705:CY705"/>
    <mergeCell ref="CZ705:DA705"/>
    <mergeCell ref="DB705:DC705"/>
    <mergeCell ref="DD705:DE705"/>
    <mergeCell ref="DF705:DG705"/>
    <mergeCell ref="DH705:DI705"/>
    <mergeCell ref="DJ705:DK705"/>
    <mergeCell ref="DL705:DM705"/>
    <mergeCell ref="DN705:DO705"/>
    <mergeCell ref="DP705:DQ705"/>
    <mergeCell ref="DR705:DS705"/>
    <mergeCell ref="DT705:DU705"/>
    <mergeCell ref="DV705:DW705"/>
    <mergeCell ref="DX705:DY705"/>
    <mergeCell ref="DZ705:EA705"/>
    <mergeCell ref="EB705:EC705"/>
    <mergeCell ref="ED705:EE705"/>
    <mergeCell ref="EF705:EG705"/>
    <mergeCell ref="EH705:EI705"/>
    <mergeCell ref="EJ705:EK705"/>
    <mergeCell ref="EL705:EM705"/>
    <mergeCell ref="EN705:EO705"/>
    <mergeCell ref="EP705:EQ705"/>
    <mergeCell ref="ER705:ES705"/>
    <mergeCell ref="ET705:EU705"/>
    <mergeCell ref="EV705:EW705"/>
    <mergeCell ref="EX705:EY705"/>
    <mergeCell ref="EZ705:FA705"/>
    <mergeCell ref="FB705:FC705"/>
    <mergeCell ref="FD705:FE705"/>
    <mergeCell ref="FF705:FG705"/>
    <mergeCell ref="FH705:FI705"/>
    <mergeCell ref="FJ705:FK705"/>
    <mergeCell ref="L706:M706"/>
    <mergeCell ref="N706:O706"/>
    <mergeCell ref="P706:Q706"/>
    <mergeCell ref="R706:S706"/>
    <mergeCell ref="T706:U706"/>
    <mergeCell ref="V706:W706"/>
    <mergeCell ref="X706:Y706"/>
    <mergeCell ref="Z706:AA706"/>
    <mergeCell ref="AB706:AC706"/>
    <mergeCell ref="AD706:AE706"/>
    <mergeCell ref="AF706:AG706"/>
    <mergeCell ref="AH706:AI706"/>
    <mergeCell ref="AJ706:AK706"/>
    <mergeCell ref="AL706:AM706"/>
    <mergeCell ref="AN706:AO706"/>
    <mergeCell ref="AP706:AQ706"/>
    <mergeCell ref="AR706:AS706"/>
    <mergeCell ref="AT706:AU706"/>
    <mergeCell ref="AV706:AW706"/>
    <mergeCell ref="AX706:AY706"/>
    <mergeCell ref="AZ706:BA706"/>
    <mergeCell ref="BB706:BC706"/>
    <mergeCell ref="BD706:BE706"/>
    <mergeCell ref="BF706:BG706"/>
    <mergeCell ref="BH706:BI706"/>
    <mergeCell ref="BJ706:BK706"/>
    <mergeCell ref="BL706:BM706"/>
    <mergeCell ref="BN706:BO706"/>
    <mergeCell ref="BP706:BQ706"/>
    <mergeCell ref="BR706:BS706"/>
    <mergeCell ref="BT706:BU706"/>
    <mergeCell ref="BV706:BW706"/>
    <mergeCell ref="BX706:BY706"/>
    <mergeCell ref="BZ706:CA706"/>
    <mergeCell ref="CB706:CC706"/>
    <mergeCell ref="CD706:CE706"/>
    <mergeCell ref="CF706:CG706"/>
    <mergeCell ref="CH706:CI706"/>
    <mergeCell ref="CJ706:CK706"/>
    <mergeCell ref="CL706:CM706"/>
    <mergeCell ref="CN706:CO706"/>
    <mergeCell ref="CP706:CQ706"/>
    <mergeCell ref="CR706:CS706"/>
    <mergeCell ref="CT706:CU706"/>
    <mergeCell ref="CV706:CW706"/>
    <mergeCell ref="CX706:CY706"/>
    <mergeCell ref="CZ706:DA706"/>
    <mergeCell ref="DB706:DC706"/>
    <mergeCell ref="DD706:DE706"/>
    <mergeCell ref="DF706:DG706"/>
    <mergeCell ref="DH706:DI706"/>
    <mergeCell ref="DJ706:DK706"/>
    <mergeCell ref="DL706:DM706"/>
    <mergeCell ref="DN706:DO706"/>
    <mergeCell ref="DP706:DQ706"/>
    <mergeCell ref="DR706:DS706"/>
    <mergeCell ref="DT706:DU706"/>
    <mergeCell ref="DV706:DW706"/>
    <mergeCell ref="DX706:DY706"/>
    <mergeCell ref="DZ706:EA706"/>
    <mergeCell ref="EB706:EC706"/>
    <mergeCell ref="ED706:EE706"/>
    <mergeCell ref="EF706:EG706"/>
    <mergeCell ref="EH706:EI706"/>
    <mergeCell ref="EJ706:EK706"/>
    <mergeCell ref="EL706:EM706"/>
    <mergeCell ref="EN706:EO706"/>
    <mergeCell ref="EP706:EQ706"/>
    <mergeCell ref="ER706:ES706"/>
    <mergeCell ref="ET706:EU706"/>
    <mergeCell ref="EV706:EW706"/>
    <mergeCell ref="EX706:EY706"/>
    <mergeCell ref="EZ706:FA706"/>
    <mergeCell ref="FB706:FC706"/>
    <mergeCell ref="FD706:FE706"/>
    <mergeCell ref="FF706:FG706"/>
    <mergeCell ref="FH706:FI706"/>
    <mergeCell ref="FJ706:FK706"/>
    <mergeCell ref="L707:M707"/>
    <mergeCell ref="N707:O707"/>
    <mergeCell ref="P707:Q707"/>
    <mergeCell ref="R707:S707"/>
    <mergeCell ref="T707:U707"/>
    <mergeCell ref="V707:W707"/>
    <mergeCell ref="X707:Y707"/>
    <mergeCell ref="Z707:AA707"/>
    <mergeCell ref="AB707:AC707"/>
    <mergeCell ref="AD707:AE707"/>
    <mergeCell ref="AF707:AG707"/>
    <mergeCell ref="AH707:AI707"/>
    <mergeCell ref="AJ707:AK707"/>
    <mergeCell ref="AL707:AM707"/>
    <mergeCell ref="AN707:AO707"/>
    <mergeCell ref="AP707:AQ707"/>
    <mergeCell ref="AR707:AS707"/>
    <mergeCell ref="AT707:AU707"/>
    <mergeCell ref="AV707:AW707"/>
    <mergeCell ref="AX707:AY707"/>
    <mergeCell ref="AZ707:BA707"/>
    <mergeCell ref="BB707:BC707"/>
    <mergeCell ref="BD707:BE707"/>
    <mergeCell ref="BF707:BG707"/>
    <mergeCell ref="BH707:BI707"/>
    <mergeCell ref="BJ707:BK707"/>
    <mergeCell ref="BL707:BM707"/>
    <mergeCell ref="BN707:BO707"/>
    <mergeCell ref="BP707:BQ707"/>
    <mergeCell ref="BR707:BS707"/>
    <mergeCell ref="BT707:BU707"/>
    <mergeCell ref="BV707:BW707"/>
    <mergeCell ref="BX707:BY707"/>
    <mergeCell ref="BZ707:CA707"/>
    <mergeCell ref="CB707:CC707"/>
    <mergeCell ref="CD707:CE707"/>
    <mergeCell ref="CF707:CG707"/>
    <mergeCell ref="CH707:CI707"/>
    <mergeCell ref="CJ707:CK707"/>
    <mergeCell ref="CL707:CM707"/>
    <mergeCell ref="CN707:CO707"/>
    <mergeCell ref="CP707:CQ707"/>
    <mergeCell ref="CR707:CS707"/>
    <mergeCell ref="CT707:CU707"/>
    <mergeCell ref="CV707:CW707"/>
    <mergeCell ref="CX707:CY707"/>
    <mergeCell ref="CZ707:DA707"/>
    <mergeCell ref="DB707:DC707"/>
    <mergeCell ref="DD707:DE707"/>
    <mergeCell ref="DF707:DG707"/>
    <mergeCell ref="DH707:DI707"/>
    <mergeCell ref="DJ707:DK707"/>
    <mergeCell ref="DL707:DM707"/>
    <mergeCell ref="DN707:DO707"/>
    <mergeCell ref="DP707:DQ707"/>
    <mergeCell ref="DR707:DS707"/>
    <mergeCell ref="DT707:DU707"/>
    <mergeCell ref="DV707:DW707"/>
    <mergeCell ref="DX707:DY707"/>
    <mergeCell ref="DZ707:EA707"/>
    <mergeCell ref="EB707:EC707"/>
    <mergeCell ref="ED707:EE707"/>
    <mergeCell ref="EF707:EG707"/>
    <mergeCell ref="EH707:EI707"/>
    <mergeCell ref="EJ707:EK707"/>
    <mergeCell ref="EL707:EM707"/>
    <mergeCell ref="EN707:EO707"/>
    <mergeCell ref="EP707:EQ707"/>
    <mergeCell ref="ER707:ES707"/>
    <mergeCell ref="ET707:EU707"/>
    <mergeCell ref="EV707:EW707"/>
    <mergeCell ref="EX707:EY707"/>
    <mergeCell ref="EZ707:FA707"/>
    <mergeCell ref="FB707:FC707"/>
    <mergeCell ref="FD707:FE707"/>
    <mergeCell ref="FF707:FG707"/>
    <mergeCell ref="FH707:FI707"/>
    <mergeCell ref="FJ707:FK707"/>
    <mergeCell ref="L708:M708"/>
    <mergeCell ref="N708:O708"/>
    <mergeCell ref="P708:Q708"/>
    <mergeCell ref="R708:S708"/>
    <mergeCell ref="T708:U708"/>
    <mergeCell ref="V708:W708"/>
    <mergeCell ref="X708:Y708"/>
    <mergeCell ref="Z708:AA708"/>
    <mergeCell ref="AB708:AC708"/>
    <mergeCell ref="AD708:AE708"/>
    <mergeCell ref="AF708:AG708"/>
    <mergeCell ref="AH708:AI708"/>
    <mergeCell ref="AJ708:AK708"/>
    <mergeCell ref="AL708:AM708"/>
    <mergeCell ref="AN708:AO708"/>
    <mergeCell ref="AP708:AQ708"/>
    <mergeCell ref="AR708:AS708"/>
    <mergeCell ref="AT708:AU708"/>
    <mergeCell ref="AV708:AW708"/>
    <mergeCell ref="AX708:AY708"/>
    <mergeCell ref="AZ708:BA708"/>
    <mergeCell ref="BB708:BC708"/>
    <mergeCell ref="BD708:BE708"/>
    <mergeCell ref="BF708:BG708"/>
    <mergeCell ref="BH708:BI708"/>
    <mergeCell ref="BJ708:BK708"/>
    <mergeCell ref="BL708:BM708"/>
    <mergeCell ref="BN708:BO708"/>
    <mergeCell ref="BP708:BQ708"/>
    <mergeCell ref="BR708:BS708"/>
    <mergeCell ref="BT708:BU708"/>
    <mergeCell ref="BV708:BW708"/>
    <mergeCell ref="BX708:BY708"/>
    <mergeCell ref="BZ708:CA708"/>
    <mergeCell ref="CB708:CC708"/>
    <mergeCell ref="CD708:CE708"/>
    <mergeCell ref="CF708:CG708"/>
    <mergeCell ref="CH708:CI708"/>
    <mergeCell ref="CJ708:CK708"/>
    <mergeCell ref="CL708:CM708"/>
    <mergeCell ref="CN708:CO708"/>
    <mergeCell ref="CP708:CQ708"/>
    <mergeCell ref="CR708:CS708"/>
    <mergeCell ref="CT708:CU708"/>
    <mergeCell ref="CV708:CW708"/>
    <mergeCell ref="CX708:CY708"/>
    <mergeCell ref="CZ708:DA708"/>
    <mergeCell ref="DB708:DC708"/>
    <mergeCell ref="DD708:DE708"/>
    <mergeCell ref="DF708:DG708"/>
    <mergeCell ref="DH708:DI708"/>
    <mergeCell ref="DJ708:DK708"/>
    <mergeCell ref="DL708:DM708"/>
    <mergeCell ref="DN708:DO708"/>
    <mergeCell ref="DP708:DQ708"/>
    <mergeCell ref="DR708:DS708"/>
    <mergeCell ref="DT708:DU708"/>
    <mergeCell ref="DV708:DW708"/>
    <mergeCell ref="DX708:DY708"/>
    <mergeCell ref="DZ708:EA708"/>
    <mergeCell ref="EB708:EC708"/>
    <mergeCell ref="ED708:EE708"/>
    <mergeCell ref="EF708:EG708"/>
    <mergeCell ref="EH708:EI708"/>
    <mergeCell ref="EJ708:EK708"/>
    <mergeCell ref="EL708:EM708"/>
    <mergeCell ref="EN708:EO708"/>
    <mergeCell ref="EP708:EQ708"/>
    <mergeCell ref="ER708:ES708"/>
    <mergeCell ref="ET708:EU708"/>
    <mergeCell ref="EV708:EW708"/>
    <mergeCell ref="EX708:EY708"/>
    <mergeCell ref="EZ708:FA708"/>
    <mergeCell ref="FB708:FC708"/>
    <mergeCell ref="FD708:FE708"/>
    <mergeCell ref="FF708:FG708"/>
    <mergeCell ref="FH708:FI708"/>
    <mergeCell ref="FJ708:FK708"/>
    <mergeCell ref="L709:M709"/>
    <mergeCell ref="N709:O709"/>
    <mergeCell ref="P709:Q709"/>
    <mergeCell ref="R709:S709"/>
    <mergeCell ref="T709:U709"/>
    <mergeCell ref="V709:W709"/>
    <mergeCell ref="X709:Y709"/>
    <mergeCell ref="Z709:AA709"/>
    <mergeCell ref="AB709:AC709"/>
    <mergeCell ref="AD709:AE709"/>
    <mergeCell ref="AF709:AG709"/>
    <mergeCell ref="AH709:AI709"/>
    <mergeCell ref="AJ709:AK709"/>
    <mergeCell ref="AL709:AM709"/>
    <mergeCell ref="AN709:AO709"/>
    <mergeCell ref="AP709:AQ709"/>
    <mergeCell ref="AR709:AS709"/>
    <mergeCell ref="AT709:AU709"/>
    <mergeCell ref="AV709:AW709"/>
    <mergeCell ref="AX709:AY709"/>
    <mergeCell ref="AZ709:BA709"/>
    <mergeCell ref="BB709:BC709"/>
    <mergeCell ref="BD709:BE709"/>
    <mergeCell ref="BF709:BG709"/>
    <mergeCell ref="BH709:BI709"/>
    <mergeCell ref="BJ709:BK709"/>
    <mergeCell ref="BL709:BM709"/>
    <mergeCell ref="BN709:BO709"/>
    <mergeCell ref="BP709:BQ709"/>
    <mergeCell ref="BR709:BS709"/>
    <mergeCell ref="BT709:BU709"/>
    <mergeCell ref="BV709:BW709"/>
    <mergeCell ref="BX709:BY709"/>
    <mergeCell ref="BZ709:CA709"/>
    <mergeCell ref="CB709:CC709"/>
    <mergeCell ref="CD709:CE709"/>
    <mergeCell ref="CF709:CG709"/>
    <mergeCell ref="CH709:CI709"/>
    <mergeCell ref="CJ709:CK709"/>
    <mergeCell ref="CL709:CM709"/>
    <mergeCell ref="CN709:CO709"/>
    <mergeCell ref="CP709:CQ709"/>
    <mergeCell ref="CR709:CS709"/>
    <mergeCell ref="CT709:CU709"/>
    <mergeCell ref="CV709:CW709"/>
    <mergeCell ref="CX709:CY709"/>
    <mergeCell ref="CZ709:DA709"/>
    <mergeCell ref="DB709:DC709"/>
    <mergeCell ref="DD709:DE709"/>
    <mergeCell ref="DF709:DG709"/>
    <mergeCell ref="DH709:DI709"/>
    <mergeCell ref="DJ709:DK709"/>
    <mergeCell ref="DL709:DM709"/>
    <mergeCell ref="DN709:DO709"/>
    <mergeCell ref="DP709:DQ709"/>
    <mergeCell ref="DR709:DS709"/>
    <mergeCell ref="DT709:DU709"/>
    <mergeCell ref="DV709:DW709"/>
    <mergeCell ref="DX709:DY709"/>
    <mergeCell ref="DZ709:EA709"/>
    <mergeCell ref="EB709:EC709"/>
    <mergeCell ref="ED709:EE709"/>
    <mergeCell ref="EF709:EG709"/>
    <mergeCell ref="EH709:EI709"/>
    <mergeCell ref="EJ709:EK709"/>
    <mergeCell ref="EL709:EM709"/>
    <mergeCell ref="EN709:EO709"/>
    <mergeCell ref="EP709:EQ709"/>
    <mergeCell ref="ER709:ES709"/>
    <mergeCell ref="ET709:EU709"/>
    <mergeCell ref="EV709:EW709"/>
    <mergeCell ref="EX709:EY709"/>
    <mergeCell ref="EZ709:FA709"/>
    <mergeCell ref="FB709:FC709"/>
    <mergeCell ref="FD709:FE709"/>
    <mergeCell ref="FF709:FG709"/>
    <mergeCell ref="FH709:FI709"/>
    <mergeCell ref="FJ709:FK709"/>
    <mergeCell ref="L710:M710"/>
    <mergeCell ref="N710:O710"/>
    <mergeCell ref="P710:Q710"/>
    <mergeCell ref="R710:S710"/>
    <mergeCell ref="T710:U710"/>
    <mergeCell ref="V710:W710"/>
    <mergeCell ref="X710:Y710"/>
    <mergeCell ref="Z710:AA710"/>
    <mergeCell ref="AB710:AC710"/>
    <mergeCell ref="AD710:AE710"/>
    <mergeCell ref="AF710:AG710"/>
    <mergeCell ref="AH710:AI710"/>
    <mergeCell ref="AJ710:AK710"/>
    <mergeCell ref="AL710:AM710"/>
    <mergeCell ref="AN710:AO710"/>
    <mergeCell ref="AP710:AQ710"/>
    <mergeCell ref="AR710:AS710"/>
    <mergeCell ref="AT710:AU710"/>
    <mergeCell ref="AV710:AW710"/>
    <mergeCell ref="AX710:AY710"/>
    <mergeCell ref="AZ710:BA710"/>
    <mergeCell ref="BB710:BC710"/>
    <mergeCell ref="BD710:BE710"/>
    <mergeCell ref="BF710:BG710"/>
    <mergeCell ref="BH710:BI710"/>
    <mergeCell ref="BJ710:BK710"/>
    <mergeCell ref="BL710:BM710"/>
    <mergeCell ref="BN710:BO710"/>
    <mergeCell ref="BP710:BQ710"/>
    <mergeCell ref="BR710:BS710"/>
    <mergeCell ref="BT710:BU710"/>
    <mergeCell ref="BV710:BW710"/>
    <mergeCell ref="BX710:BY710"/>
    <mergeCell ref="BZ710:CA710"/>
    <mergeCell ref="CB710:CC710"/>
    <mergeCell ref="CD710:CE710"/>
    <mergeCell ref="CF710:CG710"/>
    <mergeCell ref="CH710:CI710"/>
    <mergeCell ref="CJ710:CK710"/>
    <mergeCell ref="CL710:CM710"/>
    <mergeCell ref="CN710:CO710"/>
    <mergeCell ref="CP710:CQ710"/>
    <mergeCell ref="CR710:CS710"/>
    <mergeCell ref="CT710:CU710"/>
    <mergeCell ref="CV710:CW710"/>
    <mergeCell ref="CX710:CY710"/>
    <mergeCell ref="CZ710:DA710"/>
    <mergeCell ref="DB710:DC710"/>
    <mergeCell ref="DD710:DE710"/>
    <mergeCell ref="DF710:DG710"/>
    <mergeCell ref="DH710:DI710"/>
    <mergeCell ref="DJ710:DK710"/>
    <mergeCell ref="DL710:DM710"/>
    <mergeCell ref="DN710:DO710"/>
    <mergeCell ref="DP710:DQ710"/>
    <mergeCell ref="DR710:DS710"/>
    <mergeCell ref="DT710:DU710"/>
    <mergeCell ref="DV710:DW710"/>
    <mergeCell ref="DX710:DY710"/>
    <mergeCell ref="DZ710:EA710"/>
    <mergeCell ref="EB710:EC710"/>
    <mergeCell ref="ED710:EE710"/>
    <mergeCell ref="EF710:EG710"/>
    <mergeCell ref="EH710:EI710"/>
    <mergeCell ref="EJ710:EK710"/>
    <mergeCell ref="EL710:EM710"/>
    <mergeCell ref="EN710:EO710"/>
    <mergeCell ref="EP710:EQ710"/>
    <mergeCell ref="ER710:ES710"/>
    <mergeCell ref="ET710:EU710"/>
    <mergeCell ref="EV710:EW710"/>
    <mergeCell ref="EX710:EY710"/>
    <mergeCell ref="EZ710:FA710"/>
    <mergeCell ref="FB710:FC710"/>
    <mergeCell ref="FD710:FE710"/>
    <mergeCell ref="FF710:FG710"/>
    <mergeCell ref="FH710:FI710"/>
    <mergeCell ref="FJ710:FK710"/>
    <mergeCell ref="L711:M711"/>
    <mergeCell ref="N711:O711"/>
    <mergeCell ref="P711:Q711"/>
    <mergeCell ref="R711:S711"/>
    <mergeCell ref="T711:U711"/>
    <mergeCell ref="V711:W711"/>
    <mergeCell ref="X711:Y711"/>
    <mergeCell ref="Z711:AA711"/>
    <mergeCell ref="AB711:AC711"/>
    <mergeCell ref="AD711:AE711"/>
    <mergeCell ref="AF711:AG711"/>
    <mergeCell ref="AH711:AI711"/>
    <mergeCell ref="AJ711:AK711"/>
    <mergeCell ref="AL711:AM711"/>
    <mergeCell ref="AN711:AO711"/>
    <mergeCell ref="AP711:AQ711"/>
    <mergeCell ref="AR711:AS711"/>
    <mergeCell ref="CD711:CE711"/>
    <mergeCell ref="CF711:CG711"/>
    <mergeCell ref="CH711:CI711"/>
    <mergeCell ref="CJ711:CK711"/>
    <mergeCell ref="CL711:CM711"/>
    <mergeCell ref="CN711:CO711"/>
    <mergeCell ref="CP711:CQ711"/>
    <mergeCell ref="CR711:CS711"/>
    <mergeCell ref="A712:A719"/>
    <mergeCell ref="B712:B719"/>
    <mergeCell ref="C712:C719"/>
    <mergeCell ref="D712:D719"/>
    <mergeCell ref="E712:E719"/>
    <mergeCell ref="F712:F719"/>
    <mergeCell ref="G712:G719"/>
    <mergeCell ref="I712:I719"/>
    <mergeCell ref="J712:J719"/>
    <mergeCell ref="L712:M712"/>
    <mergeCell ref="N712:O712"/>
    <mergeCell ref="P712:Q712"/>
    <mergeCell ref="R712:S712"/>
    <mergeCell ref="T712:U712"/>
    <mergeCell ref="V712:W712"/>
    <mergeCell ref="X712:Y712"/>
    <mergeCell ref="Z712:AA712"/>
    <mergeCell ref="AB712:AC712"/>
    <mergeCell ref="AD712:AE712"/>
    <mergeCell ref="AF712:AG712"/>
    <mergeCell ref="AH712:AI712"/>
    <mergeCell ref="AJ712:AK712"/>
    <mergeCell ref="AL712:AM712"/>
    <mergeCell ref="AN712:AO712"/>
    <mergeCell ref="AP712:AQ712"/>
    <mergeCell ref="AR712:AS712"/>
    <mergeCell ref="AT712:AU712"/>
    <mergeCell ref="AV712:AW712"/>
    <mergeCell ref="AX712:AY712"/>
    <mergeCell ref="AZ712:BA712"/>
    <mergeCell ref="BB712:BC712"/>
    <mergeCell ref="BD712:BE712"/>
    <mergeCell ref="BF712:BG712"/>
    <mergeCell ref="BH712:BI712"/>
    <mergeCell ref="BJ712:BK712"/>
    <mergeCell ref="BL712:BM712"/>
    <mergeCell ref="BN712:BO712"/>
    <mergeCell ref="BP712:BQ712"/>
    <mergeCell ref="BR712:BS712"/>
    <mergeCell ref="BT712:BU712"/>
    <mergeCell ref="BV712:BW712"/>
    <mergeCell ref="BX712:BY712"/>
    <mergeCell ref="BZ712:CA712"/>
    <mergeCell ref="CB712:CC712"/>
    <mergeCell ref="CD712:CE712"/>
    <mergeCell ref="CF712:CG712"/>
    <mergeCell ref="CH712:CI712"/>
    <mergeCell ref="CJ712:CK712"/>
    <mergeCell ref="CL712:CM712"/>
    <mergeCell ref="CN712:CO712"/>
    <mergeCell ref="CP712:CQ712"/>
    <mergeCell ref="CR712:CS712"/>
    <mergeCell ref="CT712:CU712"/>
    <mergeCell ref="CV712:CW712"/>
    <mergeCell ref="CX712:CY712"/>
    <mergeCell ref="CZ712:DA712"/>
    <mergeCell ref="DB712:DC712"/>
    <mergeCell ref="DD712:DE712"/>
    <mergeCell ref="DF712:DG712"/>
    <mergeCell ref="DH712:DI712"/>
    <mergeCell ref="DJ712:DK712"/>
    <mergeCell ref="DL712:DM712"/>
    <mergeCell ref="DN712:DO712"/>
    <mergeCell ref="DP712:DQ712"/>
    <mergeCell ref="DR712:DS712"/>
    <mergeCell ref="DT712:DU712"/>
    <mergeCell ref="DV712:DW712"/>
    <mergeCell ref="DX712:DY712"/>
    <mergeCell ref="DZ712:EA712"/>
    <mergeCell ref="EB712:EC712"/>
    <mergeCell ref="ED712:EE712"/>
    <mergeCell ref="EF712:EG712"/>
    <mergeCell ref="EH712:EI712"/>
    <mergeCell ref="EJ712:EK712"/>
    <mergeCell ref="EL712:EM712"/>
    <mergeCell ref="EN712:EO712"/>
    <mergeCell ref="EP712:EQ712"/>
    <mergeCell ref="ER712:ES712"/>
    <mergeCell ref="ET712:EU712"/>
    <mergeCell ref="EV712:EW712"/>
    <mergeCell ref="EX712:EY712"/>
    <mergeCell ref="EZ712:FA712"/>
    <mergeCell ref="FB712:FC712"/>
    <mergeCell ref="FD712:FE712"/>
    <mergeCell ref="FF712:FG712"/>
    <mergeCell ref="FH712:FI712"/>
    <mergeCell ref="FJ712:FK712"/>
    <mergeCell ref="L713:M713"/>
    <mergeCell ref="N713:O713"/>
    <mergeCell ref="P713:Q713"/>
    <mergeCell ref="R713:S713"/>
    <mergeCell ref="T713:U713"/>
    <mergeCell ref="V713:W713"/>
    <mergeCell ref="X713:Y713"/>
    <mergeCell ref="Z713:AA713"/>
    <mergeCell ref="AB713:AC713"/>
    <mergeCell ref="AD713:AE713"/>
    <mergeCell ref="AF713:AG713"/>
    <mergeCell ref="AH713:AI713"/>
    <mergeCell ref="AJ713:AK713"/>
    <mergeCell ref="AL713:AM713"/>
    <mergeCell ref="AN713:AO713"/>
    <mergeCell ref="AP713:AQ713"/>
    <mergeCell ref="AR713:AS713"/>
    <mergeCell ref="AT713:AU713"/>
    <mergeCell ref="AV713:AW713"/>
    <mergeCell ref="AX713:AY713"/>
    <mergeCell ref="AZ713:BA713"/>
    <mergeCell ref="BB713:BC713"/>
    <mergeCell ref="BD713:BE713"/>
    <mergeCell ref="BF713:BG713"/>
    <mergeCell ref="BH713:BI713"/>
    <mergeCell ref="BJ713:BK713"/>
    <mergeCell ref="BL713:BM713"/>
    <mergeCell ref="BN713:BO713"/>
    <mergeCell ref="BP713:BQ713"/>
    <mergeCell ref="BR713:BS713"/>
    <mergeCell ref="BT713:BU713"/>
    <mergeCell ref="BV713:BW713"/>
    <mergeCell ref="BX713:BY713"/>
    <mergeCell ref="BZ713:CA713"/>
    <mergeCell ref="CB713:CC713"/>
    <mergeCell ref="CD713:CE713"/>
    <mergeCell ref="CF713:CG713"/>
    <mergeCell ref="CH713:CI713"/>
    <mergeCell ref="CJ713:CK713"/>
    <mergeCell ref="CL713:CM713"/>
    <mergeCell ref="CN713:CO713"/>
    <mergeCell ref="CP713:CQ713"/>
    <mergeCell ref="CR713:CS713"/>
    <mergeCell ref="CT713:CU713"/>
    <mergeCell ref="CV713:CW713"/>
    <mergeCell ref="CX713:CY713"/>
    <mergeCell ref="CZ713:DA713"/>
    <mergeCell ref="DB713:DC713"/>
    <mergeCell ref="DD713:DE713"/>
    <mergeCell ref="DF713:DG713"/>
    <mergeCell ref="DH713:DI713"/>
    <mergeCell ref="DJ713:DK713"/>
    <mergeCell ref="DL713:DM713"/>
    <mergeCell ref="DN713:DO713"/>
    <mergeCell ref="DP713:DQ713"/>
    <mergeCell ref="DR713:DS713"/>
    <mergeCell ref="DT713:DU713"/>
    <mergeCell ref="DV713:DW713"/>
    <mergeCell ref="DX713:DY713"/>
    <mergeCell ref="DZ713:EA713"/>
    <mergeCell ref="EB713:EC713"/>
    <mergeCell ref="ED713:EE713"/>
    <mergeCell ref="EF713:EG713"/>
    <mergeCell ref="EH713:EI713"/>
    <mergeCell ref="EJ713:EK713"/>
    <mergeCell ref="EL713:EM713"/>
    <mergeCell ref="EN713:EO713"/>
    <mergeCell ref="EP713:EQ713"/>
    <mergeCell ref="ER713:ES713"/>
    <mergeCell ref="ET713:EU713"/>
    <mergeCell ref="EV713:EW713"/>
    <mergeCell ref="EX713:EY713"/>
    <mergeCell ref="EZ713:FA713"/>
    <mergeCell ref="FB713:FC713"/>
    <mergeCell ref="FD713:FE713"/>
    <mergeCell ref="FF713:FG713"/>
    <mergeCell ref="FH713:FI713"/>
    <mergeCell ref="FJ713:FK713"/>
    <mergeCell ref="L714:M714"/>
    <mergeCell ref="N714:O714"/>
    <mergeCell ref="P714:Q714"/>
    <mergeCell ref="R714:S714"/>
    <mergeCell ref="T714:U714"/>
    <mergeCell ref="V714:W714"/>
    <mergeCell ref="X714:Y714"/>
    <mergeCell ref="Z714:AA714"/>
    <mergeCell ref="AB714:AC714"/>
    <mergeCell ref="AD714:AE714"/>
    <mergeCell ref="AF714:AG714"/>
    <mergeCell ref="AH714:AI714"/>
    <mergeCell ref="AJ714:AK714"/>
    <mergeCell ref="AL714:AM714"/>
    <mergeCell ref="AN714:AO714"/>
    <mergeCell ref="AP714:AQ714"/>
    <mergeCell ref="AR714:AS714"/>
    <mergeCell ref="AT714:AU714"/>
    <mergeCell ref="AV714:AW714"/>
    <mergeCell ref="AX714:AY714"/>
    <mergeCell ref="AZ714:BA714"/>
    <mergeCell ref="BB714:BC714"/>
    <mergeCell ref="BD714:BE714"/>
    <mergeCell ref="BF714:BG714"/>
    <mergeCell ref="BH714:BI714"/>
    <mergeCell ref="BJ714:BK714"/>
    <mergeCell ref="BL714:BM714"/>
    <mergeCell ref="BN714:BO714"/>
    <mergeCell ref="BP714:BQ714"/>
    <mergeCell ref="BR714:BS714"/>
    <mergeCell ref="BT714:BU714"/>
    <mergeCell ref="BV714:BW714"/>
    <mergeCell ref="BX714:BY714"/>
    <mergeCell ref="BZ714:CA714"/>
    <mergeCell ref="CB714:CC714"/>
    <mergeCell ref="CD714:CE714"/>
    <mergeCell ref="CF714:CG714"/>
    <mergeCell ref="CH714:CI714"/>
    <mergeCell ref="CJ714:CK714"/>
    <mergeCell ref="CL714:CM714"/>
    <mergeCell ref="CN714:CO714"/>
    <mergeCell ref="CP714:CQ714"/>
    <mergeCell ref="CR714:CS714"/>
    <mergeCell ref="CT714:CU714"/>
    <mergeCell ref="CV714:CW714"/>
    <mergeCell ref="CX714:CY714"/>
    <mergeCell ref="CZ714:DA714"/>
    <mergeCell ref="DB714:DC714"/>
    <mergeCell ref="DD714:DE714"/>
    <mergeCell ref="DF714:DG714"/>
    <mergeCell ref="DH714:DI714"/>
    <mergeCell ref="DJ714:DK714"/>
    <mergeCell ref="DL714:DM714"/>
    <mergeCell ref="DN714:DO714"/>
    <mergeCell ref="DP714:DQ714"/>
    <mergeCell ref="DR714:DS714"/>
    <mergeCell ref="DT714:DU714"/>
    <mergeCell ref="DV714:DW714"/>
    <mergeCell ref="DX714:DY714"/>
    <mergeCell ref="DZ714:EA714"/>
    <mergeCell ref="EB714:EC714"/>
    <mergeCell ref="ED714:EE714"/>
    <mergeCell ref="EF714:EG714"/>
    <mergeCell ref="EH714:EI714"/>
    <mergeCell ref="EJ714:EK714"/>
    <mergeCell ref="EL714:EM714"/>
    <mergeCell ref="EN714:EO714"/>
    <mergeCell ref="EP714:EQ714"/>
    <mergeCell ref="ER714:ES714"/>
    <mergeCell ref="ET714:EU714"/>
    <mergeCell ref="EV714:EW714"/>
    <mergeCell ref="EX714:EY714"/>
    <mergeCell ref="EZ714:FA714"/>
    <mergeCell ref="FB714:FC714"/>
    <mergeCell ref="FD714:FE714"/>
    <mergeCell ref="FF714:FG714"/>
    <mergeCell ref="FH714:FI714"/>
    <mergeCell ref="FJ714:FK714"/>
    <mergeCell ref="L715:M715"/>
    <mergeCell ref="N715:O715"/>
    <mergeCell ref="P715:Q715"/>
    <mergeCell ref="R715:S715"/>
    <mergeCell ref="T715:U715"/>
    <mergeCell ref="V715:W715"/>
    <mergeCell ref="X715:Y715"/>
    <mergeCell ref="Z715:AA715"/>
    <mergeCell ref="AB715:AC715"/>
    <mergeCell ref="AD715:AE715"/>
    <mergeCell ref="AF715:AG715"/>
    <mergeCell ref="AH715:AI715"/>
    <mergeCell ref="AJ715:AK715"/>
    <mergeCell ref="AL715:AM715"/>
    <mergeCell ref="AN715:AO715"/>
    <mergeCell ref="AP715:AQ715"/>
    <mergeCell ref="AR715:AS715"/>
    <mergeCell ref="AT715:AU715"/>
    <mergeCell ref="AV715:AW715"/>
    <mergeCell ref="AX715:AY715"/>
    <mergeCell ref="AZ715:BA715"/>
    <mergeCell ref="BB715:BC715"/>
    <mergeCell ref="BD715:BE715"/>
    <mergeCell ref="BF715:BG715"/>
    <mergeCell ref="BH715:BI715"/>
    <mergeCell ref="BJ715:BK715"/>
    <mergeCell ref="BL715:BM715"/>
    <mergeCell ref="BN715:BO715"/>
    <mergeCell ref="BP715:BQ715"/>
    <mergeCell ref="BR715:BS715"/>
    <mergeCell ref="BT715:BU715"/>
    <mergeCell ref="BV715:BW715"/>
    <mergeCell ref="BX715:BY715"/>
    <mergeCell ref="BZ715:CA715"/>
    <mergeCell ref="CB715:CC715"/>
    <mergeCell ref="CD715:CE715"/>
    <mergeCell ref="CF715:CG715"/>
    <mergeCell ref="CH715:CI715"/>
    <mergeCell ref="CJ715:CK715"/>
    <mergeCell ref="CL715:CM715"/>
    <mergeCell ref="CN715:CO715"/>
    <mergeCell ref="CP715:CQ715"/>
    <mergeCell ref="CR715:CS715"/>
    <mergeCell ref="CT715:CU715"/>
    <mergeCell ref="CV715:CW715"/>
    <mergeCell ref="CX715:CY715"/>
    <mergeCell ref="CZ715:DA715"/>
    <mergeCell ref="DB715:DC715"/>
    <mergeCell ref="DD715:DE715"/>
    <mergeCell ref="DF715:DG715"/>
    <mergeCell ref="DH715:DI715"/>
    <mergeCell ref="DJ715:DK715"/>
    <mergeCell ref="DL715:DM715"/>
    <mergeCell ref="DN715:DO715"/>
    <mergeCell ref="DP715:DQ715"/>
    <mergeCell ref="DR715:DS715"/>
    <mergeCell ref="DT715:DU715"/>
    <mergeCell ref="DV715:DW715"/>
    <mergeCell ref="DX715:DY715"/>
    <mergeCell ref="DZ715:EA715"/>
    <mergeCell ref="EB715:EC715"/>
    <mergeCell ref="ED715:EE715"/>
    <mergeCell ref="EF715:EG715"/>
    <mergeCell ref="EH715:EI715"/>
    <mergeCell ref="EJ715:EK715"/>
    <mergeCell ref="EL715:EM715"/>
    <mergeCell ref="EN715:EO715"/>
    <mergeCell ref="EP715:EQ715"/>
    <mergeCell ref="ER715:ES715"/>
    <mergeCell ref="ET715:EU715"/>
    <mergeCell ref="EV715:EW715"/>
    <mergeCell ref="EX715:EY715"/>
    <mergeCell ref="EZ715:FA715"/>
    <mergeCell ref="FB715:FC715"/>
    <mergeCell ref="FD715:FE715"/>
    <mergeCell ref="FF715:FG715"/>
    <mergeCell ref="FH715:FI715"/>
    <mergeCell ref="FJ715:FK715"/>
    <mergeCell ref="L716:M716"/>
    <mergeCell ref="N716:O716"/>
    <mergeCell ref="P716:Q716"/>
    <mergeCell ref="R716:S716"/>
    <mergeCell ref="T716:U716"/>
    <mergeCell ref="V716:W716"/>
    <mergeCell ref="X716:Y716"/>
    <mergeCell ref="Z716:AA716"/>
    <mergeCell ref="AB716:AC716"/>
    <mergeCell ref="AD716:AE716"/>
    <mergeCell ref="AF716:AG716"/>
    <mergeCell ref="AH716:AI716"/>
    <mergeCell ref="AJ716:AK716"/>
    <mergeCell ref="AL716:AM716"/>
    <mergeCell ref="AN716:AO716"/>
    <mergeCell ref="AP716:AQ716"/>
    <mergeCell ref="AR716:AS716"/>
    <mergeCell ref="AT716:AU716"/>
    <mergeCell ref="AV716:AW716"/>
    <mergeCell ref="AX716:AY716"/>
    <mergeCell ref="AZ716:BA716"/>
    <mergeCell ref="BB716:BC716"/>
    <mergeCell ref="BD716:BE716"/>
    <mergeCell ref="BF716:BG716"/>
    <mergeCell ref="BH716:BI716"/>
    <mergeCell ref="BJ716:BK716"/>
    <mergeCell ref="BL716:BM716"/>
    <mergeCell ref="BN716:BO716"/>
    <mergeCell ref="BP716:BQ716"/>
    <mergeCell ref="BR716:BS716"/>
    <mergeCell ref="BT716:BU716"/>
    <mergeCell ref="BV716:BW716"/>
    <mergeCell ref="BX716:BY716"/>
    <mergeCell ref="BZ716:CA716"/>
    <mergeCell ref="CB716:CC716"/>
    <mergeCell ref="CD716:CE716"/>
    <mergeCell ref="CF716:CG716"/>
    <mergeCell ref="CH716:CI716"/>
    <mergeCell ref="CJ716:CK716"/>
    <mergeCell ref="CL716:CM716"/>
    <mergeCell ref="CN716:CO716"/>
    <mergeCell ref="CP716:CQ716"/>
    <mergeCell ref="CR716:CS716"/>
    <mergeCell ref="CT716:CU716"/>
    <mergeCell ref="CV716:CW716"/>
    <mergeCell ref="CX716:CY716"/>
    <mergeCell ref="CZ716:DA716"/>
    <mergeCell ref="DB716:DC716"/>
    <mergeCell ref="DD716:DE716"/>
    <mergeCell ref="DF716:DG716"/>
    <mergeCell ref="DH716:DI716"/>
    <mergeCell ref="DJ716:DK716"/>
    <mergeCell ref="DL716:DM716"/>
    <mergeCell ref="DN716:DO716"/>
    <mergeCell ref="DP716:DQ716"/>
    <mergeCell ref="DR716:DS716"/>
    <mergeCell ref="DT716:DU716"/>
    <mergeCell ref="DV716:DW716"/>
    <mergeCell ref="DX716:DY716"/>
    <mergeCell ref="DZ716:EA716"/>
    <mergeCell ref="EB716:EC716"/>
    <mergeCell ref="ED716:EE716"/>
    <mergeCell ref="EF716:EG716"/>
    <mergeCell ref="EH716:EI716"/>
    <mergeCell ref="EJ716:EK716"/>
    <mergeCell ref="EL716:EM716"/>
    <mergeCell ref="EN716:EO716"/>
    <mergeCell ref="EP716:EQ716"/>
    <mergeCell ref="ER716:ES716"/>
    <mergeCell ref="ET716:EU716"/>
    <mergeCell ref="EV716:EW716"/>
    <mergeCell ref="EX716:EY716"/>
    <mergeCell ref="EZ716:FA716"/>
    <mergeCell ref="FB716:FC716"/>
    <mergeCell ref="FD716:FE716"/>
    <mergeCell ref="FF716:FG716"/>
    <mergeCell ref="FH716:FI716"/>
    <mergeCell ref="FJ716:FK716"/>
    <mergeCell ref="L717:M717"/>
    <mergeCell ref="N717:O717"/>
    <mergeCell ref="P717:Q717"/>
    <mergeCell ref="R717:S717"/>
    <mergeCell ref="T717:U717"/>
    <mergeCell ref="V717:W717"/>
    <mergeCell ref="X717:Y717"/>
    <mergeCell ref="Z717:AA717"/>
    <mergeCell ref="AB717:AC717"/>
    <mergeCell ref="AD717:AE717"/>
    <mergeCell ref="AF717:AG717"/>
    <mergeCell ref="AH717:AI717"/>
    <mergeCell ref="AJ717:AK717"/>
    <mergeCell ref="AL717:AM717"/>
    <mergeCell ref="AN717:AO717"/>
    <mergeCell ref="AP717:AQ717"/>
    <mergeCell ref="AR717:AS717"/>
    <mergeCell ref="AT717:AU717"/>
    <mergeCell ref="AV717:AW717"/>
    <mergeCell ref="AX717:AY717"/>
    <mergeCell ref="AZ717:BA717"/>
    <mergeCell ref="BB717:BC717"/>
    <mergeCell ref="BD717:BE717"/>
    <mergeCell ref="BF717:BG717"/>
    <mergeCell ref="BH717:BI717"/>
    <mergeCell ref="BJ717:BK717"/>
    <mergeCell ref="BL717:BM717"/>
    <mergeCell ref="BN717:BO717"/>
    <mergeCell ref="BP717:BQ717"/>
    <mergeCell ref="BR717:BS717"/>
    <mergeCell ref="BT717:BU717"/>
    <mergeCell ref="BV717:BW717"/>
    <mergeCell ref="BX717:BY717"/>
    <mergeCell ref="BZ717:CA717"/>
    <mergeCell ref="CB717:CC717"/>
    <mergeCell ref="CD717:CE717"/>
    <mergeCell ref="CF717:CG717"/>
    <mergeCell ref="CH717:CI717"/>
    <mergeCell ref="CJ717:CK717"/>
    <mergeCell ref="CL717:CM717"/>
    <mergeCell ref="CN717:CO717"/>
    <mergeCell ref="CP717:CQ717"/>
    <mergeCell ref="CR717:CS717"/>
    <mergeCell ref="CT717:CU717"/>
    <mergeCell ref="CV717:CW717"/>
    <mergeCell ref="CX717:CY717"/>
    <mergeCell ref="CZ717:DA717"/>
    <mergeCell ref="DB717:DC717"/>
    <mergeCell ref="DD717:DE717"/>
    <mergeCell ref="DF717:DG717"/>
    <mergeCell ref="DH717:DI717"/>
    <mergeCell ref="DJ717:DK717"/>
    <mergeCell ref="DL717:DM717"/>
    <mergeCell ref="DN717:DO717"/>
    <mergeCell ref="DP717:DQ717"/>
    <mergeCell ref="DR717:DS717"/>
    <mergeCell ref="DT717:DU717"/>
    <mergeCell ref="DV717:DW717"/>
    <mergeCell ref="DX717:DY717"/>
    <mergeCell ref="DZ717:EA717"/>
    <mergeCell ref="EB717:EC717"/>
    <mergeCell ref="ED717:EE717"/>
    <mergeCell ref="EF717:EG717"/>
    <mergeCell ref="EH717:EI717"/>
    <mergeCell ref="EJ717:EK717"/>
    <mergeCell ref="EL717:EM717"/>
    <mergeCell ref="EN717:EO717"/>
    <mergeCell ref="EP717:EQ717"/>
    <mergeCell ref="ER717:ES717"/>
    <mergeCell ref="ET717:EU717"/>
    <mergeCell ref="EV717:EW717"/>
    <mergeCell ref="EX717:EY717"/>
    <mergeCell ref="EZ717:FA717"/>
    <mergeCell ref="FB717:FC717"/>
    <mergeCell ref="FD717:FE717"/>
    <mergeCell ref="FF717:FG717"/>
    <mergeCell ref="FH717:FI717"/>
    <mergeCell ref="FJ717:FK717"/>
    <mergeCell ref="L718:M718"/>
    <mergeCell ref="N718:O718"/>
    <mergeCell ref="P718:Q718"/>
    <mergeCell ref="R718:S718"/>
    <mergeCell ref="T718:U718"/>
    <mergeCell ref="V718:W718"/>
    <mergeCell ref="X718:Y718"/>
    <mergeCell ref="Z718:AA718"/>
    <mergeCell ref="AB718:AC718"/>
    <mergeCell ref="AD718:AE718"/>
    <mergeCell ref="AF718:AG718"/>
    <mergeCell ref="AH718:AI718"/>
    <mergeCell ref="AJ718:AK718"/>
    <mergeCell ref="AL718:AM718"/>
    <mergeCell ref="AN718:AO718"/>
    <mergeCell ref="AP718:AQ718"/>
    <mergeCell ref="AR718:AS718"/>
    <mergeCell ref="AT718:AU718"/>
    <mergeCell ref="AV718:AW718"/>
    <mergeCell ref="AX718:AY718"/>
    <mergeCell ref="AZ718:BA718"/>
    <mergeCell ref="BB718:BC718"/>
    <mergeCell ref="BD718:BE718"/>
    <mergeCell ref="BF718:BG718"/>
    <mergeCell ref="BH718:BI718"/>
    <mergeCell ref="BJ718:BK718"/>
    <mergeCell ref="BL718:BM718"/>
    <mergeCell ref="BN718:BO718"/>
    <mergeCell ref="BP718:BQ718"/>
    <mergeCell ref="BR718:BS718"/>
    <mergeCell ref="BT718:BU718"/>
    <mergeCell ref="BV718:BW718"/>
    <mergeCell ref="BX718:BY718"/>
    <mergeCell ref="BZ718:CA718"/>
    <mergeCell ref="CB718:CC718"/>
    <mergeCell ref="CD718:CE718"/>
    <mergeCell ref="CF718:CG718"/>
    <mergeCell ref="CH718:CI718"/>
    <mergeCell ref="CJ718:CK718"/>
    <mergeCell ref="CL718:CM718"/>
    <mergeCell ref="CN718:CO718"/>
    <mergeCell ref="CP718:CQ718"/>
    <mergeCell ref="CR718:CS718"/>
    <mergeCell ref="CT718:CU718"/>
    <mergeCell ref="CV718:CW718"/>
    <mergeCell ref="CX718:CY718"/>
    <mergeCell ref="CZ718:DA718"/>
    <mergeCell ref="DB718:DC718"/>
    <mergeCell ref="DD718:DE718"/>
    <mergeCell ref="DF718:DG718"/>
    <mergeCell ref="DH718:DI718"/>
    <mergeCell ref="DJ718:DK718"/>
    <mergeCell ref="DL718:DM718"/>
    <mergeCell ref="DN718:DO718"/>
    <mergeCell ref="DP718:DQ718"/>
    <mergeCell ref="DR718:DS718"/>
    <mergeCell ref="DT718:DU718"/>
    <mergeCell ref="DV718:DW718"/>
    <mergeCell ref="DX718:DY718"/>
    <mergeCell ref="DZ718:EA718"/>
    <mergeCell ref="EB718:EC718"/>
    <mergeCell ref="ED718:EE718"/>
    <mergeCell ref="EF718:EG718"/>
    <mergeCell ref="EH718:EI718"/>
    <mergeCell ref="EJ718:EK718"/>
    <mergeCell ref="EL718:EM718"/>
    <mergeCell ref="EN718:EO718"/>
    <mergeCell ref="EP718:EQ718"/>
    <mergeCell ref="ER718:ES718"/>
    <mergeCell ref="ET718:EU718"/>
    <mergeCell ref="EV718:EW718"/>
    <mergeCell ref="EX718:EY718"/>
    <mergeCell ref="EZ718:FA718"/>
    <mergeCell ref="FB718:FC718"/>
    <mergeCell ref="FD718:FE718"/>
    <mergeCell ref="FF718:FG718"/>
    <mergeCell ref="FH718:FI718"/>
    <mergeCell ref="FJ718:FK718"/>
    <mergeCell ref="L719:M719"/>
    <mergeCell ref="N719:O719"/>
    <mergeCell ref="P719:Q719"/>
    <mergeCell ref="R719:S719"/>
    <mergeCell ref="T719:U719"/>
    <mergeCell ref="V719:W719"/>
    <mergeCell ref="X719:Y719"/>
    <mergeCell ref="Z719:AA719"/>
    <mergeCell ref="AB719:AC719"/>
    <mergeCell ref="AD719:AE719"/>
    <mergeCell ref="AF719:AG719"/>
    <mergeCell ref="AH719:AI719"/>
    <mergeCell ref="AJ719:AK719"/>
    <mergeCell ref="AL719:AM719"/>
    <mergeCell ref="AN719:AO719"/>
    <mergeCell ref="AP719:AQ719"/>
    <mergeCell ref="AR719:AS719"/>
    <mergeCell ref="AT719:AU719"/>
    <mergeCell ref="AV719:AW719"/>
    <mergeCell ref="AX719:AY719"/>
    <mergeCell ref="AZ719:BA719"/>
    <mergeCell ref="BB719:BC719"/>
    <mergeCell ref="BD719:BE719"/>
    <mergeCell ref="BF719:BG719"/>
    <mergeCell ref="BH719:BI719"/>
    <mergeCell ref="BJ719:BK719"/>
    <mergeCell ref="BL719:BM719"/>
    <mergeCell ref="BN719:BO719"/>
    <mergeCell ref="BP719:BQ719"/>
    <mergeCell ref="BR719:BS719"/>
    <mergeCell ref="BT719:BU719"/>
    <mergeCell ref="BV719:BW719"/>
    <mergeCell ref="BX719:BY719"/>
    <mergeCell ref="BZ719:CA719"/>
    <mergeCell ref="CB719:CC719"/>
    <mergeCell ref="CD719:CE719"/>
    <mergeCell ref="CF719:CG719"/>
    <mergeCell ref="CH719:CI719"/>
    <mergeCell ref="CJ719:CK719"/>
    <mergeCell ref="CL719:CM719"/>
    <mergeCell ref="CN719:CO719"/>
    <mergeCell ref="CP719:CQ719"/>
    <mergeCell ref="CR719:CS719"/>
    <mergeCell ref="CT719:CU719"/>
    <mergeCell ref="CV719:CW719"/>
    <mergeCell ref="CX719:CY719"/>
    <mergeCell ref="CZ719:DA719"/>
    <mergeCell ref="DB719:DC719"/>
    <mergeCell ref="DD719:DE719"/>
    <mergeCell ref="DF719:DG719"/>
    <mergeCell ref="DH719:DI719"/>
    <mergeCell ref="DJ719:DK719"/>
    <mergeCell ref="DL719:DM719"/>
    <mergeCell ref="DN719:DO719"/>
    <mergeCell ref="DP719:DQ719"/>
    <mergeCell ref="DR719:DS719"/>
    <mergeCell ref="DT719:DU719"/>
    <mergeCell ref="DV719:DW719"/>
    <mergeCell ref="DX719:DY719"/>
    <mergeCell ref="DZ719:EA719"/>
    <mergeCell ref="EB719:EC719"/>
    <mergeCell ref="ED719:EE719"/>
    <mergeCell ref="EF719:EG719"/>
    <mergeCell ref="EH719:EI719"/>
    <mergeCell ref="EJ719:EK719"/>
    <mergeCell ref="EL719:EM719"/>
    <mergeCell ref="EN719:EO719"/>
    <mergeCell ref="EP719:EQ719"/>
    <mergeCell ref="ER719:ES719"/>
    <mergeCell ref="ET719:EU719"/>
    <mergeCell ref="EV719:EW719"/>
    <mergeCell ref="EX719:EY719"/>
    <mergeCell ref="EZ719:FA719"/>
    <mergeCell ref="FB719:FC719"/>
    <mergeCell ref="FD719:FE719"/>
    <mergeCell ref="FF719:FG719"/>
    <mergeCell ref="FH719:FI719"/>
    <mergeCell ref="FJ719:FK719"/>
    <mergeCell ref="L720:M720"/>
    <mergeCell ref="N720:O720"/>
    <mergeCell ref="P720:Q720"/>
    <mergeCell ref="R720:S720"/>
    <mergeCell ref="T720:U720"/>
    <mergeCell ref="V720:W720"/>
    <mergeCell ref="X720:Y720"/>
    <mergeCell ref="Z720:AA720"/>
    <mergeCell ref="AB720:AC720"/>
    <mergeCell ref="AD720:AE720"/>
    <mergeCell ref="AF720:AG720"/>
    <mergeCell ref="AH720:AI720"/>
    <mergeCell ref="AJ720:AK720"/>
    <mergeCell ref="AL720:AM720"/>
    <mergeCell ref="AN720:AO720"/>
    <mergeCell ref="AP720:AQ720"/>
    <mergeCell ref="AR720:AS720"/>
    <mergeCell ref="CD720:CE720"/>
    <mergeCell ref="CF720:CG720"/>
    <mergeCell ref="CH720:CI720"/>
    <mergeCell ref="CJ720:CK720"/>
    <mergeCell ref="CL720:CM720"/>
    <mergeCell ref="CN720:CO720"/>
    <mergeCell ref="CP720:CQ720"/>
    <mergeCell ref="CR720:CS720"/>
    <mergeCell ref="A721:A728"/>
    <mergeCell ref="B721:B728"/>
    <mergeCell ref="C721:C728"/>
    <mergeCell ref="D721:D728"/>
    <mergeCell ref="E721:E728"/>
    <mergeCell ref="F721:F728"/>
    <mergeCell ref="G721:G728"/>
    <mergeCell ref="I721:I728"/>
    <mergeCell ref="J721:J728"/>
    <mergeCell ref="L721:M721"/>
    <mergeCell ref="N721:O721"/>
    <mergeCell ref="P721:Q721"/>
    <mergeCell ref="R721:S721"/>
    <mergeCell ref="T721:U721"/>
    <mergeCell ref="V721:W721"/>
    <mergeCell ref="X721:Y721"/>
    <mergeCell ref="Z721:AA721"/>
    <mergeCell ref="AB721:AC721"/>
    <mergeCell ref="AD721:AE721"/>
    <mergeCell ref="AF721:AG721"/>
    <mergeCell ref="AH721:AI721"/>
    <mergeCell ref="AJ721:AK721"/>
    <mergeCell ref="AL721:AM721"/>
    <mergeCell ref="AN721:AO721"/>
    <mergeCell ref="AP721:AQ721"/>
    <mergeCell ref="AR721:AS721"/>
    <mergeCell ref="AT721:AU721"/>
    <mergeCell ref="AV721:AW721"/>
    <mergeCell ref="AX721:AY721"/>
    <mergeCell ref="AZ721:BA721"/>
    <mergeCell ref="BB721:BC721"/>
    <mergeCell ref="BD721:BE721"/>
    <mergeCell ref="BF721:BG721"/>
    <mergeCell ref="BH721:BI721"/>
    <mergeCell ref="BJ721:BK721"/>
    <mergeCell ref="BL721:BM721"/>
    <mergeCell ref="BN721:BO721"/>
    <mergeCell ref="BP721:BQ721"/>
    <mergeCell ref="BR721:BS721"/>
    <mergeCell ref="BT721:BU721"/>
    <mergeCell ref="BV721:BW721"/>
    <mergeCell ref="BX721:BY721"/>
    <mergeCell ref="BZ721:CA721"/>
    <mergeCell ref="CB721:CC721"/>
    <mergeCell ref="CD721:CE721"/>
    <mergeCell ref="CF721:CG721"/>
    <mergeCell ref="CH721:CI721"/>
    <mergeCell ref="CJ721:CK721"/>
    <mergeCell ref="CL721:CM721"/>
    <mergeCell ref="CN721:CO721"/>
    <mergeCell ref="CP721:CQ721"/>
    <mergeCell ref="CR721:CS721"/>
    <mergeCell ref="CT721:CU721"/>
    <mergeCell ref="CV721:CW721"/>
    <mergeCell ref="CX721:CY721"/>
    <mergeCell ref="CZ721:DA721"/>
    <mergeCell ref="DB721:DC721"/>
    <mergeCell ref="DD721:DE721"/>
    <mergeCell ref="DF721:DG721"/>
    <mergeCell ref="DH721:DI721"/>
    <mergeCell ref="DJ721:DK721"/>
    <mergeCell ref="DL721:DM721"/>
    <mergeCell ref="DN721:DO721"/>
    <mergeCell ref="DP721:DQ721"/>
    <mergeCell ref="DR721:DS721"/>
    <mergeCell ref="DT721:DU721"/>
    <mergeCell ref="DV721:DW721"/>
    <mergeCell ref="DX721:DY721"/>
    <mergeCell ref="DZ721:EA721"/>
    <mergeCell ref="EB721:EC721"/>
    <mergeCell ref="ED721:EE721"/>
    <mergeCell ref="EF721:EG721"/>
    <mergeCell ref="EH721:EI721"/>
    <mergeCell ref="EJ721:EK721"/>
    <mergeCell ref="EL721:EM721"/>
    <mergeCell ref="EN721:EO721"/>
    <mergeCell ref="EP721:EQ721"/>
    <mergeCell ref="ER721:ES721"/>
    <mergeCell ref="ET721:EU721"/>
    <mergeCell ref="EV721:EW721"/>
    <mergeCell ref="EX721:EY721"/>
    <mergeCell ref="EZ721:FA721"/>
    <mergeCell ref="FB721:FC721"/>
    <mergeCell ref="FD721:FE721"/>
    <mergeCell ref="FF721:FG721"/>
    <mergeCell ref="FH721:FI721"/>
    <mergeCell ref="FJ721:FK721"/>
    <mergeCell ref="L722:M722"/>
    <mergeCell ref="N722:O722"/>
    <mergeCell ref="P722:Q722"/>
    <mergeCell ref="R722:S722"/>
    <mergeCell ref="T722:U722"/>
    <mergeCell ref="V722:W722"/>
    <mergeCell ref="X722:Y722"/>
    <mergeCell ref="Z722:AA722"/>
    <mergeCell ref="AB722:AC722"/>
    <mergeCell ref="AD722:AE722"/>
    <mergeCell ref="AF722:AG722"/>
    <mergeCell ref="AH722:AI722"/>
    <mergeCell ref="AJ722:AK722"/>
    <mergeCell ref="AL722:AM722"/>
    <mergeCell ref="AN722:AO722"/>
    <mergeCell ref="AP722:AQ722"/>
    <mergeCell ref="AR722:AS722"/>
    <mergeCell ref="AT722:AU722"/>
    <mergeCell ref="AV722:AW722"/>
    <mergeCell ref="AX722:AY722"/>
    <mergeCell ref="AZ722:BA722"/>
    <mergeCell ref="BB722:BC722"/>
    <mergeCell ref="BD722:BE722"/>
    <mergeCell ref="BF722:BG722"/>
    <mergeCell ref="BH722:BI722"/>
    <mergeCell ref="BJ722:BK722"/>
    <mergeCell ref="BL722:BM722"/>
    <mergeCell ref="BN722:BO722"/>
    <mergeCell ref="BP722:BQ722"/>
    <mergeCell ref="BR722:BS722"/>
    <mergeCell ref="BT722:BU722"/>
    <mergeCell ref="BV722:BW722"/>
    <mergeCell ref="BX722:BY722"/>
    <mergeCell ref="BZ722:CA722"/>
    <mergeCell ref="CB722:CC722"/>
    <mergeCell ref="CD722:CE722"/>
    <mergeCell ref="CF722:CG722"/>
    <mergeCell ref="CH722:CI722"/>
    <mergeCell ref="CJ722:CK722"/>
    <mergeCell ref="CL722:CM722"/>
    <mergeCell ref="CN722:CO722"/>
    <mergeCell ref="CP722:CQ722"/>
    <mergeCell ref="CR722:CS722"/>
    <mergeCell ref="CT722:CU722"/>
    <mergeCell ref="CV722:CW722"/>
    <mergeCell ref="CX722:CY722"/>
    <mergeCell ref="CZ722:DA722"/>
    <mergeCell ref="DB722:DC722"/>
    <mergeCell ref="DD722:DE722"/>
    <mergeCell ref="DF722:DG722"/>
    <mergeCell ref="DH722:DI722"/>
    <mergeCell ref="DJ722:DK722"/>
    <mergeCell ref="DL722:DM722"/>
    <mergeCell ref="DN722:DO722"/>
    <mergeCell ref="DP722:DQ722"/>
    <mergeCell ref="DR722:DS722"/>
    <mergeCell ref="DT722:DU722"/>
    <mergeCell ref="DV722:DW722"/>
    <mergeCell ref="DX722:DY722"/>
    <mergeCell ref="DZ722:EA722"/>
    <mergeCell ref="EB722:EC722"/>
    <mergeCell ref="ED722:EE722"/>
    <mergeCell ref="EF722:EG722"/>
    <mergeCell ref="EH722:EI722"/>
    <mergeCell ref="EJ722:EK722"/>
    <mergeCell ref="EL722:EM722"/>
    <mergeCell ref="EN722:EO722"/>
    <mergeCell ref="EP722:EQ722"/>
    <mergeCell ref="ER722:ES722"/>
    <mergeCell ref="ET722:EU722"/>
    <mergeCell ref="EV722:EW722"/>
    <mergeCell ref="EX722:EY722"/>
    <mergeCell ref="EZ722:FA722"/>
    <mergeCell ref="FB722:FC722"/>
    <mergeCell ref="FD722:FE722"/>
    <mergeCell ref="FF722:FG722"/>
    <mergeCell ref="FH722:FI722"/>
    <mergeCell ref="FJ722:FK722"/>
    <mergeCell ref="L723:M723"/>
    <mergeCell ref="N723:O723"/>
    <mergeCell ref="P723:Q723"/>
    <mergeCell ref="R723:S723"/>
    <mergeCell ref="T723:U723"/>
    <mergeCell ref="V723:W723"/>
    <mergeCell ref="X723:Y723"/>
    <mergeCell ref="Z723:AA723"/>
    <mergeCell ref="AB723:AC723"/>
    <mergeCell ref="AD723:AE723"/>
    <mergeCell ref="AF723:AG723"/>
    <mergeCell ref="AH723:AI723"/>
    <mergeCell ref="AJ723:AK723"/>
    <mergeCell ref="AL723:AM723"/>
    <mergeCell ref="AN723:AO723"/>
    <mergeCell ref="AP723:AQ723"/>
    <mergeCell ref="AR723:AS723"/>
    <mergeCell ref="AT723:AU723"/>
    <mergeCell ref="AV723:AW723"/>
    <mergeCell ref="AX723:AY723"/>
    <mergeCell ref="AZ723:BA723"/>
    <mergeCell ref="BB723:BC723"/>
    <mergeCell ref="BD723:BE723"/>
    <mergeCell ref="BF723:BG723"/>
    <mergeCell ref="BH723:BI723"/>
    <mergeCell ref="BJ723:BK723"/>
    <mergeCell ref="BL723:BM723"/>
    <mergeCell ref="BN723:BO723"/>
    <mergeCell ref="BP723:BQ723"/>
    <mergeCell ref="BR723:BS723"/>
    <mergeCell ref="BT723:BU723"/>
    <mergeCell ref="BV723:BW723"/>
    <mergeCell ref="BX723:BY723"/>
    <mergeCell ref="BZ723:CA723"/>
    <mergeCell ref="CB723:CC723"/>
    <mergeCell ref="CD723:CE723"/>
    <mergeCell ref="CF723:CG723"/>
    <mergeCell ref="CH723:CI723"/>
    <mergeCell ref="CJ723:CK723"/>
    <mergeCell ref="CL723:CM723"/>
    <mergeCell ref="CN723:CO723"/>
    <mergeCell ref="CP723:CQ723"/>
    <mergeCell ref="CR723:CS723"/>
    <mergeCell ref="CT723:CU723"/>
    <mergeCell ref="CV723:CW723"/>
    <mergeCell ref="CX723:CY723"/>
    <mergeCell ref="CZ723:DA723"/>
    <mergeCell ref="DB723:DC723"/>
    <mergeCell ref="DD723:DE723"/>
    <mergeCell ref="DF723:DG723"/>
    <mergeCell ref="DH723:DI723"/>
    <mergeCell ref="DJ723:DK723"/>
    <mergeCell ref="DL723:DM723"/>
    <mergeCell ref="DN723:DO723"/>
    <mergeCell ref="DP723:DQ723"/>
    <mergeCell ref="DR723:DS723"/>
    <mergeCell ref="DT723:DU723"/>
    <mergeCell ref="DV723:DW723"/>
    <mergeCell ref="DX723:DY723"/>
    <mergeCell ref="DZ723:EA723"/>
    <mergeCell ref="EB723:EC723"/>
    <mergeCell ref="ED723:EE723"/>
    <mergeCell ref="EF723:EG723"/>
    <mergeCell ref="EH723:EI723"/>
    <mergeCell ref="EJ723:EK723"/>
    <mergeCell ref="EL723:EM723"/>
    <mergeCell ref="EN723:EO723"/>
    <mergeCell ref="EP723:EQ723"/>
    <mergeCell ref="ER723:ES723"/>
    <mergeCell ref="ET723:EU723"/>
    <mergeCell ref="EV723:EW723"/>
    <mergeCell ref="EX723:EY723"/>
    <mergeCell ref="EZ723:FA723"/>
    <mergeCell ref="FB723:FC723"/>
    <mergeCell ref="FD723:FE723"/>
    <mergeCell ref="FF723:FG723"/>
    <mergeCell ref="FH723:FI723"/>
    <mergeCell ref="FJ723:FK723"/>
    <mergeCell ref="L724:M724"/>
    <mergeCell ref="N724:O724"/>
    <mergeCell ref="P724:Q724"/>
    <mergeCell ref="R724:S724"/>
    <mergeCell ref="T724:U724"/>
    <mergeCell ref="V724:W724"/>
    <mergeCell ref="X724:Y724"/>
    <mergeCell ref="Z724:AA724"/>
    <mergeCell ref="AB724:AC724"/>
    <mergeCell ref="AD724:AE724"/>
    <mergeCell ref="AF724:AG724"/>
    <mergeCell ref="AH724:AI724"/>
    <mergeCell ref="AJ724:AK724"/>
    <mergeCell ref="AL724:AM724"/>
    <mergeCell ref="AN724:AO724"/>
    <mergeCell ref="AP724:AQ724"/>
    <mergeCell ref="AR724:AS724"/>
    <mergeCell ref="AT724:AU724"/>
    <mergeCell ref="AV724:AW724"/>
    <mergeCell ref="AX724:AY724"/>
    <mergeCell ref="AZ724:BA724"/>
    <mergeCell ref="BB724:BC724"/>
    <mergeCell ref="BD724:BE724"/>
    <mergeCell ref="BF724:BG724"/>
    <mergeCell ref="BH724:BI724"/>
    <mergeCell ref="BJ724:BK724"/>
    <mergeCell ref="BL724:BM724"/>
    <mergeCell ref="BN724:BO724"/>
    <mergeCell ref="BP724:BQ724"/>
    <mergeCell ref="BR724:BS724"/>
    <mergeCell ref="BT724:BU724"/>
    <mergeCell ref="BV724:BW724"/>
    <mergeCell ref="BX724:BY724"/>
    <mergeCell ref="BZ724:CA724"/>
    <mergeCell ref="CB724:CC724"/>
    <mergeCell ref="CD724:CE724"/>
    <mergeCell ref="CF724:CG724"/>
    <mergeCell ref="CH724:CI724"/>
    <mergeCell ref="CJ724:CK724"/>
    <mergeCell ref="CL724:CM724"/>
    <mergeCell ref="CN724:CO724"/>
    <mergeCell ref="CP724:CQ724"/>
    <mergeCell ref="CR724:CS724"/>
    <mergeCell ref="CT724:CU724"/>
    <mergeCell ref="CV724:CW724"/>
    <mergeCell ref="CX724:CY724"/>
    <mergeCell ref="CZ724:DA724"/>
    <mergeCell ref="DB724:DC724"/>
    <mergeCell ref="DD724:DE724"/>
    <mergeCell ref="DF724:DG724"/>
    <mergeCell ref="DH724:DI724"/>
    <mergeCell ref="DJ724:DK724"/>
    <mergeCell ref="DL724:DM724"/>
    <mergeCell ref="DN724:DO724"/>
    <mergeCell ref="DP724:DQ724"/>
    <mergeCell ref="DR724:DS724"/>
    <mergeCell ref="DT724:DU724"/>
    <mergeCell ref="DV724:DW724"/>
    <mergeCell ref="DX724:DY724"/>
    <mergeCell ref="DZ724:EA724"/>
    <mergeCell ref="EB724:EC724"/>
    <mergeCell ref="ED724:EE724"/>
    <mergeCell ref="EF724:EG724"/>
    <mergeCell ref="EH724:EI724"/>
    <mergeCell ref="EJ724:EK724"/>
    <mergeCell ref="EL724:EM724"/>
    <mergeCell ref="EN724:EO724"/>
    <mergeCell ref="EP724:EQ724"/>
    <mergeCell ref="ER724:ES724"/>
    <mergeCell ref="ET724:EU724"/>
    <mergeCell ref="EV724:EW724"/>
    <mergeCell ref="EX724:EY724"/>
    <mergeCell ref="EZ724:FA724"/>
    <mergeCell ref="FB724:FC724"/>
    <mergeCell ref="FD724:FE724"/>
    <mergeCell ref="FF724:FG724"/>
    <mergeCell ref="FH724:FI724"/>
    <mergeCell ref="FJ724:FK724"/>
    <mergeCell ref="L725:M725"/>
    <mergeCell ref="N725:O725"/>
    <mergeCell ref="P725:Q725"/>
    <mergeCell ref="R725:S725"/>
    <mergeCell ref="T725:U725"/>
    <mergeCell ref="V725:W725"/>
    <mergeCell ref="X725:Y725"/>
    <mergeCell ref="Z725:AA725"/>
    <mergeCell ref="AB725:AC725"/>
    <mergeCell ref="AD725:AE725"/>
    <mergeCell ref="AF725:AG725"/>
    <mergeCell ref="AH725:AI725"/>
    <mergeCell ref="AJ725:AK725"/>
    <mergeCell ref="AL725:AM725"/>
    <mergeCell ref="AN725:AO725"/>
    <mergeCell ref="AP725:AQ725"/>
    <mergeCell ref="AR725:AS725"/>
    <mergeCell ref="AT725:AU725"/>
    <mergeCell ref="AV725:AW725"/>
    <mergeCell ref="AX725:AY725"/>
    <mergeCell ref="AZ725:BA725"/>
    <mergeCell ref="BB725:BC725"/>
    <mergeCell ref="BD725:BE725"/>
    <mergeCell ref="BF725:BG725"/>
    <mergeCell ref="BH725:BI725"/>
    <mergeCell ref="BJ725:BK725"/>
    <mergeCell ref="BL725:BM725"/>
    <mergeCell ref="BN725:BO725"/>
    <mergeCell ref="BP725:BQ725"/>
    <mergeCell ref="BR725:BS725"/>
    <mergeCell ref="BT725:BU725"/>
    <mergeCell ref="BV725:BW725"/>
    <mergeCell ref="BX725:BY725"/>
    <mergeCell ref="BZ725:CA725"/>
    <mergeCell ref="CB725:CC725"/>
    <mergeCell ref="CD725:CE725"/>
    <mergeCell ref="CF725:CG725"/>
    <mergeCell ref="CH725:CI725"/>
    <mergeCell ref="CJ725:CK725"/>
    <mergeCell ref="CL725:CM725"/>
    <mergeCell ref="CN725:CO725"/>
    <mergeCell ref="CP725:CQ725"/>
    <mergeCell ref="CR725:CS725"/>
    <mergeCell ref="CT725:CU725"/>
    <mergeCell ref="CV725:CW725"/>
    <mergeCell ref="CX725:CY725"/>
    <mergeCell ref="CZ725:DA725"/>
    <mergeCell ref="DB725:DC725"/>
    <mergeCell ref="DD725:DE725"/>
    <mergeCell ref="DF725:DG725"/>
    <mergeCell ref="DH725:DI725"/>
    <mergeCell ref="DJ725:DK725"/>
    <mergeCell ref="DL725:DM725"/>
    <mergeCell ref="DN725:DO725"/>
    <mergeCell ref="DP725:DQ725"/>
    <mergeCell ref="DR725:DS725"/>
    <mergeCell ref="DT725:DU725"/>
    <mergeCell ref="DV725:DW725"/>
    <mergeCell ref="DX725:DY725"/>
    <mergeCell ref="DZ725:EA725"/>
    <mergeCell ref="EB725:EC725"/>
    <mergeCell ref="ED725:EE725"/>
    <mergeCell ref="EF725:EG725"/>
    <mergeCell ref="EH725:EI725"/>
    <mergeCell ref="EJ725:EK725"/>
    <mergeCell ref="EL725:EM725"/>
    <mergeCell ref="EN725:EO725"/>
    <mergeCell ref="EP725:EQ725"/>
    <mergeCell ref="ER725:ES725"/>
    <mergeCell ref="ET725:EU725"/>
    <mergeCell ref="EV725:EW725"/>
    <mergeCell ref="EX725:EY725"/>
    <mergeCell ref="EZ725:FA725"/>
    <mergeCell ref="FB725:FC725"/>
    <mergeCell ref="FD725:FE725"/>
    <mergeCell ref="FF725:FG725"/>
    <mergeCell ref="FH725:FI725"/>
    <mergeCell ref="FJ725:FK725"/>
    <mergeCell ref="L726:M726"/>
    <mergeCell ref="N726:O726"/>
    <mergeCell ref="P726:Q726"/>
    <mergeCell ref="R726:S726"/>
    <mergeCell ref="T726:U726"/>
    <mergeCell ref="V726:W726"/>
    <mergeCell ref="X726:Y726"/>
    <mergeCell ref="Z726:AA726"/>
    <mergeCell ref="AB726:AC726"/>
    <mergeCell ref="AD726:AE726"/>
    <mergeCell ref="AF726:AG726"/>
    <mergeCell ref="AH726:AI726"/>
    <mergeCell ref="AJ726:AK726"/>
    <mergeCell ref="AL726:AM726"/>
    <mergeCell ref="AN726:AO726"/>
    <mergeCell ref="AP726:AQ726"/>
    <mergeCell ref="AR726:AS726"/>
    <mergeCell ref="AT726:AU726"/>
    <mergeCell ref="AV726:AW726"/>
    <mergeCell ref="AX726:AY726"/>
    <mergeCell ref="AZ726:BA726"/>
    <mergeCell ref="BB726:BC726"/>
    <mergeCell ref="BD726:BE726"/>
    <mergeCell ref="BF726:BG726"/>
    <mergeCell ref="BH726:BI726"/>
    <mergeCell ref="BJ726:BK726"/>
    <mergeCell ref="BL726:BM726"/>
    <mergeCell ref="BN726:BO726"/>
    <mergeCell ref="BP726:BQ726"/>
    <mergeCell ref="BR726:BS726"/>
    <mergeCell ref="BT726:BU726"/>
    <mergeCell ref="BV726:BW726"/>
    <mergeCell ref="BX726:BY726"/>
    <mergeCell ref="BZ726:CA726"/>
    <mergeCell ref="CB726:CC726"/>
    <mergeCell ref="CD726:CE726"/>
    <mergeCell ref="CF726:CG726"/>
    <mergeCell ref="CH726:CI726"/>
    <mergeCell ref="CJ726:CK726"/>
    <mergeCell ref="CL726:CM726"/>
    <mergeCell ref="CN726:CO726"/>
    <mergeCell ref="CP726:CQ726"/>
    <mergeCell ref="CR726:CS726"/>
    <mergeCell ref="CT726:CU726"/>
    <mergeCell ref="CV726:CW726"/>
    <mergeCell ref="CX726:CY726"/>
    <mergeCell ref="CZ726:DA726"/>
    <mergeCell ref="DB726:DC726"/>
    <mergeCell ref="DD726:DE726"/>
    <mergeCell ref="DF726:DG726"/>
    <mergeCell ref="DH726:DI726"/>
    <mergeCell ref="DJ726:DK726"/>
    <mergeCell ref="DL726:DM726"/>
    <mergeCell ref="DN726:DO726"/>
    <mergeCell ref="DP726:DQ726"/>
    <mergeCell ref="DR726:DS726"/>
    <mergeCell ref="DT726:DU726"/>
    <mergeCell ref="DV726:DW726"/>
    <mergeCell ref="DX726:DY726"/>
    <mergeCell ref="DZ726:EA726"/>
    <mergeCell ref="EB726:EC726"/>
    <mergeCell ref="ED726:EE726"/>
    <mergeCell ref="EF726:EG726"/>
    <mergeCell ref="EH726:EI726"/>
    <mergeCell ref="EJ726:EK726"/>
    <mergeCell ref="EL726:EM726"/>
    <mergeCell ref="EN726:EO726"/>
    <mergeCell ref="EP726:EQ726"/>
    <mergeCell ref="ER726:ES726"/>
    <mergeCell ref="ET726:EU726"/>
    <mergeCell ref="EV726:EW726"/>
    <mergeCell ref="EX726:EY726"/>
    <mergeCell ref="EZ726:FA726"/>
    <mergeCell ref="FB726:FC726"/>
    <mergeCell ref="FD726:FE726"/>
    <mergeCell ref="FF726:FG726"/>
    <mergeCell ref="FH726:FI726"/>
    <mergeCell ref="FJ726:FK726"/>
    <mergeCell ref="L727:M727"/>
    <mergeCell ref="N727:O727"/>
    <mergeCell ref="P727:Q727"/>
    <mergeCell ref="R727:S727"/>
    <mergeCell ref="T727:U727"/>
    <mergeCell ref="V727:W727"/>
    <mergeCell ref="X727:Y727"/>
    <mergeCell ref="Z727:AA727"/>
    <mergeCell ref="AB727:AC727"/>
    <mergeCell ref="AD727:AE727"/>
    <mergeCell ref="AF727:AG727"/>
    <mergeCell ref="AH727:AI727"/>
    <mergeCell ref="AJ727:AK727"/>
    <mergeCell ref="AL727:AM727"/>
    <mergeCell ref="AN727:AO727"/>
    <mergeCell ref="AP727:AQ727"/>
    <mergeCell ref="AR727:AS727"/>
    <mergeCell ref="AT727:AU727"/>
    <mergeCell ref="AV727:AW727"/>
    <mergeCell ref="AX727:AY727"/>
    <mergeCell ref="AZ727:BA727"/>
    <mergeCell ref="BB727:BC727"/>
    <mergeCell ref="BD727:BE727"/>
    <mergeCell ref="BF727:BG727"/>
    <mergeCell ref="BH727:BI727"/>
    <mergeCell ref="BJ727:BK727"/>
    <mergeCell ref="BL727:BM727"/>
    <mergeCell ref="BN727:BO727"/>
    <mergeCell ref="BP727:BQ727"/>
    <mergeCell ref="BR727:BS727"/>
    <mergeCell ref="BT727:BU727"/>
    <mergeCell ref="BV727:BW727"/>
    <mergeCell ref="BX727:BY727"/>
    <mergeCell ref="BZ727:CA727"/>
    <mergeCell ref="CB727:CC727"/>
    <mergeCell ref="CD727:CE727"/>
    <mergeCell ref="CF727:CG727"/>
    <mergeCell ref="CH727:CI727"/>
    <mergeCell ref="CJ727:CK727"/>
    <mergeCell ref="CL727:CM727"/>
    <mergeCell ref="CN727:CO727"/>
    <mergeCell ref="CP727:CQ727"/>
    <mergeCell ref="CR727:CS727"/>
    <mergeCell ref="CT727:CU727"/>
    <mergeCell ref="CV727:CW727"/>
    <mergeCell ref="CX727:CY727"/>
    <mergeCell ref="CZ727:DA727"/>
    <mergeCell ref="DB727:DC727"/>
    <mergeCell ref="DD727:DE727"/>
    <mergeCell ref="DF727:DG727"/>
    <mergeCell ref="DH727:DI727"/>
    <mergeCell ref="DJ727:DK727"/>
    <mergeCell ref="DL727:DM727"/>
    <mergeCell ref="DN727:DO727"/>
    <mergeCell ref="DP727:DQ727"/>
    <mergeCell ref="DR727:DS727"/>
    <mergeCell ref="DT727:DU727"/>
    <mergeCell ref="DV727:DW727"/>
    <mergeCell ref="DX727:DY727"/>
    <mergeCell ref="DZ727:EA727"/>
    <mergeCell ref="EB727:EC727"/>
    <mergeCell ref="ED727:EE727"/>
    <mergeCell ref="EF727:EG727"/>
    <mergeCell ref="EH727:EI727"/>
    <mergeCell ref="EJ727:EK727"/>
    <mergeCell ref="EL727:EM727"/>
    <mergeCell ref="EN727:EO727"/>
    <mergeCell ref="EP727:EQ727"/>
    <mergeCell ref="ER727:ES727"/>
    <mergeCell ref="ET727:EU727"/>
    <mergeCell ref="EV727:EW727"/>
    <mergeCell ref="EX727:EY727"/>
    <mergeCell ref="EZ727:FA727"/>
    <mergeCell ref="FB727:FC727"/>
    <mergeCell ref="FD727:FE727"/>
    <mergeCell ref="FF727:FG727"/>
    <mergeCell ref="FH727:FI727"/>
    <mergeCell ref="FJ727:FK727"/>
    <mergeCell ref="L728:M728"/>
    <mergeCell ref="N728:O728"/>
    <mergeCell ref="P728:Q728"/>
    <mergeCell ref="R728:S728"/>
    <mergeCell ref="T728:U728"/>
    <mergeCell ref="V728:W728"/>
    <mergeCell ref="X728:Y728"/>
    <mergeCell ref="Z728:AA728"/>
    <mergeCell ref="AB728:AC728"/>
    <mergeCell ref="AD728:AE728"/>
    <mergeCell ref="AF728:AG728"/>
    <mergeCell ref="AH728:AI728"/>
    <mergeCell ref="AJ728:AK728"/>
    <mergeCell ref="AL728:AM728"/>
    <mergeCell ref="AN728:AO728"/>
    <mergeCell ref="AP728:AQ728"/>
    <mergeCell ref="AR728:AS728"/>
    <mergeCell ref="AT728:AU728"/>
    <mergeCell ref="AV728:AW728"/>
    <mergeCell ref="AX728:AY728"/>
    <mergeCell ref="AZ728:BA728"/>
    <mergeCell ref="BB728:BC728"/>
    <mergeCell ref="BD728:BE728"/>
    <mergeCell ref="BF728:BG728"/>
    <mergeCell ref="BH728:BI728"/>
    <mergeCell ref="BJ728:BK728"/>
    <mergeCell ref="BL728:BM728"/>
    <mergeCell ref="BN728:BO728"/>
    <mergeCell ref="BP728:BQ728"/>
    <mergeCell ref="BR728:BS728"/>
    <mergeCell ref="BT728:BU728"/>
    <mergeCell ref="BV728:BW728"/>
    <mergeCell ref="BX728:BY728"/>
    <mergeCell ref="BZ728:CA728"/>
    <mergeCell ref="CB728:CC728"/>
    <mergeCell ref="CD728:CE728"/>
    <mergeCell ref="CF728:CG728"/>
    <mergeCell ref="CH728:CI728"/>
    <mergeCell ref="CJ728:CK728"/>
    <mergeCell ref="CL728:CM728"/>
    <mergeCell ref="CN728:CO728"/>
    <mergeCell ref="CP728:CQ728"/>
    <mergeCell ref="CR728:CS728"/>
    <mergeCell ref="CT728:CU728"/>
    <mergeCell ref="CV728:CW728"/>
    <mergeCell ref="CX728:CY728"/>
    <mergeCell ref="CZ728:DA728"/>
    <mergeCell ref="DB728:DC728"/>
    <mergeCell ref="DD728:DE728"/>
    <mergeCell ref="DF728:DG728"/>
    <mergeCell ref="DH728:DI728"/>
    <mergeCell ref="DJ728:DK728"/>
    <mergeCell ref="DL728:DM728"/>
    <mergeCell ref="DN728:DO728"/>
    <mergeCell ref="DP728:DQ728"/>
    <mergeCell ref="DR728:DS728"/>
    <mergeCell ref="DT728:DU728"/>
    <mergeCell ref="DV728:DW728"/>
    <mergeCell ref="DX728:DY728"/>
    <mergeCell ref="DZ728:EA728"/>
    <mergeCell ref="EB728:EC728"/>
    <mergeCell ref="ED728:EE728"/>
    <mergeCell ref="EF728:EG728"/>
    <mergeCell ref="EH728:EI728"/>
    <mergeCell ref="EJ728:EK728"/>
    <mergeCell ref="EL728:EM728"/>
    <mergeCell ref="EN728:EO728"/>
    <mergeCell ref="EP728:EQ728"/>
    <mergeCell ref="ER728:ES728"/>
    <mergeCell ref="ET728:EU728"/>
    <mergeCell ref="EV728:EW728"/>
    <mergeCell ref="EX728:EY728"/>
    <mergeCell ref="EZ728:FA728"/>
    <mergeCell ref="FB728:FC728"/>
    <mergeCell ref="FD728:FE728"/>
    <mergeCell ref="FF728:FG728"/>
    <mergeCell ref="FH728:FI728"/>
    <mergeCell ref="FJ728:FK728"/>
    <mergeCell ref="L729:M729"/>
    <mergeCell ref="N729:O729"/>
    <mergeCell ref="P729:Q729"/>
    <mergeCell ref="R729:S729"/>
    <mergeCell ref="T729:U729"/>
    <mergeCell ref="V729:W729"/>
    <mergeCell ref="X729:Y729"/>
    <mergeCell ref="Z729:AA729"/>
    <mergeCell ref="AB729:AC729"/>
    <mergeCell ref="AD729:AE729"/>
    <mergeCell ref="AF729:AG729"/>
    <mergeCell ref="AH729:AI729"/>
    <mergeCell ref="AJ729:AK729"/>
    <mergeCell ref="AL729:AM729"/>
    <mergeCell ref="AN729:AO729"/>
    <mergeCell ref="AP729:AQ729"/>
    <mergeCell ref="AR729:AS729"/>
    <mergeCell ref="CD729:CE729"/>
    <mergeCell ref="CF729:CG729"/>
    <mergeCell ref="CH729:CI729"/>
    <mergeCell ref="CJ729:CK729"/>
    <mergeCell ref="CL729:CM729"/>
    <mergeCell ref="CN729:CO729"/>
    <mergeCell ref="CP729:CQ729"/>
    <mergeCell ref="CR729:CS729"/>
    <mergeCell ref="A730:A737"/>
    <mergeCell ref="B730:B737"/>
    <mergeCell ref="C730:C737"/>
    <mergeCell ref="D730:D737"/>
    <mergeCell ref="E730:E737"/>
    <mergeCell ref="F730:F737"/>
    <mergeCell ref="G730:G737"/>
    <mergeCell ref="I730:I737"/>
    <mergeCell ref="J730:J737"/>
    <mergeCell ref="L730:M730"/>
    <mergeCell ref="N730:O730"/>
    <mergeCell ref="P730:Q730"/>
    <mergeCell ref="R730:S730"/>
    <mergeCell ref="T730:U730"/>
    <mergeCell ref="V730:W730"/>
    <mergeCell ref="X730:Y730"/>
    <mergeCell ref="Z730:AA730"/>
    <mergeCell ref="AB730:AC730"/>
    <mergeCell ref="AD730:AE730"/>
    <mergeCell ref="AF730:AG730"/>
    <mergeCell ref="AH730:AI730"/>
    <mergeCell ref="AJ730:AK730"/>
    <mergeCell ref="AL730:AM730"/>
    <mergeCell ref="AN730:AO730"/>
    <mergeCell ref="AP730:AQ730"/>
    <mergeCell ref="AR730:AS730"/>
    <mergeCell ref="AT730:AU730"/>
    <mergeCell ref="AV730:AW730"/>
    <mergeCell ref="AX730:AY730"/>
    <mergeCell ref="AZ730:BA730"/>
    <mergeCell ref="BB730:BC730"/>
    <mergeCell ref="BD730:BE730"/>
    <mergeCell ref="BF730:BG730"/>
    <mergeCell ref="BH730:BI730"/>
    <mergeCell ref="BJ730:BK730"/>
    <mergeCell ref="BL730:BM730"/>
    <mergeCell ref="BN730:BO730"/>
    <mergeCell ref="BP730:BQ730"/>
    <mergeCell ref="BR730:BS730"/>
    <mergeCell ref="BT730:BU730"/>
    <mergeCell ref="BV730:BW730"/>
    <mergeCell ref="BX730:BY730"/>
    <mergeCell ref="BZ730:CA730"/>
    <mergeCell ref="CB730:CC730"/>
    <mergeCell ref="CD730:CE730"/>
    <mergeCell ref="CF730:CG730"/>
    <mergeCell ref="CH730:CI730"/>
    <mergeCell ref="CJ730:CK730"/>
    <mergeCell ref="CL730:CM730"/>
    <mergeCell ref="CN730:CO730"/>
    <mergeCell ref="CP730:CQ730"/>
    <mergeCell ref="CR730:CS730"/>
    <mergeCell ref="CT730:CU730"/>
    <mergeCell ref="CV730:CW730"/>
    <mergeCell ref="CX730:CY730"/>
    <mergeCell ref="CZ730:DA730"/>
    <mergeCell ref="DB730:DC730"/>
    <mergeCell ref="DD730:DE730"/>
    <mergeCell ref="DF730:DG730"/>
    <mergeCell ref="DH730:DI730"/>
    <mergeCell ref="DJ730:DK730"/>
    <mergeCell ref="DL730:DM730"/>
    <mergeCell ref="DN730:DO730"/>
    <mergeCell ref="DP730:DQ730"/>
    <mergeCell ref="DR730:DS730"/>
    <mergeCell ref="DT730:DU730"/>
    <mergeCell ref="DV730:DW730"/>
    <mergeCell ref="DX730:DY730"/>
    <mergeCell ref="DZ730:EA730"/>
    <mergeCell ref="EB730:EC730"/>
    <mergeCell ref="ED730:EE730"/>
    <mergeCell ref="EF730:EG730"/>
    <mergeCell ref="EH730:EI730"/>
    <mergeCell ref="EJ730:EK730"/>
    <mergeCell ref="EL730:EM730"/>
    <mergeCell ref="EN730:EO730"/>
    <mergeCell ref="EP730:EQ730"/>
    <mergeCell ref="ER730:ES730"/>
    <mergeCell ref="ET730:EU730"/>
    <mergeCell ref="EV730:EW730"/>
    <mergeCell ref="EX730:EY730"/>
    <mergeCell ref="EZ730:FA730"/>
    <mergeCell ref="FB730:FC730"/>
    <mergeCell ref="FD730:FE730"/>
    <mergeCell ref="FF730:FG730"/>
    <mergeCell ref="FH730:FI730"/>
    <mergeCell ref="FJ730:FK730"/>
    <mergeCell ref="L731:M731"/>
    <mergeCell ref="N731:O731"/>
    <mergeCell ref="P731:Q731"/>
    <mergeCell ref="R731:S731"/>
    <mergeCell ref="T731:U731"/>
    <mergeCell ref="V731:W731"/>
    <mergeCell ref="X731:Y731"/>
    <mergeCell ref="Z731:AA731"/>
    <mergeCell ref="AB731:AC731"/>
    <mergeCell ref="AD731:AE731"/>
    <mergeCell ref="AF731:AG731"/>
    <mergeCell ref="AH731:AI731"/>
    <mergeCell ref="AJ731:AK731"/>
    <mergeCell ref="AL731:AM731"/>
    <mergeCell ref="AN731:AO731"/>
    <mergeCell ref="AP731:AQ731"/>
    <mergeCell ref="AR731:AS731"/>
    <mergeCell ref="AT731:AU731"/>
    <mergeCell ref="AV731:AW731"/>
    <mergeCell ref="AX731:AY731"/>
    <mergeCell ref="AZ731:BA731"/>
    <mergeCell ref="BB731:BC731"/>
    <mergeCell ref="BD731:BE731"/>
    <mergeCell ref="BF731:BG731"/>
    <mergeCell ref="BH731:BI731"/>
    <mergeCell ref="BJ731:BK731"/>
    <mergeCell ref="BL731:BM731"/>
    <mergeCell ref="BN731:BO731"/>
    <mergeCell ref="BP731:BQ731"/>
    <mergeCell ref="BR731:BS731"/>
    <mergeCell ref="BT731:BU731"/>
    <mergeCell ref="BV731:BW731"/>
    <mergeCell ref="BX731:BY731"/>
    <mergeCell ref="BZ731:CA731"/>
    <mergeCell ref="CB731:CC731"/>
    <mergeCell ref="CD731:CE731"/>
    <mergeCell ref="CF731:CG731"/>
    <mergeCell ref="CH731:CI731"/>
    <mergeCell ref="CJ731:CK731"/>
    <mergeCell ref="CL731:CM731"/>
    <mergeCell ref="CN731:CO731"/>
    <mergeCell ref="CP731:CQ731"/>
    <mergeCell ref="CR731:CS731"/>
    <mergeCell ref="CT731:CU731"/>
    <mergeCell ref="CV731:CW731"/>
    <mergeCell ref="CX731:CY731"/>
    <mergeCell ref="CZ731:DA731"/>
    <mergeCell ref="DB731:DC731"/>
    <mergeCell ref="DD731:DE731"/>
    <mergeCell ref="DF731:DG731"/>
    <mergeCell ref="DH731:DI731"/>
    <mergeCell ref="DJ731:DK731"/>
    <mergeCell ref="DL731:DM731"/>
    <mergeCell ref="DN731:DO731"/>
    <mergeCell ref="DP731:DQ731"/>
    <mergeCell ref="DR731:DS731"/>
    <mergeCell ref="DT731:DU731"/>
    <mergeCell ref="DV731:DW731"/>
    <mergeCell ref="DX731:DY731"/>
    <mergeCell ref="DZ731:EA731"/>
    <mergeCell ref="EB731:EC731"/>
    <mergeCell ref="ED731:EE731"/>
    <mergeCell ref="EF731:EG731"/>
    <mergeCell ref="EH731:EI731"/>
    <mergeCell ref="EJ731:EK731"/>
    <mergeCell ref="EL731:EM731"/>
    <mergeCell ref="EN731:EO731"/>
    <mergeCell ref="EP731:EQ731"/>
    <mergeCell ref="ER731:ES731"/>
    <mergeCell ref="ET731:EU731"/>
    <mergeCell ref="EV731:EW731"/>
    <mergeCell ref="EX731:EY731"/>
    <mergeCell ref="EZ731:FA731"/>
    <mergeCell ref="FB731:FC731"/>
    <mergeCell ref="FD731:FE731"/>
    <mergeCell ref="FF731:FG731"/>
    <mergeCell ref="FH731:FI731"/>
    <mergeCell ref="FJ731:FK731"/>
    <mergeCell ref="L732:M732"/>
    <mergeCell ref="N732:O732"/>
    <mergeCell ref="P732:Q732"/>
    <mergeCell ref="R732:S732"/>
    <mergeCell ref="T732:U732"/>
    <mergeCell ref="V732:W732"/>
    <mergeCell ref="X732:Y732"/>
    <mergeCell ref="Z732:AA732"/>
    <mergeCell ref="AB732:AC732"/>
    <mergeCell ref="AD732:AE732"/>
    <mergeCell ref="AF732:AG732"/>
    <mergeCell ref="AH732:AI732"/>
    <mergeCell ref="AJ732:AK732"/>
    <mergeCell ref="AL732:AM732"/>
    <mergeCell ref="AN732:AO732"/>
    <mergeCell ref="AP732:AQ732"/>
    <mergeCell ref="AR732:AS732"/>
    <mergeCell ref="AT732:AU732"/>
    <mergeCell ref="AV732:AW732"/>
    <mergeCell ref="AX732:AY732"/>
    <mergeCell ref="AZ732:BA732"/>
    <mergeCell ref="BB732:BC732"/>
    <mergeCell ref="BD732:BE732"/>
    <mergeCell ref="BF732:BG732"/>
    <mergeCell ref="BH732:BI732"/>
    <mergeCell ref="BJ732:BK732"/>
    <mergeCell ref="BL732:BM732"/>
    <mergeCell ref="BN732:BO732"/>
    <mergeCell ref="BP732:BQ732"/>
    <mergeCell ref="BR732:BS732"/>
    <mergeCell ref="BT732:BU732"/>
    <mergeCell ref="BV732:BW732"/>
    <mergeCell ref="BX732:BY732"/>
    <mergeCell ref="BZ732:CA732"/>
    <mergeCell ref="CB732:CC732"/>
    <mergeCell ref="CD732:CE732"/>
    <mergeCell ref="CF732:CG732"/>
    <mergeCell ref="CH732:CI732"/>
    <mergeCell ref="CJ732:CK732"/>
    <mergeCell ref="CL732:CM732"/>
    <mergeCell ref="CN732:CO732"/>
    <mergeCell ref="CP732:CQ732"/>
    <mergeCell ref="CR732:CS732"/>
    <mergeCell ref="CT732:CU732"/>
    <mergeCell ref="CV732:CW732"/>
    <mergeCell ref="CX732:CY732"/>
    <mergeCell ref="CZ732:DA732"/>
    <mergeCell ref="DB732:DC732"/>
    <mergeCell ref="DD732:DE732"/>
    <mergeCell ref="DF732:DG732"/>
    <mergeCell ref="DH732:DI732"/>
    <mergeCell ref="DJ732:DK732"/>
    <mergeCell ref="DL732:DM732"/>
    <mergeCell ref="DN732:DO732"/>
    <mergeCell ref="DP732:DQ732"/>
    <mergeCell ref="DR732:DS732"/>
    <mergeCell ref="DT732:DU732"/>
    <mergeCell ref="DV732:DW732"/>
    <mergeCell ref="DX732:DY732"/>
    <mergeCell ref="DZ732:EA732"/>
    <mergeCell ref="EB732:EC732"/>
    <mergeCell ref="ED732:EE732"/>
    <mergeCell ref="EF732:EG732"/>
    <mergeCell ref="EH732:EI732"/>
    <mergeCell ref="EJ732:EK732"/>
    <mergeCell ref="EL732:EM732"/>
    <mergeCell ref="EN732:EO732"/>
    <mergeCell ref="EP732:EQ732"/>
    <mergeCell ref="ER732:ES732"/>
    <mergeCell ref="ET732:EU732"/>
    <mergeCell ref="EV732:EW732"/>
    <mergeCell ref="EX732:EY732"/>
    <mergeCell ref="EZ732:FA732"/>
    <mergeCell ref="FB732:FC732"/>
    <mergeCell ref="FD732:FE732"/>
    <mergeCell ref="FF732:FG732"/>
    <mergeCell ref="FH732:FI732"/>
    <mergeCell ref="FJ732:FK732"/>
    <mergeCell ref="L733:M733"/>
    <mergeCell ref="N733:O733"/>
    <mergeCell ref="P733:Q733"/>
    <mergeCell ref="R733:S733"/>
    <mergeCell ref="T733:U733"/>
    <mergeCell ref="V733:W733"/>
    <mergeCell ref="X733:Y733"/>
    <mergeCell ref="Z733:AA733"/>
    <mergeCell ref="AB733:AC733"/>
    <mergeCell ref="AD733:AE733"/>
    <mergeCell ref="AF733:AG733"/>
    <mergeCell ref="AH733:AI733"/>
    <mergeCell ref="AJ733:AK733"/>
    <mergeCell ref="AL733:AM733"/>
    <mergeCell ref="AN733:AO733"/>
    <mergeCell ref="AP733:AQ733"/>
    <mergeCell ref="AR733:AS733"/>
    <mergeCell ref="AT733:AU733"/>
    <mergeCell ref="AV733:AW733"/>
    <mergeCell ref="AX733:AY733"/>
    <mergeCell ref="AZ733:BA733"/>
    <mergeCell ref="BB733:BC733"/>
    <mergeCell ref="BD733:BE733"/>
    <mergeCell ref="BF733:BG733"/>
    <mergeCell ref="BH733:BI733"/>
    <mergeCell ref="BJ733:BK733"/>
    <mergeCell ref="BL733:BM733"/>
    <mergeCell ref="BN733:BO733"/>
    <mergeCell ref="BP733:BQ733"/>
    <mergeCell ref="BR733:BS733"/>
    <mergeCell ref="BT733:BU733"/>
    <mergeCell ref="BV733:BW733"/>
    <mergeCell ref="BX733:BY733"/>
    <mergeCell ref="BZ733:CA733"/>
    <mergeCell ref="CB733:CC733"/>
    <mergeCell ref="CD733:CE733"/>
    <mergeCell ref="CF733:CG733"/>
    <mergeCell ref="CH733:CI733"/>
    <mergeCell ref="CJ733:CK733"/>
    <mergeCell ref="CL733:CM733"/>
    <mergeCell ref="CN733:CO733"/>
    <mergeCell ref="CP733:CQ733"/>
    <mergeCell ref="CR733:CS733"/>
    <mergeCell ref="CT733:CU733"/>
    <mergeCell ref="CV733:CW733"/>
    <mergeCell ref="CX733:CY733"/>
    <mergeCell ref="CZ733:DA733"/>
    <mergeCell ref="DB733:DC733"/>
    <mergeCell ref="DD733:DE733"/>
    <mergeCell ref="DF733:DG733"/>
    <mergeCell ref="DH733:DI733"/>
    <mergeCell ref="DJ733:DK733"/>
    <mergeCell ref="DL733:DM733"/>
    <mergeCell ref="DN733:DO733"/>
    <mergeCell ref="DP733:DQ733"/>
    <mergeCell ref="DR733:DS733"/>
    <mergeCell ref="DT733:DU733"/>
    <mergeCell ref="DV733:DW733"/>
    <mergeCell ref="DX733:DY733"/>
    <mergeCell ref="DZ733:EA733"/>
    <mergeCell ref="EB733:EC733"/>
    <mergeCell ref="ED733:EE733"/>
    <mergeCell ref="EF733:EG733"/>
    <mergeCell ref="EH733:EI733"/>
    <mergeCell ref="EJ733:EK733"/>
    <mergeCell ref="EL733:EM733"/>
    <mergeCell ref="EN733:EO733"/>
    <mergeCell ref="EP733:EQ733"/>
    <mergeCell ref="ER733:ES733"/>
    <mergeCell ref="ET733:EU733"/>
    <mergeCell ref="EV733:EW733"/>
    <mergeCell ref="EX733:EY733"/>
    <mergeCell ref="EZ733:FA733"/>
    <mergeCell ref="FB733:FC733"/>
    <mergeCell ref="FD733:FE733"/>
    <mergeCell ref="FF733:FG733"/>
    <mergeCell ref="FH733:FI733"/>
    <mergeCell ref="FJ733:FK733"/>
    <mergeCell ref="L734:M734"/>
    <mergeCell ref="N734:O734"/>
    <mergeCell ref="P734:Q734"/>
    <mergeCell ref="R734:S734"/>
    <mergeCell ref="T734:U734"/>
    <mergeCell ref="V734:W734"/>
    <mergeCell ref="X734:Y734"/>
    <mergeCell ref="Z734:AA734"/>
    <mergeCell ref="AB734:AC734"/>
    <mergeCell ref="AD734:AE734"/>
    <mergeCell ref="AF734:AG734"/>
    <mergeCell ref="AH734:AI734"/>
    <mergeCell ref="AJ734:AK734"/>
    <mergeCell ref="AL734:AM734"/>
    <mergeCell ref="AN734:AO734"/>
    <mergeCell ref="AP734:AQ734"/>
    <mergeCell ref="AR734:AS734"/>
    <mergeCell ref="AT734:AU734"/>
    <mergeCell ref="AV734:AW734"/>
    <mergeCell ref="AX734:AY734"/>
    <mergeCell ref="AZ734:BA734"/>
    <mergeCell ref="BB734:BC734"/>
    <mergeCell ref="BD734:BE734"/>
    <mergeCell ref="BF734:BG734"/>
    <mergeCell ref="BH734:BI734"/>
    <mergeCell ref="BJ734:BK734"/>
    <mergeCell ref="BL734:BM734"/>
    <mergeCell ref="BN734:BO734"/>
    <mergeCell ref="BP734:BQ734"/>
    <mergeCell ref="BR734:BS734"/>
    <mergeCell ref="BT734:BU734"/>
    <mergeCell ref="BV734:BW734"/>
    <mergeCell ref="BX734:BY734"/>
    <mergeCell ref="BZ734:CA734"/>
    <mergeCell ref="CB734:CC734"/>
    <mergeCell ref="CD734:CE734"/>
    <mergeCell ref="CF734:CG734"/>
    <mergeCell ref="CH734:CI734"/>
    <mergeCell ref="CJ734:CK734"/>
    <mergeCell ref="CL734:CM734"/>
    <mergeCell ref="CN734:CO734"/>
    <mergeCell ref="CP734:CQ734"/>
    <mergeCell ref="CR734:CS734"/>
    <mergeCell ref="CT734:CU734"/>
    <mergeCell ref="CV734:CW734"/>
    <mergeCell ref="CX734:CY734"/>
    <mergeCell ref="CZ734:DA734"/>
    <mergeCell ref="DB734:DC734"/>
    <mergeCell ref="DD734:DE734"/>
    <mergeCell ref="DF734:DG734"/>
    <mergeCell ref="DH734:DI734"/>
    <mergeCell ref="DJ734:DK734"/>
    <mergeCell ref="DL734:DM734"/>
    <mergeCell ref="DN734:DO734"/>
    <mergeCell ref="DP734:DQ734"/>
    <mergeCell ref="DR734:DS734"/>
    <mergeCell ref="DT734:DU734"/>
    <mergeCell ref="DV734:DW734"/>
    <mergeCell ref="DX734:DY734"/>
    <mergeCell ref="DZ734:EA734"/>
    <mergeCell ref="EB734:EC734"/>
    <mergeCell ref="ED734:EE734"/>
    <mergeCell ref="EF734:EG734"/>
    <mergeCell ref="EH734:EI734"/>
    <mergeCell ref="EJ734:EK734"/>
    <mergeCell ref="EL734:EM734"/>
    <mergeCell ref="EN734:EO734"/>
    <mergeCell ref="EP734:EQ734"/>
    <mergeCell ref="ER734:ES734"/>
    <mergeCell ref="ET734:EU734"/>
    <mergeCell ref="EV734:EW734"/>
    <mergeCell ref="EX734:EY734"/>
    <mergeCell ref="EZ734:FA734"/>
    <mergeCell ref="FB734:FC734"/>
    <mergeCell ref="FD734:FE734"/>
    <mergeCell ref="FF734:FG734"/>
    <mergeCell ref="FH734:FI734"/>
    <mergeCell ref="FJ734:FK734"/>
    <mergeCell ref="L735:M735"/>
    <mergeCell ref="N735:O735"/>
    <mergeCell ref="P735:Q735"/>
    <mergeCell ref="R735:S735"/>
    <mergeCell ref="T735:U735"/>
    <mergeCell ref="V735:W735"/>
    <mergeCell ref="X735:Y735"/>
    <mergeCell ref="Z735:AA735"/>
    <mergeCell ref="AB735:AC735"/>
    <mergeCell ref="AD735:AE735"/>
    <mergeCell ref="AF735:AG735"/>
    <mergeCell ref="AH735:AI735"/>
    <mergeCell ref="AJ735:AK735"/>
    <mergeCell ref="AL735:AM735"/>
    <mergeCell ref="AN735:AO735"/>
    <mergeCell ref="AP735:AQ735"/>
    <mergeCell ref="AR735:AS735"/>
    <mergeCell ref="AT735:AU735"/>
    <mergeCell ref="AV735:AW735"/>
    <mergeCell ref="AX735:AY735"/>
    <mergeCell ref="AZ735:BA735"/>
    <mergeCell ref="BB735:BC735"/>
    <mergeCell ref="BD735:BE735"/>
    <mergeCell ref="BF735:BG735"/>
    <mergeCell ref="BH735:BI735"/>
    <mergeCell ref="BJ735:BK735"/>
    <mergeCell ref="BL735:BM735"/>
    <mergeCell ref="BN735:BO735"/>
    <mergeCell ref="BP735:BQ735"/>
    <mergeCell ref="BR735:BS735"/>
    <mergeCell ref="BT735:BU735"/>
    <mergeCell ref="BV735:BW735"/>
    <mergeCell ref="BX735:BY735"/>
    <mergeCell ref="BZ735:CA735"/>
    <mergeCell ref="CB735:CC735"/>
    <mergeCell ref="CD735:CE735"/>
    <mergeCell ref="CF735:CG735"/>
    <mergeCell ref="CH735:CI735"/>
    <mergeCell ref="CJ735:CK735"/>
    <mergeCell ref="CL735:CM735"/>
    <mergeCell ref="CN735:CO735"/>
    <mergeCell ref="CP735:CQ735"/>
    <mergeCell ref="CR735:CS735"/>
    <mergeCell ref="CT735:CU735"/>
    <mergeCell ref="CV735:CW735"/>
    <mergeCell ref="CX735:CY735"/>
    <mergeCell ref="CZ735:DA735"/>
    <mergeCell ref="DB735:DC735"/>
    <mergeCell ref="DD735:DE735"/>
    <mergeCell ref="DF735:DG735"/>
    <mergeCell ref="DH735:DI735"/>
    <mergeCell ref="DJ735:DK735"/>
    <mergeCell ref="DL735:DM735"/>
    <mergeCell ref="DN735:DO735"/>
    <mergeCell ref="DP735:DQ735"/>
    <mergeCell ref="DR735:DS735"/>
    <mergeCell ref="DT735:DU735"/>
    <mergeCell ref="DV735:DW735"/>
    <mergeCell ref="DX735:DY735"/>
    <mergeCell ref="DZ735:EA735"/>
    <mergeCell ref="EB735:EC735"/>
    <mergeCell ref="ED735:EE735"/>
    <mergeCell ref="EF735:EG735"/>
    <mergeCell ref="EH735:EI735"/>
    <mergeCell ref="EJ735:EK735"/>
    <mergeCell ref="EL735:EM735"/>
    <mergeCell ref="EN735:EO735"/>
    <mergeCell ref="EP735:EQ735"/>
    <mergeCell ref="ER735:ES735"/>
    <mergeCell ref="ET735:EU735"/>
    <mergeCell ref="EV735:EW735"/>
    <mergeCell ref="EX735:EY735"/>
    <mergeCell ref="EZ735:FA735"/>
    <mergeCell ref="FB735:FC735"/>
    <mergeCell ref="FD735:FE735"/>
    <mergeCell ref="FF735:FG735"/>
    <mergeCell ref="FH735:FI735"/>
    <mergeCell ref="FJ735:FK735"/>
    <mergeCell ref="L736:M736"/>
    <mergeCell ref="N736:O736"/>
    <mergeCell ref="P736:Q736"/>
    <mergeCell ref="R736:S736"/>
    <mergeCell ref="T736:U736"/>
    <mergeCell ref="V736:W736"/>
    <mergeCell ref="X736:Y736"/>
    <mergeCell ref="Z736:AA736"/>
    <mergeCell ref="AB736:AC736"/>
    <mergeCell ref="AD736:AE736"/>
    <mergeCell ref="AF736:AG736"/>
    <mergeCell ref="AH736:AI736"/>
    <mergeCell ref="AJ736:AK736"/>
    <mergeCell ref="AL736:AM736"/>
    <mergeCell ref="AN736:AO736"/>
    <mergeCell ref="AP736:AQ736"/>
    <mergeCell ref="AR736:AS736"/>
    <mergeCell ref="AT736:AU736"/>
    <mergeCell ref="AV736:AW736"/>
    <mergeCell ref="AX736:AY736"/>
    <mergeCell ref="AZ736:BA736"/>
    <mergeCell ref="BB736:BC736"/>
    <mergeCell ref="BD736:BE736"/>
    <mergeCell ref="BF736:BG736"/>
    <mergeCell ref="BH736:BI736"/>
    <mergeCell ref="BJ736:BK736"/>
    <mergeCell ref="BL736:BM736"/>
    <mergeCell ref="BN736:BO736"/>
    <mergeCell ref="BP736:BQ736"/>
    <mergeCell ref="BR736:BS736"/>
    <mergeCell ref="BT736:BU736"/>
    <mergeCell ref="BV736:BW736"/>
    <mergeCell ref="BX736:BY736"/>
    <mergeCell ref="BZ736:CA736"/>
    <mergeCell ref="CB736:CC736"/>
    <mergeCell ref="CD736:CE736"/>
    <mergeCell ref="CF736:CG736"/>
    <mergeCell ref="CH736:CI736"/>
    <mergeCell ref="CJ736:CK736"/>
    <mergeCell ref="CL736:CM736"/>
    <mergeCell ref="CN736:CO736"/>
    <mergeCell ref="CP736:CQ736"/>
    <mergeCell ref="CR736:CS736"/>
    <mergeCell ref="CT736:CU736"/>
    <mergeCell ref="CV736:CW736"/>
    <mergeCell ref="CX736:CY736"/>
    <mergeCell ref="CZ736:DA736"/>
    <mergeCell ref="DB736:DC736"/>
    <mergeCell ref="DD736:DE736"/>
    <mergeCell ref="DF736:DG736"/>
    <mergeCell ref="DH736:DI736"/>
    <mergeCell ref="DJ736:DK736"/>
    <mergeCell ref="DL736:DM736"/>
    <mergeCell ref="DN736:DO736"/>
    <mergeCell ref="DP736:DQ736"/>
    <mergeCell ref="DR736:DS736"/>
    <mergeCell ref="DT736:DU736"/>
    <mergeCell ref="DV736:DW736"/>
    <mergeCell ref="DX736:DY736"/>
    <mergeCell ref="DZ736:EA736"/>
    <mergeCell ref="EB736:EC736"/>
    <mergeCell ref="ED736:EE736"/>
    <mergeCell ref="EF736:EG736"/>
    <mergeCell ref="EH736:EI736"/>
    <mergeCell ref="EJ736:EK736"/>
    <mergeCell ref="EL736:EM736"/>
    <mergeCell ref="EN736:EO736"/>
    <mergeCell ref="EP736:EQ736"/>
    <mergeCell ref="ER736:ES736"/>
    <mergeCell ref="ET736:EU736"/>
    <mergeCell ref="EV736:EW736"/>
    <mergeCell ref="EX736:EY736"/>
    <mergeCell ref="EZ736:FA736"/>
    <mergeCell ref="FB736:FC736"/>
    <mergeCell ref="FD736:FE736"/>
    <mergeCell ref="FF736:FG736"/>
    <mergeCell ref="FH736:FI736"/>
    <mergeCell ref="FJ736:FK736"/>
    <mergeCell ref="L737:M737"/>
    <mergeCell ref="N737:O737"/>
    <mergeCell ref="P737:Q737"/>
    <mergeCell ref="R737:S737"/>
    <mergeCell ref="T737:U737"/>
    <mergeCell ref="V737:W737"/>
    <mergeCell ref="X737:Y737"/>
    <mergeCell ref="Z737:AA737"/>
    <mergeCell ref="AB737:AC737"/>
    <mergeCell ref="AD737:AE737"/>
    <mergeCell ref="AF737:AG737"/>
    <mergeCell ref="AH737:AI737"/>
    <mergeCell ref="AJ737:AK737"/>
    <mergeCell ref="AL737:AM737"/>
    <mergeCell ref="AN737:AO737"/>
    <mergeCell ref="AP737:AQ737"/>
    <mergeCell ref="AR737:AS737"/>
    <mergeCell ref="AT737:AU737"/>
    <mergeCell ref="AV737:AW737"/>
    <mergeCell ref="AX737:AY737"/>
    <mergeCell ref="AZ737:BA737"/>
    <mergeCell ref="BB737:BC737"/>
    <mergeCell ref="BD737:BE737"/>
    <mergeCell ref="BF737:BG737"/>
    <mergeCell ref="BH737:BI737"/>
    <mergeCell ref="BJ737:BK737"/>
    <mergeCell ref="BL737:BM737"/>
    <mergeCell ref="BN737:BO737"/>
    <mergeCell ref="BP737:BQ737"/>
    <mergeCell ref="BR737:BS737"/>
    <mergeCell ref="BT737:BU737"/>
    <mergeCell ref="BV737:BW737"/>
    <mergeCell ref="BX737:BY737"/>
    <mergeCell ref="BZ737:CA737"/>
    <mergeCell ref="CB737:CC737"/>
    <mergeCell ref="CD737:CE737"/>
    <mergeCell ref="CF737:CG737"/>
    <mergeCell ref="CH737:CI737"/>
    <mergeCell ref="CJ737:CK737"/>
    <mergeCell ref="CL737:CM737"/>
    <mergeCell ref="CN737:CO737"/>
    <mergeCell ref="CP737:CQ737"/>
    <mergeCell ref="CR737:CS737"/>
    <mergeCell ref="CT737:CU737"/>
    <mergeCell ref="CV737:CW737"/>
    <mergeCell ref="CX737:CY737"/>
    <mergeCell ref="CZ737:DA737"/>
    <mergeCell ref="DB737:DC737"/>
    <mergeCell ref="DD737:DE737"/>
    <mergeCell ref="DF737:DG737"/>
    <mergeCell ref="DH737:DI737"/>
    <mergeCell ref="DJ737:DK737"/>
    <mergeCell ref="DL737:DM737"/>
    <mergeCell ref="DN737:DO737"/>
    <mergeCell ref="DP737:DQ737"/>
    <mergeCell ref="DR737:DS737"/>
    <mergeCell ref="DT737:DU737"/>
    <mergeCell ref="DV737:DW737"/>
    <mergeCell ref="DX737:DY737"/>
    <mergeCell ref="DZ737:EA737"/>
    <mergeCell ref="EB737:EC737"/>
    <mergeCell ref="ED737:EE737"/>
    <mergeCell ref="EF737:EG737"/>
    <mergeCell ref="EH737:EI737"/>
    <mergeCell ref="EJ737:EK737"/>
    <mergeCell ref="EL737:EM737"/>
    <mergeCell ref="EN737:EO737"/>
    <mergeCell ref="EP737:EQ737"/>
    <mergeCell ref="ER737:ES737"/>
    <mergeCell ref="ET737:EU737"/>
    <mergeCell ref="EV737:EW737"/>
    <mergeCell ref="EX737:EY737"/>
    <mergeCell ref="EZ737:FA737"/>
    <mergeCell ref="FB737:FC737"/>
    <mergeCell ref="FD737:FE737"/>
    <mergeCell ref="FF737:FG737"/>
    <mergeCell ref="FH737:FI737"/>
    <mergeCell ref="FJ737:FK737"/>
    <mergeCell ref="L738:M738"/>
    <mergeCell ref="N738:O738"/>
    <mergeCell ref="P738:Q738"/>
    <mergeCell ref="R738:S738"/>
    <mergeCell ref="T738:U738"/>
    <mergeCell ref="V738:W738"/>
    <mergeCell ref="X738:Y738"/>
    <mergeCell ref="Z738:AA738"/>
    <mergeCell ref="AB738:AC738"/>
    <mergeCell ref="AD738:AE738"/>
    <mergeCell ref="AF738:AG738"/>
    <mergeCell ref="AH738:AI738"/>
    <mergeCell ref="AJ738:AK738"/>
    <mergeCell ref="AL738:AM738"/>
    <mergeCell ref="AN738:AO738"/>
    <mergeCell ref="AP738:AQ738"/>
    <mergeCell ref="AR738:AS738"/>
    <mergeCell ref="CD738:CE738"/>
    <mergeCell ref="CF738:CG738"/>
    <mergeCell ref="CH738:CI738"/>
    <mergeCell ref="CJ738:CK738"/>
    <mergeCell ref="CL738:CM738"/>
    <mergeCell ref="CN738:CO738"/>
    <mergeCell ref="CP738:CQ738"/>
    <mergeCell ref="CR738:CS738"/>
    <mergeCell ref="A739:A746"/>
    <mergeCell ref="B739:B746"/>
    <mergeCell ref="C739:C746"/>
    <mergeCell ref="D739:D746"/>
    <mergeCell ref="E739:E746"/>
    <mergeCell ref="F739:F746"/>
    <mergeCell ref="G739:G746"/>
    <mergeCell ref="I739:I746"/>
    <mergeCell ref="J739:J746"/>
    <mergeCell ref="L739:M739"/>
    <mergeCell ref="N739:O739"/>
    <mergeCell ref="P739:Q739"/>
    <mergeCell ref="R739:S739"/>
    <mergeCell ref="T739:U739"/>
    <mergeCell ref="V739:W739"/>
    <mergeCell ref="X739:Y739"/>
    <mergeCell ref="Z739:AA739"/>
    <mergeCell ref="AB739:AC739"/>
    <mergeCell ref="AD739:AE739"/>
    <mergeCell ref="AF739:AG739"/>
    <mergeCell ref="AH739:AI739"/>
    <mergeCell ref="AJ739:AK739"/>
    <mergeCell ref="AL739:AM739"/>
    <mergeCell ref="AN739:AO739"/>
    <mergeCell ref="AP739:AQ739"/>
    <mergeCell ref="AR739:AS739"/>
    <mergeCell ref="AT739:AU739"/>
    <mergeCell ref="AV739:AW739"/>
    <mergeCell ref="AX739:AY739"/>
    <mergeCell ref="AZ739:BA739"/>
    <mergeCell ref="BB739:BC739"/>
    <mergeCell ref="BD739:BE739"/>
    <mergeCell ref="BF739:BG739"/>
    <mergeCell ref="BH739:BI739"/>
    <mergeCell ref="BJ739:BK739"/>
    <mergeCell ref="BL739:BM739"/>
    <mergeCell ref="BN739:BO739"/>
    <mergeCell ref="BP739:BQ739"/>
    <mergeCell ref="BR739:BS739"/>
    <mergeCell ref="BT739:BU739"/>
    <mergeCell ref="BV739:BW739"/>
    <mergeCell ref="BX739:BY739"/>
    <mergeCell ref="BZ739:CA739"/>
    <mergeCell ref="CB739:CC739"/>
    <mergeCell ref="CD739:CE739"/>
    <mergeCell ref="CF739:CG739"/>
    <mergeCell ref="CH739:CI739"/>
    <mergeCell ref="CJ739:CK739"/>
    <mergeCell ref="CL739:CM739"/>
    <mergeCell ref="CN739:CO739"/>
    <mergeCell ref="CP739:CQ739"/>
    <mergeCell ref="CR739:CS739"/>
    <mergeCell ref="CT739:CU739"/>
    <mergeCell ref="CV739:CW739"/>
    <mergeCell ref="CX739:CY739"/>
    <mergeCell ref="CZ739:DA739"/>
    <mergeCell ref="DB739:DC739"/>
    <mergeCell ref="DD739:DE739"/>
    <mergeCell ref="DF739:DG739"/>
    <mergeCell ref="DH739:DI739"/>
    <mergeCell ref="DJ739:DK739"/>
    <mergeCell ref="DL739:DM739"/>
    <mergeCell ref="DN739:DO739"/>
    <mergeCell ref="DP739:DQ739"/>
    <mergeCell ref="DR739:DS739"/>
    <mergeCell ref="DT739:DU739"/>
    <mergeCell ref="DV739:DW739"/>
    <mergeCell ref="DX739:DY739"/>
    <mergeCell ref="DZ739:EA739"/>
    <mergeCell ref="EB739:EC739"/>
    <mergeCell ref="ED739:EE739"/>
    <mergeCell ref="EF739:EG739"/>
    <mergeCell ref="EH739:EI739"/>
    <mergeCell ref="EJ739:EK739"/>
    <mergeCell ref="EL739:EM739"/>
    <mergeCell ref="EN739:EO739"/>
    <mergeCell ref="EP739:EQ739"/>
    <mergeCell ref="ER739:ES739"/>
    <mergeCell ref="ET739:EU739"/>
    <mergeCell ref="EV739:EW739"/>
    <mergeCell ref="EX739:EY739"/>
    <mergeCell ref="EZ739:FA739"/>
    <mergeCell ref="FB739:FC739"/>
    <mergeCell ref="FD739:FE739"/>
    <mergeCell ref="FF739:FG739"/>
    <mergeCell ref="FH739:FI739"/>
    <mergeCell ref="FJ739:FK739"/>
    <mergeCell ref="L740:M740"/>
    <mergeCell ref="N740:O740"/>
    <mergeCell ref="P740:Q740"/>
    <mergeCell ref="R740:S740"/>
    <mergeCell ref="T740:U740"/>
    <mergeCell ref="V740:W740"/>
    <mergeCell ref="X740:Y740"/>
    <mergeCell ref="Z740:AA740"/>
    <mergeCell ref="AB740:AC740"/>
    <mergeCell ref="AD740:AE740"/>
    <mergeCell ref="AF740:AG740"/>
    <mergeCell ref="AH740:AI740"/>
    <mergeCell ref="AJ740:AK740"/>
    <mergeCell ref="AL740:AM740"/>
    <mergeCell ref="AN740:AO740"/>
    <mergeCell ref="AP740:AQ740"/>
    <mergeCell ref="AR740:AS740"/>
    <mergeCell ref="AT740:AU740"/>
    <mergeCell ref="AV740:AW740"/>
    <mergeCell ref="AX740:AY740"/>
    <mergeCell ref="AZ740:BA740"/>
    <mergeCell ref="BB740:BC740"/>
    <mergeCell ref="BD740:BE740"/>
    <mergeCell ref="BF740:BG740"/>
    <mergeCell ref="BH740:BI740"/>
    <mergeCell ref="BJ740:BK740"/>
    <mergeCell ref="BL740:BM740"/>
    <mergeCell ref="BN740:BO740"/>
    <mergeCell ref="BP740:BQ740"/>
    <mergeCell ref="BR740:BS740"/>
    <mergeCell ref="BT740:BU740"/>
    <mergeCell ref="BV740:BW740"/>
    <mergeCell ref="BX740:BY740"/>
    <mergeCell ref="BZ740:CA740"/>
    <mergeCell ref="CB740:CC740"/>
    <mergeCell ref="CD740:CE740"/>
    <mergeCell ref="CF740:CG740"/>
    <mergeCell ref="CH740:CI740"/>
    <mergeCell ref="CJ740:CK740"/>
    <mergeCell ref="CL740:CM740"/>
    <mergeCell ref="CN740:CO740"/>
    <mergeCell ref="CP740:CQ740"/>
    <mergeCell ref="CR740:CS740"/>
    <mergeCell ref="CT740:CU740"/>
    <mergeCell ref="CV740:CW740"/>
    <mergeCell ref="CX740:CY740"/>
    <mergeCell ref="CZ740:DA740"/>
    <mergeCell ref="DB740:DC740"/>
    <mergeCell ref="DD740:DE740"/>
    <mergeCell ref="DF740:DG740"/>
    <mergeCell ref="DH740:DI740"/>
    <mergeCell ref="DJ740:DK740"/>
    <mergeCell ref="DL740:DM740"/>
    <mergeCell ref="DN740:DO740"/>
    <mergeCell ref="DP740:DQ740"/>
    <mergeCell ref="DR740:DS740"/>
    <mergeCell ref="DT740:DU740"/>
    <mergeCell ref="DV740:DW740"/>
    <mergeCell ref="DX740:DY740"/>
    <mergeCell ref="DZ740:EA740"/>
    <mergeCell ref="EB740:EC740"/>
    <mergeCell ref="ED740:EE740"/>
    <mergeCell ref="EF740:EG740"/>
    <mergeCell ref="EH740:EI740"/>
    <mergeCell ref="EJ740:EK740"/>
    <mergeCell ref="EL740:EM740"/>
    <mergeCell ref="EN740:EO740"/>
    <mergeCell ref="EP740:EQ740"/>
    <mergeCell ref="ER740:ES740"/>
    <mergeCell ref="ET740:EU740"/>
    <mergeCell ref="EV740:EW740"/>
    <mergeCell ref="EX740:EY740"/>
    <mergeCell ref="EZ740:FA740"/>
    <mergeCell ref="FB740:FC740"/>
    <mergeCell ref="FD740:FE740"/>
    <mergeCell ref="FF740:FG740"/>
    <mergeCell ref="FH740:FI740"/>
    <mergeCell ref="FJ740:FK740"/>
    <mergeCell ref="L741:M741"/>
    <mergeCell ref="N741:O741"/>
    <mergeCell ref="P741:Q741"/>
    <mergeCell ref="R741:S741"/>
    <mergeCell ref="T741:U741"/>
    <mergeCell ref="V741:W741"/>
    <mergeCell ref="X741:Y741"/>
    <mergeCell ref="Z741:AA741"/>
    <mergeCell ref="AB741:AC741"/>
    <mergeCell ref="AD741:AE741"/>
    <mergeCell ref="AF741:AG741"/>
    <mergeCell ref="AH741:AI741"/>
    <mergeCell ref="AJ741:AK741"/>
    <mergeCell ref="AL741:AM741"/>
    <mergeCell ref="AN741:AO741"/>
    <mergeCell ref="AP741:AQ741"/>
    <mergeCell ref="AR741:AS741"/>
    <mergeCell ref="AT741:AU741"/>
    <mergeCell ref="AV741:AW741"/>
    <mergeCell ref="AX741:AY741"/>
    <mergeCell ref="AZ741:BA741"/>
    <mergeCell ref="BB741:BC741"/>
    <mergeCell ref="BD741:BE741"/>
    <mergeCell ref="BF741:BG741"/>
    <mergeCell ref="BH741:BI741"/>
    <mergeCell ref="BJ741:BK741"/>
    <mergeCell ref="BL741:BM741"/>
    <mergeCell ref="BN741:BO741"/>
    <mergeCell ref="BP741:BQ741"/>
    <mergeCell ref="BR741:BS741"/>
    <mergeCell ref="BT741:BU741"/>
    <mergeCell ref="BV741:BW741"/>
    <mergeCell ref="BX741:BY741"/>
    <mergeCell ref="BZ741:CA741"/>
    <mergeCell ref="CB741:CC741"/>
    <mergeCell ref="CD741:CE741"/>
    <mergeCell ref="CF741:CG741"/>
    <mergeCell ref="CH741:CI741"/>
    <mergeCell ref="CJ741:CK741"/>
    <mergeCell ref="CL741:CM741"/>
    <mergeCell ref="CN741:CO741"/>
    <mergeCell ref="CP741:CQ741"/>
    <mergeCell ref="CR741:CS741"/>
    <mergeCell ref="CT741:CU741"/>
    <mergeCell ref="CV741:CW741"/>
    <mergeCell ref="CX741:CY741"/>
    <mergeCell ref="CZ741:DA741"/>
    <mergeCell ref="DB741:DC741"/>
    <mergeCell ref="DD741:DE741"/>
    <mergeCell ref="DF741:DG741"/>
    <mergeCell ref="DH741:DI741"/>
    <mergeCell ref="DJ741:DK741"/>
    <mergeCell ref="DL741:DM741"/>
    <mergeCell ref="DN741:DO741"/>
    <mergeCell ref="DP741:DQ741"/>
    <mergeCell ref="DR741:DS741"/>
    <mergeCell ref="DT741:DU741"/>
    <mergeCell ref="DV741:DW741"/>
    <mergeCell ref="DX741:DY741"/>
    <mergeCell ref="DZ741:EA741"/>
    <mergeCell ref="EB741:EC741"/>
    <mergeCell ref="ED741:EE741"/>
    <mergeCell ref="EF741:EG741"/>
    <mergeCell ref="EH741:EI741"/>
    <mergeCell ref="EJ741:EK741"/>
    <mergeCell ref="EL741:EM741"/>
    <mergeCell ref="EN741:EO741"/>
    <mergeCell ref="EP741:EQ741"/>
    <mergeCell ref="ER741:ES741"/>
    <mergeCell ref="ET741:EU741"/>
    <mergeCell ref="EV741:EW741"/>
    <mergeCell ref="EX741:EY741"/>
    <mergeCell ref="EZ741:FA741"/>
    <mergeCell ref="FB741:FC741"/>
    <mergeCell ref="FD741:FE741"/>
    <mergeCell ref="FF741:FG741"/>
    <mergeCell ref="FH741:FI741"/>
    <mergeCell ref="FJ741:FK741"/>
    <mergeCell ref="L742:M742"/>
    <mergeCell ref="N742:O742"/>
    <mergeCell ref="P742:Q742"/>
    <mergeCell ref="R742:S742"/>
    <mergeCell ref="T742:U742"/>
    <mergeCell ref="V742:W742"/>
    <mergeCell ref="X742:Y742"/>
    <mergeCell ref="Z742:AA742"/>
    <mergeCell ref="AB742:AC742"/>
    <mergeCell ref="AD742:AE742"/>
    <mergeCell ref="AF742:AG742"/>
    <mergeCell ref="AH742:AI742"/>
    <mergeCell ref="AJ742:AK742"/>
    <mergeCell ref="AL742:AM742"/>
    <mergeCell ref="AN742:AO742"/>
    <mergeCell ref="AP742:AQ742"/>
    <mergeCell ref="AR742:AS742"/>
    <mergeCell ref="AT742:AU742"/>
    <mergeCell ref="AV742:AW742"/>
    <mergeCell ref="AX742:AY742"/>
    <mergeCell ref="AZ742:BA742"/>
    <mergeCell ref="BB742:BC742"/>
    <mergeCell ref="BD742:BE742"/>
    <mergeCell ref="BF742:BG742"/>
    <mergeCell ref="BH742:BI742"/>
    <mergeCell ref="BJ742:BK742"/>
    <mergeCell ref="BL742:BM742"/>
    <mergeCell ref="BN742:BO742"/>
    <mergeCell ref="BP742:BQ742"/>
    <mergeCell ref="BR742:BS742"/>
    <mergeCell ref="BT742:BU742"/>
    <mergeCell ref="BV742:BW742"/>
    <mergeCell ref="BX742:BY742"/>
    <mergeCell ref="BZ742:CA742"/>
    <mergeCell ref="CB742:CC742"/>
    <mergeCell ref="CD742:CE742"/>
    <mergeCell ref="CF742:CG742"/>
    <mergeCell ref="CH742:CI742"/>
    <mergeCell ref="CJ742:CK742"/>
    <mergeCell ref="CL742:CM742"/>
    <mergeCell ref="CN742:CO742"/>
    <mergeCell ref="CP742:CQ742"/>
    <mergeCell ref="CR742:CS742"/>
    <mergeCell ref="CT742:CU742"/>
    <mergeCell ref="CV742:CW742"/>
    <mergeCell ref="CX742:CY742"/>
    <mergeCell ref="CZ742:DA742"/>
    <mergeCell ref="DB742:DC742"/>
    <mergeCell ref="DD742:DE742"/>
    <mergeCell ref="DF742:DG742"/>
    <mergeCell ref="DH742:DI742"/>
    <mergeCell ref="DJ742:DK742"/>
    <mergeCell ref="DL742:DM742"/>
    <mergeCell ref="DN742:DO742"/>
    <mergeCell ref="DP742:DQ742"/>
    <mergeCell ref="DR742:DS742"/>
    <mergeCell ref="DT742:DU742"/>
    <mergeCell ref="DV742:DW742"/>
    <mergeCell ref="DX742:DY742"/>
    <mergeCell ref="DZ742:EA742"/>
    <mergeCell ref="EB742:EC742"/>
    <mergeCell ref="ED742:EE742"/>
    <mergeCell ref="EF742:EG742"/>
    <mergeCell ref="EH742:EI742"/>
    <mergeCell ref="EJ742:EK742"/>
    <mergeCell ref="EL742:EM742"/>
    <mergeCell ref="EN742:EO742"/>
    <mergeCell ref="EP742:EQ742"/>
    <mergeCell ref="ER742:ES742"/>
    <mergeCell ref="ET742:EU742"/>
    <mergeCell ref="EV742:EW742"/>
    <mergeCell ref="EX742:EY742"/>
    <mergeCell ref="EZ742:FA742"/>
    <mergeCell ref="FB742:FC742"/>
    <mergeCell ref="FD742:FE742"/>
    <mergeCell ref="FF742:FG742"/>
    <mergeCell ref="FH742:FI742"/>
    <mergeCell ref="FJ742:FK742"/>
    <mergeCell ref="L743:M743"/>
    <mergeCell ref="N743:O743"/>
    <mergeCell ref="P743:Q743"/>
    <mergeCell ref="R743:S743"/>
    <mergeCell ref="T743:U743"/>
    <mergeCell ref="V743:W743"/>
    <mergeCell ref="X743:Y743"/>
    <mergeCell ref="Z743:AA743"/>
    <mergeCell ref="AB743:AC743"/>
    <mergeCell ref="AD743:AE743"/>
    <mergeCell ref="AF743:AG743"/>
    <mergeCell ref="AH743:AI743"/>
    <mergeCell ref="AJ743:AK743"/>
    <mergeCell ref="AL743:AM743"/>
    <mergeCell ref="AN743:AO743"/>
    <mergeCell ref="AP743:AQ743"/>
    <mergeCell ref="AR743:AS743"/>
    <mergeCell ref="AT743:AU743"/>
    <mergeCell ref="AV743:AW743"/>
    <mergeCell ref="AX743:AY743"/>
    <mergeCell ref="AZ743:BA743"/>
    <mergeCell ref="BB743:BC743"/>
    <mergeCell ref="BD743:BE743"/>
    <mergeCell ref="BF743:BG743"/>
    <mergeCell ref="BH743:BI743"/>
    <mergeCell ref="BJ743:BK743"/>
    <mergeCell ref="BL743:BM743"/>
    <mergeCell ref="BN743:BO743"/>
    <mergeCell ref="BP743:BQ743"/>
    <mergeCell ref="BR743:BS743"/>
    <mergeCell ref="BT743:BU743"/>
    <mergeCell ref="BV743:BW743"/>
    <mergeCell ref="BX743:BY743"/>
    <mergeCell ref="BZ743:CA743"/>
    <mergeCell ref="CB743:CC743"/>
    <mergeCell ref="CD743:CE743"/>
    <mergeCell ref="CF743:CG743"/>
    <mergeCell ref="CH743:CI743"/>
    <mergeCell ref="CJ743:CK743"/>
    <mergeCell ref="CL743:CM743"/>
    <mergeCell ref="CN743:CO743"/>
    <mergeCell ref="CP743:CQ743"/>
    <mergeCell ref="CR743:CS743"/>
    <mergeCell ref="CT743:CU743"/>
    <mergeCell ref="CV743:CW743"/>
    <mergeCell ref="CX743:CY743"/>
    <mergeCell ref="CZ743:DA743"/>
    <mergeCell ref="DB743:DC743"/>
    <mergeCell ref="DD743:DE743"/>
    <mergeCell ref="DF743:DG743"/>
    <mergeCell ref="DH743:DI743"/>
    <mergeCell ref="DJ743:DK743"/>
    <mergeCell ref="DL743:DM743"/>
    <mergeCell ref="DN743:DO743"/>
    <mergeCell ref="DP743:DQ743"/>
    <mergeCell ref="DR743:DS743"/>
    <mergeCell ref="DT743:DU743"/>
    <mergeCell ref="DV743:DW743"/>
    <mergeCell ref="DX743:DY743"/>
    <mergeCell ref="DZ743:EA743"/>
    <mergeCell ref="EB743:EC743"/>
    <mergeCell ref="ED743:EE743"/>
    <mergeCell ref="EF743:EG743"/>
    <mergeCell ref="EH743:EI743"/>
    <mergeCell ref="EJ743:EK743"/>
    <mergeCell ref="EL743:EM743"/>
    <mergeCell ref="EN743:EO743"/>
    <mergeCell ref="EP743:EQ743"/>
    <mergeCell ref="ER743:ES743"/>
    <mergeCell ref="ET743:EU743"/>
    <mergeCell ref="EV743:EW743"/>
    <mergeCell ref="EX743:EY743"/>
    <mergeCell ref="EZ743:FA743"/>
    <mergeCell ref="FB743:FC743"/>
    <mergeCell ref="FD743:FE743"/>
    <mergeCell ref="FF743:FG743"/>
    <mergeCell ref="FH743:FI743"/>
    <mergeCell ref="FJ743:FK743"/>
    <mergeCell ref="L744:M744"/>
    <mergeCell ref="N744:O744"/>
    <mergeCell ref="P744:Q744"/>
    <mergeCell ref="R744:S744"/>
    <mergeCell ref="T744:U744"/>
    <mergeCell ref="V744:W744"/>
    <mergeCell ref="X744:Y744"/>
    <mergeCell ref="Z744:AA744"/>
    <mergeCell ref="AB744:AC744"/>
    <mergeCell ref="AD744:AE744"/>
    <mergeCell ref="AF744:AG744"/>
    <mergeCell ref="AH744:AI744"/>
    <mergeCell ref="AJ744:AK744"/>
    <mergeCell ref="AL744:AM744"/>
    <mergeCell ref="AN744:AO744"/>
    <mergeCell ref="AP744:AQ744"/>
    <mergeCell ref="AR744:AS744"/>
    <mergeCell ref="AT744:AU744"/>
    <mergeCell ref="AV744:AW744"/>
    <mergeCell ref="AX744:AY744"/>
    <mergeCell ref="AZ744:BA744"/>
    <mergeCell ref="BB744:BC744"/>
    <mergeCell ref="BD744:BE744"/>
    <mergeCell ref="BF744:BG744"/>
    <mergeCell ref="BH744:BI744"/>
    <mergeCell ref="BJ744:BK744"/>
    <mergeCell ref="BL744:BM744"/>
    <mergeCell ref="BN744:BO744"/>
    <mergeCell ref="BP744:BQ744"/>
    <mergeCell ref="BR744:BS744"/>
    <mergeCell ref="BT744:BU744"/>
    <mergeCell ref="BV744:BW744"/>
    <mergeCell ref="BX744:BY744"/>
    <mergeCell ref="BZ744:CA744"/>
    <mergeCell ref="CB744:CC744"/>
    <mergeCell ref="CD744:CE744"/>
    <mergeCell ref="CF744:CG744"/>
    <mergeCell ref="CH744:CI744"/>
    <mergeCell ref="CJ744:CK744"/>
    <mergeCell ref="CL744:CM744"/>
    <mergeCell ref="CN744:CO744"/>
    <mergeCell ref="CP744:CQ744"/>
    <mergeCell ref="CR744:CS744"/>
    <mergeCell ref="CT744:CU744"/>
    <mergeCell ref="CV744:CW744"/>
    <mergeCell ref="CX744:CY744"/>
    <mergeCell ref="CZ744:DA744"/>
    <mergeCell ref="DB744:DC744"/>
    <mergeCell ref="DD744:DE744"/>
    <mergeCell ref="DF744:DG744"/>
    <mergeCell ref="DH744:DI744"/>
    <mergeCell ref="DJ744:DK744"/>
    <mergeCell ref="DL744:DM744"/>
    <mergeCell ref="DN744:DO744"/>
    <mergeCell ref="DP744:DQ744"/>
    <mergeCell ref="DR744:DS744"/>
    <mergeCell ref="DT744:DU744"/>
    <mergeCell ref="DV744:DW744"/>
    <mergeCell ref="DX744:DY744"/>
    <mergeCell ref="DZ744:EA744"/>
    <mergeCell ref="EB744:EC744"/>
    <mergeCell ref="ED744:EE744"/>
    <mergeCell ref="EF744:EG744"/>
    <mergeCell ref="EH744:EI744"/>
    <mergeCell ref="EJ744:EK744"/>
    <mergeCell ref="EL744:EM744"/>
    <mergeCell ref="EN744:EO744"/>
    <mergeCell ref="EP744:EQ744"/>
    <mergeCell ref="ER744:ES744"/>
    <mergeCell ref="ET744:EU744"/>
    <mergeCell ref="EV744:EW744"/>
    <mergeCell ref="EX744:EY744"/>
    <mergeCell ref="EZ744:FA744"/>
    <mergeCell ref="FB744:FC744"/>
    <mergeCell ref="FD744:FE744"/>
    <mergeCell ref="FF744:FG744"/>
    <mergeCell ref="FH744:FI744"/>
    <mergeCell ref="FJ744:FK744"/>
    <mergeCell ref="L745:M745"/>
    <mergeCell ref="N745:O745"/>
    <mergeCell ref="P745:Q745"/>
    <mergeCell ref="R745:S745"/>
    <mergeCell ref="T745:U745"/>
    <mergeCell ref="V745:W745"/>
    <mergeCell ref="X745:Y745"/>
    <mergeCell ref="Z745:AA745"/>
    <mergeCell ref="AB745:AC745"/>
    <mergeCell ref="AD745:AE745"/>
    <mergeCell ref="AF745:AG745"/>
    <mergeCell ref="AH745:AI745"/>
    <mergeCell ref="AJ745:AK745"/>
    <mergeCell ref="AL745:AM745"/>
    <mergeCell ref="AN745:AO745"/>
    <mergeCell ref="AP745:AQ745"/>
    <mergeCell ref="AR745:AS745"/>
    <mergeCell ref="AT745:AU745"/>
    <mergeCell ref="AV745:AW745"/>
    <mergeCell ref="AX745:AY745"/>
    <mergeCell ref="AZ745:BA745"/>
    <mergeCell ref="BB745:BC745"/>
    <mergeCell ref="BD745:BE745"/>
    <mergeCell ref="BF745:BG745"/>
    <mergeCell ref="BH745:BI745"/>
    <mergeCell ref="BJ745:BK745"/>
    <mergeCell ref="BL745:BM745"/>
    <mergeCell ref="BN745:BO745"/>
    <mergeCell ref="BP745:BQ745"/>
    <mergeCell ref="BR745:BS745"/>
    <mergeCell ref="BT745:BU745"/>
    <mergeCell ref="BV745:BW745"/>
    <mergeCell ref="BX745:BY745"/>
    <mergeCell ref="BZ745:CA745"/>
    <mergeCell ref="CB745:CC745"/>
    <mergeCell ref="CD745:CE745"/>
    <mergeCell ref="CF745:CG745"/>
    <mergeCell ref="CH745:CI745"/>
    <mergeCell ref="CJ745:CK745"/>
    <mergeCell ref="CL745:CM745"/>
    <mergeCell ref="CN745:CO745"/>
    <mergeCell ref="CP745:CQ745"/>
    <mergeCell ref="CR745:CS745"/>
    <mergeCell ref="CT745:CU745"/>
    <mergeCell ref="CV745:CW745"/>
    <mergeCell ref="CX745:CY745"/>
    <mergeCell ref="CZ745:DA745"/>
    <mergeCell ref="DB745:DC745"/>
    <mergeCell ref="DD745:DE745"/>
    <mergeCell ref="DF745:DG745"/>
    <mergeCell ref="DH745:DI745"/>
    <mergeCell ref="DJ745:DK745"/>
    <mergeCell ref="DL745:DM745"/>
    <mergeCell ref="DN745:DO745"/>
    <mergeCell ref="DP745:DQ745"/>
    <mergeCell ref="DR745:DS745"/>
    <mergeCell ref="DT745:DU745"/>
    <mergeCell ref="DV745:DW745"/>
    <mergeCell ref="DX745:DY745"/>
    <mergeCell ref="DZ745:EA745"/>
    <mergeCell ref="EB745:EC745"/>
    <mergeCell ref="ED745:EE745"/>
    <mergeCell ref="EF745:EG745"/>
    <mergeCell ref="EH745:EI745"/>
    <mergeCell ref="EJ745:EK745"/>
    <mergeCell ref="EL745:EM745"/>
    <mergeCell ref="EN745:EO745"/>
    <mergeCell ref="EP745:EQ745"/>
    <mergeCell ref="ER745:ES745"/>
    <mergeCell ref="ET745:EU745"/>
    <mergeCell ref="EV745:EW745"/>
    <mergeCell ref="EX745:EY745"/>
    <mergeCell ref="EZ745:FA745"/>
    <mergeCell ref="FB745:FC745"/>
    <mergeCell ref="FD745:FE745"/>
    <mergeCell ref="FF745:FG745"/>
    <mergeCell ref="FH745:FI745"/>
    <mergeCell ref="FJ745:FK745"/>
    <mergeCell ref="L746:M746"/>
    <mergeCell ref="N746:O746"/>
    <mergeCell ref="P746:Q746"/>
    <mergeCell ref="R746:S746"/>
    <mergeCell ref="T746:U746"/>
    <mergeCell ref="V746:W746"/>
    <mergeCell ref="X746:Y746"/>
    <mergeCell ref="Z746:AA746"/>
    <mergeCell ref="AB746:AC746"/>
    <mergeCell ref="AD746:AE746"/>
    <mergeCell ref="AF746:AG746"/>
    <mergeCell ref="AH746:AI746"/>
    <mergeCell ref="AJ746:AK746"/>
    <mergeCell ref="AL746:AM746"/>
    <mergeCell ref="AN746:AO746"/>
    <mergeCell ref="AP746:AQ746"/>
    <mergeCell ref="AR746:AS746"/>
    <mergeCell ref="AT746:AU746"/>
    <mergeCell ref="AV746:AW746"/>
    <mergeCell ref="AX746:AY746"/>
    <mergeCell ref="AZ746:BA746"/>
    <mergeCell ref="BB746:BC746"/>
    <mergeCell ref="BD746:BE746"/>
    <mergeCell ref="BF746:BG746"/>
    <mergeCell ref="BH746:BI746"/>
    <mergeCell ref="BJ746:BK746"/>
    <mergeCell ref="BL746:BM746"/>
    <mergeCell ref="BN746:BO746"/>
    <mergeCell ref="BP746:BQ746"/>
    <mergeCell ref="BR746:BS746"/>
    <mergeCell ref="BT746:BU746"/>
    <mergeCell ref="BV746:BW746"/>
    <mergeCell ref="BX746:BY746"/>
    <mergeCell ref="BZ746:CA746"/>
    <mergeCell ref="CB746:CC746"/>
    <mergeCell ref="CD746:CE746"/>
    <mergeCell ref="CF746:CG746"/>
    <mergeCell ref="CH746:CI746"/>
    <mergeCell ref="CJ746:CK746"/>
    <mergeCell ref="CL746:CM746"/>
    <mergeCell ref="CN746:CO746"/>
    <mergeCell ref="CP746:CQ746"/>
    <mergeCell ref="CR746:CS746"/>
    <mergeCell ref="CT746:CU746"/>
    <mergeCell ref="CV746:CW746"/>
    <mergeCell ref="CX746:CY746"/>
    <mergeCell ref="CZ746:DA746"/>
    <mergeCell ref="DB746:DC746"/>
    <mergeCell ref="DD746:DE746"/>
    <mergeCell ref="DF746:DG746"/>
    <mergeCell ref="DH746:DI746"/>
    <mergeCell ref="DJ746:DK746"/>
    <mergeCell ref="DL746:DM746"/>
    <mergeCell ref="DN746:DO746"/>
    <mergeCell ref="DP746:DQ746"/>
    <mergeCell ref="DR746:DS746"/>
    <mergeCell ref="DT746:DU746"/>
    <mergeCell ref="DV746:DW746"/>
    <mergeCell ref="DX746:DY746"/>
    <mergeCell ref="DZ746:EA746"/>
    <mergeCell ref="EB746:EC746"/>
    <mergeCell ref="ED746:EE746"/>
    <mergeCell ref="EF746:EG746"/>
    <mergeCell ref="EH746:EI746"/>
    <mergeCell ref="EJ746:EK746"/>
    <mergeCell ref="EL746:EM746"/>
    <mergeCell ref="EN746:EO746"/>
    <mergeCell ref="EP746:EQ746"/>
    <mergeCell ref="ER746:ES746"/>
    <mergeCell ref="ET746:EU746"/>
    <mergeCell ref="EV746:EW746"/>
    <mergeCell ref="EX746:EY746"/>
    <mergeCell ref="EZ746:FA746"/>
    <mergeCell ref="FB746:FC746"/>
    <mergeCell ref="FD746:FE746"/>
    <mergeCell ref="FF746:FG746"/>
    <mergeCell ref="FH746:FI746"/>
    <mergeCell ref="FJ746:FK746"/>
    <mergeCell ref="L747:M747"/>
    <mergeCell ref="N747:O747"/>
    <mergeCell ref="P747:Q747"/>
    <mergeCell ref="R747:S747"/>
    <mergeCell ref="T747:U747"/>
    <mergeCell ref="V747:W747"/>
    <mergeCell ref="X747:Y747"/>
    <mergeCell ref="Z747:AA747"/>
    <mergeCell ref="AB747:AC747"/>
    <mergeCell ref="AD747:AE747"/>
    <mergeCell ref="AF747:AG747"/>
    <mergeCell ref="AH747:AI747"/>
    <mergeCell ref="AJ747:AK747"/>
    <mergeCell ref="AL747:AM747"/>
    <mergeCell ref="AN747:AO747"/>
    <mergeCell ref="AP747:AQ747"/>
    <mergeCell ref="AR747:AS747"/>
    <mergeCell ref="CD747:CE747"/>
    <mergeCell ref="CF747:CG747"/>
    <mergeCell ref="CH747:CI747"/>
    <mergeCell ref="CJ747:CK747"/>
    <mergeCell ref="CL747:CM747"/>
    <mergeCell ref="CN747:CO747"/>
    <mergeCell ref="CP747:CQ747"/>
    <mergeCell ref="CR747:CS747"/>
    <mergeCell ref="A748:A755"/>
    <mergeCell ref="B748:B755"/>
    <mergeCell ref="C748:C755"/>
    <mergeCell ref="D748:D755"/>
    <mergeCell ref="E748:E755"/>
    <mergeCell ref="F748:F755"/>
    <mergeCell ref="G748:G755"/>
    <mergeCell ref="I748:I755"/>
    <mergeCell ref="J748:J755"/>
    <mergeCell ref="L748:M748"/>
    <mergeCell ref="N748:O748"/>
    <mergeCell ref="P748:Q748"/>
    <mergeCell ref="R748:S748"/>
    <mergeCell ref="T748:U748"/>
    <mergeCell ref="V748:W748"/>
    <mergeCell ref="X748:Y748"/>
    <mergeCell ref="Z748:AA748"/>
    <mergeCell ref="AB748:AC748"/>
    <mergeCell ref="AD748:AE748"/>
    <mergeCell ref="AF748:AG748"/>
    <mergeCell ref="AH748:AI748"/>
    <mergeCell ref="AJ748:AK748"/>
    <mergeCell ref="AL748:AM748"/>
    <mergeCell ref="AN748:AO748"/>
    <mergeCell ref="AP748:AQ748"/>
    <mergeCell ref="AR748:AS748"/>
    <mergeCell ref="AT748:AU748"/>
    <mergeCell ref="AV748:AW748"/>
    <mergeCell ref="AX748:AY748"/>
    <mergeCell ref="AZ748:BA748"/>
    <mergeCell ref="BB748:BC748"/>
    <mergeCell ref="BD748:BE748"/>
    <mergeCell ref="BF748:BG748"/>
    <mergeCell ref="BH748:BI748"/>
    <mergeCell ref="BJ748:BK748"/>
    <mergeCell ref="BL748:BM748"/>
    <mergeCell ref="BN748:BO748"/>
    <mergeCell ref="BP748:BQ748"/>
    <mergeCell ref="BR748:BS748"/>
    <mergeCell ref="BT748:BU748"/>
    <mergeCell ref="BV748:BW748"/>
    <mergeCell ref="BX748:BY748"/>
    <mergeCell ref="BZ748:CA748"/>
    <mergeCell ref="CB748:CC748"/>
    <mergeCell ref="CD748:CE748"/>
    <mergeCell ref="CF748:CG748"/>
    <mergeCell ref="CH748:CI748"/>
    <mergeCell ref="CJ748:CK748"/>
    <mergeCell ref="CL748:CM748"/>
    <mergeCell ref="CN748:CO748"/>
    <mergeCell ref="CP748:CQ748"/>
    <mergeCell ref="CR748:CS748"/>
    <mergeCell ref="CT748:CU748"/>
    <mergeCell ref="CV748:CW748"/>
    <mergeCell ref="CX748:CY748"/>
    <mergeCell ref="CZ748:DA748"/>
    <mergeCell ref="DB748:DC748"/>
    <mergeCell ref="DD748:DE748"/>
    <mergeCell ref="DF748:DG748"/>
    <mergeCell ref="DH748:DI748"/>
    <mergeCell ref="DJ748:DK748"/>
    <mergeCell ref="DL748:DM748"/>
    <mergeCell ref="DN748:DO748"/>
    <mergeCell ref="DP748:DQ748"/>
    <mergeCell ref="DR748:DS748"/>
    <mergeCell ref="DT748:DU748"/>
    <mergeCell ref="DV748:DW748"/>
    <mergeCell ref="DX748:DY748"/>
    <mergeCell ref="DZ748:EA748"/>
    <mergeCell ref="EB748:EC748"/>
    <mergeCell ref="ED748:EE748"/>
    <mergeCell ref="EF748:EG748"/>
    <mergeCell ref="EH748:EI748"/>
    <mergeCell ref="EJ748:EK748"/>
    <mergeCell ref="EL748:EM748"/>
    <mergeCell ref="EN748:EO748"/>
    <mergeCell ref="EP748:EQ748"/>
    <mergeCell ref="ER748:ES748"/>
    <mergeCell ref="ET748:EU748"/>
    <mergeCell ref="EV748:EW748"/>
    <mergeCell ref="EX748:EY748"/>
    <mergeCell ref="EZ748:FA748"/>
    <mergeCell ref="FB748:FC748"/>
    <mergeCell ref="FD748:FE748"/>
    <mergeCell ref="FF748:FG748"/>
    <mergeCell ref="FH748:FI748"/>
    <mergeCell ref="FJ748:FK748"/>
    <mergeCell ref="L749:M749"/>
    <mergeCell ref="N749:O749"/>
    <mergeCell ref="P749:Q749"/>
    <mergeCell ref="R749:S749"/>
    <mergeCell ref="T749:U749"/>
    <mergeCell ref="V749:W749"/>
    <mergeCell ref="X749:Y749"/>
    <mergeCell ref="Z749:AA749"/>
    <mergeCell ref="AB749:AC749"/>
    <mergeCell ref="AD749:AE749"/>
    <mergeCell ref="AF749:AG749"/>
    <mergeCell ref="AH749:AI749"/>
    <mergeCell ref="AJ749:AK749"/>
    <mergeCell ref="AL749:AM749"/>
    <mergeCell ref="AN749:AO749"/>
    <mergeCell ref="AP749:AQ749"/>
    <mergeCell ref="AR749:AS749"/>
    <mergeCell ref="AT749:AU749"/>
    <mergeCell ref="AV749:AW749"/>
    <mergeCell ref="AX749:AY749"/>
    <mergeCell ref="AZ749:BA749"/>
    <mergeCell ref="BB749:BC749"/>
    <mergeCell ref="BD749:BE749"/>
    <mergeCell ref="BF749:BG749"/>
    <mergeCell ref="BH749:BI749"/>
    <mergeCell ref="BJ749:BK749"/>
    <mergeCell ref="BL749:BM749"/>
    <mergeCell ref="BN749:BO749"/>
    <mergeCell ref="BP749:BQ749"/>
    <mergeCell ref="BR749:BS749"/>
    <mergeCell ref="BT749:BU749"/>
    <mergeCell ref="BV749:BW749"/>
    <mergeCell ref="BX749:BY749"/>
    <mergeCell ref="BZ749:CA749"/>
    <mergeCell ref="CB749:CC749"/>
    <mergeCell ref="CD749:CE749"/>
    <mergeCell ref="CF749:CG749"/>
    <mergeCell ref="CH749:CI749"/>
    <mergeCell ref="CJ749:CK749"/>
    <mergeCell ref="CL749:CM749"/>
    <mergeCell ref="CN749:CO749"/>
    <mergeCell ref="CP749:CQ749"/>
    <mergeCell ref="CR749:CS749"/>
    <mergeCell ref="CT749:CU749"/>
    <mergeCell ref="CV749:CW749"/>
    <mergeCell ref="CX749:CY749"/>
    <mergeCell ref="CZ749:DA749"/>
    <mergeCell ref="DB749:DC749"/>
    <mergeCell ref="DD749:DE749"/>
    <mergeCell ref="DF749:DG749"/>
    <mergeCell ref="DH749:DI749"/>
    <mergeCell ref="DJ749:DK749"/>
    <mergeCell ref="DL749:DM749"/>
    <mergeCell ref="DN749:DO749"/>
    <mergeCell ref="DP749:DQ749"/>
    <mergeCell ref="DR749:DS749"/>
    <mergeCell ref="DT749:DU749"/>
    <mergeCell ref="DV749:DW749"/>
    <mergeCell ref="DX749:DY749"/>
    <mergeCell ref="DZ749:EA749"/>
    <mergeCell ref="EB749:EC749"/>
    <mergeCell ref="ED749:EE749"/>
    <mergeCell ref="EF749:EG749"/>
    <mergeCell ref="EH749:EI749"/>
    <mergeCell ref="EJ749:EK749"/>
    <mergeCell ref="EL749:EM749"/>
    <mergeCell ref="EN749:EO749"/>
    <mergeCell ref="EP749:EQ749"/>
    <mergeCell ref="ER749:ES749"/>
    <mergeCell ref="ET749:EU749"/>
    <mergeCell ref="EV749:EW749"/>
    <mergeCell ref="EX749:EY749"/>
    <mergeCell ref="EZ749:FA749"/>
    <mergeCell ref="FB749:FC749"/>
    <mergeCell ref="FD749:FE749"/>
    <mergeCell ref="FF749:FG749"/>
    <mergeCell ref="FH749:FI749"/>
    <mergeCell ref="FJ749:FK749"/>
    <mergeCell ref="L750:M750"/>
    <mergeCell ref="N750:O750"/>
    <mergeCell ref="P750:Q750"/>
    <mergeCell ref="R750:S750"/>
    <mergeCell ref="T750:U750"/>
    <mergeCell ref="V750:W750"/>
    <mergeCell ref="X750:Y750"/>
    <mergeCell ref="Z750:AA750"/>
    <mergeCell ref="AB750:AC750"/>
    <mergeCell ref="AD750:AE750"/>
    <mergeCell ref="AF750:AG750"/>
    <mergeCell ref="AH750:AI750"/>
    <mergeCell ref="AJ750:AK750"/>
    <mergeCell ref="AL750:AM750"/>
    <mergeCell ref="AN750:AO750"/>
    <mergeCell ref="AP750:AQ750"/>
    <mergeCell ref="AR750:AS750"/>
    <mergeCell ref="AT750:AU750"/>
    <mergeCell ref="AV750:AW750"/>
    <mergeCell ref="AX750:AY750"/>
    <mergeCell ref="AZ750:BA750"/>
    <mergeCell ref="BB750:BC750"/>
    <mergeCell ref="BD750:BE750"/>
    <mergeCell ref="BF750:BG750"/>
    <mergeCell ref="BH750:BI750"/>
    <mergeCell ref="BJ750:BK750"/>
    <mergeCell ref="BL750:BM750"/>
    <mergeCell ref="BN750:BO750"/>
    <mergeCell ref="BP750:BQ750"/>
    <mergeCell ref="BR750:BS750"/>
    <mergeCell ref="BT750:BU750"/>
    <mergeCell ref="BV750:BW750"/>
    <mergeCell ref="BX750:BY750"/>
    <mergeCell ref="BZ750:CA750"/>
    <mergeCell ref="CB750:CC750"/>
    <mergeCell ref="CD750:CE750"/>
    <mergeCell ref="CF750:CG750"/>
    <mergeCell ref="CH750:CI750"/>
    <mergeCell ref="CJ750:CK750"/>
    <mergeCell ref="CL750:CM750"/>
    <mergeCell ref="CN750:CO750"/>
    <mergeCell ref="CP750:CQ750"/>
    <mergeCell ref="CR750:CS750"/>
    <mergeCell ref="CT750:CU750"/>
    <mergeCell ref="CV750:CW750"/>
    <mergeCell ref="CX750:CY750"/>
    <mergeCell ref="CZ750:DA750"/>
    <mergeCell ref="DB750:DC750"/>
    <mergeCell ref="DD750:DE750"/>
    <mergeCell ref="DF750:DG750"/>
    <mergeCell ref="DH750:DI750"/>
    <mergeCell ref="DJ750:DK750"/>
    <mergeCell ref="DL750:DM750"/>
    <mergeCell ref="DN750:DO750"/>
    <mergeCell ref="DP750:DQ750"/>
    <mergeCell ref="DR750:DS750"/>
    <mergeCell ref="DT750:DU750"/>
    <mergeCell ref="DV750:DW750"/>
    <mergeCell ref="DX750:DY750"/>
    <mergeCell ref="DZ750:EA750"/>
    <mergeCell ref="EB750:EC750"/>
    <mergeCell ref="ED750:EE750"/>
    <mergeCell ref="EF750:EG750"/>
    <mergeCell ref="EH750:EI750"/>
    <mergeCell ref="EJ750:EK750"/>
    <mergeCell ref="EL750:EM750"/>
    <mergeCell ref="EN750:EO750"/>
    <mergeCell ref="EP750:EQ750"/>
    <mergeCell ref="ER750:ES750"/>
    <mergeCell ref="ET750:EU750"/>
    <mergeCell ref="EV750:EW750"/>
    <mergeCell ref="EX750:EY750"/>
    <mergeCell ref="EZ750:FA750"/>
    <mergeCell ref="FB750:FC750"/>
    <mergeCell ref="FD750:FE750"/>
    <mergeCell ref="FF750:FG750"/>
    <mergeCell ref="FH750:FI750"/>
    <mergeCell ref="FJ750:FK750"/>
    <mergeCell ref="L751:M751"/>
    <mergeCell ref="N751:O751"/>
    <mergeCell ref="P751:Q751"/>
    <mergeCell ref="R751:S751"/>
    <mergeCell ref="T751:U751"/>
    <mergeCell ref="V751:W751"/>
    <mergeCell ref="X751:Y751"/>
    <mergeCell ref="Z751:AA751"/>
    <mergeCell ref="AB751:AC751"/>
    <mergeCell ref="AD751:AE751"/>
    <mergeCell ref="AF751:AG751"/>
    <mergeCell ref="AH751:AI751"/>
    <mergeCell ref="AJ751:AK751"/>
    <mergeCell ref="AL751:AM751"/>
    <mergeCell ref="AN751:AO751"/>
    <mergeCell ref="AP751:AQ751"/>
    <mergeCell ref="AR751:AS751"/>
    <mergeCell ref="AT751:AU751"/>
    <mergeCell ref="AV751:AW751"/>
    <mergeCell ref="AX751:AY751"/>
    <mergeCell ref="AZ751:BA751"/>
    <mergeCell ref="BB751:BC751"/>
    <mergeCell ref="BD751:BE751"/>
    <mergeCell ref="BF751:BG751"/>
    <mergeCell ref="BH751:BI751"/>
    <mergeCell ref="BJ751:BK751"/>
    <mergeCell ref="BL751:BM751"/>
    <mergeCell ref="BN751:BO751"/>
    <mergeCell ref="BP751:BQ751"/>
    <mergeCell ref="BR751:BS751"/>
    <mergeCell ref="BT751:BU751"/>
    <mergeCell ref="BV751:BW751"/>
    <mergeCell ref="BX751:BY751"/>
    <mergeCell ref="BZ751:CA751"/>
    <mergeCell ref="CB751:CC751"/>
    <mergeCell ref="CD751:CE751"/>
    <mergeCell ref="CF751:CG751"/>
    <mergeCell ref="CH751:CI751"/>
    <mergeCell ref="CJ751:CK751"/>
    <mergeCell ref="CL751:CM751"/>
    <mergeCell ref="CN751:CO751"/>
    <mergeCell ref="CP751:CQ751"/>
    <mergeCell ref="CR751:CS751"/>
    <mergeCell ref="CT751:CU751"/>
    <mergeCell ref="CV751:CW751"/>
    <mergeCell ref="CX751:CY751"/>
    <mergeCell ref="CZ751:DA751"/>
    <mergeCell ref="DB751:DC751"/>
    <mergeCell ref="DD751:DE751"/>
    <mergeCell ref="DF751:DG751"/>
    <mergeCell ref="DH751:DI751"/>
    <mergeCell ref="DJ751:DK751"/>
    <mergeCell ref="DL751:DM751"/>
    <mergeCell ref="DN751:DO751"/>
    <mergeCell ref="DP751:DQ751"/>
    <mergeCell ref="DR751:DS751"/>
    <mergeCell ref="DT751:DU751"/>
    <mergeCell ref="DV751:DW751"/>
    <mergeCell ref="DX751:DY751"/>
    <mergeCell ref="DZ751:EA751"/>
    <mergeCell ref="EB751:EC751"/>
    <mergeCell ref="ED751:EE751"/>
    <mergeCell ref="EF751:EG751"/>
    <mergeCell ref="EH751:EI751"/>
    <mergeCell ref="EJ751:EK751"/>
    <mergeCell ref="EL751:EM751"/>
    <mergeCell ref="EN751:EO751"/>
    <mergeCell ref="EP751:EQ751"/>
    <mergeCell ref="ER751:ES751"/>
    <mergeCell ref="ET751:EU751"/>
    <mergeCell ref="EV751:EW751"/>
    <mergeCell ref="EX751:EY751"/>
    <mergeCell ref="EZ751:FA751"/>
    <mergeCell ref="FB751:FC751"/>
    <mergeCell ref="FD751:FE751"/>
    <mergeCell ref="FF751:FG751"/>
    <mergeCell ref="FH751:FI751"/>
    <mergeCell ref="FJ751:FK751"/>
    <mergeCell ref="L752:M752"/>
    <mergeCell ref="N752:O752"/>
    <mergeCell ref="P752:Q752"/>
    <mergeCell ref="R752:S752"/>
    <mergeCell ref="T752:U752"/>
    <mergeCell ref="V752:W752"/>
    <mergeCell ref="X752:Y752"/>
    <mergeCell ref="Z752:AA752"/>
    <mergeCell ref="AB752:AC752"/>
    <mergeCell ref="AD752:AE752"/>
    <mergeCell ref="AF752:AG752"/>
    <mergeCell ref="AH752:AI752"/>
    <mergeCell ref="AJ752:AK752"/>
    <mergeCell ref="AL752:AM752"/>
    <mergeCell ref="AN752:AO752"/>
    <mergeCell ref="AP752:AQ752"/>
    <mergeCell ref="AR752:AS752"/>
    <mergeCell ref="AT752:AU752"/>
    <mergeCell ref="AV752:AW752"/>
    <mergeCell ref="AX752:AY752"/>
    <mergeCell ref="AZ752:BA752"/>
    <mergeCell ref="BB752:BC752"/>
    <mergeCell ref="BD752:BE752"/>
    <mergeCell ref="BF752:BG752"/>
    <mergeCell ref="BH752:BI752"/>
    <mergeCell ref="BJ752:BK752"/>
    <mergeCell ref="BL752:BM752"/>
    <mergeCell ref="BN752:BO752"/>
    <mergeCell ref="BP752:BQ752"/>
    <mergeCell ref="BR752:BS752"/>
    <mergeCell ref="BT752:BU752"/>
    <mergeCell ref="BV752:BW752"/>
    <mergeCell ref="BX752:BY752"/>
    <mergeCell ref="BZ752:CA752"/>
    <mergeCell ref="CB752:CC752"/>
    <mergeCell ref="CD752:CE752"/>
    <mergeCell ref="CF752:CG752"/>
    <mergeCell ref="CH752:CI752"/>
    <mergeCell ref="CJ752:CK752"/>
    <mergeCell ref="CL752:CM752"/>
    <mergeCell ref="CN752:CO752"/>
    <mergeCell ref="CP752:CQ752"/>
    <mergeCell ref="CR752:CS752"/>
    <mergeCell ref="CT752:CU752"/>
    <mergeCell ref="CV752:CW752"/>
    <mergeCell ref="CX752:CY752"/>
    <mergeCell ref="CZ752:DA752"/>
    <mergeCell ref="DB752:DC752"/>
    <mergeCell ref="DD752:DE752"/>
    <mergeCell ref="DF752:DG752"/>
    <mergeCell ref="DH752:DI752"/>
    <mergeCell ref="DJ752:DK752"/>
    <mergeCell ref="DL752:DM752"/>
    <mergeCell ref="DN752:DO752"/>
    <mergeCell ref="DP752:DQ752"/>
    <mergeCell ref="DR752:DS752"/>
    <mergeCell ref="DT752:DU752"/>
    <mergeCell ref="DV752:DW752"/>
    <mergeCell ref="DX752:DY752"/>
    <mergeCell ref="DZ752:EA752"/>
    <mergeCell ref="EB752:EC752"/>
    <mergeCell ref="ED752:EE752"/>
    <mergeCell ref="EF752:EG752"/>
    <mergeCell ref="EH752:EI752"/>
    <mergeCell ref="EJ752:EK752"/>
    <mergeCell ref="EL752:EM752"/>
    <mergeCell ref="EN752:EO752"/>
    <mergeCell ref="EP752:EQ752"/>
    <mergeCell ref="ER752:ES752"/>
    <mergeCell ref="ET752:EU752"/>
    <mergeCell ref="EV752:EW752"/>
    <mergeCell ref="EX752:EY752"/>
    <mergeCell ref="EZ752:FA752"/>
    <mergeCell ref="FB752:FC752"/>
    <mergeCell ref="FD752:FE752"/>
    <mergeCell ref="FF752:FG752"/>
    <mergeCell ref="FH752:FI752"/>
    <mergeCell ref="FJ752:FK752"/>
    <mergeCell ref="L753:M753"/>
    <mergeCell ref="N753:O753"/>
    <mergeCell ref="P753:Q753"/>
    <mergeCell ref="R753:S753"/>
    <mergeCell ref="T753:U753"/>
    <mergeCell ref="V753:W753"/>
    <mergeCell ref="X753:Y753"/>
    <mergeCell ref="Z753:AA753"/>
    <mergeCell ref="AB753:AC753"/>
    <mergeCell ref="AD753:AE753"/>
    <mergeCell ref="AF753:AG753"/>
    <mergeCell ref="AH753:AI753"/>
    <mergeCell ref="AJ753:AK753"/>
    <mergeCell ref="AL753:AM753"/>
    <mergeCell ref="AN753:AO753"/>
    <mergeCell ref="AP753:AQ753"/>
    <mergeCell ref="AR753:AS753"/>
    <mergeCell ref="AT753:AU753"/>
    <mergeCell ref="AV753:AW753"/>
    <mergeCell ref="AX753:AY753"/>
    <mergeCell ref="AZ753:BA753"/>
    <mergeCell ref="BB753:BC753"/>
    <mergeCell ref="BD753:BE753"/>
    <mergeCell ref="BF753:BG753"/>
    <mergeCell ref="BH753:BI753"/>
    <mergeCell ref="BJ753:BK753"/>
    <mergeCell ref="BL753:BM753"/>
    <mergeCell ref="BN753:BO753"/>
    <mergeCell ref="BP753:BQ753"/>
    <mergeCell ref="BR753:BS753"/>
    <mergeCell ref="BT753:BU753"/>
    <mergeCell ref="BV753:BW753"/>
    <mergeCell ref="BX753:BY753"/>
    <mergeCell ref="BZ753:CA753"/>
    <mergeCell ref="CB753:CC753"/>
    <mergeCell ref="CD753:CE753"/>
    <mergeCell ref="CF753:CG753"/>
    <mergeCell ref="CH753:CI753"/>
    <mergeCell ref="CJ753:CK753"/>
    <mergeCell ref="CL753:CM753"/>
    <mergeCell ref="CN753:CO753"/>
    <mergeCell ref="CP753:CQ753"/>
    <mergeCell ref="CR753:CS753"/>
    <mergeCell ref="CT753:CU753"/>
    <mergeCell ref="CV753:CW753"/>
    <mergeCell ref="CX753:CY753"/>
    <mergeCell ref="CZ753:DA753"/>
    <mergeCell ref="DB753:DC753"/>
    <mergeCell ref="DD753:DE753"/>
    <mergeCell ref="DF753:DG753"/>
    <mergeCell ref="DH753:DI753"/>
    <mergeCell ref="DJ753:DK753"/>
    <mergeCell ref="DL753:DM753"/>
    <mergeCell ref="DN753:DO753"/>
    <mergeCell ref="DP753:DQ753"/>
    <mergeCell ref="DR753:DS753"/>
    <mergeCell ref="DT753:DU753"/>
    <mergeCell ref="DV753:DW753"/>
    <mergeCell ref="DX753:DY753"/>
    <mergeCell ref="DZ753:EA753"/>
    <mergeCell ref="EB753:EC753"/>
    <mergeCell ref="ED753:EE753"/>
    <mergeCell ref="EF753:EG753"/>
    <mergeCell ref="EH753:EI753"/>
    <mergeCell ref="EJ753:EK753"/>
    <mergeCell ref="EL753:EM753"/>
    <mergeCell ref="EN753:EO753"/>
    <mergeCell ref="EP753:EQ753"/>
    <mergeCell ref="ER753:ES753"/>
    <mergeCell ref="ET753:EU753"/>
    <mergeCell ref="EV753:EW753"/>
    <mergeCell ref="EX753:EY753"/>
    <mergeCell ref="EZ753:FA753"/>
    <mergeCell ref="FB753:FC753"/>
    <mergeCell ref="FD753:FE753"/>
    <mergeCell ref="FF753:FG753"/>
    <mergeCell ref="FH753:FI753"/>
    <mergeCell ref="FJ753:FK753"/>
    <mergeCell ref="L754:M754"/>
    <mergeCell ref="N754:O754"/>
    <mergeCell ref="P754:Q754"/>
    <mergeCell ref="R754:S754"/>
    <mergeCell ref="T754:U754"/>
    <mergeCell ref="V754:W754"/>
    <mergeCell ref="X754:Y754"/>
    <mergeCell ref="Z754:AA754"/>
    <mergeCell ref="AB754:AC754"/>
    <mergeCell ref="AD754:AE754"/>
    <mergeCell ref="AF754:AG754"/>
    <mergeCell ref="AH754:AI754"/>
    <mergeCell ref="AJ754:AK754"/>
    <mergeCell ref="AL754:AM754"/>
    <mergeCell ref="AN754:AO754"/>
    <mergeCell ref="AP754:AQ754"/>
    <mergeCell ref="AR754:AS754"/>
    <mergeCell ref="AT754:AU754"/>
    <mergeCell ref="AV754:AW754"/>
    <mergeCell ref="AX754:AY754"/>
    <mergeCell ref="AZ754:BA754"/>
    <mergeCell ref="BB754:BC754"/>
    <mergeCell ref="BD754:BE754"/>
    <mergeCell ref="BF754:BG754"/>
    <mergeCell ref="BH754:BI754"/>
    <mergeCell ref="BJ754:BK754"/>
    <mergeCell ref="BL754:BM754"/>
    <mergeCell ref="BN754:BO754"/>
    <mergeCell ref="BP754:BQ754"/>
    <mergeCell ref="BR754:BS754"/>
    <mergeCell ref="BT754:BU754"/>
    <mergeCell ref="BV754:BW754"/>
    <mergeCell ref="BX754:BY754"/>
    <mergeCell ref="BZ754:CA754"/>
    <mergeCell ref="CB754:CC754"/>
    <mergeCell ref="CD754:CE754"/>
    <mergeCell ref="CF754:CG754"/>
    <mergeCell ref="CH754:CI754"/>
    <mergeCell ref="CJ754:CK754"/>
    <mergeCell ref="CL754:CM754"/>
    <mergeCell ref="CN754:CO754"/>
    <mergeCell ref="CP754:CQ754"/>
    <mergeCell ref="CR754:CS754"/>
    <mergeCell ref="CT754:CU754"/>
    <mergeCell ref="CV754:CW754"/>
    <mergeCell ref="CX754:CY754"/>
    <mergeCell ref="CZ754:DA754"/>
    <mergeCell ref="DB754:DC754"/>
    <mergeCell ref="DD754:DE754"/>
    <mergeCell ref="DF754:DG754"/>
    <mergeCell ref="DH754:DI754"/>
    <mergeCell ref="DJ754:DK754"/>
    <mergeCell ref="DL754:DM754"/>
    <mergeCell ref="DN754:DO754"/>
    <mergeCell ref="DP754:DQ754"/>
    <mergeCell ref="DR754:DS754"/>
    <mergeCell ref="DT754:DU754"/>
    <mergeCell ref="DV754:DW754"/>
    <mergeCell ref="DX754:DY754"/>
    <mergeCell ref="DZ754:EA754"/>
    <mergeCell ref="EB754:EC754"/>
    <mergeCell ref="ED754:EE754"/>
    <mergeCell ref="EF754:EG754"/>
    <mergeCell ref="EH754:EI754"/>
    <mergeCell ref="EJ754:EK754"/>
    <mergeCell ref="EL754:EM754"/>
    <mergeCell ref="EN754:EO754"/>
    <mergeCell ref="EP754:EQ754"/>
    <mergeCell ref="ER754:ES754"/>
    <mergeCell ref="ET754:EU754"/>
    <mergeCell ref="EV754:EW754"/>
    <mergeCell ref="EX754:EY754"/>
    <mergeCell ref="EZ754:FA754"/>
    <mergeCell ref="FB754:FC754"/>
    <mergeCell ref="FD754:FE754"/>
    <mergeCell ref="FF754:FG754"/>
    <mergeCell ref="FH754:FI754"/>
    <mergeCell ref="FJ754:FK754"/>
    <mergeCell ref="L755:M755"/>
    <mergeCell ref="N755:O755"/>
    <mergeCell ref="P755:Q755"/>
    <mergeCell ref="R755:S755"/>
    <mergeCell ref="T755:U755"/>
    <mergeCell ref="V755:W755"/>
    <mergeCell ref="X755:Y755"/>
    <mergeCell ref="Z755:AA755"/>
    <mergeCell ref="AB755:AC755"/>
    <mergeCell ref="AD755:AE755"/>
    <mergeCell ref="AF755:AG755"/>
    <mergeCell ref="AH755:AI755"/>
    <mergeCell ref="AJ755:AK755"/>
    <mergeCell ref="AL755:AM755"/>
    <mergeCell ref="AN755:AO755"/>
    <mergeCell ref="AP755:AQ755"/>
    <mergeCell ref="AR755:AS755"/>
    <mergeCell ref="AT755:AU755"/>
    <mergeCell ref="AV755:AW755"/>
    <mergeCell ref="AX755:AY755"/>
    <mergeCell ref="AZ755:BA755"/>
    <mergeCell ref="BB755:BC755"/>
    <mergeCell ref="BD755:BE755"/>
    <mergeCell ref="BF755:BG755"/>
    <mergeCell ref="BH755:BI755"/>
    <mergeCell ref="BJ755:BK755"/>
    <mergeCell ref="BL755:BM755"/>
    <mergeCell ref="BN755:BO755"/>
    <mergeCell ref="BP755:BQ755"/>
    <mergeCell ref="BR755:BS755"/>
    <mergeCell ref="BT755:BU755"/>
    <mergeCell ref="BV755:BW755"/>
    <mergeCell ref="BX755:BY755"/>
    <mergeCell ref="BZ755:CA755"/>
    <mergeCell ref="CB755:CC755"/>
    <mergeCell ref="CD755:CE755"/>
    <mergeCell ref="CF755:CG755"/>
    <mergeCell ref="CH755:CI755"/>
    <mergeCell ref="CJ755:CK755"/>
    <mergeCell ref="CL755:CM755"/>
    <mergeCell ref="CN755:CO755"/>
    <mergeCell ref="CP755:CQ755"/>
    <mergeCell ref="CR755:CS755"/>
    <mergeCell ref="CT755:CU755"/>
    <mergeCell ref="CV755:CW755"/>
    <mergeCell ref="CX755:CY755"/>
    <mergeCell ref="CZ755:DA755"/>
    <mergeCell ref="DB755:DC755"/>
    <mergeCell ref="DD755:DE755"/>
    <mergeCell ref="DF755:DG755"/>
    <mergeCell ref="DH755:DI755"/>
    <mergeCell ref="DJ755:DK755"/>
    <mergeCell ref="DL755:DM755"/>
    <mergeCell ref="DN755:DO755"/>
    <mergeCell ref="DP755:DQ755"/>
    <mergeCell ref="DR755:DS755"/>
    <mergeCell ref="DT755:DU755"/>
    <mergeCell ref="DV755:DW755"/>
    <mergeCell ref="DX755:DY755"/>
    <mergeCell ref="DZ755:EA755"/>
    <mergeCell ref="EB755:EC755"/>
    <mergeCell ref="ED755:EE755"/>
    <mergeCell ref="EF755:EG755"/>
    <mergeCell ref="EH755:EI755"/>
    <mergeCell ref="EJ755:EK755"/>
    <mergeCell ref="EL755:EM755"/>
    <mergeCell ref="EN755:EO755"/>
    <mergeCell ref="EP755:EQ755"/>
    <mergeCell ref="ER755:ES755"/>
    <mergeCell ref="ET755:EU755"/>
    <mergeCell ref="EV755:EW755"/>
    <mergeCell ref="EX755:EY755"/>
    <mergeCell ref="EZ755:FA755"/>
    <mergeCell ref="FB755:FC755"/>
    <mergeCell ref="FD755:FE755"/>
    <mergeCell ref="FF755:FG755"/>
    <mergeCell ref="FH755:FI755"/>
    <mergeCell ref="FJ755:FK755"/>
    <mergeCell ref="L756:M756"/>
    <mergeCell ref="N756:O756"/>
    <mergeCell ref="P756:Q756"/>
    <mergeCell ref="R756:S756"/>
    <mergeCell ref="T756:U756"/>
    <mergeCell ref="V756:W756"/>
    <mergeCell ref="X756:Y756"/>
    <mergeCell ref="Z756:AA756"/>
    <mergeCell ref="AB756:AC756"/>
    <mergeCell ref="AD756:AE756"/>
    <mergeCell ref="AF756:AG756"/>
    <mergeCell ref="AH756:AI756"/>
    <mergeCell ref="AJ756:AK756"/>
    <mergeCell ref="AL756:AM756"/>
    <mergeCell ref="AN756:AO756"/>
    <mergeCell ref="AP756:AQ756"/>
    <mergeCell ref="AR756:AS756"/>
    <mergeCell ref="CD756:CE756"/>
    <mergeCell ref="CF756:CG756"/>
    <mergeCell ref="CH756:CI756"/>
    <mergeCell ref="CJ756:CK756"/>
    <mergeCell ref="CL756:CM756"/>
    <mergeCell ref="CN756:CO756"/>
    <mergeCell ref="CP756:CQ756"/>
    <mergeCell ref="CR756:CS756"/>
    <mergeCell ref="A757:A764"/>
    <mergeCell ref="B757:B764"/>
    <mergeCell ref="C757:C764"/>
    <mergeCell ref="D757:D764"/>
    <mergeCell ref="E757:E764"/>
    <mergeCell ref="F757:F764"/>
    <mergeCell ref="G757:G764"/>
    <mergeCell ref="I757:I764"/>
    <mergeCell ref="J757:J764"/>
    <mergeCell ref="L757:M757"/>
    <mergeCell ref="N757:O757"/>
    <mergeCell ref="P757:Q757"/>
    <mergeCell ref="R757:S757"/>
    <mergeCell ref="T757:U757"/>
    <mergeCell ref="V757:W757"/>
    <mergeCell ref="X757:Y757"/>
    <mergeCell ref="Z757:AA757"/>
    <mergeCell ref="AB757:AC757"/>
    <mergeCell ref="AD757:AE757"/>
    <mergeCell ref="AF757:AG757"/>
    <mergeCell ref="AH757:AI757"/>
    <mergeCell ref="AJ757:AK757"/>
    <mergeCell ref="AL757:AM757"/>
    <mergeCell ref="AN757:AO757"/>
    <mergeCell ref="AP757:AQ757"/>
    <mergeCell ref="AR757:AS757"/>
    <mergeCell ref="AT757:AU757"/>
    <mergeCell ref="AV757:AW757"/>
    <mergeCell ref="AX757:AY757"/>
    <mergeCell ref="AZ757:BA757"/>
    <mergeCell ref="BB757:BC757"/>
    <mergeCell ref="BD757:BE757"/>
    <mergeCell ref="BF757:BG757"/>
    <mergeCell ref="BH757:BI757"/>
    <mergeCell ref="BJ757:BK757"/>
    <mergeCell ref="BL757:BM757"/>
    <mergeCell ref="BN757:BO757"/>
    <mergeCell ref="BP757:BQ757"/>
    <mergeCell ref="BR757:BS757"/>
    <mergeCell ref="BT757:BU757"/>
    <mergeCell ref="BV757:BW757"/>
    <mergeCell ref="BX757:BY757"/>
    <mergeCell ref="BZ757:CA757"/>
    <mergeCell ref="CB757:CC757"/>
    <mergeCell ref="CD757:CE757"/>
    <mergeCell ref="CF757:CG757"/>
    <mergeCell ref="CH757:CI757"/>
    <mergeCell ref="CJ757:CK757"/>
    <mergeCell ref="CL757:CM757"/>
    <mergeCell ref="CN757:CO757"/>
    <mergeCell ref="CP757:CQ757"/>
    <mergeCell ref="CR757:CS757"/>
    <mergeCell ref="CT757:CU757"/>
    <mergeCell ref="CV757:CW757"/>
    <mergeCell ref="CX757:CY757"/>
    <mergeCell ref="CZ757:DA757"/>
    <mergeCell ref="DB757:DC757"/>
    <mergeCell ref="DD757:DE757"/>
    <mergeCell ref="DF757:DG757"/>
    <mergeCell ref="DH757:DI757"/>
    <mergeCell ref="DJ757:DK757"/>
    <mergeCell ref="DL757:DM757"/>
    <mergeCell ref="DN757:DO757"/>
    <mergeCell ref="DP757:DQ757"/>
    <mergeCell ref="DR757:DS757"/>
    <mergeCell ref="DT757:DU757"/>
    <mergeCell ref="DV757:DW757"/>
    <mergeCell ref="DX757:DY757"/>
    <mergeCell ref="DZ757:EA757"/>
    <mergeCell ref="EB757:EC757"/>
    <mergeCell ref="ED757:EE757"/>
    <mergeCell ref="EF757:EG757"/>
    <mergeCell ref="EH757:EI757"/>
    <mergeCell ref="EJ757:EK757"/>
    <mergeCell ref="EL757:EM757"/>
    <mergeCell ref="EN757:EO757"/>
    <mergeCell ref="EP757:EQ757"/>
    <mergeCell ref="ER757:ES757"/>
    <mergeCell ref="ET757:EU757"/>
    <mergeCell ref="EV757:EW757"/>
    <mergeCell ref="EX757:EY757"/>
    <mergeCell ref="EZ757:FA757"/>
    <mergeCell ref="FB757:FC757"/>
    <mergeCell ref="FD757:FE757"/>
    <mergeCell ref="FF757:FG757"/>
    <mergeCell ref="FH757:FI757"/>
    <mergeCell ref="FJ757:FK757"/>
    <mergeCell ref="L758:M758"/>
    <mergeCell ref="N758:O758"/>
    <mergeCell ref="P758:Q758"/>
    <mergeCell ref="R758:S758"/>
    <mergeCell ref="T758:U758"/>
    <mergeCell ref="V758:W758"/>
    <mergeCell ref="X758:Y758"/>
    <mergeCell ref="Z758:AA758"/>
    <mergeCell ref="AB758:AC758"/>
    <mergeCell ref="AD758:AE758"/>
    <mergeCell ref="AF758:AG758"/>
    <mergeCell ref="AH758:AI758"/>
    <mergeCell ref="AJ758:AK758"/>
    <mergeCell ref="AL758:AM758"/>
    <mergeCell ref="AN758:AO758"/>
    <mergeCell ref="AP758:AQ758"/>
    <mergeCell ref="AR758:AS758"/>
    <mergeCell ref="AT758:AU758"/>
    <mergeCell ref="AV758:AW758"/>
    <mergeCell ref="AX758:AY758"/>
    <mergeCell ref="AZ758:BA758"/>
    <mergeCell ref="BB758:BC758"/>
    <mergeCell ref="BD758:BE758"/>
    <mergeCell ref="BF758:BG758"/>
    <mergeCell ref="BH758:BI758"/>
    <mergeCell ref="BJ758:BK758"/>
    <mergeCell ref="BL758:BM758"/>
    <mergeCell ref="BN758:BO758"/>
    <mergeCell ref="BP758:BQ758"/>
    <mergeCell ref="BR758:BS758"/>
    <mergeCell ref="BT758:BU758"/>
    <mergeCell ref="BV758:BW758"/>
    <mergeCell ref="BX758:BY758"/>
    <mergeCell ref="BZ758:CA758"/>
    <mergeCell ref="CB758:CC758"/>
    <mergeCell ref="CD758:CE758"/>
    <mergeCell ref="CF758:CG758"/>
    <mergeCell ref="CH758:CI758"/>
    <mergeCell ref="CJ758:CK758"/>
    <mergeCell ref="CL758:CM758"/>
    <mergeCell ref="CN758:CO758"/>
    <mergeCell ref="CP758:CQ758"/>
    <mergeCell ref="CR758:CS758"/>
    <mergeCell ref="CT758:CU758"/>
    <mergeCell ref="CV758:CW758"/>
    <mergeCell ref="CX758:CY758"/>
    <mergeCell ref="CZ758:DA758"/>
    <mergeCell ref="DB758:DC758"/>
    <mergeCell ref="DD758:DE758"/>
    <mergeCell ref="DF758:DG758"/>
    <mergeCell ref="DH758:DI758"/>
    <mergeCell ref="DJ758:DK758"/>
    <mergeCell ref="DL758:DM758"/>
    <mergeCell ref="DN758:DO758"/>
    <mergeCell ref="DP758:DQ758"/>
    <mergeCell ref="DR758:DS758"/>
    <mergeCell ref="DT758:DU758"/>
    <mergeCell ref="DV758:DW758"/>
    <mergeCell ref="DX758:DY758"/>
    <mergeCell ref="DZ758:EA758"/>
    <mergeCell ref="EB758:EC758"/>
    <mergeCell ref="ED758:EE758"/>
    <mergeCell ref="EF758:EG758"/>
    <mergeCell ref="EH758:EI758"/>
    <mergeCell ref="EJ758:EK758"/>
    <mergeCell ref="EL758:EM758"/>
    <mergeCell ref="EN758:EO758"/>
    <mergeCell ref="EP758:EQ758"/>
    <mergeCell ref="ER758:ES758"/>
    <mergeCell ref="ET758:EU758"/>
    <mergeCell ref="EV758:EW758"/>
    <mergeCell ref="EX758:EY758"/>
    <mergeCell ref="EZ758:FA758"/>
    <mergeCell ref="FB758:FC758"/>
    <mergeCell ref="FD758:FE758"/>
    <mergeCell ref="FF758:FG758"/>
    <mergeCell ref="FH758:FI758"/>
    <mergeCell ref="FJ758:FK758"/>
    <mergeCell ref="L759:M759"/>
    <mergeCell ref="N759:O759"/>
    <mergeCell ref="P759:Q759"/>
    <mergeCell ref="R759:S759"/>
    <mergeCell ref="T759:U759"/>
    <mergeCell ref="V759:W759"/>
    <mergeCell ref="X759:Y759"/>
    <mergeCell ref="Z759:AA759"/>
    <mergeCell ref="AB759:AC759"/>
    <mergeCell ref="AD759:AE759"/>
    <mergeCell ref="AF759:AG759"/>
    <mergeCell ref="AH759:AI759"/>
    <mergeCell ref="AJ759:AK759"/>
    <mergeCell ref="AL759:AM759"/>
    <mergeCell ref="AN759:AO759"/>
    <mergeCell ref="AP759:AQ759"/>
    <mergeCell ref="AR759:AS759"/>
    <mergeCell ref="AT759:AU759"/>
    <mergeCell ref="AV759:AW759"/>
    <mergeCell ref="AX759:AY759"/>
    <mergeCell ref="AZ759:BA759"/>
    <mergeCell ref="BB759:BC759"/>
    <mergeCell ref="BD759:BE759"/>
    <mergeCell ref="BF759:BG759"/>
    <mergeCell ref="BH759:BI759"/>
    <mergeCell ref="BJ759:BK759"/>
    <mergeCell ref="BL759:BM759"/>
    <mergeCell ref="BN759:BO759"/>
    <mergeCell ref="BP759:BQ759"/>
    <mergeCell ref="BR759:BS759"/>
    <mergeCell ref="BT759:BU759"/>
    <mergeCell ref="BV759:BW759"/>
    <mergeCell ref="BX759:BY759"/>
    <mergeCell ref="BZ759:CA759"/>
    <mergeCell ref="CB759:CC759"/>
    <mergeCell ref="CD759:CE759"/>
    <mergeCell ref="CF759:CG759"/>
    <mergeCell ref="CH759:CI759"/>
    <mergeCell ref="CJ759:CK759"/>
    <mergeCell ref="CL759:CM759"/>
    <mergeCell ref="CN759:CO759"/>
    <mergeCell ref="CP759:CQ759"/>
    <mergeCell ref="CR759:CS759"/>
    <mergeCell ref="CT759:CU759"/>
    <mergeCell ref="CV759:CW759"/>
    <mergeCell ref="CX759:CY759"/>
    <mergeCell ref="CZ759:DA759"/>
    <mergeCell ref="DB759:DC759"/>
    <mergeCell ref="DD759:DE759"/>
    <mergeCell ref="DF759:DG759"/>
    <mergeCell ref="DH759:DI759"/>
    <mergeCell ref="DJ759:DK759"/>
    <mergeCell ref="DL759:DM759"/>
    <mergeCell ref="DN759:DO759"/>
    <mergeCell ref="DP759:DQ759"/>
    <mergeCell ref="DR759:DS759"/>
    <mergeCell ref="DT759:DU759"/>
    <mergeCell ref="DV759:DW759"/>
    <mergeCell ref="DX759:DY759"/>
    <mergeCell ref="DZ759:EA759"/>
    <mergeCell ref="EB759:EC759"/>
    <mergeCell ref="ED759:EE759"/>
    <mergeCell ref="EF759:EG759"/>
    <mergeCell ref="EH759:EI759"/>
    <mergeCell ref="EJ759:EK759"/>
    <mergeCell ref="EL759:EM759"/>
    <mergeCell ref="EN759:EO759"/>
    <mergeCell ref="EP759:EQ759"/>
    <mergeCell ref="ER759:ES759"/>
    <mergeCell ref="ET759:EU759"/>
    <mergeCell ref="EV759:EW759"/>
    <mergeCell ref="EX759:EY759"/>
    <mergeCell ref="EZ759:FA759"/>
    <mergeCell ref="FB759:FC759"/>
    <mergeCell ref="FD759:FE759"/>
    <mergeCell ref="FF759:FG759"/>
    <mergeCell ref="FH759:FI759"/>
    <mergeCell ref="FJ759:FK759"/>
    <mergeCell ref="L760:M760"/>
    <mergeCell ref="N760:O760"/>
    <mergeCell ref="P760:Q760"/>
    <mergeCell ref="R760:S760"/>
    <mergeCell ref="T760:U760"/>
    <mergeCell ref="V760:W760"/>
    <mergeCell ref="X760:Y760"/>
    <mergeCell ref="Z760:AA760"/>
    <mergeCell ref="AB760:AC760"/>
    <mergeCell ref="AD760:AE760"/>
    <mergeCell ref="AF760:AG760"/>
    <mergeCell ref="AH760:AI760"/>
    <mergeCell ref="AJ760:AK760"/>
    <mergeCell ref="AL760:AM760"/>
    <mergeCell ref="AN760:AO760"/>
    <mergeCell ref="AP760:AQ760"/>
    <mergeCell ref="AR760:AS760"/>
    <mergeCell ref="AT760:AU760"/>
    <mergeCell ref="AV760:AW760"/>
    <mergeCell ref="AX760:AY760"/>
    <mergeCell ref="AZ760:BA760"/>
    <mergeCell ref="BB760:BC760"/>
    <mergeCell ref="BD760:BE760"/>
    <mergeCell ref="BF760:BG760"/>
    <mergeCell ref="BH760:BI760"/>
    <mergeCell ref="BJ760:BK760"/>
    <mergeCell ref="BL760:BM760"/>
    <mergeCell ref="BN760:BO760"/>
    <mergeCell ref="BP760:BQ760"/>
    <mergeCell ref="BR760:BS760"/>
    <mergeCell ref="BT760:BU760"/>
    <mergeCell ref="BV760:BW760"/>
    <mergeCell ref="BX760:BY760"/>
    <mergeCell ref="BZ760:CA760"/>
    <mergeCell ref="CB760:CC760"/>
    <mergeCell ref="CD760:CE760"/>
    <mergeCell ref="CF760:CG760"/>
    <mergeCell ref="CH760:CI760"/>
    <mergeCell ref="CJ760:CK760"/>
    <mergeCell ref="CL760:CM760"/>
    <mergeCell ref="CN760:CO760"/>
    <mergeCell ref="CP760:CQ760"/>
    <mergeCell ref="CR760:CS760"/>
    <mergeCell ref="CT760:CU760"/>
    <mergeCell ref="CV760:CW760"/>
    <mergeCell ref="CX760:CY760"/>
    <mergeCell ref="CZ760:DA760"/>
    <mergeCell ref="DB760:DC760"/>
    <mergeCell ref="DD760:DE760"/>
    <mergeCell ref="DF760:DG760"/>
    <mergeCell ref="DH760:DI760"/>
    <mergeCell ref="DJ760:DK760"/>
    <mergeCell ref="DL760:DM760"/>
    <mergeCell ref="DN760:DO760"/>
    <mergeCell ref="DP760:DQ760"/>
    <mergeCell ref="DR760:DS760"/>
    <mergeCell ref="DT760:DU760"/>
    <mergeCell ref="DV760:DW760"/>
    <mergeCell ref="DX760:DY760"/>
    <mergeCell ref="DZ760:EA760"/>
    <mergeCell ref="EB760:EC760"/>
    <mergeCell ref="ED760:EE760"/>
    <mergeCell ref="EF760:EG760"/>
    <mergeCell ref="EH760:EI760"/>
    <mergeCell ref="EJ760:EK760"/>
    <mergeCell ref="EL760:EM760"/>
    <mergeCell ref="EN760:EO760"/>
    <mergeCell ref="EP760:EQ760"/>
    <mergeCell ref="ER760:ES760"/>
    <mergeCell ref="ET760:EU760"/>
    <mergeCell ref="EV760:EW760"/>
    <mergeCell ref="EX760:EY760"/>
    <mergeCell ref="EZ760:FA760"/>
    <mergeCell ref="FB760:FC760"/>
    <mergeCell ref="FD760:FE760"/>
    <mergeCell ref="FF760:FG760"/>
    <mergeCell ref="FH760:FI760"/>
    <mergeCell ref="FJ760:FK760"/>
    <mergeCell ref="L761:M761"/>
    <mergeCell ref="N761:O761"/>
    <mergeCell ref="P761:Q761"/>
    <mergeCell ref="R761:S761"/>
    <mergeCell ref="T761:U761"/>
    <mergeCell ref="V761:W761"/>
    <mergeCell ref="X761:Y761"/>
    <mergeCell ref="Z761:AA761"/>
    <mergeCell ref="AB761:AC761"/>
    <mergeCell ref="AD761:AE761"/>
    <mergeCell ref="AF761:AG761"/>
    <mergeCell ref="AH761:AI761"/>
    <mergeCell ref="AJ761:AK761"/>
    <mergeCell ref="AL761:AM761"/>
    <mergeCell ref="AN761:AO761"/>
    <mergeCell ref="AP761:AQ761"/>
    <mergeCell ref="AR761:AS761"/>
    <mergeCell ref="AT761:AU761"/>
    <mergeCell ref="AV761:AW761"/>
    <mergeCell ref="AX761:AY761"/>
    <mergeCell ref="AZ761:BA761"/>
    <mergeCell ref="BB761:BC761"/>
    <mergeCell ref="BD761:BE761"/>
    <mergeCell ref="BF761:BG761"/>
    <mergeCell ref="BH761:BI761"/>
    <mergeCell ref="BJ761:BK761"/>
    <mergeCell ref="BL761:BM761"/>
    <mergeCell ref="BN761:BO761"/>
    <mergeCell ref="BP761:BQ761"/>
    <mergeCell ref="BR761:BS761"/>
    <mergeCell ref="BT761:BU761"/>
    <mergeCell ref="BV761:BW761"/>
    <mergeCell ref="BX761:BY761"/>
    <mergeCell ref="BZ761:CA761"/>
    <mergeCell ref="CB761:CC761"/>
    <mergeCell ref="CD761:CE761"/>
    <mergeCell ref="CF761:CG761"/>
    <mergeCell ref="CH761:CI761"/>
    <mergeCell ref="CJ761:CK761"/>
    <mergeCell ref="CL761:CM761"/>
    <mergeCell ref="CN761:CO761"/>
    <mergeCell ref="CP761:CQ761"/>
    <mergeCell ref="CR761:CS761"/>
    <mergeCell ref="CT761:CU761"/>
    <mergeCell ref="CV761:CW761"/>
    <mergeCell ref="CX761:CY761"/>
    <mergeCell ref="CZ761:DA761"/>
    <mergeCell ref="DB761:DC761"/>
    <mergeCell ref="DD761:DE761"/>
    <mergeCell ref="DF761:DG761"/>
    <mergeCell ref="DH761:DI761"/>
    <mergeCell ref="DJ761:DK761"/>
    <mergeCell ref="DL761:DM761"/>
    <mergeCell ref="DN761:DO761"/>
    <mergeCell ref="DP761:DQ761"/>
    <mergeCell ref="DR761:DS761"/>
    <mergeCell ref="DT761:DU761"/>
    <mergeCell ref="DV761:DW761"/>
    <mergeCell ref="DX761:DY761"/>
    <mergeCell ref="DZ761:EA761"/>
    <mergeCell ref="EB761:EC761"/>
    <mergeCell ref="ED761:EE761"/>
    <mergeCell ref="EF761:EG761"/>
    <mergeCell ref="EH761:EI761"/>
    <mergeCell ref="EJ761:EK761"/>
    <mergeCell ref="EL761:EM761"/>
    <mergeCell ref="EN761:EO761"/>
    <mergeCell ref="EP761:EQ761"/>
    <mergeCell ref="ER761:ES761"/>
    <mergeCell ref="ET761:EU761"/>
    <mergeCell ref="EV761:EW761"/>
    <mergeCell ref="EX761:EY761"/>
    <mergeCell ref="EZ761:FA761"/>
    <mergeCell ref="FB761:FC761"/>
    <mergeCell ref="FD761:FE761"/>
    <mergeCell ref="FF761:FG761"/>
    <mergeCell ref="FH761:FI761"/>
    <mergeCell ref="FJ761:FK761"/>
    <mergeCell ref="L762:M762"/>
    <mergeCell ref="N762:O762"/>
    <mergeCell ref="P762:Q762"/>
    <mergeCell ref="R762:S762"/>
    <mergeCell ref="T762:U762"/>
    <mergeCell ref="V762:W762"/>
    <mergeCell ref="X762:Y762"/>
    <mergeCell ref="Z762:AA762"/>
    <mergeCell ref="AB762:AC762"/>
    <mergeCell ref="AD762:AE762"/>
    <mergeCell ref="AF762:AG762"/>
    <mergeCell ref="AH762:AI762"/>
    <mergeCell ref="AJ762:AK762"/>
    <mergeCell ref="AL762:AM762"/>
    <mergeCell ref="AN762:AO762"/>
    <mergeCell ref="AP762:AQ762"/>
    <mergeCell ref="AR762:AS762"/>
    <mergeCell ref="AT762:AU762"/>
    <mergeCell ref="AV762:AW762"/>
    <mergeCell ref="AX762:AY762"/>
    <mergeCell ref="AZ762:BA762"/>
    <mergeCell ref="BB762:BC762"/>
    <mergeCell ref="BD762:BE762"/>
    <mergeCell ref="BF762:BG762"/>
    <mergeCell ref="BH762:BI762"/>
    <mergeCell ref="BJ762:BK762"/>
    <mergeCell ref="BL762:BM762"/>
    <mergeCell ref="BN762:BO762"/>
    <mergeCell ref="BP762:BQ762"/>
    <mergeCell ref="BR762:BS762"/>
    <mergeCell ref="BT762:BU762"/>
    <mergeCell ref="BV762:BW762"/>
    <mergeCell ref="BX762:BY762"/>
    <mergeCell ref="BZ762:CA762"/>
    <mergeCell ref="CB762:CC762"/>
    <mergeCell ref="CD762:CE762"/>
    <mergeCell ref="CF762:CG762"/>
    <mergeCell ref="CH762:CI762"/>
    <mergeCell ref="CJ762:CK762"/>
    <mergeCell ref="CL762:CM762"/>
    <mergeCell ref="CN762:CO762"/>
    <mergeCell ref="CP762:CQ762"/>
    <mergeCell ref="CR762:CS762"/>
    <mergeCell ref="CT762:CU762"/>
    <mergeCell ref="CV762:CW762"/>
    <mergeCell ref="CX762:CY762"/>
    <mergeCell ref="CZ762:DA762"/>
    <mergeCell ref="DB762:DC762"/>
    <mergeCell ref="DD762:DE762"/>
    <mergeCell ref="DF762:DG762"/>
    <mergeCell ref="DH762:DI762"/>
    <mergeCell ref="DJ762:DK762"/>
    <mergeCell ref="DL762:DM762"/>
    <mergeCell ref="DN762:DO762"/>
    <mergeCell ref="DP762:DQ762"/>
    <mergeCell ref="DR762:DS762"/>
    <mergeCell ref="DT762:DU762"/>
    <mergeCell ref="DV762:DW762"/>
    <mergeCell ref="DX762:DY762"/>
    <mergeCell ref="DZ762:EA762"/>
    <mergeCell ref="EB762:EC762"/>
    <mergeCell ref="ED762:EE762"/>
    <mergeCell ref="EF762:EG762"/>
    <mergeCell ref="EH762:EI762"/>
    <mergeCell ref="EJ762:EK762"/>
    <mergeCell ref="EL762:EM762"/>
    <mergeCell ref="EN762:EO762"/>
    <mergeCell ref="EP762:EQ762"/>
    <mergeCell ref="ER762:ES762"/>
    <mergeCell ref="ET762:EU762"/>
    <mergeCell ref="EV762:EW762"/>
    <mergeCell ref="EX762:EY762"/>
    <mergeCell ref="EZ762:FA762"/>
    <mergeCell ref="FB762:FC762"/>
    <mergeCell ref="FD762:FE762"/>
    <mergeCell ref="FF762:FG762"/>
    <mergeCell ref="FH762:FI762"/>
    <mergeCell ref="FJ762:FK762"/>
    <mergeCell ref="L763:M763"/>
    <mergeCell ref="N763:O763"/>
    <mergeCell ref="P763:Q763"/>
    <mergeCell ref="R763:S763"/>
    <mergeCell ref="T763:U763"/>
    <mergeCell ref="V763:W763"/>
    <mergeCell ref="X763:Y763"/>
    <mergeCell ref="Z763:AA763"/>
    <mergeCell ref="AB763:AC763"/>
    <mergeCell ref="AD763:AE763"/>
    <mergeCell ref="AF763:AG763"/>
    <mergeCell ref="AH763:AI763"/>
    <mergeCell ref="AJ763:AK763"/>
    <mergeCell ref="AL763:AM763"/>
    <mergeCell ref="AN763:AO763"/>
    <mergeCell ref="AP763:AQ763"/>
    <mergeCell ref="AR763:AS763"/>
    <mergeCell ref="AT763:AU763"/>
    <mergeCell ref="AV763:AW763"/>
    <mergeCell ref="AX763:AY763"/>
    <mergeCell ref="AZ763:BA763"/>
    <mergeCell ref="BB763:BC763"/>
    <mergeCell ref="BD763:BE763"/>
    <mergeCell ref="BF763:BG763"/>
    <mergeCell ref="BH763:BI763"/>
    <mergeCell ref="BJ763:BK763"/>
    <mergeCell ref="BL763:BM763"/>
    <mergeCell ref="BN763:BO763"/>
    <mergeCell ref="BP763:BQ763"/>
    <mergeCell ref="BR763:BS763"/>
    <mergeCell ref="BT763:BU763"/>
    <mergeCell ref="BV763:BW763"/>
    <mergeCell ref="BX763:BY763"/>
    <mergeCell ref="BZ763:CA763"/>
    <mergeCell ref="CB763:CC763"/>
    <mergeCell ref="CD763:CE763"/>
    <mergeCell ref="CF763:CG763"/>
    <mergeCell ref="CH763:CI763"/>
    <mergeCell ref="CJ763:CK763"/>
    <mergeCell ref="CL763:CM763"/>
    <mergeCell ref="CN763:CO763"/>
    <mergeCell ref="CP763:CQ763"/>
    <mergeCell ref="CR763:CS763"/>
    <mergeCell ref="CT763:CU763"/>
    <mergeCell ref="CV763:CW763"/>
    <mergeCell ref="CX763:CY763"/>
    <mergeCell ref="CZ763:DA763"/>
    <mergeCell ref="DB763:DC763"/>
    <mergeCell ref="DD763:DE763"/>
    <mergeCell ref="DF763:DG763"/>
    <mergeCell ref="DH763:DI763"/>
    <mergeCell ref="DJ763:DK763"/>
    <mergeCell ref="DL763:DM763"/>
    <mergeCell ref="DN763:DO763"/>
    <mergeCell ref="DP763:DQ763"/>
    <mergeCell ref="DR763:DS763"/>
    <mergeCell ref="DT763:DU763"/>
    <mergeCell ref="DV763:DW763"/>
    <mergeCell ref="DX763:DY763"/>
    <mergeCell ref="DZ763:EA763"/>
    <mergeCell ref="EB763:EC763"/>
    <mergeCell ref="ED763:EE763"/>
    <mergeCell ref="EF763:EG763"/>
    <mergeCell ref="EH763:EI763"/>
    <mergeCell ref="EJ763:EK763"/>
    <mergeCell ref="EL763:EM763"/>
    <mergeCell ref="EN763:EO763"/>
    <mergeCell ref="EP763:EQ763"/>
    <mergeCell ref="ER763:ES763"/>
    <mergeCell ref="ET763:EU763"/>
    <mergeCell ref="EV763:EW763"/>
    <mergeCell ref="EX763:EY763"/>
    <mergeCell ref="EZ763:FA763"/>
    <mergeCell ref="FB763:FC763"/>
    <mergeCell ref="FD763:FE763"/>
    <mergeCell ref="FF763:FG763"/>
    <mergeCell ref="FH763:FI763"/>
    <mergeCell ref="FJ763:FK763"/>
    <mergeCell ref="L764:M764"/>
    <mergeCell ref="N764:O764"/>
    <mergeCell ref="P764:Q764"/>
    <mergeCell ref="R764:S764"/>
    <mergeCell ref="T764:U764"/>
    <mergeCell ref="V764:W764"/>
    <mergeCell ref="X764:Y764"/>
    <mergeCell ref="Z764:AA764"/>
    <mergeCell ref="AB764:AC764"/>
    <mergeCell ref="AD764:AE764"/>
    <mergeCell ref="AF764:AG764"/>
    <mergeCell ref="AH764:AI764"/>
    <mergeCell ref="AJ764:AK764"/>
    <mergeCell ref="AL764:AM764"/>
    <mergeCell ref="AN764:AO764"/>
    <mergeCell ref="AP764:AQ764"/>
    <mergeCell ref="AR764:AS764"/>
    <mergeCell ref="AT764:AU764"/>
    <mergeCell ref="AV764:AW764"/>
    <mergeCell ref="AX764:AY764"/>
    <mergeCell ref="AZ764:BA764"/>
    <mergeCell ref="BB764:BC764"/>
    <mergeCell ref="BD764:BE764"/>
    <mergeCell ref="BF764:BG764"/>
    <mergeCell ref="BH764:BI764"/>
    <mergeCell ref="BJ764:BK764"/>
    <mergeCell ref="BL764:BM764"/>
    <mergeCell ref="BN764:BO764"/>
    <mergeCell ref="BP764:BQ764"/>
    <mergeCell ref="BR764:BS764"/>
    <mergeCell ref="BT764:BU764"/>
    <mergeCell ref="BV764:BW764"/>
    <mergeCell ref="BX764:BY764"/>
    <mergeCell ref="BZ764:CA764"/>
    <mergeCell ref="CB764:CC764"/>
    <mergeCell ref="CD764:CE764"/>
    <mergeCell ref="CF764:CG764"/>
    <mergeCell ref="CH764:CI764"/>
    <mergeCell ref="CJ764:CK764"/>
    <mergeCell ref="CL764:CM764"/>
    <mergeCell ref="CN764:CO764"/>
    <mergeCell ref="CP764:CQ764"/>
    <mergeCell ref="CR764:CS764"/>
    <mergeCell ref="CT764:CU764"/>
    <mergeCell ref="CV764:CW764"/>
    <mergeCell ref="CX764:CY764"/>
    <mergeCell ref="CZ764:DA764"/>
    <mergeCell ref="DB764:DC764"/>
    <mergeCell ref="DD764:DE764"/>
    <mergeCell ref="DF764:DG764"/>
    <mergeCell ref="DH764:DI764"/>
    <mergeCell ref="DJ764:DK764"/>
    <mergeCell ref="DL764:DM764"/>
    <mergeCell ref="DN764:DO764"/>
    <mergeCell ref="DP764:DQ764"/>
    <mergeCell ref="DR764:DS764"/>
    <mergeCell ref="DT764:DU764"/>
    <mergeCell ref="DV764:DW764"/>
    <mergeCell ref="DX764:DY764"/>
    <mergeCell ref="DZ764:EA764"/>
    <mergeCell ref="EB764:EC764"/>
    <mergeCell ref="ED764:EE764"/>
    <mergeCell ref="EF764:EG764"/>
    <mergeCell ref="EH764:EI764"/>
    <mergeCell ref="EJ764:EK764"/>
    <mergeCell ref="EL764:EM764"/>
    <mergeCell ref="EN764:EO764"/>
    <mergeCell ref="EP764:EQ764"/>
    <mergeCell ref="ER764:ES764"/>
    <mergeCell ref="ET764:EU764"/>
    <mergeCell ref="EV764:EW764"/>
    <mergeCell ref="EX764:EY764"/>
    <mergeCell ref="EZ764:FA764"/>
    <mergeCell ref="FB764:FC764"/>
    <mergeCell ref="FD764:FE764"/>
    <mergeCell ref="FF764:FG764"/>
    <mergeCell ref="FH764:FI764"/>
    <mergeCell ref="FJ764:FK764"/>
    <mergeCell ref="L765:M765"/>
    <mergeCell ref="N765:O765"/>
    <mergeCell ref="P765:Q765"/>
    <mergeCell ref="R765:S765"/>
    <mergeCell ref="T765:U765"/>
    <mergeCell ref="V765:W765"/>
    <mergeCell ref="X765:Y765"/>
    <mergeCell ref="Z765:AA765"/>
    <mergeCell ref="AB765:AC765"/>
    <mergeCell ref="AD765:AE765"/>
    <mergeCell ref="AF765:AG765"/>
    <mergeCell ref="AH765:AI765"/>
    <mergeCell ref="AJ765:AK765"/>
    <mergeCell ref="AL765:AM765"/>
    <mergeCell ref="AN765:AO765"/>
    <mergeCell ref="AP765:AQ765"/>
    <mergeCell ref="AR765:AS765"/>
    <mergeCell ref="CD765:CE765"/>
    <mergeCell ref="CF765:CG765"/>
    <mergeCell ref="CH765:CI765"/>
    <mergeCell ref="CJ765:CK765"/>
    <mergeCell ref="CL765:CM765"/>
    <mergeCell ref="CN765:CO765"/>
    <mergeCell ref="CP765:CQ765"/>
    <mergeCell ref="CR765:CS765"/>
    <mergeCell ref="A766:A773"/>
    <mergeCell ref="B766:B773"/>
    <mergeCell ref="C766:C773"/>
    <mergeCell ref="D766:D773"/>
    <mergeCell ref="E766:E773"/>
    <mergeCell ref="F766:F773"/>
    <mergeCell ref="G766:G773"/>
    <mergeCell ref="I766:I773"/>
    <mergeCell ref="J766:J773"/>
    <mergeCell ref="L766:M766"/>
    <mergeCell ref="N766:O766"/>
    <mergeCell ref="P766:Q766"/>
    <mergeCell ref="R766:S766"/>
    <mergeCell ref="T766:U766"/>
    <mergeCell ref="V766:W766"/>
    <mergeCell ref="X766:Y766"/>
    <mergeCell ref="Z766:AA766"/>
    <mergeCell ref="AB766:AC766"/>
    <mergeCell ref="AD766:AE766"/>
    <mergeCell ref="AF766:AG766"/>
    <mergeCell ref="AH766:AI766"/>
    <mergeCell ref="AJ766:AK766"/>
    <mergeCell ref="AL766:AM766"/>
    <mergeCell ref="AN766:AO766"/>
    <mergeCell ref="AP766:AQ766"/>
    <mergeCell ref="AR766:AS766"/>
    <mergeCell ref="AT766:AU766"/>
    <mergeCell ref="AV766:AW766"/>
    <mergeCell ref="AX766:AY766"/>
    <mergeCell ref="AZ766:BA766"/>
    <mergeCell ref="BB766:BC766"/>
    <mergeCell ref="BD766:BE766"/>
    <mergeCell ref="BF766:BG766"/>
    <mergeCell ref="BH766:BI766"/>
    <mergeCell ref="BJ766:BK766"/>
    <mergeCell ref="BL766:BM766"/>
    <mergeCell ref="BN766:BO766"/>
    <mergeCell ref="BP766:BQ766"/>
    <mergeCell ref="BR766:BS766"/>
    <mergeCell ref="BT766:BU766"/>
    <mergeCell ref="BV766:BW766"/>
    <mergeCell ref="BX766:BY766"/>
    <mergeCell ref="BZ766:CA766"/>
    <mergeCell ref="CB766:CC766"/>
    <mergeCell ref="CD766:CE766"/>
    <mergeCell ref="CF766:CG766"/>
    <mergeCell ref="CH766:CI766"/>
    <mergeCell ref="CJ766:CK766"/>
    <mergeCell ref="CL766:CM766"/>
    <mergeCell ref="CN766:CO766"/>
    <mergeCell ref="CP766:CQ766"/>
    <mergeCell ref="CR766:CS766"/>
    <mergeCell ref="CT766:CU766"/>
    <mergeCell ref="CV766:CW766"/>
    <mergeCell ref="CX766:CY766"/>
    <mergeCell ref="CZ766:DA766"/>
    <mergeCell ref="DB766:DC766"/>
    <mergeCell ref="DD766:DE766"/>
    <mergeCell ref="DF766:DG766"/>
    <mergeCell ref="DH766:DI766"/>
    <mergeCell ref="DJ766:DK766"/>
    <mergeCell ref="DL766:DM766"/>
    <mergeCell ref="DN766:DO766"/>
    <mergeCell ref="DP766:DQ766"/>
    <mergeCell ref="DR766:DS766"/>
    <mergeCell ref="DT766:DU766"/>
    <mergeCell ref="DV766:DW766"/>
    <mergeCell ref="DX766:DY766"/>
    <mergeCell ref="DZ766:EA766"/>
    <mergeCell ref="EB766:EC766"/>
    <mergeCell ref="ED766:EE766"/>
    <mergeCell ref="EF766:EG766"/>
    <mergeCell ref="EH766:EI766"/>
    <mergeCell ref="EJ766:EK766"/>
    <mergeCell ref="EL766:EM766"/>
    <mergeCell ref="EN766:EO766"/>
    <mergeCell ref="EP766:EQ766"/>
    <mergeCell ref="ER766:ES766"/>
    <mergeCell ref="ET766:EU766"/>
    <mergeCell ref="EV766:EW766"/>
    <mergeCell ref="EX766:EY766"/>
    <mergeCell ref="EZ766:FA766"/>
    <mergeCell ref="FB766:FC766"/>
    <mergeCell ref="FD766:FE766"/>
    <mergeCell ref="FF766:FG766"/>
    <mergeCell ref="FH766:FI766"/>
    <mergeCell ref="FJ766:FK766"/>
    <mergeCell ref="L767:M767"/>
    <mergeCell ref="N767:O767"/>
    <mergeCell ref="P767:Q767"/>
    <mergeCell ref="R767:S767"/>
    <mergeCell ref="T767:U767"/>
    <mergeCell ref="V767:W767"/>
    <mergeCell ref="X767:Y767"/>
    <mergeCell ref="Z767:AA767"/>
    <mergeCell ref="AB767:AC767"/>
    <mergeCell ref="AD767:AE767"/>
    <mergeCell ref="AF767:AG767"/>
    <mergeCell ref="AH767:AI767"/>
    <mergeCell ref="AJ767:AK767"/>
    <mergeCell ref="AL767:AM767"/>
    <mergeCell ref="AN767:AO767"/>
    <mergeCell ref="AP767:AQ767"/>
    <mergeCell ref="AR767:AS767"/>
    <mergeCell ref="AT767:AU767"/>
    <mergeCell ref="AV767:AW767"/>
    <mergeCell ref="AX767:AY767"/>
    <mergeCell ref="AZ767:BA767"/>
    <mergeCell ref="BB767:BC767"/>
    <mergeCell ref="BD767:BE767"/>
    <mergeCell ref="BF767:BG767"/>
    <mergeCell ref="BH767:BI767"/>
    <mergeCell ref="BJ767:BK767"/>
    <mergeCell ref="BL767:BM767"/>
    <mergeCell ref="BN767:BO767"/>
    <mergeCell ref="BP767:BQ767"/>
    <mergeCell ref="BR767:BS767"/>
    <mergeCell ref="BT767:BU767"/>
    <mergeCell ref="BV767:BW767"/>
    <mergeCell ref="BX767:BY767"/>
    <mergeCell ref="BZ767:CA767"/>
    <mergeCell ref="CB767:CC767"/>
    <mergeCell ref="CD767:CE767"/>
    <mergeCell ref="CF767:CG767"/>
    <mergeCell ref="CH767:CI767"/>
    <mergeCell ref="CJ767:CK767"/>
    <mergeCell ref="CL767:CM767"/>
    <mergeCell ref="CN767:CO767"/>
    <mergeCell ref="CP767:CQ767"/>
    <mergeCell ref="CR767:CS767"/>
    <mergeCell ref="CT767:CU767"/>
    <mergeCell ref="CV767:CW767"/>
    <mergeCell ref="CX767:CY767"/>
    <mergeCell ref="CZ767:DA767"/>
    <mergeCell ref="DB767:DC767"/>
    <mergeCell ref="DD767:DE767"/>
    <mergeCell ref="DF767:DG767"/>
    <mergeCell ref="DH767:DI767"/>
    <mergeCell ref="DJ767:DK767"/>
    <mergeCell ref="DL767:DM767"/>
    <mergeCell ref="DN767:DO767"/>
    <mergeCell ref="DP767:DQ767"/>
    <mergeCell ref="DR767:DS767"/>
    <mergeCell ref="DT767:DU767"/>
    <mergeCell ref="DV767:DW767"/>
    <mergeCell ref="DX767:DY767"/>
    <mergeCell ref="DZ767:EA767"/>
    <mergeCell ref="EB767:EC767"/>
    <mergeCell ref="ED767:EE767"/>
    <mergeCell ref="EF767:EG767"/>
    <mergeCell ref="EH767:EI767"/>
    <mergeCell ref="EJ767:EK767"/>
    <mergeCell ref="EL767:EM767"/>
    <mergeCell ref="EN767:EO767"/>
    <mergeCell ref="EP767:EQ767"/>
    <mergeCell ref="ER767:ES767"/>
    <mergeCell ref="ET767:EU767"/>
    <mergeCell ref="EV767:EW767"/>
    <mergeCell ref="EX767:EY767"/>
    <mergeCell ref="EZ767:FA767"/>
    <mergeCell ref="FB767:FC767"/>
    <mergeCell ref="FD767:FE767"/>
    <mergeCell ref="FF767:FG767"/>
    <mergeCell ref="FH767:FI767"/>
    <mergeCell ref="FJ767:FK767"/>
    <mergeCell ref="L768:M768"/>
    <mergeCell ref="N768:O768"/>
    <mergeCell ref="P768:Q768"/>
    <mergeCell ref="R768:S768"/>
    <mergeCell ref="T768:U768"/>
    <mergeCell ref="V768:W768"/>
    <mergeCell ref="X768:Y768"/>
    <mergeCell ref="Z768:AA768"/>
    <mergeCell ref="AB768:AC768"/>
    <mergeCell ref="AD768:AE768"/>
    <mergeCell ref="AF768:AG768"/>
    <mergeCell ref="AH768:AI768"/>
    <mergeCell ref="AJ768:AK768"/>
    <mergeCell ref="AL768:AM768"/>
    <mergeCell ref="AN768:AO768"/>
    <mergeCell ref="AP768:AQ768"/>
    <mergeCell ref="AR768:AS768"/>
    <mergeCell ref="AT768:AU768"/>
    <mergeCell ref="AV768:AW768"/>
    <mergeCell ref="AX768:AY768"/>
    <mergeCell ref="AZ768:BA768"/>
    <mergeCell ref="BB768:BC768"/>
    <mergeCell ref="BD768:BE768"/>
    <mergeCell ref="BF768:BG768"/>
    <mergeCell ref="BH768:BI768"/>
    <mergeCell ref="BJ768:BK768"/>
    <mergeCell ref="BL768:BM768"/>
    <mergeCell ref="BN768:BO768"/>
    <mergeCell ref="BP768:BQ768"/>
    <mergeCell ref="BR768:BS768"/>
    <mergeCell ref="BT768:BU768"/>
    <mergeCell ref="BV768:BW768"/>
    <mergeCell ref="BX768:BY768"/>
    <mergeCell ref="BZ768:CA768"/>
    <mergeCell ref="CB768:CC768"/>
    <mergeCell ref="CD768:CE768"/>
    <mergeCell ref="CF768:CG768"/>
    <mergeCell ref="CH768:CI768"/>
    <mergeCell ref="CJ768:CK768"/>
    <mergeCell ref="CL768:CM768"/>
    <mergeCell ref="CN768:CO768"/>
    <mergeCell ref="CP768:CQ768"/>
    <mergeCell ref="CR768:CS768"/>
    <mergeCell ref="CT768:CU768"/>
    <mergeCell ref="CV768:CW768"/>
    <mergeCell ref="CX768:CY768"/>
    <mergeCell ref="CZ768:DA768"/>
    <mergeCell ref="DB768:DC768"/>
    <mergeCell ref="DD768:DE768"/>
    <mergeCell ref="DF768:DG768"/>
    <mergeCell ref="DH768:DI768"/>
    <mergeCell ref="DJ768:DK768"/>
    <mergeCell ref="DL768:DM768"/>
    <mergeCell ref="DN768:DO768"/>
    <mergeCell ref="DP768:DQ768"/>
    <mergeCell ref="DR768:DS768"/>
    <mergeCell ref="DT768:DU768"/>
    <mergeCell ref="DV768:DW768"/>
    <mergeCell ref="DX768:DY768"/>
    <mergeCell ref="DZ768:EA768"/>
    <mergeCell ref="EB768:EC768"/>
    <mergeCell ref="ED768:EE768"/>
    <mergeCell ref="EF768:EG768"/>
    <mergeCell ref="EH768:EI768"/>
    <mergeCell ref="EJ768:EK768"/>
    <mergeCell ref="EL768:EM768"/>
    <mergeCell ref="EN768:EO768"/>
    <mergeCell ref="EP768:EQ768"/>
    <mergeCell ref="ER768:ES768"/>
    <mergeCell ref="ET768:EU768"/>
    <mergeCell ref="EV768:EW768"/>
    <mergeCell ref="EX768:EY768"/>
    <mergeCell ref="EZ768:FA768"/>
    <mergeCell ref="FB768:FC768"/>
    <mergeCell ref="FD768:FE768"/>
    <mergeCell ref="FF768:FG768"/>
    <mergeCell ref="FH768:FI768"/>
    <mergeCell ref="FJ768:FK768"/>
    <mergeCell ref="L769:M769"/>
    <mergeCell ref="N769:O769"/>
    <mergeCell ref="P769:Q769"/>
    <mergeCell ref="R769:S769"/>
    <mergeCell ref="T769:U769"/>
    <mergeCell ref="V769:W769"/>
    <mergeCell ref="X769:Y769"/>
    <mergeCell ref="Z769:AA769"/>
    <mergeCell ref="AB769:AC769"/>
    <mergeCell ref="AD769:AE769"/>
    <mergeCell ref="AF769:AG769"/>
    <mergeCell ref="AH769:AI769"/>
    <mergeCell ref="AJ769:AK769"/>
    <mergeCell ref="AL769:AM769"/>
    <mergeCell ref="AN769:AO769"/>
    <mergeCell ref="AP769:AQ769"/>
    <mergeCell ref="AR769:AS769"/>
    <mergeCell ref="AT769:AU769"/>
    <mergeCell ref="AV769:AW769"/>
    <mergeCell ref="AX769:AY769"/>
    <mergeCell ref="AZ769:BA769"/>
    <mergeCell ref="BB769:BC769"/>
    <mergeCell ref="BD769:BE769"/>
    <mergeCell ref="BF769:BG769"/>
    <mergeCell ref="BH769:BI769"/>
    <mergeCell ref="BJ769:BK769"/>
    <mergeCell ref="BL769:BM769"/>
    <mergeCell ref="BN769:BO769"/>
    <mergeCell ref="BP769:BQ769"/>
    <mergeCell ref="BR769:BS769"/>
    <mergeCell ref="BT769:BU769"/>
    <mergeCell ref="BV769:BW769"/>
    <mergeCell ref="BX769:BY769"/>
    <mergeCell ref="BZ769:CA769"/>
    <mergeCell ref="CB769:CC769"/>
    <mergeCell ref="CD769:CE769"/>
    <mergeCell ref="CF769:CG769"/>
    <mergeCell ref="CH769:CI769"/>
    <mergeCell ref="CJ769:CK769"/>
    <mergeCell ref="CL769:CM769"/>
    <mergeCell ref="CN769:CO769"/>
    <mergeCell ref="CP769:CQ769"/>
    <mergeCell ref="CR769:CS769"/>
    <mergeCell ref="CT769:CU769"/>
    <mergeCell ref="CV769:CW769"/>
    <mergeCell ref="CX769:CY769"/>
    <mergeCell ref="CZ769:DA769"/>
    <mergeCell ref="DB769:DC769"/>
    <mergeCell ref="DD769:DE769"/>
    <mergeCell ref="DF769:DG769"/>
    <mergeCell ref="DH769:DI769"/>
    <mergeCell ref="DJ769:DK769"/>
    <mergeCell ref="DL769:DM769"/>
    <mergeCell ref="DN769:DO769"/>
    <mergeCell ref="DP769:DQ769"/>
    <mergeCell ref="DR769:DS769"/>
    <mergeCell ref="DT769:DU769"/>
    <mergeCell ref="DV769:DW769"/>
    <mergeCell ref="DX769:DY769"/>
    <mergeCell ref="DZ769:EA769"/>
    <mergeCell ref="EB769:EC769"/>
    <mergeCell ref="ED769:EE769"/>
    <mergeCell ref="EF769:EG769"/>
    <mergeCell ref="EH769:EI769"/>
    <mergeCell ref="EJ769:EK769"/>
    <mergeCell ref="EL769:EM769"/>
    <mergeCell ref="EN769:EO769"/>
    <mergeCell ref="EP769:EQ769"/>
    <mergeCell ref="ER769:ES769"/>
    <mergeCell ref="ET769:EU769"/>
    <mergeCell ref="EV769:EW769"/>
    <mergeCell ref="EX769:EY769"/>
    <mergeCell ref="EZ769:FA769"/>
    <mergeCell ref="FB769:FC769"/>
    <mergeCell ref="FD769:FE769"/>
    <mergeCell ref="FF769:FG769"/>
    <mergeCell ref="FH769:FI769"/>
    <mergeCell ref="FJ769:FK769"/>
    <mergeCell ref="L770:M770"/>
    <mergeCell ref="N770:O770"/>
    <mergeCell ref="P770:Q770"/>
    <mergeCell ref="R770:S770"/>
    <mergeCell ref="T770:U770"/>
    <mergeCell ref="V770:W770"/>
    <mergeCell ref="X770:Y770"/>
    <mergeCell ref="Z770:AA770"/>
    <mergeCell ref="AB770:AC770"/>
    <mergeCell ref="AD770:AE770"/>
    <mergeCell ref="AF770:AG770"/>
    <mergeCell ref="AH770:AI770"/>
    <mergeCell ref="AJ770:AK770"/>
    <mergeCell ref="AL770:AM770"/>
    <mergeCell ref="AN770:AO770"/>
    <mergeCell ref="AP770:AQ770"/>
    <mergeCell ref="AR770:AS770"/>
    <mergeCell ref="AT770:AU770"/>
    <mergeCell ref="AV770:AW770"/>
    <mergeCell ref="AX770:AY770"/>
    <mergeCell ref="AZ770:BA770"/>
    <mergeCell ref="BB770:BC770"/>
    <mergeCell ref="BD770:BE770"/>
    <mergeCell ref="BF770:BG770"/>
    <mergeCell ref="BH770:BI770"/>
    <mergeCell ref="BJ770:BK770"/>
    <mergeCell ref="BL770:BM770"/>
    <mergeCell ref="BN770:BO770"/>
    <mergeCell ref="BP770:BQ770"/>
    <mergeCell ref="BR770:BS770"/>
    <mergeCell ref="BT770:BU770"/>
    <mergeCell ref="BV770:BW770"/>
    <mergeCell ref="BX770:BY770"/>
    <mergeCell ref="BZ770:CA770"/>
    <mergeCell ref="CB770:CC770"/>
    <mergeCell ref="CD770:CE770"/>
    <mergeCell ref="CF770:CG770"/>
    <mergeCell ref="CH770:CI770"/>
    <mergeCell ref="CJ770:CK770"/>
    <mergeCell ref="CL770:CM770"/>
    <mergeCell ref="CN770:CO770"/>
    <mergeCell ref="CP770:CQ770"/>
    <mergeCell ref="CR770:CS770"/>
    <mergeCell ref="CT770:CU770"/>
    <mergeCell ref="CV770:CW770"/>
    <mergeCell ref="CX770:CY770"/>
    <mergeCell ref="CZ770:DA770"/>
    <mergeCell ref="DB770:DC770"/>
    <mergeCell ref="DD770:DE770"/>
    <mergeCell ref="DF770:DG770"/>
    <mergeCell ref="DH770:DI770"/>
    <mergeCell ref="DJ770:DK770"/>
    <mergeCell ref="DL770:DM770"/>
    <mergeCell ref="DN770:DO770"/>
    <mergeCell ref="DP770:DQ770"/>
    <mergeCell ref="DR770:DS770"/>
    <mergeCell ref="DT770:DU770"/>
    <mergeCell ref="DV770:DW770"/>
    <mergeCell ref="DX770:DY770"/>
    <mergeCell ref="DZ770:EA770"/>
    <mergeCell ref="EB770:EC770"/>
    <mergeCell ref="ED770:EE770"/>
    <mergeCell ref="EF770:EG770"/>
    <mergeCell ref="EH770:EI770"/>
    <mergeCell ref="EJ770:EK770"/>
    <mergeCell ref="EL770:EM770"/>
    <mergeCell ref="EN770:EO770"/>
    <mergeCell ref="EP770:EQ770"/>
    <mergeCell ref="ER770:ES770"/>
    <mergeCell ref="ET770:EU770"/>
    <mergeCell ref="EV770:EW770"/>
    <mergeCell ref="EX770:EY770"/>
    <mergeCell ref="EZ770:FA770"/>
    <mergeCell ref="FB770:FC770"/>
    <mergeCell ref="FD770:FE770"/>
    <mergeCell ref="FF770:FG770"/>
    <mergeCell ref="FH770:FI770"/>
    <mergeCell ref="FJ770:FK770"/>
    <mergeCell ref="L771:M771"/>
    <mergeCell ref="N771:O771"/>
    <mergeCell ref="P771:Q771"/>
    <mergeCell ref="R771:S771"/>
    <mergeCell ref="T771:U771"/>
    <mergeCell ref="V771:W771"/>
    <mergeCell ref="X771:Y771"/>
    <mergeCell ref="Z771:AA771"/>
    <mergeCell ref="AB771:AC771"/>
    <mergeCell ref="AD771:AE771"/>
    <mergeCell ref="AF771:AG771"/>
    <mergeCell ref="AH771:AI771"/>
    <mergeCell ref="AJ771:AK771"/>
    <mergeCell ref="AL771:AM771"/>
    <mergeCell ref="AN771:AO771"/>
    <mergeCell ref="AP771:AQ771"/>
    <mergeCell ref="AR771:AS771"/>
    <mergeCell ref="AT771:AU771"/>
    <mergeCell ref="AV771:AW771"/>
    <mergeCell ref="AX771:AY771"/>
    <mergeCell ref="AZ771:BA771"/>
    <mergeCell ref="BB771:BC771"/>
    <mergeCell ref="BD771:BE771"/>
    <mergeCell ref="BF771:BG771"/>
    <mergeCell ref="BH771:BI771"/>
    <mergeCell ref="BJ771:BK771"/>
    <mergeCell ref="BL771:BM771"/>
    <mergeCell ref="BN771:BO771"/>
    <mergeCell ref="BP771:BQ771"/>
    <mergeCell ref="BR771:BS771"/>
    <mergeCell ref="BT771:BU771"/>
    <mergeCell ref="BV771:BW771"/>
    <mergeCell ref="BX771:BY771"/>
    <mergeCell ref="BZ771:CA771"/>
    <mergeCell ref="CB771:CC771"/>
    <mergeCell ref="CD771:CE771"/>
    <mergeCell ref="CF771:CG771"/>
    <mergeCell ref="CH771:CI771"/>
    <mergeCell ref="CJ771:CK771"/>
    <mergeCell ref="CL771:CM771"/>
    <mergeCell ref="CN771:CO771"/>
    <mergeCell ref="CP771:CQ771"/>
    <mergeCell ref="CR771:CS771"/>
    <mergeCell ref="CT771:CU771"/>
    <mergeCell ref="CV771:CW771"/>
    <mergeCell ref="CX771:CY771"/>
    <mergeCell ref="CZ771:DA771"/>
    <mergeCell ref="DB771:DC771"/>
    <mergeCell ref="DD771:DE771"/>
    <mergeCell ref="DF771:DG771"/>
    <mergeCell ref="DH771:DI771"/>
    <mergeCell ref="DJ771:DK771"/>
    <mergeCell ref="DL771:DM771"/>
    <mergeCell ref="DN771:DO771"/>
    <mergeCell ref="DP771:DQ771"/>
    <mergeCell ref="DR771:DS771"/>
    <mergeCell ref="DT771:DU771"/>
    <mergeCell ref="DV771:DW771"/>
    <mergeCell ref="DX771:DY771"/>
    <mergeCell ref="DZ771:EA771"/>
    <mergeCell ref="EB771:EC771"/>
    <mergeCell ref="ED771:EE771"/>
    <mergeCell ref="EF771:EG771"/>
    <mergeCell ref="EH771:EI771"/>
    <mergeCell ref="EJ771:EK771"/>
    <mergeCell ref="EL771:EM771"/>
    <mergeCell ref="EN771:EO771"/>
    <mergeCell ref="EP771:EQ771"/>
    <mergeCell ref="ER771:ES771"/>
    <mergeCell ref="ET771:EU771"/>
    <mergeCell ref="EV771:EW771"/>
    <mergeCell ref="EX771:EY771"/>
    <mergeCell ref="EZ771:FA771"/>
    <mergeCell ref="FB771:FC771"/>
    <mergeCell ref="FD771:FE771"/>
    <mergeCell ref="FF771:FG771"/>
    <mergeCell ref="FH771:FI771"/>
    <mergeCell ref="FJ771:FK771"/>
    <mergeCell ref="L772:M772"/>
    <mergeCell ref="N772:O772"/>
    <mergeCell ref="P772:Q772"/>
    <mergeCell ref="R772:S772"/>
    <mergeCell ref="T772:U772"/>
    <mergeCell ref="V772:W772"/>
    <mergeCell ref="X772:Y772"/>
    <mergeCell ref="Z772:AA772"/>
    <mergeCell ref="AB772:AC772"/>
    <mergeCell ref="AD772:AE772"/>
    <mergeCell ref="AF772:AG772"/>
    <mergeCell ref="AH772:AI772"/>
    <mergeCell ref="AJ772:AK772"/>
    <mergeCell ref="AL772:AM772"/>
    <mergeCell ref="AN772:AO772"/>
    <mergeCell ref="AP772:AQ772"/>
    <mergeCell ref="AR772:AS772"/>
    <mergeCell ref="AT772:AU772"/>
    <mergeCell ref="AV772:AW772"/>
    <mergeCell ref="AX772:AY772"/>
    <mergeCell ref="AZ772:BA772"/>
    <mergeCell ref="BB772:BC772"/>
    <mergeCell ref="BD772:BE772"/>
    <mergeCell ref="BF772:BG772"/>
    <mergeCell ref="BH772:BI772"/>
    <mergeCell ref="BJ772:BK772"/>
    <mergeCell ref="BL772:BM772"/>
    <mergeCell ref="BN772:BO772"/>
    <mergeCell ref="BP772:BQ772"/>
    <mergeCell ref="BR772:BS772"/>
    <mergeCell ref="BT772:BU772"/>
    <mergeCell ref="BV772:BW772"/>
    <mergeCell ref="BX772:BY772"/>
    <mergeCell ref="BZ772:CA772"/>
    <mergeCell ref="CB772:CC772"/>
    <mergeCell ref="CD772:CE772"/>
    <mergeCell ref="CF772:CG772"/>
    <mergeCell ref="CH772:CI772"/>
    <mergeCell ref="CJ772:CK772"/>
    <mergeCell ref="CL772:CM772"/>
    <mergeCell ref="CN772:CO772"/>
    <mergeCell ref="CP772:CQ772"/>
    <mergeCell ref="CR772:CS772"/>
    <mergeCell ref="CT772:CU772"/>
    <mergeCell ref="CV772:CW772"/>
    <mergeCell ref="CX772:CY772"/>
    <mergeCell ref="CZ772:DA772"/>
    <mergeCell ref="DB772:DC772"/>
    <mergeCell ref="DD772:DE772"/>
    <mergeCell ref="DF772:DG772"/>
    <mergeCell ref="DH772:DI772"/>
    <mergeCell ref="DJ772:DK772"/>
    <mergeCell ref="DL772:DM772"/>
    <mergeCell ref="DN772:DO772"/>
    <mergeCell ref="DP772:DQ772"/>
    <mergeCell ref="DR772:DS772"/>
    <mergeCell ref="DT772:DU772"/>
    <mergeCell ref="DV772:DW772"/>
    <mergeCell ref="DX772:DY772"/>
    <mergeCell ref="DZ772:EA772"/>
    <mergeCell ref="EB772:EC772"/>
    <mergeCell ref="ED772:EE772"/>
    <mergeCell ref="EF772:EG772"/>
    <mergeCell ref="EH772:EI772"/>
    <mergeCell ref="EJ772:EK772"/>
    <mergeCell ref="EL772:EM772"/>
    <mergeCell ref="EN772:EO772"/>
    <mergeCell ref="EP772:EQ772"/>
    <mergeCell ref="ER772:ES772"/>
    <mergeCell ref="ET772:EU772"/>
    <mergeCell ref="EV772:EW772"/>
    <mergeCell ref="EX772:EY772"/>
    <mergeCell ref="EZ772:FA772"/>
    <mergeCell ref="FB772:FC772"/>
    <mergeCell ref="FD772:FE772"/>
    <mergeCell ref="FF772:FG772"/>
    <mergeCell ref="FH772:FI772"/>
    <mergeCell ref="FJ772:FK772"/>
    <mergeCell ref="L773:M773"/>
    <mergeCell ref="N773:O773"/>
    <mergeCell ref="P773:Q773"/>
    <mergeCell ref="R773:S773"/>
    <mergeCell ref="T773:U773"/>
    <mergeCell ref="V773:W773"/>
    <mergeCell ref="X773:Y773"/>
    <mergeCell ref="Z773:AA773"/>
    <mergeCell ref="AB773:AC773"/>
    <mergeCell ref="AD773:AE773"/>
    <mergeCell ref="AF773:AG773"/>
    <mergeCell ref="AH773:AI773"/>
    <mergeCell ref="AJ773:AK773"/>
    <mergeCell ref="AL773:AM773"/>
    <mergeCell ref="AN773:AO773"/>
    <mergeCell ref="AP773:AQ773"/>
    <mergeCell ref="AR773:AS773"/>
    <mergeCell ref="AT773:AU773"/>
    <mergeCell ref="AV773:AW773"/>
    <mergeCell ref="AX773:AY773"/>
    <mergeCell ref="AZ773:BA773"/>
    <mergeCell ref="BB773:BC773"/>
    <mergeCell ref="BD773:BE773"/>
    <mergeCell ref="BF773:BG773"/>
    <mergeCell ref="BH773:BI773"/>
    <mergeCell ref="BJ773:BK773"/>
    <mergeCell ref="BL773:BM773"/>
    <mergeCell ref="BN773:BO773"/>
    <mergeCell ref="BP773:BQ773"/>
    <mergeCell ref="BR773:BS773"/>
    <mergeCell ref="BT773:BU773"/>
    <mergeCell ref="BV773:BW773"/>
    <mergeCell ref="BX773:BY773"/>
    <mergeCell ref="BZ773:CA773"/>
    <mergeCell ref="CB773:CC773"/>
    <mergeCell ref="CD773:CE773"/>
    <mergeCell ref="CF773:CG773"/>
    <mergeCell ref="CH773:CI773"/>
    <mergeCell ref="CJ773:CK773"/>
    <mergeCell ref="CL773:CM773"/>
    <mergeCell ref="CN773:CO773"/>
    <mergeCell ref="CP773:CQ773"/>
    <mergeCell ref="CR773:CS773"/>
    <mergeCell ref="CT773:CU773"/>
    <mergeCell ref="CV773:CW773"/>
    <mergeCell ref="CX773:CY773"/>
    <mergeCell ref="CZ773:DA773"/>
    <mergeCell ref="DB773:DC773"/>
    <mergeCell ref="DD773:DE773"/>
    <mergeCell ref="DF773:DG773"/>
    <mergeCell ref="DH773:DI773"/>
    <mergeCell ref="DJ773:DK773"/>
    <mergeCell ref="DL773:DM773"/>
    <mergeCell ref="DN773:DO773"/>
    <mergeCell ref="DP773:DQ773"/>
    <mergeCell ref="DR773:DS773"/>
    <mergeCell ref="DT773:DU773"/>
    <mergeCell ref="DV773:DW773"/>
    <mergeCell ref="DX773:DY773"/>
    <mergeCell ref="DZ773:EA773"/>
    <mergeCell ref="EB773:EC773"/>
    <mergeCell ref="ED773:EE773"/>
    <mergeCell ref="EF773:EG773"/>
    <mergeCell ref="EH773:EI773"/>
    <mergeCell ref="EJ773:EK773"/>
    <mergeCell ref="EL773:EM773"/>
    <mergeCell ref="EN773:EO773"/>
    <mergeCell ref="EP773:EQ773"/>
    <mergeCell ref="ER773:ES773"/>
    <mergeCell ref="ET773:EU773"/>
    <mergeCell ref="EV773:EW773"/>
    <mergeCell ref="EX773:EY773"/>
    <mergeCell ref="EZ773:FA773"/>
    <mergeCell ref="FB773:FC773"/>
    <mergeCell ref="FD773:FE773"/>
    <mergeCell ref="FF773:FG773"/>
    <mergeCell ref="FH773:FI773"/>
    <mergeCell ref="FJ773:FK773"/>
    <mergeCell ref="L774:M774"/>
    <mergeCell ref="N774:O774"/>
    <mergeCell ref="P774:Q774"/>
    <mergeCell ref="R774:S774"/>
    <mergeCell ref="T774:U774"/>
    <mergeCell ref="V774:W774"/>
    <mergeCell ref="X774:Y774"/>
    <mergeCell ref="Z774:AA774"/>
    <mergeCell ref="AB774:AC774"/>
    <mergeCell ref="AD774:AE774"/>
    <mergeCell ref="AF774:AG774"/>
    <mergeCell ref="AH774:AI774"/>
    <mergeCell ref="AJ774:AK774"/>
    <mergeCell ref="AL774:AM774"/>
    <mergeCell ref="AN774:AO774"/>
    <mergeCell ref="AP774:AQ774"/>
    <mergeCell ref="AR774:AS774"/>
    <mergeCell ref="CD774:CE774"/>
    <mergeCell ref="CF774:CG774"/>
    <mergeCell ref="CH774:CI774"/>
    <mergeCell ref="CJ774:CK774"/>
    <mergeCell ref="CL774:CM774"/>
    <mergeCell ref="CN774:CO774"/>
    <mergeCell ref="CP774:CQ774"/>
    <mergeCell ref="CR774:CS774"/>
    <mergeCell ref="A775:A782"/>
    <mergeCell ref="B775:B782"/>
    <mergeCell ref="C775:C782"/>
    <mergeCell ref="D775:D782"/>
    <mergeCell ref="E775:E782"/>
    <mergeCell ref="F775:F782"/>
    <mergeCell ref="G775:G782"/>
    <mergeCell ref="I775:I782"/>
    <mergeCell ref="J775:J782"/>
    <mergeCell ref="L775:M775"/>
    <mergeCell ref="N775:O775"/>
    <mergeCell ref="P775:Q775"/>
    <mergeCell ref="R775:S775"/>
    <mergeCell ref="T775:U775"/>
    <mergeCell ref="V775:W775"/>
    <mergeCell ref="X775:Y775"/>
    <mergeCell ref="Z775:AA775"/>
    <mergeCell ref="AB775:AC775"/>
    <mergeCell ref="AD775:AE775"/>
    <mergeCell ref="AF775:AG775"/>
    <mergeCell ref="AH775:AI775"/>
    <mergeCell ref="AJ775:AK775"/>
    <mergeCell ref="AL775:AM775"/>
    <mergeCell ref="AN775:AO775"/>
    <mergeCell ref="AP775:AQ775"/>
    <mergeCell ref="AR775:AS775"/>
    <mergeCell ref="AT775:AU775"/>
    <mergeCell ref="AV775:AW775"/>
    <mergeCell ref="AX775:AY775"/>
    <mergeCell ref="AZ775:BA775"/>
    <mergeCell ref="BB775:BC775"/>
    <mergeCell ref="BD775:BE775"/>
    <mergeCell ref="BF775:BG775"/>
    <mergeCell ref="BH775:BI775"/>
    <mergeCell ref="BJ775:BK775"/>
    <mergeCell ref="BL775:BM775"/>
    <mergeCell ref="BN775:BO775"/>
    <mergeCell ref="BP775:BQ775"/>
    <mergeCell ref="BR775:BS775"/>
    <mergeCell ref="BT775:BU775"/>
    <mergeCell ref="BV775:BW775"/>
    <mergeCell ref="BX775:BY775"/>
    <mergeCell ref="BZ775:CA775"/>
    <mergeCell ref="CB775:CC775"/>
    <mergeCell ref="CD775:CE775"/>
    <mergeCell ref="CF775:CG775"/>
    <mergeCell ref="CH775:CI775"/>
    <mergeCell ref="CJ775:CK775"/>
    <mergeCell ref="CL775:CM775"/>
    <mergeCell ref="CN775:CO775"/>
    <mergeCell ref="CP775:CQ775"/>
    <mergeCell ref="CR775:CS775"/>
    <mergeCell ref="CT775:CU775"/>
    <mergeCell ref="CV775:CW775"/>
    <mergeCell ref="CX775:CY775"/>
    <mergeCell ref="CZ775:DA775"/>
    <mergeCell ref="DB775:DC775"/>
    <mergeCell ref="DD775:DE775"/>
    <mergeCell ref="DF775:DG775"/>
    <mergeCell ref="DH775:DI775"/>
    <mergeCell ref="DJ775:DK775"/>
    <mergeCell ref="DL775:DM775"/>
    <mergeCell ref="DN775:DO775"/>
    <mergeCell ref="DP775:DQ775"/>
    <mergeCell ref="DR775:DS775"/>
    <mergeCell ref="DT775:DU775"/>
    <mergeCell ref="DV775:DW775"/>
    <mergeCell ref="DX775:DY775"/>
    <mergeCell ref="DZ775:EA775"/>
    <mergeCell ref="EB775:EC775"/>
    <mergeCell ref="ED775:EE775"/>
    <mergeCell ref="EF775:EG775"/>
    <mergeCell ref="EH775:EI775"/>
    <mergeCell ref="EJ775:EK775"/>
    <mergeCell ref="EL775:EM775"/>
    <mergeCell ref="EN775:EO775"/>
    <mergeCell ref="EP775:EQ775"/>
    <mergeCell ref="ER775:ES775"/>
    <mergeCell ref="ET775:EU775"/>
    <mergeCell ref="EV775:EW775"/>
    <mergeCell ref="EX775:EY775"/>
    <mergeCell ref="EZ775:FA775"/>
    <mergeCell ref="FB775:FC775"/>
    <mergeCell ref="FD775:FE775"/>
    <mergeCell ref="FF775:FG775"/>
    <mergeCell ref="FH775:FI775"/>
    <mergeCell ref="FJ775:FK775"/>
    <mergeCell ref="L776:M776"/>
    <mergeCell ref="N776:O776"/>
    <mergeCell ref="P776:Q776"/>
    <mergeCell ref="R776:S776"/>
    <mergeCell ref="T776:U776"/>
    <mergeCell ref="V776:W776"/>
    <mergeCell ref="X776:Y776"/>
    <mergeCell ref="Z776:AA776"/>
    <mergeCell ref="AB776:AC776"/>
    <mergeCell ref="AD776:AE776"/>
    <mergeCell ref="AF776:AG776"/>
    <mergeCell ref="AH776:AI776"/>
    <mergeCell ref="AJ776:AK776"/>
    <mergeCell ref="AL776:AM776"/>
    <mergeCell ref="AN776:AO776"/>
    <mergeCell ref="AP776:AQ776"/>
    <mergeCell ref="AR776:AS776"/>
    <mergeCell ref="AT776:AU776"/>
    <mergeCell ref="AV776:AW776"/>
    <mergeCell ref="AX776:AY776"/>
    <mergeCell ref="AZ776:BA776"/>
    <mergeCell ref="BB776:BC776"/>
    <mergeCell ref="BD776:BE776"/>
    <mergeCell ref="BF776:BG776"/>
    <mergeCell ref="BH776:BI776"/>
    <mergeCell ref="BJ776:BK776"/>
    <mergeCell ref="BL776:BM776"/>
    <mergeCell ref="BN776:BO776"/>
    <mergeCell ref="BP776:BQ776"/>
    <mergeCell ref="BR776:BS776"/>
    <mergeCell ref="BT776:BU776"/>
    <mergeCell ref="BV776:BW776"/>
    <mergeCell ref="BX776:BY776"/>
    <mergeCell ref="BZ776:CA776"/>
    <mergeCell ref="CB776:CC776"/>
    <mergeCell ref="CD776:CE776"/>
    <mergeCell ref="CF776:CG776"/>
    <mergeCell ref="CH776:CI776"/>
    <mergeCell ref="CJ776:CK776"/>
    <mergeCell ref="CL776:CM776"/>
    <mergeCell ref="CN776:CO776"/>
    <mergeCell ref="CP776:CQ776"/>
    <mergeCell ref="CR776:CS776"/>
    <mergeCell ref="CT776:CU776"/>
    <mergeCell ref="CV776:CW776"/>
    <mergeCell ref="CX776:CY776"/>
    <mergeCell ref="CZ776:DA776"/>
    <mergeCell ref="DB776:DC776"/>
    <mergeCell ref="DD776:DE776"/>
    <mergeCell ref="DF776:DG776"/>
    <mergeCell ref="DH776:DI776"/>
    <mergeCell ref="DJ776:DK776"/>
    <mergeCell ref="DL776:DM776"/>
    <mergeCell ref="DN776:DO776"/>
    <mergeCell ref="DP776:DQ776"/>
    <mergeCell ref="DR776:DS776"/>
    <mergeCell ref="DT776:DU776"/>
    <mergeCell ref="DV776:DW776"/>
    <mergeCell ref="DX776:DY776"/>
    <mergeCell ref="DZ776:EA776"/>
    <mergeCell ref="EB776:EC776"/>
    <mergeCell ref="ED776:EE776"/>
    <mergeCell ref="EF776:EG776"/>
    <mergeCell ref="EH776:EI776"/>
    <mergeCell ref="EJ776:EK776"/>
    <mergeCell ref="EL776:EM776"/>
    <mergeCell ref="EN776:EO776"/>
    <mergeCell ref="EP776:EQ776"/>
    <mergeCell ref="ER776:ES776"/>
    <mergeCell ref="ET776:EU776"/>
    <mergeCell ref="EV776:EW776"/>
    <mergeCell ref="EX776:EY776"/>
    <mergeCell ref="EZ776:FA776"/>
    <mergeCell ref="FB776:FC776"/>
    <mergeCell ref="FD776:FE776"/>
    <mergeCell ref="FF776:FG776"/>
    <mergeCell ref="FH776:FI776"/>
    <mergeCell ref="FJ776:FK776"/>
    <mergeCell ref="L777:M777"/>
    <mergeCell ref="N777:O777"/>
    <mergeCell ref="P777:Q777"/>
    <mergeCell ref="R777:S777"/>
    <mergeCell ref="T777:U777"/>
    <mergeCell ref="V777:W777"/>
    <mergeCell ref="X777:Y777"/>
    <mergeCell ref="Z777:AA777"/>
    <mergeCell ref="AB777:AC777"/>
    <mergeCell ref="AD777:AE777"/>
    <mergeCell ref="AF777:AG777"/>
    <mergeCell ref="AH777:AI777"/>
    <mergeCell ref="AJ777:AK777"/>
    <mergeCell ref="AL777:AM777"/>
    <mergeCell ref="AN777:AO777"/>
    <mergeCell ref="AP777:AQ777"/>
    <mergeCell ref="AR777:AS777"/>
    <mergeCell ref="AT777:AU777"/>
    <mergeCell ref="AV777:AW777"/>
    <mergeCell ref="AX777:AY777"/>
    <mergeCell ref="AZ777:BA777"/>
    <mergeCell ref="BB777:BC777"/>
    <mergeCell ref="BD777:BE777"/>
    <mergeCell ref="BF777:BG777"/>
    <mergeCell ref="BH777:BI777"/>
    <mergeCell ref="BJ777:BK777"/>
    <mergeCell ref="BL777:BM777"/>
    <mergeCell ref="BN777:BO777"/>
    <mergeCell ref="BP777:BQ777"/>
    <mergeCell ref="BR777:BS777"/>
    <mergeCell ref="BT777:BU777"/>
    <mergeCell ref="BV777:BW777"/>
    <mergeCell ref="BX777:BY777"/>
    <mergeCell ref="BZ777:CA777"/>
    <mergeCell ref="CB777:CC777"/>
    <mergeCell ref="CD777:CE777"/>
    <mergeCell ref="CF777:CG777"/>
    <mergeCell ref="CH777:CI777"/>
    <mergeCell ref="CJ777:CK777"/>
    <mergeCell ref="CL777:CM777"/>
    <mergeCell ref="CN777:CO777"/>
    <mergeCell ref="CP777:CQ777"/>
    <mergeCell ref="CR777:CS777"/>
    <mergeCell ref="CT777:CU777"/>
    <mergeCell ref="CV777:CW777"/>
    <mergeCell ref="CX777:CY777"/>
    <mergeCell ref="CZ777:DA777"/>
    <mergeCell ref="DB777:DC777"/>
    <mergeCell ref="DD777:DE777"/>
    <mergeCell ref="DF777:DG777"/>
    <mergeCell ref="DH777:DI777"/>
    <mergeCell ref="DJ777:DK777"/>
    <mergeCell ref="DL777:DM777"/>
    <mergeCell ref="DN777:DO777"/>
    <mergeCell ref="DP777:DQ777"/>
    <mergeCell ref="DR777:DS777"/>
    <mergeCell ref="DT777:DU777"/>
    <mergeCell ref="DV777:DW777"/>
    <mergeCell ref="DX777:DY777"/>
    <mergeCell ref="DZ777:EA777"/>
    <mergeCell ref="EB777:EC777"/>
    <mergeCell ref="ED777:EE777"/>
    <mergeCell ref="EF777:EG777"/>
    <mergeCell ref="EH777:EI777"/>
    <mergeCell ref="EJ777:EK777"/>
    <mergeCell ref="EL777:EM777"/>
    <mergeCell ref="EN777:EO777"/>
    <mergeCell ref="EP777:EQ777"/>
    <mergeCell ref="ER777:ES777"/>
    <mergeCell ref="ET777:EU777"/>
    <mergeCell ref="EV777:EW777"/>
    <mergeCell ref="EX777:EY777"/>
    <mergeCell ref="EZ777:FA777"/>
    <mergeCell ref="FB777:FC777"/>
    <mergeCell ref="FD777:FE777"/>
    <mergeCell ref="FF777:FG777"/>
    <mergeCell ref="FH777:FI777"/>
    <mergeCell ref="FJ777:FK777"/>
    <mergeCell ref="L778:M778"/>
    <mergeCell ref="N778:O778"/>
    <mergeCell ref="P778:Q778"/>
    <mergeCell ref="R778:S778"/>
    <mergeCell ref="T778:U778"/>
    <mergeCell ref="V778:W778"/>
    <mergeCell ref="X778:Y778"/>
    <mergeCell ref="Z778:AA778"/>
    <mergeCell ref="AB778:AC778"/>
    <mergeCell ref="AD778:AE778"/>
    <mergeCell ref="AF778:AG778"/>
    <mergeCell ref="AH778:AI778"/>
    <mergeCell ref="AJ778:AK778"/>
    <mergeCell ref="AL778:AM778"/>
    <mergeCell ref="AN778:AO778"/>
    <mergeCell ref="AP778:AQ778"/>
    <mergeCell ref="AR778:AS778"/>
    <mergeCell ref="AT778:AU778"/>
    <mergeCell ref="AV778:AW778"/>
    <mergeCell ref="AX778:AY778"/>
    <mergeCell ref="AZ778:BA778"/>
    <mergeCell ref="BB778:BC778"/>
    <mergeCell ref="BD778:BE778"/>
    <mergeCell ref="BF778:BG778"/>
    <mergeCell ref="BH778:BI778"/>
    <mergeCell ref="BJ778:BK778"/>
    <mergeCell ref="BL778:BM778"/>
    <mergeCell ref="BN778:BO778"/>
    <mergeCell ref="BP778:BQ778"/>
    <mergeCell ref="BR778:BS778"/>
    <mergeCell ref="BT778:BU778"/>
    <mergeCell ref="BV778:BW778"/>
    <mergeCell ref="BX778:BY778"/>
    <mergeCell ref="BZ778:CA778"/>
    <mergeCell ref="CB778:CC778"/>
    <mergeCell ref="CD778:CE778"/>
    <mergeCell ref="CF778:CG778"/>
    <mergeCell ref="CH778:CI778"/>
    <mergeCell ref="CJ778:CK778"/>
    <mergeCell ref="CL778:CM778"/>
    <mergeCell ref="CN778:CO778"/>
    <mergeCell ref="CP778:CQ778"/>
    <mergeCell ref="CR778:CS778"/>
    <mergeCell ref="CT778:CU778"/>
    <mergeCell ref="CV778:CW778"/>
    <mergeCell ref="CX778:CY778"/>
    <mergeCell ref="CZ778:DA778"/>
    <mergeCell ref="DB778:DC778"/>
    <mergeCell ref="DD778:DE778"/>
    <mergeCell ref="DF778:DG778"/>
    <mergeCell ref="DH778:DI778"/>
    <mergeCell ref="DJ778:DK778"/>
    <mergeCell ref="DL778:DM778"/>
    <mergeCell ref="DN778:DO778"/>
    <mergeCell ref="DP778:DQ778"/>
    <mergeCell ref="DR778:DS778"/>
    <mergeCell ref="DT778:DU778"/>
    <mergeCell ref="DV778:DW778"/>
    <mergeCell ref="DX778:DY778"/>
    <mergeCell ref="DZ778:EA778"/>
    <mergeCell ref="EB778:EC778"/>
    <mergeCell ref="ED778:EE778"/>
    <mergeCell ref="EF778:EG778"/>
    <mergeCell ref="EH778:EI778"/>
    <mergeCell ref="EJ778:EK778"/>
    <mergeCell ref="EL778:EM778"/>
    <mergeCell ref="EN778:EO778"/>
    <mergeCell ref="EP778:EQ778"/>
    <mergeCell ref="ER778:ES778"/>
    <mergeCell ref="ET778:EU778"/>
    <mergeCell ref="EV778:EW778"/>
    <mergeCell ref="EX778:EY778"/>
    <mergeCell ref="EZ778:FA778"/>
    <mergeCell ref="FB778:FC778"/>
    <mergeCell ref="FD778:FE778"/>
    <mergeCell ref="FF778:FG778"/>
    <mergeCell ref="FH778:FI778"/>
    <mergeCell ref="FJ778:FK778"/>
    <mergeCell ref="L779:M779"/>
    <mergeCell ref="N779:O779"/>
    <mergeCell ref="P779:Q779"/>
    <mergeCell ref="R779:S779"/>
    <mergeCell ref="T779:U779"/>
    <mergeCell ref="V779:W779"/>
    <mergeCell ref="X779:Y779"/>
    <mergeCell ref="Z779:AA779"/>
    <mergeCell ref="AB779:AC779"/>
    <mergeCell ref="AD779:AE779"/>
    <mergeCell ref="AF779:AG779"/>
    <mergeCell ref="AH779:AI779"/>
    <mergeCell ref="AJ779:AK779"/>
    <mergeCell ref="AL779:AM779"/>
    <mergeCell ref="AN779:AO779"/>
    <mergeCell ref="AP779:AQ779"/>
    <mergeCell ref="AR779:AS779"/>
    <mergeCell ref="AT779:AU779"/>
    <mergeCell ref="AV779:AW779"/>
    <mergeCell ref="AX779:AY779"/>
    <mergeCell ref="AZ779:BA779"/>
    <mergeCell ref="BB779:BC779"/>
    <mergeCell ref="BD779:BE779"/>
    <mergeCell ref="BF779:BG779"/>
    <mergeCell ref="BH779:BI779"/>
    <mergeCell ref="BJ779:BK779"/>
    <mergeCell ref="BL779:BM779"/>
    <mergeCell ref="BN779:BO779"/>
    <mergeCell ref="BP779:BQ779"/>
    <mergeCell ref="BR779:BS779"/>
    <mergeCell ref="BT779:BU779"/>
    <mergeCell ref="BV779:BW779"/>
    <mergeCell ref="BX779:BY779"/>
    <mergeCell ref="BZ779:CA779"/>
    <mergeCell ref="CB779:CC779"/>
    <mergeCell ref="CD779:CE779"/>
    <mergeCell ref="CF779:CG779"/>
    <mergeCell ref="CH779:CI779"/>
    <mergeCell ref="CJ779:CK779"/>
    <mergeCell ref="CL779:CM779"/>
    <mergeCell ref="CN779:CO779"/>
    <mergeCell ref="CP779:CQ779"/>
    <mergeCell ref="CR779:CS779"/>
    <mergeCell ref="CT779:CU779"/>
    <mergeCell ref="CV779:CW779"/>
    <mergeCell ref="CX779:CY779"/>
    <mergeCell ref="CZ779:DA779"/>
    <mergeCell ref="DB779:DC779"/>
    <mergeCell ref="DD779:DE779"/>
    <mergeCell ref="DF779:DG779"/>
    <mergeCell ref="DH779:DI779"/>
    <mergeCell ref="DJ779:DK779"/>
    <mergeCell ref="DL779:DM779"/>
    <mergeCell ref="DN779:DO779"/>
    <mergeCell ref="DP779:DQ779"/>
    <mergeCell ref="DR779:DS779"/>
    <mergeCell ref="DT779:DU779"/>
    <mergeCell ref="DV779:DW779"/>
    <mergeCell ref="DX779:DY779"/>
    <mergeCell ref="DZ779:EA779"/>
    <mergeCell ref="EB779:EC779"/>
    <mergeCell ref="ED779:EE779"/>
    <mergeCell ref="EF779:EG779"/>
    <mergeCell ref="EH779:EI779"/>
    <mergeCell ref="EJ779:EK779"/>
    <mergeCell ref="EL779:EM779"/>
    <mergeCell ref="EN779:EO779"/>
    <mergeCell ref="EP779:EQ779"/>
    <mergeCell ref="ER779:ES779"/>
    <mergeCell ref="ET779:EU779"/>
    <mergeCell ref="EV779:EW779"/>
    <mergeCell ref="EX779:EY779"/>
    <mergeCell ref="EZ779:FA779"/>
    <mergeCell ref="FB779:FC779"/>
    <mergeCell ref="FD779:FE779"/>
    <mergeCell ref="FF779:FG779"/>
    <mergeCell ref="FH779:FI779"/>
    <mergeCell ref="FJ779:FK779"/>
    <mergeCell ref="L780:M780"/>
    <mergeCell ref="N780:O780"/>
    <mergeCell ref="P780:Q780"/>
    <mergeCell ref="R780:S780"/>
    <mergeCell ref="T780:U780"/>
    <mergeCell ref="V780:W780"/>
    <mergeCell ref="X780:Y780"/>
    <mergeCell ref="Z780:AA780"/>
    <mergeCell ref="AB780:AC780"/>
    <mergeCell ref="AD780:AE780"/>
    <mergeCell ref="AF780:AG780"/>
    <mergeCell ref="AH780:AI780"/>
    <mergeCell ref="AJ780:AK780"/>
    <mergeCell ref="AL780:AM780"/>
    <mergeCell ref="AN780:AO780"/>
    <mergeCell ref="AP780:AQ780"/>
    <mergeCell ref="AR780:AS780"/>
    <mergeCell ref="AT780:AU780"/>
    <mergeCell ref="AV780:AW780"/>
    <mergeCell ref="AX780:AY780"/>
    <mergeCell ref="AZ780:BA780"/>
    <mergeCell ref="BB780:BC780"/>
    <mergeCell ref="BD780:BE780"/>
    <mergeCell ref="BF780:BG780"/>
    <mergeCell ref="BH780:BI780"/>
    <mergeCell ref="BJ780:BK780"/>
    <mergeCell ref="BL780:BM780"/>
    <mergeCell ref="BN780:BO780"/>
    <mergeCell ref="BP780:BQ780"/>
    <mergeCell ref="BR780:BS780"/>
    <mergeCell ref="BT780:BU780"/>
    <mergeCell ref="BV780:BW780"/>
    <mergeCell ref="BX780:BY780"/>
    <mergeCell ref="BZ780:CA780"/>
    <mergeCell ref="CB780:CC780"/>
    <mergeCell ref="CD780:CE780"/>
    <mergeCell ref="CF780:CG780"/>
    <mergeCell ref="CH780:CI780"/>
    <mergeCell ref="CJ780:CK780"/>
    <mergeCell ref="CL780:CM780"/>
    <mergeCell ref="CN780:CO780"/>
    <mergeCell ref="CP780:CQ780"/>
    <mergeCell ref="CR780:CS780"/>
    <mergeCell ref="CT780:CU780"/>
    <mergeCell ref="CV780:CW780"/>
    <mergeCell ref="CX780:CY780"/>
    <mergeCell ref="CZ780:DA780"/>
    <mergeCell ref="DB780:DC780"/>
    <mergeCell ref="DD780:DE780"/>
    <mergeCell ref="DF780:DG780"/>
    <mergeCell ref="DH780:DI780"/>
    <mergeCell ref="DJ780:DK780"/>
    <mergeCell ref="DL780:DM780"/>
    <mergeCell ref="DN780:DO780"/>
    <mergeCell ref="DP780:DQ780"/>
    <mergeCell ref="DR780:DS780"/>
    <mergeCell ref="DT780:DU780"/>
    <mergeCell ref="DV780:DW780"/>
    <mergeCell ref="DX780:DY780"/>
    <mergeCell ref="DZ780:EA780"/>
    <mergeCell ref="EB780:EC780"/>
    <mergeCell ref="ED780:EE780"/>
    <mergeCell ref="EF780:EG780"/>
    <mergeCell ref="EH780:EI780"/>
    <mergeCell ref="EJ780:EK780"/>
    <mergeCell ref="EL780:EM780"/>
    <mergeCell ref="EN780:EO780"/>
    <mergeCell ref="EP780:EQ780"/>
    <mergeCell ref="ER780:ES780"/>
    <mergeCell ref="ET780:EU780"/>
    <mergeCell ref="EV780:EW780"/>
    <mergeCell ref="EX780:EY780"/>
    <mergeCell ref="EZ780:FA780"/>
    <mergeCell ref="FB780:FC780"/>
    <mergeCell ref="FD780:FE780"/>
    <mergeCell ref="FF780:FG780"/>
    <mergeCell ref="FH780:FI780"/>
    <mergeCell ref="FJ780:FK780"/>
    <mergeCell ref="L781:M781"/>
    <mergeCell ref="N781:O781"/>
    <mergeCell ref="P781:Q781"/>
    <mergeCell ref="R781:S781"/>
    <mergeCell ref="T781:U781"/>
    <mergeCell ref="V781:W781"/>
    <mergeCell ref="X781:Y781"/>
    <mergeCell ref="Z781:AA781"/>
    <mergeCell ref="AB781:AC781"/>
    <mergeCell ref="AD781:AE781"/>
    <mergeCell ref="AF781:AG781"/>
    <mergeCell ref="AH781:AI781"/>
    <mergeCell ref="AJ781:AK781"/>
    <mergeCell ref="AL781:AM781"/>
    <mergeCell ref="AN781:AO781"/>
    <mergeCell ref="AP781:AQ781"/>
    <mergeCell ref="AR781:AS781"/>
    <mergeCell ref="AT781:AU781"/>
    <mergeCell ref="AV781:AW781"/>
    <mergeCell ref="AX781:AY781"/>
    <mergeCell ref="AZ781:BA781"/>
    <mergeCell ref="BB781:BC781"/>
    <mergeCell ref="BD781:BE781"/>
    <mergeCell ref="BF781:BG781"/>
    <mergeCell ref="BH781:BI781"/>
    <mergeCell ref="BJ781:BK781"/>
    <mergeCell ref="BL781:BM781"/>
    <mergeCell ref="BN781:BO781"/>
    <mergeCell ref="BP781:BQ781"/>
    <mergeCell ref="BR781:BS781"/>
    <mergeCell ref="BT781:BU781"/>
    <mergeCell ref="BV781:BW781"/>
    <mergeCell ref="BX781:BY781"/>
    <mergeCell ref="BZ781:CA781"/>
    <mergeCell ref="CB781:CC781"/>
    <mergeCell ref="CD781:CE781"/>
    <mergeCell ref="CF781:CG781"/>
    <mergeCell ref="CH781:CI781"/>
    <mergeCell ref="CJ781:CK781"/>
    <mergeCell ref="CL781:CM781"/>
    <mergeCell ref="CN781:CO781"/>
    <mergeCell ref="CP781:CQ781"/>
    <mergeCell ref="CR781:CS781"/>
    <mergeCell ref="CT781:CU781"/>
    <mergeCell ref="CV781:CW781"/>
    <mergeCell ref="CX781:CY781"/>
    <mergeCell ref="CZ781:DA781"/>
    <mergeCell ref="DB781:DC781"/>
    <mergeCell ref="DD781:DE781"/>
    <mergeCell ref="DF781:DG781"/>
    <mergeCell ref="DH781:DI781"/>
    <mergeCell ref="DJ781:DK781"/>
    <mergeCell ref="DL781:DM781"/>
    <mergeCell ref="DN781:DO781"/>
    <mergeCell ref="DP781:DQ781"/>
    <mergeCell ref="DR781:DS781"/>
    <mergeCell ref="DT781:DU781"/>
    <mergeCell ref="DV781:DW781"/>
    <mergeCell ref="DX781:DY781"/>
    <mergeCell ref="DZ781:EA781"/>
    <mergeCell ref="EB781:EC781"/>
    <mergeCell ref="ED781:EE781"/>
    <mergeCell ref="EF781:EG781"/>
    <mergeCell ref="EH781:EI781"/>
    <mergeCell ref="EJ781:EK781"/>
    <mergeCell ref="EL781:EM781"/>
    <mergeCell ref="EN781:EO781"/>
    <mergeCell ref="EP781:EQ781"/>
    <mergeCell ref="ER781:ES781"/>
    <mergeCell ref="ET781:EU781"/>
    <mergeCell ref="EV781:EW781"/>
    <mergeCell ref="EX781:EY781"/>
    <mergeCell ref="EZ781:FA781"/>
    <mergeCell ref="FB781:FC781"/>
    <mergeCell ref="FD781:FE781"/>
    <mergeCell ref="FF781:FG781"/>
    <mergeCell ref="FH781:FI781"/>
    <mergeCell ref="FJ781:FK781"/>
    <mergeCell ref="L782:M782"/>
    <mergeCell ref="N782:O782"/>
    <mergeCell ref="P782:Q782"/>
    <mergeCell ref="R782:S782"/>
    <mergeCell ref="T782:U782"/>
    <mergeCell ref="V782:W782"/>
    <mergeCell ref="X782:Y782"/>
    <mergeCell ref="Z782:AA782"/>
    <mergeCell ref="AB782:AC782"/>
    <mergeCell ref="AD782:AE782"/>
    <mergeCell ref="AF782:AG782"/>
    <mergeCell ref="AH782:AI782"/>
    <mergeCell ref="AJ782:AK782"/>
    <mergeCell ref="AL782:AM782"/>
    <mergeCell ref="AN782:AO782"/>
    <mergeCell ref="AP782:AQ782"/>
    <mergeCell ref="AR782:AS782"/>
    <mergeCell ref="AT782:AU782"/>
    <mergeCell ref="AV782:AW782"/>
    <mergeCell ref="AX782:AY782"/>
    <mergeCell ref="AZ782:BA782"/>
    <mergeCell ref="BB782:BC782"/>
    <mergeCell ref="BD782:BE782"/>
    <mergeCell ref="BF782:BG782"/>
    <mergeCell ref="BH782:BI782"/>
    <mergeCell ref="BJ782:BK782"/>
    <mergeCell ref="BL782:BM782"/>
    <mergeCell ref="BN782:BO782"/>
    <mergeCell ref="BP782:BQ782"/>
    <mergeCell ref="BR782:BS782"/>
    <mergeCell ref="BT782:BU782"/>
    <mergeCell ref="BV782:BW782"/>
    <mergeCell ref="BX782:BY782"/>
    <mergeCell ref="BZ782:CA782"/>
    <mergeCell ref="CB782:CC782"/>
    <mergeCell ref="CD782:CE782"/>
    <mergeCell ref="CF782:CG782"/>
    <mergeCell ref="CH782:CI782"/>
    <mergeCell ref="CJ782:CK782"/>
    <mergeCell ref="CL782:CM782"/>
    <mergeCell ref="CN782:CO782"/>
    <mergeCell ref="CP782:CQ782"/>
    <mergeCell ref="CR782:CS782"/>
    <mergeCell ref="CT782:CU782"/>
    <mergeCell ref="CV782:CW782"/>
    <mergeCell ref="CX782:CY782"/>
    <mergeCell ref="CZ782:DA782"/>
    <mergeCell ref="DB782:DC782"/>
    <mergeCell ref="DD782:DE782"/>
    <mergeCell ref="DF782:DG782"/>
    <mergeCell ref="DH782:DI782"/>
    <mergeCell ref="DJ782:DK782"/>
    <mergeCell ref="DL782:DM782"/>
    <mergeCell ref="DN782:DO782"/>
    <mergeCell ref="DP782:DQ782"/>
    <mergeCell ref="DR782:DS782"/>
    <mergeCell ref="DT782:DU782"/>
    <mergeCell ref="DV782:DW782"/>
    <mergeCell ref="DX782:DY782"/>
    <mergeCell ref="DZ782:EA782"/>
    <mergeCell ref="EB782:EC782"/>
    <mergeCell ref="ED782:EE782"/>
    <mergeCell ref="EF782:EG782"/>
    <mergeCell ref="EH782:EI782"/>
    <mergeCell ref="EJ782:EK782"/>
    <mergeCell ref="EL782:EM782"/>
    <mergeCell ref="EN782:EO782"/>
    <mergeCell ref="EP782:EQ782"/>
    <mergeCell ref="ER782:ES782"/>
    <mergeCell ref="ET782:EU782"/>
    <mergeCell ref="EV782:EW782"/>
    <mergeCell ref="EX782:EY782"/>
    <mergeCell ref="EZ782:FA782"/>
    <mergeCell ref="FB782:FC782"/>
    <mergeCell ref="FD782:FE782"/>
    <mergeCell ref="FF782:FG782"/>
    <mergeCell ref="FH782:FI782"/>
    <mergeCell ref="FJ782:FK782"/>
    <mergeCell ref="L783:M783"/>
    <mergeCell ref="N783:O783"/>
    <mergeCell ref="P783:Q783"/>
    <mergeCell ref="R783:S783"/>
    <mergeCell ref="T783:U783"/>
    <mergeCell ref="V783:W783"/>
    <mergeCell ref="X783:Y783"/>
    <mergeCell ref="Z783:AA783"/>
    <mergeCell ref="AB783:AC783"/>
    <mergeCell ref="AD783:AE783"/>
    <mergeCell ref="AF783:AG783"/>
    <mergeCell ref="AH783:AI783"/>
    <mergeCell ref="AJ783:AK783"/>
    <mergeCell ref="AL783:AM783"/>
    <mergeCell ref="AN783:AO783"/>
    <mergeCell ref="AP783:AQ783"/>
    <mergeCell ref="AR783:AS783"/>
    <mergeCell ref="CD783:CE783"/>
    <mergeCell ref="CF783:CG783"/>
    <mergeCell ref="CH783:CI783"/>
    <mergeCell ref="CJ783:CK783"/>
    <mergeCell ref="CL783:CM783"/>
    <mergeCell ref="CN783:CO783"/>
    <mergeCell ref="CP783:CQ783"/>
    <mergeCell ref="CR783:CS783"/>
    <mergeCell ref="A784:A791"/>
    <mergeCell ref="B784:B791"/>
    <mergeCell ref="C784:C791"/>
    <mergeCell ref="D784:D791"/>
    <mergeCell ref="E784:E791"/>
    <mergeCell ref="F784:F791"/>
    <mergeCell ref="G784:G791"/>
    <mergeCell ref="I784:I791"/>
    <mergeCell ref="J784:J791"/>
    <mergeCell ref="L784:M784"/>
    <mergeCell ref="N784:O784"/>
    <mergeCell ref="P784:Q784"/>
    <mergeCell ref="R784:S784"/>
    <mergeCell ref="T784:U784"/>
    <mergeCell ref="V784:W784"/>
    <mergeCell ref="X784:Y784"/>
    <mergeCell ref="Z784:AA784"/>
    <mergeCell ref="AB784:AC784"/>
    <mergeCell ref="AD784:AE784"/>
    <mergeCell ref="AF784:AG784"/>
    <mergeCell ref="AH784:AI784"/>
    <mergeCell ref="AJ784:AK784"/>
    <mergeCell ref="AL784:AM784"/>
    <mergeCell ref="AN784:AO784"/>
    <mergeCell ref="AP784:AQ784"/>
    <mergeCell ref="AR784:AS784"/>
    <mergeCell ref="AT784:AU784"/>
    <mergeCell ref="AV784:AW784"/>
    <mergeCell ref="AX784:AY784"/>
    <mergeCell ref="AZ784:BA784"/>
    <mergeCell ref="BB784:BC784"/>
    <mergeCell ref="BD784:BE784"/>
    <mergeCell ref="BF784:BG784"/>
    <mergeCell ref="BH784:BI784"/>
    <mergeCell ref="BJ784:BK784"/>
    <mergeCell ref="BL784:BM784"/>
    <mergeCell ref="BN784:BO784"/>
    <mergeCell ref="BP784:BQ784"/>
    <mergeCell ref="BR784:BS784"/>
    <mergeCell ref="BT784:BU784"/>
    <mergeCell ref="BV784:BW784"/>
    <mergeCell ref="BX784:BY784"/>
    <mergeCell ref="BZ784:CA784"/>
    <mergeCell ref="CB784:CC784"/>
    <mergeCell ref="CD784:CE784"/>
    <mergeCell ref="CF784:CG784"/>
    <mergeCell ref="CH784:CI784"/>
    <mergeCell ref="CJ784:CK784"/>
    <mergeCell ref="CL784:CM784"/>
    <mergeCell ref="CN784:CO784"/>
    <mergeCell ref="CP784:CQ784"/>
    <mergeCell ref="CR784:CS784"/>
    <mergeCell ref="CT784:CU784"/>
    <mergeCell ref="CV784:CW784"/>
    <mergeCell ref="CX784:CY784"/>
    <mergeCell ref="CZ784:DA784"/>
    <mergeCell ref="DB784:DC784"/>
    <mergeCell ref="DD784:DE784"/>
    <mergeCell ref="DF784:DG784"/>
    <mergeCell ref="DH784:DI784"/>
    <mergeCell ref="DJ784:DK784"/>
    <mergeCell ref="DL784:DM784"/>
    <mergeCell ref="DN784:DO784"/>
    <mergeCell ref="DP784:DQ784"/>
    <mergeCell ref="DR784:DS784"/>
    <mergeCell ref="DT784:DU784"/>
    <mergeCell ref="DV784:DW784"/>
    <mergeCell ref="DX784:DY784"/>
    <mergeCell ref="DZ784:EA784"/>
    <mergeCell ref="EB784:EC784"/>
    <mergeCell ref="ED784:EE784"/>
    <mergeCell ref="EF784:EG784"/>
    <mergeCell ref="EH784:EI784"/>
    <mergeCell ref="EJ784:EK784"/>
    <mergeCell ref="EL784:EM784"/>
    <mergeCell ref="EN784:EO784"/>
    <mergeCell ref="EP784:EQ784"/>
    <mergeCell ref="ER784:ES784"/>
    <mergeCell ref="ET784:EU784"/>
    <mergeCell ref="EV784:EW784"/>
    <mergeCell ref="EX784:EY784"/>
    <mergeCell ref="EZ784:FA784"/>
    <mergeCell ref="FB784:FC784"/>
    <mergeCell ref="FD784:FE784"/>
    <mergeCell ref="FF784:FG784"/>
    <mergeCell ref="FH784:FI784"/>
    <mergeCell ref="FJ784:FK784"/>
    <mergeCell ref="L785:M785"/>
    <mergeCell ref="N785:O785"/>
    <mergeCell ref="P785:Q785"/>
    <mergeCell ref="R785:S785"/>
    <mergeCell ref="T785:U785"/>
    <mergeCell ref="V785:W785"/>
    <mergeCell ref="X785:Y785"/>
    <mergeCell ref="Z785:AA785"/>
    <mergeCell ref="AB785:AC785"/>
    <mergeCell ref="AD785:AE785"/>
    <mergeCell ref="AF785:AG785"/>
    <mergeCell ref="AH785:AI785"/>
    <mergeCell ref="AJ785:AK785"/>
    <mergeCell ref="AL785:AM785"/>
    <mergeCell ref="AN785:AO785"/>
    <mergeCell ref="AP785:AQ785"/>
    <mergeCell ref="AR785:AS785"/>
    <mergeCell ref="AT785:AU785"/>
    <mergeCell ref="AV785:AW785"/>
    <mergeCell ref="AX785:AY785"/>
    <mergeCell ref="AZ785:BA785"/>
    <mergeCell ref="BB785:BC785"/>
    <mergeCell ref="BD785:BE785"/>
    <mergeCell ref="BF785:BG785"/>
    <mergeCell ref="BH785:BI785"/>
    <mergeCell ref="BJ785:BK785"/>
    <mergeCell ref="BL785:BM785"/>
    <mergeCell ref="BN785:BO785"/>
    <mergeCell ref="BP785:BQ785"/>
    <mergeCell ref="BR785:BS785"/>
    <mergeCell ref="BT785:BU785"/>
    <mergeCell ref="BV785:BW785"/>
    <mergeCell ref="BX785:BY785"/>
    <mergeCell ref="BZ785:CA785"/>
    <mergeCell ref="CB785:CC785"/>
    <mergeCell ref="CD785:CE785"/>
    <mergeCell ref="CF785:CG785"/>
    <mergeCell ref="CH785:CI785"/>
    <mergeCell ref="CJ785:CK785"/>
    <mergeCell ref="CL785:CM785"/>
    <mergeCell ref="CN785:CO785"/>
    <mergeCell ref="CP785:CQ785"/>
    <mergeCell ref="CR785:CS785"/>
    <mergeCell ref="CT785:CU785"/>
    <mergeCell ref="CV785:CW785"/>
    <mergeCell ref="CX785:CY785"/>
    <mergeCell ref="CZ785:DA785"/>
    <mergeCell ref="DB785:DC785"/>
    <mergeCell ref="DD785:DE785"/>
    <mergeCell ref="DF785:DG785"/>
    <mergeCell ref="DH785:DI785"/>
    <mergeCell ref="DJ785:DK785"/>
    <mergeCell ref="DL785:DM785"/>
    <mergeCell ref="DN785:DO785"/>
    <mergeCell ref="DP785:DQ785"/>
    <mergeCell ref="DR785:DS785"/>
    <mergeCell ref="DT785:DU785"/>
    <mergeCell ref="DV785:DW785"/>
    <mergeCell ref="DX785:DY785"/>
    <mergeCell ref="DZ785:EA785"/>
    <mergeCell ref="EB785:EC785"/>
    <mergeCell ref="ED785:EE785"/>
    <mergeCell ref="EF785:EG785"/>
    <mergeCell ref="EH785:EI785"/>
    <mergeCell ref="EJ785:EK785"/>
    <mergeCell ref="EL785:EM785"/>
    <mergeCell ref="EN785:EO785"/>
    <mergeCell ref="EP785:EQ785"/>
    <mergeCell ref="ER785:ES785"/>
    <mergeCell ref="ET785:EU785"/>
    <mergeCell ref="EV785:EW785"/>
    <mergeCell ref="EX785:EY785"/>
    <mergeCell ref="EZ785:FA785"/>
    <mergeCell ref="FB785:FC785"/>
    <mergeCell ref="FD785:FE785"/>
    <mergeCell ref="FF785:FG785"/>
    <mergeCell ref="FH785:FI785"/>
    <mergeCell ref="FJ785:FK785"/>
    <mergeCell ref="L786:M786"/>
    <mergeCell ref="N786:O786"/>
    <mergeCell ref="P786:Q786"/>
    <mergeCell ref="R786:S786"/>
    <mergeCell ref="T786:U786"/>
    <mergeCell ref="V786:W786"/>
    <mergeCell ref="X786:Y786"/>
    <mergeCell ref="Z786:AA786"/>
    <mergeCell ref="AB786:AC786"/>
    <mergeCell ref="AD786:AE786"/>
    <mergeCell ref="AF786:AG786"/>
    <mergeCell ref="AH786:AI786"/>
    <mergeCell ref="AJ786:AK786"/>
    <mergeCell ref="AL786:AM786"/>
    <mergeCell ref="AN786:AO786"/>
    <mergeCell ref="AP786:AQ786"/>
    <mergeCell ref="AR786:AS786"/>
    <mergeCell ref="AT786:AU786"/>
    <mergeCell ref="AV786:AW786"/>
    <mergeCell ref="AX786:AY786"/>
    <mergeCell ref="AZ786:BA786"/>
    <mergeCell ref="BB786:BC786"/>
    <mergeCell ref="BD786:BE786"/>
    <mergeCell ref="BF786:BG786"/>
    <mergeCell ref="BH786:BI786"/>
    <mergeCell ref="BJ786:BK786"/>
    <mergeCell ref="BL786:BM786"/>
    <mergeCell ref="BN786:BO786"/>
    <mergeCell ref="BP786:BQ786"/>
    <mergeCell ref="BR786:BS786"/>
    <mergeCell ref="BT786:BU786"/>
    <mergeCell ref="BV786:BW786"/>
    <mergeCell ref="BX786:BY786"/>
    <mergeCell ref="BZ786:CA786"/>
    <mergeCell ref="CB786:CC786"/>
    <mergeCell ref="CD786:CE786"/>
    <mergeCell ref="CF786:CG786"/>
    <mergeCell ref="CH786:CI786"/>
    <mergeCell ref="CJ786:CK786"/>
    <mergeCell ref="CL786:CM786"/>
    <mergeCell ref="CN786:CO786"/>
    <mergeCell ref="CP786:CQ786"/>
    <mergeCell ref="CR786:CS786"/>
    <mergeCell ref="CT786:CU786"/>
    <mergeCell ref="CV786:CW786"/>
    <mergeCell ref="CX786:CY786"/>
    <mergeCell ref="CZ786:DA786"/>
    <mergeCell ref="DB786:DC786"/>
    <mergeCell ref="DD786:DE786"/>
    <mergeCell ref="DF786:DG786"/>
    <mergeCell ref="DH786:DI786"/>
    <mergeCell ref="DJ786:DK786"/>
    <mergeCell ref="DL786:DM786"/>
    <mergeCell ref="DN786:DO786"/>
    <mergeCell ref="DP786:DQ786"/>
    <mergeCell ref="DR786:DS786"/>
    <mergeCell ref="DT786:DU786"/>
    <mergeCell ref="DV786:DW786"/>
    <mergeCell ref="DX786:DY786"/>
    <mergeCell ref="DZ786:EA786"/>
    <mergeCell ref="EB786:EC786"/>
    <mergeCell ref="ED786:EE786"/>
    <mergeCell ref="EF786:EG786"/>
    <mergeCell ref="EH786:EI786"/>
    <mergeCell ref="EJ786:EK786"/>
    <mergeCell ref="EL786:EM786"/>
    <mergeCell ref="EN786:EO786"/>
    <mergeCell ref="EP786:EQ786"/>
    <mergeCell ref="ER786:ES786"/>
    <mergeCell ref="ET786:EU786"/>
    <mergeCell ref="EV786:EW786"/>
    <mergeCell ref="EX786:EY786"/>
    <mergeCell ref="EZ786:FA786"/>
    <mergeCell ref="FB786:FC786"/>
    <mergeCell ref="FD786:FE786"/>
    <mergeCell ref="FF786:FG786"/>
    <mergeCell ref="FH786:FI786"/>
    <mergeCell ref="FJ786:FK786"/>
    <mergeCell ref="L787:M787"/>
    <mergeCell ref="N787:O787"/>
    <mergeCell ref="P787:Q787"/>
    <mergeCell ref="R787:S787"/>
    <mergeCell ref="T787:U787"/>
    <mergeCell ref="V787:W787"/>
    <mergeCell ref="X787:Y787"/>
    <mergeCell ref="Z787:AA787"/>
    <mergeCell ref="AB787:AC787"/>
    <mergeCell ref="AD787:AE787"/>
    <mergeCell ref="AF787:AG787"/>
    <mergeCell ref="AH787:AI787"/>
    <mergeCell ref="AJ787:AK787"/>
    <mergeCell ref="AL787:AM787"/>
    <mergeCell ref="AN787:AO787"/>
    <mergeCell ref="AP787:AQ787"/>
    <mergeCell ref="AR787:AS787"/>
    <mergeCell ref="AT787:AU787"/>
    <mergeCell ref="AV787:AW787"/>
    <mergeCell ref="AX787:AY787"/>
    <mergeCell ref="AZ787:BA787"/>
    <mergeCell ref="BB787:BC787"/>
    <mergeCell ref="BD787:BE787"/>
    <mergeCell ref="BF787:BG787"/>
    <mergeCell ref="BH787:BI787"/>
    <mergeCell ref="BJ787:BK787"/>
    <mergeCell ref="BL787:BM787"/>
    <mergeCell ref="BN787:BO787"/>
    <mergeCell ref="BP787:BQ787"/>
    <mergeCell ref="BR787:BS787"/>
    <mergeCell ref="BT787:BU787"/>
    <mergeCell ref="BV787:BW787"/>
    <mergeCell ref="BX787:BY787"/>
    <mergeCell ref="BZ787:CA787"/>
    <mergeCell ref="CB787:CC787"/>
    <mergeCell ref="CD787:CE787"/>
    <mergeCell ref="CF787:CG787"/>
    <mergeCell ref="CH787:CI787"/>
    <mergeCell ref="CJ787:CK787"/>
    <mergeCell ref="CL787:CM787"/>
    <mergeCell ref="CN787:CO787"/>
    <mergeCell ref="CP787:CQ787"/>
    <mergeCell ref="CR787:CS787"/>
    <mergeCell ref="CT787:CU787"/>
    <mergeCell ref="CV787:CW787"/>
    <mergeCell ref="CX787:CY787"/>
    <mergeCell ref="CZ787:DA787"/>
    <mergeCell ref="DB787:DC787"/>
    <mergeCell ref="DD787:DE787"/>
    <mergeCell ref="DF787:DG787"/>
    <mergeCell ref="DH787:DI787"/>
    <mergeCell ref="DJ787:DK787"/>
    <mergeCell ref="DL787:DM787"/>
    <mergeCell ref="DN787:DO787"/>
    <mergeCell ref="DP787:DQ787"/>
    <mergeCell ref="DR787:DS787"/>
    <mergeCell ref="DT787:DU787"/>
    <mergeCell ref="DV787:DW787"/>
    <mergeCell ref="DX787:DY787"/>
    <mergeCell ref="DZ787:EA787"/>
    <mergeCell ref="EB787:EC787"/>
    <mergeCell ref="ED787:EE787"/>
    <mergeCell ref="EF787:EG787"/>
    <mergeCell ref="EH787:EI787"/>
    <mergeCell ref="EJ787:EK787"/>
    <mergeCell ref="EL787:EM787"/>
    <mergeCell ref="EN787:EO787"/>
    <mergeCell ref="EP787:EQ787"/>
    <mergeCell ref="ER787:ES787"/>
    <mergeCell ref="ET787:EU787"/>
    <mergeCell ref="EV787:EW787"/>
    <mergeCell ref="EX787:EY787"/>
    <mergeCell ref="EZ787:FA787"/>
    <mergeCell ref="FB787:FC787"/>
    <mergeCell ref="FD787:FE787"/>
    <mergeCell ref="FF787:FG787"/>
    <mergeCell ref="FH787:FI787"/>
    <mergeCell ref="FJ787:FK787"/>
    <mergeCell ref="L788:M788"/>
    <mergeCell ref="N788:O788"/>
    <mergeCell ref="P788:Q788"/>
    <mergeCell ref="R788:S788"/>
    <mergeCell ref="T788:U788"/>
    <mergeCell ref="V788:W788"/>
    <mergeCell ref="X788:Y788"/>
    <mergeCell ref="Z788:AA788"/>
    <mergeCell ref="AB788:AC788"/>
    <mergeCell ref="AD788:AE788"/>
    <mergeCell ref="AF788:AG788"/>
    <mergeCell ref="AH788:AI788"/>
    <mergeCell ref="AJ788:AK788"/>
    <mergeCell ref="AL788:AM788"/>
    <mergeCell ref="AN788:AO788"/>
    <mergeCell ref="AP788:AQ788"/>
    <mergeCell ref="AR788:AS788"/>
    <mergeCell ref="AT788:AU788"/>
    <mergeCell ref="AV788:AW788"/>
    <mergeCell ref="AX788:AY788"/>
    <mergeCell ref="AZ788:BA788"/>
    <mergeCell ref="BB788:BC788"/>
    <mergeCell ref="BD788:BE788"/>
    <mergeCell ref="BF788:BG788"/>
    <mergeCell ref="BH788:BI788"/>
    <mergeCell ref="BJ788:BK788"/>
    <mergeCell ref="BL788:BM788"/>
    <mergeCell ref="BN788:BO788"/>
    <mergeCell ref="BP788:BQ788"/>
    <mergeCell ref="BR788:BS788"/>
    <mergeCell ref="BT788:BU788"/>
    <mergeCell ref="BV788:BW788"/>
    <mergeCell ref="BX788:BY788"/>
    <mergeCell ref="BZ788:CA788"/>
    <mergeCell ref="CB788:CC788"/>
    <mergeCell ref="CD788:CE788"/>
    <mergeCell ref="CF788:CG788"/>
    <mergeCell ref="CH788:CI788"/>
    <mergeCell ref="CJ788:CK788"/>
    <mergeCell ref="CL788:CM788"/>
    <mergeCell ref="CN788:CO788"/>
    <mergeCell ref="CP788:CQ788"/>
    <mergeCell ref="CR788:CS788"/>
    <mergeCell ref="CT788:CU788"/>
    <mergeCell ref="CV788:CW788"/>
    <mergeCell ref="CX788:CY788"/>
    <mergeCell ref="CZ788:DA788"/>
    <mergeCell ref="DB788:DC788"/>
    <mergeCell ref="DD788:DE788"/>
    <mergeCell ref="DF788:DG788"/>
    <mergeCell ref="DH788:DI788"/>
    <mergeCell ref="DJ788:DK788"/>
    <mergeCell ref="DL788:DM788"/>
    <mergeCell ref="DN788:DO788"/>
    <mergeCell ref="DP788:DQ788"/>
    <mergeCell ref="DR788:DS788"/>
    <mergeCell ref="DT788:DU788"/>
    <mergeCell ref="DV788:DW788"/>
    <mergeCell ref="DX788:DY788"/>
    <mergeCell ref="DZ788:EA788"/>
    <mergeCell ref="EB788:EC788"/>
    <mergeCell ref="ED788:EE788"/>
    <mergeCell ref="EF788:EG788"/>
    <mergeCell ref="EH788:EI788"/>
    <mergeCell ref="EJ788:EK788"/>
    <mergeCell ref="EL788:EM788"/>
    <mergeCell ref="EN788:EO788"/>
    <mergeCell ref="EP788:EQ788"/>
    <mergeCell ref="ER788:ES788"/>
    <mergeCell ref="ET788:EU788"/>
    <mergeCell ref="EV788:EW788"/>
    <mergeCell ref="EX788:EY788"/>
    <mergeCell ref="EZ788:FA788"/>
    <mergeCell ref="FB788:FC788"/>
    <mergeCell ref="FD788:FE788"/>
    <mergeCell ref="FF788:FG788"/>
    <mergeCell ref="FH788:FI788"/>
    <mergeCell ref="FJ788:FK788"/>
    <mergeCell ref="L789:M789"/>
    <mergeCell ref="N789:O789"/>
    <mergeCell ref="P789:Q789"/>
    <mergeCell ref="R789:S789"/>
    <mergeCell ref="T789:U789"/>
    <mergeCell ref="V789:W789"/>
    <mergeCell ref="X789:Y789"/>
    <mergeCell ref="Z789:AA789"/>
    <mergeCell ref="AB789:AC789"/>
    <mergeCell ref="AD789:AE789"/>
    <mergeCell ref="AF789:AG789"/>
    <mergeCell ref="AH789:AI789"/>
    <mergeCell ref="AJ789:AK789"/>
    <mergeCell ref="AL789:AM789"/>
    <mergeCell ref="AN789:AO789"/>
    <mergeCell ref="AP789:AQ789"/>
    <mergeCell ref="AR789:AS789"/>
    <mergeCell ref="AT789:AU789"/>
    <mergeCell ref="AV789:AW789"/>
    <mergeCell ref="AX789:AY789"/>
    <mergeCell ref="AZ789:BA789"/>
    <mergeCell ref="BB789:BC789"/>
    <mergeCell ref="BD789:BE789"/>
    <mergeCell ref="BF789:BG789"/>
    <mergeCell ref="BH789:BI789"/>
    <mergeCell ref="BJ789:BK789"/>
    <mergeCell ref="BL789:BM789"/>
    <mergeCell ref="BN789:BO789"/>
    <mergeCell ref="BP789:BQ789"/>
    <mergeCell ref="BR789:BS789"/>
    <mergeCell ref="BT789:BU789"/>
    <mergeCell ref="BV789:BW789"/>
    <mergeCell ref="BX789:BY789"/>
    <mergeCell ref="BZ789:CA789"/>
    <mergeCell ref="CB789:CC789"/>
    <mergeCell ref="CD789:CE789"/>
    <mergeCell ref="CF789:CG789"/>
    <mergeCell ref="CH789:CI789"/>
    <mergeCell ref="CJ789:CK789"/>
    <mergeCell ref="CL789:CM789"/>
    <mergeCell ref="CN789:CO789"/>
    <mergeCell ref="CP789:CQ789"/>
    <mergeCell ref="CR789:CS789"/>
    <mergeCell ref="CT789:CU789"/>
    <mergeCell ref="CV789:CW789"/>
    <mergeCell ref="CX789:CY789"/>
    <mergeCell ref="CZ789:DA789"/>
    <mergeCell ref="DB789:DC789"/>
    <mergeCell ref="DD789:DE789"/>
    <mergeCell ref="DF789:DG789"/>
    <mergeCell ref="DH789:DI789"/>
    <mergeCell ref="DJ789:DK789"/>
    <mergeCell ref="DL789:DM789"/>
    <mergeCell ref="DN789:DO789"/>
    <mergeCell ref="DP789:DQ789"/>
    <mergeCell ref="DR789:DS789"/>
    <mergeCell ref="DT789:DU789"/>
    <mergeCell ref="DV789:DW789"/>
    <mergeCell ref="DX789:DY789"/>
    <mergeCell ref="DZ789:EA789"/>
    <mergeCell ref="EB789:EC789"/>
    <mergeCell ref="ED789:EE789"/>
    <mergeCell ref="EF789:EG789"/>
    <mergeCell ref="EH789:EI789"/>
    <mergeCell ref="EJ789:EK789"/>
    <mergeCell ref="EL789:EM789"/>
    <mergeCell ref="EN789:EO789"/>
    <mergeCell ref="EP789:EQ789"/>
    <mergeCell ref="ER789:ES789"/>
    <mergeCell ref="ET789:EU789"/>
    <mergeCell ref="EV789:EW789"/>
    <mergeCell ref="EX789:EY789"/>
    <mergeCell ref="EZ789:FA789"/>
    <mergeCell ref="FB789:FC789"/>
    <mergeCell ref="FD789:FE789"/>
    <mergeCell ref="FF789:FG789"/>
    <mergeCell ref="FH789:FI789"/>
    <mergeCell ref="FJ789:FK789"/>
    <mergeCell ref="L790:M790"/>
    <mergeCell ref="N790:O790"/>
    <mergeCell ref="P790:Q790"/>
    <mergeCell ref="R790:S790"/>
    <mergeCell ref="T790:U790"/>
    <mergeCell ref="V790:W790"/>
    <mergeCell ref="X790:Y790"/>
    <mergeCell ref="Z790:AA790"/>
    <mergeCell ref="AB790:AC790"/>
    <mergeCell ref="AD790:AE790"/>
    <mergeCell ref="AF790:AG790"/>
    <mergeCell ref="AH790:AI790"/>
    <mergeCell ref="AJ790:AK790"/>
    <mergeCell ref="AL790:AM790"/>
    <mergeCell ref="AN790:AO790"/>
    <mergeCell ref="AP790:AQ790"/>
    <mergeCell ref="AR790:AS790"/>
    <mergeCell ref="AT790:AU790"/>
    <mergeCell ref="AV790:AW790"/>
    <mergeCell ref="AX790:AY790"/>
    <mergeCell ref="AZ790:BA790"/>
    <mergeCell ref="BB790:BC790"/>
    <mergeCell ref="BD790:BE790"/>
    <mergeCell ref="BF790:BG790"/>
    <mergeCell ref="BH790:BI790"/>
    <mergeCell ref="BJ790:BK790"/>
    <mergeCell ref="BL790:BM790"/>
    <mergeCell ref="BN790:BO790"/>
    <mergeCell ref="BP790:BQ790"/>
    <mergeCell ref="BR790:BS790"/>
    <mergeCell ref="BT790:BU790"/>
    <mergeCell ref="BV790:BW790"/>
    <mergeCell ref="BX790:BY790"/>
    <mergeCell ref="BZ790:CA790"/>
    <mergeCell ref="CB790:CC790"/>
    <mergeCell ref="CD790:CE790"/>
    <mergeCell ref="CF790:CG790"/>
    <mergeCell ref="CH790:CI790"/>
    <mergeCell ref="CJ790:CK790"/>
    <mergeCell ref="CL790:CM790"/>
    <mergeCell ref="CN790:CO790"/>
    <mergeCell ref="CP790:CQ790"/>
    <mergeCell ref="CR790:CS790"/>
    <mergeCell ref="CT790:CU790"/>
    <mergeCell ref="CV790:CW790"/>
    <mergeCell ref="CX790:CY790"/>
    <mergeCell ref="CZ790:DA790"/>
    <mergeCell ref="DB790:DC790"/>
    <mergeCell ref="DD790:DE790"/>
    <mergeCell ref="DF790:DG790"/>
    <mergeCell ref="DH790:DI790"/>
    <mergeCell ref="DJ790:DK790"/>
    <mergeCell ref="DL790:DM790"/>
    <mergeCell ref="DN790:DO790"/>
    <mergeCell ref="DP790:DQ790"/>
    <mergeCell ref="DR790:DS790"/>
    <mergeCell ref="DT790:DU790"/>
    <mergeCell ref="DV790:DW790"/>
    <mergeCell ref="DX790:DY790"/>
    <mergeCell ref="DZ790:EA790"/>
    <mergeCell ref="EB790:EC790"/>
    <mergeCell ref="ED790:EE790"/>
    <mergeCell ref="EF790:EG790"/>
    <mergeCell ref="EH790:EI790"/>
    <mergeCell ref="EJ790:EK790"/>
    <mergeCell ref="EL790:EM790"/>
    <mergeCell ref="EN790:EO790"/>
    <mergeCell ref="EP790:EQ790"/>
    <mergeCell ref="ER790:ES790"/>
    <mergeCell ref="ET790:EU790"/>
    <mergeCell ref="EV790:EW790"/>
    <mergeCell ref="EX790:EY790"/>
    <mergeCell ref="EZ790:FA790"/>
    <mergeCell ref="FB790:FC790"/>
    <mergeCell ref="FD790:FE790"/>
    <mergeCell ref="FF790:FG790"/>
    <mergeCell ref="FH790:FI790"/>
    <mergeCell ref="FJ790:FK790"/>
    <mergeCell ref="L791:M791"/>
    <mergeCell ref="N791:O791"/>
    <mergeCell ref="P791:Q791"/>
    <mergeCell ref="R791:S791"/>
    <mergeCell ref="T791:U791"/>
    <mergeCell ref="V791:W791"/>
    <mergeCell ref="X791:Y791"/>
    <mergeCell ref="Z791:AA791"/>
    <mergeCell ref="AB791:AC791"/>
    <mergeCell ref="AD791:AE791"/>
    <mergeCell ref="AF791:AG791"/>
    <mergeCell ref="AH791:AI791"/>
    <mergeCell ref="AJ791:AK791"/>
    <mergeCell ref="AL791:AM791"/>
    <mergeCell ref="AN791:AO791"/>
    <mergeCell ref="AP791:AQ791"/>
    <mergeCell ref="AR791:AS791"/>
    <mergeCell ref="AT791:AU791"/>
    <mergeCell ref="AV791:AW791"/>
    <mergeCell ref="AX791:AY791"/>
    <mergeCell ref="AZ791:BA791"/>
    <mergeCell ref="BB791:BC791"/>
    <mergeCell ref="BD791:BE791"/>
    <mergeCell ref="BF791:BG791"/>
    <mergeCell ref="BH791:BI791"/>
    <mergeCell ref="BJ791:BK791"/>
    <mergeCell ref="BL791:BM791"/>
    <mergeCell ref="BN791:BO791"/>
    <mergeCell ref="BP791:BQ791"/>
    <mergeCell ref="BR791:BS791"/>
    <mergeCell ref="BT791:BU791"/>
    <mergeCell ref="BV791:BW791"/>
    <mergeCell ref="BX791:BY791"/>
    <mergeCell ref="BZ791:CA791"/>
    <mergeCell ref="CB791:CC791"/>
    <mergeCell ref="CD791:CE791"/>
    <mergeCell ref="CF791:CG791"/>
    <mergeCell ref="CH791:CI791"/>
    <mergeCell ref="CJ791:CK791"/>
    <mergeCell ref="CL791:CM791"/>
    <mergeCell ref="CN791:CO791"/>
    <mergeCell ref="CP791:CQ791"/>
    <mergeCell ref="CR791:CS791"/>
    <mergeCell ref="CT791:CU791"/>
    <mergeCell ref="CV791:CW791"/>
    <mergeCell ref="CX791:CY791"/>
    <mergeCell ref="CZ791:DA791"/>
    <mergeCell ref="DB791:DC791"/>
    <mergeCell ref="DD791:DE791"/>
    <mergeCell ref="DF791:DG791"/>
    <mergeCell ref="DH791:DI791"/>
    <mergeCell ref="DJ791:DK791"/>
    <mergeCell ref="DL791:DM791"/>
    <mergeCell ref="DN791:DO791"/>
    <mergeCell ref="DP791:DQ791"/>
    <mergeCell ref="DR791:DS791"/>
    <mergeCell ref="DT791:DU791"/>
    <mergeCell ref="DV791:DW791"/>
    <mergeCell ref="DX791:DY791"/>
    <mergeCell ref="DZ791:EA791"/>
    <mergeCell ref="EB791:EC791"/>
    <mergeCell ref="ED791:EE791"/>
    <mergeCell ref="EF791:EG791"/>
    <mergeCell ref="EH791:EI791"/>
    <mergeCell ref="EJ791:EK791"/>
    <mergeCell ref="EL791:EM791"/>
    <mergeCell ref="EN791:EO791"/>
    <mergeCell ref="EP791:EQ791"/>
    <mergeCell ref="ER791:ES791"/>
    <mergeCell ref="ET791:EU791"/>
    <mergeCell ref="EV791:EW791"/>
    <mergeCell ref="EX791:EY791"/>
    <mergeCell ref="EZ791:FA791"/>
    <mergeCell ref="FB791:FC791"/>
    <mergeCell ref="FD791:FE791"/>
    <mergeCell ref="FF791:FG791"/>
    <mergeCell ref="FH791:FI791"/>
    <mergeCell ref="FJ791:FK791"/>
    <mergeCell ref="L792:M792"/>
    <mergeCell ref="N792:O792"/>
    <mergeCell ref="P792:Q792"/>
    <mergeCell ref="R792:S792"/>
    <mergeCell ref="T792:U792"/>
    <mergeCell ref="V792:W792"/>
    <mergeCell ref="X792:Y792"/>
    <mergeCell ref="Z792:AA792"/>
    <mergeCell ref="AB792:AC792"/>
    <mergeCell ref="AD792:AE792"/>
    <mergeCell ref="AF792:AG792"/>
    <mergeCell ref="AH792:AI792"/>
    <mergeCell ref="AJ792:AK792"/>
    <mergeCell ref="AL792:AM792"/>
    <mergeCell ref="AN792:AO792"/>
    <mergeCell ref="AP792:AQ792"/>
    <mergeCell ref="AR792:AS792"/>
    <mergeCell ref="CD792:CE792"/>
    <mergeCell ref="CF792:CG792"/>
    <mergeCell ref="CH792:CI792"/>
    <mergeCell ref="CJ792:CK792"/>
    <mergeCell ref="CL792:CM792"/>
    <mergeCell ref="CN792:CO792"/>
    <mergeCell ref="CP792:CQ792"/>
    <mergeCell ref="CR792:CS792"/>
    <mergeCell ref="A793:A800"/>
    <mergeCell ref="B793:B800"/>
    <mergeCell ref="C793:C800"/>
    <mergeCell ref="D793:D800"/>
    <mergeCell ref="E793:E800"/>
    <mergeCell ref="F793:F800"/>
    <mergeCell ref="G793:G800"/>
    <mergeCell ref="I793:I800"/>
    <mergeCell ref="J793:J800"/>
    <mergeCell ref="L793:M793"/>
    <mergeCell ref="N793:O793"/>
    <mergeCell ref="P793:Q793"/>
    <mergeCell ref="R793:S793"/>
    <mergeCell ref="T793:U793"/>
    <mergeCell ref="V793:W793"/>
    <mergeCell ref="X793:Y793"/>
    <mergeCell ref="Z793:AA793"/>
    <mergeCell ref="AB793:AC793"/>
    <mergeCell ref="AD793:AE793"/>
    <mergeCell ref="AF793:AG793"/>
    <mergeCell ref="AH793:AI793"/>
    <mergeCell ref="AJ793:AK793"/>
    <mergeCell ref="AL793:AM793"/>
    <mergeCell ref="AN793:AO793"/>
    <mergeCell ref="AP793:AQ793"/>
    <mergeCell ref="AR793:AS793"/>
    <mergeCell ref="AT793:AU793"/>
    <mergeCell ref="AV793:AW793"/>
    <mergeCell ref="AX793:AY793"/>
    <mergeCell ref="AZ793:BA793"/>
    <mergeCell ref="BB793:BC793"/>
    <mergeCell ref="BD793:BE793"/>
    <mergeCell ref="BF793:BG793"/>
    <mergeCell ref="BH793:BI793"/>
    <mergeCell ref="BJ793:BK793"/>
    <mergeCell ref="BL793:BM793"/>
    <mergeCell ref="BN793:BO793"/>
    <mergeCell ref="BP793:BQ793"/>
    <mergeCell ref="BR793:BS793"/>
    <mergeCell ref="BT793:BU793"/>
    <mergeCell ref="BV793:BW793"/>
    <mergeCell ref="BX793:BY793"/>
    <mergeCell ref="BZ793:CA793"/>
    <mergeCell ref="CB793:CC793"/>
    <mergeCell ref="CD793:CE793"/>
    <mergeCell ref="CF793:CG793"/>
    <mergeCell ref="CH793:CI793"/>
    <mergeCell ref="CJ793:CK793"/>
    <mergeCell ref="CL793:CM793"/>
    <mergeCell ref="CN793:CO793"/>
    <mergeCell ref="CP793:CQ793"/>
    <mergeCell ref="CR793:CS793"/>
    <mergeCell ref="CT793:CU793"/>
    <mergeCell ref="CV793:CW793"/>
    <mergeCell ref="CX793:CY793"/>
    <mergeCell ref="CZ793:DA793"/>
    <mergeCell ref="DB793:DC793"/>
    <mergeCell ref="DD793:DE793"/>
    <mergeCell ref="DF793:DG793"/>
    <mergeCell ref="DH793:DI793"/>
    <mergeCell ref="DJ793:DK793"/>
    <mergeCell ref="DL793:DM793"/>
    <mergeCell ref="DN793:DO793"/>
    <mergeCell ref="DP793:DQ793"/>
    <mergeCell ref="DR793:DS793"/>
    <mergeCell ref="DT793:DU793"/>
    <mergeCell ref="DV793:DW793"/>
    <mergeCell ref="DX793:DY793"/>
    <mergeCell ref="DZ793:EA793"/>
    <mergeCell ref="EB793:EC793"/>
    <mergeCell ref="ED793:EE793"/>
    <mergeCell ref="EF793:EG793"/>
    <mergeCell ref="EH793:EI793"/>
    <mergeCell ref="EJ793:EK793"/>
    <mergeCell ref="EL793:EM793"/>
    <mergeCell ref="EN793:EO793"/>
    <mergeCell ref="EP793:EQ793"/>
    <mergeCell ref="ER793:ES793"/>
    <mergeCell ref="ET793:EU793"/>
    <mergeCell ref="EV793:EW793"/>
    <mergeCell ref="EX793:EY793"/>
    <mergeCell ref="EZ793:FA793"/>
    <mergeCell ref="FB793:FC793"/>
    <mergeCell ref="FD793:FE793"/>
    <mergeCell ref="FF793:FG793"/>
    <mergeCell ref="FH793:FI793"/>
    <mergeCell ref="FJ793:FK793"/>
    <mergeCell ref="L794:M794"/>
    <mergeCell ref="N794:O794"/>
    <mergeCell ref="P794:Q794"/>
    <mergeCell ref="R794:S794"/>
    <mergeCell ref="T794:U794"/>
    <mergeCell ref="V794:W794"/>
    <mergeCell ref="X794:Y794"/>
    <mergeCell ref="Z794:AA794"/>
    <mergeCell ref="AB794:AC794"/>
    <mergeCell ref="AD794:AE794"/>
    <mergeCell ref="AF794:AG794"/>
    <mergeCell ref="AH794:AI794"/>
    <mergeCell ref="AJ794:AK794"/>
    <mergeCell ref="AL794:AM794"/>
    <mergeCell ref="AN794:AO794"/>
    <mergeCell ref="AP794:AQ794"/>
    <mergeCell ref="AR794:AS794"/>
    <mergeCell ref="AT794:AU794"/>
    <mergeCell ref="AV794:AW794"/>
    <mergeCell ref="AX794:AY794"/>
    <mergeCell ref="AZ794:BA794"/>
    <mergeCell ref="BB794:BC794"/>
    <mergeCell ref="BD794:BE794"/>
    <mergeCell ref="BF794:BG794"/>
    <mergeCell ref="BH794:BI794"/>
    <mergeCell ref="BJ794:BK794"/>
    <mergeCell ref="BL794:BM794"/>
    <mergeCell ref="BN794:BO794"/>
    <mergeCell ref="BP794:BQ794"/>
    <mergeCell ref="BR794:BS794"/>
    <mergeCell ref="BT794:BU794"/>
    <mergeCell ref="BV794:BW794"/>
    <mergeCell ref="BX794:BY794"/>
    <mergeCell ref="BZ794:CA794"/>
    <mergeCell ref="CB794:CC794"/>
    <mergeCell ref="CD794:CE794"/>
    <mergeCell ref="CF794:CG794"/>
    <mergeCell ref="CH794:CI794"/>
    <mergeCell ref="CJ794:CK794"/>
    <mergeCell ref="CL794:CM794"/>
    <mergeCell ref="CN794:CO794"/>
    <mergeCell ref="CP794:CQ794"/>
    <mergeCell ref="CR794:CS794"/>
    <mergeCell ref="CT794:CU794"/>
    <mergeCell ref="CV794:CW794"/>
    <mergeCell ref="CX794:CY794"/>
    <mergeCell ref="CZ794:DA794"/>
    <mergeCell ref="DB794:DC794"/>
    <mergeCell ref="DD794:DE794"/>
    <mergeCell ref="DF794:DG794"/>
    <mergeCell ref="DH794:DI794"/>
    <mergeCell ref="DJ794:DK794"/>
    <mergeCell ref="DL794:DM794"/>
    <mergeCell ref="DN794:DO794"/>
    <mergeCell ref="DP794:DQ794"/>
    <mergeCell ref="DR794:DS794"/>
    <mergeCell ref="DT794:DU794"/>
    <mergeCell ref="DV794:DW794"/>
    <mergeCell ref="DX794:DY794"/>
    <mergeCell ref="DZ794:EA794"/>
    <mergeCell ref="EB794:EC794"/>
    <mergeCell ref="ED794:EE794"/>
    <mergeCell ref="EF794:EG794"/>
    <mergeCell ref="EH794:EI794"/>
    <mergeCell ref="EJ794:EK794"/>
    <mergeCell ref="EL794:EM794"/>
    <mergeCell ref="EN794:EO794"/>
    <mergeCell ref="EP794:EQ794"/>
    <mergeCell ref="ER794:ES794"/>
    <mergeCell ref="ET794:EU794"/>
    <mergeCell ref="EV794:EW794"/>
    <mergeCell ref="EX794:EY794"/>
    <mergeCell ref="EZ794:FA794"/>
    <mergeCell ref="FB794:FC794"/>
    <mergeCell ref="FD794:FE794"/>
    <mergeCell ref="FF794:FG794"/>
    <mergeCell ref="FH794:FI794"/>
    <mergeCell ref="FJ794:FK794"/>
    <mergeCell ref="L795:M795"/>
    <mergeCell ref="N795:O795"/>
    <mergeCell ref="P795:Q795"/>
    <mergeCell ref="R795:S795"/>
    <mergeCell ref="T795:U795"/>
    <mergeCell ref="V795:W795"/>
    <mergeCell ref="X795:Y795"/>
    <mergeCell ref="Z795:AA795"/>
    <mergeCell ref="AB795:AC795"/>
    <mergeCell ref="AD795:AE795"/>
    <mergeCell ref="AF795:AG795"/>
    <mergeCell ref="AH795:AI795"/>
    <mergeCell ref="AJ795:AK795"/>
    <mergeCell ref="AL795:AM795"/>
    <mergeCell ref="AN795:AO795"/>
    <mergeCell ref="AP795:AQ795"/>
    <mergeCell ref="AR795:AS795"/>
    <mergeCell ref="AT795:AU795"/>
    <mergeCell ref="AV795:AW795"/>
    <mergeCell ref="AX795:AY795"/>
    <mergeCell ref="AZ795:BA795"/>
    <mergeCell ref="BB795:BC795"/>
    <mergeCell ref="BD795:BE795"/>
    <mergeCell ref="BF795:BG795"/>
    <mergeCell ref="BH795:BI795"/>
    <mergeCell ref="BJ795:BK795"/>
    <mergeCell ref="BL795:BM795"/>
    <mergeCell ref="BN795:BO795"/>
    <mergeCell ref="BP795:BQ795"/>
    <mergeCell ref="BR795:BS795"/>
    <mergeCell ref="BT795:BU795"/>
    <mergeCell ref="BV795:BW795"/>
    <mergeCell ref="BX795:BY795"/>
    <mergeCell ref="BZ795:CA795"/>
    <mergeCell ref="CB795:CC795"/>
    <mergeCell ref="CD795:CE795"/>
    <mergeCell ref="CF795:CG795"/>
    <mergeCell ref="CH795:CI795"/>
    <mergeCell ref="CJ795:CK795"/>
    <mergeCell ref="CL795:CM795"/>
    <mergeCell ref="CN795:CO795"/>
    <mergeCell ref="CP795:CQ795"/>
    <mergeCell ref="CR795:CS795"/>
    <mergeCell ref="CT795:CU795"/>
    <mergeCell ref="CV795:CW795"/>
    <mergeCell ref="CX795:CY795"/>
    <mergeCell ref="CZ795:DA795"/>
    <mergeCell ref="DB795:DC795"/>
    <mergeCell ref="DD795:DE795"/>
    <mergeCell ref="DF795:DG795"/>
    <mergeCell ref="DH795:DI795"/>
    <mergeCell ref="DJ795:DK795"/>
    <mergeCell ref="DL795:DM795"/>
    <mergeCell ref="DN795:DO795"/>
    <mergeCell ref="DP795:DQ795"/>
    <mergeCell ref="DR795:DS795"/>
    <mergeCell ref="DT795:DU795"/>
    <mergeCell ref="DV795:DW795"/>
    <mergeCell ref="DX795:DY795"/>
    <mergeCell ref="DZ795:EA795"/>
    <mergeCell ref="EB795:EC795"/>
    <mergeCell ref="ED795:EE795"/>
    <mergeCell ref="EF795:EG795"/>
    <mergeCell ref="EH795:EI795"/>
    <mergeCell ref="EJ795:EK795"/>
    <mergeCell ref="EL795:EM795"/>
    <mergeCell ref="EN795:EO795"/>
    <mergeCell ref="EP795:EQ795"/>
    <mergeCell ref="ER795:ES795"/>
    <mergeCell ref="ET795:EU795"/>
    <mergeCell ref="EV795:EW795"/>
    <mergeCell ref="EX795:EY795"/>
    <mergeCell ref="EZ795:FA795"/>
    <mergeCell ref="FB795:FC795"/>
    <mergeCell ref="FD795:FE795"/>
    <mergeCell ref="FF795:FG795"/>
    <mergeCell ref="FH795:FI795"/>
    <mergeCell ref="FJ795:FK795"/>
    <mergeCell ref="L796:M796"/>
    <mergeCell ref="N796:O796"/>
    <mergeCell ref="P796:Q796"/>
    <mergeCell ref="R796:S796"/>
    <mergeCell ref="T796:U796"/>
    <mergeCell ref="V796:W796"/>
    <mergeCell ref="X796:Y796"/>
    <mergeCell ref="Z796:AA796"/>
    <mergeCell ref="AB796:AC796"/>
    <mergeCell ref="AD796:AE796"/>
    <mergeCell ref="AF796:AG796"/>
    <mergeCell ref="AH796:AI796"/>
    <mergeCell ref="AJ796:AK796"/>
    <mergeCell ref="AL796:AM796"/>
    <mergeCell ref="AN796:AO796"/>
    <mergeCell ref="AP796:AQ796"/>
    <mergeCell ref="AR796:AS796"/>
    <mergeCell ref="AT796:AU796"/>
    <mergeCell ref="AV796:AW796"/>
    <mergeCell ref="AX796:AY796"/>
    <mergeCell ref="AZ796:BA796"/>
    <mergeCell ref="BB796:BC796"/>
    <mergeCell ref="BD796:BE796"/>
    <mergeCell ref="BF796:BG796"/>
    <mergeCell ref="BH796:BI796"/>
    <mergeCell ref="BJ796:BK796"/>
    <mergeCell ref="BL796:BM796"/>
    <mergeCell ref="BN796:BO796"/>
    <mergeCell ref="BP796:BQ796"/>
    <mergeCell ref="BR796:BS796"/>
    <mergeCell ref="BT796:BU796"/>
    <mergeCell ref="BV796:BW796"/>
    <mergeCell ref="BX796:BY796"/>
    <mergeCell ref="BZ796:CA796"/>
    <mergeCell ref="CB796:CC796"/>
    <mergeCell ref="CD796:CE796"/>
    <mergeCell ref="CF796:CG796"/>
    <mergeCell ref="CH796:CI796"/>
    <mergeCell ref="CJ796:CK796"/>
    <mergeCell ref="CL796:CM796"/>
    <mergeCell ref="CN796:CO796"/>
    <mergeCell ref="CP796:CQ796"/>
    <mergeCell ref="CR796:CS796"/>
    <mergeCell ref="CT796:CU796"/>
    <mergeCell ref="CV796:CW796"/>
    <mergeCell ref="CX796:CY796"/>
    <mergeCell ref="CZ796:DA796"/>
    <mergeCell ref="DB796:DC796"/>
    <mergeCell ref="DD796:DE796"/>
    <mergeCell ref="DF796:DG796"/>
    <mergeCell ref="DH796:DI796"/>
    <mergeCell ref="DJ796:DK796"/>
    <mergeCell ref="DL796:DM796"/>
    <mergeCell ref="DN796:DO796"/>
    <mergeCell ref="DP796:DQ796"/>
    <mergeCell ref="DR796:DS796"/>
    <mergeCell ref="DT796:DU796"/>
    <mergeCell ref="DV796:DW796"/>
    <mergeCell ref="DX796:DY796"/>
    <mergeCell ref="DZ796:EA796"/>
    <mergeCell ref="EB796:EC796"/>
    <mergeCell ref="ED796:EE796"/>
    <mergeCell ref="EF796:EG796"/>
    <mergeCell ref="EH796:EI796"/>
    <mergeCell ref="EJ796:EK796"/>
    <mergeCell ref="EL796:EM796"/>
    <mergeCell ref="EN796:EO796"/>
    <mergeCell ref="EP796:EQ796"/>
    <mergeCell ref="ER796:ES796"/>
    <mergeCell ref="ET796:EU796"/>
    <mergeCell ref="EV796:EW796"/>
    <mergeCell ref="EX796:EY796"/>
    <mergeCell ref="EZ796:FA796"/>
    <mergeCell ref="FB796:FC796"/>
    <mergeCell ref="FD796:FE796"/>
    <mergeCell ref="FF796:FG796"/>
    <mergeCell ref="FH796:FI796"/>
    <mergeCell ref="FJ796:FK796"/>
    <mergeCell ref="L797:M797"/>
    <mergeCell ref="N797:O797"/>
    <mergeCell ref="P797:Q797"/>
    <mergeCell ref="R797:S797"/>
    <mergeCell ref="T797:U797"/>
    <mergeCell ref="V797:W797"/>
    <mergeCell ref="X797:Y797"/>
    <mergeCell ref="Z797:AA797"/>
    <mergeCell ref="AB797:AC797"/>
    <mergeCell ref="AD797:AE797"/>
    <mergeCell ref="AF797:AG797"/>
    <mergeCell ref="AH797:AI797"/>
    <mergeCell ref="AJ797:AK797"/>
    <mergeCell ref="AL797:AM797"/>
    <mergeCell ref="AN797:AO797"/>
    <mergeCell ref="AP797:AQ797"/>
    <mergeCell ref="AR797:AS797"/>
    <mergeCell ref="AT797:AU797"/>
    <mergeCell ref="AV797:AW797"/>
    <mergeCell ref="AX797:AY797"/>
    <mergeCell ref="AZ797:BA797"/>
    <mergeCell ref="BB797:BC797"/>
    <mergeCell ref="BD797:BE797"/>
    <mergeCell ref="BF797:BG797"/>
    <mergeCell ref="BH797:BI797"/>
    <mergeCell ref="BJ797:BK797"/>
    <mergeCell ref="BL797:BM797"/>
    <mergeCell ref="BN797:BO797"/>
    <mergeCell ref="BP797:BQ797"/>
    <mergeCell ref="BR797:BS797"/>
    <mergeCell ref="BT797:BU797"/>
    <mergeCell ref="BV797:BW797"/>
    <mergeCell ref="BX797:BY797"/>
    <mergeCell ref="BZ797:CA797"/>
    <mergeCell ref="CB797:CC797"/>
    <mergeCell ref="CD797:CE797"/>
    <mergeCell ref="CF797:CG797"/>
    <mergeCell ref="CH797:CI797"/>
    <mergeCell ref="CJ797:CK797"/>
    <mergeCell ref="CL797:CM797"/>
    <mergeCell ref="CN797:CO797"/>
    <mergeCell ref="CP797:CQ797"/>
    <mergeCell ref="CR797:CS797"/>
    <mergeCell ref="CT797:CU797"/>
    <mergeCell ref="CV797:CW797"/>
    <mergeCell ref="CX797:CY797"/>
    <mergeCell ref="CZ797:DA797"/>
    <mergeCell ref="DB797:DC797"/>
    <mergeCell ref="DD797:DE797"/>
    <mergeCell ref="DF797:DG797"/>
    <mergeCell ref="DH797:DI797"/>
    <mergeCell ref="DJ797:DK797"/>
    <mergeCell ref="DL797:DM797"/>
    <mergeCell ref="DN797:DO797"/>
    <mergeCell ref="DP797:DQ797"/>
    <mergeCell ref="DR797:DS797"/>
    <mergeCell ref="DT797:DU797"/>
    <mergeCell ref="DV797:DW797"/>
    <mergeCell ref="DX797:DY797"/>
    <mergeCell ref="DZ797:EA797"/>
    <mergeCell ref="EB797:EC797"/>
    <mergeCell ref="ED797:EE797"/>
    <mergeCell ref="EF797:EG797"/>
    <mergeCell ref="EH797:EI797"/>
    <mergeCell ref="EJ797:EK797"/>
    <mergeCell ref="EL797:EM797"/>
    <mergeCell ref="EN797:EO797"/>
    <mergeCell ref="EP797:EQ797"/>
    <mergeCell ref="ER797:ES797"/>
    <mergeCell ref="ET797:EU797"/>
    <mergeCell ref="EV797:EW797"/>
    <mergeCell ref="EX797:EY797"/>
    <mergeCell ref="EZ797:FA797"/>
    <mergeCell ref="FB797:FC797"/>
    <mergeCell ref="FD797:FE797"/>
    <mergeCell ref="FF797:FG797"/>
    <mergeCell ref="FH797:FI797"/>
    <mergeCell ref="FJ797:FK797"/>
    <mergeCell ref="L798:M798"/>
    <mergeCell ref="N798:O798"/>
    <mergeCell ref="P798:Q798"/>
    <mergeCell ref="R798:S798"/>
    <mergeCell ref="T798:U798"/>
    <mergeCell ref="V798:W798"/>
    <mergeCell ref="X798:Y798"/>
    <mergeCell ref="Z798:AA798"/>
    <mergeCell ref="AB798:AC798"/>
    <mergeCell ref="AD798:AE798"/>
    <mergeCell ref="AF798:AG798"/>
    <mergeCell ref="AH798:AI798"/>
    <mergeCell ref="AJ798:AK798"/>
    <mergeCell ref="AL798:AM798"/>
    <mergeCell ref="AN798:AO798"/>
    <mergeCell ref="AP798:AQ798"/>
    <mergeCell ref="AR798:AS798"/>
    <mergeCell ref="AT798:AU798"/>
    <mergeCell ref="AV798:AW798"/>
    <mergeCell ref="AX798:AY798"/>
    <mergeCell ref="AZ798:BA798"/>
    <mergeCell ref="BB798:BC798"/>
    <mergeCell ref="BD798:BE798"/>
    <mergeCell ref="BF798:BG798"/>
    <mergeCell ref="BH798:BI798"/>
    <mergeCell ref="BJ798:BK798"/>
    <mergeCell ref="BL798:BM798"/>
    <mergeCell ref="BN798:BO798"/>
    <mergeCell ref="BP798:BQ798"/>
    <mergeCell ref="BR798:BS798"/>
    <mergeCell ref="BT798:BU798"/>
    <mergeCell ref="BV798:BW798"/>
    <mergeCell ref="BX798:BY798"/>
    <mergeCell ref="BZ798:CA798"/>
    <mergeCell ref="CB798:CC798"/>
    <mergeCell ref="CD798:CE798"/>
    <mergeCell ref="CF798:CG798"/>
    <mergeCell ref="CH798:CI798"/>
    <mergeCell ref="CJ798:CK798"/>
    <mergeCell ref="CL798:CM798"/>
    <mergeCell ref="CN798:CO798"/>
    <mergeCell ref="CP798:CQ798"/>
    <mergeCell ref="CR798:CS798"/>
    <mergeCell ref="CT798:CU798"/>
    <mergeCell ref="CV798:CW798"/>
    <mergeCell ref="CX798:CY798"/>
    <mergeCell ref="CZ798:DA798"/>
    <mergeCell ref="DB798:DC798"/>
    <mergeCell ref="DD798:DE798"/>
    <mergeCell ref="DF798:DG798"/>
    <mergeCell ref="DH798:DI798"/>
    <mergeCell ref="DJ798:DK798"/>
    <mergeCell ref="DL798:DM798"/>
    <mergeCell ref="DN798:DO798"/>
    <mergeCell ref="DP798:DQ798"/>
    <mergeCell ref="DR798:DS798"/>
    <mergeCell ref="DT798:DU798"/>
    <mergeCell ref="DV798:DW798"/>
    <mergeCell ref="DX798:DY798"/>
    <mergeCell ref="DZ798:EA798"/>
    <mergeCell ref="EB798:EC798"/>
    <mergeCell ref="ED798:EE798"/>
    <mergeCell ref="EF798:EG798"/>
    <mergeCell ref="EH798:EI798"/>
    <mergeCell ref="EJ798:EK798"/>
    <mergeCell ref="EL798:EM798"/>
    <mergeCell ref="EN798:EO798"/>
    <mergeCell ref="EP798:EQ798"/>
    <mergeCell ref="ER798:ES798"/>
    <mergeCell ref="ET798:EU798"/>
    <mergeCell ref="EV798:EW798"/>
    <mergeCell ref="EX798:EY798"/>
    <mergeCell ref="EZ798:FA798"/>
    <mergeCell ref="FB798:FC798"/>
    <mergeCell ref="FD798:FE798"/>
    <mergeCell ref="FF798:FG798"/>
    <mergeCell ref="FH798:FI798"/>
    <mergeCell ref="FJ798:FK798"/>
    <mergeCell ref="L799:M799"/>
    <mergeCell ref="N799:O799"/>
    <mergeCell ref="P799:Q799"/>
    <mergeCell ref="R799:S799"/>
    <mergeCell ref="T799:U799"/>
    <mergeCell ref="V799:W799"/>
    <mergeCell ref="X799:Y799"/>
    <mergeCell ref="Z799:AA799"/>
    <mergeCell ref="AB799:AC799"/>
    <mergeCell ref="AD799:AE799"/>
    <mergeCell ref="AF799:AG799"/>
    <mergeCell ref="AH799:AI799"/>
    <mergeCell ref="AJ799:AK799"/>
    <mergeCell ref="AL799:AM799"/>
    <mergeCell ref="AN799:AO799"/>
    <mergeCell ref="AP799:AQ799"/>
    <mergeCell ref="AR799:AS799"/>
    <mergeCell ref="AT799:AU799"/>
    <mergeCell ref="AV799:AW799"/>
    <mergeCell ref="AX799:AY799"/>
    <mergeCell ref="AZ799:BA799"/>
    <mergeCell ref="BB799:BC799"/>
    <mergeCell ref="BD799:BE799"/>
    <mergeCell ref="BF799:BG799"/>
    <mergeCell ref="BH799:BI799"/>
    <mergeCell ref="BJ799:BK799"/>
    <mergeCell ref="BL799:BM799"/>
    <mergeCell ref="BN799:BO799"/>
    <mergeCell ref="BP799:BQ799"/>
    <mergeCell ref="BR799:BS799"/>
    <mergeCell ref="BT799:BU799"/>
    <mergeCell ref="BV799:BW799"/>
    <mergeCell ref="BX799:BY799"/>
    <mergeCell ref="BZ799:CA799"/>
    <mergeCell ref="CB799:CC799"/>
    <mergeCell ref="CD799:CE799"/>
    <mergeCell ref="CF799:CG799"/>
    <mergeCell ref="CH799:CI799"/>
    <mergeCell ref="CJ799:CK799"/>
    <mergeCell ref="CL799:CM799"/>
    <mergeCell ref="CN799:CO799"/>
    <mergeCell ref="CP799:CQ799"/>
    <mergeCell ref="CR799:CS799"/>
    <mergeCell ref="CT799:CU799"/>
    <mergeCell ref="CV799:CW799"/>
    <mergeCell ref="CX799:CY799"/>
    <mergeCell ref="CZ799:DA799"/>
    <mergeCell ref="DB799:DC799"/>
    <mergeCell ref="DD799:DE799"/>
    <mergeCell ref="DF799:DG799"/>
    <mergeCell ref="DH799:DI799"/>
    <mergeCell ref="DJ799:DK799"/>
    <mergeCell ref="DL799:DM799"/>
    <mergeCell ref="DN799:DO799"/>
    <mergeCell ref="DP799:DQ799"/>
    <mergeCell ref="DR799:DS799"/>
    <mergeCell ref="DT799:DU799"/>
    <mergeCell ref="DV799:DW799"/>
    <mergeCell ref="DX799:DY799"/>
    <mergeCell ref="DZ799:EA799"/>
    <mergeCell ref="EB799:EC799"/>
    <mergeCell ref="ED799:EE799"/>
    <mergeCell ref="EF799:EG799"/>
    <mergeCell ref="EH799:EI799"/>
    <mergeCell ref="EJ799:EK799"/>
    <mergeCell ref="EL799:EM799"/>
    <mergeCell ref="EN799:EO799"/>
    <mergeCell ref="EP799:EQ799"/>
    <mergeCell ref="ER799:ES799"/>
    <mergeCell ref="ET799:EU799"/>
    <mergeCell ref="EV799:EW799"/>
    <mergeCell ref="EX799:EY799"/>
    <mergeCell ref="EZ799:FA799"/>
    <mergeCell ref="FB799:FC799"/>
    <mergeCell ref="FD799:FE799"/>
    <mergeCell ref="FF799:FG799"/>
    <mergeCell ref="FH799:FI799"/>
    <mergeCell ref="FJ799:FK799"/>
    <mergeCell ref="L800:M800"/>
    <mergeCell ref="N800:O800"/>
    <mergeCell ref="P800:Q800"/>
    <mergeCell ref="R800:S800"/>
    <mergeCell ref="T800:U800"/>
    <mergeCell ref="V800:W800"/>
    <mergeCell ref="X800:Y800"/>
    <mergeCell ref="Z800:AA800"/>
    <mergeCell ref="AB800:AC800"/>
    <mergeCell ref="AD800:AE800"/>
    <mergeCell ref="AF800:AG800"/>
    <mergeCell ref="AH800:AI800"/>
    <mergeCell ref="AJ800:AK800"/>
    <mergeCell ref="AL800:AM800"/>
    <mergeCell ref="AN800:AO800"/>
    <mergeCell ref="AP800:AQ800"/>
    <mergeCell ref="AR800:AS800"/>
    <mergeCell ref="AT800:AU800"/>
    <mergeCell ref="AV800:AW800"/>
    <mergeCell ref="AX800:AY800"/>
    <mergeCell ref="AZ800:BA800"/>
    <mergeCell ref="BB800:BC800"/>
    <mergeCell ref="BD800:BE800"/>
    <mergeCell ref="BF800:BG800"/>
    <mergeCell ref="BH800:BI800"/>
    <mergeCell ref="BJ800:BK800"/>
    <mergeCell ref="BL800:BM800"/>
    <mergeCell ref="BN800:BO800"/>
    <mergeCell ref="BP800:BQ800"/>
    <mergeCell ref="BR800:BS800"/>
    <mergeCell ref="BT800:BU800"/>
    <mergeCell ref="BV800:BW800"/>
    <mergeCell ref="BX800:BY800"/>
    <mergeCell ref="BZ800:CA800"/>
    <mergeCell ref="CB800:CC800"/>
    <mergeCell ref="CD800:CE800"/>
    <mergeCell ref="CF800:CG800"/>
    <mergeCell ref="CH800:CI800"/>
    <mergeCell ref="CJ800:CK800"/>
    <mergeCell ref="CL800:CM800"/>
    <mergeCell ref="CN800:CO800"/>
    <mergeCell ref="CP800:CQ800"/>
    <mergeCell ref="CR800:CS800"/>
    <mergeCell ref="CT800:CU800"/>
    <mergeCell ref="CV800:CW800"/>
    <mergeCell ref="CX800:CY800"/>
    <mergeCell ref="CZ800:DA800"/>
    <mergeCell ref="DB800:DC800"/>
    <mergeCell ref="DD800:DE800"/>
    <mergeCell ref="DF800:DG800"/>
    <mergeCell ref="DH800:DI800"/>
    <mergeCell ref="DJ800:DK800"/>
    <mergeCell ref="DL800:DM800"/>
    <mergeCell ref="DN800:DO800"/>
    <mergeCell ref="DP800:DQ800"/>
    <mergeCell ref="DR800:DS800"/>
    <mergeCell ref="DT800:DU800"/>
    <mergeCell ref="DV800:DW800"/>
    <mergeCell ref="DX800:DY800"/>
    <mergeCell ref="DZ800:EA800"/>
    <mergeCell ref="EB800:EC800"/>
    <mergeCell ref="ED800:EE800"/>
    <mergeCell ref="EF800:EG800"/>
    <mergeCell ref="EH800:EI800"/>
    <mergeCell ref="EJ800:EK800"/>
    <mergeCell ref="EL800:EM800"/>
    <mergeCell ref="EN800:EO800"/>
    <mergeCell ref="EP800:EQ800"/>
    <mergeCell ref="ER800:ES800"/>
    <mergeCell ref="ET800:EU800"/>
    <mergeCell ref="EV800:EW800"/>
    <mergeCell ref="EX800:EY800"/>
    <mergeCell ref="EZ800:FA800"/>
    <mergeCell ref="FB800:FC800"/>
    <mergeCell ref="FD800:FE800"/>
    <mergeCell ref="FF800:FG800"/>
    <mergeCell ref="FH800:FI800"/>
    <mergeCell ref="FJ800:FK800"/>
    <mergeCell ref="L801:M801"/>
    <mergeCell ref="N801:O801"/>
    <mergeCell ref="P801:Q801"/>
    <mergeCell ref="R801:S801"/>
    <mergeCell ref="T801:U801"/>
    <mergeCell ref="V801:W801"/>
    <mergeCell ref="X801:Y801"/>
    <mergeCell ref="Z801:AA801"/>
    <mergeCell ref="AB801:AC801"/>
    <mergeCell ref="AD801:AE801"/>
    <mergeCell ref="AF801:AG801"/>
    <mergeCell ref="AH801:AI801"/>
    <mergeCell ref="AJ801:AK801"/>
    <mergeCell ref="AL801:AM801"/>
    <mergeCell ref="AN801:AO801"/>
    <mergeCell ref="AP801:AQ801"/>
    <mergeCell ref="AR801:AS801"/>
    <mergeCell ref="CD801:CE801"/>
    <mergeCell ref="CF801:CG801"/>
    <mergeCell ref="CH801:CI801"/>
    <mergeCell ref="CJ801:CK801"/>
    <mergeCell ref="CL801:CM801"/>
    <mergeCell ref="CN801:CO801"/>
    <mergeCell ref="CP801:CQ801"/>
    <mergeCell ref="CR801:CS801"/>
    <mergeCell ref="A802:A809"/>
    <mergeCell ref="B802:B809"/>
    <mergeCell ref="C802:C809"/>
    <mergeCell ref="D802:D809"/>
    <mergeCell ref="E802:E809"/>
    <mergeCell ref="F802:F809"/>
    <mergeCell ref="G802:G809"/>
    <mergeCell ref="I802:I809"/>
    <mergeCell ref="J802:J809"/>
    <mergeCell ref="L802:M802"/>
    <mergeCell ref="N802:O802"/>
    <mergeCell ref="P802:Q802"/>
    <mergeCell ref="R802:S802"/>
    <mergeCell ref="T802:U802"/>
    <mergeCell ref="V802:W802"/>
    <mergeCell ref="X802:Y802"/>
    <mergeCell ref="Z802:AA802"/>
    <mergeCell ref="AB802:AC802"/>
    <mergeCell ref="AD802:AE802"/>
    <mergeCell ref="AF802:AG802"/>
    <mergeCell ref="AH802:AI802"/>
    <mergeCell ref="AJ802:AK802"/>
    <mergeCell ref="AL802:AM802"/>
    <mergeCell ref="AN802:AO802"/>
    <mergeCell ref="AP802:AQ802"/>
    <mergeCell ref="AR802:AS802"/>
    <mergeCell ref="AT802:AU802"/>
    <mergeCell ref="AV802:AW802"/>
    <mergeCell ref="AX802:AY802"/>
    <mergeCell ref="AZ802:BA802"/>
    <mergeCell ref="BB802:BC802"/>
    <mergeCell ref="BD802:BE802"/>
    <mergeCell ref="BF802:BG802"/>
    <mergeCell ref="BH802:BI802"/>
    <mergeCell ref="BJ802:BK802"/>
    <mergeCell ref="BL802:BM802"/>
    <mergeCell ref="BN802:BO802"/>
    <mergeCell ref="BP802:BQ802"/>
    <mergeCell ref="BR802:BS802"/>
    <mergeCell ref="BT802:BU802"/>
    <mergeCell ref="BV802:BW802"/>
    <mergeCell ref="BX802:BY802"/>
    <mergeCell ref="BZ802:CA802"/>
    <mergeCell ref="CB802:CC802"/>
    <mergeCell ref="CD802:CE802"/>
    <mergeCell ref="CF802:CG802"/>
    <mergeCell ref="CH802:CI802"/>
    <mergeCell ref="CJ802:CK802"/>
    <mergeCell ref="CL802:CM802"/>
    <mergeCell ref="CN802:CO802"/>
    <mergeCell ref="CP802:CQ802"/>
    <mergeCell ref="CR802:CS802"/>
    <mergeCell ref="CT802:CU802"/>
    <mergeCell ref="CV802:CW802"/>
    <mergeCell ref="CX802:CY802"/>
    <mergeCell ref="CZ802:DA802"/>
    <mergeCell ref="DB802:DC802"/>
    <mergeCell ref="DD802:DE802"/>
    <mergeCell ref="DF802:DG802"/>
    <mergeCell ref="DH802:DI802"/>
    <mergeCell ref="DJ802:DK802"/>
    <mergeCell ref="DL802:DM802"/>
    <mergeCell ref="DN802:DO802"/>
    <mergeCell ref="DP802:DQ802"/>
    <mergeCell ref="DR802:DS802"/>
    <mergeCell ref="DT802:DU802"/>
    <mergeCell ref="DV802:DW802"/>
    <mergeCell ref="DX802:DY802"/>
    <mergeCell ref="DZ802:EA802"/>
    <mergeCell ref="EB802:EC802"/>
    <mergeCell ref="ED802:EE802"/>
    <mergeCell ref="EF802:EG802"/>
    <mergeCell ref="EH802:EI802"/>
    <mergeCell ref="EJ802:EK802"/>
    <mergeCell ref="EL802:EM802"/>
    <mergeCell ref="EN802:EO802"/>
    <mergeCell ref="EP802:EQ802"/>
    <mergeCell ref="ER802:ES802"/>
    <mergeCell ref="ET802:EU802"/>
    <mergeCell ref="EV802:EW802"/>
    <mergeCell ref="EX802:EY802"/>
    <mergeCell ref="EZ802:FA802"/>
    <mergeCell ref="FB802:FC802"/>
    <mergeCell ref="FD802:FE802"/>
    <mergeCell ref="FF802:FG802"/>
    <mergeCell ref="FH802:FI802"/>
    <mergeCell ref="FJ802:FK802"/>
    <mergeCell ref="L803:M803"/>
    <mergeCell ref="N803:O803"/>
    <mergeCell ref="P803:Q803"/>
    <mergeCell ref="R803:S803"/>
    <mergeCell ref="T803:U803"/>
    <mergeCell ref="V803:W803"/>
    <mergeCell ref="X803:Y803"/>
    <mergeCell ref="Z803:AA803"/>
    <mergeCell ref="AB803:AC803"/>
    <mergeCell ref="AD803:AE803"/>
    <mergeCell ref="AF803:AG803"/>
    <mergeCell ref="AH803:AI803"/>
    <mergeCell ref="AJ803:AK803"/>
    <mergeCell ref="AL803:AM803"/>
    <mergeCell ref="AN803:AO803"/>
    <mergeCell ref="AP803:AQ803"/>
    <mergeCell ref="AR803:AS803"/>
    <mergeCell ref="AT803:AU803"/>
    <mergeCell ref="AV803:AW803"/>
    <mergeCell ref="AX803:AY803"/>
    <mergeCell ref="AZ803:BA803"/>
    <mergeCell ref="BB803:BC803"/>
    <mergeCell ref="BD803:BE803"/>
    <mergeCell ref="BF803:BG803"/>
    <mergeCell ref="BH803:BI803"/>
    <mergeCell ref="BJ803:BK803"/>
    <mergeCell ref="BL803:BM803"/>
    <mergeCell ref="BN803:BO803"/>
    <mergeCell ref="BP803:BQ803"/>
    <mergeCell ref="BR803:BS803"/>
    <mergeCell ref="BT803:BU803"/>
    <mergeCell ref="BV803:BW803"/>
    <mergeCell ref="BX803:BY803"/>
    <mergeCell ref="BZ803:CA803"/>
    <mergeCell ref="CB803:CC803"/>
    <mergeCell ref="CD803:CE803"/>
    <mergeCell ref="CF803:CG803"/>
    <mergeCell ref="CH803:CI803"/>
    <mergeCell ref="CJ803:CK803"/>
    <mergeCell ref="CL803:CM803"/>
    <mergeCell ref="CN803:CO803"/>
    <mergeCell ref="CP803:CQ803"/>
    <mergeCell ref="CR803:CS803"/>
    <mergeCell ref="CT803:CU803"/>
    <mergeCell ref="CV803:CW803"/>
    <mergeCell ref="CX803:CY803"/>
    <mergeCell ref="CZ803:DA803"/>
    <mergeCell ref="DB803:DC803"/>
    <mergeCell ref="DD803:DE803"/>
    <mergeCell ref="DF803:DG803"/>
    <mergeCell ref="DH803:DI803"/>
    <mergeCell ref="DJ803:DK803"/>
    <mergeCell ref="DL803:DM803"/>
    <mergeCell ref="DN803:DO803"/>
    <mergeCell ref="DP803:DQ803"/>
    <mergeCell ref="DR803:DS803"/>
    <mergeCell ref="DT803:DU803"/>
    <mergeCell ref="DV803:DW803"/>
    <mergeCell ref="DX803:DY803"/>
    <mergeCell ref="DZ803:EA803"/>
    <mergeCell ref="EB803:EC803"/>
    <mergeCell ref="ED803:EE803"/>
    <mergeCell ref="EF803:EG803"/>
    <mergeCell ref="EH803:EI803"/>
    <mergeCell ref="EJ803:EK803"/>
    <mergeCell ref="EL803:EM803"/>
    <mergeCell ref="EN803:EO803"/>
    <mergeCell ref="EP803:EQ803"/>
    <mergeCell ref="ER803:ES803"/>
    <mergeCell ref="ET803:EU803"/>
    <mergeCell ref="EV803:EW803"/>
    <mergeCell ref="EX803:EY803"/>
    <mergeCell ref="EZ803:FA803"/>
    <mergeCell ref="FB803:FC803"/>
    <mergeCell ref="FD803:FE803"/>
    <mergeCell ref="FF803:FG803"/>
    <mergeCell ref="FH803:FI803"/>
    <mergeCell ref="FJ803:FK803"/>
    <mergeCell ref="L804:M804"/>
    <mergeCell ref="N804:O804"/>
    <mergeCell ref="P804:Q804"/>
    <mergeCell ref="R804:S804"/>
    <mergeCell ref="T804:U804"/>
    <mergeCell ref="V804:W804"/>
    <mergeCell ref="X804:Y804"/>
    <mergeCell ref="Z804:AA804"/>
    <mergeCell ref="AB804:AC804"/>
    <mergeCell ref="AD804:AE804"/>
    <mergeCell ref="AF804:AG804"/>
    <mergeCell ref="AH804:AI804"/>
    <mergeCell ref="AJ804:AK804"/>
    <mergeCell ref="AL804:AM804"/>
    <mergeCell ref="AN804:AO804"/>
    <mergeCell ref="AP804:AQ804"/>
    <mergeCell ref="AR804:AS804"/>
    <mergeCell ref="AT804:AU804"/>
    <mergeCell ref="AV804:AW804"/>
    <mergeCell ref="AX804:AY804"/>
    <mergeCell ref="AZ804:BA804"/>
    <mergeCell ref="BB804:BC804"/>
    <mergeCell ref="BD804:BE804"/>
    <mergeCell ref="BF804:BG804"/>
    <mergeCell ref="BH804:BI804"/>
    <mergeCell ref="BJ804:BK804"/>
    <mergeCell ref="BL804:BM804"/>
    <mergeCell ref="BN804:BO804"/>
    <mergeCell ref="BP804:BQ804"/>
    <mergeCell ref="BR804:BS804"/>
    <mergeCell ref="BT804:BU804"/>
    <mergeCell ref="BV804:BW804"/>
    <mergeCell ref="BX804:BY804"/>
    <mergeCell ref="BZ804:CA804"/>
    <mergeCell ref="CB804:CC804"/>
    <mergeCell ref="CD804:CE804"/>
    <mergeCell ref="CF804:CG804"/>
    <mergeCell ref="CH804:CI804"/>
    <mergeCell ref="CJ804:CK804"/>
    <mergeCell ref="CL804:CM804"/>
    <mergeCell ref="CN804:CO804"/>
    <mergeCell ref="CP804:CQ804"/>
    <mergeCell ref="CR804:CS804"/>
    <mergeCell ref="CT804:CU804"/>
    <mergeCell ref="CV804:CW804"/>
    <mergeCell ref="CX804:CY804"/>
    <mergeCell ref="CZ804:DA804"/>
    <mergeCell ref="DB804:DC804"/>
    <mergeCell ref="DD804:DE804"/>
    <mergeCell ref="DF804:DG804"/>
    <mergeCell ref="DH804:DI804"/>
    <mergeCell ref="DJ804:DK804"/>
    <mergeCell ref="DL804:DM804"/>
    <mergeCell ref="DN804:DO804"/>
    <mergeCell ref="DP804:DQ804"/>
    <mergeCell ref="DR804:DS804"/>
    <mergeCell ref="DT804:DU804"/>
    <mergeCell ref="DV804:DW804"/>
    <mergeCell ref="DX804:DY804"/>
    <mergeCell ref="DZ804:EA804"/>
    <mergeCell ref="EB804:EC804"/>
    <mergeCell ref="ED804:EE804"/>
    <mergeCell ref="EF804:EG804"/>
    <mergeCell ref="EH804:EI804"/>
    <mergeCell ref="EJ804:EK804"/>
    <mergeCell ref="EL804:EM804"/>
    <mergeCell ref="EN804:EO804"/>
    <mergeCell ref="EP804:EQ804"/>
    <mergeCell ref="ER804:ES804"/>
    <mergeCell ref="ET804:EU804"/>
    <mergeCell ref="EV804:EW804"/>
    <mergeCell ref="EX804:EY804"/>
    <mergeCell ref="EZ804:FA804"/>
    <mergeCell ref="FB804:FC804"/>
    <mergeCell ref="FD804:FE804"/>
    <mergeCell ref="FF804:FG804"/>
    <mergeCell ref="FH804:FI804"/>
    <mergeCell ref="FJ804:FK804"/>
    <mergeCell ref="L805:M805"/>
    <mergeCell ref="N805:O805"/>
    <mergeCell ref="P805:Q805"/>
    <mergeCell ref="R805:S805"/>
    <mergeCell ref="T805:U805"/>
    <mergeCell ref="V805:W805"/>
    <mergeCell ref="X805:Y805"/>
    <mergeCell ref="Z805:AA805"/>
    <mergeCell ref="AB805:AC805"/>
    <mergeCell ref="AD805:AE805"/>
    <mergeCell ref="AF805:AG805"/>
    <mergeCell ref="AH805:AI805"/>
    <mergeCell ref="AJ805:AK805"/>
    <mergeCell ref="AL805:AM805"/>
    <mergeCell ref="AN805:AO805"/>
    <mergeCell ref="AP805:AQ805"/>
    <mergeCell ref="AR805:AS805"/>
    <mergeCell ref="AT805:AU805"/>
    <mergeCell ref="AV805:AW805"/>
    <mergeCell ref="AX805:AY805"/>
    <mergeCell ref="AZ805:BA805"/>
    <mergeCell ref="BB805:BC805"/>
    <mergeCell ref="BD805:BE805"/>
    <mergeCell ref="BF805:BG805"/>
    <mergeCell ref="BH805:BI805"/>
    <mergeCell ref="BJ805:BK805"/>
    <mergeCell ref="BL805:BM805"/>
    <mergeCell ref="BN805:BO805"/>
    <mergeCell ref="BP805:BQ805"/>
    <mergeCell ref="BR805:BS805"/>
    <mergeCell ref="BT805:BU805"/>
    <mergeCell ref="BV805:BW805"/>
    <mergeCell ref="BX805:BY805"/>
    <mergeCell ref="BZ805:CA805"/>
    <mergeCell ref="CB805:CC805"/>
    <mergeCell ref="CD805:CE805"/>
    <mergeCell ref="CF805:CG805"/>
    <mergeCell ref="CH805:CI805"/>
    <mergeCell ref="CJ805:CK805"/>
    <mergeCell ref="CL805:CM805"/>
    <mergeCell ref="CN805:CO805"/>
    <mergeCell ref="CP805:CQ805"/>
    <mergeCell ref="CR805:CS805"/>
    <mergeCell ref="CT805:CU805"/>
    <mergeCell ref="CV805:CW805"/>
    <mergeCell ref="CX805:CY805"/>
    <mergeCell ref="CZ805:DA805"/>
    <mergeCell ref="DB805:DC805"/>
    <mergeCell ref="DD805:DE805"/>
    <mergeCell ref="DF805:DG805"/>
    <mergeCell ref="DH805:DI805"/>
    <mergeCell ref="DJ805:DK805"/>
    <mergeCell ref="DL805:DM805"/>
    <mergeCell ref="DN805:DO805"/>
    <mergeCell ref="DP805:DQ805"/>
    <mergeCell ref="DR805:DS805"/>
    <mergeCell ref="DT805:DU805"/>
    <mergeCell ref="DV805:DW805"/>
    <mergeCell ref="DX805:DY805"/>
    <mergeCell ref="DZ805:EA805"/>
    <mergeCell ref="EB805:EC805"/>
    <mergeCell ref="ED805:EE805"/>
    <mergeCell ref="EF805:EG805"/>
    <mergeCell ref="EH805:EI805"/>
    <mergeCell ref="EJ805:EK805"/>
    <mergeCell ref="EL805:EM805"/>
    <mergeCell ref="EN805:EO805"/>
    <mergeCell ref="EP805:EQ805"/>
    <mergeCell ref="ER805:ES805"/>
    <mergeCell ref="ET805:EU805"/>
    <mergeCell ref="EV805:EW805"/>
    <mergeCell ref="EX805:EY805"/>
    <mergeCell ref="EZ805:FA805"/>
    <mergeCell ref="FB805:FC805"/>
    <mergeCell ref="FD805:FE805"/>
    <mergeCell ref="FF805:FG805"/>
    <mergeCell ref="FH805:FI805"/>
    <mergeCell ref="FJ805:FK805"/>
    <mergeCell ref="L806:M806"/>
    <mergeCell ref="N806:O806"/>
    <mergeCell ref="P806:Q806"/>
    <mergeCell ref="R806:S806"/>
    <mergeCell ref="T806:U806"/>
    <mergeCell ref="V806:W806"/>
    <mergeCell ref="X806:Y806"/>
    <mergeCell ref="Z806:AA806"/>
    <mergeCell ref="AB806:AC806"/>
    <mergeCell ref="AD806:AE806"/>
    <mergeCell ref="AF806:AG806"/>
    <mergeCell ref="AH806:AI806"/>
    <mergeCell ref="AJ806:AK806"/>
    <mergeCell ref="AL806:AM806"/>
    <mergeCell ref="AN806:AO806"/>
    <mergeCell ref="AP806:AQ806"/>
    <mergeCell ref="AR806:AS806"/>
    <mergeCell ref="AT806:AU806"/>
    <mergeCell ref="AV806:AW806"/>
    <mergeCell ref="AX806:AY806"/>
    <mergeCell ref="AZ806:BA806"/>
    <mergeCell ref="BB806:BC806"/>
    <mergeCell ref="BD806:BE806"/>
    <mergeCell ref="BF806:BG806"/>
    <mergeCell ref="BH806:BI806"/>
    <mergeCell ref="BJ806:BK806"/>
    <mergeCell ref="BL806:BM806"/>
    <mergeCell ref="BN806:BO806"/>
    <mergeCell ref="BP806:BQ806"/>
    <mergeCell ref="BR806:BS806"/>
    <mergeCell ref="BT806:BU806"/>
    <mergeCell ref="BV806:BW806"/>
    <mergeCell ref="BX806:BY806"/>
    <mergeCell ref="BZ806:CA806"/>
    <mergeCell ref="CB806:CC806"/>
    <mergeCell ref="CD806:CE806"/>
    <mergeCell ref="CF806:CG806"/>
    <mergeCell ref="CH806:CI806"/>
    <mergeCell ref="CJ806:CK806"/>
    <mergeCell ref="CL806:CM806"/>
    <mergeCell ref="CN806:CO806"/>
    <mergeCell ref="CP806:CQ806"/>
    <mergeCell ref="CR806:CS806"/>
    <mergeCell ref="CT806:CU806"/>
    <mergeCell ref="CV806:CW806"/>
    <mergeCell ref="CX806:CY806"/>
    <mergeCell ref="CZ806:DA806"/>
    <mergeCell ref="DB806:DC806"/>
    <mergeCell ref="DD806:DE806"/>
    <mergeCell ref="DF806:DG806"/>
    <mergeCell ref="DH806:DI806"/>
    <mergeCell ref="DJ806:DK806"/>
    <mergeCell ref="DL806:DM806"/>
    <mergeCell ref="DN806:DO806"/>
    <mergeCell ref="DP806:DQ806"/>
    <mergeCell ref="DR806:DS806"/>
    <mergeCell ref="DT806:DU806"/>
    <mergeCell ref="DV806:DW806"/>
    <mergeCell ref="DX806:DY806"/>
    <mergeCell ref="DZ806:EA806"/>
    <mergeCell ref="EB806:EC806"/>
    <mergeCell ref="ED806:EE806"/>
    <mergeCell ref="EF806:EG806"/>
    <mergeCell ref="EH806:EI806"/>
    <mergeCell ref="EJ806:EK806"/>
    <mergeCell ref="EL806:EM806"/>
    <mergeCell ref="EN806:EO806"/>
    <mergeCell ref="EP806:EQ806"/>
    <mergeCell ref="ER806:ES806"/>
    <mergeCell ref="ET806:EU806"/>
    <mergeCell ref="EV806:EW806"/>
    <mergeCell ref="EX806:EY806"/>
    <mergeCell ref="EZ806:FA806"/>
    <mergeCell ref="FB806:FC806"/>
    <mergeCell ref="FD806:FE806"/>
    <mergeCell ref="FF806:FG806"/>
    <mergeCell ref="FH806:FI806"/>
    <mergeCell ref="FJ806:FK806"/>
    <mergeCell ref="L807:M807"/>
    <mergeCell ref="N807:O807"/>
    <mergeCell ref="P807:Q807"/>
    <mergeCell ref="R807:S807"/>
    <mergeCell ref="T807:U807"/>
    <mergeCell ref="V807:W807"/>
    <mergeCell ref="X807:Y807"/>
    <mergeCell ref="Z807:AA807"/>
    <mergeCell ref="AB807:AC807"/>
    <mergeCell ref="AD807:AE807"/>
    <mergeCell ref="AF807:AG807"/>
    <mergeCell ref="AH807:AI807"/>
    <mergeCell ref="AJ807:AK807"/>
    <mergeCell ref="AL807:AM807"/>
    <mergeCell ref="AN807:AO807"/>
    <mergeCell ref="AP807:AQ807"/>
    <mergeCell ref="AR807:AS807"/>
    <mergeCell ref="AT807:AU807"/>
    <mergeCell ref="AV807:AW807"/>
    <mergeCell ref="AX807:AY807"/>
    <mergeCell ref="AZ807:BA807"/>
    <mergeCell ref="BB807:BC807"/>
    <mergeCell ref="BD807:BE807"/>
    <mergeCell ref="BF807:BG807"/>
    <mergeCell ref="BH807:BI807"/>
    <mergeCell ref="BJ807:BK807"/>
    <mergeCell ref="BL807:BM807"/>
    <mergeCell ref="BN807:BO807"/>
    <mergeCell ref="BP807:BQ807"/>
    <mergeCell ref="BR807:BS807"/>
    <mergeCell ref="BT807:BU807"/>
    <mergeCell ref="BV807:BW807"/>
    <mergeCell ref="BX807:BY807"/>
    <mergeCell ref="BZ807:CA807"/>
    <mergeCell ref="CB807:CC807"/>
    <mergeCell ref="CD807:CE807"/>
    <mergeCell ref="CF807:CG807"/>
    <mergeCell ref="CH807:CI807"/>
    <mergeCell ref="CJ807:CK807"/>
    <mergeCell ref="CL807:CM807"/>
    <mergeCell ref="CN807:CO807"/>
    <mergeCell ref="CP807:CQ807"/>
    <mergeCell ref="CR807:CS807"/>
    <mergeCell ref="CT807:CU807"/>
    <mergeCell ref="CV807:CW807"/>
    <mergeCell ref="CX807:CY807"/>
    <mergeCell ref="CZ807:DA807"/>
    <mergeCell ref="DB807:DC807"/>
    <mergeCell ref="DD807:DE807"/>
    <mergeCell ref="DF807:DG807"/>
    <mergeCell ref="DH807:DI807"/>
    <mergeCell ref="DJ807:DK807"/>
    <mergeCell ref="DL807:DM807"/>
    <mergeCell ref="DN807:DO807"/>
    <mergeCell ref="DP807:DQ807"/>
    <mergeCell ref="DR807:DS807"/>
    <mergeCell ref="DT807:DU807"/>
    <mergeCell ref="DV807:DW807"/>
    <mergeCell ref="DX807:DY807"/>
    <mergeCell ref="DZ807:EA807"/>
    <mergeCell ref="EB807:EC807"/>
    <mergeCell ref="ED807:EE807"/>
    <mergeCell ref="EF807:EG807"/>
    <mergeCell ref="EH807:EI807"/>
    <mergeCell ref="EJ807:EK807"/>
    <mergeCell ref="EL807:EM807"/>
    <mergeCell ref="EN807:EO807"/>
    <mergeCell ref="EP807:EQ807"/>
    <mergeCell ref="ER807:ES807"/>
    <mergeCell ref="ET807:EU807"/>
    <mergeCell ref="EV807:EW807"/>
    <mergeCell ref="EX807:EY807"/>
    <mergeCell ref="EZ807:FA807"/>
    <mergeCell ref="FB807:FC807"/>
    <mergeCell ref="FD807:FE807"/>
    <mergeCell ref="FF807:FG807"/>
    <mergeCell ref="FH807:FI807"/>
    <mergeCell ref="FJ807:FK807"/>
    <mergeCell ref="L808:M808"/>
    <mergeCell ref="N808:O808"/>
    <mergeCell ref="P808:Q808"/>
    <mergeCell ref="R808:S808"/>
    <mergeCell ref="T808:U808"/>
    <mergeCell ref="V808:W808"/>
    <mergeCell ref="X808:Y808"/>
    <mergeCell ref="Z808:AA808"/>
    <mergeCell ref="AB808:AC808"/>
    <mergeCell ref="AD808:AE808"/>
    <mergeCell ref="AF808:AG808"/>
    <mergeCell ref="AH808:AI808"/>
    <mergeCell ref="AJ808:AK808"/>
    <mergeCell ref="AL808:AM808"/>
    <mergeCell ref="AN808:AO808"/>
    <mergeCell ref="AP808:AQ808"/>
    <mergeCell ref="AR808:AS808"/>
    <mergeCell ref="AT808:AU808"/>
    <mergeCell ref="AV808:AW808"/>
    <mergeCell ref="AX808:AY808"/>
    <mergeCell ref="AZ808:BA808"/>
    <mergeCell ref="BB808:BC808"/>
    <mergeCell ref="BD808:BE808"/>
    <mergeCell ref="BF808:BG808"/>
    <mergeCell ref="BH808:BI808"/>
    <mergeCell ref="BJ808:BK808"/>
    <mergeCell ref="BL808:BM808"/>
    <mergeCell ref="BN808:BO808"/>
    <mergeCell ref="BP808:BQ808"/>
    <mergeCell ref="BR808:BS808"/>
    <mergeCell ref="BT808:BU808"/>
    <mergeCell ref="BV808:BW808"/>
    <mergeCell ref="BX808:BY808"/>
    <mergeCell ref="BZ808:CA808"/>
    <mergeCell ref="CB808:CC808"/>
    <mergeCell ref="CD808:CE808"/>
    <mergeCell ref="CF808:CG808"/>
    <mergeCell ref="CH808:CI808"/>
    <mergeCell ref="CJ808:CK808"/>
    <mergeCell ref="CL808:CM808"/>
    <mergeCell ref="CN808:CO808"/>
    <mergeCell ref="CP808:CQ808"/>
    <mergeCell ref="CR808:CS808"/>
    <mergeCell ref="CT808:CU808"/>
    <mergeCell ref="CV808:CW808"/>
    <mergeCell ref="CX808:CY808"/>
    <mergeCell ref="CZ808:DA808"/>
    <mergeCell ref="DB808:DC808"/>
    <mergeCell ref="DD808:DE808"/>
    <mergeCell ref="DF808:DG808"/>
    <mergeCell ref="DH808:DI808"/>
    <mergeCell ref="DJ808:DK808"/>
    <mergeCell ref="DL808:DM808"/>
    <mergeCell ref="DN808:DO808"/>
    <mergeCell ref="DP808:DQ808"/>
    <mergeCell ref="DR808:DS808"/>
    <mergeCell ref="DT808:DU808"/>
    <mergeCell ref="DV808:DW808"/>
    <mergeCell ref="DX808:DY808"/>
    <mergeCell ref="DZ808:EA808"/>
    <mergeCell ref="EB808:EC808"/>
    <mergeCell ref="ED808:EE808"/>
    <mergeCell ref="EF808:EG808"/>
    <mergeCell ref="EH808:EI808"/>
    <mergeCell ref="EJ808:EK808"/>
    <mergeCell ref="EL808:EM808"/>
    <mergeCell ref="EN808:EO808"/>
    <mergeCell ref="EP808:EQ808"/>
    <mergeCell ref="ER808:ES808"/>
    <mergeCell ref="ET808:EU808"/>
    <mergeCell ref="EV808:EW808"/>
    <mergeCell ref="EX808:EY808"/>
    <mergeCell ref="EZ808:FA808"/>
    <mergeCell ref="FB808:FC808"/>
    <mergeCell ref="FD808:FE808"/>
    <mergeCell ref="FF808:FG808"/>
    <mergeCell ref="FH808:FI808"/>
    <mergeCell ref="FJ808:FK808"/>
    <mergeCell ref="L809:M809"/>
    <mergeCell ref="N809:O809"/>
    <mergeCell ref="P809:Q809"/>
    <mergeCell ref="R809:S809"/>
    <mergeCell ref="T809:U809"/>
    <mergeCell ref="V809:W809"/>
    <mergeCell ref="X809:Y809"/>
    <mergeCell ref="Z809:AA809"/>
    <mergeCell ref="AB809:AC809"/>
    <mergeCell ref="AD809:AE809"/>
    <mergeCell ref="AF809:AG809"/>
    <mergeCell ref="AH809:AI809"/>
    <mergeCell ref="AJ809:AK809"/>
    <mergeCell ref="AL809:AM809"/>
    <mergeCell ref="AN809:AO809"/>
    <mergeCell ref="AP809:AQ809"/>
    <mergeCell ref="AR809:AS809"/>
    <mergeCell ref="AT809:AU809"/>
    <mergeCell ref="AV809:AW809"/>
    <mergeCell ref="AX809:AY809"/>
    <mergeCell ref="AZ809:BA809"/>
    <mergeCell ref="BB809:BC809"/>
    <mergeCell ref="BD809:BE809"/>
    <mergeCell ref="BF809:BG809"/>
    <mergeCell ref="BH809:BI809"/>
    <mergeCell ref="BJ809:BK809"/>
    <mergeCell ref="BL809:BM809"/>
    <mergeCell ref="BN809:BO809"/>
    <mergeCell ref="BP809:BQ809"/>
    <mergeCell ref="BR809:BS809"/>
    <mergeCell ref="BT809:BU809"/>
    <mergeCell ref="BV809:BW809"/>
    <mergeCell ref="BX809:BY809"/>
    <mergeCell ref="BZ809:CA809"/>
    <mergeCell ref="CB809:CC809"/>
    <mergeCell ref="CD809:CE809"/>
    <mergeCell ref="CF809:CG809"/>
    <mergeCell ref="CH809:CI809"/>
    <mergeCell ref="CJ809:CK809"/>
    <mergeCell ref="CL809:CM809"/>
    <mergeCell ref="CN809:CO809"/>
    <mergeCell ref="CP809:CQ809"/>
    <mergeCell ref="CR809:CS809"/>
    <mergeCell ref="CT809:CU809"/>
    <mergeCell ref="CV809:CW809"/>
    <mergeCell ref="CX809:CY809"/>
    <mergeCell ref="CZ809:DA809"/>
    <mergeCell ref="DB809:DC809"/>
    <mergeCell ref="DD809:DE809"/>
    <mergeCell ref="DF809:DG809"/>
    <mergeCell ref="DH809:DI809"/>
    <mergeCell ref="DJ809:DK809"/>
    <mergeCell ref="DL809:DM809"/>
    <mergeCell ref="DN809:DO809"/>
    <mergeCell ref="DP809:DQ809"/>
    <mergeCell ref="DR809:DS809"/>
    <mergeCell ref="DT809:DU809"/>
    <mergeCell ref="DV809:DW809"/>
    <mergeCell ref="DX809:DY809"/>
    <mergeCell ref="DZ809:EA809"/>
    <mergeCell ref="EB809:EC809"/>
    <mergeCell ref="ED809:EE809"/>
    <mergeCell ref="EF809:EG809"/>
    <mergeCell ref="EH809:EI809"/>
    <mergeCell ref="EJ809:EK809"/>
    <mergeCell ref="EL809:EM809"/>
    <mergeCell ref="EN809:EO809"/>
    <mergeCell ref="EP809:EQ809"/>
    <mergeCell ref="ER809:ES809"/>
    <mergeCell ref="ET809:EU809"/>
    <mergeCell ref="EV809:EW809"/>
    <mergeCell ref="EX809:EY809"/>
    <mergeCell ref="EZ809:FA809"/>
    <mergeCell ref="FB809:FC809"/>
    <mergeCell ref="FD809:FE809"/>
    <mergeCell ref="FF809:FG809"/>
    <mergeCell ref="FH809:FI809"/>
    <mergeCell ref="FJ809:FK809"/>
    <mergeCell ref="L810:M810"/>
    <mergeCell ref="N810:O810"/>
    <mergeCell ref="P810:Q810"/>
    <mergeCell ref="R810:S810"/>
    <mergeCell ref="T810:U810"/>
    <mergeCell ref="V810:W810"/>
    <mergeCell ref="X810:Y810"/>
    <mergeCell ref="Z810:AA810"/>
    <mergeCell ref="AB810:AC810"/>
    <mergeCell ref="AD810:AE810"/>
    <mergeCell ref="AF810:AG810"/>
    <mergeCell ref="AH810:AI810"/>
    <mergeCell ref="AJ810:AK810"/>
    <mergeCell ref="AL810:AM810"/>
    <mergeCell ref="AN810:AO810"/>
    <mergeCell ref="AP810:AQ810"/>
    <mergeCell ref="AR810:AS810"/>
    <mergeCell ref="CD810:CE810"/>
    <mergeCell ref="CF810:CG810"/>
    <mergeCell ref="CH810:CI810"/>
    <mergeCell ref="CJ810:CK810"/>
    <mergeCell ref="CL810:CM810"/>
    <mergeCell ref="CN810:CO810"/>
    <mergeCell ref="CP810:CQ810"/>
    <mergeCell ref="CR810:CS810"/>
    <mergeCell ref="A811:A818"/>
    <mergeCell ref="B811:B818"/>
    <mergeCell ref="C811:C818"/>
    <mergeCell ref="D811:D818"/>
    <mergeCell ref="E811:E818"/>
    <mergeCell ref="F811:F818"/>
    <mergeCell ref="G811:G818"/>
    <mergeCell ref="I811:I818"/>
    <mergeCell ref="J811:J818"/>
    <mergeCell ref="L811:M811"/>
    <mergeCell ref="N811:O811"/>
    <mergeCell ref="P811:Q811"/>
    <mergeCell ref="R811:S811"/>
    <mergeCell ref="T811:U811"/>
    <mergeCell ref="V811:W811"/>
    <mergeCell ref="X811:Y811"/>
    <mergeCell ref="Z811:AA811"/>
    <mergeCell ref="AB811:AC811"/>
    <mergeCell ref="AD811:AE811"/>
    <mergeCell ref="AF811:AG811"/>
    <mergeCell ref="AH811:AI811"/>
    <mergeCell ref="AJ811:AK811"/>
    <mergeCell ref="AL811:AM811"/>
    <mergeCell ref="AN811:AO811"/>
    <mergeCell ref="AP811:AQ811"/>
    <mergeCell ref="AR811:AS811"/>
    <mergeCell ref="AT811:AU811"/>
    <mergeCell ref="AV811:AW811"/>
    <mergeCell ref="AX811:AY811"/>
    <mergeCell ref="AZ811:BA811"/>
    <mergeCell ref="BB811:BC811"/>
    <mergeCell ref="BD811:BE811"/>
    <mergeCell ref="BF811:BG811"/>
    <mergeCell ref="BH811:BI811"/>
    <mergeCell ref="BJ811:BK811"/>
    <mergeCell ref="BL811:BM811"/>
    <mergeCell ref="BN811:BO811"/>
    <mergeCell ref="BP811:BQ811"/>
    <mergeCell ref="BR811:BS811"/>
    <mergeCell ref="BT811:BU811"/>
    <mergeCell ref="BV811:BW811"/>
    <mergeCell ref="BX811:BY811"/>
    <mergeCell ref="BZ811:CA811"/>
    <mergeCell ref="CB811:CC811"/>
    <mergeCell ref="CD811:CE811"/>
    <mergeCell ref="CF811:CG811"/>
    <mergeCell ref="CH811:CI811"/>
    <mergeCell ref="CJ811:CK811"/>
    <mergeCell ref="CL811:CM811"/>
    <mergeCell ref="CN811:CO811"/>
    <mergeCell ref="CP811:CQ811"/>
    <mergeCell ref="CR811:CS811"/>
    <mergeCell ref="CT811:CU811"/>
    <mergeCell ref="CV811:CW811"/>
    <mergeCell ref="CX811:CY811"/>
    <mergeCell ref="CZ811:DA811"/>
    <mergeCell ref="DB811:DC811"/>
    <mergeCell ref="DD811:DE811"/>
    <mergeCell ref="DF811:DG811"/>
    <mergeCell ref="DH811:DI811"/>
    <mergeCell ref="DJ811:DK811"/>
    <mergeCell ref="DL811:DM811"/>
    <mergeCell ref="DN811:DO811"/>
    <mergeCell ref="DP811:DQ811"/>
    <mergeCell ref="DR811:DS811"/>
    <mergeCell ref="DT811:DU811"/>
    <mergeCell ref="DV811:DW811"/>
    <mergeCell ref="DX811:DY811"/>
    <mergeCell ref="DZ811:EA811"/>
    <mergeCell ref="EB811:EC811"/>
    <mergeCell ref="ED811:EE811"/>
    <mergeCell ref="EF811:EG811"/>
    <mergeCell ref="EH811:EI811"/>
    <mergeCell ref="EJ811:EK811"/>
    <mergeCell ref="EL811:EM811"/>
    <mergeCell ref="EN811:EO811"/>
    <mergeCell ref="EP811:EQ811"/>
    <mergeCell ref="ER811:ES811"/>
    <mergeCell ref="ET811:EU811"/>
    <mergeCell ref="EV811:EW811"/>
    <mergeCell ref="EX811:EY811"/>
    <mergeCell ref="EZ811:FA811"/>
    <mergeCell ref="FB811:FC811"/>
    <mergeCell ref="FD811:FE811"/>
    <mergeCell ref="FF811:FG811"/>
    <mergeCell ref="FH811:FI811"/>
    <mergeCell ref="FJ811:FK811"/>
    <mergeCell ref="L812:M812"/>
    <mergeCell ref="N812:O812"/>
    <mergeCell ref="P812:Q812"/>
    <mergeCell ref="R812:S812"/>
    <mergeCell ref="T812:U812"/>
    <mergeCell ref="V812:W812"/>
    <mergeCell ref="X812:Y812"/>
    <mergeCell ref="Z812:AA812"/>
    <mergeCell ref="AB812:AC812"/>
    <mergeCell ref="AD812:AE812"/>
    <mergeCell ref="AF812:AG812"/>
    <mergeCell ref="AH812:AI812"/>
    <mergeCell ref="AJ812:AK812"/>
    <mergeCell ref="AL812:AM812"/>
    <mergeCell ref="AN812:AO812"/>
    <mergeCell ref="AP812:AQ812"/>
    <mergeCell ref="AR812:AS812"/>
    <mergeCell ref="AT812:AU812"/>
    <mergeCell ref="AV812:AW812"/>
    <mergeCell ref="AX812:AY812"/>
    <mergeCell ref="AZ812:BA812"/>
    <mergeCell ref="BB812:BC812"/>
    <mergeCell ref="BD812:BE812"/>
    <mergeCell ref="BF812:BG812"/>
    <mergeCell ref="BH812:BI812"/>
    <mergeCell ref="BJ812:BK812"/>
    <mergeCell ref="BL812:BM812"/>
    <mergeCell ref="BN812:BO812"/>
    <mergeCell ref="BP812:BQ812"/>
    <mergeCell ref="BR812:BS812"/>
    <mergeCell ref="BT812:BU812"/>
    <mergeCell ref="BV812:BW812"/>
    <mergeCell ref="BX812:BY812"/>
    <mergeCell ref="BZ812:CA812"/>
    <mergeCell ref="CB812:CC812"/>
    <mergeCell ref="CD812:CE812"/>
    <mergeCell ref="CF812:CG812"/>
    <mergeCell ref="CH812:CI812"/>
    <mergeCell ref="CJ812:CK812"/>
    <mergeCell ref="CL812:CM812"/>
    <mergeCell ref="CN812:CO812"/>
    <mergeCell ref="CP812:CQ812"/>
    <mergeCell ref="CR812:CS812"/>
    <mergeCell ref="CT812:CU812"/>
    <mergeCell ref="CV812:CW812"/>
    <mergeCell ref="CX812:CY812"/>
    <mergeCell ref="CZ812:DA812"/>
    <mergeCell ref="DB812:DC812"/>
    <mergeCell ref="DD812:DE812"/>
    <mergeCell ref="DF812:DG812"/>
    <mergeCell ref="DH812:DI812"/>
    <mergeCell ref="DJ812:DK812"/>
    <mergeCell ref="DL812:DM812"/>
    <mergeCell ref="DN812:DO812"/>
    <mergeCell ref="DP812:DQ812"/>
    <mergeCell ref="DR812:DS812"/>
    <mergeCell ref="DT812:DU812"/>
    <mergeCell ref="DV812:DW812"/>
    <mergeCell ref="DX812:DY812"/>
    <mergeCell ref="DZ812:EA812"/>
    <mergeCell ref="EB812:EC812"/>
    <mergeCell ref="ED812:EE812"/>
    <mergeCell ref="EF812:EG812"/>
    <mergeCell ref="EH812:EI812"/>
    <mergeCell ref="EJ812:EK812"/>
    <mergeCell ref="EL812:EM812"/>
    <mergeCell ref="EN812:EO812"/>
    <mergeCell ref="EP812:EQ812"/>
    <mergeCell ref="ER812:ES812"/>
    <mergeCell ref="ET812:EU812"/>
    <mergeCell ref="EV812:EW812"/>
    <mergeCell ref="EX812:EY812"/>
    <mergeCell ref="EZ812:FA812"/>
    <mergeCell ref="FB812:FC812"/>
    <mergeCell ref="FD812:FE812"/>
    <mergeCell ref="FF812:FG812"/>
    <mergeCell ref="FH812:FI812"/>
    <mergeCell ref="FJ812:FK812"/>
    <mergeCell ref="L813:M813"/>
    <mergeCell ref="N813:O813"/>
    <mergeCell ref="P813:Q813"/>
    <mergeCell ref="R813:S813"/>
    <mergeCell ref="T813:U813"/>
    <mergeCell ref="V813:W813"/>
    <mergeCell ref="X813:Y813"/>
    <mergeCell ref="Z813:AA813"/>
    <mergeCell ref="AB813:AC813"/>
    <mergeCell ref="AD813:AE813"/>
    <mergeCell ref="AF813:AG813"/>
    <mergeCell ref="AH813:AI813"/>
    <mergeCell ref="AJ813:AK813"/>
    <mergeCell ref="AL813:AM813"/>
    <mergeCell ref="AN813:AO813"/>
    <mergeCell ref="AP813:AQ813"/>
    <mergeCell ref="AR813:AS813"/>
    <mergeCell ref="AT813:AU813"/>
    <mergeCell ref="AV813:AW813"/>
    <mergeCell ref="AX813:AY813"/>
    <mergeCell ref="AZ813:BA813"/>
    <mergeCell ref="BB813:BC813"/>
    <mergeCell ref="BD813:BE813"/>
    <mergeCell ref="BF813:BG813"/>
    <mergeCell ref="BH813:BI813"/>
    <mergeCell ref="BJ813:BK813"/>
    <mergeCell ref="BL813:BM813"/>
    <mergeCell ref="BN813:BO813"/>
    <mergeCell ref="BP813:BQ813"/>
    <mergeCell ref="BR813:BS813"/>
    <mergeCell ref="BT813:BU813"/>
    <mergeCell ref="BV813:BW813"/>
    <mergeCell ref="BX813:BY813"/>
    <mergeCell ref="BZ813:CA813"/>
    <mergeCell ref="CB813:CC813"/>
    <mergeCell ref="CD813:CE813"/>
    <mergeCell ref="CF813:CG813"/>
    <mergeCell ref="CH813:CI813"/>
    <mergeCell ref="CJ813:CK813"/>
    <mergeCell ref="CL813:CM813"/>
    <mergeCell ref="CN813:CO813"/>
    <mergeCell ref="CP813:CQ813"/>
    <mergeCell ref="CR813:CS813"/>
    <mergeCell ref="CT813:CU813"/>
    <mergeCell ref="CV813:CW813"/>
    <mergeCell ref="CX813:CY813"/>
    <mergeCell ref="CZ813:DA813"/>
    <mergeCell ref="DB813:DC813"/>
    <mergeCell ref="DD813:DE813"/>
    <mergeCell ref="DF813:DG813"/>
    <mergeCell ref="DH813:DI813"/>
    <mergeCell ref="DJ813:DK813"/>
    <mergeCell ref="DL813:DM813"/>
    <mergeCell ref="DN813:DO813"/>
    <mergeCell ref="DP813:DQ813"/>
    <mergeCell ref="DR813:DS813"/>
    <mergeCell ref="DT813:DU813"/>
    <mergeCell ref="DV813:DW813"/>
    <mergeCell ref="DX813:DY813"/>
    <mergeCell ref="DZ813:EA813"/>
    <mergeCell ref="EB813:EC813"/>
    <mergeCell ref="ED813:EE813"/>
    <mergeCell ref="EF813:EG813"/>
    <mergeCell ref="EH813:EI813"/>
    <mergeCell ref="EJ813:EK813"/>
    <mergeCell ref="EL813:EM813"/>
    <mergeCell ref="EN813:EO813"/>
    <mergeCell ref="EP813:EQ813"/>
    <mergeCell ref="ER813:ES813"/>
    <mergeCell ref="ET813:EU813"/>
    <mergeCell ref="EV813:EW813"/>
    <mergeCell ref="EX813:EY813"/>
    <mergeCell ref="EZ813:FA813"/>
    <mergeCell ref="FB813:FC813"/>
    <mergeCell ref="FD813:FE813"/>
    <mergeCell ref="FF813:FG813"/>
    <mergeCell ref="FH813:FI813"/>
    <mergeCell ref="FJ813:FK813"/>
    <mergeCell ref="L814:M814"/>
    <mergeCell ref="N814:O814"/>
    <mergeCell ref="P814:Q814"/>
    <mergeCell ref="R814:S814"/>
    <mergeCell ref="T814:U814"/>
    <mergeCell ref="V814:W814"/>
    <mergeCell ref="X814:Y814"/>
    <mergeCell ref="Z814:AA814"/>
    <mergeCell ref="AB814:AC814"/>
    <mergeCell ref="AD814:AE814"/>
    <mergeCell ref="AF814:AG814"/>
    <mergeCell ref="AH814:AI814"/>
    <mergeCell ref="AJ814:AK814"/>
    <mergeCell ref="AL814:AM814"/>
    <mergeCell ref="AN814:AO814"/>
    <mergeCell ref="AP814:AQ814"/>
    <mergeCell ref="AR814:AS814"/>
    <mergeCell ref="AT814:AU814"/>
    <mergeCell ref="AV814:AW814"/>
    <mergeCell ref="AX814:AY814"/>
    <mergeCell ref="AZ814:BA814"/>
    <mergeCell ref="BB814:BC814"/>
    <mergeCell ref="BD814:BE814"/>
    <mergeCell ref="BF814:BG814"/>
    <mergeCell ref="BH814:BI814"/>
    <mergeCell ref="BJ814:BK814"/>
    <mergeCell ref="BL814:BM814"/>
    <mergeCell ref="BN814:BO814"/>
    <mergeCell ref="BP814:BQ814"/>
    <mergeCell ref="BR814:BS814"/>
    <mergeCell ref="BT814:BU814"/>
    <mergeCell ref="BV814:BW814"/>
    <mergeCell ref="BX814:BY814"/>
    <mergeCell ref="BZ814:CA814"/>
    <mergeCell ref="CB814:CC814"/>
    <mergeCell ref="CD814:CE814"/>
    <mergeCell ref="CF814:CG814"/>
    <mergeCell ref="CH814:CI814"/>
    <mergeCell ref="CJ814:CK814"/>
    <mergeCell ref="CL814:CM814"/>
    <mergeCell ref="CN814:CO814"/>
    <mergeCell ref="CP814:CQ814"/>
    <mergeCell ref="CR814:CS814"/>
    <mergeCell ref="CT814:CU814"/>
    <mergeCell ref="CV814:CW814"/>
    <mergeCell ref="CX814:CY814"/>
    <mergeCell ref="CZ814:DA814"/>
    <mergeCell ref="DB814:DC814"/>
    <mergeCell ref="DD814:DE814"/>
    <mergeCell ref="DF814:DG814"/>
    <mergeCell ref="DH814:DI814"/>
    <mergeCell ref="DJ814:DK814"/>
    <mergeCell ref="DL814:DM814"/>
    <mergeCell ref="DN814:DO814"/>
    <mergeCell ref="DP814:DQ814"/>
    <mergeCell ref="DR814:DS814"/>
    <mergeCell ref="DT814:DU814"/>
    <mergeCell ref="DV814:DW814"/>
    <mergeCell ref="DX814:DY814"/>
    <mergeCell ref="DZ814:EA814"/>
    <mergeCell ref="EB814:EC814"/>
    <mergeCell ref="ED814:EE814"/>
    <mergeCell ref="EF814:EG814"/>
    <mergeCell ref="EH814:EI814"/>
    <mergeCell ref="EJ814:EK814"/>
    <mergeCell ref="EL814:EM814"/>
    <mergeCell ref="EN814:EO814"/>
    <mergeCell ref="EP814:EQ814"/>
    <mergeCell ref="ER814:ES814"/>
    <mergeCell ref="ET814:EU814"/>
    <mergeCell ref="EV814:EW814"/>
    <mergeCell ref="EX814:EY814"/>
    <mergeCell ref="EZ814:FA814"/>
    <mergeCell ref="FB814:FC814"/>
    <mergeCell ref="FD814:FE814"/>
    <mergeCell ref="FF814:FG814"/>
    <mergeCell ref="FH814:FI814"/>
    <mergeCell ref="FJ814:FK814"/>
    <mergeCell ref="L815:M815"/>
    <mergeCell ref="N815:O815"/>
    <mergeCell ref="P815:Q815"/>
    <mergeCell ref="R815:S815"/>
    <mergeCell ref="T815:U815"/>
    <mergeCell ref="V815:W815"/>
    <mergeCell ref="X815:Y815"/>
    <mergeCell ref="Z815:AA815"/>
    <mergeCell ref="AB815:AC815"/>
    <mergeCell ref="AD815:AE815"/>
    <mergeCell ref="AF815:AG815"/>
    <mergeCell ref="AH815:AI815"/>
    <mergeCell ref="AJ815:AK815"/>
    <mergeCell ref="AL815:AM815"/>
    <mergeCell ref="AN815:AO815"/>
    <mergeCell ref="AP815:AQ815"/>
    <mergeCell ref="AR815:AS815"/>
    <mergeCell ref="AT815:AU815"/>
    <mergeCell ref="AV815:AW815"/>
    <mergeCell ref="AX815:AY815"/>
    <mergeCell ref="AZ815:BA815"/>
    <mergeCell ref="BB815:BC815"/>
    <mergeCell ref="BD815:BE815"/>
    <mergeCell ref="BF815:BG815"/>
    <mergeCell ref="BH815:BI815"/>
    <mergeCell ref="BJ815:BK815"/>
    <mergeCell ref="BL815:BM815"/>
    <mergeCell ref="BN815:BO815"/>
    <mergeCell ref="BP815:BQ815"/>
    <mergeCell ref="BR815:BS815"/>
    <mergeCell ref="BT815:BU815"/>
    <mergeCell ref="BV815:BW815"/>
    <mergeCell ref="BX815:BY815"/>
    <mergeCell ref="BZ815:CA815"/>
    <mergeCell ref="CB815:CC815"/>
    <mergeCell ref="CD815:CE815"/>
    <mergeCell ref="CF815:CG815"/>
    <mergeCell ref="CH815:CI815"/>
    <mergeCell ref="CJ815:CK815"/>
    <mergeCell ref="CL815:CM815"/>
    <mergeCell ref="CN815:CO815"/>
    <mergeCell ref="CP815:CQ815"/>
    <mergeCell ref="CR815:CS815"/>
    <mergeCell ref="CT815:CU815"/>
    <mergeCell ref="CV815:CW815"/>
    <mergeCell ref="CX815:CY815"/>
    <mergeCell ref="CZ815:DA815"/>
    <mergeCell ref="DB815:DC815"/>
    <mergeCell ref="DD815:DE815"/>
    <mergeCell ref="DF815:DG815"/>
    <mergeCell ref="DH815:DI815"/>
    <mergeCell ref="DJ815:DK815"/>
    <mergeCell ref="DL815:DM815"/>
    <mergeCell ref="DN815:DO815"/>
    <mergeCell ref="DP815:DQ815"/>
    <mergeCell ref="DR815:DS815"/>
    <mergeCell ref="DT815:DU815"/>
    <mergeCell ref="DV815:DW815"/>
    <mergeCell ref="DX815:DY815"/>
    <mergeCell ref="DZ815:EA815"/>
    <mergeCell ref="EB815:EC815"/>
    <mergeCell ref="ED815:EE815"/>
    <mergeCell ref="EF815:EG815"/>
    <mergeCell ref="EH815:EI815"/>
    <mergeCell ref="EJ815:EK815"/>
    <mergeCell ref="EL815:EM815"/>
    <mergeCell ref="EN815:EO815"/>
    <mergeCell ref="EP815:EQ815"/>
    <mergeCell ref="ER815:ES815"/>
    <mergeCell ref="ET815:EU815"/>
    <mergeCell ref="EV815:EW815"/>
    <mergeCell ref="EX815:EY815"/>
    <mergeCell ref="EZ815:FA815"/>
    <mergeCell ref="FB815:FC815"/>
    <mergeCell ref="FD815:FE815"/>
    <mergeCell ref="FF815:FG815"/>
    <mergeCell ref="FH815:FI815"/>
    <mergeCell ref="FJ815:FK815"/>
    <mergeCell ref="L816:M816"/>
    <mergeCell ref="N816:O816"/>
    <mergeCell ref="P816:Q816"/>
    <mergeCell ref="R816:S816"/>
    <mergeCell ref="T816:U816"/>
    <mergeCell ref="V816:W816"/>
    <mergeCell ref="X816:Y816"/>
    <mergeCell ref="Z816:AA816"/>
    <mergeCell ref="AB816:AC816"/>
    <mergeCell ref="AD816:AE816"/>
    <mergeCell ref="AF816:AG816"/>
    <mergeCell ref="AH816:AI816"/>
    <mergeCell ref="AJ816:AK816"/>
    <mergeCell ref="AL816:AM816"/>
    <mergeCell ref="AN816:AO816"/>
    <mergeCell ref="AP816:AQ816"/>
    <mergeCell ref="AR816:AS816"/>
    <mergeCell ref="AT816:AU816"/>
    <mergeCell ref="AV816:AW816"/>
    <mergeCell ref="AX816:AY816"/>
    <mergeCell ref="AZ816:BA816"/>
    <mergeCell ref="BB816:BC816"/>
    <mergeCell ref="BD816:BE816"/>
    <mergeCell ref="BF816:BG816"/>
    <mergeCell ref="BH816:BI816"/>
    <mergeCell ref="BJ816:BK816"/>
    <mergeCell ref="BL816:BM816"/>
    <mergeCell ref="BN816:BO816"/>
    <mergeCell ref="BP816:BQ816"/>
    <mergeCell ref="BR816:BS816"/>
    <mergeCell ref="BT816:BU816"/>
    <mergeCell ref="BV816:BW816"/>
    <mergeCell ref="BX816:BY816"/>
    <mergeCell ref="BZ816:CA816"/>
    <mergeCell ref="CB816:CC816"/>
    <mergeCell ref="CD816:CE816"/>
    <mergeCell ref="CF816:CG816"/>
    <mergeCell ref="CH816:CI816"/>
    <mergeCell ref="CJ816:CK816"/>
    <mergeCell ref="CL816:CM816"/>
    <mergeCell ref="CN816:CO816"/>
    <mergeCell ref="CP816:CQ816"/>
    <mergeCell ref="CR816:CS816"/>
    <mergeCell ref="CT816:CU816"/>
    <mergeCell ref="CV816:CW816"/>
    <mergeCell ref="CX816:CY816"/>
    <mergeCell ref="CZ816:DA816"/>
    <mergeCell ref="DB816:DC816"/>
    <mergeCell ref="DD816:DE816"/>
    <mergeCell ref="DF816:DG816"/>
    <mergeCell ref="DH816:DI816"/>
    <mergeCell ref="DJ816:DK816"/>
    <mergeCell ref="DL816:DM816"/>
    <mergeCell ref="DN816:DO816"/>
    <mergeCell ref="DP816:DQ816"/>
    <mergeCell ref="DR816:DS816"/>
    <mergeCell ref="DT816:DU816"/>
    <mergeCell ref="DV816:DW816"/>
    <mergeCell ref="DX816:DY816"/>
    <mergeCell ref="DZ816:EA816"/>
    <mergeCell ref="EB816:EC816"/>
    <mergeCell ref="ED816:EE816"/>
    <mergeCell ref="EF816:EG816"/>
    <mergeCell ref="EH816:EI816"/>
    <mergeCell ref="EJ816:EK816"/>
    <mergeCell ref="EL816:EM816"/>
    <mergeCell ref="EN816:EO816"/>
    <mergeCell ref="EP816:EQ816"/>
    <mergeCell ref="ER816:ES816"/>
    <mergeCell ref="ET816:EU816"/>
    <mergeCell ref="EV816:EW816"/>
    <mergeCell ref="EX816:EY816"/>
    <mergeCell ref="EZ816:FA816"/>
    <mergeCell ref="FB816:FC816"/>
    <mergeCell ref="FD816:FE816"/>
    <mergeCell ref="FF816:FG816"/>
    <mergeCell ref="FH816:FI816"/>
    <mergeCell ref="FJ816:FK816"/>
    <mergeCell ref="L817:M817"/>
    <mergeCell ref="N817:O817"/>
    <mergeCell ref="P817:Q817"/>
    <mergeCell ref="R817:S817"/>
    <mergeCell ref="T817:U817"/>
    <mergeCell ref="V817:W817"/>
    <mergeCell ref="X817:Y817"/>
    <mergeCell ref="Z817:AA817"/>
    <mergeCell ref="AB817:AC817"/>
    <mergeCell ref="AD817:AE817"/>
    <mergeCell ref="AF817:AG817"/>
    <mergeCell ref="AH817:AI817"/>
    <mergeCell ref="AJ817:AK817"/>
    <mergeCell ref="AL817:AM817"/>
    <mergeCell ref="AN817:AO817"/>
    <mergeCell ref="AP817:AQ817"/>
    <mergeCell ref="AR817:AS817"/>
    <mergeCell ref="AT817:AU817"/>
    <mergeCell ref="AV817:AW817"/>
    <mergeCell ref="AX817:AY817"/>
    <mergeCell ref="AZ817:BA817"/>
    <mergeCell ref="BB817:BC817"/>
    <mergeCell ref="BD817:BE817"/>
    <mergeCell ref="BF817:BG817"/>
    <mergeCell ref="BH817:BI817"/>
    <mergeCell ref="BJ817:BK817"/>
    <mergeCell ref="BL817:BM817"/>
    <mergeCell ref="BN817:BO817"/>
    <mergeCell ref="BP817:BQ817"/>
    <mergeCell ref="BR817:BS817"/>
    <mergeCell ref="BT817:BU817"/>
    <mergeCell ref="BV817:BW817"/>
    <mergeCell ref="BX817:BY817"/>
    <mergeCell ref="BZ817:CA817"/>
    <mergeCell ref="CB817:CC817"/>
    <mergeCell ref="CD817:CE817"/>
    <mergeCell ref="CF817:CG817"/>
    <mergeCell ref="CH817:CI817"/>
    <mergeCell ref="CJ817:CK817"/>
    <mergeCell ref="CL817:CM817"/>
    <mergeCell ref="CN817:CO817"/>
    <mergeCell ref="CP817:CQ817"/>
    <mergeCell ref="CR817:CS817"/>
    <mergeCell ref="CT817:CU817"/>
    <mergeCell ref="CV817:CW817"/>
    <mergeCell ref="CX817:CY817"/>
    <mergeCell ref="CZ817:DA817"/>
    <mergeCell ref="DB817:DC817"/>
    <mergeCell ref="DD817:DE817"/>
    <mergeCell ref="DF817:DG817"/>
    <mergeCell ref="DH817:DI817"/>
    <mergeCell ref="DJ817:DK817"/>
    <mergeCell ref="DL817:DM817"/>
    <mergeCell ref="DN817:DO817"/>
    <mergeCell ref="DP817:DQ817"/>
    <mergeCell ref="DR817:DS817"/>
    <mergeCell ref="DT817:DU817"/>
    <mergeCell ref="DV817:DW817"/>
    <mergeCell ref="DX817:DY817"/>
    <mergeCell ref="DZ817:EA817"/>
    <mergeCell ref="EB817:EC817"/>
    <mergeCell ref="ED817:EE817"/>
    <mergeCell ref="EF817:EG817"/>
    <mergeCell ref="EH817:EI817"/>
    <mergeCell ref="EJ817:EK817"/>
    <mergeCell ref="EL817:EM817"/>
    <mergeCell ref="EN817:EO817"/>
    <mergeCell ref="EP817:EQ817"/>
    <mergeCell ref="ER817:ES817"/>
    <mergeCell ref="ET817:EU817"/>
    <mergeCell ref="EV817:EW817"/>
    <mergeCell ref="EX817:EY817"/>
    <mergeCell ref="EZ817:FA817"/>
    <mergeCell ref="FB817:FC817"/>
    <mergeCell ref="FD817:FE817"/>
    <mergeCell ref="FF817:FG817"/>
    <mergeCell ref="FH817:FI817"/>
    <mergeCell ref="FJ817:FK817"/>
    <mergeCell ref="L818:M818"/>
    <mergeCell ref="N818:O818"/>
    <mergeCell ref="P818:Q818"/>
    <mergeCell ref="R818:S818"/>
    <mergeCell ref="T818:U818"/>
    <mergeCell ref="V818:W818"/>
    <mergeCell ref="X818:Y818"/>
    <mergeCell ref="Z818:AA818"/>
    <mergeCell ref="AB818:AC818"/>
    <mergeCell ref="AD818:AE818"/>
    <mergeCell ref="AF818:AG818"/>
    <mergeCell ref="AH818:AI818"/>
    <mergeCell ref="AJ818:AK818"/>
    <mergeCell ref="AL818:AM818"/>
    <mergeCell ref="AN818:AO818"/>
    <mergeCell ref="AP818:AQ818"/>
    <mergeCell ref="AR818:AS818"/>
    <mergeCell ref="AT818:AU818"/>
    <mergeCell ref="AV818:AW818"/>
    <mergeCell ref="AX818:AY818"/>
    <mergeCell ref="AZ818:BA818"/>
    <mergeCell ref="BB818:BC818"/>
    <mergeCell ref="BD818:BE818"/>
    <mergeCell ref="BF818:BG818"/>
    <mergeCell ref="BH818:BI818"/>
    <mergeCell ref="BJ818:BK818"/>
    <mergeCell ref="BL818:BM818"/>
    <mergeCell ref="BN818:BO818"/>
    <mergeCell ref="BP818:BQ818"/>
    <mergeCell ref="BR818:BS818"/>
    <mergeCell ref="BT818:BU818"/>
    <mergeCell ref="BV818:BW818"/>
    <mergeCell ref="BX818:BY818"/>
    <mergeCell ref="BZ818:CA818"/>
    <mergeCell ref="CB818:CC818"/>
    <mergeCell ref="CD818:CE818"/>
    <mergeCell ref="CF818:CG818"/>
    <mergeCell ref="CH818:CI818"/>
    <mergeCell ref="CJ818:CK818"/>
    <mergeCell ref="CL818:CM818"/>
    <mergeCell ref="CN818:CO818"/>
    <mergeCell ref="CP818:CQ818"/>
    <mergeCell ref="CR818:CS818"/>
    <mergeCell ref="CT818:CU818"/>
    <mergeCell ref="CV818:CW818"/>
    <mergeCell ref="CX818:CY818"/>
    <mergeCell ref="CZ818:DA818"/>
    <mergeCell ref="DB818:DC818"/>
    <mergeCell ref="DD818:DE818"/>
    <mergeCell ref="DF818:DG818"/>
    <mergeCell ref="DH818:DI818"/>
    <mergeCell ref="DJ818:DK818"/>
    <mergeCell ref="DL818:DM818"/>
    <mergeCell ref="DN818:DO818"/>
    <mergeCell ref="DP818:DQ818"/>
    <mergeCell ref="DR818:DS818"/>
    <mergeCell ref="DT818:DU818"/>
    <mergeCell ref="DV818:DW818"/>
    <mergeCell ref="DX818:DY818"/>
    <mergeCell ref="DZ818:EA818"/>
    <mergeCell ref="EB818:EC818"/>
    <mergeCell ref="ED818:EE818"/>
    <mergeCell ref="EF818:EG818"/>
    <mergeCell ref="EH818:EI818"/>
    <mergeCell ref="EJ818:EK818"/>
    <mergeCell ref="EL818:EM818"/>
    <mergeCell ref="EN818:EO818"/>
    <mergeCell ref="EP818:EQ818"/>
    <mergeCell ref="ER818:ES818"/>
    <mergeCell ref="ET818:EU818"/>
    <mergeCell ref="EV818:EW818"/>
    <mergeCell ref="EX818:EY818"/>
    <mergeCell ref="EZ818:FA818"/>
    <mergeCell ref="FB818:FC818"/>
    <mergeCell ref="FD818:FE818"/>
    <mergeCell ref="FF818:FG818"/>
    <mergeCell ref="FH818:FI818"/>
    <mergeCell ref="FJ818:FK818"/>
    <mergeCell ref="L819:M819"/>
    <mergeCell ref="N819:O819"/>
    <mergeCell ref="P819:Q819"/>
    <mergeCell ref="R819:S819"/>
    <mergeCell ref="T819:U819"/>
    <mergeCell ref="V819:W819"/>
    <mergeCell ref="X819:Y819"/>
    <mergeCell ref="Z819:AA819"/>
    <mergeCell ref="AB819:AC819"/>
    <mergeCell ref="AD819:AE819"/>
    <mergeCell ref="AF819:AG819"/>
    <mergeCell ref="AH819:AI819"/>
    <mergeCell ref="AJ819:AK819"/>
    <mergeCell ref="AL819:AM819"/>
    <mergeCell ref="AN819:AO819"/>
    <mergeCell ref="AP819:AQ819"/>
    <mergeCell ref="AR819:AS819"/>
    <mergeCell ref="CD819:CE819"/>
    <mergeCell ref="CF819:CG819"/>
    <mergeCell ref="CH819:CI819"/>
    <mergeCell ref="CJ819:CK819"/>
    <mergeCell ref="CL819:CM819"/>
    <mergeCell ref="CN819:CO819"/>
    <mergeCell ref="CP819:CQ819"/>
    <mergeCell ref="CR819:CS819"/>
    <mergeCell ref="AV822:AW822"/>
    <mergeCell ref="AV823:AW823"/>
  </mergeCells>
  <conditionalFormatting sqref="N19 L19 N10 L10 P19 R19 V19 AB19 T19 X19 Z19 P10 R10 V10 T10 X10 Z10 EL10 EN10 EP10 ER10 ET10 EV10 EX10 EZ10 FB10 FD10 FF10 FH10 FJ10 FL10 FN10 FP10 FR10 FT10 FV10 FX10 FZ10 GB10 GD10 GF10 GH10 GJ10 GL10 GN10 GP10 GR10 GT10 GV10 GX10 GZ10 HB10 HD10 HF10 HH10 HJ10 AD19 AF19 AH19 AJ19 AL19 AN19 AB10 AD10 AF10 AH10 AJ10 BF10 BH10 BJ10 BL10 BN10 BP10 BR10 BT10 BV10 BX10 BZ10 CB10 CD10 CF10 CH10 CJ10 CL10 CN10 CP10 AV19 AL10 AN10 AP10 AR10 AP19 AR19 AT19 AT10 AX19 CD19 CF19 CH19 CJ19 CL19 CN19 CP19 CR19 CT19 CV19 CX19 CZ19 DB19 AV10 CR10 CT10 CV10 CX10 CZ10 AZ10 BB10 BD10 DB10 DD10 DF10 DH10 DJ10 DL10 DN10 DP10 DR10 DT10 DV10 DX10 DZ10 EB10 ED10 EF10 DD19 DF19 DH19 DJ19 DL19 DN19 DP19 DR19 DT19 DV19 DX19 DZ19 EB19 ED19 EF19 EH19 EJ19 EL19 EN19 AZ19 BB19 BD19 BF19 BH19 BJ19 BL19 BN19 BP19 BR19 BT19 BV19 BX19 BZ19 CB19 EP19 AX10 EH10 EJ10 N29 L29 P29 R29 T29 AF29 AD29 X29 Z29 V29 AB29 AH29 AJ29 AL29 AN29 AP29 AR29 AV29 AX29 AT29 AZ29 BB29 BD29 DH29 BF29 BH29 BJ29 BL29 BN29 BP29 BR29 BT29 BV29 BX29 BZ29 CB29 CD29 CF29 CH29 CJ29 CL29 CN29 CP29 CR29 CT29 CV29 CX29 CZ29 DB29 DD29 DF29 N66 L66 P66 R66 V66 T66 X66 Z66 AB66 DH66 CX66 CZ66 DF66 DB66 DD66 CN66 CP66 CR66 CT66 CV66 BV66 BX66 BZ66 CB66 CD66 CF66 CH66 CJ66 CL66 N39 L39 P39 R39 T39 V39 X39 Z39 AB39 AD39 AF39 AH39 AJ39 AL39 AN39 AP39 AR39 AT39 CN39 CP39 DF39 DH39 AV39 BF39 AZ39 BB39 BD39 BH39 BJ39 CR39 CT39 CV39 CX39 BL39 BN39 BP39 BR39 BT39 BV39 BX39 CL39 CZ39 DB39 DD39 BZ39 CB39 CD39 CF39 CH39 CJ39 AX39 N76 L76 P76 R76 V76 T76 X76 Z76 AB76 AD76 AF76 AH76 AJ76 AL76 AN76 AP76 AR76 BH76 BD76 BF76 AZ76 BB76 AT76 AV76 AX76 N85 L85 P85 R85 V85 T85 X85 Z85 AB85 AD85 AF85 AH85 AJ85 AL85 AN85 AP85 AR85 AT85 AV85 AX85 AZ85 BB85 BD85 BF85 BH85 BJ85 BR85 BT85 BV85 BX85 BZ85 CB85 CD85 CF85 CH85 BL85 BN85 BP85 CJ85 CL85 CP85 CR85 CX85 CN85 CT85 CV85 CZ85 DB85 DD85 DF85 L94 P94 R94 N94 DD94 DF94 DH94 DB94 T94 V94 X94 Z94 AB94 AD94 AF94 AH94 AJ94 AL94 CZ94 CR94 CT94 CV94 CX94 CP94 CN94 AT94 AV94 AN94 AP94 AR94 CJ94 CL94 N103 L103 P103 R103 V103 T103 X103 Z103 AB103 AD103 AF103 AH103 AJ103 AL103 AN103 AP103 AR103 CZ103 DB103 DD103 CR103 CT103 CV103 CX103 CL103 CN103 CP103 N112 L112 P112 R112 T112 V112 X112 Z112 AB112 AD112 AF112 AJ112 AL112 AN112 AP112 AR112 AT112 AH112 AZ112 BF112 BB112 BD112 AV112 AX112 BH112 BJ112 BL112 BN112 CZ112 DB112 CL112 CV112 CX112 CN112 CP112 CR112 CT112 L121 N121 P121 R121 T121 V121 X121 AN121 AP121 AR121 AT121 Z121 AB121 AD121 AF121 AH121 AJ121 AL121 AV121 BD121 BF121 BH121 BJ121 BL121 BN121 BP121 BT121 BR121 BV121 BX121 BZ121 AX121 AZ121 BB121 CH121 CJ121 CL121 CB121 CD121 CF121 CN121 CP121 CZ121 DB121 DD121 DF121 DH121 CR121 CT121 CV121 CX121 N130 L130 P130 R130 V130 T130 X130 Z130 AB130 AD130 AF130 AH130 AJ130 AL130 AN130 AP130 AR130 AT130 AX130 AV130 AZ130 BB130 BD130 BF130 BH130 BJ130 BL130 BN130 BP130 BR130 BT130 BV130 BX130 BZ130 CB130 CD130 CF130 CH130 CJ130 CL130 CV130 CX130 CZ130 DB130 DD130 CN130 N140 L140 P140 R140 T140 BT140 BV140 BX140 BZ140 CB140 CD140 CH140 CJ140 CL140 CN140 CP140 CR140 CV140 CX140 CZ140 CT140 DB140 N149 L149 P149 R149 AT149 AV149 AX149 AZ149 BB149 BD149 BF149 BH149 BJ149 BL149 BN149 BP149 BR149 BT149 BV149 BX149 BZ149 CB149 CD149 CF149 CH149 CJ149 CL149 CN149 CP149 DB149 N158 L158 P158 R158 T158 V158 X158 Z158 AB158 AD158 AF158 AH158 AJ158 AL158 AN158 AP158 AR158 AT158 AV158 AX158 AZ158 BB158 BD158 BF158 BH158 BJ158 BL158 BN158 BP158 BR158 BT158 BX158 BZ158 CB158 CD158 N167 L167 P167 R167 V167 T167 X167 Z167 AB167 AD167 AF167 AH167 AJ167 AL167 AN167 AP167 AR167 AT167 AV167 AX167 AZ167 BB167 BD167 BF167 BH167 BJ167 BL167 BN167 BP167 BR167 BT167 BV167 BX167 BZ167 CB167 CD167 CF167 CH167 CJ167 CZ167 DB167 DD167 DF167 DH167 DJ167 CL167 CN167 CV167 CX167 CP167 CR167 CT167 N177 L177 P177 R177 V177 T177 X177 Z177 AB177 AD177 AF177 AH177 AJ177 AL177 AN177 AP177 AR177 AT177 AV177 AX177 AZ177 BB177 BD177 BP177 BR177 BT177 BV177 BX177 BZ177 CB177 CD177 CF177 CH177 CJ177 CL177 CN177 CP177 CR177 CT177 CV177 CX177 CZ177 DB177 DD177 DF177 DH177 BF177 BH177 BJ177 BL177 BN177 N186 L186 P186 R186 V186 T186 X186 Z186 AB186 AD186 AF186 AH186 AJ186 AL186 AN186 AP186 AR186 AT186 AV186 AX186 AZ186 BB186 BD186 BF186 BL186 BN186 BP186 BR186 BT186 BV186 BX186 BZ186 CB186 CD186 CF186 CH186 CJ186 CL186 CN186 CP186 CR186 CT186 CV186 CX186 CZ186 DB186 DD186 DF186 DH186 BJ186 BH186 N195 L195 P195 R195 V195 T195 X195 Z195 AB195 AD195 AF195 AH195 AJ195 AL195 AN195 AP195 AR195 AT195 AV195 AX195 AZ195 BB195 BH195 BD195 BF195 BJ195 BL195 BN195 BP195 BR195 BT195 BV195 BX195 BZ195 CB195 CD195 CF195 CH195 CJ195 CL195 CN195 CP195 CR195 CT195 CV195 CX195 CZ195 DB195 N205 L205 P205 R205 V205 T205 X205 Z205 AB205 AD205 AF205 AH205 AJ205 AL205 AN205 AP205 AR205 AT205 AV205 AX205 AZ205 BB205 BD205 BF205 BH205 BJ205 BL205 BN205 BP205 BR205 BT205 BV205 CH205 CJ205 CD205 CF205 BX205 BZ205 CB205 CL205 CN205 CP205 CR205 CZ205 DH205 DP205 CT205 DB205 DJ205 CV205 DD205 DL205 CX205 DF205 DN205 N214 L214 P214 R214 V214 T214 X214 Z214 AB214 AD214 AF214 AH214 AJ214 AL214 AN214 AP214 AR214 AT214 AV214 AX214 AZ214 BB214 BD214 BF214 BH214 BJ214 BL214 BN214 BP214 DB214 BR214 BT214 BV214 BX214 BZ214 CB214 CD214 CF214 CH214 CJ214 CL214 CN214 CP214 CR214 CT214 CV214 CX214 CZ214 N224 L224 P224 R224 V224 T224 X224 Z224 AB224 AD224 AF224 AH224 AJ224 AL224 AN224 AP224 AR224 AT224 AV224 AX224 AZ224 BB224 BD224 BF224 BH224 BJ224 BL224 BN224 BP224 BR224 BT224 BV224 BX224 BZ224 CB224 CD224 CF224 CH224 CJ224 CL224 CN224 CP224 CR224 CT224 CV224 CX224 CZ224 DB224 DD224 DF224 DH224 DJ224 DL224 N233 L233 P233 R233 V233 T233 X233 Z233 AB233 AD233 AF233 AH233 AJ233 AL233 AN233 AP233 AR233 AT233 AV233 AX233 AZ233 BB233 BD233 BF233 BH233 BJ233 BL233 BN233 BP233 BR233 BT233 DD233 DF233 DH233 BV233 BX233 BZ233 CB233 CD233 CF233 CH233 CJ233 CL233 CN233 CP233 CR233 CT233 CV233 CX233 CZ233 DB233 N242 L242 P242 R242 V242 T242 X242 Z242 AB242 AD242 AF242 AH242 AJ242 AL242 AN242 AP242 AR242 AT242 AV242 AX242 AZ242 BB242 BD242 BF242 BH242 BJ242 BL242 BN242 BP242 BR242 BT242 BV242 BX242 BZ242 CB242 CD242 CF242 CH242 CJ242 CL242 CN242 CP242 CR242 CV242 CT242 CX242 CZ242 DB242 DD242 N251 L251 P251 R251 V251 T251 X251 Z251 AB251 AD251 AF251 AH251 AJ251 AL251 AN251 AP251 AR251 AT251 AV251 AX251 AZ251 BB251 BD251 BF251 BH251 BJ251 BL251 BN251 BP251 BR251 BT251 BV251 BX251 BZ251 CB251 CD251 CF251 CH251 CJ251 CL251 CN251 CP251 CR251 CT251 CV251 CX251 CZ251 DB251 DD251 N260 L260 P260 R260 V260 T260 X260 Z260 AB260 AD260 AF260 AH260 AJ260 AL260 AN260 AP260 AR260 AT260 AV260 AX260 AZ260 BB260 BD260 BF260 BH260 BJ260 BL260 BN260 BP260 BR260 BT260 BV260 BX260 BZ260 CB260 CD260 CF260 CH260 CJ260 CL260 CN260 CP260 CR260 CT260 CV260 CX260 CZ260 DB260 DD260 N269 L269 P269 R269 V269 T269 X269 Z269 AB269 AD269 AF269 AH269 AJ269 AL269 AN269 AP269 AR269 AT269 AV269 AX269 AZ269 BB269 BD269 BF269 BH269 BJ269 BL269 BN269 BP269 BR269 BT269 BV269 BX269 BZ269 CF269 CB269 CD269 CH269 CJ269 CL269 CN269 CP269 CR269 CT269 CV269 CX269 CZ269 DB269 N278 L278 P278 R278 V278 T278 X278 Z278 AB278 AD278 AF278 AH278 AJ278 AL278 AN278 AP278 AR278 AT278 AV278 AX278 AZ278 BB278 BD278 BF278 BH278 BJ278 BL278 BN278 BP278 BR278 BT278 BV278 N288 L288 P288 R288 V288 T288 X288 Z288 AB288 AD288 AF288 AH288 AJ288 AL288 AN288 AP288 AR288 AT288 AV288 AX288 AZ288 BB288 BD288 BF288 BH288 BJ288 BL288 BN288 BP288 BR288 BT288 BV288 BX288 BZ288 CB288 CD288 CF288 CH288 CJ288 CL288 CN288 CP288 CR288 CT288 CV288 CX288 CZ288 DB288 N297 L297 P297 R297 V297 T297 X297 Z297 AB297 AD297 AF297 AH297 AJ297 AL297 AN297 AP297 AR297 AT297 AV297 AX297 AZ297 BB297 BD297 BF297 BH297 BJ297 BL297 BN297 BP297 BR297 BT297 BV297 BX297 BZ297 CB297 CD297 CF297 CH297 CJ297 CL297 CN297 CP297 CR297 CV297 CT297 CZ297 CX297 DB297 DD297 N306 L306 P306 R306 V306 T306 X306 Z306 AB306 AD306 AF306 AH306 AJ306 AL306 AN306 AP306 AR306 AT306 AV306 AX306 AZ306 BB306 BD306 BF306 BH306 CP306 CR306 CT306 BJ306 CL306 CN306 BL306 BN306 BP306 BR306 BT306 BV306 BX306 BZ306 CB306 CD306 CF306 CH306 CJ306 CV306 CX306 CZ306 DB306 DD306 DF306 N316 L316 P316 R316 V316 T316 X316 Z316 AB316 AD316 AF316 AH316 AJ316 AL316 AN316 AP316 AR316 AT316 AV316 AX316 AZ316 BB316 BD316 BF316 BH316 BJ316 BL316 BN316 BP316 BR316 BT316 BV316 BX316 BZ316 CB316 CD316 CN316 CP316 CR316 CT316 CV316 CF316 CH316 CJ316 CL316 CX316 CZ316 DB316 N325 L325 P325 R325 V325 T325 X325 Z325 AB325 AD325 AF325 AH325 AJ325 AL325 AN325 AP325 AR325 AT325 AV325 AX325 AZ325 BB325 BD325 BF325 BH325 BJ325 BL325 BN325 BP325 BR325 BT325 BV325 BX325 BZ325 CB325 CD325 CF325 CH325 CJ325 CL325 CN325 CP325 CR325 CT325 CX325 CV325 CZ325 DB325 DD325 N334 L334 P334 R334 V334 T334 X334 Z334 AB334 AD334 AF334 AH334 AJ334 AL334 AN334 AP334 AR334 AT334 AV334 AX334 AZ334 BB334 BD334 BF334 BH334 BJ334 BL334 BN334 BP334 BR334 BT334 BV334 BX334 BZ334 CB334 CD334 CF334 CH334 CJ334 CL334 CN334 CP334 CR334 CT334 CV334 CX334 CZ334 DB334 N343 L343 P343 R343 V343 T343 X343 Z343 AB343 AD343 AF343 AH343 AJ343 AL343 AN343 AP343 AR343 AT343 AV343 AX343 AZ343 BB343 BD343 BF343 BJ343 BH343 BL343 BN343 BP343 BR343 BT343 BV343 BX343 BZ343 CB343 CD343 CF343 CH343 CJ343 CL343 DH343 CN343 DJ343 CP343 DL343 CR343 DN343 CT343 CV343 CX343 CZ343 DB343 DD343 DF343 N353 L353 P353 R353 V353 T353 X353 Z353 AB353 AD353 AF353 AH353 AJ353 AL353 AN353 AP353 AR353 AT353 AV353 AX353 AZ353 BB353 BD353 BF353 BH353 BJ353 BL353 BN353 BP353 BR353 BT353 BV353 BX353 BZ353 CB353 CD353 CF353 CH353 CJ353 CL353 CN353 CP353 CR353 CT353 CV353 CX353 CZ353 DB353 N362 L362 P362 R362 V362 T362 X362 Z362 AB362 AD362 AF362 AH362 AJ362 AL362 AN362 AP362 AR362 AT362 AV362 AX362 AZ362 BB362 BD362 BF362 BH362 BJ362 BL362 BN362 BP362 BR362 BV362 BX362 BZ362 CB362 CD362 CF362 CH362 CJ362 CL362 CN362 BT362 CP362 CR362 CT362 CV362 CX362 CZ362 DB362 N371 L371 P371 R371 V371 T371 X371 Z371 AB371 AD371 AF371 AH371 AJ371 AL371 AN371 AP371 AR371 AT371 AV371 AX371 AZ371 BB371 BD371 BF371 BH371 BJ371 BL371 BN371 BP371 BR371 BT371 BV371 BX371 BZ371 CB371 CD371 CF371 CH371 CJ371 CL371 CN371 CP371 CR371 CT371 CV371 CX371 CZ371 DB371 DD371 DF371 N380 L380 P380 R380 V380 T380 X380 Z380 AB380 AD380 AF380 AH380 AJ380 AL380 AN380 AP380 AR380 AT380 AV380 AX380 AZ380 BB380 BD380 BF380 BH380 BJ380 BL380 BN380 BP380 BR380 BT380 BX380 BZ380 CB380 CD380 CF380 CH380 BV380 CJ380 CL380 CN380 CP380 CR380 CT380 CV380 CX380 CZ380 DB380 DD380 N390 L390 P390 R390 V390 T390 X390 Z390 AB390 AD390 AF390 AH390 AJ390 AL390 AN390 AP390 AR390 AT390 AV390 AX390 AZ390 BB390 BD390 BF390 BH390 BJ390 BL390 BN390 BP390 BR390 BT390 BV390 BX390 BZ390 CB390 CD390 CF390 CH390 CJ390 CL390 CN390 CP390 CR390 CT390 CV390 CX390 CZ390 DB390 N399 L399 P399 R399 V399 T399 X399 Z399 AB399 AD399 AF399 AH399 AJ399 AL399 AN399 AP399 AR399 AT399 AV399 AX399 AZ399 BB399 BD399 BF399 BH399 BJ399 BL399 BN399 BP399 BR399 BT399 BV399 BX399 BZ399 CB399 CD399 CF399 CH399 CJ399 CL399 CN399 CP399 CR399 CT399 CV399 CX399 CZ399 DB399 N408 L408 P408 R408 V408 T408 X408 Z408 AB408 AD408 AF408 AH408 AJ408 AL408 AN408 AP408 AR408 AT408 AV408 AX408 AZ408 BB408 BD408 BF408 BH408 BJ408 BL408 BN408 BP408 BR408 BT408 BV408 BX408 BZ408 CB408 CD408 CF408 CH408 CJ408 CL408 CN408 CP408 CR408 CT408 CV408 CX408 CZ408 DB408 N418 L418 P418 R418 V418 T418 X418 Z418 AB418 AD418 AF418 AH418 AJ418 AL418 AN418 AP418 AR418 AT418 AV418 AX418 AZ418 BB418 BD418 BF418 BH418 BJ418 BL418 BN418 BP418 BR418 BT418 BV418 BX418 BZ418 CB418 CD418 CF418 CH418 CJ418 CN418 CZ418 DF418 CT418 CL418 CP418 CR418 DB418 DD418 CV418 CX418 N427 L427 P427 R427 V427 T427 X427 Z427 AB427 AD427 AF427 AH427 AJ427 AL427 AN427 AP427 AR427 AT427 AV427 AX427 AZ427 BB427 BD427 BF427 BH427 BJ427 BL427 BN427 BP427 BR427 BT427 BV427 BX427 BZ427 CB427 CD427 CF427 CH427 CJ427 CL427 CN427 CP427 CR427 CT427 CV427 CX427 CZ427 DB427 DD427 DF427 N436 L436 P436 R436 V436 T436 X436 Z436 AB436 AD436 AF436 AH436 AJ436 AL436 AN436 AP436 AR436 AT436 AV436 AX436 AZ436 BB436 BD436 BF436 BH436 BJ436 BL436 BN436 BP436 BR436 BT436 BV436 BX436 BZ436 CB436 CD436 CF436 CH436 CJ436 CL436 CN436 CP436 CR436 CT436 CZ436 DB436 CV436 CX436 DD436 N454 L454 P454 R454 V454 T454 X454 Z454 AB454 AD454 AF454 AH454 AJ454 AL454 AN454 AP454 AR454 AT454 AV454 AX454 AZ454 BB454 BD454 BF454 BH454 BJ454 BL454 BN454 BP454 BR454 BT454 BV454 BX454 BZ454 CB454 CD454 CF454 CH454 CL454 CJ454 CN454 CP454 CR454 CT454 CV454 CX454 CZ454 DB454 DD454 N463 L463 P463 R463 V463 T463 X463 Z463 AB463 AD463 AF463 AH463 AJ463 AL463 AN463 AP463 AR463 AT463 AV463 AX463 AZ463 BB463 BD463 BF463 BH463 BJ463 BL463 BN463 BP463 BR463 BT463 BV463 BX463 BZ463 CB463 CD463 CF463 CH463 CJ463 CL463 CN463 CP463 CR463 CT463 CV463 CX463 CZ463 DB463 DD463 N472 L472 P472 R472 V472 T472 X472 Z472 AB472 AD472 AF472 AH472 AJ472 AL472 AN472 AP472 AR472 AT472 AV472 AX472 AZ472 BB472 BD472 BF472 BH472 BJ472 BL472 BN472 BP472 BR472 BT472 BV472 BX472 BZ472 CB472 CD472 CF472 CH472 CJ472 CL472 CN472 CP472 CR472 CT472 CV472 CX472 CZ472 DB472 N481 L481 P481 R481 V481 T481 X481 Z481 AB481 AD481 AF481 AH481 AJ481 AL481 AN481 AP481 AR481 AT481 AV481 AX481 AZ481 BB481 BD481 BF481 BH481 BJ481 BL481 BN481 BP481 BR481 BT481 BV481 BX481 BZ481 CB481 CD481 CF481 CH481 CJ481 CL481 CN481 CP481 CR481 CT481 CV481 CX481 CZ481 DB481 DD481 DF481 DH481 N490 L490 P490 R490 V490 T490 X490 Z490 AB490 AD490 AF490 AH490 AJ490 AL490 AN490 AP490 AR490 AT490 AV490 AX490 AZ490 BB490 BD490 BF490 BH490 BJ490 BL490 BN490 BP490 BR490 BX490 BZ490 CB490 CD490 CF490 CH490 CJ490 CL490 CN490 CP490 CR490 CT490 BT490 BV490 CV490 CX490 CZ490 DB490 DD490 N500 L500 P500 R500 V500 T500 X500 Z500 AB500 AD500 AF500 AH500 AJ500 AL500 AN500 AP500 AR500 AT500 AV500 AX500 AZ500 BB500 BD500 BF500 BH500 BJ500 BL500 BN500 BP500 BR500 BT500 BV500 BX500 BZ500 CB500 CD500 CF500 CH500 CJ500 CL500 CN500 CP500 CR500 CT500 CV500 CX500 CZ500 DB500 N509 L509 P509 R509 V509 T509 X509 Z509 AB509 AD509 AF509 AH509 AJ509 AL509 AN509 AP509 AR509 AT509 AV509 AX509 AZ509 BB509 BD509 BF509 BH509 BJ509 BL509 BN509 BP509 BR509 BT509 BV509 BX509 BZ509 CB509 CD509 CF509 CH509 CJ509 CL509 CN509 CP509 CR509 CT509 CV509 CX509 CZ509 DB509 N518 L518 P518 R518 V518 T518 X518 Z518 AB518 AD518 AF518 AH518 AJ518 AL518 AN518 AP518 AR518 AT518 AV518 AX518 AZ518 BB518 BD518 BF518 BH518 BJ518 BL518 BN518 BP518 BR518 BT518 BV518 BX518 BZ518 CB518 CD518 CF518 CH518 CJ518 CL518 CN518 CP518 CR518 CT518 CV518 CX518 CZ518 DB518 N527 L527 P527 R527 V527 T527 X527 Z527 AB527 AD527 AF527 AH527 AJ527 AL527 AN527 AP527 AR527 AT527 AV527 AX527 AZ527 BB527 BD527 BF527 BH527 BJ527 BL527 BN527 BP527 BR527 BT527 BX527 BZ527 CB527 CD527 CF527 CH527 CJ527 CL527 CN527 CP527 CR527 CT527 CV527 CX527 CZ527 DB527 N536 L536 P536 R536 V536 T536 X536 Z536 AB536 AD536 AF536 AH536 AJ536 AL536 AN536 AP536 AR536 AT536 AV536 AX536 AZ536 BB536 BD536 BF536 BH536 BJ536 BL536 BN536 BP536 BR536 BT536 BV536 BX536 BZ536 CB536 CD536 CF536 CH536 CJ536 CL536 CN536 CP536 CR536 CT536 CV536 CX536 CZ536 DB536 DD536 DF536 N546 L546 P546 R546 V546 T546 X546 Z546 AB546 AD546 AF546 AH546 AJ546 AL546 AN546 AP546 AR546 AT546 AV546 AX546 AZ546 BB546 BD546 BF546 BH546 BJ546 BL546 BN546 BP546 BR546 BT546 BV546 BX546 BZ546 CB546 CD546 CF546 CH546 CJ546 CL546 CN546 CP546 CR546 CT546 CV546 CX546 CZ546 DB546 N555 L555 N564 N574 N583 N593 N603 L564 L574 L583 L593 L603 P555 P564 P574 P583 P593 P603 R555 R564 R574 R583 R593 R603 V555 T555 V564 V574 V583 V593 V603 T564 T574 T583 T593 T603 X555 X564 X574 X583 X593 X603 Z555 Z564 Z574 Z583 Z593 Z603 AB555 AB564 AB574 AB583 AB593 AB603 AD555 AF555 AH555 AD564 AD574 AD583 AD593 AD603 AF564 AF574 AF583 AF593 AF603 AH564 AH574 AH583 AH593 AH603 AJ555 AJ564 AJ574 AJ583 AJ593 AJ603 AL555 AN555 AP555 AL564 AL574 AL583 AL593 AL603 AN564 AN574 AN583 AN593 AN603 AP564 AP574 AP583 AP593 AP603 AR555 AR564 AR574 AR583 AR593 AR603 AT555 AV555 AX555 AT564 AT574 AT583 AT593 AT603 AV564 AV574 AV583 AV593 AV603 AX564 AX574 AX583 AX593 AX603 AZ555 AZ564 AZ574 AZ583 AZ593 AZ603 BB555 BD555 BF555 BB564 BB574 BB583 BB593 BB603 BD564 BD574 BD583 BD593 BD603 BF564 BF574 BF583 BF593 BF603 BH555 BH564 BH574 BH583 BH593 BH603 BJ555 BL555 BJ564 BJ574 BJ583 BJ593 BJ603 BL564 BL574 BL583 BL593 BL603 BN564 BN574 BN583 BN593 BN603 BN555 BP555 BR555 BT555 BP574 BP583 BP593 BP603 BV555 BR564 BR574 BR583 BR593 BR603 BT564 BT574 BT583 BT593 BT603 BV574 BV583 BV593 BV603 BP564 BX555 BX564 BX574 BX583 BX593 BX603 BZ574 CB574 CD574 BZ555 CB555 CD555 BZ564 BZ583 BZ593 BZ603 CB564 CB583 CB593 CB603 CD564 CD583 CD593 CD603 CF555 CF564 CF574 CF583 CF593 CF603 CH583 CH555 CJ555 CL555 CH564 CH574 CH593 CH603 CJ564 CJ574 CJ583 CJ593 CJ603 CL564 CL574 CL583 CL603 CL593 CN593 CP593 CR593 CN555 CN564 CN574 CN583 CN603 CP555 CR555 CT555 CP564 CP574 CP583 CP603 CR564 CR574 CR583 CR603 CT564 CT574 CT583 CT593 CT603 CV555 CV564 CV574 CV583 CV593 CV603 CX555 CZ555 DB555 CX564 CX574 CX583 CX593 CX603 CZ564 CZ574 CZ583 CZ593 CZ603 DB564 DB574 DB583 DB593 DB603 DJ29 DJ66 DJ39 DH85 DJ85 DJ94 DF103 DH103 DJ103 DD112 DF112 DH112 DJ112 DJ121 DF130 DH130 DJ130 DD149 DF149 DJ158 DJ177 DJ186 DD195 DF195 DH195 DJ195 DD214 DF214 DH214 DJ214 DJ233 DF242 DH242 DJ242 DF251 DH251 DJ251 DF260 DH260 DJ260 DD269 DF269 DH269 DJ269 DF278 DH278 DJ278 DD278 BX278 BZ278 CB278 CD278 CF278 CH278 CJ278 CL278 CN278 CP278 CR278 CT278 CV278 CX278 CZ278 DB278 DD288 DF288 DH288 DJ288 DF297 DJ297 DH306 DJ306 DF316 DH316 DD316 DH325 DJ325 DF325 DD334 DF334 DH334 DJ334 DD353 DF353 DH353 DJ353 DD362 DF362 DH362 DJ362 DH371 DJ371 DF380 DH380 DJ380 DD390 DF390 DH390 DJ390 DD399 DF399 DH399 DJ399 DD408 DF408 DH408 DJ408 DH418 DJ418 DH436 DJ436 DF436 DF454 DH454 DJ454 DF463 DH463 DJ463 DF472 DH472 DJ472 DD472 DJ481 DD500 DF500 DH500 DJ500 DD509 DF509 DH509 DJ509 DD518 DF518 DH518 DJ518 DD527 DF527 DH527 DJ527 DH536 DJ536 DD546 DF546 DH546 DJ546 DD555 DD564 DD574 DD583 DD593 DD603 DF555 DH555 DJ555 DF564 DF574 DF583 DF593 DF603 DH564 DH574 DH583 DH593 DH603 DJ564 DJ574 DJ583 DJ593 DJ603 ER19 ET19 EV19 EX19 EZ19 FB29 FD29 FF29 FH29 FJ29 FL29 FN29 FP29 FR29 FT29 DL29 EZ29 DN29 DP29 DR29 DT29 DV29 DX29 DZ29 EB29 ED29 EF29 EH29 EJ29 EL29 EN29 EP29 ER29 ET29 EV29 EX29 DL66 FT66 ET66 EV66 EX66 EZ66 FB66 FD66 FF66 FH66 FJ66 FL66 FN66 FP66 FR66 EH66 DN66 DP66 DR66 DT66 DV66 DX66 DZ66 EF66 EP66 EJ66 ER66 EL66 EN66 EB66 ED66 DL39 FB39 FD39 FF39 FH39 FJ39 FL39 FN39 FP39 FR39 FT39 FV39 FX39 DN39 DV39 DX39 EX39 EZ39 DZ39 EV39 DP39 DR39 DT39 EB39 ED39 EF39 EH39 EJ39 EL39 EN39 EP39 ER39 ET39 DL94 EB94 ED94 EF94 EH94 EJ94 EL94 EN94 DN94 DP94 DR94 DT94 DV94 DX94 DZ94 DL121 DN121 DP121 DR121 DP130 DR130 DL130 DN130 EP177 EN177 DZ177 EB177 ED177 EF177 EH177 EJ177 EL177 DL186 DT186 DV186 DX186 DZ186 EB186 ED186 EF186 EH186 EJ186 EL186 EN186 EP186 DN186 DP186 DR186 ER186 DL195 DN195 DP195 DR195 DR205 DL214 DN214 DP214 DR214 DN224 DP224 DR224 DL233 DN233 DP233 DR233 DL242 DN242 DP242 DR242 DL251 DN251 DP251 DR251 DL260 DN260 DP260 DR260 DL269 DN269 DP269 DR269 DL278 DN278 DP278 DR278 DL288 DN288 DP288 DR288 DL297 DN297 DP297 DR297 DP306 DR306 DL306 DN306 DP316 DR316 DJ316 DL316 DN316 DR325 DL325 DN325 DP325 DL334 DN334 DP334 DR334 DP343 DR343 DL353 DN353 DP353 DR353 DL362 DN362 DP362 DR362 DL371 DN371 DP371 DR371 DL380 DN380 DP380 DR380 DL390 DN390 DP390 DR390 DL399 DN399 DP399 DR399 DL408 DN408 DP408 DR408 DL418 DR418 DN418 DP418 DL427 DJ427 DH427 DN427 DX427 DP427 DR427 DT427 DV427 DL436 DN436 DP436 DR436 DL454 DN454 DP454 DR454 DL463 DN463 DP463 DR463 DL472 DN472 DP472 DR472 DL481 DN481 DP481 DR481 DL490 DN490 DP490 DF490 DH490 DJ490 DR490 DL500 DN500 DP500 DR500 DL509 DN509 DP509 DR509 DL518 DN518 DP518 DR518 DL527 DN527 DP527 DR527 DL536 DN536 DP536 DR536 DL546 DN546 DP546 DR546 DL555 DL564 DL574 DL583 DL593 DL603 DN555 DP555 DR555 DN564 DN574 DN583 DN593 DN603 DP564 DP574 DP583 DP593 DP603 DR564 DR574 DR583 DR593 DR603 EF85 EH85 EJ85 ED85 DL85 DN85 DP85 DR85 DT85 DV85 DX85 DZ85 EB85 DL103 EB103 DN103 DP103 DR103 DT103 DV103 DX103 DZ103 DT121 DV121 DX121 DZ121 EB121 ED121 EF121 EH121 EJ121 EL121 EN121 EP121 ER121 DT130 DV130 DX130 DZ130 DT158 DV158 DX158 DZ158 EB158 ED158 EF158 EH158 EJ158 DR158 DT195 DV195 DX195 DZ195 DT205 DV205 DX205 DZ205 DT214 DV214 DX214 DZ214 DT224 DV224 DX224 DZ224 DT233 DV233 DX233 DZ233 DT242 DV242 DX242 DZ242 DT251 DV251 DX251 DZ251 DT260 DV260 DX260 DZ260 DT269 DV269 DX269 DZ269 DT278 DV278 DX278 DZ278 DT288 DV288 DX288 DT297 DV297 DX297 DZ297 DT306 DV306 DX306 DZ306 DT316 DV316 DX316 DZ316 DT325 DV325 DX325 DZ325 DT334 DV334 DX334 DZ334 DT343 DV343 DX343 DZ343 DT353 DV353 DX353 DZ353 DT362 DV362 DX362 DZ362 DT371 DV371 DX371 DZ371 DT380 DV380 DX380 DZ380 DT390 DV390 DX390 DZ390 DT399 DV399 DX399 DZ399 DT408 DV408 DX408 DZ408 DT418 DV418 DX418 DZ418 DZ427 DT436 DV436 DX436 DZ436 DT454 DV454 DX454 DZ454 DT463 DV463 DX463 DZ463 DT472 DV472 DX472 DZ472 DT481 DV481 DX481 DZ481 DT490 DV490 DX490 DZ490 DT500 DV500 DX500 DZ500 DT509 DV509 DX509 DZ509 DT518 DV518 DX518 DZ518 DT527 DV527 DX527 DZ527 DT536 DV536 DX536 DZ536 DT546 DV546 DX546 DZ546 DT555 DT564 DT574 DT583 DT593 DT603 DV555 DX555 DZ555 DV564 DV574 DV583 DV593 DV603 DX564 DX574 DX583 DX593 DX603 DZ564 DZ574 DZ583 DZ593 DZ603 ED103 EF103 EH103 EF112 EH112 EB130 ED130 EF130 EH130 EF140 EH140 DZ140 EB140 ED140 DD140 DF140 DH140 DJ140 DL140 DN140 DP140 DR140 DT140 DV140 DX140 EH149 EF149 EF167 EH167 EJ167 EL167 EN167 EP167 ER167 ET167 ED167 EB195 ED195 EF195 EH195 EB205 ED205 EF205 EH205 EB214 ED214 EF214 EH214 EB224 ED224 EF224 EH224 EB233 ED233 EF233 EH233 EB242 ED242 EF242 EH242 EB251 ED251 EF251 EH251 EB260 ED260 EF260 EH260 EB269 ED269 EF269 EH269 EB278 ED278 EF278 EH278 EB297 ED297 EF297 EH297 EB306 ED306 EF306 EH306 EB316 ED316 EF316 EH316 EB325 ED325 EF325 EH325 EB334 ED334 EF334 EH334 EB343 ED343 EF343 EH343 EB353 ED353 EF353 EH353 EB362 ED362 EF362 EH362 EB371 ED371 EF371 EH371 EB380 ED380 EF380 EH380 EB390 ED390 EF390 EH390 EB399 ED399 EF399 EH399 EB408 ED408 EF408 EH408 EB418 ED418 EF418 EH418 EB427 ED427 EF427 EH427 EB436 ED436 EF436 EH436 EB454 ED454 EF454 EH454 EB463 ED463 EF463 EH463 EB472 ED472 EF472 EH472 EB481 ED481 EF481 EH481 EB490 ED490 EF490 EH490 EB500 ED500 EF500 EH500 EB509 ED509 EF509 EH509 EB518 ED518 EF518 EH518 EB527 ED527 EF527 EH527 EB536 ED536 EF536 EH536 EB546 ED546 EF546 EH546 EB555 EB564 EB574 EB583 EB593 EB603 ED555 EF555 EH555 ED564 ED574 ED583 ED593 ED603 EF564 EF574 EF583 EF593 EF603 EH564 EH574 EH583 EH593 EH603 EL85 EN85 EP85 EP94 EJ103 EL103 EN103 EP103 EJ112 EL112 EN112 EP112 EJ130 EL130 EN130 EP130 EJ140 EL140 EN140 EP140 ER140 ET140 EJ149 EL149 EN149 EP149 EL158 EN158 EP158 EJ195 EL195 EN195 EP195 EJ205 EL205 EN205 EP205 EJ214 EL214 EN214 EP214 EJ224 EL224 EN224 EP224 EJ233 EL233 EN233 EP233 EJ242 EL242 EN242 EP242 EJ251 EL251 EN251 EP251 EJ260 EL260 EN260 EP260 EJ269 EL269 EN269 EP269 EJ278 EL278 EN278 EP278 EN288 EP288 EJ297 EL297 EP297 EN297 ER297 EL306 EN306 EP306 EJ325 EJ306 EJ316 EL316 EN316 EP316 EL325 EN325 EP325 EJ334 EL334 EN334 EP334 EJ343 EL343 EN343 EP343 EJ353 EL353 EN353 EP353 EJ362 EL362 EN362 EP362 EJ371 EL371 EN371 EP371 EJ380 EL380 EN380 EP380 EJ390 EL390 EN390 EP390 EJ399 EL399 EN399 EP399 EJ408 EL408 EN408 EP408 EJ418 EL418 EN418 EP418 ER418 ET418 EJ427 EL427 EN427 EP427 EJ436 EL436 EN436 EP436 ER436 ET436 EJ454 EL454 EJ463 EL463 EP463 EN463 ER463 ET463 EV463 EX463 EZ463 EJ472 EL472 EP472 EN472 EJ481 EL481 EN481 EP481 ER481 EJ490 EL490 EN490 EP490 EJ500 EL500 EN500 EP500 EJ509 EL509 EN509 EP509 EJ518 EL518 EN518 EP518 EJ527 EL527 EN527 EP527 EJ536 EL536 EN536 EP536 EJ546 EL546 EN546 EP546 EJ555 EJ564 EJ574 EJ583 EJ593 EJ603 EL555 EN555 EP555 EL564 EL574 EL583 EL593 EL603 EN564 EN574 EN583 EN593 EN603 EP564 EP574 EP583 EP593 EP603 ER85 ET85 EV85 EX85 ER103 ET103 EV103 EX103 ER112 ET112 EV112 EX112 ET121 EV121 EX121 ER130 ET130 EV130 EX130 EV140 EX140 ER149 ET149 EV149 EX149 ER158 ET158 EV158 EX158 EZ158 FB158 FD158 FF158 FH158 EV167 EX167 ER177 ET177 EV177 EX177 ET186 EV186 EX186 ER195 ET195 EV195 EX195 ER205 ET205 EV205 EX205 ER214 ET214 EV214 EX214 ER224 ET224 EV224 EX224 ER233 ET233 EV233 EX233 ER242 ET242 EV242 EX242 ER251 ET251 EV251 EX251 ER260 ET260 EV260 EX260 ER269 ET269 EV269 EX269 ER278 ET278 EV278 EX278 ER288 ET288 EV288 EX288 EX297 ET297 ER306 ET306 EV306 EX306 ER316 ET316 EV316 EX316 ER325 ET325 EV325 EX325 EZ325 ER334 ET334 EV334 EX334 ER343 ET343 EV343 EX343 ER353 ET353 EV353 EX353 ER362 ET362 EV362 EX362 ER371 ET371 EV371 EX371 ER380 ET380 EV380 EX380 ER390 ET390 EV390 EX390 ER399 ET399 EV399 EX399 ER408 ET408 EV408 EX408 EV418 EX418 ER427 ET427 EV427 EX427 EZ427 FB427 EV454 EX454 ER472 ET472 EV472 EX472 ET481 EV481 EX481 ER490 ET490 EV490 EX490 ER500 ET500 EV500 EX500 ER509 ET509 EV509 EX509 ER518 ET518 EV518 EX518 ER527 ET527 EV527 EX527 ER536 ET536 EV536 EX536 ER546 ET546 EV546 EX546 ER555 ER564 ER574 ER583 ER593 ER603 ET555 EV555 EX555 ET564 ET574 ET583 ET593 ET603 EV564 EV574 EV583 EV593 EV603 EX564 EX574 EX583 EX593 EX603 FB19 FD19 FF19 FD76 FF76 EL76 EN76 EP76 ER76 ET76 EV76 EX76 EZ76 FB76 EZ85 FB85 FD85 FF85 FB94 FD94 FF94 EZ103 FB103 FD103 FF103 EZ112 FB112 FD112 FF112 EZ121 FB121 FD121 FF121 EZ130 FB130 FD130 FF130 FD140 FF140 EZ140 FB140 EZ149 FB149 FD149 FF149 EZ167 FB167 FD167 FF167 EZ177 FB177 FD177 FF177 EZ186 FB186 FD186 FF186 EZ195 FB195 FD195 FF195 EZ205 FB205 FD205 FF205 EZ214 FB214 FD214 FF214 EZ224 FB224 FD224 FF224 EZ233 FB233 FD233 FF233 EZ242 FB242 FD242 FF242 EZ251 FB251 FD251 FF251 EZ260 FB260 FD260 FF260 EZ269 FB269 FD269 FF269 EZ278 FB278 FD278 FF278 EZ288 FB288 FD288 FF288 EZ297 FB297 FD297 FF297 FD306 FF306 EZ306 FD316 FF316 EZ316 FF325 EZ334 FB334 FD334 FF334 EZ343 FB343 FD343 FF343 EZ353 FB353 FD353 FF353 EZ362 FB362 FD362 FF362 EZ371 FB371 FD371 FF371 EZ380 FB380 FD380 FF380 EZ390 FB390 FD390 FF390 EZ399 FB399 FD399 FF399 EZ408 FB408 FD408 FF408 EZ418 FF418 FD418 FF427 EV436 EX436 FB436 FF436 EZ436 EZ454 FB454 FD454 FF454 FD463 FF463 FB472 FD472 FF472 FF481 FD481 EZ490 FB490 FD490 FF490 EZ500 FB500 FD500 FF500 EZ509 FB509 FD509 FF509 EZ518 FB518 FD518 FF518 EZ527 FB527 FD527 FF527 EZ536 FB536 FD536 FF536 EZ546 FB546 FD546 FF546 EZ555 EZ564 EZ574 EZ583 EZ593 EZ603 FB555 FD555 FF555 FB564 FB574 FB583 FB593 FB603 FD564 FD574 FD583 FD593 FD603 FF564 FF574 FF583 FF593 FF603 FH19 FJ19 FL19 FN19 FH76 FJ76 FL76 FN76 FH85 FJ85 FL85 FN85 FH94 FJ94 FL94 FN94 FH103 FJ103 FL103 FN103 FH112 FJ112 FL112 FN112 FH121 FJ121 FL121 FN121 FH130 FJ130 FL130 FN130 FH140 FJ140 FL140 FN140 FH149 FJ149 FL149 FN149 FJ158 FL158 FN158 FH167 FJ167 FL167 FN167 FH177 FJ177 FL177 FN177 FH186 FJ186 FL186 FN186 FH195 FJ195 FL195 FN195 FH205 FJ205 FL205 FN205 FH214 FJ214 FL214 FN214 FH224 FJ224 FL224 FN224 FH233 FJ233 FL233 FN233 FH242 FJ242 FL242 FN242 FH251 FJ251 FL251 FN251 FH260 FJ260 FL260 FN260 FH269 FJ269 FL269 FN269 FH278 FJ278 FL278 FN278 FH288 FJ288 FL288 FN288 FH297 FJ297 FL297 FN297 FH306 FJ306 FL306 FN306 FH316 FJ316 FL316 FN316 FH325 FJ325 FL325 FN325 FH334 FJ334 FL334 FN334 FH343 FJ343 FL343 FN343 FH353 FJ353 FL353 FN353 FH362 FJ362 FL362 FN362 FH371 FJ371 FL371 FN371 FH380 FJ380 FL380 FN380 FH390 FJ390 FL390 FN390 FH399 FJ399 FL399 FN399 FH408 FJ408 FL408 FN408 FH418 FJ418 FL418 FN418 FJ427 FL427 FN427 FH436 FJ436 FL436 FN436 FH454 FJ454 FL454 FN454 FH463 FJ463 FL463 FN463 FH472 FJ472 FL472 FN472 FH481 FJ481 FL481 FN481 FH490 FJ490 FL490 FN490 FH500 FJ500 FL500 FN500 FH509 FJ509 FL509 FN509 FH518 FJ518 FL518 FN518 FH527 FJ527 FL527 FN527 FH536 FJ536 FL536 FN536 FH546 FJ546 FL546 FN546 FH555 FH564 FH574 FH583 FH593 FH603 FJ555 FL555 FN555 FJ564 FJ574 FJ583 FJ593 FJ603 FP19 FR19 FT19 FV19 FV29 FV66 FP76 FR76 FT76 FV76 FP85 FR85 FT85 FV85 FP94 FR94 FT94 FV94 FP103 FR103 FT103 FV103 FP112 FR112 FT112 FV112 FP121 FR121 FT121 FV121 FP130 FR130 FT130 FV130 FP140 FR140 FT140 FV140 FP149 FR149 FT149 FV149 FP158 FR158 FT158 FV158 FP167 FR167 FT167 FV167 FP177 FR177 FT177 FV177 FP186 FR186 FT186 FV186 FP195 FR195 FT195 FV195 FP205 FR205 FT205 FV205 FP214 FR214 FT214 FV214 FP224 FR224 FT224 FV224 FP233 FR233 FT233 FV233 FP242 FR242 FT242 FV242 FP251 FR251 FT251 FV251 FP260 FR260 FT260 FV260 FP269 FR269 FT269 FV269 FP278 FR278 FT278 FV278 FP288 FR288 FT288 FV288 FP297 FR297 FT297 FV297 FP306 FR306 FT306 FV306 FP316 FR316 FT316 FV316 FP325 FR325 FT325 FV325 FP334 FR334 FT334 FV334 FP343 FR343 FT343 FV343 FP353 FR353 FT353 FV353 FP362 FR362 FT362 FV362 FP371 FR371 FT371 FV371 FP380 FR380 FT380 FV380 FP390 FR390 FT390 FV390 FP399 FR399 FT399 FV399 FP408 FR408 FT408 FV408 FP418 FR418 FT418 FV418 FP427 FR427 FT427 FV427 FP436 FR436 FT436 FV436 FP454 FR454 FT454 FV454 FP463 FR463 FT463 FV463 FP472 FR472 FT472 FV472 FP481 FR481 FT481 FV481 FP490 FR490 FT490 FV490 FP500 FR500 FT500 FV500 FP509 FR509 FT509 FV509 FP518 FR518 FT518 FV518 FP527 FR527 FT527 FV527 FP536 FR536 FT536 FV536 FP546 FR546 FT546 FV546 FP555 FR555 FT555 FV555 FX19 FZ19 GB19 GD19 FX29 FZ29 GB29 GD29 FX66 FZ66 GB66 GD66 FZ39 GB39 GD39 FX76 FZ76 GB76 GD76 GF76 GH76 GJ76 GL76 FX85 FZ85 GB85 GD85 GF85 GH85 GJ85 GL85 FX94 FZ94 GB94 GD94 FX103 FZ103 GD103 GF103 GB103 FX112 FZ112 GB112 GD112 FX121 FZ121 GB121 GD121 FX130 FZ130 GB130 GD130 FX140 FZ140 GB140 GD140 FX149 FZ149 GB149 GD149 FX158 FZ158 GB158 GD158 FX167 FZ167 GB167 GD167 FX177 FZ177 GB177 GD177 FX186 FZ186 GB186 GD186 FX195 FZ195 GB195 GD195 FX205 FZ205 GB205 GD205 FX214 FZ214 GB214 GD214 FX224 FZ224 GB224 GD224 FX233 FZ233 GB233 GD233 FX242 FZ242 GB242 GD242 FX251 FZ251 GB251 GD251 FX260 FZ260 GB260 GD260 FX269 FZ269 GB269 GD269 FX278 FZ278 GB278 GD278 FX288 FZ288 GB288 GD288 FX297 FZ297 GB297 GD297 FX306 FZ306 GB306 GD306 FX316 FZ316 GB316 GD316 FX325 FZ325 GB325 GD325 FX334 FZ334 GB334 GD334 FX343 FZ343 GB343 GD343 FX353 FZ353 GB353 GD353 FX362 FZ362 GB362 GD362 FX371 FZ371 GB371 GD371 FX380 FZ380 GB380 GD380 FX390 FZ390 GB390 GD390 FX399 FZ399 GB399 GD399 FX408 FZ408 GB408 GD408 FX418 FZ418 GB418 GD418 FX427 FZ427 GB427 GD427 FX436 FZ436 GB436 GD436 FX454 FZ454 GB454 GD454 FX463 FZ463 GB463 GD463 FX472 FZ472 GB472 GD472 FX481 FZ481 GB481 GD481 FX490 FZ490 GB490 GD490 FX500 FZ500 GB500 GD500 FX509 FZ509 GB509 GD509 FX518 FZ518 GB518 GD518 FX527 FZ527 GB527 GD527 FX536 FZ536 GB536 GD536 FX546 FZ546 GB546 GD546 FX555 FZ555 GB555 GD555 GF19 GH19 GJ19 GL19 GF29 GH29 GJ29 GL29 GF66 GH66 GJ66 GL66 GF39 GH39 GJ39 GL39 GF94 GH94 GJ94 GL94 GH103 GJ103 GL103 GF112 GH112 GJ112 GL112 GF121 GH121 GJ121 GL121 GN121 GP121 GR121 HJ121 GX121 GZ121 HB121 HD121 HF121 HH121 GT121 GV121 GF130 GH130 GJ130 GL130 GF140 GH140 GJ140 GL140 GF149 GH149 GJ149 GL149 GF158 GH158 GJ158 GL158 GF167 GH167 GJ167 GL167 GF177 GH177 GJ177 GL177 GF186 GH186 GJ186 GL186 GF195 GH195 GJ195 GL195 GF205 GH205 GJ205 GL205 GF214 GH214 GJ214 GL214 GF224 GH224 GJ224 GL224 GF233 GH233 GJ233 GL233 GF242 GH242 GJ242 GL242 GF251 GH251 GJ251 GL251 GF260 GH260 GJ260 GL260 GF269 GH269 GJ269 GL269 GF278 GH278 GJ278 GL278 GF288 GH288 GJ288 GL288 GF297 GH297 GJ297 GL297 GF306 GH306 GJ306 GL306 GF316 GH316 GJ316 GL316 GF325 GH325 GJ325 GL325 GF334 GH334 GJ334 GL334 GF343 GH343 GJ343 GL343 GF353 GH353 GJ353 GL353 GF362 GH362 GJ362 GL362 GF371 GH371 GJ371 GL371 GF380 GH380 GJ380 GL380 GF390 GH390 GJ390 GL390 GF399 GH399 GJ399 GL399 GF408 GH408 GJ408 GL408 GF418 GH418 GJ418 GL418 GF427 GH427 GJ427 GL427 GF436 GH436 GJ436 GL436 GF454 GH454 GJ454 GL454 GF463 GH463 GJ463 GL463 GF472 GH472 GJ472 GL472 GF481 GH481 GJ481 GL481 GF490 GH490 GJ490 GL490 GF500 GH500 GJ500 GL500 GF509 GH509 GJ509 GL509 GF518 GH518 GJ518 GL518 GF527 GH527 GJ527 GL527 GF536 GH536 GJ536 GL536 GF546 GH546 GJ546 GL546 GF555 GH555 GJ555 GL555 GN19 GP19 GR19 GT19 GV19 GX19 GZ19 HB19 HD19 HF19 HH19 HJ19 GN29 GP29 GR29 GT29 GV29 GX29 GZ29 HB29 HD29 HF29 HH29 HJ29 GN66 GP66 GR66 GT66 GV66 GX66 GZ66 HB66 HD66 HF66 HH66 HJ66 GN39 GP39 GR39 GT39 GV39 GX39 GZ39 HB39 HD39 HF39 HH39 HJ39 GN76 GP76 GR76 GT76 GV76 GX76 GZ76 HB76 HD76 HF76 HH76 HJ76 GN85 GP85 GR85 GT85 GV85 GX85 GZ85 HB85 HD85 HF85 HH85 HJ85 GN94 GP94 GR94 GT94 GV94 GX94 GZ94 HB94 HD94 HF94 HH94 HJ94 GN103 GP103 GR103 GT103 GV103 GX103 GZ103 HB103 HD103 HF103 HH103 HJ103 GN112 GP112 GR112 GT112 GV112 GX112 GZ112 HB112 HD112 HF112 HH112 HJ112 GN130 GP130 GR130 GT130 GV130 GX130 GZ130 HB130 HD130 HF130 HH130 HJ130 GN140 GP140 GR140 GT140 GV140 GX140 GZ140 HB140 HD140 HF140 HH140 HJ140 GN149 GP149 GR149 GT149 GV149 GX149 GZ149 HB149 HD149 HF149 HH149 HJ149 GN158 GP158 GR158 GT158 GV158 GX158 GZ158 HB158 HD158 HF158 HH158 HJ158 GN167 GP167 GR167 GT167 GV167 GX167 GZ167 HB167 HD167 HF167 HH167 HJ167 GN177 GP177 GR177 GT177 GV177 GX177 GZ177 HB177 HD177 HF177 HH177 HJ177 GN186 GP186 GR186 GT186 GV186 GX186 GZ186 HB186 HD186 HF186 HH186 HJ186 GN195 GP195 GR195 GT195 GV195 GX195 GZ195 HB195 HD195 HF195 HH195 HJ195 GN205 GP205 GR205 GT205 GV205 GX205 GZ205 HB205 HD205 HF205 HH205 HJ205 GN214 GP214 GR214 GT214 GV214 GX214 GZ214 HB214 HD214 HF214 HH214 HJ214 GN224 GP224 GR224 GT224 GV224 GX224 GZ224 HB224 HD224 HF224 HH224 HJ224 GN233 GP233 GR233 GT233 GV233 GX233 GZ233 HB233 HD233 HF233 HH233 HJ233 GN242 GP242 GR242 GT242 GV242 GX242 GZ242 HB242 HD242 HF242 HH242 HJ242 GN251 GP251 GR251 GT251 GV251 GX251 GZ251 HB251 HD251 HF251 HH251 HJ251 GN260 GP260 GR260 GT260 GV260 GX260 GZ260 HB260 HD260 HF260 HH260 HJ260 GN269 GP269 GR269 GT269 GV269 GX269 GZ269 HB269 HD269 HF269 HH269 HJ269 GN278 GP278 GR278 GT278 GV278 GX278 GZ278 HB278 HD278 HF278 HH278 HJ278 GN288 GP288 GR288 GT288 GV288 GX288 GZ288 HB288 HD288 HF288 HH288 HJ288 GN297 GP297 GR297 GT297 GV297 GX297 GZ297 HB297 HD297 HF297 HH297 HJ297 GN306 GP306 GR306 GT306 GV306 GX306 GZ306 HB306 HD306 HF306 HH306 HJ306 GN316 GP316 GR316 GT316 GV316 GX316 GZ316 HB316 HD316 HF316 HH316 HJ316 GN325 GP325 GR325 GT325 GV325 GX325 GZ325 HB325 HD325 HF325 HH325 HJ325 GN334 GP334 GR334 GT334 GV334 GX334 GZ334 HB334 HD334 HF334 HH334 HJ334 GN343 GP343 GR343 GT343 GV343 GX343 GZ343 HB343 HD343 HF343 HH343 HJ343 GN353 GP353 GR353 GT353 GV353 GX353 GZ353 HB353 HD353 HF353 HH353 HJ353 GN362 GP362 GR362 GT362 GV362 GX362 GZ362 HB362 HD362 HF362 HH362 HJ362 GN371 GP371 GR371 GT371 GV371 GX371 GZ371 HB371 HD371 HF371 HH371 HJ371 GN380 GP380 GR380 GT380 GV380 GX380 GZ380 HB380 HD380 HF380 HH380 HJ380 GN390 GP390 GR390 GT390 GV390 GX390 GZ390 HB390 HD390 HF390 HH390 HJ390 GN399 GP399 GR399 GT399 GV399 GX399 GZ399 HB399 HD399 HF399 HH399 HJ399 GN408 GP408 GR408 GT408 GV408 GX408 GZ408 HB408 HD408 HF408 HH408 HJ408 GN418 GP418 GR418 GT418 GV418 GX418 GZ418 HB418 HD418 HF418 HH418 HJ418 GN427 GP427 GR427 GT427 GV427 GX427 GZ427 HB427 HD427 HF427 HH427 HJ427 GN436 GP436 GR436 GT436 GV436 GX436 GZ436 HB436 HD436 HF436 HH436 HJ436 GN454 GP454 GR454 GT454 GV454 GX454 GZ454 HB454 HD454 HF454 HH454 HJ454 GN463 GP463 GR463 GT463 GV463 GX463 GZ463 HB463 HD463 HF463 HH463 HJ463 GN472 GP472 GR472 GT472 GV472 GX472 GZ472 HB472 HD472 HF472 HH472 HJ472 GN481 GP481 GR481 GT481 GV481 GX481 GZ481 HB481 HD481 HF481 HH481 HJ481 GN490 GP490 GR490 GT490 GV490 GX490 GZ490 HB490 HD490 HF490 HH490 HJ490 GN500 GP500 GR500 GT500 GV500 GX500 GZ500 HB500 HD500 HF500 HH500 HJ500 GN509 GP509 GR509 GT509 GV509 GX509 GZ509 HB509 HD509 HF509 HH509 HJ509 GN518 GP518 GR518 GT518 GV518 GX518 GZ518 HB518 HD518 HF518 HH518 HJ518 GN527 GP527 GR527 GT527 GV527 GX527 GZ527 HB527 HD527 HF527 HH527 HJ527 GN536 GP536 GR536 GT536 GV536 GX536 GZ536 HB536 HD536 HF536 HH536 HJ536 GN546 GP546 GR546 GT546 GV546 GX546 GZ546 HB546 HD546 HF546 HH546 HJ546 GN555 GP555 GR555 GT555 GV555 GX555 GZ555 HB555 HD555 HF555 HH555 HJ555 DJ76 DH76 EF76 EH76 EJ76 EB76 ED76 DL76 DN76 DP76 DR76 DT76 DV76 DX76 DZ76 ER94 ET94 EV94 EX94 EZ94 CV76 CX76 CZ76 DB76 DD76 DF76 CT76 CP76 CR76 CN76 BV76 BX76 BZ76 CB76 CD76 CF76 CH76 CJ76 CL76 BJ76 BL76 BN76 BP76 BR76 BT76 CR149 CT149 CV149 CX149 CZ149 DH149 DJ149 DL149 DN149 DP149 DR149 DT149 DV149 DX149 DZ149 EB149 ED149 DZ288 EB288 ED288 EF288 EH288 EJ288 EL288 CH158 CT158 CV158 CX158 CZ158 DB158 CJ158 CL158 CN158 CP158 CR158 DH158 DF158 DD158 DX112 DZ112 DP112 DR112 DT112 DV112 DL112 DN112 EB112 ED112 N445 L445 P445 R445 V445 T445 X445 Z445 AB445 AD445 AF445 AH445 AJ445 AL445 AN445 AP445 AR445 AT445 AV445 AX445 AZ445 BB445 BH445 BJ445 BL445 BN445 BP445 BR445 BT445 BV445 BX445 BZ445 CB445 CD445 CF445 CH445 CJ445 CL445 CN445 CP445 CR445 CT445 CV445 CX445 CZ445 DB445 DD445 DH445 DJ445 DF445 DL445 DN445 DP445 DR445 DT445 DV445 DX445 DZ445 EB445 ED445 EF445 EH445 EJ445 EL445 EN445 EP445 ER445 ET445 EV445 EX445 EZ445 FB445 FD445 FF445 FH445 FJ445 FL445 FN445 FP445 FR445 FT445 FV445 FX445 FZ445 GB445 GD445 GF445 GH445 GJ445 GL445 GN445 GP445 GR445 GT445 GV445 GX445 GZ445 HB445 HD445 HF445 HH445 HJ445 DH297 FD427 EZ472 EZ481 FB481 FB463 FD463 FF463 EN454 EP454 ER454 ET454 EV297 FB306 FB316 FD325 FB325 FF427 FH427 FD427 FH427 FD436 FB418 BV158 CF140 CF158 Z149 AD149 AB149 X149 T149 V149 AF149 AH149 AJ149 AL149 AN149 AP149 AR149 V140 X140 AT140 Z140 AB140 AD140 AF140 AH140 AJ140 AL140 BB140 BD140 BF140 BH140 BJ140 BL140 BN140 BP140 BR140 AN140 AP140 AR140 AV140 AX140 AZ140 N612 L612 P612 R612 V612 T612 X612 Z612 AB612 AD612 AF612 AH612 AJ612 AL612 AN612 AP612 AR612 AT612 AV612 AX612 AZ612 BB612 BD612 BF612 BH612 BJ612 BL612 BN612 BR612 BT612 BV612 BP612 BX612 BZ612 CB612 CD612 CF612 CH612 CJ612 CL612 CN612 CP612 CR612 CT612 CV612 CX612 CZ612 DB612 DD612 DF612 DH612 DJ612 DL612 DN612 DP612 DR612 DT612 DV612 DX612 DZ612 EB612 ED612 EF612 EH612 EJ612 EL612 EN612 EP612 ER612 ET612 EV612 EX612 EZ612 FB612 FD612 FF612 FH612 FJ612 N621 L621 P621 R621 V621 T621 X621 Z621 AB621 AD621 AF621 AH621 AJ621 AL621 AN621 AP621 AR621 AT621 AV621 AX621 AZ621 BB621 BD621 BF621 BH621 BJ621 BL621 BP621 BN621 BR621 BT621 BV621 BX621 BZ621 CB621 CD621 CF621 CH621 CJ621 CL621 CN621 CP621 CR621 CT621 CV621 CX621 CZ621 DB621 DD621 DF621 DH621 DJ621 DL621 DN621 DP621 DR621 DT621 DV621 DX621 DZ621 EB621 ED621 EF621 EH621 EJ621 EL621 EN621 EP621 ER621 ET621 EV621 EX621 EZ621 FB621 FD621 FF621 FH621 FJ621 N630 L630 P630 R630 V630 T630 X630 Z630 AB630 AD630 AF630 AH630 AJ630 AL630 AN630 AP630 AR630 AT630 AV630 AX630 AZ630 BB630 BD630 BF630 BH630 BJ630 BL630 BN630 BP630 BR630 BV630 BT630 BX630 BZ630 CB630 CD630 CF630 CH630 CJ630 CL630 CN630 CP630 CR630 CT630 CV630 CX630 CZ630 DB630 DD630 DF630 DH630 DJ630 DL630 DN630 DP630 DR630 DT630 DV630 DX630 DZ630 EB630 ED630 EF630 EH630 EJ630 EL630 EN630 EP630 ER630 ET630 EV630 EX630 EZ630 FB630 FD630 FF630 FH630 FJ630 N639 L639 P639 R639 V639 T639 X639 Z639 AB639 AD639 AF639 AH639 AJ639 AL639 AN639 AP639 AR639 AT639 AV639 AX639 AZ639 BB639 BD639 BF639 BH639 BJ639 BL639 BN639 BP639 BR639 BT639 BV639 BX639 BZ639 CB639 CD639 CF639 CH639 CJ639 CL639 CN639 CP639 CR639 CT639 CV639 CX639 CZ639 DB639 DD639 DF639 DH639 DJ639 DL639 DN639 DP639 DR639 DT639 DV639 DX639 DZ639 EB639 ED639 EF639 EH639 EJ639 EL639 EN639 EP639 ER639 ET639 EV639 EX639 EZ639 FB639 FD639 FF639 FH639 FJ639 N648 L648 P648 R648 V648 T648 X648 Z648 AB648 AD648 AF648 AH648 AJ648 AL648 AN648 AP648 AR648 AT648 AV648 AX648 AZ648 BB648 BD648 BF648 BH648 BJ648 BL648 BN648 BP648 BR648 BT648 BX648 BV648 BZ648 CB648 CD648 CF648 CH648 CJ648 CL648 CN648 CP648 CR648 CT648 CV648 CX648 CZ648 DB648 DD648 DF648 DH648 DJ648 DL648 DN648 DP648 DR648 DT648 DV648 DX648 DZ648 EB648 ED648 EF648 EH648 EJ648 EL648 EN648 EP648 ER648 ET648 EV648 EX648 EZ648 FB648 FD648 FF648 FH648 FJ648 N657 L657 P657 R657 V657 T657 X657 Z657 AB657 AD657 AF657 AH657 AJ657 AL657 AN657 AP657 AR657 AT657 AV657 AX657 AZ657 BB657 BD657 BF657 BH657 BJ657 BL657 BN657 BP657 BR657 BT657 BV657 CB657 CD657 BX657 BZ657 CF657 CH657 CJ657 CL657 CN657 CP657 CR657 CT657 CV657 CX657 CZ657 DB657 DD657 DF657 DH657 DJ657 DL657 DN657 DP657 DR657 DT657 DV657 DX657 DZ657 EB657 ED657 EF657 EH657 EJ657 EL657 EN657 EP657 ER657 ET657 EV657 EX657 EZ657 FB657 FD657 FF657 FH657 FJ657 N666 L666 P666 R666 V666 T666 X666 Z666 AB666 AD666 AF666 AH666 AJ666 AL666 AN666 AP666 AR666 AT666 AV666 AX666 AZ666 BB666 BD666 BF666 BH666 BJ666 BL666 BN666 BP666 BR666 BT666 BV666 BX666 BZ666 CB666 CD666 CF666 CH666 CJ666 CL666 CN666 CP666 CR666 CT666 CV666 CX666 CZ666 DB666 DD666 DF666 DH666 DJ666 DL666 DN666 DP666 DR666 DT666 DV666 DX666 DZ666 EB666 ED666 EF666 EH666 EJ666 EL666 EN666 EP666 ER666 ET666 EV666 EX666 EZ666 FB666 FD666 FF666 FH666 FJ666 N675 L675 P675 R675 V675 T675 X675 Z675 AB675 AD675 AF675 AH675 AJ675 AL675 AN675 AP675 AR675 AT675 AV675 AX675 AZ675 BB675 BD675 BF675 BH675 BJ675 BL675 BN675 BP675 BR675 BT675 BV675 BX675 BZ675 CB675 CD675 CF675 CH675 CJ675 CL675 CN675 CP675 CR675 CT675 CV675 CX675 CZ675 DB675 DD675 DF675 DH675 DJ675 DL675 DN675 DP675 DR675 DT675 DV675 DX675 DZ675 EB675 ED675 EF675 EH675 EJ675 EL675 EN675 EP675 ER675 ET675 EV675 EX675 EZ675 FB675 FD675 FF675 FH675 FJ675 N684 L684 P684 R684 V684 T684 X684 Z684 AB684 AD684 AF684 AH684 AJ684 AL684 AN684 AP684 AR684 AT684 AV684 AX684 AZ684 BB684 BD684 BF684 BH684 BJ684 BL684 BN684 BP684 BR684 BT684 BV684 BX684 BZ684 CB684 CD684 CF684 CH684 CJ684 CL684 CN684 CP684 CR684 CT684 CV684 CX684 CZ684 DB684 DD684 DF684 DH684 DJ684 DL684 DN684 DP684 DR684 DT684 DV684 DX684 DZ684 EB684 ED684 EF684 EH684 EJ684 EL684 EN684 EP684 ER684 ET684 EV684 EX684 EZ684 FB684 FD684 FF684 FH684 FJ684 N693 L693 P693 R693 V693 T693 X693 Z693 AB693 AD693 AF693 AH693 AJ693 AL693 AN693 AP693 AR693 AT693 AV693 AX693 AZ693 BB693 BD693 BF693 BH693 BJ693 BL693 BN693 BP693 BR693 BT693 BV693 BX693 BZ693 CB693 CD693 CF693 CH693 CJ693 CL693 CN693 CP693 CR693 CT693 CV693 CX693 CZ693 DB693 DD693 DF693 DH693 DJ693 DL693 DN693 DP693 DR693 DT693 DV693 DX693 DZ693 EB693 ED693 EF693 EH693 EJ693 EL693 EN693 EP693 ER693 ET693 EV693 EX693 EZ693 FB693 FD693 FF693 FH693 FJ693 N703 L703 P703 R703 V703 T703 X703 Z703 AB703 AD703 AF703 AH703 AJ703 AL703 AN703 AP703 AR703 AT703 AV703 AX703 AZ703 BB703 BD703 BF703 BH703 BJ703 BL703 BN703 BR703 BT703 BV703 BP703 BX703 BZ703 CB703 CD703 CF703 CH703 CJ703 CL703 CN703 CP703 CR703 CT703 CV703 CX703 CZ703 DB703 DD703 DF703 DH703 DJ703 DL703 DN703 DP703 DR703 DT703 DV703 DX703 DZ703 EB703 ED703 EF703 EH703 EJ703 EL703 EN703 EP703 ER703 ET703 EV703 EX703 EZ703 FB703 FD703 FF703 FH703 FJ703 N712 L712 P712 R712 V712 T712 X712 Z712 AB712 AD712 AF712 AH712 AJ712 AL712 AN712 AP712 AR712 AT712 AV712 AX712 AZ712 BB712 BD712 BF712 BH712 BJ712 BL712 BN712 BP712 BR712 BT712 BV712 BX712 CB712 CD712 BZ712 CF712 CH712 CJ712 CL712 CN712 CP712 CR712 CT712 CV712 CX712 CZ712 DB712 DD712 DF712 DH712 DJ712 DL712 DN712 DP712 DR712 DT712 DV712 DX712 DZ712 EB712 ED712 EF712 EH712 EJ712 EL712 EN712 EP712 ER712 ET712 EV712 EX712 EZ712 FB712 FD712 FF712 FH712 FJ712 N721 L721 P721 R721 V721 T721 X721 Z721 AB721 AD721 AF721 AH721 AJ721 AL721 AN721 AP721 AR721 AT721 AV721 AX721 AZ721 BB721 BD721 BF721 BH721 BJ721 BL721 BN721 BP721 BR721 BT721 BV721 BX721 BZ721 CB721 CD721 CF721 CH721 CJ721 CL721 CN721 CP721 CR721 CT721 CV721 CX721 CZ721 DB721 DD721 DF721 DH721 DJ721 DL721 DN721 DP721 DR721 DT721 DV721 DX721 DZ721 EB721 ED721 EF721 EH721 EJ721 EL721 EN721 EP721 ER721 ET721 EV721 EX721 EZ721 FB721 FD721 FF721 FH721 FJ721 N730 L730 P730 R730 V730 T730 X730 Z730 AB730 AD730 AF730 AH730 AJ730 AL730 AN730 AP730 AR730 AT730 AV730 AX730 AZ730 BB730 BD730 BF730 BH730 BJ730 BL730 BN730 BP730 BR730 BT730 BV730 BX730 BZ730 CB730 CH730 CJ730 CL730 CD730 CF730 CN730 CP730 CR730 CT730 CV730 CX730 CZ730 DB730 DD730 DF730 DH730 DJ730 DL730 DN730 DP730 DR730 DT730 DV730 DX730 DZ730 EB730 ED730 EF730 EH730 EJ730 EL730 EN730 EP730 ER730 ET730 EV730 EX730 EZ730 FB730 FD730 FF730 FH730 FJ730 N739 L739 P739 R739 V739 T739 X739 Z739 AB739 AD739 AF739 AH739 AJ739 AL739 AN739 AP739 AR739 AT739 AV739 AX739 AZ739 BB739 BD739 BF739 BH739 BJ739 BL739 BN739 BP739 BT739 BV739 BR739 BX739 BZ739 CB739 CD739 CF739 CH739 CJ739 CL739 CN739 CP739 CR739 CT739 CV739 CX739 CZ739 DB739 DD739 DF739 DH739 DJ739 DL739 DN739 DP739 DR739 DT739 DV739 DX739 DZ739 EB739 ED739 EF739 EH739 EJ739 EL739 EN739 EP739 ER739 ET739 EV739 EX739 EZ739 FB739 FD739 FF739 FH739 FJ739 N748 L748 P748 R748 V748 T748 X748 Z748 AB748 AD748 AF748 AH748 AJ748 AL748 AN748 AP748 AR748 AT748 AV748 AX748 AZ748 BB748 BD748 BF748 BH748 BJ748 BL748 BN748 BP748 BR748 BT748 BV748 BX748 BZ748 CB748 CD748 CF748 CJ748 CL748 CH748 CN748 CP748 CR748 CT748 CV748 CX748 CZ748 DB748 DD748 DF748 DH748 DJ748 DL748 DN748 DP748 DR748 DT748 DV748 DX748 DZ748 EB748 ED748 EF748 EH748 EJ748 EL748 EN748 EP748 ER748 ET748 EV748 EX748 EZ748 FB748 FD748 FF748 FH748 FJ748 N757 L757 P757 R757 V757 T757 X757 Z757 AB757 AD757 AF757 AH757 AJ757 AL757 AN757 AP757 AR757 AT757 AV757 AX757 AZ757 BB757 BD757 BF757 BH757 BJ757 BL757 BN757 BP757 BR757 BT757 BV757 BX757 BZ757 CB757 CD757 CF757 CH757 CL757 CJ757 CN757 CP757 CR757 CT757 CV757 CX757 CZ757 DB757 DD757 DF757 DH757 DJ757 DL757 DN757 DP757 DR757 DT757 DV757 DX757 DZ757 EB757 ED757 EF757 EH757 EJ757 EL757 EN757 EP757 ER757 ET757 EV757 EX757 EZ757 FB757 FD757 FF757 FH757 FJ757 N766 L766 P766 R766 V766 T766 X766 Z766 AB766 AD766 AF766 AH766 AJ766 AL766 AN766 AP766 AR766 AT766 AV766 AX766 AZ766 BB766 BD766 BF766 BH766 BJ766 BL766 BN766 BP766 BR766 BT766 BV766 BX766 BZ766 CB766 CD766 CF766 CH766 CJ766 CL766 CN766 CP766 CR766 CT766 CV766 CX766 CZ766 DB766 DD766 DF766 DH766 DJ766 DL766 DN766 DP766 DR766 DT766 DV766 DX766 DZ766 EB766 ED766 EF766 EH766 EJ766 EL766 EN766 EP766 ER766 ET766 EV766 EX766 EZ766 FB766 FD766 FF766 FH766 FJ766 N775 L775 P775 R775 V775 T775 X775 Z775 AB775 AD775 AF775 AH775 AJ775 AL775 AN775 AP775 AR775 AT775 AV775 AX775 AZ775 BB775 BD775 BF775 BH775 BJ775 BL775 BN775 BP775 BR775 BT775 BV775 BX775 BZ775 CB775 CD775 CF775 CH775 CJ775 CL775 CN775 CP775 CR775 CT775 CV775 CX775 CZ775 DB775 DD775 DF775 DH775 DJ775 DL775 DN775 DP775 DR775 DT775 DV775 DX775 DZ775 EB775 ED775 EF775 EH775 EJ775 EL775 EN775 EP775 ER775 ET775 EV775 EX775 EZ775 FB775 FD775 FF775 FH775 FJ775 N784 L784 P784 R784 V784 T784 X784 Z784 AB784 AD784 AF784 AH784 AJ784 AL784 AN784 AP784 AR784 AT784 AV784 AX784 AZ784 BB784 BD784 BF784 BH784 BJ784 BL784 BN784 BP784 BR784 BT784 BV784 BX784 BZ784 CB784 CD784 CF784 CH784 CJ784 CL784 CN784 CP784 CR784 CT784 CV784 CX784 CZ784 DB784 DD784 DF784 DH784 DJ784 DL784 DN784 DP784 DR784 DT784 DV784 DX784 DZ784 EB784 ED784 EF784 EH784 EJ784 EL784 EN784 EP784 ER784 ET784 EV784 EX784 EZ784 FB784 FD784 FF784 FH784 FJ784 N793 L793 P793 R793 V793 T793 X793 Z793 AB793 AD793 AF793 AH793 AJ793 AL793 AN793 AP793 AR793 AT793 AV793 AX793 AZ793 BB793 BD793 BF793 BH793 BJ793 BL793 BN793 BP793 BR793 BT793 BV793 BX793 BZ793 CB793 CD793 CF793 CH793 CJ793 CL793 CN793 CP793 CR793 CT793 CV793 CX793 CZ793 DB793 DD793 DF793 DH793 DJ793 DL793 DN793 DP793 DR793 DT793 DV793 DX793 DZ793 EB793 ED793 EF793 EH793 EJ793 EL793 EN793 EP793 ER793 ET793 EV793 EX793 EZ793 FB793 FD793 FF793 FH793 FJ793 N802 L802 P802 R802 V802 T802 X802 Z802 AB802 AD802 AF802 AH802 AJ802 AL802 AN802 AP802 AR802 AT802 AV802 AX802 AZ802 BB802 BD802 BF802 BH802 BJ802 BL802 BN802 BP802 BR802 BT802 BV802 BX802 BZ802 CB802 CD802 CF802 CH802 CJ802 CL802 CN802 CP802 CR802 CT802 CV802 CX802 CZ802 DB802 DD802 DF802 DH802 DJ802 DL802 DN802 DP802 DR802 DT802 DV802 DX802 DZ802 EB802 ED802 EF802 EH802 EJ802 EL802 EN802 EP802 ER802 ET802 EV802 EX802 EZ802 FB802 FD802 FF802 FH802 FJ802 N811 L811 P811 R811 V811 T811 X811 Z811 AB811 AD811 AF811 AH811 AJ811 AL811 AN811 AP811 AR811 AT811 AV811 AX811 AZ811 BB811 BD811 BF811 BH811 BJ811 BL811 BN811 BP811 BR811 BT811 BV811 BX811 BZ811 CB811 CD811 CF811 CH811 CJ811 CL811 CN811 CP811 CR811 CT811 CV811 CX811 CZ811 DB811 DD811 DF811 DH811 DJ811 DL811 DN811 DP811 DR811 DT811 DV811 DX811 DZ811 EB811 ED811 EF811 EH811 EJ811 EL811 EN811 EP811 ER811 ET811 EV811 EX811 EZ811 FB811 FD811 FF811 FH811 FJ811 BD445 BF445 BV527 BV564 BZ112 BP112 BR112 BT112 BV112 BX112 CB112 CD112 CF112 CH112 CJ112 N48 L48 P48 R48 T48 V48 X48 Z48 AB48 AD48 AF48 AH48 AJ48 AL48 AN48 AP48 AR48 AT48 AV48 AX48 AZ48 BB48 BD48 BF48 BH48 BJ48 BL48 BN48 BP48 BR48 BT48 BV48 BX48 BZ48 CB48 CD48 CF48 CH48 CJ48 CL48 CN48 CP48 DF48 CR48 DH48 CT48 CV48 CX48 CZ48 DB48 DD48 DJ48 DL48 DN48 DP48 DR48 DT48 DV48 DX48 DZ48 EB48 ED48 EF48 EH48 EJ48 EL48 EN48 EP48 FB48 FD48 FF48 FH48 FJ48 FL48 FN48 FP48 FR48 FT48 FV48 FX48 ET48 ER48 EX48 EZ48 EV48 FZ48 GB48 GD48 GF48 GH48 GJ48 GL48 GN48 GP48 GR48 GT48 GV48 GX48 GZ48 HB48 HD48 HF48 HH48 HJ48 N57 L57 P57 AF57 AH57 AJ57 R57 T57 V57 X57 Z57 AB57 AD57 AP57 AR57 AL57 AN57 DJ57 DL57 FB57 FD57 FF57 FH57 FJ57 FL57 FN57 FP57 FR57 FT57 FV57 FX57 EX57 EZ57 ET57 EV57 DN57 DP57 DR57 DT57 DV57 DX57 DZ57 EB57 ED57 EF57 EH57 EJ57 EL57 EN57 EP57 ER57 FZ57 GB57 GD57 GF57 GH57 GJ57 GL57 GN57 GP57 GR57 GT57 GV57 GX57 GZ57 HB57 HD57 HF57 HH57 HJ57 BD57 CX57 CZ57 DB57 DD57 DF57 DH57 AV57 AX57 AZ57 BB57 AT57 BF57 BH57 BJ57 BL57 BN57 BP57 BR57 BT57 BV57 BX57 BZ57 CB57 CD57 CF57 CH57 CJ57 CL57 CN57 CP57 CR57 CT57 CV57 AT103 AV103 AX103 AZ103 BB103 BD103 BF103 BH103 BJ103 BL103 BN103 BP103 BR103 BT103 AX94 AZ94 BB94 BD94 BF94 BH94 BJ94 BL94 BN94 BP94 BR94 BT94 BV94 BX94 BZ94 CB94 BV103 BX103 BZ103 CB103 CD103 CF103 CH103 CJ103 CD94 CF94 CH94 CP130 CR130 CT130 DL158 DN158 DP158 DL167 DR167 DT167 DV167 DX167 DP167 DZ167 EB167 DN167 DL177 DN177 DP177 DR177 DT177 DV177 DX177">
    <cfRule type="cellIs" priority="2" operator="greaterThan" aboveAverage="0" equalAverage="0" bottom="0" percent="0" rank="0" text="" dxfId="7">
      <formula>6</formula>
    </cfRule>
  </conditionalFormatting>
  <printOptions headings="false" gridLines="false" gridLinesSet="true" horizontalCentered="false" verticalCentered="false"/>
  <pageMargins left="0.511805555555556" right="0.511805555555556" top="0.7875" bottom="0.7875" header="0.511811023622047" footer="0.511811023622047"/>
  <pageSetup paperSize="66" scale="100" fitToWidth="1" fitToHeight="1" pageOrder="downThenOver" orientation="landscape" blackAndWhite="false" draft="false" cellComments="none" horizontalDpi="300" verticalDpi="300" copies="1"/>
  <headerFooter differentFirst="false" differentOddEven="false">
    <oddHeader/>
    <oddFooter/>
  </headerFooter>
  <colBreaks count="1" manualBreakCount="1">
    <brk id="191" man="true" max="65535" min="0"/>
  </colBreak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3CDDD"/>
    <pageSetUpPr fitToPage="false"/>
  </sheetPr>
  <dimension ref="B2:Q251"/>
  <sheetViews>
    <sheetView showFormulas="false" showGridLines="false" showRowColHeaders="true" showZeros="true" rightToLeft="false" tabSelected="false" showOutlineSymbols="true" defaultGridColor="true" view="normal" topLeftCell="A2" colorId="64" zoomScale="100" zoomScaleNormal="100" zoomScalePageLayoutView="100" workbookViewId="0">
      <selection pane="topLeft" activeCell="B9" activeCellId="0" sqref="B9"/>
    </sheetView>
  </sheetViews>
  <sheetFormatPr defaultColWidth="8.859375" defaultRowHeight="15" customHeight="false" zeroHeight="false" outlineLevelRow="0" outlineLevelCol="0"/>
  <cols>
    <col collapsed="false" customWidth="true" hidden="false" outlineLevel="0" max="1" min="1" style="0" width="4"/>
    <col collapsed="false" customWidth="true" hidden="false" outlineLevel="0" max="2" min="2" style="0" width="42.14"/>
    <col collapsed="false" customWidth="true" hidden="false" outlineLevel="0" max="3" min="3" style="0" width="7.29"/>
    <col collapsed="false" customWidth="true" hidden="false" outlineLevel="0" max="4" min="4" style="0" width="6.85"/>
    <col collapsed="false" customWidth="true" hidden="false" outlineLevel="0" max="5" min="5" style="0" width="6.57"/>
    <col collapsed="false" customWidth="true" hidden="false" outlineLevel="0" max="6" min="6" style="0" width="4"/>
    <col collapsed="false" customWidth="true" hidden="false" outlineLevel="0" max="7" min="7" style="0" width="7.15"/>
    <col collapsed="false" customWidth="true" hidden="false" outlineLevel="0" max="10" min="8" style="0" width="4"/>
    <col collapsed="false" customWidth="true" hidden="false" outlineLevel="0" max="11" min="11" style="0" width="8.15"/>
    <col collapsed="false" customWidth="true" hidden="false" outlineLevel="0" max="12" min="12" style="0" width="14.29"/>
    <col collapsed="false" customWidth="true" hidden="false" outlineLevel="0" max="13" min="13" style="401" width="15.42"/>
    <col collapsed="false" customWidth="true" hidden="false" outlineLevel="0" max="14" min="14" style="401" width="11.14"/>
    <col collapsed="false" customWidth="true" hidden="false" outlineLevel="0" max="16" min="15" style="0" width="13.86"/>
  </cols>
  <sheetData>
    <row r="2" customFormat="false" ht="15" hidden="false" customHeight="false" outlineLevel="0" collapsed="false">
      <c r="P2" s="402" t="s">
        <v>249</v>
      </c>
      <c r="Q2" s="402"/>
    </row>
    <row r="3" customFormat="false" ht="15" hidden="false" customHeight="false" outlineLevel="0" collapsed="false">
      <c r="P3" s="403" t="n">
        <f aca="false">ADM!G21+ADM!G24+ADM!G22+QSMS!G19</f>
        <v>4</v>
      </c>
      <c r="Q3" s="404" t="n">
        <v>1</v>
      </c>
    </row>
    <row r="4" customFormat="false" ht="15" hidden="false" customHeight="false" outlineLevel="0" collapsed="false">
      <c r="B4" s="405" t="s">
        <v>250</v>
      </c>
      <c r="C4" s="405"/>
      <c r="D4" s="405"/>
      <c r="E4" s="405"/>
      <c r="F4" s="405"/>
      <c r="G4" s="405"/>
      <c r="H4" s="405"/>
      <c r="I4" s="405"/>
      <c r="J4" s="405"/>
      <c r="K4" s="405"/>
      <c r="P4" s="406" t="n">
        <f aca="false">ADM!G23</f>
        <v>2</v>
      </c>
      <c r="Q4" s="404" t="n">
        <v>1</v>
      </c>
    </row>
    <row r="5" customFormat="false" ht="15" hidden="false" customHeight="true" outlineLevel="0" collapsed="false">
      <c r="B5" s="407" t="s">
        <v>251</v>
      </c>
      <c r="C5" s="408" t="s">
        <v>252</v>
      </c>
      <c r="D5" s="409" t="s">
        <v>253</v>
      </c>
      <c r="E5" s="409"/>
      <c r="F5" s="410" t="s">
        <v>254</v>
      </c>
      <c r="G5" s="410"/>
      <c r="H5" s="410"/>
      <c r="I5" s="410" t="s">
        <v>255</v>
      </c>
      <c r="J5" s="410"/>
      <c r="K5" s="410"/>
      <c r="L5" s="411" t="s">
        <v>256</v>
      </c>
      <c r="P5" s="412" t="n">
        <f aca="false">TOP!G16+TOP!G18</f>
        <v>4</v>
      </c>
      <c r="Q5" s="404" t="n">
        <v>1</v>
      </c>
    </row>
    <row r="6" customFormat="false" ht="15" hidden="false" customHeight="false" outlineLevel="0" collapsed="false">
      <c r="B6" s="407"/>
      <c r="C6" s="408"/>
      <c r="D6" s="409"/>
      <c r="E6" s="409"/>
      <c r="F6" s="410"/>
      <c r="G6" s="410"/>
      <c r="H6" s="410"/>
      <c r="I6" s="410"/>
      <c r="J6" s="410"/>
      <c r="K6" s="410"/>
      <c r="L6" s="411"/>
      <c r="P6" s="413" t="n">
        <f aca="false">LAB!G16+ADM!G27+ADM!G25</f>
        <v>6</v>
      </c>
      <c r="Q6" s="404" t="n">
        <v>1</v>
      </c>
    </row>
    <row r="7" customFormat="false" ht="15" hidden="false" customHeight="false" outlineLevel="0" collapsed="false">
      <c r="B7" s="407"/>
      <c r="C7" s="408"/>
      <c r="D7" s="409"/>
      <c r="E7" s="409"/>
      <c r="F7" s="410"/>
      <c r="G7" s="410"/>
      <c r="H7" s="410"/>
      <c r="I7" s="410"/>
      <c r="J7" s="410"/>
      <c r="K7" s="410"/>
      <c r="L7" s="411"/>
      <c r="P7" s="414" t="n">
        <f aca="false">QSMS!G16+ADM!G17+ADM!G18</f>
        <v>8</v>
      </c>
      <c r="Q7" s="404" t="n">
        <v>1</v>
      </c>
    </row>
    <row r="8" customFormat="false" ht="15" hidden="false" customHeight="false" outlineLevel="0" collapsed="false">
      <c r="B8" s="415" t="str">
        <f aca="false">EQUIPE!E7</f>
        <v>EQUIPE 1 - ESCAVAÇÃO MAT 1ª CAT</v>
      </c>
      <c r="C8" s="416" t="n">
        <f aca="false">EQUIPE!G22</f>
        <v>10</v>
      </c>
      <c r="D8" s="417" t="n">
        <f aca="false">EQUIPE!O10</f>
        <v>10.3</v>
      </c>
      <c r="E8" s="417"/>
      <c r="F8" s="417" t="n">
        <f aca="false">EQUIPE!E10</f>
        <v>348994.232647438</v>
      </c>
      <c r="G8" s="417"/>
      <c r="H8" s="417"/>
      <c r="I8" s="417" t="n">
        <f aca="false">D8*F8</f>
        <v>3594640.59626861</v>
      </c>
      <c r="J8" s="417"/>
      <c r="K8" s="417"/>
      <c r="L8" s="418" t="n">
        <f aca="false">PLANEJAMENTO!R12+PLANEJAMENTO!S12+PLANEJAMENTO!R13+PLANEJAMENTO!S13</f>
        <v>3598723.08825948</v>
      </c>
      <c r="M8" s="419" t="n">
        <f aca="false">L8-I8</f>
        <v>4082.49199087778</v>
      </c>
      <c r="O8" s="420"/>
      <c r="P8" s="404" t="n">
        <f aca="false">SUM(P3:P7)</f>
        <v>24</v>
      </c>
      <c r="Q8" s="404" t="n">
        <f aca="false">SUM(Q3:Q7)</f>
        <v>5</v>
      </c>
    </row>
    <row r="9" customFormat="false" ht="15" hidden="false" customHeight="false" outlineLevel="0" collapsed="false">
      <c r="B9" s="415" t="str">
        <f aca="false">EQUIPE!E47</f>
        <v>EQUIPE 2 - ESCAVAÇÃO MAT 2ª CAT</v>
      </c>
      <c r="C9" s="416" t="n">
        <f aca="false">EQUIPE!G62</f>
        <v>16</v>
      </c>
      <c r="D9" s="417" t="n">
        <f aca="false">EQUIPE!O50</f>
        <v>11.6666666666667</v>
      </c>
      <c r="E9" s="417"/>
      <c r="F9" s="417" t="n">
        <f aca="false">EQUIPE!E50</f>
        <v>618632.450056925</v>
      </c>
      <c r="G9" s="417"/>
      <c r="H9" s="417"/>
      <c r="I9" s="417" t="n">
        <f aca="false">D9*F9</f>
        <v>7217378.58399746</v>
      </c>
      <c r="J9" s="417"/>
      <c r="K9" s="417"/>
      <c r="L9" s="418" t="n">
        <f aca="false">PLANEJAMENTO!R15+PLANEJAMENTO!S15+PLANEJAMENTO!R14+PLANEJAMENTO!S14</f>
        <v>7220933.0399519</v>
      </c>
      <c r="M9" s="419" t="n">
        <f aca="false">L9-I9</f>
        <v>3554.45595443808</v>
      </c>
      <c r="O9" s="420"/>
    </row>
    <row r="10" customFormat="false" ht="15" hidden="false" customHeight="false" outlineLevel="0" collapsed="false">
      <c r="B10" s="415" t="str">
        <f aca="false">EQUIPE!E83</f>
        <v>EQUIPE 3 - CARGA DE MAT 3ª CAT</v>
      </c>
      <c r="C10" s="416" t="n">
        <f aca="false">EQUIPE!G98</f>
        <v>33</v>
      </c>
      <c r="D10" s="417" t="n">
        <f aca="false">EQUIPE!O86</f>
        <v>10.0833333333333</v>
      </c>
      <c r="E10" s="417"/>
      <c r="F10" s="417" t="n">
        <f aca="false">EQUIPE!E86</f>
        <v>1661857.67060794</v>
      </c>
      <c r="G10" s="417"/>
      <c r="H10" s="417"/>
      <c r="I10" s="417" t="n">
        <f aca="false">D10*F10</f>
        <v>16757064.8452967</v>
      </c>
      <c r="J10" s="417"/>
      <c r="K10" s="417"/>
      <c r="L10" s="418" t="n">
        <f aca="false">PLANEJAMENTO!R17+PLANEJAMENTO!S17+PLANEJAMENTO!S16+PLANEJAMENTO!R16</f>
        <v>16757428.3607949</v>
      </c>
      <c r="M10" s="419" t="n">
        <f aca="false">L10-I10</f>
        <v>363.515498191118</v>
      </c>
      <c r="O10" s="420"/>
    </row>
    <row r="11" customFormat="false" ht="15" hidden="false" customHeight="false" outlineLevel="0" collapsed="false">
      <c r="B11" s="415" t="str">
        <f aca="false">EQUIPE!E120</f>
        <v>EQUIPE 4 - ATERRO</v>
      </c>
      <c r="C11" s="416" t="n">
        <f aca="false">EQUIPE!G137</f>
        <v>26</v>
      </c>
      <c r="D11" s="417" t="n">
        <f aca="false">EQUIPE!O123</f>
        <v>11.7333333333333</v>
      </c>
      <c r="E11" s="417"/>
      <c r="F11" s="417" t="n">
        <f aca="false">EQUIPE!E123</f>
        <v>906477.042</v>
      </c>
      <c r="G11" s="417"/>
      <c r="H11" s="417"/>
      <c r="I11" s="417" t="n">
        <f aca="false">D11*F11</f>
        <v>10635997.2928</v>
      </c>
      <c r="J11" s="417"/>
      <c r="K11" s="417"/>
      <c r="L11" s="418" t="n">
        <f aca="false">PLANEJAMENTO!R18+PLANEJAMENTO!S18+PLANEJAMENTO!R19+PLANEJAMENTO!S19</f>
        <v>10641811.9213632</v>
      </c>
      <c r="M11" s="419" t="n">
        <f aca="false">L11-I11</f>
        <v>5814.62856324017</v>
      </c>
      <c r="O11" s="420"/>
    </row>
    <row r="12" customFormat="false" ht="15" hidden="false" customHeight="false" outlineLevel="0" collapsed="false">
      <c r="B12" s="415" t="str">
        <f aca="false">EQUIPE!E161</f>
        <v>EQUIPE 5 - CONSTRUÇÃO DE ATERRO</v>
      </c>
      <c r="C12" s="416" t="n">
        <f aca="false">EQUIPE!G176</f>
        <v>13</v>
      </c>
      <c r="D12" s="417" t="n">
        <f aca="false">EQUIPE!O164</f>
        <v>11.8666666666667</v>
      </c>
      <c r="E12" s="417"/>
      <c r="F12" s="417" t="n">
        <f aca="false">EQUIPE!E164</f>
        <v>488740.596</v>
      </c>
      <c r="G12" s="417"/>
      <c r="H12" s="417"/>
      <c r="I12" s="417" t="n">
        <f aca="false">D12*F12</f>
        <v>5799721.7392</v>
      </c>
      <c r="J12" s="417"/>
      <c r="K12" s="417"/>
      <c r="L12" s="418" t="n">
        <f aca="false">PLANEJAMENTO!R20+PLANEJAMENTO!S20</f>
        <v>5800519.07751667</v>
      </c>
      <c r="M12" s="419" t="n">
        <f aca="false">L12-I12</f>
        <v>797.33831667155</v>
      </c>
      <c r="O12" s="420"/>
    </row>
    <row r="13" customFormat="false" ht="15" hidden="false" customHeight="false" outlineLevel="0" collapsed="false">
      <c r="B13" s="415" t="str">
        <f aca="false">EQUIPE!E195</f>
        <v>EQUIPE 6 - CAMADA FINAL DE ATERRO DE ROCHA</v>
      </c>
      <c r="C13" s="416" t="n">
        <f aca="false">EQUIPE!G212</f>
        <v>7</v>
      </c>
      <c r="D13" s="417" t="n">
        <f aca="false">EQUIPE!O198</f>
        <v>1.56666666666667</v>
      </c>
      <c r="E13" s="417"/>
      <c r="F13" s="417" t="n">
        <f aca="false">EQUIPE!E198</f>
        <v>270329.856</v>
      </c>
      <c r="G13" s="417"/>
      <c r="H13" s="417"/>
      <c r="I13" s="417" t="n">
        <f aca="false">D13*F13</f>
        <v>423516.7744</v>
      </c>
      <c r="J13" s="417"/>
      <c r="K13" s="417"/>
      <c r="L13" s="418" t="n">
        <f aca="false">PLANEJAMENTO!R21+PLANEJAMENTO!S21</f>
        <v>426754.736379369</v>
      </c>
      <c r="M13" s="419" t="n">
        <f aca="false">L13-I13</f>
        <v>3237.9619793687</v>
      </c>
      <c r="O13" s="420"/>
    </row>
    <row r="14" customFormat="false" ht="15" hidden="true" customHeight="false" outlineLevel="0" collapsed="false">
      <c r="B14" s="415" t="str">
        <f aca="false">EQUIPE!E232</f>
        <v>EQUIPE 7 - ENCHIMENTO DE REBAIXO EM ROCHA COM MATERIAL DE 3ª</v>
      </c>
      <c r="C14" s="416"/>
      <c r="D14" s="417" t="n">
        <f aca="false">EQUIPE!O235</f>
        <v>0</v>
      </c>
      <c r="E14" s="417"/>
      <c r="F14" s="417" t="n">
        <f aca="false">EQUIPE!E235</f>
        <v>942736.464</v>
      </c>
      <c r="G14" s="417"/>
      <c r="H14" s="417"/>
      <c r="I14" s="417" t="n">
        <f aca="false">D14*F14</f>
        <v>0</v>
      </c>
      <c r="J14" s="417"/>
      <c r="K14" s="417"/>
      <c r="L14" s="418" t="n">
        <f aca="false">PLANEJAMENTO!R22+PLANEJAMENTO!S22</f>
        <v>0</v>
      </c>
      <c r="M14" s="419" t="n">
        <f aca="false">L14-I14</f>
        <v>0</v>
      </c>
      <c r="O14" s="420"/>
    </row>
    <row r="15" customFormat="false" ht="15" hidden="false" customHeight="false" outlineLevel="0" collapsed="false">
      <c r="B15" s="415" t="str">
        <f aca="false">EQUIPE!E269</f>
        <v>EQUIPE 8 - BASE</v>
      </c>
      <c r="C15" s="416"/>
      <c r="D15" s="417" t="n">
        <f aca="false">EQUIPE!O272</f>
        <v>0</v>
      </c>
      <c r="E15" s="417"/>
      <c r="F15" s="417" t="n">
        <f aca="false">EQUIPE!E272</f>
        <v>1314768.292</v>
      </c>
      <c r="G15" s="417"/>
      <c r="H15" s="417"/>
      <c r="I15" s="417" t="n">
        <f aca="false">D15*F15</f>
        <v>0</v>
      </c>
      <c r="J15" s="417"/>
      <c r="K15" s="417"/>
      <c r="L15" s="418"/>
      <c r="M15" s="419" t="n">
        <f aca="false">L15-I15</f>
        <v>0</v>
      </c>
      <c r="O15" s="420"/>
    </row>
    <row r="16" customFormat="false" ht="15" hidden="false" customHeight="false" outlineLevel="0" collapsed="false">
      <c r="B16" s="415" t="str">
        <f aca="false">EQUIPE!E307</f>
        <v>EQUIPE 6 - DRENAGEM</v>
      </c>
      <c r="C16" s="416" t="n">
        <v>58</v>
      </c>
      <c r="D16" s="417" t="n">
        <f aca="false">Q16</f>
        <v>9.76666666666667</v>
      </c>
      <c r="E16" s="417"/>
      <c r="F16" s="417" t="n">
        <f aca="false">EQUIPE!E310</f>
        <v>0</v>
      </c>
      <c r="G16" s="417"/>
      <c r="H16" s="417"/>
      <c r="I16" s="417" t="n">
        <f aca="false">D16*F16</f>
        <v>0</v>
      </c>
      <c r="J16" s="417"/>
      <c r="K16" s="417"/>
      <c r="L16" s="418" t="n">
        <f aca="false">SUM(PLANEJAMENTO!R28:S88)</f>
        <v>0</v>
      </c>
      <c r="M16" s="419" t="n">
        <f aca="false">L16-I16</f>
        <v>0</v>
      </c>
      <c r="N16" s="421" t="n">
        <f aca="false">CRONOGRAMA!BF7</f>
        <v>46188</v>
      </c>
      <c r="O16" s="422" t="n">
        <f aca="false">CRONOGRAMA!EK7</f>
        <v>46481</v>
      </c>
      <c r="P16" s="0" t="n">
        <f aca="false">O16-N16</f>
        <v>293</v>
      </c>
      <c r="Q16" s="0" t="n">
        <f aca="false">P16/30</f>
        <v>9.76666666666667</v>
      </c>
    </row>
    <row r="17" customFormat="false" ht="15" hidden="false" customHeight="false" outlineLevel="0" collapsed="false">
      <c r="B17" s="415"/>
      <c r="C17" s="416"/>
      <c r="D17" s="417"/>
      <c r="E17" s="417"/>
      <c r="F17" s="417"/>
      <c r="G17" s="417"/>
      <c r="H17" s="417"/>
      <c r="I17" s="417"/>
      <c r="J17" s="417"/>
      <c r="K17" s="417"/>
      <c r="L17" s="423"/>
      <c r="M17" s="424"/>
      <c r="N17" s="421" t="n">
        <f aca="false">CRONOGRAMA!AT7</f>
        <v>46146</v>
      </c>
      <c r="O17" s="422" t="n">
        <f aca="false">CRONOGRAMA!EC7</f>
        <v>46453</v>
      </c>
      <c r="P17" s="0" t="n">
        <f aca="false">O17-N17</f>
        <v>307</v>
      </c>
      <c r="Q17" s="0" t="n">
        <f aca="false">P17/30</f>
        <v>10.2333333333333</v>
      </c>
    </row>
    <row r="18" customFormat="false" ht="15" hidden="false" customHeight="false" outlineLevel="0" collapsed="false">
      <c r="B18" s="415"/>
      <c r="C18" s="416"/>
      <c r="D18" s="417"/>
      <c r="E18" s="417"/>
      <c r="F18" s="417"/>
      <c r="G18" s="417"/>
      <c r="H18" s="417"/>
      <c r="I18" s="417"/>
      <c r="J18" s="417"/>
      <c r="K18" s="417"/>
      <c r="L18" s="423"/>
      <c r="M18" s="424"/>
    </row>
    <row r="19" customFormat="false" ht="15" hidden="false" customHeight="false" outlineLevel="0" collapsed="false">
      <c r="B19" s="415"/>
      <c r="C19" s="416"/>
      <c r="D19" s="417"/>
      <c r="E19" s="417"/>
      <c r="F19" s="417"/>
      <c r="G19" s="417"/>
      <c r="H19" s="417"/>
      <c r="I19" s="417"/>
      <c r="J19" s="417"/>
      <c r="K19" s="417"/>
      <c r="L19" s="425"/>
      <c r="M19" s="424"/>
      <c r="N19" s="426"/>
    </row>
    <row r="20" customFormat="false" ht="15" hidden="false" customHeight="false" outlineLevel="0" collapsed="false">
      <c r="B20" s="415" t="s">
        <v>257</v>
      </c>
      <c r="C20" s="427" t="n">
        <f aca="false">SUM(C8:C19)</f>
        <v>163</v>
      </c>
      <c r="D20" s="417"/>
      <c r="E20" s="417"/>
      <c r="F20" s="417"/>
      <c r="G20" s="417"/>
      <c r="H20" s="417"/>
      <c r="I20" s="417" t="n">
        <f aca="false">SUM(I8:K16)</f>
        <v>44428319.8319628</v>
      </c>
      <c r="J20" s="417"/>
      <c r="K20" s="417"/>
      <c r="L20" s="425" t="n">
        <f aca="false">SUM(L8:L16)</f>
        <v>44446170.2242655</v>
      </c>
      <c r="M20" s="428" t="n">
        <f aca="false">L20-I20</f>
        <v>17850.3923027888</v>
      </c>
      <c r="O20" s="3"/>
      <c r="P20" s="429"/>
    </row>
    <row r="21" customFormat="false" ht="15" hidden="false" customHeight="false" outlineLevel="0" collapsed="false">
      <c r="C21" s="430" t="n">
        <f aca="false">ADM!G41+TOP!G21+LAB!G28+QSMS!G25</f>
        <v>65</v>
      </c>
      <c r="I21" s="431"/>
      <c r="J21" s="431"/>
      <c r="K21" s="431"/>
      <c r="M21" s="432"/>
      <c r="O21" s="433"/>
    </row>
    <row r="22" customFormat="false" ht="15" hidden="false" customHeight="false" outlineLevel="0" collapsed="false">
      <c r="L22" s="434"/>
      <c r="M22" s="432"/>
    </row>
    <row r="23" customFormat="false" ht="15" hidden="false" customHeight="false" outlineLevel="0" collapsed="false">
      <c r="C23" s="430" t="n">
        <f aca="false">C20+C21</f>
        <v>228</v>
      </c>
      <c r="H23" s="434"/>
      <c r="I23" s="434"/>
      <c r="M23" s="432"/>
    </row>
    <row r="24" customFormat="false" ht="15" hidden="false" customHeight="false" outlineLevel="0" collapsed="false">
      <c r="C24" s="426" t="n">
        <f aca="false">C23-P8</f>
        <v>204</v>
      </c>
      <c r="H24" s="434"/>
      <c r="I24" s="434"/>
      <c r="L24" s="420" t="n">
        <f aca="false">PLANEJAMENTO!S97+PLANEJAMENTO!R97-PLANEJAMENTO!S91-PLANEJAMENTO!R91</f>
        <v>44446170.2242656</v>
      </c>
      <c r="M24" s="432"/>
    </row>
    <row r="25" customFormat="false" ht="15" hidden="false" customHeight="false" outlineLevel="0" collapsed="false">
      <c r="C25" s="426" t="n">
        <f aca="false">C24/9</f>
        <v>22.6666666666667</v>
      </c>
      <c r="L25" s="426" t="n">
        <f aca="false">L24-L20</f>
        <v>0</v>
      </c>
      <c r="M25" s="432"/>
    </row>
    <row r="26" customFormat="false" ht="15" hidden="false" customHeight="false" outlineLevel="0" collapsed="false">
      <c r="C26" s="435" t="n">
        <f aca="false">C25+Q8</f>
        <v>27.6666666666667</v>
      </c>
    </row>
    <row r="27" customFormat="false" ht="15" hidden="false" customHeight="false" outlineLevel="0" collapsed="false">
      <c r="C27" s="430"/>
      <c r="M27" s="432"/>
    </row>
    <row r="28" customFormat="false" ht="15" hidden="false" customHeight="false" outlineLevel="0" collapsed="false">
      <c r="C28" s="430"/>
    </row>
    <row r="31" customFormat="false" ht="15" hidden="false" customHeight="false" outlineLevel="0" collapsed="false">
      <c r="B31" s="436"/>
    </row>
    <row r="251" customFormat="false" ht="15" hidden="false" customHeight="false" outlineLevel="0" collapsed="false">
      <c r="E251" s="0" t="n">
        <f aca="false">CRONOGRAMA!F85*0.51</f>
        <v>0.19125</v>
      </c>
    </row>
  </sheetData>
  <mergeCells count="47">
    <mergeCell ref="P2:Q2"/>
    <mergeCell ref="B4:K4"/>
    <mergeCell ref="B5:B7"/>
    <mergeCell ref="C5:C7"/>
    <mergeCell ref="D5:E7"/>
    <mergeCell ref="F5:H7"/>
    <mergeCell ref="I5:K7"/>
    <mergeCell ref="L5:L7"/>
    <mergeCell ref="D8:E8"/>
    <mergeCell ref="F8:H8"/>
    <mergeCell ref="I8:K8"/>
    <mergeCell ref="D9:E9"/>
    <mergeCell ref="F9:H9"/>
    <mergeCell ref="I9:K9"/>
    <mergeCell ref="D10:E10"/>
    <mergeCell ref="F10:H10"/>
    <mergeCell ref="I10:K10"/>
    <mergeCell ref="D11:E11"/>
    <mergeCell ref="F11:H11"/>
    <mergeCell ref="I11:K11"/>
    <mergeCell ref="D12:E12"/>
    <mergeCell ref="F12:H12"/>
    <mergeCell ref="I12:K12"/>
    <mergeCell ref="D13:E13"/>
    <mergeCell ref="F13:H13"/>
    <mergeCell ref="I13:K13"/>
    <mergeCell ref="D14:E14"/>
    <mergeCell ref="F14:H14"/>
    <mergeCell ref="I14:K14"/>
    <mergeCell ref="D15:E15"/>
    <mergeCell ref="F15:H15"/>
    <mergeCell ref="I15:K15"/>
    <mergeCell ref="D16:E16"/>
    <mergeCell ref="F16:H16"/>
    <mergeCell ref="I16:K16"/>
    <mergeCell ref="D17:E17"/>
    <mergeCell ref="F17:H17"/>
    <mergeCell ref="I17:K17"/>
    <mergeCell ref="D18:E18"/>
    <mergeCell ref="F18:H18"/>
    <mergeCell ref="I18:K18"/>
    <mergeCell ref="D19:E19"/>
    <mergeCell ref="F19:H19"/>
    <mergeCell ref="I19:K19"/>
    <mergeCell ref="D20:H20"/>
    <mergeCell ref="I20:K20"/>
    <mergeCell ref="I21:K21"/>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3CDDD"/>
    <pageSetUpPr fitToPage="false"/>
  </sheetPr>
  <dimension ref="B1:V38"/>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E5" activeCellId="0" sqref="E5"/>
    </sheetView>
  </sheetViews>
  <sheetFormatPr defaultColWidth="9.1484375" defaultRowHeight="12.75" customHeight="false" zeroHeight="false" outlineLevelRow="0" outlineLevelCol="0"/>
  <cols>
    <col collapsed="false" customWidth="true" hidden="false" outlineLevel="0" max="1" min="1" style="437" width="4.29"/>
    <col collapsed="false" customWidth="true" hidden="false" outlineLevel="0" max="2" min="2" style="437" width="19.71"/>
    <col collapsed="false" customWidth="true" hidden="false" outlineLevel="0" max="3" min="3" style="437" width="20.29"/>
    <col collapsed="false" customWidth="true" hidden="false" outlineLevel="0" max="4" min="4" style="437" width="17.71"/>
    <col collapsed="false" customWidth="true" hidden="false" outlineLevel="0" max="5" min="5" style="437" width="17.86"/>
    <col collapsed="false" customWidth="true" hidden="false" outlineLevel="0" max="6" min="6" style="437" width="17"/>
    <col collapsed="false" customWidth="true" hidden="false" outlineLevel="0" max="7" min="7" style="437" width="18.57"/>
    <col collapsed="false" customWidth="true" hidden="false" outlineLevel="0" max="8" min="8" style="437" width="16.57"/>
    <col collapsed="false" customWidth="true" hidden="false" outlineLevel="0" max="9" min="9" style="437" width="16.85"/>
    <col collapsed="false" customWidth="true" hidden="false" outlineLevel="0" max="10" min="10" style="437" width="16"/>
    <col collapsed="false" customWidth="true" hidden="false" outlineLevel="0" max="11" min="11" style="437" width="8.29"/>
    <col collapsed="false" customWidth="true" hidden="false" outlineLevel="0" max="12" min="12" style="437" width="16"/>
    <col collapsed="false" customWidth="true" hidden="true" outlineLevel="0" max="13" min="13" style="437" width="20.14"/>
    <col collapsed="false" customWidth="true" hidden="true" outlineLevel="0" max="14" min="14" style="437" width="16"/>
    <col collapsed="false" customWidth="true" hidden="true" outlineLevel="0" max="15" min="15" style="437" width="15"/>
    <col collapsed="false" customWidth="false" hidden="false" outlineLevel="0" max="16" min="16" style="437" width="9.14"/>
    <col collapsed="false" customWidth="true" hidden="false" outlineLevel="0" max="17" min="17" style="437" width="9.71"/>
    <col collapsed="false" customWidth="false" hidden="false" outlineLevel="0" max="16384" min="18" style="437" width="9.14"/>
  </cols>
  <sheetData>
    <row r="1" customFormat="false" ht="12.75" hidden="false" customHeight="false" outlineLevel="0" collapsed="false">
      <c r="J1" s="438" t="s">
        <v>258</v>
      </c>
    </row>
    <row r="2" customFormat="false" ht="12.75" hidden="false" customHeight="false" outlineLevel="0" collapsed="false">
      <c r="J2" s="438" t="s">
        <v>259</v>
      </c>
      <c r="K2" s="439"/>
      <c r="M2" s="439" t="n">
        <v>84649909.2572002</v>
      </c>
      <c r="N2" s="437" t="s">
        <v>260</v>
      </c>
      <c r="R2" s="440" t="s">
        <v>58</v>
      </c>
      <c r="S2" s="441" t="s">
        <v>261</v>
      </c>
    </row>
    <row r="3" customFormat="false" ht="13.8" hidden="false" customHeight="false" outlineLevel="0" collapsed="false">
      <c r="B3" s="405"/>
      <c r="C3" s="405"/>
      <c r="D3" s="405"/>
      <c r="J3" s="438" t="s">
        <v>262</v>
      </c>
      <c r="M3" s="442" t="n">
        <v>-613026.449471816</v>
      </c>
      <c r="N3" s="437" t="s">
        <v>263</v>
      </c>
      <c r="P3" s="440" t="s">
        <v>264</v>
      </c>
      <c r="Q3" s="443" t="s">
        <v>265</v>
      </c>
      <c r="R3" s="444" t="n">
        <v>41</v>
      </c>
      <c r="S3" s="445" t="n">
        <f aca="false">PLANEJAMENTO!E37</f>
        <v>82</v>
      </c>
      <c r="T3" s="446" t="n">
        <f aca="false">PRODUÇÕES!E44</f>
        <v>0.333333333333333</v>
      </c>
      <c r="U3" s="437" t="n">
        <f aca="false">S3/T3</f>
        <v>246</v>
      </c>
    </row>
    <row r="4" customFormat="false" ht="12.75" hidden="false" customHeight="false" outlineLevel="0" collapsed="false">
      <c r="M4" s="447" t="n">
        <v>5349904.04870667</v>
      </c>
      <c r="N4" s="437" t="s">
        <v>266</v>
      </c>
      <c r="P4" s="440"/>
      <c r="Q4" s="448" t="s">
        <v>267</v>
      </c>
      <c r="R4" s="449" t="n">
        <v>5</v>
      </c>
      <c r="S4" s="450" t="n">
        <f aca="false">PLANEJAMENTO!E38</f>
        <v>10</v>
      </c>
      <c r="T4" s="446" t="n">
        <f aca="false">T3</f>
        <v>0.333333333333333</v>
      </c>
      <c r="U4" s="437" t="n">
        <f aca="false">S4/T4</f>
        <v>30</v>
      </c>
    </row>
    <row r="5" s="451" customFormat="true" ht="24.75" hidden="false" customHeight="true" outlineLevel="0" collapsed="false">
      <c r="B5" s="452" t="n">
        <v>1</v>
      </c>
      <c r="C5" s="453" t="s">
        <v>268</v>
      </c>
      <c r="D5" s="453"/>
      <c r="E5" s="454" t="n">
        <f aca="false">ADM!U10</f>
        <v>15324650.9031524</v>
      </c>
      <c r="F5" s="437"/>
      <c r="G5" s="437"/>
      <c r="H5" s="437"/>
      <c r="J5" s="455"/>
      <c r="K5" s="456"/>
      <c r="L5" s="456"/>
      <c r="M5" s="456" t="n">
        <f aca="false">M2+M3+M4</f>
        <v>89386786.8564351</v>
      </c>
      <c r="P5" s="440"/>
      <c r="Q5" s="448" t="s">
        <v>269</v>
      </c>
      <c r="R5" s="457" t="n">
        <v>3</v>
      </c>
      <c r="S5" s="458" t="n">
        <f aca="false">PLANEJAMENTO!E45</f>
        <v>6</v>
      </c>
      <c r="T5" s="446" t="n">
        <f aca="false">T4</f>
        <v>0.333333333333333</v>
      </c>
      <c r="U5" s="437" t="n">
        <f aca="false">S5/T5</f>
        <v>18</v>
      </c>
    </row>
    <row r="6" s="451" customFormat="true" ht="24.75" hidden="false" customHeight="true" outlineLevel="0" collapsed="false">
      <c r="B6" s="452" t="n">
        <v>4</v>
      </c>
      <c r="C6" s="453" t="s">
        <v>112</v>
      </c>
      <c r="D6" s="453"/>
      <c r="E6" s="454" t="n">
        <f aca="false">LAB!U9</f>
        <v>1050036.31777778</v>
      </c>
      <c r="F6" s="437"/>
      <c r="G6" s="437"/>
      <c r="H6" s="437"/>
      <c r="J6" s="455"/>
      <c r="K6" s="456"/>
      <c r="L6" s="456"/>
      <c r="P6" s="440"/>
      <c r="Q6" s="448" t="s">
        <v>270</v>
      </c>
      <c r="R6" s="457" t="n">
        <v>7</v>
      </c>
      <c r="S6" s="458" t="n">
        <f aca="false">PLANEJAMENTO!E46</f>
        <v>14</v>
      </c>
      <c r="T6" s="446" t="n">
        <f aca="false">T5</f>
        <v>0.333333333333333</v>
      </c>
      <c r="U6" s="437" t="n">
        <f aca="false">S6/T6</f>
        <v>42</v>
      </c>
    </row>
    <row r="7" s="451" customFormat="true" ht="24.75" hidden="false" customHeight="true" outlineLevel="0" collapsed="false">
      <c r="B7" s="452" t="n">
        <v>5</v>
      </c>
      <c r="C7" s="459" t="s">
        <v>113</v>
      </c>
      <c r="D7" s="459"/>
      <c r="E7" s="454" t="n">
        <f aca="false">QSMS!U9</f>
        <v>978851.177777778</v>
      </c>
      <c r="F7" s="437"/>
      <c r="G7" s="437"/>
      <c r="H7" s="437"/>
      <c r="I7" s="437"/>
      <c r="K7" s="456"/>
      <c r="L7" s="456"/>
      <c r="P7" s="440"/>
      <c r="Q7" s="460" t="s">
        <v>271</v>
      </c>
      <c r="R7" s="461" t="n">
        <v>2</v>
      </c>
      <c r="S7" s="462" t="n">
        <f aca="false">PLANEJAMENTO!E51</f>
        <v>4</v>
      </c>
      <c r="T7" s="446" t="n">
        <f aca="false">T6</f>
        <v>0.333333333333333</v>
      </c>
      <c r="U7" s="437" t="n">
        <f aca="false">S7/T7</f>
        <v>12</v>
      </c>
    </row>
    <row r="8" s="451" customFormat="true" ht="24.75" hidden="false" customHeight="true" outlineLevel="0" collapsed="false">
      <c r="B8" s="452" t="n">
        <v>6</v>
      </c>
      <c r="C8" s="459" t="s">
        <v>111</v>
      </c>
      <c r="D8" s="459"/>
      <c r="E8" s="454" t="n">
        <f aca="false">TOP!U9</f>
        <v>1505709.85066667</v>
      </c>
      <c r="F8" s="437"/>
      <c r="G8" s="463" t="n">
        <v>1</v>
      </c>
      <c r="H8" s="437"/>
      <c r="I8" s="437"/>
      <c r="K8" s="464"/>
      <c r="P8" s="440" t="s">
        <v>272</v>
      </c>
      <c r="Q8" s="465" t="s">
        <v>77</v>
      </c>
      <c r="R8" s="466" t="n">
        <v>15</v>
      </c>
      <c r="S8" s="467" t="n">
        <f aca="false">PLANEJAMENTO!E63+PLANEJAMENTO!E64+PLANEJAMENTO!E65+PLANEJAMENTO!E66+PLANEJAMENTO!E67</f>
        <v>30</v>
      </c>
      <c r="T8" s="446" t="n">
        <f aca="false">PRODUÇÕES!E45</f>
        <v>0.142857142857143</v>
      </c>
      <c r="U8" s="437" t="n">
        <f aca="false">S8/T8</f>
        <v>210</v>
      </c>
    </row>
    <row r="9" s="451" customFormat="true" ht="24.75" hidden="false" customHeight="true" outlineLevel="0" collapsed="false">
      <c r="B9" s="452" t="n">
        <v>8</v>
      </c>
      <c r="C9" s="459" t="s">
        <v>273</v>
      </c>
      <c r="D9" s="459"/>
      <c r="E9" s="454" t="n">
        <f aca="false">MOB!AG10</f>
        <v>6265184.86266667</v>
      </c>
      <c r="F9" s="437"/>
      <c r="G9" s="437"/>
      <c r="H9" s="437"/>
      <c r="I9" s="437"/>
      <c r="J9" s="456"/>
      <c r="K9" s="468"/>
      <c r="P9" s="440"/>
      <c r="Q9" s="448" t="s">
        <v>91</v>
      </c>
      <c r="R9" s="457" t="n">
        <v>3</v>
      </c>
      <c r="S9" s="458" t="n">
        <f aca="false">PLANEJAMENTO!E75+PLANEJAMENTO!E76</f>
        <v>6</v>
      </c>
      <c r="T9" s="446" t="n">
        <f aca="false">T8</f>
        <v>0.142857142857143</v>
      </c>
      <c r="U9" s="437" t="n">
        <f aca="false">S9/T9</f>
        <v>42</v>
      </c>
    </row>
    <row r="10" s="451" customFormat="true" ht="24.75" hidden="false" customHeight="true" outlineLevel="0" collapsed="false">
      <c r="B10" s="452" t="n">
        <v>10</v>
      </c>
      <c r="C10" s="459" t="s">
        <v>274</v>
      </c>
      <c r="D10" s="459"/>
      <c r="E10" s="469" t="n">
        <f aca="false">SUM(E5:E9)</f>
        <v>25124433.1120413</v>
      </c>
      <c r="F10" s="437"/>
      <c r="G10" s="446"/>
      <c r="H10" s="437"/>
      <c r="I10" s="470"/>
      <c r="P10" s="440"/>
      <c r="Q10" s="471" t="s">
        <v>98</v>
      </c>
      <c r="R10" s="472" t="n">
        <v>3</v>
      </c>
      <c r="S10" s="473" t="n">
        <f aca="false">PLANEJAMENTO!E83+PLANEJAMENTO!E84+PLANEJAMENTO!E85</f>
        <v>6</v>
      </c>
      <c r="T10" s="446" t="n">
        <f aca="false">T9</f>
        <v>0.142857142857143</v>
      </c>
      <c r="U10" s="437" t="n">
        <f aca="false">S10/T10</f>
        <v>42</v>
      </c>
    </row>
    <row r="11" s="451" customFormat="true" ht="24.75" hidden="false" customHeight="true" outlineLevel="0" collapsed="false">
      <c r="B11" s="452" t="n">
        <v>11</v>
      </c>
      <c r="C11" s="459" t="s">
        <v>275</v>
      </c>
      <c r="D11" s="459"/>
      <c r="E11" s="469" t="n">
        <f aca="false">'PONTO DE EQUILIBRIO'!I20+PLANEJAMENTO!P97+PLANEJAMENTO!Q97-PLANEJAMENTO!P91-PLANEJAMENTO!Q91</f>
        <v>58985224.3707029</v>
      </c>
      <c r="F11" s="446"/>
      <c r="G11" s="474"/>
      <c r="H11" s="437"/>
      <c r="I11" s="475"/>
      <c r="J11" s="475"/>
      <c r="N11" s="447"/>
      <c r="O11" s="437"/>
      <c r="Q11" s="460" t="s">
        <v>257</v>
      </c>
      <c r="R11" s="476" t="n">
        <f aca="false">SUM(R3:R10)</f>
        <v>79</v>
      </c>
      <c r="S11" s="477" t="n">
        <f aca="false">SUM(S3:S10)</f>
        <v>158</v>
      </c>
      <c r="U11" s="451" t="n">
        <f aca="false">SUM(U3:U10)</f>
        <v>642</v>
      </c>
      <c r="V11" s="451" t="n">
        <f aca="false">U11/210</f>
        <v>3.05714285714286</v>
      </c>
    </row>
    <row r="12" s="451" customFormat="true" ht="24.75" hidden="false" customHeight="true" outlineLevel="0" collapsed="false">
      <c r="B12" s="452" t="n">
        <v>12</v>
      </c>
      <c r="C12" s="459" t="s">
        <v>276</v>
      </c>
      <c r="D12" s="459"/>
      <c r="E12" s="478" t="n">
        <f aca="false">E10/E11</f>
        <v>0.425944520514874</v>
      </c>
      <c r="F12" s="437"/>
      <c r="G12" s="474"/>
      <c r="H12" s="437"/>
      <c r="I12" s="479"/>
      <c r="J12" s="479"/>
      <c r="N12" s="447"/>
      <c r="O12" s="437"/>
      <c r="R12" s="470"/>
    </row>
    <row r="13" s="451" customFormat="true" ht="24.75" hidden="false" customHeight="true" outlineLevel="0" collapsed="false">
      <c r="B13" s="452" t="n">
        <v>13</v>
      </c>
      <c r="C13" s="459" t="s">
        <v>277</v>
      </c>
      <c r="D13" s="459"/>
      <c r="E13" s="469" t="n">
        <f aca="false">PLANEJAMENTO!Y97</f>
        <v>97663744.9096025</v>
      </c>
      <c r="F13" s="437"/>
      <c r="G13" s="437"/>
      <c r="H13" s="439"/>
      <c r="I13" s="474"/>
      <c r="N13" s="447"/>
      <c r="O13" s="437"/>
      <c r="R13" s="470"/>
    </row>
    <row r="14" s="451" customFormat="true" ht="24.75" hidden="false" customHeight="true" outlineLevel="0" collapsed="false">
      <c r="B14" s="452" t="n">
        <v>14</v>
      </c>
      <c r="C14" s="459" t="s">
        <v>278</v>
      </c>
      <c r="D14" s="459"/>
      <c r="E14" s="478" t="n">
        <f aca="false">E10/E13</f>
        <v>0.257254451335001</v>
      </c>
      <c r="F14" s="437"/>
      <c r="G14" s="437"/>
      <c r="H14" s="437"/>
      <c r="I14" s="446"/>
      <c r="J14" s="456"/>
      <c r="N14" s="447"/>
      <c r="O14" s="437"/>
    </row>
    <row r="15" customFormat="false" ht="12.75" hidden="false" customHeight="false" outlineLevel="0" collapsed="false">
      <c r="C15" s="480" t="s">
        <v>279</v>
      </c>
      <c r="N15" s="447"/>
      <c r="Q15" s="451"/>
    </row>
    <row r="16" customFormat="false" ht="12.75" hidden="false" customHeight="false" outlineLevel="0" collapsed="false">
      <c r="H16" s="481"/>
      <c r="I16" s="451"/>
      <c r="J16" s="451"/>
      <c r="K16" s="451"/>
      <c r="L16" s="451"/>
      <c r="Q16" s="451"/>
    </row>
    <row r="17" customFormat="false" ht="12.75" hidden="false" customHeight="false" outlineLevel="0" collapsed="false">
      <c r="H17" s="481"/>
      <c r="I17" s="451"/>
      <c r="J17" s="451"/>
      <c r="K17" s="464"/>
    </row>
    <row r="18" customFormat="false" ht="12.75" hidden="false" customHeight="false" outlineLevel="0" collapsed="false">
      <c r="B18" s="482" t="s">
        <v>280</v>
      </c>
      <c r="C18" s="483" t="n">
        <f aca="false">BDI!C13</f>
        <v>0.0973</v>
      </c>
      <c r="E18" s="484"/>
      <c r="F18" s="484"/>
      <c r="G18" s="485"/>
      <c r="H18" s="481"/>
      <c r="I18" s="451"/>
      <c r="J18" s="451"/>
      <c r="K18" s="451"/>
    </row>
    <row r="19" customFormat="false" ht="12.75" hidden="false" customHeight="false" outlineLevel="0" collapsed="false">
      <c r="B19" s="486" t="s">
        <v>277</v>
      </c>
      <c r="C19" s="479" t="n">
        <f aca="false">E13</f>
        <v>97663744.9096025</v>
      </c>
      <c r="E19" s="439"/>
      <c r="F19" s="474"/>
      <c r="I19" s="451"/>
      <c r="K19" s="451"/>
    </row>
    <row r="20" customFormat="false" ht="12.75" hidden="false" customHeight="false" outlineLevel="0" collapsed="false">
      <c r="B20" s="486" t="s">
        <v>281</v>
      </c>
      <c r="C20" s="479" t="n">
        <f aca="false">E11+E10-C21</f>
        <v>43105478.2041056</v>
      </c>
      <c r="E20" s="447"/>
      <c r="F20" s="474"/>
      <c r="H20" s="487"/>
      <c r="I20" s="470" t="s">
        <v>282</v>
      </c>
      <c r="J20" s="451"/>
      <c r="K20" s="451"/>
      <c r="N20" s="446"/>
    </row>
    <row r="21" customFormat="false" ht="12.75" hidden="false" customHeight="false" outlineLevel="0" collapsed="false">
      <c r="B21" s="486" t="s">
        <v>283</v>
      </c>
      <c r="C21" s="479" t="n">
        <f aca="false">PLANEJAMENTO!R97+PLANEJAMENTO!Q97</f>
        <v>41004179.2786385</v>
      </c>
      <c r="D21" s="438"/>
      <c r="E21" s="486"/>
      <c r="F21" s="488"/>
      <c r="H21" s="487"/>
      <c r="I21" s="470" t="s">
        <v>284</v>
      </c>
      <c r="J21" s="479"/>
      <c r="K21" s="446"/>
      <c r="N21" s="446"/>
    </row>
    <row r="22" customFormat="false" ht="12.75" hidden="false" customHeight="false" outlineLevel="0" collapsed="false">
      <c r="B22" s="486"/>
      <c r="C22" s="489"/>
      <c r="D22" s="470"/>
      <c r="E22" s="486"/>
      <c r="F22" s="474"/>
      <c r="H22" s="490"/>
      <c r="I22" s="474" t="n">
        <f aca="false">12+15</f>
        <v>27</v>
      </c>
      <c r="J22" s="491" t="n">
        <f aca="false">C26/I22</f>
        <v>3617175.73739268</v>
      </c>
      <c r="K22" s="446"/>
      <c r="N22" s="446"/>
    </row>
    <row r="23" customFormat="false" ht="12.75" hidden="false" customHeight="false" outlineLevel="0" collapsed="false">
      <c r="B23" s="486" t="s">
        <v>285</v>
      </c>
      <c r="C23" s="489" t="n">
        <f aca="false">(E13-C21)*$C$18</f>
        <v>5512975.73589279</v>
      </c>
      <c r="D23" s="492" t="n">
        <f aca="false">C19-C26</f>
        <v>0</v>
      </c>
      <c r="F23" s="470"/>
      <c r="G23" s="438"/>
      <c r="I23" s="446"/>
      <c r="J23" s="470"/>
    </row>
    <row r="24" customFormat="false" ht="12.75" hidden="false" customHeight="false" outlineLevel="0" collapsed="false">
      <c r="B24" s="486"/>
      <c r="C24" s="489"/>
      <c r="D24" s="492"/>
      <c r="E24" s="493"/>
      <c r="F24" s="446"/>
      <c r="I24" s="446"/>
      <c r="J24" s="470"/>
    </row>
    <row r="25" customFormat="false" ht="12.75" hidden="false" customHeight="false" outlineLevel="0" collapsed="false">
      <c r="B25" s="494"/>
      <c r="C25" s="495"/>
      <c r="D25" s="495"/>
      <c r="E25" s="493"/>
      <c r="F25" s="470"/>
      <c r="G25" s="496"/>
      <c r="H25" s="497"/>
      <c r="I25" s="470"/>
      <c r="K25" s="446"/>
      <c r="N25" s="446"/>
    </row>
    <row r="26" customFormat="false" ht="12.75" hidden="false" customHeight="false" outlineLevel="0" collapsed="false">
      <c r="B26" s="493" t="s">
        <v>286</v>
      </c>
      <c r="C26" s="498" t="n">
        <f aca="false">(C20+C23)*D26+PLANEJAMENTO!Y97</f>
        <v>97663744.9096025</v>
      </c>
      <c r="D26" s="499" t="n">
        <v>-3.33066907387547E-016</v>
      </c>
      <c r="F26" s="447"/>
      <c r="G26" s="500"/>
      <c r="H26" s="446"/>
      <c r="J26" s="451"/>
      <c r="K26" s="474"/>
      <c r="L26" s="446"/>
      <c r="O26" s="446"/>
    </row>
    <row r="27" customFormat="false" ht="12.75" hidden="false" customHeight="false" outlineLevel="0" collapsed="false">
      <c r="B27" s="451"/>
      <c r="C27" s="501"/>
      <c r="D27" s="502"/>
      <c r="E27" s="503"/>
      <c r="F27" s="504"/>
      <c r="G27" s="474"/>
      <c r="H27" s="505"/>
      <c r="I27" s="492"/>
      <c r="J27" s="468"/>
      <c r="K27" s="474"/>
      <c r="L27" s="506"/>
      <c r="N27" s="446"/>
      <c r="O27" s="506"/>
    </row>
    <row r="28" customFormat="false" ht="12.75" hidden="false" customHeight="false" outlineLevel="0" collapsed="false">
      <c r="B28" s="507" t="s">
        <v>287</v>
      </c>
      <c r="C28" s="508" t="n">
        <f aca="false">C26-C20-C21-C23</f>
        <v>8041111.6909655</v>
      </c>
      <c r="D28" s="509" t="n">
        <f aca="false">C28/(C26)</f>
        <v>0.082334664704987</v>
      </c>
      <c r="E28" s="507"/>
      <c r="F28" s="510"/>
      <c r="G28" s="508"/>
      <c r="H28" s="470"/>
      <c r="I28" s="511"/>
      <c r="J28" s="451"/>
      <c r="L28" s="446"/>
    </row>
    <row r="29" customFormat="false" ht="12.75" hidden="false" customHeight="false" outlineLevel="0" collapsed="false">
      <c r="B29" s="451"/>
      <c r="C29" s="512"/>
      <c r="D29" s="513"/>
      <c r="E29" s="474"/>
      <c r="F29" s="506"/>
      <c r="G29" s="447"/>
      <c r="H29" s="451"/>
      <c r="I29" s="470"/>
      <c r="J29" s="451"/>
      <c r="L29" s="446"/>
    </row>
    <row r="30" customFormat="false" ht="12.75" hidden="false" customHeight="false" outlineLevel="0" collapsed="false">
      <c r="B30" s="451"/>
      <c r="C30" s="512"/>
      <c r="D30" s="513"/>
      <c r="E30" s="474"/>
      <c r="G30" s="474"/>
      <c r="H30" s="451"/>
      <c r="I30" s="464"/>
      <c r="J30" s="451"/>
      <c r="L30" s="446"/>
    </row>
    <row r="31" customFormat="false" ht="12.75" hidden="false" customHeight="false" outlineLevel="0" collapsed="false">
      <c r="B31" s="451"/>
      <c r="C31" s="512"/>
      <c r="E31" s="474"/>
      <c r="H31" s="491"/>
      <c r="J31" s="451"/>
      <c r="L31" s="446"/>
    </row>
    <row r="32" customFormat="false" ht="12.75" hidden="false" customHeight="false" outlineLevel="0" collapsed="false">
      <c r="C32" s="446"/>
      <c r="D32" s="446"/>
      <c r="E32" s="446"/>
      <c r="F32" s="474"/>
      <c r="J32" s="446"/>
    </row>
    <row r="33" customFormat="false" ht="12.75" hidden="false" customHeight="false" outlineLevel="0" collapsed="false">
      <c r="C33" s="447"/>
      <c r="D33" s="506"/>
      <c r="F33" s="474"/>
    </row>
    <row r="35" customFormat="false" ht="12.75" hidden="false" customHeight="false" outlineLevel="0" collapsed="false">
      <c r="C35" s="474"/>
      <c r="E35" s="446"/>
    </row>
    <row r="36" customFormat="false" ht="12.75" hidden="false" customHeight="false" outlineLevel="0" collapsed="false">
      <c r="C36" s="447"/>
      <c r="E36" s="446"/>
      <c r="F36" s="474"/>
    </row>
    <row r="37" customFormat="false" ht="12.75" hidden="false" customHeight="false" outlineLevel="0" collapsed="false">
      <c r="E37" s="446"/>
      <c r="F37" s="474"/>
    </row>
    <row r="38" customFormat="false" ht="12.75" hidden="false" customHeight="false" outlineLevel="0" collapsed="false">
      <c r="E38" s="446"/>
    </row>
  </sheetData>
  <mergeCells count="14">
    <mergeCell ref="B3:D3"/>
    <mergeCell ref="P3:P7"/>
    <mergeCell ref="C5:D5"/>
    <mergeCell ref="C6:D6"/>
    <mergeCell ref="C7:D7"/>
    <mergeCell ref="C8:D8"/>
    <mergeCell ref="P8:P10"/>
    <mergeCell ref="C9:D9"/>
    <mergeCell ref="C10:D10"/>
    <mergeCell ref="C11:D11"/>
    <mergeCell ref="C12:D12"/>
    <mergeCell ref="C13:D13"/>
    <mergeCell ref="C14:D14"/>
    <mergeCell ref="E18:F18"/>
  </mergeCells>
  <conditionalFormatting sqref="D23:D24">
    <cfRule type="cellIs" priority="2" operator="lessThan" aboveAverage="0" equalAverage="0" bottom="0" percent="0" rank="0" text="" dxfId="8">
      <formula>0</formula>
    </cfRule>
    <cfRule type="cellIs" priority="3" operator="greaterThan" aboveAverage="0" equalAverage="0" bottom="0" percent="0" rank="0" text="" dxfId="9">
      <formula>0</formula>
    </cfRule>
  </conditionalFormatting>
  <printOptions headings="false" gridLines="false" gridLinesSet="true" horizontalCentered="false" verticalCentered="false"/>
  <pageMargins left="0.511805555555556" right="0.511805555555556" top="0.7875" bottom="0.7875" header="0.511811023622047" footer="0.511811023622047"/>
  <pageSetup paperSize="9" scale="47"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F66"/>
    <pageSetUpPr fitToPage="false"/>
  </sheetPr>
  <dimension ref="A1:P3034"/>
  <sheetViews>
    <sheetView showFormulas="false" showGridLines="true" showRowColHeaders="true" showZeros="true" rightToLeft="false" tabSelected="false" showOutlineSymbols="true" defaultGridColor="true" view="normal" topLeftCell="B71" colorId="64" zoomScale="100" zoomScaleNormal="100" zoomScalePageLayoutView="100" workbookViewId="0">
      <selection pane="topLeft" activeCell="D64" activeCellId="0" sqref="D64"/>
    </sheetView>
  </sheetViews>
  <sheetFormatPr defaultColWidth="8.54296875" defaultRowHeight="15" customHeight="false" zeroHeight="false" outlineLevelRow="0" outlineLevelCol="0"/>
  <cols>
    <col collapsed="false" customWidth="true" hidden="false" outlineLevel="0" max="1" min="1" style="0" width="6.29"/>
    <col collapsed="false" customWidth="true" hidden="false" outlineLevel="0" max="3" min="3" style="0" width="27.29"/>
    <col collapsed="false" customWidth="true" hidden="false" outlineLevel="0" max="4" min="4" style="0" width="11.85"/>
    <col collapsed="false" customWidth="true" hidden="false" outlineLevel="0" max="8" min="8" style="0" width="6.85"/>
    <col collapsed="false" customWidth="true" hidden="false" outlineLevel="0" max="9" min="9" style="0" width="12.57"/>
    <col collapsed="false" customWidth="true" hidden="false" outlineLevel="0" max="10" min="10" style="0" width="9.86"/>
    <col collapsed="false" customWidth="true" hidden="false" outlineLevel="0" max="11" min="11" style="0" width="2.15"/>
    <col collapsed="false" customWidth="true" hidden="false" outlineLevel="0" max="14" min="12" style="0" width="11.57"/>
  </cols>
  <sheetData>
    <row r="1" customFormat="false" ht="15" hidden="false" customHeight="false" outlineLevel="0" collapsed="false">
      <c r="A1" s="514"/>
      <c r="B1" s="515"/>
      <c r="C1" s="515"/>
      <c r="D1" s="515"/>
      <c r="E1" s="515"/>
      <c r="F1" s="515"/>
      <c r="G1" s="515"/>
      <c r="H1" s="515"/>
      <c r="I1" s="515"/>
      <c r="J1" s="515"/>
      <c r="K1" s="516"/>
    </row>
    <row r="2" customFormat="false" ht="15" hidden="false" customHeight="false" outlineLevel="0" collapsed="false">
      <c r="A2" s="517"/>
      <c r="B2" s="518" t="s">
        <v>0</v>
      </c>
      <c r="C2" s="519"/>
      <c r="D2" s="520" t="s">
        <v>288</v>
      </c>
      <c r="E2" s="520"/>
      <c r="F2" s="520"/>
      <c r="G2" s="520"/>
      <c r="H2" s="520"/>
      <c r="I2" s="520"/>
      <c r="J2" s="520"/>
      <c r="K2" s="521"/>
    </row>
    <row r="3" customFormat="false" ht="15" hidden="false" customHeight="false" outlineLevel="0" collapsed="false">
      <c r="A3" s="517"/>
      <c r="B3" s="522"/>
      <c r="C3" s="522"/>
      <c r="D3" s="522"/>
      <c r="E3" s="522"/>
      <c r="F3" s="522"/>
      <c r="G3" s="522"/>
      <c r="H3" s="522"/>
      <c r="I3" s="522"/>
      <c r="J3" s="522"/>
      <c r="K3" s="521"/>
    </row>
    <row r="4" customFormat="false" ht="15" hidden="false" customHeight="false" outlineLevel="0" collapsed="false">
      <c r="A4" s="517"/>
      <c r="B4" s="523" t="s">
        <v>289</v>
      </c>
      <c r="C4" s="524" t="s">
        <v>290</v>
      </c>
      <c r="D4" s="523" t="s">
        <v>118</v>
      </c>
      <c r="E4" s="523"/>
      <c r="F4" s="523"/>
      <c r="G4" s="523"/>
      <c r="H4" s="523"/>
      <c r="I4" s="523"/>
      <c r="J4" s="523" t="s">
        <v>291</v>
      </c>
      <c r="K4" s="521"/>
      <c r="N4" s="437"/>
    </row>
    <row r="5" customFormat="false" ht="27" hidden="false" customHeight="true" outlineLevel="0" collapsed="false">
      <c r="A5" s="517"/>
      <c r="B5" s="525" t="str">
        <f aca="false">PRODUÇÕES!A16</f>
        <v>2.1</v>
      </c>
      <c r="C5" s="526" t="n">
        <f aca="true">TODAY()</f>
        <v>46129</v>
      </c>
      <c r="D5" s="527" t="str">
        <f aca="false">PLANEJAMENTO!C12</f>
        <v>ESCAVAÇÃO, CARGA, TRANSPORTE, DESCARGA E ESPALHAMENTO DE MATERIAL DE 1ª CATEGORIA - DMT ATÉ 2000M</v>
      </c>
      <c r="E5" s="527"/>
      <c r="F5" s="527"/>
      <c r="G5" s="527"/>
      <c r="H5" s="527"/>
      <c r="I5" s="527"/>
      <c r="J5" s="528" t="str">
        <f aca="false">F21</f>
        <v>M3</v>
      </c>
      <c r="K5" s="521"/>
      <c r="N5" s="437"/>
    </row>
    <row r="6" customFormat="false" ht="4.5" hidden="false" customHeight="true" outlineLevel="0" collapsed="false">
      <c r="A6" s="517"/>
      <c r="B6" s="529"/>
      <c r="C6" s="529"/>
      <c r="D6" s="529"/>
      <c r="E6" s="529"/>
      <c r="F6" s="529"/>
      <c r="G6" s="529"/>
      <c r="H6" s="529"/>
      <c r="I6" s="530"/>
      <c r="J6" s="531"/>
      <c r="K6" s="521"/>
      <c r="N6" s="437"/>
    </row>
    <row r="7" customFormat="false" ht="15" hidden="false" customHeight="false" outlineLevel="0" collapsed="false">
      <c r="A7" s="517"/>
      <c r="B7" s="532" t="s">
        <v>292</v>
      </c>
      <c r="C7" s="532"/>
      <c r="D7" s="532" t="s">
        <v>289</v>
      </c>
      <c r="E7" s="532" t="s">
        <v>293</v>
      </c>
      <c r="F7" s="533" t="s">
        <v>294</v>
      </c>
      <c r="G7" s="533"/>
      <c r="H7" s="533" t="s">
        <v>295</v>
      </c>
      <c r="I7" s="533"/>
      <c r="J7" s="534" t="s">
        <v>296</v>
      </c>
      <c r="K7" s="521"/>
      <c r="N7" s="437"/>
    </row>
    <row r="8" customFormat="false" ht="15" hidden="false" customHeight="false" outlineLevel="0" collapsed="false">
      <c r="A8" s="517"/>
      <c r="B8" s="532"/>
      <c r="C8" s="532"/>
      <c r="D8" s="532"/>
      <c r="E8" s="532"/>
      <c r="F8" s="535" t="s">
        <v>297</v>
      </c>
      <c r="G8" s="535" t="s">
        <v>298</v>
      </c>
      <c r="H8" s="535" t="s">
        <v>297</v>
      </c>
      <c r="I8" s="529" t="s">
        <v>298</v>
      </c>
      <c r="J8" s="536" t="s">
        <v>299</v>
      </c>
      <c r="K8" s="521"/>
      <c r="N8" s="437"/>
    </row>
    <row r="9" customFormat="false" ht="15" hidden="false" customHeight="false" outlineLevel="0" collapsed="false">
      <c r="A9" s="517" t="s">
        <v>300</v>
      </c>
      <c r="B9" s="537" t="str">
        <f aca="false">EQUIPAMENTOS!A17</f>
        <v>Escavadeira hidráulica sobre esteira 38T</v>
      </c>
      <c r="C9" s="538"/>
      <c r="D9" s="539"/>
      <c r="E9" s="540" t="n">
        <v>1</v>
      </c>
      <c r="F9" s="540" t="n">
        <v>1</v>
      </c>
      <c r="G9" s="540" t="n">
        <f aca="false">1-F9</f>
        <v>0</v>
      </c>
      <c r="H9" s="541" t="n">
        <f aca="false">VLOOKUP(B9,EQUIPAMENTOS!$A:$N,14,FALSE())</f>
        <v>278.4</v>
      </c>
      <c r="I9" s="542" t="n">
        <f aca="false">H9</f>
        <v>278.4</v>
      </c>
      <c r="J9" s="543" t="n">
        <f aca="false">H9*F9*E9+I9*G9*E9</f>
        <v>278.4</v>
      </c>
      <c r="K9" s="521"/>
    </row>
    <row r="10" customFormat="false" ht="15" hidden="false" customHeight="false" outlineLevel="0" collapsed="false">
      <c r="A10" s="517" t="s">
        <v>301</v>
      </c>
      <c r="B10" s="537" t="str">
        <f aca="false">_xlfn.XLOOKUP(A10,EQUIPAMENTOS!B:B,EQUIPAMENTOS!A:A,0,0,1)</f>
        <v>Caminhão basculante 14 m³</v>
      </c>
      <c r="C10" s="538"/>
      <c r="D10" s="539"/>
      <c r="E10" s="540" t="n">
        <f aca="false">INT('Escavação e Carga'!M34)-1</f>
        <v>7</v>
      </c>
      <c r="F10" s="540" t="n">
        <v>1</v>
      </c>
      <c r="G10" s="540" t="n">
        <f aca="false">1-F10</f>
        <v>0</v>
      </c>
      <c r="H10" s="541" t="n">
        <f aca="false">VLOOKUP(B10,EQUIPAMENTOS!$A:$N,14,FALSE())</f>
        <v>127.475</v>
      </c>
      <c r="I10" s="542" t="n">
        <f aca="false">H10</f>
        <v>127.475</v>
      </c>
      <c r="J10" s="543" t="n">
        <f aca="false">H10*F10*E10+I10*G10*E10</f>
        <v>892.325</v>
      </c>
      <c r="K10" s="521"/>
    </row>
    <row r="11" customFormat="false" ht="15" hidden="false" customHeight="false" outlineLevel="0" collapsed="false">
      <c r="A11" s="517"/>
      <c r="B11" s="544"/>
      <c r="C11" s="545"/>
      <c r="D11" s="546"/>
      <c r="E11" s="547"/>
      <c r="F11" s="547"/>
      <c r="G11" s="547"/>
      <c r="H11" s="548"/>
      <c r="I11" s="549"/>
      <c r="J11" s="550"/>
      <c r="K11" s="521"/>
    </row>
    <row r="12" customFormat="false" ht="15" hidden="false" customHeight="false" outlineLevel="0" collapsed="false">
      <c r="A12" s="517"/>
      <c r="B12" s="551"/>
      <c r="C12" s="529"/>
      <c r="D12" s="529"/>
      <c r="E12" s="529"/>
      <c r="F12" s="529"/>
      <c r="G12" s="529"/>
      <c r="H12" s="529"/>
      <c r="I12" s="552" t="s">
        <v>257</v>
      </c>
      <c r="J12" s="550" t="n">
        <f aca="false">SUM(J9:J11)</f>
        <v>1170.725</v>
      </c>
      <c r="K12" s="521"/>
      <c r="L12" s="434" t="n">
        <f aca="false">J12/E21</f>
        <v>5.01290816627136</v>
      </c>
      <c r="M12" s="434" t="n">
        <f aca="false">L12*0.7</f>
        <v>3.50903571638995</v>
      </c>
    </row>
    <row r="13" customFormat="false" ht="4.5" hidden="false" customHeight="true" outlineLevel="0" collapsed="false">
      <c r="A13" s="517"/>
      <c r="B13" s="553"/>
      <c r="C13" s="553"/>
      <c r="D13" s="553"/>
      <c r="E13" s="553"/>
      <c r="F13" s="553"/>
      <c r="G13" s="553"/>
      <c r="H13" s="553"/>
      <c r="I13" s="554"/>
      <c r="J13" s="555"/>
      <c r="K13" s="521"/>
    </row>
    <row r="14" customFormat="false" ht="19.25" hidden="false" customHeight="true" outlineLevel="0" collapsed="false">
      <c r="A14" s="517"/>
      <c r="B14" s="556" t="s">
        <v>302</v>
      </c>
      <c r="C14" s="556"/>
      <c r="D14" s="556"/>
      <c r="E14" s="556"/>
      <c r="F14" s="532" t="s">
        <v>289</v>
      </c>
      <c r="G14" s="532"/>
      <c r="H14" s="557" t="s">
        <v>303</v>
      </c>
      <c r="I14" s="558" t="s">
        <v>304</v>
      </c>
      <c r="J14" s="559" t="s">
        <v>305</v>
      </c>
      <c r="K14" s="521"/>
    </row>
    <row r="15" customFormat="false" ht="15" hidden="false" customHeight="false" outlineLevel="0" collapsed="false">
      <c r="A15" s="517"/>
      <c r="B15" s="560" t="s">
        <v>306</v>
      </c>
      <c r="C15" s="561"/>
      <c r="D15" s="522"/>
      <c r="E15" s="538"/>
      <c r="F15" s="539"/>
      <c r="G15" s="562"/>
      <c r="H15" s="563" t="n">
        <f aca="false">E9</f>
        <v>1</v>
      </c>
      <c r="I15" s="564" t="n">
        <f aca="false">(VLOOKUP(B15,'MÃO DE OBRA'!$A:$E,5,FALSE())/220)</f>
        <v>46.8181818181818</v>
      </c>
      <c r="J15" s="543" t="n">
        <f aca="false">H15*I15</f>
        <v>46.8181818181818</v>
      </c>
      <c r="K15" s="521"/>
    </row>
    <row r="16" customFormat="false" ht="15" hidden="false" customHeight="false" outlineLevel="0" collapsed="false">
      <c r="A16" s="517"/>
      <c r="B16" s="560" t="s">
        <v>307</v>
      </c>
      <c r="C16" s="561"/>
      <c r="D16" s="522"/>
      <c r="E16" s="538"/>
      <c r="F16" s="539"/>
      <c r="G16" s="562"/>
      <c r="H16" s="563" t="n">
        <v>1</v>
      </c>
      <c r="I16" s="564" t="n">
        <f aca="false">(VLOOKUP(B16,'MÃO DE OBRA'!$A:$E,5,FALSE())/220)</f>
        <v>19.13328</v>
      </c>
      <c r="J16" s="543" t="n">
        <f aca="false">H16*I16</f>
        <v>19.13328</v>
      </c>
      <c r="K16" s="521"/>
    </row>
    <row r="17" customFormat="false" ht="15" hidden="false" customHeight="false" outlineLevel="0" collapsed="false">
      <c r="A17" s="517"/>
      <c r="B17" s="560" t="s">
        <v>308</v>
      </c>
      <c r="C17" s="561"/>
      <c r="D17" s="522"/>
      <c r="E17" s="538"/>
      <c r="F17" s="539"/>
      <c r="G17" s="562"/>
      <c r="H17" s="563" t="n">
        <v>0.5</v>
      </c>
      <c r="I17" s="564" t="n">
        <f aca="false">(VLOOKUP(B17,'MÃO DE OBRA'!$A:$E,5,FALSE())/220)</f>
        <v>34.0909090909091</v>
      </c>
      <c r="J17" s="543" t="n">
        <f aca="false">H17*I17</f>
        <v>17.0454545454545</v>
      </c>
      <c r="K17" s="521"/>
    </row>
    <row r="18" customFormat="false" ht="15" hidden="false" customHeight="false" outlineLevel="0" collapsed="false">
      <c r="A18" s="517"/>
      <c r="B18" s="560" t="s">
        <v>309</v>
      </c>
      <c r="C18" s="561"/>
      <c r="D18" s="522"/>
      <c r="E18" s="538"/>
      <c r="F18" s="539"/>
      <c r="G18" s="562"/>
      <c r="H18" s="563" t="n">
        <f aca="false">E10</f>
        <v>7</v>
      </c>
      <c r="I18" s="564" t="n">
        <f aca="false">(VLOOKUP(B18,'MÃO DE OBRA'!$A:$E,5,FALSE())/220)</f>
        <v>28.82352</v>
      </c>
      <c r="J18" s="543" t="n">
        <f aca="false">H18*I18</f>
        <v>201.76464</v>
      </c>
      <c r="K18" s="521"/>
    </row>
    <row r="19" customFormat="false" ht="15" hidden="false" customHeight="false" outlineLevel="0" collapsed="false">
      <c r="A19" s="517"/>
      <c r="B19" s="551"/>
      <c r="C19" s="553"/>
      <c r="D19" s="553"/>
      <c r="E19" s="553"/>
      <c r="F19" s="553"/>
      <c r="G19" s="553"/>
      <c r="H19" s="553"/>
      <c r="I19" s="565" t="s">
        <v>257</v>
      </c>
      <c r="J19" s="566" t="n">
        <f aca="false">SUM(J15:J18)</f>
        <v>284.761556363636</v>
      </c>
      <c r="K19" s="521"/>
      <c r="L19" s="434"/>
    </row>
    <row r="20" customFormat="false" ht="4.5" hidden="false" customHeight="true" outlineLevel="0" collapsed="false">
      <c r="A20" s="517"/>
      <c r="B20" s="567"/>
      <c r="C20" s="567"/>
      <c r="D20" s="567"/>
      <c r="E20" s="567"/>
      <c r="F20" s="567"/>
      <c r="G20" s="567"/>
      <c r="H20" s="567"/>
      <c r="I20" s="568"/>
      <c r="J20" s="567"/>
      <c r="K20" s="521"/>
    </row>
    <row r="21" customFormat="false" ht="15" hidden="false" customHeight="false" outlineLevel="0" collapsed="false">
      <c r="A21" s="517"/>
      <c r="B21" s="569" t="s">
        <v>310</v>
      </c>
      <c r="C21" s="570"/>
      <c r="D21" s="567"/>
      <c r="E21" s="571" t="n">
        <f aca="false">PRODUÇÕES!D16*0.977</f>
        <v>233.54208</v>
      </c>
      <c r="F21" s="572" t="s">
        <v>28</v>
      </c>
      <c r="G21" s="573"/>
      <c r="H21" s="573"/>
      <c r="I21" s="574" t="s">
        <v>311</v>
      </c>
      <c r="J21" s="566" t="n">
        <f aca="false">J12+J19</f>
        <v>1455.48655636364</v>
      </c>
      <c r="K21" s="521"/>
    </row>
    <row r="22" customFormat="false" ht="4.5" hidden="false" customHeight="true" outlineLevel="0" collapsed="false">
      <c r="A22" s="517"/>
      <c r="B22" s="575"/>
      <c r="C22" s="567"/>
      <c r="D22" s="567"/>
      <c r="E22" s="568"/>
      <c r="F22" s="576"/>
      <c r="G22" s="576"/>
      <c r="H22" s="576"/>
      <c r="I22" s="568"/>
      <c r="J22" s="567"/>
      <c r="K22" s="521"/>
    </row>
    <row r="23" customFormat="false" ht="30" hidden="false" customHeight="true" outlineLevel="0" collapsed="false">
      <c r="A23" s="517"/>
      <c r="B23" s="557" t="s">
        <v>312</v>
      </c>
      <c r="C23" s="557"/>
      <c r="D23" s="557"/>
      <c r="E23" s="557"/>
      <c r="F23" s="532" t="s">
        <v>289</v>
      </c>
      <c r="G23" s="528" t="s">
        <v>313</v>
      </c>
      <c r="H23" s="557" t="s">
        <v>296</v>
      </c>
      <c r="I23" s="577" t="s">
        <v>314</v>
      </c>
      <c r="J23" s="556" t="s">
        <v>315</v>
      </c>
      <c r="K23" s="521"/>
    </row>
    <row r="24" customFormat="false" ht="15" hidden="false" customHeight="false" outlineLevel="0" collapsed="false">
      <c r="A24" s="517"/>
      <c r="B24" s="578" t="str">
        <f aca="false">B9</f>
        <v>Escavadeira hidráulica sobre esteira 38T</v>
      </c>
      <c r="C24" s="561"/>
      <c r="D24" s="561"/>
      <c r="E24" s="538"/>
      <c r="F24" s="579" t="str">
        <f aca="false">VLOOKUP(B24,EQUIPAMENTOS!$A:$R,16,FALSE())</f>
        <v>Diesel S10</v>
      </c>
      <c r="G24" s="580" t="s">
        <v>316</v>
      </c>
      <c r="H24" s="581" t="n">
        <f aca="false">VLOOKUP(B24,EQUIPAMENTOS!$A:$R,17,FALSE())</f>
        <v>6.99</v>
      </c>
      <c r="I24" s="582" t="n">
        <f aca="false">VLOOKUP(B24,EQUIPAMENTOS!$A:$R,18,FALSE())</f>
        <v>26</v>
      </c>
      <c r="J24" s="543" t="n">
        <f aca="false">H24*I24*E9*F9</f>
        <v>181.74</v>
      </c>
      <c r="K24" s="521"/>
    </row>
    <row r="25" customFormat="false" ht="15" hidden="false" customHeight="false" outlineLevel="0" collapsed="false">
      <c r="A25" s="517"/>
      <c r="B25" s="578" t="str">
        <f aca="false">B10</f>
        <v>Caminhão basculante 14 m³</v>
      </c>
      <c r="C25" s="561"/>
      <c r="D25" s="561"/>
      <c r="E25" s="538"/>
      <c r="F25" s="579" t="str">
        <f aca="false">VLOOKUP(B25,EQUIPAMENTOS!$A:$R,16,FALSE())</f>
        <v>Diesel S10</v>
      </c>
      <c r="G25" s="580" t="s">
        <v>316</v>
      </c>
      <c r="H25" s="581" t="n">
        <f aca="false">VLOOKUP(B25,EQUIPAMENTOS!$A:$R,17,FALSE())</f>
        <v>6.99</v>
      </c>
      <c r="I25" s="582" t="n">
        <f aca="false">VLOOKUP(B25,EQUIPAMENTOS!$A:$R,18,FALSE())</f>
        <v>2.5</v>
      </c>
      <c r="J25" s="543" t="n">
        <f aca="false">H25*I25*E10*F10</f>
        <v>122.325</v>
      </c>
      <c r="K25" s="521"/>
    </row>
    <row r="26" customFormat="false" ht="15" hidden="false" customHeight="false" outlineLevel="0" collapsed="false">
      <c r="A26" s="517"/>
      <c r="B26" s="583"/>
      <c r="C26" s="570"/>
      <c r="D26" s="570"/>
      <c r="E26" s="545"/>
      <c r="F26" s="584"/>
      <c r="G26" s="585"/>
      <c r="H26" s="586"/>
      <c r="I26" s="587"/>
      <c r="J26" s="550"/>
      <c r="K26" s="521"/>
    </row>
    <row r="27" customFormat="false" ht="15" hidden="false" customHeight="false" outlineLevel="0" collapsed="false">
      <c r="A27" s="517"/>
      <c r="B27" s="588"/>
      <c r="C27" s="570"/>
      <c r="D27" s="570"/>
      <c r="E27" s="570"/>
      <c r="F27" s="570"/>
      <c r="G27" s="570"/>
      <c r="H27" s="573"/>
      <c r="I27" s="589" t="s">
        <v>257</v>
      </c>
      <c r="J27" s="550" t="n">
        <f aca="false">SUM(J24:J26)</f>
        <v>304.065</v>
      </c>
      <c r="K27" s="521"/>
      <c r="L27" s="434" t="n">
        <f aca="false">J27/E21</f>
        <v>1.30197093388909</v>
      </c>
    </row>
    <row r="28" customFormat="false" ht="4.5" hidden="false" customHeight="true" outlineLevel="0" collapsed="false">
      <c r="A28" s="517"/>
      <c r="B28" s="590"/>
      <c r="C28" s="570"/>
      <c r="D28" s="570"/>
      <c r="E28" s="591"/>
      <c r="F28" s="592"/>
      <c r="G28" s="573"/>
      <c r="H28" s="573"/>
      <c r="I28" s="574"/>
      <c r="J28" s="591"/>
      <c r="K28" s="521"/>
    </row>
    <row r="29" customFormat="false" ht="19.25" hidden="false" customHeight="false" outlineLevel="0" collapsed="false">
      <c r="A29" s="517"/>
      <c r="B29" s="557" t="s">
        <v>317</v>
      </c>
      <c r="C29" s="557"/>
      <c r="D29" s="557"/>
      <c r="E29" s="557"/>
      <c r="F29" s="557"/>
      <c r="G29" s="593" t="s">
        <v>318</v>
      </c>
      <c r="H29" s="573" t="s">
        <v>319</v>
      </c>
      <c r="I29" s="577" t="s">
        <v>296</v>
      </c>
      <c r="J29" s="559" t="s">
        <v>315</v>
      </c>
      <c r="K29" s="521"/>
    </row>
    <row r="30" customFormat="false" ht="15" hidden="false" customHeight="false" outlineLevel="0" collapsed="false">
      <c r="A30" s="517"/>
      <c r="B30" s="594"/>
      <c r="C30" s="595"/>
      <c r="D30" s="596"/>
      <c r="E30" s="596"/>
      <c r="F30" s="597"/>
      <c r="G30" s="540"/>
      <c r="H30" s="540"/>
      <c r="I30" s="598"/>
      <c r="J30" s="543"/>
      <c r="K30" s="521"/>
    </row>
    <row r="31" customFormat="false" ht="15" hidden="false" customHeight="false" outlineLevel="0" collapsed="false">
      <c r="A31" s="517"/>
      <c r="B31" s="599"/>
      <c r="C31" s="600"/>
      <c r="D31" s="601"/>
      <c r="E31" s="601"/>
      <c r="F31" s="602"/>
      <c r="G31" s="540"/>
      <c r="H31" s="540"/>
      <c r="I31" s="598"/>
      <c r="J31" s="543"/>
      <c r="K31" s="521"/>
    </row>
    <row r="32" customFormat="false" ht="15" hidden="false" customHeight="false" outlineLevel="0" collapsed="false">
      <c r="A32" s="517"/>
      <c r="B32" s="603" t="s">
        <v>257</v>
      </c>
      <c r="C32" s="603"/>
      <c r="D32" s="603"/>
      <c r="E32" s="603"/>
      <c r="F32" s="603"/>
      <c r="G32" s="603"/>
      <c r="H32" s="603"/>
      <c r="I32" s="603"/>
      <c r="J32" s="566" t="n">
        <f aca="false">SUM(J30:J31)</f>
        <v>0</v>
      </c>
      <c r="K32" s="521"/>
    </row>
    <row r="33" customFormat="false" ht="4.5" hidden="false" customHeight="true" outlineLevel="0" collapsed="false">
      <c r="A33" s="517"/>
      <c r="B33" s="604"/>
      <c r="C33" s="605"/>
      <c r="D33" s="605"/>
      <c r="E33" s="606"/>
      <c r="F33" s="607"/>
      <c r="G33" s="608"/>
      <c r="H33" s="608"/>
      <c r="I33" s="609"/>
      <c r="J33" s="610"/>
      <c r="K33" s="521"/>
    </row>
    <row r="34" customFormat="false" ht="15" hidden="false" customHeight="false" outlineLevel="0" collapsed="false">
      <c r="A34" s="517"/>
      <c r="B34" s="611" t="s">
        <v>320</v>
      </c>
      <c r="C34" s="611"/>
      <c r="D34" s="612"/>
      <c r="E34" s="567"/>
      <c r="F34" s="567"/>
      <c r="G34" s="567"/>
      <c r="H34" s="613"/>
      <c r="I34" s="614"/>
      <c r="J34" s="566" t="n">
        <f aca="false">(J21+J27+J32)/E21</f>
        <v>7.53419493550642</v>
      </c>
      <c r="K34" s="521"/>
    </row>
    <row r="35" customFormat="false" ht="4.5" hidden="false" customHeight="true" outlineLevel="0" collapsed="false">
      <c r="A35" s="517"/>
      <c r="B35" s="590"/>
      <c r="C35" s="570"/>
      <c r="D35" s="570"/>
      <c r="E35" s="591"/>
      <c r="F35" s="592"/>
      <c r="G35" s="573"/>
      <c r="H35" s="573"/>
      <c r="I35" s="574"/>
      <c r="J35" s="615"/>
      <c r="K35" s="521"/>
    </row>
    <row r="36" customFormat="false" ht="19.25" hidden="false" customHeight="false" outlineLevel="0" collapsed="false">
      <c r="A36" s="517"/>
      <c r="B36" s="557" t="s">
        <v>321</v>
      </c>
      <c r="C36" s="557"/>
      <c r="D36" s="557"/>
      <c r="E36" s="557"/>
      <c r="F36" s="557"/>
      <c r="G36" s="593" t="s">
        <v>318</v>
      </c>
      <c r="H36" s="573" t="s">
        <v>319</v>
      </c>
      <c r="I36" s="577" t="s">
        <v>296</v>
      </c>
      <c r="J36" s="559" t="s">
        <v>315</v>
      </c>
      <c r="K36" s="521"/>
    </row>
    <row r="37" customFormat="false" ht="15" hidden="false" customHeight="false" outlineLevel="0" collapsed="false">
      <c r="A37" s="517"/>
      <c r="B37" s="594"/>
      <c r="C37" s="595"/>
      <c r="D37" s="596"/>
      <c r="E37" s="596"/>
      <c r="F37" s="597"/>
      <c r="G37" s="540"/>
      <c r="H37" s="540"/>
      <c r="I37" s="598"/>
      <c r="J37" s="543" t="n">
        <f aca="false">G37*I37</f>
        <v>0</v>
      </c>
      <c r="K37" s="521"/>
    </row>
    <row r="38" customFormat="false" ht="15" hidden="false" customHeight="false" outlineLevel="0" collapsed="false">
      <c r="A38" s="517"/>
      <c r="B38" s="599"/>
      <c r="C38" s="600"/>
      <c r="D38" s="601"/>
      <c r="E38" s="601"/>
      <c r="F38" s="602"/>
      <c r="G38" s="540"/>
      <c r="H38" s="540"/>
      <c r="I38" s="598"/>
      <c r="J38" s="543" t="n">
        <f aca="false">G38*I38</f>
        <v>0</v>
      </c>
      <c r="K38" s="521"/>
    </row>
    <row r="39" customFormat="false" ht="15" hidden="false" customHeight="false" outlineLevel="0" collapsed="false">
      <c r="A39" s="517"/>
      <c r="B39" s="599"/>
      <c r="C39" s="600"/>
      <c r="D39" s="601"/>
      <c r="E39" s="601"/>
      <c r="F39" s="602"/>
      <c r="G39" s="540"/>
      <c r="H39" s="540"/>
      <c r="I39" s="598"/>
      <c r="J39" s="543" t="n">
        <f aca="false">G39*I39</f>
        <v>0</v>
      </c>
      <c r="K39" s="521"/>
    </row>
    <row r="40" customFormat="false" ht="15" hidden="false" customHeight="false" outlineLevel="0" collapsed="false">
      <c r="A40" s="517"/>
      <c r="B40" s="616"/>
      <c r="C40" s="617"/>
      <c r="D40" s="618"/>
      <c r="E40" s="618"/>
      <c r="F40" s="619"/>
      <c r="G40" s="540"/>
      <c r="H40" s="540"/>
      <c r="I40" s="598"/>
      <c r="J40" s="543" t="n">
        <f aca="false">G40*I40</f>
        <v>0</v>
      </c>
      <c r="K40" s="521"/>
    </row>
    <row r="41" customFormat="false" ht="15" hidden="false" customHeight="false" outlineLevel="0" collapsed="false">
      <c r="A41" s="517"/>
      <c r="B41" s="620"/>
      <c r="C41" s="567"/>
      <c r="D41" s="567"/>
      <c r="E41" s="621"/>
      <c r="F41" s="622"/>
      <c r="G41" s="576"/>
      <c r="H41" s="576"/>
      <c r="I41" s="568" t="s">
        <v>257</v>
      </c>
      <c r="J41" s="566" t="n">
        <f aca="false">SUM(J37:J40)</f>
        <v>0</v>
      </c>
      <c r="K41" s="521"/>
    </row>
    <row r="42" customFormat="false" ht="4.5" hidden="false" customHeight="true" outlineLevel="0" collapsed="false">
      <c r="A42" s="517"/>
      <c r="B42" s="623"/>
      <c r="C42" s="567"/>
      <c r="D42" s="567"/>
      <c r="E42" s="621"/>
      <c r="F42" s="622"/>
      <c r="G42" s="576"/>
      <c r="H42" s="576"/>
      <c r="I42" s="568"/>
      <c r="J42" s="621"/>
      <c r="K42" s="521"/>
    </row>
    <row r="43" customFormat="false" ht="19.25" hidden="false" customHeight="false" outlineLevel="0" collapsed="false">
      <c r="A43" s="517"/>
      <c r="B43" s="557" t="s">
        <v>322</v>
      </c>
      <c r="C43" s="557"/>
      <c r="D43" s="557"/>
      <c r="E43" s="557"/>
      <c r="F43" s="559" t="s">
        <v>318</v>
      </c>
      <c r="G43" s="593" t="s">
        <v>323</v>
      </c>
      <c r="H43" s="573" t="s">
        <v>296</v>
      </c>
      <c r="I43" s="577" t="s">
        <v>314</v>
      </c>
      <c r="J43" s="559" t="s">
        <v>315</v>
      </c>
      <c r="K43" s="521"/>
    </row>
    <row r="44" customFormat="false" ht="15" hidden="false" customHeight="false" outlineLevel="0" collapsed="false">
      <c r="A44" s="517"/>
      <c r="B44" s="594"/>
      <c r="C44" s="595"/>
      <c r="D44" s="596"/>
      <c r="E44" s="597"/>
      <c r="F44" s="540"/>
      <c r="G44" s="540"/>
      <c r="H44" s="624"/>
      <c r="I44" s="598"/>
      <c r="J44" s="543"/>
      <c r="K44" s="521"/>
    </row>
    <row r="45" customFormat="false" ht="15" hidden="false" customHeight="false" outlineLevel="0" collapsed="false">
      <c r="A45" s="517"/>
      <c r="B45" s="616"/>
      <c r="C45" s="617"/>
      <c r="D45" s="618"/>
      <c r="E45" s="619"/>
      <c r="F45" s="547" t="n">
        <v>0</v>
      </c>
      <c r="G45" s="547" t="n">
        <v>0</v>
      </c>
      <c r="H45" s="547" t="n">
        <v>0</v>
      </c>
      <c r="I45" s="625" t="n">
        <v>0</v>
      </c>
      <c r="J45" s="543" t="n">
        <f aca="false">I45*H45*G45*F45</f>
        <v>0</v>
      </c>
      <c r="K45" s="521"/>
    </row>
    <row r="46" customFormat="false" ht="15" hidden="false" customHeight="false" outlineLevel="0" collapsed="false">
      <c r="A46" s="517"/>
      <c r="B46" s="620"/>
      <c r="C46" s="567"/>
      <c r="D46" s="567"/>
      <c r="E46" s="621"/>
      <c r="F46" s="622"/>
      <c r="G46" s="576"/>
      <c r="H46" s="576"/>
      <c r="I46" s="568" t="s">
        <v>257</v>
      </c>
      <c r="J46" s="566" t="n">
        <f aca="false">SUM(J44:J45)</f>
        <v>0</v>
      </c>
      <c r="K46" s="521"/>
    </row>
    <row r="47" customFormat="false" ht="15" hidden="false" customHeight="false" outlineLevel="0" collapsed="false">
      <c r="A47" s="517"/>
      <c r="B47" s="567"/>
      <c r="C47" s="567"/>
      <c r="D47" s="567"/>
      <c r="E47" s="567"/>
      <c r="F47" s="567"/>
      <c r="G47" s="567"/>
      <c r="H47" s="567"/>
      <c r="I47" s="568"/>
      <c r="J47" s="567"/>
      <c r="K47" s="521"/>
    </row>
    <row r="48" customFormat="false" ht="15" hidden="false" customHeight="false" outlineLevel="0" collapsed="false">
      <c r="A48" s="517"/>
      <c r="B48" s="626" t="s">
        <v>324</v>
      </c>
      <c r="C48" s="626"/>
      <c r="D48" s="626"/>
      <c r="E48" s="626"/>
      <c r="F48" s="626"/>
      <c r="G48" s="626"/>
      <c r="H48" s="626"/>
      <c r="I48" s="626"/>
      <c r="J48" s="611" t="n">
        <f aca="false">J46+J41+J34</f>
        <v>7.53419493550642</v>
      </c>
      <c r="K48" s="521"/>
    </row>
    <row r="49" customFormat="false" ht="5.25" hidden="false" customHeight="true" outlineLevel="0" collapsed="false">
      <c r="A49" s="517"/>
      <c r="B49" s="567"/>
      <c r="C49" s="567"/>
      <c r="D49" s="567"/>
      <c r="E49" s="567"/>
      <c r="F49" s="567"/>
      <c r="G49" s="567"/>
      <c r="H49" s="567"/>
      <c r="I49" s="568"/>
      <c r="J49" s="567"/>
      <c r="K49" s="521"/>
    </row>
    <row r="50" customFormat="false" ht="15" hidden="false" customHeight="false" outlineLevel="0" collapsed="false">
      <c r="A50" s="517"/>
      <c r="B50" s="626" t="s">
        <v>325</v>
      </c>
      <c r="C50" s="626"/>
      <c r="D50" s="626"/>
      <c r="E50" s="626"/>
      <c r="F50" s="626"/>
      <c r="G50" s="626"/>
      <c r="H50" s="626"/>
      <c r="I50" s="626"/>
      <c r="J50" s="566" t="n">
        <f aca="false">J48*0</f>
        <v>0</v>
      </c>
      <c r="K50" s="521"/>
    </row>
    <row r="51" customFormat="false" ht="3" hidden="false" customHeight="true" outlineLevel="0" collapsed="false">
      <c r="A51" s="517"/>
      <c r="B51" s="567"/>
      <c r="C51" s="567"/>
      <c r="D51" s="567"/>
      <c r="E51" s="567"/>
      <c r="F51" s="567"/>
      <c r="G51" s="567"/>
      <c r="H51" s="567"/>
      <c r="I51" s="568"/>
      <c r="J51" s="567"/>
      <c r="K51" s="521"/>
    </row>
    <row r="52" customFormat="false" ht="15" hidden="false" customHeight="false" outlineLevel="0" collapsed="false">
      <c r="A52" s="517"/>
      <c r="B52" s="626" t="s">
        <v>326</v>
      </c>
      <c r="C52" s="626"/>
      <c r="D52" s="626"/>
      <c r="E52" s="626"/>
      <c r="F52" s="626"/>
      <c r="G52" s="626"/>
      <c r="H52" s="626"/>
      <c r="I52" s="626"/>
      <c r="J52" s="611" t="n">
        <f aca="false">J48+J50</f>
        <v>7.53419493550642</v>
      </c>
      <c r="K52" s="521"/>
    </row>
    <row r="53" customFormat="false" ht="4.5" hidden="false" customHeight="true" outlineLevel="0" collapsed="false">
      <c r="A53" s="517"/>
      <c r="B53" s="605"/>
      <c r="C53" s="605"/>
      <c r="D53" s="605"/>
      <c r="E53" s="605"/>
      <c r="F53" s="605"/>
      <c r="G53" s="605"/>
      <c r="H53" s="605"/>
      <c r="I53" s="609"/>
      <c r="J53" s="605"/>
      <c r="K53" s="521"/>
    </row>
    <row r="54" customFormat="false" ht="15" hidden="false" customHeight="false" outlineLevel="0" collapsed="false">
      <c r="A54" s="517"/>
      <c r="B54" s="627"/>
      <c r="C54" s="595"/>
      <c r="D54" s="595"/>
      <c r="E54" s="595"/>
      <c r="F54" s="595"/>
      <c r="G54" s="595"/>
      <c r="H54" s="595"/>
      <c r="I54" s="595"/>
      <c r="J54" s="628"/>
      <c r="K54" s="521"/>
    </row>
    <row r="55" customFormat="false" ht="15" hidden="false" customHeight="false" outlineLevel="0" collapsed="false">
      <c r="A55" s="517"/>
      <c r="B55" s="629"/>
      <c r="C55" s="630"/>
      <c r="D55" s="631"/>
      <c r="E55" s="631"/>
      <c r="F55" s="632"/>
      <c r="G55" s="633"/>
      <c r="H55" s="630"/>
      <c r="I55" s="630"/>
      <c r="J55" s="634"/>
      <c r="K55" s="521"/>
    </row>
    <row r="56" customFormat="false" ht="4.5" hidden="false" customHeight="true" outlineLevel="0" collapsed="false">
      <c r="A56" s="517"/>
      <c r="B56" s="522"/>
      <c r="C56" s="522"/>
      <c r="D56" s="522"/>
      <c r="E56" s="522"/>
      <c r="F56" s="522"/>
      <c r="G56" s="522"/>
      <c r="H56" s="522"/>
      <c r="I56" s="522"/>
      <c r="J56" s="522"/>
      <c r="K56" s="521"/>
    </row>
    <row r="57" customFormat="false" ht="15" hidden="false" customHeight="false" outlineLevel="0" collapsed="false">
      <c r="A57" s="517"/>
      <c r="B57" s="635"/>
      <c r="C57" s="636"/>
      <c r="D57" s="636"/>
      <c r="E57" s="636"/>
      <c r="F57" s="637"/>
      <c r="G57" s="532" t="s">
        <v>315</v>
      </c>
      <c r="H57" s="532"/>
      <c r="I57" s="532"/>
      <c r="J57" s="532"/>
      <c r="K57" s="521"/>
    </row>
    <row r="58" customFormat="false" ht="15" hidden="false" customHeight="false" outlineLevel="0" collapsed="false">
      <c r="A58" s="517"/>
      <c r="B58" s="638"/>
      <c r="C58" s="639"/>
      <c r="D58" s="639"/>
      <c r="E58" s="639"/>
      <c r="F58" s="640"/>
      <c r="G58" s="534" t="s">
        <v>327</v>
      </c>
      <c r="H58" s="534"/>
      <c r="I58" s="534"/>
      <c r="J58" s="534"/>
      <c r="K58" s="521"/>
    </row>
    <row r="59" customFormat="false" ht="15" hidden="false" customHeight="false" outlineLevel="0" collapsed="false">
      <c r="A59" s="517"/>
      <c r="B59" s="641"/>
      <c r="C59" s="642"/>
      <c r="D59" s="642"/>
      <c r="E59" s="642"/>
      <c r="F59" s="643"/>
      <c r="G59" s="644"/>
      <c r="H59" s="645"/>
      <c r="I59" s="645"/>
      <c r="J59" s="645"/>
      <c r="K59" s="521"/>
    </row>
    <row r="60" customFormat="false" ht="15" hidden="false" customHeight="false" outlineLevel="0" collapsed="false">
      <c r="A60" s="646"/>
      <c r="B60" s="647"/>
      <c r="C60" s="647"/>
      <c r="D60" s="647"/>
      <c r="E60" s="647"/>
      <c r="F60" s="647"/>
      <c r="G60" s="647"/>
      <c r="H60" s="647"/>
      <c r="I60" s="647"/>
      <c r="J60" s="647"/>
      <c r="K60" s="648"/>
    </row>
    <row r="61" customFormat="false" ht="15" hidden="false" customHeight="false" outlineLevel="0" collapsed="false">
      <c r="A61" s="517"/>
      <c r="B61" s="518" t="s">
        <v>0</v>
      </c>
      <c r="C61" s="519"/>
      <c r="D61" s="520" t="s">
        <v>288</v>
      </c>
      <c r="E61" s="520"/>
      <c r="F61" s="520"/>
      <c r="G61" s="520"/>
      <c r="H61" s="520"/>
      <c r="I61" s="520"/>
      <c r="J61" s="520"/>
      <c r="K61" s="521"/>
    </row>
    <row r="62" customFormat="false" ht="15" hidden="false" customHeight="false" outlineLevel="0" collapsed="false">
      <c r="A62" s="517"/>
      <c r="B62" s="522"/>
      <c r="C62" s="522"/>
      <c r="D62" s="522"/>
      <c r="E62" s="522"/>
      <c r="F62" s="522"/>
      <c r="G62" s="522"/>
      <c r="H62" s="522"/>
      <c r="I62" s="522"/>
      <c r="J62" s="522"/>
      <c r="K62" s="521"/>
    </row>
    <row r="63" customFormat="false" ht="15" hidden="false" customHeight="false" outlineLevel="0" collapsed="false">
      <c r="A63" s="517"/>
      <c r="B63" s="523" t="s">
        <v>289</v>
      </c>
      <c r="C63" s="524" t="s">
        <v>290</v>
      </c>
      <c r="D63" s="523" t="s">
        <v>118</v>
      </c>
      <c r="E63" s="523"/>
      <c r="F63" s="523"/>
      <c r="G63" s="523"/>
      <c r="H63" s="523"/>
      <c r="I63" s="523"/>
      <c r="J63" s="523" t="s">
        <v>291</v>
      </c>
      <c r="K63" s="521"/>
      <c r="N63" s="437"/>
    </row>
    <row r="64" customFormat="false" ht="27" hidden="false" customHeight="true" outlineLevel="0" collapsed="false">
      <c r="A64" s="517"/>
      <c r="B64" s="525" t="str">
        <f aca="false">PRODUÇÕES!A17</f>
        <v>2.2</v>
      </c>
      <c r="C64" s="526" t="n">
        <f aca="true">TODAY()</f>
        <v>46129</v>
      </c>
      <c r="D64" s="527" t="str">
        <f aca="false">PLANEJAMENTO!C13</f>
        <v>ESCAVAÇÃO, CARGA, TRANSPORTE, DESCARGA E ESPALHAMENTO DE MATERIAL DE 1ª CATEGORIA - DMT DE 2000 ATÉ 3000M</v>
      </c>
      <c r="E64" s="527"/>
      <c r="F64" s="527"/>
      <c r="G64" s="527"/>
      <c r="H64" s="527"/>
      <c r="I64" s="527"/>
      <c r="J64" s="528" t="str">
        <f aca="false">F80</f>
        <v>M3</v>
      </c>
      <c r="K64" s="521"/>
      <c r="N64" s="437"/>
    </row>
    <row r="65" customFormat="false" ht="4.5" hidden="false" customHeight="true" outlineLevel="0" collapsed="false">
      <c r="A65" s="517"/>
      <c r="B65" s="529"/>
      <c r="C65" s="529"/>
      <c r="D65" s="529"/>
      <c r="E65" s="529"/>
      <c r="F65" s="529"/>
      <c r="G65" s="529"/>
      <c r="H65" s="529"/>
      <c r="I65" s="530"/>
      <c r="J65" s="531"/>
      <c r="K65" s="521"/>
      <c r="N65" s="437"/>
    </row>
    <row r="66" customFormat="false" ht="15" hidden="false" customHeight="false" outlineLevel="0" collapsed="false">
      <c r="A66" s="517"/>
      <c r="B66" s="532" t="s">
        <v>292</v>
      </c>
      <c r="C66" s="532"/>
      <c r="D66" s="532" t="s">
        <v>289</v>
      </c>
      <c r="E66" s="532" t="s">
        <v>293</v>
      </c>
      <c r="F66" s="533" t="s">
        <v>294</v>
      </c>
      <c r="G66" s="533"/>
      <c r="H66" s="533" t="s">
        <v>295</v>
      </c>
      <c r="I66" s="533"/>
      <c r="J66" s="534" t="s">
        <v>296</v>
      </c>
      <c r="K66" s="521"/>
      <c r="N66" s="437"/>
    </row>
    <row r="67" customFormat="false" ht="15" hidden="false" customHeight="false" outlineLevel="0" collapsed="false">
      <c r="A67" s="517"/>
      <c r="B67" s="532"/>
      <c r="C67" s="532"/>
      <c r="D67" s="532"/>
      <c r="E67" s="532"/>
      <c r="F67" s="535" t="s">
        <v>297</v>
      </c>
      <c r="G67" s="535" t="s">
        <v>298</v>
      </c>
      <c r="H67" s="535" t="s">
        <v>297</v>
      </c>
      <c r="I67" s="529" t="s">
        <v>298</v>
      </c>
      <c r="J67" s="536" t="s">
        <v>299</v>
      </c>
      <c r="K67" s="521"/>
      <c r="N67" s="437"/>
    </row>
    <row r="68" customFormat="false" ht="15" hidden="false" customHeight="false" outlineLevel="0" collapsed="false">
      <c r="A68" s="517" t="s">
        <v>300</v>
      </c>
      <c r="B68" s="537" t="s">
        <v>328</v>
      </c>
      <c r="C68" s="538"/>
      <c r="D68" s="539"/>
      <c r="E68" s="540" t="n">
        <v>1</v>
      </c>
      <c r="F68" s="540" t="n">
        <v>1</v>
      </c>
      <c r="G68" s="540" t="n">
        <f aca="false">1-F68</f>
        <v>0</v>
      </c>
      <c r="H68" s="541" t="n">
        <f aca="false">VLOOKUP(B68,EQUIPAMENTOS!$A:$N,14,FALSE())</f>
        <v>278.4</v>
      </c>
      <c r="I68" s="542" t="n">
        <f aca="false">H68</f>
        <v>278.4</v>
      </c>
      <c r="J68" s="543" t="n">
        <f aca="false">H68*F68*E68+I68*G68*E68</f>
        <v>278.4</v>
      </c>
      <c r="K68" s="521"/>
    </row>
    <row r="69" customFormat="false" ht="15" hidden="false" customHeight="false" outlineLevel="0" collapsed="false">
      <c r="A69" s="517" t="s">
        <v>301</v>
      </c>
      <c r="B69" s="537" t="str">
        <f aca="false">_xlfn.XLOOKUP(A69,EQUIPAMENTOS!B:B,EQUIPAMENTOS!A:A,0,0,1)</f>
        <v>Caminhão basculante 14 m³</v>
      </c>
      <c r="C69" s="538"/>
      <c r="D69" s="539"/>
      <c r="E69" s="540" t="n">
        <f aca="false">'Escavação e Carga'!M66</f>
        <v>8</v>
      </c>
      <c r="F69" s="540" t="n">
        <v>1</v>
      </c>
      <c r="G69" s="540" t="n">
        <f aca="false">1-F69</f>
        <v>0</v>
      </c>
      <c r="H69" s="541" t="n">
        <f aca="false">VLOOKUP(B69,EQUIPAMENTOS!$A:$N,14,FALSE())</f>
        <v>127.475</v>
      </c>
      <c r="I69" s="542" t="n">
        <f aca="false">H69</f>
        <v>127.475</v>
      </c>
      <c r="J69" s="543" t="n">
        <f aca="false">H69*F69*E69+I69*G69*E69</f>
        <v>1019.8</v>
      </c>
      <c r="K69" s="521"/>
    </row>
    <row r="70" customFormat="false" ht="15" hidden="false" customHeight="false" outlineLevel="0" collapsed="false">
      <c r="A70" s="517"/>
      <c r="B70" s="544"/>
      <c r="C70" s="545"/>
      <c r="D70" s="546"/>
      <c r="E70" s="547"/>
      <c r="F70" s="547"/>
      <c r="G70" s="547"/>
      <c r="H70" s="548"/>
      <c r="I70" s="549"/>
      <c r="J70" s="550"/>
      <c r="K70" s="521"/>
    </row>
    <row r="71" customFormat="false" ht="15" hidden="false" customHeight="false" outlineLevel="0" collapsed="false">
      <c r="A71" s="517"/>
      <c r="B71" s="551"/>
      <c r="C71" s="529"/>
      <c r="D71" s="529"/>
      <c r="E71" s="529"/>
      <c r="F71" s="529"/>
      <c r="G71" s="529"/>
      <c r="H71" s="529"/>
      <c r="I71" s="552" t="s">
        <v>257</v>
      </c>
      <c r="J71" s="550" t="n">
        <f aca="false">SUM(J68:J70)</f>
        <v>1298.2</v>
      </c>
      <c r="K71" s="521"/>
      <c r="L71" s="434" t="n">
        <f aca="false">J71/E80</f>
        <v>5.55874127694675</v>
      </c>
      <c r="M71" s="434" t="n">
        <f aca="false">L71*0.7</f>
        <v>3.89111889386272</v>
      </c>
    </row>
    <row r="72" customFormat="false" ht="4.5" hidden="false" customHeight="true" outlineLevel="0" collapsed="false">
      <c r="A72" s="517"/>
      <c r="B72" s="553"/>
      <c r="C72" s="553"/>
      <c r="D72" s="553"/>
      <c r="E72" s="553"/>
      <c r="F72" s="553"/>
      <c r="G72" s="553"/>
      <c r="H72" s="553"/>
      <c r="I72" s="554"/>
      <c r="J72" s="555"/>
      <c r="K72" s="521"/>
    </row>
    <row r="73" customFormat="false" ht="19.25" hidden="false" customHeight="true" outlineLevel="0" collapsed="false">
      <c r="A73" s="517"/>
      <c r="B73" s="556" t="s">
        <v>302</v>
      </c>
      <c r="C73" s="556"/>
      <c r="D73" s="556"/>
      <c r="E73" s="556"/>
      <c r="F73" s="532" t="s">
        <v>289</v>
      </c>
      <c r="G73" s="532"/>
      <c r="H73" s="557" t="s">
        <v>303</v>
      </c>
      <c r="I73" s="558" t="s">
        <v>304</v>
      </c>
      <c r="J73" s="559" t="s">
        <v>305</v>
      </c>
      <c r="K73" s="521"/>
    </row>
    <row r="74" customFormat="false" ht="15" hidden="false" customHeight="false" outlineLevel="0" collapsed="false">
      <c r="A74" s="517"/>
      <c r="B74" s="560" t="s">
        <v>306</v>
      </c>
      <c r="C74" s="561"/>
      <c r="D74" s="522"/>
      <c r="E74" s="538"/>
      <c r="F74" s="539"/>
      <c r="G74" s="562"/>
      <c r="H74" s="563" t="n">
        <f aca="false">E68</f>
        <v>1</v>
      </c>
      <c r="I74" s="564" t="n">
        <f aca="false">(VLOOKUP(B74,'MÃO DE OBRA'!$A:$E,5,FALSE())/220)</f>
        <v>46.8181818181818</v>
      </c>
      <c r="J74" s="543" t="n">
        <f aca="false">H74*I74</f>
        <v>46.8181818181818</v>
      </c>
      <c r="K74" s="521"/>
    </row>
    <row r="75" customFormat="false" ht="15" hidden="false" customHeight="false" outlineLevel="0" collapsed="false">
      <c r="A75" s="517"/>
      <c r="B75" s="560" t="s">
        <v>307</v>
      </c>
      <c r="C75" s="561"/>
      <c r="D75" s="522"/>
      <c r="E75" s="538"/>
      <c r="F75" s="539"/>
      <c r="G75" s="562"/>
      <c r="H75" s="563" t="n">
        <v>1</v>
      </c>
      <c r="I75" s="564" t="n">
        <f aca="false">(VLOOKUP(B75,'MÃO DE OBRA'!$A:$E,5,FALSE())/220)</f>
        <v>19.13328</v>
      </c>
      <c r="J75" s="543" t="n">
        <f aca="false">H75*I75</f>
        <v>19.13328</v>
      </c>
      <c r="K75" s="521"/>
    </row>
    <row r="76" customFormat="false" ht="15" hidden="false" customHeight="false" outlineLevel="0" collapsed="false">
      <c r="A76" s="517"/>
      <c r="B76" s="560" t="s">
        <v>308</v>
      </c>
      <c r="C76" s="561"/>
      <c r="D76" s="522"/>
      <c r="E76" s="538"/>
      <c r="F76" s="539"/>
      <c r="G76" s="562"/>
      <c r="H76" s="563" t="n">
        <v>0.5</v>
      </c>
      <c r="I76" s="564" t="n">
        <f aca="false">(VLOOKUP(B76,'MÃO DE OBRA'!$A:$E,5,FALSE())/220)</f>
        <v>34.0909090909091</v>
      </c>
      <c r="J76" s="543" t="n">
        <f aca="false">H76*I76</f>
        <v>17.0454545454545</v>
      </c>
      <c r="K76" s="521"/>
    </row>
    <row r="77" customFormat="false" ht="15" hidden="false" customHeight="false" outlineLevel="0" collapsed="false">
      <c r="A77" s="517"/>
      <c r="B77" s="560" t="s">
        <v>309</v>
      </c>
      <c r="C77" s="561"/>
      <c r="D77" s="522"/>
      <c r="E77" s="538"/>
      <c r="F77" s="539"/>
      <c r="G77" s="562"/>
      <c r="H77" s="563" t="n">
        <f aca="false">E69</f>
        <v>8</v>
      </c>
      <c r="I77" s="564" t="n">
        <f aca="false">(VLOOKUP(B77,'MÃO DE OBRA'!$A:$E,5,FALSE())/220)</f>
        <v>28.82352</v>
      </c>
      <c r="J77" s="543" t="n">
        <f aca="false">H77*I77</f>
        <v>230.58816</v>
      </c>
      <c r="K77" s="521"/>
    </row>
    <row r="78" customFormat="false" ht="15" hidden="false" customHeight="false" outlineLevel="0" collapsed="false">
      <c r="A78" s="517"/>
      <c r="B78" s="551"/>
      <c r="C78" s="553"/>
      <c r="D78" s="553"/>
      <c r="E78" s="553"/>
      <c r="F78" s="553"/>
      <c r="G78" s="553"/>
      <c r="H78" s="553"/>
      <c r="I78" s="565" t="s">
        <v>257</v>
      </c>
      <c r="J78" s="566" t="n">
        <f aca="false">SUM(J74:J77)</f>
        <v>313.585076363636</v>
      </c>
      <c r="K78" s="521"/>
      <c r="L78" s="434"/>
    </row>
    <row r="79" customFormat="false" ht="4.5" hidden="false" customHeight="true" outlineLevel="0" collapsed="false">
      <c r="A79" s="517"/>
      <c r="B79" s="567"/>
      <c r="C79" s="567"/>
      <c r="D79" s="567"/>
      <c r="E79" s="567"/>
      <c r="F79" s="567"/>
      <c r="G79" s="567"/>
      <c r="H79" s="567"/>
      <c r="I79" s="568"/>
      <c r="J79" s="567"/>
      <c r="K79" s="521"/>
    </row>
    <row r="80" customFormat="false" ht="15" hidden="false" customHeight="false" outlineLevel="0" collapsed="false">
      <c r="A80" s="517"/>
      <c r="B80" s="569" t="s">
        <v>310</v>
      </c>
      <c r="C80" s="570"/>
      <c r="D80" s="567"/>
      <c r="E80" s="571" t="n">
        <f aca="false">PRODUÇÕES!D17*0.977</f>
        <v>233.54208</v>
      </c>
      <c r="F80" s="572" t="s">
        <v>28</v>
      </c>
      <c r="G80" s="573"/>
      <c r="H80" s="573"/>
      <c r="I80" s="574" t="s">
        <v>311</v>
      </c>
      <c r="J80" s="566" t="n">
        <f aca="false">J71+J78</f>
        <v>1611.78507636364</v>
      </c>
      <c r="K80" s="521"/>
    </row>
    <row r="81" customFormat="false" ht="4.5" hidden="false" customHeight="true" outlineLevel="0" collapsed="false">
      <c r="A81" s="517"/>
      <c r="B81" s="575"/>
      <c r="C81" s="567"/>
      <c r="D81" s="567"/>
      <c r="E81" s="568"/>
      <c r="F81" s="576"/>
      <c r="G81" s="576"/>
      <c r="H81" s="576"/>
      <c r="I81" s="568"/>
      <c r="J81" s="567"/>
      <c r="K81" s="521"/>
    </row>
    <row r="82" customFormat="false" ht="30" hidden="false" customHeight="true" outlineLevel="0" collapsed="false">
      <c r="A82" s="517"/>
      <c r="B82" s="557" t="s">
        <v>312</v>
      </c>
      <c r="C82" s="557"/>
      <c r="D82" s="557"/>
      <c r="E82" s="557"/>
      <c r="F82" s="532" t="s">
        <v>289</v>
      </c>
      <c r="G82" s="528" t="s">
        <v>313</v>
      </c>
      <c r="H82" s="557" t="s">
        <v>296</v>
      </c>
      <c r="I82" s="577" t="s">
        <v>314</v>
      </c>
      <c r="J82" s="556" t="s">
        <v>315</v>
      </c>
      <c r="K82" s="521"/>
    </row>
    <row r="83" customFormat="false" ht="15" hidden="false" customHeight="false" outlineLevel="0" collapsed="false">
      <c r="A83" s="517"/>
      <c r="B83" s="578" t="str">
        <f aca="false">B68</f>
        <v>Escavadeira Hidráulica sobre esteira 38t</v>
      </c>
      <c r="C83" s="561"/>
      <c r="D83" s="561"/>
      <c r="E83" s="538"/>
      <c r="F83" s="579" t="str">
        <f aca="false">VLOOKUP(B83,EQUIPAMENTOS!$A:$R,16,FALSE())</f>
        <v>Diesel S10</v>
      </c>
      <c r="G83" s="580" t="s">
        <v>316</v>
      </c>
      <c r="H83" s="581" t="n">
        <f aca="false">VLOOKUP(B83,EQUIPAMENTOS!$A:$R,17,FALSE())</f>
        <v>6.99</v>
      </c>
      <c r="I83" s="582" t="n">
        <f aca="false">VLOOKUP(B83,EQUIPAMENTOS!$A:$R,18,FALSE())</f>
        <v>26</v>
      </c>
      <c r="J83" s="543" t="n">
        <f aca="false">H83*I83*E68*F68</f>
        <v>181.74</v>
      </c>
      <c r="K83" s="521"/>
    </row>
    <row r="84" customFormat="false" ht="15" hidden="false" customHeight="false" outlineLevel="0" collapsed="false">
      <c r="A84" s="517"/>
      <c r="B84" s="578" t="str">
        <f aca="false">B69</f>
        <v>Caminhão basculante 14 m³</v>
      </c>
      <c r="C84" s="561"/>
      <c r="D84" s="561"/>
      <c r="E84" s="538"/>
      <c r="F84" s="579" t="str">
        <f aca="false">VLOOKUP(B84,EQUIPAMENTOS!$A:$R,16,FALSE())</f>
        <v>Diesel S10</v>
      </c>
      <c r="G84" s="580" t="s">
        <v>316</v>
      </c>
      <c r="H84" s="581" t="n">
        <f aca="false">VLOOKUP(B84,EQUIPAMENTOS!$A:$R,17,FALSE())</f>
        <v>6.99</v>
      </c>
      <c r="I84" s="582" t="n">
        <f aca="false">VLOOKUP(B84,EQUIPAMENTOS!$A:$R,18,FALSE())</f>
        <v>2.5</v>
      </c>
      <c r="J84" s="543" t="n">
        <f aca="false">H84*I84*E69*F69</f>
        <v>139.8</v>
      </c>
      <c r="K84" s="521"/>
    </row>
    <row r="85" customFormat="false" ht="15" hidden="false" customHeight="false" outlineLevel="0" collapsed="false">
      <c r="A85" s="517"/>
      <c r="B85" s="583"/>
      <c r="C85" s="570"/>
      <c r="D85" s="570"/>
      <c r="E85" s="545"/>
      <c r="F85" s="584"/>
      <c r="G85" s="585"/>
      <c r="H85" s="586"/>
      <c r="I85" s="587"/>
      <c r="J85" s="550"/>
      <c r="K85" s="521"/>
    </row>
    <row r="86" customFormat="false" ht="15" hidden="false" customHeight="false" outlineLevel="0" collapsed="false">
      <c r="A86" s="517"/>
      <c r="B86" s="588"/>
      <c r="C86" s="570"/>
      <c r="D86" s="570"/>
      <c r="E86" s="570"/>
      <c r="F86" s="570"/>
      <c r="G86" s="570"/>
      <c r="H86" s="573"/>
      <c r="I86" s="589" t="s">
        <v>257</v>
      </c>
      <c r="J86" s="550" t="n">
        <f aca="false">SUM(J83:J85)</f>
        <v>321.54</v>
      </c>
      <c r="K86" s="521"/>
      <c r="L86" s="434" t="n">
        <f aca="false">J86/E80</f>
        <v>1.37679684962984</v>
      </c>
    </row>
    <row r="87" customFormat="false" ht="4.5" hidden="false" customHeight="true" outlineLevel="0" collapsed="false">
      <c r="A87" s="517"/>
      <c r="B87" s="590"/>
      <c r="C87" s="570"/>
      <c r="D87" s="570"/>
      <c r="E87" s="591"/>
      <c r="F87" s="592"/>
      <c r="G87" s="573"/>
      <c r="H87" s="573"/>
      <c r="I87" s="574"/>
      <c r="J87" s="591"/>
      <c r="K87" s="521"/>
    </row>
    <row r="88" customFormat="false" ht="19.25" hidden="false" customHeight="false" outlineLevel="0" collapsed="false">
      <c r="A88" s="517"/>
      <c r="B88" s="557" t="s">
        <v>317</v>
      </c>
      <c r="C88" s="557"/>
      <c r="D88" s="557"/>
      <c r="E88" s="557"/>
      <c r="F88" s="557"/>
      <c r="G88" s="593" t="s">
        <v>318</v>
      </c>
      <c r="H88" s="573" t="s">
        <v>319</v>
      </c>
      <c r="I88" s="577" t="s">
        <v>296</v>
      </c>
      <c r="J88" s="559" t="s">
        <v>315</v>
      </c>
      <c r="K88" s="521"/>
    </row>
    <row r="89" customFormat="false" ht="15" hidden="false" customHeight="false" outlineLevel="0" collapsed="false">
      <c r="A89" s="517"/>
      <c r="B89" s="594"/>
      <c r="C89" s="595"/>
      <c r="D89" s="596"/>
      <c r="E89" s="596"/>
      <c r="F89" s="597"/>
      <c r="G89" s="540"/>
      <c r="H89" s="540"/>
      <c r="I89" s="598"/>
      <c r="J89" s="543"/>
      <c r="K89" s="521"/>
    </row>
    <row r="90" customFormat="false" ht="15" hidden="false" customHeight="false" outlineLevel="0" collapsed="false">
      <c r="A90" s="517"/>
      <c r="B90" s="599"/>
      <c r="C90" s="600"/>
      <c r="D90" s="601"/>
      <c r="E90" s="601"/>
      <c r="F90" s="602"/>
      <c r="G90" s="540"/>
      <c r="H90" s="540"/>
      <c r="I90" s="598"/>
      <c r="J90" s="543"/>
      <c r="K90" s="521"/>
    </row>
    <row r="91" customFormat="false" ht="15" hidden="false" customHeight="false" outlineLevel="0" collapsed="false">
      <c r="A91" s="517"/>
      <c r="B91" s="603" t="s">
        <v>257</v>
      </c>
      <c r="C91" s="603"/>
      <c r="D91" s="603"/>
      <c r="E91" s="603"/>
      <c r="F91" s="603"/>
      <c r="G91" s="603"/>
      <c r="H91" s="603"/>
      <c r="I91" s="603"/>
      <c r="J91" s="566" t="n">
        <f aca="false">SUM(J89:J90)</f>
        <v>0</v>
      </c>
      <c r="K91" s="521"/>
    </row>
    <row r="92" customFormat="false" ht="4.5" hidden="false" customHeight="true" outlineLevel="0" collapsed="false">
      <c r="A92" s="517"/>
      <c r="B92" s="604"/>
      <c r="C92" s="605"/>
      <c r="D92" s="605"/>
      <c r="E92" s="606"/>
      <c r="F92" s="607"/>
      <c r="G92" s="608"/>
      <c r="H92" s="608"/>
      <c r="I92" s="609"/>
      <c r="J92" s="610"/>
      <c r="K92" s="521"/>
    </row>
    <row r="93" customFormat="false" ht="15" hidden="false" customHeight="false" outlineLevel="0" collapsed="false">
      <c r="A93" s="517"/>
      <c r="B93" s="611" t="s">
        <v>320</v>
      </c>
      <c r="C93" s="611"/>
      <c r="D93" s="612"/>
      <c r="E93" s="567"/>
      <c r="F93" s="567"/>
      <c r="G93" s="567"/>
      <c r="H93" s="613"/>
      <c r="I93" s="614"/>
      <c r="J93" s="566" t="n">
        <f aca="false">(J80+J86+J91)/E80</f>
        <v>8.27827291922568</v>
      </c>
      <c r="K93" s="521"/>
    </row>
    <row r="94" customFormat="false" ht="4.5" hidden="false" customHeight="true" outlineLevel="0" collapsed="false">
      <c r="A94" s="517"/>
      <c r="B94" s="590"/>
      <c r="C94" s="570"/>
      <c r="D94" s="570"/>
      <c r="E94" s="591"/>
      <c r="F94" s="592"/>
      <c r="G94" s="573"/>
      <c r="H94" s="573"/>
      <c r="I94" s="574"/>
      <c r="J94" s="615"/>
      <c r="K94" s="521"/>
    </row>
    <row r="95" customFormat="false" ht="19.25" hidden="false" customHeight="false" outlineLevel="0" collapsed="false">
      <c r="A95" s="517"/>
      <c r="B95" s="557" t="s">
        <v>321</v>
      </c>
      <c r="C95" s="557"/>
      <c r="D95" s="557"/>
      <c r="E95" s="557"/>
      <c r="F95" s="557"/>
      <c r="G95" s="593" t="s">
        <v>318</v>
      </c>
      <c r="H95" s="573" t="s">
        <v>319</v>
      </c>
      <c r="I95" s="577" t="s">
        <v>296</v>
      </c>
      <c r="J95" s="559" t="s">
        <v>315</v>
      </c>
      <c r="K95" s="521"/>
    </row>
    <row r="96" customFormat="false" ht="15" hidden="false" customHeight="false" outlineLevel="0" collapsed="false">
      <c r="A96" s="517"/>
      <c r="B96" s="594"/>
      <c r="C96" s="595"/>
      <c r="D96" s="596"/>
      <c r="E96" s="596"/>
      <c r="F96" s="597"/>
      <c r="G96" s="540"/>
      <c r="H96" s="540"/>
      <c r="I96" s="598"/>
      <c r="J96" s="543" t="n">
        <f aca="false">G96*I96</f>
        <v>0</v>
      </c>
      <c r="K96" s="521"/>
    </row>
    <row r="97" customFormat="false" ht="15" hidden="false" customHeight="false" outlineLevel="0" collapsed="false">
      <c r="A97" s="517"/>
      <c r="B97" s="599"/>
      <c r="C97" s="600"/>
      <c r="D97" s="601"/>
      <c r="E97" s="601"/>
      <c r="F97" s="602"/>
      <c r="G97" s="540"/>
      <c r="H97" s="540"/>
      <c r="I97" s="598"/>
      <c r="J97" s="543" t="n">
        <f aca="false">G97*I97</f>
        <v>0</v>
      </c>
      <c r="K97" s="521"/>
    </row>
    <row r="98" customFormat="false" ht="15" hidden="false" customHeight="false" outlineLevel="0" collapsed="false">
      <c r="A98" s="517"/>
      <c r="B98" s="599"/>
      <c r="C98" s="600"/>
      <c r="D98" s="601"/>
      <c r="E98" s="601"/>
      <c r="F98" s="602"/>
      <c r="G98" s="540"/>
      <c r="H98" s="540"/>
      <c r="I98" s="598"/>
      <c r="J98" s="543" t="n">
        <f aca="false">G98*I98</f>
        <v>0</v>
      </c>
      <c r="K98" s="521"/>
    </row>
    <row r="99" customFormat="false" ht="15" hidden="false" customHeight="false" outlineLevel="0" collapsed="false">
      <c r="A99" s="517"/>
      <c r="B99" s="616"/>
      <c r="C99" s="617"/>
      <c r="D99" s="618"/>
      <c r="E99" s="618"/>
      <c r="F99" s="619"/>
      <c r="G99" s="540"/>
      <c r="H99" s="540"/>
      <c r="I99" s="598"/>
      <c r="J99" s="543" t="n">
        <f aca="false">G99*I99</f>
        <v>0</v>
      </c>
      <c r="K99" s="521"/>
    </row>
    <row r="100" customFormat="false" ht="15" hidden="false" customHeight="false" outlineLevel="0" collapsed="false">
      <c r="A100" s="517"/>
      <c r="B100" s="620"/>
      <c r="C100" s="567"/>
      <c r="D100" s="567"/>
      <c r="E100" s="621"/>
      <c r="F100" s="622"/>
      <c r="G100" s="576"/>
      <c r="H100" s="576"/>
      <c r="I100" s="568" t="s">
        <v>257</v>
      </c>
      <c r="J100" s="566" t="n">
        <f aca="false">SUM(J96:J99)</f>
        <v>0</v>
      </c>
      <c r="K100" s="521"/>
    </row>
    <row r="101" customFormat="false" ht="4.5" hidden="false" customHeight="true" outlineLevel="0" collapsed="false">
      <c r="A101" s="517"/>
      <c r="B101" s="623"/>
      <c r="C101" s="567"/>
      <c r="D101" s="567"/>
      <c r="E101" s="621"/>
      <c r="F101" s="622"/>
      <c r="G101" s="576"/>
      <c r="H101" s="576"/>
      <c r="I101" s="568"/>
      <c r="J101" s="621"/>
      <c r="K101" s="521"/>
    </row>
    <row r="102" customFormat="false" ht="19.25" hidden="false" customHeight="false" outlineLevel="0" collapsed="false">
      <c r="A102" s="517"/>
      <c r="B102" s="557" t="s">
        <v>322</v>
      </c>
      <c r="C102" s="557"/>
      <c r="D102" s="557"/>
      <c r="E102" s="557"/>
      <c r="F102" s="559" t="s">
        <v>318</v>
      </c>
      <c r="G102" s="593" t="s">
        <v>323</v>
      </c>
      <c r="H102" s="573" t="s">
        <v>296</v>
      </c>
      <c r="I102" s="577" t="s">
        <v>314</v>
      </c>
      <c r="J102" s="559" t="s">
        <v>315</v>
      </c>
      <c r="K102" s="521"/>
    </row>
    <row r="103" customFormat="false" ht="15" hidden="false" customHeight="false" outlineLevel="0" collapsed="false">
      <c r="A103" s="517"/>
      <c r="B103" s="594"/>
      <c r="C103" s="595"/>
      <c r="D103" s="596"/>
      <c r="E103" s="597"/>
      <c r="F103" s="540"/>
      <c r="G103" s="540"/>
      <c r="H103" s="624"/>
      <c r="I103" s="598"/>
      <c r="J103" s="543"/>
      <c r="K103" s="521"/>
    </row>
    <row r="104" customFormat="false" ht="15" hidden="false" customHeight="false" outlineLevel="0" collapsed="false">
      <c r="A104" s="517"/>
      <c r="B104" s="616"/>
      <c r="C104" s="617"/>
      <c r="D104" s="618"/>
      <c r="E104" s="619"/>
      <c r="F104" s="547" t="n">
        <v>0</v>
      </c>
      <c r="G104" s="547" t="n">
        <v>0</v>
      </c>
      <c r="H104" s="547" t="n">
        <v>0</v>
      </c>
      <c r="I104" s="625" t="n">
        <v>0</v>
      </c>
      <c r="J104" s="543" t="n">
        <f aca="false">I104*H104*G104*F104</f>
        <v>0</v>
      </c>
      <c r="K104" s="521"/>
    </row>
    <row r="105" customFormat="false" ht="15" hidden="false" customHeight="false" outlineLevel="0" collapsed="false">
      <c r="A105" s="517"/>
      <c r="B105" s="620"/>
      <c r="C105" s="567"/>
      <c r="D105" s="567"/>
      <c r="E105" s="621"/>
      <c r="F105" s="622"/>
      <c r="G105" s="576"/>
      <c r="H105" s="576"/>
      <c r="I105" s="568" t="s">
        <v>257</v>
      </c>
      <c r="J105" s="566" t="n">
        <f aca="false">SUM(J103:J104)</f>
        <v>0</v>
      </c>
      <c r="K105" s="521"/>
    </row>
    <row r="106" customFormat="false" ht="4.5" hidden="false" customHeight="true" outlineLevel="0" collapsed="false">
      <c r="A106" s="517"/>
      <c r="B106" s="567"/>
      <c r="C106" s="567"/>
      <c r="D106" s="567"/>
      <c r="E106" s="567"/>
      <c r="F106" s="567"/>
      <c r="G106" s="567"/>
      <c r="H106" s="567"/>
      <c r="I106" s="568"/>
      <c r="J106" s="567"/>
      <c r="K106" s="521"/>
    </row>
    <row r="107" customFormat="false" ht="15" hidden="false" customHeight="false" outlineLevel="0" collapsed="false">
      <c r="A107" s="517"/>
      <c r="B107" s="626" t="s">
        <v>324</v>
      </c>
      <c r="C107" s="626"/>
      <c r="D107" s="626"/>
      <c r="E107" s="626"/>
      <c r="F107" s="626"/>
      <c r="G107" s="626"/>
      <c r="H107" s="626"/>
      <c r="I107" s="626"/>
      <c r="J107" s="611" t="n">
        <f aca="false">J105+J100+J93</f>
        <v>8.27827291922568</v>
      </c>
      <c r="K107" s="521"/>
    </row>
    <row r="108" customFormat="false" ht="4.5" hidden="false" customHeight="true" outlineLevel="0" collapsed="false">
      <c r="A108" s="517"/>
      <c r="B108" s="567"/>
      <c r="C108" s="567"/>
      <c r="D108" s="567"/>
      <c r="E108" s="567"/>
      <c r="F108" s="567"/>
      <c r="G108" s="567"/>
      <c r="H108" s="567"/>
      <c r="I108" s="568"/>
      <c r="J108" s="567"/>
      <c r="K108" s="521"/>
    </row>
    <row r="109" customFormat="false" ht="15" hidden="false" customHeight="false" outlineLevel="0" collapsed="false">
      <c r="A109" s="517"/>
      <c r="B109" s="626" t="s">
        <v>325</v>
      </c>
      <c r="C109" s="626"/>
      <c r="D109" s="626"/>
      <c r="E109" s="626"/>
      <c r="F109" s="626"/>
      <c r="G109" s="626"/>
      <c r="H109" s="626"/>
      <c r="I109" s="626"/>
      <c r="J109" s="566" t="n">
        <f aca="false">J107*0</f>
        <v>0</v>
      </c>
      <c r="K109" s="521"/>
    </row>
    <row r="110" customFormat="false" ht="4.5" hidden="false" customHeight="true" outlineLevel="0" collapsed="false">
      <c r="A110" s="517"/>
      <c r="B110" s="567"/>
      <c r="C110" s="567"/>
      <c r="D110" s="567"/>
      <c r="E110" s="567"/>
      <c r="F110" s="567"/>
      <c r="G110" s="567"/>
      <c r="H110" s="567"/>
      <c r="I110" s="568"/>
      <c r="J110" s="567"/>
      <c r="K110" s="521"/>
    </row>
    <row r="111" customFormat="false" ht="15" hidden="false" customHeight="false" outlineLevel="0" collapsed="false">
      <c r="A111" s="517"/>
      <c r="B111" s="626" t="s">
        <v>326</v>
      </c>
      <c r="C111" s="626"/>
      <c r="D111" s="626"/>
      <c r="E111" s="626"/>
      <c r="F111" s="626"/>
      <c r="G111" s="626"/>
      <c r="H111" s="626"/>
      <c r="I111" s="626"/>
      <c r="J111" s="611" t="n">
        <f aca="false">J107+J109</f>
        <v>8.27827291922568</v>
      </c>
      <c r="K111" s="521"/>
    </row>
    <row r="112" customFormat="false" ht="4.5" hidden="false" customHeight="true" outlineLevel="0" collapsed="false">
      <c r="A112" s="517"/>
      <c r="B112" s="605"/>
      <c r="C112" s="605"/>
      <c r="D112" s="605"/>
      <c r="E112" s="605"/>
      <c r="F112" s="605"/>
      <c r="G112" s="605"/>
      <c r="H112" s="605"/>
      <c r="I112" s="609"/>
      <c r="J112" s="605"/>
      <c r="K112" s="521"/>
    </row>
    <row r="113" customFormat="false" ht="15" hidden="false" customHeight="false" outlineLevel="0" collapsed="false">
      <c r="A113" s="517"/>
      <c r="B113" s="627"/>
      <c r="C113" s="595"/>
      <c r="D113" s="595"/>
      <c r="E113" s="595"/>
      <c r="F113" s="595"/>
      <c r="G113" s="595"/>
      <c r="H113" s="595"/>
      <c r="I113" s="595"/>
      <c r="J113" s="628"/>
      <c r="K113" s="521"/>
    </row>
    <row r="114" customFormat="false" ht="15" hidden="false" customHeight="false" outlineLevel="0" collapsed="false">
      <c r="A114" s="517"/>
      <c r="B114" s="629"/>
      <c r="C114" s="630"/>
      <c r="D114" s="631"/>
      <c r="E114" s="631"/>
      <c r="F114" s="632"/>
      <c r="G114" s="633"/>
      <c r="H114" s="630"/>
      <c r="I114" s="630"/>
      <c r="J114" s="634"/>
      <c r="K114" s="521"/>
    </row>
    <row r="115" customFormat="false" ht="4.5" hidden="false" customHeight="true" outlineLevel="0" collapsed="false">
      <c r="A115" s="517"/>
      <c r="B115" s="522"/>
      <c r="C115" s="522"/>
      <c r="D115" s="522"/>
      <c r="E115" s="522"/>
      <c r="F115" s="522"/>
      <c r="G115" s="522"/>
      <c r="H115" s="522"/>
      <c r="I115" s="522"/>
      <c r="J115" s="522"/>
      <c r="K115" s="521"/>
    </row>
    <row r="116" customFormat="false" ht="15" hidden="false" customHeight="false" outlineLevel="0" collapsed="false">
      <c r="A116" s="517"/>
      <c r="B116" s="635"/>
      <c r="C116" s="636"/>
      <c r="D116" s="636"/>
      <c r="E116" s="636"/>
      <c r="F116" s="637"/>
      <c r="G116" s="532" t="s">
        <v>315</v>
      </c>
      <c r="H116" s="532"/>
      <c r="I116" s="532"/>
      <c r="J116" s="532"/>
      <c r="K116" s="521"/>
    </row>
    <row r="117" customFormat="false" ht="15" hidden="false" customHeight="false" outlineLevel="0" collapsed="false">
      <c r="A117" s="517"/>
      <c r="B117" s="638"/>
      <c r="C117" s="639"/>
      <c r="D117" s="639"/>
      <c r="E117" s="639"/>
      <c r="F117" s="640"/>
      <c r="G117" s="534" t="s">
        <v>327</v>
      </c>
      <c r="H117" s="534"/>
      <c r="I117" s="534"/>
      <c r="J117" s="534"/>
      <c r="K117" s="521"/>
    </row>
    <row r="118" customFormat="false" ht="15" hidden="false" customHeight="false" outlineLevel="0" collapsed="false">
      <c r="A118" s="517"/>
      <c r="B118" s="641"/>
      <c r="C118" s="642"/>
      <c r="D118" s="642"/>
      <c r="E118" s="642"/>
      <c r="F118" s="643"/>
      <c r="G118" s="644"/>
      <c r="H118" s="645"/>
      <c r="I118" s="645"/>
      <c r="J118" s="645"/>
      <c r="K118" s="521"/>
    </row>
    <row r="119" customFormat="false" ht="15" hidden="false" customHeight="false" outlineLevel="0" collapsed="false">
      <c r="A119" s="646"/>
      <c r="B119" s="647"/>
      <c r="C119" s="647"/>
      <c r="D119" s="647"/>
      <c r="E119" s="647"/>
      <c r="F119" s="647"/>
      <c r="G119" s="647"/>
      <c r="H119" s="647"/>
      <c r="I119" s="647"/>
      <c r="J119" s="647"/>
      <c r="K119" s="648"/>
    </row>
    <row r="120" customFormat="false" ht="15" hidden="false" customHeight="false" outlineLevel="0" collapsed="false">
      <c r="A120" s="514"/>
      <c r="B120" s="515"/>
      <c r="C120" s="515"/>
      <c r="D120" s="515"/>
      <c r="E120" s="515"/>
      <c r="F120" s="515"/>
      <c r="G120" s="515"/>
      <c r="H120" s="515"/>
      <c r="I120" s="515"/>
      <c r="J120" s="515"/>
      <c r="K120" s="516"/>
    </row>
    <row r="121" customFormat="false" ht="15" hidden="false" customHeight="false" outlineLevel="0" collapsed="false">
      <c r="A121" s="517"/>
      <c r="B121" s="518" t="s">
        <v>0</v>
      </c>
      <c r="C121" s="519"/>
      <c r="D121" s="520" t="s">
        <v>288</v>
      </c>
      <c r="E121" s="520"/>
      <c r="F121" s="520"/>
      <c r="G121" s="520"/>
      <c r="H121" s="520"/>
      <c r="I121" s="520"/>
      <c r="J121" s="520"/>
      <c r="K121" s="521"/>
    </row>
    <row r="122" customFormat="false" ht="15" hidden="false" customHeight="false" outlineLevel="0" collapsed="false">
      <c r="A122" s="517"/>
      <c r="B122" s="522"/>
      <c r="C122" s="522"/>
      <c r="D122" s="522"/>
      <c r="E122" s="522"/>
      <c r="F122" s="522"/>
      <c r="G122" s="522"/>
      <c r="H122" s="522"/>
      <c r="I122" s="522"/>
      <c r="J122" s="522"/>
      <c r="K122" s="521"/>
    </row>
    <row r="123" customFormat="false" ht="15" hidden="false" customHeight="false" outlineLevel="0" collapsed="false">
      <c r="A123" s="517"/>
      <c r="B123" s="523" t="s">
        <v>289</v>
      </c>
      <c r="C123" s="524" t="s">
        <v>290</v>
      </c>
      <c r="D123" s="523" t="s">
        <v>118</v>
      </c>
      <c r="E123" s="523"/>
      <c r="F123" s="523"/>
      <c r="G123" s="523"/>
      <c r="H123" s="523"/>
      <c r="I123" s="523"/>
      <c r="J123" s="523" t="s">
        <v>291</v>
      </c>
      <c r="K123" s="521"/>
    </row>
    <row r="124" customFormat="false" ht="41.25" hidden="false" customHeight="true" outlineLevel="0" collapsed="false">
      <c r="A124" s="517"/>
      <c r="B124" s="525" t="str">
        <f aca="false">PRODUÇÕES!A18</f>
        <v>2.3</v>
      </c>
      <c r="C124" s="526" t="n">
        <f aca="true">TODAY()</f>
        <v>46129</v>
      </c>
      <c r="D124" s="527" t="str">
        <f aca="false">PRODUÇÕES!B18</f>
        <v>ESCAVAÇÃO, CARGA, TRANSPORTE, DESCARGA E ESPALHAMENTO DE MATERIAL DE 2ª CATEGORIA - DMT até 2000m</v>
      </c>
      <c r="E124" s="527"/>
      <c r="F124" s="527"/>
      <c r="G124" s="527"/>
      <c r="H124" s="527"/>
      <c r="I124" s="527"/>
      <c r="J124" s="528" t="str">
        <f aca="false">F142</f>
        <v>M3</v>
      </c>
      <c r="K124" s="521"/>
    </row>
    <row r="125" customFormat="false" ht="15" hidden="false" customHeight="false" outlineLevel="0" collapsed="false">
      <c r="A125" s="517"/>
      <c r="B125" s="529"/>
      <c r="C125" s="529"/>
      <c r="D125" s="529"/>
      <c r="E125" s="529"/>
      <c r="F125" s="529"/>
      <c r="G125" s="529"/>
      <c r="H125" s="529"/>
      <c r="I125" s="530"/>
      <c r="J125" s="531"/>
      <c r="K125" s="521"/>
    </row>
    <row r="126" customFormat="false" ht="15" hidden="false" customHeight="false" outlineLevel="0" collapsed="false">
      <c r="A126" s="517"/>
      <c r="B126" s="532" t="s">
        <v>292</v>
      </c>
      <c r="C126" s="532"/>
      <c r="D126" s="532" t="s">
        <v>289</v>
      </c>
      <c r="E126" s="532" t="s">
        <v>293</v>
      </c>
      <c r="F126" s="533" t="s">
        <v>294</v>
      </c>
      <c r="G126" s="533"/>
      <c r="H126" s="533" t="s">
        <v>295</v>
      </c>
      <c r="I126" s="533"/>
      <c r="J126" s="534" t="s">
        <v>296</v>
      </c>
      <c r="K126" s="521"/>
    </row>
    <row r="127" customFormat="false" ht="15" hidden="false" customHeight="false" outlineLevel="0" collapsed="false">
      <c r="A127" s="517"/>
      <c r="B127" s="532"/>
      <c r="C127" s="532"/>
      <c r="D127" s="532"/>
      <c r="E127" s="532"/>
      <c r="F127" s="535" t="s">
        <v>297</v>
      </c>
      <c r="G127" s="535" t="s">
        <v>298</v>
      </c>
      <c r="H127" s="535" t="s">
        <v>297</v>
      </c>
      <c r="I127" s="529" t="s">
        <v>298</v>
      </c>
      <c r="J127" s="536" t="s">
        <v>299</v>
      </c>
      <c r="K127" s="521"/>
    </row>
    <row r="128" customFormat="false" ht="15" hidden="false" customHeight="false" outlineLevel="0" collapsed="false">
      <c r="A128" s="517"/>
      <c r="B128" s="649" t="s">
        <v>329</v>
      </c>
      <c r="C128" s="650"/>
      <c r="D128" s="651"/>
      <c r="E128" s="652"/>
      <c r="F128" s="652" t="n">
        <v>1</v>
      </c>
      <c r="G128" s="653" t="n">
        <f aca="false">1-F128</f>
        <v>0</v>
      </c>
      <c r="H128" s="654" t="n">
        <f aca="false">VLOOKUP(B128,EQUIPAMENTOS!$A:$N,10,FALSE())</f>
        <v>26</v>
      </c>
      <c r="I128" s="655" t="n">
        <f aca="false">H128</f>
        <v>26</v>
      </c>
      <c r="J128" s="656" t="n">
        <f aca="false">H128*F128*E128+I128*G128*E128</f>
        <v>0</v>
      </c>
      <c r="K128" s="521"/>
      <c r="L128" s="434"/>
      <c r="M128" s="434"/>
    </row>
    <row r="129" customFormat="false" ht="15" hidden="false" customHeight="false" outlineLevel="0" collapsed="false">
      <c r="A129" s="517" t="s">
        <v>300</v>
      </c>
      <c r="B129" s="537" t="str">
        <f aca="false">_xlfn.XLOOKUP(A129,EQUIPAMENTOS!B:B,EQUIPAMENTOS!A:A,0,0,1)</f>
        <v>Escavadeira hidráulica sobre esteira 38T</v>
      </c>
      <c r="C129" s="538"/>
      <c r="D129" s="539"/>
      <c r="E129" s="540" t="n">
        <v>1</v>
      </c>
      <c r="F129" s="540" t="n">
        <v>1</v>
      </c>
      <c r="G129" s="540" t="n">
        <f aca="false">1-F129</f>
        <v>0</v>
      </c>
      <c r="H129" s="541" t="n">
        <f aca="false">VLOOKUP(B129,EQUIPAMENTOS!$A:$N,14,FALSE())</f>
        <v>278.4</v>
      </c>
      <c r="I129" s="542" t="n">
        <f aca="false">H129</f>
        <v>278.4</v>
      </c>
      <c r="J129" s="543" t="n">
        <f aca="false">H129*F129*E129+I129*G129*E129</f>
        <v>278.4</v>
      </c>
      <c r="K129" s="521"/>
    </row>
    <row r="130" customFormat="false" ht="15" hidden="false" customHeight="false" outlineLevel="0" collapsed="false">
      <c r="A130" s="517" t="s">
        <v>301</v>
      </c>
      <c r="B130" s="537" t="str">
        <f aca="false">_xlfn.XLOOKUP(A130,EQUIPAMENTOS!B:B,EQUIPAMENTOS!A:A,0,0,1)</f>
        <v>Caminhão basculante 14 m³</v>
      </c>
      <c r="C130" s="538"/>
      <c r="D130" s="539"/>
      <c r="E130" s="540" t="n">
        <f aca="false">'Escavação e Carga'!M157</f>
        <v>6</v>
      </c>
      <c r="F130" s="540" t="n">
        <v>1</v>
      </c>
      <c r="G130" s="540" t="n">
        <f aca="false">1-F130</f>
        <v>0</v>
      </c>
      <c r="H130" s="541" t="n">
        <f aca="false">VLOOKUP(B130,EQUIPAMENTOS!$A:$N,14,FALSE())</f>
        <v>127.475</v>
      </c>
      <c r="I130" s="542" t="n">
        <f aca="false">H130</f>
        <v>127.475</v>
      </c>
      <c r="J130" s="543" t="n">
        <f aca="false">H130*F130*E130+I130*G130*E130</f>
        <v>764.85</v>
      </c>
      <c r="K130" s="521"/>
    </row>
    <row r="131" customFormat="false" ht="15" hidden="false" customHeight="false" outlineLevel="0" collapsed="false">
      <c r="A131" s="517"/>
      <c r="B131" s="544"/>
      <c r="C131" s="545"/>
      <c r="D131" s="546"/>
      <c r="E131" s="547"/>
      <c r="F131" s="547"/>
      <c r="G131" s="547"/>
      <c r="H131" s="548"/>
      <c r="I131" s="549"/>
      <c r="J131" s="550" t="n">
        <f aca="false">H131*F131*E131+I131*G131*E131</f>
        <v>0</v>
      </c>
      <c r="K131" s="521"/>
    </row>
    <row r="132" customFormat="false" ht="15" hidden="false" customHeight="false" outlineLevel="0" collapsed="false">
      <c r="A132" s="517"/>
      <c r="B132" s="551"/>
      <c r="C132" s="529"/>
      <c r="D132" s="529"/>
      <c r="E132" s="529"/>
      <c r="F132" s="529"/>
      <c r="G132" s="529"/>
      <c r="H132" s="529"/>
      <c r="I132" s="552" t="s">
        <v>257</v>
      </c>
      <c r="J132" s="566" t="n">
        <f aca="false">SUM(J128:J131)</f>
        <v>1043.25</v>
      </c>
      <c r="K132" s="521"/>
      <c r="L132" s="434" t="n">
        <f aca="false">J132/E142</f>
        <v>6.55682899378075</v>
      </c>
      <c r="M132" s="434" t="n">
        <f aca="false">L132*0.7</f>
        <v>4.58978029564652</v>
      </c>
    </row>
    <row r="133" customFormat="false" ht="15" hidden="false" customHeight="false" outlineLevel="0" collapsed="false">
      <c r="A133" s="517"/>
      <c r="B133" s="553"/>
      <c r="C133" s="553"/>
      <c r="D133" s="553"/>
      <c r="E133" s="553"/>
      <c r="F133" s="553"/>
      <c r="G133" s="553"/>
      <c r="H133" s="553"/>
      <c r="I133" s="554"/>
      <c r="J133" s="555"/>
      <c r="K133" s="521"/>
    </row>
    <row r="134" customFormat="false" ht="19.25" hidden="false" customHeight="true" outlineLevel="0" collapsed="false">
      <c r="A134" s="517"/>
      <c r="B134" s="556" t="s">
        <v>302</v>
      </c>
      <c r="C134" s="556"/>
      <c r="D134" s="556"/>
      <c r="E134" s="556"/>
      <c r="F134" s="532" t="s">
        <v>289</v>
      </c>
      <c r="G134" s="532"/>
      <c r="H134" s="557" t="s">
        <v>303</v>
      </c>
      <c r="I134" s="558" t="s">
        <v>304</v>
      </c>
      <c r="J134" s="559" t="s">
        <v>305</v>
      </c>
      <c r="K134" s="521"/>
    </row>
    <row r="135" customFormat="false" ht="15" hidden="false" customHeight="false" outlineLevel="0" collapsed="false">
      <c r="A135" s="517"/>
      <c r="B135" s="560" t="s">
        <v>330</v>
      </c>
      <c r="C135" s="561"/>
      <c r="D135" s="522"/>
      <c r="E135" s="538"/>
      <c r="F135" s="539"/>
      <c r="G135" s="562"/>
      <c r="H135" s="563" t="n">
        <f aca="false">E128</f>
        <v>0</v>
      </c>
      <c r="I135" s="564" t="n">
        <f aca="false">(VLOOKUP(B135,'MÃO DE OBRA'!$A:$E,5,FALSE())/220)</f>
        <v>46.8181818181818</v>
      </c>
      <c r="J135" s="543" t="n">
        <f aca="false">H135*I135</f>
        <v>0</v>
      </c>
      <c r="K135" s="521"/>
    </row>
    <row r="136" customFormat="false" ht="15" hidden="false" customHeight="false" outlineLevel="0" collapsed="false">
      <c r="A136" s="517"/>
      <c r="B136" s="560" t="s">
        <v>306</v>
      </c>
      <c r="C136" s="561"/>
      <c r="D136" s="522"/>
      <c r="E136" s="538"/>
      <c r="F136" s="539"/>
      <c r="G136" s="562"/>
      <c r="H136" s="563" t="n">
        <f aca="false">E129</f>
        <v>1</v>
      </c>
      <c r="I136" s="564" t="n">
        <f aca="false">(VLOOKUP(B136,'MÃO DE OBRA'!$A:$E,5,FALSE())/220)</f>
        <v>46.8181818181818</v>
      </c>
      <c r="J136" s="543" t="n">
        <f aca="false">H136*I136</f>
        <v>46.8181818181818</v>
      </c>
      <c r="K136" s="521"/>
    </row>
    <row r="137" customFormat="false" ht="15" hidden="false" customHeight="false" outlineLevel="0" collapsed="false">
      <c r="A137" s="517"/>
      <c r="B137" s="560" t="s">
        <v>309</v>
      </c>
      <c r="C137" s="561"/>
      <c r="D137" s="522"/>
      <c r="E137" s="538"/>
      <c r="F137" s="539"/>
      <c r="G137" s="562"/>
      <c r="H137" s="563" t="n">
        <f aca="false">E130</f>
        <v>6</v>
      </c>
      <c r="I137" s="564" t="n">
        <f aca="false">(VLOOKUP(B137,'MÃO DE OBRA'!$A:$E,5,FALSE())/220)</f>
        <v>28.82352</v>
      </c>
      <c r="J137" s="543" t="n">
        <f aca="false">H137*I137</f>
        <v>172.94112</v>
      </c>
      <c r="K137" s="521"/>
    </row>
    <row r="138" customFormat="false" ht="15" hidden="false" customHeight="false" outlineLevel="0" collapsed="false">
      <c r="A138" s="517"/>
      <c r="B138" s="560" t="s">
        <v>331</v>
      </c>
      <c r="C138" s="561"/>
      <c r="D138" s="522"/>
      <c r="E138" s="538"/>
      <c r="F138" s="539"/>
      <c r="G138" s="562"/>
      <c r="H138" s="563" t="n">
        <v>0.5</v>
      </c>
      <c r="I138" s="564" t="n">
        <f aca="false">(VLOOKUP(B138,'MÃO DE OBRA'!$A:$E,5,FALSE())/220)</f>
        <v>34.0909090909091</v>
      </c>
      <c r="J138" s="543" t="n">
        <f aca="false">H138*I138</f>
        <v>17.0454545454545</v>
      </c>
      <c r="K138" s="521"/>
    </row>
    <row r="139" customFormat="false" ht="15" hidden="false" customHeight="false" outlineLevel="0" collapsed="false">
      <c r="A139" s="517"/>
      <c r="B139" s="560" t="s">
        <v>307</v>
      </c>
      <c r="C139" s="561"/>
      <c r="D139" s="522"/>
      <c r="E139" s="538"/>
      <c r="F139" s="539"/>
      <c r="G139" s="562"/>
      <c r="H139" s="563" t="n">
        <v>1</v>
      </c>
      <c r="I139" s="564" t="n">
        <f aca="false">(VLOOKUP(B139,'MÃO DE OBRA'!$A:$E,5,FALSE())/220)</f>
        <v>19.13328</v>
      </c>
      <c r="J139" s="543" t="n">
        <f aca="false">H139*I139</f>
        <v>19.13328</v>
      </c>
      <c r="K139" s="521"/>
    </row>
    <row r="140" customFormat="false" ht="15" hidden="false" customHeight="false" outlineLevel="0" collapsed="false">
      <c r="A140" s="517"/>
      <c r="B140" s="551"/>
      <c r="C140" s="553"/>
      <c r="D140" s="553"/>
      <c r="E140" s="553"/>
      <c r="F140" s="553"/>
      <c r="G140" s="553"/>
      <c r="H140" s="553"/>
      <c r="I140" s="565" t="s">
        <v>257</v>
      </c>
      <c r="J140" s="566" t="n">
        <f aca="false">SUM(J135:J139)</f>
        <v>255.938036363636</v>
      </c>
      <c r="K140" s="521"/>
    </row>
    <row r="141" customFormat="false" ht="15" hidden="false" customHeight="false" outlineLevel="0" collapsed="false">
      <c r="A141" s="517"/>
      <c r="B141" s="567"/>
      <c r="C141" s="567"/>
      <c r="D141" s="567"/>
      <c r="E141" s="605"/>
      <c r="F141" s="567"/>
      <c r="G141" s="567"/>
      <c r="H141" s="567"/>
      <c r="I141" s="568"/>
      <c r="J141" s="567"/>
      <c r="K141" s="521"/>
    </row>
    <row r="142" customFormat="false" ht="15" hidden="false" customHeight="false" outlineLevel="0" collapsed="false">
      <c r="A142" s="517"/>
      <c r="B142" s="569" t="s">
        <v>310</v>
      </c>
      <c r="C142" s="570"/>
      <c r="D142" s="567"/>
      <c r="E142" s="571" t="n">
        <f aca="false">PRODUÇÕES!D$18*0.96</f>
        <v>159.108923076923</v>
      </c>
      <c r="F142" s="572" t="s">
        <v>28</v>
      </c>
      <c r="G142" s="573"/>
      <c r="H142" s="573"/>
      <c r="I142" s="574" t="s">
        <v>311</v>
      </c>
      <c r="J142" s="566" t="n">
        <f aca="false">J132+J140</f>
        <v>1299.18803636364</v>
      </c>
      <c r="K142" s="521"/>
    </row>
    <row r="143" customFormat="false" ht="15" hidden="false" customHeight="false" outlineLevel="0" collapsed="false">
      <c r="A143" s="517"/>
      <c r="B143" s="575"/>
      <c r="C143" s="567"/>
      <c r="D143" s="567"/>
      <c r="E143" s="574"/>
      <c r="F143" s="576"/>
      <c r="G143" s="576"/>
      <c r="H143" s="576"/>
      <c r="I143" s="568"/>
      <c r="J143" s="567"/>
      <c r="K143" s="521"/>
    </row>
    <row r="144" customFormat="false" ht="19.25" hidden="false" customHeight="false" outlineLevel="0" collapsed="false">
      <c r="A144" s="517"/>
      <c r="B144" s="557" t="s">
        <v>312</v>
      </c>
      <c r="C144" s="557"/>
      <c r="D144" s="557"/>
      <c r="E144" s="557"/>
      <c r="F144" s="532" t="s">
        <v>289</v>
      </c>
      <c r="G144" s="528" t="s">
        <v>313</v>
      </c>
      <c r="H144" s="557" t="s">
        <v>296</v>
      </c>
      <c r="I144" s="577" t="s">
        <v>314</v>
      </c>
      <c r="J144" s="556" t="s">
        <v>315</v>
      </c>
      <c r="K144" s="521"/>
    </row>
    <row r="145" customFormat="false" ht="15" hidden="false" customHeight="false" outlineLevel="0" collapsed="false">
      <c r="A145" s="517"/>
      <c r="B145" s="578" t="str">
        <f aca="false">B128</f>
        <v>Trator de esteiras 20T</v>
      </c>
      <c r="C145" s="657"/>
      <c r="D145" s="657"/>
      <c r="E145" s="658"/>
      <c r="F145" s="579" t="n">
        <f aca="false">VLOOKUP(B145,EQUIPAMENTOS!$A:$R,12,FALSE())</f>
        <v>247.5</v>
      </c>
      <c r="G145" s="580" t="s">
        <v>316</v>
      </c>
      <c r="H145" s="581" t="n">
        <f aca="false">VLOOKUP(B145,EQUIPAMENTOS!$A:$R,13,FALSE())</f>
        <v>0</v>
      </c>
      <c r="I145" s="582" t="n">
        <f aca="false">VLOOKUP(B145,EQUIPAMENTOS!$A:$R,14,FALSE())</f>
        <v>273.5</v>
      </c>
      <c r="J145" s="656" t="n">
        <f aca="false">H145*I145*E128*F128</f>
        <v>0</v>
      </c>
      <c r="K145" s="521"/>
    </row>
    <row r="146" customFormat="false" ht="15" hidden="false" customHeight="false" outlineLevel="0" collapsed="false">
      <c r="A146" s="517"/>
      <c r="B146" s="578" t="str">
        <f aca="false">B129</f>
        <v>Escavadeira hidráulica sobre esteira 38T</v>
      </c>
      <c r="C146" s="561"/>
      <c r="D146" s="561"/>
      <c r="E146" s="538"/>
      <c r="F146" s="579" t="str">
        <f aca="false">VLOOKUP(B146,EQUIPAMENTOS!$A:$R,16,FALSE())</f>
        <v>Diesel S10</v>
      </c>
      <c r="G146" s="580" t="s">
        <v>316</v>
      </c>
      <c r="H146" s="581" t="n">
        <f aca="false">VLOOKUP(B146,EQUIPAMENTOS!$A:$R,17,FALSE())</f>
        <v>6.99</v>
      </c>
      <c r="I146" s="582" t="n">
        <f aca="false">VLOOKUP(B146,EQUIPAMENTOS!$A:$R,18,FALSE())</f>
        <v>26</v>
      </c>
      <c r="J146" s="543" t="n">
        <f aca="false">H146*I146*E129*F129</f>
        <v>181.74</v>
      </c>
      <c r="K146" s="521"/>
    </row>
    <row r="147" customFormat="false" ht="15" hidden="false" customHeight="false" outlineLevel="0" collapsed="false">
      <c r="A147" s="517"/>
      <c r="B147" s="583" t="str">
        <f aca="false">B130</f>
        <v>Caminhão basculante 14 m³</v>
      </c>
      <c r="C147" s="570"/>
      <c r="D147" s="570"/>
      <c r="E147" s="545"/>
      <c r="F147" s="659" t="str">
        <f aca="false">VLOOKUP(B147,EQUIPAMENTOS!$A:$R,16,FALSE())</f>
        <v>Diesel S10</v>
      </c>
      <c r="G147" s="585" t="s">
        <v>316</v>
      </c>
      <c r="H147" s="586" t="n">
        <f aca="false">VLOOKUP(B147,EQUIPAMENTOS!$A:$R,17,FALSE())</f>
        <v>6.99</v>
      </c>
      <c r="I147" s="587" t="n">
        <f aca="false">VLOOKUP(B147,EQUIPAMENTOS!$A:$R,18,FALSE())</f>
        <v>2.5</v>
      </c>
      <c r="J147" s="550" t="n">
        <f aca="false">H147*I147*E130*F130</f>
        <v>104.85</v>
      </c>
      <c r="K147" s="521"/>
    </row>
    <row r="148" customFormat="false" ht="15" hidden="false" customHeight="false" outlineLevel="0" collapsed="false">
      <c r="A148" s="517"/>
      <c r="B148" s="588"/>
      <c r="C148" s="570"/>
      <c r="D148" s="570"/>
      <c r="E148" s="570"/>
      <c r="F148" s="570"/>
      <c r="G148" s="570"/>
      <c r="H148" s="573"/>
      <c r="I148" s="589" t="s">
        <v>257</v>
      </c>
      <c r="J148" s="550" t="n">
        <f aca="false">SUM(J145:J147)</f>
        <v>286.59</v>
      </c>
      <c r="K148" s="521"/>
      <c r="L148" s="434" t="n">
        <f aca="false">J148/E142</f>
        <v>1.80121890374083</v>
      </c>
    </row>
    <row r="149" customFormat="false" ht="15" hidden="false" customHeight="false" outlineLevel="0" collapsed="false">
      <c r="A149" s="517"/>
      <c r="B149" s="590"/>
      <c r="C149" s="570"/>
      <c r="D149" s="570"/>
      <c r="E149" s="591"/>
      <c r="F149" s="592"/>
      <c r="G149" s="573"/>
      <c r="H149" s="573"/>
      <c r="I149" s="574"/>
      <c r="J149" s="591"/>
      <c r="K149" s="521"/>
    </row>
    <row r="150" customFormat="false" ht="19.25" hidden="false" customHeight="false" outlineLevel="0" collapsed="false">
      <c r="A150" s="517"/>
      <c r="B150" s="557" t="s">
        <v>317</v>
      </c>
      <c r="C150" s="557"/>
      <c r="D150" s="557"/>
      <c r="E150" s="557"/>
      <c r="F150" s="557"/>
      <c r="G150" s="593" t="s">
        <v>318</v>
      </c>
      <c r="H150" s="573" t="s">
        <v>319</v>
      </c>
      <c r="I150" s="577" t="s">
        <v>296</v>
      </c>
      <c r="J150" s="559" t="s">
        <v>315</v>
      </c>
      <c r="K150" s="521"/>
    </row>
    <row r="151" customFormat="false" ht="15" hidden="false" customHeight="false" outlineLevel="0" collapsed="false">
      <c r="A151" s="517"/>
      <c r="B151" s="594"/>
      <c r="C151" s="595"/>
      <c r="D151" s="596"/>
      <c r="E151" s="596"/>
      <c r="F151" s="597"/>
      <c r="G151" s="540"/>
      <c r="H151" s="540"/>
      <c r="I151" s="598"/>
      <c r="J151" s="543"/>
      <c r="K151" s="521"/>
    </row>
    <row r="152" customFormat="false" ht="15" hidden="false" customHeight="false" outlineLevel="0" collapsed="false">
      <c r="A152" s="517"/>
      <c r="B152" s="599"/>
      <c r="C152" s="600"/>
      <c r="D152" s="601"/>
      <c r="E152" s="601"/>
      <c r="F152" s="602"/>
      <c r="G152" s="540"/>
      <c r="H152" s="540"/>
      <c r="I152" s="598"/>
      <c r="J152" s="543"/>
      <c r="K152" s="521"/>
    </row>
    <row r="153" customFormat="false" ht="15" hidden="false" customHeight="false" outlineLevel="0" collapsed="false">
      <c r="A153" s="517"/>
      <c r="B153" s="603" t="s">
        <v>257</v>
      </c>
      <c r="C153" s="603"/>
      <c r="D153" s="603"/>
      <c r="E153" s="603"/>
      <c r="F153" s="603"/>
      <c r="G153" s="603"/>
      <c r="H153" s="603"/>
      <c r="I153" s="603"/>
      <c r="J153" s="566" t="n">
        <f aca="false">SUM(J151:J152)</f>
        <v>0</v>
      </c>
      <c r="K153" s="521"/>
    </row>
    <row r="154" customFormat="false" ht="15" hidden="false" customHeight="false" outlineLevel="0" collapsed="false">
      <c r="A154" s="517"/>
      <c r="B154" s="604"/>
      <c r="C154" s="605"/>
      <c r="D154" s="605"/>
      <c r="E154" s="606"/>
      <c r="F154" s="607"/>
      <c r="G154" s="608"/>
      <c r="H154" s="608"/>
      <c r="I154" s="609"/>
      <c r="J154" s="610"/>
      <c r="K154" s="521"/>
    </row>
    <row r="155" customFormat="false" ht="15" hidden="false" customHeight="false" outlineLevel="0" collapsed="false">
      <c r="A155" s="517"/>
      <c r="B155" s="611" t="s">
        <v>320</v>
      </c>
      <c r="C155" s="611"/>
      <c r="D155" s="612"/>
      <c r="E155" s="567"/>
      <c r="F155" s="567"/>
      <c r="G155" s="567"/>
      <c r="H155" s="613"/>
      <c r="I155" s="614"/>
      <c r="J155" s="566" t="n">
        <f aca="false">(J142+J148+J153)/E142</f>
        <v>9.96661912919223</v>
      </c>
      <c r="K155" s="521"/>
    </row>
    <row r="156" customFormat="false" ht="15" hidden="false" customHeight="false" outlineLevel="0" collapsed="false">
      <c r="A156" s="517"/>
      <c r="B156" s="590"/>
      <c r="C156" s="570"/>
      <c r="D156" s="570"/>
      <c r="E156" s="591"/>
      <c r="F156" s="592"/>
      <c r="G156" s="573"/>
      <c r="H156" s="573"/>
      <c r="I156" s="574"/>
      <c r="J156" s="615"/>
      <c r="K156" s="521"/>
    </row>
    <row r="157" customFormat="false" ht="19.25" hidden="false" customHeight="false" outlineLevel="0" collapsed="false">
      <c r="A157" s="517"/>
      <c r="B157" s="557" t="s">
        <v>321</v>
      </c>
      <c r="C157" s="557"/>
      <c r="D157" s="557"/>
      <c r="E157" s="557"/>
      <c r="F157" s="557"/>
      <c r="G157" s="593" t="s">
        <v>318</v>
      </c>
      <c r="H157" s="573" t="s">
        <v>319</v>
      </c>
      <c r="I157" s="577" t="s">
        <v>296</v>
      </c>
      <c r="J157" s="559" t="s">
        <v>315</v>
      </c>
      <c r="K157" s="521"/>
    </row>
    <row r="158" customFormat="false" ht="15" hidden="false" customHeight="false" outlineLevel="0" collapsed="false">
      <c r="A158" s="517"/>
      <c r="B158" s="594"/>
      <c r="C158" s="595"/>
      <c r="D158" s="596"/>
      <c r="E158" s="596"/>
      <c r="F158" s="597"/>
      <c r="G158" s="540"/>
      <c r="H158" s="540"/>
      <c r="I158" s="598"/>
      <c r="J158" s="543" t="n">
        <f aca="false">G158*I158</f>
        <v>0</v>
      </c>
      <c r="K158" s="521"/>
    </row>
    <row r="159" customFormat="false" ht="15" hidden="false" customHeight="false" outlineLevel="0" collapsed="false">
      <c r="A159" s="517"/>
      <c r="B159" s="599"/>
      <c r="C159" s="600"/>
      <c r="D159" s="601"/>
      <c r="E159" s="601"/>
      <c r="F159" s="602"/>
      <c r="G159" s="540"/>
      <c r="H159" s="540"/>
      <c r="I159" s="598"/>
      <c r="J159" s="543" t="n">
        <f aca="false">G159*I159</f>
        <v>0</v>
      </c>
      <c r="K159" s="521"/>
    </row>
    <row r="160" customFormat="false" ht="15" hidden="false" customHeight="false" outlineLevel="0" collapsed="false">
      <c r="A160" s="517"/>
      <c r="B160" s="599"/>
      <c r="C160" s="600"/>
      <c r="D160" s="601"/>
      <c r="E160" s="601"/>
      <c r="F160" s="602"/>
      <c r="G160" s="540"/>
      <c r="H160" s="540"/>
      <c r="I160" s="598"/>
      <c r="J160" s="543" t="n">
        <f aca="false">G160*I160</f>
        <v>0</v>
      </c>
      <c r="K160" s="521"/>
    </row>
    <row r="161" customFormat="false" ht="15" hidden="false" customHeight="false" outlineLevel="0" collapsed="false">
      <c r="A161" s="517"/>
      <c r="B161" s="616"/>
      <c r="C161" s="617"/>
      <c r="D161" s="618"/>
      <c r="E161" s="618"/>
      <c r="F161" s="619"/>
      <c r="G161" s="540"/>
      <c r="H161" s="540"/>
      <c r="I161" s="598"/>
      <c r="J161" s="543" t="n">
        <f aca="false">G161*I161</f>
        <v>0</v>
      </c>
      <c r="K161" s="521"/>
    </row>
    <row r="162" customFormat="false" ht="15" hidden="false" customHeight="false" outlineLevel="0" collapsed="false">
      <c r="A162" s="517"/>
      <c r="B162" s="620"/>
      <c r="C162" s="567"/>
      <c r="D162" s="567"/>
      <c r="E162" s="621"/>
      <c r="F162" s="622"/>
      <c r="G162" s="576"/>
      <c r="H162" s="576"/>
      <c r="I162" s="568" t="s">
        <v>257</v>
      </c>
      <c r="J162" s="566" t="n">
        <f aca="false">SUM(J158:J161)</f>
        <v>0</v>
      </c>
      <c r="K162" s="521"/>
    </row>
    <row r="163" customFormat="false" ht="15" hidden="false" customHeight="false" outlineLevel="0" collapsed="false">
      <c r="A163" s="517"/>
      <c r="B163" s="623"/>
      <c r="C163" s="567"/>
      <c r="D163" s="567"/>
      <c r="E163" s="621"/>
      <c r="F163" s="622"/>
      <c r="G163" s="576"/>
      <c r="H163" s="576"/>
      <c r="I163" s="568"/>
      <c r="J163" s="621"/>
      <c r="K163" s="521"/>
    </row>
    <row r="164" customFormat="false" ht="19.25" hidden="false" customHeight="false" outlineLevel="0" collapsed="false">
      <c r="A164" s="517"/>
      <c r="B164" s="557" t="s">
        <v>322</v>
      </c>
      <c r="C164" s="557"/>
      <c r="D164" s="557"/>
      <c r="E164" s="557"/>
      <c r="F164" s="559" t="s">
        <v>318</v>
      </c>
      <c r="G164" s="593" t="s">
        <v>323</v>
      </c>
      <c r="H164" s="573" t="s">
        <v>296</v>
      </c>
      <c r="I164" s="577" t="s">
        <v>314</v>
      </c>
      <c r="J164" s="559" t="s">
        <v>315</v>
      </c>
      <c r="K164" s="521"/>
    </row>
    <row r="165" customFormat="false" ht="15" hidden="false" customHeight="false" outlineLevel="0" collapsed="false">
      <c r="A165" s="517"/>
      <c r="B165" s="594"/>
      <c r="C165" s="595"/>
      <c r="D165" s="596"/>
      <c r="E165" s="597"/>
      <c r="F165" s="540"/>
      <c r="G165" s="540"/>
      <c r="H165" s="624"/>
      <c r="I165" s="598"/>
      <c r="J165" s="543"/>
      <c r="K165" s="521"/>
    </row>
    <row r="166" customFormat="false" ht="15" hidden="false" customHeight="false" outlineLevel="0" collapsed="false">
      <c r="A166" s="517"/>
      <c r="B166" s="616"/>
      <c r="C166" s="617"/>
      <c r="D166" s="618"/>
      <c r="E166" s="619"/>
      <c r="F166" s="547" t="n">
        <v>0</v>
      </c>
      <c r="G166" s="547" t="n">
        <v>0</v>
      </c>
      <c r="H166" s="547" t="n">
        <v>0</v>
      </c>
      <c r="I166" s="625" t="n">
        <v>0</v>
      </c>
      <c r="J166" s="543" t="n">
        <f aca="false">I166*H166*G166*F166</f>
        <v>0</v>
      </c>
      <c r="K166" s="521"/>
    </row>
    <row r="167" customFormat="false" ht="15" hidden="false" customHeight="false" outlineLevel="0" collapsed="false">
      <c r="A167" s="517"/>
      <c r="B167" s="620"/>
      <c r="C167" s="567"/>
      <c r="D167" s="567"/>
      <c r="E167" s="621"/>
      <c r="F167" s="622"/>
      <c r="G167" s="576"/>
      <c r="H167" s="576"/>
      <c r="I167" s="568" t="s">
        <v>257</v>
      </c>
      <c r="J167" s="566" t="n">
        <f aca="false">SUM(J165:J166)</f>
        <v>0</v>
      </c>
      <c r="K167" s="521"/>
    </row>
    <row r="168" customFormat="false" ht="15" hidden="false" customHeight="false" outlineLevel="0" collapsed="false">
      <c r="A168" s="517"/>
      <c r="B168" s="567"/>
      <c r="C168" s="567"/>
      <c r="D168" s="567"/>
      <c r="E168" s="567"/>
      <c r="F168" s="567"/>
      <c r="G168" s="567"/>
      <c r="H168" s="567"/>
      <c r="I168" s="568"/>
      <c r="J168" s="567"/>
      <c r="K168" s="521"/>
    </row>
    <row r="169" customFormat="false" ht="15" hidden="false" customHeight="false" outlineLevel="0" collapsed="false">
      <c r="A169" s="517"/>
      <c r="B169" s="626" t="s">
        <v>324</v>
      </c>
      <c r="C169" s="626"/>
      <c r="D169" s="626"/>
      <c r="E169" s="626"/>
      <c r="F169" s="626"/>
      <c r="G169" s="626"/>
      <c r="H169" s="626"/>
      <c r="I169" s="626"/>
      <c r="J169" s="611" t="n">
        <f aca="false">J167+J162+J155</f>
        <v>9.96661912919223</v>
      </c>
      <c r="K169" s="521"/>
    </row>
    <row r="170" customFormat="false" ht="15" hidden="false" customHeight="false" outlineLevel="0" collapsed="false">
      <c r="A170" s="517"/>
      <c r="B170" s="567"/>
      <c r="C170" s="567"/>
      <c r="D170" s="567"/>
      <c r="E170" s="567"/>
      <c r="F170" s="567"/>
      <c r="G170" s="567"/>
      <c r="H170" s="567"/>
      <c r="I170" s="568"/>
      <c r="J170" s="567"/>
      <c r="K170" s="521"/>
    </row>
    <row r="171" customFormat="false" ht="15" hidden="false" customHeight="false" outlineLevel="0" collapsed="false">
      <c r="A171" s="517"/>
      <c r="B171" s="626" t="s">
        <v>325</v>
      </c>
      <c r="C171" s="626"/>
      <c r="D171" s="626"/>
      <c r="E171" s="626"/>
      <c r="F171" s="626"/>
      <c r="G171" s="626"/>
      <c r="H171" s="626"/>
      <c r="I171" s="626"/>
      <c r="J171" s="566" t="n">
        <f aca="false">J169*0</f>
        <v>0</v>
      </c>
      <c r="K171" s="521"/>
    </row>
    <row r="172" customFormat="false" ht="15" hidden="false" customHeight="false" outlineLevel="0" collapsed="false">
      <c r="A172" s="517"/>
      <c r="B172" s="567"/>
      <c r="C172" s="567"/>
      <c r="D172" s="567"/>
      <c r="E172" s="567"/>
      <c r="F172" s="567"/>
      <c r="G172" s="567"/>
      <c r="H172" s="567"/>
      <c r="I172" s="568"/>
      <c r="J172" s="567"/>
      <c r="K172" s="521"/>
    </row>
    <row r="173" customFormat="false" ht="15" hidden="false" customHeight="false" outlineLevel="0" collapsed="false">
      <c r="A173" s="517"/>
      <c r="B173" s="626" t="s">
        <v>326</v>
      </c>
      <c r="C173" s="626"/>
      <c r="D173" s="626"/>
      <c r="E173" s="626"/>
      <c r="F173" s="626"/>
      <c r="G173" s="626"/>
      <c r="H173" s="626"/>
      <c r="I173" s="626"/>
      <c r="J173" s="611" t="n">
        <f aca="false">J169+J171</f>
        <v>9.96661912919223</v>
      </c>
      <c r="K173" s="521"/>
    </row>
    <row r="174" customFormat="false" ht="15" hidden="false" customHeight="false" outlineLevel="0" collapsed="false">
      <c r="A174" s="517"/>
      <c r="B174" s="605"/>
      <c r="C174" s="605"/>
      <c r="D174" s="605"/>
      <c r="E174" s="605"/>
      <c r="F174" s="605"/>
      <c r="G174" s="605"/>
      <c r="H174" s="605"/>
      <c r="I174" s="609"/>
      <c r="J174" s="605"/>
      <c r="K174" s="521"/>
    </row>
    <row r="175" customFormat="false" ht="15" hidden="false" customHeight="false" outlineLevel="0" collapsed="false">
      <c r="A175" s="517"/>
      <c r="B175" s="627"/>
      <c r="C175" s="595"/>
      <c r="D175" s="595"/>
      <c r="E175" s="595"/>
      <c r="F175" s="595"/>
      <c r="G175" s="595"/>
      <c r="H175" s="595"/>
      <c r="I175" s="595"/>
      <c r="J175" s="628"/>
      <c r="K175" s="521"/>
    </row>
    <row r="176" customFormat="false" ht="15" hidden="false" customHeight="false" outlineLevel="0" collapsed="false">
      <c r="A176" s="517"/>
      <c r="B176" s="629"/>
      <c r="C176" s="630"/>
      <c r="D176" s="631"/>
      <c r="E176" s="631"/>
      <c r="F176" s="632"/>
      <c r="G176" s="633"/>
      <c r="H176" s="630"/>
      <c r="I176" s="630"/>
      <c r="J176" s="634"/>
      <c r="K176" s="521"/>
    </row>
    <row r="177" customFormat="false" ht="15" hidden="false" customHeight="false" outlineLevel="0" collapsed="false">
      <c r="A177" s="517"/>
      <c r="B177" s="522"/>
      <c r="C177" s="522"/>
      <c r="D177" s="522"/>
      <c r="E177" s="522"/>
      <c r="F177" s="522"/>
      <c r="G177" s="522"/>
      <c r="H177" s="522"/>
      <c r="I177" s="522"/>
      <c r="J177" s="522"/>
      <c r="K177" s="521"/>
    </row>
    <row r="178" customFormat="false" ht="15" hidden="false" customHeight="false" outlineLevel="0" collapsed="false">
      <c r="A178" s="517"/>
      <c r="B178" s="635"/>
      <c r="C178" s="636"/>
      <c r="D178" s="636"/>
      <c r="E178" s="636"/>
      <c r="F178" s="637"/>
      <c r="G178" s="532" t="s">
        <v>315</v>
      </c>
      <c r="H178" s="532"/>
      <c r="I178" s="532"/>
      <c r="J178" s="532"/>
      <c r="K178" s="521"/>
    </row>
    <row r="179" customFormat="false" ht="15" hidden="false" customHeight="false" outlineLevel="0" collapsed="false">
      <c r="A179" s="517"/>
      <c r="B179" s="638"/>
      <c r="C179" s="639"/>
      <c r="D179" s="639"/>
      <c r="E179" s="639"/>
      <c r="F179" s="640"/>
      <c r="G179" s="534" t="s">
        <v>327</v>
      </c>
      <c r="H179" s="534"/>
      <c r="I179" s="534"/>
      <c r="J179" s="534"/>
      <c r="K179" s="521"/>
    </row>
    <row r="180" customFormat="false" ht="15" hidden="false" customHeight="false" outlineLevel="0" collapsed="false">
      <c r="A180" s="517"/>
      <c r="B180" s="641"/>
      <c r="C180" s="642"/>
      <c r="D180" s="642"/>
      <c r="E180" s="642"/>
      <c r="F180" s="643"/>
      <c r="G180" s="644"/>
      <c r="H180" s="645"/>
      <c r="I180" s="645"/>
      <c r="J180" s="645"/>
      <c r="K180" s="521"/>
    </row>
    <row r="181" customFormat="false" ht="15" hidden="false" customHeight="false" outlineLevel="0" collapsed="false">
      <c r="A181" s="646"/>
      <c r="B181" s="647"/>
      <c r="C181" s="647"/>
      <c r="D181" s="647"/>
      <c r="E181" s="647"/>
      <c r="F181" s="647"/>
      <c r="G181" s="647"/>
      <c r="H181" s="647"/>
      <c r="I181" s="647"/>
      <c r="J181" s="647"/>
      <c r="K181" s="648"/>
    </row>
    <row r="182" customFormat="false" ht="15" hidden="false" customHeight="false" outlineLevel="0" collapsed="false">
      <c r="A182" s="514"/>
      <c r="B182" s="515"/>
      <c r="C182" s="515"/>
      <c r="D182" s="515"/>
      <c r="E182" s="515"/>
      <c r="F182" s="515"/>
      <c r="G182" s="515"/>
      <c r="H182" s="515"/>
      <c r="I182" s="515"/>
      <c r="J182" s="515"/>
      <c r="K182" s="516"/>
    </row>
    <row r="183" customFormat="false" ht="15" hidden="false" customHeight="false" outlineLevel="0" collapsed="false">
      <c r="A183" s="517"/>
      <c r="B183" s="518" t="s">
        <v>0</v>
      </c>
      <c r="C183" s="519"/>
      <c r="D183" s="520" t="s">
        <v>288</v>
      </c>
      <c r="E183" s="520"/>
      <c r="F183" s="520"/>
      <c r="G183" s="520"/>
      <c r="H183" s="520"/>
      <c r="I183" s="520"/>
      <c r="J183" s="520"/>
      <c r="K183" s="521"/>
    </row>
    <row r="184" customFormat="false" ht="15" hidden="false" customHeight="false" outlineLevel="0" collapsed="false">
      <c r="A184" s="517"/>
      <c r="B184" s="522"/>
      <c r="C184" s="522"/>
      <c r="D184" s="522"/>
      <c r="E184" s="522"/>
      <c r="F184" s="522"/>
      <c r="G184" s="522"/>
      <c r="H184" s="522"/>
      <c r="I184" s="522"/>
      <c r="J184" s="522"/>
      <c r="K184" s="521"/>
    </row>
    <row r="185" customFormat="false" ht="15" hidden="false" customHeight="false" outlineLevel="0" collapsed="false">
      <c r="A185" s="517"/>
      <c r="B185" s="523" t="s">
        <v>289</v>
      </c>
      <c r="C185" s="524" t="s">
        <v>290</v>
      </c>
      <c r="D185" s="523" t="s">
        <v>118</v>
      </c>
      <c r="E185" s="523"/>
      <c r="F185" s="523"/>
      <c r="G185" s="523"/>
      <c r="H185" s="523"/>
      <c r="I185" s="523"/>
      <c r="J185" s="523" t="s">
        <v>291</v>
      </c>
      <c r="K185" s="521"/>
    </row>
    <row r="186" customFormat="false" ht="30.75" hidden="false" customHeight="true" outlineLevel="0" collapsed="false">
      <c r="A186" s="517"/>
      <c r="B186" s="525" t="str">
        <f aca="false">PRODUÇÕES!A19</f>
        <v>2.4</v>
      </c>
      <c r="C186" s="526" t="n">
        <f aca="true">TODAY()</f>
        <v>46129</v>
      </c>
      <c r="D186" s="527" t="str">
        <f aca="false">PRODUÇÕES!B19</f>
        <v>ESCAVAÇÃO, CARGA, TRANSPORTE, DESCARGA E ESPALHAMENTO DE MATERIAL DE 2ª CATEGORIA - DMT 2000 A 3000M</v>
      </c>
      <c r="E186" s="527"/>
      <c r="F186" s="527"/>
      <c r="G186" s="527"/>
      <c r="H186" s="527"/>
      <c r="I186" s="527"/>
      <c r="J186" s="528" t="str">
        <f aca="false">F204</f>
        <v>M3</v>
      </c>
      <c r="K186" s="521"/>
    </row>
    <row r="187" customFormat="false" ht="15" hidden="false" customHeight="false" outlineLevel="0" collapsed="false">
      <c r="A187" s="517"/>
      <c r="B187" s="529"/>
      <c r="C187" s="529"/>
      <c r="D187" s="529"/>
      <c r="E187" s="529"/>
      <c r="F187" s="529"/>
      <c r="G187" s="529"/>
      <c r="H187" s="529"/>
      <c r="I187" s="530"/>
      <c r="J187" s="531"/>
      <c r="K187" s="521"/>
    </row>
    <row r="188" customFormat="false" ht="15" hidden="false" customHeight="false" outlineLevel="0" collapsed="false">
      <c r="A188" s="517"/>
      <c r="B188" s="532" t="s">
        <v>292</v>
      </c>
      <c r="C188" s="532"/>
      <c r="D188" s="532" t="s">
        <v>289</v>
      </c>
      <c r="E188" s="532" t="s">
        <v>293</v>
      </c>
      <c r="F188" s="533" t="s">
        <v>294</v>
      </c>
      <c r="G188" s="533"/>
      <c r="H188" s="533" t="s">
        <v>295</v>
      </c>
      <c r="I188" s="533"/>
      <c r="J188" s="534" t="s">
        <v>296</v>
      </c>
      <c r="K188" s="521"/>
    </row>
    <row r="189" customFormat="false" ht="15" hidden="false" customHeight="false" outlineLevel="0" collapsed="false">
      <c r="A189" s="517"/>
      <c r="B189" s="532"/>
      <c r="C189" s="532"/>
      <c r="D189" s="532"/>
      <c r="E189" s="532"/>
      <c r="F189" s="535" t="s">
        <v>297</v>
      </c>
      <c r="G189" s="535" t="s">
        <v>298</v>
      </c>
      <c r="H189" s="535" t="s">
        <v>297</v>
      </c>
      <c r="I189" s="529" t="s">
        <v>298</v>
      </c>
      <c r="J189" s="536" t="s">
        <v>299</v>
      </c>
      <c r="K189" s="521"/>
    </row>
    <row r="190" customFormat="false" ht="15" hidden="false" customHeight="false" outlineLevel="0" collapsed="false">
      <c r="A190" s="517"/>
      <c r="B190" s="649" t="s">
        <v>329</v>
      </c>
      <c r="C190" s="650"/>
      <c r="D190" s="651"/>
      <c r="E190" s="652"/>
      <c r="F190" s="652" t="n">
        <v>1</v>
      </c>
      <c r="G190" s="653" t="n">
        <f aca="false">1-F190</f>
        <v>0</v>
      </c>
      <c r="H190" s="654" t="n">
        <f aca="false">VLOOKUP(B190,EQUIPAMENTOS!$A:$N,10,FALSE())</f>
        <v>26</v>
      </c>
      <c r="I190" s="655" t="n">
        <f aca="false">H190</f>
        <v>26</v>
      </c>
      <c r="J190" s="656" t="n">
        <f aca="false">H190*F190*E190+I190*G190*E190</f>
        <v>0</v>
      </c>
      <c r="K190" s="521"/>
      <c r="L190" s="434"/>
      <c r="M190" s="434"/>
    </row>
    <row r="191" customFormat="false" ht="15" hidden="false" customHeight="false" outlineLevel="0" collapsed="false">
      <c r="A191" s="517" t="s">
        <v>300</v>
      </c>
      <c r="B191" s="537" t="str">
        <f aca="false">_xlfn.XLOOKUP(A191,EQUIPAMENTOS!B:B,EQUIPAMENTOS!A:A,0,0,1)</f>
        <v>Escavadeira hidráulica sobre esteira 38T</v>
      </c>
      <c r="C191" s="538"/>
      <c r="D191" s="539"/>
      <c r="E191" s="540" t="n">
        <v>1</v>
      </c>
      <c r="F191" s="540" t="n">
        <v>1</v>
      </c>
      <c r="G191" s="540" t="n">
        <f aca="false">1-F191</f>
        <v>0</v>
      </c>
      <c r="H191" s="541" t="n">
        <f aca="false">VLOOKUP(B191,EQUIPAMENTOS!$A:$N,14,FALSE())</f>
        <v>278.4</v>
      </c>
      <c r="I191" s="542" t="n">
        <f aca="false">H191</f>
        <v>278.4</v>
      </c>
      <c r="J191" s="543" t="n">
        <f aca="false">H191*F191*E191+I191*G191*E191</f>
        <v>278.4</v>
      </c>
      <c r="K191" s="521"/>
    </row>
    <row r="192" customFormat="false" ht="15" hidden="false" customHeight="false" outlineLevel="0" collapsed="false">
      <c r="A192" s="517" t="s">
        <v>301</v>
      </c>
      <c r="B192" s="537" t="str">
        <f aca="false">_xlfn.XLOOKUP(A192,EQUIPAMENTOS!B:B,EQUIPAMENTOS!A:A,0,0,1)</f>
        <v>Caminhão basculante 14 m³</v>
      </c>
      <c r="C192" s="538"/>
      <c r="D192" s="539"/>
      <c r="E192" s="540" t="n">
        <f aca="false">'Escavação e Carga'!M189</f>
        <v>6.616</v>
      </c>
      <c r="F192" s="540" t="n">
        <v>1</v>
      </c>
      <c r="G192" s="540" t="n">
        <f aca="false">1-F192</f>
        <v>0</v>
      </c>
      <c r="H192" s="541" t="n">
        <f aca="false">VLOOKUP(B192,EQUIPAMENTOS!$A:$N,14,FALSE())</f>
        <v>127.475</v>
      </c>
      <c r="I192" s="542" t="n">
        <f aca="false">H192</f>
        <v>127.475</v>
      </c>
      <c r="J192" s="543" t="n">
        <f aca="false">H192*F192*E192+I192*G192*E192</f>
        <v>843.3746</v>
      </c>
      <c r="K192" s="521"/>
    </row>
    <row r="193" customFormat="false" ht="15" hidden="false" customHeight="false" outlineLevel="0" collapsed="false">
      <c r="A193" s="517"/>
      <c r="B193" s="544"/>
      <c r="C193" s="545"/>
      <c r="D193" s="546"/>
      <c r="E193" s="547"/>
      <c r="F193" s="547"/>
      <c r="G193" s="547"/>
      <c r="H193" s="548"/>
      <c r="I193" s="549"/>
      <c r="J193" s="550"/>
      <c r="K193" s="521"/>
    </row>
    <row r="194" customFormat="false" ht="15" hidden="false" customHeight="false" outlineLevel="0" collapsed="false">
      <c r="A194" s="517"/>
      <c r="B194" s="551"/>
      <c r="C194" s="529"/>
      <c r="D194" s="529"/>
      <c r="E194" s="529"/>
      <c r="F194" s="529"/>
      <c r="G194" s="529"/>
      <c r="H194" s="529"/>
      <c r="I194" s="552" t="s">
        <v>257</v>
      </c>
      <c r="J194" s="566" t="n">
        <f aca="false">SUM(J190:J193)</f>
        <v>1121.7746</v>
      </c>
      <c r="K194" s="521"/>
      <c r="L194" s="434" t="n">
        <f aca="false">J194/E204</f>
        <v>7.05035631130295</v>
      </c>
      <c r="M194" s="434" t="n">
        <f aca="false">L194*0.7</f>
        <v>4.93524941791206</v>
      </c>
    </row>
    <row r="195" customFormat="false" ht="15" hidden="false" customHeight="false" outlineLevel="0" collapsed="false">
      <c r="A195" s="517"/>
      <c r="B195" s="553"/>
      <c r="C195" s="553"/>
      <c r="D195" s="553"/>
      <c r="E195" s="553"/>
      <c r="F195" s="553"/>
      <c r="G195" s="553"/>
      <c r="H195" s="553"/>
      <c r="I195" s="554"/>
      <c r="J195" s="555"/>
      <c r="K195" s="521"/>
    </row>
    <row r="196" customFormat="false" ht="19.25" hidden="false" customHeight="true" outlineLevel="0" collapsed="false">
      <c r="A196" s="517"/>
      <c r="B196" s="556" t="s">
        <v>302</v>
      </c>
      <c r="C196" s="556"/>
      <c r="D196" s="556"/>
      <c r="E196" s="556"/>
      <c r="F196" s="532" t="s">
        <v>289</v>
      </c>
      <c r="G196" s="532"/>
      <c r="H196" s="557" t="s">
        <v>303</v>
      </c>
      <c r="I196" s="558" t="s">
        <v>304</v>
      </c>
      <c r="J196" s="559" t="s">
        <v>305</v>
      </c>
      <c r="K196" s="521"/>
    </row>
    <row r="197" customFormat="false" ht="15" hidden="false" customHeight="false" outlineLevel="0" collapsed="false">
      <c r="A197" s="517"/>
      <c r="B197" s="560" t="s">
        <v>330</v>
      </c>
      <c r="C197" s="561"/>
      <c r="D197" s="522"/>
      <c r="E197" s="538"/>
      <c r="F197" s="539"/>
      <c r="G197" s="562"/>
      <c r="H197" s="563" t="n">
        <f aca="false">E190</f>
        <v>0</v>
      </c>
      <c r="I197" s="564" t="n">
        <f aca="false">(VLOOKUP(B197,'MÃO DE OBRA'!$A:$E,5,FALSE())/220)</f>
        <v>46.8181818181818</v>
      </c>
      <c r="J197" s="543" t="n">
        <f aca="false">H197*I197</f>
        <v>0</v>
      </c>
      <c r="K197" s="521"/>
    </row>
    <row r="198" customFormat="false" ht="15" hidden="false" customHeight="false" outlineLevel="0" collapsed="false">
      <c r="A198" s="517"/>
      <c r="B198" s="560" t="s">
        <v>306</v>
      </c>
      <c r="C198" s="561"/>
      <c r="D198" s="522"/>
      <c r="E198" s="538"/>
      <c r="F198" s="539"/>
      <c r="G198" s="562"/>
      <c r="H198" s="563" t="n">
        <f aca="false">E191</f>
        <v>1</v>
      </c>
      <c r="I198" s="564" t="n">
        <f aca="false">(VLOOKUP(B198,'MÃO DE OBRA'!$A:$E,5,FALSE())/220)</f>
        <v>46.8181818181818</v>
      </c>
      <c r="J198" s="543" t="n">
        <f aca="false">H198*I198</f>
        <v>46.8181818181818</v>
      </c>
      <c r="K198" s="521"/>
    </row>
    <row r="199" customFormat="false" ht="15" hidden="false" customHeight="false" outlineLevel="0" collapsed="false">
      <c r="A199" s="517"/>
      <c r="B199" s="560" t="s">
        <v>307</v>
      </c>
      <c r="C199" s="561"/>
      <c r="D199" s="522"/>
      <c r="E199" s="538"/>
      <c r="F199" s="539"/>
      <c r="G199" s="562"/>
      <c r="H199" s="563" t="n">
        <v>1</v>
      </c>
      <c r="I199" s="564" t="n">
        <f aca="false">(VLOOKUP(B199,'MÃO DE OBRA'!$A:$E,5,FALSE())/220)</f>
        <v>19.13328</v>
      </c>
      <c r="J199" s="543" t="n">
        <f aca="false">H199*I199</f>
        <v>19.13328</v>
      </c>
      <c r="K199" s="521"/>
    </row>
    <row r="200" customFormat="false" ht="15" hidden="false" customHeight="false" outlineLevel="0" collapsed="false">
      <c r="A200" s="517"/>
      <c r="B200" s="560" t="s">
        <v>309</v>
      </c>
      <c r="C200" s="561"/>
      <c r="D200" s="522"/>
      <c r="E200" s="538"/>
      <c r="F200" s="539"/>
      <c r="G200" s="562"/>
      <c r="H200" s="563" t="n">
        <f aca="false">E192</f>
        <v>6.616</v>
      </c>
      <c r="I200" s="564" t="n">
        <f aca="false">(VLOOKUP(B200,'MÃO DE OBRA'!$A:$E,5,FALSE())/220)</f>
        <v>28.82352</v>
      </c>
      <c r="J200" s="543" t="n">
        <f aca="false">H200*I200</f>
        <v>190.69640832</v>
      </c>
      <c r="K200" s="521"/>
    </row>
    <row r="201" customFormat="false" ht="15" hidden="false" customHeight="false" outlineLevel="0" collapsed="false">
      <c r="A201" s="517"/>
      <c r="B201" s="560" t="s">
        <v>331</v>
      </c>
      <c r="C201" s="561"/>
      <c r="D201" s="522"/>
      <c r="E201" s="538"/>
      <c r="F201" s="539"/>
      <c r="G201" s="562"/>
      <c r="H201" s="563"/>
      <c r="I201" s="564" t="n">
        <f aca="false">(VLOOKUP(B201,'MÃO DE OBRA'!$A:$E,5,FALSE())/220)</f>
        <v>34.0909090909091</v>
      </c>
      <c r="J201" s="543" t="n">
        <f aca="false">H201*I201</f>
        <v>0</v>
      </c>
      <c r="K201" s="521"/>
    </row>
    <row r="202" customFormat="false" ht="15" hidden="false" customHeight="false" outlineLevel="0" collapsed="false">
      <c r="A202" s="517"/>
      <c r="B202" s="551"/>
      <c r="C202" s="553"/>
      <c r="D202" s="553"/>
      <c r="E202" s="553"/>
      <c r="F202" s="553"/>
      <c r="G202" s="553"/>
      <c r="H202" s="553"/>
      <c r="I202" s="565" t="s">
        <v>257</v>
      </c>
      <c r="J202" s="566" t="n">
        <f aca="false">SUM(J197:J201)</f>
        <v>256.647870138182</v>
      </c>
      <c r="K202" s="521"/>
    </row>
    <row r="203" customFormat="false" ht="15" hidden="false" customHeight="false" outlineLevel="0" collapsed="false">
      <c r="A203" s="517"/>
      <c r="B203" s="567"/>
      <c r="C203" s="567"/>
      <c r="D203" s="567"/>
      <c r="E203" s="567"/>
      <c r="F203" s="567"/>
      <c r="G203" s="567"/>
      <c r="H203" s="567"/>
      <c r="I203" s="568"/>
      <c r="J203" s="567"/>
      <c r="K203" s="521"/>
    </row>
    <row r="204" customFormat="false" ht="15" hidden="false" customHeight="false" outlineLevel="0" collapsed="false">
      <c r="A204" s="517"/>
      <c r="B204" s="569" t="s">
        <v>310</v>
      </c>
      <c r="C204" s="570"/>
      <c r="D204" s="567"/>
      <c r="E204" s="571" t="n">
        <f aca="false">PRODUÇÕES!D$19*0.96</f>
        <v>159.108923076923</v>
      </c>
      <c r="F204" s="572" t="s">
        <v>28</v>
      </c>
      <c r="G204" s="573"/>
      <c r="H204" s="573"/>
      <c r="I204" s="574" t="s">
        <v>311</v>
      </c>
      <c r="J204" s="566" t="n">
        <f aca="false">J194+J202</f>
        <v>1378.42247013818</v>
      </c>
      <c r="K204" s="521"/>
    </row>
    <row r="205" customFormat="false" ht="15" hidden="false" customHeight="false" outlineLevel="0" collapsed="false">
      <c r="A205" s="517"/>
      <c r="B205" s="575"/>
      <c r="C205" s="567"/>
      <c r="D205" s="567"/>
      <c r="E205" s="568"/>
      <c r="F205" s="576"/>
      <c r="G205" s="576"/>
      <c r="H205" s="576"/>
      <c r="I205" s="568"/>
      <c r="J205" s="567"/>
      <c r="K205" s="521"/>
    </row>
    <row r="206" customFormat="false" ht="19.25" hidden="false" customHeight="false" outlineLevel="0" collapsed="false">
      <c r="A206" s="517"/>
      <c r="B206" s="557" t="s">
        <v>312</v>
      </c>
      <c r="C206" s="557"/>
      <c r="D206" s="557"/>
      <c r="E206" s="557"/>
      <c r="F206" s="532" t="s">
        <v>289</v>
      </c>
      <c r="G206" s="528" t="s">
        <v>313</v>
      </c>
      <c r="H206" s="557" t="s">
        <v>296</v>
      </c>
      <c r="I206" s="577" t="s">
        <v>314</v>
      </c>
      <c r="J206" s="556" t="s">
        <v>315</v>
      </c>
      <c r="K206" s="521"/>
    </row>
    <row r="207" customFormat="false" ht="15" hidden="false" customHeight="false" outlineLevel="0" collapsed="false">
      <c r="A207" s="517"/>
      <c r="B207" s="578" t="str">
        <f aca="false">B190</f>
        <v>Trator de esteiras 20T</v>
      </c>
      <c r="C207" s="657"/>
      <c r="D207" s="657"/>
      <c r="E207" s="658"/>
      <c r="F207" s="579" t="n">
        <f aca="false">VLOOKUP(B207,EQUIPAMENTOS!$A:$R,12,FALSE())</f>
        <v>247.5</v>
      </c>
      <c r="G207" s="580" t="s">
        <v>316</v>
      </c>
      <c r="H207" s="581" t="n">
        <f aca="false">VLOOKUP(B207,EQUIPAMENTOS!$A:$R,13,FALSE())</f>
        <v>0</v>
      </c>
      <c r="I207" s="582" t="n">
        <f aca="false">VLOOKUP(B207,EQUIPAMENTOS!$A:$R,14,FALSE())</f>
        <v>273.5</v>
      </c>
      <c r="J207" s="656" t="n">
        <f aca="false">H207*I207*E190*F190</f>
        <v>0</v>
      </c>
      <c r="K207" s="521"/>
    </row>
    <row r="208" customFormat="false" ht="15" hidden="false" customHeight="false" outlineLevel="0" collapsed="false">
      <c r="A208" s="517"/>
      <c r="B208" s="578" t="str">
        <f aca="false">B191</f>
        <v>Escavadeira hidráulica sobre esteira 38T</v>
      </c>
      <c r="C208" s="561"/>
      <c r="D208" s="561"/>
      <c r="E208" s="538"/>
      <c r="F208" s="579" t="str">
        <f aca="false">VLOOKUP(B208,EQUIPAMENTOS!$A:$R,16,FALSE())</f>
        <v>Diesel S10</v>
      </c>
      <c r="G208" s="580" t="s">
        <v>316</v>
      </c>
      <c r="H208" s="581" t="n">
        <f aca="false">VLOOKUP(B208,EQUIPAMENTOS!$A:$R,17,FALSE())</f>
        <v>6.99</v>
      </c>
      <c r="I208" s="582" t="n">
        <f aca="false">VLOOKUP(B208,EQUIPAMENTOS!$A:$R,18,FALSE())</f>
        <v>26</v>
      </c>
      <c r="J208" s="543" t="n">
        <f aca="false">H208*I208*E191*F191</f>
        <v>181.74</v>
      </c>
      <c r="K208" s="521"/>
    </row>
    <row r="209" customFormat="false" ht="15" hidden="false" customHeight="false" outlineLevel="0" collapsed="false">
      <c r="A209" s="517"/>
      <c r="B209" s="578" t="str">
        <f aca="false">B192</f>
        <v>Caminhão basculante 14 m³</v>
      </c>
      <c r="C209" s="561"/>
      <c r="D209" s="561"/>
      <c r="E209" s="538"/>
      <c r="F209" s="579" t="str">
        <f aca="false">VLOOKUP(B209,EQUIPAMENTOS!$A:$R,16,FALSE())</f>
        <v>Diesel S10</v>
      </c>
      <c r="G209" s="580" t="s">
        <v>316</v>
      </c>
      <c r="H209" s="581" t="n">
        <f aca="false">VLOOKUP(B209,EQUIPAMENTOS!$A:$R,17,FALSE())</f>
        <v>6.99</v>
      </c>
      <c r="I209" s="582" t="n">
        <f aca="false">VLOOKUP(B209,EQUIPAMENTOS!$A:$R,18,FALSE())</f>
        <v>2.5</v>
      </c>
      <c r="J209" s="543" t="n">
        <f aca="false">H209*I209*E192*F192</f>
        <v>115.6146</v>
      </c>
      <c r="K209" s="521"/>
    </row>
    <row r="210" customFormat="false" ht="15" hidden="false" customHeight="false" outlineLevel="0" collapsed="false">
      <c r="A210" s="517"/>
      <c r="B210" s="583"/>
      <c r="C210" s="570"/>
      <c r="D210" s="570"/>
      <c r="E210" s="545"/>
      <c r="F210" s="584"/>
      <c r="G210" s="585"/>
      <c r="H210" s="586"/>
      <c r="I210" s="587"/>
      <c r="J210" s="550"/>
      <c r="K210" s="521"/>
    </row>
    <row r="211" customFormat="false" ht="15" hidden="false" customHeight="false" outlineLevel="0" collapsed="false">
      <c r="A211" s="517"/>
      <c r="B211" s="588"/>
      <c r="C211" s="570"/>
      <c r="D211" s="570"/>
      <c r="E211" s="570"/>
      <c r="F211" s="570"/>
      <c r="G211" s="570"/>
      <c r="H211" s="573"/>
      <c r="I211" s="589" t="s">
        <v>257</v>
      </c>
      <c r="J211" s="550" t="n">
        <f aca="false">SUM(J207:J210)</f>
        <v>297.3546</v>
      </c>
      <c r="K211" s="521"/>
      <c r="L211" s="434" t="n">
        <f aca="false">J211/E204</f>
        <v>1.86887444305207</v>
      </c>
    </row>
    <row r="212" customFormat="false" ht="15" hidden="false" customHeight="false" outlineLevel="0" collapsed="false">
      <c r="A212" s="517"/>
      <c r="B212" s="590"/>
      <c r="C212" s="570"/>
      <c r="D212" s="570"/>
      <c r="E212" s="591"/>
      <c r="F212" s="592"/>
      <c r="G212" s="573"/>
      <c r="H212" s="573"/>
      <c r="I212" s="574"/>
      <c r="J212" s="591"/>
      <c r="K212" s="521"/>
    </row>
    <row r="213" customFormat="false" ht="19.25" hidden="false" customHeight="false" outlineLevel="0" collapsed="false">
      <c r="A213" s="517"/>
      <c r="B213" s="557" t="s">
        <v>317</v>
      </c>
      <c r="C213" s="557"/>
      <c r="D213" s="557"/>
      <c r="E213" s="557"/>
      <c r="F213" s="557"/>
      <c r="G213" s="593" t="s">
        <v>318</v>
      </c>
      <c r="H213" s="573" t="s">
        <v>319</v>
      </c>
      <c r="I213" s="577" t="s">
        <v>296</v>
      </c>
      <c r="J213" s="559" t="s">
        <v>315</v>
      </c>
      <c r="K213" s="521"/>
    </row>
    <row r="214" customFormat="false" ht="15" hidden="false" customHeight="false" outlineLevel="0" collapsed="false">
      <c r="A214" s="517"/>
      <c r="B214" s="594"/>
      <c r="C214" s="595"/>
      <c r="D214" s="596"/>
      <c r="E214" s="596"/>
      <c r="F214" s="597"/>
      <c r="G214" s="540"/>
      <c r="H214" s="540"/>
      <c r="I214" s="598"/>
      <c r="J214" s="543"/>
      <c r="K214" s="521"/>
    </row>
    <row r="215" customFormat="false" ht="15" hidden="false" customHeight="false" outlineLevel="0" collapsed="false">
      <c r="A215" s="517"/>
      <c r="B215" s="599"/>
      <c r="C215" s="600"/>
      <c r="D215" s="601"/>
      <c r="E215" s="601"/>
      <c r="F215" s="602"/>
      <c r="G215" s="540"/>
      <c r="H215" s="540"/>
      <c r="I215" s="598"/>
      <c r="J215" s="543"/>
      <c r="K215" s="521"/>
    </row>
    <row r="216" customFormat="false" ht="15" hidden="false" customHeight="false" outlineLevel="0" collapsed="false">
      <c r="A216" s="517"/>
      <c r="B216" s="603" t="s">
        <v>257</v>
      </c>
      <c r="C216" s="603"/>
      <c r="D216" s="603"/>
      <c r="E216" s="603"/>
      <c r="F216" s="603"/>
      <c r="G216" s="603"/>
      <c r="H216" s="603"/>
      <c r="I216" s="603"/>
      <c r="J216" s="566" t="n">
        <f aca="false">SUM(J214:J215)</f>
        <v>0</v>
      </c>
      <c r="K216" s="521"/>
    </row>
    <row r="217" customFormat="false" ht="15" hidden="false" customHeight="false" outlineLevel="0" collapsed="false">
      <c r="A217" s="517"/>
      <c r="B217" s="604"/>
      <c r="C217" s="605"/>
      <c r="D217" s="605"/>
      <c r="E217" s="606"/>
      <c r="F217" s="607"/>
      <c r="G217" s="608"/>
      <c r="H217" s="608"/>
      <c r="I217" s="609"/>
      <c r="J217" s="610"/>
      <c r="K217" s="521"/>
    </row>
    <row r="218" customFormat="false" ht="15" hidden="false" customHeight="false" outlineLevel="0" collapsed="false">
      <c r="A218" s="517"/>
      <c r="B218" s="611" t="s">
        <v>320</v>
      </c>
      <c r="C218" s="611"/>
      <c r="D218" s="612"/>
      <c r="E218" s="567"/>
      <c r="F218" s="567"/>
      <c r="G218" s="567"/>
      <c r="H218" s="613"/>
      <c r="I218" s="614"/>
      <c r="J218" s="566" t="n">
        <f aca="false">(J204+J211+J216)/E204</f>
        <v>10.5322632931656</v>
      </c>
      <c r="K218" s="521"/>
    </row>
    <row r="219" customFormat="false" ht="15" hidden="false" customHeight="false" outlineLevel="0" collapsed="false">
      <c r="A219" s="517"/>
      <c r="B219" s="590"/>
      <c r="C219" s="570"/>
      <c r="D219" s="570"/>
      <c r="E219" s="591"/>
      <c r="F219" s="592"/>
      <c r="G219" s="573"/>
      <c r="H219" s="573"/>
      <c r="I219" s="574"/>
      <c r="J219" s="615"/>
      <c r="K219" s="521"/>
    </row>
    <row r="220" customFormat="false" ht="19.25" hidden="false" customHeight="false" outlineLevel="0" collapsed="false">
      <c r="A220" s="517"/>
      <c r="B220" s="557" t="s">
        <v>321</v>
      </c>
      <c r="C220" s="557"/>
      <c r="D220" s="557"/>
      <c r="E220" s="557"/>
      <c r="F220" s="557"/>
      <c r="G220" s="593" t="s">
        <v>318</v>
      </c>
      <c r="H220" s="573" t="s">
        <v>319</v>
      </c>
      <c r="I220" s="577" t="s">
        <v>296</v>
      </c>
      <c r="J220" s="559" t="s">
        <v>315</v>
      </c>
      <c r="K220" s="521"/>
    </row>
    <row r="221" customFormat="false" ht="15" hidden="false" customHeight="false" outlineLevel="0" collapsed="false">
      <c r="A221" s="517"/>
      <c r="B221" s="594"/>
      <c r="C221" s="595"/>
      <c r="D221" s="596"/>
      <c r="E221" s="596"/>
      <c r="F221" s="597"/>
      <c r="G221" s="540"/>
      <c r="H221" s="540"/>
      <c r="I221" s="598"/>
      <c r="J221" s="543" t="n">
        <f aca="false">G221*I221</f>
        <v>0</v>
      </c>
      <c r="K221" s="521"/>
    </row>
    <row r="222" customFormat="false" ht="15" hidden="false" customHeight="false" outlineLevel="0" collapsed="false">
      <c r="A222" s="517"/>
      <c r="B222" s="599"/>
      <c r="C222" s="600"/>
      <c r="D222" s="601"/>
      <c r="E222" s="601"/>
      <c r="F222" s="602"/>
      <c r="G222" s="540"/>
      <c r="H222" s="540"/>
      <c r="I222" s="598"/>
      <c r="J222" s="543" t="n">
        <f aca="false">G222*I222</f>
        <v>0</v>
      </c>
      <c r="K222" s="521"/>
    </row>
    <row r="223" customFormat="false" ht="15" hidden="false" customHeight="false" outlineLevel="0" collapsed="false">
      <c r="A223" s="517"/>
      <c r="B223" s="599"/>
      <c r="C223" s="600"/>
      <c r="D223" s="601"/>
      <c r="E223" s="601"/>
      <c r="F223" s="602"/>
      <c r="G223" s="540"/>
      <c r="H223" s="540"/>
      <c r="I223" s="598"/>
      <c r="J223" s="543" t="n">
        <f aca="false">G223*I223</f>
        <v>0</v>
      </c>
      <c r="K223" s="521"/>
    </row>
    <row r="224" customFormat="false" ht="15" hidden="false" customHeight="false" outlineLevel="0" collapsed="false">
      <c r="A224" s="517"/>
      <c r="B224" s="616"/>
      <c r="C224" s="617"/>
      <c r="D224" s="618"/>
      <c r="E224" s="618"/>
      <c r="F224" s="619"/>
      <c r="G224" s="540"/>
      <c r="H224" s="540"/>
      <c r="I224" s="598"/>
      <c r="J224" s="543" t="n">
        <f aca="false">G224*I224</f>
        <v>0</v>
      </c>
      <c r="K224" s="521"/>
    </row>
    <row r="225" customFormat="false" ht="15" hidden="false" customHeight="false" outlineLevel="0" collapsed="false">
      <c r="A225" s="517"/>
      <c r="B225" s="620"/>
      <c r="C225" s="567"/>
      <c r="D225" s="567"/>
      <c r="E225" s="621"/>
      <c r="F225" s="622"/>
      <c r="G225" s="576"/>
      <c r="H225" s="576"/>
      <c r="I225" s="568" t="s">
        <v>257</v>
      </c>
      <c r="J225" s="566" t="n">
        <f aca="false">SUM(J221:J224)</f>
        <v>0</v>
      </c>
      <c r="K225" s="521"/>
    </row>
    <row r="226" customFormat="false" ht="15" hidden="false" customHeight="false" outlineLevel="0" collapsed="false">
      <c r="A226" s="517"/>
      <c r="B226" s="623"/>
      <c r="C226" s="567"/>
      <c r="D226" s="567"/>
      <c r="E226" s="621"/>
      <c r="F226" s="622"/>
      <c r="G226" s="576"/>
      <c r="H226" s="576"/>
      <c r="I226" s="568"/>
      <c r="J226" s="621"/>
      <c r="K226" s="521"/>
    </row>
    <row r="227" customFormat="false" ht="19.25" hidden="false" customHeight="false" outlineLevel="0" collapsed="false">
      <c r="A227" s="517"/>
      <c r="B227" s="557" t="s">
        <v>322</v>
      </c>
      <c r="C227" s="557"/>
      <c r="D227" s="557"/>
      <c r="E227" s="557"/>
      <c r="F227" s="559" t="s">
        <v>318</v>
      </c>
      <c r="G227" s="593" t="s">
        <v>323</v>
      </c>
      <c r="H227" s="573" t="s">
        <v>296</v>
      </c>
      <c r="I227" s="577" t="s">
        <v>314</v>
      </c>
      <c r="J227" s="559" t="s">
        <v>315</v>
      </c>
      <c r="K227" s="521"/>
    </row>
    <row r="228" customFormat="false" ht="15" hidden="false" customHeight="false" outlineLevel="0" collapsed="false">
      <c r="A228" s="517"/>
      <c r="B228" s="594"/>
      <c r="C228" s="595"/>
      <c r="D228" s="596"/>
      <c r="E228" s="597"/>
      <c r="F228" s="540"/>
      <c r="G228" s="540"/>
      <c r="H228" s="624"/>
      <c r="I228" s="598"/>
      <c r="J228" s="543"/>
      <c r="K228" s="521"/>
    </row>
    <row r="229" customFormat="false" ht="15" hidden="false" customHeight="false" outlineLevel="0" collapsed="false">
      <c r="A229" s="517"/>
      <c r="B229" s="616"/>
      <c r="C229" s="617"/>
      <c r="D229" s="618"/>
      <c r="E229" s="619"/>
      <c r="F229" s="547" t="n">
        <v>0</v>
      </c>
      <c r="G229" s="547" t="n">
        <v>0</v>
      </c>
      <c r="H229" s="547" t="n">
        <v>0</v>
      </c>
      <c r="I229" s="625" t="n">
        <v>0</v>
      </c>
      <c r="J229" s="543" t="n">
        <f aca="false">I229*H229*G229*F229</f>
        <v>0</v>
      </c>
      <c r="K229" s="521"/>
    </row>
    <row r="230" customFormat="false" ht="15" hidden="false" customHeight="false" outlineLevel="0" collapsed="false">
      <c r="A230" s="517"/>
      <c r="B230" s="620"/>
      <c r="C230" s="567"/>
      <c r="D230" s="567"/>
      <c r="E230" s="621"/>
      <c r="F230" s="622"/>
      <c r="G230" s="576"/>
      <c r="H230" s="576"/>
      <c r="I230" s="568" t="s">
        <v>257</v>
      </c>
      <c r="J230" s="566" t="n">
        <f aca="false">SUM(J228:J229)</f>
        <v>0</v>
      </c>
      <c r="K230" s="521"/>
    </row>
    <row r="231" customFormat="false" ht="15" hidden="false" customHeight="false" outlineLevel="0" collapsed="false">
      <c r="A231" s="517"/>
      <c r="B231" s="567"/>
      <c r="C231" s="567"/>
      <c r="D231" s="567"/>
      <c r="E231" s="567"/>
      <c r="F231" s="567"/>
      <c r="G231" s="567"/>
      <c r="H231" s="567"/>
      <c r="I231" s="568"/>
      <c r="J231" s="567"/>
      <c r="K231" s="521"/>
    </row>
    <row r="232" customFormat="false" ht="15" hidden="false" customHeight="false" outlineLevel="0" collapsed="false">
      <c r="A232" s="517"/>
      <c r="B232" s="626" t="s">
        <v>324</v>
      </c>
      <c r="C232" s="626"/>
      <c r="D232" s="626"/>
      <c r="E232" s="626"/>
      <c r="F232" s="626"/>
      <c r="G232" s="626"/>
      <c r="H232" s="626"/>
      <c r="I232" s="626"/>
      <c r="J232" s="611" t="n">
        <f aca="false">J230+J225+J218</f>
        <v>10.5322632931656</v>
      </c>
      <c r="K232" s="521"/>
    </row>
    <row r="233" customFormat="false" ht="15" hidden="false" customHeight="false" outlineLevel="0" collapsed="false">
      <c r="A233" s="517"/>
      <c r="B233" s="567"/>
      <c r="C233" s="567"/>
      <c r="D233" s="567"/>
      <c r="E233" s="567"/>
      <c r="F233" s="567"/>
      <c r="G233" s="567"/>
      <c r="H233" s="567"/>
      <c r="I233" s="568"/>
      <c r="J233" s="567"/>
      <c r="K233" s="521"/>
    </row>
    <row r="234" customFormat="false" ht="15" hidden="false" customHeight="false" outlineLevel="0" collapsed="false">
      <c r="A234" s="517"/>
      <c r="B234" s="626" t="s">
        <v>325</v>
      </c>
      <c r="C234" s="626"/>
      <c r="D234" s="626"/>
      <c r="E234" s="626"/>
      <c r="F234" s="626"/>
      <c r="G234" s="626"/>
      <c r="H234" s="626"/>
      <c r="I234" s="626"/>
      <c r="J234" s="566" t="n">
        <f aca="false">J232*0</f>
        <v>0</v>
      </c>
      <c r="K234" s="521"/>
    </row>
    <row r="235" customFormat="false" ht="15" hidden="false" customHeight="false" outlineLevel="0" collapsed="false">
      <c r="A235" s="517"/>
      <c r="B235" s="567"/>
      <c r="C235" s="567"/>
      <c r="D235" s="567"/>
      <c r="E235" s="567"/>
      <c r="F235" s="567"/>
      <c r="G235" s="567"/>
      <c r="H235" s="567"/>
      <c r="I235" s="568"/>
      <c r="J235" s="567"/>
      <c r="K235" s="521"/>
    </row>
    <row r="236" customFormat="false" ht="15" hidden="false" customHeight="false" outlineLevel="0" collapsed="false">
      <c r="A236" s="517"/>
      <c r="B236" s="626" t="s">
        <v>326</v>
      </c>
      <c r="C236" s="626"/>
      <c r="D236" s="626"/>
      <c r="E236" s="626"/>
      <c r="F236" s="626"/>
      <c r="G236" s="626"/>
      <c r="H236" s="626"/>
      <c r="I236" s="626"/>
      <c r="J236" s="611" t="n">
        <f aca="false">J232+J234</f>
        <v>10.5322632931656</v>
      </c>
      <c r="K236" s="521"/>
    </row>
    <row r="237" customFormat="false" ht="15" hidden="false" customHeight="false" outlineLevel="0" collapsed="false">
      <c r="A237" s="517"/>
      <c r="B237" s="605"/>
      <c r="C237" s="605"/>
      <c r="D237" s="605"/>
      <c r="E237" s="605"/>
      <c r="F237" s="605"/>
      <c r="G237" s="605"/>
      <c r="H237" s="605"/>
      <c r="I237" s="609"/>
      <c r="J237" s="605"/>
      <c r="K237" s="521"/>
    </row>
    <row r="238" customFormat="false" ht="15" hidden="false" customHeight="false" outlineLevel="0" collapsed="false">
      <c r="A238" s="517"/>
      <c r="B238" s="627"/>
      <c r="C238" s="595"/>
      <c r="D238" s="595"/>
      <c r="E238" s="595"/>
      <c r="F238" s="595"/>
      <c r="G238" s="595"/>
      <c r="H238" s="595"/>
      <c r="I238" s="595"/>
      <c r="J238" s="628"/>
      <c r="K238" s="521"/>
    </row>
    <row r="239" customFormat="false" ht="15" hidden="false" customHeight="false" outlineLevel="0" collapsed="false">
      <c r="A239" s="517"/>
      <c r="B239" s="629"/>
      <c r="C239" s="630"/>
      <c r="D239" s="631"/>
      <c r="E239" s="631"/>
      <c r="F239" s="632"/>
      <c r="G239" s="633"/>
      <c r="H239" s="630"/>
      <c r="I239" s="630"/>
      <c r="J239" s="634"/>
      <c r="K239" s="521"/>
    </row>
    <row r="240" customFormat="false" ht="15" hidden="false" customHeight="false" outlineLevel="0" collapsed="false">
      <c r="A240" s="517"/>
      <c r="B240" s="522"/>
      <c r="C240" s="522"/>
      <c r="D240" s="522"/>
      <c r="E240" s="522"/>
      <c r="F240" s="522"/>
      <c r="G240" s="522"/>
      <c r="H240" s="522"/>
      <c r="I240" s="522"/>
      <c r="J240" s="522"/>
      <c r="K240" s="521"/>
    </row>
    <row r="241" customFormat="false" ht="15" hidden="false" customHeight="false" outlineLevel="0" collapsed="false">
      <c r="A241" s="517"/>
      <c r="B241" s="635"/>
      <c r="C241" s="636"/>
      <c r="D241" s="636"/>
      <c r="E241" s="636"/>
      <c r="F241" s="637"/>
      <c r="G241" s="532" t="s">
        <v>315</v>
      </c>
      <c r="H241" s="532"/>
      <c r="I241" s="532"/>
      <c r="J241" s="532"/>
      <c r="K241" s="521"/>
    </row>
    <row r="242" customFormat="false" ht="15" hidden="false" customHeight="false" outlineLevel="0" collapsed="false">
      <c r="A242" s="517"/>
      <c r="B242" s="638"/>
      <c r="C242" s="639"/>
      <c r="D242" s="639"/>
      <c r="E242" s="639"/>
      <c r="F242" s="640"/>
      <c r="G242" s="534" t="s">
        <v>327</v>
      </c>
      <c r="H242" s="534"/>
      <c r="I242" s="534"/>
      <c r="J242" s="534"/>
      <c r="K242" s="521"/>
    </row>
    <row r="243" customFormat="false" ht="15" hidden="false" customHeight="false" outlineLevel="0" collapsed="false">
      <c r="A243" s="517"/>
      <c r="B243" s="641"/>
      <c r="C243" s="642"/>
      <c r="D243" s="642"/>
      <c r="E243" s="642"/>
      <c r="F243" s="643"/>
      <c r="G243" s="644"/>
      <c r="H243" s="645"/>
      <c r="I243" s="645"/>
      <c r="J243" s="645"/>
      <c r="K243" s="521"/>
    </row>
    <row r="244" customFormat="false" ht="15" hidden="false" customHeight="false" outlineLevel="0" collapsed="false">
      <c r="A244" s="646"/>
      <c r="B244" s="647"/>
      <c r="C244" s="647"/>
      <c r="D244" s="647"/>
      <c r="E244" s="647"/>
      <c r="F244" s="647"/>
      <c r="G244" s="647"/>
      <c r="H244" s="647"/>
      <c r="I244" s="647"/>
      <c r="J244" s="647"/>
      <c r="K244" s="648"/>
    </row>
    <row r="245" customFormat="false" ht="15" hidden="false" customHeight="false" outlineLevel="0" collapsed="false">
      <c r="A245" s="514"/>
      <c r="B245" s="515"/>
      <c r="C245" s="515"/>
      <c r="D245" s="515"/>
      <c r="E245" s="515"/>
      <c r="F245" s="515"/>
      <c r="G245" s="515"/>
      <c r="H245" s="515"/>
      <c r="I245" s="515"/>
      <c r="J245" s="515"/>
      <c r="K245" s="516"/>
    </row>
    <row r="246" customFormat="false" ht="15" hidden="false" customHeight="false" outlineLevel="0" collapsed="false">
      <c r="A246" s="517"/>
      <c r="B246" s="518" t="s">
        <v>0</v>
      </c>
      <c r="C246" s="519"/>
      <c r="D246" s="520" t="s">
        <v>288</v>
      </c>
      <c r="E246" s="520"/>
      <c r="F246" s="520"/>
      <c r="G246" s="520"/>
      <c r="H246" s="520"/>
      <c r="I246" s="520"/>
      <c r="J246" s="520"/>
      <c r="K246" s="521"/>
    </row>
    <row r="247" customFormat="false" ht="15" hidden="false" customHeight="false" outlineLevel="0" collapsed="false">
      <c r="A247" s="517"/>
      <c r="B247" s="522"/>
      <c r="C247" s="522"/>
      <c r="D247" s="522"/>
      <c r="E247" s="522"/>
      <c r="F247" s="522"/>
      <c r="G247" s="522"/>
      <c r="H247" s="522"/>
      <c r="I247" s="522"/>
      <c r="J247" s="522"/>
      <c r="K247" s="521"/>
    </row>
    <row r="248" customFormat="false" ht="15" hidden="false" customHeight="false" outlineLevel="0" collapsed="false">
      <c r="A248" s="517"/>
      <c r="B248" s="523" t="s">
        <v>289</v>
      </c>
      <c r="C248" s="524" t="s">
        <v>290</v>
      </c>
      <c r="D248" s="523" t="s">
        <v>118</v>
      </c>
      <c r="E248" s="523"/>
      <c r="F248" s="523"/>
      <c r="G248" s="523"/>
      <c r="H248" s="523"/>
      <c r="I248" s="523"/>
      <c r="J248" s="523" t="s">
        <v>291</v>
      </c>
      <c r="K248" s="521"/>
    </row>
    <row r="249" customFormat="false" ht="30.75" hidden="false" customHeight="true" outlineLevel="0" collapsed="false">
      <c r="A249" s="517"/>
      <c r="B249" s="525" t="str">
        <f aca="false">PRODUÇÕES!A20</f>
        <v>2.5</v>
      </c>
      <c r="C249" s="526" t="n">
        <f aca="true">TODAY()</f>
        <v>46129</v>
      </c>
      <c r="D249" s="527" t="str">
        <f aca="false">PRODUÇÕES!B20</f>
        <v>ESCAVAÇÃO, CARGA, TRANSPORTE, DESCARGA E ESPALHAMENTO DE MATERIAL DE 3ª CATEGORIA - DMT ATÉ 2000M</v>
      </c>
      <c r="E249" s="527"/>
      <c r="F249" s="527"/>
      <c r="G249" s="527"/>
      <c r="H249" s="527"/>
      <c r="I249" s="527"/>
      <c r="J249" s="528" t="str">
        <f aca="false">F267</f>
        <v>M3</v>
      </c>
      <c r="K249" s="521"/>
    </row>
    <row r="250" customFormat="false" ht="15" hidden="false" customHeight="false" outlineLevel="0" collapsed="false">
      <c r="A250" s="517"/>
      <c r="B250" s="529"/>
      <c r="C250" s="529"/>
      <c r="D250" s="529"/>
      <c r="E250" s="529"/>
      <c r="F250" s="529"/>
      <c r="G250" s="529"/>
      <c r="H250" s="529"/>
      <c r="I250" s="530"/>
      <c r="J250" s="531"/>
      <c r="K250" s="521"/>
    </row>
    <row r="251" customFormat="false" ht="15" hidden="false" customHeight="false" outlineLevel="0" collapsed="false">
      <c r="A251" s="517"/>
      <c r="B251" s="532" t="s">
        <v>292</v>
      </c>
      <c r="C251" s="532"/>
      <c r="D251" s="532" t="s">
        <v>289</v>
      </c>
      <c r="E251" s="532" t="s">
        <v>293</v>
      </c>
      <c r="F251" s="533" t="s">
        <v>294</v>
      </c>
      <c r="G251" s="533"/>
      <c r="H251" s="533" t="s">
        <v>295</v>
      </c>
      <c r="I251" s="533"/>
      <c r="J251" s="534" t="s">
        <v>296</v>
      </c>
      <c r="K251" s="521"/>
    </row>
    <row r="252" customFormat="false" ht="15" hidden="false" customHeight="false" outlineLevel="0" collapsed="false">
      <c r="A252" s="517"/>
      <c r="B252" s="532"/>
      <c r="C252" s="532"/>
      <c r="D252" s="532"/>
      <c r="E252" s="532"/>
      <c r="F252" s="535" t="s">
        <v>297</v>
      </c>
      <c r="G252" s="535" t="s">
        <v>298</v>
      </c>
      <c r="H252" s="535" t="s">
        <v>297</v>
      </c>
      <c r="I252" s="529" t="s">
        <v>298</v>
      </c>
      <c r="J252" s="536" t="s">
        <v>299</v>
      </c>
      <c r="K252" s="521"/>
    </row>
    <row r="253" customFormat="false" ht="15" hidden="false" customHeight="false" outlineLevel="0" collapsed="false">
      <c r="A253" s="517"/>
      <c r="B253" s="649" t="s">
        <v>329</v>
      </c>
      <c r="C253" s="650"/>
      <c r="D253" s="651"/>
      <c r="E253" s="652"/>
      <c r="F253" s="652" t="n">
        <v>1</v>
      </c>
      <c r="G253" s="653" t="n">
        <f aca="false">1-F253</f>
        <v>0</v>
      </c>
      <c r="H253" s="654" t="n">
        <f aca="false">VLOOKUP(B253,EQUIPAMENTOS!$A:$N,10,FALSE())</f>
        <v>26</v>
      </c>
      <c r="I253" s="655" t="n">
        <f aca="false">H253</f>
        <v>26</v>
      </c>
      <c r="J253" s="656" t="n">
        <f aca="false">H253*F253*E253+I253*G253*E253</f>
        <v>0</v>
      </c>
      <c r="K253" s="521"/>
      <c r="L253" s="434"/>
      <c r="M253" s="434"/>
    </row>
    <row r="254" customFormat="false" ht="15" hidden="false" customHeight="false" outlineLevel="0" collapsed="false">
      <c r="A254" s="517" t="s">
        <v>332</v>
      </c>
      <c r="B254" s="537" t="s">
        <v>333</v>
      </c>
      <c r="C254" s="538"/>
      <c r="D254" s="539"/>
      <c r="E254" s="540" t="n">
        <v>1</v>
      </c>
      <c r="F254" s="540" t="n">
        <v>1</v>
      </c>
      <c r="G254" s="540" t="n">
        <f aca="false">1-F254</f>
        <v>0</v>
      </c>
      <c r="H254" s="541" t="n">
        <f aca="false">VLOOKUP(B254,EQUIPAMENTOS!$A:$N,14,FALSE())</f>
        <v>391.8</v>
      </c>
      <c r="I254" s="542" t="n">
        <f aca="false">H254</f>
        <v>391.8</v>
      </c>
      <c r="J254" s="543" t="n">
        <f aca="false">H254*F254*E254+I254*G254*E254</f>
        <v>391.8</v>
      </c>
      <c r="K254" s="521"/>
    </row>
    <row r="255" customFormat="false" ht="15" hidden="false" customHeight="false" outlineLevel="0" collapsed="false">
      <c r="A255" s="517" t="str">
        <f aca="false">EQUIPAMENTOS!B6</f>
        <v>E0004</v>
      </c>
      <c r="B255" s="537" t="s">
        <v>334</v>
      </c>
      <c r="C255" s="538"/>
      <c r="D255" s="539"/>
      <c r="E255" s="540" t="n">
        <f aca="false">'Escavação e Carga'!M219</f>
        <v>6</v>
      </c>
      <c r="F255" s="540" t="n">
        <v>1</v>
      </c>
      <c r="G255" s="540" t="n">
        <f aca="false">1-F255</f>
        <v>0</v>
      </c>
      <c r="H255" s="541" t="n">
        <f aca="false">VLOOKUP(B255,EQUIPAMENTOS!$A:$N,14,FALSE())</f>
        <v>195.2</v>
      </c>
      <c r="I255" s="542" t="n">
        <f aca="false">H255</f>
        <v>195.2</v>
      </c>
      <c r="J255" s="543" t="n">
        <f aca="false">H255*F255*E255+I255*G255*E255</f>
        <v>1171.2</v>
      </c>
      <c r="K255" s="521"/>
    </row>
    <row r="256" customFormat="false" ht="15" hidden="false" customHeight="false" outlineLevel="0" collapsed="false">
      <c r="A256" s="517"/>
      <c r="B256" s="544"/>
      <c r="C256" s="545"/>
      <c r="D256" s="546"/>
      <c r="E256" s="547"/>
      <c r="F256" s="547"/>
      <c r="G256" s="547"/>
      <c r="H256" s="548"/>
      <c r="I256" s="549"/>
      <c r="J256" s="550"/>
      <c r="K256" s="521"/>
    </row>
    <row r="257" customFormat="false" ht="15" hidden="false" customHeight="false" outlineLevel="0" collapsed="false">
      <c r="A257" s="517"/>
      <c r="B257" s="551"/>
      <c r="C257" s="529"/>
      <c r="D257" s="529"/>
      <c r="E257" s="529"/>
      <c r="F257" s="529"/>
      <c r="G257" s="529"/>
      <c r="H257" s="529"/>
      <c r="I257" s="552" t="s">
        <v>257</v>
      </c>
      <c r="J257" s="566" t="n">
        <f aca="false">SUM(J253:J256)</f>
        <v>1563</v>
      </c>
      <c r="K257" s="521"/>
      <c r="L257" s="434" t="n">
        <f aca="false">J257/E267</f>
        <v>10.8135053789623</v>
      </c>
      <c r="M257" s="434" t="n">
        <f aca="false">L257*0.7</f>
        <v>7.56945376527358</v>
      </c>
    </row>
    <row r="258" customFormat="false" ht="15" hidden="false" customHeight="false" outlineLevel="0" collapsed="false">
      <c r="A258" s="517"/>
      <c r="B258" s="553"/>
      <c r="C258" s="553"/>
      <c r="D258" s="553"/>
      <c r="E258" s="553"/>
      <c r="F258" s="553"/>
      <c r="G258" s="553"/>
      <c r="H258" s="553"/>
      <c r="I258" s="554"/>
      <c r="J258" s="555"/>
      <c r="K258" s="521"/>
    </row>
    <row r="259" customFormat="false" ht="19.25" hidden="false" customHeight="true" outlineLevel="0" collapsed="false">
      <c r="A259" s="517"/>
      <c r="B259" s="556" t="s">
        <v>302</v>
      </c>
      <c r="C259" s="556"/>
      <c r="D259" s="556"/>
      <c r="E259" s="556"/>
      <c r="F259" s="532" t="s">
        <v>289</v>
      </c>
      <c r="G259" s="532"/>
      <c r="H259" s="557" t="s">
        <v>303</v>
      </c>
      <c r="I259" s="558" t="s">
        <v>304</v>
      </c>
      <c r="J259" s="559" t="s">
        <v>305</v>
      </c>
      <c r="K259" s="521"/>
    </row>
    <row r="260" customFormat="false" ht="15" hidden="false" customHeight="false" outlineLevel="0" collapsed="false">
      <c r="A260" s="517"/>
      <c r="B260" s="560" t="s">
        <v>330</v>
      </c>
      <c r="C260" s="561"/>
      <c r="D260" s="522"/>
      <c r="E260" s="538"/>
      <c r="F260" s="539"/>
      <c r="G260" s="562"/>
      <c r="H260" s="563" t="n">
        <f aca="false">E253</f>
        <v>0</v>
      </c>
      <c r="I260" s="564" t="n">
        <f aca="false">(VLOOKUP(B260,'MÃO DE OBRA'!$A:$E,5,FALSE())/220)</f>
        <v>46.8181818181818</v>
      </c>
      <c r="J260" s="543" t="n">
        <f aca="false">H260*I260</f>
        <v>0</v>
      </c>
      <c r="K260" s="521"/>
    </row>
    <row r="261" customFormat="false" ht="15" hidden="false" customHeight="false" outlineLevel="0" collapsed="false">
      <c r="A261" s="517"/>
      <c r="B261" s="560" t="s">
        <v>306</v>
      </c>
      <c r="C261" s="561"/>
      <c r="D261" s="522"/>
      <c r="E261" s="538"/>
      <c r="F261" s="539"/>
      <c r="G261" s="562"/>
      <c r="H261" s="563" t="n">
        <f aca="false">E254</f>
        <v>1</v>
      </c>
      <c r="I261" s="564" t="n">
        <f aca="false">(VLOOKUP(B261,'MÃO DE OBRA'!$A:$E,5,FALSE())/220)</f>
        <v>46.8181818181818</v>
      </c>
      <c r="J261" s="543" t="n">
        <f aca="false">H261*I261</f>
        <v>46.8181818181818</v>
      </c>
      <c r="K261" s="521"/>
    </row>
    <row r="262" customFormat="false" ht="15" hidden="false" customHeight="false" outlineLevel="0" collapsed="false">
      <c r="A262" s="517"/>
      <c r="B262" s="560" t="s">
        <v>307</v>
      </c>
      <c r="C262" s="561"/>
      <c r="D262" s="522"/>
      <c r="E262" s="538"/>
      <c r="F262" s="539"/>
      <c r="G262" s="562"/>
      <c r="H262" s="563" t="n">
        <v>1</v>
      </c>
      <c r="I262" s="564" t="n">
        <f aca="false">(VLOOKUP(B262,'MÃO DE OBRA'!$A:$E,5,FALSE())/220)</f>
        <v>19.13328</v>
      </c>
      <c r="J262" s="543" t="n">
        <f aca="false">H262*I262</f>
        <v>19.13328</v>
      </c>
      <c r="K262" s="521"/>
    </row>
    <row r="263" customFormat="false" ht="15" hidden="false" customHeight="false" outlineLevel="0" collapsed="false">
      <c r="A263" s="517"/>
      <c r="B263" s="560" t="s">
        <v>309</v>
      </c>
      <c r="C263" s="561"/>
      <c r="D263" s="522"/>
      <c r="E263" s="538"/>
      <c r="F263" s="539"/>
      <c r="G263" s="562"/>
      <c r="H263" s="563" t="n">
        <f aca="false">E255</f>
        <v>6</v>
      </c>
      <c r="I263" s="564" t="n">
        <f aca="false">(VLOOKUP(B263,'MÃO DE OBRA'!$A:$E,5,FALSE())/220)</f>
        <v>28.82352</v>
      </c>
      <c r="J263" s="543" t="n">
        <f aca="false">H263*I263</f>
        <v>172.94112</v>
      </c>
      <c r="K263" s="521"/>
    </row>
    <row r="264" customFormat="false" ht="15" hidden="false" customHeight="false" outlineLevel="0" collapsed="false">
      <c r="A264" s="517"/>
      <c r="B264" s="560" t="s">
        <v>331</v>
      </c>
      <c r="C264" s="561"/>
      <c r="D264" s="522"/>
      <c r="E264" s="538"/>
      <c r="F264" s="539"/>
      <c r="G264" s="562"/>
      <c r="H264" s="563"/>
      <c r="I264" s="564" t="n">
        <f aca="false">(VLOOKUP(B264,'MÃO DE OBRA'!$A:$E,5,FALSE())/220)</f>
        <v>34.0909090909091</v>
      </c>
      <c r="J264" s="543" t="n">
        <f aca="false">H264*I264</f>
        <v>0</v>
      </c>
      <c r="K264" s="521"/>
    </row>
    <row r="265" customFormat="false" ht="15" hidden="false" customHeight="false" outlineLevel="0" collapsed="false">
      <c r="A265" s="517"/>
      <c r="B265" s="551"/>
      <c r="C265" s="553"/>
      <c r="D265" s="553"/>
      <c r="E265" s="553"/>
      <c r="F265" s="553"/>
      <c r="G265" s="553"/>
      <c r="H265" s="553"/>
      <c r="I265" s="565" t="s">
        <v>257</v>
      </c>
      <c r="J265" s="566" t="n">
        <f aca="false">SUM(J260:J264)</f>
        <v>238.892581818182</v>
      </c>
      <c r="K265" s="521"/>
    </row>
    <row r="266" customFormat="false" ht="15" hidden="false" customHeight="false" outlineLevel="0" collapsed="false">
      <c r="A266" s="517"/>
      <c r="B266" s="567"/>
      <c r="C266" s="567"/>
      <c r="D266" s="567"/>
      <c r="E266" s="567"/>
      <c r="F266" s="567"/>
      <c r="G266" s="567"/>
      <c r="H266" s="567"/>
      <c r="I266" s="568"/>
      <c r="J266" s="567"/>
      <c r="K266" s="521"/>
    </row>
    <row r="267" customFormat="false" ht="15" hidden="false" customHeight="false" outlineLevel="0" collapsed="false">
      <c r="A267" s="517"/>
      <c r="B267" s="569" t="s">
        <v>310</v>
      </c>
      <c r="C267" s="570"/>
      <c r="D267" s="567"/>
      <c r="E267" s="571" t="n">
        <f aca="false">PRODUÇÕES!D$20*0.9974</f>
        <v>144.541473391304</v>
      </c>
      <c r="F267" s="572" t="s">
        <v>28</v>
      </c>
      <c r="G267" s="573"/>
      <c r="H267" s="573"/>
      <c r="I267" s="574" t="s">
        <v>311</v>
      </c>
      <c r="J267" s="566" t="n">
        <f aca="false">J257+J265</f>
        <v>1801.89258181818</v>
      </c>
      <c r="K267" s="521"/>
    </row>
    <row r="268" customFormat="false" ht="15" hidden="false" customHeight="false" outlineLevel="0" collapsed="false">
      <c r="A268" s="517"/>
      <c r="B268" s="575"/>
      <c r="C268" s="567"/>
      <c r="D268" s="567"/>
      <c r="E268" s="568"/>
      <c r="F268" s="576"/>
      <c r="G268" s="576"/>
      <c r="H268" s="576"/>
      <c r="I268" s="568"/>
      <c r="J268" s="567"/>
      <c r="K268" s="521"/>
    </row>
    <row r="269" customFormat="false" ht="19.25" hidden="false" customHeight="false" outlineLevel="0" collapsed="false">
      <c r="A269" s="517"/>
      <c r="B269" s="557" t="s">
        <v>312</v>
      </c>
      <c r="C269" s="557"/>
      <c r="D269" s="557"/>
      <c r="E269" s="557"/>
      <c r="F269" s="532" t="s">
        <v>289</v>
      </c>
      <c r="G269" s="528" t="s">
        <v>313</v>
      </c>
      <c r="H269" s="557" t="s">
        <v>296</v>
      </c>
      <c r="I269" s="577" t="s">
        <v>314</v>
      </c>
      <c r="J269" s="556" t="s">
        <v>315</v>
      </c>
      <c r="K269" s="521"/>
    </row>
    <row r="270" customFormat="false" ht="15" hidden="false" customHeight="false" outlineLevel="0" collapsed="false">
      <c r="A270" s="517"/>
      <c r="B270" s="578" t="str">
        <f aca="false">B253</f>
        <v>Trator de esteiras 20T</v>
      </c>
      <c r="C270" s="657"/>
      <c r="D270" s="657"/>
      <c r="E270" s="658"/>
      <c r="F270" s="579" t="n">
        <f aca="false">VLOOKUP(B270,EQUIPAMENTOS!$A:$R,12,FALSE())</f>
        <v>247.5</v>
      </c>
      <c r="G270" s="580" t="s">
        <v>316</v>
      </c>
      <c r="H270" s="581" t="n">
        <f aca="false">VLOOKUP(B270,EQUIPAMENTOS!$A:$R,13,FALSE())</f>
        <v>0</v>
      </c>
      <c r="I270" s="582" t="n">
        <f aca="false">VLOOKUP(B270,EQUIPAMENTOS!$A:$R,14,FALSE())</f>
        <v>273.5</v>
      </c>
      <c r="J270" s="656" t="n">
        <f aca="false">H270*I270*E253*F253</f>
        <v>0</v>
      </c>
      <c r="K270" s="521"/>
    </row>
    <row r="271" customFormat="false" ht="15" hidden="false" customHeight="false" outlineLevel="0" collapsed="false">
      <c r="A271" s="517"/>
      <c r="B271" s="578" t="str">
        <f aca="false">B254</f>
        <v>Escavadeira Hidráulica sobre esteira 48t</v>
      </c>
      <c r="C271" s="561"/>
      <c r="D271" s="561"/>
      <c r="E271" s="538"/>
      <c r="F271" s="579" t="str">
        <f aca="false">VLOOKUP(B271,EQUIPAMENTOS!$A:$R,16,FALSE())</f>
        <v>Diesel S10</v>
      </c>
      <c r="G271" s="580" t="s">
        <v>316</v>
      </c>
      <c r="H271" s="581" t="n">
        <f aca="false">VLOOKUP(B271,EQUIPAMENTOS!$A:$R,17,FALSE())</f>
        <v>6.99</v>
      </c>
      <c r="I271" s="582" t="n">
        <f aca="false">VLOOKUP(B271,EQUIPAMENTOS!$A:$R,18,FALSE())</f>
        <v>30</v>
      </c>
      <c r="J271" s="543" t="n">
        <f aca="false">H271*I271*E254*F254</f>
        <v>209.7</v>
      </c>
      <c r="K271" s="521"/>
    </row>
    <row r="272" customFormat="false" ht="15" hidden="false" customHeight="false" outlineLevel="0" collapsed="false">
      <c r="A272" s="517"/>
      <c r="B272" s="578" t="str">
        <f aca="false">B255</f>
        <v>Caminhão basculante 14 m³ - rochas</v>
      </c>
      <c r="C272" s="561"/>
      <c r="D272" s="561"/>
      <c r="E272" s="538"/>
      <c r="F272" s="579" t="str">
        <f aca="false">VLOOKUP(B272,EQUIPAMENTOS!$A:$R,16,FALSE())</f>
        <v>Diesel S10</v>
      </c>
      <c r="G272" s="580" t="s">
        <v>316</v>
      </c>
      <c r="H272" s="581" t="n">
        <f aca="false">VLOOKUP(B272,EQUIPAMENTOS!$A:$R,17,FALSE())</f>
        <v>6.99</v>
      </c>
      <c r="I272" s="582" t="n">
        <f aca="false">VLOOKUP(B272,EQUIPAMENTOS!$A:$R,18,FALSE())</f>
        <v>3</v>
      </c>
      <c r="J272" s="543" t="n">
        <f aca="false">H272*I272*E255*F255</f>
        <v>125.82</v>
      </c>
      <c r="K272" s="521"/>
    </row>
    <row r="273" customFormat="false" ht="15" hidden="false" customHeight="false" outlineLevel="0" collapsed="false">
      <c r="A273" s="517"/>
      <c r="B273" s="583"/>
      <c r="C273" s="570"/>
      <c r="D273" s="570"/>
      <c r="E273" s="545"/>
      <c r="F273" s="584"/>
      <c r="G273" s="585"/>
      <c r="H273" s="586"/>
      <c r="I273" s="587"/>
      <c r="J273" s="550"/>
      <c r="K273" s="521"/>
    </row>
    <row r="274" customFormat="false" ht="15" hidden="false" customHeight="false" outlineLevel="0" collapsed="false">
      <c r="A274" s="517"/>
      <c r="B274" s="588"/>
      <c r="C274" s="570"/>
      <c r="D274" s="570"/>
      <c r="E274" s="570"/>
      <c r="F274" s="570"/>
      <c r="G274" s="570"/>
      <c r="H274" s="573"/>
      <c r="I274" s="589" t="s">
        <v>257</v>
      </c>
      <c r="J274" s="550" t="n">
        <f aca="false">SUM(J270:J273)</f>
        <v>335.52</v>
      </c>
      <c r="K274" s="521"/>
      <c r="L274" s="434" t="n">
        <f aca="false">J274/E267</f>
        <v>2.32127148096572</v>
      </c>
    </row>
    <row r="275" customFormat="false" ht="15" hidden="false" customHeight="false" outlineLevel="0" collapsed="false">
      <c r="A275" s="517"/>
      <c r="B275" s="590"/>
      <c r="C275" s="570"/>
      <c r="D275" s="570"/>
      <c r="E275" s="591"/>
      <c r="F275" s="592"/>
      <c r="G275" s="573"/>
      <c r="H275" s="573"/>
      <c r="I275" s="574"/>
      <c r="J275" s="591"/>
      <c r="K275" s="521"/>
    </row>
    <row r="276" customFormat="false" ht="19.25" hidden="false" customHeight="false" outlineLevel="0" collapsed="false">
      <c r="A276" s="517"/>
      <c r="B276" s="557" t="s">
        <v>317</v>
      </c>
      <c r="C276" s="557"/>
      <c r="D276" s="557"/>
      <c r="E276" s="557"/>
      <c r="F276" s="557"/>
      <c r="G276" s="593" t="s">
        <v>318</v>
      </c>
      <c r="H276" s="573" t="s">
        <v>319</v>
      </c>
      <c r="I276" s="577" t="s">
        <v>296</v>
      </c>
      <c r="J276" s="559" t="s">
        <v>315</v>
      </c>
      <c r="K276" s="521"/>
    </row>
    <row r="277" customFormat="false" ht="15" hidden="false" customHeight="false" outlineLevel="0" collapsed="false">
      <c r="A277" s="517"/>
      <c r="B277" s="594"/>
      <c r="C277" s="595"/>
      <c r="D277" s="596"/>
      <c r="E277" s="596"/>
      <c r="F277" s="597"/>
      <c r="G277" s="540"/>
      <c r="H277" s="540"/>
      <c r="I277" s="598"/>
      <c r="J277" s="543"/>
      <c r="K277" s="521"/>
    </row>
    <row r="278" customFormat="false" ht="15" hidden="false" customHeight="false" outlineLevel="0" collapsed="false">
      <c r="A278" s="517"/>
      <c r="B278" s="599"/>
      <c r="C278" s="600"/>
      <c r="D278" s="601"/>
      <c r="E278" s="601"/>
      <c r="F278" s="602"/>
      <c r="G278" s="540"/>
      <c r="H278" s="540"/>
      <c r="I278" s="598"/>
      <c r="J278" s="543"/>
      <c r="K278" s="521"/>
    </row>
    <row r="279" customFormat="false" ht="15" hidden="false" customHeight="false" outlineLevel="0" collapsed="false">
      <c r="A279" s="517"/>
      <c r="B279" s="603" t="s">
        <v>257</v>
      </c>
      <c r="C279" s="603"/>
      <c r="D279" s="603"/>
      <c r="E279" s="603"/>
      <c r="F279" s="603"/>
      <c r="G279" s="603"/>
      <c r="H279" s="603"/>
      <c r="I279" s="603"/>
      <c r="J279" s="566" t="n">
        <f aca="false">SUM(J277:J278)</f>
        <v>0</v>
      </c>
      <c r="K279" s="521"/>
    </row>
    <row r="280" customFormat="false" ht="15" hidden="false" customHeight="false" outlineLevel="0" collapsed="false">
      <c r="A280" s="517"/>
      <c r="B280" s="604"/>
      <c r="C280" s="605"/>
      <c r="D280" s="605"/>
      <c r="E280" s="606"/>
      <c r="F280" s="607"/>
      <c r="G280" s="608"/>
      <c r="H280" s="608"/>
      <c r="I280" s="609"/>
      <c r="J280" s="610"/>
      <c r="K280" s="521"/>
    </row>
    <row r="281" customFormat="false" ht="15" hidden="false" customHeight="false" outlineLevel="0" collapsed="false">
      <c r="A281" s="517"/>
      <c r="B281" s="611" t="s">
        <v>320</v>
      </c>
      <c r="C281" s="611"/>
      <c r="D281" s="612"/>
      <c r="E281" s="567"/>
      <c r="F281" s="567"/>
      <c r="G281" s="567"/>
      <c r="H281" s="613"/>
      <c r="I281" s="614"/>
      <c r="J281" s="566" t="n">
        <f aca="false">(J267+J274+J279)/E267</f>
        <v>14.7875383560797</v>
      </c>
      <c r="K281" s="521"/>
    </row>
    <row r="282" customFormat="false" ht="15" hidden="false" customHeight="false" outlineLevel="0" collapsed="false">
      <c r="A282" s="517"/>
      <c r="B282" s="590"/>
      <c r="C282" s="570"/>
      <c r="D282" s="570"/>
      <c r="E282" s="591"/>
      <c r="F282" s="592"/>
      <c r="G282" s="573"/>
      <c r="H282" s="573"/>
      <c r="I282" s="574"/>
      <c r="J282" s="615"/>
      <c r="K282" s="521"/>
    </row>
    <row r="283" customFormat="false" ht="19.25" hidden="false" customHeight="false" outlineLevel="0" collapsed="false">
      <c r="A283" s="517"/>
      <c r="B283" s="557" t="s">
        <v>321</v>
      </c>
      <c r="C283" s="557"/>
      <c r="D283" s="557"/>
      <c r="E283" s="557"/>
      <c r="F283" s="557"/>
      <c r="G283" s="593" t="s">
        <v>318</v>
      </c>
      <c r="H283" s="573" t="s">
        <v>319</v>
      </c>
      <c r="I283" s="577" t="s">
        <v>296</v>
      </c>
      <c r="J283" s="559" t="s">
        <v>315</v>
      </c>
      <c r="K283" s="521"/>
    </row>
    <row r="284" customFormat="false" ht="15" hidden="false" customHeight="false" outlineLevel="0" collapsed="false">
      <c r="A284" s="517"/>
      <c r="B284" s="594" t="s">
        <v>335</v>
      </c>
      <c r="C284" s="595"/>
      <c r="D284" s="596"/>
      <c r="E284" s="596"/>
      <c r="F284" s="597"/>
      <c r="G284" s="540" t="n">
        <f aca="false">0*1.05</f>
        <v>0</v>
      </c>
      <c r="H284" s="540" t="s">
        <v>28</v>
      </c>
      <c r="I284" s="598" t="n">
        <v>39.56</v>
      </c>
      <c r="J284" s="543" t="n">
        <f aca="false">G284*I284</f>
        <v>0</v>
      </c>
      <c r="K284" s="521"/>
    </row>
    <row r="285" customFormat="false" ht="15" hidden="false" customHeight="false" outlineLevel="0" collapsed="false">
      <c r="A285" s="517"/>
      <c r="B285" s="599"/>
      <c r="C285" s="600"/>
      <c r="D285" s="601"/>
      <c r="E285" s="601"/>
      <c r="F285" s="602"/>
      <c r="G285" s="540"/>
      <c r="H285" s="540"/>
      <c r="I285" s="598"/>
      <c r="J285" s="543" t="n">
        <f aca="false">G285*I285</f>
        <v>0</v>
      </c>
      <c r="K285" s="521"/>
    </row>
    <row r="286" customFormat="false" ht="15" hidden="false" customHeight="false" outlineLevel="0" collapsed="false">
      <c r="A286" s="517"/>
      <c r="B286" s="599"/>
      <c r="C286" s="600"/>
      <c r="D286" s="601"/>
      <c r="E286" s="601"/>
      <c r="F286" s="602"/>
      <c r="G286" s="540"/>
      <c r="H286" s="540"/>
      <c r="I286" s="598"/>
      <c r="J286" s="543" t="n">
        <f aca="false">G286*I286</f>
        <v>0</v>
      </c>
      <c r="K286" s="521"/>
    </row>
    <row r="287" customFormat="false" ht="15" hidden="false" customHeight="false" outlineLevel="0" collapsed="false">
      <c r="A287" s="517"/>
      <c r="B287" s="616"/>
      <c r="C287" s="617"/>
      <c r="D287" s="618"/>
      <c r="E287" s="618"/>
      <c r="F287" s="619"/>
      <c r="G287" s="540"/>
      <c r="H287" s="540"/>
      <c r="I287" s="598"/>
      <c r="J287" s="543" t="n">
        <f aca="false">G287*I287</f>
        <v>0</v>
      </c>
      <c r="K287" s="521"/>
    </row>
    <row r="288" customFormat="false" ht="15" hidden="false" customHeight="false" outlineLevel="0" collapsed="false">
      <c r="A288" s="517"/>
      <c r="B288" s="620"/>
      <c r="C288" s="567"/>
      <c r="D288" s="567"/>
      <c r="E288" s="621"/>
      <c r="F288" s="622"/>
      <c r="G288" s="576"/>
      <c r="H288" s="576"/>
      <c r="I288" s="568" t="s">
        <v>257</v>
      </c>
      <c r="J288" s="566" t="n">
        <f aca="false">SUM(J284:J287)</f>
        <v>0</v>
      </c>
      <c r="K288" s="521"/>
    </row>
    <row r="289" customFormat="false" ht="15" hidden="false" customHeight="false" outlineLevel="0" collapsed="false">
      <c r="A289" s="517"/>
      <c r="B289" s="623"/>
      <c r="C289" s="567"/>
      <c r="D289" s="567"/>
      <c r="E289" s="621"/>
      <c r="F289" s="622"/>
      <c r="G289" s="576"/>
      <c r="H289" s="576"/>
      <c r="I289" s="568"/>
      <c r="J289" s="621"/>
      <c r="K289" s="521"/>
    </row>
    <row r="290" customFormat="false" ht="19.25" hidden="false" customHeight="false" outlineLevel="0" collapsed="false">
      <c r="A290" s="517"/>
      <c r="B290" s="557" t="s">
        <v>322</v>
      </c>
      <c r="C290" s="557"/>
      <c r="D290" s="557"/>
      <c r="E290" s="557"/>
      <c r="F290" s="559" t="s">
        <v>318</v>
      </c>
      <c r="G290" s="593" t="s">
        <v>323</v>
      </c>
      <c r="H290" s="573" t="s">
        <v>296</v>
      </c>
      <c r="I290" s="577" t="s">
        <v>314</v>
      </c>
      <c r="J290" s="559" t="s">
        <v>315</v>
      </c>
      <c r="K290" s="521"/>
    </row>
    <row r="291" customFormat="false" ht="15" hidden="false" customHeight="false" outlineLevel="0" collapsed="false">
      <c r="A291" s="517"/>
      <c r="B291" s="594"/>
      <c r="C291" s="595"/>
      <c r="D291" s="596"/>
      <c r="E291" s="597"/>
      <c r="F291" s="540"/>
      <c r="G291" s="540"/>
      <c r="H291" s="624"/>
      <c r="I291" s="598"/>
      <c r="J291" s="543"/>
      <c r="K291" s="521"/>
    </row>
    <row r="292" customFormat="false" ht="15" hidden="false" customHeight="false" outlineLevel="0" collapsed="false">
      <c r="A292" s="517"/>
      <c r="B292" s="616"/>
      <c r="C292" s="617"/>
      <c r="D292" s="618"/>
      <c r="E292" s="619"/>
      <c r="F292" s="547" t="n">
        <v>0</v>
      </c>
      <c r="G292" s="547" t="n">
        <v>0</v>
      </c>
      <c r="H292" s="547" t="n">
        <v>0</v>
      </c>
      <c r="I292" s="625" t="n">
        <v>0</v>
      </c>
      <c r="J292" s="543" t="n">
        <f aca="false">I292*H292*G292*F292</f>
        <v>0</v>
      </c>
      <c r="K292" s="521"/>
    </row>
    <row r="293" customFormat="false" ht="15" hidden="false" customHeight="false" outlineLevel="0" collapsed="false">
      <c r="A293" s="517"/>
      <c r="B293" s="620"/>
      <c r="C293" s="567"/>
      <c r="D293" s="567"/>
      <c r="E293" s="621"/>
      <c r="F293" s="622"/>
      <c r="G293" s="576"/>
      <c r="H293" s="576"/>
      <c r="I293" s="568" t="s">
        <v>257</v>
      </c>
      <c r="J293" s="566" t="n">
        <f aca="false">SUM(J291:J292)</f>
        <v>0</v>
      </c>
      <c r="K293" s="521"/>
    </row>
    <row r="294" customFormat="false" ht="15" hidden="false" customHeight="false" outlineLevel="0" collapsed="false">
      <c r="A294" s="517"/>
      <c r="B294" s="567"/>
      <c r="C294" s="567"/>
      <c r="D294" s="567"/>
      <c r="E294" s="567"/>
      <c r="F294" s="567"/>
      <c r="G294" s="567"/>
      <c r="H294" s="567"/>
      <c r="I294" s="568"/>
      <c r="J294" s="567"/>
      <c r="K294" s="521"/>
    </row>
    <row r="295" customFormat="false" ht="15" hidden="false" customHeight="false" outlineLevel="0" collapsed="false">
      <c r="A295" s="517"/>
      <c r="B295" s="626" t="s">
        <v>324</v>
      </c>
      <c r="C295" s="626"/>
      <c r="D295" s="626"/>
      <c r="E295" s="626"/>
      <c r="F295" s="626"/>
      <c r="G295" s="626"/>
      <c r="H295" s="626"/>
      <c r="I295" s="626"/>
      <c r="J295" s="611" t="n">
        <f aca="false">J293+J288+J281</f>
        <v>14.7875383560797</v>
      </c>
      <c r="K295" s="521"/>
    </row>
    <row r="296" customFormat="false" ht="15" hidden="false" customHeight="false" outlineLevel="0" collapsed="false">
      <c r="A296" s="517"/>
      <c r="B296" s="567"/>
      <c r="C296" s="567"/>
      <c r="D296" s="567"/>
      <c r="E296" s="567"/>
      <c r="F296" s="567"/>
      <c r="G296" s="567"/>
      <c r="H296" s="567"/>
      <c r="I296" s="568"/>
      <c r="J296" s="567"/>
      <c r="K296" s="521"/>
    </row>
    <row r="297" customFormat="false" ht="15" hidden="false" customHeight="false" outlineLevel="0" collapsed="false">
      <c r="A297" s="517"/>
      <c r="B297" s="626" t="s">
        <v>325</v>
      </c>
      <c r="C297" s="626"/>
      <c r="D297" s="626"/>
      <c r="E297" s="626"/>
      <c r="F297" s="626"/>
      <c r="G297" s="626"/>
      <c r="H297" s="626"/>
      <c r="I297" s="626"/>
      <c r="J297" s="566" t="n">
        <f aca="false">J295*0</f>
        <v>0</v>
      </c>
      <c r="K297" s="521"/>
    </row>
    <row r="298" customFormat="false" ht="15" hidden="false" customHeight="false" outlineLevel="0" collapsed="false">
      <c r="A298" s="517"/>
      <c r="B298" s="567"/>
      <c r="C298" s="567"/>
      <c r="D298" s="567"/>
      <c r="E298" s="567"/>
      <c r="F298" s="567"/>
      <c r="G298" s="567"/>
      <c r="H298" s="567"/>
      <c r="I298" s="568"/>
      <c r="J298" s="567"/>
      <c r="K298" s="521"/>
    </row>
    <row r="299" customFormat="false" ht="15" hidden="false" customHeight="false" outlineLevel="0" collapsed="false">
      <c r="A299" s="517"/>
      <c r="B299" s="626" t="s">
        <v>326</v>
      </c>
      <c r="C299" s="626"/>
      <c r="D299" s="626"/>
      <c r="E299" s="626"/>
      <c r="F299" s="626"/>
      <c r="G299" s="626"/>
      <c r="H299" s="626"/>
      <c r="I299" s="626"/>
      <c r="J299" s="611" t="n">
        <f aca="false">J295+J297</f>
        <v>14.7875383560797</v>
      </c>
      <c r="K299" s="521"/>
    </row>
    <row r="300" customFormat="false" ht="15" hidden="false" customHeight="false" outlineLevel="0" collapsed="false">
      <c r="A300" s="517"/>
      <c r="B300" s="605"/>
      <c r="C300" s="605"/>
      <c r="D300" s="605"/>
      <c r="E300" s="605"/>
      <c r="F300" s="605"/>
      <c r="G300" s="605"/>
      <c r="H300" s="605"/>
      <c r="I300" s="609"/>
      <c r="J300" s="605"/>
      <c r="K300" s="521"/>
    </row>
    <row r="301" customFormat="false" ht="15" hidden="false" customHeight="false" outlineLevel="0" collapsed="false">
      <c r="A301" s="517"/>
      <c r="B301" s="627"/>
      <c r="C301" s="595"/>
      <c r="D301" s="595"/>
      <c r="E301" s="595"/>
      <c r="F301" s="595"/>
      <c r="G301" s="595"/>
      <c r="H301" s="595"/>
      <c r="I301" s="595"/>
      <c r="J301" s="628"/>
      <c r="K301" s="521"/>
    </row>
    <row r="302" customFormat="false" ht="15" hidden="false" customHeight="false" outlineLevel="0" collapsed="false">
      <c r="A302" s="517"/>
      <c r="B302" s="629"/>
      <c r="C302" s="630"/>
      <c r="D302" s="631"/>
      <c r="E302" s="631"/>
      <c r="F302" s="632"/>
      <c r="G302" s="633"/>
      <c r="H302" s="630"/>
      <c r="I302" s="630"/>
      <c r="J302" s="634"/>
      <c r="K302" s="521"/>
    </row>
    <row r="303" customFormat="false" ht="15" hidden="false" customHeight="false" outlineLevel="0" collapsed="false">
      <c r="A303" s="517"/>
      <c r="B303" s="522"/>
      <c r="C303" s="522"/>
      <c r="D303" s="522"/>
      <c r="E303" s="522"/>
      <c r="F303" s="522"/>
      <c r="G303" s="522"/>
      <c r="H303" s="522"/>
      <c r="I303" s="522"/>
      <c r="J303" s="522"/>
      <c r="K303" s="521"/>
    </row>
    <row r="304" customFormat="false" ht="15" hidden="false" customHeight="false" outlineLevel="0" collapsed="false">
      <c r="A304" s="517"/>
      <c r="B304" s="635"/>
      <c r="C304" s="636"/>
      <c r="D304" s="636"/>
      <c r="E304" s="636"/>
      <c r="F304" s="637"/>
      <c r="G304" s="532" t="s">
        <v>315</v>
      </c>
      <c r="H304" s="532"/>
      <c r="I304" s="532"/>
      <c r="J304" s="532"/>
      <c r="K304" s="521"/>
    </row>
    <row r="305" customFormat="false" ht="15" hidden="false" customHeight="false" outlineLevel="0" collapsed="false">
      <c r="A305" s="517"/>
      <c r="B305" s="638"/>
      <c r="C305" s="639"/>
      <c r="D305" s="639"/>
      <c r="E305" s="639"/>
      <c r="F305" s="640"/>
      <c r="G305" s="534" t="s">
        <v>327</v>
      </c>
      <c r="H305" s="534"/>
      <c r="I305" s="534"/>
      <c r="J305" s="534"/>
      <c r="K305" s="521"/>
    </row>
    <row r="306" customFormat="false" ht="15" hidden="false" customHeight="false" outlineLevel="0" collapsed="false">
      <c r="A306" s="517"/>
      <c r="B306" s="641"/>
      <c r="C306" s="642"/>
      <c r="D306" s="642"/>
      <c r="E306" s="642"/>
      <c r="F306" s="643"/>
      <c r="G306" s="644"/>
      <c r="H306" s="645"/>
      <c r="I306" s="645"/>
      <c r="J306" s="645"/>
      <c r="K306" s="521"/>
    </row>
    <row r="307" customFormat="false" ht="15" hidden="false" customHeight="false" outlineLevel="0" collapsed="false">
      <c r="A307" s="646"/>
      <c r="B307" s="647"/>
      <c r="C307" s="647"/>
      <c r="D307" s="647"/>
      <c r="E307" s="647"/>
      <c r="F307" s="647"/>
      <c r="G307" s="647"/>
      <c r="H307" s="647"/>
      <c r="I307" s="647"/>
      <c r="J307" s="647"/>
      <c r="K307" s="648"/>
    </row>
    <row r="308" customFormat="false" ht="15" hidden="false" customHeight="false" outlineLevel="0" collapsed="false">
      <c r="A308" s="514"/>
      <c r="B308" s="515"/>
      <c r="C308" s="515"/>
      <c r="D308" s="515"/>
      <c r="E308" s="515"/>
      <c r="F308" s="515"/>
      <c r="G308" s="515"/>
      <c r="H308" s="515"/>
      <c r="I308" s="515"/>
      <c r="J308" s="515"/>
      <c r="K308" s="516"/>
    </row>
    <row r="309" customFormat="false" ht="15" hidden="false" customHeight="false" outlineLevel="0" collapsed="false">
      <c r="A309" s="517"/>
      <c r="B309" s="518" t="s">
        <v>0</v>
      </c>
      <c r="C309" s="519"/>
      <c r="D309" s="520" t="s">
        <v>288</v>
      </c>
      <c r="E309" s="520"/>
      <c r="F309" s="520"/>
      <c r="G309" s="520"/>
      <c r="H309" s="520"/>
      <c r="I309" s="520"/>
      <c r="J309" s="520"/>
      <c r="K309" s="521"/>
    </row>
    <row r="310" customFormat="false" ht="15" hidden="false" customHeight="false" outlineLevel="0" collapsed="false">
      <c r="A310" s="517"/>
      <c r="B310" s="522"/>
      <c r="C310" s="522"/>
      <c r="D310" s="522"/>
      <c r="E310" s="522"/>
      <c r="F310" s="522"/>
      <c r="G310" s="522"/>
      <c r="H310" s="522"/>
      <c r="I310" s="522"/>
      <c r="J310" s="522"/>
      <c r="K310" s="521"/>
    </row>
    <row r="311" customFormat="false" ht="15" hidden="false" customHeight="false" outlineLevel="0" collapsed="false">
      <c r="A311" s="517"/>
      <c r="B311" s="523" t="s">
        <v>289</v>
      </c>
      <c r="C311" s="524" t="s">
        <v>290</v>
      </c>
      <c r="D311" s="523" t="s">
        <v>118</v>
      </c>
      <c r="E311" s="523"/>
      <c r="F311" s="523"/>
      <c r="G311" s="523"/>
      <c r="H311" s="523"/>
      <c r="I311" s="523"/>
      <c r="J311" s="523" t="s">
        <v>291</v>
      </c>
      <c r="K311" s="521"/>
    </row>
    <row r="312" customFormat="false" ht="30.75" hidden="false" customHeight="true" outlineLevel="0" collapsed="false">
      <c r="A312" s="517"/>
      <c r="B312" s="525" t="str">
        <f aca="false">PRODUÇÕES!A20</f>
        <v>2.5</v>
      </c>
      <c r="C312" s="526" t="n">
        <f aca="true">TODAY()</f>
        <v>46129</v>
      </c>
      <c r="D312" s="527" t="str">
        <f aca="false">PRODUÇÕES!B21</f>
        <v>ESCAVAÇÃO, CARGA, TRANSPORTE, DESCARGA E ESPALHAMENTO DE MATERIAL DE 3ª CATEGORIA - DMT 2000m a 3000m</v>
      </c>
      <c r="E312" s="527"/>
      <c r="F312" s="527"/>
      <c r="G312" s="527"/>
      <c r="H312" s="527"/>
      <c r="I312" s="527"/>
      <c r="J312" s="528" t="str">
        <f aca="false">F330</f>
        <v>M3</v>
      </c>
      <c r="K312" s="521"/>
    </row>
    <row r="313" customFormat="false" ht="15" hidden="false" customHeight="false" outlineLevel="0" collapsed="false">
      <c r="A313" s="517"/>
      <c r="B313" s="529"/>
      <c r="C313" s="529"/>
      <c r="D313" s="529"/>
      <c r="E313" s="529"/>
      <c r="F313" s="529"/>
      <c r="H313" s="529"/>
      <c r="I313" s="530"/>
      <c r="J313" s="531"/>
      <c r="K313" s="521"/>
    </row>
    <row r="314" customFormat="false" ht="15" hidden="false" customHeight="false" outlineLevel="0" collapsed="false">
      <c r="A314" s="517"/>
      <c r="B314" s="532" t="s">
        <v>292</v>
      </c>
      <c r="C314" s="532"/>
      <c r="D314" s="532" t="s">
        <v>289</v>
      </c>
      <c r="E314" s="532" t="s">
        <v>293</v>
      </c>
      <c r="F314" s="533" t="s">
        <v>294</v>
      </c>
      <c r="G314" s="533"/>
      <c r="H314" s="533" t="s">
        <v>295</v>
      </c>
      <c r="I314" s="533"/>
      <c r="J314" s="534" t="s">
        <v>296</v>
      </c>
      <c r="K314" s="521"/>
    </row>
    <row r="315" customFormat="false" ht="15" hidden="false" customHeight="false" outlineLevel="0" collapsed="false">
      <c r="A315" s="517"/>
      <c r="B315" s="532"/>
      <c r="C315" s="532"/>
      <c r="D315" s="532"/>
      <c r="E315" s="532"/>
      <c r="F315" s="535" t="s">
        <v>297</v>
      </c>
      <c r="G315" s="535" t="s">
        <v>298</v>
      </c>
      <c r="H315" s="535" t="s">
        <v>297</v>
      </c>
      <c r="I315" s="529" t="s">
        <v>298</v>
      </c>
      <c r="J315" s="536" t="s">
        <v>299</v>
      </c>
      <c r="K315" s="521"/>
    </row>
    <row r="316" customFormat="false" ht="15" hidden="false" customHeight="false" outlineLevel="0" collapsed="false">
      <c r="A316" s="517"/>
      <c r="B316" s="649" t="s">
        <v>329</v>
      </c>
      <c r="C316" s="650"/>
      <c r="D316" s="651"/>
      <c r="E316" s="652"/>
      <c r="F316" s="652" t="n">
        <v>1</v>
      </c>
      <c r="G316" s="653" t="n">
        <f aca="false">1-F316</f>
        <v>0</v>
      </c>
      <c r="H316" s="654" t="n">
        <f aca="false">VLOOKUP(B316,EQUIPAMENTOS!$A:$N,10,FALSE())</f>
        <v>26</v>
      </c>
      <c r="I316" s="655" t="n">
        <f aca="false">H316</f>
        <v>26</v>
      </c>
      <c r="J316" s="656" t="n">
        <f aca="false">H316*F316*E316+I316*G316*E316</f>
        <v>0</v>
      </c>
      <c r="K316" s="521"/>
      <c r="L316" s="434"/>
      <c r="M316" s="434"/>
    </row>
    <row r="317" customFormat="false" ht="15" hidden="false" customHeight="false" outlineLevel="0" collapsed="false">
      <c r="A317" s="517" t="s">
        <v>332</v>
      </c>
      <c r="B317" s="537" t="s">
        <v>333</v>
      </c>
      <c r="C317" s="538"/>
      <c r="D317" s="539"/>
      <c r="E317" s="540" t="n">
        <v>1</v>
      </c>
      <c r="F317" s="540" t="n">
        <v>1</v>
      </c>
      <c r="G317" s="540" t="n">
        <f aca="false">1-F317</f>
        <v>0</v>
      </c>
      <c r="H317" s="541" t="n">
        <f aca="false">VLOOKUP(B317,EQUIPAMENTOS!$A:$N,14,FALSE())</f>
        <v>391.8</v>
      </c>
      <c r="I317" s="542" t="n">
        <f aca="false">H317</f>
        <v>391.8</v>
      </c>
      <c r="J317" s="543" t="n">
        <f aca="false">H317*F317*E317+I317*G317*E317</f>
        <v>391.8</v>
      </c>
      <c r="K317" s="521"/>
    </row>
    <row r="318" customFormat="false" ht="15" hidden="false" customHeight="false" outlineLevel="0" collapsed="false">
      <c r="A318" s="517" t="s">
        <v>301</v>
      </c>
      <c r="B318" s="537" t="s">
        <v>334</v>
      </c>
      <c r="C318" s="538"/>
      <c r="D318" s="539"/>
      <c r="E318" s="660" t="n">
        <f aca="false">'Escavação e Carga'!M248-1</f>
        <v>8</v>
      </c>
      <c r="F318" s="540" t="n">
        <v>1</v>
      </c>
      <c r="G318" s="540" t="n">
        <f aca="false">1-F318</f>
        <v>0</v>
      </c>
      <c r="H318" s="541" t="n">
        <f aca="false">VLOOKUP(B318,EQUIPAMENTOS!$A:$N,14,FALSE())</f>
        <v>195.2</v>
      </c>
      <c r="I318" s="542" t="n">
        <f aca="false">H318</f>
        <v>195.2</v>
      </c>
      <c r="J318" s="543" t="n">
        <f aca="false">H318*F318*E318+I318*G318*E318</f>
        <v>1561.6</v>
      </c>
      <c r="K318" s="521"/>
    </row>
    <row r="319" customFormat="false" ht="15" hidden="false" customHeight="false" outlineLevel="0" collapsed="false">
      <c r="A319" s="517"/>
      <c r="B319" s="544"/>
      <c r="C319" s="545"/>
      <c r="D319" s="546"/>
      <c r="E319" s="547"/>
      <c r="F319" s="547"/>
      <c r="G319" s="547"/>
      <c r="H319" s="548"/>
      <c r="I319" s="549"/>
      <c r="J319" s="550"/>
      <c r="K319" s="521"/>
    </row>
    <row r="320" customFormat="false" ht="15" hidden="false" customHeight="false" outlineLevel="0" collapsed="false">
      <c r="A320" s="517"/>
      <c r="B320" s="551"/>
      <c r="C320" s="529"/>
      <c r="D320" s="529"/>
      <c r="E320" s="529"/>
      <c r="F320" s="529"/>
      <c r="G320" s="529"/>
      <c r="H320" s="529"/>
      <c r="I320" s="552" t="s">
        <v>257</v>
      </c>
      <c r="J320" s="566" t="n">
        <f aca="false">SUM(J316:J319)</f>
        <v>1953.4</v>
      </c>
      <c r="K320" s="521"/>
      <c r="L320" s="434" t="n">
        <f aca="false">J320/E330</f>
        <v>13.514460273362</v>
      </c>
      <c r="M320" s="434" t="n">
        <f aca="false">L320*0.7</f>
        <v>9.46012219135343</v>
      </c>
    </row>
    <row r="321" customFormat="false" ht="15" hidden="false" customHeight="false" outlineLevel="0" collapsed="false">
      <c r="A321" s="517"/>
      <c r="B321" s="553"/>
      <c r="C321" s="553"/>
      <c r="D321" s="553"/>
      <c r="E321" s="553"/>
      <c r="F321" s="553"/>
      <c r="G321" s="553"/>
      <c r="H321" s="553"/>
      <c r="I321" s="554"/>
      <c r="J321" s="555"/>
      <c r="K321" s="521"/>
    </row>
    <row r="322" customFormat="false" ht="19.25" hidden="false" customHeight="true" outlineLevel="0" collapsed="false">
      <c r="A322" s="517"/>
      <c r="B322" s="556" t="s">
        <v>302</v>
      </c>
      <c r="C322" s="556"/>
      <c r="D322" s="556"/>
      <c r="E322" s="556"/>
      <c r="F322" s="532" t="s">
        <v>289</v>
      </c>
      <c r="G322" s="532"/>
      <c r="H322" s="557" t="s">
        <v>303</v>
      </c>
      <c r="I322" s="558" t="s">
        <v>304</v>
      </c>
      <c r="J322" s="559" t="s">
        <v>305</v>
      </c>
      <c r="K322" s="521"/>
    </row>
    <row r="323" customFormat="false" ht="15" hidden="false" customHeight="false" outlineLevel="0" collapsed="false">
      <c r="A323" s="517"/>
      <c r="B323" s="560" t="s">
        <v>330</v>
      </c>
      <c r="C323" s="561"/>
      <c r="D323" s="522"/>
      <c r="E323" s="538"/>
      <c r="F323" s="539"/>
      <c r="G323" s="562"/>
      <c r="H323" s="563" t="n">
        <f aca="false">E316</f>
        <v>0</v>
      </c>
      <c r="I323" s="564" t="n">
        <f aca="false">(VLOOKUP(B323,'MÃO DE OBRA'!$A:$E,5,FALSE())/220)</f>
        <v>46.8181818181818</v>
      </c>
      <c r="J323" s="543" t="n">
        <f aca="false">H323*I323</f>
        <v>0</v>
      </c>
      <c r="K323" s="521"/>
    </row>
    <row r="324" customFormat="false" ht="15" hidden="false" customHeight="false" outlineLevel="0" collapsed="false">
      <c r="A324" s="517"/>
      <c r="B324" s="560" t="s">
        <v>306</v>
      </c>
      <c r="C324" s="561"/>
      <c r="D324" s="522"/>
      <c r="E324" s="538"/>
      <c r="F324" s="539"/>
      <c r="G324" s="562"/>
      <c r="H324" s="563" t="n">
        <f aca="false">E317</f>
        <v>1</v>
      </c>
      <c r="I324" s="564" t="n">
        <f aca="false">(VLOOKUP(B324,'MÃO DE OBRA'!$A:$E,5,FALSE())/220)</f>
        <v>46.8181818181818</v>
      </c>
      <c r="J324" s="543" t="n">
        <f aca="false">H324*I324</f>
        <v>46.8181818181818</v>
      </c>
      <c r="K324" s="521"/>
    </row>
    <row r="325" customFormat="false" ht="15" hidden="false" customHeight="false" outlineLevel="0" collapsed="false">
      <c r="A325" s="517"/>
      <c r="B325" s="560" t="s">
        <v>307</v>
      </c>
      <c r="C325" s="561"/>
      <c r="D325" s="522"/>
      <c r="E325" s="538"/>
      <c r="F325" s="539"/>
      <c r="G325" s="562"/>
      <c r="H325" s="563" t="n">
        <v>0.5</v>
      </c>
      <c r="I325" s="564" t="n">
        <f aca="false">(VLOOKUP(B325,'MÃO DE OBRA'!$A:$E,5,FALSE())/220)</f>
        <v>19.13328</v>
      </c>
      <c r="J325" s="543" t="n">
        <f aca="false">H325*I325</f>
        <v>9.56664</v>
      </c>
      <c r="K325" s="521"/>
    </row>
    <row r="326" customFormat="false" ht="15" hidden="false" customHeight="false" outlineLevel="0" collapsed="false">
      <c r="A326" s="517"/>
      <c r="B326" s="560" t="s">
        <v>309</v>
      </c>
      <c r="C326" s="561"/>
      <c r="D326" s="522"/>
      <c r="E326" s="538"/>
      <c r="F326" s="539"/>
      <c r="G326" s="562"/>
      <c r="H326" s="563" t="n">
        <f aca="false">E318</f>
        <v>8</v>
      </c>
      <c r="I326" s="564" t="n">
        <f aca="false">(VLOOKUP(B326,'MÃO DE OBRA'!$A:$E,5,FALSE())/220)</f>
        <v>28.82352</v>
      </c>
      <c r="J326" s="543" t="n">
        <f aca="false">H326*I326</f>
        <v>230.58816</v>
      </c>
      <c r="K326" s="521"/>
    </row>
    <row r="327" customFormat="false" ht="15" hidden="false" customHeight="false" outlineLevel="0" collapsed="false">
      <c r="A327" s="517"/>
      <c r="B327" s="560" t="s">
        <v>331</v>
      </c>
      <c r="C327" s="561"/>
      <c r="D327" s="522"/>
      <c r="E327" s="538"/>
      <c r="F327" s="539"/>
      <c r="G327" s="562"/>
      <c r="H327" s="563"/>
      <c r="I327" s="564" t="n">
        <f aca="false">(VLOOKUP(B327,'MÃO DE OBRA'!$A:$E,5,FALSE())/220)</f>
        <v>34.0909090909091</v>
      </c>
      <c r="J327" s="543" t="n">
        <f aca="false">H327*I327</f>
        <v>0</v>
      </c>
      <c r="K327" s="521"/>
    </row>
    <row r="328" customFormat="false" ht="15" hidden="false" customHeight="false" outlineLevel="0" collapsed="false">
      <c r="A328" s="517"/>
      <c r="B328" s="551"/>
      <c r="C328" s="553"/>
      <c r="D328" s="553"/>
      <c r="E328" s="553"/>
      <c r="F328" s="553"/>
      <c r="G328" s="553"/>
      <c r="H328" s="553"/>
      <c r="I328" s="565" t="s">
        <v>257</v>
      </c>
      <c r="J328" s="566" t="n">
        <f aca="false">SUM(J323:J327)</f>
        <v>286.972981818182</v>
      </c>
      <c r="K328" s="521"/>
    </row>
    <row r="329" customFormat="false" ht="15" hidden="false" customHeight="false" outlineLevel="0" collapsed="false">
      <c r="A329" s="517"/>
      <c r="B329" s="567"/>
      <c r="C329" s="567"/>
      <c r="D329" s="567"/>
      <c r="E329" s="567"/>
      <c r="F329" s="567"/>
      <c r="G329" s="567"/>
      <c r="H329" s="567"/>
      <c r="I329" s="568"/>
      <c r="J329" s="567"/>
      <c r="K329" s="521"/>
    </row>
    <row r="330" customFormat="false" ht="15" hidden="false" customHeight="false" outlineLevel="0" collapsed="false">
      <c r="A330" s="517"/>
      <c r="B330" s="569" t="s">
        <v>310</v>
      </c>
      <c r="C330" s="570"/>
      <c r="D330" s="567"/>
      <c r="E330" s="571" t="n">
        <f aca="false">PRODUÇÕES!D$20*0.9974</f>
        <v>144.541473391304</v>
      </c>
      <c r="F330" s="572" t="s">
        <v>28</v>
      </c>
      <c r="G330" s="573"/>
      <c r="H330" s="573"/>
      <c r="I330" s="574" t="s">
        <v>311</v>
      </c>
      <c r="J330" s="566" t="n">
        <f aca="false">J320+J328</f>
        <v>2240.37298181818</v>
      </c>
      <c r="K330" s="521"/>
    </row>
    <row r="331" customFormat="false" ht="15" hidden="false" customHeight="false" outlineLevel="0" collapsed="false">
      <c r="A331" s="517"/>
      <c r="B331" s="575"/>
      <c r="C331" s="567"/>
      <c r="D331" s="567"/>
      <c r="E331" s="568"/>
      <c r="F331" s="576"/>
      <c r="G331" s="576"/>
      <c r="H331" s="576"/>
      <c r="I331" s="568"/>
      <c r="J331" s="567"/>
      <c r="K331" s="521"/>
    </row>
    <row r="332" customFormat="false" ht="19.25" hidden="false" customHeight="false" outlineLevel="0" collapsed="false">
      <c r="A332" s="517"/>
      <c r="B332" s="557" t="s">
        <v>312</v>
      </c>
      <c r="C332" s="557"/>
      <c r="D332" s="557"/>
      <c r="E332" s="557"/>
      <c r="F332" s="532" t="s">
        <v>289</v>
      </c>
      <c r="G332" s="528" t="s">
        <v>313</v>
      </c>
      <c r="H332" s="557" t="s">
        <v>296</v>
      </c>
      <c r="I332" s="577" t="s">
        <v>314</v>
      </c>
      <c r="J332" s="556" t="s">
        <v>315</v>
      </c>
      <c r="K332" s="521"/>
    </row>
    <row r="333" customFormat="false" ht="15" hidden="false" customHeight="false" outlineLevel="0" collapsed="false">
      <c r="A333" s="517"/>
      <c r="B333" s="578" t="str">
        <f aca="false">B316</f>
        <v>Trator de esteiras 20T</v>
      </c>
      <c r="C333" s="657"/>
      <c r="D333" s="657"/>
      <c r="E333" s="658"/>
      <c r="F333" s="579" t="n">
        <f aca="false">VLOOKUP(B333,EQUIPAMENTOS!$A:$R,12,FALSE())</f>
        <v>247.5</v>
      </c>
      <c r="G333" s="580" t="s">
        <v>316</v>
      </c>
      <c r="H333" s="581" t="n">
        <f aca="false">VLOOKUP(B333,EQUIPAMENTOS!$A:$R,13,FALSE())</f>
        <v>0</v>
      </c>
      <c r="I333" s="582" t="n">
        <f aca="false">VLOOKUP(B333,EQUIPAMENTOS!$A:$R,14,FALSE())</f>
        <v>273.5</v>
      </c>
      <c r="J333" s="656" t="n">
        <f aca="false">H333*I333*E316*F316</f>
        <v>0</v>
      </c>
      <c r="K333" s="521"/>
    </row>
    <row r="334" customFormat="false" ht="15" hidden="false" customHeight="false" outlineLevel="0" collapsed="false">
      <c r="A334" s="517"/>
      <c r="B334" s="578" t="str">
        <f aca="false">B317</f>
        <v>Escavadeira Hidráulica sobre esteira 48t</v>
      </c>
      <c r="C334" s="561"/>
      <c r="D334" s="561"/>
      <c r="E334" s="538"/>
      <c r="F334" s="579" t="str">
        <f aca="false">VLOOKUP(B334,EQUIPAMENTOS!$A:$R,16,FALSE())</f>
        <v>Diesel S10</v>
      </c>
      <c r="G334" s="580" t="s">
        <v>316</v>
      </c>
      <c r="H334" s="581" t="n">
        <f aca="false">VLOOKUP(B334,EQUIPAMENTOS!$A:$R,17,FALSE())</f>
        <v>6.99</v>
      </c>
      <c r="I334" s="582" t="n">
        <f aca="false">VLOOKUP(B334,EQUIPAMENTOS!$A:$R,18,FALSE())</f>
        <v>30</v>
      </c>
      <c r="J334" s="543" t="n">
        <f aca="false">H334*I334*E317*F317</f>
        <v>209.7</v>
      </c>
      <c r="K334" s="521"/>
    </row>
    <row r="335" customFormat="false" ht="15" hidden="false" customHeight="false" outlineLevel="0" collapsed="false">
      <c r="A335" s="517"/>
      <c r="B335" s="578" t="str">
        <f aca="false">B318</f>
        <v>Caminhão basculante 14 m³ - rochas</v>
      </c>
      <c r="C335" s="561"/>
      <c r="D335" s="561"/>
      <c r="E335" s="538"/>
      <c r="F335" s="579" t="str">
        <f aca="false">VLOOKUP(B335,EQUIPAMENTOS!$A:$R,16,FALSE())</f>
        <v>Diesel S10</v>
      </c>
      <c r="G335" s="580" t="s">
        <v>316</v>
      </c>
      <c r="H335" s="581" t="n">
        <f aca="false">VLOOKUP(B335,EQUIPAMENTOS!$A:$R,17,FALSE())</f>
        <v>6.99</v>
      </c>
      <c r="I335" s="582" t="n">
        <f aca="false">VLOOKUP(B335,EQUIPAMENTOS!$A:$R,18,FALSE())</f>
        <v>3</v>
      </c>
      <c r="J335" s="543" t="n">
        <f aca="false">H335*I335*E318*F318</f>
        <v>167.76</v>
      </c>
      <c r="K335" s="521"/>
    </row>
    <row r="336" customFormat="false" ht="15" hidden="false" customHeight="false" outlineLevel="0" collapsed="false">
      <c r="A336" s="517"/>
      <c r="B336" s="583"/>
      <c r="C336" s="570"/>
      <c r="D336" s="570"/>
      <c r="E336" s="545"/>
      <c r="F336" s="584"/>
      <c r="G336" s="585"/>
      <c r="H336" s="586"/>
      <c r="I336" s="587"/>
      <c r="J336" s="550"/>
      <c r="K336" s="521"/>
    </row>
    <row r="337" customFormat="false" ht="15" hidden="false" customHeight="false" outlineLevel="0" collapsed="false">
      <c r="A337" s="517"/>
      <c r="B337" s="588"/>
      <c r="C337" s="570"/>
      <c r="D337" s="570"/>
      <c r="E337" s="570"/>
      <c r="F337" s="570"/>
      <c r="G337" s="570"/>
      <c r="H337" s="573"/>
      <c r="I337" s="589" t="s">
        <v>257</v>
      </c>
      <c r="J337" s="550" t="n">
        <f aca="false">SUM(J333:J336)</f>
        <v>377.46</v>
      </c>
      <c r="K337" s="521"/>
      <c r="L337" s="434" t="n">
        <f aca="false">J337/E330</f>
        <v>2.61143041608643</v>
      </c>
    </row>
    <row r="338" customFormat="false" ht="15" hidden="false" customHeight="false" outlineLevel="0" collapsed="false">
      <c r="A338" s="517"/>
      <c r="B338" s="590"/>
      <c r="C338" s="570"/>
      <c r="D338" s="570"/>
      <c r="E338" s="591"/>
      <c r="F338" s="592"/>
      <c r="G338" s="573"/>
      <c r="H338" s="573"/>
      <c r="I338" s="574"/>
      <c r="J338" s="591"/>
      <c r="K338" s="521"/>
    </row>
    <row r="339" customFormat="false" ht="19.25" hidden="false" customHeight="false" outlineLevel="0" collapsed="false">
      <c r="A339" s="517"/>
      <c r="B339" s="557" t="s">
        <v>317</v>
      </c>
      <c r="C339" s="557"/>
      <c r="D339" s="557"/>
      <c r="E339" s="557"/>
      <c r="F339" s="557"/>
      <c r="G339" s="593" t="s">
        <v>318</v>
      </c>
      <c r="H339" s="573" t="s">
        <v>319</v>
      </c>
      <c r="I339" s="577" t="s">
        <v>296</v>
      </c>
      <c r="J339" s="559" t="s">
        <v>315</v>
      </c>
      <c r="K339" s="521"/>
    </row>
    <row r="340" customFormat="false" ht="15" hidden="false" customHeight="false" outlineLevel="0" collapsed="false">
      <c r="A340" s="517"/>
      <c r="B340" s="594"/>
      <c r="C340" s="595"/>
      <c r="D340" s="596"/>
      <c r="E340" s="596"/>
      <c r="F340" s="597"/>
      <c r="G340" s="540"/>
      <c r="H340" s="540"/>
      <c r="I340" s="598"/>
      <c r="J340" s="543"/>
      <c r="K340" s="521"/>
    </row>
    <row r="341" customFormat="false" ht="15" hidden="false" customHeight="false" outlineLevel="0" collapsed="false">
      <c r="A341" s="517"/>
      <c r="B341" s="599"/>
      <c r="C341" s="600"/>
      <c r="D341" s="601"/>
      <c r="E341" s="601"/>
      <c r="F341" s="602"/>
      <c r="G341" s="540"/>
      <c r="H341" s="540"/>
      <c r="I341" s="598"/>
      <c r="J341" s="543"/>
      <c r="K341" s="521"/>
    </row>
    <row r="342" customFormat="false" ht="15" hidden="false" customHeight="false" outlineLevel="0" collapsed="false">
      <c r="A342" s="517"/>
      <c r="B342" s="603" t="s">
        <v>257</v>
      </c>
      <c r="C342" s="603"/>
      <c r="D342" s="603"/>
      <c r="E342" s="603"/>
      <c r="F342" s="603"/>
      <c r="G342" s="603"/>
      <c r="H342" s="603"/>
      <c r="I342" s="603"/>
      <c r="J342" s="566" t="n">
        <f aca="false">SUM(J340:J341)</f>
        <v>0</v>
      </c>
      <c r="K342" s="521"/>
    </row>
    <row r="343" customFormat="false" ht="15" hidden="false" customHeight="false" outlineLevel="0" collapsed="false">
      <c r="A343" s="517"/>
      <c r="B343" s="604"/>
      <c r="C343" s="605"/>
      <c r="D343" s="605"/>
      <c r="E343" s="606"/>
      <c r="F343" s="607"/>
      <c r="G343" s="608"/>
      <c r="H343" s="608"/>
      <c r="I343" s="609"/>
      <c r="J343" s="610"/>
      <c r="K343" s="521"/>
    </row>
    <row r="344" customFormat="false" ht="15" hidden="false" customHeight="false" outlineLevel="0" collapsed="false">
      <c r="A344" s="517"/>
      <c r="B344" s="611" t="s">
        <v>320</v>
      </c>
      <c r="C344" s="611"/>
      <c r="D344" s="612"/>
      <c r="E344" s="567"/>
      <c r="F344" s="567"/>
      <c r="G344" s="567"/>
      <c r="H344" s="613"/>
      <c r="I344" s="614"/>
      <c r="J344" s="566" t="n">
        <f aca="false">(J330+J337+J342)/E330</f>
        <v>18.1112930454995</v>
      </c>
      <c r="K344" s="521"/>
    </row>
    <row r="345" customFormat="false" ht="15" hidden="false" customHeight="false" outlineLevel="0" collapsed="false">
      <c r="A345" s="517"/>
      <c r="B345" s="590"/>
      <c r="C345" s="570"/>
      <c r="D345" s="570"/>
      <c r="E345" s="591"/>
      <c r="F345" s="592"/>
      <c r="G345" s="573"/>
      <c r="H345" s="573"/>
      <c r="I345" s="574"/>
      <c r="J345" s="615"/>
      <c r="K345" s="521"/>
    </row>
    <row r="346" customFormat="false" ht="19.25" hidden="false" customHeight="false" outlineLevel="0" collapsed="false">
      <c r="A346" s="517"/>
      <c r="B346" s="557" t="s">
        <v>321</v>
      </c>
      <c r="C346" s="557"/>
      <c r="D346" s="557"/>
      <c r="E346" s="557"/>
      <c r="F346" s="557"/>
      <c r="G346" s="593" t="s">
        <v>318</v>
      </c>
      <c r="H346" s="573" t="s">
        <v>319</v>
      </c>
      <c r="I346" s="577" t="s">
        <v>296</v>
      </c>
      <c r="J346" s="559" t="s">
        <v>315</v>
      </c>
      <c r="K346" s="521"/>
    </row>
    <row r="347" customFormat="false" ht="15" hidden="false" customHeight="false" outlineLevel="0" collapsed="false">
      <c r="A347" s="517"/>
      <c r="B347" s="594" t="s">
        <v>335</v>
      </c>
      <c r="C347" s="595"/>
      <c r="D347" s="596"/>
      <c r="E347" s="596"/>
      <c r="F347" s="597"/>
      <c r="G347" s="540" t="n">
        <f aca="false">0*1.05</f>
        <v>0</v>
      </c>
      <c r="H347" s="540" t="s">
        <v>28</v>
      </c>
      <c r="I347" s="598" t="n">
        <v>39.56</v>
      </c>
      <c r="J347" s="543" t="n">
        <f aca="false">G347*I347</f>
        <v>0</v>
      </c>
      <c r="K347" s="521"/>
    </row>
    <row r="348" customFormat="false" ht="15" hidden="false" customHeight="false" outlineLevel="0" collapsed="false">
      <c r="A348" s="517"/>
      <c r="B348" s="599"/>
      <c r="C348" s="600"/>
      <c r="D348" s="601"/>
      <c r="E348" s="601"/>
      <c r="F348" s="602"/>
      <c r="G348" s="540"/>
      <c r="H348" s="540"/>
      <c r="I348" s="598"/>
      <c r="J348" s="543" t="n">
        <f aca="false">G348*I348</f>
        <v>0</v>
      </c>
      <c r="K348" s="521"/>
    </row>
    <row r="349" customFormat="false" ht="15" hidden="false" customHeight="false" outlineLevel="0" collapsed="false">
      <c r="A349" s="517"/>
      <c r="B349" s="599"/>
      <c r="C349" s="600"/>
      <c r="D349" s="601"/>
      <c r="E349" s="601"/>
      <c r="F349" s="602"/>
      <c r="G349" s="540"/>
      <c r="H349" s="540"/>
      <c r="I349" s="598"/>
      <c r="J349" s="543" t="n">
        <f aca="false">G349*I349</f>
        <v>0</v>
      </c>
      <c r="K349" s="521"/>
    </row>
    <row r="350" customFormat="false" ht="15" hidden="false" customHeight="false" outlineLevel="0" collapsed="false">
      <c r="A350" s="517"/>
      <c r="B350" s="616"/>
      <c r="C350" s="617"/>
      <c r="D350" s="618"/>
      <c r="E350" s="618"/>
      <c r="F350" s="619"/>
      <c r="G350" s="540"/>
      <c r="H350" s="540"/>
      <c r="I350" s="598"/>
      <c r="J350" s="543" t="n">
        <f aca="false">G350*I350</f>
        <v>0</v>
      </c>
      <c r="K350" s="521"/>
    </row>
    <row r="351" customFormat="false" ht="15" hidden="false" customHeight="false" outlineLevel="0" collapsed="false">
      <c r="A351" s="517"/>
      <c r="B351" s="620"/>
      <c r="C351" s="567"/>
      <c r="D351" s="567"/>
      <c r="E351" s="621"/>
      <c r="F351" s="622"/>
      <c r="G351" s="576"/>
      <c r="H351" s="576"/>
      <c r="I351" s="568" t="s">
        <v>257</v>
      </c>
      <c r="J351" s="566" t="n">
        <f aca="false">SUM(J347:J350)</f>
        <v>0</v>
      </c>
      <c r="K351" s="521"/>
    </row>
    <row r="352" customFormat="false" ht="15" hidden="false" customHeight="false" outlineLevel="0" collapsed="false">
      <c r="A352" s="517"/>
      <c r="B352" s="623"/>
      <c r="C352" s="567"/>
      <c r="D352" s="567"/>
      <c r="E352" s="621"/>
      <c r="F352" s="622"/>
      <c r="G352" s="576"/>
      <c r="H352" s="576"/>
      <c r="I352" s="568"/>
      <c r="J352" s="621"/>
      <c r="K352" s="521"/>
    </row>
    <row r="353" customFormat="false" ht="19.25" hidden="false" customHeight="false" outlineLevel="0" collapsed="false">
      <c r="A353" s="517"/>
      <c r="B353" s="557" t="s">
        <v>322</v>
      </c>
      <c r="C353" s="557"/>
      <c r="D353" s="557"/>
      <c r="E353" s="557"/>
      <c r="F353" s="559" t="s">
        <v>318</v>
      </c>
      <c r="G353" s="593" t="s">
        <v>323</v>
      </c>
      <c r="H353" s="573" t="s">
        <v>296</v>
      </c>
      <c r="I353" s="577" t="s">
        <v>314</v>
      </c>
      <c r="J353" s="559" t="s">
        <v>315</v>
      </c>
      <c r="K353" s="521"/>
    </row>
    <row r="354" customFormat="false" ht="15" hidden="false" customHeight="false" outlineLevel="0" collapsed="false">
      <c r="A354" s="517"/>
      <c r="B354" s="594"/>
      <c r="C354" s="595"/>
      <c r="D354" s="596"/>
      <c r="E354" s="597"/>
      <c r="F354" s="540"/>
      <c r="G354" s="540"/>
      <c r="H354" s="624"/>
      <c r="I354" s="598"/>
      <c r="J354" s="543"/>
      <c r="K354" s="521"/>
    </row>
    <row r="355" customFormat="false" ht="15" hidden="false" customHeight="false" outlineLevel="0" collapsed="false">
      <c r="A355" s="517"/>
      <c r="B355" s="616"/>
      <c r="C355" s="617"/>
      <c r="D355" s="618"/>
      <c r="E355" s="619"/>
      <c r="F355" s="547" t="n">
        <v>0</v>
      </c>
      <c r="G355" s="547" t="n">
        <v>0</v>
      </c>
      <c r="H355" s="547" t="n">
        <v>0</v>
      </c>
      <c r="I355" s="625" t="n">
        <v>0</v>
      </c>
      <c r="J355" s="543" t="n">
        <f aca="false">I355*H355*G355*F355</f>
        <v>0</v>
      </c>
      <c r="K355" s="521"/>
    </row>
    <row r="356" customFormat="false" ht="15" hidden="false" customHeight="false" outlineLevel="0" collapsed="false">
      <c r="A356" s="517"/>
      <c r="B356" s="620"/>
      <c r="C356" s="567"/>
      <c r="D356" s="567"/>
      <c r="E356" s="621"/>
      <c r="F356" s="622"/>
      <c r="G356" s="576"/>
      <c r="H356" s="576"/>
      <c r="I356" s="568" t="s">
        <v>257</v>
      </c>
      <c r="J356" s="566" t="n">
        <f aca="false">SUM(J354:J355)</f>
        <v>0</v>
      </c>
      <c r="K356" s="521"/>
    </row>
    <row r="357" customFormat="false" ht="15" hidden="false" customHeight="false" outlineLevel="0" collapsed="false">
      <c r="A357" s="517"/>
      <c r="B357" s="567"/>
      <c r="C357" s="567"/>
      <c r="D357" s="567"/>
      <c r="E357" s="567"/>
      <c r="F357" s="567"/>
      <c r="G357" s="567"/>
      <c r="H357" s="567"/>
      <c r="I357" s="568"/>
      <c r="J357" s="567"/>
      <c r="K357" s="521"/>
    </row>
    <row r="358" customFormat="false" ht="15" hidden="false" customHeight="false" outlineLevel="0" collapsed="false">
      <c r="A358" s="517"/>
      <c r="B358" s="626" t="s">
        <v>324</v>
      </c>
      <c r="C358" s="626"/>
      <c r="D358" s="626"/>
      <c r="E358" s="626"/>
      <c r="F358" s="626"/>
      <c r="G358" s="626"/>
      <c r="H358" s="626"/>
      <c r="I358" s="626"/>
      <c r="J358" s="611" t="n">
        <f aca="false">J356+J351+J344</f>
        <v>18.1112930454995</v>
      </c>
      <c r="K358" s="521"/>
    </row>
    <row r="359" customFormat="false" ht="15" hidden="false" customHeight="false" outlineLevel="0" collapsed="false">
      <c r="A359" s="517"/>
      <c r="B359" s="567"/>
      <c r="C359" s="567"/>
      <c r="D359" s="567"/>
      <c r="E359" s="567"/>
      <c r="F359" s="567"/>
      <c r="G359" s="567"/>
      <c r="H359" s="567"/>
      <c r="I359" s="568"/>
      <c r="J359" s="567"/>
      <c r="K359" s="521"/>
    </row>
    <row r="360" customFormat="false" ht="15" hidden="false" customHeight="false" outlineLevel="0" collapsed="false">
      <c r="A360" s="517"/>
      <c r="B360" s="626" t="s">
        <v>325</v>
      </c>
      <c r="C360" s="626"/>
      <c r="D360" s="626"/>
      <c r="E360" s="626"/>
      <c r="F360" s="626"/>
      <c r="G360" s="626"/>
      <c r="H360" s="626"/>
      <c r="I360" s="626"/>
      <c r="J360" s="566" t="n">
        <f aca="false">J358*0</f>
        <v>0</v>
      </c>
      <c r="K360" s="521"/>
    </row>
    <row r="361" customFormat="false" ht="15" hidden="false" customHeight="false" outlineLevel="0" collapsed="false">
      <c r="A361" s="517"/>
      <c r="B361" s="567"/>
      <c r="C361" s="567"/>
      <c r="D361" s="567"/>
      <c r="E361" s="567"/>
      <c r="F361" s="567"/>
      <c r="G361" s="567"/>
      <c r="H361" s="567"/>
      <c r="I361" s="568"/>
      <c r="J361" s="567"/>
      <c r="K361" s="521"/>
    </row>
    <row r="362" customFormat="false" ht="15" hidden="false" customHeight="false" outlineLevel="0" collapsed="false">
      <c r="A362" s="517"/>
      <c r="B362" s="626" t="s">
        <v>326</v>
      </c>
      <c r="C362" s="626"/>
      <c r="D362" s="626"/>
      <c r="E362" s="626"/>
      <c r="F362" s="626"/>
      <c r="G362" s="626"/>
      <c r="H362" s="626"/>
      <c r="I362" s="626"/>
      <c r="J362" s="611" t="n">
        <f aca="false">J358+J360</f>
        <v>18.1112930454995</v>
      </c>
      <c r="K362" s="521"/>
    </row>
    <row r="363" customFormat="false" ht="15" hidden="false" customHeight="false" outlineLevel="0" collapsed="false">
      <c r="A363" s="517"/>
      <c r="B363" s="605"/>
      <c r="C363" s="605"/>
      <c r="D363" s="605"/>
      <c r="E363" s="605"/>
      <c r="F363" s="605"/>
      <c r="G363" s="605"/>
      <c r="H363" s="605"/>
      <c r="I363" s="609"/>
      <c r="J363" s="605"/>
      <c r="K363" s="521"/>
    </row>
    <row r="364" customFormat="false" ht="15" hidden="false" customHeight="false" outlineLevel="0" collapsed="false">
      <c r="A364" s="517"/>
      <c r="B364" s="627"/>
      <c r="C364" s="595"/>
      <c r="D364" s="595"/>
      <c r="E364" s="595"/>
      <c r="F364" s="595"/>
      <c r="G364" s="595"/>
      <c r="H364" s="595"/>
      <c r="I364" s="595"/>
      <c r="J364" s="628"/>
      <c r="K364" s="521"/>
    </row>
    <row r="365" customFormat="false" ht="15" hidden="false" customHeight="false" outlineLevel="0" collapsed="false">
      <c r="A365" s="517"/>
      <c r="B365" s="629"/>
      <c r="C365" s="630"/>
      <c r="D365" s="631"/>
      <c r="E365" s="631"/>
      <c r="F365" s="632"/>
      <c r="G365" s="633"/>
      <c r="H365" s="630"/>
      <c r="I365" s="630"/>
      <c r="J365" s="634"/>
      <c r="K365" s="521"/>
    </row>
    <row r="366" customFormat="false" ht="15" hidden="false" customHeight="false" outlineLevel="0" collapsed="false">
      <c r="A366" s="517"/>
      <c r="B366" s="522"/>
      <c r="C366" s="522"/>
      <c r="D366" s="522"/>
      <c r="E366" s="522"/>
      <c r="F366" s="522"/>
      <c r="G366" s="522"/>
      <c r="H366" s="522"/>
      <c r="I366" s="522"/>
      <c r="J366" s="522"/>
      <c r="K366" s="521"/>
    </row>
    <row r="367" customFormat="false" ht="15" hidden="false" customHeight="false" outlineLevel="0" collapsed="false">
      <c r="A367" s="517"/>
      <c r="B367" s="635"/>
      <c r="C367" s="636"/>
      <c r="D367" s="636"/>
      <c r="E367" s="636"/>
      <c r="F367" s="637"/>
      <c r="G367" s="532" t="s">
        <v>315</v>
      </c>
      <c r="H367" s="532"/>
      <c r="I367" s="532"/>
      <c r="J367" s="532"/>
      <c r="K367" s="521"/>
    </row>
    <row r="368" customFormat="false" ht="15" hidden="false" customHeight="false" outlineLevel="0" collapsed="false">
      <c r="A368" s="517"/>
      <c r="B368" s="638"/>
      <c r="C368" s="639"/>
      <c r="D368" s="639"/>
      <c r="E368" s="639"/>
      <c r="F368" s="640"/>
      <c r="G368" s="534" t="s">
        <v>327</v>
      </c>
      <c r="H368" s="534"/>
      <c r="I368" s="534"/>
      <c r="J368" s="534"/>
      <c r="K368" s="521"/>
    </row>
    <row r="369" customFormat="false" ht="15" hidden="false" customHeight="false" outlineLevel="0" collapsed="false">
      <c r="A369" s="517"/>
      <c r="B369" s="641"/>
      <c r="C369" s="642"/>
      <c r="D369" s="642"/>
      <c r="E369" s="642"/>
      <c r="F369" s="643"/>
      <c r="G369" s="644"/>
      <c r="H369" s="645"/>
      <c r="I369" s="645"/>
      <c r="J369" s="645"/>
      <c r="K369" s="521"/>
    </row>
    <row r="370" customFormat="false" ht="15" hidden="false" customHeight="false" outlineLevel="0" collapsed="false">
      <c r="A370" s="646"/>
      <c r="B370" s="647"/>
      <c r="C370" s="647"/>
      <c r="D370" s="647"/>
      <c r="E370" s="647"/>
      <c r="F370" s="647"/>
      <c r="G370" s="647"/>
      <c r="H370" s="647"/>
      <c r="I370" s="647"/>
      <c r="J370" s="647"/>
      <c r="K370" s="648"/>
    </row>
    <row r="371" customFormat="false" ht="15" hidden="false" customHeight="false" outlineLevel="0" collapsed="false">
      <c r="A371" s="514"/>
      <c r="B371" s="515"/>
      <c r="C371" s="515"/>
      <c r="D371" s="515"/>
      <c r="E371" s="515"/>
      <c r="F371" s="515"/>
      <c r="G371" s="515"/>
      <c r="H371" s="515"/>
      <c r="I371" s="515"/>
      <c r="J371" s="515"/>
      <c r="K371" s="516"/>
    </row>
    <row r="372" customFormat="false" ht="15" hidden="false" customHeight="false" outlineLevel="0" collapsed="false">
      <c r="A372" s="517"/>
      <c r="B372" s="518" t="s">
        <v>0</v>
      </c>
      <c r="C372" s="519"/>
      <c r="D372" s="520" t="s">
        <v>288</v>
      </c>
      <c r="E372" s="520"/>
      <c r="F372" s="520"/>
      <c r="G372" s="520"/>
      <c r="H372" s="520"/>
      <c r="I372" s="520"/>
      <c r="J372" s="520"/>
      <c r="K372" s="521"/>
    </row>
    <row r="373" customFormat="false" ht="15" hidden="false" customHeight="false" outlineLevel="0" collapsed="false">
      <c r="A373" s="517"/>
      <c r="B373" s="522"/>
      <c r="C373" s="522"/>
      <c r="D373" s="522"/>
      <c r="E373" s="522"/>
      <c r="F373" s="522"/>
      <c r="G373" s="522"/>
      <c r="H373" s="522"/>
      <c r="I373" s="522"/>
      <c r="J373" s="522"/>
      <c r="K373" s="521"/>
    </row>
    <row r="374" customFormat="false" ht="15" hidden="false" customHeight="false" outlineLevel="0" collapsed="false">
      <c r="A374" s="517"/>
      <c r="B374" s="523" t="s">
        <v>289</v>
      </c>
      <c r="C374" s="524" t="s">
        <v>290</v>
      </c>
      <c r="D374" s="523" t="s">
        <v>118</v>
      </c>
      <c r="E374" s="523"/>
      <c r="F374" s="523"/>
      <c r="G374" s="523"/>
      <c r="H374" s="523"/>
      <c r="I374" s="523"/>
      <c r="J374" s="523" t="s">
        <v>291</v>
      </c>
      <c r="K374" s="521"/>
    </row>
    <row r="375" customFormat="false" ht="15" hidden="false" customHeight="true" outlineLevel="0" collapsed="false">
      <c r="A375" s="517"/>
      <c r="B375" s="525" t="s">
        <v>336</v>
      </c>
      <c r="C375" s="526" t="n">
        <f aca="true">TODAY()</f>
        <v>46129</v>
      </c>
      <c r="D375" s="661" t="s">
        <v>41</v>
      </c>
      <c r="E375" s="661"/>
      <c r="F375" s="661"/>
      <c r="G375" s="661"/>
      <c r="H375" s="661"/>
      <c r="I375" s="661"/>
      <c r="J375" s="528" t="str">
        <f aca="false">F398</f>
        <v>m3</v>
      </c>
      <c r="K375" s="521"/>
    </row>
    <row r="376" customFormat="false" ht="15" hidden="false" customHeight="false" outlineLevel="0" collapsed="false">
      <c r="A376" s="517"/>
      <c r="B376" s="529"/>
      <c r="C376" s="529"/>
      <c r="D376" s="529"/>
      <c r="E376" s="529"/>
      <c r="F376" s="529"/>
      <c r="G376" s="529"/>
      <c r="H376" s="529"/>
      <c r="I376" s="530"/>
      <c r="J376" s="531"/>
      <c r="K376" s="521"/>
    </row>
    <row r="377" customFormat="false" ht="15" hidden="false" customHeight="false" outlineLevel="0" collapsed="false">
      <c r="A377" s="517"/>
      <c r="B377" s="532" t="s">
        <v>292</v>
      </c>
      <c r="C377" s="532"/>
      <c r="D377" s="532" t="s">
        <v>289</v>
      </c>
      <c r="E377" s="532" t="s">
        <v>293</v>
      </c>
      <c r="F377" s="533" t="s">
        <v>294</v>
      </c>
      <c r="G377" s="533"/>
      <c r="H377" s="533" t="s">
        <v>295</v>
      </c>
      <c r="I377" s="533"/>
      <c r="J377" s="534" t="s">
        <v>296</v>
      </c>
      <c r="K377" s="521"/>
    </row>
    <row r="378" customFormat="false" ht="15" hidden="false" customHeight="false" outlineLevel="0" collapsed="false">
      <c r="A378" s="517"/>
      <c r="B378" s="532"/>
      <c r="C378" s="532"/>
      <c r="D378" s="532"/>
      <c r="E378" s="532"/>
      <c r="F378" s="535" t="s">
        <v>297</v>
      </c>
      <c r="G378" s="535" t="s">
        <v>298</v>
      </c>
      <c r="H378" s="535" t="s">
        <v>297</v>
      </c>
      <c r="I378" s="529" t="s">
        <v>298</v>
      </c>
      <c r="J378" s="536" t="s">
        <v>299</v>
      </c>
      <c r="K378" s="521"/>
    </row>
    <row r="379" customFormat="false" ht="15" hidden="false" customHeight="false" outlineLevel="0" collapsed="false">
      <c r="A379" s="517"/>
      <c r="B379" s="649" t="s">
        <v>337</v>
      </c>
      <c r="C379" s="650"/>
      <c r="D379" s="651"/>
      <c r="E379" s="652" t="n">
        <v>2</v>
      </c>
      <c r="F379" s="652" t="n">
        <v>1</v>
      </c>
      <c r="G379" s="653" t="n">
        <f aca="false">1-F379</f>
        <v>0</v>
      </c>
      <c r="H379" s="654" t="n">
        <f aca="false">VLOOKUP(B379,EQUIPAMENTOS!$A:$N,14,FALSE())</f>
        <v>110</v>
      </c>
      <c r="I379" s="655" t="n">
        <f aca="false">H379</f>
        <v>110</v>
      </c>
      <c r="J379" s="656" t="n">
        <f aca="false">H379*F379*E379+I379*G379*E379</f>
        <v>220</v>
      </c>
      <c r="K379" s="521"/>
      <c r="L379" s="434"/>
      <c r="M379" s="434"/>
    </row>
    <row r="380" customFormat="false" ht="15" hidden="false" customHeight="false" outlineLevel="0" collapsed="false">
      <c r="A380" s="517"/>
      <c r="B380" s="537" t="s">
        <v>338</v>
      </c>
      <c r="C380" s="538"/>
      <c r="D380" s="539"/>
      <c r="E380" s="662" t="n">
        <v>1</v>
      </c>
      <c r="F380" s="540" t="n">
        <v>1</v>
      </c>
      <c r="G380" s="540" t="n">
        <f aca="false">1-F380</f>
        <v>0</v>
      </c>
      <c r="H380" s="541" t="n">
        <f aca="false">VLOOKUP(B380,EQUIPAMENTOS!$A:$N,14,FALSE())</f>
        <v>177.6</v>
      </c>
      <c r="I380" s="542" t="n">
        <f aca="false">H380</f>
        <v>177.6</v>
      </c>
      <c r="J380" s="543" t="n">
        <f aca="false">H380*F380*E380+I380*G380*E380</f>
        <v>177.6</v>
      </c>
      <c r="K380" s="521"/>
    </row>
    <row r="381" customFormat="false" ht="15" hidden="false" customHeight="false" outlineLevel="0" collapsed="false">
      <c r="A381" s="517"/>
      <c r="B381" s="537" t="s">
        <v>339</v>
      </c>
      <c r="C381" s="538"/>
      <c r="D381" s="539"/>
      <c r="E381" s="540" t="n">
        <v>1</v>
      </c>
      <c r="F381" s="540" t="n">
        <v>1</v>
      </c>
      <c r="G381" s="540" t="n">
        <f aca="false">1-F381</f>
        <v>0</v>
      </c>
      <c r="H381" s="541" t="n">
        <f aca="false">VLOOKUP(B381,EQUIPAMENTOS!$A:$N,14,FALSE())</f>
        <v>254.64</v>
      </c>
      <c r="I381" s="542" t="n">
        <f aca="false">H381</f>
        <v>254.64</v>
      </c>
      <c r="J381" s="543" t="n">
        <f aca="false">H381*F381*E381+I381*G381*E381</f>
        <v>254.64</v>
      </c>
      <c r="K381" s="521"/>
    </row>
    <row r="382" customFormat="false" ht="15" hidden="false" customHeight="false" outlineLevel="0" collapsed="false">
      <c r="A382" s="517"/>
      <c r="B382" s="537" t="s">
        <v>340</v>
      </c>
      <c r="C382" s="538"/>
      <c r="D382" s="539"/>
      <c r="E382" s="540" t="n">
        <v>1</v>
      </c>
      <c r="F382" s="540" t="n">
        <v>1</v>
      </c>
      <c r="G382" s="540" t="n">
        <f aca="false">1-F382</f>
        <v>0</v>
      </c>
      <c r="H382" s="541" t="n">
        <f aca="false">VLOOKUP(B382,EQUIPAMENTOS!$A:$N,14,FALSE())</f>
        <v>120</v>
      </c>
      <c r="I382" s="542" t="n">
        <f aca="false">H382</f>
        <v>120</v>
      </c>
      <c r="J382" s="543" t="n">
        <f aca="false">H382*F382*E382+I382*G382*E382</f>
        <v>120</v>
      </c>
      <c r="K382" s="521"/>
    </row>
    <row r="383" customFormat="false" ht="15" hidden="false" customHeight="false" outlineLevel="0" collapsed="false">
      <c r="A383" s="517"/>
      <c r="B383" s="544"/>
      <c r="C383" s="545"/>
      <c r="D383" s="546"/>
      <c r="E383" s="547"/>
      <c r="F383" s="547"/>
      <c r="G383" s="547"/>
      <c r="H383" s="548"/>
      <c r="I383" s="549"/>
      <c r="J383" s="550"/>
      <c r="K383" s="521"/>
    </row>
    <row r="384" customFormat="false" ht="15" hidden="false" customHeight="false" outlineLevel="0" collapsed="false">
      <c r="A384" s="517"/>
      <c r="B384" s="551"/>
      <c r="C384" s="529"/>
      <c r="D384" s="529"/>
      <c r="E384" s="529"/>
      <c r="F384" s="529"/>
      <c r="G384" s="529"/>
      <c r="H384" s="529"/>
      <c r="I384" s="552" t="s">
        <v>257</v>
      </c>
      <c r="J384" s="550" t="n">
        <f aca="false">SUM(J379:J383)</f>
        <v>772.24</v>
      </c>
      <c r="K384" s="521"/>
      <c r="L384" s="434" t="n">
        <f aca="false">J384/E398</f>
        <v>4.45872671966006</v>
      </c>
      <c r="M384" s="434" t="n">
        <f aca="false">L384*0.7</f>
        <v>3.12110870376205</v>
      </c>
    </row>
    <row r="385" customFormat="false" ht="15" hidden="false" customHeight="false" outlineLevel="0" collapsed="false">
      <c r="A385" s="517"/>
      <c r="B385" s="553"/>
      <c r="C385" s="553"/>
      <c r="D385" s="553"/>
      <c r="E385" s="553"/>
      <c r="F385" s="553"/>
      <c r="G385" s="553"/>
      <c r="H385" s="553"/>
      <c r="I385" s="554"/>
      <c r="J385" s="555"/>
      <c r="K385" s="521"/>
    </row>
    <row r="386" customFormat="false" ht="19.25" hidden="false" customHeight="true" outlineLevel="0" collapsed="false">
      <c r="A386" s="517"/>
      <c r="B386" s="556" t="s">
        <v>302</v>
      </c>
      <c r="C386" s="556"/>
      <c r="D386" s="556"/>
      <c r="E386" s="556"/>
      <c r="F386" s="532" t="s">
        <v>289</v>
      </c>
      <c r="G386" s="532"/>
      <c r="H386" s="557" t="s">
        <v>303</v>
      </c>
      <c r="I386" s="558" t="s">
        <v>304</v>
      </c>
      <c r="J386" s="559" t="s">
        <v>305</v>
      </c>
      <c r="K386" s="521"/>
    </row>
    <row r="387" customFormat="false" ht="15" hidden="false" customHeight="false" outlineLevel="0" collapsed="false">
      <c r="A387" s="517"/>
      <c r="B387" s="560" t="s">
        <v>341</v>
      </c>
      <c r="C387" s="561"/>
      <c r="D387" s="522"/>
      <c r="E387" s="538"/>
      <c r="F387" s="539"/>
      <c r="G387" s="562"/>
      <c r="H387" s="563" t="n">
        <f aca="false">E379</f>
        <v>2</v>
      </c>
      <c r="I387" s="564" t="n">
        <f aca="false">(VLOOKUP(B387,'MÃO DE OBRA'!$A:$E,5,FALSE())/220)</f>
        <v>28.82352</v>
      </c>
      <c r="J387" s="543" t="n">
        <f aca="false">H387*I387</f>
        <v>57.64704</v>
      </c>
      <c r="K387" s="521"/>
    </row>
    <row r="388" customFormat="false" ht="15" hidden="false" customHeight="false" outlineLevel="0" collapsed="false">
      <c r="A388" s="517"/>
      <c r="B388" s="560" t="s">
        <v>342</v>
      </c>
      <c r="C388" s="561"/>
      <c r="D388" s="522"/>
      <c r="E388" s="538"/>
      <c r="F388" s="539"/>
      <c r="G388" s="562"/>
      <c r="H388" s="563" t="n">
        <f aca="false">E380</f>
        <v>1</v>
      </c>
      <c r="I388" s="564" t="n">
        <f aca="false">(VLOOKUP(B388,'MÃO DE OBRA'!$A:$E,5,FALSE())/220)</f>
        <v>28.82352</v>
      </c>
      <c r="J388" s="543" t="n">
        <f aca="false">H388*I388</f>
        <v>28.82352</v>
      </c>
      <c r="K388" s="521"/>
    </row>
    <row r="389" customFormat="false" ht="15" hidden="false" customHeight="false" outlineLevel="0" collapsed="false">
      <c r="A389" s="517"/>
      <c r="B389" s="560" t="s">
        <v>343</v>
      </c>
      <c r="C389" s="561"/>
      <c r="D389" s="522"/>
      <c r="E389" s="538"/>
      <c r="F389" s="539"/>
      <c r="G389" s="562"/>
      <c r="H389" s="563" t="n">
        <f aca="false">E381</f>
        <v>1</v>
      </c>
      <c r="I389" s="564" t="n">
        <f aca="false">(VLOOKUP(B389,'MÃO DE OBRA'!$A:$E,5,FALSE())/220)</f>
        <v>46.8181818181818</v>
      </c>
      <c r="J389" s="543" t="n">
        <f aca="false">H389*I389</f>
        <v>46.8181818181818</v>
      </c>
      <c r="K389" s="521"/>
    </row>
    <row r="390" customFormat="false" ht="15" hidden="false" customHeight="false" outlineLevel="0" collapsed="false">
      <c r="A390" s="517"/>
      <c r="B390" s="560" t="s">
        <v>344</v>
      </c>
      <c r="C390" s="561"/>
      <c r="D390" s="522"/>
      <c r="E390" s="538"/>
      <c r="F390" s="539"/>
      <c r="G390" s="562"/>
      <c r="H390" s="563" t="n">
        <f aca="false">E382</f>
        <v>1</v>
      </c>
      <c r="I390" s="564" t="n">
        <f aca="false">(VLOOKUP(B390,'MÃO DE OBRA'!$A:$E,5,FALSE())/220)</f>
        <v>28.82352</v>
      </c>
      <c r="J390" s="543" t="n">
        <f aca="false">H390*I390</f>
        <v>28.82352</v>
      </c>
      <c r="K390" s="521"/>
    </row>
    <row r="391" customFormat="false" ht="15" hidden="false" customHeight="false" outlineLevel="0" collapsed="false">
      <c r="A391" s="517"/>
      <c r="B391" s="560" t="s">
        <v>307</v>
      </c>
      <c r="C391" s="561"/>
      <c r="D391" s="522"/>
      <c r="E391" s="538"/>
      <c r="F391" s="539"/>
      <c r="G391" s="562"/>
      <c r="H391" s="563" t="n">
        <v>2</v>
      </c>
      <c r="I391" s="564" t="n">
        <f aca="false">(VLOOKUP(B391,'MÃO DE OBRA'!$A:$E,5,FALSE())/220)</f>
        <v>19.13328</v>
      </c>
      <c r="J391" s="543" t="n">
        <f aca="false">H391*I391</f>
        <v>38.26656</v>
      </c>
      <c r="K391" s="521"/>
    </row>
    <row r="392" customFormat="false" ht="15" hidden="false" customHeight="false" outlineLevel="0" collapsed="false">
      <c r="A392" s="517"/>
      <c r="B392" s="560" t="s">
        <v>345</v>
      </c>
      <c r="C392" s="561"/>
      <c r="D392" s="522"/>
      <c r="E392" s="538"/>
      <c r="F392" s="539"/>
      <c r="G392" s="562"/>
      <c r="H392" s="563" t="n">
        <v>1</v>
      </c>
      <c r="I392" s="564" t="n">
        <f aca="false">(VLOOKUP(B392,'MÃO DE OBRA'!$A:$E,5,FALSE())/220)</f>
        <v>28.82352</v>
      </c>
      <c r="J392" s="543" t="n">
        <f aca="false">H392*I392</f>
        <v>28.82352</v>
      </c>
      <c r="K392" s="521"/>
    </row>
    <row r="393" customFormat="false" ht="15" hidden="false" customHeight="false" outlineLevel="0" collapsed="false">
      <c r="A393" s="517"/>
      <c r="B393" s="560" t="s">
        <v>331</v>
      </c>
      <c r="C393" s="561"/>
      <c r="D393" s="522"/>
      <c r="E393" s="538"/>
      <c r="F393" s="539"/>
      <c r="G393" s="562"/>
      <c r="H393" s="563" t="n">
        <v>0.5</v>
      </c>
      <c r="I393" s="564" t="n">
        <f aca="false">(VLOOKUP(B393,'MÃO DE OBRA'!$A:$E,5,FALSE())/220)</f>
        <v>34.0909090909091</v>
      </c>
      <c r="J393" s="543" t="n">
        <f aca="false">H393*I393</f>
        <v>17.0454545454545</v>
      </c>
      <c r="K393" s="521"/>
    </row>
    <row r="394" customFormat="false" ht="15" hidden="false" customHeight="false" outlineLevel="0" collapsed="false">
      <c r="A394" s="517"/>
      <c r="B394" s="560"/>
      <c r="C394" s="561"/>
      <c r="D394" s="522"/>
      <c r="E394" s="538"/>
      <c r="F394" s="539"/>
      <c r="G394" s="562"/>
      <c r="H394" s="563"/>
      <c r="I394" s="564"/>
      <c r="J394" s="543" t="n">
        <f aca="false">H394*I394</f>
        <v>0</v>
      </c>
      <c r="K394" s="521"/>
    </row>
    <row r="395" customFormat="false" ht="15" hidden="false" customHeight="false" outlineLevel="0" collapsed="false">
      <c r="A395" s="517"/>
      <c r="B395" s="560"/>
      <c r="C395" s="561"/>
      <c r="D395" s="522"/>
      <c r="E395" s="538"/>
      <c r="F395" s="539"/>
      <c r="G395" s="562"/>
      <c r="H395" s="563"/>
      <c r="I395" s="564"/>
      <c r="J395" s="543" t="n">
        <f aca="false">H395*I395</f>
        <v>0</v>
      </c>
      <c r="K395" s="521"/>
    </row>
    <row r="396" customFormat="false" ht="15" hidden="false" customHeight="false" outlineLevel="0" collapsed="false">
      <c r="A396" s="517"/>
      <c r="B396" s="551"/>
      <c r="C396" s="553"/>
      <c r="D396" s="553"/>
      <c r="E396" s="553"/>
      <c r="F396" s="553"/>
      <c r="G396" s="553"/>
      <c r="H396" s="553"/>
      <c r="I396" s="565" t="s">
        <v>257</v>
      </c>
      <c r="J396" s="566" t="n">
        <f aca="false">SUM(J387:J395)</f>
        <v>246.247796363636</v>
      </c>
      <c r="K396" s="521"/>
    </row>
    <row r="397" customFormat="false" ht="15" hidden="false" customHeight="false" outlineLevel="0" collapsed="false">
      <c r="A397" s="517"/>
      <c r="B397" s="567"/>
      <c r="C397" s="567"/>
      <c r="D397" s="567"/>
      <c r="E397" s="567"/>
      <c r="F397" s="567"/>
      <c r="G397" s="567"/>
      <c r="H397" s="567"/>
      <c r="I397" s="568"/>
      <c r="J397" s="567"/>
      <c r="K397" s="521"/>
    </row>
    <row r="398" customFormat="false" ht="15" hidden="false" customHeight="false" outlineLevel="0" collapsed="false">
      <c r="A398" s="517"/>
      <c r="B398" s="569" t="s">
        <v>310</v>
      </c>
      <c r="C398" s="570"/>
      <c r="D398" s="567"/>
      <c r="E398" s="663" t="n">
        <f aca="false">'Escavação e Carga'!F78*0.901</f>
        <v>173.197428</v>
      </c>
      <c r="F398" s="572" t="s">
        <v>346</v>
      </c>
      <c r="G398" s="573"/>
      <c r="H398" s="573"/>
      <c r="I398" s="574" t="s">
        <v>311</v>
      </c>
      <c r="J398" s="566" t="n">
        <f aca="false">J384+J396</f>
        <v>1018.48779636364</v>
      </c>
      <c r="K398" s="521"/>
    </row>
    <row r="399" customFormat="false" ht="15" hidden="false" customHeight="false" outlineLevel="0" collapsed="false">
      <c r="A399" s="517"/>
      <c r="B399" s="575"/>
      <c r="C399" s="567"/>
      <c r="D399" s="567"/>
      <c r="E399" s="568"/>
      <c r="F399" s="576"/>
      <c r="G399" s="576"/>
      <c r="H399" s="576"/>
      <c r="I399" s="568"/>
      <c r="J399" s="567"/>
      <c r="K399" s="521"/>
    </row>
    <row r="400" customFormat="false" ht="19.25" hidden="false" customHeight="false" outlineLevel="0" collapsed="false">
      <c r="A400" s="517"/>
      <c r="B400" s="557" t="s">
        <v>312</v>
      </c>
      <c r="C400" s="557"/>
      <c r="D400" s="557"/>
      <c r="E400" s="557"/>
      <c r="F400" s="532" t="s">
        <v>289</v>
      </c>
      <c r="G400" s="528" t="s">
        <v>313</v>
      </c>
      <c r="H400" s="557" t="s">
        <v>296</v>
      </c>
      <c r="I400" s="577" t="s">
        <v>314</v>
      </c>
      <c r="J400" s="556" t="s">
        <v>315</v>
      </c>
      <c r="K400" s="521"/>
    </row>
    <row r="401" customFormat="false" ht="15" hidden="false" customHeight="false" outlineLevel="0" collapsed="false">
      <c r="A401" s="517"/>
      <c r="B401" s="578" t="str">
        <f aca="false">B379</f>
        <v>Rolo compactador pé de carneiro 10t</v>
      </c>
      <c r="C401" s="657"/>
      <c r="D401" s="657"/>
      <c r="E401" s="658"/>
      <c r="F401" s="579" t="str">
        <f aca="false">VLOOKUP(B401,EQUIPAMENTOS!$A:$R,16,FALSE())</f>
        <v>Diesel S10</v>
      </c>
      <c r="G401" s="580" t="s">
        <v>316</v>
      </c>
      <c r="H401" s="581" t="n">
        <f aca="false">VLOOKUP(B401,EQUIPAMENTOS!$A:$R,17,FALSE())</f>
        <v>6.99</v>
      </c>
      <c r="I401" s="582" t="n">
        <f aca="false">VLOOKUP(B401,EQUIPAMENTOS!$A:$R,18,FALSE())</f>
        <v>16</v>
      </c>
      <c r="J401" s="656" t="n">
        <f aca="false">H401*I401*E379*F379</f>
        <v>223.68</v>
      </c>
      <c r="K401" s="521"/>
    </row>
    <row r="402" customFormat="false" ht="15" hidden="false" customHeight="false" outlineLevel="0" collapsed="false">
      <c r="A402" s="517"/>
      <c r="B402" s="578" t="str">
        <f aca="false">B380</f>
        <v>Trator de pneus com grade</v>
      </c>
      <c r="C402" s="561"/>
      <c r="D402" s="561"/>
      <c r="E402" s="538"/>
      <c r="F402" s="579" t="str">
        <f aca="false">VLOOKUP(B402,EQUIPAMENTOS!$A:$R,16,FALSE())</f>
        <v>Diesel S10</v>
      </c>
      <c r="G402" s="580" t="s">
        <v>316</v>
      </c>
      <c r="H402" s="581" t="n">
        <f aca="false">VLOOKUP(B402,EQUIPAMENTOS!$A:$R,17,FALSE())</f>
        <v>6.99</v>
      </c>
      <c r="I402" s="582" t="n">
        <f aca="false">VLOOKUP(B402,EQUIPAMENTOS!$A:$R,18,FALSE())</f>
        <v>18</v>
      </c>
      <c r="J402" s="543" t="n">
        <f aca="false">H402*I402*E380*F380</f>
        <v>125.82</v>
      </c>
      <c r="K402" s="521"/>
    </row>
    <row r="403" customFormat="false" ht="15" hidden="false" customHeight="false" outlineLevel="0" collapsed="false">
      <c r="A403" s="517"/>
      <c r="B403" s="578" t="str">
        <f aca="false">B381</f>
        <v>Motoniveladora 140k</v>
      </c>
      <c r="C403" s="561"/>
      <c r="D403" s="561"/>
      <c r="E403" s="538"/>
      <c r="F403" s="579" t="str">
        <f aca="false">VLOOKUP(B403,EQUIPAMENTOS!$A:$R,16,FALSE())</f>
        <v>Diesel S10</v>
      </c>
      <c r="G403" s="580" t="s">
        <v>316</v>
      </c>
      <c r="H403" s="581" t="n">
        <f aca="false">VLOOKUP(B403,EQUIPAMENTOS!$A:$R,17,FALSE())</f>
        <v>6.99</v>
      </c>
      <c r="I403" s="582" t="n">
        <f aca="false">VLOOKUP(B403,EQUIPAMENTOS!$A:$R,18,FALSE())</f>
        <v>22</v>
      </c>
      <c r="J403" s="543" t="n">
        <f aca="false">H403*I403*E381*F381</f>
        <v>153.78</v>
      </c>
      <c r="K403" s="521"/>
    </row>
    <row r="404" customFormat="false" ht="15" hidden="false" customHeight="false" outlineLevel="0" collapsed="false">
      <c r="A404" s="517"/>
      <c r="B404" s="578" t="str">
        <f aca="false">B382</f>
        <v>Caminhão pipa 18.000 l</v>
      </c>
      <c r="C404" s="561"/>
      <c r="D404" s="561"/>
      <c r="E404" s="538"/>
      <c r="F404" s="579" t="str">
        <f aca="false">VLOOKUP(B404,EQUIPAMENTOS!$A:$R,16,FALSE())</f>
        <v>Diesel S10</v>
      </c>
      <c r="G404" s="580" t="s">
        <v>316</v>
      </c>
      <c r="H404" s="581" t="n">
        <f aca="false">VLOOKUP(B404,EQUIPAMENTOS!$A:$R,17,FALSE())</f>
        <v>6.99</v>
      </c>
      <c r="I404" s="582" t="n">
        <f aca="false">VLOOKUP(B404,EQUIPAMENTOS!$A:$R,18,FALSE())</f>
        <v>7</v>
      </c>
      <c r="J404" s="543" t="n">
        <f aca="false">H404*I404*E382*F382</f>
        <v>48.93</v>
      </c>
      <c r="K404" s="521"/>
    </row>
    <row r="405" customFormat="false" ht="15" hidden="false" customHeight="false" outlineLevel="0" collapsed="false">
      <c r="A405" s="517"/>
      <c r="B405" s="583"/>
      <c r="C405" s="570"/>
      <c r="D405" s="570"/>
      <c r="E405" s="545"/>
      <c r="F405" s="584"/>
      <c r="G405" s="585"/>
      <c r="H405" s="586"/>
      <c r="I405" s="587"/>
      <c r="J405" s="550"/>
      <c r="K405" s="521"/>
    </row>
    <row r="406" customFormat="false" ht="15" hidden="false" customHeight="false" outlineLevel="0" collapsed="false">
      <c r="A406" s="517"/>
      <c r="B406" s="588"/>
      <c r="C406" s="570"/>
      <c r="D406" s="570"/>
      <c r="E406" s="570"/>
      <c r="F406" s="570"/>
      <c r="G406" s="570"/>
      <c r="H406" s="573"/>
      <c r="I406" s="589" t="s">
        <v>257</v>
      </c>
      <c r="J406" s="550" t="n">
        <f aca="false">SUM(J401:J405)</f>
        <v>552.21</v>
      </c>
      <c r="K406" s="521"/>
      <c r="L406" s="434" t="n">
        <f aca="false">J406/E398</f>
        <v>3.18832679201218</v>
      </c>
    </row>
    <row r="407" customFormat="false" ht="15" hidden="false" customHeight="false" outlineLevel="0" collapsed="false">
      <c r="A407" s="517"/>
      <c r="B407" s="590"/>
      <c r="C407" s="570"/>
      <c r="D407" s="570"/>
      <c r="E407" s="591"/>
      <c r="F407" s="592"/>
      <c r="G407" s="573"/>
      <c r="H407" s="573"/>
      <c r="I407" s="574"/>
      <c r="J407" s="591"/>
      <c r="K407" s="521"/>
    </row>
    <row r="408" customFormat="false" ht="19.25" hidden="false" customHeight="false" outlineLevel="0" collapsed="false">
      <c r="A408" s="517"/>
      <c r="B408" s="557" t="s">
        <v>317</v>
      </c>
      <c r="C408" s="557"/>
      <c r="D408" s="557"/>
      <c r="E408" s="557"/>
      <c r="F408" s="557"/>
      <c r="G408" s="593" t="s">
        <v>318</v>
      </c>
      <c r="H408" s="573" t="s">
        <v>319</v>
      </c>
      <c r="I408" s="577" t="s">
        <v>296</v>
      </c>
      <c r="J408" s="559" t="s">
        <v>315</v>
      </c>
      <c r="K408" s="521"/>
    </row>
    <row r="409" customFormat="false" ht="15" hidden="false" customHeight="false" outlineLevel="0" collapsed="false">
      <c r="A409" s="517"/>
      <c r="B409" s="594"/>
      <c r="C409" s="595"/>
      <c r="D409" s="596"/>
      <c r="E409" s="596"/>
      <c r="F409" s="597"/>
      <c r="G409" s="540"/>
      <c r="H409" s="540"/>
      <c r="I409" s="598"/>
      <c r="J409" s="543"/>
      <c r="K409" s="521"/>
    </row>
    <row r="410" customFormat="false" ht="15" hidden="false" customHeight="false" outlineLevel="0" collapsed="false">
      <c r="A410" s="517"/>
      <c r="B410" s="599"/>
      <c r="C410" s="600"/>
      <c r="D410" s="601"/>
      <c r="E410" s="601"/>
      <c r="F410" s="602"/>
      <c r="G410" s="540"/>
      <c r="H410" s="540"/>
      <c r="I410" s="598"/>
      <c r="J410" s="543"/>
      <c r="K410" s="521"/>
    </row>
    <row r="411" customFormat="false" ht="15" hidden="false" customHeight="false" outlineLevel="0" collapsed="false">
      <c r="A411" s="517"/>
      <c r="B411" s="603" t="s">
        <v>257</v>
      </c>
      <c r="C411" s="603"/>
      <c r="D411" s="603"/>
      <c r="E411" s="603"/>
      <c r="F411" s="603"/>
      <c r="G411" s="603"/>
      <c r="H411" s="603"/>
      <c r="I411" s="603"/>
      <c r="J411" s="566" t="n">
        <f aca="false">SUM(J409:J410)</f>
        <v>0</v>
      </c>
      <c r="K411" s="521"/>
    </row>
    <row r="412" customFormat="false" ht="15" hidden="false" customHeight="false" outlineLevel="0" collapsed="false">
      <c r="A412" s="517"/>
      <c r="B412" s="604"/>
      <c r="C412" s="605"/>
      <c r="D412" s="605"/>
      <c r="E412" s="606"/>
      <c r="F412" s="607"/>
      <c r="G412" s="608"/>
      <c r="H412" s="608"/>
      <c r="I412" s="609"/>
      <c r="J412" s="610"/>
      <c r="K412" s="521"/>
    </row>
    <row r="413" customFormat="false" ht="15" hidden="false" customHeight="false" outlineLevel="0" collapsed="false">
      <c r="A413" s="517"/>
      <c r="B413" s="611" t="s">
        <v>320</v>
      </c>
      <c r="C413" s="611"/>
      <c r="D413" s="612"/>
      <c r="E413" s="567"/>
      <c r="F413" s="567"/>
      <c r="G413" s="567"/>
      <c r="H413" s="613"/>
      <c r="I413" s="614"/>
      <c r="J413" s="566" t="n">
        <f aca="false">(J398+J406+J411)/E398</f>
        <v>9.06882864544407</v>
      </c>
      <c r="K413" s="521"/>
    </row>
    <row r="414" customFormat="false" ht="15" hidden="false" customHeight="false" outlineLevel="0" collapsed="false">
      <c r="A414" s="517"/>
      <c r="B414" s="590"/>
      <c r="C414" s="570"/>
      <c r="D414" s="570"/>
      <c r="E414" s="591"/>
      <c r="F414" s="592"/>
      <c r="G414" s="573"/>
      <c r="H414" s="573"/>
      <c r="I414" s="574"/>
      <c r="J414" s="615"/>
      <c r="K414" s="521"/>
    </row>
    <row r="415" customFormat="false" ht="19.25" hidden="false" customHeight="false" outlineLevel="0" collapsed="false">
      <c r="A415" s="517"/>
      <c r="B415" s="557" t="s">
        <v>321</v>
      </c>
      <c r="C415" s="557"/>
      <c r="D415" s="557"/>
      <c r="E415" s="557"/>
      <c r="F415" s="557"/>
      <c r="G415" s="593" t="s">
        <v>318</v>
      </c>
      <c r="H415" s="573" t="s">
        <v>319</v>
      </c>
      <c r="I415" s="577" t="s">
        <v>296</v>
      </c>
      <c r="J415" s="559" t="s">
        <v>315</v>
      </c>
      <c r="K415" s="521"/>
    </row>
    <row r="416" customFormat="false" ht="15" hidden="false" customHeight="false" outlineLevel="0" collapsed="false">
      <c r="A416" s="517"/>
      <c r="B416" s="594"/>
      <c r="C416" s="595"/>
      <c r="D416" s="596"/>
      <c r="E416" s="596"/>
      <c r="F416" s="597"/>
      <c r="G416" s="540"/>
      <c r="H416" s="540"/>
      <c r="I416" s="598"/>
      <c r="J416" s="543" t="n">
        <f aca="false">G416*I416</f>
        <v>0</v>
      </c>
      <c r="K416" s="521"/>
    </row>
    <row r="417" customFormat="false" ht="15" hidden="false" customHeight="false" outlineLevel="0" collapsed="false">
      <c r="A417" s="517"/>
      <c r="B417" s="599"/>
      <c r="C417" s="600"/>
      <c r="D417" s="601"/>
      <c r="E417" s="601"/>
      <c r="F417" s="602"/>
      <c r="G417" s="540"/>
      <c r="H417" s="540"/>
      <c r="I417" s="598"/>
      <c r="J417" s="543" t="n">
        <f aca="false">G417*I417</f>
        <v>0</v>
      </c>
      <c r="K417" s="521"/>
    </row>
    <row r="418" customFormat="false" ht="15" hidden="false" customHeight="false" outlineLevel="0" collapsed="false">
      <c r="A418" s="517"/>
      <c r="B418" s="599"/>
      <c r="C418" s="600"/>
      <c r="D418" s="601"/>
      <c r="E418" s="601"/>
      <c r="F418" s="602"/>
      <c r="G418" s="540"/>
      <c r="H418" s="540"/>
      <c r="I418" s="598"/>
      <c r="J418" s="543" t="n">
        <f aca="false">G418*I418</f>
        <v>0</v>
      </c>
      <c r="K418" s="521"/>
    </row>
    <row r="419" customFormat="false" ht="15" hidden="false" customHeight="false" outlineLevel="0" collapsed="false">
      <c r="A419" s="517"/>
      <c r="B419" s="616"/>
      <c r="C419" s="617"/>
      <c r="D419" s="618"/>
      <c r="E419" s="618"/>
      <c r="F419" s="619"/>
      <c r="G419" s="540"/>
      <c r="H419" s="540"/>
      <c r="I419" s="598"/>
      <c r="J419" s="543" t="n">
        <f aca="false">G419*I419</f>
        <v>0</v>
      </c>
      <c r="K419" s="521"/>
    </row>
    <row r="420" customFormat="false" ht="15" hidden="false" customHeight="false" outlineLevel="0" collapsed="false">
      <c r="A420" s="517"/>
      <c r="B420" s="620"/>
      <c r="C420" s="567"/>
      <c r="D420" s="567"/>
      <c r="E420" s="621"/>
      <c r="F420" s="622"/>
      <c r="G420" s="576"/>
      <c r="H420" s="576"/>
      <c r="I420" s="568" t="s">
        <v>257</v>
      </c>
      <c r="J420" s="566" t="n">
        <f aca="false">SUM(J416:J419)</f>
        <v>0</v>
      </c>
      <c r="K420" s="521"/>
    </row>
    <row r="421" customFormat="false" ht="15" hidden="false" customHeight="false" outlineLevel="0" collapsed="false">
      <c r="A421" s="517"/>
      <c r="B421" s="623"/>
      <c r="C421" s="567"/>
      <c r="D421" s="567"/>
      <c r="E421" s="621"/>
      <c r="F421" s="622"/>
      <c r="G421" s="576"/>
      <c r="H421" s="576"/>
      <c r="I421" s="568"/>
      <c r="J421" s="621"/>
      <c r="K421" s="521"/>
    </row>
    <row r="422" customFormat="false" ht="19.25" hidden="false" customHeight="false" outlineLevel="0" collapsed="false">
      <c r="A422" s="517"/>
      <c r="B422" s="557" t="s">
        <v>322</v>
      </c>
      <c r="C422" s="557"/>
      <c r="D422" s="557"/>
      <c r="E422" s="557"/>
      <c r="F422" s="559" t="s">
        <v>318</v>
      </c>
      <c r="G422" s="593" t="s">
        <v>323</v>
      </c>
      <c r="H422" s="573" t="s">
        <v>296</v>
      </c>
      <c r="I422" s="577" t="s">
        <v>314</v>
      </c>
      <c r="J422" s="559" t="s">
        <v>315</v>
      </c>
      <c r="K422" s="521"/>
    </row>
    <row r="423" customFormat="false" ht="15" hidden="false" customHeight="false" outlineLevel="0" collapsed="false">
      <c r="A423" s="517"/>
      <c r="B423" s="594"/>
      <c r="C423" s="595"/>
      <c r="D423" s="596"/>
      <c r="E423" s="597"/>
      <c r="F423" s="540"/>
      <c r="G423" s="540"/>
      <c r="H423" s="624"/>
      <c r="I423" s="598"/>
      <c r="J423" s="543"/>
      <c r="K423" s="521"/>
    </row>
    <row r="424" customFormat="false" ht="15" hidden="false" customHeight="false" outlineLevel="0" collapsed="false">
      <c r="A424" s="517"/>
      <c r="B424" s="616"/>
      <c r="C424" s="617"/>
      <c r="D424" s="618"/>
      <c r="E424" s="619"/>
      <c r="F424" s="547" t="n">
        <v>0</v>
      </c>
      <c r="G424" s="547" t="n">
        <v>0</v>
      </c>
      <c r="H424" s="547" t="n">
        <v>0</v>
      </c>
      <c r="I424" s="625" t="n">
        <v>0</v>
      </c>
      <c r="J424" s="543" t="n">
        <f aca="false">I424*H424*G424*F424</f>
        <v>0</v>
      </c>
      <c r="K424" s="521"/>
    </row>
    <row r="425" customFormat="false" ht="15" hidden="false" customHeight="false" outlineLevel="0" collapsed="false">
      <c r="A425" s="517"/>
      <c r="B425" s="620"/>
      <c r="C425" s="567"/>
      <c r="D425" s="567"/>
      <c r="E425" s="621"/>
      <c r="F425" s="622"/>
      <c r="G425" s="576"/>
      <c r="H425" s="576"/>
      <c r="I425" s="568" t="s">
        <v>257</v>
      </c>
      <c r="J425" s="566" t="n">
        <f aca="false">SUM(J423:J424)</f>
        <v>0</v>
      </c>
      <c r="K425" s="521"/>
    </row>
    <row r="426" customFormat="false" ht="15" hidden="false" customHeight="false" outlineLevel="0" collapsed="false">
      <c r="A426" s="517"/>
      <c r="B426" s="567"/>
      <c r="C426" s="567"/>
      <c r="D426" s="567"/>
      <c r="E426" s="567"/>
      <c r="F426" s="567"/>
      <c r="G426" s="567"/>
      <c r="H426" s="567"/>
      <c r="I426" s="568"/>
      <c r="J426" s="567"/>
      <c r="K426" s="521"/>
    </row>
    <row r="427" customFormat="false" ht="15" hidden="false" customHeight="false" outlineLevel="0" collapsed="false">
      <c r="A427" s="517"/>
      <c r="B427" s="626" t="s">
        <v>324</v>
      </c>
      <c r="C427" s="626"/>
      <c r="D427" s="626"/>
      <c r="E427" s="626"/>
      <c r="F427" s="626"/>
      <c r="G427" s="626"/>
      <c r="H427" s="626"/>
      <c r="I427" s="626"/>
      <c r="J427" s="611" t="n">
        <f aca="false">J425+J420+J413</f>
        <v>9.06882864544407</v>
      </c>
      <c r="K427" s="521"/>
    </row>
    <row r="428" customFormat="false" ht="15" hidden="false" customHeight="false" outlineLevel="0" collapsed="false">
      <c r="A428" s="517"/>
      <c r="B428" s="567"/>
      <c r="C428" s="567"/>
      <c r="D428" s="567"/>
      <c r="E428" s="567"/>
      <c r="F428" s="567"/>
      <c r="G428" s="567"/>
      <c r="H428" s="567"/>
      <c r="I428" s="568"/>
      <c r="J428" s="567"/>
      <c r="K428" s="521"/>
    </row>
    <row r="429" customFormat="false" ht="15" hidden="false" customHeight="false" outlineLevel="0" collapsed="false">
      <c r="A429" s="517"/>
      <c r="B429" s="626" t="s">
        <v>325</v>
      </c>
      <c r="C429" s="626"/>
      <c r="D429" s="626"/>
      <c r="E429" s="626"/>
      <c r="F429" s="626"/>
      <c r="G429" s="626"/>
      <c r="H429" s="626"/>
      <c r="I429" s="626"/>
      <c r="J429" s="566" t="n">
        <f aca="false">J427*0</f>
        <v>0</v>
      </c>
      <c r="K429" s="521"/>
    </row>
    <row r="430" customFormat="false" ht="15" hidden="false" customHeight="false" outlineLevel="0" collapsed="false">
      <c r="A430" s="517"/>
      <c r="B430" s="567"/>
      <c r="C430" s="567"/>
      <c r="D430" s="567"/>
      <c r="E430" s="567"/>
      <c r="F430" s="567"/>
      <c r="G430" s="567"/>
      <c r="H430" s="567"/>
      <c r="I430" s="568"/>
      <c r="J430" s="567"/>
      <c r="K430" s="521"/>
    </row>
    <row r="431" customFormat="false" ht="15" hidden="false" customHeight="false" outlineLevel="0" collapsed="false">
      <c r="A431" s="517"/>
      <c r="B431" s="626" t="s">
        <v>326</v>
      </c>
      <c r="C431" s="626"/>
      <c r="D431" s="626"/>
      <c r="E431" s="626"/>
      <c r="F431" s="626"/>
      <c r="G431" s="626"/>
      <c r="H431" s="626"/>
      <c r="I431" s="626"/>
      <c r="J431" s="611" t="n">
        <f aca="false">J427+J429</f>
        <v>9.06882864544407</v>
      </c>
      <c r="K431" s="521"/>
    </row>
    <row r="432" customFormat="false" ht="15" hidden="false" customHeight="false" outlineLevel="0" collapsed="false">
      <c r="A432" s="517"/>
      <c r="B432" s="605"/>
      <c r="C432" s="605"/>
      <c r="D432" s="605"/>
      <c r="E432" s="605"/>
      <c r="F432" s="605"/>
      <c r="G432" s="605"/>
      <c r="H432" s="605"/>
      <c r="I432" s="609"/>
      <c r="J432" s="605"/>
      <c r="K432" s="521"/>
    </row>
    <row r="433" customFormat="false" ht="15" hidden="false" customHeight="false" outlineLevel="0" collapsed="false">
      <c r="A433" s="517"/>
      <c r="B433" s="627"/>
      <c r="C433" s="595"/>
      <c r="D433" s="595"/>
      <c r="E433" s="595"/>
      <c r="F433" s="595"/>
      <c r="G433" s="595"/>
      <c r="H433" s="595"/>
      <c r="I433" s="595"/>
      <c r="J433" s="628"/>
      <c r="K433" s="521"/>
    </row>
    <row r="434" customFormat="false" ht="15" hidden="false" customHeight="false" outlineLevel="0" collapsed="false">
      <c r="A434" s="517"/>
      <c r="B434" s="629"/>
      <c r="C434" s="630"/>
      <c r="D434" s="631"/>
      <c r="E434" s="631"/>
      <c r="F434" s="632"/>
      <c r="G434" s="633"/>
      <c r="H434" s="630"/>
      <c r="I434" s="630"/>
      <c r="J434" s="634"/>
      <c r="K434" s="521"/>
    </row>
    <row r="435" customFormat="false" ht="15" hidden="false" customHeight="false" outlineLevel="0" collapsed="false">
      <c r="A435" s="517"/>
      <c r="B435" s="522"/>
      <c r="C435" s="522"/>
      <c r="D435" s="522"/>
      <c r="E435" s="522"/>
      <c r="F435" s="522"/>
      <c r="G435" s="522"/>
      <c r="H435" s="522"/>
      <c r="I435" s="522"/>
      <c r="J435" s="522"/>
      <c r="K435" s="521"/>
    </row>
    <row r="436" customFormat="false" ht="15" hidden="false" customHeight="false" outlineLevel="0" collapsed="false">
      <c r="A436" s="517"/>
      <c r="B436" s="635"/>
      <c r="C436" s="636"/>
      <c r="D436" s="636"/>
      <c r="E436" s="636"/>
      <c r="F436" s="637"/>
      <c r="G436" s="532" t="s">
        <v>315</v>
      </c>
      <c r="H436" s="532"/>
      <c r="I436" s="532"/>
      <c r="J436" s="532"/>
      <c r="K436" s="521"/>
    </row>
    <row r="437" customFormat="false" ht="15" hidden="false" customHeight="false" outlineLevel="0" collapsed="false">
      <c r="A437" s="517"/>
      <c r="B437" s="638"/>
      <c r="C437" s="639"/>
      <c r="D437" s="639"/>
      <c r="E437" s="639"/>
      <c r="F437" s="640"/>
      <c r="G437" s="534" t="s">
        <v>327</v>
      </c>
      <c r="H437" s="534"/>
      <c r="I437" s="534"/>
      <c r="J437" s="534"/>
      <c r="K437" s="521"/>
    </row>
    <row r="438" customFormat="false" ht="15" hidden="false" customHeight="false" outlineLevel="0" collapsed="false">
      <c r="A438" s="517"/>
      <c r="B438" s="641"/>
      <c r="C438" s="642"/>
      <c r="D438" s="642"/>
      <c r="E438" s="642"/>
      <c r="F438" s="643"/>
      <c r="G438" s="644"/>
      <c r="H438" s="645"/>
      <c r="I438" s="645"/>
      <c r="J438" s="645"/>
      <c r="K438" s="521"/>
    </row>
    <row r="439" customFormat="false" ht="15" hidden="false" customHeight="false" outlineLevel="0" collapsed="false">
      <c r="A439" s="646"/>
      <c r="B439" s="647"/>
      <c r="C439" s="647"/>
      <c r="D439" s="647"/>
      <c r="E439" s="647"/>
      <c r="F439" s="647"/>
      <c r="G439" s="647"/>
      <c r="H439" s="647"/>
      <c r="I439" s="647"/>
      <c r="J439" s="647"/>
      <c r="K439" s="648"/>
    </row>
    <row r="440" customFormat="false" ht="13.5" hidden="false" customHeight="true" outlineLevel="0" collapsed="false">
      <c r="A440" s="514"/>
      <c r="B440" s="515"/>
      <c r="C440" s="515"/>
      <c r="D440" s="515"/>
      <c r="E440" s="515"/>
      <c r="F440" s="515"/>
      <c r="G440" s="515"/>
      <c r="H440" s="515"/>
      <c r="I440" s="515"/>
      <c r="J440" s="515"/>
      <c r="K440" s="516"/>
    </row>
    <row r="441" customFormat="false" ht="15" hidden="false" customHeight="false" outlineLevel="0" collapsed="false">
      <c r="A441" s="517"/>
      <c r="B441" s="518" t="s">
        <v>0</v>
      </c>
      <c r="C441" s="519"/>
      <c r="D441" s="520" t="s">
        <v>288</v>
      </c>
      <c r="E441" s="520"/>
      <c r="F441" s="520"/>
      <c r="G441" s="520"/>
      <c r="H441" s="520"/>
      <c r="I441" s="520"/>
      <c r="J441" s="520"/>
      <c r="K441" s="521"/>
    </row>
    <row r="442" customFormat="false" ht="15" hidden="false" customHeight="false" outlineLevel="0" collapsed="false">
      <c r="A442" s="517"/>
      <c r="B442" s="522"/>
      <c r="C442" s="522"/>
      <c r="D442" s="522"/>
      <c r="E442" s="522"/>
      <c r="F442" s="522"/>
      <c r="G442" s="522"/>
      <c r="H442" s="522"/>
      <c r="I442" s="522"/>
      <c r="J442" s="522"/>
      <c r="K442" s="521"/>
    </row>
    <row r="443" customFormat="false" ht="15" hidden="false" customHeight="false" outlineLevel="0" collapsed="false">
      <c r="A443" s="517"/>
      <c r="B443" s="523"/>
      <c r="C443" s="524" t="s">
        <v>290</v>
      </c>
      <c r="D443" s="523" t="s">
        <v>118</v>
      </c>
      <c r="E443" s="523"/>
      <c r="F443" s="523"/>
      <c r="G443" s="523"/>
      <c r="H443" s="523"/>
      <c r="I443" s="523"/>
      <c r="J443" s="523" t="s">
        <v>291</v>
      </c>
      <c r="K443" s="521"/>
    </row>
    <row r="444" customFormat="false" ht="25.5" hidden="false" customHeight="true" outlineLevel="0" collapsed="false">
      <c r="A444" s="517"/>
      <c r="B444" s="525"/>
      <c r="C444" s="526" t="n">
        <f aca="false">PLANEJAMENTO!E4</f>
        <v>46129</v>
      </c>
      <c r="D444" s="661" t="s">
        <v>43</v>
      </c>
      <c r="E444" s="661"/>
      <c r="F444" s="661"/>
      <c r="G444" s="661"/>
      <c r="H444" s="661"/>
      <c r="I444" s="661"/>
      <c r="J444" s="528" t="s">
        <v>347</v>
      </c>
      <c r="K444" s="521"/>
    </row>
    <row r="445" customFormat="false" ht="15" hidden="false" customHeight="false" outlineLevel="0" collapsed="false">
      <c r="A445" s="517"/>
      <c r="B445" s="529"/>
      <c r="C445" s="529"/>
      <c r="D445" s="529"/>
      <c r="E445" s="529"/>
      <c r="F445" s="529"/>
      <c r="G445" s="529"/>
      <c r="H445" s="529"/>
      <c r="I445" s="530"/>
      <c r="J445" s="531"/>
      <c r="K445" s="521"/>
    </row>
    <row r="446" customFormat="false" ht="15" hidden="false" customHeight="false" outlineLevel="0" collapsed="false">
      <c r="A446" s="517"/>
      <c r="B446" s="532" t="s">
        <v>292</v>
      </c>
      <c r="C446" s="532"/>
      <c r="D446" s="532" t="s">
        <v>289</v>
      </c>
      <c r="E446" s="532" t="s">
        <v>293</v>
      </c>
      <c r="F446" s="533" t="s">
        <v>294</v>
      </c>
      <c r="G446" s="533"/>
      <c r="H446" s="533" t="s">
        <v>295</v>
      </c>
      <c r="I446" s="533"/>
      <c r="J446" s="534" t="s">
        <v>296</v>
      </c>
      <c r="K446" s="521"/>
    </row>
    <row r="447" customFormat="false" ht="15" hidden="false" customHeight="false" outlineLevel="0" collapsed="false">
      <c r="A447" s="517"/>
      <c r="B447" s="532"/>
      <c r="C447" s="532"/>
      <c r="D447" s="532"/>
      <c r="E447" s="532"/>
      <c r="F447" s="535" t="s">
        <v>297</v>
      </c>
      <c r="G447" s="535" t="s">
        <v>298</v>
      </c>
      <c r="H447" s="535" t="s">
        <v>297</v>
      </c>
      <c r="I447" s="529" t="s">
        <v>298</v>
      </c>
      <c r="J447" s="536" t="s">
        <v>299</v>
      </c>
      <c r="K447" s="521"/>
    </row>
    <row r="448" customFormat="false" ht="15" hidden="false" customHeight="false" outlineLevel="0" collapsed="false">
      <c r="A448" s="517"/>
      <c r="B448" s="649" t="s">
        <v>337</v>
      </c>
      <c r="C448" s="650"/>
      <c r="D448" s="651"/>
      <c r="E448" s="652" t="n">
        <v>2</v>
      </c>
      <c r="F448" s="652" t="n">
        <v>1</v>
      </c>
      <c r="G448" s="653" t="n">
        <f aca="false">1-F448</f>
        <v>0</v>
      </c>
      <c r="H448" s="654" t="n">
        <f aca="false">VLOOKUP(B448,EQUIPAMENTOS!$A:$N,14,FALSE())</f>
        <v>110</v>
      </c>
      <c r="I448" s="542" t="n">
        <f aca="false">H448</f>
        <v>110</v>
      </c>
      <c r="J448" s="543" t="n">
        <f aca="false">H448*F448*E448+I448*G448*E448</f>
        <v>220</v>
      </c>
      <c r="K448" s="521"/>
      <c r="L448" s="434"/>
      <c r="M448" s="434"/>
    </row>
    <row r="449" customFormat="false" ht="15" hidden="false" customHeight="false" outlineLevel="0" collapsed="false">
      <c r="A449" s="517"/>
      <c r="B449" s="537" t="s">
        <v>338</v>
      </c>
      <c r="C449" s="538"/>
      <c r="D449" s="539"/>
      <c r="E449" s="662" t="n">
        <v>1</v>
      </c>
      <c r="F449" s="540" t="n">
        <v>1</v>
      </c>
      <c r="G449" s="540" t="n">
        <f aca="false">1-F449</f>
        <v>0</v>
      </c>
      <c r="H449" s="541" t="n">
        <f aca="false">VLOOKUP(B449,EQUIPAMENTOS!$A:$N,14,FALSE())</f>
        <v>177.6</v>
      </c>
      <c r="I449" s="542" t="n">
        <f aca="false">H449</f>
        <v>177.6</v>
      </c>
      <c r="J449" s="543" t="n">
        <f aca="false">H449*F449*E449+I449*G449*E449</f>
        <v>177.6</v>
      </c>
      <c r="K449" s="521"/>
      <c r="L449" s="434"/>
      <c r="M449" s="434"/>
    </row>
    <row r="450" customFormat="false" ht="15" hidden="false" customHeight="false" outlineLevel="0" collapsed="false">
      <c r="A450" s="517"/>
      <c r="B450" s="537" t="s">
        <v>339</v>
      </c>
      <c r="C450" s="538"/>
      <c r="D450" s="539"/>
      <c r="E450" s="540" t="n">
        <v>1</v>
      </c>
      <c r="F450" s="540" t="n">
        <v>1</v>
      </c>
      <c r="G450" s="540" t="n">
        <f aca="false">1-F450</f>
        <v>0</v>
      </c>
      <c r="H450" s="541" t="n">
        <f aca="false">VLOOKUP(B450,EQUIPAMENTOS!$A:$N,14,FALSE())</f>
        <v>254.64</v>
      </c>
      <c r="I450" s="542" t="n">
        <f aca="false">H450</f>
        <v>254.64</v>
      </c>
      <c r="J450" s="543" t="n">
        <f aca="false">H450*F450*E450+I450*G450*E450</f>
        <v>254.64</v>
      </c>
      <c r="K450" s="521"/>
      <c r="L450" s="434"/>
      <c r="M450" s="434"/>
    </row>
    <row r="451" customFormat="false" ht="15" hidden="false" customHeight="false" outlineLevel="0" collapsed="false">
      <c r="A451" s="517"/>
      <c r="B451" s="537" t="s">
        <v>340</v>
      </c>
      <c r="C451" s="538"/>
      <c r="D451" s="539"/>
      <c r="E451" s="540" t="n">
        <v>1</v>
      </c>
      <c r="F451" s="540" t="n">
        <v>1</v>
      </c>
      <c r="G451" s="540" t="n">
        <f aca="false">1-F451</f>
        <v>0</v>
      </c>
      <c r="H451" s="541" t="n">
        <f aca="false">VLOOKUP(B451,EQUIPAMENTOS!$A:$N,14,FALSE())</f>
        <v>120</v>
      </c>
      <c r="I451" s="542" t="n">
        <f aca="false">H451</f>
        <v>120</v>
      </c>
      <c r="J451" s="543" t="n">
        <f aca="false">H451*F451*E451+I451*G451*E451</f>
        <v>120</v>
      </c>
      <c r="K451" s="521"/>
      <c r="L451" s="434"/>
      <c r="M451" s="434"/>
    </row>
    <row r="452" customFormat="false" ht="15" hidden="false" customHeight="false" outlineLevel="0" collapsed="false">
      <c r="A452" s="517"/>
      <c r="B452" s="544"/>
      <c r="C452" s="545"/>
      <c r="D452" s="546"/>
      <c r="E452" s="547"/>
      <c r="F452" s="547"/>
      <c r="G452" s="547"/>
      <c r="H452" s="664"/>
      <c r="I452" s="549"/>
      <c r="J452" s="543" t="n">
        <f aca="false">H452*F452*E452+I452*G452*E452</f>
        <v>0</v>
      </c>
      <c r="K452" s="521"/>
      <c r="L452" s="434"/>
    </row>
    <row r="453" customFormat="false" ht="15" hidden="false" customHeight="false" outlineLevel="0" collapsed="false">
      <c r="A453" s="517"/>
      <c r="B453" s="551"/>
      <c r="C453" s="529"/>
      <c r="D453" s="529"/>
      <c r="E453" s="529"/>
      <c r="F453" s="529"/>
      <c r="G453" s="529"/>
      <c r="H453" s="529"/>
      <c r="I453" s="552" t="s">
        <v>257</v>
      </c>
      <c r="J453" s="566" t="n">
        <f aca="false">SUM(J448:J452)</f>
        <v>772.24</v>
      </c>
      <c r="K453" s="521"/>
      <c r="L453" s="434" t="n">
        <f aca="false">J453/E465</f>
        <v>5.73264863956294</v>
      </c>
      <c r="M453" s="434" t="n">
        <f aca="false">L453*0.7</f>
        <v>4.01285404769406</v>
      </c>
    </row>
    <row r="454" customFormat="false" ht="15" hidden="false" customHeight="false" outlineLevel="0" collapsed="false">
      <c r="A454" s="517"/>
      <c r="B454" s="553"/>
      <c r="C454" s="553"/>
      <c r="D454" s="553"/>
      <c r="E454" s="553"/>
      <c r="F454" s="553"/>
      <c r="G454" s="553"/>
      <c r="H454" s="553"/>
      <c r="I454" s="554"/>
      <c r="J454" s="555"/>
      <c r="K454" s="521"/>
    </row>
    <row r="455" customFormat="false" ht="19.25" hidden="false" customHeight="true" outlineLevel="0" collapsed="false">
      <c r="A455" s="517"/>
      <c r="B455" s="556" t="s">
        <v>302</v>
      </c>
      <c r="C455" s="556"/>
      <c r="D455" s="556"/>
      <c r="E455" s="556"/>
      <c r="F455" s="532" t="s">
        <v>289</v>
      </c>
      <c r="G455" s="532"/>
      <c r="H455" s="557" t="s">
        <v>303</v>
      </c>
      <c r="I455" s="558" t="s">
        <v>304</v>
      </c>
      <c r="J455" s="559" t="s">
        <v>305</v>
      </c>
      <c r="K455" s="521"/>
    </row>
    <row r="456" customFormat="false" ht="15" hidden="false" customHeight="false" outlineLevel="0" collapsed="false">
      <c r="A456" s="517"/>
      <c r="B456" s="560" t="s">
        <v>341</v>
      </c>
      <c r="C456" s="561"/>
      <c r="D456" s="522"/>
      <c r="E456" s="538"/>
      <c r="F456" s="539"/>
      <c r="G456" s="562"/>
      <c r="H456" s="563" t="n">
        <f aca="false">E448</f>
        <v>2</v>
      </c>
      <c r="I456" s="564" t="n">
        <f aca="false">(VLOOKUP(B456,'MÃO DE OBRA'!$A:$E,5,FALSE())/220)</f>
        <v>28.82352</v>
      </c>
      <c r="J456" s="543" t="n">
        <f aca="false">H456*I456</f>
        <v>57.64704</v>
      </c>
      <c r="K456" s="521"/>
      <c r="L456" s="434"/>
    </row>
    <row r="457" customFormat="false" ht="15" hidden="false" customHeight="false" outlineLevel="0" collapsed="false">
      <c r="A457" s="517"/>
      <c r="B457" s="560" t="s">
        <v>342</v>
      </c>
      <c r="C457" s="561"/>
      <c r="D457" s="522"/>
      <c r="E457" s="538"/>
      <c r="F457" s="539"/>
      <c r="G457" s="562"/>
      <c r="H457" s="563" t="n">
        <f aca="false">E449</f>
        <v>1</v>
      </c>
      <c r="I457" s="564" t="n">
        <f aca="false">(VLOOKUP(B457,'MÃO DE OBRA'!$A:$E,5,FALSE())/220)</f>
        <v>28.82352</v>
      </c>
      <c r="J457" s="543" t="n">
        <f aca="false">H457*I457</f>
        <v>28.82352</v>
      </c>
      <c r="K457" s="521"/>
      <c r="L457" s="434"/>
    </row>
    <row r="458" customFormat="false" ht="15" hidden="false" customHeight="false" outlineLevel="0" collapsed="false">
      <c r="A458" s="517"/>
      <c r="B458" s="560" t="s">
        <v>343</v>
      </c>
      <c r="C458" s="561"/>
      <c r="D458" s="522"/>
      <c r="E458" s="538"/>
      <c r="F458" s="539"/>
      <c r="G458" s="562"/>
      <c r="H458" s="563" t="n">
        <f aca="false">E450</f>
        <v>1</v>
      </c>
      <c r="I458" s="564" t="n">
        <f aca="false">(VLOOKUP(B458,'MÃO DE OBRA'!$A:$E,5,FALSE())/220)</f>
        <v>46.8181818181818</v>
      </c>
      <c r="J458" s="543" t="n">
        <f aca="false">H458*I458</f>
        <v>46.8181818181818</v>
      </c>
      <c r="K458" s="521"/>
      <c r="L458" s="434"/>
    </row>
    <row r="459" customFormat="false" ht="15" hidden="false" customHeight="false" outlineLevel="0" collapsed="false">
      <c r="A459" s="517"/>
      <c r="B459" s="560" t="s">
        <v>344</v>
      </c>
      <c r="C459" s="561"/>
      <c r="D459" s="522"/>
      <c r="E459" s="538"/>
      <c r="F459" s="539"/>
      <c r="G459" s="562"/>
      <c r="H459" s="563" t="n">
        <f aca="false">E451</f>
        <v>1</v>
      </c>
      <c r="I459" s="564" t="n">
        <f aca="false">(VLOOKUP(B459,'MÃO DE OBRA'!$A:$E,5,FALSE())/220)</f>
        <v>28.82352</v>
      </c>
      <c r="J459" s="543" t="n">
        <f aca="false">H459*I459</f>
        <v>28.82352</v>
      </c>
      <c r="K459" s="521"/>
      <c r="L459" s="434"/>
    </row>
    <row r="460" customFormat="false" ht="15" hidden="false" customHeight="false" outlineLevel="0" collapsed="false">
      <c r="A460" s="517"/>
      <c r="B460" s="560" t="s">
        <v>307</v>
      </c>
      <c r="C460" s="561"/>
      <c r="D460" s="522"/>
      <c r="E460" s="538"/>
      <c r="F460" s="539"/>
      <c r="G460" s="562"/>
      <c r="H460" s="563" t="n">
        <v>2</v>
      </c>
      <c r="I460" s="564" t="n">
        <f aca="false">(VLOOKUP(B460,'MÃO DE OBRA'!$A:$E,5,FALSE())/220)</f>
        <v>19.13328</v>
      </c>
      <c r="J460" s="543" t="n">
        <f aca="false">H460*I460</f>
        <v>38.26656</v>
      </c>
      <c r="K460" s="521"/>
      <c r="L460" s="434"/>
    </row>
    <row r="461" customFormat="false" ht="15" hidden="false" customHeight="false" outlineLevel="0" collapsed="false">
      <c r="A461" s="517"/>
      <c r="B461" s="560" t="s">
        <v>345</v>
      </c>
      <c r="C461" s="561"/>
      <c r="D461" s="522"/>
      <c r="E461" s="538"/>
      <c r="F461" s="539"/>
      <c r="G461" s="562"/>
      <c r="H461" s="563" t="n">
        <v>1</v>
      </c>
      <c r="I461" s="564" t="n">
        <f aca="false">(VLOOKUP(B461,'MÃO DE OBRA'!$A:$E,5,FALSE())/220)</f>
        <v>28.82352</v>
      </c>
      <c r="J461" s="543" t="n">
        <f aca="false">H461*I461</f>
        <v>28.82352</v>
      </c>
      <c r="K461" s="521"/>
      <c r="L461" s="434"/>
    </row>
    <row r="462" customFormat="false" ht="15" hidden="false" customHeight="false" outlineLevel="0" collapsed="false">
      <c r="A462" s="517"/>
      <c r="B462" s="560" t="s">
        <v>331</v>
      </c>
      <c r="C462" s="561"/>
      <c r="D462" s="522"/>
      <c r="E462" s="538"/>
      <c r="F462" s="539"/>
      <c r="G462" s="562"/>
      <c r="H462" s="563" t="n">
        <v>0.5</v>
      </c>
      <c r="I462" s="564" t="n">
        <f aca="false">(VLOOKUP(B462,'MÃO DE OBRA'!$A:$E,5,FALSE())/220)</f>
        <v>34.0909090909091</v>
      </c>
      <c r="J462" s="543" t="n">
        <f aca="false">H462*I462</f>
        <v>17.0454545454545</v>
      </c>
      <c r="K462" s="521"/>
      <c r="L462" s="434"/>
    </row>
    <row r="463" customFormat="false" ht="15" hidden="false" customHeight="false" outlineLevel="0" collapsed="false">
      <c r="A463" s="517"/>
      <c r="B463" s="551"/>
      <c r="C463" s="553"/>
      <c r="D463" s="553"/>
      <c r="E463" s="553"/>
      <c r="F463" s="553"/>
      <c r="G463" s="553"/>
      <c r="H463" s="553"/>
      <c r="I463" s="565" t="s">
        <v>257</v>
      </c>
      <c r="J463" s="566" t="n">
        <f aca="false">SUM(J456:J462)</f>
        <v>246.247796363636</v>
      </c>
      <c r="K463" s="521"/>
    </row>
    <row r="464" customFormat="false" ht="15" hidden="false" customHeight="false" outlineLevel="0" collapsed="false">
      <c r="A464" s="517"/>
      <c r="B464" s="567"/>
      <c r="C464" s="567"/>
      <c r="D464" s="567"/>
      <c r="E464" s="567"/>
      <c r="F464" s="567"/>
      <c r="G464" s="567"/>
      <c r="H464" s="567"/>
      <c r="I464" s="568"/>
      <c r="J464" s="567"/>
      <c r="K464" s="521"/>
    </row>
    <row r="465" customFormat="false" ht="15" hidden="false" customHeight="false" outlineLevel="0" collapsed="false">
      <c r="A465" s="517"/>
      <c r="B465" s="569" t="s">
        <v>310</v>
      </c>
      <c r="C465" s="570"/>
      <c r="D465" s="567"/>
      <c r="E465" s="571" t="n">
        <f aca="false">'Escavação e Carga'!T99*0.901</f>
        <v>134.709110666667</v>
      </c>
      <c r="F465" s="572" t="s">
        <v>346</v>
      </c>
      <c r="G465" s="573"/>
      <c r="H465" s="573"/>
      <c r="I465" s="574" t="s">
        <v>311</v>
      </c>
      <c r="J465" s="566" t="n">
        <f aca="false">J453+J463</f>
        <v>1018.48779636364</v>
      </c>
      <c r="K465" s="521"/>
    </row>
    <row r="466" customFormat="false" ht="15" hidden="false" customHeight="false" outlineLevel="0" collapsed="false">
      <c r="A466" s="517"/>
      <c r="B466" s="575"/>
      <c r="C466" s="567"/>
      <c r="D466" s="567"/>
      <c r="E466" s="568"/>
      <c r="F466" s="576"/>
      <c r="G466" s="576"/>
      <c r="H466" s="576"/>
      <c r="I466" s="568"/>
      <c r="J466" s="567"/>
      <c r="K466" s="521"/>
    </row>
    <row r="467" customFormat="false" ht="19.25" hidden="false" customHeight="false" outlineLevel="0" collapsed="false">
      <c r="A467" s="517"/>
      <c r="B467" s="557" t="s">
        <v>312</v>
      </c>
      <c r="C467" s="557"/>
      <c r="D467" s="557"/>
      <c r="E467" s="557"/>
      <c r="F467" s="532" t="s">
        <v>289</v>
      </c>
      <c r="G467" s="528" t="s">
        <v>313</v>
      </c>
      <c r="H467" s="557" t="s">
        <v>296</v>
      </c>
      <c r="I467" s="577" t="s">
        <v>314</v>
      </c>
      <c r="J467" s="556" t="s">
        <v>315</v>
      </c>
      <c r="K467" s="521"/>
    </row>
    <row r="468" customFormat="false" ht="15" hidden="false" customHeight="false" outlineLevel="0" collapsed="false">
      <c r="A468" s="517"/>
      <c r="B468" s="665" t="str">
        <f aca="false">B448</f>
        <v>Rolo compactador pé de carneiro 10t</v>
      </c>
      <c r="C468" s="666"/>
      <c r="D468" s="666"/>
      <c r="E468" s="650"/>
      <c r="F468" s="667" t="str">
        <f aca="false">VLOOKUP(B468,EQUIPAMENTOS!$A:$R,16,FALSE())</f>
        <v>Diesel S10</v>
      </c>
      <c r="G468" s="668" t="s">
        <v>316</v>
      </c>
      <c r="H468" s="669" t="n">
        <f aca="false">VLOOKUP(B468,EQUIPAMENTOS!$A:$R,17,FALSE())</f>
        <v>6.99</v>
      </c>
      <c r="I468" s="670" t="n">
        <f aca="false">VLOOKUP(B468,EQUIPAMENTOS!$A:$R,18,FALSE())</f>
        <v>16</v>
      </c>
      <c r="J468" s="656" t="n">
        <f aca="false">H468*I468*E448*F448</f>
        <v>223.68</v>
      </c>
      <c r="K468" s="521"/>
      <c r="L468" s="434"/>
    </row>
    <row r="469" customFormat="false" ht="15" hidden="false" customHeight="false" outlineLevel="0" collapsed="false">
      <c r="A469" s="517"/>
      <c r="B469" s="578" t="str">
        <f aca="false">B449</f>
        <v>Trator de pneus com grade</v>
      </c>
      <c r="C469" s="561"/>
      <c r="D469" s="561"/>
      <c r="E469" s="538"/>
      <c r="F469" s="579" t="str">
        <f aca="false">VLOOKUP(B469,EQUIPAMENTOS!$A:$R,16,FALSE())</f>
        <v>Diesel S10</v>
      </c>
      <c r="G469" s="580" t="s">
        <v>316</v>
      </c>
      <c r="H469" s="581" t="n">
        <f aca="false">VLOOKUP(B469,EQUIPAMENTOS!$A:$R,17,FALSE())</f>
        <v>6.99</v>
      </c>
      <c r="I469" s="582" t="n">
        <f aca="false">VLOOKUP(B469,EQUIPAMENTOS!$A:$R,18,FALSE())</f>
        <v>18</v>
      </c>
      <c r="J469" s="543" t="n">
        <f aca="false">H469*I469*E449*F449</f>
        <v>125.82</v>
      </c>
      <c r="K469" s="521"/>
      <c r="L469" s="434"/>
    </row>
    <row r="470" customFormat="false" ht="15" hidden="false" customHeight="false" outlineLevel="0" collapsed="false">
      <c r="A470" s="517"/>
      <c r="B470" s="578" t="str">
        <f aca="false">B450</f>
        <v>Motoniveladora 140k</v>
      </c>
      <c r="C470" s="561"/>
      <c r="D470" s="561"/>
      <c r="E470" s="538"/>
      <c r="F470" s="579" t="str">
        <f aca="false">VLOOKUP(B470,EQUIPAMENTOS!$A:$R,16,FALSE())</f>
        <v>Diesel S10</v>
      </c>
      <c r="G470" s="580" t="s">
        <v>316</v>
      </c>
      <c r="H470" s="581" t="n">
        <f aca="false">VLOOKUP(B470,EQUIPAMENTOS!$A:$R,17,FALSE())</f>
        <v>6.99</v>
      </c>
      <c r="I470" s="582" t="n">
        <f aca="false">VLOOKUP(B470,EQUIPAMENTOS!$A:$R,18,FALSE())</f>
        <v>22</v>
      </c>
      <c r="J470" s="543" t="n">
        <f aca="false">H470*I470*E450*F450</f>
        <v>153.78</v>
      </c>
      <c r="K470" s="521"/>
      <c r="L470" s="434"/>
    </row>
    <row r="471" customFormat="false" ht="15" hidden="false" customHeight="false" outlineLevel="0" collapsed="false">
      <c r="A471" s="517"/>
      <c r="B471" s="583" t="str">
        <f aca="false">B451</f>
        <v>Caminhão pipa 18.000 l</v>
      </c>
      <c r="C471" s="570"/>
      <c r="D471" s="570"/>
      <c r="E471" s="545"/>
      <c r="F471" s="584" t="str">
        <f aca="false">VLOOKUP(B471,EQUIPAMENTOS!$A:$R,16,FALSE())</f>
        <v>Diesel S10</v>
      </c>
      <c r="G471" s="585" t="s">
        <v>316</v>
      </c>
      <c r="H471" s="586" t="n">
        <f aca="false">VLOOKUP(B471,EQUIPAMENTOS!$A:$R,17,FALSE())</f>
        <v>6.99</v>
      </c>
      <c r="I471" s="587" t="n">
        <f aca="false">VLOOKUP(B471,EQUIPAMENTOS!$A:$R,18,FALSE())</f>
        <v>7</v>
      </c>
      <c r="J471" s="550" t="n">
        <f aca="false">H471*I471*E451*F451</f>
        <v>48.93</v>
      </c>
      <c r="K471" s="521"/>
      <c r="L471" s="434"/>
    </row>
    <row r="472" customFormat="false" ht="15" hidden="false" customHeight="false" outlineLevel="0" collapsed="false">
      <c r="A472" s="517"/>
      <c r="B472" s="588"/>
      <c r="C472" s="570"/>
      <c r="D472" s="570"/>
      <c r="E472" s="570"/>
      <c r="F472" s="570"/>
      <c r="G472" s="570"/>
      <c r="H472" s="573"/>
      <c r="I472" s="589" t="s">
        <v>257</v>
      </c>
      <c r="J472" s="550" t="n">
        <f aca="false">SUM(J468:J471)</f>
        <v>552.21</v>
      </c>
      <c r="K472" s="521"/>
      <c r="L472" s="434" t="n">
        <f aca="false">J472/E465</f>
        <v>4.09927730401566</v>
      </c>
    </row>
    <row r="473" customFormat="false" ht="15" hidden="false" customHeight="false" outlineLevel="0" collapsed="false">
      <c r="A473" s="517"/>
      <c r="B473" s="590"/>
      <c r="C473" s="570"/>
      <c r="D473" s="570"/>
      <c r="E473" s="591"/>
      <c r="F473" s="592"/>
      <c r="G473" s="573"/>
      <c r="H473" s="573"/>
      <c r="I473" s="574"/>
      <c r="J473" s="591"/>
      <c r="K473" s="521"/>
    </row>
    <row r="474" customFormat="false" ht="19.25" hidden="false" customHeight="false" outlineLevel="0" collapsed="false">
      <c r="A474" s="517"/>
      <c r="B474" s="557" t="s">
        <v>317</v>
      </c>
      <c r="C474" s="557"/>
      <c r="D474" s="557"/>
      <c r="E474" s="557"/>
      <c r="F474" s="557"/>
      <c r="G474" s="593" t="s">
        <v>318</v>
      </c>
      <c r="H474" s="573" t="s">
        <v>319</v>
      </c>
      <c r="I474" s="577" t="s">
        <v>296</v>
      </c>
      <c r="J474" s="559" t="s">
        <v>315</v>
      </c>
      <c r="K474" s="521"/>
    </row>
    <row r="475" customFormat="false" ht="15" hidden="false" customHeight="false" outlineLevel="0" collapsed="false">
      <c r="A475" s="517"/>
      <c r="B475" s="594"/>
      <c r="C475" s="595"/>
      <c r="D475" s="596"/>
      <c r="E475" s="596"/>
      <c r="F475" s="597"/>
      <c r="G475" s="540"/>
      <c r="H475" s="540"/>
      <c r="I475" s="598"/>
      <c r="J475" s="543"/>
      <c r="K475" s="521"/>
    </row>
    <row r="476" customFormat="false" ht="15" hidden="false" customHeight="false" outlineLevel="0" collapsed="false">
      <c r="A476" s="517"/>
      <c r="B476" s="599"/>
      <c r="C476" s="600"/>
      <c r="D476" s="601"/>
      <c r="E476" s="601"/>
      <c r="F476" s="602"/>
      <c r="G476" s="540"/>
      <c r="H476" s="540"/>
      <c r="I476" s="598"/>
      <c r="J476" s="543"/>
      <c r="K476" s="521"/>
    </row>
    <row r="477" customFormat="false" ht="15" hidden="false" customHeight="false" outlineLevel="0" collapsed="false">
      <c r="A477" s="517"/>
      <c r="B477" s="603" t="s">
        <v>257</v>
      </c>
      <c r="C477" s="603"/>
      <c r="D477" s="603"/>
      <c r="E477" s="603"/>
      <c r="F477" s="603"/>
      <c r="G477" s="603"/>
      <c r="H477" s="603"/>
      <c r="I477" s="603"/>
      <c r="J477" s="566" t="n">
        <f aca="false">SUM(J475:J476)</f>
        <v>0</v>
      </c>
      <c r="K477" s="521"/>
    </row>
    <row r="478" customFormat="false" ht="15" hidden="false" customHeight="false" outlineLevel="0" collapsed="false">
      <c r="A478" s="517"/>
      <c r="B478" s="604"/>
      <c r="C478" s="605"/>
      <c r="D478" s="605"/>
      <c r="E478" s="606"/>
      <c r="F478" s="607"/>
      <c r="G478" s="608"/>
      <c r="H478" s="608"/>
      <c r="I478" s="609"/>
      <c r="J478" s="610"/>
      <c r="K478" s="521"/>
    </row>
    <row r="479" customFormat="false" ht="15" hidden="false" customHeight="false" outlineLevel="0" collapsed="false">
      <c r="A479" s="517"/>
      <c r="B479" s="611" t="s">
        <v>320</v>
      </c>
      <c r="C479" s="611"/>
      <c r="D479" s="612"/>
      <c r="E479" s="567"/>
      <c r="F479" s="567"/>
      <c r="G479" s="567"/>
      <c r="H479" s="613"/>
      <c r="I479" s="614"/>
      <c r="J479" s="566" t="n">
        <f aca="false">(J465+J472+J477)/E465</f>
        <v>11.6599225441424</v>
      </c>
      <c r="K479" s="521"/>
    </row>
    <row r="480" customFormat="false" ht="15" hidden="false" customHeight="false" outlineLevel="0" collapsed="false">
      <c r="A480" s="517"/>
      <c r="B480" s="590"/>
      <c r="C480" s="570"/>
      <c r="D480" s="570"/>
      <c r="E480" s="591"/>
      <c r="F480" s="592"/>
      <c r="G480" s="573"/>
      <c r="H480" s="573"/>
      <c r="I480" s="574"/>
      <c r="J480" s="615"/>
      <c r="K480" s="521"/>
    </row>
    <row r="481" customFormat="false" ht="19.25" hidden="false" customHeight="false" outlineLevel="0" collapsed="false">
      <c r="A481" s="517"/>
      <c r="B481" s="557" t="s">
        <v>321</v>
      </c>
      <c r="C481" s="557"/>
      <c r="D481" s="557"/>
      <c r="E481" s="557"/>
      <c r="F481" s="557"/>
      <c r="G481" s="593" t="s">
        <v>318</v>
      </c>
      <c r="H481" s="573" t="s">
        <v>319</v>
      </c>
      <c r="I481" s="577" t="s">
        <v>296</v>
      </c>
      <c r="J481" s="559" t="s">
        <v>315</v>
      </c>
      <c r="K481" s="521"/>
      <c r="M481" s="434"/>
    </row>
    <row r="482" customFormat="false" ht="15" hidden="false" customHeight="false" outlineLevel="0" collapsed="false">
      <c r="A482" s="517"/>
      <c r="B482" s="594"/>
      <c r="C482" s="595"/>
      <c r="D482" s="596"/>
      <c r="E482" s="596"/>
      <c r="F482" s="597"/>
      <c r="G482" s="540"/>
      <c r="H482" s="540"/>
      <c r="I482" s="598"/>
      <c r="J482" s="543" t="n">
        <f aca="false">G482*I482</f>
        <v>0</v>
      </c>
      <c r="K482" s="521"/>
      <c r="M482" s="434"/>
    </row>
    <row r="483" customFormat="false" ht="15" hidden="false" customHeight="false" outlineLevel="0" collapsed="false">
      <c r="A483" s="517"/>
      <c r="B483" s="599"/>
      <c r="C483" s="600"/>
      <c r="D483" s="601"/>
      <c r="E483" s="601"/>
      <c r="F483" s="602"/>
      <c r="G483" s="540"/>
      <c r="H483" s="540"/>
      <c r="I483" s="598"/>
      <c r="J483" s="543" t="n">
        <f aca="false">G483*I483</f>
        <v>0</v>
      </c>
      <c r="K483" s="521"/>
    </row>
    <row r="484" customFormat="false" ht="15" hidden="false" customHeight="false" outlineLevel="0" collapsed="false">
      <c r="A484" s="517"/>
      <c r="B484" s="599"/>
      <c r="C484" s="600"/>
      <c r="D484" s="601"/>
      <c r="E484" s="601"/>
      <c r="F484" s="602"/>
      <c r="G484" s="540"/>
      <c r="H484" s="540"/>
      <c r="I484" s="598"/>
      <c r="J484" s="543" t="n">
        <f aca="false">G484*I484</f>
        <v>0</v>
      </c>
      <c r="K484" s="521"/>
    </row>
    <row r="485" customFormat="false" ht="15" hidden="false" customHeight="false" outlineLevel="0" collapsed="false">
      <c r="A485" s="517"/>
      <c r="B485" s="616"/>
      <c r="C485" s="617"/>
      <c r="D485" s="618"/>
      <c r="E485" s="618"/>
      <c r="F485" s="619"/>
      <c r="G485" s="540"/>
      <c r="H485" s="540"/>
      <c r="I485" s="598"/>
      <c r="J485" s="543" t="n">
        <f aca="false">G485*I485</f>
        <v>0</v>
      </c>
      <c r="K485" s="521"/>
    </row>
    <row r="486" customFormat="false" ht="15" hidden="false" customHeight="false" outlineLevel="0" collapsed="false">
      <c r="A486" s="517"/>
      <c r="B486" s="620"/>
      <c r="C486" s="567"/>
      <c r="D486" s="567"/>
      <c r="E486" s="621"/>
      <c r="F486" s="622"/>
      <c r="G486" s="576"/>
      <c r="H486" s="576"/>
      <c r="I486" s="568" t="s">
        <v>257</v>
      </c>
      <c r="J486" s="566" t="n">
        <f aca="false">SUM(J482:J485)</f>
        <v>0</v>
      </c>
      <c r="K486" s="521"/>
    </row>
    <row r="487" customFormat="false" ht="15" hidden="false" customHeight="false" outlineLevel="0" collapsed="false">
      <c r="A487" s="517"/>
      <c r="B487" s="623"/>
      <c r="C487" s="567"/>
      <c r="D487" s="567"/>
      <c r="E487" s="621"/>
      <c r="F487" s="622"/>
      <c r="G487" s="576"/>
      <c r="H487" s="576"/>
      <c r="I487" s="568"/>
      <c r="J487" s="621"/>
      <c r="K487" s="521"/>
    </row>
    <row r="488" customFormat="false" ht="19.25" hidden="false" customHeight="false" outlineLevel="0" collapsed="false">
      <c r="A488" s="517"/>
      <c r="B488" s="557" t="s">
        <v>322</v>
      </c>
      <c r="C488" s="557"/>
      <c r="D488" s="557"/>
      <c r="E488" s="557"/>
      <c r="F488" s="559" t="s">
        <v>318</v>
      </c>
      <c r="G488" s="593" t="s">
        <v>323</v>
      </c>
      <c r="H488" s="573" t="s">
        <v>296</v>
      </c>
      <c r="I488" s="577" t="s">
        <v>314</v>
      </c>
      <c r="J488" s="559" t="s">
        <v>315</v>
      </c>
      <c r="K488" s="521"/>
    </row>
    <row r="489" customFormat="false" ht="15" hidden="false" customHeight="false" outlineLevel="0" collapsed="false">
      <c r="A489" s="517"/>
      <c r="B489" s="594"/>
      <c r="C489" s="595"/>
      <c r="D489" s="596"/>
      <c r="E489" s="597"/>
      <c r="F489" s="540"/>
      <c r="G489" s="540"/>
      <c r="H489" s="624"/>
      <c r="I489" s="598"/>
      <c r="J489" s="543"/>
      <c r="K489" s="521"/>
    </row>
    <row r="490" customFormat="false" ht="15" hidden="false" customHeight="false" outlineLevel="0" collapsed="false">
      <c r="A490" s="517"/>
      <c r="B490" s="616"/>
      <c r="C490" s="617"/>
      <c r="D490" s="618"/>
      <c r="E490" s="619"/>
      <c r="F490" s="547" t="n">
        <v>0</v>
      </c>
      <c r="G490" s="547" t="n">
        <v>0</v>
      </c>
      <c r="H490" s="547" t="n">
        <v>0</v>
      </c>
      <c r="I490" s="625" t="n">
        <v>0</v>
      </c>
      <c r="J490" s="543" t="n">
        <f aca="false">I490*H490*G490*F490</f>
        <v>0</v>
      </c>
      <c r="K490" s="521"/>
    </row>
    <row r="491" customFormat="false" ht="15" hidden="false" customHeight="false" outlineLevel="0" collapsed="false">
      <c r="A491" s="517"/>
      <c r="B491" s="620"/>
      <c r="C491" s="567"/>
      <c r="D491" s="567"/>
      <c r="E491" s="621"/>
      <c r="F491" s="622"/>
      <c r="G491" s="576"/>
      <c r="H491" s="576"/>
      <c r="I491" s="568" t="s">
        <v>257</v>
      </c>
      <c r="J491" s="566" t="n">
        <f aca="false">SUM(J489:J490)</f>
        <v>0</v>
      </c>
      <c r="K491" s="521"/>
    </row>
    <row r="492" customFormat="false" ht="15" hidden="false" customHeight="false" outlineLevel="0" collapsed="false">
      <c r="A492" s="517"/>
      <c r="B492" s="567"/>
      <c r="C492" s="567"/>
      <c r="D492" s="567"/>
      <c r="E492" s="567"/>
      <c r="F492" s="567"/>
      <c r="G492" s="567"/>
      <c r="H492" s="567"/>
      <c r="I492" s="568"/>
      <c r="J492" s="567"/>
      <c r="K492" s="521"/>
    </row>
    <row r="493" customFormat="false" ht="15" hidden="false" customHeight="false" outlineLevel="0" collapsed="false">
      <c r="A493" s="517"/>
      <c r="B493" s="626" t="s">
        <v>324</v>
      </c>
      <c r="C493" s="626"/>
      <c r="D493" s="626"/>
      <c r="E493" s="626"/>
      <c r="F493" s="626"/>
      <c r="G493" s="626"/>
      <c r="H493" s="626"/>
      <c r="I493" s="626"/>
      <c r="J493" s="611" t="n">
        <f aca="false">J491+J486+J479</f>
        <v>11.6599225441424</v>
      </c>
      <c r="K493" s="521"/>
    </row>
    <row r="494" customFormat="false" ht="15" hidden="false" customHeight="false" outlineLevel="0" collapsed="false">
      <c r="A494" s="517"/>
      <c r="B494" s="567"/>
      <c r="C494" s="567"/>
      <c r="D494" s="567"/>
      <c r="E494" s="567"/>
      <c r="F494" s="567"/>
      <c r="G494" s="567"/>
      <c r="H494" s="567"/>
      <c r="I494" s="568"/>
      <c r="J494" s="567"/>
      <c r="K494" s="521"/>
    </row>
    <row r="495" customFormat="false" ht="15" hidden="false" customHeight="false" outlineLevel="0" collapsed="false">
      <c r="A495" s="517"/>
      <c r="B495" s="626" t="s">
        <v>325</v>
      </c>
      <c r="C495" s="626"/>
      <c r="D495" s="626"/>
      <c r="E495" s="626"/>
      <c r="F495" s="626"/>
      <c r="G495" s="626"/>
      <c r="H495" s="626"/>
      <c r="I495" s="626"/>
      <c r="J495" s="566" t="n">
        <f aca="false">J493*0</f>
        <v>0</v>
      </c>
      <c r="K495" s="521"/>
    </row>
    <row r="496" customFormat="false" ht="15" hidden="false" customHeight="false" outlineLevel="0" collapsed="false">
      <c r="A496" s="517"/>
      <c r="B496" s="567"/>
      <c r="C496" s="567"/>
      <c r="D496" s="567"/>
      <c r="E496" s="567"/>
      <c r="F496" s="567"/>
      <c r="G496" s="567"/>
      <c r="H496" s="567"/>
      <c r="I496" s="568"/>
      <c r="J496" s="567"/>
      <c r="K496" s="521"/>
    </row>
    <row r="497" customFormat="false" ht="15" hidden="false" customHeight="false" outlineLevel="0" collapsed="false">
      <c r="A497" s="517"/>
      <c r="B497" s="626" t="s">
        <v>326</v>
      </c>
      <c r="C497" s="626"/>
      <c r="D497" s="626"/>
      <c r="E497" s="626"/>
      <c r="F497" s="626"/>
      <c r="G497" s="626"/>
      <c r="H497" s="626"/>
      <c r="I497" s="626"/>
      <c r="J497" s="611" t="n">
        <f aca="false">J493+J495</f>
        <v>11.6599225441424</v>
      </c>
      <c r="K497" s="521"/>
    </row>
    <row r="498" customFormat="false" ht="15" hidden="false" customHeight="false" outlineLevel="0" collapsed="false">
      <c r="A498" s="517"/>
      <c r="B498" s="605"/>
      <c r="C498" s="605"/>
      <c r="D498" s="605"/>
      <c r="E498" s="605"/>
      <c r="F498" s="605"/>
      <c r="G498" s="605"/>
      <c r="H498" s="605"/>
      <c r="I498" s="609"/>
      <c r="J498" s="605"/>
      <c r="K498" s="521"/>
    </row>
    <row r="499" customFormat="false" ht="15" hidden="false" customHeight="false" outlineLevel="0" collapsed="false">
      <c r="A499" s="517"/>
      <c r="B499" s="627"/>
      <c r="C499" s="595"/>
      <c r="D499" s="595"/>
      <c r="E499" s="595"/>
      <c r="F499" s="595"/>
      <c r="G499" s="595"/>
      <c r="H499" s="595"/>
      <c r="I499" s="595"/>
      <c r="J499" s="628"/>
      <c r="K499" s="521"/>
    </row>
    <row r="500" customFormat="false" ht="15" hidden="false" customHeight="false" outlineLevel="0" collapsed="false">
      <c r="A500" s="517"/>
      <c r="B500" s="629"/>
      <c r="C500" s="630"/>
      <c r="D500" s="631"/>
      <c r="E500" s="631"/>
      <c r="F500" s="632"/>
      <c r="G500" s="633"/>
      <c r="H500" s="630"/>
      <c r="I500" s="630"/>
      <c r="J500" s="634"/>
      <c r="K500" s="521"/>
    </row>
    <row r="501" customFormat="false" ht="15" hidden="false" customHeight="false" outlineLevel="0" collapsed="false">
      <c r="A501" s="517"/>
      <c r="B501" s="522"/>
      <c r="C501" s="522"/>
      <c r="D501" s="522"/>
      <c r="E501" s="522"/>
      <c r="F501" s="522"/>
      <c r="G501" s="522"/>
      <c r="H501" s="522"/>
      <c r="I501" s="522"/>
      <c r="J501" s="522"/>
      <c r="K501" s="521"/>
    </row>
    <row r="502" customFormat="false" ht="15" hidden="false" customHeight="false" outlineLevel="0" collapsed="false">
      <c r="A502" s="517"/>
      <c r="B502" s="635" t="str">
        <f aca="false">PLANEJAMENTO!E2</f>
        <v>FERROVIA NOVA TRANSNORDESTINA - LOTE 09 e 10</v>
      </c>
      <c r="C502" s="636"/>
      <c r="D502" s="636"/>
      <c r="E502" s="636"/>
      <c r="F502" s="637"/>
      <c r="G502" s="532" t="s">
        <v>315</v>
      </c>
      <c r="H502" s="532"/>
      <c r="I502" s="532"/>
      <c r="J502" s="532"/>
      <c r="K502" s="521"/>
    </row>
    <row r="503" customFormat="false" ht="15" hidden="false" customHeight="false" outlineLevel="0" collapsed="false">
      <c r="A503" s="517"/>
      <c r="B503" s="638" t="n">
        <f aca="false">PLANEJAMENTO!E3</f>
        <v>0</v>
      </c>
      <c r="C503" s="639"/>
      <c r="D503" s="639"/>
      <c r="E503" s="639"/>
      <c r="F503" s="640"/>
      <c r="G503" s="534" t="s">
        <v>327</v>
      </c>
      <c r="H503" s="534"/>
      <c r="I503" s="534"/>
      <c r="J503" s="534"/>
      <c r="K503" s="521"/>
    </row>
    <row r="504" customFormat="false" ht="15" hidden="false" customHeight="false" outlineLevel="0" collapsed="false">
      <c r="A504" s="517"/>
      <c r="B504" s="641"/>
      <c r="C504" s="642"/>
      <c r="D504" s="642"/>
      <c r="E504" s="642"/>
      <c r="F504" s="643"/>
      <c r="G504" s="644"/>
      <c r="H504" s="645"/>
      <c r="I504" s="645"/>
      <c r="J504" s="645"/>
      <c r="K504" s="521"/>
    </row>
    <row r="505" customFormat="false" ht="15" hidden="false" customHeight="false" outlineLevel="0" collapsed="false">
      <c r="A505" s="646"/>
      <c r="B505" s="647"/>
      <c r="C505" s="647"/>
      <c r="D505" s="647"/>
      <c r="E505" s="647"/>
      <c r="F505" s="647"/>
      <c r="G505" s="647"/>
      <c r="H505" s="647"/>
      <c r="I505" s="647"/>
      <c r="J505" s="647"/>
      <c r="K505" s="648"/>
    </row>
    <row r="506" customFormat="false" ht="15" hidden="false" customHeight="false" outlineLevel="0" collapsed="false">
      <c r="A506" s="514"/>
      <c r="B506" s="515"/>
      <c r="C506" s="515"/>
      <c r="D506" s="515"/>
      <c r="E506" s="515"/>
      <c r="F506" s="515"/>
      <c r="G506" s="515"/>
      <c r="H506" s="515"/>
      <c r="I506" s="515"/>
      <c r="J506" s="515"/>
      <c r="K506" s="516"/>
    </row>
    <row r="507" customFormat="false" ht="15" hidden="false" customHeight="false" outlineLevel="0" collapsed="false">
      <c r="A507" s="517"/>
      <c r="B507" s="518" t="s">
        <v>0</v>
      </c>
      <c r="C507" s="519"/>
      <c r="D507" s="520" t="s">
        <v>288</v>
      </c>
      <c r="E507" s="520"/>
      <c r="F507" s="520"/>
      <c r="G507" s="520"/>
      <c r="H507" s="520"/>
      <c r="I507" s="520"/>
      <c r="J507" s="520"/>
      <c r="K507" s="521"/>
    </row>
    <row r="508" customFormat="false" ht="15" hidden="false" customHeight="false" outlineLevel="0" collapsed="false">
      <c r="A508" s="517"/>
      <c r="B508" s="522"/>
      <c r="C508" s="522"/>
      <c r="D508" s="522"/>
      <c r="E508" s="522"/>
      <c r="F508" s="522"/>
      <c r="G508" s="522"/>
      <c r="H508" s="522"/>
      <c r="I508" s="522"/>
      <c r="J508" s="522"/>
      <c r="K508" s="521"/>
    </row>
    <row r="509" customFormat="false" ht="15" hidden="false" customHeight="false" outlineLevel="0" collapsed="false">
      <c r="A509" s="517"/>
      <c r="B509" s="523"/>
      <c r="C509" s="524" t="s">
        <v>290</v>
      </c>
      <c r="D509" s="523" t="s">
        <v>118</v>
      </c>
      <c r="E509" s="523"/>
      <c r="F509" s="523"/>
      <c r="G509" s="523"/>
      <c r="H509" s="523"/>
      <c r="I509" s="523"/>
      <c r="J509" s="523" t="s">
        <v>291</v>
      </c>
      <c r="K509" s="521"/>
    </row>
    <row r="510" customFormat="false" ht="24" hidden="false" customHeight="true" outlineLevel="0" collapsed="false">
      <c r="A510" s="517"/>
      <c r="B510" s="525"/>
      <c r="C510" s="526" t="n">
        <f aca="false">C444</f>
        <v>46129</v>
      </c>
      <c r="D510" s="661" t="s">
        <v>45</v>
      </c>
      <c r="E510" s="661"/>
      <c r="F510" s="661"/>
      <c r="G510" s="661"/>
      <c r="H510" s="661"/>
      <c r="I510" s="661"/>
      <c r="J510" s="528" t="str">
        <f aca="false">F529</f>
        <v>m3</v>
      </c>
      <c r="K510" s="521"/>
    </row>
    <row r="511" customFormat="false" ht="15" hidden="false" customHeight="false" outlineLevel="0" collapsed="false">
      <c r="A511" s="517"/>
      <c r="B511" s="529"/>
      <c r="C511" s="529"/>
      <c r="D511" s="529"/>
      <c r="E511" s="529"/>
      <c r="F511" s="529"/>
      <c r="G511" s="529"/>
      <c r="H511" s="529"/>
      <c r="I511" s="530"/>
      <c r="J511" s="531"/>
      <c r="K511" s="521"/>
    </row>
    <row r="512" customFormat="false" ht="15" hidden="false" customHeight="false" outlineLevel="0" collapsed="false">
      <c r="A512" s="517"/>
      <c r="B512" s="532" t="s">
        <v>292</v>
      </c>
      <c r="C512" s="532"/>
      <c r="D512" s="532" t="s">
        <v>289</v>
      </c>
      <c r="E512" s="532" t="s">
        <v>293</v>
      </c>
      <c r="F512" s="533" t="s">
        <v>294</v>
      </c>
      <c r="G512" s="533"/>
      <c r="H512" s="533" t="s">
        <v>295</v>
      </c>
      <c r="I512" s="533"/>
      <c r="J512" s="534" t="s">
        <v>296</v>
      </c>
      <c r="K512" s="521"/>
    </row>
    <row r="513" customFormat="false" ht="15" hidden="false" customHeight="false" outlineLevel="0" collapsed="false">
      <c r="A513" s="517"/>
      <c r="B513" s="532"/>
      <c r="C513" s="532"/>
      <c r="D513" s="532"/>
      <c r="E513" s="532"/>
      <c r="F513" s="535" t="s">
        <v>297</v>
      </c>
      <c r="G513" s="535" t="s">
        <v>298</v>
      </c>
      <c r="H513" s="535" t="s">
        <v>297</v>
      </c>
      <c r="I513" s="529" t="s">
        <v>298</v>
      </c>
      <c r="J513" s="536" t="s">
        <v>299</v>
      </c>
      <c r="K513" s="521"/>
    </row>
    <row r="514" customFormat="false" ht="15" hidden="false" customHeight="false" outlineLevel="0" collapsed="false">
      <c r="A514" s="517"/>
      <c r="B514" s="649" t="s">
        <v>337</v>
      </c>
      <c r="C514" s="650"/>
      <c r="D514" s="651"/>
      <c r="E514" s="652" t="n">
        <v>2</v>
      </c>
      <c r="F514" s="540" t="n">
        <v>1</v>
      </c>
      <c r="G514" s="540" t="n">
        <f aca="false">1-F514</f>
        <v>0</v>
      </c>
      <c r="H514" s="541" t="n">
        <f aca="false">VLOOKUP(B514,EQUIPAMENTOS!$A:$N,14,FALSE())</f>
        <v>110</v>
      </c>
      <c r="I514" s="542" t="n">
        <f aca="false">H514</f>
        <v>110</v>
      </c>
      <c r="J514" s="543" t="n">
        <f aca="false">H514*F514*E514+I514*G514*E514</f>
        <v>220</v>
      </c>
      <c r="K514" s="521"/>
      <c r="L514" s="434"/>
      <c r="M514" s="434"/>
    </row>
    <row r="515" customFormat="false" ht="15" hidden="false" customHeight="false" outlineLevel="0" collapsed="false">
      <c r="A515" s="517"/>
      <c r="B515" s="537" t="s">
        <v>348</v>
      </c>
      <c r="C515" s="538"/>
      <c r="D515" s="539"/>
      <c r="E515" s="662" t="n">
        <v>1</v>
      </c>
      <c r="F515" s="540" t="n">
        <v>1</v>
      </c>
      <c r="G515" s="540" t="n">
        <f aca="false">1-F515</f>
        <v>0</v>
      </c>
      <c r="H515" s="541" t="n">
        <f aca="false">VLOOKUP(B515,EQUIPAMENTOS!$A:$N,14,FALSE())</f>
        <v>430.95</v>
      </c>
      <c r="I515" s="542" t="n">
        <f aca="false">H515</f>
        <v>430.95</v>
      </c>
      <c r="J515" s="543" t="n">
        <f aca="false">H515*F515*E515+I515*G515*E515</f>
        <v>430.95</v>
      </c>
      <c r="K515" s="521"/>
    </row>
    <row r="516" customFormat="false" ht="15" hidden="true" customHeight="false" outlineLevel="0" collapsed="false">
      <c r="A516" s="517"/>
      <c r="B516" s="537" t="s">
        <v>339</v>
      </c>
      <c r="C516" s="538"/>
      <c r="D516" s="539"/>
      <c r="E516" s="540"/>
      <c r="F516" s="540" t="n">
        <v>1</v>
      </c>
      <c r="G516" s="540" t="n">
        <f aca="false">1-F516</f>
        <v>0</v>
      </c>
      <c r="H516" s="541" t="n">
        <f aca="false">VLOOKUP(B516,EQUIPAMENTOS!$A:$N,10,FALSE())</f>
        <v>33.8</v>
      </c>
      <c r="I516" s="542" t="n">
        <f aca="false">H516</f>
        <v>33.8</v>
      </c>
      <c r="J516" s="543" t="n">
        <f aca="false">H516*F516*E516+I516*G516*E516</f>
        <v>0</v>
      </c>
      <c r="K516" s="521"/>
    </row>
    <row r="517" customFormat="false" ht="15" hidden="false" customHeight="false" outlineLevel="0" collapsed="false">
      <c r="A517" s="517"/>
      <c r="B517" s="544"/>
      <c r="C517" s="545"/>
      <c r="D517" s="546"/>
      <c r="E517" s="547"/>
      <c r="F517" s="547"/>
      <c r="G517" s="547"/>
      <c r="H517" s="664"/>
      <c r="I517" s="549"/>
      <c r="J517" s="543" t="n">
        <f aca="false">H517*F517*E517+I517*G517*E517</f>
        <v>0</v>
      </c>
      <c r="K517" s="521"/>
    </row>
    <row r="518" customFormat="false" ht="15" hidden="false" customHeight="false" outlineLevel="0" collapsed="false">
      <c r="A518" s="517"/>
      <c r="B518" s="551"/>
      <c r="C518" s="529"/>
      <c r="D518" s="529"/>
      <c r="E518" s="529"/>
      <c r="F518" s="529"/>
      <c r="G518" s="529"/>
      <c r="H518" s="529"/>
      <c r="I518" s="552" t="s">
        <v>257</v>
      </c>
      <c r="J518" s="566" t="n">
        <f aca="false">SUM(J514:J517)</f>
        <v>650.95</v>
      </c>
      <c r="K518" s="521"/>
      <c r="L518" s="434" t="n">
        <f aca="false">J518/E529</f>
        <v>2.99039875045939</v>
      </c>
      <c r="M518" s="434" t="n">
        <f aca="false">L518*0.7</f>
        <v>2.09327912532157</v>
      </c>
    </row>
    <row r="519" customFormat="false" ht="15" hidden="false" customHeight="false" outlineLevel="0" collapsed="false">
      <c r="A519" s="517"/>
      <c r="B519" s="553"/>
      <c r="C519" s="553"/>
      <c r="D519" s="553"/>
      <c r="E519" s="553"/>
      <c r="F519" s="553"/>
      <c r="G519" s="553"/>
      <c r="H519" s="553"/>
      <c r="I519" s="554"/>
      <c r="J519" s="555"/>
      <c r="K519" s="521"/>
    </row>
    <row r="520" customFormat="false" ht="19.25" hidden="false" customHeight="true" outlineLevel="0" collapsed="false">
      <c r="A520" s="517"/>
      <c r="B520" s="556" t="s">
        <v>302</v>
      </c>
      <c r="C520" s="556"/>
      <c r="D520" s="556"/>
      <c r="E520" s="556"/>
      <c r="F520" s="532" t="s">
        <v>289</v>
      </c>
      <c r="G520" s="532"/>
      <c r="H520" s="557" t="s">
        <v>303</v>
      </c>
      <c r="I520" s="558" t="s">
        <v>304</v>
      </c>
      <c r="J520" s="559" t="s">
        <v>305</v>
      </c>
      <c r="K520" s="521"/>
    </row>
    <row r="521" customFormat="false" ht="15" hidden="false" customHeight="false" outlineLevel="0" collapsed="false">
      <c r="A521" s="517"/>
      <c r="B521" s="560" t="s">
        <v>341</v>
      </c>
      <c r="C521" s="561"/>
      <c r="D521" s="522"/>
      <c r="E521" s="538"/>
      <c r="F521" s="539"/>
      <c r="G521" s="562"/>
      <c r="H521" s="563" t="n">
        <f aca="false">E514</f>
        <v>2</v>
      </c>
      <c r="I521" s="564" t="n">
        <f aca="false">(VLOOKUP(B521,'MÃO DE OBRA'!$A:$E,5,FALSE())/220)</f>
        <v>28.82352</v>
      </c>
      <c r="J521" s="543" t="n">
        <f aca="false">H521*I521</f>
        <v>57.64704</v>
      </c>
      <c r="K521" s="521"/>
    </row>
    <row r="522" customFormat="false" ht="15" hidden="false" customHeight="false" outlineLevel="0" collapsed="false">
      <c r="A522" s="517"/>
      <c r="B522" s="560" t="s">
        <v>349</v>
      </c>
      <c r="C522" s="561"/>
      <c r="D522" s="522"/>
      <c r="E522" s="538"/>
      <c r="F522" s="539"/>
      <c r="G522" s="562"/>
      <c r="H522" s="563" t="n">
        <f aca="false">E515</f>
        <v>1</v>
      </c>
      <c r="I522" s="564" t="n">
        <f aca="false">(VLOOKUP(B522,'MÃO DE OBRA'!$A:$E,5,FALSE())/220)</f>
        <v>46.8181818181818</v>
      </c>
      <c r="J522" s="543" t="n">
        <f aca="false">H522*I522</f>
        <v>46.8181818181818</v>
      </c>
      <c r="K522" s="521"/>
      <c r="N522" s="434"/>
    </row>
    <row r="523" customFormat="false" ht="15" hidden="true" customHeight="false" outlineLevel="0" collapsed="false">
      <c r="A523" s="517"/>
      <c r="B523" s="560" t="s">
        <v>343</v>
      </c>
      <c r="C523" s="561"/>
      <c r="D523" s="522"/>
      <c r="E523" s="538"/>
      <c r="F523" s="539"/>
      <c r="G523" s="562"/>
      <c r="H523" s="563" t="n">
        <f aca="false">E516</f>
        <v>0</v>
      </c>
      <c r="I523" s="564" t="n">
        <f aca="false">(VLOOKUP(B523,'MÃO DE OBRA'!$A:$E,5,FALSE())/220)</f>
        <v>46.8181818181818</v>
      </c>
      <c r="J523" s="543" t="n">
        <f aca="false">H523*I523</f>
        <v>0</v>
      </c>
      <c r="K523" s="521"/>
      <c r="N523" s="434"/>
    </row>
    <row r="524" customFormat="false" ht="15" hidden="false" customHeight="false" outlineLevel="0" collapsed="false">
      <c r="A524" s="517"/>
      <c r="B524" s="560" t="s">
        <v>307</v>
      </c>
      <c r="C524" s="561"/>
      <c r="D524" s="522"/>
      <c r="E524" s="538"/>
      <c r="F524" s="539"/>
      <c r="G524" s="562"/>
      <c r="H524" s="563" t="n">
        <v>2</v>
      </c>
      <c r="I524" s="564" t="n">
        <f aca="false">(VLOOKUP(B524,'MÃO DE OBRA'!$A:$E,5,FALSE())/220)</f>
        <v>19.13328</v>
      </c>
      <c r="J524" s="543" t="n">
        <f aca="false">H524*I524</f>
        <v>38.26656</v>
      </c>
      <c r="K524" s="521"/>
      <c r="N524" s="434"/>
    </row>
    <row r="525" customFormat="false" ht="15" hidden="false" customHeight="false" outlineLevel="0" collapsed="false">
      <c r="A525" s="517"/>
      <c r="B525" s="560" t="s">
        <v>345</v>
      </c>
      <c r="C525" s="561"/>
      <c r="D525" s="522"/>
      <c r="E525" s="538"/>
      <c r="F525" s="539"/>
      <c r="G525" s="562"/>
      <c r="H525" s="563" t="n">
        <v>1</v>
      </c>
      <c r="I525" s="564" t="n">
        <f aca="false">(VLOOKUP(B525,'MÃO DE OBRA'!$A:$E,5,FALSE())/220)</f>
        <v>28.82352</v>
      </c>
      <c r="J525" s="543" t="n">
        <f aca="false">H525*I525</f>
        <v>28.82352</v>
      </c>
      <c r="K525" s="521"/>
      <c r="N525" s="434"/>
    </row>
    <row r="526" customFormat="false" ht="15" hidden="false" customHeight="false" outlineLevel="0" collapsed="false">
      <c r="A526" s="517"/>
      <c r="B526" s="560" t="s">
        <v>331</v>
      </c>
      <c r="C526" s="561"/>
      <c r="D526" s="522"/>
      <c r="E526" s="538"/>
      <c r="F526" s="539"/>
      <c r="G526" s="562"/>
      <c r="H526" s="563" t="n">
        <v>0.5</v>
      </c>
      <c r="I526" s="564" t="n">
        <f aca="false">(VLOOKUP(B526,'MÃO DE OBRA'!$A:$E,5,FALSE())/220)</f>
        <v>34.0909090909091</v>
      </c>
      <c r="J526" s="543" t="n">
        <f aca="false">H526*I526</f>
        <v>17.0454545454545</v>
      </c>
      <c r="K526" s="521"/>
    </row>
    <row r="527" customFormat="false" ht="15" hidden="false" customHeight="false" outlineLevel="0" collapsed="false">
      <c r="A527" s="517"/>
      <c r="B527" s="551"/>
      <c r="C527" s="553"/>
      <c r="D527" s="553"/>
      <c r="E527" s="553"/>
      <c r="F527" s="553"/>
      <c r="G527" s="553"/>
      <c r="H527" s="553"/>
      <c r="I527" s="565" t="s">
        <v>257</v>
      </c>
      <c r="J527" s="566" t="n">
        <f aca="false">SUM(J521:J526)</f>
        <v>188.600756363636</v>
      </c>
      <c r="K527" s="521"/>
    </row>
    <row r="528" customFormat="false" ht="15" hidden="false" customHeight="false" outlineLevel="0" collapsed="false">
      <c r="A528" s="517"/>
      <c r="B528" s="567"/>
      <c r="C528" s="567"/>
      <c r="D528" s="567"/>
      <c r="E528" s="567"/>
      <c r="F528" s="567"/>
      <c r="G528" s="567"/>
      <c r="H528" s="567"/>
      <c r="I528" s="568"/>
      <c r="J528" s="567"/>
      <c r="K528" s="521"/>
    </row>
    <row r="529" customFormat="false" ht="15" hidden="false" customHeight="false" outlineLevel="0" collapsed="false">
      <c r="A529" s="517"/>
      <c r="B529" s="569" t="s">
        <v>310</v>
      </c>
      <c r="C529" s="570"/>
      <c r="D529" s="567"/>
      <c r="E529" s="663" t="n">
        <f aca="false">CRONOGRAMA!F57*0.907</f>
        <v>217.68</v>
      </c>
      <c r="F529" s="572" t="s">
        <v>346</v>
      </c>
      <c r="G529" s="573"/>
      <c r="H529" s="573"/>
      <c r="I529" s="574" t="s">
        <v>311</v>
      </c>
      <c r="J529" s="566" t="n">
        <f aca="false">J518+J527</f>
        <v>839.550756363636</v>
      </c>
      <c r="K529" s="521"/>
    </row>
    <row r="530" customFormat="false" ht="15" hidden="false" customHeight="false" outlineLevel="0" collapsed="false">
      <c r="A530" s="517"/>
      <c r="B530" s="575"/>
      <c r="C530" s="567"/>
      <c r="D530" s="567"/>
      <c r="E530" s="568"/>
      <c r="F530" s="576"/>
      <c r="G530" s="576"/>
      <c r="H530" s="576"/>
      <c r="I530" s="568"/>
      <c r="J530" s="567"/>
      <c r="K530" s="521"/>
    </row>
    <row r="531" customFormat="false" ht="19.25" hidden="false" customHeight="false" outlineLevel="0" collapsed="false">
      <c r="A531" s="517"/>
      <c r="B531" s="557" t="s">
        <v>312</v>
      </c>
      <c r="C531" s="557"/>
      <c r="D531" s="557"/>
      <c r="E531" s="557"/>
      <c r="F531" s="532" t="s">
        <v>289</v>
      </c>
      <c r="G531" s="528" t="s">
        <v>313</v>
      </c>
      <c r="H531" s="557" t="s">
        <v>296</v>
      </c>
      <c r="I531" s="577" t="s">
        <v>314</v>
      </c>
      <c r="J531" s="556" t="s">
        <v>315</v>
      </c>
      <c r="K531" s="521"/>
    </row>
    <row r="532" customFormat="false" ht="15" hidden="false" customHeight="false" outlineLevel="0" collapsed="false">
      <c r="A532" s="517"/>
      <c r="B532" s="671" t="str">
        <f aca="false">B514</f>
        <v>Rolo compactador pé de carneiro 10t</v>
      </c>
      <c r="C532" s="561"/>
      <c r="D532" s="561"/>
      <c r="E532" s="538"/>
      <c r="F532" s="579" t="str">
        <f aca="false">VLOOKUP(B532,EQUIPAMENTOS!$A:$R,16,FALSE())</f>
        <v>Diesel S10</v>
      </c>
      <c r="G532" s="580" t="s">
        <v>316</v>
      </c>
      <c r="H532" s="581" t="n">
        <f aca="false">VLOOKUP(B532,EQUIPAMENTOS!$A:$R,17,FALSE())</f>
        <v>6.99</v>
      </c>
      <c r="I532" s="582" t="n">
        <f aca="false">VLOOKUP(B532,EQUIPAMENTOS!$A:$R,18,FALSE())</f>
        <v>16</v>
      </c>
      <c r="J532" s="543" t="n">
        <f aca="false">H532*I532*E514*F514</f>
        <v>223.68</v>
      </c>
      <c r="K532" s="521"/>
    </row>
    <row r="533" customFormat="false" ht="15" hidden="false" customHeight="false" outlineLevel="0" collapsed="false">
      <c r="A533" s="517"/>
      <c r="B533" s="671" t="str">
        <f aca="false">B515</f>
        <v>Trator de esteiras 40t</v>
      </c>
      <c r="C533" s="561"/>
      <c r="D533" s="561"/>
      <c r="E533" s="538"/>
      <c r="F533" s="579" t="str">
        <f aca="false">VLOOKUP(B533,EQUIPAMENTOS!$A:$R,16,FALSE())</f>
        <v>Diesel S10</v>
      </c>
      <c r="G533" s="580" t="s">
        <v>316</v>
      </c>
      <c r="H533" s="581" t="n">
        <f aca="false">VLOOKUP(B533,EQUIPAMENTOS!$A:$R,17,FALSE())</f>
        <v>6.99</v>
      </c>
      <c r="I533" s="582" t="n">
        <f aca="false">VLOOKUP(B533,EQUIPAMENTOS!$A:$R,18,FALSE())</f>
        <v>32</v>
      </c>
      <c r="J533" s="543" t="n">
        <f aca="false">H533*I533*E515*F515</f>
        <v>223.68</v>
      </c>
      <c r="K533" s="521"/>
    </row>
    <row r="534" customFormat="false" ht="15" hidden="true" customHeight="false" outlineLevel="0" collapsed="false">
      <c r="A534" s="517"/>
      <c r="B534" s="671" t="str">
        <f aca="false">B516</f>
        <v>Motoniveladora 140k</v>
      </c>
      <c r="C534" s="561"/>
      <c r="D534" s="561"/>
      <c r="E534" s="538"/>
      <c r="F534" s="579" t="n">
        <f aca="false">VLOOKUP(B534,EQUIPAMENTOS!$A:$R,12,FALSE())</f>
        <v>220.84</v>
      </c>
      <c r="G534" s="580" t="s">
        <v>316</v>
      </c>
      <c r="H534" s="581" t="n">
        <f aca="false">VLOOKUP(B534,EQUIPAMENTOS!$A:$R,13,FALSE())</f>
        <v>0</v>
      </c>
      <c r="I534" s="581" t="n">
        <f aca="false">VLOOKUP(B534,EQUIPAMENTOS!$A:$R,14,FALSE())</f>
        <v>254.64</v>
      </c>
      <c r="J534" s="543" t="n">
        <f aca="false">H534*I534*E516*F516</f>
        <v>0</v>
      </c>
      <c r="K534" s="521"/>
    </row>
    <row r="535" customFormat="false" ht="15" hidden="false" customHeight="false" outlineLevel="0" collapsed="false">
      <c r="A535" s="517"/>
      <c r="B535" s="671"/>
      <c r="C535" s="570"/>
      <c r="D535" s="570"/>
      <c r="E535" s="545"/>
      <c r="F535" s="579"/>
      <c r="G535" s="672"/>
      <c r="H535" s="581"/>
      <c r="I535" s="581"/>
      <c r="J535" s="543"/>
      <c r="K535" s="521"/>
    </row>
    <row r="536" customFormat="false" ht="15" hidden="false" customHeight="false" outlineLevel="0" collapsed="false">
      <c r="A536" s="517"/>
      <c r="B536" s="612"/>
      <c r="C536" s="567"/>
      <c r="D536" s="567"/>
      <c r="E536" s="567"/>
      <c r="F536" s="567"/>
      <c r="G536" s="567"/>
      <c r="H536" s="576"/>
      <c r="I536" s="673" t="s">
        <v>257</v>
      </c>
      <c r="J536" s="566" t="n">
        <f aca="false">SUM(J532:J535)</f>
        <v>447.36</v>
      </c>
      <c r="K536" s="521"/>
      <c r="L536" s="434" t="n">
        <f aca="false">J536/E529</f>
        <v>2.05512679162073</v>
      </c>
    </row>
    <row r="537" customFormat="false" ht="15" hidden="false" customHeight="false" outlineLevel="0" collapsed="false">
      <c r="A537" s="517"/>
      <c r="B537" s="590"/>
      <c r="C537" s="570"/>
      <c r="D537" s="570"/>
      <c r="E537" s="591"/>
      <c r="F537" s="592"/>
      <c r="G537" s="573"/>
      <c r="H537" s="573"/>
      <c r="I537" s="574"/>
      <c r="J537" s="591"/>
      <c r="K537" s="521"/>
    </row>
    <row r="538" customFormat="false" ht="19.25" hidden="false" customHeight="false" outlineLevel="0" collapsed="false">
      <c r="A538" s="517"/>
      <c r="B538" s="557" t="s">
        <v>317</v>
      </c>
      <c r="C538" s="557"/>
      <c r="D538" s="557"/>
      <c r="E538" s="557"/>
      <c r="F538" s="557"/>
      <c r="G538" s="593" t="s">
        <v>318</v>
      </c>
      <c r="H538" s="573" t="s">
        <v>319</v>
      </c>
      <c r="I538" s="577" t="s">
        <v>296</v>
      </c>
      <c r="J538" s="559" t="s">
        <v>315</v>
      </c>
      <c r="K538" s="521"/>
    </row>
    <row r="539" customFormat="false" ht="15" hidden="false" customHeight="false" outlineLevel="0" collapsed="false">
      <c r="A539" s="517"/>
      <c r="B539" s="594"/>
      <c r="C539" s="595"/>
      <c r="D539" s="596"/>
      <c r="E539" s="596"/>
      <c r="F539" s="597"/>
      <c r="G539" s="540"/>
      <c r="H539" s="540"/>
      <c r="I539" s="598"/>
      <c r="J539" s="543"/>
      <c r="K539" s="521"/>
    </row>
    <row r="540" customFormat="false" ht="15" hidden="false" customHeight="false" outlineLevel="0" collapsed="false">
      <c r="A540" s="517"/>
      <c r="B540" s="599"/>
      <c r="C540" s="600"/>
      <c r="D540" s="601"/>
      <c r="E540" s="601"/>
      <c r="F540" s="602"/>
      <c r="G540" s="540"/>
      <c r="H540" s="540"/>
      <c r="I540" s="598"/>
      <c r="J540" s="543"/>
      <c r="K540" s="521"/>
    </row>
    <row r="541" customFormat="false" ht="15" hidden="false" customHeight="false" outlineLevel="0" collapsed="false">
      <c r="A541" s="517"/>
      <c r="B541" s="603" t="s">
        <v>257</v>
      </c>
      <c r="C541" s="603"/>
      <c r="D541" s="603"/>
      <c r="E541" s="603"/>
      <c r="F541" s="603"/>
      <c r="G541" s="603"/>
      <c r="H541" s="603"/>
      <c r="I541" s="603"/>
      <c r="J541" s="566" t="n">
        <f aca="false">SUM(J539:J540)</f>
        <v>0</v>
      </c>
      <c r="K541" s="521"/>
    </row>
    <row r="542" customFormat="false" ht="15" hidden="false" customHeight="false" outlineLevel="0" collapsed="false">
      <c r="A542" s="517"/>
      <c r="B542" s="604"/>
      <c r="C542" s="605"/>
      <c r="D542" s="605"/>
      <c r="E542" s="606"/>
      <c r="F542" s="607"/>
      <c r="G542" s="608"/>
      <c r="H542" s="608"/>
      <c r="I542" s="609"/>
      <c r="J542" s="610"/>
      <c r="K542" s="521"/>
    </row>
    <row r="543" customFormat="false" ht="15" hidden="false" customHeight="false" outlineLevel="0" collapsed="false">
      <c r="A543" s="517"/>
      <c r="B543" s="611" t="s">
        <v>320</v>
      </c>
      <c r="C543" s="611"/>
      <c r="D543" s="612"/>
      <c r="E543" s="567"/>
      <c r="F543" s="567"/>
      <c r="G543" s="567"/>
      <c r="H543" s="613"/>
      <c r="I543" s="614"/>
      <c r="J543" s="566" t="n">
        <f aca="false">(J529+J536+J541)/E529</f>
        <v>5.91193842504427</v>
      </c>
      <c r="K543" s="521"/>
      <c r="M543" s="434"/>
    </row>
    <row r="544" customFormat="false" ht="15" hidden="false" customHeight="false" outlineLevel="0" collapsed="false">
      <c r="A544" s="517"/>
      <c r="B544" s="590"/>
      <c r="C544" s="570"/>
      <c r="D544" s="570"/>
      <c r="E544" s="591"/>
      <c r="F544" s="592"/>
      <c r="G544" s="573"/>
      <c r="H544" s="573"/>
      <c r="I544" s="574"/>
      <c r="J544" s="615"/>
      <c r="K544" s="521"/>
    </row>
    <row r="545" customFormat="false" ht="19.25" hidden="false" customHeight="false" outlineLevel="0" collapsed="false">
      <c r="A545" s="517"/>
      <c r="B545" s="557" t="s">
        <v>321</v>
      </c>
      <c r="C545" s="557"/>
      <c r="D545" s="557"/>
      <c r="E545" s="557"/>
      <c r="F545" s="557"/>
      <c r="G545" s="593" t="s">
        <v>318</v>
      </c>
      <c r="H545" s="573" t="s">
        <v>319</v>
      </c>
      <c r="I545" s="577" t="s">
        <v>296</v>
      </c>
      <c r="J545" s="559" t="s">
        <v>315</v>
      </c>
      <c r="K545" s="521"/>
      <c r="M545" s="434"/>
    </row>
    <row r="546" customFormat="false" ht="15" hidden="false" customHeight="false" outlineLevel="0" collapsed="false">
      <c r="A546" s="517"/>
      <c r="B546" s="594"/>
      <c r="C546" s="595"/>
      <c r="D546" s="596"/>
      <c r="E546" s="596"/>
      <c r="F546" s="597"/>
      <c r="G546" s="540"/>
      <c r="H546" s="540"/>
      <c r="I546" s="598"/>
      <c r="J546" s="543"/>
      <c r="K546" s="521"/>
      <c r="M546" s="434"/>
    </row>
    <row r="547" customFormat="false" ht="15" hidden="false" customHeight="false" outlineLevel="0" collapsed="false">
      <c r="A547" s="517"/>
      <c r="B547" s="616"/>
      <c r="C547" s="617"/>
      <c r="D547" s="618"/>
      <c r="E547" s="618"/>
      <c r="F547" s="619"/>
      <c r="G547" s="540"/>
      <c r="H547" s="540"/>
      <c r="I547" s="598"/>
      <c r="J547" s="543" t="n">
        <f aca="false">G547*I547</f>
        <v>0</v>
      </c>
      <c r="K547" s="521"/>
    </row>
    <row r="548" customFormat="false" ht="15" hidden="false" customHeight="false" outlineLevel="0" collapsed="false">
      <c r="A548" s="517"/>
      <c r="B548" s="620"/>
      <c r="C548" s="567"/>
      <c r="D548" s="567"/>
      <c r="E548" s="621"/>
      <c r="F548" s="622"/>
      <c r="G548" s="576"/>
      <c r="H548" s="576"/>
      <c r="I548" s="568" t="s">
        <v>257</v>
      </c>
      <c r="J548" s="566" t="n">
        <f aca="false">SUM(J546:J547)</f>
        <v>0</v>
      </c>
      <c r="K548" s="521"/>
    </row>
    <row r="549" customFormat="false" ht="15" hidden="false" customHeight="false" outlineLevel="0" collapsed="false">
      <c r="A549" s="517"/>
      <c r="B549" s="623"/>
      <c r="C549" s="567"/>
      <c r="D549" s="567"/>
      <c r="E549" s="621"/>
      <c r="F549" s="622"/>
      <c r="G549" s="576"/>
      <c r="H549" s="576"/>
      <c r="I549" s="568"/>
      <c r="J549" s="621"/>
      <c r="K549" s="521"/>
    </row>
    <row r="550" customFormat="false" ht="19.25" hidden="false" customHeight="false" outlineLevel="0" collapsed="false">
      <c r="A550" s="517"/>
      <c r="B550" s="557" t="s">
        <v>322</v>
      </c>
      <c r="C550" s="557"/>
      <c r="D550" s="557"/>
      <c r="E550" s="557"/>
      <c r="F550" s="559" t="s">
        <v>318</v>
      </c>
      <c r="G550" s="593" t="s">
        <v>323</v>
      </c>
      <c r="H550" s="573" t="s">
        <v>296</v>
      </c>
      <c r="I550" s="577" t="s">
        <v>314</v>
      </c>
      <c r="J550" s="559" t="s">
        <v>315</v>
      </c>
      <c r="K550" s="521"/>
    </row>
    <row r="551" customFormat="false" ht="15" hidden="false" customHeight="false" outlineLevel="0" collapsed="false">
      <c r="A551" s="517"/>
      <c r="B551" s="599"/>
      <c r="C551" s="600"/>
      <c r="D551" s="601"/>
      <c r="E551" s="602"/>
      <c r="F551" s="540" t="n">
        <v>0</v>
      </c>
      <c r="G551" s="540" t="n">
        <v>0</v>
      </c>
      <c r="H551" s="540" t="n">
        <v>0</v>
      </c>
      <c r="I551" s="598" t="n">
        <v>0</v>
      </c>
      <c r="J551" s="543" t="n">
        <f aca="false">I551*H551*G551*F551</f>
        <v>0</v>
      </c>
      <c r="K551" s="521"/>
    </row>
    <row r="552" customFormat="false" ht="15" hidden="false" customHeight="false" outlineLevel="0" collapsed="false">
      <c r="A552" s="517"/>
      <c r="B552" s="616"/>
      <c r="C552" s="617"/>
      <c r="D552" s="618"/>
      <c r="E552" s="619"/>
      <c r="F552" s="547" t="n">
        <v>0</v>
      </c>
      <c r="G552" s="547" t="n">
        <v>0</v>
      </c>
      <c r="H552" s="547" t="n">
        <v>0</v>
      </c>
      <c r="I552" s="625" t="n">
        <v>0</v>
      </c>
      <c r="J552" s="543" t="n">
        <f aca="false">I552*H552*G552*F552</f>
        <v>0</v>
      </c>
      <c r="K552" s="521"/>
    </row>
    <row r="553" customFormat="false" ht="15" hidden="false" customHeight="false" outlineLevel="0" collapsed="false">
      <c r="A553" s="517"/>
      <c r="B553" s="620"/>
      <c r="C553" s="567"/>
      <c r="D553" s="567"/>
      <c r="E553" s="621"/>
      <c r="F553" s="622"/>
      <c r="G553" s="576"/>
      <c r="H553" s="576"/>
      <c r="I553" s="568" t="s">
        <v>257</v>
      </c>
      <c r="J553" s="566" t="n">
        <f aca="false">SUM(J551:J552)</f>
        <v>0</v>
      </c>
      <c r="K553" s="521"/>
    </row>
    <row r="554" customFormat="false" ht="15" hidden="false" customHeight="false" outlineLevel="0" collapsed="false">
      <c r="A554" s="517"/>
      <c r="B554" s="567"/>
      <c r="C554" s="567"/>
      <c r="D554" s="567"/>
      <c r="E554" s="567"/>
      <c r="F554" s="567"/>
      <c r="G554" s="567"/>
      <c r="H554" s="567"/>
      <c r="I554" s="568"/>
      <c r="J554" s="567"/>
      <c r="K554" s="521"/>
    </row>
    <row r="555" customFormat="false" ht="15" hidden="false" customHeight="false" outlineLevel="0" collapsed="false">
      <c r="A555" s="517"/>
      <c r="B555" s="626" t="s">
        <v>324</v>
      </c>
      <c r="C555" s="626"/>
      <c r="D555" s="626"/>
      <c r="E555" s="626"/>
      <c r="F555" s="626"/>
      <c r="G555" s="626"/>
      <c r="H555" s="626"/>
      <c r="I555" s="626"/>
      <c r="J555" s="611" t="n">
        <f aca="false">J553+J548+J543</f>
        <v>5.91193842504427</v>
      </c>
      <c r="K555" s="521"/>
    </row>
    <row r="556" customFormat="false" ht="15" hidden="false" customHeight="false" outlineLevel="0" collapsed="false">
      <c r="A556" s="517"/>
      <c r="B556" s="567"/>
      <c r="C556" s="567"/>
      <c r="D556" s="567"/>
      <c r="E556" s="567"/>
      <c r="F556" s="567"/>
      <c r="G556" s="567"/>
      <c r="H556" s="567"/>
      <c r="I556" s="568"/>
      <c r="J556" s="567"/>
      <c r="K556" s="521"/>
    </row>
    <row r="557" customFormat="false" ht="15" hidden="false" customHeight="false" outlineLevel="0" collapsed="false">
      <c r="A557" s="517"/>
      <c r="B557" s="626" t="s">
        <v>325</v>
      </c>
      <c r="C557" s="626"/>
      <c r="D557" s="626"/>
      <c r="E557" s="626"/>
      <c r="F557" s="626"/>
      <c r="G557" s="626"/>
      <c r="H557" s="626"/>
      <c r="I557" s="626"/>
      <c r="J557" s="566" t="n">
        <f aca="false">J555*0</f>
        <v>0</v>
      </c>
      <c r="K557" s="521"/>
    </row>
    <row r="558" customFormat="false" ht="15" hidden="false" customHeight="false" outlineLevel="0" collapsed="false">
      <c r="A558" s="517"/>
      <c r="B558" s="567"/>
      <c r="C558" s="567"/>
      <c r="D558" s="567"/>
      <c r="E558" s="567"/>
      <c r="F558" s="567"/>
      <c r="G558" s="567"/>
      <c r="H558" s="567"/>
      <c r="I558" s="568"/>
      <c r="J558" s="567"/>
      <c r="K558" s="521"/>
    </row>
    <row r="559" customFormat="false" ht="15" hidden="false" customHeight="false" outlineLevel="0" collapsed="false">
      <c r="A559" s="517"/>
      <c r="B559" s="626" t="s">
        <v>326</v>
      </c>
      <c r="C559" s="626"/>
      <c r="D559" s="626"/>
      <c r="E559" s="626"/>
      <c r="F559" s="626"/>
      <c r="G559" s="626"/>
      <c r="H559" s="626"/>
      <c r="I559" s="626"/>
      <c r="J559" s="611" t="n">
        <f aca="false">J555+J557</f>
        <v>5.91193842504427</v>
      </c>
      <c r="K559" s="521"/>
    </row>
    <row r="560" customFormat="false" ht="15" hidden="false" customHeight="false" outlineLevel="0" collapsed="false">
      <c r="A560" s="517"/>
      <c r="B560" s="605"/>
      <c r="C560" s="605"/>
      <c r="D560" s="605"/>
      <c r="E560" s="605"/>
      <c r="F560" s="605"/>
      <c r="G560" s="605"/>
      <c r="H560" s="605"/>
      <c r="I560" s="609"/>
      <c r="J560" s="605"/>
      <c r="K560" s="521"/>
    </row>
    <row r="561" customFormat="false" ht="15" hidden="false" customHeight="false" outlineLevel="0" collapsed="false">
      <c r="A561" s="517"/>
      <c r="B561" s="627"/>
      <c r="C561" s="595"/>
      <c r="D561" s="595"/>
      <c r="E561" s="595"/>
      <c r="F561" s="595"/>
      <c r="G561" s="595"/>
      <c r="H561" s="595"/>
      <c r="I561" s="595"/>
      <c r="J561" s="628"/>
      <c r="K561" s="521"/>
    </row>
    <row r="562" customFormat="false" ht="15" hidden="false" customHeight="false" outlineLevel="0" collapsed="false">
      <c r="A562" s="517"/>
      <c r="B562" s="629"/>
      <c r="C562" s="630"/>
      <c r="D562" s="631"/>
      <c r="E562" s="631"/>
      <c r="F562" s="632"/>
      <c r="G562" s="633"/>
      <c r="H562" s="630"/>
      <c r="I562" s="630"/>
      <c r="J562" s="634"/>
      <c r="K562" s="521"/>
    </row>
    <row r="563" customFormat="false" ht="15" hidden="false" customHeight="false" outlineLevel="0" collapsed="false">
      <c r="A563" s="517"/>
      <c r="B563" s="522"/>
      <c r="C563" s="522"/>
      <c r="D563" s="522"/>
      <c r="E563" s="522"/>
      <c r="F563" s="522"/>
      <c r="G563" s="522"/>
      <c r="H563" s="522"/>
      <c r="I563" s="522"/>
      <c r="J563" s="522"/>
      <c r="K563" s="521"/>
    </row>
    <row r="564" customFormat="false" ht="15" hidden="false" customHeight="false" outlineLevel="0" collapsed="false">
      <c r="A564" s="517"/>
      <c r="B564" s="635" t="str">
        <f aca="false">B502</f>
        <v>FERROVIA NOVA TRANSNORDESTINA - LOTE 09 e 10</v>
      </c>
      <c r="C564" s="636"/>
      <c r="D564" s="636"/>
      <c r="E564" s="636"/>
      <c r="F564" s="637"/>
      <c r="G564" s="532" t="s">
        <v>315</v>
      </c>
      <c r="H564" s="532"/>
      <c r="I564" s="532"/>
      <c r="J564" s="532"/>
      <c r="K564" s="521"/>
    </row>
    <row r="565" customFormat="false" ht="15" hidden="false" customHeight="false" outlineLevel="0" collapsed="false">
      <c r="A565" s="517"/>
      <c r="B565" s="638" t="n">
        <f aca="false">B503</f>
        <v>0</v>
      </c>
      <c r="C565" s="639"/>
      <c r="D565" s="639"/>
      <c r="E565" s="639"/>
      <c r="F565" s="640"/>
      <c r="G565" s="534" t="s">
        <v>327</v>
      </c>
      <c r="H565" s="534"/>
      <c r="I565" s="534"/>
      <c r="J565" s="534"/>
      <c r="K565" s="521"/>
    </row>
    <row r="566" customFormat="false" ht="15" hidden="false" customHeight="false" outlineLevel="0" collapsed="false">
      <c r="A566" s="517"/>
      <c r="B566" s="641"/>
      <c r="C566" s="642"/>
      <c r="D566" s="642"/>
      <c r="E566" s="642"/>
      <c r="F566" s="643"/>
      <c r="G566" s="644"/>
      <c r="H566" s="645"/>
      <c r="I566" s="645"/>
      <c r="J566" s="645"/>
      <c r="K566" s="521"/>
    </row>
    <row r="567" customFormat="false" ht="15" hidden="false" customHeight="false" outlineLevel="0" collapsed="false">
      <c r="A567" s="517"/>
      <c r="B567" s="674"/>
      <c r="C567" s="522"/>
      <c r="D567" s="522"/>
      <c r="E567" s="522"/>
      <c r="F567" s="522"/>
      <c r="G567" s="522"/>
      <c r="H567" s="675"/>
      <c r="I567" s="675"/>
      <c r="J567" s="675"/>
      <c r="K567" s="521"/>
    </row>
    <row r="568" customFormat="false" ht="15" hidden="true" customHeight="false" outlineLevel="0" collapsed="false">
      <c r="A568" s="514"/>
      <c r="B568" s="515"/>
      <c r="C568" s="515"/>
      <c r="D568" s="515"/>
      <c r="E568" s="515"/>
      <c r="F568" s="515"/>
      <c r="G568" s="515"/>
      <c r="H568" s="515"/>
      <c r="I568" s="515"/>
      <c r="J568" s="515"/>
      <c r="K568" s="516"/>
    </row>
    <row r="569" customFormat="false" ht="15" hidden="true" customHeight="false" outlineLevel="0" collapsed="false">
      <c r="A569" s="517"/>
      <c r="B569" s="518" t="s">
        <v>0</v>
      </c>
      <c r="C569" s="519"/>
      <c r="D569" s="520" t="s">
        <v>288</v>
      </c>
      <c r="E569" s="520"/>
      <c r="F569" s="520"/>
      <c r="G569" s="520"/>
      <c r="H569" s="520"/>
      <c r="I569" s="520"/>
      <c r="J569" s="520"/>
      <c r="K569" s="521"/>
    </row>
    <row r="570" customFormat="false" ht="15" hidden="true" customHeight="false" outlineLevel="0" collapsed="false">
      <c r="A570" s="517"/>
      <c r="B570" s="522"/>
      <c r="C570" s="522"/>
      <c r="D570" s="522"/>
      <c r="E570" s="522"/>
      <c r="F570" s="522"/>
      <c r="G570" s="522"/>
      <c r="H570" s="522"/>
      <c r="I570" s="522"/>
      <c r="J570" s="522"/>
      <c r="K570" s="521"/>
    </row>
    <row r="571" customFormat="false" ht="15" hidden="true" customHeight="false" outlineLevel="0" collapsed="false">
      <c r="A571" s="517"/>
      <c r="B571" s="523"/>
      <c r="C571" s="524" t="s">
        <v>290</v>
      </c>
      <c r="D571" s="523" t="s">
        <v>118</v>
      </c>
      <c r="E571" s="523"/>
      <c r="F571" s="523"/>
      <c r="G571" s="523"/>
      <c r="H571" s="523"/>
      <c r="I571" s="523"/>
      <c r="J571" s="523" t="s">
        <v>291</v>
      </c>
      <c r="K571" s="521"/>
    </row>
    <row r="572" customFormat="false" ht="29.25" hidden="true" customHeight="true" outlineLevel="0" collapsed="false">
      <c r="A572" s="517"/>
      <c r="B572" s="525"/>
      <c r="C572" s="526"/>
      <c r="D572" s="661" t="s">
        <v>350</v>
      </c>
      <c r="E572" s="661"/>
      <c r="F572" s="661"/>
      <c r="G572" s="661"/>
      <c r="H572" s="661"/>
      <c r="I572" s="661"/>
      <c r="J572" s="528" t="str">
        <f aca="false">F592</f>
        <v>m3</v>
      </c>
      <c r="K572" s="521"/>
    </row>
    <row r="573" customFormat="false" ht="15" hidden="true" customHeight="false" outlineLevel="0" collapsed="false">
      <c r="A573" s="517"/>
      <c r="B573" s="529"/>
      <c r="C573" s="529"/>
      <c r="D573" s="529"/>
      <c r="E573" s="529"/>
      <c r="F573" s="529"/>
      <c r="G573" s="529"/>
      <c r="H573" s="529"/>
      <c r="I573" s="530"/>
      <c r="J573" s="531"/>
      <c r="K573" s="521"/>
    </row>
    <row r="574" customFormat="false" ht="15" hidden="true" customHeight="false" outlineLevel="0" collapsed="false">
      <c r="A574" s="517"/>
      <c r="B574" s="532" t="s">
        <v>292</v>
      </c>
      <c r="C574" s="532"/>
      <c r="D574" s="532" t="s">
        <v>289</v>
      </c>
      <c r="E574" s="532" t="s">
        <v>293</v>
      </c>
      <c r="F574" s="533" t="s">
        <v>294</v>
      </c>
      <c r="G574" s="533"/>
      <c r="H574" s="533" t="s">
        <v>295</v>
      </c>
      <c r="I574" s="533"/>
      <c r="J574" s="534" t="s">
        <v>296</v>
      </c>
      <c r="K574" s="521"/>
    </row>
    <row r="575" customFormat="false" ht="15" hidden="true" customHeight="false" outlineLevel="0" collapsed="false">
      <c r="A575" s="517"/>
      <c r="B575" s="532"/>
      <c r="C575" s="532"/>
      <c r="D575" s="532"/>
      <c r="E575" s="532"/>
      <c r="F575" s="535" t="s">
        <v>297</v>
      </c>
      <c r="G575" s="535" t="s">
        <v>298</v>
      </c>
      <c r="H575" s="535" t="s">
        <v>297</v>
      </c>
      <c r="I575" s="529" t="s">
        <v>298</v>
      </c>
      <c r="J575" s="536" t="s">
        <v>299</v>
      </c>
      <c r="K575" s="521"/>
    </row>
    <row r="576" customFormat="false" ht="15" hidden="true" customHeight="false" outlineLevel="0" collapsed="false">
      <c r="A576" s="517"/>
      <c r="B576" s="537" t="s">
        <v>351</v>
      </c>
      <c r="C576" s="538"/>
      <c r="D576" s="539"/>
      <c r="E576" s="540" t="n">
        <v>1</v>
      </c>
      <c r="F576" s="540" t="n">
        <f aca="false">1</f>
        <v>1</v>
      </c>
      <c r="G576" s="540" t="n">
        <f aca="false">1-F576</f>
        <v>0</v>
      </c>
      <c r="H576" s="541" t="n">
        <f aca="false">VLOOKUP(B576,EQUIPAMENTOS!$A:$N,14,FALSE())</f>
        <v>120</v>
      </c>
      <c r="I576" s="542" t="n">
        <f aca="false">H576</f>
        <v>120</v>
      </c>
      <c r="J576" s="543" t="n">
        <f aca="false">H576*F576*E576+I576*G576*E576</f>
        <v>120</v>
      </c>
      <c r="K576" s="521"/>
      <c r="L576" s="434"/>
      <c r="M576" s="434"/>
    </row>
    <row r="577" customFormat="false" ht="15" hidden="true" customHeight="false" outlineLevel="0" collapsed="false">
      <c r="A577" s="517"/>
      <c r="B577" s="537" t="s">
        <v>337</v>
      </c>
      <c r="C577" s="538"/>
      <c r="D577" s="539"/>
      <c r="E577" s="540" t="n">
        <v>1</v>
      </c>
      <c r="F577" s="540" t="n">
        <v>1</v>
      </c>
      <c r="G577" s="540" t="n">
        <f aca="false">1-F577</f>
        <v>0</v>
      </c>
      <c r="H577" s="541" t="n">
        <f aca="false">VLOOKUP(B577,EQUIPAMENTOS!$A:$N,14,FALSE())</f>
        <v>110</v>
      </c>
      <c r="I577" s="542" t="n">
        <f aca="false">H577</f>
        <v>110</v>
      </c>
      <c r="J577" s="543" t="n">
        <f aca="false">H577*F577*E577+I577*G577*E577</f>
        <v>110</v>
      </c>
      <c r="K577" s="521"/>
    </row>
    <row r="578" customFormat="false" ht="15" hidden="true" customHeight="false" outlineLevel="0" collapsed="false">
      <c r="A578" s="517"/>
      <c r="B578" s="537" t="s">
        <v>352</v>
      </c>
      <c r="C578" s="538"/>
      <c r="D578" s="539"/>
      <c r="E578" s="540" t="n">
        <v>2</v>
      </c>
      <c r="F578" s="540" t="n">
        <v>1</v>
      </c>
      <c r="G578" s="540" t="n">
        <f aca="false">1-F578</f>
        <v>0</v>
      </c>
      <c r="H578" s="541" t="n">
        <f aca="false">VLOOKUP(B578,EQUIPAMENTOS!$A:$N,14,FALSE())</f>
        <v>90</v>
      </c>
      <c r="I578" s="542" t="n">
        <f aca="false">H578</f>
        <v>90</v>
      </c>
      <c r="J578" s="543" t="n">
        <f aca="false">H578*F578*E578+I578*G578*E578</f>
        <v>180</v>
      </c>
      <c r="K578" s="521"/>
    </row>
    <row r="579" customFormat="false" ht="15" hidden="true" customHeight="false" outlineLevel="0" collapsed="false">
      <c r="A579" s="517"/>
      <c r="B579" s="537" t="s">
        <v>339</v>
      </c>
      <c r="C579" s="538"/>
      <c r="D579" s="539"/>
      <c r="E579" s="540" t="n">
        <v>1</v>
      </c>
      <c r="F579" s="540" t="n">
        <v>1</v>
      </c>
      <c r="G579" s="540" t="n">
        <f aca="false">1-F579</f>
        <v>0</v>
      </c>
      <c r="H579" s="541" t="n">
        <f aca="false">VLOOKUP(B579,EQUIPAMENTOS!$A:$N,14,FALSE())</f>
        <v>254.64</v>
      </c>
      <c r="I579" s="542" t="n">
        <f aca="false">H579</f>
        <v>254.64</v>
      </c>
      <c r="J579" s="543" t="n">
        <f aca="false">H579*F579*E579+I579*G579*E579</f>
        <v>254.64</v>
      </c>
      <c r="K579" s="521"/>
      <c r="L579" s="434"/>
    </row>
    <row r="580" customFormat="false" ht="15" hidden="true" customHeight="false" outlineLevel="0" collapsed="false">
      <c r="A580" s="517"/>
      <c r="B580" s="537"/>
      <c r="C580" s="538"/>
      <c r="D580" s="539"/>
      <c r="E580" s="540"/>
      <c r="F580" s="540"/>
      <c r="G580" s="540"/>
      <c r="H580" s="541"/>
      <c r="I580" s="542"/>
      <c r="J580" s="543"/>
      <c r="K580" s="521"/>
    </row>
    <row r="581" customFormat="false" ht="15" hidden="true" customHeight="false" outlineLevel="0" collapsed="false">
      <c r="A581" s="517"/>
      <c r="B581" s="544"/>
      <c r="C581" s="545"/>
      <c r="D581" s="546"/>
      <c r="E581" s="547"/>
      <c r="F581" s="547"/>
      <c r="G581" s="547"/>
      <c r="H581" s="664"/>
      <c r="I581" s="549"/>
      <c r="J581" s="543" t="n">
        <f aca="false">H581*F581*E581+I581*G581*E581</f>
        <v>0</v>
      </c>
      <c r="K581" s="521"/>
    </row>
    <row r="582" customFormat="false" ht="15" hidden="true" customHeight="false" outlineLevel="0" collapsed="false">
      <c r="A582" s="517"/>
      <c r="B582" s="551"/>
      <c r="C582" s="529"/>
      <c r="D582" s="529"/>
      <c r="E582" s="529"/>
      <c r="F582" s="529"/>
      <c r="G582" s="529"/>
      <c r="H582" s="529"/>
      <c r="I582" s="552" t="s">
        <v>257</v>
      </c>
      <c r="J582" s="566" t="n">
        <f aca="false">SUM(J576:J581)</f>
        <v>664.64</v>
      </c>
      <c r="K582" s="521"/>
      <c r="L582" s="434" t="n">
        <f aca="false">J582/E592</f>
        <v>7.38488888888889</v>
      </c>
      <c r="M582" s="434" t="n">
        <f aca="false">L582*0.7</f>
        <v>5.16942222222222</v>
      </c>
    </row>
    <row r="583" customFormat="false" ht="15" hidden="true" customHeight="false" outlineLevel="0" collapsed="false">
      <c r="A583" s="517"/>
      <c r="B583" s="553"/>
      <c r="C583" s="553"/>
      <c r="D583" s="553"/>
      <c r="E583" s="553"/>
      <c r="F583" s="553"/>
      <c r="G583" s="553"/>
      <c r="H583" s="553"/>
      <c r="I583" s="554"/>
      <c r="J583" s="555"/>
      <c r="K583" s="521"/>
    </row>
    <row r="584" customFormat="false" ht="19.25" hidden="true" customHeight="true" outlineLevel="0" collapsed="false">
      <c r="A584" s="517"/>
      <c r="B584" s="556" t="s">
        <v>302</v>
      </c>
      <c r="C584" s="556"/>
      <c r="D584" s="556"/>
      <c r="E584" s="556"/>
      <c r="F584" s="532" t="s">
        <v>289</v>
      </c>
      <c r="G584" s="532"/>
      <c r="H584" s="557" t="s">
        <v>303</v>
      </c>
      <c r="I584" s="558" t="s">
        <v>304</v>
      </c>
      <c r="J584" s="559" t="s">
        <v>305</v>
      </c>
      <c r="K584" s="521"/>
    </row>
    <row r="585" customFormat="false" ht="15" hidden="true" customHeight="false" outlineLevel="0" collapsed="false">
      <c r="A585" s="517"/>
      <c r="B585" s="560" t="s">
        <v>344</v>
      </c>
      <c r="C585" s="561"/>
      <c r="D585" s="522"/>
      <c r="E585" s="538"/>
      <c r="F585" s="539"/>
      <c r="G585" s="562"/>
      <c r="H585" s="563" t="n">
        <f aca="false">E576</f>
        <v>1</v>
      </c>
      <c r="I585" s="564" t="n">
        <f aca="false">(VLOOKUP(B585,'MÃO DE OBRA'!$A:$E,5,FALSE())/220)</f>
        <v>28.82352</v>
      </c>
      <c r="J585" s="543" t="n">
        <f aca="false">H585*I585</f>
        <v>28.82352</v>
      </c>
      <c r="K585" s="521"/>
    </row>
    <row r="586" customFormat="false" ht="15" hidden="true" customHeight="false" outlineLevel="0" collapsed="false">
      <c r="A586" s="517"/>
      <c r="B586" s="560" t="s">
        <v>341</v>
      </c>
      <c r="C586" s="561"/>
      <c r="D586" s="522"/>
      <c r="E586" s="538"/>
      <c r="F586" s="539"/>
      <c r="G586" s="562"/>
      <c r="H586" s="563" t="n">
        <f aca="false">E577+E578</f>
        <v>3</v>
      </c>
      <c r="I586" s="564" t="n">
        <f aca="false">(VLOOKUP(B586,'MÃO DE OBRA'!$A:$E,5,FALSE())/220)</f>
        <v>28.82352</v>
      </c>
      <c r="J586" s="543" t="n">
        <f aca="false">H586*I586</f>
        <v>86.47056</v>
      </c>
      <c r="K586" s="521"/>
    </row>
    <row r="587" customFormat="false" ht="15" hidden="true" customHeight="false" outlineLevel="0" collapsed="false">
      <c r="A587" s="517"/>
      <c r="B587" s="560" t="s">
        <v>343</v>
      </c>
      <c r="C587" s="561"/>
      <c r="D587" s="522"/>
      <c r="E587" s="538"/>
      <c r="F587" s="539"/>
      <c r="G587" s="562"/>
      <c r="H587" s="563" t="n">
        <f aca="false">E579</f>
        <v>1</v>
      </c>
      <c r="I587" s="564" t="n">
        <f aca="false">(VLOOKUP(B587,'MÃO DE OBRA'!$A:$E,5,FALSE())/220)</f>
        <v>46.8181818181818</v>
      </c>
      <c r="J587" s="543" t="n">
        <f aca="false">H587*I587</f>
        <v>46.8181818181818</v>
      </c>
      <c r="K587" s="521"/>
    </row>
    <row r="588" customFormat="false" ht="15" hidden="true" customHeight="false" outlineLevel="0" collapsed="false">
      <c r="A588" s="517"/>
      <c r="B588" s="560" t="s">
        <v>307</v>
      </c>
      <c r="C588" s="561"/>
      <c r="D588" s="522"/>
      <c r="E588" s="538"/>
      <c r="F588" s="539"/>
      <c r="G588" s="562"/>
      <c r="H588" s="563" t="n">
        <v>1</v>
      </c>
      <c r="I588" s="564" t="n">
        <f aca="false">(VLOOKUP(B588,'MÃO DE OBRA'!$A:$E,5,FALSE())/220)</f>
        <v>19.13328</v>
      </c>
      <c r="J588" s="543" t="n">
        <f aca="false">H588*I588</f>
        <v>19.13328</v>
      </c>
      <c r="K588" s="521"/>
    </row>
    <row r="589" customFormat="false" ht="15" hidden="true" customHeight="false" outlineLevel="0" collapsed="false">
      <c r="A589" s="517"/>
      <c r="B589" s="560"/>
      <c r="C589" s="561"/>
      <c r="D589" s="522"/>
      <c r="E589" s="538"/>
      <c r="F589" s="539"/>
      <c r="G589" s="562"/>
      <c r="H589" s="563"/>
      <c r="I589" s="564"/>
      <c r="J589" s="543"/>
      <c r="K589" s="521"/>
    </row>
    <row r="590" customFormat="false" ht="15" hidden="true" customHeight="false" outlineLevel="0" collapsed="false">
      <c r="A590" s="517"/>
      <c r="B590" s="551"/>
      <c r="C590" s="553"/>
      <c r="D590" s="553"/>
      <c r="E590" s="553"/>
      <c r="F590" s="553"/>
      <c r="G590" s="553"/>
      <c r="H590" s="553"/>
      <c r="I590" s="565" t="s">
        <v>257</v>
      </c>
      <c r="J590" s="566" t="n">
        <f aca="false">SUM(J585:J589)</f>
        <v>181.245541818182</v>
      </c>
      <c r="K590" s="521"/>
    </row>
    <row r="591" customFormat="false" ht="15" hidden="true" customHeight="false" outlineLevel="0" collapsed="false">
      <c r="A591" s="517"/>
      <c r="B591" s="567"/>
      <c r="C591" s="567"/>
      <c r="D591" s="567"/>
      <c r="E591" s="567"/>
      <c r="F591" s="567"/>
      <c r="G591" s="567"/>
      <c r="H591" s="567"/>
      <c r="I591" s="568"/>
      <c r="J591" s="567"/>
      <c r="K591" s="521"/>
    </row>
    <row r="592" customFormat="false" ht="15" hidden="true" customHeight="false" outlineLevel="0" collapsed="false">
      <c r="A592" s="517"/>
      <c r="B592" s="569" t="s">
        <v>310</v>
      </c>
      <c r="C592" s="570"/>
      <c r="D592" s="567"/>
      <c r="E592" s="571" t="n">
        <f aca="false">PRODUÇÕES!D25*0.9</f>
        <v>90</v>
      </c>
      <c r="F592" s="572" t="s">
        <v>346</v>
      </c>
      <c r="G592" s="573"/>
      <c r="H592" s="573"/>
      <c r="I592" s="574" t="s">
        <v>311</v>
      </c>
      <c r="J592" s="566" t="n">
        <f aca="false">J582+J590</f>
        <v>845.885541818182</v>
      </c>
      <c r="K592" s="521"/>
    </row>
    <row r="593" customFormat="false" ht="15" hidden="true" customHeight="false" outlineLevel="0" collapsed="false">
      <c r="A593" s="517"/>
      <c r="B593" s="575"/>
      <c r="C593" s="567"/>
      <c r="D593" s="567"/>
      <c r="E593" s="568"/>
      <c r="F593" s="576"/>
      <c r="G593" s="576"/>
      <c r="H593" s="576"/>
      <c r="I593" s="568"/>
      <c r="J593" s="567"/>
      <c r="K593" s="521"/>
    </row>
    <row r="594" customFormat="false" ht="19.25" hidden="true" customHeight="false" outlineLevel="0" collapsed="false">
      <c r="A594" s="517"/>
      <c r="B594" s="557" t="s">
        <v>312</v>
      </c>
      <c r="C594" s="557"/>
      <c r="D594" s="557"/>
      <c r="E594" s="557"/>
      <c r="F594" s="532" t="s">
        <v>289</v>
      </c>
      <c r="G594" s="528" t="s">
        <v>313</v>
      </c>
      <c r="H594" s="557" t="s">
        <v>296</v>
      </c>
      <c r="I594" s="577" t="s">
        <v>314</v>
      </c>
      <c r="J594" s="556" t="s">
        <v>315</v>
      </c>
      <c r="K594" s="521"/>
    </row>
    <row r="595" customFormat="false" ht="15" hidden="true" customHeight="false" outlineLevel="0" collapsed="false">
      <c r="A595" s="517"/>
      <c r="B595" s="671" t="str">
        <f aca="false">B576</f>
        <v>CAMINHÃO PIPA 18.000 L</v>
      </c>
      <c r="C595" s="561"/>
      <c r="D595" s="561"/>
      <c r="E595" s="538"/>
      <c r="F595" s="579" t="str">
        <f aca="false">VLOOKUP(B595,EQUIPAMENTOS!$A:$R,16,FALSE())</f>
        <v>Diesel S10</v>
      </c>
      <c r="G595" s="580" t="s">
        <v>316</v>
      </c>
      <c r="H595" s="581" t="n">
        <f aca="false">VLOOKUP(B595,EQUIPAMENTOS!$A:$R,17,FALSE())</f>
        <v>6.99</v>
      </c>
      <c r="I595" s="582" t="n">
        <f aca="false">VLOOKUP(B595,EQUIPAMENTOS!$A:$R,18,FALSE())</f>
        <v>7</v>
      </c>
      <c r="J595" s="543" t="n">
        <f aca="false">H595*I595*E576*F576</f>
        <v>48.93</v>
      </c>
      <c r="K595" s="521"/>
    </row>
    <row r="596" customFormat="false" ht="15" hidden="true" customHeight="false" outlineLevel="0" collapsed="false">
      <c r="A596" s="517"/>
      <c r="B596" s="671" t="str">
        <f aca="false">B577</f>
        <v>Rolo compactador pé de carneiro 10t</v>
      </c>
      <c r="C596" s="561"/>
      <c r="D596" s="561"/>
      <c r="E596" s="538"/>
      <c r="F596" s="579" t="str">
        <f aca="false">VLOOKUP(B596,EQUIPAMENTOS!$A:$R,16,FALSE())</f>
        <v>Diesel S10</v>
      </c>
      <c r="G596" s="580" t="s">
        <v>316</v>
      </c>
      <c r="H596" s="581" t="n">
        <f aca="false">VLOOKUP(B596,EQUIPAMENTOS!$A:$R,17,FALSE())</f>
        <v>6.99</v>
      </c>
      <c r="I596" s="582" t="n">
        <f aca="false">VLOOKUP(B596,EQUIPAMENTOS!$A:$R,18,FALSE())</f>
        <v>16</v>
      </c>
      <c r="J596" s="543" t="n">
        <f aca="false">H596*I596*E577*F577</f>
        <v>111.84</v>
      </c>
      <c r="K596" s="521"/>
    </row>
    <row r="597" customFormat="false" ht="15" hidden="true" customHeight="false" outlineLevel="0" collapsed="false">
      <c r="A597" s="517"/>
      <c r="B597" s="671" t="str">
        <f aca="false">B578</f>
        <v>Rolo compactador liso</v>
      </c>
      <c r="C597" s="561"/>
      <c r="D597" s="561"/>
      <c r="E597" s="538"/>
      <c r="F597" s="579" t="str">
        <f aca="false">VLOOKUP(B597,EQUIPAMENTOS!$A:$R,16,FALSE())</f>
        <v>Diesel S10</v>
      </c>
      <c r="G597" s="580" t="s">
        <v>316</v>
      </c>
      <c r="H597" s="581" t="n">
        <f aca="false">VLOOKUP(B597,EQUIPAMENTOS!$A:$R,17,FALSE())</f>
        <v>6.99</v>
      </c>
      <c r="I597" s="582" t="n">
        <f aca="false">VLOOKUP(B597,EQUIPAMENTOS!$A:$R,18,FALSE())</f>
        <v>16</v>
      </c>
      <c r="J597" s="543" t="n">
        <f aca="false">H597*I597*E578*F578</f>
        <v>223.68</v>
      </c>
      <c r="K597" s="521"/>
    </row>
    <row r="598" customFormat="false" ht="15" hidden="true" customHeight="false" outlineLevel="0" collapsed="false">
      <c r="A598" s="517"/>
      <c r="B598" s="671" t="str">
        <f aca="false">B579</f>
        <v>Motoniveladora 140k</v>
      </c>
      <c r="C598" s="561"/>
      <c r="D598" s="561"/>
      <c r="E598" s="538"/>
      <c r="F598" s="579" t="str">
        <f aca="false">VLOOKUP(B598,EQUIPAMENTOS!$A:$R,16,FALSE())</f>
        <v>Diesel S10</v>
      </c>
      <c r="G598" s="580" t="s">
        <v>316</v>
      </c>
      <c r="H598" s="581" t="n">
        <f aca="false">VLOOKUP(B598,EQUIPAMENTOS!$A:$R,17,FALSE())</f>
        <v>6.99</v>
      </c>
      <c r="I598" s="582" t="n">
        <f aca="false">VLOOKUP(B598,EQUIPAMENTOS!$A:$R,18,FALSE())</f>
        <v>22</v>
      </c>
      <c r="J598" s="543" t="n">
        <f aca="false">H598*I598*E579*F579</f>
        <v>153.78</v>
      </c>
      <c r="K598" s="521"/>
    </row>
    <row r="599" customFormat="false" ht="15" hidden="true" customHeight="false" outlineLevel="0" collapsed="false">
      <c r="A599" s="517"/>
      <c r="B599" s="671"/>
      <c r="C599" s="570"/>
      <c r="D599" s="570"/>
      <c r="E599" s="676"/>
      <c r="F599" s="579"/>
      <c r="G599" s="580"/>
      <c r="H599" s="581"/>
      <c r="I599" s="581"/>
      <c r="J599" s="543"/>
      <c r="K599" s="521"/>
    </row>
    <row r="600" customFormat="false" ht="15" hidden="true" customHeight="false" outlineLevel="0" collapsed="false">
      <c r="A600" s="517"/>
      <c r="B600" s="612"/>
      <c r="C600" s="567"/>
      <c r="D600" s="567"/>
      <c r="E600" s="567"/>
      <c r="F600" s="567"/>
      <c r="G600" s="567"/>
      <c r="H600" s="576"/>
      <c r="I600" s="673" t="s">
        <v>257</v>
      </c>
      <c r="J600" s="566" t="n">
        <f aca="false">SUM(J595:J599)</f>
        <v>538.23</v>
      </c>
      <c r="K600" s="521"/>
      <c r="L600" s="434" t="n">
        <f aca="false">J600/E592</f>
        <v>5.98033333333333</v>
      </c>
    </row>
    <row r="601" customFormat="false" ht="15" hidden="true" customHeight="false" outlineLevel="0" collapsed="false">
      <c r="A601" s="517"/>
      <c r="B601" s="590"/>
      <c r="C601" s="570"/>
      <c r="D601" s="570"/>
      <c r="E601" s="591"/>
      <c r="F601" s="592"/>
      <c r="G601" s="573"/>
      <c r="H601" s="573"/>
      <c r="I601" s="574"/>
      <c r="J601" s="591"/>
      <c r="K601" s="521"/>
    </row>
    <row r="602" customFormat="false" ht="19.25" hidden="true" customHeight="false" outlineLevel="0" collapsed="false">
      <c r="A602" s="517"/>
      <c r="B602" s="557" t="s">
        <v>317</v>
      </c>
      <c r="C602" s="557"/>
      <c r="D602" s="557"/>
      <c r="E602" s="557"/>
      <c r="F602" s="557"/>
      <c r="G602" s="593" t="s">
        <v>318</v>
      </c>
      <c r="H602" s="573" t="s">
        <v>319</v>
      </c>
      <c r="I602" s="577" t="s">
        <v>296</v>
      </c>
      <c r="J602" s="559" t="s">
        <v>315</v>
      </c>
      <c r="K602" s="521"/>
    </row>
    <row r="603" customFormat="false" ht="15" hidden="true" customHeight="false" outlineLevel="0" collapsed="false">
      <c r="A603" s="517"/>
      <c r="B603" s="594"/>
      <c r="C603" s="595"/>
      <c r="D603" s="596"/>
      <c r="E603" s="596"/>
      <c r="F603" s="597"/>
      <c r="G603" s="540"/>
      <c r="H603" s="540"/>
      <c r="I603" s="598"/>
      <c r="J603" s="543"/>
      <c r="K603" s="521"/>
    </row>
    <row r="604" customFormat="false" ht="15" hidden="true" customHeight="false" outlineLevel="0" collapsed="false">
      <c r="A604" s="517"/>
      <c r="B604" s="599"/>
      <c r="C604" s="600"/>
      <c r="D604" s="601"/>
      <c r="E604" s="601"/>
      <c r="F604" s="602"/>
      <c r="G604" s="540"/>
      <c r="H604" s="540"/>
      <c r="I604" s="598"/>
      <c r="J604" s="543"/>
      <c r="K604" s="521"/>
    </row>
    <row r="605" customFormat="false" ht="15" hidden="true" customHeight="false" outlineLevel="0" collapsed="false">
      <c r="A605" s="517"/>
      <c r="B605" s="603" t="s">
        <v>257</v>
      </c>
      <c r="C605" s="603"/>
      <c r="D605" s="603"/>
      <c r="E605" s="603"/>
      <c r="F605" s="603"/>
      <c r="G605" s="603"/>
      <c r="H605" s="603"/>
      <c r="I605" s="603"/>
      <c r="J605" s="566" t="n">
        <f aca="false">SUM(J603:J604)</f>
        <v>0</v>
      </c>
      <c r="K605" s="521"/>
    </row>
    <row r="606" customFormat="false" ht="15" hidden="true" customHeight="false" outlineLevel="0" collapsed="false">
      <c r="A606" s="517"/>
      <c r="B606" s="604"/>
      <c r="C606" s="605"/>
      <c r="D606" s="605"/>
      <c r="E606" s="606"/>
      <c r="F606" s="607"/>
      <c r="G606" s="608"/>
      <c r="H606" s="608"/>
      <c r="I606" s="609"/>
      <c r="J606" s="610"/>
      <c r="K606" s="521"/>
    </row>
    <row r="607" customFormat="false" ht="15" hidden="true" customHeight="false" outlineLevel="0" collapsed="false">
      <c r="A607" s="517"/>
      <c r="B607" s="611" t="s">
        <v>320</v>
      </c>
      <c r="C607" s="611"/>
      <c r="D607" s="612"/>
      <c r="E607" s="567"/>
      <c r="F607" s="567"/>
      <c r="G607" s="567"/>
      <c r="H607" s="613"/>
      <c r="I607" s="614"/>
      <c r="J607" s="566" t="n">
        <f aca="false">(J592+J600+J605)/E592</f>
        <v>15.3790615757576</v>
      </c>
      <c r="K607" s="521"/>
    </row>
    <row r="608" customFormat="false" ht="15" hidden="true" customHeight="false" outlineLevel="0" collapsed="false">
      <c r="A608" s="517"/>
      <c r="B608" s="590"/>
      <c r="C608" s="570"/>
      <c r="D608" s="570"/>
      <c r="E608" s="591"/>
      <c r="F608" s="592"/>
      <c r="G608" s="573"/>
      <c r="H608" s="573"/>
      <c r="I608" s="574"/>
      <c r="J608" s="615"/>
      <c r="K608" s="521"/>
    </row>
    <row r="609" customFormat="false" ht="19.25" hidden="true" customHeight="false" outlineLevel="0" collapsed="false">
      <c r="A609" s="517"/>
      <c r="B609" s="557" t="s">
        <v>321</v>
      </c>
      <c r="C609" s="557"/>
      <c r="D609" s="557"/>
      <c r="E609" s="557"/>
      <c r="F609" s="557"/>
      <c r="G609" s="593" t="s">
        <v>318</v>
      </c>
      <c r="H609" s="573" t="s">
        <v>319</v>
      </c>
      <c r="I609" s="577" t="s">
        <v>296</v>
      </c>
      <c r="J609" s="559" t="s">
        <v>315</v>
      </c>
      <c r="K609" s="521"/>
    </row>
    <row r="610" customFormat="false" ht="15" hidden="true" customHeight="false" outlineLevel="0" collapsed="false">
      <c r="A610" s="517"/>
      <c r="B610" s="594" t="s">
        <v>353</v>
      </c>
      <c r="C610" s="595"/>
      <c r="D610" s="596"/>
      <c r="E610" s="596"/>
      <c r="F610" s="597"/>
      <c r="G610" s="540" t="n">
        <v>1.4</v>
      </c>
      <c r="H610" s="540" t="s">
        <v>28</v>
      </c>
      <c r="I610" s="598" t="n">
        <v>140</v>
      </c>
      <c r="J610" s="543" t="n">
        <f aca="false">G610*I610</f>
        <v>196</v>
      </c>
      <c r="K610" s="521"/>
    </row>
    <row r="611" customFormat="false" ht="16.5" hidden="true" customHeight="true" outlineLevel="0" collapsed="false">
      <c r="A611" s="517"/>
      <c r="B611" s="599"/>
      <c r="C611" s="600"/>
      <c r="D611" s="601"/>
      <c r="E611" s="601"/>
      <c r="F611" s="602"/>
      <c r="G611" s="540"/>
      <c r="H611" s="540"/>
      <c r="I611" s="598"/>
      <c r="J611" s="543"/>
      <c r="K611" s="521"/>
    </row>
    <row r="612" customFormat="false" ht="15" hidden="true" customHeight="false" outlineLevel="0" collapsed="false">
      <c r="A612" s="517"/>
      <c r="B612" s="599"/>
      <c r="C612" s="600"/>
      <c r="D612" s="601"/>
      <c r="E612" s="601"/>
      <c r="F612" s="602"/>
      <c r="G612" s="540"/>
      <c r="H612" s="540"/>
      <c r="I612" s="598"/>
      <c r="J612" s="543"/>
      <c r="K612" s="521"/>
    </row>
    <row r="613" customFormat="false" ht="15" hidden="true" customHeight="false" outlineLevel="0" collapsed="false">
      <c r="A613" s="517"/>
      <c r="B613" s="620"/>
      <c r="C613" s="567"/>
      <c r="D613" s="567"/>
      <c r="E613" s="621"/>
      <c r="F613" s="622"/>
      <c r="G613" s="576"/>
      <c r="H613" s="576"/>
      <c r="I613" s="568" t="s">
        <v>257</v>
      </c>
      <c r="J613" s="566" t="n">
        <f aca="false">SUM(J610:J612)</f>
        <v>196</v>
      </c>
      <c r="K613" s="521"/>
    </row>
    <row r="614" customFormat="false" ht="15" hidden="true" customHeight="false" outlineLevel="0" collapsed="false">
      <c r="A614" s="517"/>
      <c r="B614" s="623"/>
      <c r="C614" s="567"/>
      <c r="D614" s="567"/>
      <c r="E614" s="621"/>
      <c r="F614" s="622"/>
      <c r="G614" s="576"/>
      <c r="H614" s="576"/>
      <c r="I614" s="568"/>
      <c r="J614" s="621"/>
      <c r="K614" s="521"/>
    </row>
    <row r="615" customFormat="false" ht="19.25" hidden="true" customHeight="false" outlineLevel="0" collapsed="false">
      <c r="A615" s="517"/>
      <c r="B615" s="557" t="s">
        <v>322</v>
      </c>
      <c r="C615" s="557"/>
      <c r="D615" s="557"/>
      <c r="E615" s="557"/>
      <c r="F615" s="559" t="s">
        <v>318</v>
      </c>
      <c r="G615" s="593" t="s">
        <v>323</v>
      </c>
      <c r="H615" s="573" t="s">
        <v>296</v>
      </c>
      <c r="I615" s="577" t="s">
        <v>314</v>
      </c>
      <c r="J615" s="559" t="s">
        <v>315</v>
      </c>
      <c r="K615" s="521"/>
    </row>
    <row r="616" customFormat="false" ht="15" hidden="true" customHeight="false" outlineLevel="0" collapsed="false">
      <c r="A616" s="517"/>
      <c r="B616" s="599"/>
      <c r="C616" s="600"/>
      <c r="D616" s="601"/>
      <c r="E616" s="602"/>
      <c r="F616" s="540" t="n">
        <v>0</v>
      </c>
      <c r="G616" s="540" t="n">
        <v>0</v>
      </c>
      <c r="H616" s="540" t="n">
        <v>0</v>
      </c>
      <c r="I616" s="598" t="n">
        <v>0</v>
      </c>
      <c r="J616" s="543" t="n">
        <f aca="false">I616*H616*G616*F616</f>
        <v>0</v>
      </c>
      <c r="K616" s="521"/>
    </row>
    <row r="617" customFormat="false" ht="15" hidden="true" customHeight="false" outlineLevel="0" collapsed="false">
      <c r="A617" s="517"/>
      <c r="B617" s="616"/>
      <c r="C617" s="617"/>
      <c r="D617" s="618"/>
      <c r="E617" s="619"/>
      <c r="F617" s="547" t="n">
        <v>0</v>
      </c>
      <c r="G617" s="547" t="n">
        <v>0</v>
      </c>
      <c r="H617" s="547" t="n">
        <v>0</v>
      </c>
      <c r="I617" s="625" t="n">
        <v>0</v>
      </c>
      <c r="J617" s="543" t="n">
        <f aca="false">I617*H617*G617*F617</f>
        <v>0</v>
      </c>
      <c r="K617" s="521"/>
    </row>
    <row r="618" customFormat="false" ht="15" hidden="true" customHeight="false" outlineLevel="0" collapsed="false">
      <c r="A618" s="517"/>
      <c r="B618" s="620"/>
      <c r="C618" s="567"/>
      <c r="D618" s="567"/>
      <c r="E618" s="621"/>
      <c r="F618" s="622"/>
      <c r="G618" s="576"/>
      <c r="H618" s="576"/>
      <c r="I618" s="568" t="s">
        <v>257</v>
      </c>
      <c r="J618" s="566" t="n">
        <f aca="false">SUM(J616:J617)</f>
        <v>0</v>
      </c>
      <c r="K618" s="521"/>
    </row>
    <row r="619" customFormat="false" ht="15" hidden="true" customHeight="false" outlineLevel="0" collapsed="false">
      <c r="A619" s="517"/>
      <c r="B619" s="567"/>
      <c r="C619" s="567"/>
      <c r="D619" s="567"/>
      <c r="E619" s="567"/>
      <c r="F619" s="567"/>
      <c r="G619" s="567"/>
      <c r="H619" s="567"/>
      <c r="I619" s="568"/>
      <c r="J619" s="567"/>
      <c r="K619" s="521"/>
    </row>
    <row r="620" customFormat="false" ht="15" hidden="true" customHeight="false" outlineLevel="0" collapsed="false">
      <c r="A620" s="517"/>
      <c r="B620" s="626" t="s">
        <v>324</v>
      </c>
      <c r="C620" s="626"/>
      <c r="D620" s="626"/>
      <c r="E620" s="626"/>
      <c r="F620" s="626"/>
      <c r="G620" s="626"/>
      <c r="H620" s="626"/>
      <c r="I620" s="626"/>
      <c r="J620" s="611" t="n">
        <f aca="false">J618+J613+J607</f>
        <v>211.379061575758</v>
      </c>
      <c r="K620" s="521"/>
    </row>
    <row r="621" customFormat="false" ht="15" hidden="true" customHeight="false" outlineLevel="0" collapsed="false">
      <c r="A621" s="517"/>
      <c r="B621" s="567"/>
      <c r="C621" s="567"/>
      <c r="D621" s="567"/>
      <c r="E621" s="567"/>
      <c r="F621" s="567"/>
      <c r="G621" s="567"/>
      <c r="H621" s="567"/>
      <c r="I621" s="568"/>
      <c r="J621" s="567"/>
      <c r="K621" s="521"/>
    </row>
    <row r="622" customFormat="false" ht="15" hidden="true" customHeight="false" outlineLevel="0" collapsed="false">
      <c r="A622" s="517"/>
      <c r="B622" s="626" t="s">
        <v>325</v>
      </c>
      <c r="C622" s="626"/>
      <c r="D622" s="626"/>
      <c r="E622" s="626"/>
      <c r="F622" s="626"/>
      <c r="G622" s="626"/>
      <c r="H622" s="626"/>
      <c r="I622" s="626"/>
      <c r="J622" s="566" t="n">
        <f aca="false">J620*0</f>
        <v>0</v>
      </c>
      <c r="K622" s="521"/>
    </row>
    <row r="623" customFormat="false" ht="15" hidden="true" customHeight="false" outlineLevel="0" collapsed="false">
      <c r="A623" s="517"/>
      <c r="B623" s="567"/>
      <c r="C623" s="567"/>
      <c r="D623" s="567"/>
      <c r="E623" s="567"/>
      <c r="F623" s="567"/>
      <c r="G623" s="567"/>
      <c r="H623" s="567"/>
      <c r="I623" s="568"/>
      <c r="J623" s="567"/>
      <c r="K623" s="521"/>
    </row>
    <row r="624" customFormat="false" ht="15" hidden="true" customHeight="false" outlineLevel="0" collapsed="false">
      <c r="A624" s="517"/>
      <c r="B624" s="626" t="s">
        <v>326</v>
      </c>
      <c r="C624" s="626"/>
      <c r="D624" s="626"/>
      <c r="E624" s="626"/>
      <c r="F624" s="626"/>
      <c r="G624" s="626"/>
      <c r="H624" s="626"/>
      <c r="I624" s="626"/>
      <c r="J624" s="611" t="n">
        <f aca="false">J620+J622</f>
        <v>211.379061575758</v>
      </c>
      <c r="K624" s="521"/>
    </row>
    <row r="625" customFormat="false" ht="15" hidden="true" customHeight="false" outlineLevel="0" collapsed="false">
      <c r="A625" s="517"/>
      <c r="B625" s="605"/>
      <c r="C625" s="605"/>
      <c r="D625" s="605"/>
      <c r="E625" s="605"/>
      <c r="F625" s="605"/>
      <c r="G625" s="605"/>
      <c r="H625" s="605"/>
      <c r="I625" s="609"/>
      <c r="J625" s="605"/>
      <c r="K625" s="521"/>
    </row>
    <row r="626" customFormat="false" ht="15" hidden="true" customHeight="false" outlineLevel="0" collapsed="false">
      <c r="A626" s="517"/>
      <c r="B626" s="627"/>
      <c r="C626" s="595"/>
      <c r="D626" s="595"/>
      <c r="E626" s="595"/>
      <c r="F626" s="595"/>
      <c r="G626" s="595"/>
      <c r="H626" s="595"/>
      <c r="I626" s="595"/>
      <c r="J626" s="628"/>
      <c r="K626" s="521"/>
    </row>
    <row r="627" customFormat="false" ht="15" hidden="true" customHeight="false" outlineLevel="0" collapsed="false">
      <c r="A627" s="517"/>
      <c r="B627" s="629"/>
      <c r="C627" s="630"/>
      <c r="D627" s="631"/>
      <c r="E627" s="631"/>
      <c r="F627" s="632"/>
      <c r="G627" s="633"/>
      <c r="H627" s="630"/>
      <c r="I627" s="630"/>
      <c r="J627" s="634"/>
      <c r="K627" s="521"/>
    </row>
    <row r="628" customFormat="false" ht="15" hidden="true" customHeight="false" outlineLevel="0" collapsed="false">
      <c r="A628" s="517"/>
      <c r="B628" s="522"/>
      <c r="C628" s="522"/>
      <c r="D628" s="522"/>
      <c r="E628" s="522"/>
      <c r="F628" s="522"/>
      <c r="G628" s="522"/>
      <c r="H628" s="522"/>
      <c r="I628" s="522"/>
      <c r="J628" s="522"/>
      <c r="K628" s="521"/>
    </row>
    <row r="629" customFormat="false" ht="15" hidden="true" customHeight="false" outlineLevel="0" collapsed="false">
      <c r="A629" s="517"/>
      <c r="B629" s="635" t="n">
        <f aca="false">B563</f>
        <v>0</v>
      </c>
      <c r="C629" s="636"/>
      <c r="D629" s="636"/>
      <c r="E629" s="636"/>
      <c r="F629" s="637"/>
      <c r="G629" s="532" t="s">
        <v>315</v>
      </c>
      <c r="H629" s="532"/>
      <c r="I629" s="532"/>
      <c r="J629" s="532"/>
      <c r="K629" s="521"/>
    </row>
    <row r="630" customFormat="false" ht="15" hidden="true" customHeight="false" outlineLevel="0" collapsed="false">
      <c r="A630" s="517"/>
      <c r="B630" s="638" t="str">
        <f aca="false">B564</f>
        <v>FERROVIA NOVA TRANSNORDESTINA - LOTE 09 e 10</v>
      </c>
      <c r="C630" s="639"/>
      <c r="D630" s="639"/>
      <c r="E630" s="639"/>
      <c r="F630" s="640"/>
      <c r="G630" s="534" t="s">
        <v>327</v>
      </c>
      <c r="H630" s="534"/>
      <c r="I630" s="534"/>
      <c r="J630" s="534"/>
      <c r="K630" s="521"/>
    </row>
    <row r="631" customFormat="false" ht="15" hidden="true" customHeight="false" outlineLevel="0" collapsed="false">
      <c r="A631" s="517"/>
      <c r="B631" s="641"/>
      <c r="C631" s="642"/>
      <c r="D631" s="642"/>
      <c r="E631" s="642"/>
      <c r="F631" s="643"/>
      <c r="G631" s="644"/>
      <c r="H631" s="645"/>
      <c r="I631" s="645"/>
      <c r="J631" s="645"/>
      <c r="K631" s="521"/>
    </row>
    <row r="632" customFormat="false" ht="15" hidden="true" customHeight="false" outlineLevel="0" collapsed="false">
      <c r="A632" s="517"/>
      <c r="B632" s="674"/>
      <c r="C632" s="522"/>
      <c r="D632" s="522"/>
      <c r="E632" s="522"/>
      <c r="F632" s="522"/>
      <c r="G632" s="522"/>
      <c r="H632" s="675"/>
      <c r="I632" s="675"/>
      <c r="J632" s="675"/>
      <c r="K632" s="521"/>
    </row>
    <row r="633" customFormat="false" ht="15" hidden="true" customHeight="false" outlineLevel="0" collapsed="false">
      <c r="A633" s="514"/>
      <c r="B633" s="515"/>
      <c r="C633" s="515"/>
      <c r="D633" s="515"/>
      <c r="E633" s="515"/>
      <c r="F633" s="515"/>
      <c r="G633" s="515"/>
      <c r="H633" s="515"/>
      <c r="I633" s="515"/>
      <c r="J633" s="515"/>
      <c r="K633" s="516"/>
    </row>
    <row r="634" customFormat="false" ht="15" hidden="true" customHeight="false" outlineLevel="0" collapsed="false">
      <c r="A634" s="517"/>
      <c r="B634" s="518" t="s">
        <v>0</v>
      </c>
      <c r="C634" s="519"/>
      <c r="D634" s="520" t="s">
        <v>288</v>
      </c>
      <c r="E634" s="520"/>
      <c r="F634" s="520"/>
      <c r="G634" s="520"/>
      <c r="H634" s="520"/>
      <c r="I634" s="520"/>
      <c r="J634" s="520"/>
      <c r="K634" s="521"/>
    </row>
    <row r="635" customFormat="false" ht="15" hidden="true" customHeight="false" outlineLevel="0" collapsed="false">
      <c r="A635" s="517"/>
      <c r="B635" s="522"/>
      <c r="C635" s="522"/>
      <c r="D635" s="522"/>
      <c r="E635" s="522"/>
      <c r="F635" s="522"/>
      <c r="G635" s="522"/>
      <c r="H635" s="522"/>
      <c r="I635" s="522"/>
      <c r="J635" s="522"/>
      <c r="K635" s="521"/>
    </row>
    <row r="636" customFormat="false" ht="15" hidden="true" customHeight="false" outlineLevel="0" collapsed="false">
      <c r="A636" s="517"/>
      <c r="B636" s="523" t="s">
        <v>289</v>
      </c>
      <c r="C636" s="524" t="s">
        <v>290</v>
      </c>
      <c r="D636" s="523" t="s">
        <v>118</v>
      </c>
      <c r="E636" s="523"/>
      <c r="F636" s="523"/>
      <c r="G636" s="523"/>
      <c r="H636" s="523"/>
      <c r="I636" s="523"/>
      <c r="J636" s="523" t="s">
        <v>291</v>
      </c>
      <c r="K636" s="521"/>
    </row>
    <row r="637" customFormat="false" ht="19.25" hidden="true" customHeight="true" outlineLevel="0" collapsed="false">
      <c r="A637" s="517"/>
      <c r="B637" s="525" t="s">
        <v>336</v>
      </c>
      <c r="C637" s="526"/>
      <c r="D637" s="661" t="s">
        <v>49</v>
      </c>
      <c r="E637" s="661"/>
      <c r="F637" s="661"/>
      <c r="G637" s="661"/>
      <c r="H637" s="661"/>
      <c r="I637" s="661"/>
      <c r="J637" s="528" t="str">
        <f aca="false">F653</f>
        <v>m3</v>
      </c>
      <c r="K637" s="521"/>
    </row>
    <row r="638" customFormat="false" ht="15" hidden="true" customHeight="false" outlineLevel="0" collapsed="false">
      <c r="A638" s="517"/>
      <c r="B638" s="529"/>
      <c r="C638" s="529"/>
      <c r="D638" s="529"/>
      <c r="E638" s="529"/>
      <c r="F638" s="529"/>
      <c r="G638" s="529"/>
      <c r="H638" s="529"/>
      <c r="I638" s="530"/>
      <c r="J638" s="531"/>
      <c r="K638" s="521"/>
    </row>
    <row r="639" customFormat="false" ht="15" hidden="true" customHeight="false" outlineLevel="0" collapsed="false">
      <c r="A639" s="517"/>
      <c r="B639" s="532" t="s">
        <v>292</v>
      </c>
      <c r="C639" s="532"/>
      <c r="D639" s="532" t="s">
        <v>289</v>
      </c>
      <c r="E639" s="532" t="s">
        <v>293</v>
      </c>
      <c r="F639" s="533" t="s">
        <v>294</v>
      </c>
      <c r="G639" s="533"/>
      <c r="H639" s="533" t="s">
        <v>295</v>
      </c>
      <c r="I639" s="533"/>
      <c r="J639" s="534" t="s">
        <v>296</v>
      </c>
      <c r="K639" s="521"/>
    </row>
    <row r="640" customFormat="false" ht="15" hidden="true" customHeight="false" outlineLevel="0" collapsed="false">
      <c r="A640" s="517"/>
      <c r="B640" s="532"/>
      <c r="C640" s="532"/>
      <c r="D640" s="532"/>
      <c r="E640" s="532"/>
      <c r="F640" s="535" t="s">
        <v>297</v>
      </c>
      <c r="G640" s="535" t="s">
        <v>298</v>
      </c>
      <c r="H640" s="535" t="s">
        <v>297</v>
      </c>
      <c r="I640" s="529" t="s">
        <v>298</v>
      </c>
      <c r="J640" s="536" t="s">
        <v>299</v>
      </c>
      <c r="K640" s="521"/>
    </row>
    <row r="641" customFormat="false" ht="15" hidden="true" customHeight="false" outlineLevel="0" collapsed="false">
      <c r="A641" s="517"/>
      <c r="B641" s="537" t="s">
        <v>337</v>
      </c>
      <c r="C641" s="538"/>
      <c r="D641" s="539"/>
      <c r="E641" s="540" t="n">
        <v>1</v>
      </c>
      <c r="F641" s="540" t="n">
        <v>1</v>
      </c>
      <c r="G641" s="540" t="n">
        <f aca="false">1-F641</f>
        <v>0</v>
      </c>
      <c r="H641" s="541" t="n">
        <f aca="false">VLOOKUP(B641,EQUIPAMENTOS!$A:$N,14,FALSE())</f>
        <v>110</v>
      </c>
      <c r="I641" s="542" t="n">
        <f aca="false">H641</f>
        <v>110</v>
      </c>
      <c r="J641" s="543" t="n">
        <f aca="false">H641*F641*E641+I641*G641*E641</f>
        <v>110</v>
      </c>
      <c r="K641" s="521"/>
    </row>
    <row r="642" customFormat="false" ht="15" hidden="true" customHeight="false" outlineLevel="0" collapsed="false">
      <c r="A642" s="517"/>
      <c r="B642" s="537" t="s">
        <v>339</v>
      </c>
      <c r="C642" s="538"/>
      <c r="D642" s="539"/>
      <c r="E642" s="660" t="n">
        <v>1</v>
      </c>
      <c r="F642" s="540" t="n">
        <v>1</v>
      </c>
      <c r="G642" s="540" t="n">
        <f aca="false">1-F642</f>
        <v>0</v>
      </c>
      <c r="H642" s="677" t="n">
        <f aca="false">VLOOKUP(B642,EQUIPAMENTOS!$A:$N,14,FALSE())</f>
        <v>254.64</v>
      </c>
      <c r="I642" s="541" t="n">
        <f aca="false">H642</f>
        <v>254.64</v>
      </c>
      <c r="J642" s="543" t="n">
        <f aca="false">H642*F642*E642+I642*G642*E642</f>
        <v>254.64</v>
      </c>
      <c r="K642" s="521"/>
    </row>
    <row r="643" customFormat="false" ht="15" hidden="true" customHeight="false" outlineLevel="0" collapsed="false">
      <c r="A643" s="517"/>
      <c r="B643" s="544" t="s">
        <v>354</v>
      </c>
      <c r="C643" s="545"/>
      <c r="D643" s="546"/>
      <c r="E643" s="547" t="n">
        <v>1</v>
      </c>
      <c r="F643" s="547" t="n">
        <v>1</v>
      </c>
      <c r="G643" s="547"/>
      <c r="H643" s="548" t="n">
        <f aca="false">VLOOKUP(B643,EQUIPAMENTOS!$A:$N,14,FALSE())</f>
        <v>273.5</v>
      </c>
      <c r="I643" s="664" t="n">
        <f aca="false">H643</f>
        <v>273.5</v>
      </c>
      <c r="J643" s="543" t="n">
        <f aca="false">H643*F643*E643+I643*G643*E643</f>
        <v>273.5</v>
      </c>
      <c r="K643" s="521"/>
    </row>
    <row r="644" customFormat="false" ht="15" hidden="true" customHeight="false" outlineLevel="0" collapsed="false">
      <c r="A644" s="517"/>
      <c r="B644" s="551"/>
      <c r="C644" s="529"/>
      <c r="D644" s="529"/>
      <c r="E644" s="529"/>
      <c r="F644" s="529"/>
      <c r="G644" s="529"/>
      <c r="H644" s="529"/>
      <c r="I644" s="552" t="s">
        <v>257</v>
      </c>
      <c r="J644" s="566" t="n">
        <f aca="false">SUM(J641:J643)</f>
        <v>638.14</v>
      </c>
      <c r="K644" s="521"/>
      <c r="L644" s="434" t="n">
        <f aca="false">J644/E653</f>
        <v>2.83617777777778</v>
      </c>
      <c r="M644" s="434" t="n">
        <f aca="false">L644*0.7</f>
        <v>1.98532444444444</v>
      </c>
    </row>
    <row r="645" customFormat="false" ht="15" hidden="true" customHeight="false" outlineLevel="0" collapsed="false">
      <c r="A645" s="517"/>
      <c r="B645" s="553"/>
      <c r="C645" s="553"/>
      <c r="D645" s="553"/>
      <c r="E645" s="553"/>
      <c r="F645" s="553"/>
      <c r="G645" s="553"/>
      <c r="H645" s="553"/>
      <c r="I645" s="554"/>
      <c r="J645" s="555"/>
      <c r="K645" s="521"/>
    </row>
    <row r="646" customFormat="false" ht="19.25" hidden="true" customHeight="true" outlineLevel="0" collapsed="false">
      <c r="A646" s="517"/>
      <c r="B646" s="556" t="s">
        <v>302</v>
      </c>
      <c r="C646" s="556"/>
      <c r="D646" s="556"/>
      <c r="E646" s="556"/>
      <c r="F646" s="532" t="s">
        <v>289</v>
      </c>
      <c r="G646" s="532"/>
      <c r="H646" s="557" t="s">
        <v>303</v>
      </c>
      <c r="I646" s="558" t="s">
        <v>304</v>
      </c>
      <c r="J646" s="559" t="s">
        <v>305</v>
      </c>
      <c r="K646" s="521"/>
    </row>
    <row r="647" customFormat="false" ht="15" hidden="true" customHeight="false" outlineLevel="0" collapsed="false">
      <c r="A647" s="517"/>
      <c r="B647" s="560" t="s">
        <v>341</v>
      </c>
      <c r="C647" s="561"/>
      <c r="D647" s="522"/>
      <c r="E647" s="538"/>
      <c r="F647" s="539"/>
      <c r="G647" s="562"/>
      <c r="H647" s="563" t="n">
        <f aca="false">E641</f>
        <v>1</v>
      </c>
      <c r="I647" s="564" t="n">
        <f aca="false">(VLOOKUP(B647,'MÃO DE OBRA'!$A:$E,5,FALSE())/220)</f>
        <v>28.82352</v>
      </c>
      <c r="J647" s="543" t="n">
        <f aca="false">H647*I647</f>
        <v>28.82352</v>
      </c>
      <c r="K647" s="521"/>
    </row>
    <row r="648" customFormat="false" ht="15" hidden="true" customHeight="false" outlineLevel="0" collapsed="false">
      <c r="A648" s="517"/>
      <c r="B648" s="560" t="s">
        <v>343</v>
      </c>
      <c r="C648" s="561"/>
      <c r="D648" s="522"/>
      <c r="E648" s="538"/>
      <c r="F648" s="539"/>
      <c r="G648" s="562"/>
      <c r="H648" s="563" t="n">
        <f aca="false">E642</f>
        <v>1</v>
      </c>
      <c r="I648" s="564" t="n">
        <f aca="false">(VLOOKUP(B648,'MÃO DE OBRA'!$A:$E,5,FALSE())/220)</f>
        <v>46.8181818181818</v>
      </c>
      <c r="J648" s="543" t="n">
        <f aca="false">H648*I648</f>
        <v>46.8181818181818</v>
      </c>
      <c r="K648" s="521"/>
    </row>
    <row r="649" customFormat="false" ht="15" hidden="true" customHeight="false" outlineLevel="0" collapsed="false">
      <c r="A649" s="517"/>
      <c r="B649" s="560" t="s">
        <v>307</v>
      </c>
      <c r="C649" s="561"/>
      <c r="D649" s="522"/>
      <c r="E649" s="538"/>
      <c r="F649" s="539"/>
      <c r="G649" s="562"/>
      <c r="H649" s="563" t="n">
        <v>3</v>
      </c>
      <c r="I649" s="564" t="n">
        <f aca="false">(VLOOKUP(B649,'MÃO DE OBRA'!$A:$E,5,FALSE())/220)</f>
        <v>19.13328</v>
      </c>
      <c r="J649" s="543" t="n">
        <f aca="false">H649*I649</f>
        <v>57.39984</v>
      </c>
      <c r="K649" s="521"/>
    </row>
    <row r="650" customFormat="false" ht="15" hidden="true" customHeight="false" outlineLevel="0" collapsed="false">
      <c r="A650" s="517"/>
      <c r="B650" s="560" t="s">
        <v>349</v>
      </c>
      <c r="C650" s="561"/>
      <c r="D650" s="522"/>
      <c r="E650" s="538"/>
      <c r="F650" s="539"/>
      <c r="G650" s="562"/>
      <c r="H650" s="563" t="n">
        <f aca="false">E643</f>
        <v>1</v>
      </c>
      <c r="I650" s="564" t="n">
        <f aca="false">(VLOOKUP(B650,'MÃO DE OBRA'!$A:$E,5,FALSE())/220)</f>
        <v>46.8181818181818</v>
      </c>
      <c r="J650" s="543" t="n">
        <f aca="false">H650*I650</f>
        <v>46.8181818181818</v>
      </c>
      <c r="K650" s="521"/>
    </row>
    <row r="651" customFormat="false" ht="15" hidden="true" customHeight="false" outlineLevel="0" collapsed="false">
      <c r="A651" s="517"/>
      <c r="B651" s="551"/>
      <c r="C651" s="553"/>
      <c r="D651" s="553"/>
      <c r="E651" s="553"/>
      <c r="F651" s="553"/>
      <c r="G651" s="553"/>
      <c r="H651" s="553"/>
      <c r="I651" s="565" t="s">
        <v>257</v>
      </c>
      <c r="J651" s="566" t="n">
        <f aca="false">SUM(J647:J650)</f>
        <v>179.859723636364</v>
      </c>
      <c r="K651" s="521"/>
    </row>
    <row r="652" customFormat="false" ht="15" hidden="true" customHeight="false" outlineLevel="0" collapsed="false">
      <c r="A652" s="517"/>
      <c r="B652" s="567"/>
      <c r="C652" s="567"/>
      <c r="D652" s="567"/>
      <c r="E652" s="567"/>
      <c r="F652" s="567"/>
      <c r="G652" s="567"/>
      <c r="H652" s="567"/>
      <c r="I652" s="568"/>
      <c r="J652" s="567"/>
      <c r="K652" s="521"/>
    </row>
    <row r="653" customFormat="false" ht="15" hidden="true" customHeight="false" outlineLevel="0" collapsed="false">
      <c r="A653" s="517"/>
      <c r="B653" s="569" t="s">
        <v>310</v>
      </c>
      <c r="C653" s="570"/>
      <c r="D653" s="567"/>
      <c r="E653" s="571" t="n">
        <f aca="false">PRODUÇÕES!D26*0.9</f>
        <v>225</v>
      </c>
      <c r="F653" s="572" t="s">
        <v>346</v>
      </c>
      <c r="G653" s="573"/>
      <c r="H653" s="573"/>
      <c r="I653" s="574" t="s">
        <v>311</v>
      </c>
      <c r="J653" s="566" t="n">
        <f aca="false">J644+J651</f>
        <v>817.999723636364</v>
      </c>
      <c r="K653" s="521"/>
    </row>
    <row r="654" customFormat="false" ht="15" hidden="true" customHeight="false" outlineLevel="0" collapsed="false">
      <c r="A654" s="517"/>
      <c r="B654" s="575"/>
      <c r="C654" s="567"/>
      <c r="D654" s="567"/>
      <c r="E654" s="568"/>
      <c r="F654" s="576"/>
      <c r="G654" s="576"/>
      <c r="H654" s="576"/>
      <c r="I654" s="568"/>
      <c r="J654" s="567"/>
      <c r="K654" s="521"/>
    </row>
    <row r="655" customFormat="false" ht="19.25" hidden="true" customHeight="false" outlineLevel="0" collapsed="false">
      <c r="A655" s="517"/>
      <c r="B655" s="557" t="s">
        <v>312</v>
      </c>
      <c r="C655" s="557"/>
      <c r="D655" s="557"/>
      <c r="E655" s="557"/>
      <c r="F655" s="532" t="s">
        <v>289</v>
      </c>
      <c r="G655" s="528" t="s">
        <v>313</v>
      </c>
      <c r="H655" s="557" t="s">
        <v>296</v>
      </c>
      <c r="I655" s="577" t="s">
        <v>314</v>
      </c>
      <c r="J655" s="556" t="s">
        <v>315</v>
      </c>
      <c r="K655" s="521"/>
    </row>
    <row r="656" customFormat="false" ht="15" hidden="true" customHeight="false" outlineLevel="0" collapsed="false">
      <c r="A656" s="517"/>
      <c r="B656" s="671" t="str">
        <f aca="false">B641</f>
        <v>Rolo compactador pé de carneiro 10t</v>
      </c>
      <c r="C656" s="561"/>
      <c r="D656" s="561"/>
      <c r="E656" s="538"/>
      <c r="F656" s="579" t="str">
        <f aca="false">VLOOKUP(B656,EQUIPAMENTOS!$A:$R,16,FALSE())</f>
        <v>Diesel S10</v>
      </c>
      <c r="G656" s="580" t="s">
        <v>316</v>
      </c>
      <c r="H656" s="581" t="n">
        <f aca="false">VLOOKUP(B656,EQUIPAMENTOS!$A:$R,17,FALSE())</f>
        <v>6.99</v>
      </c>
      <c r="I656" s="582" t="n">
        <f aca="false">VLOOKUP(B656,EQUIPAMENTOS!$A:$R,18,FALSE())</f>
        <v>16</v>
      </c>
      <c r="J656" s="543" t="n">
        <f aca="false">H656*I656*E641*F641</f>
        <v>111.84</v>
      </c>
      <c r="K656" s="521"/>
    </row>
    <row r="657" customFormat="false" ht="15" hidden="true" customHeight="false" outlineLevel="0" collapsed="false">
      <c r="A657" s="517"/>
      <c r="B657" s="671" t="str">
        <f aca="false">B642</f>
        <v>Motoniveladora 140k</v>
      </c>
      <c r="C657" s="561"/>
      <c r="D657" s="561"/>
      <c r="E657" s="538"/>
      <c r="F657" s="579" t="str">
        <f aca="false">VLOOKUP(B657,EQUIPAMENTOS!$A:$R,16,FALSE())</f>
        <v>Diesel S10</v>
      </c>
      <c r="G657" s="580" t="s">
        <v>316</v>
      </c>
      <c r="H657" s="581" t="n">
        <f aca="false">VLOOKUP(B657,EQUIPAMENTOS!$A:$R,17,FALSE())</f>
        <v>6.99</v>
      </c>
      <c r="I657" s="582" t="n">
        <f aca="false">VLOOKUP(B657,EQUIPAMENTOS!$A:$R,18,FALSE())</f>
        <v>22</v>
      </c>
      <c r="J657" s="543" t="n">
        <f aca="false">H657*I657*E642*F642</f>
        <v>153.78</v>
      </c>
      <c r="K657" s="521"/>
    </row>
    <row r="658" customFormat="false" ht="15" hidden="true" customHeight="false" outlineLevel="0" collapsed="false">
      <c r="A658" s="517"/>
      <c r="B658" s="671" t="str">
        <f aca="false">B643</f>
        <v>Trator de esteiras 20t</v>
      </c>
      <c r="C658" s="561"/>
      <c r="D658" s="561"/>
      <c r="E658" s="538"/>
      <c r="F658" s="579" t="str">
        <f aca="false">VLOOKUP(B658,EQUIPAMENTOS!$A:$R,16,FALSE())</f>
        <v>Diesel S10</v>
      </c>
      <c r="G658" s="580" t="s">
        <v>316</v>
      </c>
      <c r="H658" s="581" t="n">
        <f aca="false">VLOOKUP(B658,EQUIPAMENTOS!$A:$R,17,FALSE())</f>
        <v>6.99</v>
      </c>
      <c r="I658" s="582" t="n">
        <f aca="false">VLOOKUP(B658,EQUIPAMENTOS!$A:$R,18,FALSE())</f>
        <v>26</v>
      </c>
      <c r="J658" s="543" t="n">
        <f aca="false">H658*I658*E643*F643</f>
        <v>181.74</v>
      </c>
      <c r="K658" s="521"/>
    </row>
    <row r="659" customFormat="false" ht="15" hidden="true" customHeight="false" outlineLevel="0" collapsed="false">
      <c r="A659" s="517"/>
      <c r="B659" s="671"/>
      <c r="C659" s="570"/>
      <c r="D659" s="570"/>
      <c r="E659" s="545"/>
      <c r="F659" s="579"/>
      <c r="G659" s="580"/>
      <c r="H659" s="581"/>
      <c r="I659" s="581"/>
      <c r="J659" s="543"/>
      <c r="K659" s="521"/>
    </row>
    <row r="660" customFormat="false" ht="15" hidden="true" customHeight="false" outlineLevel="0" collapsed="false">
      <c r="A660" s="517"/>
      <c r="B660" s="612"/>
      <c r="C660" s="567"/>
      <c r="D660" s="567"/>
      <c r="E660" s="567"/>
      <c r="F660" s="567"/>
      <c r="G660" s="567"/>
      <c r="H660" s="576"/>
      <c r="I660" s="673" t="s">
        <v>257</v>
      </c>
      <c r="J660" s="566" t="n">
        <f aca="false">SUM(J656:J659)</f>
        <v>447.36</v>
      </c>
      <c r="K660" s="521"/>
      <c r="L660" s="434" t="n">
        <f aca="false">J660/E653</f>
        <v>1.98826666666667</v>
      </c>
    </row>
    <row r="661" customFormat="false" ht="15" hidden="true" customHeight="false" outlineLevel="0" collapsed="false">
      <c r="A661" s="517"/>
      <c r="B661" s="590"/>
      <c r="C661" s="570"/>
      <c r="D661" s="570"/>
      <c r="E661" s="591"/>
      <c r="F661" s="592"/>
      <c r="G661" s="573"/>
      <c r="H661" s="573"/>
      <c r="I661" s="574"/>
      <c r="J661" s="591"/>
      <c r="K661" s="521"/>
    </row>
    <row r="662" customFormat="false" ht="19.25" hidden="true" customHeight="false" outlineLevel="0" collapsed="false">
      <c r="A662" s="517"/>
      <c r="B662" s="557" t="s">
        <v>317</v>
      </c>
      <c r="C662" s="557"/>
      <c r="D662" s="557"/>
      <c r="E662" s="557"/>
      <c r="F662" s="557"/>
      <c r="G662" s="593" t="s">
        <v>318</v>
      </c>
      <c r="H662" s="573" t="s">
        <v>319</v>
      </c>
      <c r="I662" s="577" t="s">
        <v>296</v>
      </c>
      <c r="J662" s="559" t="s">
        <v>315</v>
      </c>
      <c r="K662" s="521"/>
    </row>
    <row r="663" customFormat="false" ht="15" hidden="true" customHeight="false" outlineLevel="0" collapsed="false">
      <c r="A663" s="517"/>
      <c r="B663" s="594"/>
      <c r="C663" s="595"/>
      <c r="D663" s="596"/>
      <c r="E663" s="596"/>
      <c r="F663" s="597"/>
      <c r="G663" s="540"/>
      <c r="H663" s="540"/>
      <c r="I663" s="598"/>
      <c r="J663" s="543"/>
      <c r="K663" s="521"/>
    </row>
    <row r="664" customFormat="false" ht="15" hidden="true" customHeight="false" outlineLevel="0" collapsed="false">
      <c r="A664" s="517"/>
      <c r="B664" s="599"/>
      <c r="C664" s="600"/>
      <c r="D664" s="601"/>
      <c r="E664" s="601"/>
      <c r="F664" s="602"/>
      <c r="G664" s="540"/>
      <c r="H664" s="540"/>
      <c r="I664" s="598"/>
      <c r="J664" s="543"/>
      <c r="K664" s="521"/>
    </row>
    <row r="665" customFormat="false" ht="15" hidden="true" customHeight="false" outlineLevel="0" collapsed="false">
      <c r="A665" s="517"/>
      <c r="B665" s="603" t="s">
        <v>257</v>
      </c>
      <c r="C665" s="603"/>
      <c r="D665" s="603"/>
      <c r="E665" s="603"/>
      <c r="F665" s="603"/>
      <c r="G665" s="603"/>
      <c r="H665" s="603"/>
      <c r="I665" s="603"/>
      <c r="J665" s="566" t="n">
        <f aca="false">SUM(J663:J664)</f>
        <v>0</v>
      </c>
      <c r="K665" s="521"/>
    </row>
    <row r="666" customFormat="false" ht="15" hidden="true" customHeight="false" outlineLevel="0" collapsed="false">
      <c r="A666" s="517"/>
      <c r="B666" s="604"/>
      <c r="C666" s="605"/>
      <c r="D666" s="605"/>
      <c r="E666" s="606"/>
      <c r="F666" s="607"/>
      <c r="G666" s="608"/>
      <c r="H666" s="608"/>
      <c r="I666" s="609"/>
      <c r="J666" s="610"/>
      <c r="K666" s="521"/>
    </row>
    <row r="667" customFormat="false" ht="15" hidden="true" customHeight="false" outlineLevel="0" collapsed="false">
      <c r="A667" s="517"/>
      <c r="B667" s="611" t="s">
        <v>320</v>
      </c>
      <c r="C667" s="611"/>
      <c r="D667" s="612"/>
      <c r="E667" s="567"/>
      <c r="F667" s="567"/>
      <c r="G667" s="567"/>
      <c r="H667" s="613"/>
      <c r="I667" s="614"/>
      <c r="J667" s="566" t="n">
        <f aca="false">(J653+J660+J665)/E653</f>
        <v>5.62382099393939</v>
      </c>
      <c r="K667" s="521"/>
    </row>
    <row r="668" customFormat="false" ht="15" hidden="true" customHeight="false" outlineLevel="0" collapsed="false">
      <c r="A668" s="517"/>
      <c r="B668" s="590"/>
      <c r="C668" s="570"/>
      <c r="D668" s="570"/>
      <c r="E668" s="591"/>
      <c r="F668" s="592"/>
      <c r="G668" s="573"/>
      <c r="H668" s="573"/>
      <c r="I668" s="574"/>
      <c r="J668" s="615"/>
      <c r="K668" s="521"/>
    </row>
    <row r="669" customFormat="false" ht="19.25" hidden="true" customHeight="false" outlineLevel="0" collapsed="false">
      <c r="A669" s="517"/>
      <c r="B669" s="557" t="s">
        <v>321</v>
      </c>
      <c r="C669" s="557"/>
      <c r="D669" s="557"/>
      <c r="E669" s="557"/>
      <c r="F669" s="557"/>
      <c r="G669" s="593" t="s">
        <v>318</v>
      </c>
      <c r="H669" s="573" t="s">
        <v>319</v>
      </c>
      <c r="I669" s="577" t="s">
        <v>296</v>
      </c>
      <c r="J669" s="559" t="s">
        <v>315</v>
      </c>
      <c r="K669" s="521"/>
    </row>
    <row r="670" customFormat="false" ht="15" hidden="true" customHeight="false" outlineLevel="0" collapsed="false">
      <c r="A670" s="517"/>
      <c r="B670" s="594" t="s">
        <v>355</v>
      </c>
      <c r="C670" s="595"/>
      <c r="D670" s="596"/>
      <c r="E670" s="596"/>
      <c r="F670" s="597"/>
      <c r="G670" s="540" t="n">
        <f aca="false">0*1.4</f>
        <v>0</v>
      </c>
      <c r="H670" s="540" t="s">
        <v>346</v>
      </c>
      <c r="I670" s="598" t="n">
        <v>29.24</v>
      </c>
      <c r="J670" s="543" t="n">
        <f aca="false">G670*I670</f>
        <v>0</v>
      </c>
      <c r="K670" s="521"/>
      <c r="M670" s="434"/>
    </row>
    <row r="671" customFormat="false" ht="15" hidden="true" customHeight="false" outlineLevel="0" collapsed="false">
      <c r="A671" s="517"/>
      <c r="B671" s="599"/>
      <c r="C671" s="600"/>
      <c r="D671" s="601"/>
      <c r="E671" s="601"/>
      <c r="F671" s="602"/>
      <c r="G671" s="540"/>
      <c r="H671" s="540"/>
      <c r="I671" s="598"/>
      <c r="J671" s="543"/>
      <c r="K671" s="521"/>
      <c r="M671" s="434"/>
    </row>
    <row r="672" customFormat="false" ht="15" hidden="true" customHeight="false" outlineLevel="0" collapsed="false">
      <c r="A672" s="517"/>
      <c r="B672" s="599"/>
      <c r="C672" s="600"/>
      <c r="D672" s="601"/>
      <c r="E672" s="601"/>
      <c r="F672" s="602"/>
      <c r="G672" s="540"/>
      <c r="H672" s="540"/>
      <c r="I672" s="598"/>
      <c r="J672" s="543"/>
      <c r="K672" s="521"/>
      <c r="M672" s="434"/>
    </row>
    <row r="673" customFormat="false" ht="15" hidden="true" customHeight="false" outlineLevel="0" collapsed="false">
      <c r="A673" s="517"/>
      <c r="B673" s="599"/>
      <c r="C673" s="600"/>
      <c r="D673" s="601"/>
      <c r="E673" s="601"/>
      <c r="F673" s="602"/>
      <c r="G673" s="540"/>
      <c r="H673" s="540"/>
      <c r="I673" s="598"/>
      <c r="J673" s="543"/>
      <c r="K673" s="521"/>
    </row>
    <row r="674" customFormat="false" ht="15" hidden="true" customHeight="false" outlineLevel="0" collapsed="false">
      <c r="A674" s="517"/>
      <c r="B674" s="616"/>
      <c r="C674" s="617"/>
      <c r="D674" s="618"/>
      <c r="E674" s="618"/>
      <c r="F674" s="619"/>
      <c r="G674" s="540"/>
      <c r="H674" s="540"/>
      <c r="I674" s="598"/>
      <c r="J674" s="543" t="n">
        <f aca="false">G674*I674</f>
        <v>0</v>
      </c>
      <c r="K674" s="521"/>
    </row>
    <row r="675" customFormat="false" ht="15" hidden="true" customHeight="false" outlineLevel="0" collapsed="false">
      <c r="A675" s="517"/>
      <c r="B675" s="620"/>
      <c r="C675" s="567"/>
      <c r="D675" s="567"/>
      <c r="E675" s="621"/>
      <c r="F675" s="622"/>
      <c r="G675" s="576"/>
      <c r="H675" s="576"/>
      <c r="I675" s="568" t="s">
        <v>257</v>
      </c>
      <c r="J675" s="566" t="n">
        <f aca="false">SUM(J670:J674)</f>
        <v>0</v>
      </c>
      <c r="K675" s="521"/>
    </row>
    <row r="676" customFormat="false" ht="15" hidden="true" customHeight="false" outlineLevel="0" collapsed="false">
      <c r="A676" s="517"/>
      <c r="B676" s="623"/>
      <c r="C676" s="567"/>
      <c r="D676" s="567"/>
      <c r="E676" s="621"/>
      <c r="F676" s="622"/>
      <c r="G676" s="576"/>
      <c r="H676" s="576"/>
      <c r="I676" s="568"/>
      <c r="J676" s="621"/>
      <c r="K676" s="521"/>
    </row>
    <row r="677" customFormat="false" ht="19.25" hidden="true" customHeight="false" outlineLevel="0" collapsed="false">
      <c r="A677" s="517"/>
      <c r="B677" s="557" t="s">
        <v>322</v>
      </c>
      <c r="C677" s="557"/>
      <c r="D677" s="557"/>
      <c r="E677" s="557"/>
      <c r="F677" s="559" t="s">
        <v>318</v>
      </c>
      <c r="G677" s="593" t="s">
        <v>323</v>
      </c>
      <c r="H677" s="573" t="s">
        <v>296</v>
      </c>
      <c r="I677" s="577" t="s">
        <v>314</v>
      </c>
      <c r="J677" s="559" t="s">
        <v>315</v>
      </c>
      <c r="K677" s="521"/>
    </row>
    <row r="678" customFormat="false" ht="15" hidden="true" customHeight="false" outlineLevel="0" collapsed="false">
      <c r="A678" s="517"/>
      <c r="B678" s="599"/>
      <c r="C678" s="600"/>
      <c r="D678" s="601"/>
      <c r="E678" s="602"/>
      <c r="F678" s="540" t="n">
        <v>0</v>
      </c>
      <c r="G678" s="540" t="n">
        <v>0</v>
      </c>
      <c r="H678" s="540" t="n">
        <v>0</v>
      </c>
      <c r="I678" s="598" t="n">
        <v>0</v>
      </c>
      <c r="J678" s="543" t="n">
        <f aca="false">I678*H678*G678*F678</f>
        <v>0</v>
      </c>
      <c r="K678" s="521"/>
    </row>
    <row r="679" customFormat="false" ht="15" hidden="true" customHeight="false" outlineLevel="0" collapsed="false">
      <c r="A679" s="517"/>
      <c r="B679" s="616"/>
      <c r="C679" s="617"/>
      <c r="D679" s="618"/>
      <c r="E679" s="619"/>
      <c r="F679" s="547" t="n">
        <v>0</v>
      </c>
      <c r="G679" s="547" t="n">
        <v>0</v>
      </c>
      <c r="H679" s="547" t="n">
        <v>0</v>
      </c>
      <c r="I679" s="625" t="n">
        <v>0</v>
      </c>
      <c r="J679" s="543" t="n">
        <f aca="false">I679*H679*G679*F679</f>
        <v>0</v>
      </c>
      <c r="K679" s="521"/>
    </row>
    <row r="680" customFormat="false" ht="15" hidden="true" customHeight="false" outlineLevel="0" collapsed="false">
      <c r="A680" s="517"/>
      <c r="B680" s="620"/>
      <c r="C680" s="567"/>
      <c r="D680" s="567"/>
      <c r="E680" s="621"/>
      <c r="F680" s="622"/>
      <c r="G680" s="576"/>
      <c r="H680" s="576"/>
      <c r="I680" s="568" t="s">
        <v>257</v>
      </c>
      <c r="J680" s="566" t="n">
        <f aca="false">SUM(J678:J679)</f>
        <v>0</v>
      </c>
      <c r="K680" s="521"/>
    </row>
    <row r="681" customFormat="false" ht="15" hidden="true" customHeight="false" outlineLevel="0" collapsed="false">
      <c r="A681" s="517"/>
      <c r="B681" s="567"/>
      <c r="C681" s="567"/>
      <c r="D681" s="567"/>
      <c r="E681" s="567"/>
      <c r="F681" s="567"/>
      <c r="G681" s="567"/>
      <c r="H681" s="567"/>
      <c r="I681" s="568"/>
      <c r="J681" s="567"/>
      <c r="K681" s="521"/>
    </row>
    <row r="682" customFormat="false" ht="15" hidden="true" customHeight="false" outlineLevel="0" collapsed="false">
      <c r="A682" s="517"/>
      <c r="B682" s="626" t="s">
        <v>324</v>
      </c>
      <c r="C682" s="626"/>
      <c r="D682" s="626"/>
      <c r="E682" s="626"/>
      <c r="F682" s="626"/>
      <c r="G682" s="626"/>
      <c r="H682" s="626"/>
      <c r="I682" s="626"/>
      <c r="J682" s="611" t="n">
        <f aca="false">J680+J675+J667</f>
        <v>5.62382099393939</v>
      </c>
      <c r="K682" s="521"/>
    </row>
    <row r="683" customFormat="false" ht="15" hidden="true" customHeight="false" outlineLevel="0" collapsed="false">
      <c r="A683" s="517"/>
      <c r="B683" s="567"/>
      <c r="C683" s="567"/>
      <c r="D683" s="567"/>
      <c r="E683" s="567"/>
      <c r="F683" s="567"/>
      <c r="G683" s="567"/>
      <c r="H683" s="567"/>
      <c r="I683" s="568"/>
      <c r="J683" s="567"/>
      <c r="K683" s="521"/>
    </row>
    <row r="684" customFormat="false" ht="15" hidden="true" customHeight="false" outlineLevel="0" collapsed="false">
      <c r="A684" s="517"/>
      <c r="B684" s="626" t="s">
        <v>325</v>
      </c>
      <c r="C684" s="626"/>
      <c r="D684" s="626"/>
      <c r="E684" s="626"/>
      <c r="F684" s="626"/>
      <c r="G684" s="626"/>
      <c r="H684" s="626"/>
      <c r="I684" s="626"/>
      <c r="J684" s="566" t="n">
        <f aca="false">J682*0</f>
        <v>0</v>
      </c>
      <c r="K684" s="521"/>
    </row>
    <row r="685" customFormat="false" ht="15" hidden="true" customHeight="false" outlineLevel="0" collapsed="false">
      <c r="A685" s="517"/>
      <c r="B685" s="567"/>
      <c r="C685" s="567"/>
      <c r="D685" s="567"/>
      <c r="E685" s="567"/>
      <c r="F685" s="567"/>
      <c r="G685" s="567"/>
      <c r="H685" s="567"/>
      <c r="I685" s="568"/>
      <c r="J685" s="567"/>
      <c r="K685" s="521"/>
    </row>
    <row r="686" customFormat="false" ht="15" hidden="true" customHeight="false" outlineLevel="0" collapsed="false">
      <c r="A686" s="517"/>
      <c r="B686" s="626" t="s">
        <v>326</v>
      </c>
      <c r="C686" s="626"/>
      <c r="D686" s="626"/>
      <c r="E686" s="626"/>
      <c r="F686" s="626"/>
      <c r="G686" s="626"/>
      <c r="H686" s="626"/>
      <c r="I686" s="626"/>
      <c r="J686" s="611" t="n">
        <f aca="false">J682+J684</f>
        <v>5.62382099393939</v>
      </c>
      <c r="K686" s="521"/>
    </row>
    <row r="687" customFormat="false" ht="15" hidden="true" customHeight="false" outlineLevel="0" collapsed="false">
      <c r="A687" s="517"/>
      <c r="B687" s="605"/>
      <c r="C687" s="605"/>
      <c r="D687" s="605"/>
      <c r="E687" s="605"/>
      <c r="F687" s="605"/>
      <c r="G687" s="605"/>
      <c r="H687" s="605"/>
      <c r="I687" s="609"/>
      <c r="J687" s="605"/>
      <c r="K687" s="521"/>
    </row>
    <row r="688" customFormat="false" ht="15" hidden="true" customHeight="false" outlineLevel="0" collapsed="false">
      <c r="A688" s="517"/>
      <c r="B688" s="627"/>
      <c r="C688" s="595"/>
      <c r="D688" s="595"/>
      <c r="E688" s="595"/>
      <c r="F688" s="595"/>
      <c r="G688" s="595"/>
      <c r="H688" s="595"/>
      <c r="I688" s="595"/>
      <c r="J688" s="628"/>
      <c r="K688" s="521"/>
    </row>
    <row r="689" customFormat="false" ht="15" hidden="true" customHeight="false" outlineLevel="0" collapsed="false">
      <c r="A689" s="517"/>
      <c r="B689" s="629"/>
      <c r="C689" s="630"/>
      <c r="D689" s="631"/>
      <c r="E689" s="631"/>
      <c r="F689" s="632"/>
      <c r="G689" s="633"/>
      <c r="H689" s="630"/>
      <c r="I689" s="630"/>
      <c r="J689" s="634"/>
      <c r="K689" s="521"/>
    </row>
    <row r="690" customFormat="false" ht="15" hidden="true" customHeight="false" outlineLevel="0" collapsed="false">
      <c r="A690" s="517"/>
      <c r="B690" s="522"/>
      <c r="C690" s="522"/>
      <c r="D690" s="522"/>
      <c r="E690" s="522"/>
      <c r="F690" s="522"/>
      <c r="G690" s="522"/>
      <c r="H690" s="522"/>
      <c r="I690" s="522"/>
      <c r="J690" s="522"/>
      <c r="K690" s="521"/>
    </row>
    <row r="691" customFormat="false" ht="15" hidden="true" customHeight="false" outlineLevel="0" collapsed="false">
      <c r="A691" s="517"/>
      <c r="B691" s="635" t="n">
        <f aca="false">B628</f>
        <v>0</v>
      </c>
      <c r="C691" s="636"/>
      <c r="D691" s="636"/>
      <c r="E691" s="636"/>
      <c r="F691" s="637"/>
      <c r="G691" s="532" t="s">
        <v>315</v>
      </c>
      <c r="H691" s="532"/>
      <c r="I691" s="532"/>
      <c r="J691" s="532"/>
      <c r="K691" s="521"/>
    </row>
    <row r="692" customFormat="false" ht="15" hidden="true" customHeight="false" outlineLevel="0" collapsed="false">
      <c r="A692" s="517"/>
      <c r="B692" s="638" t="n">
        <f aca="false">B629</f>
        <v>0</v>
      </c>
      <c r="C692" s="639"/>
      <c r="D692" s="639"/>
      <c r="E692" s="639"/>
      <c r="F692" s="640"/>
      <c r="G692" s="534" t="s">
        <v>327</v>
      </c>
      <c r="H692" s="534"/>
      <c r="I692" s="534"/>
      <c r="J692" s="534"/>
      <c r="K692" s="521"/>
    </row>
    <row r="693" customFormat="false" ht="15" hidden="true" customHeight="false" outlineLevel="0" collapsed="false">
      <c r="A693" s="517"/>
      <c r="B693" s="641"/>
      <c r="C693" s="642"/>
      <c r="D693" s="642"/>
      <c r="E693" s="642"/>
      <c r="F693" s="643"/>
      <c r="G693" s="644"/>
      <c r="H693" s="645"/>
      <c r="I693" s="645"/>
      <c r="J693" s="645"/>
      <c r="K693" s="521"/>
    </row>
    <row r="694" customFormat="false" ht="15" hidden="true" customHeight="false" outlineLevel="0" collapsed="false">
      <c r="A694" s="517"/>
      <c r="B694" s="674"/>
      <c r="C694" s="522"/>
      <c r="D694" s="522"/>
      <c r="E694" s="522"/>
      <c r="F694" s="522"/>
      <c r="G694" s="522"/>
      <c r="H694" s="675"/>
      <c r="I694" s="675"/>
      <c r="J694" s="675"/>
      <c r="K694" s="521"/>
    </row>
    <row r="695" customFormat="false" ht="15" hidden="true" customHeight="false" outlineLevel="0" collapsed="false">
      <c r="A695" s="514"/>
      <c r="B695" s="515"/>
      <c r="C695" s="515"/>
      <c r="D695" s="515"/>
      <c r="E695" s="515"/>
      <c r="F695" s="515"/>
      <c r="G695" s="515"/>
      <c r="H695" s="515"/>
      <c r="I695" s="515"/>
      <c r="J695" s="515"/>
      <c r="K695" s="516"/>
    </row>
    <row r="696" customFormat="false" ht="15" hidden="true" customHeight="false" outlineLevel="0" collapsed="false">
      <c r="A696" s="517"/>
      <c r="B696" s="518" t="s">
        <v>0</v>
      </c>
      <c r="C696" s="519"/>
      <c r="D696" s="520" t="s">
        <v>288</v>
      </c>
      <c r="E696" s="520"/>
      <c r="F696" s="520"/>
      <c r="G696" s="520"/>
      <c r="H696" s="520"/>
      <c r="I696" s="520"/>
      <c r="J696" s="520"/>
      <c r="K696" s="521"/>
    </row>
    <row r="697" customFormat="false" ht="15" hidden="true" customHeight="false" outlineLevel="0" collapsed="false">
      <c r="A697" s="517"/>
      <c r="B697" s="522"/>
      <c r="C697" s="522"/>
      <c r="D697" s="522"/>
      <c r="E697" s="522"/>
      <c r="F697" s="522"/>
      <c r="G697" s="522"/>
      <c r="H697" s="522"/>
      <c r="I697" s="522"/>
      <c r="J697" s="522"/>
      <c r="K697" s="521"/>
    </row>
    <row r="698" customFormat="false" ht="15" hidden="true" customHeight="false" outlineLevel="0" collapsed="false">
      <c r="A698" s="517"/>
      <c r="B698" s="523" t="s">
        <v>289</v>
      </c>
      <c r="C698" s="524" t="s">
        <v>290</v>
      </c>
      <c r="D698" s="523" t="s">
        <v>118</v>
      </c>
      <c r="E698" s="523"/>
      <c r="F698" s="523"/>
      <c r="G698" s="523"/>
      <c r="H698" s="523"/>
      <c r="I698" s="523"/>
      <c r="J698" s="523" t="s">
        <v>291</v>
      </c>
      <c r="K698" s="521"/>
    </row>
    <row r="699" customFormat="false" ht="19.25" hidden="true" customHeight="true" outlineLevel="0" collapsed="false">
      <c r="A699" s="517"/>
      <c r="B699" s="525" t="s">
        <v>336</v>
      </c>
      <c r="C699" s="526" t="n">
        <f aca="true">TODAY()</f>
        <v>46129</v>
      </c>
      <c r="D699" s="661" t="s">
        <v>51</v>
      </c>
      <c r="E699" s="661"/>
      <c r="F699" s="661"/>
      <c r="G699" s="661"/>
      <c r="H699" s="661"/>
      <c r="I699" s="661"/>
      <c r="J699" s="528" t="str">
        <f aca="false">F720</f>
        <v>m3</v>
      </c>
      <c r="K699" s="521"/>
    </row>
    <row r="700" customFormat="false" ht="15" hidden="true" customHeight="false" outlineLevel="0" collapsed="false">
      <c r="A700" s="517"/>
      <c r="B700" s="529"/>
      <c r="C700" s="529"/>
      <c r="D700" s="529"/>
      <c r="E700" s="529"/>
      <c r="F700" s="529"/>
      <c r="G700" s="529"/>
      <c r="H700" s="529"/>
      <c r="I700" s="530"/>
      <c r="J700" s="531"/>
      <c r="K700" s="521"/>
    </row>
    <row r="701" customFormat="false" ht="15" hidden="true" customHeight="false" outlineLevel="0" collapsed="false">
      <c r="A701" s="517"/>
      <c r="B701" s="532" t="s">
        <v>292</v>
      </c>
      <c r="C701" s="532"/>
      <c r="D701" s="532" t="s">
        <v>289</v>
      </c>
      <c r="E701" s="532" t="s">
        <v>293</v>
      </c>
      <c r="F701" s="533" t="s">
        <v>294</v>
      </c>
      <c r="G701" s="533"/>
      <c r="H701" s="533" t="s">
        <v>295</v>
      </c>
      <c r="I701" s="533"/>
      <c r="J701" s="534" t="s">
        <v>296</v>
      </c>
      <c r="K701" s="521"/>
    </row>
    <row r="702" customFormat="false" ht="15" hidden="true" customHeight="false" outlineLevel="0" collapsed="false">
      <c r="A702" s="517"/>
      <c r="B702" s="532"/>
      <c r="C702" s="532"/>
      <c r="D702" s="532"/>
      <c r="E702" s="532"/>
      <c r="F702" s="535" t="s">
        <v>297</v>
      </c>
      <c r="G702" s="535" t="s">
        <v>298</v>
      </c>
      <c r="H702" s="535" t="s">
        <v>297</v>
      </c>
      <c r="I702" s="529" t="s">
        <v>298</v>
      </c>
      <c r="J702" s="536" t="s">
        <v>299</v>
      </c>
      <c r="K702" s="521"/>
    </row>
    <row r="703" customFormat="false" ht="15.75" hidden="true" customHeight="true" outlineLevel="0" collapsed="false">
      <c r="A703" s="517"/>
      <c r="B703" s="649" t="s">
        <v>337</v>
      </c>
      <c r="C703" s="650"/>
      <c r="D703" s="651"/>
      <c r="E703" s="652" t="n">
        <v>2</v>
      </c>
      <c r="F703" s="540" t="n">
        <v>1</v>
      </c>
      <c r="G703" s="540" t="n">
        <f aca="false">1-F703</f>
        <v>0</v>
      </c>
      <c r="H703" s="541" t="n">
        <f aca="false">VLOOKUP(B703,EQUIPAMENTOS!$A:$N,14,FALSE())</f>
        <v>110</v>
      </c>
      <c r="I703" s="542" t="n">
        <f aca="false">H703</f>
        <v>110</v>
      </c>
      <c r="J703" s="543" t="n">
        <f aca="false">H703*F703*E703+I703*G703*E703</f>
        <v>220</v>
      </c>
      <c r="K703" s="521"/>
    </row>
    <row r="704" customFormat="false" ht="15" hidden="true" customHeight="false" outlineLevel="0" collapsed="false">
      <c r="A704" s="517"/>
      <c r="B704" s="537" t="s">
        <v>338</v>
      </c>
      <c r="C704" s="538"/>
      <c r="D704" s="539"/>
      <c r="E704" s="540" t="n">
        <v>1</v>
      </c>
      <c r="F704" s="540" t="n">
        <v>1</v>
      </c>
      <c r="G704" s="540" t="n">
        <f aca="false">1-F704</f>
        <v>0</v>
      </c>
      <c r="H704" s="541" t="n">
        <f aca="false">VLOOKUP(B704,EQUIPAMENTOS!$A:$N,14,FALSE())</f>
        <v>177.6</v>
      </c>
      <c r="I704" s="542" t="n">
        <f aca="false">H704</f>
        <v>177.6</v>
      </c>
      <c r="J704" s="543" t="n">
        <f aca="false">H704*F704*E704+I704*G704*E704</f>
        <v>177.6</v>
      </c>
      <c r="K704" s="521"/>
    </row>
    <row r="705" customFormat="false" ht="15" hidden="true" customHeight="false" outlineLevel="0" collapsed="false">
      <c r="A705" s="517"/>
      <c r="B705" s="537" t="s">
        <v>339</v>
      </c>
      <c r="C705" s="538"/>
      <c r="D705" s="539"/>
      <c r="E705" s="540" t="n">
        <v>1</v>
      </c>
      <c r="F705" s="540" t="n">
        <v>1</v>
      </c>
      <c r="G705" s="540" t="n">
        <f aca="false">1-F705</f>
        <v>0</v>
      </c>
      <c r="H705" s="541" t="n">
        <f aca="false">VLOOKUP(B705,EQUIPAMENTOS!$A:$N,14,FALSE())</f>
        <v>254.64</v>
      </c>
      <c r="I705" s="542" t="n">
        <f aca="false">H705</f>
        <v>254.64</v>
      </c>
      <c r="J705" s="543" t="n">
        <f aca="false">H705*F705*E705+I705*G705*E705</f>
        <v>254.64</v>
      </c>
      <c r="K705" s="521"/>
      <c r="M705" s="434"/>
    </row>
    <row r="706" customFormat="false" ht="15" hidden="true" customHeight="false" outlineLevel="0" collapsed="false">
      <c r="A706" s="517"/>
      <c r="B706" s="537" t="s">
        <v>340</v>
      </c>
      <c r="C706" s="538"/>
      <c r="D706" s="539"/>
      <c r="E706" s="540" t="n">
        <v>1</v>
      </c>
      <c r="F706" s="540" t="n">
        <v>1</v>
      </c>
      <c r="G706" s="540" t="n">
        <f aca="false">1-F706</f>
        <v>0</v>
      </c>
      <c r="H706" s="541" t="n">
        <f aca="false">VLOOKUP(B706,EQUIPAMENTOS!$A:$N,14,FALSE())</f>
        <v>120</v>
      </c>
      <c r="I706" s="542" t="n">
        <f aca="false">H706</f>
        <v>120</v>
      </c>
      <c r="J706" s="543" t="n">
        <f aca="false">H706*F706*E706+I706*G706*E706</f>
        <v>120</v>
      </c>
      <c r="K706" s="521"/>
    </row>
    <row r="707" customFormat="false" ht="15" hidden="true" customHeight="false" outlineLevel="0" collapsed="false">
      <c r="A707" s="517"/>
      <c r="B707" s="537"/>
      <c r="C707" s="538"/>
      <c r="D707" s="539"/>
      <c r="E707" s="540"/>
      <c r="F707" s="540"/>
      <c r="G707" s="540"/>
      <c r="H707" s="541"/>
      <c r="I707" s="542"/>
      <c r="J707" s="543" t="n">
        <f aca="false">H707*F707*E707+I707*G707*E707</f>
        <v>0</v>
      </c>
      <c r="K707" s="521"/>
    </row>
    <row r="708" customFormat="false" ht="15" hidden="true" customHeight="false" outlineLevel="0" collapsed="false">
      <c r="A708" s="517"/>
      <c r="B708" s="544"/>
      <c r="C708" s="545"/>
      <c r="D708" s="546"/>
      <c r="E708" s="547"/>
      <c r="F708" s="547"/>
      <c r="G708" s="547"/>
      <c r="H708" s="664"/>
      <c r="I708" s="549"/>
      <c r="J708" s="543" t="n">
        <f aca="false">H708*F708*E708+I708*G708*E708</f>
        <v>0</v>
      </c>
      <c r="K708" s="521"/>
    </row>
    <row r="709" customFormat="false" ht="15" hidden="true" customHeight="false" outlineLevel="0" collapsed="false">
      <c r="A709" s="517"/>
      <c r="B709" s="551"/>
      <c r="C709" s="529"/>
      <c r="D709" s="529"/>
      <c r="E709" s="529"/>
      <c r="F709" s="529"/>
      <c r="G709" s="529"/>
      <c r="H709" s="529"/>
      <c r="I709" s="552" t="s">
        <v>257</v>
      </c>
      <c r="J709" s="566" t="n">
        <f aca="false">SUM(J703:J708)</f>
        <v>772.24</v>
      </c>
      <c r="K709" s="521"/>
      <c r="L709" s="434" t="n">
        <f aca="false">J709/E720</f>
        <v>8.58044444444444</v>
      </c>
      <c r="M709" s="434" t="n">
        <f aca="false">L709*0.7</f>
        <v>6.00631111111111</v>
      </c>
    </row>
    <row r="710" customFormat="false" ht="15" hidden="true" customHeight="false" outlineLevel="0" collapsed="false">
      <c r="A710" s="517"/>
      <c r="B710" s="553"/>
      <c r="C710" s="553"/>
      <c r="D710" s="553"/>
      <c r="E710" s="553"/>
      <c r="F710" s="553"/>
      <c r="G710" s="553"/>
      <c r="H710" s="553"/>
      <c r="I710" s="554"/>
      <c r="J710" s="555"/>
      <c r="K710" s="521"/>
    </row>
    <row r="711" customFormat="false" ht="19.25" hidden="true" customHeight="true" outlineLevel="0" collapsed="false">
      <c r="A711" s="517"/>
      <c r="B711" s="556" t="s">
        <v>302</v>
      </c>
      <c r="C711" s="556"/>
      <c r="D711" s="556"/>
      <c r="E711" s="556"/>
      <c r="F711" s="532" t="s">
        <v>289</v>
      </c>
      <c r="G711" s="532"/>
      <c r="H711" s="557" t="s">
        <v>303</v>
      </c>
      <c r="I711" s="558" t="s">
        <v>304</v>
      </c>
      <c r="J711" s="559" t="s">
        <v>305</v>
      </c>
      <c r="K711" s="521"/>
    </row>
    <row r="712" customFormat="false" ht="15" hidden="true" customHeight="false" outlineLevel="0" collapsed="false">
      <c r="A712" s="517"/>
      <c r="B712" s="560" t="s">
        <v>341</v>
      </c>
      <c r="C712" s="561"/>
      <c r="D712" s="522"/>
      <c r="E712" s="538"/>
      <c r="F712" s="539"/>
      <c r="G712" s="562"/>
      <c r="H712" s="563" t="n">
        <f aca="false">E703</f>
        <v>2</v>
      </c>
      <c r="I712" s="564" t="n">
        <f aca="false">(VLOOKUP(B712,'MÃO DE OBRA'!$A:$E,5,FALSE())/220)</f>
        <v>28.82352</v>
      </c>
      <c r="J712" s="543" t="n">
        <f aca="false">H712*I712</f>
        <v>57.64704</v>
      </c>
      <c r="K712" s="521"/>
    </row>
    <row r="713" customFormat="false" ht="15" hidden="true" customHeight="false" outlineLevel="0" collapsed="false">
      <c r="A713" s="517"/>
      <c r="B713" s="560" t="s">
        <v>342</v>
      </c>
      <c r="C713" s="561"/>
      <c r="D713" s="522"/>
      <c r="E713" s="538"/>
      <c r="F713" s="539"/>
      <c r="G713" s="562"/>
      <c r="H713" s="563" t="n">
        <f aca="false">E704</f>
        <v>1</v>
      </c>
      <c r="I713" s="564" t="n">
        <f aca="false">(VLOOKUP(B713,'MÃO DE OBRA'!$A:$E,5,FALSE())/220)</f>
        <v>28.82352</v>
      </c>
      <c r="J713" s="543" t="n">
        <f aca="false">H713*I713</f>
        <v>28.82352</v>
      </c>
      <c r="K713" s="521"/>
    </row>
    <row r="714" customFormat="false" ht="15" hidden="true" customHeight="false" outlineLevel="0" collapsed="false">
      <c r="A714" s="517"/>
      <c r="B714" s="560" t="s">
        <v>343</v>
      </c>
      <c r="C714" s="561"/>
      <c r="D714" s="522"/>
      <c r="E714" s="538"/>
      <c r="F714" s="539"/>
      <c r="G714" s="562"/>
      <c r="H714" s="563" t="n">
        <f aca="false">E705</f>
        <v>1</v>
      </c>
      <c r="I714" s="564" t="n">
        <f aca="false">(VLOOKUP(B714,'MÃO DE OBRA'!$A:$E,5,FALSE())/220)</f>
        <v>46.8181818181818</v>
      </c>
      <c r="J714" s="543" t="n">
        <f aca="false">H714*I714</f>
        <v>46.8181818181818</v>
      </c>
      <c r="K714" s="521"/>
    </row>
    <row r="715" customFormat="false" ht="15" hidden="true" customHeight="false" outlineLevel="0" collapsed="false">
      <c r="A715" s="517"/>
      <c r="B715" s="560" t="s">
        <v>344</v>
      </c>
      <c r="C715" s="561"/>
      <c r="D715" s="522"/>
      <c r="E715" s="538"/>
      <c r="F715" s="539"/>
      <c r="G715" s="562"/>
      <c r="H715" s="563" t="n">
        <f aca="false">E706</f>
        <v>1</v>
      </c>
      <c r="I715" s="564" t="n">
        <f aca="false">(VLOOKUP(B715,'MÃO DE OBRA'!$A:$E,5,FALSE())/220)</f>
        <v>28.82352</v>
      </c>
      <c r="J715" s="543" t="n">
        <f aca="false">H715*I715</f>
        <v>28.82352</v>
      </c>
      <c r="K715" s="521"/>
    </row>
    <row r="716" customFormat="false" ht="15" hidden="true" customHeight="false" outlineLevel="0" collapsed="false">
      <c r="A716" s="517"/>
      <c r="B716" s="560" t="s">
        <v>307</v>
      </c>
      <c r="C716" s="561"/>
      <c r="D716" s="522"/>
      <c r="E716" s="538"/>
      <c r="F716" s="539"/>
      <c r="G716" s="562"/>
      <c r="H716" s="563" t="n">
        <v>2</v>
      </c>
      <c r="I716" s="564" t="n">
        <f aca="false">(VLOOKUP(B716,'MÃO DE OBRA'!$A:$E,5,FALSE())/220)</f>
        <v>19.13328</v>
      </c>
      <c r="J716" s="543" t="n">
        <f aca="false">H716*I716</f>
        <v>38.26656</v>
      </c>
      <c r="K716" s="521"/>
    </row>
    <row r="717" customFormat="false" ht="15" hidden="true" customHeight="false" outlineLevel="0" collapsed="false">
      <c r="A717" s="517"/>
      <c r="B717" s="588" t="s">
        <v>345</v>
      </c>
      <c r="C717" s="561"/>
      <c r="D717" s="522"/>
      <c r="E717" s="538"/>
      <c r="F717" s="539"/>
      <c r="G717" s="562"/>
      <c r="H717" s="563" t="n">
        <v>1</v>
      </c>
      <c r="I717" s="564" t="n">
        <f aca="false">(VLOOKUP(B717,'MÃO DE OBRA'!$A:$E,5,FALSE())/220)</f>
        <v>28.82352</v>
      </c>
      <c r="J717" s="543" t="n">
        <f aca="false">H717*I717</f>
        <v>28.82352</v>
      </c>
      <c r="K717" s="521"/>
    </row>
    <row r="718" customFormat="false" ht="15" hidden="true" customHeight="false" outlineLevel="0" collapsed="false">
      <c r="A718" s="517"/>
      <c r="B718" s="560"/>
      <c r="C718" s="553"/>
      <c r="D718" s="553"/>
      <c r="E718" s="553"/>
      <c r="F718" s="553"/>
      <c r="G718" s="553"/>
      <c r="H718" s="553"/>
      <c r="I718" s="565" t="s">
        <v>257</v>
      </c>
      <c r="J718" s="566" t="n">
        <f aca="false">SUM(J712:J717)</f>
        <v>229.202341818182</v>
      </c>
      <c r="K718" s="521"/>
    </row>
    <row r="719" customFormat="false" ht="15" hidden="true" customHeight="false" outlineLevel="0" collapsed="false">
      <c r="A719" s="517"/>
      <c r="B719" s="567"/>
      <c r="C719" s="567"/>
      <c r="D719" s="567"/>
      <c r="E719" s="567"/>
      <c r="F719" s="567"/>
      <c r="G719" s="567"/>
      <c r="H719" s="567"/>
      <c r="I719" s="568"/>
      <c r="J719" s="567"/>
      <c r="K719" s="521"/>
    </row>
    <row r="720" customFormat="false" ht="15" hidden="true" customHeight="false" outlineLevel="0" collapsed="false">
      <c r="A720" s="517"/>
      <c r="B720" s="569" t="s">
        <v>310</v>
      </c>
      <c r="C720" s="570"/>
      <c r="D720" s="567"/>
      <c r="E720" s="571" t="n">
        <f aca="false">100*0.9</f>
        <v>90</v>
      </c>
      <c r="F720" s="572" t="s">
        <v>346</v>
      </c>
      <c r="G720" s="573"/>
      <c r="H720" s="573"/>
      <c r="I720" s="574" t="s">
        <v>311</v>
      </c>
      <c r="J720" s="566" t="n">
        <f aca="false">J709+J718</f>
        <v>1001.44234181818</v>
      </c>
      <c r="K720" s="521"/>
    </row>
    <row r="721" customFormat="false" ht="15" hidden="true" customHeight="false" outlineLevel="0" collapsed="false">
      <c r="A721" s="517"/>
      <c r="B721" s="575"/>
      <c r="C721" s="567"/>
      <c r="D721" s="567"/>
      <c r="E721" s="568"/>
      <c r="F721" s="576"/>
      <c r="G721" s="576"/>
      <c r="H721" s="576"/>
      <c r="I721" s="568"/>
      <c r="J721" s="567"/>
      <c r="K721" s="521"/>
    </row>
    <row r="722" customFormat="false" ht="19.25" hidden="true" customHeight="false" outlineLevel="0" collapsed="false">
      <c r="A722" s="517"/>
      <c r="B722" s="557" t="s">
        <v>312</v>
      </c>
      <c r="C722" s="557"/>
      <c r="D722" s="557"/>
      <c r="E722" s="557"/>
      <c r="F722" s="532" t="s">
        <v>289</v>
      </c>
      <c r="G722" s="528" t="s">
        <v>313</v>
      </c>
      <c r="H722" s="557" t="s">
        <v>296</v>
      </c>
      <c r="I722" s="577" t="s">
        <v>314</v>
      </c>
      <c r="J722" s="556" t="s">
        <v>315</v>
      </c>
      <c r="K722" s="521"/>
    </row>
    <row r="723" customFormat="false" ht="15" hidden="true" customHeight="false" outlineLevel="0" collapsed="false">
      <c r="A723" s="517"/>
      <c r="B723" s="578" t="str">
        <f aca="false">B703</f>
        <v>Rolo compactador pé de carneiro 10t</v>
      </c>
      <c r="C723" s="657"/>
      <c r="D723" s="657"/>
      <c r="E723" s="658"/>
      <c r="F723" s="579" t="str">
        <f aca="false">VLOOKUP(B723,EQUIPAMENTOS!$A:$R,16,FALSE())</f>
        <v>Diesel S10</v>
      </c>
      <c r="G723" s="580" t="s">
        <v>316</v>
      </c>
      <c r="H723" s="581" t="n">
        <f aca="false">VLOOKUP(B723,EQUIPAMENTOS!$A:$R,17,FALSE())</f>
        <v>6.99</v>
      </c>
      <c r="I723" s="582" t="n">
        <f aca="false">VLOOKUP(B723,EQUIPAMENTOS!$A:$R,18,FALSE())</f>
        <v>16</v>
      </c>
      <c r="J723" s="543" t="n">
        <f aca="false">H723*I723*E703*F703</f>
        <v>223.68</v>
      </c>
      <c r="K723" s="521"/>
    </row>
    <row r="724" customFormat="false" ht="15" hidden="true" customHeight="false" outlineLevel="0" collapsed="false">
      <c r="A724" s="517"/>
      <c r="B724" s="578" t="str">
        <f aca="false">B704</f>
        <v>Trator de pneus com grade</v>
      </c>
      <c r="C724" s="561"/>
      <c r="D724" s="561"/>
      <c r="E724" s="538"/>
      <c r="F724" s="579" t="str">
        <f aca="false">VLOOKUP(B724,EQUIPAMENTOS!$A:$R,16,FALSE())</f>
        <v>Diesel S10</v>
      </c>
      <c r="G724" s="580" t="s">
        <v>316</v>
      </c>
      <c r="H724" s="581" t="n">
        <f aca="false">VLOOKUP(B724,EQUIPAMENTOS!$A:$R,17,FALSE())</f>
        <v>6.99</v>
      </c>
      <c r="I724" s="582" t="n">
        <f aca="false">VLOOKUP(B724,EQUIPAMENTOS!$A:$R,18,FALSE())</f>
        <v>18</v>
      </c>
      <c r="J724" s="543" t="n">
        <f aca="false">H724*I724*E704*F704</f>
        <v>125.82</v>
      </c>
      <c r="K724" s="521"/>
    </row>
    <row r="725" customFormat="false" ht="15" hidden="true" customHeight="false" outlineLevel="0" collapsed="false">
      <c r="A725" s="517"/>
      <c r="B725" s="578" t="str">
        <f aca="false">B705</f>
        <v>Motoniveladora 140k</v>
      </c>
      <c r="C725" s="561"/>
      <c r="D725" s="561"/>
      <c r="E725" s="538"/>
      <c r="F725" s="579" t="str">
        <f aca="false">VLOOKUP(B725,EQUIPAMENTOS!$A:$R,16,FALSE())</f>
        <v>Diesel S10</v>
      </c>
      <c r="G725" s="580" t="s">
        <v>316</v>
      </c>
      <c r="H725" s="581" t="n">
        <f aca="false">VLOOKUP(B725,EQUIPAMENTOS!$A:$R,17,FALSE())</f>
        <v>6.99</v>
      </c>
      <c r="I725" s="582" t="n">
        <f aca="false">VLOOKUP(B725,EQUIPAMENTOS!$A:$R,18,FALSE())</f>
        <v>22</v>
      </c>
      <c r="J725" s="543" t="n">
        <f aca="false">H725*I725*E705*F705</f>
        <v>153.78</v>
      </c>
      <c r="K725" s="521"/>
    </row>
    <row r="726" customFormat="false" ht="15" hidden="true" customHeight="false" outlineLevel="0" collapsed="false">
      <c r="A726" s="517"/>
      <c r="B726" s="578" t="str">
        <f aca="false">B706</f>
        <v>Caminhão pipa 18.000 l</v>
      </c>
      <c r="C726" s="561"/>
      <c r="D726" s="561"/>
      <c r="E726" s="538"/>
      <c r="F726" s="579" t="str">
        <f aca="false">VLOOKUP(B726,EQUIPAMENTOS!$A:$R,16,FALSE())</f>
        <v>Diesel S10</v>
      </c>
      <c r="G726" s="580" t="s">
        <v>316</v>
      </c>
      <c r="H726" s="581" t="n">
        <f aca="false">VLOOKUP(B726,EQUIPAMENTOS!$A:$R,17,FALSE())</f>
        <v>6.99</v>
      </c>
      <c r="I726" s="582" t="n">
        <f aca="false">VLOOKUP(B726,EQUIPAMENTOS!$A:$R,18,FALSE())</f>
        <v>7</v>
      </c>
      <c r="J726" s="543" t="n">
        <f aca="false">H726*I726*E706*F706</f>
        <v>48.93</v>
      </c>
      <c r="K726" s="521"/>
    </row>
    <row r="727" customFormat="false" ht="15" hidden="true" customHeight="false" outlineLevel="0" collapsed="false">
      <c r="A727" s="517"/>
      <c r="B727" s="560"/>
      <c r="C727" s="570"/>
      <c r="D727" s="570"/>
      <c r="E727" s="545"/>
      <c r="F727" s="539"/>
      <c r="G727" s="528"/>
      <c r="H727" s="581"/>
      <c r="I727" s="548"/>
      <c r="J727" s="550" t="n">
        <f aca="false">H727*I727*E707</f>
        <v>0</v>
      </c>
      <c r="K727" s="521"/>
    </row>
    <row r="728" customFormat="false" ht="15" hidden="true" customHeight="false" outlineLevel="0" collapsed="false">
      <c r="A728" s="517"/>
      <c r="B728" s="612"/>
      <c r="C728" s="570"/>
      <c r="D728" s="570"/>
      <c r="E728" s="570"/>
      <c r="F728" s="567"/>
      <c r="G728" s="570"/>
      <c r="H728" s="576"/>
      <c r="I728" s="673" t="s">
        <v>257</v>
      </c>
      <c r="J728" s="566" t="n">
        <f aca="false">SUM(J723:J727)</f>
        <v>552.21</v>
      </c>
      <c r="K728" s="521"/>
      <c r="L728" s="434" t="n">
        <f aca="false">J728/E720</f>
        <v>6.13566666666667</v>
      </c>
    </row>
    <row r="729" customFormat="false" ht="15" hidden="true" customHeight="false" outlineLevel="0" collapsed="false">
      <c r="A729" s="517"/>
      <c r="B729" s="590"/>
      <c r="C729" s="570"/>
      <c r="D729" s="570"/>
      <c r="E729" s="591"/>
      <c r="F729" s="592"/>
      <c r="G729" s="573"/>
      <c r="H729" s="573"/>
      <c r="I729" s="574"/>
      <c r="J729" s="591"/>
      <c r="K729" s="521"/>
    </row>
    <row r="730" customFormat="false" ht="19.25" hidden="true" customHeight="false" outlineLevel="0" collapsed="false">
      <c r="A730" s="517"/>
      <c r="B730" s="557" t="s">
        <v>317</v>
      </c>
      <c r="C730" s="557"/>
      <c r="D730" s="557"/>
      <c r="E730" s="557"/>
      <c r="F730" s="557"/>
      <c r="G730" s="593" t="s">
        <v>318</v>
      </c>
      <c r="H730" s="573" t="s">
        <v>319</v>
      </c>
      <c r="I730" s="577" t="s">
        <v>296</v>
      </c>
      <c r="J730" s="559" t="s">
        <v>315</v>
      </c>
      <c r="K730" s="521"/>
    </row>
    <row r="731" customFormat="false" ht="15" hidden="true" customHeight="false" outlineLevel="0" collapsed="false">
      <c r="A731" s="517"/>
      <c r="B731" s="594"/>
      <c r="C731" s="595"/>
      <c r="D731" s="596"/>
      <c r="E731" s="596"/>
      <c r="F731" s="597"/>
      <c r="G731" s="540"/>
      <c r="H731" s="540"/>
      <c r="I731" s="598"/>
      <c r="J731" s="543"/>
      <c r="K731" s="521"/>
    </row>
    <row r="732" customFormat="false" ht="15" hidden="true" customHeight="false" outlineLevel="0" collapsed="false">
      <c r="A732" s="517"/>
      <c r="B732" s="599"/>
      <c r="C732" s="600"/>
      <c r="D732" s="601"/>
      <c r="E732" s="601"/>
      <c r="F732" s="602"/>
      <c r="G732" s="540"/>
      <c r="H732" s="540"/>
      <c r="I732" s="598"/>
      <c r="J732" s="543"/>
      <c r="K732" s="521"/>
    </row>
    <row r="733" customFormat="false" ht="15" hidden="true" customHeight="false" outlineLevel="0" collapsed="false">
      <c r="A733" s="517"/>
      <c r="B733" s="603" t="s">
        <v>257</v>
      </c>
      <c r="C733" s="603"/>
      <c r="D733" s="603"/>
      <c r="E733" s="603"/>
      <c r="F733" s="603"/>
      <c r="G733" s="603"/>
      <c r="H733" s="603"/>
      <c r="I733" s="603"/>
      <c r="J733" s="566" t="n">
        <f aca="false">SUM(J731:J732)</f>
        <v>0</v>
      </c>
      <c r="K733" s="521"/>
    </row>
    <row r="734" customFormat="false" ht="15" hidden="true" customHeight="false" outlineLevel="0" collapsed="false">
      <c r="A734" s="517"/>
      <c r="B734" s="604"/>
      <c r="C734" s="605"/>
      <c r="D734" s="605"/>
      <c r="E734" s="606"/>
      <c r="F734" s="607"/>
      <c r="G734" s="608"/>
      <c r="H734" s="608"/>
      <c r="I734" s="609"/>
      <c r="J734" s="610"/>
      <c r="K734" s="521"/>
    </row>
    <row r="735" customFormat="false" ht="15" hidden="true" customHeight="false" outlineLevel="0" collapsed="false">
      <c r="A735" s="517"/>
      <c r="B735" s="611" t="s">
        <v>320</v>
      </c>
      <c r="C735" s="611"/>
      <c r="D735" s="612"/>
      <c r="E735" s="567"/>
      <c r="F735" s="567"/>
      <c r="G735" s="567"/>
      <c r="H735" s="613"/>
      <c r="I735" s="614"/>
      <c r="J735" s="566" t="n">
        <f aca="false">(J720+J728+J733)/E720</f>
        <v>17.2628037979798</v>
      </c>
      <c r="K735" s="521"/>
    </row>
    <row r="736" customFormat="false" ht="15" hidden="true" customHeight="false" outlineLevel="0" collapsed="false">
      <c r="A736" s="517"/>
      <c r="B736" s="590"/>
      <c r="C736" s="570"/>
      <c r="D736" s="570"/>
      <c r="E736" s="591"/>
      <c r="F736" s="592"/>
      <c r="G736" s="573"/>
      <c r="H736" s="573"/>
      <c r="I736" s="574"/>
      <c r="J736" s="615"/>
      <c r="K736" s="521"/>
    </row>
    <row r="737" customFormat="false" ht="19.25" hidden="true" customHeight="false" outlineLevel="0" collapsed="false">
      <c r="A737" s="517"/>
      <c r="B737" s="557" t="s">
        <v>321</v>
      </c>
      <c r="C737" s="557"/>
      <c r="D737" s="557"/>
      <c r="E737" s="557"/>
      <c r="F737" s="557"/>
      <c r="G737" s="593" t="s">
        <v>318</v>
      </c>
      <c r="H737" s="573" t="s">
        <v>319</v>
      </c>
      <c r="I737" s="577" t="s">
        <v>296</v>
      </c>
      <c r="J737" s="559" t="s">
        <v>315</v>
      </c>
      <c r="K737" s="521"/>
    </row>
    <row r="738" customFormat="false" ht="15" hidden="true" customHeight="false" outlineLevel="0" collapsed="false">
      <c r="A738" s="517"/>
      <c r="B738" s="594" t="s">
        <v>356</v>
      </c>
      <c r="C738" s="595"/>
      <c r="D738" s="596"/>
      <c r="E738" s="596"/>
      <c r="F738" s="597"/>
      <c r="G738" s="540" t="n">
        <v>1</v>
      </c>
      <c r="H738" s="540" t="s">
        <v>357</v>
      </c>
      <c r="I738" s="598" t="n">
        <v>70</v>
      </c>
      <c r="J738" s="543" t="n">
        <f aca="false">G738*I738</f>
        <v>70</v>
      </c>
      <c r="K738" s="521"/>
    </row>
    <row r="739" customFormat="false" ht="15" hidden="true" customHeight="false" outlineLevel="0" collapsed="false">
      <c r="A739" s="517"/>
      <c r="B739" s="599"/>
      <c r="C739" s="600"/>
      <c r="D739" s="601"/>
      <c r="E739" s="601"/>
      <c r="F739" s="602"/>
      <c r="G739" s="540"/>
      <c r="H739" s="540"/>
      <c r="I739" s="598"/>
      <c r="J739" s="543" t="n">
        <f aca="false">G739*I739</f>
        <v>0</v>
      </c>
      <c r="K739" s="521"/>
    </row>
    <row r="740" customFormat="false" ht="15" hidden="true" customHeight="false" outlineLevel="0" collapsed="false">
      <c r="A740" s="517"/>
      <c r="B740" s="599"/>
      <c r="C740" s="600"/>
      <c r="D740" s="601"/>
      <c r="E740" s="601"/>
      <c r="F740" s="602"/>
      <c r="G740" s="540"/>
      <c r="H740" s="540"/>
      <c r="I740" s="678"/>
      <c r="J740" s="543" t="n">
        <f aca="false">G740*I740</f>
        <v>0</v>
      </c>
      <c r="K740" s="521"/>
    </row>
    <row r="741" customFormat="false" ht="15" hidden="true" customHeight="false" outlineLevel="0" collapsed="false">
      <c r="A741" s="517"/>
      <c r="B741" s="599"/>
      <c r="C741" s="600"/>
      <c r="D741" s="601"/>
      <c r="E741" s="601"/>
      <c r="F741" s="602"/>
      <c r="G741" s="540"/>
      <c r="H741" s="540"/>
      <c r="I741" s="678"/>
      <c r="J741" s="543"/>
      <c r="K741" s="521"/>
    </row>
    <row r="742" customFormat="false" ht="15" hidden="true" customHeight="false" outlineLevel="0" collapsed="false">
      <c r="A742" s="517"/>
      <c r="B742" s="599"/>
      <c r="C742" s="600"/>
      <c r="D742" s="601"/>
      <c r="E742" s="601"/>
      <c r="F742" s="602"/>
      <c r="G742" s="540"/>
      <c r="H742" s="540"/>
      <c r="I742" s="598"/>
      <c r="J742" s="543"/>
      <c r="K742" s="521"/>
    </row>
    <row r="743" customFormat="false" ht="15" hidden="true" customHeight="false" outlineLevel="0" collapsed="false">
      <c r="A743" s="517"/>
      <c r="B743" s="599"/>
      <c r="C743" s="600"/>
      <c r="D743" s="601"/>
      <c r="E743" s="601"/>
      <c r="F743" s="602"/>
      <c r="G743" s="540"/>
      <c r="H743" s="540"/>
      <c r="I743" s="598"/>
      <c r="J743" s="543"/>
      <c r="K743" s="521"/>
    </row>
    <row r="744" customFormat="false" ht="15" hidden="true" customHeight="false" outlineLevel="0" collapsed="false">
      <c r="A744" s="517"/>
      <c r="B744" s="616"/>
      <c r="C744" s="617"/>
      <c r="D744" s="618"/>
      <c r="E744" s="618"/>
      <c r="F744" s="619"/>
      <c r="G744" s="540"/>
      <c r="H744" s="540"/>
      <c r="I744" s="598"/>
      <c r="J744" s="543"/>
      <c r="K744" s="521"/>
    </row>
    <row r="745" customFormat="false" ht="15" hidden="true" customHeight="false" outlineLevel="0" collapsed="false">
      <c r="A745" s="517"/>
      <c r="B745" s="620"/>
      <c r="C745" s="567"/>
      <c r="D745" s="567"/>
      <c r="E745" s="621"/>
      <c r="F745" s="622"/>
      <c r="G745" s="576"/>
      <c r="H745" s="576"/>
      <c r="I745" s="568" t="s">
        <v>257</v>
      </c>
      <c r="J745" s="566" t="n">
        <f aca="false">SUM(J738:J744)</f>
        <v>70</v>
      </c>
      <c r="K745" s="521"/>
    </row>
    <row r="746" customFormat="false" ht="15" hidden="true" customHeight="false" outlineLevel="0" collapsed="false">
      <c r="A746" s="517"/>
      <c r="B746" s="623"/>
      <c r="C746" s="567"/>
      <c r="D746" s="567"/>
      <c r="E746" s="621"/>
      <c r="F746" s="622"/>
      <c r="G746" s="576"/>
      <c r="H746" s="576"/>
      <c r="I746" s="568"/>
      <c r="J746" s="621"/>
      <c r="K746" s="521"/>
    </row>
    <row r="747" customFormat="false" ht="19.25" hidden="true" customHeight="false" outlineLevel="0" collapsed="false">
      <c r="A747" s="517"/>
      <c r="B747" s="557" t="s">
        <v>322</v>
      </c>
      <c r="C747" s="557"/>
      <c r="D747" s="557"/>
      <c r="E747" s="557"/>
      <c r="F747" s="559" t="s">
        <v>318</v>
      </c>
      <c r="G747" s="593" t="s">
        <v>323</v>
      </c>
      <c r="H747" s="573" t="s">
        <v>296</v>
      </c>
      <c r="I747" s="577" t="s">
        <v>314</v>
      </c>
      <c r="J747" s="559" t="s">
        <v>315</v>
      </c>
      <c r="K747" s="521"/>
    </row>
    <row r="748" customFormat="false" ht="15" hidden="true" customHeight="false" outlineLevel="0" collapsed="false">
      <c r="A748" s="517"/>
      <c r="B748" s="594"/>
      <c r="C748" s="595"/>
      <c r="D748" s="596"/>
      <c r="E748" s="597"/>
      <c r="F748" s="540"/>
      <c r="G748" s="540"/>
      <c r="H748" s="624"/>
      <c r="I748" s="598"/>
      <c r="J748" s="543"/>
      <c r="K748" s="521"/>
    </row>
    <row r="749" customFormat="false" ht="15" hidden="true" customHeight="false" outlineLevel="0" collapsed="false">
      <c r="A749" s="517"/>
      <c r="B749" s="599"/>
      <c r="C749" s="600"/>
      <c r="D749" s="601"/>
      <c r="E749" s="602"/>
      <c r="F749" s="540" t="n">
        <v>0</v>
      </c>
      <c r="G749" s="540" t="n">
        <v>0</v>
      </c>
      <c r="H749" s="540" t="n">
        <v>0</v>
      </c>
      <c r="I749" s="598" t="n">
        <v>0</v>
      </c>
      <c r="J749" s="543" t="n">
        <f aca="false">I749*H749*G749*F749</f>
        <v>0</v>
      </c>
      <c r="K749" s="521"/>
    </row>
    <row r="750" customFormat="false" ht="15" hidden="true" customHeight="false" outlineLevel="0" collapsed="false">
      <c r="A750" s="517"/>
      <c r="B750" s="616"/>
      <c r="C750" s="617"/>
      <c r="D750" s="618"/>
      <c r="E750" s="619"/>
      <c r="F750" s="547" t="n">
        <v>0</v>
      </c>
      <c r="G750" s="547" t="n">
        <v>0</v>
      </c>
      <c r="H750" s="547" t="n">
        <v>0</v>
      </c>
      <c r="I750" s="625" t="n">
        <v>0</v>
      </c>
      <c r="J750" s="543" t="n">
        <f aca="false">I750*H750*G750*F750</f>
        <v>0</v>
      </c>
      <c r="K750" s="521"/>
    </row>
    <row r="751" customFormat="false" ht="15" hidden="true" customHeight="false" outlineLevel="0" collapsed="false">
      <c r="A751" s="517"/>
      <c r="B751" s="620"/>
      <c r="C751" s="567"/>
      <c r="D751" s="567"/>
      <c r="E751" s="621"/>
      <c r="F751" s="622"/>
      <c r="G751" s="576"/>
      <c r="H751" s="576"/>
      <c r="I751" s="568" t="s">
        <v>257</v>
      </c>
      <c r="J751" s="566" t="n">
        <f aca="false">SUM(J748:J750)</f>
        <v>0</v>
      </c>
      <c r="K751" s="521"/>
    </row>
    <row r="752" customFormat="false" ht="15" hidden="true" customHeight="false" outlineLevel="0" collapsed="false">
      <c r="A752" s="517"/>
      <c r="B752" s="567"/>
      <c r="C752" s="567"/>
      <c r="D752" s="567"/>
      <c r="E752" s="567"/>
      <c r="F752" s="567"/>
      <c r="G752" s="567"/>
      <c r="H752" s="567"/>
      <c r="I752" s="568"/>
      <c r="J752" s="567"/>
      <c r="K752" s="521"/>
    </row>
    <row r="753" customFormat="false" ht="15" hidden="true" customHeight="false" outlineLevel="0" collapsed="false">
      <c r="A753" s="517"/>
      <c r="B753" s="626" t="s">
        <v>324</v>
      </c>
      <c r="C753" s="626"/>
      <c r="D753" s="626"/>
      <c r="E753" s="626"/>
      <c r="F753" s="626"/>
      <c r="G753" s="626"/>
      <c r="H753" s="626"/>
      <c r="I753" s="626"/>
      <c r="J753" s="611" t="n">
        <f aca="false">J751+J745+J735</f>
        <v>87.2628037979798</v>
      </c>
      <c r="K753" s="521"/>
    </row>
    <row r="754" customFormat="false" ht="15" hidden="true" customHeight="false" outlineLevel="0" collapsed="false">
      <c r="A754" s="517"/>
      <c r="B754" s="567"/>
      <c r="C754" s="567"/>
      <c r="D754" s="567"/>
      <c r="E754" s="567"/>
      <c r="F754" s="567"/>
      <c r="G754" s="567"/>
      <c r="H754" s="567"/>
      <c r="I754" s="568"/>
      <c r="J754" s="567"/>
      <c r="K754" s="521"/>
    </row>
    <row r="755" customFormat="false" ht="15" hidden="true" customHeight="false" outlineLevel="0" collapsed="false">
      <c r="A755" s="517"/>
      <c r="B755" s="626" t="s">
        <v>325</v>
      </c>
      <c r="C755" s="626"/>
      <c r="D755" s="626"/>
      <c r="E755" s="626"/>
      <c r="F755" s="626"/>
      <c r="G755" s="626"/>
      <c r="H755" s="626"/>
      <c r="I755" s="626"/>
      <c r="J755" s="566" t="n">
        <f aca="false">J753*0</f>
        <v>0</v>
      </c>
      <c r="K755" s="521"/>
    </row>
    <row r="756" customFormat="false" ht="15" hidden="true" customHeight="false" outlineLevel="0" collapsed="false">
      <c r="A756" s="517"/>
      <c r="B756" s="567"/>
      <c r="C756" s="567"/>
      <c r="D756" s="567"/>
      <c r="E756" s="567"/>
      <c r="F756" s="567"/>
      <c r="G756" s="567"/>
      <c r="H756" s="567"/>
      <c r="I756" s="568"/>
      <c r="J756" s="567"/>
      <c r="K756" s="521"/>
    </row>
    <row r="757" customFormat="false" ht="15" hidden="true" customHeight="false" outlineLevel="0" collapsed="false">
      <c r="A757" s="517"/>
      <c r="B757" s="626" t="s">
        <v>326</v>
      </c>
      <c r="C757" s="626"/>
      <c r="D757" s="626"/>
      <c r="E757" s="626"/>
      <c r="F757" s="626"/>
      <c r="G757" s="626"/>
      <c r="H757" s="626"/>
      <c r="I757" s="626"/>
      <c r="J757" s="611" t="n">
        <f aca="false">J753+J755</f>
        <v>87.2628037979798</v>
      </c>
      <c r="K757" s="521"/>
      <c r="L757" s="434"/>
    </row>
    <row r="758" customFormat="false" ht="15" hidden="true" customHeight="false" outlineLevel="0" collapsed="false">
      <c r="A758" s="517"/>
      <c r="B758" s="605"/>
      <c r="C758" s="605"/>
      <c r="D758" s="605"/>
      <c r="E758" s="605"/>
      <c r="F758" s="605"/>
      <c r="G758" s="605"/>
      <c r="H758" s="605"/>
      <c r="I758" s="609"/>
      <c r="J758" s="605"/>
      <c r="K758" s="521"/>
    </row>
    <row r="759" customFormat="false" ht="15" hidden="true" customHeight="false" outlineLevel="0" collapsed="false">
      <c r="A759" s="517"/>
      <c r="B759" s="627"/>
      <c r="C759" s="595"/>
      <c r="D759" s="595"/>
      <c r="E759" s="595"/>
      <c r="F759" s="595"/>
      <c r="G759" s="595"/>
      <c r="H759" s="595"/>
      <c r="I759" s="595"/>
      <c r="J759" s="628"/>
      <c r="K759" s="521"/>
    </row>
    <row r="760" customFormat="false" ht="15" hidden="true" customHeight="false" outlineLevel="0" collapsed="false">
      <c r="A760" s="517"/>
      <c r="B760" s="629"/>
      <c r="C760" s="630"/>
      <c r="D760" s="631"/>
      <c r="E760" s="631"/>
      <c r="F760" s="632"/>
      <c r="G760" s="633"/>
      <c r="H760" s="630"/>
      <c r="I760" s="630"/>
      <c r="J760" s="634"/>
      <c r="K760" s="521"/>
    </row>
    <row r="761" customFormat="false" ht="15" hidden="true" customHeight="false" outlineLevel="0" collapsed="false">
      <c r="A761" s="517"/>
      <c r="B761" s="522"/>
      <c r="C761" s="522"/>
      <c r="D761" s="522"/>
      <c r="E761" s="522"/>
      <c r="F761" s="522"/>
      <c r="G761" s="522"/>
      <c r="H761" s="522"/>
      <c r="I761" s="522"/>
      <c r="J761" s="522"/>
      <c r="K761" s="521"/>
    </row>
    <row r="762" customFormat="false" ht="15" hidden="true" customHeight="false" outlineLevel="0" collapsed="false">
      <c r="A762" s="517"/>
      <c r="B762" s="635" t="n">
        <f aca="false">PLANEJAMENTO!E126</f>
        <v>0</v>
      </c>
      <c r="C762" s="636"/>
      <c r="D762" s="636"/>
      <c r="E762" s="636"/>
      <c r="F762" s="637"/>
      <c r="G762" s="532" t="s">
        <v>315</v>
      </c>
      <c r="H762" s="532"/>
      <c r="I762" s="532"/>
      <c r="J762" s="532"/>
      <c r="K762" s="521"/>
    </row>
    <row r="763" customFormat="false" ht="15" hidden="true" customHeight="false" outlineLevel="0" collapsed="false">
      <c r="A763" s="517"/>
      <c r="B763" s="638" t="n">
        <f aca="false">PLANEJAMENTO!E127</f>
        <v>0</v>
      </c>
      <c r="C763" s="639"/>
      <c r="D763" s="639"/>
      <c r="E763" s="639"/>
      <c r="F763" s="640"/>
      <c r="G763" s="534" t="s">
        <v>327</v>
      </c>
      <c r="H763" s="534"/>
      <c r="I763" s="534"/>
      <c r="J763" s="534"/>
      <c r="K763" s="521"/>
    </row>
    <row r="764" customFormat="false" ht="15" hidden="true" customHeight="false" outlineLevel="0" collapsed="false">
      <c r="A764" s="517"/>
      <c r="B764" s="641"/>
      <c r="C764" s="642"/>
      <c r="D764" s="642"/>
      <c r="E764" s="642"/>
      <c r="F764" s="643"/>
      <c r="G764" s="644"/>
      <c r="H764" s="645"/>
      <c r="I764" s="645"/>
      <c r="J764" s="645"/>
      <c r="K764" s="521"/>
    </row>
    <row r="765" customFormat="false" ht="15" hidden="true" customHeight="false" outlineLevel="0" collapsed="false">
      <c r="A765" s="646"/>
      <c r="B765" s="647"/>
      <c r="C765" s="647"/>
      <c r="D765" s="647"/>
      <c r="E765" s="647"/>
      <c r="F765" s="647"/>
      <c r="G765" s="647"/>
      <c r="H765" s="647"/>
      <c r="I765" s="647"/>
      <c r="J765" s="647"/>
      <c r="K765" s="648"/>
    </row>
    <row r="766" customFormat="false" ht="15" hidden="false" customHeight="false" outlineLevel="0" collapsed="false">
      <c r="A766" s="514"/>
      <c r="B766" s="515"/>
      <c r="C766" s="515"/>
      <c r="D766" s="515"/>
      <c r="E766" s="515"/>
      <c r="F766" s="515"/>
      <c r="G766" s="515"/>
      <c r="H766" s="515"/>
      <c r="I766" s="515"/>
      <c r="J766" s="515"/>
      <c r="K766" s="516"/>
    </row>
    <row r="767" customFormat="false" ht="15" hidden="false" customHeight="false" outlineLevel="0" collapsed="false">
      <c r="A767" s="517"/>
      <c r="B767" s="518" t="s">
        <v>0</v>
      </c>
      <c r="C767" s="519"/>
      <c r="D767" s="520" t="s">
        <v>288</v>
      </c>
      <c r="E767" s="520"/>
      <c r="F767" s="520"/>
      <c r="G767" s="520"/>
      <c r="H767" s="520"/>
      <c r="I767" s="520"/>
      <c r="J767" s="520"/>
      <c r="K767" s="521"/>
    </row>
    <row r="768" customFormat="false" ht="15" hidden="false" customHeight="false" outlineLevel="0" collapsed="false">
      <c r="A768" s="517"/>
      <c r="B768" s="522"/>
      <c r="C768" s="522"/>
      <c r="D768" s="522"/>
      <c r="E768" s="522"/>
      <c r="F768" s="522"/>
      <c r="G768" s="522"/>
      <c r="H768" s="522"/>
      <c r="I768" s="522"/>
      <c r="J768" s="522"/>
      <c r="K768" s="521"/>
    </row>
    <row r="769" customFormat="false" ht="15" hidden="false" customHeight="false" outlineLevel="0" collapsed="false">
      <c r="A769" s="517"/>
      <c r="B769" s="523"/>
      <c r="C769" s="524" t="s">
        <v>290</v>
      </c>
      <c r="D769" s="523" t="s">
        <v>118</v>
      </c>
      <c r="E769" s="523"/>
      <c r="F769" s="523"/>
      <c r="G769" s="523"/>
      <c r="H769" s="523"/>
      <c r="I769" s="523"/>
      <c r="J769" s="523" t="s">
        <v>291</v>
      </c>
      <c r="K769" s="521"/>
    </row>
    <row r="770" customFormat="false" ht="26.25" hidden="false" customHeight="true" outlineLevel="0" collapsed="false">
      <c r="A770" s="517"/>
      <c r="B770" s="525"/>
      <c r="C770" s="526" t="n">
        <f aca="true">TODAY()</f>
        <v>46129</v>
      </c>
      <c r="D770" s="661" t="s">
        <v>54</v>
      </c>
      <c r="E770" s="661"/>
      <c r="F770" s="661"/>
      <c r="G770" s="661"/>
      <c r="H770" s="661"/>
      <c r="I770" s="661"/>
      <c r="J770" s="528" t="str">
        <f aca="false">F788</f>
        <v>m3</v>
      </c>
      <c r="K770" s="521"/>
    </row>
    <row r="771" customFormat="false" ht="15" hidden="false" customHeight="false" outlineLevel="0" collapsed="false">
      <c r="A771" s="517"/>
      <c r="B771" s="529"/>
      <c r="C771" s="529"/>
      <c r="D771" s="529"/>
      <c r="E771" s="529"/>
      <c r="F771" s="529"/>
      <c r="G771" s="529"/>
      <c r="H771" s="529"/>
      <c r="I771" s="530"/>
      <c r="J771" s="531"/>
      <c r="K771" s="521"/>
    </row>
    <row r="772" customFormat="false" ht="15" hidden="false" customHeight="false" outlineLevel="0" collapsed="false">
      <c r="A772" s="517"/>
      <c r="B772" s="532" t="s">
        <v>292</v>
      </c>
      <c r="C772" s="532"/>
      <c r="D772" s="532" t="s">
        <v>289</v>
      </c>
      <c r="E772" s="532" t="s">
        <v>293</v>
      </c>
      <c r="F772" s="533" t="s">
        <v>294</v>
      </c>
      <c r="G772" s="533"/>
      <c r="H772" s="533" t="s">
        <v>295</v>
      </c>
      <c r="I772" s="533"/>
      <c r="J772" s="534" t="s">
        <v>296</v>
      </c>
      <c r="K772" s="521"/>
    </row>
    <row r="773" customFormat="false" ht="15" hidden="false" customHeight="false" outlineLevel="0" collapsed="false">
      <c r="A773" s="517"/>
      <c r="B773" s="532"/>
      <c r="C773" s="532"/>
      <c r="D773" s="532"/>
      <c r="E773" s="532"/>
      <c r="F773" s="535" t="s">
        <v>297</v>
      </c>
      <c r="G773" s="535" t="s">
        <v>298</v>
      </c>
      <c r="H773" s="535" t="s">
        <v>297</v>
      </c>
      <c r="I773" s="529" t="s">
        <v>298</v>
      </c>
      <c r="J773" s="536" t="s">
        <v>299</v>
      </c>
      <c r="K773" s="521"/>
    </row>
    <row r="774" customFormat="false" ht="15" hidden="false" customHeight="false" outlineLevel="0" collapsed="false">
      <c r="A774" s="517"/>
      <c r="B774" s="537" t="s">
        <v>358</v>
      </c>
      <c r="C774" s="538"/>
      <c r="D774" s="539"/>
      <c r="E774" s="540" t="n">
        <v>1</v>
      </c>
      <c r="F774" s="540" t="n">
        <v>1</v>
      </c>
      <c r="G774" s="540" t="n">
        <f aca="false">1-F774</f>
        <v>0</v>
      </c>
      <c r="H774" s="541" t="n">
        <f aca="false">VLOOKUP(B774,EQUIPAMENTOS!$A:$N,14,FALSE())</f>
        <v>74.5</v>
      </c>
      <c r="I774" s="542" t="n">
        <f aca="false">H774</f>
        <v>74.5</v>
      </c>
      <c r="J774" s="543" t="n">
        <f aca="false">H774*F774*E774+I774*G774*E774</f>
        <v>74.5</v>
      </c>
      <c r="K774" s="521"/>
    </row>
    <row r="775" customFormat="false" ht="15" hidden="false" customHeight="false" outlineLevel="0" collapsed="false">
      <c r="A775" s="517"/>
      <c r="B775" s="537"/>
      <c r="C775" s="538"/>
      <c r="D775" s="539"/>
      <c r="E775" s="540"/>
      <c r="F775" s="540"/>
      <c r="G775" s="540"/>
      <c r="H775" s="541"/>
      <c r="I775" s="542"/>
      <c r="J775" s="543"/>
      <c r="K775" s="521"/>
    </row>
    <row r="776" customFormat="false" ht="15" hidden="false" customHeight="false" outlineLevel="0" collapsed="false">
      <c r="A776" s="517"/>
      <c r="B776" s="537"/>
      <c r="C776" s="538"/>
      <c r="D776" s="539"/>
      <c r="E776" s="540"/>
      <c r="F776" s="540"/>
      <c r="G776" s="540"/>
      <c r="H776" s="541"/>
      <c r="I776" s="542"/>
      <c r="J776" s="543"/>
      <c r="K776" s="521"/>
    </row>
    <row r="777" customFormat="false" ht="15" hidden="false" customHeight="false" outlineLevel="0" collapsed="false">
      <c r="A777" s="517"/>
      <c r="B777" s="544"/>
      <c r="C777" s="545"/>
      <c r="D777" s="546"/>
      <c r="E777" s="547"/>
      <c r="F777" s="547"/>
      <c r="G777" s="547"/>
      <c r="H777" s="548"/>
      <c r="I777" s="664"/>
      <c r="J777" s="543"/>
      <c r="K777" s="521"/>
    </row>
    <row r="778" customFormat="false" ht="15" hidden="false" customHeight="false" outlineLevel="0" collapsed="false">
      <c r="A778" s="517"/>
      <c r="B778" s="551"/>
      <c r="C778" s="529"/>
      <c r="D778" s="529"/>
      <c r="E778" s="529"/>
      <c r="F778" s="529"/>
      <c r="G778" s="529"/>
      <c r="H778" s="529"/>
      <c r="I778" s="552" t="s">
        <v>257</v>
      </c>
      <c r="J778" s="566" t="n">
        <f aca="false">SUM(J774:J777)</f>
        <v>74.5</v>
      </c>
      <c r="K778" s="521"/>
      <c r="L778" s="434" t="n">
        <f aca="false">J778/E788</f>
        <v>3.7815339322877</v>
      </c>
      <c r="M778" s="434" t="n">
        <f aca="false">L778*0.7</f>
        <v>2.64707375260139</v>
      </c>
    </row>
    <row r="779" customFormat="false" ht="15" hidden="false" customHeight="false" outlineLevel="0" collapsed="false">
      <c r="A779" s="517"/>
      <c r="B779" s="553"/>
      <c r="C779" s="553"/>
      <c r="D779" s="553"/>
      <c r="E779" s="553"/>
      <c r="F779" s="553"/>
      <c r="G779" s="553"/>
      <c r="H779" s="553"/>
      <c r="I779" s="554"/>
      <c r="J779" s="555"/>
      <c r="K779" s="521"/>
    </row>
    <row r="780" customFormat="false" ht="19.25" hidden="false" customHeight="true" outlineLevel="0" collapsed="false">
      <c r="A780" s="517"/>
      <c r="B780" s="556" t="s">
        <v>302</v>
      </c>
      <c r="C780" s="556"/>
      <c r="D780" s="556"/>
      <c r="E780" s="556"/>
      <c r="F780" s="679" t="s">
        <v>289</v>
      </c>
      <c r="G780" s="679"/>
      <c r="H780" s="557" t="s">
        <v>303</v>
      </c>
      <c r="I780" s="558" t="s">
        <v>304</v>
      </c>
      <c r="J780" s="559" t="s">
        <v>305</v>
      </c>
      <c r="K780" s="521"/>
    </row>
    <row r="781" customFormat="false" ht="15" hidden="false" customHeight="false" outlineLevel="0" collapsed="false">
      <c r="A781" s="517"/>
      <c r="B781" s="560" t="s">
        <v>359</v>
      </c>
      <c r="C781" s="605"/>
      <c r="D781" s="680"/>
      <c r="E781" s="681"/>
      <c r="F781" s="682"/>
      <c r="G781" s="608"/>
      <c r="H781" s="683" t="n">
        <f aca="false">E774</f>
        <v>1</v>
      </c>
      <c r="I781" s="564" t="n">
        <f aca="false">(VLOOKUP(B781,'MÃO DE OBRA'!$A:$E,5,FALSE())/220)</f>
        <v>37.47552</v>
      </c>
      <c r="J781" s="543" t="n">
        <f aca="false">H781*I781</f>
        <v>37.47552</v>
      </c>
      <c r="K781" s="521"/>
      <c r="N781" s="446"/>
      <c r="O781" s="437"/>
    </row>
    <row r="782" customFormat="false" ht="15" hidden="false" customHeight="false" outlineLevel="0" collapsed="false">
      <c r="A782" s="517"/>
      <c r="B782" s="560" t="s">
        <v>307</v>
      </c>
      <c r="C782" s="561"/>
      <c r="D782" s="522"/>
      <c r="E782" s="538"/>
      <c r="F782" s="539"/>
      <c r="G782" s="562"/>
      <c r="H782" s="563" t="n">
        <v>1</v>
      </c>
      <c r="I782" s="564" t="n">
        <f aca="false">(VLOOKUP(B782,'MÃO DE OBRA'!$A:$E,5,FALSE())/220)</f>
        <v>19.13328</v>
      </c>
      <c r="J782" s="543" t="n">
        <f aca="false">H782*I782</f>
        <v>19.13328</v>
      </c>
      <c r="K782" s="521"/>
    </row>
    <row r="783" customFormat="false" ht="15" hidden="false" customHeight="false" outlineLevel="0" collapsed="false">
      <c r="A783" s="517"/>
      <c r="B783" s="560" t="s">
        <v>360</v>
      </c>
      <c r="C783" s="561"/>
      <c r="D783" s="522"/>
      <c r="E783" s="538"/>
      <c r="F783" s="539"/>
      <c r="G783" s="562"/>
      <c r="H783" s="563" t="n">
        <f aca="false">E774</f>
        <v>1</v>
      </c>
      <c r="I783" s="564" t="n">
        <f aca="false">(VLOOKUP(B783,'MÃO DE OBRA'!$A:$E,5,FALSE())/220)</f>
        <v>37.47552</v>
      </c>
      <c r="J783" s="543" t="n">
        <f aca="false">H783*I783</f>
        <v>37.47552</v>
      </c>
      <c r="K783" s="521"/>
    </row>
    <row r="784" customFormat="false" ht="15" hidden="false" customHeight="false" outlineLevel="0" collapsed="false">
      <c r="A784" s="517"/>
      <c r="B784" s="560" t="s">
        <v>361</v>
      </c>
      <c r="C784" s="561"/>
      <c r="D784" s="522"/>
      <c r="E784" s="538"/>
      <c r="F784" s="539"/>
      <c r="G784" s="562"/>
      <c r="H784" s="563" t="n">
        <f aca="false">E775</f>
        <v>0</v>
      </c>
      <c r="I784" s="564" t="n">
        <f aca="false">(VLOOKUP(B784,'MÃO DE OBRA'!$A:$E,5,FALSE())/220)</f>
        <v>37.47552</v>
      </c>
      <c r="J784" s="543" t="n">
        <f aca="false">H784*I784</f>
        <v>0</v>
      </c>
      <c r="K784" s="521"/>
    </row>
    <row r="785" customFormat="false" ht="15" hidden="false" customHeight="false" outlineLevel="0" collapsed="false">
      <c r="A785" s="517"/>
      <c r="B785" s="588"/>
      <c r="C785" s="561"/>
      <c r="D785" s="522"/>
      <c r="E785" s="538"/>
      <c r="F785" s="539"/>
      <c r="G785" s="562"/>
      <c r="H785" s="563"/>
      <c r="I785" s="564"/>
      <c r="J785" s="543"/>
      <c r="K785" s="521"/>
    </row>
    <row r="786" customFormat="false" ht="15" hidden="false" customHeight="false" outlineLevel="0" collapsed="false">
      <c r="A786" s="517"/>
      <c r="B786" s="551"/>
      <c r="C786" s="553"/>
      <c r="D786" s="553"/>
      <c r="E786" s="553"/>
      <c r="F786" s="553"/>
      <c r="G786" s="553"/>
      <c r="H786" s="553"/>
      <c r="I786" s="565" t="s">
        <v>257</v>
      </c>
      <c r="J786" s="566" t="n">
        <f aca="false">SUM(J781:J785)</f>
        <v>94.08432</v>
      </c>
      <c r="K786" s="521"/>
    </row>
    <row r="787" customFormat="false" ht="15" hidden="false" customHeight="false" outlineLevel="0" collapsed="false">
      <c r="A787" s="517"/>
      <c r="B787" s="567"/>
      <c r="C787" s="567"/>
      <c r="D787" s="567"/>
      <c r="E787" s="567"/>
      <c r="F787" s="567"/>
      <c r="G787" s="567"/>
      <c r="H787" s="567"/>
      <c r="I787" s="568"/>
      <c r="J787" s="567"/>
      <c r="K787" s="521"/>
    </row>
    <row r="788" customFormat="false" ht="15" hidden="false" customHeight="false" outlineLevel="0" collapsed="false">
      <c r="A788" s="517"/>
      <c r="B788" s="569" t="s">
        <v>310</v>
      </c>
      <c r="C788" s="570"/>
      <c r="D788" s="567"/>
      <c r="E788" s="571" t="n">
        <f aca="false">21.89*0.9</f>
        <v>19.701</v>
      </c>
      <c r="F788" s="572" t="s">
        <v>346</v>
      </c>
      <c r="G788" s="573"/>
      <c r="H788" s="573"/>
      <c r="I788" s="574" t="s">
        <v>311</v>
      </c>
      <c r="J788" s="566" t="n">
        <f aca="false">J778+J786</f>
        <v>168.58432</v>
      </c>
      <c r="K788" s="521"/>
    </row>
    <row r="789" customFormat="false" ht="15" hidden="false" customHeight="false" outlineLevel="0" collapsed="false">
      <c r="A789" s="517"/>
      <c r="B789" s="575"/>
      <c r="C789" s="567"/>
      <c r="D789" s="567"/>
      <c r="E789" s="568"/>
      <c r="F789" s="576"/>
      <c r="G789" s="576"/>
      <c r="H789" s="576"/>
      <c r="I789" s="568"/>
      <c r="J789" s="567"/>
      <c r="K789" s="521"/>
    </row>
    <row r="790" customFormat="false" ht="19.25" hidden="false" customHeight="false" outlineLevel="0" collapsed="false">
      <c r="A790" s="517"/>
      <c r="B790" s="557" t="s">
        <v>312</v>
      </c>
      <c r="C790" s="557"/>
      <c r="D790" s="557"/>
      <c r="E790" s="557"/>
      <c r="F790" s="532" t="s">
        <v>289</v>
      </c>
      <c r="G790" s="528" t="s">
        <v>313</v>
      </c>
      <c r="H790" s="557" t="s">
        <v>296</v>
      </c>
      <c r="I790" s="577" t="s">
        <v>314</v>
      </c>
      <c r="J790" s="556" t="s">
        <v>315</v>
      </c>
      <c r="K790" s="521"/>
    </row>
    <row r="791" customFormat="false" ht="15" hidden="false" customHeight="false" outlineLevel="0" collapsed="false">
      <c r="A791" s="517"/>
      <c r="B791" s="684" t="str">
        <f aca="false">B774</f>
        <v>Retroescavadeira</v>
      </c>
      <c r="C791" s="562"/>
      <c r="D791" s="562"/>
      <c r="E791" s="685"/>
      <c r="F791" s="579" t="str">
        <f aca="false">VLOOKUP(B791,EQUIPAMENTOS!$A:$R,16,FALSE())</f>
        <v>Diesel S10</v>
      </c>
      <c r="G791" s="580" t="s">
        <v>316</v>
      </c>
      <c r="H791" s="581" t="n">
        <f aca="false">VLOOKUP(B791,EQUIPAMENTOS!$A:$R,17,FALSE())</f>
        <v>6.99</v>
      </c>
      <c r="I791" s="582" t="n">
        <f aca="false">VLOOKUP(B791,EQUIPAMENTOS!$A:$R,18,FALSE())</f>
        <v>16</v>
      </c>
      <c r="J791" s="543" t="n">
        <f aca="false">H791*I791*E774*F774</f>
        <v>111.84</v>
      </c>
      <c r="K791" s="521"/>
    </row>
    <row r="792" customFormat="false" ht="15" hidden="false" customHeight="false" outlineLevel="0" collapsed="false">
      <c r="A792" s="517"/>
      <c r="B792" s="684"/>
      <c r="C792" s="561"/>
      <c r="D792" s="561"/>
      <c r="E792" s="538"/>
      <c r="F792" s="579"/>
      <c r="G792" s="580"/>
      <c r="H792" s="581"/>
      <c r="I792" s="582"/>
      <c r="J792" s="543"/>
      <c r="K792" s="521"/>
    </row>
    <row r="793" customFormat="false" ht="15" hidden="false" customHeight="false" outlineLevel="0" collapsed="false">
      <c r="A793" s="517"/>
      <c r="B793" s="684"/>
      <c r="C793" s="570"/>
      <c r="D793" s="570"/>
      <c r="E793" s="545"/>
      <c r="F793" s="584"/>
      <c r="G793" s="672"/>
      <c r="H793" s="581"/>
      <c r="I793" s="582"/>
      <c r="J793" s="543"/>
      <c r="K793" s="521"/>
    </row>
    <row r="794" customFormat="false" ht="15" hidden="false" customHeight="false" outlineLevel="0" collapsed="false">
      <c r="A794" s="517"/>
      <c r="B794" s="612"/>
      <c r="C794" s="567"/>
      <c r="D794" s="567"/>
      <c r="E794" s="567"/>
      <c r="F794" s="567"/>
      <c r="G794" s="567"/>
      <c r="H794" s="576"/>
      <c r="I794" s="673" t="s">
        <v>257</v>
      </c>
      <c r="J794" s="566" t="n">
        <f aca="false">SUM(J791:J793)</f>
        <v>111.84</v>
      </c>
      <c r="K794" s="521"/>
      <c r="L794" s="434" t="n">
        <f aca="false">J794/E788</f>
        <v>5.67686919445713</v>
      </c>
    </row>
    <row r="795" customFormat="false" ht="15" hidden="false" customHeight="false" outlineLevel="0" collapsed="false">
      <c r="A795" s="517"/>
      <c r="B795" s="590"/>
      <c r="C795" s="570"/>
      <c r="D795" s="570"/>
      <c r="E795" s="591"/>
      <c r="F795" s="592"/>
      <c r="G795" s="573"/>
      <c r="H795" s="573"/>
      <c r="I795" s="574"/>
      <c r="J795" s="591"/>
      <c r="K795" s="521"/>
    </row>
    <row r="796" customFormat="false" ht="19.25" hidden="false" customHeight="false" outlineLevel="0" collapsed="false">
      <c r="A796" s="517"/>
      <c r="B796" s="557" t="s">
        <v>317</v>
      </c>
      <c r="C796" s="557"/>
      <c r="D796" s="557"/>
      <c r="E796" s="557"/>
      <c r="F796" s="557"/>
      <c r="G796" s="593" t="s">
        <v>318</v>
      </c>
      <c r="H796" s="573" t="s">
        <v>319</v>
      </c>
      <c r="I796" s="577" t="s">
        <v>296</v>
      </c>
      <c r="J796" s="559" t="s">
        <v>315</v>
      </c>
      <c r="K796" s="521"/>
    </row>
    <row r="797" customFormat="false" ht="15" hidden="false" customHeight="false" outlineLevel="0" collapsed="false">
      <c r="A797" s="517"/>
      <c r="B797" s="594"/>
      <c r="C797" s="595"/>
      <c r="D797" s="596"/>
      <c r="E797" s="596"/>
      <c r="F797" s="597"/>
      <c r="G797" s="540"/>
      <c r="H797" s="540"/>
      <c r="I797" s="598"/>
      <c r="J797" s="543"/>
      <c r="K797" s="521"/>
    </row>
    <row r="798" customFormat="false" ht="15" hidden="false" customHeight="false" outlineLevel="0" collapsed="false">
      <c r="A798" s="517"/>
      <c r="B798" s="599"/>
      <c r="C798" s="600"/>
      <c r="D798" s="601"/>
      <c r="E798" s="601"/>
      <c r="F798" s="602"/>
      <c r="G798" s="540"/>
      <c r="H798" s="540"/>
      <c r="I798" s="598"/>
      <c r="J798" s="543"/>
      <c r="K798" s="521"/>
    </row>
    <row r="799" customFormat="false" ht="15" hidden="false" customHeight="false" outlineLevel="0" collapsed="false">
      <c r="A799" s="517"/>
      <c r="B799" s="603" t="s">
        <v>257</v>
      </c>
      <c r="C799" s="603"/>
      <c r="D799" s="603"/>
      <c r="E799" s="603"/>
      <c r="F799" s="603"/>
      <c r="G799" s="603"/>
      <c r="H799" s="603"/>
      <c r="I799" s="603"/>
      <c r="J799" s="566" t="n">
        <f aca="false">SUM(J797:J798)</f>
        <v>0</v>
      </c>
      <c r="K799" s="521"/>
    </row>
    <row r="800" customFormat="false" ht="15" hidden="false" customHeight="false" outlineLevel="0" collapsed="false">
      <c r="A800" s="517"/>
      <c r="B800" s="604"/>
      <c r="C800" s="605"/>
      <c r="D800" s="605"/>
      <c r="E800" s="606"/>
      <c r="F800" s="607"/>
      <c r="G800" s="608"/>
      <c r="H800" s="608"/>
      <c r="I800" s="609"/>
      <c r="J800" s="610"/>
      <c r="K800" s="521"/>
    </row>
    <row r="801" customFormat="false" ht="15" hidden="false" customHeight="false" outlineLevel="0" collapsed="false">
      <c r="A801" s="517"/>
      <c r="B801" s="611" t="s">
        <v>320</v>
      </c>
      <c r="C801" s="611"/>
      <c r="D801" s="612"/>
      <c r="E801" s="567"/>
      <c r="F801" s="567"/>
      <c r="G801" s="567"/>
      <c r="H801" s="613"/>
      <c r="I801" s="614"/>
      <c r="J801" s="566" t="n">
        <f aca="false">(J788+J794+J799)/E788</f>
        <v>14.2340145170296</v>
      </c>
      <c r="K801" s="521"/>
    </row>
    <row r="802" customFormat="false" ht="15" hidden="false" customHeight="false" outlineLevel="0" collapsed="false">
      <c r="A802" s="517"/>
      <c r="B802" s="590"/>
      <c r="C802" s="570"/>
      <c r="D802" s="570"/>
      <c r="E802" s="591"/>
      <c r="F802" s="592"/>
      <c r="G802" s="573"/>
      <c r="H802" s="573"/>
      <c r="I802" s="574"/>
      <c r="J802" s="615"/>
      <c r="K802" s="521"/>
    </row>
    <row r="803" customFormat="false" ht="19.25" hidden="false" customHeight="false" outlineLevel="0" collapsed="false">
      <c r="A803" s="517"/>
      <c r="B803" s="557" t="s">
        <v>321</v>
      </c>
      <c r="C803" s="557"/>
      <c r="D803" s="557"/>
      <c r="E803" s="557"/>
      <c r="F803" s="557"/>
      <c r="G803" s="593" t="s">
        <v>318</v>
      </c>
      <c r="H803" s="573" t="s">
        <v>319</v>
      </c>
      <c r="I803" s="577" t="s">
        <v>296</v>
      </c>
      <c r="J803" s="559" t="s">
        <v>315</v>
      </c>
      <c r="K803" s="521"/>
    </row>
    <row r="804" customFormat="false" ht="15" hidden="false" customHeight="false" outlineLevel="0" collapsed="false">
      <c r="A804" s="517"/>
      <c r="B804" s="686"/>
      <c r="C804" s="600"/>
      <c r="D804" s="601"/>
      <c r="E804" s="601"/>
      <c r="F804" s="602"/>
      <c r="G804" s="540"/>
      <c r="H804" s="540"/>
      <c r="I804" s="687"/>
      <c r="J804" s="543"/>
      <c r="K804" s="521"/>
      <c r="N804" s="434"/>
    </row>
    <row r="805" customFormat="false" ht="15" hidden="false" customHeight="false" outlineLevel="0" collapsed="false">
      <c r="A805" s="517"/>
      <c r="B805" s="686"/>
      <c r="C805" s="600"/>
      <c r="D805" s="601"/>
      <c r="E805" s="601"/>
      <c r="F805" s="602"/>
      <c r="G805" s="540"/>
      <c r="H805" s="540"/>
      <c r="I805" s="687"/>
      <c r="J805" s="543"/>
      <c r="K805" s="521"/>
      <c r="N805" s="434"/>
    </row>
    <row r="806" customFormat="false" ht="15" hidden="false" customHeight="false" outlineLevel="0" collapsed="false">
      <c r="A806" s="517"/>
      <c r="B806" s="686"/>
      <c r="C806" s="600"/>
      <c r="D806" s="601"/>
      <c r="E806" s="601"/>
      <c r="F806" s="602"/>
      <c r="G806" s="540"/>
      <c r="H806" s="540"/>
      <c r="I806" s="687"/>
      <c r="J806" s="543"/>
      <c r="K806" s="521"/>
      <c r="N806" s="434"/>
    </row>
    <row r="807" customFormat="false" ht="15" hidden="false" customHeight="false" outlineLevel="0" collapsed="false">
      <c r="A807" s="517"/>
      <c r="B807" s="616"/>
      <c r="C807" s="617"/>
      <c r="D807" s="618"/>
      <c r="E807" s="618"/>
      <c r="F807" s="619"/>
      <c r="G807" s="540"/>
      <c r="H807" s="540"/>
      <c r="I807" s="598"/>
      <c r="J807" s="543"/>
      <c r="K807" s="521"/>
    </row>
    <row r="808" customFormat="false" ht="15" hidden="false" customHeight="false" outlineLevel="0" collapsed="false">
      <c r="A808" s="517"/>
      <c r="B808" s="620"/>
      <c r="C808" s="567"/>
      <c r="D808" s="567"/>
      <c r="E808" s="621"/>
      <c r="F808" s="622"/>
      <c r="G808" s="576"/>
      <c r="H808" s="576"/>
      <c r="I808" s="568" t="s">
        <v>257</v>
      </c>
      <c r="J808" s="566" t="n">
        <f aca="false">SUM(J804:J807)</f>
        <v>0</v>
      </c>
      <c r="K808" s="521"/>
    </row>
    <row r="809" customFormat="false" ht="15" hidden="false" customHeight="false" outlineLevel="0" collapsed="false">
      <c r="A809" s="517"/>
      <c r="B809" s="623"/>
      <c r="C809" s="567"/>
      <c r="D809" s="567"/>
      <c r="E809" s="621"/>
      <c r="F809" s="622"/>
      <c r="G809" s="576"/>
      <c r="H809" s="576"/>
      <c r="I809" s="568"/>
      <c r="J809" s="621"/>
      <c r="K809" s="521"/>
    </row>
    <row r="810" customFormat="false" ht="19.25" hidden="false" customHeight="false" outlineLevel="0" collapsed="false">
      <c r="A810" s="517"/>
      <c r="B810" s="557" t="s">
        <v>322</v>
      </c>
      <c r="C810" s="557"/>
      <c r="D810" s="557"/>
      <c r="E810" s="557"/>
      <c r="F810" s="559" t="s">
        <v>318</v>
      </c>
      <c r="G810" s="593" t="s">
        <v>323</v>
      </c>
      <c r="H810" s="573" t="s">
        <v>296</v>
      </c>
      <c r="I810" s="577" t="s">
        <v>314</v>
      </c>
      <c r="J810" s="559" t="s">
        <v>315</v>
      </c>
      <c r="K810" s="521"/>
    </row>
    <row r="811" customFormat="false" ht="15" hidden="false" customHeight="false" outlineLevel="0" collapsed="false">
      <c r="A811" s="517"/>
      <c r="B811" s="594"/>
      <c r="C811" s="595"/>
      <c r="D811" s="596"/>
      <c r="E811" s="597"/>
      <c r="F811" s="540"/>
      <c r="G811" s="540"/>
      <c r="H811" s="624"/>
      <c r="I811" s="598"/>
      <c r="J811" s="543"/>
      <c r="K811" s="521"/>
    </row>
    <row r="812" customFormat="false" ht="15" hidden="false" customHeight="false" outlineLevel="0" collapsed="false">
      <c r="A812" s="517"/>
      <c r="B812" s="616"/>
      <c r="C812" s="617"/>
      <c r="D812" s="618"/>
      <c r="E812" s="619"/>
      <c r="F812" s="547" t="n">
        <v>0</v>
      </c>
      <c r="G812" s="547" t="n">
        <v>0</v>
      </c>
      <c r="H812" s="547" t="n">
        <v>0</v>
      </c>
      <c r="I812" s="625" t="n">
        <v>0</v>
      </c>
      <c r="J812" s="543" t="n">
        <f aca="false">I812*H812*G812*F812</f>
        <v>0</v>
      </c>
      <c r="K812" s="521"/>
    </row>
    <row r="813" customFormat="false" ht="15" hidden="false" customHeight="false" outlineLevel="0" collapsed="false">
      <c r="A813" s="517"/>
      <c r="B813" s="620"/>
      <c r="C813" s="567"/>
      <c r="D813" s="567"/>
      <c r="E813" s="621"/>
      <c r="F813" s="622"/>
      <c r="G813" s="576"/>
      <c r="H813" s="576"/>
      <c r="I813" s="568" t="s">
        <v>257</v>
      </c>
      <c r="J813" s="566" t="n">
        <f aca="false">SUM(J811:J812)</f>
        <v>0</v>
      </c>
      <c r="K813" s="521"/>
    </row>
    <row r="814" customFormat="false" ht="15" hidden="false" customHeight="false" outlineLevel="0" collapsed="false">
      <c r="A814" s="517"/>
      <c r="B814" s="567"/>
      <c r="C814" s="567"/>
      <c r="D814" s="567"/>
      <c r="E814" s="567"/>
      <c r="F814" s="567"/>
      <c r="G814" s="567"/>
      <c r="H814" s="567"/>
      <c r="I814" s="568"/>
      <c r="J814" s="567"/>
      <c r="K814" s="521"/>
    </row>
    <row r="815" customFormat="false" ht="15" hidden="false" customHeight="false" outlineLevel="0" collapsed="false">
      <c r="A815" s="517"/>
      <c r="B815" s="626" t="s">
        <v>324</v>
      </c>
      <c r="C815" s="626"/>
      <c r="D815" s="626"/>
      <c r="E815" s="626"/>
      <c r="F815" s="626"/>
      <c r="G815" s="626"/>
      <c r="H815" s="626"/>
      <c r="I815" s="626"/>
      <c r="J815" s="611" t="n">
        <f aca="false">J813+J808+J801</f>
        <v>14.2340145170296</v>
      </c>
      <c r="K815" s="521"/>
    </row>
    <row r="816" customFormat="false" ht="15" hidden="false" customHeight="false" outlineLevel="0" collapsed="false">
      <c r="A816" s="517"/>
      <c r="B816" s="567"/>
      <c r="C816" s="567"/>
      <c r="D816" s="567"/>
      <c r="E816" s="567"/>
      <c r="F816" s="567"/>
      <c r="G816" s="567"/>
      <c r="H816" s="567"/>
      <c r="I816" s="568"/>
      <c r="J816" s="567"/>
      <c r="K816" s="521"/>
    </row>
    <row r="817" customFormat="false" ht="15" hidden="false" customHeight="false" outlineLevel="0" collapsed="false">
      <c r="A817" s="517"/>
      <c r="B817" s="626" t="s">
        <v>325</v>
      </c>
      <c r="C817" s="626"/>
      <c r="D817" s="626"/>
      <c r="E817" s="626"/>
      <c r="F817" s="626"/>
      <c r="G817" s="626"/>
      <c r="H817" s="626"/>
      <c r="I817" s="626"/>
      <c r="J817" s="566" t="n">
        <f aca="false">J815*0</f>
        <v>0</v>
      </c>
      <c r="K817" s="521"/>
    </row>
    <row r="818" customFormat="false" ht="15" hidden="false" customHeight="false" outlineLevel="0" collapsed="false">
      <c r="A818" s="517"/>
      <c r="B818" s="567"/>
      <c r="C818" s="567"/>
      <c r="D818" s="567"/>
      <c r="E818" s="567"/>
      <c r="F818" s="567"/>
      <c r="G818" s="567"/>
      <c r="H818" s="567"/>
      <c r="I818" s="568"/>
      <c r="J818" s="567"/>
      <c r="K818" s="521"/>
    </row>
    <row r="819" customFormat="false" ht="15" hidden="false" customHeight="false" outlineLevel="0" collapsed="false">
      <c r="A819" s="517"/>
      <c r="B819" s="626" t="s">
        <v>326</v>
      </c>
      <c r="C819" s="626"/>
      <c r="D819" s="626"/>
      <c r="E819" s="626"/>
      <c r="F819" s="626"/>
      <c r="G819" s="626"/>
      <c r="H819" s="626"/>
      <c r="I819" s="626"/>
      <c r="J819" s="611" t="n">
        <f aca="false">J815+J817</f>
        <v>14.2340145170296</v>
      </c>
      <c r="K819" s="521"/>
    </row>
    <row r="820" customFormat="false" ht="15" hidden="false" customHeight="false" outlineLevel="0" collapsed="false">
      <c r="A820" s="517"/>
      <c r="B820" s="605"/>
      <c r="C820" s="605"/>
      <c r="D820" s="605"/>
      <c r="E820" s="605"/>
      <c r="F820" s="605"/>
      <c r="G820" s="605"/>
      <c r="H820" s="605"/>
      <c r="I820" s="609"/>
      <c r="J820" s="605"/>
      <c r="K820" s="521"/>
    </row>
    <row r="821" customFormat="false" ht="15" hidden="false" customHeight="false" outlineLevel="0" collapsed="false">
      <c r="A821" s="517"/>
      <c r="B821" s="627"/>
      <c r="C821" s="595"/>
      <c r="D821" s="595"/>
      <c r="E821" s="595"/>
      <c r="F821" s="595"/>
      <c r="G821" s="595"/>
      <c r="H821" s="595"/>
      <c r="I821" s="595"/>
      <c r="J821" s="628"/>
      <c r="K821" s="521"/>
    </row>
    <row r="822" customFormat="false" ht="15" hidden="false" customHeight="false" outlineLevel="0" collapsed="false">
      <c r="A822" s="517"/>
      <c r="B822" s="629"/>
      <c r="C822" s="630"/>
      <c r="D822" s="631"/>
      <c r="E822" s="631"/>
      <c r="F822" s="632"/>
      <c r="G822" s="633"/>
      <c r="H822" s="630"/>
      <c r="I822" s="630"/>
      <c r="J822" s="634"/>
      <c r="K822" s="521"/>
    </row>
    <row r="823" customFormat="false" ht="15" hidden="false" customHeight="false" outlineLevel="0" collapsed="false">
      <c r="A823" s="517"/>
      <c r="B823" s="522"/>
      <c r="C823" s="522"/>
      <c r="D823" s="522"/>
      <c r="E823" s="522"/>
      <c r="F823" s="522"/>
      <c r="G823" s="522"/>
      <c r="H823" s="522"/>
      <c r="I823" s="522"/>
      <c r="J823" s="522"/>
      <c r="K823" s="521"/>
    </row>
    <row r="824" customFormat="false" ht="15" hidden="false" customHeight="false" outlineLevel="0" collapsed="false">
      <c r="A824" s="517"/>
      <c r="B824" s="635" t="n">
        <f aca="false">PLANEJAMENTO!E270</f>
        <v>0</v>
      </c>
      <c r="C824" s="636"/>
      <c r="D824" s="636"/>
      <c r="E824" s="636"/>
      <c r="F824" s="637"/>
      <c r="G824" s="532" t="s">
        <v>315</v>
      </c>
      <c r="H824" s="532"/>
      <c r="I824" s="532"/>
      <c r="J824" s="532"/>
      <c r="K824" s="521"/>
    </row>
    <row r="825" customFormat="false" ht="15" hidden="false" customHeight="false" outlineLevel="0" collapsed="false">
      <c r="A825" s="517"/>
      <c r="B825" s="638" t="n">
        <f aca="false">PLANEJAMENTO!E271</f>
        <v>0</v>
      </c>
      <c r="C825" s="639"/>
      <c r="D825" s="639"/>
      <c r="E825" s="639"/>
      <c r="F825" s="640"/>
      <c r="G825" s="534" t="s">
        <v>327</v>
      </c>
      <c r="H825" s="534"/>
      <c r="I825" s="534"/>
      <c r="J825" s="534"/>
      <c r="K825" s="521"/>
    </row>
    <row r="826" customFormat="false" ht="15" hidden="false" customHeight="false" outlineLevel="0" collapsed="false">
      <c r="A826" s="517"/>
      <c r="B826" s="641"/>
      <c r="C826" s="642"/>
      <c r="D826" s="642"/>
      <c r="E826" s="642"/>
      <c r="F826" s="643"/>
      <c r="G826" s="644"/>
      <c r="H826" s="645"/>
      <c r="I826" s="645"/>
      <c r="J826" s="645"/>
      <c r="K826" s="521"/>
    </row>
    <row r="827" customFormat="false" ht="15" hidden="false" customHeight="false" outlineLevel="0" collapsed="false">
      <c r="A827" s="646"/>
      <c r="B827" s="647"/>
      <c r="C827" s="647"/>
      <c r="D827" s="647"/>
      <c r="E827" s="647"/>
      <c r="F827" s="647"/>
      <c r="G827" s="647"/>
      <c r="H827" s="647"/>
      <c r="I827" s="647"/>
      <c r="J827" s="647"/>
      <c r="K827" s="648"/>
    </row>
    <row r="828" customFormat="false" ht="15" hidden="false" customHeight="false" outlineLevel="0" collapsed="false">
      <c r="A828" s="514"/>
      <c r="B828" s="515"/>
      <c r="C828" s="515"/>
      <c r="D828" s="515"/>
      <c r="E828" s="515"/>
      <c r="F828" s="515"/>
      <c r="G828" s="515"/>
      <c r="H828" s="515"/>
      <c r="I828" s="515"/>
      <c r="J828" s="515"/>
      <c r="K828" s="516"/>
    </row>
    <row r="829" customFormat="false" ht="15" hidden="false" customHeight="false" outlineLevel="0" collapsed="false">
      <c r="A829" s="517"/>
      <c r="B829" s="518" t="s">
        <v>0</v>
      </c>
      <c r="C829" s="519"/>
      <c r="D829" s="520" t="s">
        <v>288</v>
      </c>
      <c r="E829" s="520"/>
      <c r="F829" s="520"/>
      <c r="G829" s="520"/>
      <c r="H829" s="520"/>
      <c r="I829" s="520"/>
      <c r="J829" s="520"/>
      <c r="K829" s="521"/>
    </row>
    <row r="830" customFormat="false" ht="15" hidden="false" customHeight="false" outlineLevel="0" collapsed="false">
      <c r="A830" s="517"/>
      <c r="B830" s="522"/>
      <c r="C830" s="522"/>
      <c r="D830" s="522"/>
      <c r="E830" s="522"/>
      <c r="F830" s="522"/>
      <c r="G830" s="522"/>
      <c r="H830" s="522"/>
      <c r="I830" s="522"/>
      <c r="J830" s="522"/>
      <c r="K830" s="521"/>
    </row>
    <row r="831" customFormat="false" ht="15" hidden="false" customHeight="false" outlineLevel="0" collapsed="false">
      <c r="A831" s="517"/>
      <c r="B831" s="523"/>
      <c r="C831" s="524" t="s">
        <v>290</v>
      </c>
      <c r="D831" s="523" t="s">
        <v>118</v>
      </c>
      <c r="E831" s="523"/>
      <c r="F831" s="523"/>
      <c r="G831" s="523"/>
      <c r="H831" s="523"/>
      <c r="I831" s="523"/>
      <c r="J831" s="523" t="s">
        <v>291</v>
      </c>
      <c r="K831" s="521"/>
    </row>
    <row r="832" customFormat="false" ht="15" hidden="false" customHeight="true" outlineLevel="0" collapsed="false">
      <c r="A832" s="517"/>
      <c r="B832" s="525"/>
      <c r="C832" s="526" t="n">
        <f aca="true">TODAY()</f>
        <v>46129</v>
      </c>
      <c r="D832" s="661" t="s">
        <v>59</v>
      </c>
      <c r="E832" s="661"/>
      <c r="F832" s="661"/>
      <c r="G832" s="661"/>
      <c r="H832" s="661"/>
      <c r="I832" s="661"/>
      <c r="J832" s="528" t="str">
        <f aca="false">F852</f>
        <v>M</v>
      </c>
      <c r="K832" s="521"/>
      <c r="L832" s="0" t="s">
        <v>362</v>
      </c>
    </row>
    <row r="833" customFormat="false" ht="15" hidden="false" customHeight="false" outlineLevel="0" collapsed="false">
      <c r="A833" s="517"/>
      <c r="B833" s="529"/>
      <c r="C833" s="529"/>
      <c r="D833" s="529"/>
      <c r="E833" s="529"/>
      <c r="F833" s="529"/>
      <c r="G833" s="529"/>
      <c r="H833" s="529"/>
      <c r="I833" s="530"/>
      <c r="J833" s="531"/>
      <c r="K833" s="521"/>
    </row>
    <row r="834" customFormat="false" ht="15" hidden="false" customHeight="false" outlineLevel="0" collapsed="false">
      <c r="A834" s="517"/>
      <c r="B834" s="532" t="s">
        <v>292</v>
      </c>
      <c r="C834" s="532"/>
      <c r="D834" s="532" t="s">
        <v>289</v>
      </c>
      <c r="E834" s="532" t="s">
        <v>293</v>
      </c>
      <c r="F834" s="533" t="s">
        <v>294</v>
      </c>
      <c r="G834" s="533"/>
      <c r="H834" s="533" t="s">
        <v>295</v>
      </c>
      <c r="I834" s="533"/>
      <c r="J834" s="534" t="s">
        <v>296</v>
      </c>
      <c r="K834" s="521"/>
    </row>
    <row r="835" customFormat="false" ht="15" hidden="false" customHeight="false" outlineLevel="0" collapsed="false">
      <c r="A835" s="517"/>
      <c r="B835" s="532"/>
      <c r="C835" s="532"/>
      <c r="D835" s="532"/>
      <c r="E835" s="532"/>
      <c r="F835" s="535" t="s">
        <v>297</v>
      </c>
      <c r="G835" s="535" t="s">
        <v>298</v>
      </c>
      <c r="H835" s="535" t="s">
        <v>297</v>
      </c>
      <c r="I835" s="529" t="s">
        <v>298</v>
      </c>
      <c r="J835" s="536" t="s">
        <v>299</v>
      </c>
      <c r="K835" s="521"/>
    </row>
    <row r="836" customFormat="false" ht="15" hidden="false" customHeight="false" outlineLevel="0" collapsed="false">
      <c r="A836" s="517"/>
      <c r="B836" s="649" t="s">
        <v>363</v>
      </c>
      <c r="C836" s="650"/>
      <c r="D836" s="688"/>
      <c r="E836" s="652" t="n">
        <v>1</v>
      </c>
      <c r="F836" s="652" t="n">
        <v>1</v>
      </c>
      <c r="G836" s="653" t="n">
        <f aca="false">1-F836</f>
        <v>0</v>
      </c>
      <c r="H836" s="541" t="n">
        <f aca="false">VLOOKUP(B836,EQUIPAMENTOS!$A:$N,14,FALSE())</f>
        <v>192.8</v>
      </c>
      <c r="I836" s="655" t="n">
        <f aca="false">H836</f>
        <v>192.8</v>
      </c>
      <c r="J836" s="656" t="n">
        <f aca="false">H836*F836*E836+I836*G836*E836</f>
        <v>192.8</v>
      </c>
      <c r="K836" s="521"/>
    </row>
    <row r="837" customFormat="false" ht="15" hidden="false" customHeight="false" outlineLevel="0" collapsed="false">
      <c r="A837" s="517"/>
      <c r="B837" s="537" t="s">
        <v>364</v>
      </c>
      <c r="C837" s="538"/>
      <c r="D837" s="539"/>
      <c r="E837" s="540" t="n">
        <v>1</v>
      </c>
      <c r="F837" s="689" t="n">
        <v>1</v>
      </c>
      <c r="G837" s="540" t="n">
        <f aca="false">1-F837</f>
        <v>0</v>
      </c>
      <c r="H837" s="541" t="n">
        <f aca="false">VLOOKUP(B837,EQUIPAMENTOS!$A:$N,14,FALSE())</f>
        <v>150</v>
      </c>
      <c r="I837" s="542" t="n">
        <f aca="false">H837</f>
        <v>150</v>
      </c>
      <c r="J837" s="543" t="n">
        <f aca="false">H837*F837*E837+I837*G837*E837</f>
        <v>150</v>
      </c>
      <c r="K837" s="521"/>
    </row>
    <row r="838" customFormat="false" ht="15" hidden="false" customHeight="false" outlineLevel="0" collapsed="false">
      <c r="A838" s="517"/>
      <c r="B838" s="537" t="s">
        <v>365</v>
      </c>
      <c r="C838" s="538"/>
      <c r="D838" s="539"/>
      <c r="E838" s="540" t="n">
        <v>0.33</v>
      </c>
      <c r="F838" s="540" t="n">
        <v>1</v>
      </c>
      <c r="G838" s="540" t="n">
        <f aca="false">1-F838</f>
        <v>0</v>
      </c>
      <c r="H838" s="541" t="n">
        <f aca="false">VLOOKUP(B838,EQUIPAMENTOS!$A:$N,14,FALSE())</f>
        <v>175</v>
      </c>
      <c r="I838" s="542" t="n">
        <f aca="false">H838</f>
        <v>175</v>
      </c>
      <c r="J838" s="543" t="n">
        <f aca="false">H838*F838*E838+I838*G838*E838</f>
        <v>57.75</v>
      </c>
      <c r="K838" s="521"/>
    </row>
    <row r="839" customFormat="false" ht="15" hidden="false" customHeight="false" outlineLevel="0" collapsed="false">
      <c r="A839" s="517"/>
      <c r="B839" s="537"/>
      <c r="C839" s="538"/>
      <c r="D839" s="539"/>
      <c r="E839" s="540"/>
      <c r="F839" s="540"/>
      <c r="G839" s="540"/>
      <c r="H839" s="541"/>
      <c r="I839" s="542"/>
      <c r="J839" s="543" t="n">
        <f aca="false">H839*F839*E839+I839*G839*E839</f>
        <v>0</v>
      </c>
      <c r="K839" s="521"/>
    </row>
    <row r="840" customFormat="false" ht="15" hidden="false" customHeight="false" outlineLevel="0" collapsed="false">
      <c r="A840" s="517"/>
      <c r="B840" s="544"/>
      <c r="C840" s="545"/>
      <c r="D840" s="546"/>
      <c r="E840" s="547"/>
      <c r="F840" s="547"/>
      <c r="G840" s="547"/>
      <c r="H840" s="664"/>
      <c r="I840" s="549"/>
      <c r="J840" s="543" t="n">
        <f aca="false">H840*F840*E840+I840*G840*E840</f>
        <v>0</v>
      </c>
      <c r="K840" s="521"/>
    </row>
    <row r="841" customFormat="false" ht="15" hidden="false" customHeight="false" outlineLevel="0" collapsed="false">
      <c r="A841" s="517"/>
      <c r="B841" s="551"/>
      <c r="C841" s="529"/>
      <c r="D841" s="529"/>
      <c r="E841" s="529"/>
      <c r="F841" s="529"/>
      <c r="G841" s="529"/>
      <c r="H841" s="529"/>
      <c r="I841" s="552" t="s">
        <v>257</v>
      </c>
      <c r="J841" s="566" t="n">
        <f aca="false">SUM(J836:J840)</f>
        <v>400.55</v>
      </c>
      <c r="K841" s="521"/>
    </row>
    <row r="842" customFormat="false" ht="15" hidden="false" customHeight="false" outlineLevel="0" collapsed="false">
      <c r="A842" s="517"/>
      <c r="B842" s="553"/>
      <c r="C842" s="553"/>
      <c r="D842" s="553"/>
      <c r="E842" s="553"/>
      <c r="F842" s="553"/>
      <c r="G842" s="553"/>
      <c r="H842" s="553"/>
      <c r="I842" s="554"/>
      <c r="J842" s="555"/>
      <c r="K842" s="521"/>
    </row>
    <row r="843" customFormat="false" ht="19.25" hidden="false" customHeight="true" outlineLevel="0" collapsed="false">
      <c r="A843" s="517"/>
      <c r="B843" s="556" t="s">
        <v>302</v>
      </c>
      <c r="C843" s="556"/>
      <c r="D843" s="556"/>
      <c r="E843" s="556"/>
      <c r="F843" s="532" t="s">
        <v>289</v>
      </c>
      <c r="G843" s="532"/>
      <c r="H843" s="557" t="s">
        <v>303</v>
      </c>
      <c r="I843" s="558" t="s">
        <v>304</v>
      </c>
      <c r="J843" s="559" t="s">
        <v>305</v>
      </c>
      <c r="K843" s="521"/>
    </row>
    <row r="844" customFormat="false" ht="15" hidden="false" customHeight="false" outlineLevel="0" collapsed="false">
      <c r="A844" s="517"/>
      <c r="B844" s="690" t="s">
        <v>366</v>
      </c>
      <c r="C844" s="605"/>
      <c r="D844" s="680"/>
      <c r="E844" s="681"/>
      <c r="F844" s="682"/>
      <c r="G844" s="608"/>
      <c r="H844" s="683" t="n">
        <f aca="false">2+2+1</f>
        <v>5</v>
      </c>
      <c r="I844" s="564" t="n">
        <f aca="false">(VLOOKUP(B844,'MÃO DE OBRA'!$A:$E,5,FALSE())/220)</f>
        <v>28.82352</v>
      </c>
      <c r="J844" s="543" t="n">
        <f aca="false">H844*I844</f>
        <v>144.1176</v>
      </c>
      <c r="K844" s="521"/>
    </row>
    <row r="845" customFormat="false" ht="15" hidden="false" customHeight="false" outlineLevel="0" collapsed="false">
      <c r="A845" s="517"/>
      <c r="B845" s="560" t="s">
        <v>306</v>
      </c>
      <c r="C845" s="561"/>
      <c r="D845" s="522"/>
      <c r="E845" s="538"/>
      <c r="F845" s="539"/>
      <c r="G845" s="562"/>
      <c r="H845" s="563" t="n">
        <f aca="false">E836</f>
        <v>1</v>
      </c>
      <c r="I845" s="564" t="n">
        <f aca="false">(VLOOKUP(B845,'MÃO DE OBRA'!$A:$E,5,FALSE())/220)</f>
        <v>46.8181818181818</v>
      </c>
      <c r="J845" s="543" t="n">
        <f aca="false">H845*I845</f>
        <v>46.8181818181818</v>
      </c>
      <c r="K845" s="521"/>
    </row>
    <row r="846" customFormat="false" ht="15" hidden="false" customHeight="false" outlineLevel="0" collapsed="false">
      <c r="A846" s="517"/>
      <c r="B846" s="560" t="s">
        <v>307</v>
      </c>
      <c r="C846" s="561"/>
      <c r="D846" s="522"/>
      <c r="E846" s="538"/>
      <c r="F846" s="539"/>
      <c r="G846" s="562"/>
      <c r="H846" s="563" t="n">
        <v>4</v>
      </c>
      <c r="I846" s="564" t="n">
        <f aca="false">(VLOOKUP(B846,'MÃO DE OBRA'!$A:$E,5,FALSE())/220)</f>
        <v>19.13328</v>
      </c>
      <c r="J846" s="543" t="n">
        <f aca="false">H846*I846</f>
        <v>76.53312</v>
      </c>
      <c r="K846" s="521"/>
      <c r="M846" s="0" t="s">
        <v>367</v>
      </c>
    </row>
    <row r="847" customFormat="false" ht="15" hidden="false" customHeight="false" outlineLevel="0" collapsed="false">
      <c r="A847" s="517"/>
      <c r="B847" s="560" t="s">
        <v>368</v>
      </c>
      <c r="C847" s="561"/>
      <c r="D847" s="522"/>
      <c r="E847" s="538"/>
      <c r="F847" s="539"/>
      <c r="G847" s="562"/>
      <c r="H847" s="563" t="n">
        <f aca="false">E838</f>
        <v>0.33</v>
      </c>
      <c r="I847" s="564" t="n">
        <f aca="false">(VLOOKUP(B847,'MÃO DE OBRA'!$A:$E,5,FALSE())/220)</f>
        <v>37.47552</v>
      </c>
      <c r="J847" s="543" t="n">
        <f aca="false">H847*I847</f>
        <v>12.3669216</v>
      </c>
      <c r="K847" s="521"/>
      <c r="M847" s="0" t="s">
        <v>369</v>
      </c>
    </row>
    <row r="848" customFormat="false" ht="15" hidden="false" customHeight="false" outlineLevel="0" collapsed="false">
      <c r="A848" s="517"/>
      <c r="B848" s="560" t="s">
        <v>370</v>
      </c>
      <c r="C848" s="561"/>
      <c r="D848" s="522"/>
      <c r="E848" s="538"/>
      <c r="F848" s="539"/>
      <c r="G848" s="562"/>
      <c r="H848" s="563" t="n">
        <v>0.33</v>
      </c>
      <c r="I848" s="564" t="n">
        <f aca="false">(VLOOKUP(B848,'MÃO DE OBRA'!$A:$E,5,FALSE())/220)</f>
        <v>93.6363636363636</v>
      </c>
      <c r="J848" s="543" t="n">
        <f aca="false">H848*I848</f>
        <v>30.9</v>
      </c>
      <c r="K848" s="521"/>
      <c r="M848" s="0" t="s">
        <v>371</v>
      </c>
    </row>
    <row r="849" customFormat="false" ht="15" hidden="false" customHeight="false" outlineLevel="0" collapsed="false">
      <c r="A849" s="517"/>
      <c r="B849" s="560" t="s">
        <v>361</v>
      </c>
      <c r="C849" s="561"/>
      <c r="D849" s="522"/>
      <c r="E849" s="538"/>
      <c r="F849" s="539"/>
      <c r="G849" s="562"/>
      <c r="H849" s="563" t="n">
        <f aca="false">E837</f>
        <v>1</v>
      </c>
      <c r="I849" s="564" t="n">
        <f aca="false">(VLOOKUP(B849,'MÃO DE OBRA'!$A:$E,5,FALSE())/220)</f>
        <v>37.47552</v>
      </c>
      <c r="J849" s="543" t="n">
        <f aca="false">H849*I849</f>
        <v>37.47552</v>
      </c>
      <c r="K849" s="521"/>
      <c r="M849" s="0" t="s">
        <v>372</v>
      </c>
    </row>
    <row r="850" customFormat="false" ht="15" hidden="false" customHeight="false" outlineLevel="0" collapsed="false">
      <c r="A850" s="517"/>
      <c r="B850" s="551"/>
      <c r="C850" s="553"/>
      <c r="D850" s="553"/>
      <c r="E850" s="553"/>
      <c r="F850" s="553"/>
      <c r="G850" s="553"/>
      <c r="H850" s="553"/>
      <c r="I850" s="565" t="s">
        <v>257</v>
      </c>
      <c r="J850" s="566" t="n">
        <f aca="false">SUM(J844:J849)</f>
        <v>348.211343418182</v>
      </c>
      <c r="K850" s="521"/>
    </row>
    <row r="851" customFormat="false" ht="15" hidden="false" customHeight="false" outlineLevel="0" collapsed="false">
      <c r="A851" s="517"/>
      <c r="B851" s="567"/>
      <c r="C851" s="567"/>
      <c r="D851" s="567"/>
      <c r="E851" s="567"/>
      <c r="F851" s="567"/>
      <c r="G851" s="567"/>
      <c r="H851" s="567"/>
      <c r="I851" s="568"/>
      <c r="J851" s="567"/>
      <c r="K851" s="521"/>
    </row>
    <row r="852" customFormat="false" ht="15" hidden="false" customHeight="false" outlineLevel="0" collapsed="false">
      <c r="A852" s="517"/>
      <c r="B852" s="569" t="s">
        <v>310</v>
      </c>
      <c r="C852" s="570"/>
      <c r="D852" s="567"/>
      <c r="E852" s="571" t="n">
        <f aca="false">PRODUÇÕES!D28</f>
        <v>1</v>
      </c>
      <c r="F852" s="572" t="s">
        <v>170</v>
      </c>
      <c r="G852" s="573"/>
      <c r="H852" s="573"/>
      <c r="I852" s="574" t="s">
        <v>311</v>
      </c>
      <c r="J852" s="566" t="n">
        <f aca="false">J841+J850</f>
        <v>748.761343418182</v>
      </c>
      <c r="K852" s="521"/>
    </row>
    <row r="853" customFormat="false" ht="15" hidden="false" customHeight="false" outlineLevel="0" collapsed="false">
      <c r="A853" s="517"/>
      <c r="B853" s="575"/>
      <c r="C853" s="567"/>
      <c r="D853" s="567"/>
      <c r="E853" s="568"/>
      <c r="F853" s="576"/>
      <c r="G853" s="576"/>
      <c r="H853" s="576"/>
      <c r="I853" s="568"/>
      <c r="J853" s="567"/>
      <c r="K853" s="521"/>
    </row>
    <row r="854" customFormat="false" ht="19.25" hidden="false" customHeight="false" outlineLevel="0" collapsed="false">
      <c r="A854" s="517"/>
      <c r="B854" s="557" t="s">
        <v>312</v>
      </c>
      <c r="C854" s="557"/>
      <c r="D854" s="557"/>
      <c r="E854" s="557"/>
      <c r="F854" s="532" t="s">
        <v>289</v>
      </c>
      <c r="G854" s="528" t="s">
        <v>313</v>
      </c>
      <c r="H854" s="557" t="s">
        <v>296</v>
      </c>
      <c r="I854" s="577" t="s">
        <v>314</v>
      </c>
      <c r="J854" s="556" t="s">
        <v>315</v>
      </c>
      <c r="K854" s="521"/>
    </row>
    <row r="855" customFormat="false" ht="15" hidden="false" customHeight="false" outlineLevel="0" collapsed="false">
      <c r="A855" s="517"/>
      <c r="B855" s="578" t="str">
        <f aca="false">B836</f>
        <v>Escavadeira Hidráulica sobre esteira 22t</v>
      </c>
      <c r="C855" s="657"/>
      <c r="D855" s="657"/>
      <c r="E855" s="658"/>
      <c r="F855" s="579" t="str">
        <f aca="false">VLOOKUP(B855,EQUIPAMENTOS!$A:$R,16,FALSE())</f>
        <v>Diesel S10</v>
      </c>
      <c r="G855" s="580" t="s">
        <v>316</v>
      </c>
      <c r="H855" s="581" t="n">
        <f aca="false">VLOOKUP(B855,EQUIPAMENTOS!$A:$R,17,FALSE())</f>
        <v>6.99</v>
      </c>
      <c r="I855" s="582" t="n">
        <f aca="false">VLOOKUP(B855,EQUIPAMENTOS!$A:$R,18,FALSE())</f>
        <v>22</v>
      </c>
      <c r="J855" s="656" t="n">
        <f aca="false">H855*I855*E836*F836</f>
        <v>153.78</v>
      </c>
      <c r="K855" s="521"/>
    </row>
    <row r="856" customFormat="false" ht="15" hidden="false" customHeight="false" outlineLevel="0" collapsed="false">
      <c r="A856" s="517"/>
      <c r="B856" s="578" t="str">
        <f aca="false">B837</f>
        <v>Caminhão carroceria com guindauto</v>
      </c>
      <c r="C856" s="657"/>
      <c r="D856" s="657"/>
      <c r="E856" s="658"/>
      <c r="F856" s="579" t="str">
        <f aca="false">VLOOKUP(B856,EQUIPAMENTOS!$A:$R,16,FALSE())</f>
        <v>Diesel S10</v>
      </c>
      <c r="G856" s="580" t="s">
        <v>316</v>
      </c>
      <c r="H856" s="581" t="n">
        <f aca="false">VLOOKUP(B856,EQUIPAMENTOS!$A:$R,17,FALSE())</f>
        <v>6.99</v>
      </c>
      <c r="I856" s="582" t="n">
        <f aca="false">VLOOKUP(B856,EQUIPAMENTOS!$A:$R,18,FALSE())</f>
        <v>4</v>
      </c>
      <c r="J856" s="543" t="n">
        <f aca="false">H856*I856*E837*F837</f>
        <v>27.96</v>
      </c>
      <c r="K856" s="521"/>
    </row>
    <row r="857" customFormat="false" ht="15" hidden="false" customHeight="false" outlineLevel="0" collapsed="false">
      <c r="A857" s="517"/>
      <c r="B857" s="578" t="str">
        <f aca="false">B838</f>
        <v>Caminhão prancha</v>
      </c>
      <c r="C857" s="657"/>
      <c r="D857" s="657"/>
      <c r="E857" s="658"/>
      <c r="F857" s="579" t="str">
        <f aca="false">VLOOKUP(B857,EQUIPAMENTOS!$A:$R,16,FALSE())</f>
        <v>Diesel S10</v>
      </c>
      <c r="G857" s="580" t="s">
        <v>316</v>
      </c>
      <c r="H857" s="581" t="n">
        <f aca="false">VLOOKUP(B857,EQUIPAMENTOS!$A:$R,17,FALSE())</f>
        <v>6.99</v>
      </c>
      <c r="I857" s="582" t="n">
        <f aca="false">VLOOKUP(B857,EQUIPAMENTOS!$A:$R,18,FALSE())</f>
        <v>7</v>
      </c>
      <c r="J857" s="543" t="n">
        <f aca="false">H857*I857*E838*F838</f>
        <v>16.1469</v>
      </c>
      <c r="K857" s="521"/>
    </row>
    <row r="858" customFormat="false" ht="15" hidden="false" customHeight="false" outlineLevel="0" collapsed="false">
      <c r="A858" s="517"/>
      <c r="B858" s="560"/>
      <c r="C858" s="570"/>
      <c r="D858" s="570"/>
      <c r="E858" s="545"/>
      <c r="F858" s="539"/>
      <c r="G858" s="528"/>
      <c r="H858" s="581"/>
      <c r="I858" s="548"/>
      <c r="J858" s="550" t="n">
        <f aca="false">H858*I858*E839</f>
        <v>0</v>
      </c>
      <c r="K858" s="521"/>
    </row>
    <row r="859" customFormat="false" ht="15" hidden="false" customHeight="false" outlineLevel="0" collapsed="false">
      <c r="A859" s="517"/>
      <c r="B859" s="612"/>
      <c r="C859" s="570"/>
      <c r="D859" s="570"/>
      <c r="E859" s="570"/>
      <c r="F859" s="567"/>
      <c r="G859" s="570"/>
      <c r="H859" s="576"/>
      <c r="I859" s="673" t="s">
        <v>257</v>
      </c>
      <c r="J859" s="566" t="n">
        <f aca="false">SUM(J855:J858)</f>
        <v>197.8869</v>
      </c>
      <c r="K859" s="521"/>
      <c r="L859" s="434" t="n">
        <f aca="false">J859/E852</f>
        <v>197.8869</v>
      </c>
    </row>
    <row r="860" customFormat="false" ht="15" hidden="false" customHeight="false" outlineLevel="0" collapsed="false">
      <c r="A860" s="517"/>
      <c r="B860" s="590"/>
      <c r="C860" s="570"/>
      <c r="D860" s="570"/>
      <c r="E860" s="591"/>
      <c r="F860" s="592"/>
      <c r="G860" s="573"/>
      <c r="H860" s="573"/>
      <c r="I860" s="574"/>
      <c r="J860" s="591"/>
      <c r="K860" s="521"/>
    </row>
    <row r="861" customFormat="false" ht="19.25" hidden="false" customHeight="false" outlineLevel="0" collapsed="false">
      <c r="A861" s="517"/>
      <c r="B861" s="557" t="s">
        <v>317</v>
      </c>
      <c r="C861" s="557"/>
      <c r="D861" s="557"/>
      <c r="E861" s="557"/>
      <c r="F861" s="557"/>
      <c r="G861" s="593" t="s">
        <v>318</v>
      </c>
      <c r="H861" s="573" t="s">
        <v>319</v>
      </c>
      <c r="I861" s="577" t="s">
        <v>296</v>
      </c>
      <c r="J861" s="559" t="s">
        <v>315</v>
      </c>
      <c r="K861" s="521"/>
    </row>
    <row r="862" customFormat="false" ht="15" hidden="false" customHeight="false" outlineLevel="0" collapsed="false">
      <c r="A862" s="517"/>
      <c r="B862" s="594"/>
      <c r="C862" s="595"/>
      <c r="D862" s="596"/>
      <c r="E862" s="596"/>
      <c r="F862" s="597"/>
      <c r="G862" s="540"/>
      <c r="H862" s="540"/>
      <c r="I862" s="598"/>
      <c r="J862" s="543"/>
      <c r="K862" s="521"/>
      <c r="O862" s="0" t="n">
        <f aca="false">17.9/3</f>
        <v>5.96666666666667</v>
      </c>
    </row>
    <row r="863" customFormat="false" ht="15" hidden="false" customHeight="false" outlineLevel="0" collapsed="false">
      <c r="A863" s="517"/>
      <c r="B863" s="599"/>
      <c r="C863" s="600"/>
      <c r="D863" s="601"/>
      <c r="E863" s="601"/>
      <c r="F863" s="602"/>
      <c r="G863" s="540"/>
      <c r="H863" s="540"/>
      <c r="I863" s="598"/>
      <c r="J863" s="543"/>
      <c r="K863" s="521"/>
    </row>
    <row r="864" customFormat="false" ht="15" hidden="false" customHeight="false" outlineLevel="0" collapsed="false">
      <c r="A864" s="517"/>
      <c r="B864" s="603" t="s">
        <v>257</v>
      </c>
      <c r="C864" s="603"/>
      <c r="D864" s="603"/>
      <c r="E864" s="603"/>
      <c r="F864" s="603"/>
      <c r="G864" s="603"/>
      <c r="H864" s="603"/>
      <c r="I864" s="603"/>
      <c r="J864" s="566" t="n">
        <f aca="false">SUM(J862:J863)</f>
        <v>0</v>
      </c>
      <c r="K864" s="521"/>
    </row>
    <row r="865" customFormat="false" ht="15" hidden="false" customHeight="false" outlineLevel="0" collapsed="false">
      <c r="A865" s="517"/>
      <c r="B865" s="604"/>
      <c r="C865" s="605"/>
      <c r="D865" s="605"/>
      <c r="E865" s="606"/>
      <c r="F865" s="607"/>
      <c r="G865" s="608"/>
      <c r="H865" s="608"/>
      <c r="I865" s="609"/>
      <c r="J865" s="610"/>
      <c r="K865" s="521"/>
    </row>
    <row r="866" customFormat="false" ht="15" hidden="false" customHeight="false" outlineLevel="0" collapsed="false">
      <c r="A866" s="517"/>
      <c r="B866" s="611" t="s">
        <v>320</v>
      </c>
      <c r="C866" s="611"/>
      <c r="D866" s="612"/>
      <c r="E866" s="567"/>
      <c r="F866" s="567"/>
      <c r="G866" s="567"/>
      <c r="H866" s="613"/>
      <c r="I866" s="614"/>
      <c r="J866" s="566" t="n">
        <f aca="false">(J852+J859+J864)/E852</f>
        <v>946.648243418182</v>
      </c>
      <c r="K866" s="521"/>
    </row>
    <row r="867" customFormat="false" ht="15" hidden="false" customHeight="false" outlineLevel="0" collapsed="false">
      <c r="A867" s="517"/>
      <c r="B867" s="590"/>
      <c r="C867" s="570"/>
      <c r="D867" s="570"/>
      <c r="E867" s="591"/>
      <c r="F867" s="592"/>
      <c r="G867" s="573"/>
      <c r="H867" s="573"/>
      <c r="I867" s="574"/>
      <c r="J867" s="615"/>
      <c r="K867" s="521"/>
    </row>
    <row r="868" customFormat="false" ht="19.25" hidden="false" customHeight="false" outlineLevel="0" collapsed="false">
      <c r="A868" s="517"/>
      <c r="B868" s="557" t="s">
        <v>321</v>
      </c>
      <c r="C868" s="557"/>
      <c r="D868" s="557"/>
      <c r="E868" s="557"/>
      <c r="F868" s="557"/>
      <c r="G868" s="593" t="s">
        <v>318</v>
      </c>
      <c r="H868" s="573" t="s">
        <v>319</v>
      </c>
      <c r="I868" s="577" t="s">
        <v>296</v>
      </c>
      <c r="J868" s="559" t="s">
        <v>315</v>
      </c>
      <c r="K868" s="521"/>
    </row>
    <row r="869" customFormat="false" ht="15" hidden="false" customHeight="false" outlineLevel="0" collapsed="false">
      <c r="A869" s="517"/>
      <c r="B869" s="594" t="s">
        <v>373</v>
      </c>
      <c r="C869" s="595"/>
      <c r="D869" s="596"/>
      <c r="E869" s="596"/>
      <c r="F869" s="597"/>
      <c r="G869" s="691" t="n">
        <f aca="false">(0.54+0.083)</f>
        <v>0.623</v>
      </c>
      <c r="H869" s="540" t="s">
        <v>28</v>
      </c>
      <c r="I869" s="598" t="n">
        <v>570</v>
      </c>
      <c r="J869" s="543" t="n">
        <f aca="false">G869*I869</f>
        <v>355.11</v>
      </c>
      <c r="K869" s="521"/>
    </row>
    <row r="870" customFormat="false" ht="15" hidden="false" customHeight="false" outlineLevel="0" collapsed="false">
      <c r="A870" s="517"/>
      <c r="B870" s="599" t="s">
        <v>374</v>
      </c>
      <c r="C870" s="600"/>
      <c r="D870" s="601"/>
      <c r="E870" s="601"/>
      <c r="F870" s="602"/>
      <c r="G870" s="691" t="n">
        <v>0.6</v>
      </c>
      <c r="H870" s="540" t="s">
        <v>357</v>
      </c>
      <c r="I870" s="598" t="n">
        <v>84.21</v>
      </c>
      <c r="J870" s="543" t="n">
        <f aca="false">G870*I870</f>
        <v>50.526</v>
      </c>
      <c r="K870" s="521"/>
    </row>
    <row r="871" customFormat="false" ht="15" hidden="false" customHeight="false" outlineLevel="0" collapsed="false">
      <c r="A871" s="517"/>
      <c r="B871" s="599" t="s">
        <v>375</v>
      </c>
      <c r="C871" s="600"/>
      <c r="D871" s="601"/>
      <c r="E871" s="601"/>
      <c r="F871" s="602"/>
      <c r="G871" s="691" t="n">
        <v>0.00735</v>
      </c>
      <c r="H871" s="540" t="s">
        <v>28</v>
      </c>
      <c r="I871" s="598" t="n">
        <v>389.74</v>
      </c>
      <c r="J871" s="543" t="n">
        <f aca="false">G871*I871</f>
        <v>2.864589</v>
      </c>
      <c r="K871" s="521"/>
    </row>
    <row r="872" customFormat="false" ht="15" hidden="false" customHeight="false" outlineLevel="0" collapsed="false">
      <c r="A872" s="517"/>
      <c r="B872" s="599" t="s">
        <v>376</v>
      </c>
      <c r="C872" s="600"/>
      <c r="D872" s="601"/>
      <c r="E872" s="601"/>
      <c r="F872" s="602"/>
      <c r="G872" s="540" t="n">
        <v>0</v>
      </c>
      <c r="H872" s="540" t="s">
        <v>28</v>
      </c>
      <c r="I872" s="598" t="n">
        <v>590</v>
      </c>
      <c r="J872" s="543" t="n">
        <f aca="false">G872*I872</f>
        <v>0</v>
      </c>
      <c r="K872" s="521"/>
    </row>
    <row r="873" customFormat="false" ht="15" hidden="false" customHeight="false" outlineLevel="0" collapsed="false">
      <c r="A873" s="517"/>
      <c r="B873" s="599" t="s">
        <v>377</v>
      </c>
      <c r="C873" s="600"/>
      <c r="D873" s="601"/>
      <c r="E873" s="601"/>
      <c r="F873" s="602"/>
      <c r="G873" s="540" t="n">
        <v>0.735</v>
      </c>
      <c r="H873" s="540" t="s">
        <v>378</v>
      </c>
      <c r="I873" s="598" t="n">
        <v>9</v>
      </c>
      <c r="J873" s="543" t="n">
        <f aca="false">G873*I873</f>
        <v>6.615</v>
      </c>
      <c r="K873" s="521"/>
    </row>
    <row r="874" customFormat="false" ht="15" hidden="false" customHeight="false" outlineLevel="0" collapsed="false">
      <c r="A874" s="517"/>
      <c r="B874" s="616" t="s">
        <v>379</v>
      </c>
      <c r="C874" s="617"/>
      <c r="D874" s="618"/>
      <c r="E874" s="618"/>
      <c r="F874" s="619"/>
      <c r="G874" s="540" t="n">
        <v>1</v>
      </c>
      <c r="H874" s="540" t="s">
        <v>170</v>
      </c>
      <c r="I874" s="692" t="n">
        <v>622.14</v>
      </c>
      <c r="J874" s="543" t="n">
        <f aca="false">G874*I874</f>
        <v>622.14</v>
      </c>
      <c r="K874" s="521"/>
    </row>
    <row r="875" customFormat="false" ht="15" hidden="false" customHeight="false" outlineLevel="0" collapsed="false">
      <c r="A875" s="517"/>
      <c r="B875" s="620"/>
      <c r="C875" s="567"/>
      <c r="D875" s="567"/>
      <c r="E875" s="621"/>
      <c r="F875" s="622"/>
      <c r="G875" s="576"/>
      <c r="H875" s="576"/>
      <c r="I875" s="568" t="s">
        <v>257</v>
      </c>
      <c r="J875" s="566" t="n">
        <f aca="false">SUM(J869:J874)</f>
        <v>1037.255589</v>
      </c>
      <c r="K875" s="521"/>
    </row>
    <row r="876" customFormat="false" ht="15" hidden="false" customHeight="false" outlineLevel="0" collapsed="false">
      <c r="A876" s="517"/>
      <c r="B876" s="623"/>
      <c r="C876" s="567"/>
      <c r="D876" s="567"/>
      <c r="E876" s="621"/>
      <c r="F876" s="622"/>
      <c r="G876" s="576"/>
      <c r="H876" s="576"/>
      <c r="I876" s="568"/>
      <c r="J876" s="621"/>
      <c r="K876" s="521"/>
    </row>
    <row r="877" customFormat="false" ht="19.25" hidden="false" customHeight="false" outlineLevel="0" collapsed="false">
      <c r="A877" s="517"/>
      <c r="B877" s="557" t="s">
        <v>322</v>
      </c>
      <c r="C877" s="557"/>
      <c r="D877" s="557"/>
      <c r="E877" s="557"/>
      <c r="F877" s="559" t="s">
        <v>318</v>
      </c>
      <c r="G877" s="593" t="s">
        <v>323</v>
      </c>
      <c r="H877" s="573" t="s">
        <v>296</v>
      </c>
      <c r="I877" s="577" t="s">
        <v>314</v>
      </c>
      <c r="J877" s="559" t="s">
        <v>315</v>
      </c>
      <c r="K877" s="521"/>
    </row>
    <row r="878" customFormat="false" ht="15" hidden="false" customHeight="false" outlineLevel="0" collapsed="false">
      <c r="A878" s="517"/>
      <c r="B878" s="594"/>
      <c r="C878" s="595"/>
      <c r="D878" s="596"/>
      <c r="E878" s="597"/>
      <c r="F878" s="540"/>
      <c r="G878" s="540"/>
      <c r="H878" s="624"/>
      <c r="I878" s="598"/>
      <c r="J878" s="543"/>
      <c r="K878" s="521"/>
    </row>
    <row r="879" customFormat="false" ht="15" hidden="false" customHeight="false" outlineLevel="0" collapsed="false">
      <c r="A879" s="517"/>
      <c r="B879" s="599"/>
      <c r="C879" s="600"/>
      <c r="D879" s="601"/>
      <c r="E879" s="602"/>
      <c r="F879" s="540" t="n">
        <v>0</v>
      </c>
      <c r="G879" s="540" t="n">
        <v>0</v>
      </c>
      <c r="H879" s="540"/>
      <c r="I879" s="598" t="n">
        <v>0</v>
      </c>
      <c r="J879" s="543" t="n">
        <f aca="false">I879*H879*G879*F879</f>
        <v>0</v>
      </c>
      <c r="K879" s="521"/>
    </row>
    <row r="880" customFormat="false" ht="15" hidden="false" customHeight="false" outlineLevel="0" collapsed="false">
      <c r="A880" s="517"/>
      <c r="B880" s="599"/>
      <c r="C880" s="600"/>
      <c r="D880" s="601"/>
      <c r="E880" s="602"/>
      <c r="F880" s="540" t="n">
        <v>0</v>
      </c>
      <c r="G880" s="540" t="n">
        <v>0</v>
      </c>
      <c r="H880" s="540" t="n">
        <v>0</v>
      </c>
      <c r="I880" s="598" t="n">
        <v>0</v>
      </c>
      <c r="J880" s="543" t="n">
        <f aca="false">I880*H880*G880*F880</f>
        <v>0</v>
      </c>
      <c r="K880" s="521"/>
    </row>
    <row r="881" customFormat="false" ht="15" hidden="false" customHeight="false" outlineLevel="0" collapsed="false">
      <c r="A881" s="517"/>
      <c r="B881" s="599"/>
      <c r="C881" s="600"/>
      <c r="D881" s="601"/>
      <c r="E881" s="602"/>
      <c r="F881" s="540" t="n">
        <v>0</v>
      </c>
      <c r="G881" s="540" t="n">
        <v>0</v>
      </c>
      <c r="H881" s="540" t="n">
        <v>0</v>
      </c>
      <c r="I881" s="598" t="n">
        <v>0</v>
      </c>
      <c r="J881" s="543" t="n">
        <f aca="false">I881*H881*G881*F881</f>
        <v>0</v>
      </c>
      <c r="K881" s="521"/>
    </row>
    <row r="882" customFormat="false" ht="15" hidden="false" customHeight="false" outlineLevel="0" collapsed="false">
      <c r="A882" s="517"/>
      <c r="B882" s="616"/>
      <c r="C882" s="617"/>
      <c r="D882" s="618"/>
      <c r="E882" s="619"/>
      <c r="F882" s="547" t="n">
        <v>0</v>
      </c>
      <c r="G882" s="547" t="n">
        <v>0</v>
      </c>
      <c r="H882" s="547" t="n">
        <v>0</v>
      </c>
      <c r="I882" s="625" t="n">
        <v>0</v>
      </c>
      <c r="J882" s="543" t="n">
        <f aca="false">I882*H882*G882*F882</f>
        <v>0</v>
      </c>
      <c r="K882" s="521"/>
    </row>
    <row r="883" customFormat="false" ht="15" hidden="false" customHeight="false" outlineLevel="0" collapsed="false">
      <c r="A883" s="517"/>
      <c r="B883" s="620"/>
      <c r="C883" s="567"/>
      <c r="D883" s="567"/>
      <c r="E883" s="621"/>
      <c r="F883" s="622"/>
      <c r="G883" s="576"/>
      <c r="H883" s="576"/>
      <c r="I883" s="568" t="s">
        <v>257</v>
      </c>
      <c r="J883" s="566" t="n">
        <f aca="false">SUM(J878:J882)</f>
        <v>0</v>
      </c>
      <c r="K883" s="521"/>
    </row>
    <row r="884" customFormat="false" ht="15" hidden="false" customHeight="false" outlineLevel="0" collapsed="false">
      <c r="A884" s="517"/>
      <c r="B884" s="567"/>
      <c r="C884" s="567"/>
      <c r="D884" s="567"/>
      <c r="E884" s="567"/>
      <c r="F884" s="567"/>
      <c r="G884" s="567"/>
      <c r="H884" s="567"/>
      <c r="I884" s="568"/>
      <c r="J884" s="567"/>
      <c r="K884" s="521"/>
    </row>
    <row r="885" customFormat="false" ht="15" hidden="false" customHeight="false" outlineLevel="0" collapsed="false">
      <c r="A885" s="517"/>
      <c r="B885" s="626" t="s">
        <v>324</v>
      </c>
      <c r="C885" s="626"/>
      <c r="D885" s="626"/>
      <c r="E885" s="626"/>
      <c r="F885" s="626"/>
      <c r="G885" s="626"/>
      <c r="H885" s="626"/>
      <c r="I885" s="626"/>
      <c r="J885" s="611" t="n">
        <f aca="false">J883+J875+J866</f>
        <v>1983.90383241818</v>
      </c>
      <c r="K885" s="521"/>
    </row>
    <row r="886" customFormat="false" ht="15" hidden="false" customHeight="false" outlineLevel="0" collapsed="false">
      <c r="A886" s="517"/>
      <c r="B886" s="567"/>
      <c r="C886" s="567"/>
      <c r="D886" s="567"/>
      <c r="E886" s="567"/>
      <c r="F886" s="567"/>
      <c r="G886" s="567"/>
      <c r="H886" s="567"/>
      <c r="I886" s="568"/>
      <c r="J886" s="567"/>
      <c r="K886" s="521"/>
    </row>
    <row r="887" customFormat="false" ht="15" hidden="false" customHeight="false" outlineLevel="0" collapsed="false">
      <c r="A887" s="517"/>
      <c r="B887" s="626" t="s">
        <v>325</v>
      </c>
      <c r="C887" s="626"/>
      <c r="D887" s="626"/>
      <c r="E887" s="626"/>
      <c r="F887" s="626"/>
      <c r="G887" s="626"/>
      <c r="H887" s="626"/>
      <c r="I887" s="626"/>
      <c r="J887" s="566" t="n">
        <f aca="false">J885*0</f>
        <v>0</v>
      </c>
      <c r="K887" s="521"/>
    </row>
    <row r="888" customFormat="false" ht="15" hidden="false" customHeight="false" outlineLevel="0" collapsed="false">
      <c r="A888" s="517"/>
      <c r="B888" s="567"/>
      <c r="C888" s="567"/>
      <c r="D888" s="567"/>
      <c r="E888" s="567"/>
      <c r="F888" s="567"/>
      <c r="G888" s="567"/>
      <c r="H888" s="567"/>
      <c r="I888" s="568"/>
      <c r="J888" s="567"/>
      <c r="K888" s="521"/>
    </row>
    <row r="889" customFormat="false" ht="15" hidden="false" customHeight="false" outlineLevel="0" collapsed="false">
      <c r="A889" s="517"/>
      <c r="B889" s="626" t="s">
        <v>326</v>
      </c>
      <c r="C889" s="626"/>
      <c r="D889" s="626"/>
      <c r="E889" s="626"/>
      <c r="F889" s="626"/>
      <c r="G889" s="626"/>
      <c r="H889" s="626"/>
      <c r="I889" s="626"/>
      <c r="J889" s="611" t="n">
        <f aca="false">J885+J887</f>
        <v>1983.90383241818</v>
      </c>
      <c r="K889" s="521"/>
    </row>
    <row r="890" customFormat="false" ht="15" hidden="false" customHeight="false" outlineLevel="0" collapsed="false">
      <c r="A890" s="517"/>
      <c r="B890" s="605"/>
      <c r="C890" s="605"/>
      <c r="D890" s="605"/>
      <c r="E890" s="605"/>
      <c r="F890" s="605"/>
      <c r="G890" s="605"/>
      <c r="H890" s="605"/>
      <c r="I890" s="609"/>
      <c r="J890" s="605"/>
      <c r="K890" s="521"/>
    </row>
    <row r="891" customFormat="false" ht="15" hidden="false" customHeight="false" outlineLevel="0" collapsed="false">
      <c r="A891" s="517"/>
      <c r="B891" s="627"/>
      <c r="C891" s="595"/>
      <c r="D891" s="595"/>
      <c r="E891" s="595"/>
      <c r="F891" s="595"/>
      <c r="G891" s="595"/>
      <c r="H891" s="595"/>
      <c r="I891" s="595"/>
      <c r="J891" s="628"/>
      <c r="K891" s="521"/>
    </row>
    <row r="892" customFormat="false" ht="15" hidden="false" customHeight="false" outlineLevel="0" collapsed="false">
      <c r="A892" s="517"/>
      <c r="B892" s="629"/>
      <c r="C892" s="630"/>
      <c r="D892" s="631"/>
      <c r="E892" s="631"/>
      <c r="F892" s="632"/>
      <c r="G892" s="633"/>
      <c r="H892" s="630"/>
      <c r="I892" s="630"/>
      <c r="J892" s="634"/>
      <c r="K892" s="521"/>
    </row>
    <row r="893" customFormat="false" ht="15" hidden="false" customHeight="false" outlineLevel="0" collapsed="false">
      <c r="A893" s="517"/>
      <c r="B893" s="522"/>
      <c r="C893" s="522"/>
      <c r="D893" s="522"/>
      <c r="E893" s="522"/>
      <c r="F893" s="522"/>
      <c r="G893" s="522"/>
      <c r="H893" s="522"/>
      <c r="I893" s="522"/>
      <c r="J893" s="522"/>
      <c r="K893" s="521"/>
    </row>
    <row r="894" customFormat="false" ht="15" hidden="false" customHeight="false" outlineLevel="0" collapsed="false">
      <c r="A894" s="517"/>
      <c r="B894" s="635" t="n">
        <f aca="false">PLANEJAMENTO!E902</f>
        <v>0</v>
      </c>
      <c r="C894" s="636"/>
      <c r="D894" s="636"/>
      <c r="E894" s="636"/>
      <c r="F894" s="637"/>
      <c r="G894" s="532" t="s">
        <v>315</v>
      </c>
      <c r="H894" s="532"/>
      <c r="I894" s="532"/>
      <c r="J894" s="532"/>
      <c r="K894" s="521"/>
    </row>
    <row r="895" customFormat="false" ht="15" hidden="false" customHeight="false" outlineLevel="0" collapsed="false">
      <c r="A895" s="517"/>
      <c r="B895" s="638" t="n">
        <f aca="false">PLANEJAMENTO!E903</f>
        <v>0</v>
      </c>
      <c r="C895" s="639"/>
      <c r="D895" s="639"/>
      <c r="E895" s="639"/>
      <c r="F895" s="640"/>
      <c r="G895" s="534" t="s">
        <v>327</v>
      </c>
      <c r="H895" s="534"/>
      <c r="I895" s="534"/>
      <c r="J895" s="534"/>
      <c r="K895" s="521"/>
    </row>
    <row r="896" customFormat="false" ht="15" hidden="false" customHeight="false" outlineLevel="0" collapsed="false">
      <c r="A896" s="517"/>
      <c r="B896" s="641"/>
      <c r="C896" s="642"/>
      <c r="D896" s="642"/>
      <c r="E896" s="642"/>
      <c r="F896" s="643"/>
      <c r="G896" s="644"/>
      <c r="H896" s="645"/>
      <c r="I896" s="645"/>
      <c r="J896" s="645"/>
      <c r="K896" s="521"/>
    </row>
    <row r="897" customFormat="false" ht="15" hidden="false" customHeight="false" outlineLevel="0" collapsed="false">
      <c r="A897" s="646"/>
      <c r="B897" s="647"/>
      <c r="C897" s="647"/>
      <c r="D897" s="647"/>
      <c r="E897" s="647"/>
      <c r="F897" s="647"/>
      <c r="G897" s="647"/>
      <c r="H897" s="647"/>
      <c r="I897" s="647"/>
      <c r="J897" s="647"/>
      <c r="K897" s="648"/>
    </row>
    <row r="898" customFormat="false" ht="15" hidden="false" customHeight="false" outlineLevel="0" collapsed="false">
      <c r="A898" s="514"/>
      <c r="B898" s="515"/>
      <c r="C898" s="515"/>
      <c r="D898" s="515"/>
      <c r="E898" s="515"/>
      <c r="F898" s="515"/>
      <c r="G898" s="515"/>
      <c r="H898" s="515"/>
      <c r="I898" s="515"/>
      <c r="J898" s="515"/>
      <c r="K898" s="516"/>
    </row>
    <row r="899" customFormat="false" ht="15" hidden="false" customHeight="false" outlineLevel="0" collapsed="false">
      <c r="A899" s="517"/>
      <c r="B899" s="518" t="s">
        <v>0</v>
      </c>
      <c r="C899" s="519"/>
      <c r="D899" s="520" t="s">
        <v>288</v>
      </c>
      <c r="E899" s="520"/>
      <c r="F899" s="520"/>
      <c r="G899" s="520"/>
      <c r="H899" s="520"/>
      <c r="I899" s="520"/>
      <c r="J899" s="520"/>
      <c r="K899" s="521"/>
    </row>
    <row r="900" customFormat="false" ht="15" hidden="false" customHeight="false" outlineLevel="0" collapsed="false">
      <c r="A900" s="517"/>
      <c r="B900" s="522"/>
      <c r="C900" s="522"/>
      <c r="D900" s="522"/>
      <c r="E900" s="522"/>
      <c r="F900" s="522"/>
      <c r="G900" s="522"/>
      <c r="H900" s="522"/>
      <c r="I900" s="522"/>
      <c r="J900" s="522"/>
      <c r="K900" s="521"/>
    </row>
    <row r="901" customFormat="false" ht="15" hidden="false" customHeight="false" outlineLevel="0" collapsed="false">
      <c r="A901" s="517"/>
      <c r="B901" s="523"/>
      <c r="C901" s="524" t="s">
        <v>290</v>
      </c>
      <c r="D901" s="523" t="s">
        <v>118</v>
      </c>
      <c r="E901" s="523"/>
      <c r="F901" s="523"/>
      <c r="G901" s="523"/>
      <c r="H901" s="523"/>
      <c r="I901" s="523"/>
      <c r="J901" s="523" t="s">
        <v>291</v>
      </c>
      <c r="K901" s="521"/>
    </row>
    <row r="902" customFormat="false" ht="21.75" hidden="false" customHeight="true" outlineLevel="0" collapsed="false">
      <c r="A902" s="517"/>
      <c r="B902" s="525"/>
      <c r="C902" s="526" t="n">
        <f aca="true">TODAY()</f>
        <v>46129</v>
      </c>
      <c r="D902" s="661" t="s">
        <v>61</v>
      </c>
      <c r="E902" s="661"/>
      <c r="F902" s="661"/>
      <c r="G902" s="661"/>
      <c r="H902" s="661"/>
      <c r="I902" s="661"/>
      <c r="J902" s="528" t="str">
        <f aca="false">F922</f>
        <v>M</v>
      </c>
      <c r="K902" s="521"/>
      <c r="L902" s="0" t="s">
        <v>380</v>
      </c>
    </row>
    <row r="903" customFormat="false" ht="15" hidden="false" customHeight="false" outlineLevel="0" collapsed="false">
      <c r="A903" s="517"/>
      <c r="B903" s="529"/>
      <c r="C903" s="529"/>
      <c r="D903" s="529"/>
      <c r="E903" s="529"/>
      <c r="F903" s="529"/>
      <c r="G903" s="529"/>
      <c r="H903" s="529"/>
      <c r="I903" s="530"/>
      <c r="J903" s="531"/>
      <c r="K903" s="521"/>
    </row>
    <row r="904" customFormat="false" ht="15" hidden="false" customHeight="false" outlineLevel="0" collapsed="false">
      <c r="A904" s="517"/>
      <c r="B904" s="532" t="s">
        <v>292</v>
      </c>
      <c r="C904" s="532"/>
      <c r="D904" s="532" t="s">
        <v>289</v>
      </c>
      <c r="E904" s="532" t="s">
        <v>293</v>
      </c>
      <c r="F904" s="533" t="s">
        <v>294</v>
      </c>
      <c r="G904" s="533"/>
      <c r="H904" s="533" t="s">
        <v>295</v>
      </c>
      <c r="I904" s="533"/>
      <c r="J904" s="534" t="s">
        <v>296</v>
      </c>
      <c r="K904" s="521"/>
    </row>
    <row r="905" customFormat="false" ht="15" hidden="false" customHeight="false" outlineLevel="0" collapsed="false">
      <c r="A905" s="517"/>
      <c r="B905" s="532"/>
      <c r="C905" s="532"/>
      <c r="D905" s="532"/>
      <c r="E905" s="532"/>
      <c r="F905" s="535" t="s">
        <v>297</v>
      </c>
      <c r="G905" s="535" t="s">
        <v>298</v>
      </c>
      <c r="H905" s="535" t="s">
        <v>297</v>
      </c>
      <c r="I905" s="529" t="s">
        <v>298</v>
      </c>
      <c r="J905" s="536" t="s">
        <v>299</v>
      </c>
      <c r="K905" s="521"/>
    </row>
    <row r="906" customFormat="false" ht="15" hidden="false" customHeight="false" outlineLevel="0" collapsed="false">
      <c r="A906" s="517"/>
      <c r="B906" s="649" t="s">
        <v>363</v>
      </c>
      <c r="C906" s="650"/>
      <c r="D906" s="688"/>
      <c r="E906" s="652" t="n">
        <v>1</v>
      </c>
      <c r="F906" s="652" t="n">
        <v>1</v>
      </c>
      <c r="G906" s="653" t="n">
        <f aca="false">1-F906</f>
        <v>0</v>
      </c>
      <c r="H906" s="541" t="n">
        <f aca="false">VLOOKUP(B906,EQUIPAMENTOS!$A:$N,14,FALSE())</f>
        <v>192.8</v>
      </c>
      <c r="I906" s="655" t="n">
        <f aca="false">H906</f>
        <v>192.8</v>
      </c>
      <c r="J906" s="656" t="n">
        <f aca="false">H906*F906*E906+I906*G906*E906</f>
        <v>192.8</v>
      </c>
      <c r="K906" s="521"/>
    </row>
    <row r="907" customFormat="false" ht="15" hidden="false" customHeight="false" outlineLevel="0" collapsed="false">
      <c r="A907" s="517"/>
      <c r="B907" s="537" t="s">
        <v>364</v>
      </c>
      <c r="C907" s="538"/>
      <c r="D907" s="539"/>
      <c r="E907" s="540" t="n">
        <v>1</v>
      </c>
      <c r="F907" s="689" t="n">
        <v>1</v>
      </c>
      <c r="G907" s="540" t="n">
        <f aca="false">1-F907</f>
        <v>0</v>
      </c>
      <c r="H907" s="541" t="n">
        <f aca="false">VLOOKUP(B907,EQUIPAMENTOS!$A:$N,14,FALSE())</f>
        <v>150</v>
      </c>
      <c r="I907" s="542" t="n">
        <f aca="false">H907</f>
        <v>150</v>
      </c>
      <c r="J907" s="543" t="n">
        <f aca="false">H907*F907*E907+I907*G907*E907</f>
        <v>150</v>
      </c>
      <c r="K907" s="521"/>
    </row>
    <row r="908" customFormat="false" ht="15" hidden="false" customHeight="false" outlineLevel="0" collapsed="false">
      <c r="A908" s="517"/>
      <c r="B908" s="537" t="s">
        <v>365</v>
      </c>
      <c r="C908" s="538"/>
      <c r="D908" s="539"/>
      <c r="E908" s="540" t="n">
        <v>0.33</v>
      </c>
      <c r="F908" s="540" t="n">
        <v>1</v>
      </c>
      <c r="G908" s="540" t="n">
        <f aca="false">1-F908</f>
        <v>0</v>
      </c>
      <c r="H908" s="541" t="n">
        <f aca="false">VLOOKUP(B908,EQUIPAMENTOS!$A:$N,14,FALSE())</f>
        <v>175</v>
      </c>
      <c r="I908" s="542" t="n">
        <f aca="false">H908</f>
        <v>175</v>
      </c>
      <c r="J908" s="543" t="n">
        <f aca="false">H908*F908*E908+I908*G908*E908</f>
        <v>57.75</v>
      </c>
      <c r="K908" s="521"/>
    </row>
    <row r="909" customFormat="false" ht="15" hidden="false" customHeight="false" outlineLevel="0" collapsed="false">
      <c r="A909" s="517"/>
      <c r="B909" s="537"/>
      <c r="C909" s="538"/>
      <c r="D909" s="539"/>
      <c r="E909" s="540"/>
      <c r="F909" s="540"/>
      <c r="G909" s="540"/>
      <c r="H909" s="541"/>
      <c r="I909" s="542"/>
      <c r="J909" s="543" t="n">
        <f aca="false">H909*F909*E909+I909*G909*E909</f>
        <v>0</v>
      </c>
      <c r="K909" s="521"/>
    </row>
    <row r="910" customFormat="false" ht="15" hidden="false" customHeight="false" outlineLevel="0" collapsed="false">
      <c r="A910" s="517"/>
      <c r="B910" s="544"/>
      <c r="C910" s="545"/>
      <c r="D910" s="546"/>
      <c r="E910" s="547"/>
      <c r="F910" s="547"/>
      <c r="G910" s="547"/>
      <c r="H910" s="664"/>
      <c r="I910" s="549"/>
      <c r="J910" s="543" t="n">
        <f aca="false">H910*F910*E910+I910*G910*E910</f>
        <v>0</v>
      </c>
      <c r="K910" s="521"/>
    </row>
    <row r="911" customFormat="false" ht="15" hidden="false" customHeight="false" outlineLevel="0" collapsed="false">
      <c r="A911" s="517"/>
      <c r="B911" s="551"/>
      <c r="C911" s="529"/>
      <c r="D911" s="529"/>
      <c r="E911" s="529"/>
      <c r="F911" s="529"/>
      <c r="G911" s="529"/>
      <c r="H911" s="529"/>
      <c r="I911" s="552" t="s">
        <v>257</v>
      </c>
      <c r="J911" s="566" t="n">
        <f aca="false">SUM(J906:J910)</f>
        <v>400.55</v>
      </c>
      <c r="K911" s="521"/>
    </row>
    <row r="912" customFormat="false" ht="15" hidden="false" customHeight="false" outlineLevel="0" collapsed="false">
      <c r="A912" s="517"/>
      <c r="B912" s="553"/>
      <c r="C912" s="553"/>
      <c r="D912" s="553"/>
      <c r="E912" s="553"/>
      <c r="F912" s="553"/>
      <c r="G912" s="553"/>
      <c r="H912" s="553"/>
      <c r="I912" s="554"/>
      <c r="J912" s="555"/>
      <c r="K912" s="521"/>
    </row>
    <row r="913" customFormat="false" ht="19.25" hidden="false" customHeight="true" outlineLevel="0" collapsed="false">
      <c r="A913" s="517"/>
      <c r="B913" s="556" t="s">
        <v>302</v>
      </c>
      <c r="C913" s="556"/>
      <c r="D913" s="556"/>
      <c r="E913" s="556"/>
      <c r="F913" s="532" t="s">
        <v>289</v>
      </c>
      <c r="G913" s="532"/>
      <c r="H913" s="557" t="s">
        <v>303</v>
      </c>
      <c r="I913" s="558" t="s">
        <v>304</v>
      </c>
      <c r="J913" s="559" t="s">
        <v>305</v>
      </c>
      <c r="K913" s="521"/>
    </row>
    <row r="914" customFormat="false" ht="15" hidden="false" customHeight="false" outlineLevel="0" collapsed="false">
      <c r="A914" s="517"/>
      <c r="B914" s="690" t="s">
        <v>366</v>
      </c>
      <c r="C914" s="605"/>
      <c r="D914" s="680"/>
      <c r="E914" s="681"/>
      <c r="F914" s="682"/>
      <c r="G914" s="608"/>
      <c r="H914" s="683" t="n">
        <v>5</v>
      </c>
      <c r="I914" s="564" t="n">
        <f aca="false">(VLOOKUP(B914,'MÃO DE OBRA'!$A:$E,5,FALSE())/220)</f>
        <v>28.82352</v>
      </c>
      <c r="J914" s="543" t="n">
        <f aca="false">H914*I914</f>
        <v>144.1176</v>
      </c>
      <c r="K914" s="521"/>
    </row>
    <row r="915" customFormat="false" ht="15" hidden="false" customHeight="false" outlineLevel="0" collapsed="false">
      <c r="A915" s="517"/>
      <c r="B915" s="560" t="s">
        <v>306</v>
      </c>
      <c r="C915" s="561"/>
      <c r="D915" s="522"/>
      <c r="E915" s="538"/>
      <c r="F915" s="539"/>
      <c r="G915" s="562"/>
      <c r="H915" s="563" t="n">
        <f aca="false">E906</f>
        <v>1</v>
      </c>
      <c r="I915" s="564" t="n">
        <f aca="false">(VLOOKUP(B915,'MÃO DE OBRA'!$A:$E,5,FALSE())/220)</f>
        <v>46.8181818181818</v>
      </c>
      <c r="J915" s="543" t="n">
        <f aca="false">H915*I915</f>
        <v>46.8181818181818</v>
      </c>
      <c r="K915" s="521"/>
    </row>
    <row r="916" customFormat="false" ht="15" hidden="false" customHeight="false" outlineLevel="0" collapsed="false">
      <c r="A916" s="517"/>
      <c r="B916" s="560" t="s">
        <v>307</v>
      </c>
      <c r="C916" s="561"/>
      <c r="D916" s="522"/>
      <c r="E916" s="538"/>
      <c r="F916" s="539"/>
      <c r="G916" s="562"/>
      <c r="H916" s="563" t="n">
        <v>4</v>
      </c>
      <c r="I916" s="564" t="n">
        <f aca="false">(VLOOKUP(B916,'MÃO DE OBRA'!$A:$E,5,FALSE())/220)</f>
        <v>19.13328</v>
      </c>
      <c r="J916" s="543" t="n">
        <f aca="false">H916*I916</f>
        <v>76.53312</v>
      </c>
      <c r="K916" s="521"/>
    </row>
    <row r="917" customFormat="false" ht="15" hidden="false" customHeight="false" outlineLevel="0" collapsed="false">
      <c r="A917" s="517"/>
      <c r="B917" s="560" t="s">
        <v>370</v>
      </c>
      <c r="C917" s="561"/>
      <c r="D917" s="522"/>
      <c r="E917" s="538"/>
      <c r="F917" s="539"/>
      <c r="G917" s="562"/>
      <c r="H917" s="563" t="n">
        <v>0.33</v>
      </c>
      <c r="I917" s="564" t="n">
        <f aca="false">(VLOOKUP(B917,'MÃO DE OBRA'!$A:$E,5,FALSE())/220)</f>
        <v>93.6363636363636</v>
      </c>
      <c r="J917" s="543" t="n">
        <f aca="false">H917*I917</f>
        <v>30.9</v>
      </c>
      <c r="K917" s="521"/>
    </row>
    <row r="918" customFormat="false" ht="15" hidden="false" customHeight="false" outlineLevel="0" collapsed="false">
      <c r="A918" s="517"/>
      <c r="B918" s="560" t="s">
        <v>368</v>
      </c>
      <c r="C918" s="561"/>
      <c r="D918" s="522"/>
      <c r="E918" s="538"/>
      <c r="F918" s="539"/>
      <c r="G918" s="562"/>
      <c r="H918" s="563" t="n">
        <f aca="false">E908</f>
        <v>0.33</v>
      </c>
      <c r="I918" s="564" t="n">
        <f aca="false">(VLOOKUP(B918,'MÃO DE OBRA'!$A:$E,5,FALSE())/220)</f>
        <v>37.47552</v>
      </c>
      <c r="J918" s="543" t="n">
        <f aca="false">H918*I918</f>
        <v>12.3669216</v>
      </c>
      <c r="K918" s="521"/>
    </row>
    <row r="919" customFormat="false" ht="15" hidden="false" customHeight="false" outlineLevel="0" collapsed="false">
      <c r="A919" s="517"/>
      <c r="B919" s="560" t="s">
        <v>361</v>
      </c>
      <c r="C919" s="561"/>
      <c r="D919" s="522"/>
      <c r="E919" s="538"/>
      <c r="F919" s="539"/>
      <c r="G919" s="562"/>
      <c r="H919" s="563" t="n">
        <f aca="false">E907</f>
        <v>1</v>
      </c>
      <c r="I919" s="564" t="n">
        <f aca="false">(VLOOKUP(B919,'MÃO DE OBRA'!$A:$E,5,FALSE())/220)</f>
        <v>37.47552</v>
      </c>
      <c r="J919" s="543" t="n">
        <f aca="false">H919*I919</f>
        <v>37.47552</v>
      </c>
      <c r="K919" s="521"/>
    </row>
    <row r="920" customFormat="false" ht="15" hidden="false" customHeight="false" outlineLevel="0" collapsed="false">
      <c r="A920" s="517"/>
      <c r="B920" s="551"/>
      <c r="C920" s="553"/>
      <c r="D920" s="553"/>
      <c r="E920" s="553"/>
      <c r="F920" s="553"/>
      <c r="G920" s="553"/>
      <c r="H920" s="553"/>
      <c r="I920" s="565" t="s">
        <v>257</v>
      </c>
      <c r="J920" s="566" t="n">
        <f aca="false">SUM(J914:J919)</f>
        <v>348.211343418182</v>
      </c>
      <c r="K920" s="521"/>
    </row>
    <row r="921" customFormat="false" ht="15" hidden="false" customHeight="false" outlineLevel="0" collapsed="false">
      <c r="A921" s="517"/>
      <c r="B921" s="567"/>
      <c r="C921" s="567"/>
      <c r="D921" s="567"/>
      <c r="E921" s="567"/>
      <c r="F921" s="567"/>
      <c r="G921" s="567"/>
      <c r="H921" s="567"/>
      <c r="I921" s="568"/>
      <c r="J921" s="567"/>
      <c r="K921" s="521"/>
    </row>
    <row r="922" customFormat="false" ht="15" hidden="false" customHeight="false" outlineLevel="0" collapsed="false">
      <c r="A922" s="517"/>
      <c r="B922" s="569" t="s">
        <v>310</v>
      </c>
      <c r="C922" s="570"/>
      <c r="D922" s="567"/>
      <c r="E922" s="571" t="n">
        <f aca="false">PRODUÇÕES!D29</f>
        <v>1</v>
      </c>
      <c r="F922" s="572" t="s">
        <v>170</v>
      </c>
      <c r="G922" s="573"/>
      <c r="H922" s="573"/>
      <c r="I922" s="574" t="s">
        <v>311</v>
      </c>
      <c r="J922" s="566" t="n">
        <f aca="false">J911+J920</f>
        <v>748.761343418182</v>
      </c>
      <c r="K922" s="521"/>
    </row>
    <row r="923" customFormat="false" ht="15" hidden="false" customHeight="false" outlineLevel="0" collapsed="false">
      <c r="A923" s="517"/>
      <c r="B923" s="575"/>
      <c r="C923" s="567"/>
      <c r="D923" s="567"/>
      <c r="E923" s="568"/>
      <c r="F923" s="576"/>
      <c r="G923" s="576"/>
      <c r="H923" s="576"/>
      <c r="I923" s="568"/>
      <c r="J923" s="567"/>
      <c r="K923" s="521"/>
    </row>
    <row r="924" customFormat="false" ht="19.25" hidden="false" customHeight="false" outlineLevel="0" collapsed="false">
      <c r="A924" s="517"/>
      <c r="B924" s="557" t="s">
        <v>312</v>
      </c>
      <c r="C924" s="557"/>
      <c r="D924" s="557"/>
      <c r="E924" s="557"/>
      <c r="F924" s="532" t="s">
        <v>289</v>
      </c>
      <c r="G924" s="528" t="s">
        <v>313</v>
      </c>
      <c r="H924" s="557" t="s">
        <v>296</v>
      </c>
      <c r="I924" s="577" t="s">
        <v>314</v>
      </c>
      <c r="J924" s="556" t="s">
        <v>315</v>
      </c>
      <c r="K924" s="521"/>
    </row>
    <row r="925" customFormat="false" ht="15" hidden="false" customHeight="false" outlineLevel="0" collapsed="false">
      <c r="A925" s="517"/>
      <c r="B925" s="578" t="str">
        <f aca="false">B906</f>
        <v>Escavadeira Hidráulica sobre esteira 22t</v>
      </c>
      <c r="C925" s="657"/>
      <c r="D925" s="657"/>
      <c r="E925" s="658"/>
      <c r="F925" s="579" t="str">
        <f aca="false">VLOOKUP(B925,EQUIPAMENTOS!$A:$R,16,FALSE())</f>
        <v>Diesel S10</v>
      </c>
      <c r="G925" s="580" t="s">
        <v>316</v>
      </c>
      <c r="H925" s="581" t="n">
        <f aca="false">VLOOKUP(B925,EQUIPAMENTOS!$A:$R,17,FALSE())</f>
        <v>6.99</v>
      </c>
      <c r="I925" s="582" t="n">
        <f aca="false">VLOOKUP(B925,EQUIPAMENTOS!$A:$R,18,FALSE())</f>
        <v>22</v>
      </c>
      <c r="J925" s="656" t="n">
        <f aca="false">H925*I925*E906*F906</f>
        <v>153.78</v>
      </c>
      <c r="K925" s="521"/>
    </row>
    <row r="926" customFormat="false" ht="15" hidden="false" customHeight="false" outlineLevel="0" collapsed="false">
      <c r="A926" s="517"/>
      <c r="B926" s="578" t="str">
        <f aca="false">B907</f>
        <v>Caminhão carroceria com guindauto</v>
      </c>
      <c r="C926" s="657"/>
      <c r="D926" s="657"/>
      <c r="E926" s="658"/>
      <c r="F926" s="579" t="str">
        <f aca="false">VLOOKUP(B926,EQUIPAMENTOS!$A:$R,16,FALSE())</f>
        <v>Diesel S10</v>
      </c>
      <c r="G926" s="580" t="s">
        <v>316</v>
      </c>
      <c r="H926" s="581" t="n">
        <f aca="false">VLOOKUP(B926,EQUIPAMENTOS!$A:$R,17,FALSE())</f>
        <v>6.99</v>
      </c>
      <c r="I926" s="582" t="n">
        <f aca="false">VLOOKUP(B926,EQUIPAMENTOS!$A:$R,18,FALSE())</f>
        <v>4</v>
      </c>
      <c r="J926" s="543" t="n">
        <f aca="false">H926*I926*E907*F907</f>
        <v>27.96</v>
      </c>
      <c r="K926" s="521"/>
    </row>
    <row r="927" customFormat="false" ht="15" hidden="false" customHeight="false" outlineLevel="0" collapsed="false">
      <c r="A927" s="517"/>
      <c r="B927" s="578" t="str">
        <f aca="false">B908</f>
        <v>Caminhão prancha</v>
      </c>
      <c r="C927" s="657"/>
      <c r="D927" s="657"/>
      <c r="E927" s="658"/>
      <c r="F927" s="579" t="str">
        <f aca="false">VLOOKUP(B927,EQUIPAMENTOS!$A:$R,16,FALSE())</f>
        <v>Diesel S10</v>
      </c>
      <c r="G927" s="580" t="s">
        <v>316</v>
      </c>
      <c r="H927" s="581" t="n">
        <f aca="false">VLOOKUP(B927,EQUIPAMENTOS!$A:$R,17,FALSE())</f>
        <v>6.99</v>
      </c>
      <c r="I927" s="582" t="n">
        <f aca="false">VLOOKUP(B927,EQUIPAMENTOS!$A:$R,18,FALSE())</f>
        <v>7</v>
      </c>
      <c r="J927" s="543" t="n">
        <f aca="false">H927*I927*E908*F908</f>
        <v>16.1469</v>
      </c>
      <c r="K927" s="521"/>
    </row>
    <row r="928" customFormat="false" ht="15" hidden="false" customHeight="false" outlineLevel="0" collapsed="false">
      <c r="A928" s="517"/>
      <c r="B928" s="560"/>
      <c r="C928" s="570"/>
      <c r="D928" s="570"/>
      <c r="E928" s="545"/>
      <c r="F928" s="539"/>
      <c r="G928" s="528"/>
      <c r="H928" s="581"/>
      <c r="I928" s="548"/>
      <c r="J928" s="550" t="n">
        <f aca="false">H928*I928*E909</f>
        <v>0</v>
      </c>
      <c r="K928" s="521"/>
    </row>
    <row r="929" customFormat="false" ht="15" hidden="false" customHeight="false" outlineLevel="0" collapsed="false">
      <c r="A929" s="517"/>
      <c r="B929" s="612"/>
      <c r="C929" s="570"/>
      <c r="D929" s="570"/>
      <c r="E929" s="570"/>
      <c r="F929" s="567"/>
      <c r="G929" s="570"/>
      <c r="H929" s="576"/>
      <c r="I929" s="673" t="s">
        <v>257</v>
      </c>
      <c r="J929" s="566" t="n">
        <f aca="false">SUM(J925:J928)</f>
        <v>197.8869</v>
      </c>
      <c r="K929" s="521"/>
      <c r="L929" s="434" t="n">
        <f aca="false">J929/E922</f>
        <v>197.8869</v>
      </c>
    </row>
    <row r="930" customFormat="false" ht="15" hidden="false" customHeight="false" outlineLevel="0" collapsed="false">
      <c r="A930" s="517"/>
      <c r="B930" s="590"/>
      <c r="C930" s="570"/>
      <c r="D930" s="570"/>
      <c r="E930" s="591"/>
      <c r="F930" s="592"/>
      <c r="G930" s="573"/>
      <c r="H930" s="573"/>
      <c r="I930" s="574"/>
      <c r="J930" s="591"/>
      <c r="K930" s="521"/>
    </row>
    <row r="931" customFormat="false" ht="19.25" hidden="false" customHeight="false" outlineLevel="0" collapsed="false">
      <c r="A931" s="517"/>
      <c r="B931" s="557" t="s">
        <v>317</v>
      </c>
      <c r="C931" s="557"/>
      <c r="D931" s="557"/>
      <c r="E931" s="557"/>
      <c r="F931" s="557"/>
      <c r="G931" s="593" t="s">
        <v>318</v>
      </c>
      <c r="H931" s="573" t="s">
        <v>319</v>
      </c>
      <c r="I931" s="577" t="s">
        <v>296</v>
      </c>
      <c r="J931" s="559" t="s">
        <v>315</v>
      </c>
      <c r="K931" s="521"/>
    </row>
    <row r="932" customFormat="false" ht="15" hidden="false" customHeight="false" outlineLevel="0" collapsed="false">
      <c r="A932" s="517"/>
      <c r="B932" s="594"/>
      <c r="C932" s="595"/>
      <c r="D932" s="596"/>
      <c r="E932" s="596"/>
      <c r="F932" s="597"/>
      <c r="G932" s="540"/>
      <c r="H932" s="540"/>
      <c r="I932" s="598"/>
      <c r="J932" s="543"/>
      <c r="K932" s="521"/>
    </row>
    <row r="933" customFormat="false" ht="15" hidden="false" customHeight="false" outlineLevel="0" collapsed="false">
      <c r="A933" s="517"/>
      <c r="B933" s="599"/>
      <c r="C933" s="600"/>
      <c r="D933" s="601"/>
      <c r="E933" s="601"/>
      <c r="F933" s="602"/>
      <c r="G933" s="540"/>
      <c r="H933" s="540"/>
      <c r="I933" s="598"/>
      <c r="J933" s="543"/>
      <c r="K933" s="521"/>
    </row>
    <row r="934" customFormat="false" ht="15" hidden="false" customHeight="false" outlineLevel="0" collapsed="false">
      <c r="A934" s="517"/>
      <c r="B934" s="603" t="s">
        <v>257</v>
      </c>
      <c r="C934" s="603"/>
      <c r="D934" s="603"/>
      <c r="E934" s="603"/>
      <c r="F934" s="603"/>
      <c r="G934" s="603"/>
      <c r="H934" s="603"/>
      <c r="I934" s="603"/>
      <c r="J934" s="566" t="n">
        <f aca="false">SUM(J932:J933)</f>
        <v>0</v>
      </c>
      <c r="K934" s="521"/>
    </row>
    <row r="935" customFormat="false" ht="15" hidden="false" customHeight="false" outlineLevel="0" collapsed="false">
      <c r="A935" s="517"/>
      <c r="B935" s="604"/>
      <c r="C935" s="605"/>
      <c r="D935" s="605"/>
      <c r="E935" s="606"/>
      <c r="F935" s="607"/>
      <c r="G935" s="608"/>
      <c r="H935" s="608"/>
      <c r="I935" s="609"/>
      <c r="J935" s="610"/>
      <c r="K935" s="521"/>
    </row>
    <row r="936" customFormat="false" ht="15" hidden="false" customHeight="false" outlineLevel="0" collapsed="false">
      <c r="A936" s="517"/>
      <c r="B936" s="611" t="s">
        <v>320</v>
      </c>
      <c r="C936" s="611"/>
      <c r="D936" s="612"/>
      <c r="E936" s="567"/>
      <c r="F936" s="567"/>
      <c r="G936" s="567"/>
      <c r="H936" s="613"/>
      <c r="I936" s="614"/>
      <c r="J936" s="566" t="n">
        <f aca="false">(J922+J929+J934)/E922</f>
        <v>946.648243418182</v>
      </c>
      <c r="K936" s="521"/>
    </row>
    <row r="937" customFormat="false" ht="15" hidden="false" customHeight="false" outlineLevel="0" collapsed="false">
      <c r="A937" s="517"/>
      <c r="B937" s="590"/>
      <c r="C937" s="570"/>
      <c r="D937" s="570"/>
      <c r="E937" s="591"/>
      <c r="F937" s="592"/>
      <c r="G937" s="573"/>
      <c r="H937" s="573"/>
      <c r="I937" s="574"/>
      <c r="J937" s="615"/>
      <c r="K937" s="521"/>
    </row>
    <row r="938" customFormat="false" ht="19.25" hidden="false" customHeight="false" outlineLevel="0" collapsed="false">
      <c r="A938" s="517"/>
      <c r="B938" s="557" t="s">
        <v>321</v>
      </c>
      <c r="C938" s="557"/>
      <c r="D938" s="557"/>
      <c r="E938" s="557"/>
      <c r="F938" s="557"/>
      <c r="G938" s="593" t="s">
        <v>318</v>
      </c>
      <c r="H938" s="573" t="s">
        <v>319</v>
      </c>
      <c r="I938" s="577" t="s">
        <v>296</v>
      </c>
      <c r="J938" s="559" t="s">
        <v>315</v>
      </c>
      <c r="K938" s="521"/>
    </row>
    <row r="939" customFormat="false" ht="15" hidden="false" customHeight="false" outlineLevel="0" collapsed="false">
      <c r="A939" s="517"/>
      <c r="B939" s="594" t="s">
        <v>373</v>
      </c>
      <c r="C939" s="595"/>
      <c r="D939" s="596"/>
      <c r="E939" s="596"/>
      <c r="F939" s="597"/>
      <c r="G939" s="691" t="n">
        <f aca="false">(0.54+0.083)</f>
        <v>0.623</v>
      </c>
      <c r="H939" s="540" t="s">
        <v>28</v>
      </c>
      <c r="I939" s="598" t="n">
        <f aca="false">I869</f>
        <v>570</v>
      </c>
      <c r="J939" s="543" t="n">
        <f aca="false">G939*I939</f>
        <v>355.11</v>
      </c>
      <c r="K939" s="521"/>
    </row>
    <row r="940" customFormat="false" ht="15" hidden="false" customHeight="false" outlineLevel="0" collapsed="false">
      <c r="A940" s="517"/>
      <c r="B940" s="599" t="s">
        <v>374</v>
      </c>
      <c r="C940" s="600"/>
      <c r="D940" s="601"/>
      <c r="E940" s="601"/>
      <c r="F940" s="602"/>
      <c r="G940" s="691" t="n">
        <v>0.6</v>
      </c>
      <c r="H940" s="540" t="s">
        <v>357</v>
      </c>
      <c r="I940" s="598" t="n">
        <f aca="false">I870</f>
        <v>84.21</v>
      </c>
      <c r="J940" s="543" t="n">
        <f aca="false">G940*I940</f>
        <v>50.526</v>
      </c>
      <c r="K940" s="521"/>
    </row>
    <row r="941" customFormat="false" ht="15" hidden="false" customHeight="false" outlineLevel="0" collapsed="false">
      <c r="A941" s="517"/>
      <c r="B941" s="599" t="s">
        <v>375</v>
      </c>
      <c r="C941" s="600"/>
      <c r="D941" s="601"/>
      <c r="E941" s="601"/>
      <c r="F941" s="602"/>
      <c r="G941" s="691" t="n">
        <v>0.00735</v>
      </c>
      <c r="H941" s="540" t="s">
        <v>28</v>
      </c>
      <c r="I941" s="598" t="n">
        <v>389.74</v>
      </c>
      <c r="J941" s="543" t="n">
        <f aca="false">G941*I941</f>
        <v>2.864589</v>
      </c>
      <c r="K941" s="521"/>
    </row>
    <row r="942" customFormat="false" ht="15" hidden="false" customHeight="false" outlineLevel="0" collapsed="false">
      <c r="A942" s="517"/>
      <c r="B942" s="599" t="s">
        <v>376</v>
      </c>
      <c r="C942" s="600"/>
      <c r="D942" s="601"/>
      <c r="E942" s="601"/>
      <c r="F942" s="602"/>
      <c r="G942" s="540" t="n">
        <v>0</v>
      </c>
      <c r="H942" s="540" t="s">
        <v>28</v>
      </c>
      <c r="I942" s="598" t="n">
        <f aca="false">I872</f>
        <v>590</v>
      </c>
      <c r="J942" s="543" t="n">
        <f aca="false">G942*I942</f>
        <v>0</v>
      </c>
      <c r="K942" s="521"/>
    </row>
    <row r="943" customFormat="false" ht="15" hidden="false" customHeight="false" outlineLevel="0" collapsed="false">
      <c r="A943" s="517"/>
      <c r="B943" s="599" t="s">
        <v>377</v>
      </c>
      <c r="C943" s="600"/>
      <c r="D943" s="601"/>
      <c r="E943" s="601"/>
      <c r="F943" s="602"/>
      <c r="G943" s="540" t="n">
        <v>0.735</v>
      </c>
      <c r="H943" s="540" t="s">
        <v>378</v>
      </c>
      <c r="I943" s="598" t="n">
        <v>9</v>
      </c>
      <c r="J943" s="543" t="n">
        <f aca="false">G943*I943</f>
        <v>6.615</v>
      </c>
      <c r="K943" s="521"/>
    </row>
    <row r="944" customFormat="false" ht="15" hidden="false" customHeight="false" outlineLevel="0" collapsed="false">
      <c r="A944" s="517"/>
      <c r="B944" s="616" t="s">
        <v>381</v>
      </c>
      <c r="C944" s="617"/>
      <c r="D944" s="618"/>
      <c r="E944" s="618"/>
      <c r="F944" s="619"/>
      <c r="G944" s="540" t="n">
        <v>1</v>
      </c>
      <c r="H944" s="540" t="s">
        <v>170</v>
      </c>
      <c r="I944" s="692" t="n">
        <v>782.58</v>
      </c>
      <c r="J944" s="543" t="n">
        <f aca="false">G944*I944</f>
        <v>782.58</v>
      </c>
      <c r="K944" s="521"/>
    </row>
    <row r="945" customFormat="false" ht="15" hidden="false" customHeight="false" outlineLevel="0" collapsed="false">
      <c r="A945" s="517"/>
      <c r="B945" s="620"/>
      <c r="C945" s="567"/>
      <c r="D945" s="567"/>
      <c r="E945" s="621"/>
      <c r="F945" s="622"/>
      <c r="G945" s="576"/>
      <c r="H945" s="576"/>
      <c r="I945" s="568" t="s">
        <v>257</v>
      </c>
      <c r="J945" s="566" t="n">
        <f aca="false">SUM(J939:J944)</f>
        <v>1197.695589</v>
      </c>
      <c r="K945" s="521"/>
    </row>
    <row r="946" customFormat="false" ht="15" hidden="false" customHeight="false" outlineLevel="0" collapsed="false">
      <c r="A946" s="517"/>
      <c r="B946" s="623"/>
      <c r="C946" s="567"/>
      <c r="D946" s="567"/>
      <c r="E946" s="621"/>
      <c r="F946" s="622"/>
      <c r="G946" s="576"/>
      <c r="H946" s="576"/>
      <c r="I946" s="568"/>
      <c r="J946" s="621"/>
      <c r="K946" s="521"/>
    </row>
    <row r="947" customFormat="false" ht="19.25" hidden="false" customHeight="false" outlineLevel="0" collapsed="false">
      <c r="A947" s="517"/>
      <c r="B947" s="557" t="s">
        <v>322</v>
      </c>
      <c r="C947" s="557"/>
      <c r="D947" s="557"/>
      <c r="E947" s="557"/>
      <c r="F947" s="559" t="s">
        <v>318</v>
      </c>
      <c r="G947" s="593" t="s">
        <v>323</v>
      </c>
      <c r="H947" s="573" t="s">
        <v>296</v>
      </c>
      <c r="I947" s="577" t="s">
        <v>314</v>
      </c>
      <c r="J947" s="559" t="s">
        <v>315</v>
      </c>
      <c r="K947" s="521"/>
    </row>
    <row r="948" customFormat="false" ht="15" hidden="false" customHeight="false" outlineLevel="0" collapsed="false">
      <c r="A948" s="517"/>
      <c r="B948" s="594"/>
      <c r="C948" s="595"/>
      <c r="D948" s="596"/>
      <c r="E948" s="597"/>
      <c r="F948" s="540"/>
      <c r="G948" s="540"/>
      <c r="H948" s="624"/>
      <c r="I948" s="598"/>
      <c r="J948" s="543"/>
      <c r="K948" s="521"/>
    </row>
    <row r="949" customFormat="false" ht="15" hidden="false" customHeight="false" outlineLevel="0" collapsed="false">
      <c r="A949" s="517"/>
      <c r="B949" s="599"/>
      <c r="C949" s="600"/>
      <c r="D949" s="601"/>
      <c r="E949" s="602"/>
      <c r="F949" s="540" t="n">
        <v>0</v>
      </c>
      <c r="G949" s="540" t="n">
        <v>0</v>
      </c>
      <c r="H949" s="540"/>
      <c r="I949" s="598" t="n">
        <v>0</v>
      </c>
      <c r="J949" s="543" t="n">
        <f aca="false">I949*H949*G949*F949</f>
        <v>0</v>
      </c>
      <c r="K949" s="521"/>
    </row>
    <row r="950" customFormat="false" ht="15" hidden="false" customHeight="false" outlineLevel="0" collapsed="false">
      <c r="A950" s="517"/>
      <c r="B950" s="599"/>
      <c r="C950" s="600"/>
      <c r="D950" s="601"/>
      <c r="E950" s="602"/>
      <c r="F950" s="540" t="n">
        <v>0</v>
      </c>
      <c r="G950" s="540" t="n">
        <v>0</v>
      </c>
      <c r="H950" s="540" t="n">
        <v>0</v>
      </c>
      <c r="I950" s="598" t="n">
        <v>0</v>
      </c>
      <c r="J950" s="543" t="n">
        <f aca="false">I950*H950*G950*F950</f>
        <v>0</v>
      </c>
      <c r="K950" s="521"/>
    </row>
    <row r="951" customFormat="false" ht="15" hidden="false" customHeight="false" outlineLevel="0" collapsed="false">
      <c r="A951" s="517"/>
      <c r="B951" s="599"/>
      <c r="C951" s="600"/>
      <c r="D951" s="601"/>
      <c r="E951" s="602"/>
      <c r="F951" s="540" t="n">
        <v>0</v>
      </c>
      <c r="G951" s="540" t="n">
        <v>0</v>
      </c>
      <c r="H951" s="540" t="n">
        <v>0</v>
      </c>
      <c r="I951" s="598" t="n">
        <v>0</v>
      </c>
      <c r="J951" s="543" t="n">
        <f aca="false">I951*H951*G951*F951</f>
        <v>0</v>
      </c>
      <c r="K951" s="521"/>
    </row>
    <row r="952" customFormat="false" ht="15" hidden="false" customHeight="false" outlineLevel="0" collapsed="false">
      <c r="A952" s="517"/>
      <c r="B952" s="616"/>
      <c r="C952" s="617"/>
      <c r="D952" s="618"/>
      <c r="E952" s="619"/>
      <c r="F952" s="547" t="n">
        <v>0</v>
      </c>
      <c r="G952" s="547" t="n">
        <v>0</v>
      </c>
      <c r="H952" s="547" t="n">
        <v>0</v>
      </c>
      <c r="I952" s="625" t="n">
        <v>0</v>
      </c>
      <c r="J952" s="543" t="n">
        <f aca="false">I952*H952*G952*F952</f>
        <v>0</v>
      </c>
      <c r="K952" s="521"/>
    </row>
    <row r="953" customFormat="false" ht="15" hidden="false" customHeight="false" outlineLevel="0" collapsed="false">
      <c r="A953" s="517"/>
      <c r="B953" s="620"/>
      <c r="C953" s="567"/>
      <c r="D953" s="567"/>
      <c r="E953" s="621"/>
      <c r="F953" s="622"/>
      <c r="G953" s="576"/>
      <c r="H953" s="576"/>
      <c r="I953" s="568" t="s">
        <v>257</v>
      </c>
      <c r="J953" s="566" t="n">
        <f aca="false">SUM(J948:J952)</f>
        <v>0</v>
      </c>
      <c r="K953" s="521"/>
    </row>
    <row r="954" customFormat="false" ht="15" hidden="false" customHeight="false" outlineLevel="0" collapsed="false">
      <c r="A954" s="517"/>
      <c r="B954" s="567"/>
      <c r="C954" s="567"/>
      <c r="D954" s="567"/>
      <c r="E954" s="567"/>
      <c r="F954" s="567"/>
      <c r="G954" s="567"/>
      <c r="H954" s="567"/>
      <c r="I954" s="568"/>
      <c r="J954" s="567"/>
      <c r="K954" s="521"/>
    </row>
    <row r="955" customFormat="false" ht="15" hidden="false" customHeight="false" outlineLevel="0" collapsed="false">
      <c r="A955" s="517"/>
      <c r="B955" s="626" t="s">
        <v>324</v>
      </c>
      <c r="C955" s="626"/>
      <c r="D955" s="626"/>
      <c r="E955" s="626"/>
      <c r="F955" s="626"/>
      <c r="G955" s="626"/>
      <c r="H955" s="626"/>
      <c r="I955" s="626"/>
      <c r="J955" s="611" t="n">
        <f aca="false">J953+J945+J936</f>
        <v>2144.34383241818</v>
      </c>
      <c r="K955" s="521"/>
    </row>
    <row r="956" customFormat="false" ht="15" hidden="false" customHeight="false" outlineLevel="0" collapsed="false">
      <c r="A956" s="517"/>
      <c r="B956" s="567"/>
      <c r="C956" s="567"/>
      <c r="D956" s="567"/>
      <c r="E956" s="567"/>
      <c r="F956" s="567"/>
      <c r="G956" s="567"/>
      <c r="H956" s="567"/>
      <c r="I956" s="568"/>
      <c r="J956" s="567"/>
      <c r="K956" s="521"/>
    </row>
    <row r="957" customFormat="false" ht="15" hidden="false" customHeight="false" outlineLevel="0" collapsed="false">
      <c r="A957" s="517"/>
      <c r="B957" s="626" t="s">
        <v>325</v>
      </c>
      <c r="C957" s="626"/>
      <c r="D957" s="626"/>
      <c r="E957" s="626"/>
      <c r="F957" s="626"/>
      <c r="G957" s="626"/>
      <c r="H957" s="626"/>
      <c r="I957" s="626"/>
      <c r="J957" s="566" t="n">
        <f aca="false">J955*0</f>
        <v>0</v>
      </c>
      <c r="K957" s="521"/>
    </row>
    <row r="958" customFormat="false" ht="15" hidden="false" customHeight="false" outlineLevel="0" collapsed="false">
      <c r="A958" s="517"/>
      <c r="B958" s="567"/>
      <c r="C958" s="567"/>
      <c r="D958" s="567"/>
      <c r="E958" s="567"/>
      <c r="F958" s="567"/>
      <c r="G958" s="567"/>
      <c r="H958" s="567"/>
      <c r="I958" s="568"/>
      <c r="J958" s="567"/>
      <c r="K958" s="521"/>
    </row>
    <row r="959" customFormat="false" ht="15" hidden="false" customHeight="false" outlineLevel="0" collapsed="false">
      <c r="A959" s="517"/>
      <c r="B959" s="626" t="s">
        <v>326</v>
      </c>
      <c r="C959" s="626"/>
      <c r="D959" s="626"/>
      <c r="E959" s="626"/>
      <c r="F959" s="626"/>
      <c r="G959" s="626"/>
      <c r="H959" s="626"/>
      <c r="I959" s="626"/>
      <c r="J959" s="611" t="n">
        <f aca="false">J955+J957</f>
        <v>2144.34383241818</v>
      </c>
      <c r="K959" s="521"/>
    </row>
    <row r="960" customFormat="false" ht="15" hidden="false" customHeight="false" outlineLevel="0" collapsed="false">
      <c r="A960" s="517"/>
      <c r="B960" s="605"/>
      <c r="C960" s="605"/>
      <c r="D960" s="605"/>
      <c r="E960" s="605"/>
      <c r="F960" s="605"/>
      <c r="G960" s="605"/>
      <c r="H960" s="605"/>
      <c r="I960" s="609"/>
      <c r="J960" s="605"/>
      <c r="K960" s="521"/>
    </row>
    <row r="961" customFormat="false" ht="15" hidden="false" customHeight="false" outlineLevel="0" collapsed="false">
      <c r="A961" s="517"/>
      <c r="B961" s="627"/>
      <c r="C961" s="595"/>
      <c r="D961" s="595"/>
      <c r="E961" s="595"/>
      <c r="F961" s="595"/>
      <c r="G961" s="595"/>
      <c r="H961" s="595"/>
      <c r="I961" s="595"/>
      <c r="J961" s="628"/>
      <c r="K961" s="521"/>
    </row>
    <row r="962" customFormat="false" ht="15" hidden="false" customHeight="false" outlineLevel="0" collapsed="false">
      <c r="A962" s="517"/>
      <c r="B962" s="629"/>
      <c r="C962" s="630"/>
      <c r="D962" s="631"/>
      <c r="E962" s="631"/>
      <c r="F962" s="632"/>
      <c r="G962" s="633"/>
      <c r="H962" s="630"/>
      <c r="I962" s="630"/>
      <c r="J962" s="634"/>
      <c r="K962" s="521"/>
    </row>
    <row r="963" customFormat="false" ht="15" hidden="false" customHeight="false" outlineLevel="0" collapsed="false">
      <c r="A963" s="517"/>
      <c r="B963" s="522"/>
      <c r="C963" s="522"/>
      <c r="D963" s="522"/>
      <c r="E963" s="522"/>
      <c r="F963" s="522"/>
      <c r="G963" s="522"/>
      <c r="H963" s="522"/>
      <c r="I963" s="522"/>
      <c r="J963" s="522"/>
      <c r="K963" s="521"/>
    </row>
    <row r="964" customFormat="false" ht="15" hidden="false" customHeight="false" outlineLevel="0" collapsed="false">
      <c r="A964" s="517"/>
      <c r="B964" s="635" t="n">
        <f aca="false">PLANEJAMENTO!E970</f>
        <v>0</v>
      </c>
      <c r="C964" s="636"/>
      <c r="D964" s="636"/>
      <c r="E964" s="636"/>
      <c r="F964" s="637"/>
      <c r="G964" s="532" t="s">
        <v>315</v>
      </c>
      <c r="H964" s="532"/>
      <c r="I964" s="532"/>
      <c r="J964" s="532"/>
      <c r="K964" s="521"/>
    </row>
    <row r="965" customFormat="false" ht="15" hidden="false" customHeight="false" outlineLevel="0" collapsed="false">
      <c r="A965" s="517"/>
      <c r="B965" s="638" t="n">
        <f aca="false">PLANEJAMENTO!E971</f>
        <v>0</v>
      </c>
      <c r="C965" s="639"/>
      <c r="D965" s="639"/>
      <c r="E965" s="639"/>
      <c r="F965" s="640"/>
      <c r="G965" s="534" t="s">
        <v>327</v>
      </c>
      <c r="H965" s="534"/>
      <c r="I965" s="534"/>
      <c r="J965" s="534"/>
      <c r="K965" s="521"/>
    </row>
    <row r="966" customFormat="false" ht="15" hidden="false" customHeight="false" outlineLevel="0" collapsed="false">
      <c r="A966" s="517"/>
      <c r="B966" s="641"/>
      <c r="C966" s="642"/>
      <c r="D966" s="642"/>
      <c r="E966" s="642"/>
      <c r="F966" s="643"/>
      <c r="G966" s="644"/>
      <c r="H966" s="645"/>
      <c r="I966" s="645"/>
      <c r="J966" s="645"/>
      <c r="K966" s="521"/>
    </row>
    <row r="967" customFormat="false" ht="15" hidden="false" customHeight="false" outlineLevel="0" collapsed="false">
      <c r="A967" s="646"/>
      <c r="B967" s="647"/>
      <c r="C967" s="647"/>
      <c r="D967" s="647"/>
      <c r="E967" s="647"/>
      <c r="F967" s="647"/>
      <c r="G967" s="647"/>
      <c r="H967" s="647"/>
      <c r="I967" s="647"/>
      <c r="J967" s="647"/>
      <c r="K967" s="648"/>
    </row>
    <row r="968" customFormat="false" ht="15" hidden="false" customHeight="false" outlineLevel="0" collapsed="false">
      <c r="A968" s="514"/>
      <c r="B968" s="515"/>
      <c r="C968" s="515"/>
      <c r="D968" s="515"/>
      <c r="E968" s="515"/>
      <c r="F968" s="515"/>
      <c r="G968" s="515"/>
      <c r="H968" s="515"/>
      <c r="I968" s="515"/>
      <c r="J968" s="515"/>
      <c r="K968" s="516"/>
    </row>
    <row r="969" customFormat="false" ht="15" hidden="false" customHeight="false" outlineLevel="0" collapsed="false">
      <c r="A969" s="517"/>
      <c r="B969" s="518" t="s">
        <v>0</v>
      </c>
      <c r="C969" s="519"/>
      <c r="D969" s="520" t="s">
        <v>288</v>
      </c>
      <c r="E969" s="520"/>
      <c r="F969" s="520"/>
      <c r="G969" s="520"/>
      <c r="H969" s="520"/>
      <c r="I969" s="520"/>
      <c r="J969" s="520"/>
      <c r="K969" s="521"/>
    </row>
    <row r="970" customFormat="false" ht="15" hidden="false" customHeight="false" outlineLevel="0" collapsed="false">
      <c r="A970" s="517"/>
      <c r="B970" s="522"/>
      <c r="C970" s="522"/>
      <c r="D970" s="522"/>
      <c r="E970" s="522"/>
      <c r="F970" s="522"/>
      <c r="G970" s="522"/>
      <c r="H970" s="522"/>
      <c r="I970" s="522"/>
      <c r="J970" s="522"/>
      <c r="K970" s="521"/>
    </row>
    <row r="971" customFormat="false" ht="15" hidden="false" customHeight="false" outlineLevel="0" collapsed="false">
      <c r="A971" s="517"/>
      <c r="B971" s="523"/>
      <c r="C971" s="524" t="s">
        <v>290</v>
      </c>
      <c r="D971" s="523" t="s">
        <v>118</v>
      </c>
      <c r="E971" s="523"/>
      <c r="F971" s="523"/>
      <c r="G971" s="523"/>
      <c r="H971" s="523"/>
      <c r="I971" s="523"/>
      <c r="J971" s="523" t="s">
        <v>291</v>
      </c>
      <c r="K971" s="521"/>
    </row>
    <row r="972" customFormat="false" ht="24.75" hidden="false" customHeight="true" outlineLevel="0" collapsed="false">
      <c r="A972" s="517"/>
      <c r="B972" s="525"/>
      <c r="C972" s="526" t="n">
        <f aca="true">TODAY()</f>
        <v>46129</v>
      </c>
      <c r="D972" s="661" t="s">
        <v>62</v>
      </c>
      <c r="E972" s="661"/>
      <c r="F972" s="661"/>
      <c r="G972" s="661"/>
      <c r="H972" s="661"/>
      <c r="I972" s="661"/>
      <c r="J972" s="528" t="str">
        <f aca="false">F992</f>
        <v>M</v>
      </c>
      <c r="K972" s="521"/>
      <c r="L972" s="0" t="s">
        <v>382</v>
      </c>
    </row>
    <row r="973" customFormat="false" ht="15" hidden="false" customHeight="false" outlineLevel="0" collapsed="false">
      <c r="A973" s="517"/>
      <c r="B973" s="529"/>
      <c r="C973" s="529"/>
      <c r="D973" s="529"/>
      <c r="E973" s="529"/>
      <c r="F973" s="529"/>
      <c r="G973" s="529"/>
      <c r="H973" s="529"/>
      <c r="I973" s="530"/>
      <c r="J973" s="531"/>
      <c r="K973" s="521"/>
    </row>
    <row r="974" customFormat="false" ht="15" hidden="false" customHeight="false" outlineLevel="0" collapsed="false">
      <c r="A974" s="517"/>
      <c r="B974" s="532" t="s">
        <v>292</v>
      </c>
      <c r="C974" s="532"/>
      <c r="D974" s="532" t="s">
        <v>289</v>
      </c>
      <c r="E974" s="532" t="s">
        <v>293</v>
      </c>
      <c r="F974" s="533" t="s">
        <v>294</v>
      </c>
      <c r="G974" s="533"/>
      <c r="H974" s="533" t="s">
        <v>295</v>
      </c>
      <c r="I974" s="533"/>
      <c r="J974" s="534" t="s">
        <v>296</v>
      </c>
      <c r="K974" s="521"/>
    </row>
    <row r="975" customFormat="false" ht="15" hidden="false" customHeight="false" outlineLevel="0" collapsed="false">
      <c r="A975" s="517"/>
      <c r="B975" s="532"/>
      <c r="C975" s="532"/>
      <c r="D975" s="532"/>
      <c r="E975" s="532"/>
      <c r="F975" s="535" t="s">
        <v>297</v>
      </c>
      <c r="G975" s="535" t="s">
        <v>298</v>
      </c>
      <c r="H975" s="535" t="s">
        <v>297</v>
      </c>
      <c r="I975" s="529" t="s">
        <v>298</v>
      </c>
      <c r="J975" s="536" t="s">
        <v>299</v>
      </c>
      <c r="K975" s="521"/>
    </row>
    <row r="976" customFormat="false" ht="15" hidden="false" customHeight="false" outlineLevel="0" collapsed="false">
      <c r="A976" s="517"/>
      <c r="B976" s="649" t="s">
        <v>363</v>
      </c>
      <c r="C976" s="650"/>
      <c r="D976" s="688"/>
      <c r="E976" s="652" t="n">
        <v>1</v>
      </c>
      <c r="F976" s="652" t="n">
        <v>1</v>
      </c>
      <c r="G976" s="653" t="n">
        <f aca="false">1-F976</f>
        <v>0</v>
      </c>
      <c r="H976" s="541" t="n">
        <f aca="false">VLOOKUP(B976,EQUIPAMENTOS!$A:$N,14,FALSE())</f>
        <v>192.8</v>
      </c>
      <c r="I976" s="655" t="n">
        <f aca="false">H976</f>
        <v>192.8</v>
      </c>
      <c r="J976" s="656" t="n">
        <f aca="false">H976*F976*E976+I976*G976*E976</f>
        <v>192.8</v>
      </c>
      <c r="K976" s="521"/>
    </row>
    <row r="977" customFormat="false" ht="15" hidden="false" customHeight="false" outlineLevel="0" collapsed="false">
      <c r="A977" s="517"/>
      <c r="B977" s="537" t="s">
        <v>364</v>
      </c>
      <c r="C977" s="538"/>
      <c r="D977" s="539"/>
      <c r="E977" s="540" t="n">
        <v>1</v>
      </c>
      <c r="F977" s="540" t="n">
        <v>1</v>
      </c>
      <c r="G977" s="540" t="n">
        <f aca="false">1-F977</f>
        <v>0</v>
      </c>
      <c r="H977" s="541" t="n">
        <f aca="false">VLOOKUP(B977,EQUIPAMENTOS!$A:$N,14,FALSE())</f>
        <v>150</v>
      </c>
      <c r="I977" s="542" t="n">
        <f aca="false">H977</f>
        <v>150</v>
      </c>
      <c r="J977" s="543" t="n">
        <f aca="false">H977*F977*E977+I977*G977*E977</f>
        <v>150</v>
      </c>
      <c r="K977" s="521"/>
    </row>
    <row r="978" customFormat="false" ht="15" hidden="false" customHeight="false" outlineLevel="0" collapsed="false">
      <c r="A978" s="517"/>
      <c r="B978" s="537" t="s">
        <v>365</v>
      </c>
      <c r="C978" s="538"/>
      <c r="D978" s="539"/>
      <c r="E978" s="540" t="n">
        <v>0.33</v>
      </c>
      <c r="F978" s="540" t="n">
        <v>1</v>
      </c>
      <c r="G978" s="540" t="n">
        <f aca="false">1-F978</f>
        <v>0</v>
      </c>
      <c r="H978" s="541" t="n">
        <f aca="false">VLOOKUP(B978,EQUIPAMENTOS!$A:$N,14,FALSE())</f>
        <v>175</v>
      </c>
      <c r="I978" s="542" t="n">
        <f aca="false">H978</f>
        <v>175</v>
      </c>
      <c r="J978" s="543" t="n">
        <f aca="false">H978*F978*E978+I978*G978*E978</f>
        <v>57.75</v>
      </c>
      <c r="K978" s="521"/>
    </row>
    <row r="979" customFormat="false" ht="15" hidden="false" customHeight="false" outlineLevel="0" collapsed="false">
      <c r="A979" s="517"/>
      <c r="B979" s="537"/>
      <c r="C979" s="538"/>
      <c r="D979" s="539"/>
      <c r="E979" s="540"/>
      <c r="F979" s="540"/>
      <c r="G979" s="540"/>
      <c r="H979" s="541"/>
      <c r="I979" s="542"/>
      <c r="J979" s="543" t="n">
        <f aca="false">H979*F979*E979+I979*G979*E979</f>
        <v>0</v>
      </c>
      <c r="K979" s="521"/>
    </row>
    <row r="980" customFormat="false" ht="15" hidden="false" customHeight="false" outlineLevel="0" collapsed="false">
      <c r="A980" s="517"/>
      <c r="B980" s="544"/>
      <c r="C980" s="545"/>
      <c r="D980" s="546"/>
      <c r="E980" s="547"/>
      <c r="F980" s="547"/>
      <c r="G980" s="547"/>
      <c r="H980" s="664"/>
      <c r="I980" s="549"/>
      <c r="J980" s="543" t="n">
        <f aca="false">H980*F980*E980+I980*G980*E980</f>
        <v>0</v>
      </c>
      <c r="K980" s="521"/>
    </row>
    <row r="981" customFormat="false" ht="15" hidden="false" customHeight="false" outlineLevel="0" collapsed="false">
      <c r="A981" s="517"/>
      <c r="B981" s="551"/>
      <c r="C981" s="529"/>
      <c r="D981" s="529"/>
      <c r="E981" s="529"/>
      <c r="F981" s="529"/>
      <c r="G981" s="529"/>
      <c r="H981" s="529"/>
      <c r="I981" s="552" t="s">
        <v>257</v>
      </c>
      <c r="J981" s="566" t="n">
        <f aca="false">SUM(J976:J980)</f>
        <v>400.55</v>
      </c>
      <c r="K981" s="521"/>
    </row>
    <row r="982" customFormat="false" ht="15" hidden="false" customHeight="false" outlineLevel="0" collapsed="false">
      <c r="A982" s="517"/>
      <c r="B982" s="553"/>
      <c r="C982" s="553"/>
      <c r="D982" s="553"/>
      <c r="E982" s="553"/>
      <c r="F982" s="553"/>
      <c r="G982" s="553"/>
      <c r="H982" s="553"/>
      <c r="I982" s="554"/>
      <c r="J982" s="555"/>
      <c r="K982" s="521"/>
    </row>
    <row r="983" customFormat="false" ht="19.25" hidden="false" customHeight="true" outlineLevel="0" collapsed="false">
      <c r="A983" s="517"/>
      <c r="B983" s="556" t="s">
        <v>302</v>
      </c>
      <c r="C983" s="556"/>
      <c r="D983" s="556"/>
      <c r="E983" s="556"/>
      <c r="F983" s="532" t="s">
        <v>289</v>
      </c>
      <c r="G983" s="532"/>
      <c r="H983" s="557" t="s">
        <v>303</v>
      </c>
      <c r="I983" s="558" t="s">
        <v>304</v>
      </c>
      <c r="J983" s="559" t="s">
        <v>305</v>
      </c>
      <c r="K983" s="521"/>
    </row>
    <row r="984" customFormat="false" ht="15" hidden="false" customHeight="false" outlineLevel="0" collapsed="false">
      <c r="A984" s="517"/>
      <c r="B984" s="690" t="s">
        <v>366</v>
      </c>
      <c r="C984" s="605"/>
      <c r="D984" s="680"/>
      <c r="E984" s="681"/>
      <c r="F984" s="682"/>
      <c r="G984" s="608"/>
      <c r="H984" s="683" t="n">
        <v>5</v>
      </c>
      <c r="I984" s="564" t="n">
        <f aca="false">(VLOOKUP(B984,'MÃO DE OBRA'!$A:$E,5,FALSE())/220)</f>
        <v>28.82352</v>
      </c>
      <c r="J984" s="543" t="n">
        <f aca="false">H984*I984</f>
        <v>144.1176</v>
      </c>
      <c r="K984" s="521"/>
    </row>
    <row r="985" customFormat="false" ht="15" hidden="false" customHeight="false" outlineLevel="0" collapsed="false">
      <c r="A985" s="517"/>
      <c r="B985" s="560" t="s">
        <v>306</v>
      </c>
      <c r="C985" s="561"/>
      <c r="D985" s="522"/>
      <c r="E985" s="538"/>
      <c r="F985" s="539"/>
      <c r="G985" s="562"/>
      <c r="H985" s="563" t="n">
        <f aca="false">E976</f>
        <v>1</v>
      </c>
      <c r="I985" s="564" t="n">
        <f aca="false">(VLOOKUP(B985,'MÃO DE OBRA'!$A:$E,5,FALSE())/220)</f>
        <v>46.8181818181818</v>
      </c>
      <c r="J985" s="543" t="n">
        <f aca="false">H985*I985</f>
        <v>46.8181818181818</v>
      </c>
      <c r="K985" s="521"/>
    </row>
    <row r="986" customFormat="false" ht="15" hidden="false" customHeight="false" outlineLevel="0" collapsed="false">
      <c r="A986" s="517"/>
      <c r="B986" s="560" t="s">
        <v>307</v>
      </c>
      <c r="C986" s="561"/>
      <c r="D986" s="522"/>
      <c r="E986" s="538"/>
      <c r="F986" s="539"/>
      <c r="G986" s="562"/>
      <c r="H986" s="563" t="n">
        <v>4</v>
      </c>
      <c r="I986" s="564" t="n">
        <f aca="false">(VLOOKUP(B986,'MÃO DE OBRA'!$A:$E,5,FALSE())/220)</f>
        <v>19.13328</v>
      </c>
      <c r="J986" s="543" t="n">
        <f aca="false">H986*I986</f>
        <v>76.53312</v>
      </c>
      <c r="K986" s="521"/>
    </row>
    <row r="987" customFormat="false" ht="15" hidden="false" customHeight="false" outlineLevel="0" collapsed="false">
      <c r="A987" s="517"/>
      <c r="B987" s="560" t="s">
        <v>370</v>
      </c>
      <c r="C987" s="561"/>
      <c r="D987" s="522"/>
      <c r="E987" s="538"/>
      <c r="F987" s="539"/>
      <c r="G987" s="562"/>
      <c r="H987" s="563" t="n">
        <v>0.33</v>
      </c>
      <c r="I987" s="564" t="n">
        <f aca="false">(VLOOKUP(B987,'MÃO DE OBRA'!$A:$E,5,FALSE())/220)</f>
        <v>93.6363636363636</v>
      </c>
      <c r="J987" s="543" t="n">
        <f aca="false">H987*I987</f>
        <v>30.9</v>
      </c>
      <c r="K987" s="521"/>
    </row>
    <row r="988" customFormat="false" ht="15" hidden="false" customHeight="false" outlineLevel="0" collapsed="false">
      <c r="A988" s="517"/>
      <c r="B988" s="560" t="s">
        <v>368</v>
      </c>
      <c r="C988" s="561"/>
      <c r="D988" s="522"/>
      <c r="E988" s="538"/>
      <c r="F988" s="539"/>
      <c r="G988" s="562"/>
      <c r="H988" s="563" t="n">
        <f aca="false">E978</f>
        <v>0.33</v>
      </c>
      <c r="I988" s="564" t="n">
        <f aca="false">(VLOOKUP(B988,'MÃO DE OBRA'!$A:$E,5,FALSE())/220)</f>
        <v>37.47552</v>
      </c>
      <c r="J988" s="543" t="n">
        <f aca="false">H988*I988</f>
        <v>12.3669216</v>
      </c>
      <c r="K988" s="521"/>
    </row>
    <row r="989" customFormat="false" ht="15" hidden="false" customHeight="false" outlineLevel="0" collapsed="false">
      <c r="A989" s="517"/>
      <c r="B989" s="560" t="str">
        <f aca="false">'MÃO DE OBRA'!A74</f>
        <v>Motorista de caminhão munck</v>
      </c>
      <c r="C989" s="561"/>
      <c r="D989" s="522"/>
      <c r="E989" s="538"/>
      <c r="F989" s="539"/>
      <c r="G989" s="562"/>
      <c r="H989" s="563" t="n">
        <f aca="false">E977</f>
        <v>1</v>
      </c>
      <c r="I989" s="564" t="n">
        <f aca="false">(VLOOKUP(B989,'MÃO DE OBRA'!$A:$E,5,FALSE())/220)</f>
        <v>37.47552</v>
      </c>
      <c r="J989" s="543" t="n">
        <f aca="false">H989*I989</f>
        <v>37.47552</v>
      </c>
      <c r="K989" s="521"/>
    </row>
    <row r="990" customFormat="false" ht="15" hidden="false" customHeight="false" outlineLevel="0" collapsed="false">
      <c r="A990" s="517"/>
      <c r="B990" s="551"/>
      <c r="C990" s="553"/>
      <c r="D990" s="553"/>
      <c r="E990" s="553"/>
      <c r="F990" s="553"/>
      <c r="G990" s="553"/>
      <c r="H990" s="553"/>
      <c r="I990" s="565" t="s">
        <v>257</v>
      </c>
      <c r="J990" s="566" t="n">
        <f aca="false">SUM(J984:J989)</f>
        <v>348.211343418182</v>
      </c>
      <c r="K990" s="521"/>
    </row>
    <row r="991" customFormat="false" ht="15" hidden="false" customHeight="false" outlineLevel="0" collapsed="false">
      <c r="A991" s="517"/>
      <c r="B991" s="567"/>
      <c r="C991" s="567"/>
      <c r="D991" s="567"/>
      <c r="E991" s="567"/>
      <c r="F991" s="567"/>
      <c r="G991" s="567"/>
      <c r="H991" s="567"/>
      <c r="I991" s="568"/>
      <c r="J991" s="567"/>
      <c r="K991" s="521"/>
    </row>
    <row r="992" customFormat="false" ht="15" hidden="false" customHeight="false" outlineLevel="0" collapsed="false">
      <c r="A992" s="517"/>
      <c r="B992" s="569" t="s">
        <v>310</v>
      </c>
      <c r="C992" s="570"/>
      <c r="D992" s="567"/>
      <c r="E992" s="571" t="n">
        <f aca="false">PRODUÇÕES!D30</f>
        <v>0.75</v>
      </c>
      <c r="F992" s="572" t="s">
        <v>170</v>
      </c>
      <c r="G992" s="573"/>
      <c r="H992" s="573"/>
      <c r="I992" s="574" t="s">
        <v>311</v>
      </c>
      <c r="J992" s="566" t="n">
        <f aca="false">J981+J990</f>
        <v>748.761343418182</v>
      </c>
      <c r="K992" s="521"/>
    </row>
    <row r="993" customFormat="false" ht="15" hidden="false" customHeight="false" outlineLevel="0" collapsed="false">
      <c r="A993" s="517"/>
      <c r="B993" s="575"/>
      <c r="C993" s="567"/>
      <c r="D993" s="567"/>
      <c r="E993" s="568"/>
      <c r="F993" s="576"/>
      <c r="G993" s="576"/>
      <c r="H993" s="576"/>
      <c r="I993" s="568"/>
      <c r="J993" s="567"/>
      <c r="K993" s="521"/>
    </row>
    <row r="994" customFormat="false" ht="19.25" hidden="false" customHeight="false" outlineLevel="0" collapsed="false">
      <c r="A994" s="517"/>
      <c r="B994" s="557" t="s">
        <v>312</v>
      </c>
      <c r="C994" s="557"/>
      <c r="D994" s="557"/>
      <c r="E994" s="557"/>
      <c r="F994" s="532" t="s">
        <v>289</v>
      </c>
      <c r="G994" s="528" t="s">
        <v>313</v>
      </c>
      <c r="H994" s="557" t="s">
        <v>296</v>
      </c>
      <c r="I994" s="577" t="s">
        <v>314</v>
      </c>
      <c r="J994" s="556" t="s">
        <v>315</v>
      </c>
      <c r="K994" s="521"/>
    </row>
    <row r="995" customFormat="false" ht="15" hidden="false" customHeight="false" outlineLevel="0" collapsed="false">
      <c r="A995" s="517"/>
      <c r="B995" s="578" t="str">
        <f aca="false">B976</f>
        <v>Escavadeira Hidráulica sobre esteira 22t</v>
      </c>
      <c r="C995" s="657"/>
      <c r="D995" s="657"/>
      <c r="E995" s="658"/>
      <c r="F995" s="579" t="str">
        <f aca="false">VLOOKUP(B995,EQUIPAMENTOS!$A:$R,16,FALSE())</f>
        <v>Diesel S10</v>
      </c>
      <c r="G995" s="580" t="s">
        <v>316</v>
      </c>
      <c r="H995" s="581" t="n">
        <f aca="false">VLOOKUP(B995,EQUIPAMENTOS!$A:$R,17,FALSE())</f>
        <v>6.99</v>
      </c>
      <c r="I995" s="582" t="n">
        <f aca="false">VLOOKUP(B995,EQUIPAMENTOS!$A:$R,18,FALSE())</f>
        <v>22</v>
      </c>
      <c r="J995" s="656" t="n">
        <f aca="false">H995*I995*E976*F976</f>
        <v>153.78</v>
      </c>
      <c r="K995" s="521"/>
    </row>
    <row r="996" customFormat="false" ht="15" hidden="false" customHeight="false" outlineLevel="0" collapsed="false">
      <c r="A996" s="517"/>
      <c r="B996" s="578" t="str">
        <f aca="false">B977</f>
        <v>Caminhão carroceria com guindauto</v>
      </c>
      <c r="C996" s="657"/>
      <c r="D996" s="657"/>
      <c r="E996" s="658"/>
      <c r="F996" s="579" t="str">
        <f aca="false">VLOOKUP(B996,EQUIPAMENTOS!$A:$R,16,FALSE())</f>
        <v>Diesel S10</v>
      </c>
      <c r="G996" s="580" t="s">
        <v>316</v>
      </c>
      <c r="H996" s="581" t="n">
        <f aca="false">VLOOKUP(B996,EQUIPAMENTOS!$A:$R,17,FALSE())</f>
        <v>6.99</v>
      </c>
      <c r="I996" s="582" t="n">
        <f aca="false">VLOOKUP(B996,EQUIPAMENTOS!$A:$R,18,FALSE())</f>
        <v>4</v>
      </c>
      <c r="J996" s="543" t="n">
        <f aca="false">H996*I996*E977*F977</f>
        <v>27.96</v>
      </c>
      <c r="K996" s="521"/>
    </row>
    <row r="997" customFormat="false" ht="15" hidden="false" customHeight="false" outlineLevel="0" collapsed="false">
      <c r="A997" s="517"/>
      <c r="B997" s="578" t="str">
        <f aca="false">B978</f>
        <v>Caminhão prancha</v>
      </c>
      <c r="C997" s="657"/>
      <c r="D997" s="657"/>
      <c r="E997" s="658"/>
      <c r="F997" s="579" t="str">
        <f aca="false">VLOOKUP(B997,EQUIPAMENTOS!$A:$R,16,FALSE())</f>
        <v>Diesel S10</v>
      </c>
      <c r="G997" s="580" t="s">
        <v>316</v>
      </c>
      <c r="H997" s="581" t="n">
        <f aca="false">VLOOKUP(B997,EQUIPAMENTOS!$A:$R,17,FALSE())</f>
        <v>6.99</v>
      </c>
      <c r="I997" s="582" t="n">
        <f aca="false">VLOOKUP(B997,EQUIPAMENTOS!$A:$R,18,FALSE())</f>
        <v>7</v>
      </c>
      <c r="J997" s="543" t="n">
        <f aca="false">H997*I997*E978*F978</f>
        <v>16.1469</v>
      </c>
      <c r="K997" s="521"/>
    </row>
    <row r="998" customFormat="false" ht="15" hidden="false" customHeight="false" outlineLevel="0" collapsed="false">
      <c r="A998" s="517"/>
      <c r="B998" s="560"/>
      <c r="C998" s="570"/>
      <c r="D998" s="570"/>
      <c r="E998" s="545"/>
      <c r="F998" s="539"/>
      <c r="G998" s="528"/>
      <c r="H998" s="581"/>
      <c r="I998" s="548"/>
      <c r="J998" s="550" t="n">
        <f aca="false">H998*I998*E979</f>
        <v>0</v>
      </c>
      <c r="K998" s="521"/>
    </row>
    <row r="999" customFormat="false" ht="15" hidden="false" customHeight="false" outlineLevel="0" collapsed="false">
      <c r="A999" s="517"/>
      <c r="B999" s="612"/>
      <c r="C999" s="570"/>
      <c r="D999" s="570"/>
      <c r="E999" s="570"/>
      <c r="F999" s="567"/>
      <c r="G999" s="570"/>
      <c r="H999" s="576"/>
      <c r="I999" s="673" t="s">
        <v>257</v>
      </c>
      <c r="J999" s="566" t="n">
        <f aca="false">SUM(J995:J998)</f>
        <v>197.8869</v>
      </c>
      <c r="K999" s="521"/>
      <c r="L999" s="434" t="n">
        <f aca="false">J999/E992</f>
        <v>263.8492</v>
      </c>
    </row>
    <row r="1000" customFormat="false" ht="15" hidden="false" customHeight="false" outlineLevel="0" collapsed="false">
      <c r="A1000" s="517"/>
      <c r="B1000" s="590"/>
      <c r="C1000" s="570"/>
      <c r="D1000" s="570"/>
      <c r="E1000" s="591"/>
      <c r="F1000" s="592"/>
      <c r="G1000" s="573"/>
      <c r="H1000" s="573"/>
      <c r="I1000" s="574"/>
      <c r="J1000" s="591"/>
      <c r="K1000" s="521"/>
    </row>
    <row r="1001" customFormat="false" ht="19.25" hidden="false" customHeight="false" outlineLevel="0" collapsed="false">
      <c r="A1001" s="517"/>
      <c r="B1001" s="557" t="s">
        <v>317</v>
      </c>
      <c r="C1001" s="557"/>
      <c r="D1001" s="557"/>
      <c r="E1001" s="557"/>
      <c r="F1001" s="557"/>
      <c r="G1001" s="593" t="s">
        <v>318</v>
      </c>
      <c r="H1001" s="573" t="s">
        <v>319</v>
      </c>
      <c r="I1001" s="577" t="s">
        <v>296</v>
      </c>
      <c r="J1001" s="559" t="s">
        <v>315</v>
      </c>
      <c r="K1001" s="521"/>
    </row>
    <row r="1002" customFormat="false" ht="15" hidden="false" customHeight="false" outlineLevel="0" collapsed="false">
      <c r="A1002" s="517"/>
      <c r="B1002" s="594"/>
      <c r="C1002" s="595"/>
      <c r="D1002" s="596"/>
      <c r="E1002" s="596"/>
      <c r="F1002" s="597"/>
      <c r="G1002" s="540"/>
      <c r="H1002" s="540"/>
      <c r="I1002" s="598"/>
      <c r="J1002" s="543"/>
      <c r="K1002" s="521"/>
    </row>
    <row r="1003" customFormat="false" ht="15" hidden="false" customHeight="false" outlineLevel="0" collapsed="false">
      <c r="A1003" s="517"/>
      <c r="B1003" s="599"/>
      <c r="C1003" s="600"/>
      <c r="D1003" s="601"/>
      <c r="E1003" s="601"/>
      <c r="F1003" s="602"/>
      <c r="G1003" s="540"/>
      <c r="H1003" s="540"/>
      <c r="I1003" s="598"/>
      <c r="J1003" s="543"/>
      <c r="K1003" s="521"/>
    </row>
    <row r="1004" customFormat="false" ht="15" hidden="false" customHeight="false" outlineLevel="0" collapsed="false">
      <c r="A1004" s="517"/>
      <c r="B1004" s="603" t="s">
        <v>257</v>
      </c>
      <c r="C1004" s="603"/>
      <c r="D1004" s="603"/>
      <c r="E1004" s="603"/>
      <c r="F1004" s="603"/>
      <c r="G1004" s="603"/>
      <c r="H1004" s="603"/>
      <c r="I1004" s="603"/>
      <c r="J1004" s="566" t="n">
        <f aca="false">SUM(J1002:J1003)</f>
        <v>0</v>
      </c>
      <c r="K1004" s="521"/>
    </row>
    <row r="1005" customFormat="false" ht="15" hidden="false" customHeight="false" outlineLevel="0" collapsed="false">
      <c r="A1005" s="517"/>
      <c r="B1005" s="604"/>
      <c r="C1005" s="605"/>
      <c r="D1005" s="605"/>
      <c r="E1005" s="606"/>
      <c r="F1005" s="607"/>
      <c r="G1005" s="608"/>
      <c r="H1005" s="608"/>
      <c r="I1005" s="609"/>
      <c r="J1005" s="610"/>
      <c r="K1005" s="521"/>
    </row>
    <row r="1006" customFormat="false" ht="15" hidden="false" customHeight="false" outlineLevel="0" collapsed="false">
      <c r="A1006" s="517"/>
      <c r="B1006" s="611" t="s">
        <v>320</v>
      </c>
      <c r="C1006" s="611"/>
      <c r="D1006" s="612"/>
      <c r="E1006" s="567"/>
      <c r="F1006" s="567"/>
      <c r="G1006" s="567"/>
      <c r="H1006" s="613"/>
      <c r="I1006" s="614"/>
      <c r="J1006" s="566" t="n">
        <f aca="false">(J992+J999+J1004)/E992</f>
        <v>1262.19765789091</v>
      </c>
      <c r="K1006" s="521"/>
    </row>
    <row r="1007" customFormat="false" ht="15" hidden="false" customHeight="false" outlineLevel="0" collapsed="false">
      <c r="A1007" s="517"/>
      <c r="B1007" s="590"/>
      <c r="C1007" s="570"/>
      <c r="D1007" s="570"/>
      <c r="E1007" s="591"/>
      <c r="F1007" s="592"/>
      <c r="G1007" s="573"/>
      <c r="H1007" s="573"/>
      <c r="I1007" s="574"/>
      <c r="J1007" s="615"/>
      <c r="K1007" s="521"/>
    </row>
    <row r="1008" customFormat="false" ht="19.25" hidden="false" customHeight="false" outlineLevel="0" collapsed="false">
      <c r="A1008" s="517"/>
      <c r="B1008" s="557" t="s">
        <v>321</v>
      </c>
      <c r="C1008" s="557"/>
      <c r="D1008" s="557"/>
      <c r="E1008" s="557"/>
      <c r="F1008" s="557"/>
      <c r="G1008" s="593" t="s">
        <v>318</v>
      </c>
      <c r="H1008" s="573" t="s">
        <v>319</v>
      </c>
      <c r="I1008" s="577" t="s">
        <v>296</v>
      </c>
      <c r="J1008" s="559" t="s">
        <v>315</v>
      </c>
      <c r="K1008" s="521"/>
    </row>
    <row r="1009" customFormat="false" ht="15" hidden="false" customHeight="false" outlineLevel="0" collapsed="false">
      <c r="A1009" s="517"/>
      <c r="B1009" s="594" t="s">
        <v>373</v>
      </c>
      <c r="C1009" s="595"/>
      <c r="D1009" s="596"/>
      <c r="E1009" s="596"/>
      <c r="F1009" s="597"/>
      <c r="G1009" s="691" t="n">
        <v>1.04</v>
      </c>
      <c r="H1009" s="540" t="s">
        <v>28</v>
      </c>
      <c r="I1009" s="598" t="n">
        <f aca="false">I939</f>
        <v>570</v>
      </c>
      <c r="J1009" s="543" t="n">
        <f aca="false">G1009*I1009</f>
        <v>592.8</v>
      </c>
      <c r="K1009" s="521"/>
      <c r="M1009" s="0" t="n">
        <f aca="false">3.49*0.3</f>
        <v>1.047</v>
      </c>
      <c r="N1009" s="0" t="n">
        <f aca="false">M1009/2</f>
        <v>0.5235</v>
      </c>
    </row>
    <row r="1010" customFormat="false" ht="15" hidden="false" customHeight="false" outlineLevel="0" collapsed="false">
      <c r="A1010" s="517"/>
      <c r="B1010" s="599" t="s">
        <v>374</v>
      </c>
      <c r="C1010" s="600"/>
      <c r="D1010" s="601"/>
      <c r="E1010" s="601"/>
      <c r="F1010" s="602"/>
      <c r="G1010" s="691" t="n">
        <v>0.7</v>
      </c>
      <c r="H1010" s="540" t="s">
        <v>357</v>
      </c>
      <c r="I1010" s="598" t="n">
        <f aca="false">I940</f>
        <v>84.21</v>
      </c>
      <c r="J1010" s="543" t="n">
        <f aca="false">G1010*I1010</f>
        <v>58.947</v>
      </c>
      <c r="K1010" s="521"/>
      <c r="M1010" s="0" t="n">
        <f aca="false">35*M1009</f>
        <v>36.645</v>
      </c>
      <c r="N1010" s="0" t="n">
        <f aca="false">M1010*9</f>
        <v>329.805</v>
      </c>
    </row>
    <row r="1011" customFormat="false" ht="15" hidden="false" customHeight="false" outlineLevel="0" collapsed="false">
      <c r="A1011" s="517"/>
      <c r="B1011" s="599" t="s">
        <v>375</v>
      </c>
      <c r="C1011" s="600"/>
      <c r="D1011" s="601"/>
      <c r="E1011" s="601"/>
      <c r="F1011" s="602"/>
      <c r="G1011" s="691" t="n">
        <v>0.00735</v>
      </c>
      <c r="H1011" s="540" t="s">
        <v>28</v>
      </c>
      <c r="I1011" s="598" t="n">
        <v>389.74</v>
      </c>
      <c r="J1011" s="543" t="n">
        <f aca="false">G1011*I1011</f>
        <v>2.864589</v>
      </c>
      <c r="K1011" s="521"/>
    </row>
    <row r="1012" customFormat="false" ht="15" hidden="false" customHeight="false" outlineLevel="0" collapsed="false">
      <c r="A1012" s="517"/>
      <c r="B1012" s="599" t="s">
        <v>376</v>
      </c>
      <c r="C1012" s="600"/>
      <c r="D1012" s="601"/>
      <c r="E1012" s="601"/>
      <c r="F1012" s="602"/>
      <c r="G1012" s="540"/>
      <c r="H1012" s="540" t="s">
        <v>28</v>
      </c>
      <c r="I1012" s="598" t="n">
        <f aca="false">I942</f>
        <v>590</v>
      </c>
      <c r="J1012" s="543" t="n">
        <f aca="false">G1012*I1012</f>
        <v>0</v>
      </c>
      <c r="K1012" s="521"/>
    </row>
    <row r="1013" customFormat="false" ht="15" hidden="false" customHeight="false" outlineLevel="0" collapsed="false">
      <c r="A1013" s="517"/>
      <c r="B1013" s="599" t="s">
        <v>383</v>
      </c>
      <c r="C1013" s="600"/>
      <c r="D1013" s="601"/>
      <c r="E1013" s="601"/>
      <c r="F1013" s="602"/>
      <c r="G1013" s="540" t="n">
        <v>36.65</v>
      </c>
      <c r="H1013" s="540" t="s">
        <v>378</v>
      </c>
      <c r="I1013" s="598" t="n">
        <f aca="false">I1014</f>
        <v>9</v>
      </c>
      <c r="J1013" s="543" t="n">
        <f aca="false">G1013*I1013</f>
        <v>329.85</v>
      </c>
      <c r="K1013" s="521"/>
    </row>
    <row r="1014" customFormat="false" ht="15" hidden="false" customHeight="false" outlineLevel="0" collapsed="false">
      <c r="A1014" s="517"/>
      <c r="B1014" s="599" t="s">
        <v>377</v>
      </c>
      <c r="C1014" s="600"/>
      <c r="D1014" s="601"/>
      <c r="E1014" s="601"/>
      <c r="F1014" s="602"/>
      <c r="G1014" s="540"/>
      <c r="H1014" s="540" t="s">
        <v>378</v>
      </c>
      <c r="I1014" s="598" t="n">
        <v>9</v>
      </c>
      <c r="J1014" s="543" t="n">
        <f aca="false">G1014*I1014</f>
        <v>0</v>
      </c>
      <c r="K1014" s="521"/>
    </row>
    <row r="1015" customFormat="false" ht="15" hidden="false" customHeight="false" outlineLevel="0" collapsed="false">
      <c r="A1015" s="517"/>
      <c r="B1015" s="616" t="s">
        <v>384</v>
      </c>
      <c r="C1015" s="617"/>
      <c r="D1015" s="618"/>
      <c r="E1015" s="618"/>
      <c r="F1015" s="619"/>
      <c r="G1015" s="540" t="n">
        <v>1</v>
      </c>
      <c r="H1015" s="540" t="s">
        <v>170</v>
      </c>
      <c r="I1015" s="692" t="n">
        <v>999.14</v>
      </c>
      <c r="J1015" s="543" t="n">
        <f aca="false">G1015*I1015</f>
        <v>999.14</v>
      </c>
      <c r="K1015" s="521"/>
    </row>
    <row r="1016" customFormat="false" ht="15" hidden="false" customHeight="false" outlineLevel="0" collapsed="false">
      <c r="A1016" s="517"/>
      <c r="B1016" s="620"/>
      <c r="C1016" s="567"/>
      <c r="D1016" s="567"/>
      <c r="E1016" s="621"/>
      <c r="F1016" s="622"/>
      <c r="G1016" s="576"/>
      <c r="H1016" s="576"/>
      <c r="I1016" s="568" t="s">
        <v>257</v>
      </c>
      <c r="J1016" s="566" t="n">
        <f aca="false">SUM(J1009:J1015)</f>
        <v>1983.601589</v>
      </c>
      <c r="K1016" s="521"/>
    </row>
    <row r="1017" customFormat="false" ht="15" hidden="false" customHeight="false" outlineLevel="0" collapsed="false">
      <c r="A1017" s="517"/>
      <c r="B1017" s="623"/>
      <c r="C1017" s="567"/>
      <c r="D1017" s="567"/>
      <c r="E1017" s="621"/>
      <c r="F1017" s="622"/>
      <c r="G1017" s="576"/>
      <c r="H1017" s="576"/>
      <c r="I1017" s="568"/>
      <c r="J1017" s="621"/>
      <c r="K1017" s="521"/>
    </row>
    <row r="1018" customFormat="false" ht="19.25" hidden="false" customHeight="false" outlineLevel="0" collapsed="false">
      <c r="A1018" s="517"/>
      <c r="B1018" s="557" t="s">
        <v>322</v>
      </c>
      <c r="C1018" s="557"/>
      <c r="D1018" s="557"/>
      <c r="E1018" s="557"/>
      <c r="F1018" s="559" t="s">
        <v>318</v>
      </c>
      <c r="G1018" s="593" t="s">
        <v>323</v>
      </c>
      <c r="H1018" s="573" t="s">
        <v>296</v>
      </c>
      <c r="I1018" s="577" t="s">
        <v>314</v>
      </c>
      <c r="J1018" s="559" t="s">
        <v>315</v>
      </c>
      <c r="K1018" s="521"/>
    </row>
    <row r="1019" customFormat="false" ht="15" hidden="false" customHeight="false" outlineLevel="0" collapsed="false">
      <c r="A1019" s="517"/>
      <c r="B1019" s="594"/>
      <c r="C1019" s="595"/>
      <c r="D1019" s="596"/>
      <c r="E1019" s="597"/>
      <c r="F1019" s="540"/>
      <c r="G1019" s="540"/>
      <c r="H1019" s="624"/>
      <c r="I1019" s="598"/>
      <c r="J1019" s="543"/>
      <c r="K1019" s="521"/>
    </row>
    <row r="1020" customFormat="false" ht="15" hidden="false" customHeight="false" outlineLevel="0" collapsed="false">
      <c r="A1020" s="517"/>
      <c r="B1020" s="599"/>
      <c r="C1020" s="600"/>
      <c r="D1020" s="601"/>
      <c r="E1020" s="602"/>
      <c r="F1020" s="540" t="n">
        <v>0</v>
      </c>
      <c r="G1020" s="540" t="n">
        <v>0</v>
      </c>
      <c r="H1020" s="540"/>
      <c r="I1020" s="598" t="n">
        <v>0</v>
      </c>
      <c r="J1020" s="543" t="n">
        <f aca="false">I1020*H1020*G1020*F1020</f>
        <v>0</v>
      </c>
      <c r="K1020" s="521"/>
    </row>
    <row r="1021" customFormat="false" ht="15" hidden="false" customHeight="false" outlineLevel="0" collapsed="false">
      <c r="A1021" s="517"/>
      <c r="B1021" s="599"/>
      <c r="C1021" s="600"/>
      <c r="D1021" s="601"/>
      <c r="E1021" s="602"/>
      <c r="F1021" s="540" t="n">
        <v>0</v>
      </c>
      <c r="G1021" s="540" t="n">
        <v>0</v>
      </c>
      <c r="H1021" s="540" t="n">
        <v>0</v>
      </c>
      <c r="I1021" s="598" t="n">
        <v>0</v>
      </c>
      <c r="J1021" s="543" t="n">
        <f aca="false">I1021*H1021*G1021*F1021</f>
        <v>0</v>
      </c>
      <c r="K1021" s="521"/>
    </row>
    <row r="1022" customFormat="false" ht="15" hidden="false" customHeight="false" outlineLevel="0" collapsed="false">
      <c r="A1022" s="517"/>
      <c r="B1022" s="599"/>
      <c r="C1022" s="600"/>
      <c r="D1022" s="601"/>
      <c r="E1022" s="602"/>
      <c r="F1022" s="540" t="n">
        <v>0</v>
      </c>
      <c r="G1022" s="540" t="n">
        <v>0</v>
      </c>
      <c r="H1022" s="540" t="n">
        <v>0</v>
      </c>
      <c r="I1022" s="598" t="n">
        <v>0</v>
      </c>
      <c r="J1022" s="543" t="n">
        <f aca="false">I1022*H1022*G1022*F1022</f>
        <v>0</v>
      </c>
      <c r="K1022" s="521"/>
    </row>
    <row r="1023" customFormat="false" ht="15" hidden="false" customHeight="false" outlineLevel="0" collapsed="false">
      <c r="A1023" s="517"/>
      <c r="B1023" s="616"/>
      <c r="C1023" s="617"/>
      <c r="D1023" s="618"/>
      <c r="E1023" s="619"/>
      <c r="F1023" s="547" t="n">
        <v>0</v>
      </c>
      <c r="G1023" s="547" t="n">
        <v>0</v>
      </c>
      <c r="H1023" s="547" t="n">
        <v>0</v>
      </c>
      <c r="I1023" s="625" t="n">
        <v>0</v>
      </c>
      <c r="J1023" s="543" t="n">
        <f aca="false">I1023*H1023*G1023*F1023</f>
        <v>0</v>
      </c>
      <c r="K1023" s="521"/>
    </row>
    <row r="1024" customFormat="false" ht="15" hidden="false" customHeight="false" outlineLevel="0" collapsed="false">
      <c r="A1024" s="517"/>
      <c r="B1024" s="620"/>
      <c r="C1024" s="567"/>
      <c r="D1024" s="567"/>
      <c r="E1024" s="621"/>
      <c r="F1024" s="622"/>
      <c r="G1024" s="576"/>
      <c r="H1024" s="576"/>
      <c r="I1024" s="568" t="s">
        <v>257</v>
      </c>
      <c r="J1024" s="566" t="n">
        <f aca="false">SUM(J1019:J1023)</f>
        <v>0</v>
      </c>
      <c r="K1024" s="521"/>
    </row>
    <row r="1025" customFormat="false" ht="15" hidden="false" customHeight="false" outlineLevel="0" collapsed="false">
      <c r="A1025" s="517"/>
      <c r="B1025" s="567"/>
      <c r="C1025" s="567"/>
      <c r="D1025" s="567"/>
      <c r="E1025" s="567"/>
      <c r="F1025" s="567"/>
      <c r="G1025" s="567"/>
      <c r="H1025" s="567"/>
      <c r="I1025" s="568"/>
      <c r="J1025" s="567"/>
      <c r="K1025" s="521"/>
    </row>
    <row r="1026" customFormat="false" ht="15" hidden="false" customHeight="false" outlineLevel="0" collapsed="false">
      <c r="A1026" s="517"/>
      <c r="B1026" s="626" t="s">
        <v>324</v>
      </c>
      <c r="C1026" s="626"/>
      <c r="D1026" s="626"/>
      <c r="E1026" s="626"/>
      <c r="F1026" s="626"/>
      <c r="G1026" s="626"/>
      <c r="H1026" s="626"/>
      <c r="I1026" s="626"/>
      <c r="J1026" s="611" t="n">
        <f aca="false">J1024+J1016+J1006</f>
        <v>3245.79924689091</v>
      </c>
      <c r="K1026" s="521"/>
    </row>
    <row r="1027" customFormat="false" ht="15" hidden="false" customHeight="false" outlineLevel="0" collapsed="false">
      <c r="A1027" s="517"/>
      <c r="B1027" s="567"/>
      <c r="C1027" s="567"/>
      <c r="D1027" s="567"/>
      <c r="E1027" s="567"/>
      <c r="F1027" s="567"/>
      <c r="G1027" s="567"/>
      <c r="H1027" s="567"/>
      <c r="I1027" s="568"/>
      <c r="J1027" s="567"/>
      <c r="K1027" s="521"/>
    </row>
    <row r="1028" customFormat="false" ht="15" hidden="false" customHeight="false" outlineLevel="0" collapsed="false">
      <c r="A1028" s="517"/>
      <c r="B1028" s="626" t="s">
        <v>325</v>
      </c>
      <c r="C1028" s="626"/>
      <c r="D1028" s="626"/>
      <c r="E1028" s="626"/>
      <c r="F1028" s="626"/>
      <c r="G1028" s="626"/>
      <c r="H1028" s="626"/>
      <c r="I1028" s="626"/>
      <c r="J1028" s="566" t="n">
        <f aca="false">J1026*0</f>
        <v>0</v>
      </c>
      <c r="K1028" s="521"/>
    </row>
    <row r="1029" customFormat="false" ht="15" hidden="false" customHeight="false" outlineLevel="0" collapsed="false">
      <c r="A1029" s="517"/>
      <c r="B1029" s="567"/>
      <c r="C1029" s="567"/>
      <c r="D1029" s="567"/>
      <c r="E1029" s="567"/>
      <c r="F1029" s="567"/>
      <c r="G1029" s="567"/>
      <c r="H1029" s="567"/>
      <c r="I1029" s="568"/>
      <c r="J1029" s="567"/>
      <c r="K1029" s="521"/>
    </row>
    <row r="1030" customFormat="false" ht="15" hidden="false" customHeight="false" outlineLevel="0" collapsed="false">
      <c r="A1030" s="517"/>
      <c r="B1030" s="626" t="s">
        <v>326</v>
      </c>
      <c r="C1030" s="626"/>
      <c r="D1030" s="626"/>
      <c r="E1030" s="626"/>
      <c r="F1030" s="626"/>
      <c r="G1030" s="626"/>
      <c r="H1030" s="626"/>
      <c r="I1030" s="626"/>
      <c r="J1030" s="611" t="n">
        <f aca="false">J1026+J1028</f>
        <v>3245.79924689091</v>
      </c>
      <c r="K1030" s="521"/>
    </row>
    <row r="1031" customFormat="false" ht="15" hidden="false" customHeight="false" outlineLevel="0" collapsed="false">
      <c r="A1031" s="517"/>
      <c r="B1031" s="605"/>
      <c r="C1031" s="605"/>
      <c r="D1031" s="605"/>
      <c r="E1031" s="605"/>
      <c r="F1031" s="605"/>
      <c r="G1031" s="605"/>
      <c r="H1031" s="605"/>
      <c r="I1031" s="609"/>
      <c r="J1031" s="605"/>
      <c r="K1031" s="521"/>
    </row>
    <row r="1032" customFormat="false" ht="15" hidden="false" customHeight="false" outlineLevel="0" collapsed="false">
      <c r="A1032" s="517"/>
      <c r="B1032" s="627"/>
      <c r="C1032" s="595"/>
      <c r="D1032" s="595"/>
      <c r="E1032" s="595"/>
      <c r="F1032" s="595"/>
      <c r="G1032" s="595"/>
      <c r="H1032" s="595"/>
      <c r="I1032" s="595"/>
      <c r="J1032" s="628"/>
      <c r="K1032" s="521"/>
    </row>
    <row r="1033" customFormat="false" ht="15" hidden="false" customHeight="false" outlineLevel="0" collapsed="false">
      <c r="A1033" s="517"/>
      <c r="B1033" s="629"/>
      <c r="C1033" s="630"/>
      <c r="D1033" s="631"/>
      <c r="E1033" s="631"/>
      <c r="F1033" s="632"/>
      <c r="G1033" s="633"/>
      <c r="H1033" s="630"/>
      <c r="I1033" s="630"/>
      <c r="J1033" s="634"/>
      <c r="K1033" s="521"/>
    </row>
    <row r="1034" customFormat="false" ht="15" hidden="false" customHeight="false" outlineLevel="0" collapsed="false">
      <c r="A1034" s="517"/>
      <c r="B1034" s="522"/>
      <c r="C1034" s="522"/>
      <c r="D1034" s="522"/>
      <c r="E1034" s="522"/>
      <c r="F1034" s="522"/>
      <c r="G1034" s="522"/>
      <c r="H1034" s="522"/>
      <c r="I1034" s="522"/>
      <c r="J1034" s="522"/>
      <c r="K1034" s="521"/>
    </row>
    <row r="1035" customFormat="false" ht="15" hidden="false" customHeight="false" outlineLevel="0" collapsed="false">
      <c r="A1035" s="517"/>
      <c r="B1035" s="635" t="n">
        <f aca="false">PLANEJAMENTO!E1037</f>
        <v>0</v>
      </c>
      <c r="C1035" s="636"/>
      <c r="D1035" s="636"/>
      <c r="E1035" s="636"/>
      <c r="F1035" s="637"/>
      <c r="G1035" s="532" t="s">
        <v>315</v>
      </c>
      <c r="H1035" s="532"/>
      <c r="I1035" s="532"/>
      <c r="J1035" s="532"/>
      <c r="K1035" s="521"/>
    </row>
    <row r="1036" customFormat="false" ht="15" hidden="false" customHeight="false" outlineLevel="0" collapsed="false">
      <c r="A1036" s="517"/>
      <c r="B1036" s="638" t="n">
        <f aca="false">PLANEJAMENTO!E1038</f>
        <v>0</v>
      </c>
      <c r="C1036" s="639"/>
      <c r="D1036" s="639"/>
      <c r="E1036" s="639"/>
      <c r="F1036" s="640"/>
      <c r="G1036" s="534" t="s">
        <v>327</v>
      </c>
      <c r="H1036" s="534"/>
      <c r="I1036" s="534"/>
      <c r="J1036" s="534"/>
      <c r="K1036" s="521"/>
    </row>
    <row r="1037" customFormat="false" ht="15" hidden="false" customHeight="false" outlineLevel="0" collapsed="false">
      <c r="A1037" s="517"/>
      <c r="B1037" s="641"/>
      <c r="C1037" s="642"/>
      <c r="D1037" s="642"/>
      <c r="E1037" s="642"/>
      <c r="F1037" s="643"/>
      <c r="G1037" s="644"/>
      <c r="H1037" s="645"/>
      <c r="I1037" s="645"/>
      <c r="J1037" s="645"/>
      <c r="K1037" s="521"/>
    </row>
    <row r="1038" customFormat="false" ht="15" hidden="false" customHeight="false" outlineLevel="0" collapsed="false">
      <c r="A1038" s="646"/>
      <c r="B1038" s="647"/>
      <c r="C1038" s="647"/>
      <c r="D1038" s="647"/>
      <c r="E1038" s="647"/>
      <c r="F1038" s="647"/>
      <c r="G1038" s="647"/>
      <c r="H1038" s="647"/>
      <c r="I1038" s="647"/>
      <c r="J1038" s="647"/>
      <c r="K1038" s="648"/>
    </row>
    <row r="1039" customFormat="false" ht="15" hidden="false" customHeight="false" outlineLevel="0" collapsed="false">
      <c r="A1039" s="514"/>
      <c r="B1039" s="515"/>
      <c r="C1039" s="515"/>
      <c r="D1039" s="515"/>
      <c r="E1039" s="515"/>
      <c r="F1039" s="515"/>
      <c r="G1039" s="515"/>
      <c r="H1039" s="515"/>
      <c r="I1039" s="515"/>
      <c r="J1039" s="515"/>
      <c r="K1039" s="516"/>
    </row>
    <row r="1040" customFormat="false" ht="15" hidden="false" customHeight="false" outlineLevel="0" collapsed="false">
      <c r="A1040" s="517"/>
      <c r="B1040" s="518" t="s">
        <v>0</v>
      </c>
      <c r="C1040" s="519"/>
      <c r="D1040" s="520" t="s">
        <v>288</v>
      </c>
      <c r="E1040" s="520"/>
      <c r="F1040" s="520"/>
      <c r="G1040" s="520"/>
      <c r="H1040" s="520"/>
      <c r="I1040" s="520"/>
      <c r="J1040" s="520"/>
      <c r="K1040" s="521"/>
    </row>
    <row r="1041" customFormat="false" ht="15" hidden="false" customHeight="false" outlineLevel="0" collapsed="false">
      <c r="A1041" s="517"/>
      <c r="B1041" s="522"/>
      <c r="C1041" s="522"/>
      <c r="D1041" s="522"/>
      <c r="E1041" s="522"/>
      <c r="F1041" s="522"/>
      <c r="G1041" s="522"/>
      <c r="H1041" s="522"/>
      <c r="I1041" s="522"/>
      <c r="J1041" s="522"/>
      <c r="K1041" s="521"/>
    </row>
    <row r="1042" customFormat="false" ht="15" hidden="false" customHeight="false" outlineLevel="0" collapsed="false">
      <c r="A1042" s="517"/>
      <c r="B1042" s="523"/>
      <c r="C1042" s="524" t="s">
        <v>290</v>
      </c>
      <c r="D1042" s="523" t="s">
        <v>118</v>
      </c>
      <c r="E1042" s="523"/>
      <c r="F1042" s="523"/>
      <c r="G1042" s="523"/>
      <c r="H1042" s="523"/>
      <c r="I1042" s="523"/>
      <c r="J1042" s="523" t="s">
        <v>291</v>
      </c>
      <c r="K1042" s="521"/>
    </row>
    <row r="1043" customFormat="false" ht="23.25" hidden="false" customHeight="true" outlineLevel="0" collapsed="false">
      <c r="A1043" s="517"/>
      <c r="B1043" s="525"/>
      <c r="C1043" s="526" t="n">
        <f aca="true">TODAY()</f>
        <v>46129</v>
      </c>
      <c r="D1043" s="661" t="s">
        <v>63</v>
      </c>
      <c r="E1043" s="661"/>
      <c r="F1043" s="661"/>
      <c r="G1043" s="661"/>
      <c r="H1043" s="661"/>
      <c r="I1043" s="661"/>
      <c r="J1043" s="528" t="str">
        <f aca="false">F1063</f>
        <v>M</v>
      </c>
      <c r="K1043" s="521"/>
    </row>
    <row r="1044" customFormat="false" ht="15" hidden="false" customHeight="false" outlineLevel="0" collapsed="false">
      <c r="A1044" s="517"/>
      <c r="B1044" s="529"/>
      <c r="C1044" s="529"/>
      <c r="D1044" s="529"/>
      <c r="E1044" s="529"/>
      <c r="F1044" s="529"/>
      <c r="G1044" s="529"/>
      <c r="H1044" s="529"/>
      <c r="I1044" s="530"/>
      <c r="J1044" s="531"/>
      <c r="K1044" s="521"/>
    </row>
    <row r="1045" customFormat="false" ht="15" hidden="false" customHeight="false" outlineLevel="0" collapsed="false">
      <c r="A1045" s="517"/>
      <c r="B1045" s="532" t="s">
        <v>292</v>
      </c>
      <c r="C1045" s="532"/>
      <c r="D1045" s="532" t="s">
        <v>289</v>
      </c>
      <c r="E1045" s="532" t="s">
        <v>293</v>
      </c>
      <c r="F1045" s="533" t="s">
        <v>294</v>
      </c>
      <c r="G1045" s="533"/>
      <c r="H1045" s="533" t="s">
        <v>295</v>
      </c>
      <c r="I1045" s="533"/>
      <c r="J1045" s="534" t="s">
        <v>296</v>
      </c>
      <c r="K1045" s="521"/>
    </row>
    <row r="1046" customFormat="false" ht="15" hidden="false" customHeight="false" outlineLevel="0" collapsed="false">
      <c r="A1046" s="517"/>
      <c r="B1046" s="532"/>
      <c r="C1046" s="532"/>
      <c r="D1046" s="532"/>
      <c r="E1046" s="532"/>
      <c r="F1046" s="535" t="s">
        <v>297</v>
      </c>
      <c r="G1046" s="535" t="s">
        <v>298</v>
      </c>
      <c r="H1046" s="535" t="s">
        <v>297</v>
      </c>
      <c r="I1046" s="529" t="s">
        <v>298</v>
      </c>
      <c r="J1046" s="536" t="s">
        <v>299</v>
      </c>
      <c r="K1046" s="521"/>
    </row>
    <row r="1047" customFormat="false" ht="15" hidden="false" customHeight="false" outlineLevel="0" collapsed="false">
      <c r="A1047" s="517"/>
      <c r="B1047" s="649" t="s">
        <v>363</v>
      </c>
      <c r="C1047" s="650"/>
      <c r="D1047" s="688"/>
      <c r="E1047" s="652" t="n">
        <v>1</v>
      </c>
      <c r="F1047" s="652" t="n">
        <v>1</v>
      </c>
      <c r="G1047" s="653" t="n">
        <f aca="false">1-F1047</f>
        <v>0</v>
      </c>
      <c r="H1047" s="654" t="n">
        <f aca="false">VLOOKUP(B1047,EQUIPAMENTOS!$A:$N,14,FALSE())</f>
        <v>192.8</v>
      </c>
      <c r="I1047" s="655" t="n">
        <f aca="false">H1047</f>
        <v>192.8</v>
      </c>
      <c r="J1047" s="656" t="n">
        <f aca="false">H1047*F1047*E1047+I1047*G1047*E1047</f>
        <v>192.8</v>
      </c>
      <c r="K1047" s="521"/>
    </row>
    <row r="1048" customFormat="false" ht="15" hidden="false" customHeight="false" outlineLevel="0" collapsed="false">
      <c r="A1048" s="517"/>
      <c r="B1048" s="537" t="str">
        <f aca="false">EQUIPAMENTOS!A9</f>
        <v>Caminhão carroceria com guindauto</v>
      </c>
      <c r="C1048" s="538"/>
      <c r="D1048" s="539"/>
      <c r="E1048" s="540" t="n">
        <v>1</v>
      </c>
      <c r="F1048" s="540" t="n">
        <v>1</v>
      </c>
      <c r="G1048" s="540" t="n">
        <f aca="false">1-F1048</f>
        <v>0</v>
      </c>
      <c r="H1048" s="541" t="n">
        <f aca="false">VLOOKUP(B1048,EQUIPAMENTOS!$A:$N,14,FALSE())</f>
        <v>150</v>
      </c>
      <c r="I1048" s="542" t="n">
        <f aca="false">H1048</f>
        <v>150</v>
      </c>
      <c r="J1048" s="543" t="n">
        <f aca="false">H1048*F1048*E1048+I1048*G1048*E1048</f>
        <v>150</v>
      </c>
      <c r="K1048" s="521"/>
    </row>
    <row r="1049" customFormat="false" ht="15" hidden="false" customHeight="false" outlineLevel="0" collapsed="false">
      <c r="A1049" s="517"/>
      <c r="B1049" s="537" t="s">
        <v>365</v>
      </c>
      <c r="C1049" s="538"/>
      <c r="D1049" s="539"/>
      <c r="E1049" s="540" t="n">
        <v>0.33</v>
      </c>
      <c r="F1049" s="540" t="n">
        <v>1</v>
      </c>
      <c r="G1049" s="540" t="n">
        <f aca="false">1-F1049</f>
        <v>0</v>
      </c>
      <c r="H1049" s="541" t="n">
        <f aca="false">VLOOKUP(B1049,EQUIPAMENTOS!$A:$N,14,FALSE())</f>
        <v>175</v>
      </c>
      <c r="I1049" s="542" t="n">
        <f aca="false">H1049</f>
        <v>175</v>
      </c>
      <c r="J1049" s="543" t="n">
        <f aca="false">H1049*F1049*E1049+I1049*G1049*E1049</f>
        <v>57.75</v>
      </c>
      <c r="K1049" s="521"/>
    </row>
    <row r="1050" customFormat="false" ht="15" hidden="false" customHeight="false" outlineLevel="0" collapsed="false">
      <c r="A1050" s="517"/>
      <c r="B1050" s="537"/>
      <c r="C1050" s="538"/>
      <c r="D1050" s="539"/>
      <c r="E1050" s="540"/>
      <c r="F1050" s="540"/>
      <c r="G1050" s="540"/>
      <c r="H1050" s="541"/>
      <c r="I1050" s="542"/>
      <c r="J1050" s="543" t="n">
        <f aca="false">H1050*F1050*E1050+I1050*G1050*E1050</f>
        <v>0</v>
      </c>
      <c r="K1050" s="521"/>
    </row>
    <row r="1051" customFormat="false" ht="15" hidden="false" customHeight="false" outlineLevel="0" collapsed="false">
      <c r="A1051" s="517"/>
      <c r="B1051" s="544"/>
      <c r="C1051" s="545"/>
      <c r="D1051" s="546"/>
      <c r="E1051" s="547"/>
      <c r="F1051" s="547"/>
      <c r="G1051" s="547"/>
      <c r="H1051" s="664"/>
      <c r="I1051" s="549"/>
      <c r="J1051" s="543" t="n">
        <f aca="false">H1051*F1051*E1051+I1051*G1051*E1051</f>
        <v>0</v>
      </c>
      <c r="K1051" s="521"/>
    </row>
    <row r="1052" customFormat="false" ht="15" hidden="false" customHeight="false" outlineLevel="0" collapsed="false">
      <c r="A1052" s="517"/>
      <c r="B1052" s="551"/>
      <c r="C1052" s="529"/>
      <c r="D1052" s="529"/>
      <c r="E1052" s="529"/>
      <c r="F1052" s="529"/>
      <c r="G1052" s="529"/>
      <c r="H1052" s="529"/>
      <c r="I1052" s="552" t="s">
        <v>257</v>
      </c>
      <c r="J1052" s="566" t="n">
        <f aca="false">SUM(J1047:J1051)</f>
        <v>400.55</v>
      </c>
      <c r="K1052" s="521"/>
    </row>
    <row r="1053" customFormat="false" ht="15" hidden="false" customHeight="false" outlineLevel="0" collapsed="false">
      <c r="A1053" s="517"/>
      <c r="B1053" s="553"/>
      <c r="C1053" s="553"/>
      <c r="D1053" s="553"/>
      <c r="E1053" s="553"/>
      <c r="F1053" s="553"/>
      <c r="G1053" s="553"/>
      <c r="H1053" s="553"/>
      <c r="I1053" s="554"/>
      <c r="J1053" s="555"/>
      <c r="K1053" s="521"/>
    </row>
    <row r="1054" customFormat="false" ht="19.25" hidden="false" customHeight="true" outlineLevel="0" collapsed="false">
      <c r="A1054" s="517"/>
      <c r="B1054" s="556" t="s">
        <v>302</v>
      </c>
      <c r="C1054" s="556"/>
      <c r="D1054" s="556"/>
      <c r="E1054" s="556"/>
      <c r="F1054" s="532" t="s">
        <v>289</v>
      </c>
      <c r="G1054" s="532"/>
      <c r="H1054" s="557" t="s">
        <v>303</v>
      </c>
      <c r="I1054" s="558" t="s">
        <v>304</v>
      </c>
      <c r="J1054" s="559" t="s">
        <v>305</v>
      </c>
      <c r="K1054" s="521"/>
    </row>
    <row r="1055" customFormat="false" ht="15" hidden="false" customHeight="false" outlineLevel="0" collapsed="false">
      <c r="A1055" s="517"/>
      <c r="B1055" s="690" t="s">
        <v>366</v>
      </c>
      <c r="C1055" s="605"/>
      <c r="D1055" s="680"/>
      <c r="E1055" s="681"/>
      <c r="F1055" s="682"/>
      <c r="G1055" s="608"/>
      <c r="H1055" s="683" t="n">
        <v>5</v>
      </c>
      <c r="I1055" s="564" t="n">
        <f aca="false">(VLOOKUP(B1055,'MÃO DE OBRA'!$A:$E,5,FALSE())/220)</f>
        <v>28.82352</v>
      </c>
      <c r="J1055" s="543" t="n">
        <f aca="false">H1055*I1055</f>
        <v>144.1176</v>
      </c>
      <c r="K1055" s="521"/>
    </row>
    <row r="1056" customFormat="false" ht="15" hidden="false" customHeight="false" outlineLevel="0" collapsed="false">
      <c r="A1056" s="517"/>
      <c r="B1056" s="560" t="s">
        <v>306</v>
      </c>
      <c r="C1056" s="561"/>
      <c r="D1056" s="522"/>
      <c r="E1056" s="538"/>
      <c r="F1056" s="539"/>
      <c r="G1056" s="562"/>
      <c r="H1056" s="563" t="n">
        <f aca="false">E1047</f>
        <v>1</v>
      </c>
      <c r="I1056" s="564" t="n">
        <f aca="false">(VLOOKUP(B1056,'MÃO DE OBRA'!$A:$E,5,FALSE())/220)</f>
        <v>46.8181818181818</v>
      </c>
      <c r="J1056" s="543" t="n">
        <f aca="false">H1056*I1056</f>
        <v>46.8181818181818</v>
      </c>
      <c r="K1056" s="521"/>
    </row>
    <row r="1057" customFormat="false" ht="15" hidden="false" customHeight="false" outlineLevel="0" collapsed="false">
      <c r="A1057" s="517"/>
      <c r="B1057" s="560" t="s">
        <v>307</v>
      </c>
      <c r="C1057" s="561"/>
      <c r="D1057" s="522"/>
      <c r="E1057" s="538"/>
      <c r="F1057" s="539"/>
      <c r="G1057" s="562"/>
      <c r="H1057" s="563" t="n">
        <v>4</v>
      </c>
      <c r="I1057" s="564" t="n">
        <f aca="false">(VLOOKUP(B1057,'MÃO DE OBRA'!$A:$E,5,FALSE())/220)</f>
        <v>19.13328</v>
      </c>
      <c r="J1057" s="543" t="n">
        <f aca="false">H1057*I1057</f>
        <v>76.53312</v>
      </c>
      <c r="K1057" s="521"/>
    </row>
    <row r="1058" customFormat="false" ht="15" hidden="false" customHeight="false" outlineLevel="0" collapsed="false">
      <c r="A1058" s="517"/>
      <c r="B1058" s="560" t="s">
        <v>370</v>
      </c>
      <c r="C1058" s="561"/>
      <c r="D1058" s="522"/>
      <c r="E1058" s="538"/>
      <c r="F1058" s="539"/>
      <c r="G1058" s="562"/>
      <c r="H1058" s="563" t="n">
        <v>0.33</v>
      </c>
      <c r="I1058" s="564" t="n">
        <f aca="false">(VLOOKUP(B1058,'MÃO DE OBRA'!$A:$E,5,FALSE())/220)</f>
        <v>93.6363636363636</v>
      </c>
      <c r="J1058" s="543" t="n">
        <f aca="false">H1058*I1058</f>
        <v>30.9</v>
      </c>
      <c r="K1058" s="521"/>
    </row>
    <row r="1059" customFormat="false" ht="15" hidden="false" customHeight="false" outlineLevel="0" collapsed="false">
      <c r="A1059" s="517"/>
      <c r="B1059" s="560" t="s">
        <v>368</v>
      </c>
      <c r="C1059" s="561"/>
      <c r="D1059" s="522"/>
      <c r="E1059" s="538"/>
      <c r="F1059" s="539"/>
      <c r="G1059" s="562"/>
      <c r="H1059" s="563" t="n">
        <f aca="false">E1049</f>
        <v>0.33</v>
      </c>
      <c r="I1059" s="564" t="n">
        <f aca="false">(VLOOKUP(B1059,'MÃO DE OBRA'!$A:$E,5,FALSE())/220)</f>
        <v>37.47552</v>
      </c>
      <c r="J1059" s="543" t="n">
        <f aca="false">H1059*I1059</f>
        <v>12.3669216</v>
      </c>
      <c r="K1059" s="521"/>
    </row>
    <row r="1060" customFormat="false" ht="15" hidden="false" customHeight="false" outlineLevel="0" collapsed="false">
      <c r="A1060" s="517"/>
      <c r="B1060" s="560" t="str">
        <f aca="false">'MÃO DE OBRA'!A74</f>
        <v>Motorista de caminhão munck</v>
      </c>
      <c r="C1060" s="561"/>
      <c r="D1060" s="522"/>
      <c r="E1060" s="538"/>
      <c r="F1060" s="539"/>
      <c r="G1060" s="562"/>
      <c r="H1060" s="563" t="n">
        <f aca="false">E1048</f>
        <v>1</v>
      </c>
      <c r="I1060" s="564" t="n">
        <f aca="false">(VLOOKUP(B1060,'MÃO DE OBRA'!$A:$E,5,FALSE())/220)</f>
        <v>37.47552</v>
      </c>
      <c r="J1060" s="543" t="n">
        <f aca="false">H1060*I1060</f>
        <v>37.47552</v>
      </c>
      <c r="K1060" s="521"/>
    </row>
    <row r="1061" customFormat="false" ht="15" hidden="false" customHeight="false" outlineLevel="0" collapsed="false">
      <c r="A1061" s="517"/>
      <c r="B1061" s="551"/>
      <c r="C1061" s="553"/>
      <c r="D1061" s="553"/>
      <c r="E1061" s="553"/>
      <c r="F1061" s="553"/>
      <c r="G1061" s="553"/>
      <c r="H1061" s="553"/>
      <c r="I1061" s="565" t="s">
        <v>257</v>
      </c>
      <c r="J1061" s="566" t="n">
        <f aca="false">SUM(J1055:J1060)</f>
        <v>348.211343418182</v>
      </c>
      <c r="K1061" s="521"/>
    </row>
    <row r="1062" customFormat="false" ht="15" hidden="false" customHeight="false" outlineLevel="0" collapsed="false">
      <c r="A1062" s="517"/>
      <c r="B1062" s="567"/>
      <c r="C1062" s="567"/>
      <c r="D1062" s="567"/>
      <c r="E1062" s="567"/>
      <c r="F1062" s="567"/>
      <c r="G1062" s="567"/>
      <c r="H1062" s="567"/>
      <c r="I1062" s="568"/>
      <c r="J1062" s="567"/>
      <c r="K1062" s="521"/>
    </row>
    <row r="1063" customFormat="false" ht="15" hidden="false" customHeight="false" outlineLevel="0" collapsed="false">
      <c r="A1063" s="517"/>
      <c r="B1063" s="569" t="s">
        <v>310</v>
      </c>
      <c r="C1063" s="570"/>
      <c r="D1063" s="567"/>
      <c r="E1063" s="571" t="n">
        <f aca="false">PRODUÇÕES!D31</f>
        <v>0.75</v>
      </c>
      <c r="F1063" s="572" t="s">
        <v>170</v>
      </c>
      <c r="G1063" s="573"/>
      <c r="H1063" s="573"/>
      <c r="I1063" s="574" t="s">
        <v>311</v>
      </c>
      <c r="J1063" s="566" t="n">
        <f aca="false">J1052+J1061</f>
        <v>748.761343418182</v>
      </c>
      <c r="K1063" s="521"/>
    </row>
    <row r="1064" customFormat="false" ht="15" hidden="false" customHeight="false" outlineLevel="0" collapsed="false">
      <c r="A1064" s="517"/>
      <c r="B1064" s="575"/>
      <c r="C1064" s="567"/>
      <c r="D1064" s="567"/>
      <c r="E1064" s="568"/>
      <c r="F1064" s="576"/>
      <c r="G1064" s="576"/>
      <c r="H1064" s="576"/>
      <c r="I1064" s="568"/>
      <c r="J1064" s="567"/>
      <c r="K1064" s="521"/>
    </row>
    <row r="1065" customFormat="false" ht="19.25" hidden="false" customHeight="false" outlineLevel="0" collapsed="false">
      <c r="A1065" s="517"/>
      <c r="B1065" s="557" t="s">
        <v>312</v>
      </c>
      <c r="C1065" s="557"/>
      <c r="D1065" s="557"/>
      <c r="E1065" s="557"/>
      <c r="F1065" s="532" t="s">
        <v>289</v>
      </c>
      <c r="G1065" s="528" t="s">
        <v>313</v>
      </c>
      <c r="H1065" s="557" t="s">
        <v>296</v>
      </c>
      <c r="I1065" s="577" t="s">
        <v>314</v>
      </c>
      <c r="J1065" s="556" t="s">
        <v>315</v>
      </c>
      <c r="K1065" s="521"/>
    </row>
    <row r="1066" customFormat="false" ht="15" hidden="false" customHeight="false" outlineLevel="0" collapsed="false">
      <c r="A1066" s="517"/>
      <c r="B1066" s="578" t="str">
        <f aca="false">B1047</f>
        <v>Escavadeira Hidráulica sobre esteira 22t</v>
      </c>
      <c r="C1066" s="657"/>
      <c r="D1066" s="657"/>
      <c r="E1066" s="658"/>
      <c r="F1066" s="579" t="str">
        <f aca="false">VLOOKUP(B1066,EQUIPAMENTOS!$A:$R,16,FALSE())</f>
        <v>Diesel S10</v>
      </c>
      <c r="G1066" s="580" t="s">
        <v>316</v>
      </c>
      <c r="H1066" s="581" t="n">
        <f aca="false">VLOOKUP(B1066,EQUIPAMENTOS!$A:$R,17,FALSE())</f>
        <v>6.99</v>
      </c>
      <c r="I1066" s="582" t="n">
        <f aca="false">VLOOKUP(B1066,EQUIPAMENTOS!$A:$R,18,FALSE())</f>
        <v>22</v>
      </c>
      <c r="J1066" s="656" t="n">
        <f aca="false">H1066*I1066*E1047*F1047</f>
        <v>153.78</v>
      </c>
      <c r="K1066" s="521"/>
    </row>
    <row r="1067" customFormat="false" ht="15" hidden="false" customHeight="false" outlineLevel="0" collapsed="false">
      <c r="A1067" s="517"/>
      <c r="B1067" s="578" t="str">
        <f aca="false">B1048</f>
        <v>Caminhão carroceria com guindauto</v>
      </c>
      <c r="C1067" s="561"/>
      <c r="D1067" s="561"/>
      <c r="E1067" s="538"/>
      <c r="F1067" s="579" t="str">
        <f aca="false">VLOOKUP(B1067,EQUIPAMENTOS!$A:$R,16,FALSE())</f>
        <v>Diesel S10</v>
      </c>
      <c r="G1067" s="580" t="s">
        <v>316</v>
      </c>
      <c r="H1067" s="581" t="n">
        <f aca="false">VLOOKUP(B1067,EQUIPAMENTOS!$A:$R,17,FALSE())</f>
        <v>6.99</v>
      </c>
      <c r="I1067" s="582" t="n">
        <f aca="false">VLOOKUP(B1067,EQUIPAMENTOS!$A:$R,18,FALSE())</f>
        <v>4</v>
      </c>
      <c r="J1067" s="543" t="n">
        <f aca="false">H1067*I1067*E1048*F1048</f>
        <v>27.96</v>
      </c>
      <c r="K1067" s="521"/>
    </row>
    <row r="1068" customFormat="false" ht="15" hidden="false" customHeight="false" outlineLevel="0" collapsed="false">
      <c r="A1068" s="517"/>
      <c r="B1068" s="578" t="str">
        <f aca="false">B1049</f>
        <v>Caminhão prancha</v>
      </c>
      <c r="C1068" s="561"/>
      <c r="D1068" s="561"/>
      <c r="E1068" s="538"/>
      <c r="F1068" s="579" t="str">
        <f aca="false">VLOOKUP(B1068,EQUIPAMENTOS!$A:$R,16,FALSE())</f>
        <v>Diesel S10</v>
      </c>
      <c r="G1068" s="580" t="s">
        <v>316</v>
      </c>
      <c r="H1068" s="581" t="n">
        <f aca="false">VLOOKUP(B1068,EQUIPAMENTOS!$A:$R,17,FALSE())</f>
        <v>6.99</v>
      </c>
      <c r="I1068" s="582" t="n">
        <f aca="false">VLOOKUP(B1068,EQUIPAMENTOS!$A:$R,18,FALSE())</f>
        <v>7</v>
      </c>
      <c r="J1068" s="543" t="n">
        <f aca="false">H1068*I1068*E1049*F1049</f>
        <v>16.1469</v>
      </c>
      <c r="K1068" s="521"/>
    </row>
    <row r="1069" customFormat="false" ht="15" hidden="false" customHeight="false" outlineLevel="0" collapsed="false">
      <c r="A1069" s="517"/>
      <c r="B1069" s="560"/>
      <c r="C1069" s="570"/>
      <c r="D1069" s="570"/>
      <c r="E1069" s="545"/>
      <c r="F1069" s="539"/>
      <c r="G1069" s="528"/>
      <c r="H1069" s="581"/>
      <c r="I1069" s="548"/>
      <c r="J1069" s="550" t="n">
        <f aca="false">H1069*I1069*E1050</f>
        <v>0</v>
      </c>
      <c r="K1069" s="521"/>
    </row>
    <row r="1070" customFormat="false" ht="15" hidden="false" customHeight="false" outlineLevel="0" collapsed="false">
      <c r="A1070" s="517"/>
      <c r="B1070" s="612"/>
      <c r="C1070" s="570"/>
      <c r="D1070" s="570"/>
      <c r="E1070" s="570"/>
      <c r="F1070" s="567"/>
      <c r="G1070" s="570"/>
      <c r="H1070" s="576"/>
      <c r="I1070" s="673" t="s">
        <v>257</v>
      </c>
      <c r="J1070" s="566" t="n">
        <f aca="false">SUM(J1066:J1069)</f>
        <v>197.8869</v>
      </c>
      <c r="K1070" s="521"/>
      <c r="L1070" s="434" t="n">
        <f aca="false">J1070/E1063</f>
        <v>263.8492</v>
      </c>
    </row>
    <row r="1071" customFormat="false" ht="15" hidden="false" customHeight="false" outlineLevel="0" collapsed="false">
      <c r="A1071" s="517"/>
      <c r="B1071" s="590"/>
      <c r="C1071" s="570"/>
      <c r="D1071" s="570"/>
      <c r="E1071" s="591"/>
      <c r="F1071" s="592"/>
      <c r="G1071" s="573"/>
      <c r="H1071" s="573"/>
      <c r="I1071" s="574"/>
      <c r="J1071" s="591"/>
      <c r="K1071" s="521"/>
    </row>
    <row r="1072" customFormat="false" ht="19.25" hidden="false" customHeight="false" outlineLevel="0" collapsed="false">
      <c r="A1072" s="517"/>
      <c r="B1072" s="557" t="s">
        <v>317</v>
      </c>
      <c r="C1072" s="557"/>
      <c r="D1072" s="557"/>
      <c r="E1072" s="557"/>
      <c r="F1072" s="557"/>
      <c r="G1072" s="593" t="s">
        <v>318</v>
      </c>
      <c r="H1072" s="573" t="s">
        <v>319</v>
      </c>
      <c r="I1072" s="577" t="s">
        <v>296</v>
      </c>
      <c r="J1072" s="559" t="s">
        <v>315</v>
      </c>
      <c r="K1072" s="521"/>
    </row>
    <row r="1073" customFormat="false" ht="15" hidden="false" customHeight="false" outlineLevel="0" collapsed="false">
      <c r="A1073" s="517"/>
      <c r="B1073" s="594"/>
      <c r="C1073" s="595"/>
      <c r="D1073" s="596"/>
      <c r="E1073" s="596"/>
      <c r="F1073" s="597"/>
      <c r="G1073" s="540"/>
      <c r="H1073" s="540"/>
      <c r="I1073" s="598"/>
      <c r="J1073" s="543"/>
      <c r="K1073" s="521"/>
    </row>
    <row r="1074" customFormat="false" ht="15" hidden="false" customHeight="false" outlineLevel="0" collapsed="false">
      <c r="A1074" s="517"/>
      <c r="B1074" s="599"/>
      <c r="C1074" s="600"/>
      <c r="D1074" s="601"/>
      <c r="E1074" s="601"/>
      <c r="F1074" s="602"/>
      <c r="G1074" s="540"/>
      <c r="H1074" s="540"/>
      <c r="I1074" s="598"/>
      <c r="J1074" s="543"/>
      <c r="K1074" s="521"/>
    </row>
    <row r="1075" customFormat="false" ht="15" hidden="false" customHeight="false" outlineLevel="0" collapsed="false">
      <c r="A1075" s="517"/>
      <c r="B1075" s="603" t="s">
        <v>257</v>
      </c>
      <c r="C1075" s="603"/>
      <c r="D1075" s="603"/>
      <c r="E1075" s="603"/>
      <c r="F1075" s="603"/>
      <c r="G1075" s="603"/>
      <c r="H1075" s="603"/>
      <c r="I1075" s="603"/>
      <c r="J1075" s="566" t="n">
        <f aca="false">SUM(J1073:J1074)</f>
        <v>0</v>
      </c>
      <c r="K1075" s="521"/>
    </row>
    <row r="1076" customFormat="false" ht="15" hidden="false" customHeight="false" outlineLevel="0" collapsed="false">
      <c r="A1076" s="517"/>
      <c r="B1076" s="604"/>
      <c r="C1076" s="605"/>
      <c r="D1076" s="605"/>
      <c r="E1076" s="606"/>
      <c r="F1076" s="607"/>
      <c r="G1076" s="608"/>
      <c r="H1076" s="608"/>
      <c r="I1076" s="609"/>
      <c r="J1076" s="610"/>
      <c r="K1076" s="521"/>
    </row>
    <row r="1077" customFormat="false" ht="15" hidden="false" customHeight="false" outlineLevel="0" collapsed="false">
      <c r="A1077" s="517"/>
      <c r="B1077" s="611" t="s">
        <v>320</v>
      </c>
      <c r="C1077" s="611"/>
      <c r="D1077" s="612"/>
      <c r="E1077" s="567"/>
      <c r="F1077" s="567"/>
      <c r="G1077" s="567"/>
      <c r="H1077" s="613"/>
      <c r="I1077" s="614"/>
      <c r="J1077" s="566" t="n">
        <f aca="false">(J1063+J1070+J1075)/E1063</f>
        <v>1262.19765789091</v>
      </c>
      <c r="K1077" s="521"/>
    </row>
    <row r="1078" customFormat="false" ht="15" hidden="false" customHeight="false" outlineLevel="0" collapsed="false">
      <c r="A1078" s="517"/>
      <c r="B1078" s="590"/>
      <c r="C1078" s="570"/>
      <c r="D1078" s="570"/>
      <c r="E1078" s="591"/>
      <c r="F1078" s="592"/>
      <c r="G1078" s="573"/>
      <c r="H1078" s="573"/>
      <c r="I1078" s="574"/>
      <c r="J1078" s="615"/>
      <c r="K1078" s="521"/>
    </row>
    <row r="1079" customFormat="false" ht="19.25" hidden="false" customHeight="false" outlineLevel="0" collapsed="false">
      <c r="A1079" s="517"/>
      <c r="B1079" s="557" t="s">
        <v>321</v>
      </c>
      <c r="C1079" s="557"/>
      <c r="D1079" s="557"/>
      <c r="E1079" s="557"/>
      <c r="F1079" s="557"/>
      <c r="G1079" s="593" t="s">
        <v>318</v>
      </c>
      <c r="H1079" s="573" t="s">
        <v>319</v>
      </c>
      <c r="I1079" s="577" t="s">
        <v>296</v>
      </c>
      <c r="J1079" s="559" t="s">
        <v>315</v>
      </c>
      <c r="K1079" s="521"/>
    </row>
    <row r="1080" customFormat="false" ht="15" hidden="false" customHeight="false" outlineLevel="0" collapsed="false">
      <c r="A1080" s="517"/>
      <c r="B1080" s="594" t="s">
        <v>373</v>
      </c>
      <c r="C1080" s="595"/>
      <c r="D1080" s="596"/>
      <c r="E1080" s="596"/>
      <c r="F1080" s="597"/>
      <c r="G1080" s="691" t="n">
        <v>1.04</v>
      </c>
      <c r="H1080" s="540" t="s">
        <v>28</v>
      </c>
      <c r="I1080" s="598" t="n">
        <f aca="false">I1009</f>
        <v>570</v>
      </c>
      <c r="J1080" s="543" t="n">
        <f aca="false">G1080*I1080</f>
        <v>592.8</v>
      </c>
      <c r="K1080" s="521"/>
    </row>
    <row r="1081" customFormat="false" ht="15" hidden="false" customHeight="false" outlineLevel="0" collapsed="false">
      <c r="A1081" s="517"/>
      <c r="B1081" s="599" t="s">
        <v>374</v>
      </c>
      <c r="C1081" s="600"/>
      <c r="D1081" s="601"/>
      <c r="E1081" s="601"/>
      <c r="F1081" s="602"/>
      <c r="G1081" s="691" t="n">
        <v>0.7</v>
      </c>
      <c r="H1081" s="540" t="s">
        <v>357</v>
      </c>
      <c r="I1081" s="598" t="n">
        <f aca="false">I1010</f>
        <v>84.21</v>
      </c>
      <c r="J1081" s="543" t="n">
        <f aca="false">G1081*I1081</f>
        <v>58.947</v>
      </c>
      <c r="K1081" s="521"/>
    </row>
    <row r="1082" customFormat="false" ht="15" hidden="false" customHeight="false" outlineLevel="0" collapsed="false">
      <c r="A1082" s="517"/>
      <c r="B1082" s="599" t="s">
        <v>375</v>
      </c>
      <c r="C1082" s="600"/>
      <c r="D1082" s="601"/>
      <c r="E1082" s="601"/>
      <c r="F1082" s="602"/>
      <c r="G1082" s="691" t="n">
        <v>0.00735</v>
      </c>
      <c r="H1082" s="540" t="s">
        <v>28</v>
      </c>
      <c r="I1082" s="598" t="n">
        <v>389.74</v>
      </c>
      <c r="J1082" s="543" t="n">
        <f aca="false">G1082*I1082</f>
        <v>2.864589</v>
      </c>
      <c r="K1082" s="521"/>
    </row>
    <row r="1083" customFormat="false" ht="15" hidden="false" customHeight="false" outlineLevel="0" collapsed="false">
      <c r="A1083" s="517"/>
      <c r="B1083" s="599" t="s">
        <v>376</v>
      </c>
      <c r="C1083" s="600"/>
      <c r="D1083" s="601"/>
      <c r="E1083" s="601"/>
      <c r="F1083" s="602"/>
      <c r="G1083" s="540" t="n">
        <v>0</v>
      </c>
      <c r="H1083" s="540" t="s">
        <v>28</v>
      </c>
      <c r="I1083" s="598" t="n">
        <f aca="false">I1012</f>
        <v>590</v>
      </c>
      <c r="J1083" s="543" t="n">
        <f aca="false">G1083*I1083</f>
        <v>0</v>
      </c>
      <c r="K1083" s="521"/>
    </row>
    <row r="1084" customFormat="false" ht="15" hidden="false" customHeight="false" outlineLevel="0" collapsed="false">
      <c r="A1084" s="517"/>
      <c r="B1084" s="599" t="s">
        <v>383</v>
      </c>
      <c r="C1084" s="600"/>
      <c r="D1084" s="601"/>
      <c r="E1084" s="601"/>
      <c r="F1084" s="602"/>
      <c r="G1084" s="540" t="n">
        <v>36.65</v>
      </c>
      <c r="H1084" s="540" t="s">
        <v>378</v>
      </c>
      <c r="I1084" s="598" t="n">
        <f aca="false">I1085</f>
        <v>9</v>
      </c>
      <c r="J1084" s="543" t="n">
        <f aca="false">G1084*I1084</f>
        <v>329.85</v>
      </c>
      <c r="K1084" s="521"/>
    </row>
    <row r="1085" customFormat="false" ht="15" hidden="false" customHeight="false" outlineLevel="0" collapsed="false">
      <c r="A1085" s="517"/>
      <c r="B1085" s="599" t="s">
        <v>377</v>
      </c>
      <c r="C1085" s="600"/>
      <c r="D1085" s="601"/>
      <c r="E1085" s="601"/>
      <c r="F1085" s="602"/>
      <c r="G1085" s="540"/>
      <c r="H1085" s="540" t="s">
        <v>378</v>
      </c>
      <c r="I1085" s="598" t="n">
        <v>9</v>
      </c>
      <c r="J1085" s="543" t="n">
        <f aca="false">G1085*I1085</f>
        <v>0</v>
      </c>
      <c r="K1085" s="521"/>
    </row>
    <row r="1086" customFormat="false" ht="15" hidden="false" customHeight="false" outlineLevel="0" collapsed="false">
      <c r="A1086" s="517"/>
      <c r="B1086" s="616" t="s">
        <v>385</v>
      </c>
      <c r="C1086" s="617"/>
      <c r="D1086" s="618"/>
      <c r="E1086" s="618"/>
      <c r="F1086" s="619"/>
      <c r="G1086" s="540" t="n">
        <v>1</v>
      </c>
      <c r="H1086" s="540" t="s">
        <v>170</v>
      </c>
      <c r="I1086" s="692" t="n">
        <v>1296.17</v>
      </c>
      <c r="J1086" s="543" t="n">
        <f aca="false">G1086*I1086</f>
        <v>1296.17</v>
      </c>
      <c r="K1086" s="521"/>
    </row>
    <row r="1087" customFormat="false" ht="15" hidden="false" customHeight="false" outlineLevel="0" collapsed="false">
      <c r="A1087" s="517"/>
      <c r="B1087" s="620"/>
      <c r="C1087" s="567"/>
      <c r="D1087" s="567"/>
      <c r="E1087" s="621"/>
      <c r="F1087" s="622"/>
      <c r="G1087" s="576"/>
      <c r="H1087" s="576"/>
      <c r="I1087" s="568" t="s">
        <v>257</v>
      </c>
      <c r="J1087" s="566" t="n">
        <f aca="false">SUM(J1080:J1086)</f>
        <v>2280.631589</v>
      </c>
      <c r="K1087" s="521"/>
    </row>
    <row r="1088" customFormat="false" ht="15" hidden="false" customHeight="false" outlineLevel="0" collapsed="false">
      <c r="A1088" s="517"/>
      <c r="B1088" s="623"/>
      <c r="C1088" s="567"/>
      <c r="D1088" s="567"/>
      <c r="E1088" s="621"/>
      <c r="F1088" s="622"/>
      <c r="G1088" s="576"/>
      <c r="H1088" s="576"/>
      <c r="I1088" s="568"/>
      <c r="J1088" s="621"/>
      <c r="K1088" s="521"/>
    </row>
    <row r="1089" customFormat="false" ht="19.25" hidden="false" customHeight="false" outlineLevel="0" collapsed="false">
      <c r="A1089" s="517"/>
      <c r="B1089" s="557" t="s">
        <v>322</v>
      </c>
      <c r="C1089" s="557"/>
      <c r="D1089" s="557"/>
      <c r="E1089" s="557"/>
      <c r="F1089" s="559" t="s">
        <v>318</v>
      </c>
      <c r="G1089" s="593" t="s">
        <v>323</v>
      </c>
      <c r="H1089" s="573" t="s">
        <v>296</v>
      </c>
      <c r="I1089" s="577" t="s">
        <v>314</v>
      </c>
      <c r="J1089" s="559" t="s">
        <v>315</v>
      </c>
      <c r="K1089" s="521"/>
    </row>
    <row r="1090" customFormat="false" ht="15" hidden="false" customHeight="false" outlineLevel="0" collapsed="false">
      <c r="A1090" s="517"/>
      <c r="B1090" s="594"/>
      <c r="C1090" s="595"/>
      <c r="D1090" s="596"/>
      <c r="E1090" s="597"/>
      <c r="F1090" s="540"/>
      <c r="G1090" s="540"/>
      <c r="H1090" s="624"/>
      <c r="I1090" s="598"/>
      <c r="J1090" s="543"/>
      <c r="K1090" s="521"/>
    </row>
    <row r="1091" customFormat="false" ht="15" hidden="false" customHeight="true" outlineLevel="0" collapsed="false">
      <c r="A1091" s="517"/>
      <c r="B1091" s="599"/>
      <c r="C1091" s="600"/>
      <c r="D1091" s="601"/>
      <c r="E1091" s="602"/>
      <c r="F1091" s="540" t="n">
        <v>0</v>
      </c>
      <c r="G1091" s="540" t="n">
        <v>0</v>
      </c>
      <c r="H1091" s="540"/>
      <c r="I1091" s="598" t="n">
        <v>0</v>
      </c>
      <c r="J1091" s="543" t="n">
        <f aca="false">I1091*H1091*G1091*F1091</f>
        <v>0</v>
      </c>
      <c r="K1091" s="521"/>
    </row>
    <row r="1092" customFormat="false" ht="15" hidden="false" customHeight="false" outlineLevel="0" collapsed="false">
      <c r="A1092" s="517"/>
      <c r="B1092" s="599"/>
      <c r="C1092" s="600"/>
      <c r="D1092" s="601"/>
      <c r="E1092" s="602"/>
      <c r="F1092" s="540" t="n">
        <v>0</v>
      </c>
      <c r="G1092" s="540" t="n">
        <v>0</v>
      </c>
      <c r="H1092" s="540" t="n">
        <v>0</v>
      </c>
      <c r="I1092" s="598" t="n">
        <v>0</v>
      </c>
      <c r="J1092" s="543" t="n">
        <f aca="false">I1092*H1092*G1092*F1092</f>
        <v>0</v>
      </c>
      <c r="K1092" s="521"/>
    </row>
    <row r="1093" customFormat="false" ht="15" hidden="false" customHeight="false" outlineLevel="0" collapsed="false">
      <c r="A1093" s="517"/>
      <c r="B1093" s="599"/>
      <c r="C1093" s="600"/>
      <c r="D1093" s="601"/>
      <c r="E1093" s="602"/>
      <c r="F1093" s="540" t="n">
        <v>0</v>
      </c>
      <c r="G1093" s="540" t="n">
        <v>0</v>
      </c>
      <c r="H1093" s="540" t="n">
        <v>0</v>
      </c>
      <c r="I1093" s="598" t="n">
        <v>0</v>
      </c>
      <c r="J1093" s="543" t="n">
        <f aca="false">I1093*H1093*G1093*F1093</f>
        <v>0</v>
      </c>
      <c r="K1093" s="521"/>
    </row>
    <row r="1094" customFormat="false" ht="15" hidden="false" customHeight="false" outlineLevel="0" collapsed="false">
      <c r="A1094" s="517"/>
      <c r="B1094" s="616"/>
      <c r="C1094" s="617"/>
      <c r="D1094" s="618"/>
      <c r="E1094" s="619"/>
      <c r="F1094" s="547" t="n">
        <v>0</v>
      </c>
      <c r="G1094" s="547" t="n">
        <v>0</v>
      </c>
      <c r="H1094" s="547" t="n">
        <v>0</v>
      </c>
      <c r="I1094" s="625" t="n">
        <v>0</v>
      </c>
      <c r="J1094" s="543" t="n">
        <f aca="false">I1094*H1094*G1094*F1094</f>
        <v>0</v>
      </c>
      <c r="K1094" s="521"/>
    </row>
    <row r="1095" customFormat="false" ht="15" hidden="false" customHeight="false" outlineLevel="0" collapsed="false">
      <c r="A1095" s="517"/>
      <c r="B1095" s="620"/>
      <c r="C1095" s="567"/>
      <c r="D1095" s="567"/>
      <c r="E1095" s="621"/>
      <c r="F1095" s="622"/>
      <c r="G1095" s="576"/>
      <c r="H1095" s="576"/>
      <c r="I1095" s="568" t="s">
        <v>257</v>
      </c>
      <c r="J1095" s="566" t="n">
        <f aca="false">SUM(J1090:J1094)</f>
        <v>0</v>
      </c>
      <c r="K1095" s="521"/>
    </row>
    <row r="1096" customFormat="false" ht="15" hidden="false" customHeight="false" outlineLevel="0" collapsed="false">
      <c r="A1096" s="517"/>
      <c r="B1096" s="567"/>
      <c r="C1096" s="567"/>
      <c r="D1096" s="567"/>
      <c r="E1096" s="567"/>
      <c r="F1096" s="567"/>
      <c r="G1096" s="567"/>
      <c r="H1096" s="567"/>
      <c r="I1096" s="568"/>
      <c r="J1096" s="567"/>
      <c r="K1096" s="521"/>
    </row>
    <row r="1097" customFormat="false" ht="15" hidden="false" customHeight="false" outlineLevel="0" collapsed="false">
      <c r="A1097" s="517"/>
      <c r="B1097" s="626" t="s">
        <v>324</v>
      </c>
      <c r="C1097" s="626"/>
      <c r="D1097" s="626"/>
      <c r="E1097" s="626"/>
      <c r="F1097" s="626"/>
      <c r="G1097" s="626"/>
      <c r="H1097" s="626"/>
      <c r="I1097" s="626"/>
      <c r="J1097" s="611" t="n">
        <f aca="false">J1095+J1087+J1077</f>
        <v>3542.82924689091</v>
      </c>
      <c r="K1097" s="521"/>
    </row>
    <row r="1098" customFormat="false" ht="15" hidden="false" customHeight="false" outlineLevel="0" collapsed="false">
      <c r="A1098" s="517"/>
      <c r="B1098" s="567"/>
      <c r="C1098" s="567"/>
      <c r="D1098" s="567"/>
      <c r="E1098" s="567"/>
      <c r="F1098" s="567"/>
      <c r="G1098" s="567"/>
      <c r="H1098" s="567"/>
      <c r="I1098" s="568"/>
      <c r="J1098" s="567"/>
      <c r="K1098" s="521"/>
    </row>
    <row r="1099" customFormat="false" ht="15" hidden="false" customHeight="false" outlineLevel="0" collapsed="false">
      <c r="A1099" s="517"/>
      <c r="B1099" s="626" t="s">
        <v>325</v>
      </c>
      <c r="C1099" s="626"/>
      <c r="D1099" s="626"/>
      <c r="E1099" s="626"/>
      <c r="F1099" s="626"/>
      <c r="G1099" s="626"/>
      <c r="H1099" s="626"/>
      <c r="I1099" s="626"/>
      <c r="J1099" s="566" t="n">
        <f aca="false">J1097*0</f>
        <v>0</v>
      </c>
      <c r="K1099" s="521"/>
    </row>
    <row r="1100" customFormat="false" ht="15" hidden="false" customHeight="false" outlineLevel="0" collapsed="false">
      <c r="A1100" s="517"/>
      <c r="B1100" s="567"/>
      <c r="C1100" s="567"/>
      <c r="D1100" s="567"/>
      <c r="E1100" s="567"/>
      <c r="F1100" s="567"/>
      <c r="G1100" s="567"/>
      <c r="H1100" s="567"/>
      <c r="I1100" s="568"/>
      <c r="J1100" s="567"/>
      <c r="K1100" s="521"/>
    </row>
    <row r="1101" customFormat="false" ht="15" hidden="false" customHeight="false" outlineLevel="0" collapsed="false">
      <c r="A1101" s="517"/>
      <c r="B1101" s="626" t="s">
        <v>326</v>
      </c>
      <c r="C1101" s="626"/>
      <c r="D1101" s="626"/>
      <c r="E1101" s="626"/>
      <c r="F1101" s="626"/>
      <c r="G1101" s="626"/>
      <c r="H1101" s="626"/>
      <c r="I1101" s="626"/>
      <c r="J1101" s="611" t="n">
        <f aca="false">J1097+J1099</f>
        <v>3542.82924689091</v>
      </c>
      <c r="K1101" s="521"/>
    </row>
    <row r="1102" customFormat="false" ht="22.5" hidden="false" customHeight="true" outlineLevel="0" collapsed="false">
      <c r="A1102" s="517"/>
      <c r="B1102" s="605"/>
      <c r="C1102" s="605"/>
      <c r="D1102" s="605"/>
      <c r="E1102" s="605"/>
      <c r="F1102" s="605"/>
      <c r="G1102" s="605"/>
      <c r="H1102" s="605"/>
      <c r="I1102" s="609"/>
      <c r="J1102" s="605"/>
      <c r="K1102" s="521"/>
    </row>
    <row r="1103" customFormat="false" ht="15" hidden="false" customHeight="false" outlineLevel="0" collapsed="false">
      <c r="A1103" s="517"/>
      <c r="B1103" s="627"/>
      <c r="C1103" s="595"/>
      <c r="D1103" s="595"/>
      <c r="E1103" s="595"/>
      <c r="F1103" s="595"/>
      <c r="G1103" s="595"/>
      <c r="H1103" s="595"/>
      <c r="I1103" s="595"/>
      <c r="J1103" s="628"/>
      <c r="K1103" s="521"/>
    </row>
    <row r="1104" customFormat="false" ht="15" hidden="false" customHeight="false" outlineLevel="0" collapsed="false">
      <c r="A1104" s="517"/>
      <c r="B1104" s="629"/>
      <c r="C1104" s="630"/>
      <c r="D1104" s="631"/>
      <c r="E1104" s="631"/>
      <c r="F1104" s="632"/>
      <c r="G1104" s="633"/>
      <c r="H1104" s="630"/>
      <c r="I1104" s="630"/>
      <c r="J1104" s="634"/>
      <c r="K1104" s="521"/>
    </row>
    <row r="1105" customFormat="false" ht="15" hidden="false" customHeight="false" outlineLevel="0" collapsed="false">
      <c r="A1105" s="517"/>
      <c r="B1105" s="522"/>
      <c r="C1105" s="522"/>
      <c r="D1105" s="522"/>
      <c r="E1105" s="522"/>
      <c r="F1105" s="522"/>
      <c r="G1105" s="522"/>
      <c r="H1105" s="522"/>
      <c r="I1105" s="522"/>
      <c r="J1105" s="522"/>
      <c r="K1105" s="521"/>
    </row>
    <row r="1106" customFormat="false" ht="15" hidden="false" customHeight="false" outlineLevel="0" collapsed="false">
      <c r="A1106" s="517"/>
      <c r="B1106" s="635" t="n">
        <f aca="false">PLANEJAMENTO!E1104</f>
        <v>0</v>
      </c>
      <c r="C1106" s="636"/>
      <c r="D1106" s="636"/>
      <c r="E1106" s="636"/>
      <c r="F1106" s="637"/>
      <c r="G1106" s="532" t="s">
        <v>315</v>
      </c>
      <c r="H1106" s="532"/>
      <c r="I1106" s="532"/>
      <c r="J1106" s="532"/>
      <c r="K1106" s="521"/>
    </row>
    <row r="1107" customFormat="false" ht="15" hidden="false" customHeight="false" outlineLevel="0" collapsed="false">
      <c r="A1107" s="517"/>
      <c r="B1107" s="638" t="n">
        <f aca="false">PLANEJAMENTO!E1105</f>
        <v>0</v>
      </c>
      <c r="C1107" s="639"/>
      <c r="D1107" s="639"/>
      <c r="E1107" s="639"/>
      <c r="F1107" s="640"/>
      <c r="G1107" s="534" t="s">
        <v>327</v>
      </c>
      <c r="H1107" s="534"/>
      <c r="I1107" s="534"/>
      <c r="J1107" s="534"/>
      <c r="K1107" s="521"/>
    </row>
    <row r="1108" customFormat="false" ht="15" hidden="false" customHeight="false" outlineLevel="0" collapsed="false">
      <c r="A1108" s="517"/>
      <c r="B1108" s="641"/>
      <c r="C1108" s="642"/>
      <c r="D1108" s="642"/>
      <c r="E1108" s="642"/>
      <c r="F1108" s="643"/>
      <c r="G1108" s="644"/>
      <c r="H1108" s="645"/>
      <c r="I1108" s="645"/>
      <c r="J1108" s="645"/>
      <c r="K1108" s="521"/>
    </row>
    <row r="1109" customFormat="false" ht="15" hidden="false" customHeight="false" outlineLevel="0" collapsed="false">
      <c r="A1109" s="646"/>
      <c r="B1109" s="647"/>
      <c r="C1109" s="647"/>
      <c r="D1109" s="647"/>
      <c r="E1109" s="647"/>
      <c r="F1109" s="647"/>
      <c r="G1109" s="647"/>
      <c r="H1109" s="647"/>
      <c r="I1109" s="647"/>
      <c r="J1109" s="647"/>
      <c r="K1109" s="648"/>
    </row>
    <row r="1110" customFormat="false" ht="15" hidden="false" customHeight="false" outlineLevel="0" collapsed="false">
      <c r="A1110" s="517"/>
      <c r="B1110" s="522"/>
      <c r="C1110" s="522"/>
      <c r="D1110" s="522"/>
      <c r="E1110" s="522"/>
      <c r="F1110" s="522"/>
      <c r="G1110" s="522"/>
      <c r="H1110" s="522"/>
      <c r="I1110" s="522"/>
      <c r="J1110" s="522"/>
      <c r="K1110" s="521"/>
    </row>
    <row r="1111" customFormat="false" ht="15" hidden="false" customHeight="false" outlineLevel="0" collapsed="false">
      <c r="A1111" s="517"/>
      <c r="B1111" s="518" t="s">
        <v>0</v>
      </c>
      <c r="C1111" s="519"/>
      <c r="D1111" s="520" t="s">
        <v>288</v>
      </c>
      <c r="E1111" s="520"/>
      <c r="F1111" s="520"/>
      <c r="G1111" s="520"/>
      <c r="H1111" s="520"/>
      <c r="I1111" s="520"/>
      <c r="J1111" s="520"/>
      <c r="K1111" s="521"/>
    </row>
    <row r="1112" customFormat="false" ht="15" hidden="false" customHeight="false" outlineLevel="0" collapsed="false">
      <c r="A1112" s="517"/>
      <c r="B1112" s="522"/>
      <c r="C1112" s="522"/>
      <c r="D1112" s="522"/>
      <c r="E1112" s="522"/>
      <c r="F1112" s="522"/>
      <c r="G1112" s="522"/>
      <c r="H1112" s="522"/>
      <c r="I1112" s="522"/>
      <c r="J1112" s="522"/>
      <c r="K1112" s="521"/>
    </row>
    <row r="1113" customFormat="false" ht="15" hidden="false" customHeight="false" outlineLevel="0" collapsed="false">
      <c r="A1113" s="517"/>
      <c r="B1113" s="523"/>
      <c r="C1113" s="524" t="s">
        <v>290</v>
      </c>
      <c r="D1113" s="523" t="s">
        <v>118</v>
      </c>
      <c r="E1113" s="523"/>
      <c r="F1113" s="523"/>
      <c r="G1113" s="523"/>
      <c r="H1113" s="523"/>
      <c r="I1113" s="523"/>
      <c r="J1113" s="523" t="s">
        <v>291</v>
      </c>
      <c r="K1113" s="521"/>
    </row>
    <row r="1114" customFormat="false" ht="19.25" hidden="false" customHeight="true" outlineLevel="0" collapsed="false">
      <c r="A1114" s="517"/>
      <c r="B1114" s="525"/>
      <c r="C1114" s="526" t="n">
        <f aca="true">TODAY()</f>
        <v>46129</v>
      </c>
      <c r="D1114" s="661" t="s">
        <v>65</v>
      </c>
      <c r="E1114" s="661"/>
      <c r="F1114" s="661"/>
      <c r="G1114" s="661"/>
      <c r="H1114" s="661"/>
      <c r="I1114" s="661"/>
      <c r="J1114" s="528" t="str">
        <f aca="false">F1130</f>
        <v>UND</v>
      </c>
      <c r="K1114" s="521"/>
      <c r="L1114" s="0" t="s">
        <v>386</v>
      </c>
    </row>
    <row r="1115" customFormat="false" ht="15" hidden="false" customHeight="false" outlineLevel="0" collapsed="false">
      <c r="A1115" s="517"/>
      <c r="B1115" s="529"/>
      <c r="C1115" s="529"/>
      <c r="D1115" s="529"/>
      <c r="E1115" s="529"/>
      <c r="F1115" s="529"/>
      <c r="G1115" s="529"/>
      <c r="H1115" s="529"/>
      <c r="I1115" s="530"/>
      <c r="J1115" s="531"/>
      <c r="K1115" s="521"/>
    </row>
    <row r="1116" customFormat="false" ht="15" hidden="false" customHeight="false" outlineLevel="0" collapsed="false">
      <c r="A1116" s="517"/>
      <c r="B1116" s="532" t="s">
        <v>292</v>
      </c>
      <c r="C1116" s="532"/>
      <c r="D1116" s="532" t="s">
        <v>289</v>
      </c>
      <c r="E1116" s="532" t="s">
        <v>293</v>
      </c>
      <c r="F1116" s="533" t="s">
        <v>294</v>
      </c>
      <c r="G1116" s="533"/>
      <c r="H1116" s="533" t="s">
        <v>295</v>
      </c>
      <c r="I1116" s="533"/>
      <c r="J1116" s="534" t="s">
        <v>296</v>
      </c>
      <c r="K1116" s="521"/>
    </row>
    <row r="1117" customFormat="false" ht="15" hidden="false" customHeight="false" outlineLevel="0" collapsed="false">
      <c r="A1117" s="517"/>
      <c r="B1117" s="532"/>
      <c r="C1117" s="532"/>
      <c r="D1117" s="532"/>
      <c r="E1117" s="532"/>
      <c r="F1117" s="535" t="s">
        <v>297</v>
      </c>
      <c r="G1117" s="535" t="s">
        <v>298</v>
      </c>
      <c r="H1117" s="535" t="s">
        <v>297</v>
      </c>
      <c r="I1117" s="529" t="s">
        <v>298</v>
      </c>
      <c r="J1117" s="536" t="s">
        <v>299</v>
      </c>
      <c r="K1117" s="521"/>
    </row>
    <row r="1118" customFormat="false" ht="15" hidden="false" customHeight="false" outlineLevel="0" collapsed="false">
      <c r="A1118" s="517"/>
      <c r="B1118" s="649" t="s">
        <v>364</v>
      </c>
      <c r="C1118" s="650"/>
      <c r="D1118" s="651"/>
      <c r="E1118" s="652" t="n">
        <v>0.2</v>
      </c>
      <c r="F1118" s="652" t="n">
        <v>1</v>
      </c>
      <c r="G1118" s="653" t="n">
        <f aca="false">1-F1118</f>
        <v>0</v>
      </c>
      <c r="H1118" s="654" t="n">
        <f aca="false">VLOOKUP(B1118,EQUIPAMENTOS!$A:$N,14,FALSE())</f>
        <v>150</v>
      </c>
      <c r="I1118" s="655" t="n">
        <f aca="false">H1118</f>
        <v>150</v>
      </c>
      <c r="J1118" s="656" t="n">
        <f aca="false">H1118*F1118*E1118+I1118*G1118*E1118</f>
        <v>30</v>
      </c>
      <c r="K1118" s="521"/>
    </row>
    <row r="1119" customFormat="false" ht="15" hidden="false" customHeight="false" outlineLevel="0" collapsed="false">
      <c r="A1119" s="517"/>
      <c r="B1119" s="537"/>
      <c r="C1119" s="538"/>
      <c r="D1119" s="539"/>
      <c r="E1119" s="688"/>
      <c r="F1119" s="688"/>
      <c r="G1119" s="540"/>
      <c r="H1119" s="541"/>
      <c r="I1119" s="542"/>
      <c r="J1119" s="543"/>
      <c r="K1119" s="521"/>
    </row>
    <row r="1120" customFormat="false" ht="15" hidden="false" customHeight="false" outlineLevel="0" collapsed="false">
      <c r="A1120" s="517"/>
      <c r="B1120" s="537"/>
      <c r="C1120" s="538"/>
      <c r="D1120" s="539"/>
      <c r="E1120" s="688"/>
      <c r="F1120" s="688"/>
      <c r="G1120" s="540"/>
      <c r="H1120" s="541"/>
      <c r="I1120" s="542"/>
      <c r="J1120" s="543"/>
      <c r="K1120" s="521"/>
    </row>
    <row r="1121" customFormat="false" ht="15" hidden="false" customHeight="false" outlineLevel="0" collapsed="false">
      <c r="A1121" s="517"/>
      <c r="B1121" s="544"/>
      <c r="C1121" s="545"/>
      <c r="D1121" s="546"/>
      <c r="E1121" s="547"/>
      <c r="F1121" s="547"/>
      <c r="G1121" s="547"/>
      <c r="H1121" s="548"/>
      <c r="I1121" s="664"/>
      <c r="J1121" s="543"/>
      <c r="K1121" s="521"/>
    </row>
    <row r="1122" customFormat="false" ht="15" hidden="false" customHeight="false" outlineLevel="0" collapsed="false">
      <c r="A1122" s="517"/>
      <c r="B1122" s="551"/>
      <c r="C1122" s="529"/>
      <c r="D1122" s="529"/>
      <c r="E1122" s="529"/>
      <c r="F1122" s="529"/>
      <c r="G1122" s="529"/>
      <c r="H1122" s="529"/>
      <c r="I1122" s="552" t="s">
        <v>257</v>
      </c>
      <c r="J1122" s="566" t="n">
        <f aca="false">SUM(J1118:J1121)</f>
        <v>30</v>
      </c>
      <c r="K1122" s="521"/>
      <c r="L1122" s="434" t="n">
        <f aca="false">J1122/E1130</f>
        <v>720</v>
      </c>
    </row>
    <row r="1123" customFormat="false" ht="15" hidden="false" customHeight="false" outlineLevel="0" collapsed="false">
      <c r="A1123" s="517"/>
      <c r="B1123" s="553"/>
      <c r="C1123" s="553"/>
      <c r="D1123" s="553"/>
      <c r="E1123" s="553"/>
      <c r="F1123" s="553"/>
      <c r="G1123" s="553"/>
      <c r="H1123" s="553"/>
      <c r="I1123" s="554"/>
      <c r="J1123" s="555"/>
      <c r="K1123" s="521"/>
    </row>
    <row r="1124" customFormat="false" ht="19.25" hidden="false" customHeight="true" outlineLevel="0" collapsed="false">
      <c r="A1124" s="517"/>
      <c r="B1124" s="556" t="s">
        <v>302</v>
      </c>
      <c r="C1124" s="556"/>
      <c r="D1124" s="556"/>
      <c r="E1124" s="556"/>
      <c r="F1124" s="679" t="s">
        <v>289</v>
      </c>
      <c r="G1124" s="679"/>
      <c r="H1124" s="557" t="s">
        <v>303</v>
      </c>
      <c r="I1124" s="558" t="s">
        <v>304</v>
      </c>
      <c r="J1124" s="559" t="s">
        <v>305</v>
      </c>
      <c r="K1124" s="521"/>
    </row>
    <row r="1125" customFormat="false" ht="15" hidden="false" customHeight="false" outlineLevel="0" collapsed="false">
      <c r="A1125" s="517"/>
      <c r="B1125" s="690" t="s">
        <v>366</v>
      </c>
      <c r="C1125" s="605"/>
      <c r="D1125" s="680"/>
      <c r="E1125" s="681"/>
      <c r="F1125" s="682"/>
      <c r="G1125" s="608"/>
      <c r="H1125" s="683" t="n">
        <v>5</v>
      </c>
      <c r="I1125" s="564" t="n">
        <f aca="false">(VLOOKUP(B1125,'MÃO DE OBRA'!$A:$E,5,FALSE())/220)</f>
        <v>28.82352</v>
      </c>
      <c r="J1125" s="543" t="n">
        <f aca="false">H1125*I1125</f>
        <v>144.1176</v>
      </c>
      <c r="K1125" s="521"/>
    </row>
    <row r="1126" customFormat="false" ht="15" hidden="false" customHeight="false" outlineLevel="0" collapsed="false">
      <c r="A1126" s="517"/>
      <c r="B1126" s="560" t="s">
        <v>307</v>
      </c>
      <c r="C1126" s="561"/>
      <c r="D1126" s="522"/>
      <c r="E1126" s="538"/>
      <c r="F1126" s="539"/>
      <c r="G1126" s="562"/>
      <c r="H1126" s="563" t="n">
        <v>2</v>
      </c>
      <c r="I1126" s="564" t="n">
        <f aca="false">(VLOOKUP(B1126,'MÃO DE OBRA'!$A:$E,5,FALSE())/220)</f>
        <v>19.13328</v>
      </c>
      <c r="J1126" s="543" t="n">
        <f aca="false">H1126*I1126</f>
        <v>38.26656</v>
      </c>
      <c r="K1126" s="521"/>
    </row>
    <row r="1127" customFormat="false" ht="15" hidden="false" customHeight="false" outlineLevel="0" collapsed="false">
      <c r="A1127" s="517"/>
      <c r="B1127" s="560" t="s">
        <v>387</v>
      </c>
      <c r="C1127" s="561"/>
      <c r="D1127" s="522"/>
      <c r="E1127" s="538"/>
      <c r="F1127" s="539"/>
      <c r="G1127" s="562"/>
      <c r="H1127" s="563" t="n">
        <f aca="false">E1118</f>
        <v>0.2</v>
      </c>
      <c r="I1127" s="564" t="n">
        <f aca="false">(VLOOKUP(B1127,'MÃO DE OBRA'!$A:$E,5,FALSE())/220)</f>
        <v>37.47552</v>
      </c>
      <c r="J1127" s="543" t="n">
        <f aca="false">H1127*I1127</f>
        <v>7.495104</v>
      </c>
      <c r="K1127" s="521"/>
    </row>
    <row r="1128" customFormat="false" ht="15" hidden="false" customHeight="false" outlineLevel="0" collapsed="false">
      <c r="A1128" s="517"/>
      <c r="B1128" s="551"/>
      <c r="C1128" s="553"/>
      <c r="D1128" s="553"/>
      <c r="E1128" s="553"/>
      <c r="F1128" s="553"/>
      <c r="G1128" s="553"/>
      <c r="H1128" s="553"/>
      <c r="I1128" s="565" t="s">
        <v>257</v>
      </c>
      <c r="J1128" s="566" t="n">
        <f aca="false">SUM(J1125:J1127)</f>
        <v>189.879264</v>
      </c>
      <c r="K1128" s="521"/>
    </row>
    <row r="1129" customFormat="false" ht="15" hidden="false" customHeight="false" outlineLevel="0" collapsed="false">
      <c r="A1129" s="517"/>
      <c r="B1129" s="567"/>
      <c r="C1129" s="567"/>
      <c r="D1129" s="567"/>
      <c r="E1129" s="567"/>
      <c r="F1129" s="567"/>
      <c r="G1129" s="567"/>
      <c r="H1129" s="567"/>
      <c r="I1129" s="568"/>
      <c r="J1129" s="567"/>
      <c r="K1129" s="521"/>
    </row>
    <row r="1130" customFormat="false" ht="15" hidden="false" customHeight="false" outlineLevel="0" collapsed="false">
      <c r="A1130" s="517"/>
      <c r="B1130" s="569" t="s">
        <v>310</v>
      </c>
      <c r="C1130" s="570"/>
      <c r="D1130" s="567"/>
      <c r="E1130" s="571" t="n">
        <f aca="false">PRODUÇÕES!$D$44</f>
        <v>0.0416666666666667</v>
      </c>
      <c r="F1130" s="572" t="s">
        <v>319</v>
      </c>
      <c r="G1130" s="573"/>
      <c r="H1130" s="573"/>
      <c r="I1130" s="574" t="s">
        <v>311</v>
      </c>
      <c r="J1130" s="566" t="n">
        <f aca="false">J1122+J1128</f>
        <v>219.879264</v>
      </c>
      <c r="K1130" s="521"/>
    </row>
    <row r="1131" customFormat="false" ht="15" hidden="false" customHeight="false" outlineLevel="0" collapsed="false">
      <c r="A1131" s="517"/>
      <c r="B1131" s="575"/>
      <c r="C1131" s="567"/>
      <c r="D1131" s="567"/>
      <c r="E1131" s="568"/>
      <c r="F1131" s="576"/>
      <c r="G1131" s="576"/>
      <c r="H1131" s="576"/>
      <c r="I1131" s="568"/>
      <c r="J1131" s="567"/>
      <c r="K1131" s="521"/>
    </row>
    <row r="1132" customFormat="false" ht="19.25" hidden="false" customHeight="false" outlineLevel="0" collapsed="false">
      <c r="A1132" s="517"/>
      <c r="B1132" s="557" t="s">
        <v>312</v>
      </c>
      <c r="C1132" s="557"/>
      <c r="D1132" s="557"/>
      <c r="E1132" s="557"/>
      <c r="F1132" s="532" t="s">
        <v>289</v>
      </c>
      <c r="G1132" s="528" t="s">
        <v>313</v>
      </c>
      <c r="H1132" s="557" t="s">
        <v>296</v>
      </c>
      <c r="I1132" s="577" t="s">
        <v>314</v>
      </c>
      <c r="J1132" s="556" t="s">
        <v>315</v>
      </c>
      <c r="K1132" s="521"/>
    </row>
    <row r="1133" customFormat="false" ht="15" hidden="false" customHeight="false" outlineLevel="0" collapsed="false">
      <c r="A1133" s="517"/>
      <c r="B1133" s="578" t="str">
        <f aca="false">B1118</f>
        <v>Caminhão carroceria com guindauto</v>
      </c>
      <c r="C1133" s="657"/>
      <c r="D1133" s="657"/>
      <c r="E1133" s="658"/>
      <c r="F1133" s="579" t="str">
        <f aca="false">VLOOKUP(B1133,EQUIPAMENTOS!$A:$R,16,FALSE())</f>
        <v>Diesel S10</v>
      </c>
      <c r="G1133" s="580" t="s">
        <v>316</v>
      </c>
      <c r="H1133" s="581" t="n">
        <f aca="false">VLOOKUP(B1133,EQUIPAMENTOS!$A:$R,17,FALSE())</f>
        <v>6.99</v>
      </c>
      <c r="I1133" s="582" t="n">
        <f aca="false">VLOOKUP(B1133,EQUIPAMENTOS!$A:$R,18,FALSE())</f>
        <v>4</v>
      </c>
      <c r="J1133" s="656" t="n">
        <f aca="false">H1133*I1133*E1118*F1118</f>
        <v>5.592</v>
      </c>
      <c r="K1133" s="521"/>
    </row>
    <row r="1134" customFormat="false" ht="15" hidden="false" customHeight="false" outlineLevel="0" collapsed="false">
      <c r="A1134" s="517"/>
      <c r="B1134" s="684"/>
      <c r="C1134" s="561"/>
      <c r="D1134" s="561"/>
      <c r="E1134" s="538"/>
      <c r="F1134" s="579"/>
      <c r="G1134" s="580"/>
      <c r="H1134" s="581"/>
      <c r="I1134" s="582"/>
      <c r="J1134" s="543"/>
      <c r="K1134" s="521"/>
    </row>
    <row r="1135" customFormat="false" ht="15" hidden="false" customHeight="false" outlineLevel="0" collapsed="false">
      <c r="A1135" s="517"/>
      <c r="B1135" s="684"/>
      <c r="C1135" s="570"/>
      <c r="D1135" s="570"/>
      <c r="E1135" s="545"/>
      <c r="F1135" s="584"/>
      <c r="G1135" s="672"/>
      <c r="H1135" s="581"/>
      <c r="I1135" s="582"/>
      <c r="J1135" s="543"/>
      <c r="K1135" s="521"/>
    </row>
    <row r="1136" customFormat="false" ht="15" hidden="false" customHeight="false" outlineLevel="0" collapsed="false">
      <c r="A1136" s="517"/>
      <c r="B1136" s="612"/>
      <c r="C1136" s="567"/>
      <c r="D1136" s="567"/>
      <c r="E1136" s="567"/>
      <c r="F1136" s="567"/>
      <c r="G1136" s="567"/>
      <c r="H1136" s="576"/>
      <c r="I1136" s="673" t="s">
        <v>257</v>
      </c>
      <c r="J1136" s="566" t="n">
        <f aca="false">SUM(J1133:J1135)</f>
        <v>5.592</v>
      </c>
      <c r="K1136" s="521"/>
      <c r="L1136" s="434" t="n">
        <f aca="false">J1136/E1130</f>
        <v>134.208</v>
      </c>
    </row>
    <row r="1137" customFormat="false" ht="15" hidden="false" customHeight="false" outlineLevel="0" collapsed="false">
      <c r="A1137" s="517"/>
      <c r="B1137" s="590"/>
      <c r="C1137" s="570"/>
      <c r="D1137" s="570"/>
      <c r="E1137" s="591"/>
      <c r="F1137" s="592"/>
      <c r="G1137" s="573"/>
      <c r="H1137" s="573"/>
      <c r="I1137" s="574"/>
      <c r="J1137" s="591"/>
      <c r="K1137" s="521"/>
    </row>
    <row r="1138" customFormat="false" ht="19.25" hidden="false" customHeight="false" outlineLevel="0" collapsed="false">
      <c r="A1138" s="517"/>
      <c r="B1138" s="557" t="s">
        <v>317</v>
      </c>
      <c r="C1138" s="557"/>
      <c r="D1138" s="557"/>
      <c r="E1138" s="557"/>
      <c r="F1138" s="557"/>
      <c r="G1138" s="593" t="s">
        <v>318</v>
      </c>
      <c r="H1138" s="573" t="s">
        <v>319</v>
      </c>
      <c r="I1138" s="577" t="s">
        <v>296</v>
      </c>
      <c r="J1138" s="559" t="s">
        <v>315</v>
      </c>
      <c r="K1138" s="521"/>
    </row>
    <row r="1139" customFormat="false" ht="15" hidden="false" customHeight="false" outlineLevel="0" collapsed="false">
      <c r="A1139" s="517"/>
      <c r="B1139" s="594"/>
      <c r="C1139" s="595"/>
      <c r="D1139" s="596"/>
      <c r="E1139" s="596"/>
      <c r="F1139" s="597"/>
      <c r="G1139" s="540"/>
      <c r="H1139" s="540"/>
      <c r="I1139" s="598"/>
      <c r="J1139" s="543"/>
      <c r="K1139" s="521"/>
    </row>
    <row r="1140" customFormat="false" ht="15" hidden="false" customHeight="false" outlineLevel="0" collapsed="false">
      <c r="A1140" s="517"/>
      <c r="B1140" s="599"/>
      <c r="C1140" s="600"/>
      <c r="D1140" s="601"/>
      <c r="E1140" s="601"/>
      <c r="F1140" s="602"/>
      <c r="G1140" s="540"/>
      <c r="H1140" s="540"/>
      <c r="I1140" s="598"/>
      <c r="J1140" s="543"/>
      <c r="K1140" s="521"/>
    </row>
    <row r="1141" customFormat="false" ht="15" hidden="false" customHeight="false" outlineLevel="0" collapsed="false">
      <c r="A1141" s="517"/>
      <c r="B1141" s="603" t="s">
        <v>257</v>
      </c>
      <c r="C1141" s="603"/>
      <c r="D1141" s="603"/>
      <c r="E1141" s="603"/>
      <c r="F1141" s="603"/>
      <c r="G1141" s="603"/>
      <c r="H1141" s="603"/>
      <c r="I1141" s="603"/>
      <c r="J1141" s="566" t="n">
        <f aca="false">SUM(J1139:J1140)</f>
        <v>0</v>
      </c>
      <c r="K1141" s="521"/>
    </row>
    <row r="1142" customFormat="false" ht="15" hidden="false" customHeight="false" outlineLevel="0" collapsed="false">
      <c r="A1142" s="517"/>
      <c r="B1142" s="604"/>
      <c r="C1142" s="605"/>
      <c r="D1142" s="605"/>
      <c r="E1142" s="606"/>
      <c r="F1142" s="607"/>
      <c r="G1142" s="608"/>
      <c r="H1142" s="608"/>
      <c r="I1142" s="609"/>
      <c r="J1142" s="610"/>
      <c r="K1142" s="521"/>
    </row>
    <row r="1143" customFormat="false" ht="15" hidden="false" customHeight="false" outlineLevel="0" collapsed="false">
      <c r="A1143" s="517"/>
      <c r="B1143" s="611" t="s">
        <v>320</v>
      </c>
      <c r="C1143" s="611"/>
      <c r="D1143" s="612"/>
      <c r="E1143" s="567"/>
      <c r="F1143" s="567"/>
      <c r="G1143" s="567"/>
      <c r="H1143" s="613"/>
      <c r="I1143" s="614"/>
      <c r="J1143" s="566" t="n">
        <f aca="false">(J1130+J1136+J1141)/E1130</f>
        <v>5411.310336</v>
      </c>
      <c r="K1143" s="521"/>
    </row>
    <row r="1144" customFormat="false" ht="15" hidden="false" customHeight="false" outlineLevel="0" collapsed="false">
      <c r="A1144" s="517"/>
      <c r="B1144" s="590"/>
      <c r="C1144" s="570"/>
      <c r="D1144" s="570"/>
      <c r="E1144" s="591"/>
      <c r="F1144" s="592"/>
      <c r="G1144" s="573"/>
      <c r="H1144" s="573"/>
      <c r="I1144" s="574"/>
      <c r="J1144" s="615"/>
      <c r="K1144" s="521"/>
    </row>
    <row r="1145" customFormat="false" ht="19.25" hidden="false" customHeight="false" outlineLevel="0" collapsed="false">
      <c r="A1145" s="517"/>
      <c r="B1145" s="557" t="s">
        <v>321</v>
      </c>
      <c r="C1145" s="557"/>
      <c r="D1145" s="557"/>
      <c r="E1145" s="557"/>
      <c r="F1145" s="557"/>
      <c r="G1145" s="593" t="s">
        <v>318</v>
      </c>
      <c r="H1145" s="573" t="s">
        <v>319</v>
      </c>
      <c r="I1145" s="577" t="s">
        <v>296</v>
      </c>
      <c r="J1145" s="559" t="s">
        <v>315</v>
      </c>
      <c r="K1145" s="521"/>
    </row>
    <row r="1146" customFormat="false" ht="15" hidden="false" customHeight="false" outlineLevel="0" collapsed="false">
      <c r="A1146" s="517"/>
      <c r="B1146" s="686" t="s">
        <v>376</v>
      </c>
      <c r="C1146" s="600"/>
      <c r="D1146" s="601"/>
      <c r="E1146" s="601"/>
      <c r="F1146" s="602"/>
      <c r="G1146" s="540" t="n">
        <v>4.5</v>
      </c>
      <c r="H1146" s="540" t="s">
        <v>28</v>
      </c>
      <c r="I1146" s="598" t="n">
        <f aca="false">I1083</f>
        <v>590</v>
      </c>
      <c r="J1146" s="543" t="n">
        <f aca="false">G1146*I1146</f>
        <v>2655</v>
      </c>
      <c r="K1146" s="521"/>
    </row>
    <row r="1147" customFormat="false" ht="15" hidden="false" customHeight="false" outlineLevel="0" collapsed="false">
      <c r="A1147" s="517"/>
      <c r="B1147" s="686" t="s">
        <v>374</v>
      </c>
      <c r="C1147" s="600"/>
      <c r="D1147" s="601"/>
      <c r="E1147" s="601"/>
      <c r="F1147" s="602"/>
      <c r="G1147" s="540" t="n">
        <v>17.53</v>
      </c>
      <c r="H1147" s="540" t="s">
        <v>357</v>
      </c>
      <c r="I1147" s="598" t="n">
        <f aca="false">I1081</f>
        <v>84.21</v>
      </c>
      <c r="J1147" s="543" t="n">
        <f aca="false">G1147*I1147</f>
        <v>1476.2013</v>
      </c>
      <c r="K1147" s="521"/>
    </row>
    <row r="1148" customFormat="false" ht="15" hidden="false" customHeight="false" outlineLevel="0" collapsed="false">
      <c r="A1148" s="517"/>
      <c r="B1148" s="686" t="s">
        <v>388</v>
      </c>
      <c r="C1148" s="600"/>
      <c r="D1148" s="601"/>
      <c r="E1148" s="601"/>
      <c r="F1148" s="602"/>
      <c r="G1148" s="540"/>
      <c r="H1148" s="540" t="s">
        <v>346</v>
      </c>
      <c r="I1148" s="598" t="n">
        <f aca="false">J819</f>
        <v>14.2340145170296</v>
      </c>
      <c r="J1148" s="543" t="n">
        <f aca="false">G1148*I1148</f>
        <v>0</v>
      </c>
      <c r="K1148" s="521"/>
    </row>
    <row r="1149" customFormat="false" ht="15" hidden="false" customHeight="false" outlineLevel="0" collapsed="false">
      <c r="A1149" s="517"/>
      <c r="B1149" s="616"/>
      <c r="C1149" s="617"/>
      <c r="D1149" s="618"/>
      <c r="E1149" s="618"/>
      <c r="F1149" s="619"/>
      <c r="G1149" s="540"/>
      <c r="H1149" s="540"/>
      <c r="I1149" s="598"/>
      <c r="J1149" s="543" t="n">
        <f aca="false">G1149*I1149</f>
        <v>0</v>
      </c>
      <c r="K1149" s="521"/>
    </row>
    <row r="1150" customFormat="false" ht="15" hidden="false" customHeight="false" outlineLevel="0" collapsed="false">
      <c r="A1150" s="517"/>
      <c r="B1150" s="620"/>
      <c r="C1150" s="567"/>
      <c r="D1150" s="567"/>
      <c r="E1150" s="621"/>
      <c r="F1150" s="622"/>
      <c r="G1150" s="576"/>
      <c r="H1150" s="576"/>
      <c r="I1150" s="568" t="s">
        <v>257</v>
      </c>
      <c r="J1150" s="566" t="n">
        <f aca="false">SUM(J1146:J1149)</f>
        <v>4131.2013</v>
      </c>
      <c r="K1150" s="521"/>
    </row>
    <row r="1151" customFormat="false" ht="15" hidden="false" customHeight="false" outlineLevel="0" collapsed="false">
      <c r="A1151" s="517"/>
      <c r="B1151" s="623"/>
      <c r="C1151" s="567"/>
      <c r="D1151" s="567"/>
      <c r="E1151" s="621"/>
      <c r="F1151" s="622"/>
      <c r="G1151" s="576"/>
      <c r="H1151" s="576"/>
      <c r="I1151" s="568"/>
      <c r="J1151" s="621"/>
      <c r="K1151" s="521"/>
    </row>
    <row r="1152" customFormat="false" ht="19.25" hidden="false" customHeight="false" outlineLevel="0" collapsed="false">
      <c r="A1152" s="517"/>
      <c r="B1152" s="557" t="s">
        <v>322</v>
      </c>
      <c r="C1152" s="557"/>
      <c r="D1152" s="557"/>
      <c r="E1152" s="557"/>
      <c r="F1152" s="559" t="s">
        <v>318</v>
      </c>
      <c r="G1152" s="593" t="s">
        <v>323</v>
      </c>
      <c r="H1152" s="573" t="s">
        <v>296</v>
      </c>
      <c r="I1152" s="577" t="s">
        <v>314</v>
      </c>
      <c r="J1152" s="559" t="s">
        <v>315</v>
      </c>
      <c r="K1152" s="521"/>
    </row>
    <row r="1153" customFormat="false" ht="15" hidden="false" customHeight="false" outlineLevel="0" collapsed="false">
      <c r="A1153" s="517"/>
      <c r="B1153" s="594"/>
      <c r="C1153" s="595"/>
      <c r="D1153" s="596"/>
      <c r="E1153" s="597"/>
      <c r="F1153" s="540"/>
      <c r="G1153" s="540"/>
      <c r="H1153" s="624"/>
      <c r="I1153" s="598"/>
      <c r="J1153" s="543"/>
      <c r="K1153" s="521"/>
    </row>
    <row r="1154" customFormat="false" ht="15" hidden="false" customHeight="false" outlineLevel="0" collapsed="false">
      <c r="A1154" s="517"/>
      <c r="B1154" s="616"/>
      <c r="C1154" s="617"/>
      <c r="D1154" s="618"/>
      <c r="E1154" s="619"/>
      <c r="F1154" s="547" t="n">
        <v>0</v>
      </c>
      <c r="G1154" s="547" t="n">
        <v>0</v>
      </c>
      <c r="H1154" s="547" t="n">
        <v>0</v>
      </c>
      <c r="I1154" s="625" t="n">
        <v>0</v>
      </c>
      <c r="J1154" s="543" t="n">
        <f aca="false">I1154*H1154*G1154*F1154</f>
        <v>0</v>
      </c>
      <c r="K1154" s="521"/>
    </row>
    <row r="1155" customFormat="false" ht="15" hidden="false" customHeight="false" outlineLevel="0" collapsed="false">
      <c r="A1155" s="517"/>
      <c r="B1155" s="620"/>
      <c r="C1155" s="567"/>
      <c r="D1155" s="567"/>
      <c r="E1155" s="621"/>
      <c r="F1155" s="622"/>
      <c r="G1155" s="576"/>
      <c r="H1155" s="576"/>
      <c r="I1155" s="568" t="s">
        <v>257</v>
      </c>
      <c r="J1155" s="566" t="n">
        <f aca="false">SUM(J1153:J1154)</f>
        <v>0</v>
      </c>
      <c r="K1155" s="521"/>
    </row>
    <row r="1156" customFormat="false" ht="15" hidden="false" customHeight="false" outlineLevel="0" collapsed="false">
      <c r="A1156" s="517"/>
      <c r="B1156" s="567"/>
      <c r="C1156" s="567"/>
      <c r="D1156" s="567"/>
      <c r="E1156" s="567"/>
      <c r="F1156" s="567"/>
      <c r="G1156" s="567"/>
      <c r="H1156" s="567"/>
      <c r="I1156" s="568"/>
      <c r="J1156" s="567"/>
      <c r="K1156" s="521"/>
    </row>
    <row r="1157" customFormat="false" ht="15" hidden="false" customHeight="false" outlineLevel="0" collapsed="false">
      <c r="A1157" s="517"/>
      <c r="B1157" s="626" t="s">
        <v>324</v>
      </c>
      <c r="C1157" s="626"/>
      <c r="D1157" s="626"/>
      <c r="E1157" s="626"/>
      <c r="F1157" s="626"/>
      <c r="G1157" s="626"/>
      <c r="H1157" s="626"/>
      <c r="I1157" s="626"/>
      <c r="J1157" s="611" t="n">
        <f aca="false">J1155+J1150+J1143</f>
        <v>9542.511636</v>
      </c>
      <c r="K1157" s="521"/>
    </row>
    <row r="1158" customFormat="false" ht="15" hidden="false" customHeight="false" outlineLevel="0" collapsed="false">
      <c r="A1158" s="517"/>
      <c r="B1158" s="567"/>
      <c r="C1158" s="567"/>
      <c r="D1158" s="567"/>
      <c r="E1158" s="567"/>
      <c r="F1158" s="567"/>
      <c r="G1158" s="567"/>
      <c r="H1158" s="567"/>
      <c r="I1158" s="568"/>
      <c r="J1158" s="567"/>
      <c r="K1158" s="521"/>
    </row>
    <row r="1159" customFormat="false" ht="15" hidden="false" customHeight="false" outlineLevel="0" collapsed="false">
      <c r="A1159" s="517"/>
      <c r="B1159" s="626" t="s">
        <v>325</v>
      </c>
      <c r="C1159" s="626"/>
      <c r="D1159" s="626"/>
      <c r="E1159" s="626"/>
      <c r="F1159" s="626"/>
      <c r="G1159" s="626"/>
      <c r="H1159" s="626"/>
      <c r="I1159" s="626"/>
      <c r="J1159" s="566" t="n">
        <f aca="false">J1157*0</f>
        <v>0</v>
      </c>
      <c r="K1159" s="521"/>
    </row>
    <row r="1160" customFormat="false" ht="15" hidden="false" customHeight="false" outlineLevel="0" collapsed="false">
      <c r="A1160" s="517"/>
      <c r="B1160" s="567"/>
      <c r="C1160" s="567"/>
      <c r="D1160" s="567"/>
      <c r="E1160" s="567"/>
      <c r="F1160" s="567"/>
      <c r="G1160" s="567"/>
      <c r="H1160" s="567"/>
      <c r="I1160" s="568"/>
      <c r="J1160" s="567"/>
      <c r="K1160" s="521"/>
    </row>
    <row r="1161" customFormat="false" ht="15" hidden="false" customHeight="false" outlineLevel="0" collapsed="false">
      <c r="A1161" s="517"/>
      <c r="B1161" s="626" t="s">
        <v>326</v>
      </c>
      <c r="C1161" s="626"/>
      <c r="D1161" s="626"/>
      <c r="E1161" s="626"/>
      <c r="F1161" s="626"/>
      <c r="G1161" s="626"/>
      <c r="H1161" s="626"/>
      <c r="I1161" s="626"/>
      <c r="J1161" s="611" t="n">
        <f aca="false">J1157+J1159</f>
        <v>9542.511636</v>
      </c>
      <c r="K1161" s="521"/>
    </row>
    <row r="1162" customFormat="false" ht="15" hidden="false" customHeight="false" outlineLevel="0" collapsed="false">
      <c r="A1162" s="517"/>
      <c r="B1162" s="605"/>
      <c r="C1162" s="605"/>
      <c r="D1162" s="605"/>
      <c r="E1162" s="605"/>
      <c r="F1162" s="605"/>
      <c r="G1162" s="605"/>
      <c r="H1162" s="605"/>
      <c r="I1162" s="609"/>
      <c r="J1162" s="605"/>
      <c r="K1162" s="521"/>
    </row>
    <row r="1163" customFormat="false" ht="15" hidden="false" customHeight="false" outlineLevel="0" collapsed="false">
      <c r="A1163" s="517"/>
      <c r="B1163" s="627"/>
      <c r="C1163" s="595"/>
      <c r="D1163" s="595"/>
      <c r="E1163" s="595"/>
      <c r="F1163" s="595"/>
      <c r="G1163" s="595"/>
      <c r="H1163" s="595"/>
      <c r="I1163" s="595"/>
      <c r="J1163" s="628"/>
      <c r="K1163" s="521"/>
    </row>
    <row r="1164" customFormat="false" ht="15" hidden="false" customHeight="false" outlineLevel="0" collapsed="false">
      <c r="A1164" s="517"/>
      <c r="B1164" s="629"/>
      <c r="C1164" s="630"/>
      <c r="D1164" s="631"/>
      <c r="E1164" s="631"/>
      <c r="F1164" s="632"/>
      <c r="G1164" s="633"/>
      <c r="H1164" s="630"/>
      <c r="I1164" s="630"/>
      <c r="J1164" s="634"/>
      <c r="K1164" s="521"/>
    </row>
    <row r="1165" customFormat="false" ht="15" hidden="false" customHeight="false" outlineLevel="0" collapsed="false">
      <c r="A1165" s="517"/>
      <c r="B1165" s="522"/>
      <c r="C1165" s="522"/>
      <c r="D1165" s="522"/>
      <c r="E1165" s="522"/>
      <c r="F1165" s="522"/>
      <c r="G1165" s="522"/>
      <c r="H1165" s="522"/>
      <c r="I1165" s="522"/>
      <c r="J1165" s="522"/>
      <c r="K1165" s="521"/>
    </row>
    <row r="1166" customFormat="false" ht="15" hidden="false" customHeight="false" outlineLevel="0" collapsed="false">
      <c r="A1166" s="517"/>
      <c r="B1166" s="635" t="n">
        <f aca="false">PLANEJAMENTO!E1093</f>
        <v>0</v>
      </c>
      <c r="C1166" s="636"/>
      <c r="D1166" s="636"/>
      <c r="E1166" s="636"/>
      <c r="F1166" s="637"/>
      <c r="G1166" s="532" t="s">
        <v>315</v>
      </c>
      <c r="H1166" s="532"/>
      <c r="I1166" s="532"/>
      <c r="J1166" s="532"/>
      <c r="K1166" s="521"/>
    </row>
    <row r="1167" customFormat="false" ht="15" hidden="false" customHeight="false" outlineLevel="0" collapsed="false">
      <c r="A1167" s="517"/>
      <c r="B1167" s="638" t="n">
        <f aca="false">PLANEJAMENTO!E1094</f>
        <v>0</v>
      </c>
      <c r="C1167" s="639"/>
      <c r="D1167" s="639"/>
      <c r="E1167" s="639"/>
      <c r="F1167" s="640"/>
      <c r="G1167" s="534" t="s">
        <v>327</v>
      </c>
      <c r="H1167" s="534"/>
      <c r="I1167" s="534"/>
      <c r="J1167" s="534"/>
      <c r="K1167" s="521"/>
    </row>
    <row r="1168" customFormat="false" ht="15" hidden="false" customHeight="false" outlineLevel="0" collapsed="false">
      <c r="A1168" s="517"/>
      <c r="B1168" s="641"/>
      <c r="C1168" s="642"/>
      <c r="D1168" s="642"/>
      <c r="E1168" s="642"/>
      <c r="F1168" s="643"/>
      <c r="G1168" s="644"/>
      <c r="H1168" s="645"/>
      <c r="I1168" s="645"/>
      <c r="J1168" s="645"/>
      <c r="K1168" s="521"/>
    </row>
    <row r="1169" customFormat="false" ht="15" hidden="false" customHeight="false" outlineLevel="0" collapsed="false">
      <c r="A1169" s="646"/>
      <c r="B1169" s="647"/>
      <c r="C1169" s="647"/>
      <c r="D1169" s="647"/>
      <c r="E1169" s="647"/>
      <c r="F1169" s="647"/>
      <c r="G1169" s="647"/>
      <c r="H1169" s="647"/>
      <c r="I1169" s="647"/>
      <c r="J1169" s="647"/>
      <c r="K1169" s="648"/>
    </row>
    <row r="1170" customFormat="false" ht="15" hidden="false" customHeight="false" outlineLevel="0" collapsed="false">
      <c r="A1170" s="517"/>
      <c r="B1170" s="522"/>
      <c r="C1170" s="522"/>
      <c r="D1170" s="522"/>
      <c r="E1170" s="522"/>
      <c r="F1170" s="522"/>
      <c r="G1170" s="522"/>
      <c r="H1170" s="522"/>
      <c r="I1170" s="522"/>
      <c r="J1170" s="522"/>
      <c r="K1170" s="521"/>
    </row>
    <row r="1171" customFormat="false" ht="15" hidden="false" customHeight="false" outlineLevel="0" collapsed="false">
      <c r="A1171" s="517"/>
      <c r="B1171" s="518" t="s">
        <v>0</v>
      </c>
      <c r="C1171" s="519"/>
      <c r="D1171" s="520" t="s">
        <v>288</v>
      </c>
      <c r="E1171" s="520"/>
      <c r="F1171" s="520"/>
      <c r="G1171" s="520"/>
      <c r="H1171" s="520"/>
      <c r="I1171" s="520"/>
      <c r="J1171" s="520"/>
      <c r="K1171" s="521"/>
    </row>
    <row r="1172" customFormat="false" ht="15" hidden="false" customHeight="false" outlineLevel="0" collapsed="false">
      <c r="A1172" s="517"/>
      <c r="B1172" s="522"/>
      <c r="C1172" s="522"/>
      <c r="D1172" s="522"/>
      <c r="E1172" s="522"/>
      <c r="F1172" s="522"/>
      <c r="G1172" s="522"/>
      <c r="H1172" s="522"/>
      <c r="I1172" s="522"/>
      <c r="J1172" s="522"/>
      <c r="K1172" s="521"/>
    </row>
    <row r="1173" customFormat="false" ht="15" hidden="false" customHeight="false" outlineLevel="0" collapsed="false">
      <c r="A1173" s="517"/>
      <c r="B1173" s="523"/>
      <c r="C1173" s="524" t="s">
        <v>290</v>
      </c>
      <c r="D1173" s="523" t="s">
        <v>118</v>
      </c>
      <c r="E1173" s="523"/>
      <c r="F1173" s="523"/>
      <c r="G1173" s="523"/>
      <c r="H1173" s="523"/>
      <c r="I1173" s="523"/>
      <c r="J1173" s="523" t="s">
        <v>291</v>
      </c>
      <c r="K1173" s="521"/>
    </row>
    <row r="1174" customFormat="false" ht="19.25" hidden="false" customHeight="true" outlineLevel="0" collapsed="false">
      <c r="A1174" s="517"/>
      <c r="B1174" s="525"/>
      <c r="C1174" s="526" t="n">
        <f aca="true">TODAY()</f>
        <v>46129</v>
      </c>
      <c r="D1174" s="661" t="s">
        <v>67</v>
      </c>
      <c r="E1174" s="661"/>
      <c r="F1174" s="661"/>
      <c r="G1174" s="661"/>
      <c r="H1174" s="661"/>
      <c r="I1174" s="661"/>
      <c r="J1174" s="528" t="str">
        <f aca="false">F1192</f>
        <v>UND</v>
      </c>
      <c r="K1174" s="521"/>
      <c r="L1174" s="0" t="s">
        <v>389</v>
      </c>
    </row>
    <row r="1175" customFormat="false" ht="15" hidden="false" customHeight="false" outlineLevel="0" collapsed="false">
      <c r="A1175" s="517"/>
      <c r="B1175" s="529"/>
      <c r="C1175" s="529"/>
      <c r="D1175" s="529"/>
      <c r="E1175" s="529"/>
      <c r="F1175" s="529"/>
      <c r="G1175" s="529"/>
      <c r="H1175" s="529"/>
      <c r="I1175" s="530"/>
      <c r="J1175" s="531"/>
      <c r="K1175" s="521"/>
    </row>
    <row r="1176" customFormat="false" ht="15" hidden="false" customHeight="false" outlineLevel="0" collapsed="false">
      <c r="A1176" s="517"/>
      <c r="B1176" s="532" t="s">
        <v>292</v>
      </c>
      <c r="C1176" s="532"/>
      <c r="D1176" s="532" t="s">
        <v>289</v>
      </c>
      <c r="E1176" s="532" t="s">
        <v>293</v>
      </c>
      <c r="F1176" s="533" t="s">
        <v>294</v>
      </c>
      <c r="G1176" s="533"/>
      <c r="H1176" s="533" t="s">
        <v>295</v>
      </c>
      <c r="I1176" s="533"/>
      <c r="J1176" s="534" t="s">
        <v>296</v>
      </c>
      <c r="K1176" s="521"/>
    </row>
    <row r="1177" customFormat="false" ht="15" hidden="false" customHeight="false" outlineLevel="0" collapsed="false">
      <c r="A1177" s="517"/>
      <c r="B1177" s="532"/>
      <c r="C1177" s="532"/>
      <c r="D1177" s="532"/>
      <c r="E1177" s="532"/>
      <c r="F1177" s="535" t="s">
        <v>297</v>
      </c>
      <c r="G1177" s="535" t="s">
        <v>298</v>
      </c>
      <c r="H1177" s="535" t="s">
        <v>297</v>
      </c>
      <c r="I1177" s="529" t="s">
        <v>298</v>
      </c>
      <c r="J1177" s="536" t="s">
        <v>299</v>
      </c>
      <c r="K1177" s="521"/>
    </row>
    <row r="1178" customFormat="false" ht="15" hidden="false" customHeight="false" outlineLevel="0" collapsed="false">
      <c r="A1178" s="517"/>
      <c r="B1178" s="649" t="s">
        <v>364</v>
      </c>
      <c r="C1178" s="650"/>
      <c r="D1178" s="651"/>
      <c r="E1178" s="652" t="n">
        <v>0.2</v>
      </c>
      <c r="F1178" s="652" t="n">
        <v>1</v>
      </c>
      <c r="G1178" s="653" t="n">
        <f aca="false">1-F1178</f>
        <v>0</v>
      </c>
      <c r="H1178" s="654" t="n">
        <f aca="false">VLOOKUP(B1178,EQUIPAMENTOS!$A:$N,14,FALSE())</f>
        <v>150</v>
      </c>
      <c r="I1178" s="655" t="n">
        <f aca="false">H1178</f>
        <v>150</v>
      </c>
      <c r="J1178" s="656" t="n">
        <f aca="false">H1178*F1178*E1178+I1178*G1178*E1178</f>
        <v>30</v>
      </c>
      <c r="K1178" s="521"/>
    </row>
    <row r="1179" customFormat="false" ht="15" hidden="false" customHeight="false" outlineLevel="0" collapsed="false">
      <c r="A1179" s="517"/>
      <c r="B1179" s="537"/>
      <c r="C1179" s="538"/>
      <c r="D1179" s="539"/>
      <c r="E1179" s="688"/>
      <c r="F1179" s="688"/>
      <c r="G1179" s="540"/>
      <c r="H1179" s="541"/>
      <c r="I1179" s="542"/>
      <c r="J1179" s="543"/>
      <c r="K1179" s="521"/>
    </row>
    <row r="1180" customFormat="false" ht="15" hidden="false" customHeight="false" outlineLevel="0" collapsed="false">
      <c r="A1180" s="517"/>
      <c r="B1180" s="537"/>
      <c r="C1180" s="538"/>
      <c r="D1180" s="539"/>
      <c r="E1180" s="688"/>
      <c r="F1180" s="688"/>
      <c r="G1180" s="540"/>
      <c r="H1180" s="541"/>
      <c r="I1180" s="542"/>
      <c r="J1180" s="543"/>
      <c r="K1180" s="521"/>
    </row>
    <row r="1181" customFormat="false" ht="15" hidden="false" customHeight="false" outlineLevel="0" collapsed="false">
      <c r="A1181" s="517"/>
      <c r="B1181" s="544"/>
      <c r="C1181" s="545"/>
      <c r="D1181" s="546"/>
      <c r="E1181" s="547"/>
      <c r="F1181" s="547"/>
      <c r="G1181" s="547"/>
      <c r="H1181" s="548"/>
      <c r="I1181" s="664"/>
      <c r="J1181" s="543"/>
      <c r="K1181" s="521"/>
    </row>
    <row r="1182" customFormat="false" ht="15" hidden="false" customHeight="false" outlineLevel="0" collapsed="false">
      <c r="A1182" s="517"/>
      <c r="B1182" s="551"/>
      <c r="C1182" s="529"/>
      <c r="D1182" s="529"/>
      <c r="E1182" s="529"/>
      <c r="F1182" s="529"/>
      <c r="G1182" s="529"/>
      <c r="H1182" s="529"/>
      <c r="I1182" s="552" t="s">
        <v>257</v>
      </c>
      <c r="J1182" s="566" t="n">
        <f aca="false">SUM(J1178:J1181)</f>
        <v>30</v>
      </c>
      <c r="K1182" s="521"/>
      <c r="L1182" s="434" t="n">
        <f aca="false">J1182/E1192</f>
        <v>720</v>
      </c>
    </row>
    <row r="1183" customFormat="false" ht="15" hidden="false" customHeight="false" outlineLevel="0" collapsed="false">
      <c r="A1183" s="517"/>
      <c r="B1183" s="553"/>
      <c r="C1183" s="553"/>
      <c r="D1183" s="553"/>
      <c r="E1183" s="553"/>
      <c r="F1183" s="553"/>
      <c r="G1183" s="553"/>
      <c r="H1183" s="553"/>
      <c r="I1183" s="554"/>
      <c r="J1183" s="555"/>
      <c r="K1183" s="521"/>
    </row>
    <row r="1184" customFormat="false" ht="19.25" hidden="false" customHeight="true" outlineLevel="0" collapsed="false">
      <c r="A1184" s="517"/>
      <c r="B1184" s="556" t="s">
        <v>302</v>
      </c>
      <c r="C1184" s="556"/>
      <c r="D1184" s="556"/>
      <c r="E1184" s="556"/>
      <c r="F1184" s="679" t="s">
        <v>289</v>
      </c>
      <c r="G1184" s="679"/>
      <c r="H1184" s="557" t="s">
        <v>303</v>
      </c>
      <c r="I1184" s="558" t="s">
        <v>304</v>
      </c>
      <c r="J1184" s="559" t="s">
        <v>305</v>
      </c>
      <c r="K1184" s="521"/>
    </row>
    <row r="1185" customFormat="false" ht="15" hidden="false" customHeight="false" outlineLevel="0" collapsed="false">
      <c r="A1185" s="517"/>
      <c r="B1185" s="690" t="s">
        <v>366</v>
      </c>
      <c r="C1185" s="605"/>
      <c r="D1185" s="680"/>
      <c r="E1185" s="681"/>
      <c r="F1185" s="682"/>
      <c r="G1185" s="608"/>
      <c r="H1185" s="683" t="n">
        <v>5</v>
      </c>
      <c r="I1185" s="564" t="n">
        <f aca="false">(VLOOKUP(B1185,'MÃO DE OBRA'!$A:$E,5,FALSE())/220)</f>
        <v>28.82352</v>
      </c>
      <c r="J1185" s="543" t="n">
        <f aca="false">H1185*I1185</f>
        <v>144.1176</v>
      </c>
      <c r="K1185" s="521"/>
    </row>
    <row r="1186" customFormat="false" ht="15" hidden="false" customHeight="false" outlineLevel="0" collapsed="false">
      <c r="A1186" s="517"/>
      <c r="B1186" s="560" t="s">
        <v>307</v>
      </c>
      <c r="C1186" s="561"/>
      <c r="D1186" s="522"/>
      <c r="E1186" s="538"/>
      <c r="F1186" s="539"/>
      <c r="G1186" s="562"/>
      <c r="H1186" s="563" t="n">
        <v>2</v>
      </c>
      <c r="I1186" s="564" t="n">
        <f aca="false">(VLOOKUP(B1186,'MÃO DE OBRA'!$A:$E,5,FALSE())/220)</f>
        <v>19.13328</v>
      </c>
      <c r="J1186" s="543" t="n">
        <f aca="false">H1186*I1186</f>
        <v>38.26656</v>
      </c>
      <c r="K1186" s="521"/>
    </row>
    <row r="1187" customFormat="false" ht="15.75" hidden="false" customHeight="true" outlineLevel="0" collapsed="false">
      <c r="A1187" s="517"/>
      <c r="B1187" s="560" t="s">
        <v>387</v>
      </c>
      <c r="C1187" s="561"/>
      <c r="D1187" s="522"/>
      <c r="E1187" s="538"/>
      <c r="F1187" s="539"/>
      <c r="G1187" s="562"/>
      <c r="H1187" s="563" t="n">
        <f aca="false">E1178</f>
        <v>0.2</v>
      </c>
      <c r="I1187" s="564" t="n">
        <f aca="false">(VLOOKUP(B1187,'MÃO DE OBRA'!$A:$E,5,FALSE())/220)</f>
        <v>37.47552</v>
      </c>
      <c r="J1187" s="543" t="n">
        <f aca="false">H1187*I1187</f>
        <v>7.495104</v>
      </c>
      <c r="K1187" s="521"/>
    </row>
    <row r="1188" customFormat="false" ht="15" hidden="false" customHeight="false" outlineLevel="0" collapsed="false">
      <c r="A1188" s="517"/>
      <c r="B1188" s="560"/>
      <c r="C1188" s="561"/>
      <c r="D1188" s="522"/>
      <c r="E1188" s="538"/>
      <c r="F1188" s="539"/>
      <c r="G1188" s="562"/>
      <c r="H1188" s="563"/>
      <c r="I1188" s="564"/>
      <c r="J1188" s="543"/>
      <c r="K1188" s="521"/>
    </row>
    <row r="1189" customFormat="false" ht="15" hidden="false" customHeight="false" outlineLevel="0" collapsed="false">
      <c r="A1189" s="517"/>
      <c r="B1189" s="560"/>
      <c r="C1189" s="561"/>
      <c r="D1189" s="522"/>
      <c r="E1189" s="538"/>
      <c r="F1189" s="539"/>
      <c r="G1189" s="562"/>
      <c r="H1189" s="563"/>
      <c r="I1189" s="564"/>
      <c r="J1189" s="543"/>
      <c r="K1189" s="521"/>
    </row>
    <row r="1190" customFormat="false" ht="15" hidden="false" customHeight="false" outlineLevel="0" collapsed="false">
      <c r="A1190" s="517"/>
      <c r="B1190" s="551"/>
      <c r="C1190" s="553"/>
      <c r="D1190" s="553"/>
      <c r="E1190" s="553"/>
      <c r="F1190" s="553"/>
      <c r="G1190" s="553"/>
      <c r="H1190" s="553"/>
      <c r="I1190" s="565" t="s">
        <v>257</v>
      </c>
      <c r="J1190" s="566" t="n">
        <f aca="false">SUM(J1185:J1189)</f>
        <v>189.879264</v>
      </c>
      <c r="K1190" s="521"/>
    </row>
    <row r="1191" customFormat="false" ht="15" hidden="false" customHeight="false" outlineLevel="0" collapsed="false">
      <c r="A1191" s="517"/>
      <c r="B1191" s="567"/>
      <c r="C1191" s="567"/>
      <c r="D1191" s="567"/>
      <c r="E1191" s="567"/>
      <c r="F1191" s="567"/>
      <c r="G1191" s="567"/>
      <c r="H1191" s="567"/>
      <c r="I1191" s="568"/>
      <c r="J1191" s="567"/>
      <c r="K1191" s="521"/>
    </row>
    <row r="1192" customFormat="false" ht="15" hidden="false" customHeight="false" outlineLevel="0" collapsed="false">
      <c r="A1192" s="517"/>
      <c r="B1192" s="569" t="s">
        <v>310</v>
      </c>
      <c r="C1192" s="570"/>
      <c r="D1192" s="567"/>
      <c r="E1192" s="571" t="n">
        <f aca="false">PRODUÇÕES!$D$44</f>
        <v>0.0416666666666667</v>
      </c>
      <c r="F1192" s="572" t="s">
        <v>319</v>
      </c>
      <c r="G1192" s="573"/>
      <c r="H1192" s="573"/>
      <c r="I1192" s="574" t="s">
        <v>311</v>
      </c>
      <c r="J1192" s="566" t="n">
        <f aca="false">J1182+J1190</f>
        <v>219.879264</v>
      </c>
      <c r="K1192" s="521"/>
    </row>
    <row r="1193" customFormat="false" ht="15" hidden="false" customHeight="false" outlineLevel="0" collapsed="false">
      <c r="A1193" s="517"/>
      <c r="B1193" s="575"/>
      <c r="C1193" s="567"/>
      <c r="D1193" s="567"/>
      <c r="E1193" s="568"/>
      <c r="F1193" s="576"/>
      <c r="G1193" s="576"/>
      <c r="H1193" s="576"/>
      <c r="I1193" s="568"/>
      <c r="J1193" s="567"/>
      <c r="K1193" s="521"/>
    </row>
    <row r="1194" customFormat="false" ht="19.25" hidden="false" customHeight="false" outlineLevel="0" collapsed="false">
      <c r="A1194" s="517"/>
      <c r="B1194" s="557" t="s">
        <v>312</v>
      </c>
      <c r="C1194" s="557"/>
      <c r="D1194" s="557"/>
      <c r="E1194" s="557"/>
      <c r="F1194" s="532" t="s">
        <v>289</v>
      </c>
      <c r="G1194" s="528" t="s">
        <v>313</v>
      </c>
      <c r="H1194" s="557" t="s">
        <v>296</v>
      </c>
      <c r="I1194" s="577" t="s">
        <v>314</v>
      </c>
      <c r="J1194" s="556" t="s">
        <v>315</v>
      </c>
      <c r="K1194" s="521"/>
    </row>
    <row r="1195" customFormat="false" ht="15" hidden="false" customHeight="false" outlineLevel="0" collapsed="false">
      <c r="A1195" s="517"/>
      <c r="B1195" s="578" t="str">
        <f aca="false">B1178</f>
        <v>Caminhão carroceria com guindauto</v>
      </c>
      <c r="C1195" s="657"/>
      <c r="D1195" s="657"/>
      <c r="E1195" s="658"/>
      <c r="F1195" s="579" t="str">
        <f aca="false">VLOOKUP(B1195,EQUIPAMENTOS!$A:$R,16,FALSE())</f>
        <v>Diesel S10</v>
      </c>
      <c r="G1195" s="580" t="s">
        <v>316</v>
      </c>
      <c r="H1195" s="581" t="n">
        <f aca="false">VLOOKUP(B1195,EQUIPAMENTOS!$A:$R,17,FALSE())</f>
        <v>6.99</v>
      </c>
      <c r="I1195" s="582" t="n">
        <f aca="false">VLOOKUP(B1195,EQUIPAMENTOS!$A:$R,18,FALSE())</f>
        <v>4</v>
      </c>
      <c r="J1195" s="656" t="n">
        <f aca="false">H1195*I1195*E1178*F1178</f>
        <v>5.592</v>
      </c>
      <c r="K1195" s="521"/>
    </row>
    <row r="1196" customFormat="false" ht="15" hidden="false" customHeight="false" outlineLevel="0" collapsed="false">
      <c r="A1196" s="517"/>
      <c r="B1196" s="684"/>
      <c r="C1196" s="561"/>
      <c r="D1196" s="561"/>
      <c r="E1196" s="538"/>
      <c r="F1196" s="579"/>
      <c r="G1196" s="580"/>
      <c r="H1196" s="581"/>
      <c r="I1196" s="582"/>
      <c r="J1196" s="543"/>
      <c r="K1196" s="521"/>
    </row>
    <row r="1197" customFormat="false" ht="15" hidden="false" customHeight="false" outlineLevel="0" collapsed="false">
      <c r="A1197" s="517"/>
      <c r="B1197" s="684"/>
      <c r="C1197" s="570"/>
      <c r="D1197" s="570"/>
      <c r="E1197" s="545"/>
      <c r="F1197" s="584"/>
      <c r="G1197" s="672"/>
      <c r="H1197" s="581"/>
      <c r="I1197" s="582"/>
      <c r="J1197" s="543"/>
      <c r="K1197" s="521"/>
    </row>
    <row r="1198" customFormat="false" ht="15" hidden="false" customHeight="false" outlineLevel="0" collapsed="false">
      <c r="A1198" s="517"/>
      <c r="B1198" s="612"/>
      <c r="C1198" s="567"/>
      <c r="D1198" s="567"/>
      <c r="E1198" s="567"/>
      <c r="F1198" s="567"/>
      <c r="G1198" s="567"/>
      <c r="H1198" s="576"/>
      <c r="I1198" s="673" t="s">
        <v>257</v>
      </c>
      <c r="J1198" s="566" t="n">
        <f aca="false">SUM(J1195:J1197)</f>
        <v>5.592</v>
      </c>
      <c r="K1198" s="521"/>
      <c r="L1198" s="434" t="n">
        <f aca="false">J1198/E1192</f>
        <v>134.208</v>
      </c>
    </row>
    <row r="1199" customFormat="false" ht="15" hidden="false" customHeight="false" outlineLevel="0" collapsed="false">
      <c r="A1199" s="517"/>
      <c r="B1199" s="590"/>
      <c r="C1199" s="570"/>
      <c r="D1199" s="570"/>
      <c r="E1199" s="591"/>
      <c r="F1199" s="592"/>
      <c r="G1199" s="573"/>
      <c r="H1199" s="573"/>
      <c r="I1199" s="574"/>
      <c r="J1199" s="591"/>
      <c r="K1199" s="521"/>
    </row>
    <row r="1200" customFormat="false" ht="19.25" hidden="false" customHeight="false" outlineLevel="0" collapsed="false">
      <c r="A1200" s="517"/>
      <c r="B1200" s="557" t="s">
        <v>317</v>
      </c>
      <c r="C1200" s="557"/>
      <c r="D1200" s="557"/>
      <c r="E1200" s="557"/>
      <c r="F1200" s="557"/>
      <c r="G1200" s="593" t="s">
        <v>318</v>
      </c>
      <c r="H1200" s="573" t="s">
        <v>319</v>
      </c>
      <c r="I1200" s="577" t="s">
        <v>296</v>
      </c>
      <c r="J1200" s="559" t="s">
        <v>315</v>
      </c>
      <c r="K1200" s="521"/>
    </row>
    <row r="1201" customFormat="false" ht="15" hidden="false" customHeight="false" outlineLevel="0" collapsed="false">
      <c r="A1201" s="517"/>
      <c r="B1201" s="594"/>
      <c r="C1201" s="595"/>
      <c r="D1201" s="596"/>
      <c r="E1201" s="596"/>
      <c r="F1201" s="597"/>
      <c r="G1201" s="540"/>
      <c r="H1201" s="540"/>
      <c r="I1201" s="598"/>
      <c r="J1201" s="543"/>
      <c r="K1201" s="521"/>
    </row>
    <row r="1202" customFormat="false" ht="15" hidden="false" customHeight="false" outlineLevel="0" collapsed="false">
      <c r="A1202" s="517"/>
      <c r="B1202" s="599"/>
      <c r="C1202" s="600"/>
      <c r="D1202" s="601"/>
      <c r="E1202" s="601"/>
      <c r="F1202" s="602"/>
      <c r="G1202" s="540"/>
      <c r="H1202" s="540"/>
      <c r="I1202" s="598"/>
      <c r="J1202" s="543"/>
      <c r="K1202" s="521"/>
    </row>
    <row r="1203" customFormat="false" ht="15" hidden="false" customHeight="false" outlineLevel="0" collapsed="false">
      <c r="A1203" s="517"/>
      <c r="B1203" s="603" t="s">
        <v>257</v>
      </c>
      <c r="C1203" s="603"/>
      <c r="D1203" s="603"/>
      <c r="E1203" s="603"/>
      <c r="F1203" s="603"/>
      <c r="G1203" s="603"/>
      <c r="H1203" s="603"/>
      <c r="I1203" s="603"/>
      <c r="J1203" s="566" t="n">
        <f aca="false">SUM(J1201:J1202)</f>
        <v>0</v>
      </c>
      <c r="K1203" s="521"/>
    </row>
    <row r="1204" customFormat="false" ht="15" hidden="false" customHeight="false" outlineLevel="0" collapsed="false">
      <c r="A1204" s="517"/>
      <c r="B1204" s="604"/>
      <c r="C1204" s="605"/>
      <c r="D1204" s="605"/>
      <c r="E1204" s="606"/>
      <c r="F1204" s="607"/>
      <c r="G1204" s="608"/>
      <c r="H1204" s="608"/>
      <c r="I1204" s="609"/>
      <c r="J1204" s="610"/>
      <c r="K1204" s="521"/>
    </row>
    <row r="1205" customFormat="false" ht="15" hidden="false" customHeight="false" outlineLevel="0" collapsed="false">
      <c r="A1205" s="517"/>
      <c r="B1205" s="611" t="s">
        <v>320</v>
      </c>
      <c r="C1205" s="611"/>
      <c r="D1205" s="612"/>
      <c r="E1205" s="567"/>
      <c r="F1205" s="567"/>
      <c r="G1205" s="567"/>
      <c r="H1205" s="613"/>
      <c r="I1205" s="614"/>
      <c r="J1205" s="566" t="n">
        <f aca="false">(J1192+J1198+J1203)/E1192</f>
        <v>5411.310336</v>
      </c>
      <c r="K1205" s="521"/>
    </row>
    <row r="1206" customFormat="false" ht="15" hidden="false" customHeight="false" outlineLevel="0" collapsed="false">
      <c r="A1206" s="517"/>
      <c r="B1206" s="590"/>
      <c r="C1206" s="570"/>
      <c r="D1206" s="570"/>
      <c r="E1206" s="591"/>
      <c r="F1206" s="592"/>
      <c r="G1206" s="573"/>
      <c r="H1206" s="573"/>
      <c r="I1206" s="574"/>
      <c r="J1206" s="615"/>
      <c r="K1206" s="521"/>
    </row>
    <row r="1207" customFormat="false" ht="19.25" hidden="false" customHeight="false" outlineLevel="0" collapsed="false">
      <c r="A1207" s="517"/>
      <c r="B1207" s="557" t="s">
        <v>321</v>
      </c>
      <c r="C1207" s="557"/>
      <c r="D1207" s="557"/>
      <c r="E1207" s="557"/>
      <c r="F1207" s="557"/>
      <c r="G1207" s="593" t="s">
        <v>318</v>
      </c>
      <c r="H1207" s="573" t="s">
        <v>319</v>
      </c>
      <c r="I1207" s="577" t="s">
        <v>296</v>
      </c>
      <c r="J1207" s="559" t="s">
        <v>315</v>
      </c>
      <c r="K1207" s="521"/>
    </row>
    <row r="1208" customFormat="false" ht="15" hidden="false" customHeight="false" outlineLevel="0" collapsed="false">
      <c r="A1208" s="517"/>
      <c r="B1208" s="686" t="s">
        <v>376</v>
      </c>
      <c r="C1208" s="600"/>
      <c r="D1208" s="601"/>
      <c r="E1208" s="601"/>
      <c r="F1208" s="602"/>
      <c r="G1208" s="540" t="n">
        <v>7.08</v>
      </c>
      <c r="H1208" s="540" t="s">
        <v>28</v>
      </c>
      <c r="I1208" s="598" t="n">
        <f aca="false">I1146</f>
        <v>590</v>
      </c>
      <c r="J1208" s="543" t="n">
        <f aca="false">G1208*I1208</f>
        <v>4177.2</v>
      </c>
      <c r="K1208" s="521"/>
    </row>
    <row r="1209" customFormat="false" ht="15" hidden="false" customHeight="false" outlineLevel="0" collapsed="false">
      <c r="A1209" s="517"/>
      <c r="B1209" s="686" t="s">
        <v>374</v>
      </c>
      <c r="C1209" s="600"/>
      <c r="D1209" s="601"/>
      <c r="E1209" s="601"/>
      <c r="F1209" s="602"/>
      <c r="G1209" s="540" t="n">
        <v>23.51</v>
      </c>
      <c r="H1209" s="540" t="s">
        <v>357</v>
      </c>
      <c r="I1209" s="598" t="n">
        <f aca="false">I1147</f>
        <v>84.21</v>
      </c>
      <c r="J1209" s="543" t="n">
        <f aca="false">G1209*I1209</f>
        <v>1979.7771</v>
      </c>
      <c r="K1209" s="521"/>
    </row>
    <row r="1210" customFormat="false" ht="15" hidden="false" customHeight="false" outlineLevel="0" collapsed="false">
      <c r="A1210" s="517"/>
      <c r="B1210" s="686" t="s">
        <v>388</v>
      </c>
      <c r="C1210" s="600"/>
      <c r="D1210" s="601"/>
      <c r="E1210" s="601"/>
      <c r="F1210" s="602"/>
      <c r="G1210" s="540"/>
      <c r="H1210" s="540" t="s">
        <v>346</v>
      </c>
      <c r="I1210" s="598" t="n">
        <f aca="false">I1148</f>
        <v>14.2340145170296</v>
      </c>
      <c r="J1210" s="543" t="n">
        <f aca="false">G1210*I1210</f>
        <v>0</v>
      </c>
      <c r="K1210" s="521"/>
    </row>
    <row r="1211" customFormat="false" ht="15" hidden="false" customHeight="false" outlineLevel="0" collapsed="false">
      <c r="A1211" s="517"/>
      <c r="B1211" s="616"/>
      <c r="C1211" s="617"/>
      <c r="D1211" s="618"/>
      <c r="E1211" s="618"/>
      <c r="F1211" s="619"/>
      <c r="G1211" s="540"/>
      <c r="H1211" s="540"/>
      <c r="I1211" s="598"/>
      <c r="J1211" s="543" t="n">
        <f aca="false">G1211*I1211</f>
        <v>0</v>
      </c>
      <c r="K1211" s="521"/>
    </row>
    <row r="1212" customFormat="false" ht="15" hidden="false" customHeight="false" outlineLevel="0" collapsed="false">
      <c r="A1212" s="517"/>
      <c r="B1212" s="620"/>
      <c r="C1212" s="567"/>
      <c r="D1212" s="567"/>
      <c r="E1212" s="621"/>
      <c r="F1212" s="622"/>
      <c r="G1212" s="576"/>
      <c r="H1212" s="576"/>
      <c r="I1212" s="568" t="s">
        <v>257</v>
      </c>
      <c r="J1212" s="566" t="n">
        <f aca="false">SUM(J1208:J1211)</f>
        <v>6156.9771</v>
      </c>
      <c r="K1212" s="521"/>
    </row>
    <row r="1213" customFormat="false" ht="15" hidden="false" customHeight="false" outlineLevel="0" collapsed="false">
      <c r="A1213" s="517"/>
      <c r="B1213" s="623"/>
      <c r="C1213" s="567"/>
      <c r="D1213" s="567"/>
      <c r="E1213" s="621"/>
      <c r="F1213" s="622"/>
      <c r="G1213" s="576"/>
      <c r="H1213" s="576"/>
      <c r="I1213" s="568"/>
      <c r="J1213" s="621"/>
      <c r="K1213" s="521"/>
    </row>
    <row r="1214" customFormat="false" ht="19.25" hidden="false" customHeight="false" outlineLevel="0" collapsed="false">
      <c r="A1214" s="517"/>
      <c r="B1214" s="557" t="s">
        <v>322</v>
      </c>
      <c r="C1214" s="557"/>
      <c r="D1214" s="557"/>
      <c r="E1214" s="557"/>
      <c r="F1214" s="559" t="s">
        <v>318</v>
      </c>
      <c r="G1214" s="593" t="s">
        <v>323</v>
      </c>
      <c r="H1214" s="573" t="s">
        <v>296</v>
      </c>
      <c r="I1214" s="577" t="s">
        <v>314</v>
      </c>
      <c r="J1214" s="559" t="s">
        <v>315</v>
      </c>
      <c r="K1214" s="521"/>
    </row>
    <row r="1215" customFormat="false" ht="15" hidden="false" customHeight="false" outlineLevel="0" collapsed="false">
      <c r="A1215" s="517"/>
      <c r="B1215" s="594"/>
      <c r="C1215" s="595"/>
      <c r="D1215" s="596"/>
      <c r="E1215" s="597"/>
      <c r="F1215" s="540"/>
      <c r="G1215" s="540"/>
      <c r="H1215" s="624"/>
      <c r="I1215" s="598"/>
      <c r="J1215" s="543"/>
      <c r="K1215" s="521"/>
    </row>
    <row r="1216" customFormat="false" ht="15" hidden="false" customHeight="false" outlineLevel="0" collapsed="false">
      <c r="A1216" s="517"/>
      <c r="B1216" s="616"/>
      <c r="C1216" s="617"/>
      <c r="D1216" s="618"/>
      <c r="E1216" s="619"/>
      <c r="F1216" s="547" t="n">
        <v>0</v>
      </c>
      <c r="G1216" s="547" t="n">
        <v>0</v>
      </c>
      <c r="H1216" s="547" t="n">
        <v>0</v>
      </c>
      <c r="I1216" s="625" t="n">
        <v>0</v>
      </c>
      <c r="J1216" s="543" t="n">
        <f aca="false">I1216*H1216*G1216*F1216</f>
        <v>0</v>
      </c>
      <c r="K1216" s="521"/>
    </row>
    <row r="1217" customFormat="false" ht="15" hidden="false" customHeight="false" outlineLevel="0" collapsed="false">
      <c r="A1217" s="517"/>
      <c r="B1217" s="620"/>
      <c r="C1217" s="567"/>
      <c r="D1217" s="567"/>
      <c r="E1217" s="621"/>
      <c r="F1217" s="622"/>
      <c r="G1217" s="576"/>
      <c r="H1217" s="576"/>
      <c r="I1217" s="568" t="s">
        <v>257</v>
      </c>
      <c r="J1217" s="566" t="n">
        <f aca="false">SUM(J1215:J1216)</f>
        <v>0</v>
      </c>
      <c r="K1217" s="521"/>
    </row>
    <row r="1218" customFormat="false" ht="15" hidden="false" customHeight="false" outlineLevel="0" collapsed="false">
      <c r="A1218" s="517"/>
      <c r="B1218" s="567"/>
      <c r="C1218" s="567"/>
      <c r="D1218" s="567"/>
      <c r="E1218" s="567"/>
      <c r="F1218" s="567"/>
      <c r="G1218" s="567"/>
      <c r="H1218" s="567"/>
      <c r="I1218" s="568"/>
      <c r="J1218" s="567"/>
      <c r="K1218" s="521"/>
    </row>
    <row r="1219" customFormat="false" ht="15" hidden="false" customHeight="false" outlineLevel="0" collapsed="false">
      <c r="A1219" s="517"/>
      <c r="B1219" s="626" t="s">
        <v>324</v>
      </c>
      <c r="C1219" s="626"/>
      <c r="D1219" s="626"/>
      <c r="E1219" s="626"/>
      <c r="F1219" s="626"/>
      <c r="G1219" s="626"/>
      <c r="H1219" s="626"/>
      <c r="I1219" s="626"/>
      <c r="J1219" s="611" t="n">
        <f aca="false">J1217+J1212+J1205</f>
        <v>11568.287436</v>
      </c>
      <c r="K1219" s="521"/>
    </row>
    <row r="1220" customFormat="false" ht="15" hidden="false" customHeight="false" outlineLevel="0" collapsed="false">
      <c r="A1220" s="517"/>
      <c r="B1220" s="567"/>
      <c r="C1220" s="567"/>
      <c r="D1220" s="567"/>
      <c r="E1220" s="567"/>
      <c r="F1220" s="567"/>
      <c r="G1220" s="567"/>
      <c r="H1220" s="567"/>
      <c r="I1220" s="568"/>
      <c r="J1220" s="567"/>
      <c r="K1220" s="521"/>
    </row>
    <row r="1221" customFormat="false" ht="15" hidden="false" customHeight="false" outlineLevel="0" collapsed="false">
      <c r="A1221" s="517"/>
      <c r="B1221" s="626" t="s">
        <v>325</v>
      </c>
      <c r="C1221" s="626"/>
      <c r="D1221" s="626"/>
      <c r="E1221" s="626"/>
      <c r="F1221" s="626"/>
      <c r="G1221" s="626"/>
      <c r="H1221" s="626"/>
      <c r="I1221" s="626"/>
      <c r="J1221" s="566" t="n">
        <f aca="false">J1219*0</f>
        <v>0</v>
      </c>
      <c r="K1221" s="521"/>
    </row>
    <row r="1222" customFormat="false" ht="15" hidden="false" customHeight="false" outlineLevel="0" collapsed="false">
      <c r="A1222" s="517"/>
      <c r="B1222" s="567"/>
      <c r="C1222" s="567"/>
      <c r="D1222" s="567"/>
      <c r="E1222" s="567"/>
      <c r="F1222" s="567"/>
      <c r="G1222" s="567"/>
      <c r="H1222" s="567"/>
      <c r="I1222" s="568"/>
      <c r="J1222" s="567"/>
      <c r="K1222" s="521"/>
    </row>
    <row r="1223" customFormat="false" ht="15" hidden="false" customHeight="false" outlineLevel="0" collapsed="false">
      <c r="A1223" s="517"/>
      <c r="B1223" s="626" t="s">
        <v>326</v>
      </c>
      <c r="C1223" s="626"/>
      <c r="D1223" s="626"/>
      <c r="E1223" s="626"/>
      <c r="F1223" s="626"/>
      <c r="G1223" s="626"/>
      <c r="H1223" s="626"/>
      <c r="I1223" s="626"/>
      <c r="J1223" s="611" t="n">
        <f aca="false">J1219+J1221</f>
        <v>11568.287436</v>
      </c>
      <c r="K1223" s="521"/>
    </row>
    <row r="1224" customFormat="false" ht="15" hidden="false" customHeight="false" outlineLevel="0" collapsed="false">
      <c r="A1224" s="517"/>
      <c r="B1224" s="605"/>
      <c r="C1224" s="605"/>
      <c r="D1224" s="605"/>
      <c r="E1224" s="605"/>
      <c r="F1224" s="605"/>
      <c r="G1224" s="605"/>
      <c r="H1224" s="605"/>
      <c r="I1224" s="609"/>
      <c r="J1224" s="605"/>
      <c r="K1224" s="521"/>
    </row>
    <row r="1225" customFormat="false" ht="15" hidden="false" customHeight="false" outlineLevel="0" collapsed="false">
      <c r="A1225" s="517"/>
      <c r="B1225" s="627"/>
      <c r="C1225" s="595"/>
      <c r="D1225" s="595"/>
      <c r="E1225" s="595"/>
      <c r="F1225" s="595"/>
      <c r="G1225" s="595"/>
      <c r="H1225" s="595"/>
      <c r="I1225" s="595"/>
      <c r="J1225" s="628"/>
      <c r="K1225" s="521"/>
    </row>
    <row r="1226" customFormat="false" ht="15" hidden="false" customHeight="false" outlineLevel="0" collapsed="false">
      <c r="A1226" s="517"/>
      <c r="B1226" s="629"/>
      <c r="C1226" s="630"/>
      <c r="D1226" s="631"/>
      <c r="E1226" s="631"/>
      <c r="F1226" s="632"/>
      <c r="G1226" s="633"/>
      <c r="H1226" s="630"/>
      <c r="I1226" s="630"/>
      <c r="J1226" s="634"/>
      <c r="K1226" s="521"/>
    </row>
    <row r="1227" customFormat="false" ht="15" hidden="false" customHeight="false" outlineLevel="0" collapsed="false">
      <c r="A1227" s="517"/>
      <c r="B1227" s="522"/>
      <c r="C1227" s="522"/>
      <c r="D1227" s="522"/>
      <c r="E1227" s="522"/>
      <c r="F1227" s="522"/>
      <c r="G1227" s="522"/>
      <c r="H1227" s="522"/>
      <c r="I1227" s="522"/>
      <c r="J1227" s="522"/>
      <c r="K1227" s="521"/>
    </row>
    <row r="1228" customFormat="false" ht="15" hidden="false" customHeight="false" outlineLevel="0" collapsed="false">
      <c r="A1228" s="517"/>
      <c r="B1228" s="635" t="n">
        <f aca="false">PLANEJAMENTO!E1153</f>
        <v>0</v>
      </c>
      <c r="C1228" s="636"/>
      <c r="D1228" s="636"/>
      <c r="E1228" s="636"/>
      <c r="F1228" s="637"/>
      <c r="G1228" s="532" t="s">
        <v>315</v>
      </c>
      <c r="H1228" s="532"/>
      <c r="I1228" s="532"/>
      <c r="J1228" s="532"/>
      <c r="K1228" s="521"/>
    </row>
    <row r="1229" customFormat="false" ht="15" hidden="false" customHeight="false" outlineLevel="0" collapsed="false">
      <c r="A1229" s="517"/>
      <c r="B1229" s="638" t="n">
        <f aca="false">PLANEJAMENTO!E1154</f>
        <v>0</v>
      </c>
      <c r="C1229" s="639"/>
      <c r="D1229" s="639"/>
      <c r="E1229" s="639"/>
      <c r="F1229" s="640"/>
      <c r="G1229" s="534" t="s">
        <v>327</v>
      </c>
      <c r="H1229" s="534"/>
      <c r="I1229" s="534"/>
      <c r="J1229" s="534"/>
      <c r="K1229" s="521"/>
    </row>
    <row r="1230" customFormat="false" ht="15" hidden="false" customHeight="false" outlineLevel="0" collapsed="false">
      <c r="A1230" s="517"/>
      <c r="B1230" s="641"/>
      <c r="C1230" s="642"/>
      <c r="D1230" s="642"/>
      <c r="E1230" s="642"/>
      <c r="F1230" s="643"/>
      <c r="G1230" s="644"/>
      <c r="H1230" s="645"/>
      <c r="I1230" s="645"/>
      <c r="J1230" s="645"/>
      <c r="K1230" s="521"/>
    </row>
    <row r="1231" customFormat="false" ht="15" hidden="false" customHeight="false" outlineLevel="0" collapsed="false">
      <c r="A1231" s="646"/>
      <c r="B1231" s="647"/>
      <c r="C1231" s="647"/>
      <c r="D1231" s="647"/>
      <c r="E1231" s="647"/>
      <c r="F1231" s="647"/>
      <c r="G1231" s="647"/>
      <c r="H1231" s="647"/>
      <c r="I1231" s="647"/>
      <c r="J1231" s="647"/>
      <c r="K1231" s="648"/>
    </row>
    <row r="1232" customFormat="false" ht="15" hidden="false" customHeight="false" outlineLevel="0" collapsed="false">
      <c r="A1232" s="517"/>
      <c r="B1232" s="522"/>
      <c r="C1232" s="522"/>
      <c r="D1232" s="522"/>
      <c r="E1232" s="522"/>
      <c r="F1232" s="522"/>
      <c r="G1232" s="522"/>
      <c r="H1232" s="522"/>
      <c r="I1232" s="522"/>
      <c r="J1232" s="522"/>
      <c r="K1232" s="521"/>
    </row>
    <row r="1233" customFormat="false" ht="15" hidden="false" customHeight="false" outlineLevel="0" collapsed="false">
      <c r="A1233" s="517"/>
      <c r="B1233" s="518" t="s">
        <v>0</v>
      </c>
      <c r="C1233" s="519"/>
      <c r="D1233" s="520" t="s">
        <v>288</v>
      </c>
      <c r="E1233" s="520"/>
      <c r="F1233" s="520"/>
      <c r="G1233" s="520"/>
      <c r="H1233" s="520"/>
      <c r="I1233" s="520"/>
      <c r="J1233" s="520"/>
      <c r="K1233" s="521"/>
    </row>
    <row r="1234" customFormat="false" ht="15" hidden="false" customHeight="false" outlineLevel="0" collapsed="false">
      <c r="A1234" s="517"/>
      <c r="B1234" s="522"/>
      <c r="C1234" s="522"/>
      <c r="D1234" s="522"/>
      <c r="E1234" s="522"/>
      <c r="F1234" s="522"/>
      <c r="G1234" s="522"/>
      <c r="H1234" s="522"/>
      <c r="I1234" s="522"/>
      <c r="J1234" s="522"/>
      <c r="K1234" s="521"/>
    </row>
    <row r="1235" customFormat="false" ht="15" hidden="false" customHeight="false" outlineLevel="0" collapsed="false">
      <c r="A1235" s="517"/>
      <c r="B1235" s="523"/>
      <c r="C1235" s="524" t="s">
        <v>290</v>
      </c>
      <c r="D1235" s="523" t="s">
        <v>118</v>
      </c>
      <c r="E1235" s="523"/>
      <c r="F1235" s="523"/>
      <c r="G1235" s="523"/>
      <c r="H1235" s="523"/>
      <c r="I1235" s="523"/>
      <c r="J1235" s="523" t="s">
        <v>291</v>
      </c>
      <c r="K1235" s="521"/>
      <c r="L1235" s="0" t="s">
        <v>390</v>
      </c>
    </row>
    <row r="1236" customFormat="false" ht="15" hidden="false" customHeight="true" outlineLevel="0" collapsed="false">
      <c r="A1236" s="517"/>
      <c r="B1236" s="525"/>
      <c r="C1236" s="526" t="n">
        <f aca="true">TODAY()</f>
        <v>46129</v>
      </c>
      <c r="D1236" s="661" t="s">
        <v>69</v>
      </c>
      <c r="E1236" s="661"/>
      <c r="F1236" s="661"/>
      <c r="G1236" s="661"/>
      <c r="H1236" s="661"/>
      <c r="I1236" s="661"/>
      <c r="J1236" s="528" t="str">
        <f aca="false">F1255</f>
        <v>M</v>
      </c>
      <c r="K1236" s="521"/>
    </row>
    <row r="1237" customFormat="false" ht="15" hidden="false" customHeight="false" outlineLevel="0" collapsed="false">
      <c r="A1237" s="517"/>
      <c r="B1237" s="529"/>
      <c r="C1237" s="529"/>
      <c r="D1237" s="529"/>
      <c r="E1237" s="529"/>
      <c r="F1237" s="529"/>
      <c r="G1237" s="529"/>
      <c r="H1237" s="529"/>
      <c r="I1237" s="530"/>
      <c r="J1237" s="531"/>
      <c r="K1237" s="521"/>
    </row>
    <row r="1238" customFormat="false" ht="15" hidden="false" customHeight="false" outlineLevel="0" collapsed="false">
      <c r="A1238" s="517"/>
      <c r="B1238" s="532" t="s">
        <v>292</v>
      </c>
      <c r="C1238" s="532"/>
      <c r="D1238" s="532" t="s">
        <v>289</v>
      </c>
      <c r="E1238" s="532" t="s">
        <v>293</v>
      </c>
      <c r="F1238" s="533" t="s">
        <v>294</v>
      </c>
      <c r="G1238" s="533"/>
      <c r="H1238" s="533" t="s">
        <v>295</v>
      </c>
      <c r="I1238" s="533"/>
      <c r="J1238" s="534" t="s">
        <v>296</v>
      </c>
      <c r="K1238" s="521"/>
    </row>
    <row r="1239" customFormat="false" ht="15" hidden="false" customHeight="false" outlineLevel="0" collapsed="false">
      <c r="A1239" s="517"/>
      <c r="B1239" s="532"/>
      <c r="C1239" s="532"/>
      <c r="D1239" s="532"/>
      <c r="E1239" s="532"/>
      <c r="F1239" s="535" t="s">
        <v>297</v>
      </c>
      <c r="G1239" s="535" t="s">
        <v>298</v>
      </c>
      <c r="H1239" s="535" t="s">
        <v>297</v>
      </c>
      <c r="I1239" s="529" t="s">
        <v>298</v>
      </c>
      <c r="J1239" s="536" t="s">
        <v>299</v>
      </c>
      <c r="K1239" s="521"/>
    </row>
    <row r="1240" customFormat="false" ht="15" hidden="false" customHeight="false" outlineLevel="0" collapsed="false">
      <c r="A1240" s="517"/>
      <c r="B1240" s="649" t="s">
        <v>363</v>
      </c>
      <c r="C1240" s="650"/>
      <c r="D1240" s="651"/>
      <c r="E1240" s="652" t="n">
        <v>1</v>
      </c>
      <c r="F1240" s="652" t="n">
        <v>1</v>
      </c>
      <c r="G1240" s="653" t="n">
        <f aca="false">1-F1240</f>
        <v>0</v>
      </c>
      <c r="H1240" s="541" t="n">
        <f aca="false">VLOOKUP(B1240,EQUIPAMENTOS!$A:$N,14,FALSE())</f>
        <v>192.8</v>
      </c>
      <c r="I1240" s="542" t="n">
        <f aca="false">H1240</f>
        <v>192.8</v>
      </c>
      <c r="J1240" s="543" t="n">
        <f aca="false">H1240*F1240*E1240+I1240*G1240*E1240</f>
        <v>192.8</v>
      </c>
      <c r="K1240" s="521"/>
    </row>
    <row r="1241" customFormat="false" ht="15" hidden="false" customHeight="false" outlineLevel="0" collapsed="false">
      <c r="A1241" s="517"/>
      <c r="B1241" s="537" t="s">
        <v>364</v>
      </c>
      <c r="C1241" s="538"/>
      <c r="D1241" s="539"/>
      <c r="E1241" s="540" t="n">
        <v>1</v>
      </c>
      <c r="F1241" s="540" t="n">
        <v>1</v>
      </c>
      <c r="G1241" s="540" t="n">
        <f aca="false">1-F1241</f>
        <v>0</v>
      </c>
      <c r="H1241" s="541" t="n">
        <f aca="false">VLOOKUP(B1241,EQUIPAMENTOS!$A:$N,14,FALSE())</f>
        <v>150</v>
      </c>
      <c r="I1241" s="542" t="n">
        <f aca="false">H1241</f>
        <v>150</v>
      </c>
      <c r="J1241" s="543" t="n">
        <f aca="false">H1241*F1241*E1241+I1241*G1241*E1241</f>
        <v>150</v>
      </c>
      <c r="K1241" s="521"/>
    </row>
    <row r="1242" customFormat="false" ht="15" hidden="false" customHeight="false" outlineLevel="0" collapsed="false">
      <c r="A1242" s="517"/>
      <c r="B1242" s="537" t="s">
        <v>365</v>
      </c>
      <c r="C1242" s="538"/>
      <c r="D1242" s="539"/>
      <c r="E1242" s="540" t="n">
        <v>0.33</v>
      </c>
      <c r="F1242" s="540" t="n">
        <v>1</v>
      </c>
      <c r="G1242" s="540" t="n">
        <f aca="false">1-F1242</f>
        <v>0</v>
      </c>
      <c r="H1242" s="541" t="n">
        <f aca="false">VLOOKUP(B1242,EQUIPAMENTOS!$A:$N,14,FALSE())</f>
        <v>175</v>
      </c>
      <c r="I1242" s="542" t="n">
        <f aca="false">H1242</f>
        <v>175</v>
      </c>
      <c r="J1242" s="543" t="n">
        <f aca="false">H1242*F1242*E1242+I1242*G1242*E1242</f>
        <v>57.75</v>
      </c>
      <c r="K1242" s="521"/>
    </row>
    <row r="1243" customFormat="false" ht="15" hidden="false" customHeight="false" outlineLevel="0" collapsed="false">
      <c r="A1243" s="517"/>
      <c r="B1243" s="544"/>
      <c r="C1243" s="545"/>
      <c r="D1243" s="546"/>
      <c r="E1243" s="547"/>
      <c r="F1243" s="547"/>
      <c r="G1243" s="547"/>
      <c r="H1243" s="548"/>
      <c r="I1243" s="664"/>
      <c r="J1243" s="543"/>
      <c r="K1243" s="521"/>
    </row>
    <row r="1244" customFormat="false" ht="15" hidden="false" customHeight="false" outlineLevel="0" collapsed="false">
      <c r="A1244" s="517"/>
      <c r="B1244" s="551"/>
      <c r="C1244" s="529"/>
      <c r="D1244" s="529"/>
      <c r="E1244" s="529"/>
      <c r="F1244" s="529"/>
      <c r="G1244" s="529"/>
      <c r="H1244" s="529"/>
      <c r="I1244" s="552" t="s">
        <v>257</v>
      </c>
      <c r="J1244" s="566" t="n">
        <f aca="false">SUM(J1240:J1243)</f>
        <v>400.55</v>
      </c>
      <c r="K1244" s="521"/>
    </row>
    <row r="1245" customFormat="false" ht="15" hidden="false" customHeight="false" outlineLevel="0" collapsed="false">
      <c r="A1245" s="517"/>
      <c r="B1245" s="553"/>
      <c r="C1245" s="553"/>
      <c r="D1245" s="553"/>
      <c r="E1245" s="553"/>
      <c r="F1245" s="553"/>
      <c r="G1245" s="553"/>
      <c r="H1245" s="553"/>
      <c r="I1245" s="554"/>
      <c r="J1245" s="555"/>
      <c r="K1245" s="521"/>
    </row>
    <row r="1246" customFormat="false" ht="19.25" hidden="false" customHeight="true" outlineLevel="0" collapsed="false">
      <c r="A1246" s="517"/>
      <c r="B1246" s="556" t="s">
        <v>302</v>
      </c>
      <c r="C1246" s="556"/>
      <c r="D1246" s="556"/>
      <c r="E1246" s="556"/>
      <c r="F1246" s="679" t="s">
        <v>289</v>
      </c>
      <c r="G1246" s="679"/>
      <c r="H1246" s="557" t="s">
        <v>303</v>
      </c>
      <c r="I1246" s="558" t="s">
        <v>304</v>
      </c>
      <c r="J1246" s="559" t="s">
        <v>305</v>
      </c>
      <c r="K1246" s="521"/>
    </row>
    <row r="1247" customFormat="false" ht="15" hidden="false" customHeight="false" outlineLevel="0" collapsed="false">
      <c r="A1247" s="517"/>
      <c r="B1247" s="690" t="s">
        <v>306</v>
      </c>
      <c r="C1247" s="605"/>
      <c r="D1247" s="680"/>
      <c r="E1247" s="681"/>
      <c r="F1247" s="682"/>
      <c r="G1247" s="608"/>
      <c r="H1247" s="683" t="n">
        <f aca="false">E1240</f>
        <v>1</v>
      </c>
      <c r="I1247" s="564" t="n">
        <f aca="false">(VLOOKUP(B1247,'MÃO DE OBRA'!$A:$E,5,FALSE())/220)</f>
        <v>46.8181818181818</v>
      </c>
      <c r="J1247" s="543" t="n">
        <f aca="false">H1247*I1247</f>
        <v>46.8181818181818</v>
      </c>
      <c r="K1247" s="521"/>
    </row>
    <row r="1248" customFormat="false" ht="15" hidden="false" customHeight="false" outlineLevel="0" collapsed="false">
      <c r="A1248" s="517"/>
      <c r="B1248" s="560" t="s">
        <v>366</v>
      </c>
      <c r="C1248" s="561"/>
      <c r="D1248" s="522"/>
      <c r="E1248" s="538"/>
      <c r="F1248" s="539"/>
      <c r="G1248" s="562"/>
      <c r="H1248" s="563" t="n">
        <v>5</v>
      </c>
      <c r="I1248" s="564" t="n">
        <f aca="false">(VLOOKUP(B1248,'MÃO DE OBRA'!$A:$E,5,FALSE())/220)</f>
        <v>28.82352</v>
      </c>
      <c r="J1248" s="543" t="n">
        <f aca="false">H1248*I1248</f>
        <v>144.1176</v>
      </c>
      <c r="K1248" s="521"/>
    </row>
    <row r="1249" customFormat="false" ht="15" hidden="false" customHeight="false" outlineLevel="0" collapsed="false">
      <c r="A1249" s="517"/>
      <c r="B1249" s="560" t="s">
        <v>307</v>
      </c>
      <c r="C1249" s="561"/>
      <c r="D1249" s="522"/>
      <c r="E1249" s="538"/>
      <c r="F1249" s="539"/>
      <c r="G1249" s="562"/>
      <c r="H1249" s="563" t="n">
        <v>4</v>
      </c>
      <c r="I1249" s="564" t="n">
        <f aca="false">(VLOOKUP(B1249,'MÃO DE OBRA'!$A:$E,5,FALSE())/220)</f>
        <v>19.13328</v>
      </c>
      <c r="J1249" s="543" t="n">
        <f aca="false">H1249*I1249</f>
        <v>76.53312</v>
      </c>
      <c r="K1249" s="521"/>
    </row>
    <row r="1250" customFormat="false" ht="15" hidden="false" customHeight="false" outlineLevel="0" collapsed="false">
      <c r="A1250" s="517"/>
      <c r="B1250" s="560" t="s">
        <v>370</v>
      </c>
      <c r="C1250" s="561"/>
      <c r="D1250" s="522"/>
      <c r="E1250" s="538"/>
      <c r="F1250" s="539"/>
      <c r="G1250" s="562"/>
      <c r="H1250" s="563" t="n">
        <v>0.33</v>
      </c>
      <c r="I1250" s="564" t="n">
        <f aca="false">(VLOOKUP(B1250,'MÃO DE OBRA'!$A:$E,5,FALSE())/220)</f>
        <v>93.6363636363636</v>
      </c>
      <c r="J1250" s="543" t="n">
        <f aca="false">H1250*I1250</f>
        <v>30.9</v>
      </c>
      <c r="K1250" s="521"/>
    </row>
    <row r="1251" customFormat="false" ht="15" hidden="false" customHeight="false" outlineLevel="0" collapsed="false">
      <c r="A1251" s="517"/>
      <c r="B1251" s="560" t="s">
        <v>361</v>
      </c>
      <c r="C1251" s="561"/>
      <c r="D1251" s="522"/>
      <c r="E1251" s="538"/>
      <c r="F1251" s="539"/>
      <c r="G1251" s="562"/>
      <c r="H1251" s="563" t="n">
        <f aca="false">E1241</f>
        <v>1</v>
      </c>
      <c r="I1251" s="564" t="n">
        <f aca="false">(VLOOKUP(B1251,'MÃO DE OBRA'!$A:$E,5,FALSE())/220)</f>
        <v>37.47552</v>
      </c>
      <c r="J1251" s="543" t="n">
        <f aca="false">H1251*I1251</f>
        <v>37.47552</v>
      </c>
      <c r="K1251" s="521"/>
    </row>
    <row r="1252" customFormat="false" ht="15" hidden="false" customHeight="false" outlineLevel="0" collapsed="false">
      <c r="A1252" s="517"/>
      <c r="B1252" s="560" t="s">
        <v>368</v>
      </c>
      <c r="C1252" s="561"/>
      <c r="D1252" s="522"/>
      <c r="E1252" s="538"/>
      <c r="F1252" s="539"/>
      <c r="G1252" s="562"/>
      <c r="H1252" s="563" t="n">
        <f aca="false">E1242</f>
        <v>0.33</v>
      </c>
      <c r="I1252" s="564" t="n">
        <f aca="false">(VLOOKUP(B1252,'MÃO DE OBRA'!$A:$E,5,FALSE())/220)</f>
        <v>37.47552</v>
      </c>
      <c r="J1252" s="543" t="n">
        <f aca="false">H1252*I1252</f>
        <v>12.3669216</v>
      </c>
      <c r="K1252" s="521"/>
    </row>
    <row r="1253" customFormat="false" ht="15" hidden="false" customHeight="false" outlineLevel="0" collapsed="false">
      <c r="A1253" s="517"/>
      <c r="B1253" s="551"/>
      <c r="C1253" s="553"/>
      <c r="D1253" s="553"/>
      <c r="E1253" s="553"/>
      <c r="F1253" s="553"/>
      <c r="G1253" s="553"/>
      <c r="H1253" s="553"/>
      <c r="I1253" s="565" t="s">
        <v>257</v>
      </c>
      <c r="J1253" s="566" t="n">
        <f aca="false">SUM(J1247:J1252)</f>
        <v>348.211343418182</v>
      </c>
      <c r="K1253" s="521"/>
    </row>
    <row r="1254" customFormat="false" ht="15" hidden="false" customHeight="false" outlineLevel="0" collapsed="false">
      <c r="A1254" s="517"/>
      <c r="B1254" s="567"/>
      <c r="C1254" s="567"/>
      <c r="D1254" s="567"/>
      <c r="E1254" s="567"/>
      <c r="F1254" s="567"/>
      <c r="G1254" s="567"/>
      <c r="H1254" s="567"/>
      <c r="I1254" s="568"/>
      <c r="J1254" s="567"/>
      <c r="K1254" s="521"/>
    </row>
    <row r="1255" customFormat="false" ht="15" hidden="false" customHeight="false" outlineLevel="0" collapsed="false">
      <c r="A1255" s="517"/>
      <c r="B1255" s="569" t="s">
        <v>310</v>
      </c>
      <c r="C1255" s="570"/>
      <c r="D1255" s="567"/>
      <c r="E1255" s="571" t="n">
        <f aca="false">PRODUÇÕES!D32</f>
        <v>0.5</v>
      </c>
      <c r="F1255" s="572" t="s">
        <v>170</v>
      </c>
      <c r="G1255" s="573"/>
      <c r="H1255" s="573"/>
      <c r="I1255" s="574" t="s">
        <v>311</v>
      </c>
      <c r="J1255" s="566" t="n">
        <f aca="false">J1244+J1253</f>
        <v>748.761343418182</v>
      </c>
      <c r="K1255" s="521"/>
    </row>
    <row r="1256" customFormat="false" ht="15" hidden="false" customHeight="false" outlineLevel="0" collapsed="false">
      <c r="A1256" s="517"/>
      <c r="B1256" s="575"/>
      <c r="C1256" s="567"/>
      <c r="D1256" s="567"/>
      <c r="E1256" s="568"/>
      <c r="F1256" s="576"/>
      <c r="G1256" s="576"/>
      <c r="H1256" s="576"/>
      <c r="I1256" s="568"/>
      <c r="J1256" s="567"/>
      <c r="K1256" s="521"/>
    </row>
    <row r="1257" customFormat="false" ht="19.25" hidden="false" customHeight="false" outlineLevel="0" collapsed="false">
      <c r="A1257" s="517"/>
      <c r="B1257" s="557" t="s">
        <v>312</v>
      </c>
      <c r="C1257" s="557"/>
      <c r="D1257" s="557"/>
      <c r="E1257" s="557"/>
      <c r="F1257" s="532" t="s">
        <v>289</v>
      </c>
      <c r="G1257" s="528" t="s">
        <v>313</v>
      </c>
      <c r="H1257" s="557" t="s">
        <v>296</v>
      </c>
      <c r="I1257" s="577" t="s">
        <v>314</v>
      </c>
      <c r="J1257" s="556" t="s">
        <v>315</v>
      </c>
      <c r="K1257" s="521"/>
    </row>
    <row r="1258" customFormat="false" ht="15" hidden="false" customHeight="false" outlineLevel="0" collapsed="false">
      <c r="A1258" s="517"/>
      <c r="B1258" s="684" t="str">
        <f aca="false">B1240</f>
        <v>Escavadeira Hidráulica sobre esteira 22t</v>
      </c>
      <c r="C1258" s="562"/>
      <c r="D1258" s="562"/>
      <c r="E1258" s="685"/>
      <c r="F1258" s="579" t="str">
        <f aca="false">VLOOKUP(B1258,EQUIPAMENTOS!$A:$R,16,FALSE())</f>
        <v>Diesel S10</v>
      </c>
      <c r="G1258" s="580" t="s">
        <v>316</v>
      </c>
      <c r="H1258" s="581" t="n">
        <f aca="false">VLOOKUP(B1258,EQUIPAMENTOS!$A:$R,17,FALSE())</f>
        <v>6.99</v>
      </c>
      <c r="I1258" s="582" t="n">
        <f aca="false">VLOOKUP(B1258,EQUIPAMENTOS!$A:$R,18,FALSE())</f>
        <v>22</v>
      </c>
      <c r="J1258" s="543" t="n">
        <f aca="false">H1258*I1258*E1240*F1240</f>
        <v>153.78</v>
      </c>
      <c r="K1258" s="521"/>
    </row>
    <row r="1259" customFormat="false" ht="15" hidden="false" customHeight="false" outlineLevel="0" collapsed="false">
      <c r="A1259" s="517"/>
      <c r="B1259" s="684" t="str">
        <f aca="false">B1241</f>
        <v>Caminhão carroceria com guindauto</v>
      </c>
      <c r="C1259" s="561"/>
      <c r="D1259" s="561"/>
      <c r="E1259" s="538"/>
      <c r="F1259" s="579" t="str">
        <f aca="false">VLOOKUP(B1259,EQUIPAMENTOS!$A:$R,16,FALSE())</f>
        <v>Diesel S10</v>
      </c>
      <c r="G1259" s="580" t="s">
        <v>316</v>
      </c>
      <c r="H1259" s="581" t="n">
        <f aca="false">VLOOKUP(B1259,EQUIPAMENTOS!$A:$R,17,FALSE())</f>
        <v>6.99</v>
      </c>
      <c r="I1259" s="582" t="n">
        <f aca="false">VLOOKUP(B1259,EQUIPAMENTOS!$A:$R,18,FALSE())</f>
        <v>4</v>
      </c>
      <c r="J1259" s="543" t="n">
        <f aca="false">H1259*I1259*E1241*F1241</f>
        <v>27.96</v>
      </c>
      <c r="K1259" s="521"/>
    </row>
    <row r="1260" customFormat="false" ht="15" hidden="false" customHeight="false" outlineLevel="0" collapsed="false">
      <c r="A1260" s="517"/>
      <c r="B1260" s="684" t="str">
        <f aca="false">B1242</f>
        <v>Caminhão prancha</v>
      </c>
      <c r="C1260" s="561"/>
      <c r="D1260" s="561"/>
      <c r="E1260" s="538"/>
      <c r="F1260" s="579" t="str">
        <f aca="false">VLOOKUP(B1260,EQUIPAMENTOS!$A:$R,16,FALSE())</f>
        <v>Diesel S10</v>
      </c>
      <c r="G1260" s="580" t="s">
        <v>316</v>
      </c>
      <c r="H1260" s="581" t="n">
        <f aca="false">VLOOKUP(B1260,EQUIPAMENTOS!$A:$R,17,FALSE())</f>
        <v>6.99</v>
      </c>
      <c r="I1260" s="582" t="n">
        <f aca="false">VLOOKUP(B1260,EQUIPAMENTOS!$A:$R,18,FALSE())</f>
        <v>7</v>
      </c>
      <c r="J1260" s="543" t="n">
        <f aca="false">H1260*I1260*E1242*F1242</f>
        <v>16.1469</v>
      </c>
      <c r="K1260" s="521"/>
    </row>
    <row r="1261" customFormat="false" ht="15" hidden="false" customHeight="false" outlineLevel="0" collapsed="false">
      <c r="A1261" s="517"/>
      <c r="B1261" s="612"/>
      <c r="C1261" s="567"/>
      <c r="D1261" s="567"/>
      <c r="E1261" s="567"/>
      <c r="F1261" s="567"/>
      <c r="G1261" s="567"/>
      <c r="H1261" s="576"/>
      <c r="I1261" s="673" t="s">
        <v>257</v>
      </c>
      <c r="J1261" s="566" t="n">
        <f aca="false">SUM(J1258:J1260)</f>
        <v>197.8869</v>
      </c>
      <c r="K1261" s="521"/>
      <c r="L1261" s="434" t="n">
        <f aca="false">J1261/E1255</f>
        <v>395.7738</v>
      </c>
    </row>
    <row r="1262" customFormat="false" ht="15" hidden="false" customHeight="false" outlineLevel="0" collapsed="false">
      <c r="A1262" s="517"/>
      <c r="B1262" s="590"/>
      <c r="C1262" s="570"/>
      <c r="D1262" s="570"/>
      <c r="E1262" s="591"/>
      <c r="F1262" s="592"/>
      <c r="G1262" s="573"/>
      <c r="H1262" s="573"/>
      <c r="I1262" s="574"/>
      <c r="J1262" s="591"/>
      <c r="K1262" s="521"/>
    </row>
    <row r="1263" customFormat="false" ht="19.25" hidden="false" customHeight="false" outlineLevel="0" collapsed="false">
      <c r="A1263" s="517"/>
      <c r="B1263" s="557" t="s">
        <v>317</v>
      </c>
      <c r="C1263" s="557"/>
      <c r="D1263" s="557"/>
      <c r="E1263" s="557"/>
      <c r="F1263" s="557"/>
      <c r="G1263" s="593" t="s">
        <v>318</v>
      </c>
      <c r="H1263" s="573" t="s">
        <v>319</v>
      </c>
      <c r="I1263" s="577" t="s">
        <v>296</v>
      </c>
      <c r="J1263" s="559" t="s">
        <v>315</v>
      </c>
      <c r="K1263" s="521"/>
    </row>
    <row r="1264" customFormat="false" ht="15" hidden="false" customHeight="false" outlineLevel="0" collapsed="false">
      <c r="A1264" s="517"/>
      <c r="B1264" s="594"/>
      <c r="C1264" s="595"/>
      <c r="D1264" s="596"/>
      <c r="E1264" s="596"/>
      <c r="F1264" s="597"/>
      <c r="G1264" s="540"/>
      <c r="H1264" s="540"/>
      <c r="I1264" s="598"/>
      <c r="J1264" s="543"/>
      <c r="K1264" s="521"/>
    </row>
    <row r="1265" customFormat="false" ht="15" hidden="false" customHeight="false" outlineLevel="0" collapsed="false">
      <c r="A1265" s="517"/>
      <c r="B1265" s="599"/>
      <c r="C1265" s="600"/>
      <c r="D1265" s="601"/>
      <c r="E1265" s="601"/>
      <c r="F1265" s="602"/>
      <c r="G1265" s="540"/>
      <c r="H1265" s="540"/>
      <c r="I1265" s="598"/>
      <c r="J1265" s="543"/>
      <c r="K1265" s="521"/>
    </row>
    <row r="1266" customFormat="false" ht="15" hidden="false" customHeight="false" outlineLevel="0" collapsed="false">
      <c r="A1266" s="517"/>
      <c r="B1266" s="603" t="s">
        <v>257</v>
      </c>
      <c r="C1266" s="603"/>
      <c r="D1266" s="603"/>
      <c r="E1266" s="603"/>
      <c r="F1266" s="603"/>
      <c r="G1266" s="603"/>
      <c r="H1266" s="603"/>
      <c r="I1266" s="603"/>
      <c r="J1266" s="566" t="n">
        <f aca="false">SUM(J1264:J1265)</f>
        <v>0</v>
      </c>
      <c r="K1266" s="521"/>
    </row>
    <row r="1267" customFormat="false" ht="15" hidden="false" customHeight="false" outlineLevel="0" collapsed="false">
      <c r="A1267" s="517"/>
      <c r="B1267" s="604"/>
      <c r="C1267" s="605"/>
      <c r="D1267" s="605"/>
      <c r="E1267" s="606"/>
      <c r="F1267" s="607"/>
      <c r="G1267" s="608"/>
      <c r="H1267" s="608"/>
      <c r="I1267" s="609"/>
      <c r="J1267" s="610"/>
      <c r="K1267" s="521"/>
    </row>
    <row r="1268" customFormat="false" ht="15" hidden="false" customHeight="false" outlineLevel="0" collapsed="false">
      <c r="A1268" s="517"/>
      <c r="B1268" s="611" t="s">
        <v>320</v>
      </c>
      <c r="C1268" s="611"/>
      <c r="D1268" s="612"/>
      <c r="E1268" s="567"/>
      <c r="F1268" s="567"/>
      <c r="G1268" s="567"/>
      <c r="H1268" s="613"/>
      <c r="I1268" s="614"/>
      <c r="J1268" s="566" t="n">
        <f aca="false">(J1255+J1261+J1266)/E1255</f>
        <v>1893.29648683636</v>
      </c>
      <c r="K1268" s="521"/>
    </row>
    <row r="1269" customFormat="false" ht="15" hidden="false" customHeight="false" outlineLevel="0" collapsed="false">
      <c r="A1269" s="517"/>
      <c r="B1269" s="590"/>
      <c r="C1269" s="570"/>
      <c r="D1269" s="570"/>
      <c r="E1269" s="591"/>
      <c r="F1269" s="592"/>
      <c r="G1269" s="573"/>
      <c r="H1269" s="573"/>
      <c r="I1269" s="574"/>
      <c r="J1269" s="615"/>
      <c r="K1269" s="521"/>
    </row>
    <row r="1270" customFormat="false" ht="19.25" hidden="false" customHeight="false" outlineLevel="0" collapsed="false">
      <c r="A1270" s="517"/>
      <c r="B1270" s="557" t="s">
        <v>321</v>
      </c>
      <c r="C1270" s="557"/>
      <c r="D1270" s="557"/>
      <c r="E1270" s="557"/>
      <c r="F1270" s="557"/>
      <c r="G1270" s="593" t="s">
        <v>318</v>
      </c>
      <c r="H1270" s="573" t="s">
        <v>319</v>
      </c>
      <c r="I1270" s="577" t="s">
        <v>296</v>
      </c>
      <c r="J1270" s="559" t="s">
        <v>315</v>
      </c>
      <c r="K1270" s="521"/>
    </row>
    <row r="1271" customFormat="false" ht="15" hidden="false" customHeight="false" outlineLevel="0" collapsed="false">
      <c r="A1271" s="517"/>
      <c r="B1271" s="594" t="s">
        <v>373</v>
      </c>
      <c r="C1271" s="595"/>
      <c r="D1271" s="596"/>
      <c r="E1271" s="596"/>
      <c r="F1271" s="597"/>
      <c r="G1271" s="691" t="n">
        <v>1.164</v>
      </c>
      <c r="H1271" s="540" t="s">
        <v>28</v>
      </c>
      <c r="I1271" s="598" t="n">
        <f aca="false">I1080</f>
        <v>570</v>
      </c>
      <c r="J1271" s="543" t="n">
        <f aca="false">G1271*I1271</f>
        <v>663.48</v>
      </c>
      <c r="K1271" s="521"/>
    </row>
    <row r="1272" customFormat="false" ht="15" hidden="false" customHeight="false" outlineLevel="0" collapsed="false">
      <c r="A1272" s="517"/>
      <c r="B1272" s="599" t="s">
        <v>374</v>
      </c>
      <c r="C1272" s="600"/>
      <c r="D1272" s="601"/>
      <c r="E1272" s="601"/>
      <c r="F1272" s="602"/>
      <c r="G1272" s="691" t="n">
        <v>1.2</v>
      </c>
      <c r="H1272" s="540" t="s">
        <v>357</v>
      </c>
      <c r="I1272" s="598" t="n">
        <f aca="false">I1209</f>
        <v>84.21</v>
      </c>
      <c r="J1272" s="543" t="n">
        <f aca="false">G1272*I1272</f>
        <v>101.052</v>
      </c>
      <c r="K1272" s="521"/>
    </row>
    <row r="1273" customFormat="false" ht="15" hidden="false" customHeight="false" outlineLevel="0" collapsed="false">
      <c r="A1273" s="517"/>
      <c r="B1273" s="599" t="s">
        <v>375</v>
      </c>
      <c r="C1273" s="600"/>
      <c r="D1273" s="601"/>
      <c r="E1273" s="601"/>
      <c r="F1273" s="602"/>
      <c r="G1273" s="691" t="n">
        <v>0.00809</v>
      </c>
      <c r="H1273" s="540" t="s">
        <v>28</v>
      </c>
      <c r="I1273" s="598" t="n">
        <v>389.74</v>
      </c>
      <c r="J1273" s="543" t="n">
        <f aca="false">G1273*I1273</f>
        <v>3.1529966</v>
      </c>
      <c r="K1273" s="521"/>
    </row>
    <row r="1274" customFormat="false" ht="15" hidden="false" customHeight="false" outlineLevel="0" collapsed="false">
      <c r="A1274" s="517"/>
      <c r="B1274" s="599" t="s">
        <v>376</v>
      </c>
      <c r="C1274" s="600"/>
      <c r="D1274" s="601"/>
      <c r="E1274" s="601"/>
      <c r="F1274" s="602"/>
      <c r="G1274" s="540"/>
      <c r="H1274" s="540" t="s">
        <v>28</v>
      </c>
      <c r="I1274" s="598" t="n">
        <f aca="false">I1208</f>
        <v>590</v>
      </c>
      <c r="J1274" s="543" t="n">
        <f aca="false">G1274*I1274</f>
        <v>0</v>
      </c>
      <c r="K1274" s="521"/>
      <c r="N1274" s="0" t="n">
        <f aca="false">3.88*0.3</f>
        <v>1.164</v>
      </c>
    </row>
    <row r="1275" customFormat="false" ht="15" hidden="false" customHeight="false" outlineLevel="0" collapsed="false">
      <c r="A1275" s="517"/>
      <c r="B1275" s="599" t="s">
        <v>391</v>
      </c>
      <c r="C1275" s="600"/>
      <c r="D1275" s="601"/>
      <c r="E1275" s="601"/>
      <c r="F1275" s="602"/>
      <c r="G1275" s="540" t="n">
        <f aca="false">1.04*55</f>
        <v>57.2</v>
      </c>
      <c r="H1275" s="540" t="s">
        <v>378</v>
      </c>
      <c r="I1275" s="598" t="n">
        <f aca="false">I1084</f>
        <v>9</v>
      </c>
      <c r="J1275" s="543" t="n">
        <f aca="false">G1275*I1275</f>
        <v>514.8</v>
      </c>
      <c r="K1275" s="521"/>
    </row>
    <row r="1276" customFormat="false" ht="15" hidden="false" customHeight="false" outlineLevel="0" collapsed="false">
      <c r="A1276" s="517"/>
      <c r="B1276" s="616" t="s">
        <v>379</v>
      </c>
      <c r="C1276" s="617"/>
      <c r="D1276" s="618"/>
      <c r="E1276" s="618"/>
      <c r="F1276" s="619"/>
      <c r="G1276" s="540" t="n">
        <v>2</v>
      </c>
      <c r="H1276" s="540" t="s">
        <v>170</v>
      </c>
      <c r="I1276" s="692" t="n">
        <f aca="false">I874</f>
        <v>622.14</v>
      </c>
      <c r="J1276" s="543" t="n">
        <f aca="false">G1276*I1276</f>
        <v>1244.28</v>
      </c>
      <c r="K1276" s="521"/>
    </row>
    <row r="1277" customFormat="false" ht="15" hidden="false" customHeight="false" outlineLevel="0" collapsed="false">
      <c r="A1277" s="517"/>
      <c r="B1277" s="620"/>
      <c r="C1277" s="567"/>
      <c r="D1277" s="567"/>
      <c r="E1277" s="621"/>
      <c r="F1277" s="622"/>
      <c r="G1277" s="576"/>
      <c r="H1277" s="576"/>
      <c r="I1277" s="568" t="s">
        <v>257</v>
      </c>
      <c r="J1277" s="566" t="n">
        <f aca="false">SUM(J1271:J1276)</f>
        <v>2526.7649966</v>
      </c>
      <c r="K1277" s="521"/>
    </row>
    <row r="1278" customFormat="false" ht="15" hidden="false" customHeight="false" outlineLevel="0" collapsed="false">
      <c r="A1278" s="517"/>
      <c r="B1278" s="623"/>
      <c r="C1278" s="567"/>
      <c r="D1278" s="567"/>
      <c r="E1278" s="621"/>
      <c r="F1278" s="622"/>
      <c r="G1278" s="576"/>
      <c r="H1278" s="576"/>
      <c r="I1278" s="568"/>
      <c r="J1278" s="621"/>
      <c r="K1278" s="521"/>
    </row>
    <row r="1279" customFormat="false" ht="19.25" hidden="false" customHeight="false" outlineLevel="0" collapsed="false">
      <c r="A1279" s="517"/>
      <c r="B1279" s="557" t="s">
        <v>322</v>
      </c>
      <c r="C1279" s="557"/>
      <c r="D1279" s="557"/>
      <c r="E1279" s="557"/>
      <c r="F1279" s="559" t="s">
        <v>318</v>
      </c>
      <c r="G1279" s="593" t="s">
        <v>323</v>
      </c>
      <c r="H1279" s="573" t="s">
        <v>296</v>
      </c>
      <c r="I1279" s="577" t="s">
        <v>314</v>
      </c>
      <c r="J1279" s="559" t="s">
        <v>315</v>
      </c>
      <c r="K1279" s="521"/>
    </row>
    <row r="1280" customFormat="false" ht="15" hidden="false" customHeight="false" outlineLevel="0" collapsed="false">
      <c r="A1280" s="517"/>
      <c r="B1280" s="594"/>
      <c r="C1280" s="595"/>
      <c r="D1280" s="596"/>
      <c r="E1280" s="597"/>
      <c r="F1280" s="540"/>
      <c r="G1280" s="540"/>
      <c r="H1280" s="624"/>
      <c r="I1280" s="598"/>
      <c r="J1280" s="543"/>
      <c r="K1280" s="521"/>
    </row>
    <row r="1281" customFormat="false" ht="15" hidden="false" customHeight="false" outlineLevel="0" collapsed="false">
      <c r="A1281" s="517"/>
      <c r="B1281" s="616"/>
      <c r="C1281" s="617"/>
      <c r="D1281" s="618"/>
      <c r="E1281" s="619"/>
      <c r="F1281" s="547" t="n">
        <v>0</v>
      </c>
      <c r="G1281" s="547" t="n">
        <v>0</v>
      </c>
      <c r="H1281" s="547" t="n">
        <v>0</v>
      </c>
      <c r="I1281" s="625" t="n">
        <v>0</v>
      </c>
      <c r="J1281" s="543" t="n">
        <f aca="false">I1281*H1281*G1281*F1281</f>
        <v>0</v>
      </c>
      <c r="K1281" s="521"/>
    </row>
    <row r="1282" customFormat="false" ht="15" hidden="false" customHeight="false" outlineLevel="0" collapsed="false">
      <c r="A1282" s="517"/>
      <c r="B1282" s="620"/>
      <c r="C1282" s="567"/>
      <c r="D1282" s="567"/>
      <c r="E1282" s="621"/>
      <c r="F1282" s="622"/>
      <c r="G1282" s="576"/>
      <c r="H1282" s="576"/>
      <c r="I1282" s="568" t="s">
        <v>257</v>
      </c>
      <c r="J1282" s="566" t="n">
        <f aca="false">SUM(J1280:J1281)</f>
        <v>0</v>
      </c>
      <c r="K1282" s="521"/>
    </row>
    <row r="1283" customFormat="false" ht="15" hidden="false" customHeight="false" outlineLevel="0" collapsed="false">
      <c r="A1283" s="517"/>
      <c r="B1283" s="567"/>
      <c r="C1283" s="567"/>
      <c r="D1283" s="567"/>
      <c r="E1283" s="567"/>
      <c r="F1283" s="567"/>
      <c r="G1283" s="567"/>
      <c r="H1283" s="567"/>
      <c r="I1283" s="568"/>
      <c r="J1283" s="567"/>
      <c r="K1283" s="521"/>
    </row>
    <row r="1284" customFormat="false" ht="15" hidden="false" customHeight="false" outlineLevel="0" collapsed="false">
      <c r="A1284" s="517"/>
      <c r="B1284" s="626" t="s">
        <v>324</v>
      </c>
      <c r="C1284" s="626"/>
      <c r="D1284" s="626"/>
      <c r="E1284" s="626"/>
      <c r="F1284" s="626"/>
      <c r="G1284" s="626"/>
      <c r="H1284" s="626"/>
      <c r="I1284" s="626"/>
      <c r="J1284" s="611" t="n">
        <f aca="false">J1282+J1277+J1268</f>
        <v>4420.06148343636</v>
      </c>
      <c r="K1284" s="521"/>
    </row>
    <row r="1285" customFormat="false" ht="15" hidden="false" customHeight="false" outlineLevel="0" collapsed="false">
      <c r="A1285" s="517"/>
      <c r="B1285" s="567"/>
      <c r="C1285" s="567"/>
      <c r="D1285" s="567"/>
      <c r="E1285" s="567"/>
      <c r="F1285" s="567"/>
      <c r="G1285" s="567"/>
      <c r="H1285" s="567"/>
      <c r="I1285" s="568"/>
      <c r="J1285" s="567"/>
      <c r="K1285" s="521"/>
    </row>
    <row r="1286" customFormat="false" ht="15" hidden="false" customHeight="false" outlineLevel="0" collapsed="false">
      <c r="A1286" s="517"/>
      <c r="B1286" s="626" t="s">
        <v>325</v>
      </c>
      <c r="C1286" s="626"/>
      <c r="D1286" s="626"/>
      <c r="E1286" s="626"/>
      <c r="F1286" s="626"/>
      <c r="G1286" s="626"/>
      <c r="H1286" s="626"/>
      <c r="I1286" s="626"/>
      <c r="J1286" s="566" t="n">
        <f aca="false">J1284*0</f>
        <v>0</v>
      </c>
      <c r="K1286" s="521"/>
    </row>
    <row r="1287" customFormat="false" ht="15" hidden="false" customHeight="false" outlineLevel="0" collapsed="false">
      <c r="A1287" s="517"/>
      <c r="B1287" s="567"/>
      <c r="C1287" s="567"/>
      <c r="D1287" s="567"/>
      <c r="E1287" s="567"/>
      <c r="F1287" s="567"/>
      <c r="G1287" s="567"/>
      <c r="H1287" s="567"/>
      <c r="I1287" s="568"/>
      <c r="J1287" s="567"/>
      <c r="K1287" s="521"/>
    </row>
    <row r="1288" customFormat="false" ht="15" hidden="false" customHeight="false" outlineLevel="0" collapsed="false">
      <c r="A1288" s="517"/>
      <c r="B1288" s="626" t="s">
        <v>326</v>
      </c>
      <c r="C1288" s="626"/>
      <c r="D1288" s="626"/>
      <c r="E1288" s="626"/>
      <c r="F1288" s="626"/>
      <c r="G1288" s="626"/>
      <c r="H1288" s="626"/>
      <c r="I1288" s="626"/>
      <c r="J1288" s="611" t="n">
        <f aca="false">J1284+J1286</f>
        <v>4420.06148343636</v>
      </c>
      <c r="K1288" s="521"/>
    </row>
    <row r="1289" customFormat="false" ht="15" hidden="false" customHeight="false" outlineLevel="0" collapsed="false">
      <c r="A1289" s="517"/>
      <c r="B1289" s="605"/>
      <c r="C1289" s="605"/>
      <c r="D1289" s="605"/>
      <c r="E1289" s="605"/>
      <c r="F1289" s="605"/>
      <c r="G1289" s="605"/>
      <c r="H1289" s="605"/>
      <c r="I1289" s="609"/>
      <c r="J1289" s="605"/>
      <c r="K1289" s="521"/>
    </row>
    <row r="1290" customFormat="false" ht="15" hidden="false" customHeight="false" outlineLevel="0" collapsed="false">
      <c r="A1290" s="517"/>
      <c r="B1290" s="627"/>
      <c r="C1290" s="595"/>
      <c r="D1290" s="595"/>
      <c r="E1290" s="595"/>
      <c r="F1290" s="595"/>
      <c r="G1290" s="595"/>
      <c r="H1290" s="595"/>
      <c r="I1290" s="595"/>
      <c r="J1290" s="628"/>
      <c r="K1290" s="521"/>
    </row>
    <row r="1291" customFormat="false" ht="15" hidden="false" customHeight="false" outlineLevel="0" collapsed="false">
      <c r="A1291" s="517"/>
      <c r="B1291" s="629"/>
      <c r="C1291" s="630"/>
      <c r="D1291" s="631"/>
      <c r="E1291" s="631"/>
      <c r="F1291" s="632"/>
      <c r="G1291" s="633"/>
      <c r="H1291" s="630"/>
      <c r="I1291" s="630"/>
      <c r="J1291" s="634"/>
      <c r="K1291" s="521"/>
    </row>
    <row r="1292" customFormat="false" ht="15" hidden="false" customHeight="false" outlineLevel="0" collapsed="false">
      <c r="A1292" s="517"/>
      <c r="B1292" s="522"/>
      <c r="C1292" s="522"/>
      <c r="D1292" s="522"/>
      <c r="E1292" s="522"/>
      <c r="F1292" s="522"/>
      <c r="G1292" s="522"/>
      <c r="H1292" s="522"/>
      <c r="I1292" s="522"/>
      <c r="J1292" s="522"/>
      <c r="K1292" s="521"/>
    </row>
    <row r="1293" customFormat="false" ht="15" hidden="false" customHeight="false" outlineLevel="0" collapsed="false">
      <c r="A1293" s="517"/>
      <c r="B1293" s="635" t="n">
        <f aca="false">PLANEJAMENTO!E1093</f>
        <v>0</v>
      </c>
      <c r="C1293" s="636"/>
      <c r="D1293" s="636"/>
      <c r="E1293" s="636"/>
      <c r="F1293" s="637"/>
      <c r="G1293" s="532" t="s">
        <v>315</v>
      </c>
      <c r="H1293" s="532"/>
      <c r="I1293" s="532"/>
      <c r="J1293" s="532"/>
      <c r="K1293" s="521"/>
    </row>
    <row r="1294" customFormat="false" ht="15" hidden="false" customHeight="false" outlineLevel="0" collapsed="false">
      <c r="A1294" s="517"/>
      <c r="B1294" s="638" t="n">
        <f aca="false">PLANEJAMENTO!E1094</f>
        <v>0</v>
      </c>
      <c r="C1294" s="639"/>
      <c r="D1294" s="639"/>
      <c r="E1294" s="639"/>
      <c r="F1294" s="640"/>
      <c r="G1294" s="534" t="s">
        <v>327</v>
      </c>
      <c r="H1294" s="534"/>
      <c r="I1294" s="534"/>
      <c r="J1294" s="534"/>
      <c r="K1294" s="521"/>
    </row>
    <row r="1295" customFormat="false" ht="15" hidden="false" customHeight="false" outlineLevel="0" collapsed="false">
      <c r="A1295" s="517"/>
      <c r="B1295" s="641"/>
      <c r="C1295" s="642"/>
      <c r="D1295" s="642"/>
      <c r="E1295" s="642"/>
      <c r="F1295" s="643"/>
      <c r="G1295" s="644"/>
      <c r="H1295" s="645"/>
      <c r="I1295" s="645"/>
      <c r="J1295" s="645"/>
      <c r="K1295" s="521"/>
    </row>
    <row r="1296" customFormat="false" ht="15" hidden="false" customHeight="false" outlineLevel="0" collapsed="false">
      <c r="A1296" s="646"/>
      <c r="B1296" s="647"/>
      <c r="C1296" s="647"/>
      <c r="D1296" s="647"/>
      <c r="E1296" s="647"/>
      <c r="F1296" s="647"/>
      <c r="G1296" s="647"/>
      <c r="H1296" s="647"/>
      <c r="I1296" s="647"/>
      <c r="J1296" s="647"/>
      <c r="K1296" s="648"/>
    </row>
    <row r="1297" customFormat="false" ht="15" hidden="false" customHeight="false" outlineLevel="0" collapsed="false">
      <c r="A1297" s="517"/>
      <c r="B1297" s="522"/>
      <c r="C1297" s="522"/>
      <c r="D1297" s="522"/>
      <c r="E1297" s="522"/>
      <c r="F1297" s="522"/>
      <c r="G1297" s="522"/>
      <c r="H1297" s="522"/>
      <c r="I1297" s="522"/>
      <c r="J1297" s="522"/>
      <c r="K1297" s="521"/>
    </row>
    <row r="1298" customFormat="false" ht="15" hidden="false" customHeight="false" outlineLevel="0" collapsed="false">
      <c r="A1298" s="517"/>
      <c r="B1298" s="518" t="s">
        <v>0</v>
      </c>
      <c r="C1298" s="519"/>
      <c r="D1298" s="520" t="s">
        <v>288</v>
      </c>
      <c r="E1298" s="520"/>
      <c r="F1298" s="520"/>
      <c r="G1298" s="520"/>
      <c r="H1298" s="520"/>
      <c r="I1298" s="520"/>
      <c r="J1298" s="520"/>
      <c r="K1298" s="521"/>
    </row>
    <row r="1299" customFormat="false" ht="15" hidden="false" customHeight="false" outlineLevel="0" collapsed="false">
      <c r="A1299" s="517"/>
      <c r="B1299" s="522"/>
      <c r="C1299" s="522"/>
      <c r="D1299" s="522"/>
      <c r="E1299" s="522"/>
      <c r="F1299" s="522"/>
      <c r="G1299" s="522"/>
      <c r="H1299" s="522"/>
      <c r="I1299" s="522"/>
      <c r="J1299" s="522"/>
      <c r="K1299" s="521"/>
    </row>
    <row r="1300" customFormat="false" ht="15" hidden="false" customHeight="false" outlineLevel="0" collapsed="false">
      <c r="A1300" s="517"/>
      <c r="B1300" s="523"/>
      <c r="C1300" s="524" t="s">
        <v>290</v>
      </c>
      <c r="D1300" s="523" t="s">
        <v>118</v>
      </c>
      <c r="E1300" s="523"/>
      <c r="F1300" s="523"/>
      <c r="G1300" s="523"/>
      <c r="H1300" s="523"/>
      <c r="I1300" s="523"/>
      <c r="J1300" s="523" t="s">
        <v>291</v>
      </c>
      <c r="K1300" s="521"/>
      <c r="L1300" s="0" t="s">
        <v>392</v>
      </c>
    </row>
    <row r="1301" customFormat="false" ht="15" hidden="false" customHeight="true" outlineLevel="0" collapsed="false">
      <c r="A1301" s="517"/>
      <c r="B1301" s="525"/>
      <c r="C1301" s="526" t="n">
        <f aca="true">TODAY()</f>
        <v>46129</v>
      </c>
      <c r="D1301" s="661" t="s">
        <v>70</v>
      </c>
      <c r="E1301" s="661"/>
      <c r="F1301" s="661"/>
      <c r="G1301" s="661"/>
      <c r="H1301" s="661"/>
      <c r="I1301" s="661"/>
      <c r="J1301" s="528" t="str">
        <f aca="false">F1320</f>
        <v>M</v>
      </c>
      <c r="K1301" s="521"/>
    </row>
    <row r="1302" customFormat="false" ht="15" hidden="false" customHeight="false" outlineLevel="0" collapsed="false">
      <c r="A1302" s="517"/>
      <c r="B1302" s="529"/>
      <c r="C1302" s="529"/>
      <c r="D1302" s="529"/>
      <c r="E1302" s="529"/>
      <c r="F1302" s="529"/>
      <c r="G1302" s="529"/>
      <c r="H1302" s="529"/>
      <c r="I1302" s="530"/>
      <c r="J1302" s="531"/>
      <c r="K1302" s="521"/>
    </row>
    <row r="1303" customFormat="false" ht="15" hidden="false" customHeight="false" outlineLevel="0" collapsed="false">
      <c r="A1303" s="517"/>
      <c r="B1303" s="532" t="s">
        <v>292</v>
      </c>
      <c r="C1303" s="532"/>
      <c r="D1303" s="532" t="s">
        <v>289</v>
      </c>
      <c r="E1303" s="532" t="s">
        <v>293</v>
      </c>
      <c r="F1303" s="533" t="s">
        <v>294</v>
      </c>
      <c r="G1303" s="533"/>
      <c r="H1303" s="533" t="s">
        <v>295</v>
      </c>
      <c r="I1303" s="533"/>
      <c r="J1303" s="534" t="s">
        <v>296</v>
      </c>
      <c r="K1303" s="521"/>
    </row>
    <row r="1304" customFormat="false" ht="15" hidden="false" customHeight="false" outlineLevel="0" collapsed="false">
      <c r="A1304" s="517"/>
      <c r="B1304" s="532"/>
      <c r="C1304" s="532"/>
      <c r="D1304" s="532"/>
      <c r="E1304" s="532"/>
      <c r="F1304" s="535" t="s">
        <v>297</v>
      </c>
      <c r="G1304" s="535" t="s">
        <v>298</v>
      </c>
      <c r="H1304" s="535" t="s">
        <v>297</v>
      </c>
      <c r="I1304" s="529" t="s">
        <v>298</v>
      </c>
      <c r="J1304" s="536" t="s">
        <v>299</v>
      </c>
      <c r="K1304" s="521"/>
    </row>
    <row r="1305" customFormat="false" ht="15" hidden="false" customHeight="false" outlineLevel="0" collapsed="false">
      <c r="A1305" s="517"/>
      <c r="B1305" s="649" t="s">
        <v>363</v>
      </c>
      <c r="C1305" s="650"/>
      <c r="D1305" s="651"/>
      <c r="E1305" s="652" t="n">
        <v>1</v>
      </c>
      <c r="F1305" s="652" t="n">
        <v>1</v>
      </c>
      <c r="G1305" s="653" t="n">
        <f aca="false">1-F1305</f>
        <v>0</v>
      </c>
      <c r="H1305" s="541" t="n">
        <f aca="false">VLOOKUP(B1305,EQUIPAMENTOS!$A:$N,14,FALSE())</f>
        <v>192.8</v>
      </c>
      <c r="I1305" s="542" t="n">
        <f aca="false">H1305</f>
        <v>192.8</v>
      </c>
      <c r="J1305" s="543" t="n">
        <f aca="false">H1305*F1305*E1305+I1305*G1305*E1305</f>
        <v>192.8</v>
      </c>
      <c r="K1305" s="521"/>
    </row>
    <row r="1306" customFormat="false" ht="15" hidden="false" customHeight="false" outlineLevel="0" collapsed="false">
      <c r="A1306" s="517"/>
      <c r="B1306" s="537" t="s">
        <v>364</v>
      </c>
      <c r="C1306" s="538"/>
      <c r="D1306" s="539"/>
      <c r="E1306" s="540" t="n">
        <v>1</v>
      </c>
      <c r="F1306" s="540" t="n">
        <v>1</v>
      </c>
      <c r="G1306" s="540" t="n">
        <f aca="false">1-F1306</f>
        <v>0</v>
      </c>
      <c r="H1306" s="541" t="n">
        <f aca="false">VLOOKUP(B1306,EQUIPAMENTOS!$A:$N,14,FALSE())</f>
        <v>150</v>
      </c>
      <c r="I1306" s="542" t="n">
        <f aca="false">H1306</f>
        <v>150</v>
      </c>
      <c r="J1306" s="543" t="n">
        <f aca="false">H1306*F1306*E1306+I1306*G1306*E1306</f>
        <v>150</v>
      </c>
      <c r="K1306" s="521"/>
    </row>
    <row r="1307" customFormat="false" ht="15" hidden="false" customHeight="false" outlineLevel="0" collapsed="false">
      <c r="A1307" s="517"/>
      <c r="B1307" s="537" t="s">
        <v>365</v>
      </c>
      <c r="C1307" s="538"/>
      <c r="D1307" s="539"/>
      <c r="E1307" s="540" t="n">
        <v>0.33</v>
      </c>
      <c r="F1307" s="540" t="n">
        <v>1</v>
      </c>
      <c r="G1307" s="540" t="n">
        <f aca="false">1-F1307</f>
        <v>0</v>
      </c>
      <c r="H1307" s="541" t="n">
        <f aca="false">VLOOKUP(B1307,EQUIPAMENTOS!$A:$N,14,FALSE())</f>
        <v>175</v>
      </c>
      <c r="I1307" s="542" t="n">
        <f aca="false">H1307</f>
        <v>175</v>
      </c>
      <c r="J1307" s="543" t="n">
        <f aca="false">H1307*F1307*E1307+I1307*G1307*E1307</f>
        <v>57.75</v>
      </c>
      <c r="K1307" s="521"/>
    </row>
    <row r="1308" customFormat="false" ht="15" hidden="false" customHeight="false" outlineLevel="0" collapsed="false">
      <c r="A1308" s="517"/>
      <c r="B1308" s="544"/>
      <c r="C1308" s="545"/>
      <c r="D1308" s="546"/>
      <c r="E1308" s="547"/>
      <c r="F1308" s="547"/>
      <c r="G1308" s="547"/>
      <c r="H1308" s="548"/>
      <c r="I1308" s="664"/>
      <c r="J1308" s="543"/>
      <c r="K1308" s="521"/>
    </row>
    <row r="1309" customFormat="false" ht="15" hidden="false" customHeight="false" outlineLevel="0" collapsed="false">
      <c r="A1309" s="517"/>
      <c r="B1309" s="551"/>
      <c r="C1309" s="529"/>
      <c r="D1309" s="529"/>
      <c r="E1309" s="529"/>
      <c r="F1309" s="529"/>
      <c r="G1309" s="529"/>
      <c r="H1309" s="529"/>
      <c r="I1309" s="552" t="s">
        <v>257</v>
      </c>
      <c r="J1309" s="566" t="n">
        <f aca="false">SUM(J1305:J1308)</f>
        <v>400.55</v>
      </c>
      <c r="K1309" s="521"/>
    </row>
    <row r="1310" customFormat="false" ht="15" hidden="false" customHeight="false" outlineLevel="0" collapsed="false">
      <c r="A1310" s="517"/>
      <c r="B1310" s="553"/>
      <c r="C1310" s="553"/>
      <c r="D1310" s="553"/>
      <c r="E1310" s="553"/>
      <c r="F1310" s="553"/>
      <c r="G1310" s="553"/>
      <c r="H1310" s="553"/>
      <c r="I1310" s="554"/>
      <c r="J1310" s="555"/>
      <c r="K1310" s="521"/>
    </row>
    <row r="1311" customFormat="false" ht="19.25" hidden="false" customHeight="true" outlineLevel="0" collapsed="false">
      <c r="A1311" s="517"/>
      <c r="B1311" s="556" t="s">
        <v>302</v>
      </c>
      <c r="C1311" s="556"/>
      <c r="D1311" s="556"/>
      <c r="E1311" s="556"/>
      <c r="F1311" s="679" t="s">
        <v>289</v>
      </c>
      <c r="G1311" s="679"/>
      <c r="H1311" s="557" t="s">
        <v>303</v>
      </c>
      <c r="I1311" s="558" t="s">
        <v>304</v>
      </c>
      <c r="J1311" s="559" t="s">
        <v>305</v>
      </c>
      <c r="K1311" s="521"/>
    </row>
    <row r="1312" customFormat="false" ht="15" hidden="false" customHeight="false" outlineLevel="0" collapsed="false">
      <c r="A1312" s="517"/>
      <c r="B1312" s="690" t="s">
        <v>306</v>
      </c>
      <c r="C1312" s="605"/>
      <c r="D1312" s="680"/>
      <c r="E1312" s="681"/>
      <c r="F1312" s="682"/>
      <c r="G1312" s="608"/>
      <c r="H1312" s="683" t="n">
        <f aca="false">E1305</f>
        <v>1</v>
      </c>
      <c r="I1312" s="564" t="n">
        <f aca="false">(VLOOKUP(B1312,'MÃO DE OBRA'!$A:$E,5,FALSE())/220)</f>
        <v>46.8181818181818</v>
      </c>
      <c r="J1312" s="543" t="n">
        <f aca="false">H1312*I1312</f>
        <v>46.8181818181818</v>
      </c>
      <c r="K1312" s="521"/>
    </row>
    <row r="1313" customFormat="false" ht="15" hidden="false" customHeight="false" outlineLevel="0" collapsed="false">
      <c r="A1313" s="517"/>
      <c r="B1313" s="560" t="s">
        <v>366</v>
      </c>
      <c r="C1313" s="561"/>
      <c r="D1313" s="522"/>
      <c r="E1313" s="538"/>
      <c r="F1313" s="539"/>
      <c r="G1313" s="562"/>
      <c r="H1313" s="563" t="n">
        <v>5</v>
      </c>
      <c r="I1313" s="564" t="n">
        <f aca="false">(VLOOKUP(B1313,'MÃO DE OBRA'!$A:$E,5,FALSE())/220)</f>
        <v>28.82352</v>
      </c>
      <c r="J1313" s="543" t="n">
        <f aca="false">H1313*I1313</f>
        <v>144.1176</v>
      </c>
      <c r="K1313" s="521"/>
    </row>
    <row r="1314" customFormat="false" ht="15" hidden="false" customHeight="false" outlineLevel="0" collapsed="false">
      <c r="A1314" s="517"/>
      <c r="B1314" s="560" t="s">
        <v>307</v>
      </c>
      <c r="C1314" s="561"/>
      <c r="D1314" s="522"/>
      <c r="E1314" s="538"/>
      <c r="F1314" s="539"/>
      <c r="G1314" s="562"/>
      <c r="H1314" s="563" t="n">
        <v>4</v>
      </c>
      <c r="I1314" s="564" t="n">
        <f aca="false">(VLOOKUP(B1314,'MÃO DE OBRA'!$A:$E,5,FALSE())/220)</f>
        <v>19.13328</v>
      </c>
      <c r="J1314" s="543" t="n">
        <f aca="false">H1314*I1314</f>
        <v>76.53312</v>
      </c>
      <c r="K1314" s="521"/>
    </row>
    <row r="1315" customFormat="false" ht="15" hidden="false" customHeight="false" outlineLevel="0" collapsed="false">
      <c r="A1315" s="517"/>
      <c r="B1315" s="560" t="s">
        <v>370</v>
      </c>
      <c r="C1315" s="561"/>
      <c r="D1315" s="522"/>
      <c r="E1315" s="538"/>
      <c r="F1315" s="539"/>
      <c r="G1315" s="562"/>
      <c r="H1315" s="563" t="n">
        <v>0.33</v>
      </c>
      <c r="I1315" s="564" t="n">
        <f aca="false">(VLOOKUP(B1315,'MÃO DE OBRA'!$A:$E,5,FALSE())/220)</f>
        <v>93.6363636363636</v>
      </c>
      <c r="J1315" s="543" t="n">
        <f aca="false">H1315*I1315</f>
        <v>30.9</v>
      </c>
      <c r="K1315" s="521"/>
    </row>
    <row r="1316" customFormat="false" ht="15" hidden="false" customHeight="false" outlineLevel="0" collapsed="false">
      <c r="A1316" s="517"/>
      <c r="B1316" s="560" t="s">
        <v>361</v>
      </c>
      <c r="C1316" s="561"/>
      <c r="D1316" s="522"/>
      <c r="E1316" s="538"/>
      <c r="F1316" s="539"/>
      <c r="G1316" s="562"/>
      <c r="H1316" s="563" t="n">
        <f aca="false">E1306</f>
        <v>1</v>
      </c>
      <c r="I1316" s="564" t="n">
        <f aca="false">(VLOOKUP(B1316,'MÃO DE OBRA'!$A:$E,5,FALSE())/220)</f>
        <v>37.47552</v>
      </c>
      <c r="J1316" s="543" t="n">
        <f aca="false">H1316*I1316</f>
        <v>37.47552</v>
      </c>
      <c r="K1316" s="521"/>
    </row>
    <row r="1317" customFormat="false" ht="15" hidden="false" customHeight="false" outlineLevel="0" collapsed="false">
      <c r="A1317" s="517"/>
      <c r="B1317" s="560" t="s">
        <v>368</v>
      </c>
      <c r="C1317" s="561"/>
      <c r="D1317" s="522"/>
      <c r="E1317" s="538"/>
      <c r="F1317" s="539"/>
      <c r="G1317" s="562"/>
      <c r="H1317" s="563" t="n">
        <f aca="false">E1307</f>
        <v>0.33</v>
      </c>
      <c r="I1317" s="564" t="n">
        <f aca="false">(VLOOKUP(B1317,'MÃO DE OBRA'!$A:$E,5,FALSE())/220)</f>
        <v>37.47552</v>
      </c>
      <c r="J1317" s="543" t="n">
        <f aca="false">H1317*I1317</f>
        <v>12.3669216</v>
      </c>
      <c r="K1317" s="521"/>
    </row>
    <row r="1318" customFormat="false" ht="15" hidden="false" customHeight="false" outlineLevel="0" collapsed="false">
      <c r="A1318" s="517"/>
      <c r="B1318" s="551"/>
      <c r="C1318" s="553"/>
      <c r="D1318" s="553"/>
      <c r="E1318" s="553"/>
      <c r="F1318" s="553"/>
      <c r="G1318" s="553"/>
      <c r="H1318" s="553"/>
      <c r="I1318" s="565" t="s">
        <v>257</v>
      </c>
      <c r="J1318" s="566" t="n">
        <f aca="false">SUM(J1312:J1317)</f>
        <v>348.211343418182</v>
      </c>
      <c r="K1318" s="521"/>
    </row>
    <row r="1319" customFormat="false" ht="15" hidden="false" customHeight="false" outlineLevel="0" collapsed="false">
      <c r="A1319" s="517"/>
      <c r="B1319" s="567"/>
      <c r="C1319" s="567"/>
      <c r="D1319" s="567"/>
      <c r="E1319" s="567"/>
      <c r="F1319" s="567"/>
      <c r="G1319" s="567"/>
      <c r="H1319" s="567"/>
      <c r="I1319" s="568"/>
      <c r="J1319" s="567"/>
      <c r="K1319" s="521"/>
    </row>
    <row r="1320" customFormat="false" ht="15" hidden="false" customHeight="false" outlineLevel="0" collapsed="false">
      <c r="A1320" s="517"/>
      <c r="B1320" s="569" t="s">
        <v>310</v>
      </c>
      <c r="C1320" s="570"/>
      <c r="D1320" s="567"/>
      <c r="E1320" s="571" t="n">
        <f aca="false">PRODUÇÕES!D33</f>
        <v>0.5</v>
      </c>
      <c r="F1320" s="572" t="s">
        <v>170</v>
      </c>
      <c r="G1320" s="573"/>
      <c r="H1320" s="573"/>
      <c r="I1320" s="574" t="s">
        <v>311</v>
      </c>
      <c r="J1320" s="566" t="n">
        <f aca="false">J1309+J1318</f>
        <v>748.761343418182</v>
      </c>
      <c r="K1320" s="521"/>
    </row>
    <row r="1321" customFormat="false" ht="15" hidden="false" customHeight="false" outlineLevel="0" collapsed="false">
      <c r="A1321" s="517"/>
      <c r="B1321" s="575"/>
      <c r="C1321" s="567"/>
      <c r="D1321" s="567"/>
      <c r="E1321" s="568"/>
      <c r="F1321" s="576"/>
      <c r="G1321" s="576"/>
      <c r="H1321" s="576"/>
      <c r="I1321" s="568"/>
      <c r="J1321" s="567"/>
      <c r="K1321" s="521"/>
    </row>
    <row r="1322" customFormat="false" ht="19.25" hidden="false" customHeight="false" outlineLevel="0" collapsed="false">
      <c r="A1322" s="517"/>
      <c r="B1322" s="557" t="s">
        <v>312</v>
      </c>
      <c r="C1322" s="557"/>
      <c r="D1322" s="557"/>
      <c r="E1322" s="557"/>
      <c r="F1322" s="532" t="s">
        <v>289</v>
      </c>
      <c r="G1322" s="528" t="s">
        <v>313</v>
      </c>
      <c r="H1322" s="557" t="s">
        <v>296</v>
      </c>
      <c r="I1322" s="577" t="s">
        <v>314</v>
      </c>
      <c r="J1322" s="556" t="s">
        <v>315</v>
      </c>
      <c r="K1322" s="521"/>
    </row>
    <row r="1323" customFormat="false" ht="15" hidden="false" customHeight="false" outlineLevel="0" collapsed="false">
      <c r="A1323" s="517"/>
      <c r="B1323" s="684" t="str">
        <f aca="false">B1305</f>
        <v>Escavadeira Hidráulica sobre esteira 22t</v>
      </c>
      <c r="C1323" s="562"/>
      <c r="D1323" s="562"/>
      <c r="E1323" s="685"/>
      <c r="F1323" s="579" t="str">
        <f aca="false">VLOOKUP(B1323,EQUIPAMENTOS!$A:$R,16,FALSE())</f>
        <v>Diesel S10</v>
      </c>
      <c r="G1323" s="580" t="s">
        <v>316</v>
      </c>
      <c r="H1323" s="581" t="n">
        <f aca="false">VLOOKUP(B1323,EQUIPAMENTOS!$A:$R,17,FALSE())</f>
        <v>6.99</v>
      </c>
      <c r="I1323" s="582" t="n">
        <f aca="false">VLOOKUP(B1323,EQUIPAMENTOS!$A:$R,18,FALSE())</f>
        <v>22</v>
      </c>
      <c r="J1323" s="543" t="n">
        <f aca="false">H1323*I1323*E1305*F1305</f>
        <v>153.78</v>
      </c>
      <c r="K1323" s="521"/>
    </row>
    <row r="1324" customFormat="false" ht="15" hidden="false" customHeight="false" outlineLevel="0" collapsed="false">
      <c r="A1324" s="517"/>
      <c r="B1324" s="684" t="str">
        <f aca="false">B1306</f>
        <v>Caminhão carroceria com guindauto</v>
      </c>
      <c r="C1324" s="561"/>
      <c r="D1324" s="561"/>
      <c r="E1324" s="538"/>
      <c r="F1324" s="579" t="str">
        <f aca="false">VLOOKUP(B1324,EQUIPAMENTOS!$A:$R,16,FALSE())</f>
        <v>Diesel S10</v>
      </c>
      <c r="G1324" s="580" t="s">
        <v>316</v>
      </c>
      <c r="H1324" s="581" t="n">
        <f aca="false">VLOOKUP(B1324,EQUIPAMENTOS!$A:$R,17,FALSE())</f>
        <v>6.99</v>
      </c>
      <c r="I1324" s="582" t="n">
        <f aca="false">VLOOKUP(B1324,EQUIPAMENTOS!$A:$R,18,FALSE())</f>
        <v>4</v>
      </c>
      <c r="J1324" s="543" t="n">
        <f aca="false">H1324*I1324*E1306*F1306</f>
        <v>27.96</v>
      </c>
      <c r="K1324" s="521"/>
    </row>
    <row r="1325" customFormat="false" ht="15" hidden="false" customHeight="false" outlineLevel="0" collapsed="false">
      <c r="A1325" s="517"/>
      <c r="B1325" s="684" t="str">
        <f aca="false">B1307</f>
        <v>Caminhão prancha</v>
      </c>
      <c r="C1325" s="561"/>
      <c r="D1325" s="561"/>
      <c r="E1325" s="538"/>
      <c r="F1325" s="579" t="str">
        <f aca="false">VLOOKUP(B1325,EQUIPAMENTOS!$A:$R,16,FALSE())</f>
        <v>Diesel S10</v>
      </c>
      <c r="G1325" s="580" t="s">
        <v>316</v>
      </c>
      <c r="H1325" s="581" t="n">
        <f aca="false">VLOOKUP(B1325,EQUIPAMENTOS!$A:$R,17,FALSE())</f>
        <v>6.99</v>
      </c>
      <c r="I1325" s="582" t="n">
        <f aca="false">VLOOKUP(B1325,EQUIPAMENTOS!$A:$R,18,FALSE())</f>
        <v>7</v>
      </c>
      <c r="J1325" s="543" t="n">
        <f aca="false">H1325*I1325*E1307*F1307</f>
        <v>16.1469</v>
      </c>
      <c r="K1325" s="521"/>
    </row>
    <row r="1326" customFormat="false" ht="15" hidden="false" customHeight="false" outlineLevel="0" collapsed="false">
      <c r="A1326" s="517"/>
      <c r="B1326" s="612"/>
      <c r="C1326" s="567"/>
      <c r="D1326" s="567"/>
      <c r="E1326" s="567"/>
      <c r="F1326" s="567"/>
      <c r="G1326" s="567"/>
      <c r="H1326" s="576"/>
      <c r="I1326" s="673" t="s">
        <v>257</v>
      </c>
      <c r="J1326" s="566" t="n">
        <f aca="false">SUM(J1323:J1325)</f>
        <v>197.8869</v>
      </c>
      <c r="K1326" s="521"/>
      <c r="L1326" s="434" t="n">
        <f aca="false">J1326/E1320</f>
        <v>395.7738</v>
      </c>
    </row>
    <row r="1327" customFormat="false" ht="15" hidden="false" customHeight="false" outlineLevel="0" collapsed="false">
      <c r="A1327" s="517"/>
      <c r="B1327" s="590"/>
      <c r="C1327" s="570"/>
      <c r="D1327" s="570"/>
      <c r="E1327" s="591"/>
      <c r="F1327" s="592"/>
      <c r="G1327" s="573"/>
      <c r="H1327" s="573"/>
      <c r="I1327" s="574"/>
      <c r="J1327" s="591"/>
      <c r="K1327" s="521"/>
    </row>
    <row r="1328" customFormat="false" ht="19.25" hidden="false" customHeight="false" outlineLevel="0" collapsed="false">
      <c r="A1328" s="517"/>
      <c r="B1328" s="557" t="s">
        <v>317</v>
      </c>
      <c r="C1328" s="557"/>
      <c r="D1328" s="557"/>
      <c r="E1328" s="557"/>
      <c r="F1328" s="557"/>
      <c r="G1328" s="593" t="s">
        <v>318</v>
      </c>
      <c r="H1328" s="573" t="s">
        <v>319</v>
      </c>
      <c r="I1328" s="577" t="s">
        <v>296</v>
      </c>
      <c r="J1328" s="559" t="s">
        <v>315</v>
      </c>
      <c r="K1328" s="521"/>
    </row>
    <row r="1329" customFormat="false" ht="15" hidden="false" customHeight="false" outlineLevel="0" collapsed="false">
      <c r="A1329" s="517"/>
      <c r="B1329" s="594"/>
      <c r="C1329" s="595"/>
      <c r="D1329" s="596"/>
      <c r="E1329" s="596"/>
      <c r="F1329" s="597"/>
      <c r="G1329" s="540"/>
      <c r="H1329" s="540"/>
      <c r="I1329" s="598"/>
      <c r="J1329" s="543"/>
      <c r="K1329" s="521"/>
    </row>
    <row r="1330" customFormat="false" ht="15" hidden="false" customHeight="false" outlineLevel="0" collapsed="false">
      <c r="A1330" s="517"/>
      <c r="B1330" s="599"/>
      <c r="C1330" s="600"/>
      <c r="D1330" s="601"/>
      <c r="E1330" s="601"/>
      <c r="F1330" s="602"/>
      <c r="G1330" s="540"/>
      <c r="H1330" s="540"/>
      <c r="I1330" s="598"/>
      <c r="J1330" s="543"/>
      <c r="K1330" s="521"/>
    </row>
    <row r="1331" customFormat="false" ht="15" hidden="false" customHeight="false" outlineLevel="0" collapsed="false">
      <c r="A1331" s="517"/>
      <c r="B1331" s="603" t="s">
        <v>257</v>
      </c>
      <c r="C1331" s="603"/>
      <c r="D1331" s="603"/>
      <c r="E1331" s="603"/>
      <c r="F1331" s="603"/>
      <c r="G1331" s="603"/>
      <c r="H1331" s="603"/>
      <c r="I1331" s="603"/>
      <c r="J1331" s="566" t="n">
        <f aca="false">SUM(J1329:J1330)</f>
        <v>0</v>
      </c>
      <c r="K1331" s="521"/>
    </row>
    <row r="1332" customFormat="false" ht="15" hidden="false" customHeight="false" outlineLevel="0" collapsed="false">
      <c r="A1332" s="517"/>
      <c r="B1332" s="604"/>
      <c r="C1332" s="605"/>
      <c r="D1332" s="605"/>
      <c r="E1332" s="606"/>
      <c r="F1332" s="607"/>
      <c r="G1332" s="608"/>
      <c r="H1332" s="608"/>
      <c r="I1332" s="609"/>
      <c r="J1332" s="610"/>
      <c r="K1332" s="521"/>
    </row>
    <row r="1333" customFormat="false" ht="15" hidden="false" customHeight="false" outlineLevel="0" collapsed="false">
      <c r="A1333" s="517"/>
      <c r="B1333" s="611" t="s">
        <v>320</v>
      </c>
      <c r="C1333" s="611"/>
      <c r="D1333" s="612"/>
      <c r="E1333" s="567"/>
      <c r="F1333" s="567"/>
      <c r="G1333" s="567"/>
      <c r="H1333" s="613"/>
      <c r="I1333" s="614"/>
      <c r="J1333" s="566" t="n">
        <f aca="false">(J1320+J1326+J1331)/E1320</f>
        <v>1893.29648683636</v>
      </c>
      <c r="K1333" s="521"/>
    </row>
    <row r="1334" customFormat="false" ht="15" hidden="false" customHeight="false" outlineLevel="0" collapsed="false">
      <c r="A1334" s="517"/>
      <c r="B1334" s="590"/>
      <c r="C1334" s="570"/>
      <c r="D1334" s="570"/>
      <c r="E1334" s="591"/>
      <c r="F1334" s="592"/>
      <c r="G1334" s="573"/>
      <c r="H1334" s="573"/>
      <c r="I1334" s="574"/>
      <c r="J1334" s="615"/>
      <c r="K1334" s="521"/>
    </row>
    <row r="1335" customFormat="false" ht="19.25" hidden="false" customHeight="false" outlineLevel="0" collapsed="false">
      <c r="A1335" s="517"/>
      <c r="B1335" s="557" t="s">
        <v>321</v>
      </c>
      <c r="C1335" s="557"/>
      <c r="D1335" s="557"/>
      <c r="E1335" s="557"/>
      <c r="F1335" s="557"/>
      <c r="G1335" s="593" t="s">
        <v>318</v>
      </c>
      <c r="H1335" s="573" t="s">
        <v>319</v>
      </c>
      <c r="I1335" s="577" t="s">
        <v>296</v>
      </c>
      <c r="J1335" s="559" t="s">
        <v>315</v>
      </c>
      <c r="K1335" s="521"/>
    </row>
    <row r="1336" customFormat="false" ht="15" hidden="false" customHeight="false" outlineLevel="0" collapsed="false">
      <c r="A1336" s="517"/>
      <c r="B1336" s="594" t="s">
        <v>373</v>
      </c>
      <c r="C1336" s="595"/>
      <c r="D1336" s="596"/>
      <c r="E1336" s="596"/>
      <c r="F1336" s="597"/>
      <c r="G1336" s="691" t="n">
        <v>1.164</v>
      </c>
      <c r="H1336" s="540" t="s">
        <v>28</v>
      </c>
      <c r="I1336" s="598" t="n">
        <f aca="false">I1271</f>
        <v>570</v>
      </c>
      <c r="J1336" s="543" t="n">
        <f aca="false">G1336*I1336</f>
        <v>663.48</v>
      </c>
      <c r="K1336" s="521"/>
    </row>
    <row r="1337" customFormat="false" ht="15" hidden="false" customHeight="false" outlineLevel="0" collapsed="false">
      <c r="A1337" s="517"/>
      <c r="B1337" s="599" t="s">
        <v>374</v>
      </c>
      <c r="C1337" s="600"/>
      <c r="D1337" s="601"/>
      <c r="E1337" s="601"/>
      <c r="F1337" s="602"/>
      <c r="G1337" s="691" t="n">
        <v>1.2</v>
      </c>
      <c r="H1337" s="540" t="s">
        <v>357</v>
      </c>
      <c r="I1337" s="598" t="n">
        <f aca="false">I1272</f>
        <v>84.21</v>
      </c>
      <c r="J1337" s="543" t="n">
        <f aca="false">G1337*I1337</f>
        <v>101.052</v>
      </c>
      <c r="K1337" s="521"/>
    </row>
    <row r="1338" customFormat="false" ht="15" hidden="false" customHeight="false" outlineLevel="0" collapsed="false">
      <c r="A1338" s="517"/>
      <c r="B1338" s="599" t="s">
        <v>375</v>
      </c>
      <c r="C1338" s="600"/>
      <c r="D1338" s="601"/>
      <c r="E1338" s="601"/>
      <c r="F1338" s="602"/>
      <c r="G1338" s="691" t="n">
        <v>0.00809</v>
      </c>
      <c r="H1338" s="540" t="s">
        <v>28</v>
      </c>
      <c r="I1338" s="598" t="n">
        <v>389.74</v>
      </c>
      <c r="J1338" s="543" t="n">
        <f aca="false">G1338*I1338</f>
        <v>3.1529966</v>
      </c>
      <c r="K1338" s="521"/>
    </row>
    <row r="1339" customFormat="false" ht="15" hidden="false" customHeight="false" outlineLevel="0" collapsed="false">
      <c r="A1339" s="517"/>
      <c r="B1339" s="599" t="s">
        <v>376</v>
      </c>
      <c r="C1339" s="600"/>
      <c r="D1339" s="601"/>
      <c r="E1339" s="601"/>
      <c r="F1339" s="602"/>
      <c r="G1339" s="540"/>
      <c r="H1339" s="540" t="s">
        <v>28</v>
      </c>
      <c r="I1339" s="598" t="n">
        <f aca="false">I1274</f>
        <v>590</v>
      </c>
      <c r="J1339" s="543" t="n">
        <f aca="false">G1339*I1339</f>
        <v>0</v>
      </c>
      <c r="K1339" s="521"/>
    </row>
    <row r="1340" customFormat="false" ht="15" hidden="false" customHeight="false" outlineLevel="0" collapsed="false">
      <c r="A1340" s="517"/>
      <c r="B1340" s="599" t="s">
        <v>391</v>
      </c>
      <c r="C1340" s="600"/>
      <c r="D1340" s="601"/>
      <c r="E1340" s="601"/>
      <c r="F1340" s="602"/>
      <c r="G1340" s="540" t="n">
        <f aca="false">1.04*55</f>
        <v>57.2</v>
      </c>
      <c r="H1340" s="540" t="s">
        <v>378</v>
      </c>
      <c r="I1340" s="598" t="n">
        <f aca="false">I1275</f>
        <v>9</v>
      </c>
      <c r="J1340" s="543" t="n">
        <f aca="false">G1340*I1340</f>
        <v>514.8</v>
      </c>
      <c r="K1340" s="521"/>
    </row>
    <row r="1341" customFormat="false" ht="15" hidden="false" customHeight="false" outlineLevel="0" collapsed="false">
      <c r="A1341" s="517"/>
      <c r="B1341" s="616" t="s">
        <v>381</v>
      </c>
      <c r="C1341" s="617"/>
      <c r="D1341" s="618"/>
      <c r="E1341" s="618"/>
      <c r="F1341" s="619"/>
      <c r="G1341" s="540" t="n">
        <v>2</v>
      </c>
      <c r="H1341" s="540" t="s">
        <v>170</v>
      </c>
      <c r="I1341" s="692" t="n">
        <f aca="false">I944</f>
        <v>782.58</v>
      </c>
      <c r="J1341" s="543" t="n">
        <f aca="false">G1341*I1341</f>
        <v>1565.16</v>
      </c>
      <c r="K1341" s="521"/>
    </row>
    <row r="1342" customFormat="false" ht="15" hidden="false" customHeight="false" outlineLevel="0" collapsed="false">
      <c r="A1342" s="517"/>
      <c r="B1342" s="620"/>
      <c r="C1342" s="567"/>
      <c r="D1342" s="567"/>
      <c r="E1342" s="621"/>
      <c r="F1342" s="622"/>
      <c r="G1342" s="576"/>
      <c r="H1342" s="576"/>
      <c r="I1342" s="568" t="s">
        <v>257</v>
      </c>
      <c r="J1342" s="566" t="n">
        <f aca="false">SUM(J1336:J1341)</f>
        <v>2847.6449966</v>
      </c>
      <c r="K1342" s="521"/>
    </row>
    <row r="1343" customFormat="false" ht="15" hidden="false" customHeight="false" outlineLevel="0" collapsed="false">
      <c r="A1343" s="517"/>
      <c r="B1343" s="623"/>
      <c r="C1343" s="567"/>
      <c r="D1343" s="567"/>
      <c r="E1343" s="621"/>
      <c r="F1343" s="622"/>
      <c r="G1343" s="576"/>
      <c r="H1343" s="576"/>
      <c r="I1343" s="568"/>
      <c r="J1343" s="621"/>
      <c r="K1343" s="521"/>
    </row>
    <row r="1344" customFormat="false" ht="19.25" hidden="false" customHeight="false" outlineLevel="0" collapsed="false">
      <c r="A1344" s="517"/>
      <c r="B1344" s="557" t="s">
        <v>322</v>
      </c>
      <c r="C1344" s="557"/>
      <c r="D1344" s="557"/>
      <c r="E1344" s="557"/>
      <c r="F1344" s="559" t="s">
        <v>318</v>
      </c>
      <c r="G1344" s="593" t="s">
        <v>323</v>
      </c>
      <c r="H1344" s="573" t="s">
        <v>296</v>
      </c>
      <c r="I1344" s="577" t="s">
        <v>314</v>
      </c>
      <c r="J1344" s="559" t="s">
        <v>315</v>
      </c>
      <c r="K1344" s="521"/>
    </row>
    <row r="1345" customFormat="false" ht="15" hidden="false" customHeight="false" outlineLevel="0" collapsed="false">
      <c r="A1345" s="517"/>
      <c r="B1345" s="594"/>
      <c r="C1345" s="595"/>
      <c r="D1345" s="596"/>
      <c r="E1345" s="597"/>
      <c r="F1345" s="540"/>
      <c r="G1345" s="540"/>
      <c r="H1345" s="624"/>
      <c r="I1345" s="598"/>
      <c r="J1345" s="543"/>
      <c r="K1345" s="521"/>
    </row>
    <row r="1346" customFormat="false" ht="15" hidden="false" customHeight="false" outlineLevel="0" collapsed="false">
      <c r="A1346" s="517"/>
      <c r="B1346" s="616"/>
      <c r="C1346" s="617"/>
      <c r="D1346" s="618"/>
      <c r="E1346" s="619"/>
      <c r="F1346" s="547" t="n">
        <v>0</v>
      </c>
      <c r="G1346" s="547" t="n">
        <v>0</v>
      </c>
      <c r="H1346" s="547" t="n">
        <v>0</v>
      </c>
      <c r="I1346" s="625" t="n">
        <v>0</v>
      </c>
      <c r="J1346" s="543" t="n">
        <f aca="false">I1346*H1346*G1346*F1346</f>
        <v>0</v>
      </c>
      <c r="K1346" s="521"/>
    </row>
    <row r="1347" customFormat="false" ht="15" hidden="false" customHeight="false" outlineLevel="0" collapsed="false">
      <c r="A1347" s="517"/>
      <c r="B1347" s="620"/>
      <c r="C1347" s="567"/>
      <c r="D1347" s="567"/>
      <c r="E1347" s="621"/>
      <c r="F1347" s="622"/>
      <c r="G1347" s="576"/>
      <c r="H1347" s="576"/>
      <c r="I1347" s="568" t="s">
        <v>257</v>
      </c>
      <c r="J1347" s="566" t="n">
        <f aca="false">SUM(J1345:J1346)</f>
        <v>0</v>
      </c>
      <c r="K1347" s="521"/>
    </row>
    <row r="1348" customFormat="false" ht="15" hidden="false" customHeight="false" outlineLevel="0" collapsed="false">
      <c r="A1348" s="517"/>
      <c r="B1348" s="567"/>
      <c r="C1348" s="567"/>
      <c r="D1348" s="567"/>
      <c r="E1348" s="567"/>
      <c r="F1348" s="567"/>
      <c r="G1348" s="567"/>
      <c r="H1348" s="567"/>
      <c r="I1348" s="568"/>
      <c r="J1348" s="567"/>
      <c r="K1348" s="521"/>
    </row>
    <row r="1349" customFormat="false" ht="15" hidden="false" customHeight="false" outlineLevel="0" collapsed="false">
      <c r="A1349" s="517"/>
      <c r="B1349" s="626" t="s">
        <v>324</v>
      </c>
      <c r="C1349" s="626"/>
      <c r="D1349" s="626"/>
      <c r="E1349" s="626"/>
      <c r="F1349" s="626"/>
      <c r="G1349" s="626"/>
      <c r="H1349" s="626"/>
      <c r="I1349" s="626"/>
      <c r="J1349" s="611" t="n">
        <f aca="false">J1347+J1342+J1333</f>
        <v>4740.94148343636</v>
      </c>
      <c r="K1349" s="521"/>
    </row>
    <row r="1350" customFormat="false" ht="15" hidden="false" customHeight="false" outlineLevel="0" collapsed="false">
      <c r="A1350" s="517"/>
      <c r="B1350" s="567"/>
      <c r="C1350" s="567"/>
      <c r="D1350" s="567"/>
      <c r="E1350" s="567"/>
      <c r="F1350" s="567"/>
      <c r="G1350" s="567"/>
      <c r="H1350" s="567"/>
      <c r="I1350" s="568"/>
      <c r="J1350" s="567"/>
      <c r="K1350" s="521"/>
    </row>
    <row r="1351" customFormat="false" ht="15" hidden="false" customHeight="false" outlineLevel="0" collapsed="false">
      <c r="A1351" s="517"/>
      <c r="B1351" s="626" t="s">
        <v>325</v>
      </c>
      <c r="C1351" s="626"/>
      <c r="D1351" s="626"/>
      <c r="E1351" s="626"/>
      <c r="F1351" s="626"/>
      <c r="G1351" s="626"/>
      <c r="H1351" s="626"/>
      <c r="I1351" s="626"/>
      <c r="J1351" s="566" t="n">
        <f aca="false">J1349*0</f>
        <v>0</v>
      </c>
      <c r="K1351" s="521"/>
    </row>
    <row r="1352" customFormat="false" ht="15" hidden="false" customHeight="false" outlineLevel="0" collapsed="false">
      <c r="A1352" s="517"/>
      <c r="B1352" s="567"/>
      <c r="C1352" s="567"/>
      <c r="D1352" s="567"/>
      <c r="E1352" s="567"/>
      <c r="F1352" s="567"/>
      <c r="G1352" s="567"/>
      <c r="H1352" s="567"/>
      <c r="I1352" s="568"/>
      <c r="J1352" s="567"/>
      <c r="K1352" s="521"/>
    </row>
    <row r="1353" customFormat="false" ht="15" hidden="false" customHeight="false" outlineLevel="0" collapsed="false">
      <c r="A1353" s="517"/>
      <c r="B1353" s="626" t="s">
        <v>326</v>
      </c>
      <c r="C1353" s="626"/>
      <c r="D1353" s="626"/>
      <c r="E1353" s="626"/>
      <c r="F1353" s="626"/>
      <c r="G1353" s="626"/>
      <c r="H1353" s="626"/>
      <c r="I1353" s="626"/>
      <c r="J1353" s="611" t="n">
        <f aca="false">J1349+J1351</f>
        <v>4740.94148343636</v>
      </c>
      <c r="K1353" s="521"/>
    </row>
    <row r="1354" customFormat="false" ht="15" hidden="false" customHeight="false" outlineLevel="0" collapsed="false">
      <c r="A1354" s="517"/>
      <c r="B1354" s="605"/>
      <c r="C1354" s="605"/>
      <c r="D1354" s="605"/>
      <c r="E1354" s="605"/>
      <c r="F1354" s="605"/>
      <c r="G1354" s="605"/>
      <c r="H1354" s="605"/>
      <c r="I1354" s="609"/>
      <c r="J1354" s="605"/>
      <c r="K1354" s="521"/>
    </row>
    <row r="1355" customFormat="false" ht="15" hidden="false" customHeight="false" outlineLevel="0" collapsed="false">
      <c r="A1355" s="517"/>
      <c r="B1355" s="627"/>
      <c r="C1355" s="595"/>
      <c r="D1355" s="595"/>
      <c r="E1355" s="595"/>
      <c r="F1355" s="595"/>
      <c r="G1355" s="595"/>
      <c r="H1355" s="595"/>
      <c r="I1355" s="595"/>
      <c r="J1355" s="628"/>
      <c r="K1355" s="521"/>
    </row>
    <row r="1356" customFormat="false" ht="15" hidden="false" customHeight="false" outlineLevel="0" collapsed="false">
      <c r="A1356" s="517"/>
      <c r="B1356" s="629"/>
      <c r="C1356" s="630"/>
      <c r="D1356" s="631"/>
      <c r="E1356" s="631"/>
      <c r="F1356" s="632"/>
      <c r="G1356" s="633"/>
      <c r="H1356" s="630"/>
      <c r="I1356" s="630"/>
      <c r="J1356" s="634"/>
      <c r="K1356" s="521"/>
    </row>
    <row r="1357" customFormat="false" ht="15" hidden="false" customHeight="false" outlineLevel="0" collapsed="false">
      <c r="A1357" s="517"/>
      <c r="B1357" s="522"/>
      <c r="C1357" s="522"/>
      <c r="D1357" s="522"/>
      <c r="E1357" s="522"/>
      <c r="F1357" s="522"/>
      <c r="G1357" s="522"/>
      <c r="H1357" s="522"/>
      <c r="I1357" s="522"/>
      <c r="J1357" s="522"/>
      <c r="K1357" s="521"/>
    </row>
    <row r="1358" customFormat="false" ht="15" hidden="false" customHeight="false" outlineLevel="0" collapsed="false">
      <c r="A1358" s="517"/>
      <c r="B1358" s="635" t="n">
        <f aca="false">PLANEJAMENTO!E1218</f>
        <v>0</v>
      </c>
      <c r="C1358" s="636"/>
      <c r="D1358" s="636"/>
      <c r="E1358" s="636"/>
      <c r="F1358" s="637"/>
      <c r="G1358" s="532" t="s">
        <v>315</v>
      </c>
      <c r="H1358" s="532"/>
      <c r="I1358" s="532"/>
      <c r="J1358" s="532"/>
      <c r="K1358" s="521"/>
    </row>
    <row r="1359" customFormat="false" ht="15" hidden="false" customHeight="false" outlineLevel="0" collapsed="false">
      <c r="A1359" s="517"/>
      <c r="B1359" s="638" t="n">
        <f aca="false">PLANEJAMENTO!E1219</f>
        <v>0</v>
      </c>
      <c r="C1359" s="639"/>
      <c r="D1359" s="639"/>
      <c r="E1359" s="639"/>
      <c r="F1359" s="640"/>
      <c r="G1359" s="534" t="s">
        <v>327</v>
      </c>
      <c r="H1359" s="534"/>
      <c r="I1359" s="534"/>
      <c r="J1359" s="534"/>
      <c r="K1359" s="521"/>
    </row>
    <row r="1360" customFormat="false" ht="15" hidden="false" customHeight="false" outlineLevel="0" collapsed="false">
      <c r="A1360" s="517"/>
      <c r="B1360" s="641"/>
      <c r="C1360" s="642"/>
      <c r="D1360" s="642"/>
      <c r="E1360" s="642"/>
      <c r="F1360" s="643"/>
      <c r="G1360" s="644"/>
      <c r="H1360" s="645"/>
      <c r="I1360" s="645"/>
      <c r="J1360" s="645"/>
      <c r="K1360" s="521"/>
    </row>
    <row r="1361" customFormat="false" ht="15" hidden="false" customHeight="false" outlineLevel="0" collapsed="false">
      <c r="A1361" s="646"/>
      <c r="B1361" s="647"/>
      <c r="C1361" s="647"/>
      <c r="D1361" s="647"/>
      <c r="E1361" s="647"/>
      <c r="F1361" s="647"/>
      <c r="G1361" s="647"/>
      <c r="H1361" s="647"/>
      <c r="I1361" s="647"/>
      <c r="J1361" s="647"/>
      <c r="K1361" s="648"/>
    </row>
    <row r="1362" customFormat="false" ht="15" hidden="false" customHeight="false" outlineLevel="0" collapsed="false">
      <c r="A1362" s="517"/>
      <c r="B1362" s="522"/>
      <c r="C1362" s="522"/>
      <c r="D1362" s="522"/>
      <c r="E1362" s="522"/>
      <c r="F1362" s="522"/>
      <c r="G1362" s="522"/>
      <c r="H1362" s="522"/>
      <c r="I1362" s="522"/>
      <c r="J1362" s="522"/>
      <c r="K1362" s="521"/>
    </row>
    <row r="1363" customFormat="false" ht="15" hidden="false" customHeight="false" outlineLevel="0" collapsed="false">
      <c r="A1363" s="517"/>
      <c r="B1363" s="518" t="s">
        <v>0</v>
      </c>
      <c r="C1363" s="519"/>
      <c r="D1363" s="520" t="s">
        <v>288</v>
      </c>
      <c r="E1363" s="520"/>
      <c r="F1363" s="520"/>
      <c r="G1363" s="520"/>
      <c r="H1363" s="520"/>
      <c r="I1363" s="520"/>
      <c r="J1363" s="520"/>
      <c r="K1363" s="521"/>
    </row>
    <row r="1364" customFormat="false" ht="15" hidden="false" customHeight="false" outlineLevel="0" collapsed="false">
      <c r="A1364" s="517"/>
      <c r="B1364" s="522"/>
      <c r="C1364" s="522"/>
      <c r="D1364" s="522"/>
      <c r="E1364" s="522"/>
      <c r="F1364" s="522"/>
      <c r="G1364" s="522"/>
      <c r="H1364" s="522"/>
      <c r="I1364" s="522"/>
      <c r="J1364" s="522"/>
      <c r="K1364" s="521"/>
    </row>
    <row r="1365" customFormat="false" ht="15" hidden="false" customHeight="false" outlineLevel="0" collapsed="false">
      <c r="A1365" s="517"/>
      <c r="B1365" s="523"/>
      <c r="C1365" s="524" t="s">
        <v>290</v>
      </c>
      <c r="D1365" s="523" t="s">
        <v>118</v>
      </c>
      <c r="E1365" s="523"/>
      <c r="F1365" s="523"/>
      <c r="G1365" s="523"/>
      <c r="H1365" s="523"/>
      <c r="I1365" s="523"/>
      <c r="J1365" s="523" t="s">
        <v>291</v>
      </c>
      <c r="K1365" s="521"/>
      <c r="L1365" s="0" t="s">
        <v>393</v>
      </c>
    </row>
    <row r="1366" customFormat="false" ht="15" hidden="false" customHeight="true" outlineLevel="0" collapsed="false">
      <c r="A1366" s="517"/>
      <c r="B1366" s="525"/>
      <c r="C1366" s="526" t="n">
        <f aca="true">TODAY()</f>
        <v>46129</v>
      </c>
      <c r="D1366" s="661" t="s">
        <v>71</v>
      </c>
      <c r="E1366" s="661"/>
      <c r="F1366" s="661"/>
      <c r="G1366" s="661"/>
      <c r="H1366" s="661"/>
      <c r="I1366" s="661"/>
      <c r="J1366" s="528" t="str">
        <f aca="false">F1385</f>
        <v>M</v>
      </c>
      <c r="K1366" s="521"/>
    </row>
    <row r="1367" customFormat="false" ht="15" hidden="false" customHeight="false" outlineLevel="0" collapsed="false">
      <c r="A1367" s="517"/>
      <c r="B1367" s="529"/>
      <c r="C1367" s="529"/>
      <c r="D1367" s="529"/>
      <c r="E1367" s="529"/>
      <c r="F1367" s="529"/>
      <c r="G1367" s="529"/>
      <c r="H1367" s="529"/>
      <c r="I1367" s="530"/>
      <c r="J1367" s="531"/>
      <c r="K1367" s="521"/>
    </row>
    <row r="1368" customFormat="false" ht="15" hidden="false" customHeight="false" outlineLevel="0" collapsed="false">
      <c r="A1368" s="517"/>
      <c r="B1368" s="532" t="s">
        <v>292</v>
      </c>
      <c r="C1368" s="532"/>
      <c r="D1368" s="532" t="s">
        <v>289</v>
      </c>
      <c r="E1368" s="532" t="s">
        <v>293</v>
      </c>
      <c r="F1368" s="533" t="s">
        <v>294</v>
      </c>
      <c r="G1368" s="533"/>
      <c r="H1368" s="533" t="s">
        <v>295</v>
      </c>
      <c r="I1368" s="533"/>
      <c r="J1368" s="534" t="s">
        <v>296</v>
      </c>
      <c r="K1368" s="521"/>
    </row>
    <row r="1369" customFormat="false" ht="15" hidden="false" customHeight="false" outlineLevel="0" collapsed="false">
      <c r="A1369" s="517"/>
      <c r="B1369" s="532"/>
      <c r="C1369" s="532"/>
      <c r="D1369" s="532"/>
      <c r="E1369" s="532"/>
      <c r="F1369" s="535" t="s">
        <v>297</v>
      </c>
      <c r="G1369" s="535" t="s">
        <v>298</v>
      </c>
      <c r="H1369" s="535" t="s">
        <v>297</v>
      </c>
      <c r="I1369" s="529" t="s">
        <v>298</v>
      </c>
      <c r="J1369" s="536" t="s">
        <v>299</v>
      </c>
      <c r="K1369" s="521"/>
    </row>
    <row r="1370" customFormat="false" ht="15" hidden="false" customHeight="false" outlineLevel="0" collapsed="false">
      <c r="A1370" s="517"/>
      <c r="B1370" s="649" t="s">
        <v>363</v>
      </c>
      <c r="C1370" s="650"/>
      <c r="D1370" s="651"/>
      <c r="E1370" s="652" t="n">
        <v>1</v>
      </c>
      <c r="F1370" s="652" t="n">
        <v>1</v>
      </c>
      <c r="G1370" s="653" t="n">
        <f aca="false">1-F1370</f>
        <v>0</v>
      </c>
      <c r="H1370" s="541" t="n">
        <f aca="false">VLOOKUP(B1370,EQUIPAMENTOS!$A:$N,14,FALSE())</f>
        <v>192.8</v>
      </c>
      <c r="I1370" s="542" t="n">
        <f aca="false">H1370</f>
        <v>192.8</v>
      </c>
      <c r="J1370" s="543" t="n">
        <f aca="false">H1370*F1370*E1370+I1370*G1370*E1370</f>
        <v>192.8</v>
      </c>
      <c r="K1370" s="521"/>
    </row>
    <row r="1371" customFormat="false" ht="15" hidden="false" customHeight="false" outlineLevel="0" collapsed="false">
      <c r="A1371" s="517"/>
      <c r="B1371" s="537" t="s">
        <v>364</v>
      </c>
      <c r="C1371" s="538"/>
      <c r="D1371" s="539"/>
      <c r="E1371" s="540" t="n">
        <v>1</v>
      </c>
      <c r="F1371" s="540" t="n">
        <v>1</v>
      </c>
      <c r="G1371" s="540" t="n">
        <f aca="false">1-F1371</f>
        <v>0</v>
      </c>
      <c r="H1371" s="541" t="n">
        <f aca="false">VLOOKUP(B1371,EQUIPAMENTOS!$A:$N,14,FALSE())</f>
        <v>150</v>
      </c>
      <c r="I1371" s="542" t="n">
        <f aca="false">H1371</f>
        <v>150</v>
      </c>
      <c r="J1371" s="543" t="n">
        <f aca="false">H1371*F1371*E1371+I1371*G1371*E1371</f>
        <v>150</v>
      </c>
      <c r="K1371" s="521"/>
    </row>
    <row r="1372" customFormat="false" ht="15" hidden="false" customHeight="false" outlineLevel="0" collapsed="false">
      <c r="A1372" s="517"/>
      <c r="B1372" s="537" t="s">
        <v>365</v>
      </c>
      <c r="C1372" s="538"/>
      <c r="D1372" s="539"/>
      <c r="E1372" s="540" t="n">
        <v>0.33</v>
      </c>
      <c r="F1372" s="540" t="n">
        <v>1</v>
      </c>
      <c r="G1372" s="540" t="n">
        <f aca="false">1-F1372</f>
        <v>0</v>
      </c>
      <c r="H1372" s="541" t="n">
        <f aca="false">VLOOKUP(B1372,EQUIPAMENTOS!$A:$N,14,FALSE())</f>
        <v>175</v>
      </c>
      <c r="I1372" s="542" t="n">
        <f aca="false">H1372</f>
        <v>175</v>
      </c>
      <c r="J1372" s="543" t="n">
        <f aca="false">H1372*F1372*E1372+I1372*G1372*E1372</f>
        <v>57.75</v>
      </c>
      <c r="K1372" s="521"/>
    </row>
    <row r="1373" customFormat="false" ht="15" hidden="false" customHeight="false" outlineLevel="0" collapsed="false">
      <c r="A1373" s="517"/>
      <c r="B1373" s="544"/>
      <c r="C1373" s="545"/>
      <c r="D1373" s="546"/>
      <c r="E1373" s="547"/>
      <c r="F1373" s="547"/>
      <c r="G1373" s="547"/>
      <c r="H1373" s="548"/>
      <c r="I1373" s="664"/>
      <c r="J1373" s="543"/>
      <c r="K1373" s="521"/>
    </row>
    <row r="1374" customFormat="false" ht="15" hidden="false" customHeight="false" outlineLevel="0" collapsed="false">
      <c r="A1374" s="517"/>
      <c r="B1374" s="551"/>
      <c r="C1374" s="529"/>
      <c r="D1374" s="529"/>
      <c r="E1374" s="529"/>
      <c r="F1374" s="529"/>
      <c r="G1374" s="529"/>
      <c r="H1374" s="529"/>
      <c r="I1374" s="552" t="s">
        <v>257</v>
      </c>
      <c r="J1374" s="566" t="n">
        <f aca="false">SUM(J1370:J1373)</f>
        <v>400.55</v>
      </c>
      <c r="K1374" s="521"/>
    </row>
    <row r="1375" customFormat="false" ht="15" hidden="false" customHeight="false" outlineLevel="0" collapsed="false">
      <c r="A1375" s="517"/>
      <c r="B1375" s="553"/>
      <c r="C1375" s="553"/>
      <c r="D1375" s="553"/>
      <c r="E1375" s="553"/>
      <c r="F1375" s="553"/>
      <c r="G1375" s="553"/>
      <c r="H1375" s="553"/>
      <c r="I1375" s="554"/>
      <c r="J1375" s="555"/>
      <c r="K1375" s="521"/>
    </row>
    <row r="1376" customFormat="false" ht="19.25" hidden="false" customHeight="true" outlineLevel="0" collapsed="false">
      <c r="A1376" s="517"/>
      <c r="B1376" s="556" t="s">
        <v>302</v>
      </c>
      <c r="C1376" s="556"/>
      <c r="D1376" s="556"/>
      <c r="E1376" s="556"/>
      <c r="F1376" s="679" t="s">
        <v>289</v>
      </c>
      <c r="G1376" s="679"/>
      <c r="H1376" s="557" t="s">
        <v>303</v>
      </c>
      <c r="I1376" s="558" t="s">
        <v>304</v>
      </c>
      <c r="J1376" s="559" t="s">
        <v>305</v>
      </c>
      <c r="K1376" s="521"/>
    </row>
    <row r="1377" customFormat="false" ht="15" hidden="false" customHeight="false" outlineLevel="0" collapsed="false">
      <c r="A1377" s="517"/>
      <c r="B1377" s="690" t="s">
        <v>306</v>
      </c>
      <c r="C1377" s="605"/>
      <c r="D1377" s="680"/>
      <c r="E1377" s="681"/>
      <c r="F1377" s="682"/>
      <c r="G1377" s="608"/>
      <c r="H1377" s="683" t="n">
        <f aca="false">E1370</f>
        <v>1</v>
      </c>
      <c r="I1377" s="564" t="n">
        <f aca="false">(VLOOKUP(B1377,'MÃO DE OBRA'!$A:$E,5,FALSE())/220)</f>
        <v>46.8181818181818</v>
      </c>
      <c r="J1377" s="543" t="n">
        <f aca="false">H1377*I1377</f>
        <v>46.8181818181818</v>
      </c>
      <c r="K1377" s="521"/>
    </row>
    <row r="1378" customFormat="false" ht="15" hidden="false" customHeight="false" outlineLevel="0" collapsed="false">
      <c r="A1378" s="517"/>
      <c r="B1378" s="560" t="s">
        <v>366</v>
      </c>
      <c r="C1378" s="561"/>
      <c r="D1378" s="522"/>
      <c r="E1378" s="538"/>
      <c r="F1378" s="539"/>
      <c r="G1378" s="562"/>
      <c r="H1378" s="563" t="n">
        <v>5</v>
      </c>
      <c r="I1378" s="564" t="n">
        <f aca="false">(VLOOKUP(B1378,'MÃO DE OBRA'!$A:$E,5,FALSE())/220)</f>
        <v>28.82352</v>
      </c>
      <c r="J1378" s="543" t="n">
        <f aca="false">H1378*I1378</f>
        <v>144.1176</v>
      </c>
      <c r="K1378" s="521"/>
    </row>
    <row r="1379" customFormat="false" ht="15" hidden="false" customHeight="false" outlineLevel="0" collapsed="false">
      <c r="A1379" s="517"/>
      <c r="B1379" s="560" t="s">
        <v>307</v>
      </c>
      <c r="C1379" s="561"/>
      <c r="D1379" s="522"/>
      <c r="E1379" s="538"/>
      <c r="F1379" s="539"/>
      <c r="G1379" s="562"/>
      <c r="H1379" s="563" t="n">
        <v>4</v>
      </c>
      <c r="I1379" s="564" t="n">
        <f aca="false">(VLOOKUP(B1379,'MÃO DE OBRA'!$A:$E,5,FALSE())/220)</f>
        <v>19.13328</v>
      </c>
      <c r="J1379" s="543" t="n">
        <f aca="false">H1379*I1379</f>
        <v>76.53312</v>
      </c>
      <c r="K1379" s="521"/>
    </row>
    <row r="1380" customFormat="false" ht="15" hidden="false" customHeight="false" outlineLevel="0" collapsed="false">
      <c r="A1380" s="517"/>
      <c r="B1380" s="560" t="s">
        <v>370</v>
      </c>
      <c r="C1380" s="561"/>
      <c r="D1380" s="522"/>
      <c r="E1380" s="538"/>
      <c r="F1380" s="539"/>
      <c r="G1380" s="562"/>
      <c r="H1380" s="563" t="n">
        <v>0.33</v>
      </c>
      <c r="I1380" s="564" t="n">
        <f aca="false">(VLOOKUP(B1380,'MÃO DE OBRA'!$A:$E,5,FALSE())/220)</f>
        <v>93.6363636363636</v>
      </c>
      <c r="J1380" s="543" t="n">
        <f aca="false">H1380*I1380</f>
        <v>30.9</v>
      </c>
      <c r="K1380" s="521"/>
    </row>
    <row r="1381" customFormat="false" ht="15" hidden="false" customHeight="false" outlineLevel="0" collapsed="false">
      <c r="A1381" s="517"/>
      <c r="B1381" s="560" t="s">
        <v>361</v>
      </c>
      <c r="C1381" s="561"/>
      <c r="D1381" s="522"/>
      <c r="E1381" s="538"/>
      <c r="F1381" s="539"/>
      <c r="G1381" s="562"/>
      <c r="H1381" s="563" t="n">
        <f aca="false">E1371</f>
        <v>1</v>
      </c>
      <c r="I1381" s="564" t="n">
        <f aca="false">(VLOOKUP(B1381,'MÃO DE OBRA'!$A:$E,5,FALSE())/220)</f>
        <v>37.47552</v>
      </c>
      <c r="J1381" s="543" t="n">
        <f aca="false">H1381*I1381</f>
        <v>37.47552</v>
      </c>
      <c r="K1381" s="521"/>
    </row>
    <row r="1382" customFormat="false" ht="15" hidden="false" customHeight="false" outlineLevel="0" collapsed="false">
      <c r="A1382" s="517"/>
      <c r="B1382" s="560" t="s">
        <v>368</v>
      </c>
      <c r="C1382" s="561"/>
      <c r="D1382" s="522"/>
      <c r="E1382" s="538"/>
      <c r="F1382" s="539"/>
      <c r="G1382" s="562"/>
      <c r="H1382" s="563" t="n">
        <f aca="false">E1372</f>
        <v>0.33</v>
      </c>
      <c r="I1382" s="564" t="n">
        <f aca="false">(VLOOKUP(B1382,'MÃO DE OBRA'!$A:$E,5,FALSE())/220)</f>
        <v>37.47552</v>
      </c>
      <c r="J1382" s="543" t="n">
        <f aca="false">H1382*I1382</f>
        <v>12.3669216</v>
      </c>
      <c r="K1382" s="521"/>
    </row>
    <row r="1383" customFormat="false" ht="15" hidden="false" customHeight="false" outlineLevel="0" collapsed="false">
      <c r="A1383" s="517"/>
      <c r="B1383" s="551"/>
      <c r="C1383" s="553"/>
      <c r="D1383" s="553"/>
      <c r="E1383" s="553"/>
      <c r="F1383" s="553"/>
      <c r="G1383" s="553"/>
      <c r="H1383" s="553"/>
      <c r="I1383" s="565" t="s">
        <v>257</v>
      </c>
      <c r="J1383" s="566" t="n">
        <f aca="false">SUM(J1377:J1382)</f>
        <v>348.211343418182</v>
      </c>
      <c r="K1383" s="521"/>
    </row>
    <row r="1384" customFormat="false" ht="15" hidden="false" customHeight="false" outlineLevel="0" collapsed="false">
      <c r="A1384" s="517"/>
      <c r="B1384" s="567"/>
      <c r="C1384" s="567"/>
      <c r="D1384" s="567"/>
      <c r="E1384" s="567"/>
      <c r="F1384" s="567"/>
      <c r="G1384" s="567"/>
      <c r="H1384" s="567"/>
      <c r="I1384" s="568"/>
      <c r="J1384" s="567"/>
      <c r="K1384" s="521"/>
    </row>
    <row r="1385" customFormat="false" ht="15" hidden="false" customHeight="false" outlineLevel="0" collapsed="false">
      <c r="A1385" s="517"/>
      <c r="B1385" s="569" t="s">
        <v>310</v>
      </c>
      <c r="C1385" s="570"/>
      <c r="D1385" s="567"/>
      <c r="E1385" s="571" t="n">
        <f aca="false">PRODUÇÕES!D34</f>
        <v>0.375</v>
      </c>
      <c r="F1385" s="572" t="s">
        <v>170</v>
      </c>
      <c r="G1385" s="573"/>
      <c r="H1385" s="573"/>
      <c r="I1385" s="574" t="s">
        <v>311</v>
      </c>
      <c r="J1385" s="566" t="n">
        <f aca="false">J1374+J1383</f>
        <v>748.761343418182</v>
      </c>
      <c r="K1385" s="521"/>
    </row>
    <row r="1386" customFormat="false" ht="15" hidden="false" customHeight="false" outlineLevel="0" collapsed="false">
      <c r="A1386" s="517"/>
      <c r="B1386" s="575"/>
      <c r="C1386" s="567"/>
      <c r="D1386" s="567"/>
      <c r="E1386" s="568"/>
      <c r="F1386" s="576"/>
      <c r="G1386" s="576"/>
      <c r="H1386" s="576"/>
      <c r="I1386" s="568"/>
      <c r="J1386" s="567"/>
      <c r="K1386" s="521"/>
    </row>
    <row r="1387" customFormat="false" ht="19.25" hidden="false" customHeight="false" outlineLevel="0" collapsed="false">
      <c r="A1387" s="517"/>
      <c r="B1387" s="557" t="s">
        <v>312</v>
      </c>
      <c r="C1387" s="557"/>
      <c r="D1387" s="557"/>
      <c r="E1387" s="557"/>
      <c r="F1387" s="532" t="s">
        <v>289</v>
      </c>
      <c r="G1387" s="528" t="s">
        <v>313</v>
      </c>
      <c r="H1387" s="557" t="s">
        <v>296</v>
      </c>
      <c r="I1387" s="577" t="s">
        <v>314</v>
      </c>
      <c r="J1387" s="556" t="s">
        <v>315</v>
      </c>
      <c r="K1387" s="521"/>
    </row>
    <row r="1388" customFormat="false" ht="15" hidden="false" customHeight="false" outlineLevel="0" collapsed="false">
      <c r="A1388" s="517"/>
      <c r="B1388" s="684" t="str">
        <f aca="false">B1370</f>
        <v>Escavadeira Hidráulica sobre esteira 22t</v>
      </c>
      <c r="C1388" s="562"/>
      <c r="D1388" s="562"/>
      <c r="E1388" s="685"/>
      <c r="F1388" s="579" t="str">
        <f aca="false">VLOOKUP(B1388,EQUIPAMENTOS!$A:$R,16,FALSE())</f>
        <v>Diesel S10</v>
      </c>
      <c r="G1388" s="580" t="s">
        <v>316</v>
      </c>
      <c r="H1388" s="581" t="n">
        <f aca="false">VLOOKUP(B1388,EQUIPAMENTOS!$A:$R,17,FALSE())</f>
        <v>6.99</v>
      </c>
      <c r="I1388" s="582" t="n">
        <f aca="false">VLOOKUP(B1388,EQUIPAMENTOS!$A:$R,18,FALSE())</f>
        <v>22</v>
      </c>
      <c r="J1388" s="543" t="n">
        <f aca="false">H1388*I1388*E1370*F1370</f>
        <v>153.78</v>
      </c>
      <c r="K1388" s="521"/>
    </row>
    <row r="1389" customFormat="false" ht="15" hidden="false" customHeight="false" outlineLevel="0" collapsed="false">
      <c r="A1389" s="517"/>
      <c r="B1389" s="684" t="str">
        <f aca="false">B1371</f>
        <v>Caminhão carroceria com guindauto</v>
      </c>
      <c r="C1389" s="561"/>
      <c r="D1389" s="561"/>
      <c r="E1389" s="538"/>
      <c r="F1389" s="579" t="str">
        <f aca="false">VLOOKUP(B1389,EQUIPAMENTOS!$A:$R,16,FALSE())</f>
        <v>Diesel S10</v>
      </c>
      <c r="G1389" s="580" t="s">
        <v>316</v>
      </c>
      <c r="H1389" s="581" t="n">
        <f aca="false">VLOOKUP(B1389,EQUIPAMENTOS!$A:$R,17,FALSE())</f>
        <v>6.99</v>
      </c>
      <c r="I1389" s="582" t="n">
        <f aca="false">VLOOKUP(B1389,EQUIPAMENTOS!$A:$R,18,FALSE())</f>
        <v>4</v>
      </c>
      <c r="J1389" s="543" t="n">
        <f aca="false">H1389*I1389*E1371*F1371</f>
        <v>27.96</v>
      </c>
      <c r="K1389" s="521"/>
    </row>
    <row r="1390" customFormat="false" ht="15" hidden="false" customHeight="false" outlineLevel="0" collapsed="false">
      <c r="A1390" s="517"/>
      <c r="B1390" s="684" t="str">
        <f aca="false">B1372</f>
        <v>Caminhão prancha</v>
      </c>
      <c r="C1390" s="561"/>
      <c r="D1390" s="561"/>
      <c r="E1390" s="538"/>
      <c r="F1390" s="579" t="str">
        <f aca="false">VLOOKUP(B1390,EQUIPAMENTOS!$A:$R,16,FALSE())</f>
        <v>Diesel S10</v>
      </c>
      <c r="G1390" s="580" t="s">
        <v>316</v>
      </c>
      <c r="H1390" s="581" t="n">
        <f aca="false">VLOOKUP(B1390,EQUIPAMENTOS!$A:$R,17,FALSE())</f>
        <v>6.99</v>
      </c>
      <c r="I1390" s="582" t="n">
        <f aca="false">VLOOKUP(B1390,EQUIPAMENTOS!$A:$R,18,FALSE())</f>
        <v>7</v>
      </c>
      <c r="J1390" s="543" t="n">
        <f aca="false">H1390*I1390*E1372*F1372</f>
        <v>16.1469</v>
      </c>
      <c r="K1390" s="521"/>
    </row>
    <row r="1391" customFormat="false" ht="15" hidden="false" customHeight="false" outlineLevel="0" collapsed="false">
      <c r="A1391" s="517"/>
      <c r="B1391" s="612"/>
      <c r="C1391" s="567"/>
      <c r="D1391" s="567"/>
      <c r="E1391" s="567"/>
      <c r="F1391" s="567"/>
      <c r="G1391" s="567"/>
      <c r="H1391" s="576"/>
      <c r="I1391" s="673" t="s">
        <v>257</v>
      </c>
      <c r="J1391" s="566" t="n">
        <f aca="false">SUM(J1388:J1390)</f>
        <v>197.8869</v>
      </c>
      <c r="K1391" s="521"/>
      <c r="L1391" s="434" t="n">
        <f aca="false">J1391/E1385</f>
        <v>527.6984</v>
      </c>
    </row>
    <row r="1392" customFormat="false" ht="15" hidden="false" customHeight="false" outlineLevel="0" collapsed="false">
      <c r="A1392" s="517"/>
      <c r="B1392" s="590"/>
      <c r="C1392" s="570"/>
      <c r="D1392" s="570"/>
      <c r="E1392" s="591"/>
      <c r="F1392" s="592"/>
      <c r="G1392" s="573"/>
      <c r="H1392" s="573"/>
      <c r="I1392" s="574"/>
      <c r="J1392" s="591"/>
      <c r="K1392" s="521"/>
    </row>
    <row r="1393" customFormat="false" ht="19.25" hidden="false" customHeight="false" outlineLevel="0" collapsed="false">
      <c r="A1393" s="517"/>
      <c r="B1393" s="557" t="s">
        <v>317</v>
      </c>
      <c r="C1393" s="557"/>
      <c r="D1393" s="557"/>
      <c r="E1393" s="557"/>
      <c r="F1393" s="557"/>
      <c r="G1393" s="593" t="s">
        <v>318</v>
      </c>
      <c r="H1393" s="573" t="s">
        <v>319</v>
      </c>
      <c r="I1393" s="577" t="s">
        <v>296</v>
      </c>
      <c r="J1393" s="559" t="s">
        <v>315</v>
      </c>
      <c r="K1393" s="521"/>
    </row>
    <row r="1394" customFormat="false" ht="15" hidden="false" customHeight="false" outlineLevel="0" collapsed="false">
      <c r="A1394" s="517"/>
      <c r="B1394" s="594"/>
      <c r="C1394" s="595"/>
      <c r="D1394" s="596"/>
      <c r="E1394" s="596"/>
      <c r="F1394" s="597"/>
      <c r="G1394" s="540"/>
      <c r="H1394" s="540"/>
      <c r="I1394" s="598"/>
      <c r="J1394" s="543"/>
      <c r="K1394" s="521"/>
    </row>
    <row r="1395" customFormat="false" ht="15" hidden="false" customHeight="false" outlineLevel="0" collapsed="false">
      <c r="A1395" s="517"/>
      <c r="B1395" s="599"/>
      <c r="C1395" s="600"/>
      <c r="D1395" s="601"/>
      <c r="E1395" s="601"/>
      <c r="F1395" s="602"/>
      <c r="G1395" s="540"/>
      <c r="H1395" s="540"/>
      <c r="I1395" s="598"/>
      <c r="J1395" s="543"/>
      <c r="K1395" s="521"/>
    </row>
    <row r="1396" customFormat="false" ht="15" hidden="false" customHeight="false" outlineLevel="0" collapsed="false">
      <c r="A1396" s="517"/>
      <c r="B1396" s="603" t="s">
        <v>257</v>
      </c>
      <c r="C1396" s="603"/>
      <c r="D1396" s="603"/>
      <c r="E1396" s="603"/>
      <c r="F1396" s="603"/>
      <c r="G1396" s="603"/>
      <c r="H1396" s="603"/>
      <c r="I1396" s="603"/>
      <c r="J1396" s="566" t="n">
        <f aca="false">SUM(J1394:J1395)</f>
        <v>0</v>
      </c>
      <c r="K1396" s="521"/>
    </row>
    <row r="1397" customFormat="false" ht="15" hidden="false" customHeight="false" outlineLevel="0" collapsed="false">
      <c r="A1397" s="517"/>
      <c r="B1397" s="604"/>
      <c r="C1397" s="605"/>
      <c r="D1397" s="605"/>
      <c r="E1397" s="606"/>
      <c r="F1397" s="607"/>
      <c r="G1397" s="608"/>
      <c r="H1397" s="608"/>
      <c r="I1397" s="609"/>
      <c r="J1397" s="610"/>
      <c r="K1397" s="521"/>
    </row>
    <row r="1398" customFormat="false" ht="15" hidden="false" customHeight="false" outlineLevel="0" collapsed="false">
      <c r="A1398" s="517"/>
      <c r="B1398" s="611" t="s">
        <v>320</v>
      </c>
      <c r="C1398" s="611"/>
      <c r="D1398" s="612"/>
      <c r="E1398" s="567"/>
      <c r="F1398" s="567"/>
      <c r="G1398" s="567"/>
      <c r="H1398" s="613"/>
      <c r="I1398" s="614"/>
      <c r="J1398" s="566" t="n">
        <f aca="false">(J1385+J1391+J1396)/E1385</f>
        <v>2524.39531578182</v>
      </c>
      <c r="K1398" s="521"/>
    </row>
    <row r="1399" customFormat="false" ht="15" hidden="false" customHeight="false" outlineLevel="0" collapsed="false">
      <c r="A1399" s="517"/>
      <c r="B1399" s="590"/>
      <c r="C1399" s="570"/>
      <c r="D1399" s="570"/>
      <c r="E1399" s="591"/>
      <c r="F1399" s="592"/>
      <c r="G1399" s="573"/>
      <c r="H1399" s="573"/>
      <c r="I1399" s="574"/>
      <c r="J1399" s="615"/>
      <c r="K1399" s="521"/>
    </row>
    <row r="1400" customFormat="false" ht="19.25" hidden="false" customHeight="false" outlineLevel="0" collapsed="false">
      <c r="A1400" s="517"/>
      <c r="B1400" s="557" t="s">
        <v>321</v>
      </c>
      <c r="C1400" s="557"/>
      <c r="D1400" s="557"/>
      <c r="E1400" s="557"/>
      <c r="F1400" s="557"/>
      <c r="G1400" s="593" t="s">
        <v>318</v>
      </c>
      <c r="H1400" s="573" t="s">
        <v>319</v>
      </c>
      <c r="I1400" s="577" t="s">
        <v>296</v>
      </c>
      <c r="J1400" s="559" t="s">
        <v>315</v>
      </c>
      <c r="K1400" s="521"/>
    </row>
    <row r="1401" customFormat="false" ht="15" hidden="false" customHeight="false" outlineLevel="0" collapsed="false">
      <c r="A1401" s="517"/>
      <c r="B1401" s="594" t="s">
        <v>373</v>
      </c>
      <c r="C1401" s="595"/>
      <c r="D1401" s="596"/>
      <c r="E1401" s="596"/>
      <c r="F1401" s="597"/>
      <c r="G1401" s="691" t="n">
        <f aca="false">4.58*0.3</f>
        <v>1.374</v>
      </c>
      <c r="H1401" s="540" t="s">
        <v>28</v>
      </c>
      <c r="I1401" s="598" t="n">
        <f aca="false">I1336</f>
        <v>570</v>
      </c>
      <c r="J1401" s="543" t="n">
        <f aca="false">G1401*I1401</f>
        <v>783.18</v>
      </c>
      <c r="K1401" s="521"/>
    </row>
    <row r="1402" customFormat="false" ht="15" hidden="false" customHeight="false" outlineLevel="0" collapsed="false">
      <c r="A1402" s="517"/>
      <c r="B1402" s="599" t="s">
        <v>374</v>
      </c>
      <c r="C1402" s="600"/>
      <c r="D1402" s="601"/>
      <c r="E1402" s="601"/>
      <c r="F1402" s="602"/>
      <c r="G1402" s="691" t="n">
        <v>1.4</v>
      </c>
      <c r="H1402" s="540" t="s">
        <v>357</v>
      </c>
      <c r="I1402" s="598" t="n">
        <f aca="false">I1337</f>
        <v>84.21</v>
      </c>
      <c r="J1402" s="543" t="n">
        <f aca="false">G1402*I1402</f>
        <v>117.894</v>
      </c>
      <c r="K1402" s="521"/>
    </row>
    <row r="1403" customFormat="false" ht="15" hidden="false" customHeight="false" outlineLevel="0" collapsed="false">
      <c r="A1403" s="517"/>
      <c r="B1403" s="599" t="s">
        <v>375</v>
      </c>
      <c r="C1403" s="600"/>
      <c r="D1403" s="601"/>
      <c r="E1403" s="601"/>
      <c r="F1403" s="602"/>
      <c r="G1403" s="691" t="n">
        <v>0.00809</v>
      </c>
      <c r="H1403" s="540" t="s">
        <v>28</v>
      </c>
      <c r="I1403" s="598" t="n">
        <v>389.74</v>
      </c>
      <c r="J1403" s="543" t="n">
        <f aca="false">G1403*I1403</f>
        <v>3.1529966</v>
      </c>
      <c r="K1403" s="521"/>
    </row>
    <row r="1404" customFormat="false" ht="15" hidden="false" customHeight="false" outlineLevel="0" collapsed="false">
      <c r="A1404" s="517"/>
      <c r="B1404" s="599" t="s">
        <v>376</v>
      </c>
      <c r="C1404" s="600"/>
      <c r="D1404" s="601"/>
      <c r="E1404" s="601"/>
      <c r="F1404" s="602"/>
      <c r="G1404" s="540"/>
      <c r="H1404" s="540" t="s">
        <v>28</v>
      </c>
      <c r="I1404" s="598" t="n">
        <f aca="false">I1339</f>
        <v>590</v>
      </c>
      <c r="J1404" s="543" t="n">
        <f aca="false">G1404*I1404</f>
        <v>0</v>
      </c>
      <c r="K1404" s="521"/>
    </row>
    <row r="1405" customFormat="false" ht="15" hidden="false" customHeight="false" outlineLevel="0" collapsed="false">
      <c r="A1405" s="517"/>
      <c r="B1405" s="599" t="s">
        <v>391</v>
      </c>
      <c r="C1405" s="600"/>
      <c r="D1405" s="601"/>
      <c r="E1405" s="601"/>
      <c r="F1405" s="602"/>
      <c r="G1405" s="540" t="n">
        <f aca="false">1.04*55</f>
        <v>57.2</v>
      </c>
      <c r="H1405" s="540" t="s">
        <v>378</v>
      </c>
      <c r="I1405" s="598" t="n">
        <f aca="false">I1340</f>
        <v>9</v>
      </c>
      <c r="J1405" s="543" t="n">
        <f aca="false">G1405*I1405</f>
        <v>514.8</v>
      </c>
      <c r="K1405" s="521"/>
    </row>
    <row r="1406" customFormat="false" ht="15" hidden="false" customHeight="false" outlineLevel="0" collapsed="false">
      <c r="A1406" s="517"/>
      <c r="B1406" s="616" t="s">
        <v>384</v>
      </c>
      <c r="C1406" s="617"/>
      <c r="D1406" s="618"/>
      <c r="E1406" s="618"/>
      <c r="F1406" s="619"/>
      <c r="G1406" s="540" t="n">
        <v>2</v>
      </c>
      <c r="H1406" s="540" t="s">
        <v>170</v>
      </c>
      <c r="I1406" s="692" t="n">
        <f aca="false">I1015</f>
        <v>999.14</v>
      </c>
      <c r="J1406" s="543" t="n">
        <f aca="false">G1406*I1406</f>
        <v>1998.28</v>
      </c>
      <c r="K1406" s="521"/>
    </row>
    <row r="1407" customFormat="false" ht="15" hidden="false" customHeight="false" outlineLevel="0" collapsed="false">
      <c r="A1407" s="517"/>
      <c r="B1407" s="620"/>
      <c r="C1407" s="567"/>
      <c r="D1407" s="567"/>
      <c r="E1407" s="621"/>
      <c r="F1407" s="622"/>
      <c r="G1407" s="576"/>
      <c r="H1407" s="576"/>
      <c r="I1407" s="568" t="s">
        <v>257</v>
      </c>
      <c r="J1407" s="566" t="n">
        <f aca="false">SUM(J1401:J1406)</f>
        <v>3417.3069966</v>
      </c>
      <c r="K1407" s="521"/>
    </row>
    <row r="1408" customFormat="false" ht="15" hidden="false" customHeight="false" outlineLevel="0" collapsed="false">
      <c r="A1408" s="517"/>
      <c r="B1408" s="623"/>
      <c r="C1408" s="567"/>
      <c r="D1408" s="567"/>
      <c r="E1408" s="621"/>
      <c r="F1408" s="622"/>
      <c r="G1408" s="576"/>
      <c r="H1408" s="576"/>
      <c r="I1408" s="568"/>
      <c r="J1408" s="621"/>
      <c r="K1408" s="521"/>
    </row>
    <row r="1409" customFormat="false" ht="19.25" hidden="false" customHeight="false" outlineLevel="0" collapsed="false">
      <c r="A1409" s="517"/>
      <c r="B1409" s="557" t="s">
        <v>322</v>
      </c>
      <c r="C1409" s="557"/>
      <c r="D1409" s="557"/>
      <c r="E1409" s="557"/>
      <c r="F1409" s="559" t="s">
        <v>318</v>
      </c>
      <c r="G1409" s="593" t="s">
        <v>323</v>
      </c>
      <c r="H1409" s="573" t="s">
        <v>296</v>
      </c>
      <c r="I1409" s="577" t="s">
        <v>314</v>
      </c>
      <c r="J1409" s="559" t="s">
        <v>315</v>
      </c>
      <c r="K1409" s="521"/>
    </row>
    <row r="1410" customFormat="false" ht="15" hidden="false" customHeight="false" outlineLevel="0" collapsed="false">
      <c r="A1410" s="517"/>
      <c r="B1410" s="594"/>
      <c r="C1410" s="595"/>
      <c r="D1410" s="596"/>
      <c r="E1410" s="597"/>
      <c r="F1410" s="540"/>
      <c r="G1410" s="540"/>
      <c r="H1410" s="624"/>
      <c r="I1410" s="598"/>
      <c r="J1410" s="543"/>
      <c r="K1410" s="521"/>
    </row>
    <row r="1411" customFormat="false" ht="15" hidden="false" customHeight="false" outlineLevel="0" collapsed="false">
      <c r="A1411" s="517"/>
      <c r="B1411" s="616"/>
      <c r="C1411" s="617"/>
      <c r="D1411" s="618"/>
      <c r="E1411" s="619"/>
      <c r="F1411" s="547" t="n">
        <v>0</v>
      </c>
      <c r="G1411" s="547" t="n">
        <v>0</v>
      </c>
      <c r="H1411" s="547" t="n">
        <v>0</v>
      </c>
      <c r="I1411" s="625" t="n">
        <v>0</v>
      </c>
      <c r="J1411" s="543" t="n">
        <f aca="false">I1411*H1411*G1411*F1411</f>
        <v>0</v>
      </c>
      <c r="K1411" s="521"/>
    </row>
    <row r="1412" customFormat="false" ht="15" hidden="false" customHeight="false" outlineLevel="0" collapsed="false">
      <c r="A1412" s="517"/>
      <c r="B1412" s="620"/>
      <c r="C1412" s="567"/>
      <c r="D1412" s="567"/>
      <c r="E1412" s="621"/>
      <c r="F1412" s="622"/>
      <c r="G1412" s="576"/>
      <c r="H1412" s="576"/>
      <c r="I1412" s="568" t="s">
        <v>257</v>
      </c>
      <c r="J1412" s="566" t="n">
        <f aca="false">SUM(J1410:J1411)</f>
        <v>0</v>
      </c>
      <c r="K1412" s="521"/>
    </row>
    <row r="1413" customFormat="false" ht="15" hidden="false" customHeight="false" outlineLevel="0" collapsed="false">
      <c r="A1413" s="517"/>
      <c r="B1413" s="567"/>
      <c r="C1413" s="567"/>
      <c r="D1413" s="567"/>
      <c r="E1413" s="567"/>
      <c r="F1413" s="567"/>
      <c r="G1413" s="567"/>
      <c r="H1413" s="567"/>
      <c r="I1413" s="568"/>
      <c r="J1413" s="567"/>
      <c r="K1413" s="521"/>
    </row>
    <row r="1414" customFormat="false" ht="15" hidden="false" customHeight="false" outlineLevel="0" collapsed="false">
      <c r="A1414" s="517"/>
      <c r="B1414" s="626" t="s">
        <v>324</v>
      </c>
      <c r="C1414" s="626"/>
      <c r="D1414" s="626"/>
      <c r="E1414" s="626"/>
      <c r="F1414" s="626"/>
      <c r="G1414" s="626"/>
      <c r="H1414" s="626"/>
      <c r="I1414" s="626"/>
      <c r="J1414" s="611" t="n">
        <f aca="false">J1412+J1407+J1398</f>
        <v>5941.70231238182</v>
      </c>
      <c r="K1414" s="521"/>
    </row>
    <row r="1415" customFormat="false" ht="15" hidden="false" customHeight="false" outlineLevel="0" collapsed="false">
      <c r="A1415" s="517"/>
      <c r="B1415" s="567"/>
      <c r="C1415" s="567"/>
      <c r="D1415" s="567"/>
      <c r="E1415" s="567"/>
      <c r="F1415" s="567"/>
      <c r="G1415" s="567"/>
      <c r="H1415" s="567"/>
      <c r="I1415" s="568"/>
      <c r="J1415" s="567"/>
      <c r="K1415" s="521"/>
    </row>
    <row r="1416" customFormat="false" ht="15" hidden="false" customHeight="false" outlineLevel="0" collapsed="false">
      <c r="A1416" s="517"/>
      <c r="B1416" s="626" t="s">
        <v>325</v>
      </c>
      <c r="C1416" s="626"/>
      <c r="D1416" s="626"/>
      <c r="E1416" s="626"/>
      <c r="F1416" s="626"/>
      <c r="G1416" s="626"/>
      <c r="H1416" s="626"/>
      <c r="I1416" s="626"/>
      <c r="J1416" s="566" t="n">
        <f aca="false">J1414*0</f>
        <v>0</v>
      </c>
      <c r="K1416" s="521"/>
    </row>
    <row r="1417" customFormat="false" ht="15" hidden="false" customHeight="false" outlineLevel="0" collapsed="false">
      <c r="A1417" s="517"/>
      <c r="B1417" s="567"/>
      <c r="C1417" s="567"/>
      <c r="D1417" s="567"/>
      <c r="E1417" s="567"/>
      <c r="F1417" s="567"/>
      <c r="G1417" s="567"/>
      <c r="H1417" s="567"/>
      <c r="I1417" s="568"/>
      <c r="J1417" s="567"/>
      <c r="K1417" s="521"/>
    </row>
    <row r="1418" customFormat="false" ht="15" hidden="false" customHeight="false" outlineLevel="0" collapsed="false">
      <c r="A1418" s="517"/>
      <c r="B1418" s="626" t="s">
        <v>326</v>
      </c>
      <c r="C1418" s="626"/>
      <c r="D1418" s="626"/>
      <c r="E1418" s="626"/>
      <c r="F1418" s="626"/>
      <c r="G1418" s="626"/>
      <c r="H1418" s="626"/>
      <c r="I1418" s="626"/>
      <c r="J1418" s="611" t="n">
        <f aca="false">J1414+J1416</f>
        <v>5941.70231238182</v>
      </c>
      <c r="K1418" s="521"/>
    </row>
    <row r="1419" customFormat="false" ht="15" hidden="false" customHeight="false" outlineLevel="0" collapsed="false">
      <c r="A1419" s="517"/>
      <c r="B1419" s="605"/>
      <c r="C1419" s="605"/>
      <c r="D1419" s="605"/>
      <c r="E1419" s="605"/>
      <c r="F1419" s="605"/>
      <c r="G1419" s="605"/>
      <c r="H1419" s="605"/>
      <c r="I1419" s="609"/>
      <c r="J1419" s="605"/>
      <c r="K1419" s="521"/>
    </row>
    <row r="1420" customFormat="false" ht="15" hidden="false" customHeight="false" outlineLevel="0" collapsed="false">
      <c r="A1420" s="517"/>
      <c r="B1420" s="627"/>
      <c r="C1420" s="595"/>
      <c r="D1420" s="595"/>
      <c r="E1420" s="595"/>
      <c r="F1420" s="595"/>
      <c r="G1420" s="595"/>
      <c r="H1420" s="595"/>
      <c r="I1420" s="595"/>
      <c r="J1420" s="628"/>
      <c r="K1420" s="521"/>
    </row>
    <row r="1421" customFormat="false" ht="15" hidden="false" customHeight="false" outlineLevel="0" collapsed="false">
      <c r="A1421" s="517"/>
      <c r="B1421" s="629"/>
      <c r="C1421" s="630"/>
      <c r="D1421" s="631"/>
      <c r="E1421" s="631"/>
      <c r="F1421" s="632"/>
      <c r="G1421" s="633"/>
      <c r="H1421" s="630"/>
      <c r="I1421" s="630"/>
      <c r="J1421" s="634"/>
      <c r="K1421" s="521"/>
    </row>
    <row r="1422" customFormat="false" ht="15" hidden="false" customHeight="false" outlineLevel="0" collapsed="false">
      <c r="A1422" s="517"/>
      <c r="B1422" s="522"/>
      <c r="C1422" s="522"/>
      <c r="D1422" s="522"/>
      <c r="E1422" s="522"/>
      <c r="F1422" s="522"/>
      <c r="G1422" s="522"/>
      <c r="H1422" s="522"/>
      <c r="I1422" s="522"/>
      <c r="J1422" s="522"/>
      <c r="K1422" s="521"/>
    </row>
    <row r="1423" customFormat="false" ht="15" hidden="false" customHeight="false" outlineLevel="0" collapsed="false">
      <c r="A1423" s="517"/>
      <c r="B1423" s="635" t="n">
        <f aca="false">PLANEJAMENTO!E1281</f>
        <v>0</v>
      </c>
      <c r="C1423" s="636"/>
      <c r="D1423" s="636"/>
      <c r="E1423" s="636"/>
      <c r="F1423" s="637"/>
      <c r="G1423" s="532" t="s">
        <v>315</v>
      </c>
      <c r="H1423" s="532"/>
      <c r="I1423" s="532"/>
      <c r="J1423" s="532"/>
      <c r="K1423" s="521"/>
    </row>
    <row r="1424" customFormat="false" ht="15" hidden="false" customHeight="false" outlineLevel="0" collapsed="false">
      <c r="A1424" s="517"/>
      <c r="B1424" s="638" t="n">
        <f aca="false">PLANEJAMENTO!E1282</f>
        <v>0</v>
      </c>
      <c r="C1424" s="639"/>
      <c r="D1424" s="639"/>
      <c r="E1424" s="639"/>
      <c r="F1424" s="640"/>
      <c r="G1424" s="534" t="s">
        <v>327</v>
      </c>
      <c r="H1424" s="534"/>
      <c r="I1424" s="534"/>
      <c r="J1424" s="534"/>
      <c r="K1424" s="521"/>
    </row>
    <row r="1425" customFormat="false" ht="15" hidden="false" customHeight="false" outlineLevel="0" collapsed="false">
      <c r="A1425" s="517"/>
      <c r="B1425" s="641"/>
      <c r="C1425" s="642"/>
      <c r="D1425" s="642"/>
      <c r="E1425" s="642"/>
      <c r="F1425" s="643"/>
      <c r="G1425" s="644"/>
      <c r="H1425" s="645"/>
      <c r="I1425" s="645"/>
      <c r="J1425" s="645"/>
      <c r="K1425" s="521"/>
    </row>
    <row r="1426" customFormat="false" ht="15" hidden="false" customHeight="false" outlineLevel="0" collapsed="false">
      <c r="A1426" s="646"/>
      <c r="B1426" s="647"/>
      <c r="C1426" s="647"/>
      <c r="D1426" s="647"/>
      <c r="E1426" s="647"/>
      <c r="F1426" s="647"/>
      <c r="G1426" s="647"/>
      <c r="H1426" s="647"/>
      <c r="I1426" s="647"/>
      <c r="J1426" s="647"/>
      <c r="K1426" s="648"/>
    </row>
    <row r="1427" customFormat="false" ht="15" hidden="false" customHeight="false" outlineLevel="0" collapsed="false">
      <c r="A1427" s="517"/>
      <c r="B1427" s="522"/>
      <c r="C1427" s="522"/>
      <c r="D1427" s="522"/>
      <c r="E1427" s="522"/>
      <c r="F1427" s="522"/>
      <c r="G1427" s="522"/>
      <c r="H1427" s="522"/>
      <c r="I1427" s="522"/>
      <c r="J1427" s="522"/>
      <c r="K1427" s="521"/>
    </row>
    <row r="1428" customFormat="false" ht="15" hidden="false" customHeight="false" outlineLevel="0" collapsed="false">
      <c r="A1428" s="517"/>
      <c r="B1428" s="518" t="s">
        <v>0</v>
      </c>
      <c r="C1428" s="519"/>
      <c r="D1428" s="520" t="s">
        <v>288</v>
      </c>
      <c r="E1428" s="520"/>
      <c r="F1428" s="520"/>
      <c r="G1428" s="520"/>
      <c r="H1428" s="520"/>
      <c r="I1428" s="520"/>
      <c r="J1428" s="520"/>
      <c r="K1428" s="521"/>
    </row>
    <row r="1429" customFormat="false" ht="15" hidden="false" customHeight="false" outlineLevel="0" collapsed="false">
      <c r="A1429" s="517"/>
      <c r="B1429" s="522"/>
      <c r="C1429" s="522"/>
      <c r="D1429" s="522"/>
      <c r="E1429" s="522"/>
      <c r="F1429" s="522"/>
      <c r="G1429" s="522"/>
      <c r="H1429" s="522"/>
      <c r="I1429" s="522"/>
      <c r="J1429" s="522"/>
      <c r="K1429" s="521"/>
    </row>
    <row r="1430" customFormat="false" ht="15" hidden="false" customHeight="false" outlineLevel="0" collapsed="false">
      <c r="A1430" s="517"/>
      <c r="B1430" s="523"/>
      <c r="C1430" s="524" t="s">
        <v>290</v>
      </c>
      <c r="D1430" s="523" t="s">
        <v>118</v>
      </c>
      <c r="E1430" s="523"/>
      <c r="F1430" s="523"/>
      <c r="G1430" s="523"/>
      <c r="H1430" s="523"/>
      <c r="I1430" s="523"/>
      <c r="J1430" s="523" t="s">
        <v>291</v>
      </c>
      <c r="K1430" s="521"/>
    </row>
    <row r="1431" customFormat="false" ht="19.25" hidden="false" customHeight="true" outlineLevel="0" collapsed="false">
      <c r="A1431" s="517"/>
      <c r="B1431" s="525"/>
      <c r="C1431" s="526" t="n">
        <f aca="true">TODAY()</f>
        <v>46129</v>
      </c>
      <c r="D1431" s="661" t="s">
        <v>72</v>
      </c>
      <c r="E1431" s="661"/>
      <c r="F1431" s="661"/>
      <c r="G1431" s="661"/>
      <c r="H1431" s="661"/>
      <c r="I1431" s="661"/>
      <c r="J1431" s="528" t="str">
        <f aca="false">F1449</f>
        <v>UND</v>
      </c>
      <c r="K1431" s="521"/>
      <c r="L1431" s="0" t="s">
        <v>394</v>
      </c>
    </row>
    <row r="1432" customFormat="false" ht="15" hidden="false" customHeight="false" outlineLevel="0" collapsed="false">
      <c r="A1432" s="517"/>
      <c r="B1432" s="529"/>
      <c r="C1432" s="529"/>
      <c r="D1432" s="529"/>
      <c r="E1432" s="529"/>
      <c r="F1432" s="529"/>
      <c r="G1432" s="529"/>
      <c r="H1432" s="529"/>
      <c r="I1432" s="530"/>
      <c r="J1432" s="531"/>
      <c r="K1432" s="521"/>
    </row>
    <row r="1433" customFormat="false" ht="15" hidden="false" customHeight="false" outlineLevel="0" collapsed="false">
      <c r="A1433" s="517"/>
      <c r="B1433" s="532" t="s">
        <v>292</v>
      </c>
      <c r="C1433" s="532"/>
      <c r="D1433" s="532" t="s">
        <v>289</v>
      </c>
      <c r="E1433" s="532" t="s">
        <v>293</v>
      </c>
      <c r="F1433" s="533" t="s">
        <v>294</v>
      </c>
      <c r="G1433" s="533"/>
      <c r="H1433" s="533" t="s">
        <v>295</v>
      </c>
      <c r="I1433" s="533"/>
      <c r="J1433" s="534" t="s">
        <v>296</v>
      </c>
      <c r="K1433" s="521"/>
    </row>
    <row r="1434" customFormat="false" ht="15" hidden="false" customHeight="false" outlineLevel="0" collapsed="false">
      <c r="A1434" s="517"/>
      <c r="B1434" s="532"/>
      <c r="C1434" s="532"/>
      <c r="D1434" s="532"/>
      <c r="E1434" s="532"/>
      <c r="F1434" s="535" t="s">
        <v>297</v>
      </c>
      <c r="G1434" s="535" t="s">
        <v>298</v>
      </c>
      <c r="H1434" s="535" t="s">
        <v>297</v>
      </c>
      <c r="I1434" s="529" t="s">
        <v>298</v>
      </c>
      <c r="J1434" s="536" t="s">
        <v>299</v>
      </c>
      <c r="K1434" s="521"/>
    </row>
    <row r="1435" customFormat="false" ht="15" hidden="false" customHeight="false" outlineLevel="0" collapsed="false">
      <c r="A1435" s="517"/>
      <c r="B1435" s="537" t="s">
        <v>364</v>
      </c>
      <c r="C1435" s="538"/>
      <c r="D1435" s="539"/>
      <c r="E1435" s="540" t="n">
        <v>0.2</v>
      </c>
      <c r="F1435" s="540" t="n">
        <v>1</v>
      </c>
      <c r="G1435" s="540" t="n">
        <f aca="false">1-F1435</f>
        <v>0</v>
      </c>
      <c r="H1435" s="541" t="n">
        <f aca="false">VLOOKUP(B1435,EQUIPAMENTOS!$A:$N,14,FALSE())</f>
        <v>150</v>
      </c>
      <c r="I1435" s="542" t="n">
        <f aca="false">H1435</f>
        <v>150</v>
      </c>
      <c r="J1435" s="543" t="n">
        <f aca="false">H1435*F1435*E1435+I1435*G1435*E1435</f>
        <v>30</v>
      </c>
      <c r="K1435" s="521"/>
    </row>
    <row r="1436" customFormat="false" ht="15" hidden="false" customHeight="false" outlineLevel="0" collapsed="false">
      <c r="A1436" s="517"/>
      <c r="B1436" s="537"/>
      <c r="C1436" s="538"/>
      <c r="D1436" s="539"/>
      <c r="E1436" s="688"/>
      <c r="F1436" s="688"/>
      <c r="G1436" s="540"/>
      <c r="H1436" s="541"/>
      <c r="I1436" s="542"/>
      <c r="J1436" s="543"/>
      <c r="K1436" s="521"/>
    </row>
    <row r="1437" customFormat="false" ht="15" hidden="false" customHeight="false" outlineLevel="0" collapsed="false">
      <c r="A1437" s="517"/>
      <c r="B1437" s="537"/>
      <c r="C1437" s="538"/>
      <c r="D1437" s="539"/>
      <c r="E1437" s="688"/>
      <c r="F1437" s="688"/>
      <c r="G1437" s="540"/>
      <c r="H1437" s="541"/>
      <c r="I1437" s="542"/>
      <c r="J1437" s="543"/>
      <c r="K1437" s="521"/>
    </row>
    <row r="1438" customFormat="false" ht="15" hidden="false" customHeight="false" outlineLevel="0" collapsed="false">
      <c r="A1438" s="517"/>
      <c r="B1438" s="544"/>
      <c r="C1438" s="545"/>
      <c r="D1438" s="546"/>
      <c r="E1438" s="547"/>
      <c r="F1438" s="547"/>
      <c r="G1438" s="547"/>
      <c r="H1438" s="548"/>
      <c r="I1438" s="664"/>
      <c r="J1438" s="543"/>
      <c r="K1438" s="521"/>
    </row>
    <row r="1439" customFormat="false" ht="15" hidden="false" customHeight="false" outlineLevel="0" collapsed="false">
      <c r="A1439" s="517"/>
      <c r="B1439" s="551"/>
      <c r="C1439" s="529"/>
      <c r="D1439" s="529"/>
      <c r="E1439" s="529"/>
      <c r="F1439" s="529"/>
      <c r="G1439" s="529"/>
      <c r="H1439" s="529"/>
      <c r="I1439" s="552" t="s">
        <v>257</v>
      </c>
      <c r="J1439" s="566" t="n">
        <f aca="false">SUM(J1435:J1438)</f>
        <v>30</v>
      </c>
      <c r="K1439" s="521"/>
      <c r="L1439" s="434" t="n">
        <f aca="false">J1439/E1449</f>
        <v>720</v>
      </c>
    </row>
    <row r="1440" customFormat="false" ht="15" hidden="false" customHeight="false" outlineLevel="0" collapsed="false">
      <c r="A1440" s="517"/>
      <c r="B1440" s="553"/>
      <c r="C1440" s="553"/>
      <c r="D1440" s="553"/>
      <c r="E1440" s="553"/>
      <c r="F1440" s="553"/>
      <c r="G1440" s="553"/>
      <c r="H1440" s="553"/>
      <c r="I1440" s="554"/>
      <c r="J1440" s="555"/>
      <c r="K1440" s="521"/>
    </row>
    <row r="1441" customFormat="false" ht="19.25" hidden="false" customHeight="true" outlineLevel="0" collapsed="false">
      <c r="A1441" s="517"/>
      <c r="B1441" s="556" t="s">
        <v>302</v>
      </c>
      <c r="C1441" s="556"/>
      <c r="D1441" s="556"/>
      <c r="E1441" s="556"/>
      <c r="F1441" s="679" t="s">
        <v>289</v>
      </c>
      <c r="G1441" s="679"/>
      <c r="H1441" s="557" t="s">
        <v>303</v>
      </c>
      <c r="I1441" s="558" t="s">
        <v>304</v>
      </c>
      <c r="J1441" s="559" t="s">
        <v>305</v>
      </c>
      <c r="K1441" s="521"/>
    </row>
    <row r="1442" customFormat="false" ht="15" hidden="false" customHeight="false" outlineLevel="0" collapsed="false">
      <c r="A1442" s="517"/>
      <c r="B1442" s="690" t="s">
        <v>307</v>
      </c>
      <c r="C1442" s="605"/>
      <c r="D1442" s="680"/>
      <c r="E1442" s="681"/>
      <c r="F1442" s="682"/>
      <c r="G1442" s="608"/>
      <c r="H1442" s="683" t="n">
        <v>2</v>
      </c>
      <c r="I1442" s="564" t="n">
        <f aca="false">(VLOOKUP(B1442,'MÃO DE OBRA'!$A:$E,5,FALSE())/220)</f>
        <v>19.13328</v>
      </c>
      <c r="J1442" s="543" t="n">
        <f aca="false">H1442*I1442</f>
        <v>38.26656</v>
      </c>
      <c r="K1442" s="521"/>
    </row>
    <row r="1443" customFormat="false" ht="15" hidden="false" customHeight="false" outlineLevel="0" collapsed="false">
      <c r="A1443" s="517"/>
      <c r="B1443" s="560" t="s">
        <v>366</v>
      </c>
      <c r="C1443" s="561"/>
      <c r="D1443" s="522"/>
      <c r="E1443" s="538"/>
      <c r="F1443" s="539"/>
      <c r="G1443" s="562"/>
      <c r="H1443" s="563" t="n">
        <v>5</v>
      </c>
      <c r="I1443" s="564" t="n">
        <f aca="false">(VLOOKUP(B1443,'MÃO DE OBRA'!$A:$E,5,FALSE())/220)</f>
        <v>28.82352</v>
      </c>
      <c r="J1443" s="543" t="n">
        <f aca="false">H1443*I1443</f>
        <v>144.1176</v>
      </c>
      <c r="K1443" s="521"/>
    </row>
    <row r="1444" customFormat="false" ht="15" hidden="false" customHeight="false" outlineLevel="0" collapsed="false">
      <c r="A1444" s="517"/>
      <c r="B1444" s="560" t="s">
        <v>361</v>
      </c>
      <c r="C1444" s="561"/>
      <c r="D1444" s="522"/>
      <c r="E1444" s="538"/>
      <c r="F1444" s="539"/>
      <c r="G1444" s="562"/>
      <c r="H1444" s="563" t="n">
        <f aca="false">E1435</f>
        <v>0.2</v>
      </c>
      <c r="I1444" s="564" t="n">
        <f aca="false">(VLOOKUP(B1444,'MÃO DE OBRA'!$A:$E,5,FALSE())/220)</f>
        <v>37.47552</v>
      </c>
      <c r="J1444" s="543" t="n">
        <f aca="false">H1444*I1444</f>
        <v>7.495104</v>
      </c>
      <c r="K1444" s="521"/>
    </row>
    <row r="1445" customFormat="false" ht="15" hidden="false" customHeight="false" outlineLevel="0" collapsed="false">
      <c r="A1445" s="517"/>
      <c r="B1445" s="560"/>
      <c r="C1445" s="561"/>
      <c r="D1445" s="522"/>
      <c r="E1445" s="538"/>
      <c r="F1445" s="539"/>
      <c r="G1445" s="562"/>
      <c r="H1445" s="563"/>
      <c r="I1445" s="564"/>
      <c r="J1445" s="543"/>
      <c r="K1445" s="521"/>
    </row>
    <row r="1446" customFormat="false" ht="15" hidden="false" customHeight="false" outlineLevel="0" collapsed="false">
      <c r="A1446" s="517"/>
      <c r="B1446" s="560"/>
      <c r="C1446" s="561"/>
      <c r="D1446" s="522"/>
      <c r="E1446" s="538"/>
      <c r="F1446" s="539"/>
      <c r="G1446" s="562"/>
      <c r="H1446" s="563"/>
      <c r="I1446" s="564"/>
      <c r="J1446" s="543"/>
      <c r="K1446" s="521"/>
    </row>
    <row r="1447" customFormat="false" ht="15" hidden="false" customHeight="false" outlineLevel="0" collapsed="false">
      <c r="A1447" s="517"/>
      <c r="B1447" s="551"/>
      <c r="C1447" s="553"/>
      <c r="D1447" s="553"/>
      <c r="E1447" s="553"/>
      <c r="F1447" s="553"/>
      <c r="G1447" s="553"/>
      <c r="H1447" s="553"/>
      <c r="I1447" s="565" t="s">
        <v>257</v>
      </c>
      <c r="J1447" s="566" t="n">
        <f aca="false">SUM(J1442:J1446)</f>
        <v>189.879264</v>
      </c>
      <c r="K1447" s="521"/>
    </row>
    <row r="1448" customFormat="false" ht="15" hidden="false" customHeight="false" outlineLevel="0" collapsed="false">
      <c r="A1448" s="517"/>
      <c r="B1448" s="567"/>
      <c r="C1448" s="567"/>
      <c r="D1448" s="567"/>
      <c r="E1448" s="567"/>
      <c r="F1448" s="567"/>
      <c r="G1448" s="567"/>
      <c r="H1448" s="567"/>
      <c r="I1448" s="568"/>
      <c r="J1448" s="567"/>
      <c r="K1448" s="521"/>
    </row>
    <row r="1449" customFormat="false" ht="15" hidden="false" customHeight="false" outlineLevel="0" collapsed="false">
      <c r="A1449" s="517"/>
      <c r="B1449" s="569" t="s">
        <v>310</v>
      </c>
      <c r="C1449" s="570"/>
      <c r="D1449" s="567"/>
      <c r="E1449" s="571" t="n">
        <f aca="false">PRODUÇÕES!$D$44</f>
        <v>0.0416666666666667</v>
      </c>
      <c r="F1449" s="572" t="s">
        <v>319</v>
      </c>
      <c r="G1449" s="573"/>
      <c r="H1449" s="573"/>
      <c r="I1449" s="574" t="s">
        <v>311</v>
      </c>
      <c r="J1449" s="566" t="n">
        <f aca="false">J1439+J1447</f>
        <v>219.879264</v>
      </c>
      <c r="K1449" s="521"/>
    </row>
    <row r="1450" customFormat="false" ht="15" hidden="false" customHeight="false" outlineLevel="0" collapsed="false">
      <c r="A1450" s="517"/>
      <c r="B1450" s="575"/>
      <c r="C1450" s="567"/>
      <c r="D1450" s="567"/>
      <c r="E1450" s="568"/>
      <c r="F1450" s="576"/>
      <c r="G1450" s="576"/>
      <c r="H1450" s="576"/>
      <c r="I1450" s="568"/>
      <c r="J1450" s="567"/>
      <c r="K1450" s="521"/>
    </row>
    <row r="1451" customFormat="false" ht="19.25" hidden="false" customHeight="false" outlineLevel="0" collapsed="false">
      <c r="A1451" s="517"/>
      <c r="B1451" s="557" t="s">
        <v>312</v>
      </c>
      <c r="C1451" s="557"/>
      <c r="D1451" s="557"/>
      <c r="E1451" s="557"/>
      <c r="F1451" s="532" t="s">
        <v>289</v>
      </c>
      <c r="G1451" s="528" t="s">
        <v>313</v>
      </c>
      <c r="H1451" s="557" t="s">
        <v>296</v>
      </c>
      <c r="I1451" s="577" t="s">
        <v>314</v>
      </c>
      <c r="J1451" s="556" t="s">
        <v>315</v>
      </c>
      <c r="K1451" s="521"/>
    </row>
    <row r="1452" customFormat="false" ht="15" hidden="false" customHeight="false" outlineLevel="0" collapsed="false">
      <c r="A1452" s="517"/>
      <c r="B1452" s="684" t="str">
        <f aca="false">B1435</f>
        <v>Caminhão carroceria com guindauto</v>
      </c>
      <c r="C1452" s="562"/>
      <c r="D1452" s="562"/>
      <c r="E1452" s="685"/>
      <c r="F1452" s="579" t="str">
        <f aca="false">VLOOKUP(B1452,EQUIPAMENTOS!$A:$R,16,FALSE())</f>
        <v>Diesel S10</v>
      </c>
      <c r="G1452" s="580" t="s">
        <v>316</v>
      </c>
      <c r="H1452" s="581" t="n">
        <f aca="false">VLOOKUP(B1452,EQUIPAMENTOS!$A:$R,17,FALSE())</f>
        <v>6.99</v>
      </c>
      <c r="I1452" s="582" t="n">
        <f aca="false">VLOOKUP(B1452,EQUIPAMENTOS!$A:$R,18,FALSE())</f>
        <v>4</v>
      </c>
      <c r="J1452" s="543" t="n">
        <f aca="false">H1452*I1452*E1435*F1435</f>
        <v>5.592</v>
      </c>
      <c r="K1452" s="521"/>
    </row>
    <row r="1453" customFormat="false" ht="15" hidden="false" customHeight="false" outlineLevel="0" collapsed="false">
      <c r="A1453" s="517"/>
      <c r="B1453" s="684"/>
      <c r="C1453" s="561"/>
      <c r="D1453" s="561"/>
      <c r="E1453" s="538"/>
      <c r="F1453" s="579"/>
      <c r="G1453" s="580"/>
      <c r="H1453" s="581"/>
      <c r="I1453" s="582"/>
      <c r="J1453" s="543"/>
      <c r="K1453" s="521"/>
    </row>
    <row r="1454" customFormat="false" ht="15" hidden="false" customHeight="false" outlineLevel="0" collapsed="false">
      <c r="A1454" s="517"/>
      <c r="B1454" s="684"/>
      <c r="C1454" s="570"/>
      <c r="D1454" s="570"/>
      <c r="E1454" s="545"/>
      <c r="F1454" s="584"/>
      <c r="G1454" s="672"/>
      <c r="H1454" s="581"/>
      <c r="I1454" s="582"/>
      <c r="J1454" s="543"/>
      <c r="K1454" s="521"/>
    </row>
    <row r="1455" customFormat="false" ht="15" hidden="false" customHeight="false" outlineLevel="0" collapsed="false">
      <c r="A1455" s="517"/>
      <c r="B1455" s="612"/>
      <c r="C1455" s="567"/>
      <c r="D1455" s="567"/>
      <c r="E1455" s="567"/>
      <c r="F1455" s="567"/>
      <c r="G1455" s="567"/>
      <c r="H1455" s="576"/>
      <c r="I1455" s="673" t="s">
        <v>257</v>
      </c>
      <c r="J1455" s="566" t="n">
        <f aca="false">SUM(J1452:J1454)</f>
        <v>5.592</v>
      </c>
      <c r="K1455" s="521"/>
      <c r="L1455" s="434" t="n">
        <f aca="false">J1455/E1449</f>
        <v>134.208</v>
      </c>
    </row>
    <row r="1456" customFormat="false" ht="15" hidden="false" customHeight="false" outlineLevel="0" collapsed="false">
      <c r="A1456" s="517"/>
      <c r="B1456" s="590"/>
      <c r="C1456" s="570"/>
      <c r="D1456" s="570"/>
      <c r="E1456" s="591"/>
      <c r="F1456" s="592"/>
      <c r="G1456" s="573"/>
      <c r="H1456" s="573"/>
      <c r="I1456" s="574"/>
      <c r="J1456" s="591"/>
      <c r="K1456" s="521"/>
    </row>
    <row r="1457" customFormat="false" ht="19.25" hidden="false" customHeight="false" outlineLevel="0" collapsed="false">
      <c r="A1457" s="517"/>
      <c r="B1457" s="557" t="s">
        <v>317</v>
      </c>
      <c r="C1457" s="557"/>
      <c r="D1457" s="557"/>
      <c r="E1457" s="557"/>
      <c r="F1457" s="557"/>
      <c r="G1457" s="593" t="s">
        <v>318</v>
      </c>
      <c r="H1457" s="573" t="s">
        <v>319</v>
      </c>
      <c r="I1457" s="577" t="s">
        <v>296</v>
      </c>
      <c r="J1457" s="559" t="s">
        <v>315</v>
      </c>
      <c r="K1457" s="521"/>
    </row>
    <row r="1458" customFormat="false" ht="15" hidden="false" customHeight="false" outlineLevel="0" collapsed="false">
      <c r="A1458" s="517"/>
      <c r="B1458" s="594"/>
      <c r="C1458" s="595"/>
      <c r="D1458" s="596"/>
      <c r="E1458" s="596"/>
      <c r="F1458" s="597"/>
      <c r="G1458" s="540"/>
      <c r="H1458" s="540"/>
      <c r="I1458" s="598"/>
      <c r="J1458" s="543"/>
      <c r="K1458" s="521"/>
    </row>
    <row r="1459" customFormat="false" ht="15" hidden="false" customHeight="false" outlineLevel="0" collapsed="false">
      <c r="A1459" s="517"/>
      <c r="B1459" s="599"/>
      <c r="C1459" s="600"/>
      <c r="D1459" s="601"/>
      <c r="E1459" s="601"/>
      <c r="F1459" s="602"/>
      <c r="G1459" s="540"/>
      <c r="H1459" s="540"/>
      <c r="I1459" s="598"/>
      <c r="J1459" s="543"/>
      <c r="K1459" s="521"/>
    </row>
    <row r="1460" customFormat="false" ht="15" hidden="false" customHeight="false" outlineLevel="0" collapsed="false">
      <c r="A1460" s="517"/>
      <c r="B1460" s="603" t="s">
        <v>257</v>
      </c>
      <c r="C1460" s="603"/>
      <c r="D1460" s="603"/>
      <c r="E1460" s="603"/>
      <c r="F1460" s="603"/>
      <c r="G1460" s="603"/>
      <c r="H1460" s="603"/>
      <c r="I1460" s="603"/>
      <c r="J1460" s="566" t="n">
        <f aca="false">SUM(J1458:J1459)</f>
        <v>0</v>
      </c>
      <c r="K1460" s="521"/>
    </row>
    <row r="1461" customFormat="false" ht="15" hidden="false" customHeight="false" outlineLevel="0" collapsed="false">
      <c r="A1461" s="517"/>
      <c r="B1461" s="604"/>
      <c r="C1461" s="605"/>
      <c r="D1461" s="605"/>
      <c r="E1461" s="606"/>
      <c r="F1461" s="607"/>
      <c r="G1461" s="608"/>
      <c r="H1461" s="608"/>
      <c r="I1461" s="609"/>
      <c r="J1461" s="610"/>
      <c r="K1461" s="521"/>
    </row>
    <row r="1462" customFormat="false" ht="15" hidden="false" customHeight="false" outlineLevel="0" collapsed="false">
      <c r="A1462" s="517"/>
      <c r="B1462" s="611" t="s">
        <v>320</v>
      </c>
      <c r="C1462" s="611"/>
      <c r="D1462" s="612"/>
      <c r="E1462" s="567"/>
      <c r="F1462" s="567"/>
      <c r="G1462" s="567"/>
      <c r="H1462" s="613"/>
      <c r="I1462" s="614"/>
      <c r="J1462" s="566" t="n">
        <f aca="false">(J1449+J1455+J1460)/E1449</f>
        <v>5411.310336</v>
      </c>
      <c r="K1462" s="521"/>
    </row>
    <row r="1463" customFormat="false" ht="15" hidden="false" customHeight="false" outlineLevel="0" collapsed="false">
      <c r="A1463" s="517"/>
      <c r="B1463" s="590"/>
      <c r="C1463" s="570"/>
      <c r="D1463" s="570"/>
      <c r="E1463" s="591"/>
      <c r="F1463" s="592"/>
      <c r="G1463" s="573"/>
      <c r="H1463" s="573"/>
      <c r="I1463" s="574"/>
      <c r="J1463" s="615"/>
      <c r="K1463" s="521"/>
    </row>
    <row r="1464" customFormat="false" ht="19.25" hidden="false" customHeight="false" outlineLevel="0" collapsed="false">
      <c r="A1464" s="517"/>
      <c r="B1464" s="557" t="s">
        <v>321</v>
      </c>
      <c r="C1464" s="557"/>
      <c r="D1464" s="557"/>
      <c r="E1464" s="557"/>
      <c r="F1464" s="557"/>
      <c r="G1464" s="593" t="s">
        <v>318</v>
      </c>
      <c r="H1464" s="573" t="s">
        <v>319</v>
      </c>
      <c r="I1464" s="577" t="s">
        <v>296</v>
      </c>
      <c r="J1464" s="559" t="s">
        <v>315</v>
      </c>
      <c r="K1464" s="521"/>
    </row>
    <row r="1465" customFormat="false" ht="15" hidden="false" customHeight="false" outlineLevel="0" collapsed="false">
      <c r="A1465" s="517"/>
      <c r="B1465" s="686" t="s">
        <v>376</v>
      </c>
      <c r="C1465" s="600"/>
      <c r="D1465" s="601"/>
      <c r="E1465" s="601"/>
      <c r="F1465" s="602"/>
      <c r="G1465" s="540" t="n">
        <v>6.39</v>
      </c>
      <c r="H1465" s="540" t="s">
        <v>28</v>
      </c>
      <c r="I1465" s="598" t="n">
        <f aca="false">I1208</f>
        <v>590</v>
      </c>
      <c r="J1465" s="543" t="n">
        <f aca="false">G1465*I1465</f>
        <v>3770.1</v>
      </c>
      <c r="K1465" s="521"/>
    </row>
    <row r="1466" customFormat="false" ht="15" hidden="false" customHeight="false" outlineLevel="0" collapsed="false">
      <c r="A1466" s="517"/>
      <c r="B1466" s="686" t="s">
        <v>374</v>
      </c>
      <c r="C1466" s="600"/>
      <c r="D1466" s="601"/>
      <c r="E1466" s="601"/>
      <c r="F1466" s="602"/>
      <c r="G1466" s="540" t="n">
        <v>22.14</v>
      </c>
      <c r="H1466" s="540" t="s">
        <v>357</v>
      </c>
      <c r="I1466" s="598" t="n">
        <f aca="false">I1209</f>
        <v>84.21</v>
      </c>
      <c r="J1466" s="543" t="n">
        <f aca="false">G1466*I1466</f>
        <v>1864.4094</v>
      </c>
      <c r="K1466" s="521"/>
    </row>
    <row r="1467" customFormat="false" ht="15" hidden="false" customHeight="false" outlineLevel="0" collapsed="false">
      <c r="A1467" s="517"/>
      <c r="B1467" s="686" t="s">
        <v>388</v>
      </c>
      <c r="C1467" s="600"/>
      <c r="D1467" s="601"/>
      <c r="E1467" s="601"/>
      <c r="F1467" s="602"/>
      <c r="G1467" s="540"/>
      <c r="H1467" s="540" t="s">
        <v>346</v>
      </c>
      <c r="I1467" s="598" t="n">
        <f aca="false">I1210</f>
        <v>14.2340145170296</v>
      </c>
      <c r="J1467" s="543" t="n">
        <f aca="false">G1467*I1467</f>
        <v>0</v>
      </c>
      <c r="K1467" s="521"/>
    </row>
    <row r="1468" customFormat="false" ht="15" hidden="false" customHeight="false" outlineLevel="0" collapsed="false">
      <c r="A1468" s="517"/>
      <c r="B1468" s="616"/>
      <c r="C1468" s="617"/>
      <c r="D1468" s="618"/>
      <c r="E1468" s="618"/>
      <c r="F1468" s="619"/>
      <c r="G1468" s="540"/>
      <c r="H1468" s="540"/>
      <c r="I1468" s="598"/>
      <c r="J1468" s="543" t="n">
        <f aca="false">G1468*I1468</f>
        <v>0</v>
      </c>
      <c r="K1468" s="521"/>
    </row>
    <row r="1469" customFormat="false" ht="15" hidden="false" customHeight="false" outlineLevel="0" collapsed="false">
      <c r="A1469" s="517"/>
      <c r="B1469" s="620"/>
      <c r="C1469" s="567"/>
      <c r="D1469" s="567"/>
      <c r="E1469" s="621"/>
      <c r="F1469" s="622"/>
      <c r="G1469" s="576"/>
      <c r="H1469" s="576"/>
      <c r="I1469" s="568" t="s">
        <v>257</v>
      </c>
      <c r="J1469" s="566" t="n">
        <f aca="false">SUM(J1465:J1468)</f>
        <v>5634.5094</v>
      </c>
      <c r="K1469" s="521"/>
    </row>
    <row r="1470" customFormat="false" ht="15" hidden="false" customHeight="false" outlineLevel="0" collapsed="false">
      <c r="A1470" s="517"/>
      <c r="B1470" s="623"/>
      <c r="C1470" s="567"/>
      <c r="D1470" s="567"/>
      <c r="E1470" s="621"/>
      <c r="F1470" s="622"/>
      <c r="G1470" s="576"/>
      <c r="H1470" s="576"/>
      <c r="I1470" s="568"/>
      <c r="J1470" s="621"/>
      <c r="K1470" s="521"/>
    </row>
    <row r="1471" customFormat="false" ht="19.25" hidden="false" customHeight="false" outlineLevel="0" collapsed="false">
      <c r="A1471" s="517"/>
      <c r="B1471" s="557" t="s">
        <v>322</v>
      </c>
      <c r="C1471" s="557"/>
      <c r="D1471" s="557"/>
      <c r="E1471" s="557"/>
      <c r="F1471" s="559" t="s">
        <v>318</v>
      </c>
      <c r="G1471" s="593" t="s">
        <v>323</v>
      </c>
      <c r="H1471" s="573" t="s">
        <v>296</v>
      </c>
      <c r="I1471" s="577" t="s">
        <v>314</v>
      </c>
      <c r="J1471" s="559" t="s">
        <v>315</v>
      </c>
      <c r="K1471" s="521"/>
    </row>
    <row r="1472" customFormat="false" ht="15" hidden="false" customHeight="false" outlineLevel="0" collapsed="false">
      <c r="A1472" s="517"/>
      <c r="B1472" s="594"/>
      <c r="C1472" s="595"/>
      <c r="D1472" s="596"/>
      <c r="E1472" s="597"/>
      <c r="F1472" s="540"/>
      <c r="G1472" s="540"/>
      <c r="H1472" s="624"/>
      <c r="I1472" s="598"/>
      <c r="J1472" s="543"/>
      <c r="K1472" s="521"/>
    </row>
    <row r="1473" customFormat="false" ht="15" hidden="false" customHeight="false" outlineLevel="0" collapsed="false">
      <c r="A1473" s="517"/>
      <c r="B1473" s="616"/>
      <c r="C1473" s="617"/>
      <c r="D1473" s="618"/>
      <c r="E1473" s="619"/>
      <c r="F1473" s="547" t="n">
        <v>0</v>
      </c>
      <c r="G1473" s="547" t="n">
        <v>0</v>
      </c>
      <c r="H1473" s="547" t="n">
        <v>0</v>
      </c>
      <c r="I1473" s="625" t="n">
        <v>0</v>
      </c>
      <c r="J1473" s="543" t="n">
        <f aca="false">I1473*H1473*G1473*F1473</f>
        <v>0</v>
      </c>
      <c r="K1473" s="521"/>
    </row>
    <row r="1474" customFormat="false" ht="15" hidden="false" customHeight="false" outlineLevel="0" collapsed="false">
      <c r="A1474" s="517"/>
      <c r="B1474" s="620"/>
      <c r="C1474" s="567"/>
      <c r="D1474" s="567"/>
      <c r="E1474" s="621"/>
      <c r="F1474" s="622"/>
      <c r="G1474" s="576"/>
      <c r="H1474" s="576"/>
      <c r="I1474" s="568" t="s">
        <v>257</v>
      </c>
      <c r="J1474" s="566" t="n">
        <f aca="false">SUM(J1472:J1473)</f>
        <v>0</v>
      </c>
      <c r="K1474" s="521"/>
    </row>
    <row r="1475" customFormat="false" ht="15" hidden="false" customHeight="false" outlineLevel="0" collapsed="false">
      <c r="A1475" s="517"/>
      <c r="B1475" s="567"/>
      <c r="C1475" s="567"/>
      <c r="D1475" s="567"/>
      <c r="E1475" s="567"/>
      <c r="F1475" s="567"/>
      <c r="G1475" s="567"/>
      <c r="H1475" s="567"/>
      <c r="I1475" s="568"/>
      <c r="J1475" s="567"/>
      <c r="K1475" s="521"/>
    </row>
    <row r="1476" customFormat="false" ht="15" hidden="false" customHeight="false" outlineLevel="0" collapsed="false">
      <c r="A1476" s="517"/>
      <c r="B1476" s="626" t="s">
        <v>324</v>
      </c>
      <c r="C1476" s="626"/>
      <c r="D1476" s="626"/>
      <c r="E1476" s="626"/>
      <c r="F1476" s="626"/>
      <c r="G1476" s="626"/>
      <c r="H1476" s="626"/>
      <c r="I1476" s="626"/>
      <c r="J1476" s="611" t="n">
        <f aca="false">J1474+J1469+J1462</f>
        <v>11045.819736</v>
      </c>
      <c r="K1476" s="521"/>
    </row>
    <row r="1477" customFormat="false" ht="15" hidden="false" customHeight="false" outlineLevel="0" collapsed="false">
      <c r="A1477" s="517"/>
      <c r="B1477" s="567"/>
      <c r="C1477" s="567"/>
      <c r="D1477" s="567"/>
      <c r="E1477" s="567"/>
      <c r="F1477" s="567"/>
      <c r="G1477" s="567"/>
      <c r="H1477" s="567"/>
      <c r="I1477" s="568"/>
      <c r="J1477" s="567"/>
      <c r="K1477" s="521"/>
    </row>
    <row r="1478" customFormat="false" ht="15" hidden="false" customHeight="false" outlineLevel="0" collapsed="false">
      <c r="A1478" s="517"/>
      <c r="B1478" s="626" t="s">
        <v>325</v>
      </c>
      <c r="C1478" s="626"/>
      <c r="D1478" s="626"/>
      <c r="E1478" s="626"/>
      <c r="F1478" s="626"/>
      <c r="G1478" s="626"/>
      <c r="H1478" s="626"/>
      <c r="I1478" s="626"/>
      <c r="J1478" s="566" t="n">
        <f aca="false">J1476*0</f>
        <v>0</v>
      </c>
      <c r="K1478" s="521"/>
    </row>
    <row r="1479" customFormat="false" ht="15" hidden="false" customHeight="false" outlineLevel="0" collapsed="false">
      <c r="A1479" s="517"/>
      <c r="B1479" s="567"/>
      <c r="C1479" s="567"/>
      <c r="D1479" s="567"/>
      <c r="E1479" s="567"/>
      <c r="F1479" s="567"/>
      <c r="G1479" s="567"/>
      <c r="H1479" s="567"/>
      <c r="I1479" s="568"/>
      <c r="J1479" s="567"/>
      <c r="K1479" s="521"/>
    </row>
    <row r="1480" customFormat="false" ht="15" hidden="false" customHeight="false" outlineLevel="0" collapsed="false">
      <c r="A1480" s="517"/>
      <c r="B1480" s="626" t="s">
        <v>326</v>
      </c>
      <c r="C1480" s="626"/>
      <c r="D1480" s="626"/>
      <c r="E1480" s="626"/>
      <c r="F1480" s="626"/>
      <c r="G1480" s="626"/>
      <c r="H1480" s="626"/>
      <c r="I1480" s="626"/>
      <c r="J1480" s="611" t="n">
        <f aca="false">J1476+J1478</f>
        <v>11045.819736</v>
      </c>
      <c r="K1480" s="521"/>
    </row>
    <row r="1481" customFormat="false" ht="15" hidden="false" customHeight="false" outlineLevel="0" collapsed="false">
      <c r="A1481" s="517"/>
      <c r="B1481" s="605"/>
      <c r="C1481" s="605"/>
      <c r="D1481" s="605"/>
      <c r="E1481" s="605"/>
      <c r="F1481" s="605"/>
      <c r="G1481" s="605"/>
      <c r="H1481" s="605"/>
      <c r="I1481" s="609"/>
      <c r="J1481" s="605"/>
      <c r="K1481" s="521"/>
    </row>
    <row r="1482" customFormat="false" ht="15" hidden="false" customHeight="false" outlineLevel="0" collapsed="false">
      <c r="A1482" s="517"/>
      <c r="B1482" s="627"/>
      <c r="C1482" s="595"/>
      <c r="D1482" s="595"/>
      <c r="E1482" s="595"/>
      <c r="F1482" s="595"/>
      <c r="G1482" s="595"/>
      <c r="H1482" s="595"/>
      <c r="I1482" s="595"/>
      <c r="J1482" s="628"/>
      <c r="K1482" s="521"/>
    </row>
    <row r="1483" customFormat="false" ht="15" hidden="false" customHeight="false" outlineLevel="0" collapsed="false">
      <c r="A1483" s="517"/>
      <c r="B1483" s="629"/>
      <c r="C1483" s="630"/>
      <c r="D1483" s="631"/>
      <c r="E1483" s="631"/>
      <c r="F1483" s="632"/>
      <c r="G1483" s="633"/>
      <c r="H1483" s="630"/>
      <c r="I1483" s="630"/>
      <c r="J1483" s="634"/>
      <c r="K1483" s="521"/>
    </row>
    <row r="1484" customFormat="false" ht="15" hidden="false" customHeight="false" outlineLevel="0" collapsed="false">
      <c r="A1484" s="517"/>
      <c r="B1484" s="522"/>
      <c r="C1484" s="522"/>
      <c r="D1484" s="522"/>
      <c r="E1484" s="522"/>
      <c r="F1484" s="522"/>
      <c r="G1484" s="522"/>
      <c r="H1484" s="522"/>
      <c r="I1484" s="522"/>
      <c r="J1484" s="522"/>
      <c r="K1484" s="521"/>
    </row>
    <row r="1485" customFormat="false" ht="15" hidden="false" customHeight="false" outlineLevel="0" collapsed="false">
      <c r="A1485" s="517"/>
      <c r="B1485" s="635" t="n">
        <f aca="false">PLANEJAMENTO!E1283</f>
        <v>0</v>
      </c>
      <c r="C1485" s="636"/>
      <c r="D1485" s="636"/>
      <c r="E1485" s="636"/>
      <c r="F1485" s="637"/>
      <c r="G1485" s="532" t="s">
        <v>315</v>
      </c>
      <c r="H1485" s="532"/>
      <c r="I1485" s="532"/>
      <c r="J1485" s="532"/>
      <c r="K1485" s="521"/>
    </row>
    <row r="1486" customFormat="false" ht="15" hidden="false" customHeight="false" outlineLevel="0" collapsed="false">
      <c r="A1486" s="517"/>
      <c r="B1486" s="638" t="n">
        <f aca="false">PLANEJAMENTO!E1284</f>
        <v>0</v>
      </c>
      <c r="C1486" s="639"/>
      <c r="D1486" s="639"/>
      <c r="E1486" s="639"/>
      <c r="F1486" s="640"/>
      <c r="G1486" s="534" t="s">
        <v>327</v>
      </c>
      <c r="H1486" s="534"/>
      <c r="I1486" s="534"/>
      <c r="J1486" s="534"/>
      <c r="K1486" s="521"/>
    </row>
    <row r="1487" customFormat="false" ht="15" hidden="false" customHeight="false" outlineLevel="0" collapsed="false">
      <c r="A1487" s="517"/>
      <c r="B1487" s="641"/>
      <c r="C1487" s="642"/>
      <c r="D1487" s="642"/>
      <c r="E1487" s="642"/>
      <c r="F1487" s="643"/>
      <c r="G1487" s="644"/>
      <c r="H1487" s="645"/>
      <c r="I1487" s="645"/>
      <c r="J1487" s="645"/>
      <c r="K1487" s="521"/>
    </row>
    <row r="1488" customFormat="false" ht="15" hidden="false" customHeight="false" outlineLevel="0" collapsed="false">
      <c r="A1488" s="646"/>
      <c r="B1488" s="647"/>
      <c r="C1488" s="647"/>
      <c r="D1488" s="647"/>
      <c r="E1488" s="647"/>
      <c r="F1488" s="647"/>
      <c r="G1488" s="647"/>
      <c r="H1488" s="647"/>
      <c r="I1488" s="647"/>
      <c r="J1488" s="647"/>
      <c r="K1488" s="648"/>
    </row>
    <row r="1489" customFormat="false" ht="15" hidden="false" customHeight="false" outlineLevel="0" collapsed="false">
      <c r="A1489" s="517"/>
      <c r="B1489" s="522"/>
      <c r="C1489" s="522"/>
      <c r="D1489" s="522"/>
      <c r="E1489" s="522"/>
      <c r="F1489" s="522"/>
      <c r="G1489" s="522"/>
      <c r="H1489" s="522"/>
      <c r="I1489" s="522"/>
      <c r="J1489" s="522"/>
      <c r="K1489" s="521"/>
    </row>
    <row r="1490" customFormat="false" ht="15" hidden="false" customHeight="false" outlineLevel="0" collapsed="false">
      <c r="A1490" s="517"/>
      <c r="B1490" s="518" t="s">
        <v>0</v>
      </c>
      <c r="C1490" s="519"/>
      <c r="D1490" s="520" t="s">
        <v>288</v>
      </c>
      <c r="E1490" s="520"/>
      <c r="F1490" s="520"/>
      <c r="G1490" s="520"/>
      <c r="H1490" s="520"/>
      <c r="I1490" s="520"/>
      <c r="J1490" s="520"/>
      <c r="K1490" s="521"/>
    </row>
    <row r="1491" customFormat="false" ht="15" hidden="false" customHeight="false" outlineLevel="0" collapsed="false">
      <c r="A1491" s="517"/>
      <c r="B1491" s="522"/>
      <c r="C1491" s="522"/>
      <c r="D1491" s="522"/>
      <c r="E1491" s="522"/>
      <c r="F1491" s="522"/>
      <c r="G1491" s="522"/>
      <c r="H1491" s="522"/>
      <c r="I1491" s="522"/>
      <c r="J1491" s="522"/>
      <c r="K1491" s="521"/>
    </row>
    <row r="1492" customFormat="false" ht="15" hidden="false" customHeight="false" outlineLevel="0" collapsed="false">
      <c r="A1492" s="517"/>
      <c r="B1492" s="523"/>
      <c r="C1492" s="524" t="s">
        <v>290</v>
      </c>
      <c r="D1492" s="523" t="s">
        <v>118</v>
      </c>
      <c r="E1492" s="523"/>
      <c r="F1492" s="523"/>
      <c r="G1492" s="523"/>
      <c r="H1492" s="523"/>
      <c r="I1492" s="523"/>
      <c r="J1492" s="523" t="s">
        <v>291</v>
      </c>
      <c r="K1492" s="521"/>
    </row>
    <row r="1493" customFormat="false" ht="19.25" hidden="false" customHeight="false" outlineLevel="0" collapsed="false">
      <c r="A1493" s="517"/>
      <c r="B1493" s="525"/>
      <c r="C1493" s="526" t="n">
        <f aca="true">TODAY()</f>
        <v>46129</v>
      </c>
      <c r="D1493" s="661" t="str">
        <f aca="false">PLANEJAMENTO!C46</f>
        <v>BOCA BDTC D = 1,20 M - ESCONSIDADE 0° - AREIA E BRITA COMERCIAIS - ALAS ESCONSAS</v>
      </c>
      <c r="E1493" s="661"/>
      <c r="F1493" s="661"/>
      <c r="G1493" s="661"/>
      <c r="H1493" s="661"/>
      <c r="I1493" s="661"/>
      <c r="J1493" s="528" t="str">
        <f aca="false">F1511</f>
        <v>UND</v>
      </c>
      <c r="K1493" s="521"/>
      <c r="L1493" s="0" t="s">
        <v>395</v>
      </c>
    </row>
    <row r="1494" customFormat="false" ht="15" hidden="false" customHeight="false" outlineLevel="0" collapsed="false">
      <c r="A1494" s="517"/>
      <c r="B1494" s="529"/>
      <c r="C1494" s="529"/>
      <c r="D1494" s="529"/>
      <c r="E1494" s="529"/>
      <c r="F1494" s="529"/>
      <c r="G1494" s="529"/>
      <c r="H1494" s="529"/>
      <c r="I1494" s="530"/>
      <c r="J1494" s="531"/>
      <c r="K1494" s="521"/>
    </row>
    <row r="1495" customFormat="false" ht="15" hidden="false" customHeight="false" outlineLevel="0" collapsed="false">
      <c r="A1495" s="517"/>
      <c r="B1495" s="532" t="s">
        <v>292</v>
      </c>
      <c r="C1495" s="532"/>
      <c r="D1495" s="532" t="s">
        <v>289</v>
      </c>
      <c r="E1495" s="532" t="s">
        <v>293</v>
      </c>
      <c r="F1495" s="533" t="s">
        <v>294</v>
      </c>
      <c r="G1495" s="533"/>
      <c r="H1495" s="533" t="s">
        <v>295</v>
      </c>
      <c r="I1495" s="533"/>
      <c r="J1495" s="534" t="s">
        <v>296</v>
      </c>
      <c r="K1495" s="521"/>
    </row>
    <row r="1496" customFormat="false" ht="15" hidden="false" customHeight="false" outlineLevel="0" collapsed="false">
      <c r="A1496" s="517"/>
      <c r="B1496" s="532"/>
      <c r="C1496" s="532"/>
      <c r="D1496" s="532"/>
      <c r="E1496" s="532"/>
      <c r="F1496" s="535" t="s">
        <v>297</v>
      </c>
      <c r="G1496" s="535" t="s">
        <v>298</v>
      </c>
      <c r="H1496" s="535" t="s">
        <v>297</v>
      </c>
      <c r="I1496" s="529" t="s">
        <v>298</v>
      </c>
      <c r="J1496" s="536" t="s">
        <v>299</v>
      </c>
      <c r="K1496" s="521"/>
    </row>
    <row r="1497" customFormat="false" ht="15" hidden="false" customHeight="false" outlineLevel="0" collapsed="false">
      <c r="A1497" s="517"/>
      <c r="B1497" s="537" t="s">
        <v>364</v>
      </c>
      <c r="C1497" s="538"/>
      <c r="D1497" s="539"/>
      <c r="E1497" s="540" t="n">
        <v>0.2</v>
      </c>
      <c r="F1497" s="540" t="n">
        <v>1</v>
      </c>
      <c r="G1497" s="540" t="n">
        <f aca="false">1-F1497</f>
        <v>0</v>
      </c>
      <c r="H1497" s="541" t="n">
        <f aca="false">VLOOKUP(B1497,EQUIPAMENTOS!$A:$N,14,FALSE())</f>
        <v>150</v>
      </c>
      <c r="I1497" s="542" t="n">
        <f aca="false">H1497</f>
        <v>150</v>
      </c>
      <c r="J1497" s="543" t="n">
        <f aca="false">H1497*F1497*E1497+I1497*G1497*E1497</f>
        <v>30</v>
      </c>
      <c r="K1497" s="521"/>
    </row>
    <row r="1498" customFormat="false" ht="15" hidden="false" customHeight="false" outlineLevel="0" collapsed="false">
      <c r="A1498" s="517"/>
      <c r="B1498" s="537"/>
      <c r="C1498" s="538"/>
      <c r="D1498" s="539"/>
      <c r="E1498" s="688"/>
      <c r="F1498" s="688"/>
      <c r="G1498" s="540"/>
      <c r="H1498" s="541"/>
      <c r="I1498" s="542"/>
      <c r="J1498" s="543"/>
      <c r="K1498" s="521"/>
    </row>
    <row r="1499" customFormat="false" ht="15" hidden="false" customHeight="false" outlineLevel="0" collapsed="false">
      <c r="A1499" s="517"/>
      <c r="B1499" s="537"/>
      <c r="C1499" s="538"/>
      <c r="D1499" s="539"/>
      <c r="E1499" s="688"/>
      <c r="F1499" s="688"/>
      <c r="G1499" s="540"/>
      <c r="H1499" s="541"/>
      <c r="I1499" s="542"/>
      <c r="J1499" s="543"/>
      <c r="K1499" s="521"/>
    </row>
    <row r="1500" customFormat="false" ht="15" hidden="false" customHeight="false" outlineLevel="0" collapsed="false">
      <c r="A1500" s="517"/>
      <c r="B1500" s="544"/>
      <c r="C1500" s="545"/>
      <c r="D1500" s="546"/>
      <c r="E1500" s="547"/>
      <c r="F1500" s="547"/>
      <c r="G1500" s="547"/>
      <c r="H1500" s="548"/>
      <c r="I1500" s="664"/>
      <c r="J1500" s="543"/>
      <c r="K1500" s="521"/>
    </row>
    <row r="1501" customFormat="false" ht="15" hidden="false" customHeight="false" outlineLevel="0" collapsed="false">
      <c r="A1501" s="517"/>
      <c r="B1501" s="551"/>
      <c r="C1501" s="529"/>
      <c r="D1501" s="529"/>
      <c r="E1501" s="529"/>
      <c r="F1501" s="529"/>
      <c r="G1501" s="529"/>
      <c r="H1501" s="529"/>
      <c r="I1501" s="552" t="s">
        <v>257</v>
      </c>
      <c r="J1501" s="566" t="n">
        <f aca="false">SUM(J1497:J1500)</f>
        <v>30</v>
      </c>
      <c r="K1501" s="521"/>
      <c r="L1501" s="434" t="n">
        <f aca="false">J1501/E1511</f>
        <v>720</v>
      </c>
    </row>
    <row r="1502" customFormat="false" ht="15" hidden="false" customHeight="false" outlineLevel="0" collapsed="false">
      <c r="A1502" s="517"/>
      <c r="B1502" s="553"/>
      <c r="C1502" s="553"/>
      <c r="D1502" s="553"/>
      <c r="E1502" s="553"/>
      <c r="F1502" s="553"/>
      <c r="G1502" s="553"/>
      <c r="H1502" s="553"/>
      <c r="I1502" s="554"/>
      <c r="J1502" s="555"/>
      <c r="K1502" s="521"/>
    </row>
    <row r="1503" customFormat="false" ht="19.25" hidden="false" customHeight="true" outlineLevel="0" collapsed="false">
      <c r="A1503" s="517"/>
      <c r="B1503" s="556" t="s">
        <v>302</v>
      </c>
      <c r="C1503" s="556"/>
      <c r="D1503" s="556"/>
      <c r="E1503" s="556"/>
      <c r="F1503" s="679" t="s">
        <v>289</v>
      </c>
      <c r="G1503" s="679"/>
      <c r="H1503" s="557" t="s">
        <v>303</v>
      </c>
      <c r="I1503" s="558" t="s">
        <v>304</v>
      </c>
      <c r="J1503" s="559" t="s">
        <v>305</v>
      </c>
      <c r="K1503" s="521"/>
    </row>
    <row r="1504" customFormat="false" ht="15" hidden="false" customHeight="false" outlineLevel="0" collapsed="false">
      <c r="A1504" s="517"/>
      <c r="B1504" s="690" t="s">
        <v>307</v>
      </c>
      <c r="C1504" s="605"/>
      <c r="D1504" s="680"/>
      <c r="E1504" s="681"/>
      <c r="F1504" s="682"/>
      <c r="G1504" s="608"/>
      <c r="H1504" s="683" t="n">
        <v>2</v>
      </c>
      <c r="I1504" s="564" t="n">
        <f aca="false">(VLOOKUP(B1504,'MÃO DE OBRA'!$A:$E,5,FALSE())/220)</f>
        <v>19.13328</v>
      </c>
      <c r="J1504" s="543" t="n">
        <f aca="false">H1504*I1504</f>
        <v>38.26656</v>
      </c>
      <c r="K1504" s="521"/>
    </row>
    <row r="1505" customFormat="false" ht="15" hidden="false" customHeight="false" outlineLevel="0" collapsed="false">
      <c r="A1505" s="517"/>
      <c r="B1505" s="560" t="s">
        <v>366</v>
      </c>
      <c r="C1505" s="561"/>
      <c r="D1505" s="522"/>
      <c r="E1505" s="538"/>
      <c r="F1505" s="539"/>
      <c r="G1505" s="562"/>
      <c r="H1505" s="563" t="n">
        <v>5</v>
      </c>
      <c r="I1505" s="564" t="n">
        <f aca="false">(VLOOKUP(B1505,'MÃO DE OBRA'!$A:$E,5,FALSE())/220)</f>
        <v>28.82352</v>
      </c>
      <c r="J1505" s="543" t="n">
        <f aca="false">H1505*I1505</f>
        <v>144.1176</v>
      </c>
      <c r="K1505" s="521"/>
    </row>
    <row r="1506" customFormat="false" ht="15" hidden="false" customHeight="false" outlineLevel="0" collapsed="false">
      <c r="A1506" s="517"/>
      <c r="B1506" s="560" t="s">
        <v>361</v>
      </c>
      <c r="C1506" s="561"/>
      <c r="D1506" s="522"/>
      <c r="E1506" s="538"/>
      <c r="F1506" s="539"/>
      <c r="G1506" s="562"/>
      <c r="H1506" s="563" t="n">
        <f aca="false">E1497</f>
        <v>0.2</v>
      </c>
      <c r="I1506" s="564" t="n">
        <f aca="false">(VLOOKUP(B1506,'MÃO DE OBRA'!$A:$E,5,FALSE())/220)</f>
        <v>37.47552</v>
      </c>
      <c r="J1506" s="543" t="n">
        <f aca="false">H1506*I1506</f>
        <v>7.495104</v>
      </c>
      <c r="K1506" s="521"/>
    </row>
    <row r="1507" customFormat="false" ht="15" hidden="false" customHeight="false" outlineLevel="0" collapsed="false">
      <c r="A1507" s="517"/>
      <c r="B1507" s="560"/>
      <c r="C1507" s="561"/>
      <c r="D1507" s="522"/>
      <c r="E1507" s="538"/>
      <c r="F1507" s="539"/>
      <c r="G1507" s="562"/>
      <c r="H1507" s="563"/>
      <c r="I1507" s="564"/>
      <c r="J1507" s="543"/>
      <c r="K1507" s="521"/>
    </row>
    <row r="1508" customFormat="false" ht="15" hidden="false" customHeight="false" outlineLevel="0" collapsed="false">
      <c r="A1508" s="517"/>
      <c r="B1508" s="560"/>
      <c r="C1508" s="561"/>
      <c r="D1508" s="522"/>
      <c r="E1508" s="538"/>
      <c r="F1508" s="539"/>
      <c r="G1508" s="562"/>
      <c r="H1508" s="563"/>
      <c r="I1508" s="564"/>
      <c r="J1508" s="543"/>
      <c r="K1508" s="521"/>
    </row>
    <row r="1509" customFormat="false" ht="15" hidden="false" customHeight="false" outlineLevel="0" collapsed="false">
      <c r="A1509" s="517"/>
      <c r="B1509" s="551"/>
      <c r="C1509" s="553"/>
      <c r="D1509" s="553"/>
      <c r="E1509" s="553"/>
      <c r="F1509" s="553"/>
      <c r="G1509" s="553"/>
      <c r="H1509" s="553"/>
      <c r="I1509" s="565" t="s">
        <v>257</v>
      </c>
      <c r="J1509" s="566" t="n">
        <f aca="false">SUM(J1504:J1508)</f>
        <v>189.879264</v>
      </c>
      <c r="K1509" s="521"/>
    </row>
    <row r="1510" customFormat="false" ht="15" hidden="false" customHeight="false" outlineLevel="0" collapsed="false">
      <c r="A1510" s="517"/>
      <c r="B1510" s="567"/>
      <c r="C1510" s="567"/>
      <c r="D1510" s="567"/>
      <c r="E1510" s="567"/>
      <c r="F1510" s="567"/>
      <c r="G1510" s="567"/>
      <c r="H1510" s="567"/>
      <c r="I1510" s="568"/>
      <c r="J1510" s="567"/>
      <c r="K1510" s="521"/>
    </row>
    <row r="1511" customFormat="false" ht="15" hidden="false" customHeight="false" outlineLevel="0" collapsed="false">
      <c r="A1511" s="517"/>
      <c r="B1511" s="569" t="s">
        <v>310</v>
      </c>
      <c r="C1511" s="570"/>
      <c r="D1511" s="567"/>
      <c r="E1511" s="571" t="n">
        <f aca="false">PRODUÇÕES!$D$44</f>
        <v>0.0416666666666667</v>
      </c>
      <c r="F1511" s="572" t="s">
        <v>319</v>
      </c>
      <c r="G1511" s="573"/>
      <c r="H1511" s="573"/>
      <c r="I1511" s="574" t="s">
        <v>311</v>
      </c>
      <c r="J1511" s="566" t="n">
        <f aca="false">J1501+J1509</f>
        <v>219.879264</v>
      </c>
      <c r="K1511" s="521"/>
    </row>
    <row r="1512" customFormat="false" ht="15" hidden="false" customHeight="false" outlineLevel="0" collapsed="false">
      <c r="A1512" s="517"/>
      <c r="B1512" s="575"/>
      <c r="C1512" s="567"/>
      <c r="D1512" s="567"/>
      <c r="E1512" s="568"/>
      <c r="F1512" s="576"/>
      <c r="G1512" s="576"/>
      <c r="H1512" s="576"/>
      <c r="I1512" s="568"/>
      <c r="J1512" s="567"/>
      <c r="K1512" s="521"/>
    </row>
    <row r="1513" customFormat="false" ht="19.25" hidden="false" customHeight="false" outlineLevel="0" collapsed="false">
      <c r="A1513" s="517"/>
      <c r="B1513" s="557" t="s">
        <v>312</v>
      </c>
      <c r="C1513" s="557"/>
      <c r="D1513" s="557"/>
      <c r="E1513" s="557"/>
      <c r="F1513" s="532" t="s">
        <v>289</v>
      </c>
      <c r="G1513" s="528" t="s">
        <v>313</v>
      </c>
      <c r="H1513" s="557" t="s">
        <v>296</v>
      </c>
      <c r="I1513" s="577" t="s">
        <v>314</v>
      </c>
      <c r="J1513" s="556" t="s">
        <v>315</v>
      </c>
      <c r="K1513" s="521"/>
    </row>
    <row r="1514" customFormat="false" ht="15" hidden="false" customHeight="false" outlineLevel="0" collapsed="false">
      <c r="A1514" s="517"/>
      <c r="B1514" s="684" t="str">
        <f aca="false">B1497</f>
        <v>Caminhão carroceria com guindauto</v>
      </c>
      <c r="C1514" s="562"/>
      <c r="D1514" s="562"/>
      <c r="E1514" s="685"/>
      <c r="F1514" s="579" t="str">
        <f aca="false">VLOOKUP(B1514,EQUIPAMENTOS!$A:$R,16,FALSE())</f>
        <v>Diesel S10</v>
      </c>
      <c r="G1514" s="580" t="s">
        <v>316</v>
      </c>
      <c r="H1514" s="581" t="n">
        <f aca="false">VLOOKUP(B1514,EQUIPAMENTOS!$A:$R,17,FALSE())</f>
        <v>6.99</v>
      </c>
      <c r="I1514" s="582" t="n">
        <f aca="false">VLOOKUP(B1514,EQUIPAMENTOS!$A:$R,18,FALSE())</f>
        <v>4</v>
      </c>
      <c r="J1514" s="543" t="n">
        <f aca="false">H1514*I1514*E1497*F1497</f>
        <v>5.592</v>
      </c>
      <c r="K1514" s="521"/>
    </row>
    <row r="1515" customFormat="false" ht="15" hidden="false" customHeight="false" outlineLevel="0" collapsed="false">
      <c r="A1515" s="517"/>
      <c r="B1515" s="684"/>
      <c r="C1515" s="561"/>
      <c r="D1515" s="561"/>
      <c r="E1515" s="538"/>
      <c r="F1515" s="579"/>
      <c r="G1515" s="580"/>
      <c r="H1515" s="581"/>
      <c r="I1515" s="582"/>
      <c r="J1515" s="543"/>
      <c r="K1515" s="521"/>
    </row>
    <row r="1516" customFormat="false" ht="15" hidden="false" customHeight="false" outlineLevel="0" collapsed="false">
      <c r="A1516" s="517"/>
      <c r="B1516" s="684"/>
      <c r="C1516" s="570"/>
      <c r="D1516" s="570"/>
      <c r="E1516" s="545"/>
      <c r="F1516" s="584"/>
      <c r="G1516" s="672"/>
      <c r="H1516" s="581"/>
      <c r="I1516" s="582"/>
      <c r="J1516" s="543"/>
      <c r="K1516" s="521"/>
    </row>
    <row r="1517" customFormat="false" ht="15" hidden="false" customHeight="false" outlineLevel="0" collapsed="false">
      <c r="A1517" s="517"/>
      <c r="B1517" s="612"/>
      <c r="C1517" s="567"/>
      <c r="D1517" s="567"/>
      <c r="E1517" s="567"/>
      <c r="F1517" s="567"/>
      <c r="G1517" s="567"/>
      <c r="H1517" s="576"/>
      <c r="I1517" s="673" t="s">
        <v>257</v>
      </c>
      <c r="J1517" s="566" t="n">
        <f aca="false">SUM(J1514:J1516)</f>
        <v>5.592</v>
      </c>
      <c r="K1517" s="521"/>
      <c r="L1517" s="434" t="n">
        <f aca="false">J1517/E1511</f>
        <v>134.208</v>
      </c>
    </row>
    <row r="1518" customFormat="false" ht="15" hidden="false" customHeight="false" outlineLevel="0" collapsed="false">
      <c r="A1518" s="517"/>
      <c r="B1518" s="590"/>
      <c r="C1518" s="570"/>
      <c r="D1518" s="570"/>
      <c r="E1518" s="591"/>
      <c r="F1518" s="592"/>
      <c r="G1518" s="573"/>
      <c r="H1518" s="573"/>
      <c r="I1518" s="574"/>
      <c r="J1518" s="591"/>
      <c r="K1518" s="521"/>
    </row>
    <row r="1519" customFormat="false" ht="19.25" hidden="false" customHeight="false" outlineLevel="0" collapsed="false">
      <c r="A1519" s="517"/>
      <c r="B1519" s="557" t="s">
        <v>317</v>
      </c>
      <c r="C1519" s="557"/>
      <c r="D1519" s="557"/>
      <c r="E1519" s="557"/>
      <c r="F1519" s="557"/>
      <c r="G1519" s="593" t="s">
        <v>318</v>
      </c>
      <c r="H1519" s="573" t="s">
        <v>319</v>
      </c>
      <c r="I1519" s="577" t="s">
        <v>296</v>
      </c>
      <c r="J1519" s="559" t="s">
        <v>315</v>
      </c>
      <c r="K1519" s="521"/>
    </row>
    <row r="1520" customFormat="false" ht="15" hidden="false" customHeight="false" outlineLevel="0" collapsed="false">
      <c r="A1520" s="517"/>
      <c r="B1520" s="594"/>
      <c r="C1520" s="595"/>
      <c r="D1520" s="596"/>
      <c r="E1520" s="596"/>
      <c r="F1520" s="597"/>
      <c r="G1520" s="540"/>
      <c r="H1520" s="540"/>
      <c r="I1520" s="598"/>
      <c r="J1520" s="543"/>
      <c r="K1520" s="521"/>
    </row>
    <row r="1521" customFormat="false" ht="15" hidden="false" customHeight="false" outlineLevel="0" collapsed="false">
      <c r="A1521" s="517"/>
      <c r="B1521" s="599"/>
      <c r="C1521" s="600"/>
      <c r="D1521" s="601"/>
      <c r="E1521" s="601"/>
      <c r="F1521" s="602"/>
      <c r="G1521" s="540"/>
      <c r="H1521" s="540"/>
      <c r="I1521" s="598"/>
      <c r="J1521" s="543"/>
      <c r="K1521" s="521"/>
    </row>
    <row r="1522" customFormat="false" ht="15" hidden="false" customHeight="false" outlineLevel="0" collapsed="false">
      <c r="A1522" s="517"/>
      <c r="B1522" s="603" t="s">
        <v>257</v>
      </c>
      <c r="C1522" s="603"/>
      <c r="D1522" s="603"/>
      <c r="E1522" s="603"/>
      <c r="F1522" s="603"/>
      <c r="G1522" s="603"/>
      <c r="H1522" s="603"/>
      <c r="I1522" s="603"/>
      <c r="J1522" s="566" t="n">
        <f aca="false">SUM(J1520:J1521)</f>
        <v>0</v>
      </c>
      <c r="K1522" s="521"/>
    </row>
    <row r="1523" customFormat="false" ht="15" hidden="false" customHeight="false" outlineLevel="0" collapsed="false">
      <c r="A1523" s="517"/>
      <c r="B1523" s="604"/>
      <c r="C1523" s="605"/>
      <c r="D1523" s="605"/>
      <c r="E1523" s="606"/>
      <c r="F1523" s="607"/>
      <c r="G1523" s="608"/>
      <c r="H1523" s="608"/>
      <c r="I1523" s="609"/>
      <c r="J1523" s="610"/>
      <c r="K1523" s="521"/>
    </row>
    <row r="1524" customFormat="false" ht="15" hidden="false" customHeight="false" outlineLevel="0" collapsed="false">
      <c r="A1524" s="517"/>
      <c r="B1524" s="611" t="s">
        <v>320</v>
      </c>
      <c r="C1524" s="611"/>
      <c r="D1524" s="612"/>
      <c r="E1524" s="567"/>
      <c r="F1524" s="567"/>
      <c r="G1524" s="567"/>
      <c r="H1524" s="613"/>
      <c r="I1524" s="614"/>
      <c r="J1524" s="566" t="n">
        <f aca="false">(J1511+J1517+J1522)/E1511</f>
        <v>5411.310336</v>
      </c>
      <c r="K1524" s="521"/>
    </row>
    <row r="1525" customFormat="false" ht="15" hidden="false" customHeight="false" outlineLevel="0" collapsed="false">
      <c r="A1525" s="517"/>
      <c r="B1525" s="590"/>
      <c r="C1525" s="570"/>
      <c r="D1525" s="570"/>
      <c r="E1525" s="591"/>
      <c r="F1525" s="592"/>
      <c r="G1525" s="573"/>
      <c r="H1525" s="573"/>
      <c r="I1525" s="574"/>
      <c r="J1525" s="615"/>
      <c r="K1525" s="521"/>
    </row>
    <row r="1526" customFormat="false" ht="19.25" hidden="false" customHeight="false" outlineLevel="0" collapsed="false">
      <c r="A1526" s="517"/>
      <c r="B1526" s="557" t="s">
        <v>321</v>
      </c>
      <c r="C1526" s="557"/>
      <c r="D1526" s="557"/>
      <c r="E1526" s="557"/>
      <c r="F1526" s="557"/>
      <c r="G1526" s="593" t="s">
        <v>318</v>
      </c>
      <c r="H1526" s="573" t="s">
        <v>319</v>
      </c>
      <c r="I1526" s="577" t="s">
        <v>296</v>
      </c>
      <c r="J1526" s="559" t="s">
        <v>315</v>
      </c>
      <c r="K1526" s="521"/>
    </row>
    <row r="1527" customFormat="false" ht="15" hidden="false" customHeight="false" outlineLevel="0" collapsed="false">
      <c r="A1527" s="517"/>
      <c r="B1527" s="686" t="s">
        <v>376</v>
      </c>
      <c r="C1527" s="600"/>
      <c r="D1527" s="601"/>
      <c r="E1527" s="601"/>
      <c r="F1527" s="602"/>
      <c r="G1527" s="540" t="n">
        <v>9.71</v>
      </c>
      <c r="H1527" s="540" t="s">
        <v>28</v>
      </c>
      <c r="I1527" s="598" t="n">
        <f aca="false">I1465</f>
        <v>590</v>
      </c>
      <c r="J1527" s="543" t="n">
        <f aca="false">G1527*I1527</f>
        <v>5728.9</v>
      </c>
      <c r="K1527" s="521"/>
    </row>
    <row r="1528" customFormat="false" ht="15" hidden="false" customHeight="false" outlineLevel="0" collapsed="false">
      <c r="A1528" s="517"/>
      <c r="B1528" s="686" t="s">
        <v>374</v>
      </c>
      <c r="C1528" s="600"/>
      <c r="D1528" s="601"/>
      <c r="E1528" s="601"/>
      <c r="F1528" s="602"/>
      <c r="G1528" s="540" t="n">
        <v>28.95</v>
      </c>
      <c r="H1528" s="540" t="s">
        <v>357</v>
      </c>
      <c r="I1528" s="598" t="n">
        <f aca="false">I1466</f>
        <v>84.21</v>
      </c>
      <c r="J1528" s="543" t="n">
        <f aca="false">G1528*I1528</f>
        <v>2437.8795</v>
      </c>
      <c r="K1528" s="521"/>
    </row>
    <row r="1529" customFormat="false" ht="15" hidden="false" customHeight="false" outlineLevel="0" collapsed="false">
      <c r="A1529" s="517"/>
      <c r="B1529" s="686" t="s">
        <v>388</v>
      </c>
      <c r="C1529" s="600"/>
      <c r="D1529" s="601"/>
      <c r="E1529" s="601"/>
      <c r="F1529" s="602"/>
      <c r="G1529" s="540"/>
      <c r="H1529" s="540" t="s">
        <v>346</v>
      </c>
      <c r="I1529" s="598" t="n">
        <f aca="false">I1467</f>
        <v>14.2340145170296</v>
      </c>
      <c r="J1529" s="543" t="n">
        <f aca="false">G1529*I1529</f>
        <v>0</v>
      </c>
      <c r="K1529" s="521"/>
    </row>
    <row r="1530" customFormat="false" ht="15" hidden="false" customHeight="false" outlineLevel="0" collapsed="false">
      <c r="A1530" s="517"/>
      <c r="B1530" s="616"/>
      <c r="C1530" s="617"/>
      <c r="D1530" s="618"/>
      <c r="E1530" s="618"/>
      <c r="F1530" s="619"/>
      <c r="G1530" s="540"/>
      <c r="H1530" s="540"/>
      <c r="I1530" s="598"/>
      <c r="J1530" s="543" t="n">
        <f aca="false">G1530*I1530</f>
        <v>0</v>
      </c>
      <c r="K1530" s="521"/>
    </row>
    <row r="1531" customFormat="false" ht="15" hidden="false" customHeight="false" outlineLevel="0" collapsed="false">
      <c r="A1531" s="517"/>
      <c r="B1531" s="620"/>
      <c r="C1531" s="567"/>
      <c r="D1531" s="567"/>
      <c r="E1531" s="621"/>
      <c r="F1531" s="622"/>
      <c r="G1531" s="576"/>
      <c r="H1531" s="576"/>
      <c r="I1531" s="568" t="s">
        <v>257</v>
      </c>
      <c r="J1531" s="566" t="n">
        <f aca="false">SUM(J1527:J1530)</f>
        <v>8166.7795</v>
      </c>
      <c r="K1531" s="521"/>
    </row>
    <row r="1532" customFormat="false" ht="15" hidden="false" customHeight="false" outlineLevel="0" collapsed="false">
      <c r="A1532" s="517"/>
      <c r="B1532" s="623"/>
      <c r="C1532" s="567"/>
      <c r="D1532" s="567"/>
      <c r="E1532" s="621"/>
      <c r="F1532" s="622"/>
      <c r="G1532" s="576"/>
      <c r="H1532" s="576"/>
      <c r="I1532" s="568"/>
      <c r="J1532" s="621"/>
      <c r="K1532" s="521"/>
    </row>
    <row r="1533" customFormat="false" ht="19.25" hidden="false" customHeight="false" outlineLevel="0" collapsed="false">
      <c r="A1533" s="517"/>
      <c r="B1533" s="557" t="s">
        <v>322</v>
      </c>
      <c r="C1533" s="557"/>
      <c r="D1533" s="557"/>
      <c r="E1533" s="557"/>
      <c r="F1533" s="559" t="s">
        <v>318</v>
      </c>
      <c r="G1533" s="593" t="s">
        <v>323</v>
      </c>
      <c r="H1533" s="573" t="s">
        <v>296</v>
      </c>
      <c r="I1533" s="577" t="s">
        <v>314</v>
      </c>
      <c r="J1533" s="559" t="s">
        <v>315</v>
      </c>
      <c r="K1533" s="521"/>
    </row>
    <row r="1534" customFormat="false" ht="15" hidden="false" customHeight="false" outlineLevel="0" collapsed="false">
      <c r="A1534" s="517"/>
      <c r="B1534" s="594"/>
      <c r="C1534" s="595"/>
      <c r="D1534" s="596"/>
      <c r="E1534" s="597"/>
      <c r="F1534" s="540"/>
      <c r="G1534" s="540"/>
      <c r="H1534" s="624"/>
      <c r="I1534" s="598"/>
      <c r="J1534" s="543"/>
      <c r="K1534" s="521"/>
    </row>
    <row r="1535" customFormat="false" ht="15" hidden="false" customHeight="false" outlineLevel="0" collapsed="false">
      <c r="A1535" s="517"/>
      <c r="B1535" s="616"/>
      <c r="C1535" s="617"/>
      <c r="D1535" s="618"/>
      <c r="E1535" s="619"/>
      <c r="F1535" s="547" t="n">
        <v>0</v>
      </c>
      <c r="G1535" s="547" t="n">
        <v>0</v>
      </c>
      <c r="H1535" s="547" t="n">
        <v>0</v>
      </c>
      <c r="I1535" s="625" t="n">
        <v>0</v>
      </c>
      <c r="J1535" s="543" t="n">
        <f aca="false">I1535*H1535*G1535*F1535</f>
        <v>0</v>
      </c>
      <c r="K1535" s="521"/>
    </row>
    <row r="1536" customFormat="false" ht="15" hidden="false" customHeight="false" outlineLevel="0" collapsed="false">
      <c r="A1536" s="517"/>
      <c r="B1536" s="620"/>
      <c r="C1536" s="567"/>
      <c r="D1536" s="567"/>
      <c r="E1536" s="621"/>
      <c r="F1536" s="622"/>
      <c r="G1536" s="576"/>
      <c r="H1536" s="576"/>
      <c r="I1536" s="568" t="s">
        <v>257</v>
      </c>
      <c r="J1536" s="566" t="n">
        <f aca="false">SUM(J1534:J1535)</f>
        <v>0</v>
      </c>
      <c r="K1536" s="521"/>
    </row>
    <row r="1537" customFormat="false" ht="15" hidden="false" customHeight="false" outlineLevel="0" collapsed="false">
      <c r="A1537" s="517"/>
      <c r="B1537" s="567"/>
      <c r="C1537" s="567"/>
      <c r="D1537" s="567"/>
      <c r="E1537" s="567"/>
      <c r="F1537" s="567"/>
      <c r="G1537" s="567"/>
      <c r="H1537" s="567"/>
      <c r="I1537" s="568"/>
      <c r="J1537" s="567"/>
      <c r="K1537" s="521"/>
    </row>
    <row r="1538" customFormat="false" ht="15" hidden="false" customHeight="false" outlineLevel="0" collapsed="false">
      <c r="A1538" s="517"/>
      <c r="B1538" s="626" t="s">
        <v>324</v>
      </c>
      <c r="C1538" s="626"/>
      <c r="D1538" s="626"/>
      <c r="E1538" s="626"/>
      <c r="F1538" s="626"/>
      <c r="G1538" s="626"/>
      <c r="H1538" s="626"/>
      <c r="I1538" s="626"/>
      <c r="J1538" s="611" t="n">
        <f aca="false">J1536+J1531+J1524</f>
        <v>13578.089836</v>
      </c>
      <c r="K1538" s="521"/>
    </row>
    <row r="1539" customFormat="false" ht="15" hidden="false" customHeight="false" outlineLevel="0" collapsed="false">
      <c r="A1539" s="517"/>
      <c r="B1539" s="567"/>
      <c r="C1539" s="567"/>
      <c r="D1539" s="567"/>
      <c r="E1539" s="567"/>
      <c r="F1539" s="567"/>
      <c r="G1539" s="567"/>
      <c r="H1539" s="567"/>
      <c r="I1539" s="568"/>
      <c r="J1539" s="567"/>
      <c r="K1539" s="521"/>
    </row>
    <row r="1540" customFormat="false" ht="15" hidden="false" customHeight="false" outlineLevel="0" collapsed="false">
      <c r="A1540" s="517"/>
      <c r="B1540" s="626" t="s">
        <v>325</v>
      </c>
      <c r="C1540" s="626"/>
      <c r="D1540" s="626"/>
      <c r="E1540" s="626"/>
      <c r="F1540" s="626"/>
      <c r="G1540" s="626"/>
      <c r="H1540" s="626"/>
      <c r="I1540" s="626"/>
      <c r="J1540" s="566" t="n">
        <f aca="false">J1538*0</f>
        <v>0</v>
      </c>
      <c r="K1540" s="521"/>
    </row>
    <row r="1541" customFormat="false" ht="15" hidden="false" customHeight="false" outlineLevel="0" collapsed="false">
      <c r="A1541" s="517"/>
      <c r="B1541" s="567"/>
      <c r="C1541" s="567"/>
      <c r="D1541" s="567"/>
      <c r="E1541" s="567"/>
      <c r="F1541" s="567"/>
      <c r="G1541" s="567"/>
      <c r="H1541" s="567"/>
      <c r="I1541" s="568"/>
      <c r="J1541" s="567"/>
      <c r="K1541" s="521"/>
    </row>
    <row r="1542" customFormat="false" ht="15" hidden="false" customHeight="false" outlineLevel="0" collapsed="false">
      <c r="A1542" s="517"/>
      <c r="B1542" s="626" t="s">
        <v>326</v>
      </c>
      <c r="C1542" s="626"/>
      <c r="D1542" s="626"/>
      <c r="E1542" s="626"/>
      <c r="F1542" s="626"/>
      <c r="G1542" s="626"/>
      <c r="H1542" s="626"/>
      <c r="I1542" s="626"/>
      <c r="J1542" s="611" t="n">
        <f aca="false">J1538+J1540</f>
        <v>13578.089836</v>
      </c>
      <c r="K1542" s="521"/>
    </row>
    <row r="1543" customFormat="false" ht="15" hidden="false" customHeight="false" outlineLevel="0" collapsed="false">
      <c r="A1543" s="517"/>
      <c r="B1543" s="605"/>
      <c r="C1543" s="605"/>
      <c r="D1543" s="605"/>
      <c r="E1543" s="605"/>
      <c r="F1543" s="605"/>
      <c r="G1543" s="605"/>
      <c r="H1543" s="605"/>
      <c r="I1543" s="609"/>
      <c r="J1543" s="605"/>
      <c r="K1543" s="521"/>
    </row>
    <row r="1544" customFormat="false" ht="15" hidden="false" customHeight="false" outlineLevel="0" collapsed="false">
      <c r="A1544" s="517"/>
      <c r="B1544" s="627"/>
      <c r="C1544" s="595"/>
      <c r="D1544" s="595"/>
      <c r="E1544" s="595"/>
      <c r="F1544" s="595"/>
      <c r="G1544" s="595"/>
      <c r="H1544" s="595"/>
      <c r="I1544" s="595"/>
      <c r="J1544" s="628"/>
      <c r="K1544" s="521"/>
    </row>
    <row r="1545" customFormat="false" ht="15" hidden="false" customHeight="false" outlineLevel="0" collapsed="false">
      <c r="A1545" s="517"/>
      <c r="B1545" s="629"/>
      <c r="C1545" s="630"/>
      <c r="D1545" s="631"/>
      <c r="E1545" s="631"/>
      <c r="F1545" s="632"/>
      <c r="G1545" s="633"/>
      <c r="H1545" s="630"/>
      <c r="I1545" s="630"/>
      <c r="J1545" s="634"/>
      <c r="K1545" s="521"/>
    </row>
    <row r="1546" customFormat="false" ht="15" hidden="false" customHeight="false" outlineLevel="0" collapsed="false">
      <c r="A1546" s="517"/>
      <c r="B1546" s="522"/>
      <c r="C1546" s="522"/>
      <c r="D1546" s="522"/>
      <c r="E1546" s="522"/>
      <c r="F1546" s="522"/>
      <c r="G1546" s="522"/>
      <c r="H1546" s="522"/>
      <c r="I1546" s="522"/>
      <c r="J1546" s="522"/>
      <c r="K1546" s="521"/>
    </row>
    <row r="1547" customFormat="false" ht="15" hidden="false" customHeight="false" outlineLevel="0" collapsed="false">
      <c r="A1547" s="517"/>
      <c r="B1547" s="635" t="n">
        <f aca="false">PLANEJAMENTO!E1345</f>
        <v>0</v>
      </c>
      <c r="C1547" s="636"/>
      <c r="D1547" s="636"/>
      <c r="E1547" s="636"/>
      <c r="F1547" s="637"/>
      <c r="G1547" s="532" t="s">
        <v>315</v>
      </c>
      <c r="H1547" s="532"/>
      <c r="I1547" s="532"/>
      <c r="J1547" s="532"/>
      <c r="K1547" s="521"/>
    </row>
    <row r="1548" customFormat="false" ht="15" hidden="false" customHeight="false" outlineLevel="0" collapsed="false">
      <c r="A1548" s="517"/>
      <c r="B1548" s="638" t="n">
        <f aca="false">PLANEJAMENTO!E1346</f>
        <v>0</v>
      </c>
      <c r="C1548" s="639"/>
      <c r="D1548" s="639"/>
      <c r="E1548" s="639"/>
      <c r="F1548" s="640"/>
      <c r="G1548" s="534" t="s">
        <v>327</v>
      </c>
      <c r="H1548" s="534"/>
      <c r="I1548" s="534"/>
      <c r="J1548" s="534"/>
      <c r="K1548" s="521"/>
    </row>
    <row r="1549" customFormat="false" ht="15" hidden="false" customHeight="false" outlineLevel="0" collapsed="false">
      <c r="A1549" s="517"/>
      <c r="B1549" s="641"/>
      <c r="C1549" s="642"/>
      <c r="D1549" s="642"/>
      <c r="E1549" s="642"/>
      <c r="F1549" s="643"/>
      <c r="G1549" s="644"/>
      <c r="H1549" s="645"/>
      <c r="I1549" s="645"/>
      <c r="J1549" s="645"/>
      <c r="K1549" s="521"/>
    </row>
    <row r="1550" customFormat="false" ht="15" hidden="false" customHeight="false" outlineLevel="0" collapsed="false">
      <c r="A1550" s="646"/>
      <c r="B1550" s="647"/>
      <c r="C1550" s="647"/>
      <c r="D1550" s="647"/>
      <c r="E1550" s="647"/>
      <c r="F1550" s="647"/>
      <c r="G1550" s="647"/>
      <c r="H1550" s="647"/>
      <c r="I1550" s="647"/>
      <c r="J1550" s="647"/>
      <c r="K1550" s="648"/>
    </row>
    <row r="1551" customFormat="false" ht="15" hidden="false" customHeight="false" outlineLevel="0" collapsed="false">
      <c r="A1551" s="517"/>
      <c r="B1551" s="522"/>
      <c r="C1551" s="522"/>
      <c r="D1551" s="522"/>
      <c r="E1551" s="522"/>
      <c r="F1551" s="522"/>
      <c r="G1551" s="522"/>
      <c r="H1551" s="522"/>
      <c r="I1551" s="522"/>
      <c r="J1551" s="522"/>
      <c r="K1551" s="521"/>
    </row>
    <row r="1552" customFormat="false" ht="15" hidden="false" customHeight="false" outlineLevel="0" collapsed="false">
      <c r="A1552" s="517"/>
      <c r="B1552" s="518" t="s">
        <v>0</v>
      </c>
      <c r="C1552" s="519"/>
      <c r="D1552" s="520" t="s">
        <v>288</v>
      </c>
      <c r="E1552" s="520"/>
      <c r="F1552" s="520"/>
      <c r="G1552" s="520"/>
      <c r="H1552" s="520"/>
      <c r="I1552" s="520"/>
      <c r="J1552" s="520"/>
      <c r="K1552" s="521"/>
    </row>
    <row r="1553" customFormat="false" ht="15" hidden="false" customHeight="false" outlineLevel="0" collapsed="false">
      <c r="A1553" s="517"/>
      <c r="B1553" s="522"/>
      <c r="C1553" s="522"/>
      <c r="D1553" s="522"/>
      <c r="E1553" s="522"/>
      <c r="F1553" s="522"/>
      <c r="G1553" s="522"/>
      <c r="H1553" s="522"/>
      <c r="I1553" s="522"/>
      <c r="J1553" s="522"/>
      <c r="K1553" s="521"/>
    </row>
    <row r="1554" customFormat="false" ht="15" hidden="false" customHeight="false" outlineLevel="0" collapsed="false">
      <c r="A1554" s="517"/>
      <c r="B1554" s="523"/>
      <c r="C1554" s="524" t="s">
        <v>290</v>
      </c>
      <c r="D1554" s="523" t="s">
        <v>118</v>
      </c>
      <c r="E1554" s="523"/>
      <c r="F1554" s="523"/>
      <c r="G1554" s="523"/>
      <c r="H1554" s="523"/>
      <c r="I1554" s="523"/>
      <c r="J1554" s="523" t="s">
        <v>291</v>
      </c>
      <c r="K1554" s="521"/>
    </row>
    <row r="1555" customFormat="false" ht="15" hidden="false" customHeight="true" outlineLevel="0" collapsed="false">
      <c r="A1555" s="517"/>
      <c r="B1555" s="525"/>
      <c r="C1555" s="526" t="n">
        <f aca="true">TODAY()</f>
        <v>46129</v>
      </c>
      <c r="D1555" s="661" t="s">
        <v>75</v>
      </c>
      <c r="E1555" s="661"/>
      <c r="F1555" s="661"/>
      <c r="G1555" s="661"/>
      <c r="H1555" s="661"/>
      <c r="I1555" s="661"/>
      <c r="J1555" s="528" t="str">
        <f aca="false">F1574</f>
        <v>M</v>
      </c>
      <c r="K1555" s="521"/>
      <c r="L1555" s="0" t="s">
        <v>396</v>
      </c>
    </row>
    <row r="1556" customFormat="false" ht="15" hidden="false" customHeight="false" outlineLevel="0" collapsed="false">
      <c r="A1556" s="517"/>
      <c r="B1556" s="529"/>
      <c r="C1556" s="529"/>
      <c r="D1556" s="529"/>
      <c r="E1556" s="529"/>
      <c r="F1556" s="529"/>
      <c r="G1556" s="529"/>
      <c r="H1556" s="529"/>
      <c r="I1556" s="530"/>
      <c r="J1556" s="531"/>
      <c r="K1556" s="521"/>
    </row>
    <row r="1557" customFormat="false" ht="15" hidden="false" customHeight="false" outlineLevel="0" collapsed="false">
      <c r="A1557" s="517"/>
      <c r="B1557" s="532" t="s">
        <v>292</v>
      </c>
      <c r="C1557" s="532"/>
      <c r="D1557" s="532" t="s">
        <v>289</v>
      </c>
      <c r="E1557" s="532" t="s">
        <v>293</v>
      </c>
      <c r="F1557" s="533" t="s">
        <v>294</v>
      </c>
      <c r="G1557" s="533"/>
      <c r="H1557" s="533" t="s">
        <v>295</v>
      </c>
      <c r="I1557" s="533"/>
      <c r="J1557" s="534" t="s">
        <v>296</v>
      </c>
      <c r="K1557" s="521"/>
    </row>
    <row r="1558" customFormat="false" ht="15" hidden="false" customHeight="false" outlineLevel="0" collapsed="false">
      <c r="A1558" s="517"/>
      <c r="B1558" s="532"/>
      <c r="C1558" s="532"/>
      <c r="D1558" s="532"/>
      <c r="E1558" s="532"/>
      <c r="F1558" s="535" t="s">
        <v>297</v>
      </c>
      <c r="G1558" s="535" t="s">
        <v>298</v>
      </c>
      <c r="H1558" s="535" t="s">
        <v>297</v>
      </c>
      <c r="I1558" s="529" t="s">
        <v>298</v>
      </c>
      <c r="J1558" s="536" t="s">
        <v>299</v>
      </c>
      <c r="K1558" s="521"/>
    </row>
    <row r="1559" customFormat="false" ht="15" hidden="false" customHeight="false" outlineLevel="0" collapsed="false">
      <c r="A1559" s="517"/>
      <c r="B1559" s="649" t="s">
        <v>397</v>
      </c>
      <c r="C1559" s="650"/>
      <c r="D1559" s="651"/>
      <c r="E1559" s="652" t="n">
        <v>1</v>
      </c>
      <c r="F1559" s="652" t="n">
        <v>1</v>
      </c>
      <c r="G1559" s="653" t="n">
        <f aca="false">1-F1559</f>
        <v>0</v>
      </c>
      <c r="H1559" s="541" t="n">
        <f aca="false">VLOOKUP(B1559,EQUIPAMENTOS!$A:$N,14,FALSE())</f>
        <v>192.8</v>
      </c>
      <c r="I1559" s="542" t="n">
        <f aca="false">H1559</f>
        <v>192.8</v>
      </c>
      <c r="J1559" s="543" t="n">
        <f aca="false">H1559*F1559*E1559+I1559*G1559*E1559</f>
        <v>192.8</v>
      </c>
      <c r="K1559" s="521"/>
    </row>
    <row r="1560" customFormat="false" ht="15" hidden="false" customHeight="false" outlineLevel="0" collapsed="false">
      <c r="A1560" s="517"/>
      <c r="B1560" s="537" t="s">
        <v>364</v>
      </c>
      <c r="C1560" s="538"/>
      <c r="D1560" s="539"/>
      <c r="E1560" s="540" t="n">
        <v>1</v>
      </c>
      <c r="F1560" s="540" t="n">
        <v>1</v>
      </c>
      <c r="G1560" s="540" t="n">
        <f aca="false">1-F1560</f>
        <v>0</v>
      </c>
      <c r="H1560" s="541" t="n">
        <f aca="false">VLOOKUP(B1560,EQUIPAMENTOS!$A:$N,14,FALSE())</f>
        <v>150</v>
      </c>
      <c r="I1560" s="542" t="n">
        <f aca="false">H1560</f>
        <v>150</v>
      </c>
      <c r="J1560" s="543" t="n">
        <f aca="false">H1560*F1560*E1560+I1560*G1560*E1560</f>
        <v>150</v>
      </c>
      <c r="K1560" s="521"/>
    </row>
    <row r="1561" customFormat="false" ht="15" hidden="false" customHeight="false" outlineLevel="0" collapsed="false">
      <c r="A1561" s="517"/>
      <c r="B1561" s="537" t="s">
        <v>365</v>
      </c>
      <c r="C1561" s="538"/>
      <c r="D1561" s="539"/>
      <c r="E1561" s="688" t="n">
        <v>0.33</v>
      </c>
      <c r="F1561" s="688" t="n">
        <v>1</v>
      </c>
      <c r="G1561" s="540" t="n">
        <f aca="false">1-F1561</f>
        <v>0</v>
      </c>
      <c r="H1561" s="541" t="n">
        <f aca="false">VLOOKUP(B1561,EQUIPAMENTOS!$A:$N,14,FALSE())</f>
        <v>175</v>
      </c>
      <c r="I1561" s="542" t="n">
        <f aca="false">H1561</f>
        <v>175</v>
      </c>
      <c r="J1561" s="543" t="n">
        <f aca="false">H1561*F1561*E1561+I1561*G1561*E1561</f>
        <v>57.75</v>
      </c>
      <c r="K1561" s="521"/>
    </row>
    <row r="1562" customFormat="false" ht="15" hidden="false" customHeight="false" outlineLevel="0" collapsed="false">
      <c r="A1562" s="517"/>
      <c r="B1562" s="544"/>
      <c r="C1562" s="545"/>
      <c r="D1562" s="546"/>
      <c r="E1562" s="547"/>
      <c r="F1562" s="547"/>
      <c r="G1562" s="547"/>
      <c r="H1562" s="548"/>
      <c r="I1562" s="664"/>
      <c r="J1562" s="543"/>
      <c r="K1562" s="521"/>
    </row>
    <row r="1563" customFormat="false" ht="15" hidden="false" customHeight="false" outlineLevel="0" collapsed="false">
      <c r="A1563" s="517"/>
      <c r="B1563" s="551"/>
      <c r="C1563" s="529"/>
      <c r="D1563" s="529"/>
      <c r="E1563" s="529"/>
      <c r="F1563" s="529"/>
      <c r="G1563" s="529"/>
      <c r="H1563" s="529"/>
      <c r="I1563" s="552" t="s">
        <v>257</v>
      </c>
      <c r="J1563" s="566" t="n">
        <f aca="false">SUM(J1559:J1562)</f>
        <v>400.55</v>
      </c>
      <c r="K1563" s="521"/>
      <c r="L1563" s="434" t="n">
        <f aca="false">J1563/E1574</f>
        <v>1602.2</v>
      </c>
    </row>
    <row r="1564" customFormat="false" ht="15" hidden="false" customHeight="false" outlineLevel="0" collapsed="false">
      <c r="A1564" s="517"/>
      <c r="B1564" s="553"/>
      <c r="C1564" s="553"/>
      <c r="D1564" s="553"/>
      <c r="E1564" s="553"/>
      <c r="F1564" s="553"/>
      <c r="G1564" s="553"/>
      <c r="H1564" s="553"/>
      <c r="I1564" s="554"/>
      <c r="J1564" s="555"/>
      <c r="K1564" s="521"/>
    </row>
    <row r="1565" customFormat="false" ht="19.25" hidden="false" customHeight="true" outlineLevel="0" collapsed="false">
      <c r="A1565" s="517"/>
      <c r="B1565" s="556" t="s">
        <v>302</v>
      </c>
      <c r="C1565" s="556"/>
      <c r="D1565" s="556"/>
      <c r="E1565" s="556"/>
      <c r="F1565" s="679" t="s">
        <v>289</v>
      </c>
      <c r="G1565" s="679"/>
      <c r="H1565" s="557" t="s">
        <v>303</v>
      </c>
      <c r="I1565" s="558" t="s">
        <v>304</v>
      </c>
      <c r="J1565" s="559" t="s">
        <v>305</v>
      </c>
      <c r="K1565" s="521"/>
    </row>
    <row r="1566" customFormat="false" ht="15" hidden="false" customHeight="false" outlineLevel="0" collapsed="false">
      <c r="A1566" s="517"/>
      <c r="B1566" s="690" t="s">
        <v>306</v>
      </c>
      <c r="C1566" s="605"/>
      <c r="D1566" s="680"/>
      <c r="E1566" s="681"/>
      <c r="F1566" s="682"/>
      <c r="G1566" s="608"/>
      <c r="H1566" s="683" t="n">
        <f aca="false">E1559</f>
        <v>1</v>
      </c>
      <c r="I1566" s="564" t="n">
        <f aca="false">(VLOOKUP(B1566,'MÃO DE OBRA'!$A:$E,5,FALSE())/220)</f>
        <v>46.8181818181818</v>
      </c>
      <c r="J1566" s="543" t="n">
        <f aca="false">H1566*I1566</f>
        <v>46.8181818181818</v>
      </c>
      <c r="K1566" s="521"/>
    </row>
    <row r="1567" customFormat="false" ht="15" hidden="false" customHeight="false" outlineLevel="0" collapsed="false">
      <c r="A1567" s="517"/>
      <c r="B1567" s="560" t="s">
        <v>366</v>
      </c>
      <c r="C1567" s="561"/>
      <c r="D1567" s="522"/>
      <c r="E1567" s="538"/>
      <c r="F1567" s="539"/>
      <c r="G1567" s="562"/>
      <c r="H1567" s="563" t="n">
        <v>5</v>
      </c>
      <c r="I1567" s="564" t="n">
        <f aca="false">(VLOOKUP(B1567,'MÃO DE OBRA'!$A:$E,5,FALSE())/220)</f>
        <v>28.82352</v>
      </c>
      <c r="J1567" s="543" t="n">
        <f aca="false">H1567*I1567</f>
        <v>144.1176</v>
      </c>
      <c r="K1567" s="521"/>
    </row>
    <row r="1568" customFormat="false" ht="15" hidden="false" customHeight="false" outlineLevel="0" collapsed="false">
      <c r="A1568" s="517"/>
      <c r="B1568" s="560" t="s">
        <v>370</v>
      </c>
      <c r="C1568" s="561"/>
      <c r="D1568" s="522"/>
      <c r="E1568" s="538"/>
      <c r="F1568" s="539"/>
      <c r="G1568" s="562"/>
      <c r="H1568" s="563" t="n">
        <v>0.33</v>
      </c>
      <c r="I1568" s="564" t="n">
        <f aca="false">(VLOOKUP(B1568,'MÃO DE OBRA'!$A:$E,5,FALSE())/220)</f>
        <v>93.6363636363636</v>
      </c>
      <c r="J1568" s="543" t="n">
        <f aca="false">H1568*I1568</f>
        <v>30.9</v>
      </c>
      <c r="K1568" s="521"/>
    </row>
    <row r="1569" customFormat="false" ht="15" hidden="false" customHeight="false" outlineLevel="0" collapsed="false">
      <c r="A1569" s="517"/>
      <c r="B1569" s="560" t="s">
        <v>361</v>
      </c>
      <c r="C1569" s="561"/>
      <c r="D1569" s="522"/>
      <c r="E1569" s="538"/>
      <c r="F1569" s="539"/>
      <c r="G1569" s="562"/>
      <c r="H1569" s="563" t="n">
        <f aca="false">E1560</f>
        <v>1</v>
      </c>
      <c r="I1569" s="564" t="n">
        <f aca="false">(VLOOKUP(B1569,'MÃO DE OBRA'!$A:$E,5,FALSE())/220)</f>
        <v>37.47552</v>
      </c>
      <c r="J1569" s="543" t="n">
        <f aca="false">H1569*I1569</f>
        <v>37.47552</v>
      </c>
      <c r="K1569" s="521"/>
    </row>
    <row r="1570" customFormat="false" ht="15" hidden="false" customHeight="false" outlineLevel="0" collapsed="false">
      <c r="A1570" s="517"/>
      <c r="B1570" s="560" t="s">
        <v>368</v>
      </c>
      <c r="C1570" s="561"/>
      <c r="D1570" s="522"/>
      <c r="E1570" s="538"/>
      <c r="F1570" s="539"/>
      <c r="G1570" s="562"/>
      <c r="H1570" s="563" t="n">
        <f aca="false">E1561</f>
        <v>0.33</v>
      </c>
      <c r="I1570" s="564" t="n">
        <f aca="false">(VLOOKUP(B1570,'MÃO DE OBRA'!$A:$E,5,FALSE())/220)</f>
        <v>37.47552</v>
      </c>
      <c r="J1570" s="543" t="n">
        <f aca="false">H1570*I1570</f>
        <v>12.3669216</v>
      </c>
      <c r="K1570" s="521"/>
    </row>
    <row r="1571" customFormat="false" ht="15" hidden="false" customHeight="false" outlineLevel="0" collapsed="false">
      <c r="A1571" s="517"/>
      <c r="B1571" s="560" t="s">
        <v>307</v>
      </c>
      <c r="C1571" s="561"/>
      <c r="D1571" s="522"/>
      <c r="E1571" s="538"/>
      <c r="F1571" s="539"/>
      <c r="G1571" s="562"/>
      <c r="H1571" s="563" t="n">
        <v>4</v>
      </c>
      <c r="I1571" s="564" t="n">
        <f aca="false">(VLOOKUP(B1571,'MÃO DE OBRA'!$A:$E,5,FALSE())/220)</f>
        <v>19.13328</v>
      </c>
      <c r="J1571" s="543" t="n">
        <f aca="false">H1571*I1571</f>
        <v>76.53312</v>
      </c>
      <c r="K1571" s="521"/>
    </row>
    <row r="1572" customFormat="false" ht="15" hidden="false" customHeight="false" outlineLevel="0" collapsed="false">
      <c r="A1572" s="517"/>
      <c r="B1572" s="551"/>
      <c r="C1572" s="553"/>
      <c r="D1572" s="553"/>
      <c r="E1572" s="553"/>
      <c r="F1572" s="553"/>
      <c r="G1572" s="553"/>
      <c r="H1572" s="553"/>
      <c r="I1572" s="565" t="s">
        <v>257</v>
      </c>
      <c r="J1572" s="566" t="n">
        <f aca="false">SUM(J1566:J1571)</f>
        <v>348.211343418182</v>
      </c>
      <c r="K1572" s="521"/>
    </row>
    <row r="1573" customFormat="false" ht="15" hidden="false" customHeight="false" outlineLevel="0" collapsed="false">
      <c r="A1573" s="517"/>
      <c r="B1573" s="567"/>
      <c r="C1573" s="567"/>
      <c r="D1573" s="567"/>
      <c r="E1573" s="567"/>
      <c r="F1573" s="567"/>
      <c r="G1573" s="567"/>
      <c r="H1573" s="567"/>
      <c r="I1573" s="568"/>
      <c r="J1573" s="567"/>
      <c r="K1573" s="521"/>
    </row>
    <row r="1574" customFormat="false" ht="15" hidden="false" customHeight="false" outlineLevel="0" collapsed="false">
      <c r="A1574" s="517"/>
      <c r="B1574" s="569" t="s">
        <v>310</v>
      </c>
      <c r="C1574" s="570"/>
      <c r="D1574" s="567"/>
      <c r="E1574" s="571" t="n">
        <f aca="false">PRODUÇÕES!D35</f>
        <v>0.25</v>
      </c>
      <c r="F1574" s="572" t="s">
        <v>170</v>
      </c>
      <c r="G1574" s="573"/>
      <c r="H1574" s="573"/>
      <c r="I1574" s="574" t="s">
        <v>311</v>
      </c>
      <c r="J1574" s="566" t="n">
        <f aca="false">J1563+J1572</f>
        <v>748.761343418182</v>
      </c>
      <c r="K1574" s="521"/>
    </row>
    <row r="1575" customFormat="false" ht="15" hidden="false" customHeight="false" outlineLevel="0" collapsed="false">
      <c r="A1575" s="517"/>
      <c r="B1575" s="575"/>
      <c r="C1575" s="567"/>
      <c r="D1575" s="567"/>
      <c r="E1575" s="568"/>
      <c r="F1575" s="576"/>
      <c r="G1575" s="576"/>
      <c r="H1575" s="576"/>
      <c r="I1575" s="568"/>
      <c r="J1575" s="567"/>
      <c r="K1575" s="521"/>
    </row>
    <row r="1576" customFormat="false" ht="19.25" hidden="false" customHeight="false" outlineLevel="0" collapsed="false">
      <c r="A1576" s="517"/>
      <c r="B1576" s="557" t="s">
        <v>312</v>
      </c>
      <c r="C1576" s="557"/>
      <c r="D1576" s="557"/>
      <c r="E1576" s="557"/>
      <c r="F1576" s="532" t="s">
        <v>289</v>
      </c>
      <c r="G1576" s="528" t="s">
        <v>313</v>
      </c>
      <c r="H1576" s="557" t="s">
        <v>296</v>
      </c>
      <c r="I1576" s="577" t="s">
        <v>314</v>
      </c>
      <c r="J1576" s="556" t="s">
        <v>315</v>
      </c>
      <c r="K1576" s="521"/>
    </row>
    <row r="1577" customFormat="false" ht="15" hidden="false" customHeight="false" outlineLevel="0" collapsed="false">
      <c r="A1577" s="517"/>
      <c r="B1577" s="684" t="str">
        <f aca="false">B1559</f>
        <v>Escavadeira hidráulica sobre esteira 22T</v>
      </c>
      <c r="C1577" s="562"/>
      <c r="D1577" s="562"/>
      <c r="E1577" s="685"/>
      <c r="F1577" s="579" t="str">
        <f aca="false">VLOOKUP(B1577,EQUIPAMENTOS!$A:$R,16,FALSE())</f>
        <v>Diesel S10</v>
      </c>
      <c r="G1577" s="580" t="s">
        <v>316</v>
      </c>
      <c r="H1577" s="581" t="n">
        <f aca="false">VLOOKUP(B1577,EQUIPAMENTOS!$A:$R,17,FALSE())</f>
        <v>6.99</v>
      </c>
      <c r="I1577" s="582" t="n">
        <f aca="false">VLOOKUP(B1577,EQUIPAMENTOS!$A:$R,18,FALSE())</f>
        <v>22</v>
      </c>
      <c r="J1577" s="543" t="n">
        <f aca="false">H1577*I1577*E1559*F1559</f>
        <v>153.78</v>
      </c>
      <c r="K1577" s="521"/>
    </row>
    <row r="1578" customFormat="false" ht="15" hidden="false" customHeight="false" outlineLevel="0" collapsed="false">
      <c r="A1578" s="517"/>
      <c r="B1578" s="684" t="str">
        <f aca="false">B1560</f>
        <v>Caminhão carroceria com guindauto</v>
      </c>
      <c r="C1578" s="561"/>
      <c r="D1578" s="561"/>
      <c r="E1578" s="538"/>
      <c r="F1578" s="579" t="str">
        <f aca="false">VLOOKUP(B1578,EQUIPAMENTOS!$A:$R,16,FALSE())</f>
        <v>Diesel S10</v>
      </c>
      <c r="G1578" s="580" t="s">
        <v>316</v>
      </c>
      <c r="H1578" s="581" t="n">
        <f aca="false">VLOOKUP(B1578,EQUIPAMENTOS!$A:$R,17,FALSE())</f>
        <v>6.99</v>
      </c>
      <c r="I1578" s="582" t="n">
        <f aca="false">VLOOKUP(B1578,EQUIPAMENTOS!$A:$R,18,FALSE())</f>
        <v>4</v>
      </c>
      <c r="J1578" s="543" t="n">
        <f aca="false">H1578*I1578*E1560*F1560</f>
        <v>27.96</v>
      </c>
      <c r="K1578" s="521"/>
    </row>
    <row r="1579" customFormat="false" ht="15" hidden="false" customHeight="false" outlineLevel="0" collapsed="false">
      <c r="A1579" s="517"/>
      <c r="B1579" s="684" t="str">
        <f aca="false">B1561</f>
        <v>Caminhão prancha</v>
      </c>
      <c r="C1579" s="561"/>
      <c r="D1579" s="561"/>
      <c r="E1579" s="538"/>
      <c r="F1579" s="579" t="str">
        <f aca="false">VLOOKUP(B1579,EQUIPAMENTOS!$A:$R,16,FALSE())</f>
        <v>Diesel S10</v>
      </c>
      <c r="G1579" s="580" t="s">
        <v>316</v>
      </c>
      <c r="H1579" s="581" t="n">
        <f aca="false">VLOOKUP(B1579,EQUIPAMENTOS!$A:$R,17,FALSE())</f>
        <v>6.99</v>
      </c>
      <c r="I1579" s="582" t="n">
        <f aca="false">VLOOKUP(B1579,EQUIPAMENTOS!$A:$R,18,FALSE())</f>
        <v>7</v>
      </c>
      <c r="J1579" s="543" t="n">
        <f aca="false">H1579*I1579*E1561*F1561</f>
        <v>16.1469</v>
      </c>
      <c r="K1579" s="521"/>
    </row>
    <row r="1580" customFormat="false" ht="15" hidden="false" customHeight="false" outlineLevel="0" collapsed="false">
      <c r="A1580" s="517"/>
      <c r="B1580" s="612"/>
      <c r="C1580" s="567"/>
      <c r="D1580" s="567"/>
      <c r="E1580" s="567"/>
      <c r="F1580" s="567"/>
      <c r="G1580" s="567"/>
      <c r="H1580" s="576"/>
      <c r="I1580" s="673" t="s">
        <v>257</v>
      </c>
      <c r="J1580" s="566" t="n">
        <f aca="false">SUM(J1577:J1579)</f>
        <v>197.8869</v>
      </c>
      <c r="K1580" s="521"/>
      <c r="L1580" s="434" t="n">
        <f aca="false">J1580/E1574</f>
        <v>791.5476</v>
      </c>
    </row>
    <row r="1581" customFormat="false" ht="15" hidden="false" customHeight="false" outlineLevel="0" collapsed="false">
      <c r="A1581" s="517"/>
      <c r="B1581" s="590"/>
      <c r="C1581" s="570"/>
      <c r="D1581" s="570"/>
      <c r="E1581" s="591"/>
      <c r="F1581" s="592"/>
      <c r="G1581" s="573"/>
      <c r="H1581" s="573"/>
      <c r="I1581" s="574"/>
      <c r="J1581" s="591"/>
      <c r="K1581" s="521"/>
    </row>
    <row r="1582" customFormat="false" ht="19.25" hidden="false" customHeight="false" outlineLevel="0" collapsed="false">
      <c r="A1582" s="517"/>
      <c r="B1582" s="557" t="s">
        <v>317</v>
      </c>
      <c r="C1582" s="557"/>
      <c r="D1582" s="557"/>
      <c r="E1582" s="557"/>
      <c r="F1582" s="557"/>
      <c r="G1582" s="593" t="s">
        <v>318</v>
      </c>
      <c r="H1582" s="573" t="s">
        <v>319</v>
      </c>
      <c r="I1582" s="577" t="s">
        <v>296</v>
      </c>
      <c r="J1582" s="559" t="s">
        <v>315</v>
      </c>
      <c r="K1582" s="521"/>
    </row>
    <row r="1583" customFormat="false" ht="15" hidden="false" customHeight="false" outlineLevel="0" collapsed="false">
      <c r="A1583" s="517"/>
      <c r="B1583" s="594"/>
      <c r="C1583" s="595"/>
      <c r="D1583" s="596"/>
      <c r="E1583" s="596"/>
      <c r="F1583" s="597"/>
      <c r="G1583" s="540"/>
      <c r="H1583" s="540"/>
      <c r="I1583" s="598"/>
      <c r="J1583" s="543"/>
      <c r="K1583" s="521"/>
    </row>
    <row r="1584" customFormat="false" ht="15" hidden="false" customHeight="false" outlineLevel="0" collapsed="false">
      <c r="A1584" s="517"/>
      <c r="B1584" s="599"/>
      <c r="C1584" s="600"/>
      <c r="D1584" s="601"/>
      <c r="E1584" s="601"/>
      <c r="F1584" s="602"/>
      <c r="G1584" s="540"/>
      <c r="H1584" s="540"/>
      <c r="I1584" s="598"/>
      <c r="J1584" s="543"/>
      <c r="K1584" s="521"/>
    </row>
    <row r="1585" customFormat="false" ht="15" hidden="false" customHeight="false" outlineLevel="0" collapsed="false">
      <c r="A1585" s="517"/>
      <c r="B1585" s="603" t="s">
        <v>257</v>
      </c>
      <c r="C1585" s="603"/>
      <c r="D1585" s="603"/>
      <c r="E1585" s="603"/>
      <c r="F1585" s="603"/>
      <c r="G1585" s="603"/>
      <c r="H1585" s="603"/>
      <c r="I1585" s="603"/>
      <c r="J1585" s="566" t="n">
        <f aca="false">SUM(J1583:J1584)</f>
        <v>0</v>
      </c>
      <c r="K1585" s="521"/>
    </row>
    <row r="1586" customFormat="false" ht="15" hidden="false" customHeight="false" outlineLevel="0" collapsed="false">
      <c r="A1586" s="517"/>
      <c r="B1586" s="604"/>
      <c r="C1586" s="605"/>
      <c r="D1586" s="605"/>
      <c r="E1586" s="606"/>
      <c r="F1586" s="607"/>
      <c r="G1586" s="608"/>
      <c r="H1586" s="608"/>
      <c r="I1586" s="609"/>
      <c r="J1586" s="610"/>
      <c r="K1586" s="521"/>
    </row>
    <row r="1587" customFormat="false" ht="15" hidden="false" customHeight="false" outlineLevel="0" collapsed="false">
      <c r="A1587" s="517"/>
      <c r="B1587" s="611" t="s">
        <v>320</v>
      </c>
      <c r="C1587" s="611"/>
      <c r="D1587" s="612"/>
      <c r="E1587" s="567"/>
      <c r="F1587" s="567"/>
      <c r="G1587" s="567"/>
      <c r="H1587" s="613"/>
      <c r="I1587" s="614"/>
      <c r="J1587" s="566" t="n">
        <f aca="false">(J1574+J1580+J1585)/E1574</f>
        <v>3786.59297367273</v>
      </c>
      <c r="K1587" s="521"/>
    </row>
    <row r="1588" customFormat="false" ht="15" hidden="false" customHeight="false" outlineLevel="0" collapsed="false">
      <c r="A1588" s="517"/>
      <c r="B1588" s="590"/>
      <c r="C1588" s="570"/>
      <c r="D1588" s="570"/>
      <c r="E1588" s="591"/>
      <c r="F1588" s="592"/>
      <c r="G1588" s="573"/>
      <c r="H1588" s="573"/>
      <c r="I1588" s="574"/>
      <c r="J1588" s="615"/>
      <c r="K1588" s="521"/>
    </row>
    <row r="1589" customFormat="false" ht="19.25" hidden="false" customHeight="false" outlineLevel="0" collapsed="false">
      <c r="A1589" s="517"/>
      <c r="B1589" s="557" t="s">
        <v>321</v>
      </c>
      <c r="C1589" s="557"/>
      <c r="D1589" s="557"/>
      <c r="E1589" s="557"/>
      <c r="F1589" s="557"/>
      <c r="G1589" s="593" t="s">
        <v>318</v>
      </c>
      <c r="H1589" s="573" t="s">
        <v>319</v>
      </c>
      <c r="I1589" s="577" t="s">
        <v>296</v>
      </c>
      <c r="J1589" s="559" t="s">
        <v>315</v>
      </c>
      <c r="K1589" s="521"/>
    </row>
    <row r="1590" customFormat="false" ht="15" hidden="false" customHeight="false" outlineLevel="0" collapsed="false">
      <c r="A1590" s="517"/>
      <c r="B1590" s="594" t="s">
        <v>373</v>
      </c>
      <c r="C1590" s="595"/>
      <c r="D1590" s="596"/>
      <c r="E1590" s="596"/>
      <c r="F1590" s="597"/>
      <c r="G1590" s="691" t="n">
        <v>1.9</v>
      </c>
      <c r="H1590" s="540" t="s">
        <v>28</v>
      </c>
      <c r="I1590" s="598" t="n">
        <f aca="false">I1401</f>
        <v>570</v>
      </c>
      <c r="J1590" s="543" t="n">
        <f aca="false">G1590*I1590</f>
        <v>1083</v>
      </c>
      <c r="K1590" s="521"/>
    </row>
    <row r="1591" customFormat="false" ht="15" hidden="false" customHeight="false" outlineLevel="0" collapsed="false">
      <c r="A1591" s="517"/>
      <c r="B1591" s="599" t="s">
        <v>374</v>
      </c>
      <c r="C1591" s="600"/>
      <c r="D1591" s="601"/>
      <c r="E1591" s="601"/>
      <c r="F1591" s="602"/>
      <c r="G1591" s="691" t="n">
        <v>2.2</v>
      </c>
      <c r="H1591" s="540" t="s">
        <v>357</v>
      </c>
      <c r="I1591" s="598" t="n">
        <f aca="false">I1528</f>
        <v>84.21</v>
      </c>
      <c r="J1591" s="543" t="n">
        <f aca="false">G1591*I1591</f>
        <v>185.262</v>
      </c>
      <c r="K1591" s="521"/>
    </row>
    <row r="1592" customFormat="false" ht="15" hidden="false" customHeight="false" outlineLevel="0" collapsed="false">
      <c r="A1592" s="517"/>
      <c r="B1592" s="599" t="s">
        <v>375</v>
      </c>
      <c r="C1592" s="600"/>
      <c r="D1592" s="601"/>
      <c r="E1592" s="601"/>
      <c r="F1592" s="602"/>
      <c r="G1592" s="691" t="n">
        <v>0.00956</v>
      </c>
      <c r="H1592" s="540" t="s">
        <v>28</v>
      </c>
      <c r="I1592" s="598" t="n">
        <v>389.74</v>
      </c>
      <c r="J1592" s="543" t="n">
        <f aca="false">G1592*I1592</f>
        <v>3.7259144</v>
      </c>
      <c r="K1592" s="521"/>
    </row>
    <row r="1593" customFormat="false" ht="15" hidden="false" customHeight="false" outlineLevel="0" collapsed="false">
      <c r="A1593" s="517"/>
      <c r="B1593" s="599" t="s">
        <v>376</v>
      </c>
      <c r="C1593" s="600"/>
      <c r="D1593" s="601"/>
      <c r="E1593" s="601"/>
      <c r="F1593" s="602"/>
      <c r="G1593" s="540"/>
      <c r="H1593" s="540" t="s">
        <v>28</v>
      </c>
      <c r="I1593" s="598" t="n">
        <f aca="false">I1527</f>
        <v>590</v>
      </c>
      <c r="J1593" s="543" t="n">
        <f aca="false">G1593*I1593</f>
        <v>0</v>
      </c>
      <c r="K1593" s="521"/>
    </row>
    <row r="1594" customFormat="false" ht="15" hidden="false" customHeight="false" outlineLevel="0" collapsed="false">
      <c r="A1594" s="517"/>
      <c r="B1594" s="599" t="s">
        <v>391</v>
      </c>
      <c r="C1594" s="600"/>
      <c r="D1594" s="601"/>
      <c r="E1594" s="601"/>
      <c r="F1594" s="602"/>
      <c r="G1594" s="540" t="n">
        <f aca="false">70*G1590</f>
        <v>133</v>
      </c>
      <c r="H1594" s="540" t="s">
        <v>378</v>
      </c>
      <c r="I1594" s="598" t="n">
        <f aca="false">I1405</f>
        <v>9</v>
      </c>
      <c r="J1594" s="543" t="n">
        <f aca="false">G1594*I1594</f>
        <v>1197</v>
      </c>
      <c r="K1594" s="521"/>
    </row>
    <row r="1595" customFormat="false" ht="15" hidden="false" customHeight="false" outlineLevel="0" collapsed="false">
      <c r="A1595" s="517"/>
      <c r="B1595" s="616" t="s">
        <v>384</v>
      </c>
      <c r="C1595" s="617"/>
      <c r="D1595" s="618"/>
      <c r="E1595" s="618"/>
      <c r="F1595" s="619"/>
      <c r="G1595" s="540" t="n">
        <v>3</v>
      </c>
      <c r="H1595" s="540" t="s">
        <v>170</v>
      </c>
      <c r="I1595" s="692" t="n">
        <f aca="false">I1406</f>
        <v>999.14</v>
      </c>
      <c r="J1595" s="543" t="n">
        <f aca="false">G1595*I1595</f>
        <v>2997.42</v>
      </c>
      <c r="K1595" s="521"/>
    </row>
    <row r="1596" customFormat="false" ht="15" hidden="false" customHeight="false" outlineLevel="0" collapsed="false">
      <c r="A1596" s="517"/>
      <c r="B1596" s="620"/>
      <c r="C1596" s="567"/>
      <c r="D1596" s="567"/>
      <c r="E1596" s="621"/>
      <c r="F1596" s="622"/>
      <c r="G1596" s="576"/>
      <c r="H1596" s="576"/>
      <c r="I1596" s="568" t="s">
        <v>257</v>
      </c>
      <c r="J1596" s="566" t="n">
        <f aca="false">SUM(J1590:J1595)</f>
        <v>5466.4079144</v>
      </c>
      <c r="K1596" s="521"/>
    </row>
    <row r="1597" customFormat="false" ht="15" hidden="false" customHeight="false" outlineLevel="0" collapsed="false">
      <c r="A1597" s="517"/>
      <c r="B1597" s="623"/>
      <c r="C1597" s="567"/>
      <c r="D1597" s="567"/>
      <c r="E1597" s="621"/>
      <c r="F1597" s="622"/>
      <c r="G1597" s="576"/>
      <c r="H1597" s="576"/>
      <c r="I1597" s="568"/>
      <c r="J1597" s="621"/>
      <c r="K1597" s="521"/>
    </row>
    <row r="1598" customFormat="false" ht="19.25" hidden="false" customHeight="false" outlineLevel="0" collapsed="false">
      <c r="A1598" s="517"/>
      <c r="B1598" s="557" t="s">
        <v>322</v>
      </c>
      <c r="C1598" s="557"/>
      <c r="D1598" s="557"/>
      <c r="E1598" s="557"/>
      <c r="F1598" s="559" t="s">
        <v>318</v>
      </c>
      <c r="G1598" s="593" t="s">
        <v>323</v>
      </c>
      <c r="H1598" s="573" t="s">
        <v>296</v>
      </c>
      <c r="I1598" s="577" t="s">
        <v>314</v>
      </c>
      <c r="J1598" s="559" t="s">
        <v>315</v>
      </c>
      <c r="K1598" s="521"/>
    </row>
    <row r="1599" customFormat="false" ht="15" hidden="false" customHeight="false" outlineLevel="0" collapsed="false">
      <c r="A1599" s="517"/>
      <c r="B1599" s="594"/>
      <c r="C1599" s="595"/>
      <c r="D1599" s="596"/>
      <c r="E1599" s="597"/>
      <c r="F1599" s="540"/>
      <c r="G1599" s="540"/>
      <c r="H1599" s="624"/>
      <c r="I1599" s="598"/>
      <c r="J1599" s="543"/>
      <c r="K1599" s="521"/>
    </row>
    <row r="1600" customFormat="false" ht="15" hidden="false" customHeight="false" outlineLevel="0" collapsed="false">
      <c r="A1600" s="517"/>
      <c r="B1600" s="616"/>
      <c r="C1600" s="617"/>
      <c r="D1600" s="618"/>
      <c r="E1600" s="619"/>
      <c r="F1600" s="547" t="n">
        <v>0</v>
      </c>
      <c r="G1600" s="547" t="n">
        <v>0</v>
      </c>
      <c r="H1600" s="547" t="n">
        <v>0</v>
      </c>
      <c r="I1600" s="625" t="n">
        <v>0</v>
      </c>
      <c r="J1600" s="543" t="n">
        <f aca="false">I1600*H1600*G1600*F1600</f>
        <v>0</v>
      </c>
      <c r="K1600" s="521"/>
    </row>
    <row r="1601" customFormat="false" ht="15" hidden="false" customHeight="false" outlineLevel="0" collapsed="false">
      <c r="A1601" s="517"/>
      <c r="B1601" s="620"/>
      <c r="C1601" s="567"/>
      <c r="D1601" s="567"/>
      <c r="E1601" s="621"/>
      <c r="F1601" s="622"/>
      <c r="G1601" s="576"/>
      <c r="H1601" s="576"/>
      <c r="I1601" s="568" t="s">
        <v>257</v>
      </c>
      <c r="J1601" s="566" t="n">
        <f aca="false">SUM(J1599:J1600)</f>
        <v>0</v>
      </c>
      <c r="K1601" s="521"/>
    </row>
    <row r="1602" customFormat="false" ht="15" hidden="false" customHeight="false" outlineLevel="0" collapsed="false">
      <c r="A1602" s="517"/>
      <c r="B1602" s="567"/>
      <c r="C1602" s="567"/>
      <c r="D1602" s="567"/>
      <c r="E1602" s="567"/>
      <c r="F1602" s="567"/>
      <c r="G1602" s="567"/>
      <c r="H1602" s="567"/>
      <c r="I1602" s="568"/>
      <c r="J1602" s="567"/>
      <c r="K1602" s="521"/>
    </row>
    <row r="1603" customFormat="false" ht="15" hidden="false" customHeight="false" outlineLevel="0" collapsed="false">
      <c r="A1603" s="517"/>
      <c r="B1603" s="626" t="s">
        <v>324</v>
      </c>
      <c r="C1603" s="626"/>
      <c r="D1603" s="626"/>
      <c r="E1603" s="626"/>
      <c r="F1603" s="626"/>
      <c r="G1603" s="626"/>
      <c r="H1603" s="626"/>
      <c r="I1603" s="626"/>
      <c r="J1603" s="611" t="n">
        <f aca="false">J1601+J1596+J1587</f>
        <v>9253.00088807273</v>
      </c>
      <c r="K1603" s="521"/>
    </row>
    <row r="1604" customFormat="false" ht="15" hidden="false" customHeight="false" outlineLevel="0" collapsed="false">
      <c r="A1604" s="517"/>
      <c r="B1604" s="567"/>
      <c r="C1604" s="567"/>
      <c r="D1604" s="567"/>
      <c r="E1604" s="567"/>
      <c r="F1604" s="567"/>
      <c r="G1604" s="567"/>
      <c r="H1604" s="567"/>
      <c r="I1604" s="568"/>
      <c r="J1604" s="567"/>
      <c r="K1604" s="521"/>
    </row>
    <row r="1605" customFormat="false" ht="15" hidden="false" customHeight="false" outlineLevel="0" collapsed="false">
      <c r="A1605" s="517"/>
      <c r="B1605" s="626" t="s">
        <v>325</v>
      </c>
      <c r="C1605" s="626"/>
      <c r="D1605" s="626"/>
      <c r="E1605" s="626"/>
      <c r="F1605" s="626"/>
      <c r="G1605" s="626"/>
      <c r="H1605" s="626"/>
      <c r="I1605" s="626"/>
      <c r="J1605" s="566" t="n">
        <f aca="false">J1603*0</f>
        <v>0</v>
      </c>
      <c r="K1605" s="521"/>
    </row>
    <row r="1606" customFormat="false" ht="15" hidden="false" customHeight="false" outlineLevel="0" collapsed="false">
      <c r="A1606" s="517"/>
      <c r="B1606" s="567"/>
      <c r="C1606" s="567"/>
      <c r="D1606" s="567"/>
      <c r="E1606" s="567"/>
      <c r="F1606" s="567"/>
      <c r="G1606" s="567"/>
      <c r="H1606" s="567"/>
      <c r="I1606" s="568"/>
      <c r="J1606" s="567"/>
      <c r="K1606" s="521"/>
    </row>
    <row r="1607" customFormat="false" ht="15" hidden="false" customHeight="false" outlineLevel="0" collapsed="false">
      <c r="A1607" s="517"/>
      <c r="B1607" s="626" t="s">
        <v>326</v>
      </c>
      <c r="C1607" s="626"/>
      <c r="D1607" s="626"/>
      <c r="E1607" s="626"/>
      <c r="F1607" s="626"/>
      <c r="G1607" s="626"/>
      <c r="H1607" s="626"/>
      <c r="I1607" s="626"/>
      <c r="J1607" s="611" t="n">
        <f aca="false">J1603+J1605</f>
        <v>9253.00088807273</v>
      </c>
      <c r="K1607" s="521"/>
    </row>
    <row r="1608" customFormat="false" ht="15" hidden="false" customHeight="false" outlineLevel="0" collapsed="false">
      <c r="A1608" s="517"/>
      <c r="B1608" s="605"/>
      <c r="C1608" s="605"/>
      <c r="D1608" s="605"/>
      <c r="E1608" s="605"/>
      <c r="F1608" s="605"/>
      <c r="G1608" s="605"/>
      <c r="H1608" s="605"/>
      <c r="I1608" s="609"/>
      <c r="J1608" s="605"/>
      <c r="K1608" s="521"/>
    </row>
    <row r="1609" customFormat="false" ht="15" hidden="false" customHeight="false" outlineLevel="0" collapsed="false">
      <c r="A1609" s="517"/>
      <c r="B1609" s="627"/>
      <c r="C1609" s="595"/>
      <c r="D1609" s="595"/>
      <c r="E1609" s="595"/>
      <c r="F1609" s="595"/>
      <c r="G1609" s="595"/>
      <c r="H1609" s="595"/>
      <c r="I1609" s="595"/>
      <c r="J1609" s="628"/>
      <c r="K1609" s="521"/>
    </row>
    <row r="1610" customFormat="false" ht="15" hidden="false" customHeight="false" outlineLevel="0" collapsed="false">
      <c r="A1610" s="517"/>
      <c r="B1610" s="629"/>
      <c r="C1610" s="630"/>
      <c r="D1610" s="631"/>
      <c r="E1610" s="631"/>
      <c r="F1610" s="632"/>
      <c r="G1610" s="633"/>
      <c r="H1610" s="630"/>
      <c r="I1610" s="630"/>
      <c r="J1610" s="634"/>
      <c r="K1610" s="521"/>
    </row>
    <row r="1611" customFormat="false" ht="15" hidden="false" customHeight="false" outlineLevel="0" collapsed="false">
      <c r="A1611" s="517"/>
      <c r="B1611" s="522"/>
      <c r="C1611" s="522"/>
      <c r="D1611" s="522"/>
      <c r="E1611" s="522"/>
      <c r="F1611" s="522"/>
      <c r="G1611" s="522"/>
      <c r="H1611" s="522"/>
      <c r="I1611" s="522"/>
      <c r="J1611" s="522"/>
      <c r="K1611" s="521"/>
    </row>
    <row r="1612" customFormat="false" ht="15" hidden="false" customHeight="false" outlineLevel="0" collapsed="false">
      <c r="A1612" s="517"/>
      <c r="B1612" s="635" t="n">
        <f aca="false">PLANEJAMENTO!E1348</f>
        <v>0</v>
      </c>
      <c r="C1612" s="636"/>
      <c r="D1612" s="636"/>
      <c r="E1612" s="636"/>
      <c r="F1612" s="637"/>
      <c r="G1612" s="532" t="s">
        <v>315</v>
      </c>
      <c r="H1612" s="532"/>
      <c r="I1612" s="532"/>
      <c r="J1612" s="532"/>
      <c r="K1612" s="521"/>
    </row>
    <row r="1613" customFormat="false" ht="15" hidden="false" customHeight="false" outlineLevel="0" collapsed="false">
      <c r="A1613" s="517"/>
      <c r="B1613" s="638" t="n">
        <f aca="false">PLANEJAMENTO!E1349</f>
        <v>0</v>
      </c>
      <c r="C1613" s="639"/>
      <c r="D1613" s="639"/>
      <c r="E1613" s="639"/>
      <c r="F1613" s="640"/>
      <c r="G1613" s="534" t="s">
        <v>327</v>
      </c>
      <c r="H1613" s="534"/>
      <c r="I1613" s="534"/>
      <c r="J1613" s="534"/>
      <c r="K1613" s="521"/>
    </row>
    <row r="1614" customFormat="false" ht="15" hidden="false" customHeight="false" outlineLevel="0" collapsed="false">
      <c r="A1614" s="517"/>
      <c r="B1614" s="641"/>
      <c r="C1614" s="642"/>
      <c r="D1614" s="642"/>
      <c r="E1614" s="642"/>
      <c r="F1614" s="643"/>
      <c r="G1614" s="644"/>
      <c r="H1614" s="645"/>
      <c r="I1614" s="645"/>
      <c r="J1614" s="645"/>
      <c r="K1614" s="521"/>
    </row>
    <row r="1615" customFormat="false" ht="15" hidden="false" customHeight="false" outlineLevel="0" collapsed="false">
      <c r="A1615" s="646"/>
      <c r="B1615" s="647"/>
      <c r="C1615" s="647"/>
      <c r="D1615" s="647"/>
      <c r="E1615" s="647"/>
      <c r="F1615" s="647"/>
      <c r="G1615" s="647"/>
      <c r="H1615" s="647"/>
      <c r="I1615" s="647"/>
      <c r="J1615" s="647"/>
      <c r="K1615" s="648"/>
    </row>
    <row r="1616" customFormat="false" ht="15" hidden="false" customHeight="false" outlineLevel="0" collapsed="false">
      <c r="A1616" s="517"/>
      <c r="B1616" s="522"/>
      <c r="C1616" s="522"/>
      <c r="D1616" s="522"/>
      <c r="E1616" s="522"/>
      <c r="F1616" s="522"/>
      <c r="G1616" s="522"/>
      <c r="H1616" s="522"/>
      <c r="I1616" s="522"/>
      <c r="J1616" s="522"/>
      <c r="K1616" s="521"/>
    </row>
    <row r="1617" customFormat="false" ht="15" hidden="false" customHeight="false" outlineLevel="0" collapsed="false">
      <c r="A1617" s="517"/>
      <c r="B1617" s="518" t="s">
        <v>0</v>
      </c>
      <c r="C1617" s="519"/>
      <c r="D1617" s="520" t="s">
        <v>288</v>
      </c>
      <c r="E1617" s="520"/>
      <c r="F1617" s="520"/>
      <c r="G1617" s="520"/>
      <c r="H1617" s="520"/>
      <c r="I1617" s="520"/>
      <c r="J1617" s="520"/>
      <c r="K1617" s="521"/>
    </row>
    <row r="1618" customFormat="false" ht="15" hidden="false" customHeight="false" outlineLevel="0" collapsed="false">
      <c r="A1618" s="517"/>
      <c r="B1618" s="522"/>
      <c r="C1618" s="522"/>
      <c r="D1618" s="522"/>
      <c r="E1618" s="522"/>
      <c r="F1618" s="522"/>
      <c r="G1618" s="522"/>
      <c r="H1618" s="522"/>
      <c r="I1618" s="522"/>
      <c r="J1618" s="522"/>
      <c r="K1618" s="521"/>
    </row>
    <row r="1619" customFormat="false" ht="15" hidden="false" customHeight="false" outlineLevel="0" collapsed="false">
      <c r="A1619" s="517"/>
      <c r="B1619" s="523"/>
      <c r="C1619" s="524" t="s">
        <v>290</v>
      </c>
      <c r="D1619" s="523" t="s">
        <v>118</v>
      </c>
      <c r="E1619" s="523"/>
      <c r="F1619" s="523"/>
      <c r="G1619" s="523"/>
      <c r="H1619" s="523"/>
      <c r="I1619" s="523"/>
      <c r="J1619" s="523" t="s">
        <v>291</v>
      </c>
      <c r="K1619" s="521"/>
    </row>
    <row r="1620" customFormat="false" ht="19.25" hidden="false" customHeight="true" outlineLevel="0" collapsed="false">
      <c r="A1620" s="517"/>
      <c r="B1620" s="525"/>
      <c r="C1620" s="526" t="n">
        <f aca="true">TODAY()</f>
        <v>46129</v>
      </c>
      <c r="D1620" s="661" t="s">
        <v>76</v>
      </c>
      <c r="E1620" s="661"/>
      <c r="F1620" s="661"/>
      <c r="G1620" s="661"/>
      <c r="H1620" s="661"/>
      <c r="I1620" s="661"/>
      <c r="J1620" s="528" t="str">
        <f aca="false">F1637</f>
        <v>UND</v>
      </c>
      <c r="K1620" s="521"/>
      <c r="L1620" s="0" t="s">
        <v>398</v>
      </c>
    </row>
    <row r="1621" customFormat="false" ht="15" hidden="false" customHeight="false" outlineLevel="0" collapsed="false">
      <c r="A1621" s="517"/>
      <c r="B1621" s="529"/>
      <c r="C1621" s="529"/>
      <c r="D1621" s="529"/>
      <c r="E1621" s="529"/>
      <c r="F1621" s="529"/>
      <c r="G1621" s="529"/>
      <c r="H1621" s="529"/>
      <c r="I1621" s="530"/>
      <c r="J1621" s="531"/>
      <c r="K1621" s="521"/>
    </row>
    <row r="1622" customFormat="false" ht="15" hidden="false" customHeight="false" outlineLevel="0" collapsed="false">
      <c r="A1622" s="517"/>
      <c r="B1622" s="532" t="s">
        <v>292</v>
      </c>
      <c r="C1622" s="532"/>
      <c r="D1622" s="532" t="s">
        <v>289</v>
      </c>
      <c r="E1622" s="532" t="s">
        <v>293</v>
      </c>
      <c r="F1622" s="533" t="s">
        <v>294</v>
      </c>
      <c r="G1622" s="533"/>
      <c r="H1622" s="533" t="s">
        <v>295</v>
      </c>
      <c r="I1622" s="533"/>
      <c r="J1622" s="534" t="s">
        <v>296</v>
      </c>
      <c r="K1622" s="521"/>
    </row>
    <row r="1623" customFormat="false" ht="15" hidden="false" customHeight="false" outlineLevel="0" collapsed="false">
      <c r="A1623" s="517"/>
      <c r="B1623" s="532"/>
      <c r="C1623" s="532"/>
      <c r="D1623" s="532"/>
      <c r="E1623" s="532"/>
      <c r="F1623" s="535" t="s">
        <v>297</v>
      </c>
      <c r="G1623" s="535" t="s">
        <v>298</v>
      </c>
      <c r="H1623" s="535" t="s">
        <v>297</v>
      </c>
      <c r="I1623" s="529" t="s">
        <v>298</v>
      </c>
      <c r="J1623" s="536" t="s">
        <v>299</v>
      </c>
      <c r="K1623" s="521"/>
    </row>
    <row r="1624" customFormat="false" ht="15" hidden="false" customHeight="false" outlineLevel="0" collapsed="false">
      <c r="A1624" s="517"/>
      <c r="B1624" s="537" t="s">
        <v>364</v>
      </c>
      <c r="C1624" s="538"/>
      <c r="D1624" s="539"/>
      <c r="E1624" s="540" t="n">
        <v>0.2</v>
      </c>
      <c r="F1624" s="540" t="n">
        <v>1</v>
      </c>
      <c r="G1624" s="540" t="n">
        <f aca="false">1-F1624</f>
        <v>0</v>
      </c>
      <c r="H1624" s="541" t="n">
        <f aca="false">VLOOKUP(B1624,EQUIPAMENTOS!$A:$N,14,FALSE())</f>
        <v>150</v>
      </c>
      <c r="I1624" s="542" t="n">
        <f aca="false">H1624</f>
        <v>150</v>
      </c>
      <c r="J1624" s="543" t="n">
        <f aca="false">H1624*F1624*E1624+I1624*G1624*E1624</f>
        <v>30</v>
      </c>
      <c r="K1624" s="521"/>
    </row>
    <row r="1625" customFormat="false" ht="15" hidden="false" customHeight="false" outlineLevel="0" collapsed="false">
      <c r="A1625" s="517"/>
      <c r="B1625" s="537"/>
      <c r="C1625" s="538"/>
      <c r="D1625" s="539"/>
      <c r="E1625" s="688"/>
      <c r="F1625" s="688"/>
      <c r="G1625" s="540"/>
      <c r="H1625" s="541"/>
      <c r="I1625" s="542"/>
      <c r="J1625" s="543"/>
      <c r="K1625" s="521"/>
    </row>
    <row r="1626" customFormat="false" ht="15" hidden="false" customHeight="false" outlineLevel="0" collapsed="false">
      <c r="A1626" s="517"/>
      <c r="B1626" s="537"/>
      <c r="C1626" s="538"/>
      <c r="D1626" s="539"/>
      <c r="E1626" s="688"/>
      <c r="F1626" s="688"/>
      <c r="G1626" s="540"/>
      <c r="H1626" s="541"/>
      <c r="I1626" s="542"/>
      <c r="J1626" s="543"/>
      <c r="K1626" s="521"/>
    </row>
    <row r="1627" customFormat="false" ht="15" hidden="false" customHeight="false" outlineLevel="0" collapsed="false">
      <c r="A1627" s="517"/>
      <c r="B1627" s="544"/>
      <c r="C1627" s="545"/>
      <c r="D1627" s="546"/>
      <c r="E1627" s="547"/>
      <c r="F1627" s="547"/>
      <c r="G1627" s="547"/>
      <c r="H1627" s="548"/>
      <c r="I1627" s="664"/>
      <c r="J1627" s="543"/>
      <c r="K1627" s="521"/>
    </row>
    <row r="1628" customFormat="false" ht="15" hidden="false" customHeight="false" outlineLevel="0" collapsed="false">
      <c r="A1628" s="517"/>
      <c r="B1628" s="551"/>
      <c r="C1628" s="529"/>
      <c r="D1628" s="529"/>
      <c r="E1628" s="529"/>
      <c r="F1628" s="529"/>
      <c r="G1628" s="529"/>
      <c r="H1628" s="529"/>
      <c r="I1628" s="552" t="s">
        <v>257</v>
      </c>
      <c r="J1628" s="566" t="n">
        <f aca="false">SUM(J1624:J1627)</f>
        <v>30</v>
      </c>
      <c r="K1628" s="521"/>
      <c r="L1628" s="434" t="n">
        <f aca="false">J1628/E1637</f>
        <v>720</v>
      </c>
    </row>
    <row r="1629" customFormat="false" ht="15" hidden="false" customHeight="false" outlineLevel="0" collapsed="false">
      <c r="A1629" s="517"/>
      <c r="B1629" s="553"/>
      <c r="C1629" s="553"/>
      <c r="D1629" s="553"/>
      <c r="E1629" s="553"/>
      <c r="F1629" s="553"/>
      <c r="G1629" s="553"/>
      <c r="H1629" s="553"/>
      <c r="I1629" s="554"/>
      <c r="J1629" s="555"/>
      <c r="K1629" s="521"/>
    </row>
    <row r="1630" customFormat="false" ht="19.25" hidden="false" customHeight="true" outlineLevel="0" collapsed="false">
      <c r="A1630" s="517"/>
      <c r="B1630" s="556" t="s">
        <v>302</v>
      </c>
      <c r="C1630" s="556"/>
      <c r="D1630" s="556"/>
      <c r="E1630" s="556"/>
      <c r="F1630" s="679" t="s">
        <v>289</v>
      </c>
      <c r="G1630" s="679"/>
      <c r="H1630" s="557" t="s">
        <v>303</v>
      </c>
      <c r="I1630" s="558" t="s">
        <v>304</v>
      </c>
      <c r="J1630" s="559" t="s">
        <v>305</v>
      </c>
      <c r="K1630" s="521"/>
    </row>
    <row r="1631" customFormat="false" ht="15" hidden="false" customHeight="false" outlineLevel="0" collapsed="false">
      <c r="A1631" s="517"/>
      <c r="B1631" s="560" t="s">
        <v>366</v>
      </c>
      <c r="C1631" s="561"/>
      <c r="D1631" s="522"/>
      <c r="E1631" s="538"/>
      <c r="F1631" s="539"/>
      <c r="G1631" s="562"/>
      <c r="H1631" s="563" t="n">
        <v>5</v>
      </c>
      <c r="I1631" s="564" t="n">
        <f aca="false">(VLOOKUP(B1631,'MÃO DE OBRA'!$A:$E,5,FALSE())/220)</f>
        <v>28.82352</v>
      </c>
      <c r="J1631" s="543" t="n">
        <f aca="false">H1631*I1631</f>
        <v>144.1176</v>
      </c>
      <c r="K1631" s="521"/>
    </row>
    <row r="1632" customFormat="false" ht="15" hidden="false" customHeight="false" outlineLevel="0" collapsed="false">
      <c r="A1632" s="517"/>
      <c r="B1632" s="560" t="s">
        <v>307</v>
      </c>
      <c r="C1632" s="561"/>
      <c r="D1632" s="522"/>
      <c r="E1632" s="538"/>
      <c r="F1632" s="539"/>
      <c r="G1632" s="562"/>
      <c r="H1632" s="563" t="n">
        <v>2</v>
      </c>
      <c r="I1632" s="564" t="n">
        <f aca="false">(VLOOKUP(B1632,'MÃO DE OBRA'!$A:$E,5,FALSE())/220)</f>
        <v>19.13328</v>
      </c>
      <c r="J1632" s="543" t="n">
        <f aca="false">H1632*I1632</f>
        <v>38.26656</v>
      </c>
      <c r="K1632" s="521"/>
    </row>
    <row r="1633" customFormat="false" ht="15" hidden="false" customHeight="false" outlineLevel="0" collapsed="false">
      <c r="A1633" s="517"/>
      <c r="B1633" s="560" t="s">
        <v>361</v>
      </c>
      <c r="C1633" s="561"/>
      <c r="D1633" s="522"/>
      <c r="E1633" s="538"/>
      <c r="F1633" s="539"/>
      <c r="G1633" s="562"/>
      <c r="H1633" s="563" t="n">
        <f aca="false">E1624</f>
        <v>0.2</v>
      </c>
      <c r="I1633" s="564" t="n">
        <f aca="false">(VLOOKUP(B1633,'MÃO DE OBRA'!$A:$E,5,FALSE())/220)</f>
        <v>37.47552</v>
      </c>
      <c r="J1633" s="543" t="n">
        <f aca="false">H1633*I1633</f>
        <v>7.495104</v>
      </c>
      <c r="K1633" s="521"/>
    </row>
    <row r="1634" customFormat="false" ht="15" hidden="false" customHeight="false" outlineLevel="0" collapsed="false">
      <c r="A1634" s="517"/>
      <c r="B1634" s="560"/>
      <c r="C1634" s="561"/>
      <c r="D1634" s="522"/>
      <c r="E1634" s="538"/>
      <c r="F1634" s="539"/>
      <c r="G1634" s="562"/>
      <c r="H1634" s="563"/>
      <c r="I1634" s="564"/>
      <c r="J1634" s="543"/>
      <c r="K1634" s="521"/>
    </row>
    <row r="1635" customFormat="false" ht="15" hidden="false" customHeight="false" outlineLevel="0" collapsed="false">
      <c r="A1635" s="517"/>
      <c r="B1635" s="551"/>
      <c r="C1635" s="553"/>
      <c r="D1635" s="553"/>
      <c r="E1635" s="553"/>
      <c r="F1635" s="553"/>
      <c r="G1635" s="553"/>
      <c r="H1635" s="553"/>
      <c r="I1635" s="565" t="s">
        <v>257</v>
      </c>
      <c r="J1635" s="566" t="n">
        <f aca="false">SUM(J1631:J1634)</f>
        <v>189.879264</v>
      </c>
      <c r="K1635" s="521"/>
    </row>
    <row r="1636" customFormat="false" ht="15" hidden="false" customHeight="false" outlineLevel="0" collapsed="false">
      <c r="A1636" s="517"/>
      <c r="B1636" s="567"/>
      <c r="C1636" s="567"/>
      <c r="D1636" s="567"/>
      <c r="E1636" s="567"/>
      <c r="F1636" s="567"/>
      <c r="G1636" s="567"/>
      <c r="H1636" s="567"/>
      <c r="I1636" s="568"/>
      <c r="J1636" s="567"/>
      <c r="K1636" s="521"/>
    </row>
    <row r="1637" customFormat="false" ht="15" hidden="false" customHeight="false" outlineLevel="0" collapsed="false">
      <c r="A1637" s="517"/>
      <c r="B1637" s="569" t="s">
        <v>310</v>
      </c>
      <c r="C1637" s="570"/>
      <c r="D1637" s="567"/>
      <c r="E1637" s="571" t="n">
        <f aca="false">PRODUÇÕES!$D$44</f>
        <v>0.0416666666666667</v>
      </c>
      <c r="F1637" s="572" t="s">
        <v>319</v>
      </c>
      <c r="G1637" s="573"/>
      <c r="H1637" s="573"/>
      <c r="I1637" s="574" t="s">
        <v>311</v>
      </c>
      <c r="J1637" s="566" t="n">
        <f aca="false">J1628+J1635</f>
        <v>219.879264</v>
      </c>
      <c r="K1637" s="521"/>
    </row>
    <row r="1638" customFormat="false" ht="15" hidden="false" customHeight="false" outlineLevel="0" collapsed="false">
      <c r="A1638" s="517"/>
      <c r="B1638" s="575"/>
      <c r="C1638" s="567"/>
      <c r="D1638" s="567"/>
      <c r="E1638" s="568"/>
      <c r="F1638" s="576"/>
      <c r="G1638" s="576"/>
      <c r="H1638" s="576"/>
      <c r="I1638" s="568"/>
      <c r="J1638" s="567"/>
      <c r="K1638" s="521"/>
    </row>
    <row r="1639" customFormat="false" ht="19.25" hidden="false" customHeight="false" outlineLevel="0" collapsed="false">
      <c r="A1639" s="517"/>
      <c r="B1639" s="557" t="s">
        <v>312</v>
      </c>
      <c r="C1639" s="557"/>
      <c r="D1639" s="557"/>
      <c r="E1639" s="557"/>
      <c r="F1639" s="532" t="s">
        <v>289</v>
      </c>
      <c r="G1639" s="528" t="s">
        <v>313</v>
      </c>
      <c r="H1639" s="557" t="s">
        <v>296</v>
      </c>
      <c r="I1639" s="577" t="s">
        <v>314</v>
      </c>
      <c r="J1639" s="556" t="s">
        <v>315</v>
      </c>
      <c r="K1639" s="521"/>
    </row>
    <row r="1640" customFormat="false" ht="15" hidden="false" customHeight="false" outlineLevel="0" collapsed="false">
      <c r="A1640" s="517"/>
      <c r="B1640" s="684" t="str">
        <f aca="false">B1624</f>
        <v>Caminhão carroceria com guindauto</v>
      </c>
      <c r="C1640" s="561"/>
      <c r="D1640" s="561"/>
      <c r="E1640" s="538"/>
      <c r="F1640" s="579" t="str">
        <f aca="false">VLOOKUP(B1640,EQUIPAMENTOS!$A:$R,16,FALSE())</f>
        <v>Diesel S10</v>
      </c>
      <c r="G1640" s="580" t="s">
        <v>316</v>
      </c>
      <c r="H1640" s="581" t="n">
        <f aca="false">VLOOKUP(B1640,EQUIPAMENTOS!$A:$R,17,FALSE())</f>
        <v>6.99</v>
      </c>
      <c r="I1640" s="582" t="n">
        <f aca="false">VLOOKUP(B1640,EQUIPAMENTOS!$A:$R,18,FALSE())</f>
        <v>4</v>
      </c>
      <c r="J1640" s="543" t="n">
        <f aca="false">H1640*I1640*E1624*F1624</f>
        <v>5.592</v>
      </c>
      <c r="K1640" s="521"/>
    </row>
    <row r="1641" customFormat="false" ht="15" hidden="false" customHeight="false" outlineLevel="0" collapsed="false">
      <c r="A1641" s="517"/>
      <c r="B1641" s="684"/>
      <c r="C1641" s="561"/>
      <c r="D1641" s="561"/>
      <c r="E1641" s="538"/>
      <c r="F1641" s="579"/>
      <c r="G1641" s="580"/>
      <c r="H1641" s="581"/>
      <c r="I1641" s="582"/>
      <c r="J1641" s="543"/>
      <c r="K1641" s="521"/>
    </row>
    <row r="1642" customFormat="false" ht="15" hidden="false" customHeight="false" outlineLevel="0" collapsed="false">
      <c r="A1642" s="517"/>
      <c r="B1642" s="684"/>
      <c r="C1642" s="570"/>
      <c r="D1642" s="570"/>
      <c r="E1642" s="545"/>
      <c r="F1642" s="584"/>
      <c r="G1642" s="672"/>
      <c r="H1642" s="581"/>
      <c r="I1642" s="582"/>
      <c r="J1642" s="543"/>
      <c r="K1642" s="521"/>
    </row>
    <row r="1643" customFormat="false" ht="15" hidden="false" customHeight="false" outlineLevel="0" collapsed="false">
      <c r="A1643" s="517"/>
      <c r="B1643" s="612"/>
      <c r="C1643" s="567"/>
      <c r="D1643" s="567"/>
      <c r="E1643" s="567"/>
      <c r="F1643" s="567"/>
      <c r="G1643" s="567"/>
      <c r="H1643" s="576"/>
      <c r="I1643" s="673" t="s">
        <v>257</v>
      </c>
      <c r="J1643" s="566" t="n">
        <f aca="false">SUM(J1640:J1642)</f>
        <v>5.592</v>
      </c>
      <c r="K1643" s="521"/>
      <c r="L1643" s="434" t="n">
        <f aca="false">J1643/E1637</f>
        <v>134.208</v>
      </c>
    </row>
    <row r="1644" customFormat="false" ht="15" hidden="false" customHeight="false" outlineLevel="0" collapsed="false">
      <c r="A1644" s="517"/>
      <c r="B1644" s="590"/>
      <c r="C1644" s="570"/>
      <c r="D1644" s="570"/>
      <c r="E1644" s="591"/>
      <c r="F1644" s="592"/>
      <c r="G1644" s="573"/>
      <c r="H1644" s="573"/>
      <c r="I1644" s="574"/>
      <c r="J1644" s="591"/>
      <c r="K1644" s="521"/>
    </row>
    <row r="1645" customFormat="false" ht="19.25" hidden="false" customHeight="false" outlineLevel="0" collapsed="false">
      <c r="A1645" s="517"/>
      <c r="B1645" s="557" t="s">
        <v>317</v>
      </c>
      <c r="C1645" s="557"/>
      <c r="D1645" s="557"/>
      <c r="E1645" s="557"/>
      <c r="F1645" s="557"/>
      <c r="G1645" s="593" t="s">
        <v>318</v>
      </c>
      <c r="H1645" s="573" t="s">
        <v>319</v>
      </c>
      <c r="I1645" s="577" t="s">
        <v>296</v>
      </c>
      <c r="J1645" s="559" t="s">
        <v>315</v>
      </c>
      <c r="K1645" s="521"/>
    </row>
    <row r="1646" customFormat="false" ht="15" hidden="false" customHeight="false" outlineLevel="0" collapsed="false">
      <c r="A1646" s="517"/>
      <c r="B1646" s="594"/>
      <c r="C1646" s="595"/>
      <c r="D1646" s="596"/>
      <c r="E1646" s="596"/>
      <c r="F1646" s="597"/>
      <c r="G1646" s="540"/>
      <c r="H1646" s="540"/>
      <c r="I1646" s="598"/>
      <c r="J1646" s="543"/>
      <c r="K1646" s="521"/>
    </row>
    <row r="1647" customFormat="false" ht="15" hidden="false" customHeight="false" outlineLevel="0" collapsed="false">
      <c r="A1647" s="517"/>
      <c r="B1647" s="599"/>
      <c r="C1647" s="600"/>
      <c r="D1647" s="601"/>
      <c r="E1647" s="601"/>
      <c r="F1647" s="602"/>
      <c r="G1647" s="540"/>
      <c r="H1647" s="540"/>
      <c r="I1647" s="598"/>
      <c r="J1647" s="543"/>
      <c r="K1647" s="521"/>
    </row>
    <row r="1648" customFormat="false" ht="15" hidden="false" customHeight="false" outlineLevel="0" collapsed="false">
      <c r="A1648" s="517"/>
      <c r="B1648" s="603" t="s">
        <v>257</v>
      </c>
      <c r="C1648" s="603"/>
      <c r="D1648" s="603"/>
      <c r="E1648" s="603"/>
      <c r="F1648" s="603"/>
      <c r="G1648" s="603"/>
      <c r="H1648" s="603"/>
      <c r="I1648" s="603"/>
      <c r="J1648" s="566" t="n">
        <f aca="false">SUM(J1646:J1647)</f>
        <v>0</v>
      </c>
      <c r="K1648" s="521"/>
    </row>
    <row r="1649" customFormat="false" ht="15" hidden="false" customHeight="false" outlineLevel="0" collapsed="false">
      <c r="A1649" s="517"/>
      <c r="B1649" s="604"/>
      <c r="C1649" s="605"/>
      <c r="D1649" s="605"/>
      <c r="E1649" s="606"/>
      <c r="F1649" s="607"/>
      <c r="G1649" s="608"/>
      <c r="H1649" s="608"/>
      <c r="I1649" s="609"/>
      <c r="J1649" s="610"/>
      <c r="K1649" s="521"/>
    </row>
    <row r="1650" customFormat="false" ht="15" hidden="false" customHeight="false" outlineLevel="0" collapsed="false">
      <c r="A1650" s="517"/>
      <c r="B1650" s="611" t="s">
        <v>320</v>
      </c>
      <c r="C1650" s="611"/>
      <c r="D1650" s="612"/>
      <c r="E1650" s="567"/>
      <c r="F1650" s="567"/>
      <c r="G1650" s="567"/>
      <c r="H1650" s="613"/>
      <c r="I1650" s="614"/>
      <c r="J1650" s="566" t="n">
        <f aca="false">(J1637+J1643+J1648)/E1637</f>
        <v>5411.310336</v>
      </c>
      <c r="K1650" s="521"/>
    </row>
    <row r="1651" customFormat="false" ht="15" hidden="false" customHeight="false" outlineLevel="0" collapsed="false">
      <c r="A1651" s="517"/>
      <c r="B1651" s="590"/>
      <c r="C1651" s="570"/>
      <c r="D1651" s="570"/>
      <c r="E1651" s="591"/>
      <c r="F1651" s="592"/>
      <c r="G1651" s="573"/>
      <c r="H1651" s="573"/>
      <c r="I1651" s="574"/>
      <c r="J1651" s="615"/>
      <c r="K1651" s="521"/>
    </row>
    <row r="1652" customFormat="false" ht="19.25" hidden="false" customHeight="false" outlineLevel="0" collapsed="false">
      <c r="A1652" s="517"/>
      <c r="B1652" s="557" t="s">
        <v>321</v>
      </c>
      <c r="C1652" s="557"/>
      <c r="D1652" s="557"/>
      <c r="E1652" s="557"/>
      <c r="F1652" s="557"/>
      <c r="G1652" s="593" t="s">
        <v>318</v>
      </c>
      <c r="H1652" s="573" t="s">
        <v>319</v>
      </c>
      <c r="I1652" s="577" t="s">
        <v>296</v>
      </c>
      <c r="J1652" s="559" t="s">
        <v>315</v>
      </c>
      <c r="K1652" s="521"/>
    </row>
    <row r="1653" customFormat="false" ht="15" hidden="false" customHeight="false" outlineLevel="0" collapsed="false">
      <c r="A1653" s="517"/>
      <c r="B1653" s="686" t="s">
        <v>376</v>
      </c>
      <c r="C1653" s="600"/>
      <c r="D1653" s="601"/>
      <c r="E1653" s="601"/>
      <c r="F1653" s="602"/>
      <c r="G1653" s="540" t="n">
        <v>12.34</v>
      </c>
      <c r="H1653" s="540" t="s">
        <v>28</v>
      </c>
      <c r="I1653" s="598" t="n">
        <f aca="false">I1465</f>
        <v>590</v>
      </c>
      <c r="J1653" s="543" t="n">
        <f aca="false">G1653*I1653</f>
        <v>7280.6</v>
      </c>
      <c r="K1653" s="521"/>
    </row>
    <row r="1654" customFormat="false" ht="15" hidden="false" customHeight="false" outlineLevel="0" collapsed="false">
      <c r="A1654" s="517"/>
      <c r="B1654" s="686" t="s">
        <v>374</v>
      </c>
      <c r="C1654" s="600"/>
      <c r="D1654" s="601"/>
      <c r="E1654" s="601"/>
      <c r="F1654" s="602"/>
      <c r="G1654" s="540" t="n">
        <v>34.39</v>
      </c>
      <c r="H1654" s="540" t="s">
        <v>357</v>
      </c>
      <c r="I1654" s="598" t="n">
        <f aca="false">I1466</f>
        <v>84.21</v>
      </c>
      <c r="J1654" s="543" t="n">
        <f aca="false">G1654*I1654</f>
        <v>2895.9819</v>
      </c>
      <c r="K1654" s="521"/>
    </row>
    <row r="1655" customFormat="false" ht="15" hidden="false" customHeight="false" outlineLevel="0" collapsed="false">
      <c r="A1655" s="517"/>
      <c r="B1655" s="686" t="s">
        <v>388</v>
      </c>
      <c r="C1655" s="600"/>
      <c r="D1655" s="601"/>
      <c r="E1655" s="601"/>
      <c r="F1655" s="602"/>
      <c r="G1655" s="540"/>
      <c r="H1655" s="540" t="s">
        <v>346</v>
      </c>
      <c r="I1655" s="598" t="n">
        <f aca="false">I1467</f>
        <v>14.2340145170296</v>
      </c>
      <c r="J1655" s="543" t="n">
        <f aca="false">G1655*I1655</f>
        <v>0</v>
      </c>
      <c r="K1655" s="521"/>
    </row>
    <row r="1656" customFormat="false" ht="15" hidden="false" customHeight="false" outlineLevel="0" collapsed="false">
      <c r="A1656" s="517"/>
      <c r="B1656" s="616"/>
      <c r="C1656" s="617"/>
      <c r="D1656" s="618"/>
      <c r="E1656" s="618"/>
      <c r="F1656" s="619"/>
      <c r="G1656" s="540"/>
      <c r="H1656" s="540"/>
      <c r="I1656" s="598"/>
      <c r="J1656" s="543" t="n">
        <f aca="false">G1656*I1656</f>
        <v>0</v>
      </c>
      <c r="K1656" s="521"/>
    </row>
    <row r="1657" customFormat="false" ht="15" hidden="false" customHeight="false" outlineLevel="0" collapsed="false">
      <c r="A1657" s="517"/>
      <c r="B1657" s="620"/>
      <c r="C1657" s="567"/>
      <c r="D1657" s="567"/>
      <c r="E1657" s="621"/>
      <c r="F1657" s="622"/>
      <c r="G1657" s="576"/>
      <c r="H1657" s="576"/>
      <c r="I1657" s="568" t="s">
        <v>257</v>
      </c>
      <c r="J1657" s="566" t="n">
        <f aca="false">SUM(J1653:J1656)</f>
        <v>10176.5819</v>
      </c>
      <c r="K1657" s="521"/>
    </row>
    <row r="1658" customFormat="false" ht="15" hidden="false" customHeight="false" outlineLevel="0" collapsed="false">
      <c r="A1658" s="517"/>
      <c r="B1658" s="623"/>
      <c r="C1658" s="567"/>
      <c r="D1658" s="567"/>
      <c r="E1658" s="621"/>
      <c r="F1658" s="622"/>
      <c r="G1658" s="576"/>
      <c r="H1658" s="576"/>
      <c r="I1658" s="568"/>
      <c r="J1658" s="621"/>
      <c r="K1658" s="521"/>
    </row>
    <row r="1659" customFormat="false" ht="19.25" hidden="false" customHeight="false" outlineLevel="0" collapsed="false">
      <c r="A1659" s="517"/>
      <c r="B1659" s="557" t="s">
        <v>322</v>
      </c>
      <c r="C1659" s="557"/>
      <c r="D1659" s="557"/>
      <c r="E1659" s="557"/>
      <c r="F1659" s="559" t="s">
        <v>318</v>
      </c>
      <c r="G1659" s="593" t="s">
        <v>323</v>
      </c>
      <c r="H1659" s="573" t="s">
        <v>296</v>
      </c>
      <c r="I1659" s="577" t="s">
        <v>314</v>
      </c>
      <c r="J1659" s="559" t="s">
        <v>315</v>
      </c>
      <c r="K1659" s="521"/>
    </row>
    <row r="1660" customFormat="false" ht="15" hidden="false" customHeight="false" outlineLevel="0" collapsed="false">
      <c r="A1660" s="517"/>
      <c r="B1660" s="594"/>
      <c r="C1660" s="595"/>
      <c r="D1660" s="596"/>
      <c r="E1660" s="597"/>
      <c r="F1660" s="540"/>
      <c r="G1660" s="540"/>
      <c r="H1660" s="624"/>
      <c r="I1660" s="598"/>
      <c r="J1660" s="543"/>
      <c r="K1660" s="521"/>
    </row>
    <row r="1661" customFormat="false" ht="15" hidden="false" customHeight="false" outlineLevel="0" collapsed="false">
      <c r="A1661" s="517"/>
      <c r="B1661" s="616"/>
      <c r="C1661" s="617"/>
      <c r="D1661" s="618"/>
      <c r="E1661" s="619"/>
      <c r="F1661" s="547" t="n">
        <v>0</v>
      </c>
      <c r="G1661" s="547" t="n">
        <v>0</v>
      </c>
      <c r="H1661" s="547" t="n">
        <v>0</v>
      </c>
      <c r="I1661" s="625" t="n">
        <v>0</v>
      </c>
      <c r="J1661" s="543" t="n">
        <f aca="false">I1661*H1661*G1661*F1661</f>
        <v>0</v>
      </c>
      <c r="K1661" s="521"/>
    </row>
    <row r="1662" customFormat="false" ht="15" hidden="false" customHeight="false" outlineLevel="0" collapsed="false">
      <c r="A1662" s="517"/>
      <c r="B1662" s="620"/>
      <c r="C1662" s="567"/>
      <c r="D1662" s="567"/>
      <c r="E1662" s="621"/>
      <c r="F1662" s="622"/>
      <c r="G1662" s="576"/>
      <c r="H1662" s="576"/>
      <c r="I1662" s="568" t="s">
        <v>257</v>
      </c>
      <c r="J1662" s="566" t="n">
        <f aca="false">SUM(J1660:J1661)</f>
        <v>0</v>
      </c>
      <c r="K1662" s="521"/>
    </row>
    <row r="1663" customFormat="false" ht="15" hidden="false" customHeight="false" outlineLevel="0" collapsed="false">
      <c r="A1663" s="517"/>
      <c r="B1663" s="567"/>
      <c r="C1663" s="567"/>
      <c r="D1663" s="567"/>
      <c r="E1663" s="567"/>
      <c r="F1663" s="567"/>
      <c r="G1663" s="567"/>
      <c r="H1663" s="567"/>
      <c r="I1663" s="568"/>
      <c r="J1663" s="567"/>
      <c r="K1663" s="521"/>
    </row>
    <row r="1664" customFormat="false" ht="15" hidden="false" customHeight="false" outlineLevel="0" collapsed="false">
      <c r="A1664" s="517"/>
      <c r="B1664" s="626" t="s">
        <v>324</v>
      </c>
      <c r="C1664" s="626"/>
      <c r="D1664" s="626"/>
      <c r="E1664" s="626"/>
      <c r="F1664" s="626"/>
      <c r="G1664" s="626"/>
      <c r="H1664" s="626"/>
      <c r="I1664" s="626"/>
      <c r="J1664" s="611" t="n">
        <f aca="false">J1662+J1657+J1650</f>
        <v>15587.892236</v>
      </c>
      <c r="K1664" s="521"/>
    </row>
    <row r="1665" customFormat="false" ht="15" hidden="false" customHeight="false" outlineLevel="0" collapsed="false">
      <c r="A1665" s="517"/>
      <c r="B1665" s="567"/>
      <c r="C1665" s="567"/>
      <c r="D1665" s="567"/>
      <c r="E1665" s="567"/>
      <c r="F1665" s="567"/>
      <c r="G1665" s="567"/>
      <c r="H1665" s="567"/>
      <c r="I1665" s="568"/>
      <c r="J1665" s="567"/>
      <c r="K1665" s="521"/>
    </row>
    <row r="1666" customFormat="false" ht="15" hidden="false" customHeight="false" outlineLevel="0" collapsed="false">
      <c r="A1666" s="517"/>
      <c r="B1666" s="626" t="s">
        <v>325</v>
      </c>
      <c r="C1666" s="626"/>
      <c r="D1666" s="626"/>
      <c r="E1666" s="626"/>
      <c r="F1666" s="626"/>
      <c r="G1666" s="626"/>
      <c r="H1666" s="626"/>
      <c r="I1666" s="626"/>
      <c r="J1666" s="566" t="n">
        <f aca="false">J1664*0</f>
        <v>0</v>
      </c>
      <c r="K1666" s="521"/>
    </row>
    <row r="1667" customFormat="false" ht="15" hidden="false" customHeight="false" outlineLevel="0" collapsed="false">
      <c r="A1667" s="517"/>
      <c r="B1667" s="567"/>
      <c r="C1667" s="567"/>
      <c r="D1667" s="567"/>
      <c r="E1667" s="567"/>
      <c r="F1667" s="567"/>
      <c r="G1667" s="567"/>
      <c r="H1667" s="567"/>
      <c r="I1667" s="568"/>
      <c r="J1667" s="567"/>
      <c r="K1667" s="521"/>
    </row>
    <row r="1668" customFormat="false" ht="15" hidden="false" customHeight="false" outlineLevel="0" collapsed="false">
      <c r="A1668" s="517"/>
      <c r="B1668" s="626" t="s">
        <v>326</v>
      </c>
      <c r="C1668" s="626"/>
      <c r="D1668" s="626"/>
      <c r="E1668" s="626"/>
      <c r="F1668" s="626"/>
      <c r="G1668" s="626"/>
      <c r="H1668" s="626"/>
      <c r="I1668" s="626"/>
      <c r="J1668" s="611" t="n">
        <f aca="false">J1664+J1666</f>
        <v>15587.892236</v>
      </c>
      <c r="K1668" s="521"/>
    </row>
    <row r="1669" customFormat="false" ht="15" hidden="false" customHeight="false" outlineLevel="0" collapsed="false">
      <c r="A1669" s="517"/>
      <c r="B1669" s="605"/>
      <c r="C1669" s="605"/>
      <c r="D1669" s="605"/>
      <c r="E1669" s="605"/>
      <c r="F1669" s="605"/>
      <c r="G1669" s="605"/>
      <c r="H1669" s="605"/>
      <c r="I1669" s="609"/>
      <c r="J1669" s="605"/>
      <c r="K1669" s="521"/>
    </row>
    <row r="1670" customFormat="false" ht="15" hidden="false" customHeight="false" outlineLevel="0" collapsed="false">
      <c r="A1670" s="517"/>
      <c r="B1670" s="627"/>
      <c r="C1670" s="595"/>
      <c r="D1670" s="595"/>
      <c r="E1670" s="595"/>
      <c r="F1670" s="595"/>
      <c r="G1670" s="595"/>
      <c r="H1670" s="595"/>
      <c r="I1670" s="595"/>
      <c r="J1670" s="628"/>
      <c r="K1670" s="521"/>
    </row>
    <row r="1671" customFormat="false" ht="15" hidden="false" customHeight="false" outlineLevel="0" collapsed="false">
      <c r="A1671" s="517"/>
      <c r="B1671" s="629"/>
      <c r="C1671" s="630"/>
      <c r="D1671" s="631"/>
      <c r="E1671" s="631"/>
      <c r="F1671" s="632"/>
      <c r="G1671" s="633"/>
      <c r="H1671" s="630"/>
      <c r="I1671" s="630"/>
      <c r="J1671" s="634"/>
      <c r="K1671" s="521"/>
    </row>
    <row r="1672" customFormat="false" ht="15" hidden="false" customHeight="false" outlineLevel="0" collapsed="false">
      <c r="A1672" s="517"/>
      <c r="B1672" s="522"/>
      <c r="C1672" s="522"/>
      <c r="D1672" s="522"/>
      <c r="E1672" s="522"/>
      <c r="F1672" s="522"/>
      <c r="G1672" s="522"/>
      <c r="H1672" s="522"/>
      <c r="I1672" s="522"/>
      <c r="J1672" s="522"/>
      <c r="K1672" s="521"/>
    </row>
    <row r="1673" customFormat="false" ht="15" hidden="false" customHeight="false" outlineLevel="0" collapsed="false">
      <c r="A1673" s="517"/>
      <c r="B1673" s="635" t="n">
        <f aca="false">PLANEJAMENTO!E1413</f>
        <v>0</v>
      </c>
      <c r="C1673" s="636"/>
      <c r="D1673" s="636"/>
      <c r="E1673" s="636"/>
      <c r="F1673" s="637"/>
      <c r="G1673" s="532" t="s">
        <v>315</v>
      </c>
      <c r="H1673" s="532"/>
      <c r="I1673" s="532"/>
      <c r="J1673" s="532"/>
      <c r="K1673" s="521"/>
    </row>
    <row r="1674" customFormat="false" ht="15" hidden="false" customHeight="false" outlineLevel="0" collapsed="false">
      <c r="A1674" s="517"/>
      <c r="B1674" s="638" t="n">
        <f aca="false">PLANEJAMENTO!E1414</f>
        <v>0</v>
      </c>
      <c r="C1674" s="639"/>
      <c r="D1674" s="639"/>
      <c r="E1674" s="639"/>
      <c r="F1674" s="640"/>
      <c r="G1674" s="534" t="s">
        <v>327</v>
      </c>
      <c r="H1674" s="534"/>
      <c r="I1674" s="534"/>
      <c r="J1674" s="534"/>
      <c r="K1674" s="521"/>
    </row>
    <row r="1675" customFormat="false" ht="15" hidden="false" customHeight="false" outlineLevel="0" collapsed="false">
      <c r="A1675" s="517"/>
      <c r="B1675" s="641"/>
      <c r="C1675" s="642"/>
      <c r="D1675" s="642"/>
      <c r="E1675" s="642"/>
      <c r="F1675" s="643"/>
      <c r="G1675" s="644"/>
      <c r="H1675" s="645"/>
      <c r="I1675" s="645"/>
      <c r="J1675" s="645"/>
      <c r="K1675" s="521"/>
    </row>
    <row r="1676" customFormat="false" ht="15" hidden="false" customHeight="false" outlineLevel="0" collapsed="false">
      <c r="A1676" s="646"/>
      <c r="B1676" s="647"/>
      <c r="C1676" s="647"/>
      <c r="D1676" s="647"/>
      <c r="E1676" s="647"/>
      <c r="F1676" s="647"/>
      <c r="G1676" s="647"/>
      <c r="H1676" s="647"/>
      <c r="I1676" s="647"/>
      <c r="J1676" s="647"/>
      <c r="K1676" s="648"/>
    </row>
    <row r="1677" customFormat="false" ht="15" hidden="false" customHeight="false" outlineLevel="0" collapsed="false">
      <c r="A1677" s="517"/>
      <c r="B1677" s="522"/>
      <c r="C1677" s="522"/>
      <c r="D1677" s="522"/>
      <c r="E1677" s="522"/>
      <c r="F1677" s="522"/>
      <c r="G1677" s="522"/>
      <c r="H1677" s="522"/>
      <c r="I1677" s="522"/>
      <c r="J1677" s="522"/>
      <c r="K1677" s="521"/>
    </row>
    <row r="1678" customFormat="false" ht="15" hidden="false" customHeight="false" outlineLevel="0" collapsed="false">
      <c r="A1678" s="517"/>
      <c r="B1678" s="518" t="s">
        <v>0</v>
      </c>
      <c r="C1678" s="519"/>
      <c r="D1678" s="520" t="s">
        <v>288</v>
      </c>
      <c r="E1678" s="520"/>
      <c r="F1678" s="520"/>
      <c r="G1678" s="520"/>
      <c r="H1678" s="520"/>
      <c r="I1678" s="520"/>
      <c r="J1678" s="520"/>
      <c r="K1678" s="521"/>
    </row>
    <row r="1679" customFormat="false" ht="15" hidden="false" customHeight="false" outlineLevel="0" collapsed="false">
      <c r="A1679" s="517"/>
      <c r="B1679" s="522"/>
      <c r="C1679" s="522"/>
      <c r="D1679" s="522"/>
      <c r="E1679" s="522"/>
      <c r="F1679" s="522"/>
      <c r="G1679" s="522"/>
      <c r="H1679" s="522"/>
      <c r="I1679" s="522"/>
      <c r="J1679" s="522"/>
      <c r="K1679" s="521"/>
    </row>
    <row r="1680" customFormat="false" ht="15" hidden="false" customHeight="false" outlineLevel="0" collapsed="false">
      <c r="A1680" s="517"/>
      <c r="B1680" s="523"/>
      <c r="C1680" s="524" t="s">
        <v>290</v>
      </c>
      <c r="D1680" s="523" t="s">
        <v>118</v>
      </c>
      <c r="E1680" s="523"/>
      <c r="F1680" s="523"/>
      <c r="G1680" s="523"/>
      <c r="H1680" s="523"/>
      <c r="I1680" s="523"/>
      <c r="J1680" s="523" t="s">
        <v>291</v>
      </c>
      <c r="K1680" s="521"/>
    </row>
    <row r="1681" customFormat="false" ht="19.25" hidden="false" customHeight="true" outlineLevel="0" collapsed="false">
      <c r="A1681" s="517"/>
      <c r="B1681" s="525"/>
      <c r="C1681" s="526" t="n">
        <f aca="true">TODAY()</f>
        <v>46129</v>
      </c>
      <c r="D1681" s="661" t="s">
        <v>79</v>
      </c>
      <c r="E1681" s="661"/>
      <c r="F1681" s="661"/>
      <c r="G1681" s="661"/>
      <c r="H1681" s="661"/>
      <c r="I1681" s="661"/>
      <c r="J1681" s="528" t="str">
        <f aca="false">F1700</f>
        <v>M</v>
      </c>
      <c r="K1681" s="521"/>
      <c r="L1681" s="0" t="s">
        <v>399</v>
      </c>
    </row>
    <row r="1682" customFormat="false" ht="15" hidden="false" customHeight="false" outlineLevel="0" collapsed="false">
      <c r="A1682" s="517"/>
      <c r="B1682" s="529"/>
      <c r="C1682" s="529"/>
      <c r="D1682" s="529"/>
      <c r="E1682" s="529"/>
      <c r="F1682" s="529"/>
      <c r="G1682" s="529"/>
      <c r="H1682" s="529"/>
      <c r="I1682" s="530"/>
      <c r="J1682" s="531"/>
      <c r="K1682" s="521"/>
    </row>
    <row r="1683" customFormat="false" ht="15" hidden="false" customHeight="false" outlineLevel="0" collapsed="false">
      <c r="A1683" s="517"/>
      <c r="B1683" s="532" t="s">
        <v>292</v>
      </c>
      <c r="C1683" s="532"/>
      <c r="D1683" s="532" t="s">
        <v>289</v>
      </c>
      <c r="E1683" s="532" t="s">
        <v>293</v>
      </c>
      <c r="F1683" s="533" t="s">
        <v>294</v>
      </c>
      <c r="G1683" s="533"/>
      <c r="H1683" s="533" t="s">
        <v>295</v>
      </c>
      <c r="I1683" s="533"/>
      <c r="J1683" s="534" t="s">
        <v>296</v>
      </c>
      <c r="K1683" s="521"/>
    </row>
    <row r="1684" customFormat="false" ht="15" hidden="false" customHeight="false" outlineLevel="0" collapsed="false">
      <c r="A1684" s="517"/>
      <c r="B1684" s="532"/>
      <c r="C1684" s="532"/>
      <c r="D1684" s="532"/>
      <c r="E1684" s="532"/>
      <c r="F1684" s="535" t="s">
        <v>297</v>
      </c>
      <c r="G1684" s="535" t="s">
        <v>298</v>
      </c>
      <c r="H1684" s="535" t="s">
        <v>297</v>
      </c>
      <c r="I1684" s="529" t="s">
        <v>298</v>
      </c>
      <c r="J1684" s="536" t="s">
        <v>299</v>
      </c>
      <c r="K1684" s="521"/>
    </row>
    <row r="1685" customFormat="false" ht="15" hidden="false" customHeight="false" outlineLevel="0" collapsed="false">
      <c r="A1685" s="517"/>
      <c r="B1685" s="649" t="s">
        <v>400</v>
      </c>
      <c r="C1685" s="650"/>
      <c r="D1685" s="651"/>
      <c r="E1685" s="652" t="n">
        <v>1</v>
      </c>
      <c r="F1685" s="652" t="n">
        <v>1</v>
      </c>
      <c r="G1685" s="653" t="n">
        <f aca="false">1-F1685</f>
        <v>0</v>
      </c>
      <c r="H1685" s="541" t="n">
        <f aca="false">VLOOKUP(B1685,EQUIPAMENTOS!$A:$N,14,FALSE())</f>
        <v>175</v>
      </c>
      <c r="I1685" s="542" t="n">
        <f aca="false">H1685</f>
        <v>175</v>
      </c>
      <c r="J1685" s="543" t="n">
        <f aca="false">H1685*F1685*E1685+I1685*G1685*E1685</f>
        <v>175</v>
      </c>
      <c r="K1685" s="521"/>
    </row>
    <row r="1686" customFormat="false" ht="15" hidden="false" customHeight="false" outlineLevel="0" collapsed="false">
      <c r="A1686" s="517"/>
      <c r="B1686" s="537" t="s">
        <v>401</v>
      </c>
      <c r="C1686" s="538"/>
      <c r="D1686" s="539"/>
      <c r="E1686" s="688" t="n">
        <v>1</v>
      </c>
      <c r="F1686" s="688" t="n">
        <v>1</v>
      </c>
      <c r="G1686" s="540" t="n">
        <f aca="false">1-F1686</f>
        <v>0</v>
      </c>
      <c r="H1686" s="541" t="n">
        <f aca="false">VLOOKUP(B1686,EQUIPAMENTOS!$A:$N,14,FALSE())</f>
        <v>425</v>
      </c>
      <c r="I1686" s="542" t="n">
        <f aca="false">H1686</f>
        <v>425</v>
      </c>
      <c r="J1686" s="543" t="n">
        <f aca="false">H1686*F1686*E1686+I1686*G1686*E1686</f>
        <v>425</v>
      </c>
      <c r="K1686" s="521"/>
    </row>
    <row r="1687" customFormat="false" ht="15" hidden="false" customHeight="false" outlineLevel="0" collapsed="false">
      <c r="A1687" s="517"/>
      <c r="B1687" s="537" t="s">
        <v>365</v>
      </c>
      <c r="C1687" s="538"/>
      <c r="D1687" s="539"/>
      <c r="E1687" s="688" t="n">
        <v>0.33</v>
      </c>
      <c r="F1687" s="688" t="n">
        <v>1</v>
      </c>
      <c r="G1687" s="540" t="n">
        <f aca="false">1-F1687</f>
        <v>0</v>
      </c>
      <c r="H1687" s="541" t="n">
        <f aca="false">VLOOKUP(B1687,EQUIPAMENTOS!$A:$N,14,FALSE())</f>
        <v>175</v>
      </c>
      <c r="I1687" s="542" t="n">
        <f aca="false">H1687</f>
        <v>175</v>
      </c>
      <c r="J1687" s="543" t="n">
        <f aca="false">H1687*F1687*E1687+I1687*G1687*E1687</f>
        <v>57.75</v>
      </c>
      <c r="K1687" s="521"/>
      <c r="M1687" s="434"/>
    </row>
    <row r="1688" customFormat="false" ht="15" hidden="false" customHeight="false" outlineLevel="0" collapsed="false">
      <c r="A1688" s="517"/>
      <c r="B1688" s="544"/>
      <c r="C1688" s="545"/>
      <c r="D1688" s="546"/>
      <c r="E1688" s="547"/>
      <c r="F1688" s="547"/>
      <c r="G1688" s="547"/>
      <c r="H1688" s="548"/>
      <c r="I1688" s="664"/>
      <c r="J1688" s="543"/>
      <c r="K1688" s="521"/>
    </row>
    <row r="1689" customFormat="false" ht="15" hidden="false" customHeight="false" outlineLevel="0" collapsed="false">
      <c r="A1689" s="517"/>
      <c r="B1689" s="551"/>
      <c r="C1689" s="529"/>
      <c r="D1689" s="529"/>
      <c r="E1689" s="529"/>
      <c r="F1689" s="529"/>
      <c r="G1689" s="529"/>
      <c r="H1689" s="529"/>
      <c r="I1689" s="552" t="s">
        <v>257</v>
      </c>
      <c r="J1689" s="566" t="n">
        <f aca="false">SUM(J1685:J1688)</f>
        <v>657.75</v>
      </c>
      <c r="K1689" s="521"/>
    </row>
    <row r="1690" customFormat="false" ht="15" hidden="false" customHeight="false" outlineLevel="0" collapsed="false">
      <c r="A1690" s="517"/>
      <c r="B1690" s="553"/>
      <c r="C1690" s="553"/>
      <c r="D1690" s="553"/>
      <c r="E1690" s="553"/>
      <c r="F1690" s="553"/>
      <c r="G1690" s="553"/>
      <c r="H1690" s="553"/>
      <c r="I1690" s="554"/>
      <c r="J1690" s="555"/>
      <c r="K1690" s="521"/>
    </row>
    <row r="1691" customFormat="false" ht="19.25" hidden="false" customHeight="true" outlineLevel="0" collapsed="false">
      <c r="A1691" s="517"/>
      <c r="B1691" s="556" t="s">
        <v>302</v>
      </c>
      <c r="C1691" s="556"/>
      <c r="D1691" s="556"/>
      <c r="E1691" s="556"/>
      <c r="F1691" s="679" t="s">
        <v>289</v>
      </c>
      <c r="G1691" s="679"/>
      <c r="H1691" s="557" t="s">
        <v>303</v>
      </c>
      <c r="I1691" s="558" t="s">
        <v>304</v>
      </c>
      <c r="J1691" s="559" t="s">
        <v>305</v>
      </c>
      <c r="K1691" s="521"/>
    </row>
    <row r="1692" customFormat="false" ht="15" hidden="false" customHeight="false" outlineLevel="0" collapsed="false">
      <c r="A1692" s="517"/>
      <c r="B1692" s="690" t="s">
        <v>368</v>
      </c>
      <c r="C1692" s="605"/>
      <c r="D1692" s="680"/>
      <c r="E1692" s="681"/>
      <c r="F1692" s="682"/>
      <c r="G1692" s="608"/>
      <c r="H1692" s="683" t="n">
        <f aca="false">E1687</f>
        <v>0.33</v>
      </c>
      <c r="I1692" s="564" t="n">
        <f aca="false">(VLOOKUP(B1692,'MÃO DE OBRA'!$A:$E,5,FALSE())/220)</f>
        <v>37.47552</v>
      </c>
      <c r="J1692" s="543" t="n">
        <f aca="false">H1692*I1692</f>
        <v>12.3669216</v>
      </c>
      <c r="K1692" s="521"/>
    </row>
    <row r="1693" customFormat="false" ht="15" hidden="false" customHeight="false" outlineLevel="0" collapsed="false">
      <c r="A1693" s="517"/>
      <c r="B1693" s="560" t="s">
        <v>366</v>
      </c>
      <c r="C1693" s="561"/>
      <c r="D1693" s="522"/>
      <c r="E1693" s="538"/>
      <c r="F1693" s="539"/>
      <c r="G1693" s="562"/>
      <c r="H1693" s="563" t="n">
        <v>5</v>
      </c>
      <c r="I1693" s="564" t="n">
        <f aca="false">(VLOOKUP(B1693,'MÃO DE OBRA'!$A:$E,5,FALSE())/220)</f>
        <v>28.82352</v>
      </c>
      <c r="J1693" s="543" t="n">
        <f aca="false">H1693*I1693</f>
        <v>144.1176</v>
      </c>
      <c r="K1693" s="521"/>
    </row>
    <row r="1694" customFormat="false" ht="15" hidden="false" customHeight="false" outlineLevel="0" collapsed="false">
      <c r="A1694" s="517"/>
      <c r="B1694" s="560" t="s">
        <v>307</v>
      </c>
      <c r="C1694" s="561"/>
      <c r="D1694" s="522"/>
      <c r="E1694" s="538"/>
      <c r="F1694" s="539"/>
      <c r="G1694" s="562"/>
      <c r="H1694" s="563" t="n">
        <v>4</v>
      </c>
      <c r="I1694" s="564" t="n">
        <f aca="false">(VLOOKUP(B1694,'MÃO DE OBRA'!$A:$E,5,FALSE())/220)</f>
        <v>19.13328</v>
      </c>
      <c r="J1694" s="543" t="n">
        <f aca="false">H1694*I1694</f>
        <v>76.53312</v>
      </c>
      <c r="K1694" s="521"/>
    </row>
    <row r="1695" customFormat="false" ht="15" hidden="false" customHeight="false" outlineLevel="0" collapsed="false">
      <c r="A1695" s="517"/>
      <c r="B1695" s="560" t="s">
        <v>370</v>
      </c>
      <c r="C1695" s="561"/>
      <c r="D1695" s="522"/>
      <c r="E1695" s="538"/>
      <c r="F1695" s="539"/>
      <c r="G1695" s="562"/>
      <c r="H1695" s="563" t="n">
        <v>0.33</v>
      </c>
      <c r="I1695" s="564" t="n">
        <f aca="false">(VLOOKUP(B1695,'MÃO DE OBRA'!$A:$E,5,FALSE())/220)</f>
        <v>93.6363636363636</v>
      </c>
      <c r="J1695" s="543" t="n">
        <f aca="false">H1695*I1695</f>
        <v>30.9</v>
      </c>
      <c r="K1695" s="521"/>
    </row>
    <row r="1696" customFormat="false" ht="15" hidden="false" customHeight="false" outlineLevel="0" collapsed="false">
      <c r="A1696" s="517"/>
      <c r="B1696" s="560" t="s">
        <v>402</v>
      </c>
      <c r="C1696" s="561"/>
      <c r="D1696" s="522"/>
      <c r="E1696" s="538"/>
      <c r="F1696" s="539"/>
      <c r="G1696" s="562"/>
      <c r="H1696" s="563" t="n">
        <f aca="false">E1686</f>
        <v>1</v>
      </c>
      <c r="I1696" s="564" t="n">
        <f aca="false">(VLOOKUP(B1696,'MÃO DE OBRA'!$A:$E,5,FALSE())/220)</f>
        <v>37.47552</v>
      </c>
      <c r="J1696" s="543" t="n">
        <f aca="false">H1696*I1696</f>
        <v>37.47552</v>
      </c>
      <c r="K1696" s="521"/>
    </row>
    <row r="1697" customFormat="false" ht="15" hidden="false" customHeight="false" outlineLevel="0" collapsed="false">
      <c r="A1697" s="517"/>
      <c r="B1697" s="560" t="s">
        <v>361</v>
      </c>
      <c r="C1697" s="561"/>
      <c r="D1697" s="522"/>
      <c r="E1697" s="538"/>
      <c r="F1697" s="539"/>
      <c r="G1697" s="562"/>
      <c r="H1697" s="563" t="n">
        <f aca="false">E1685</f>
        <v>1</v>
      </c>
      <c r="I1697" s="564" t="n">
        <f aca="false">(VLOOKUP(B1697,'MÃO DE OBRA'!$A:$E,5,FALSE())/220)</f>
        <v>37.47552</v>
      </c>
      <c r="J1697" s="543" t="n">
        <f aca="false">H1697*I1697</f>
        <v>37.47552</v>
      </c>
      <c r="K1697" s="521"/>
    </row>
    <row r="1698" customFormat="false" ht="15" hidden="false" customHeight="false" outlineLevel="0" collapsed="false">
      <c r="A1698" s="517"/>
      <c r="B1698" s="551"/>
      <c r="C1698" s="553"/>
      <c r="D1698" s="553"/>
      <c r="E1698" s="553"/>
      <c r="F1698" s="553"/>
      <c r="G1698" s="553"/>
      <c r="H1698" s="553"/>
      <c r="I1698" s="565" t="s">
        <v>257</v>
      </c>
      <c r="J1698" s="566" t="n">
        <f aca="false">SUM(J1692:J1697)</f>
        <v>338.8686816</v>
      </c>
      <c r="K1698" s="521"/>
    </row>
    <row r="1699" customFormat="false" ht="15" hidden="false" customHeight="false" outlineLevel="0" collapsed="false">
      <c r="A1699" s="517"/>
      <c r="B1699" s="567"/>
      <c r="C1699" s="567"/>
      <c r="D1699" s="567"/>
      <c r="E1699" s="567"/>
      <c r="F1699" s="567"/>
      <c r="G1699" s="567"/>
      <c r="H1699" s="567"/>
      <c r="I1699" s="568"/>
      <c r="J1699" s="567"/>
      <c r="K1699" s="521"/>
    </row>
    <row r="1700" customFormat="false" ht="15" hidden="false" customHeight="false" outlineLevel="0" collapsed="false">
      <c r="A1700" s="517"/>
      <c r="B1700" s="569" t="s">
        <v>310</v>
      </c>
      <c r="C1700" s="570"/>
      <c r="D1700" s="567"/>
      <c r="E1700" s="571" t="n">
        <f aca="false">PRODUÇÕES!D36</f>
        <v>0.75</v>
      </c>
      <c r="F1700" s="572" t="s">
        <v>170</v>
      </c>
      <c r="G1700" s="573"/>
      <c r="H1700" s="573"/>
      <c r="I1700" s="574" t="s">
        <v>311</v>
      </c>
      <c r="J1700" s="566" t="n">
        <f aca="false">J1689+J1698</f>
        <v>996.6186816</v>
      </c>
      <c r="K1700" s="521"/>
    </row>
    <row r="1701" customFormat="false" ht="15" hidden="false" customHeight="false" outlineLevel="0" collapsed="false">
      <c r="A1701" s="517"/>
      <c r="B1701" s="575"/>
      <c r="C1701" s="567"/>
      <c r="D1701" s="567"/>
      <c r="E1701" s="568"/>
      <c r="F1701" s="576"/>
      <c r="G1701" s="576"/>
      <c r="H1701" s="576"/>
      <c r="I1701" s="568"/>
      <c r="J1701" s="567"/>
      <c r="K1701" s="521"/>
    </row>
    <row r="1702" customFormat="false" ht="19.25" hidden="false" customHeight="false" outlineLevel="0" collapsed="false">
      <c r="A1702" s="517"/>
      <c r="B1702" s="557" t="s">
        <v>312</v>
      </c>
      <c r="C1702" s="557"/>
      <c r="D1702" s="557"/>
      <c r="E1702" s="557"/>
      <c r="F1702" s="532" t="s">
        <v>289</v>
      </c>
      <c r="G1702" s="528" t="s">
        <v>313</v>
      </c>
      <c r="H1702" s="557" t="s">
        <v>296</v>
      </c>
      <c r="I1702" s="577" t="s">
        <v>314</v>
      </c>
      <c r="J1702" s="556" t="s">
        <v>315</v>
      </c>
      <c r="K1702" s="521"/>
    </row>
    <row r="1703" customFormat="false" ht="15" hidden="false" customHeight="false" outlineLevel="0" collapsed="false">
      <c r="A1703" s="517"/>
      <c r="B1703" s="684" t="str">
        <f aca="false">B1685</f>
        <v>Caminhão munck 45T</v>
      </c>
      <c r="C1703" s="562"/>
      <c r="D1703" s="562"/>
      <c r="E1703" s="685"/>
      <c r="F1703" s="579" t="str">
        <f aca="false">VLOOKUP(B1703,EQUIPAMENTOS!$A:$R,16,FALSE())</f>
        <v>Diesel S10</v>
      </c>
      <c r="G1703" s="580" t="s">
        <v>316</v>
      </c>
      <c r="H1703" s="581" t="n">
        <f aca="false">VLOOKUP(B1703,EQUIPAMENTOS!$A:$R,17,FALSE())</f>
        <v>6.99</v>
      </c>
      <c r="I1703" s="582" t="n">
        <f aca="false">VLOOKUP(B1703,EQUIPAMENTOS!$A:$R,18,FALSE())</f>
        <v>6</v>
      </c>
      <c r="J1703" s="543" t="n">
        <f aca="false">H1703*I1703*E1685*F1685</f>
        <v>41.94</v>
      </c>
      <c r="K1703" s="521"/>
    </row>
    <row r="1704" customFormat="false" ht="15" hidden="false" customHeight="false" outlineLevel="0" collapsed="false">
      <c r="A1704" s="517"/>
      <c r="B1704" s="684" t="str">
        <f aca="false">B1686</f>
        <v>Guindaste móvel sobre esteiras com capacidade de 40 t - 186 kW</v>
      </c>
      <c r="C1704" s="561"/>
      <c r="D1704" s="561"/>
      <c r="E1704" s="538"/>
      <c r="F1704" s="579" t="str">
        <f aca="false">VLOOKUP(B1704,EQUIPAMENTOS!$A:$R,16,FALSE())</f>
        <v>Diesel S10</v>
      </c>
      <c r="G1704" s="580" t="s">
        <v>316</v>
      </c>
      <c r="H1704" s="581" t="n">
        <f aca="false">VLOOKUP(B1704,EQUIPAMENTOS!$A:$R,17,FALSE())</f>
        <v>6.99</v>
      </c>
      <c r="I1704" s="582" t="n">
        <f aca="false">VLOOKUP(B1704,EQUIPAMENTOS!$A:$R,18,FALSE())</f>
        <v>25</v>
      </c>
      <c r="J1704" s="543" t="n">
        <f aca="false">H1704*I1704*E1686*F1686</f>
        <v>174.75</v>
      </c>
      <c r="K1704" s="521"/>
    </row>
    <row r="1705" customFormat="false" ht="15" hidden="false" customHeight="false" outlineLevel="0" collapsed="false">
      <c r="A1705" s="517"/>
      <c r="B1705" s="684" t="str">
        <f aca="false">B1687</f>
        <v>Caminhão prancha</v>
      </c>
      <c r="C1705" s="570"/>
      <c r="D1705" s="570"/>
      <c r="E1705" s="545"/>
      <c r="F1705" s="579" t="str">
        <f aca="false">VLOOKUP(B1705,EQUIPAMENTOS!$A:$R,16,FALSE())</f>
        <v>Diesel S10</v>
      </c>
      <c r="G1705" s="580" t="s">
        <v>316</v>
      </c>
      <c r="H1705" s="581" t="n">
        <f aca="false">VLOOKUP(B1705,EQUIPAMENTOS!$A:$R,17,FALSE())</f>
        <v>6.99</v>
      </c>
      <c r="I1705" s="582" t="n">
        <f aca="false">VLOOKUP(B1705,EQUIPAMENTOS!$A:$R,18,FALSE())</f>
        <v>7</v>
      </c>
      <c r="J1705" s="543" t="n">
        <f aca="false">H1705*I1705*E1687*F1687</f>
        <v>16.1469</v>
      </c>
      <c r="K1705" s="521"/>
    </row>
    <row r="1706" customFormat="false" ht="15" hidden="false" customHeight="false" outlineLevel="0" collapsed="false">
      <c r="A1706" s="517"/>
      <c r="B1706" s="612"/>
      <c r="C1706" s="567"/>
      <c r="D1706" s="567"/>
      <c r="E1706" s="567"/>
      <c r="F1706" s="567"/>
      <c r="G1706" s="567"/>
      <c r="H1706" s="576"/>
      <c r="I1706" s="673" t="s">
        <v>257</v>
      </c>
      <c r="J1706" s="566" t="n">
        <f aca="false">SUM(J1703:J1705)</f>
        <v>232.8369</v>
      </c>
      <c r="K1706" s="521"/>
      <c r="L1706" s="434" t="n">
        <f aca="false">J1706/E1700</f>
        <v>310.4492</v>
      </c>
    </row>
    <row r="1707" customFormat="false" ht="15" hidden="false" customHeight="false" outlineLevel="0" collapsed="false">
      <c r="A1707" s="517"/>
      <c r="B1707" s="590"/>
      <c r="C1707" s="570"/>
      <c r="D1707" s="570"/>
      <c r="E1707" s="591"/>
      <c r="F1707" s="592"/>
      <c r="G1707" s="573"/>
      <c r="H1707" s="573"/>
      <c r="I1707" s="574"/>
      <c r="J1707" s="591"/>
      <c r="K1707" s="521"/>
    </row>
    <row r="1708" customFormat="false" ht="19.25" hidden="false" customHeight="false" outlineLevel="0" collapsed="false">
      <c r="A1708" s="517"/>
      <c r="B1708" s="557" t="s">
        <v>317</v>
      </c>
      <c r="C1708" s="557"/>
      <c r="D1708" s="557"/>
      <c r="E1708" s="557"/>
      <c r="F1708" s="557"/>
      <c r="G1708" s="593" t="s">
        <v>318</v>
      </c>
      <c r="H1708" s="573" t="s">
        <v>319</v>
      </c>
      <c r="I1708" s="577" t="s">
        <v>296</v>
      </c>
      <c r="J1708" s="559" t="s">
        <v>315</v>
      </c>
      <c r="K1708" s="521"/>
    </row>
    <row r="1709" customFormat="false" ht="15" hidden="false" customHeight="false" outlineLevel="0" collapsed="false">
      <c r="A1709" s="517"/>
      <c r="B1709" s="594"/>
      <c r="C1709" s="595"/>
      <c r="D1709" s="596"/>
      <c r="E1709" s="596"/>
      <c r="F1709" s="597"/>
      <c r="G1709" s="540"/>
      <c r="H1709" s="540"/>
      <c r="I1709" s="598"/>
      <c r="J1709" s="543"/>
      <c r="K1709" s="521"/>
    </row>
    <row r="1710" customFormat="false" ht="15" hidden="false" customHeight="false" outlineLevel="0" collapsed="false">
      <c r="A1710" s="517"/>
      <c r="B1710" s="599"/>
      <c r="C1710" s="600"/>
      <c r="D1710" s="601"/>
      <c r="E1710" s="601"/>
      <c r="F1710" s="602"/>
      <c r="G1710" s="540"/>
      <c r="H1710" s="540"/>
      <c r="I1710" s="598"/>
      <c r="J1710" s="543"/>
      <c r="K1710" s="521"/>
    </row>
    <row r="1711" customFormat="false" ht="15" hidden="false" customHeight="false" outlineLevel="0" collapsed="false">
      <c r="A1711" s="517"/>
      <c r="B1711" s="603" t="s">
        <v>257</v>
      </c>
      <c r="C1711" s="603"/>
      <c r="D1711" s="603"/>
      <c r="E1711" s="603"/>
      <c r="F1711" s="603"/>
      <c r="G1711" s="603"/>
      <c r="H1711" s="603"/>
      <c r="I1711" s="603"/>
      <c r="J1711" s="566" t="n">
        <f aca="false">SUM(J1709:J1710)</f>
        <v>0</v>
      </c>
      <c r="K1711" s="521"/>
    </row>
    <row r="1712" customFormat="false" ht="15" hidden="false" customHeight="false" outlineLevel="0" collapsed="false">
      <c r="A1712" s="517"/>
      <c r="B1712" s="604"/>
      <c r="C1712" s="605"/>
      <c r="D1712" s="605"/>
      <c r="E1712" s="606"/>
      <c r="F1712" s="607"/>
      <c r="G1712" s="608"/>
      <c r="H1712" s="608"/>
      <c r="I1712" s="609"/>
      <c r="J1712" s="610"/>
      <c r="K1712" s="521"/>
    </row>
    <row r="1713" customFormat="false" ht="15" hidden="false" customHeight="false" outlineLevel="0" collapsed="false">
      <c r="A1713" s="517"/>
      <c r="B1713" s="611" t="s">
        <v>320</v>
      </c>
      <c r="C1713" s="611"/>
      <c r="D1713" s="612"/>
      <c r="E1713" s="567"/>
      <c r="F1713" s="567"/>
      <c r="G1713" s="567"/>
      <c r="H1713" s="613"/>
      <c r="I1713" s="614"/>
      <c r="J1713" s="566" t="n">
        <f aca="false">(J1700+J1706+J1711)/E1700</f>
        <v>1639.2741088</v>
      </c>
      <c r="K1713" s="521"/>
    </row>
    <row r="1714" customFormat="false" ht="15" hidden="false" customHeight="false" outlineLevel="0" collapsed="false">
      <c r="A1714" s="517"/>
      <c r="B1714" s="590"/>
      <c r="C1714" s="570"/>
      <c r="D1714" s="570"/>
      <c r="E1714" s="591"/>
      <c r="F1714" s="592"/>
      <c r="G1714" s="573"/>
      <c r="H1714" s="573"/>
      <c r="I1714" s="574"/>
      <c r="J1714" s="615"/>
      <c r="K1714" s="521"/>
    </row>
    <row r="1715" customFormat="false" ht="19.25" hidden="false" customHeight="false" outlineLevel="0" collapsed="false">
      <c r="A1715" s="517"/>
      <c r="B1715" s="557" t="s">
        <v>321</v>
      </c>
      <c r="C1715" s="557"/>
      <c r="D1715" s="557"/>
      <c r="E1715" s="557"/>
      <c r="F1715" s="557"/>
      <c r="G1715" s="593" t="s">
        <v>318</v>
      </c>
      <c r="H1715" s="573" t="s">
        <v>319</v>
      </c>
      <c r="I1715" s="577" t="s">
        <v>296</v>
      </c>
      <c r="J1715" s="559" t="s">
        <v>315</v>
      </c>
      <c r="K1715" s="521"/>
    </row>
    <row r="1716" customFormat="false" ht="15" hidden="false" customHeight="false" outlineLevel="0" collapsed="false">
      <c r="A1716" s="517"/>
      <c r="B1716" s="594" t="s">
        <v>403</v>
      </c>
      <c r="C1716" s="595"/>
      <c r="D1716" s="596"/>
      <c r="E1716" s="596"/>
      <c r="F1716" s="597"/>
      <c r="G1716" s="691" t="n">
        <v>1</v>
      </c>
      <c r="H1716" s="540" t="s">
        <v>60</v>
      </c>
      <c r="I1716" s="692" t="n">
        <v>3900</v>
      </c>
      <c r="J1716" s="543" t="n">
        <f aca="false">G1716*I1716</f>
        <v>3900</v>
      </c>
      <c r="K1716" s="521"/>
    </row>
    <row r="1717" customFormat="false" ht="15" hidden="false" customHeight="false" outlineLevel="0" collapsed="false">
      <c r="A1717" s="517"/>
      <c r="B1717" s="599" t="s">
        <v>404</v>
      </c>
      <c r="C1717" s="600"/>
      <c r="D1717" s="601"/>
      <c r="E1717" s="601"/>
      <c r="F1717" s="602"/>
      <c r="G1717" s="691" t="n">
        <v>0.034</v>
      </c>
      <c r="H1717" s="540" t="s">
        <v>28</v>
      </c>
      <c r="I1717" s="598" t="n">
        <v>469.76</v>
      </c>
      <c r="J1717" s="543" t="n">
        <f aca="false">G1717*I1717</f>
        <v>15.97184</v>
      </c>
      <c r="K1717" s="521"/>
    </row>
    <row r="1718" customFormat="false" ht="15" hidden="false" customHeight="false" outlineLevel="0" collapsed="false">
      <c r="A1718" s="517"/>
      <c r="B1718" s="599" t="s">
        <v>405</v>
      </c>
      <c r="C1718" s="600"/>
      <c r="D1718" s="601"/>
      <c r="E1718" s="601"/>
      <c r="F1718" s="602"/>
      <c r="G1718" s="691" t="n">
        <v>2.54921</v>
      </c>
      <c r="H1718" s="540" t="s">
        <v>406</v>
      </c>
      <c r="I1718" s="598" t="n">
        <v>16.48</v>
      </c>
      <c r="J1718" s="543" t="n">
        <f aca="false">G1718*I1718</f>
        <v>42.0109808</v>
      </c>
      <c r="K1718" s="521"/>
    </row>
    <row r="1719" customFormat="false" ht="15" hidden="false" customHeight="false" outlineLevel="0" collapsed="false">
      <c r="A1719" s="517"/>
      <c r="B1719" s="599" t="s">
        <v>388</v>
      </c>
      <c r="C1719" s="600"/>
      <c r="D1719" s="601"/>
      <c r="E1719" s="601"/>
      <c r="F1719" s="602"/>
      <c r="G1719" s="691"/>
      <c r="H1719" s="540" t="s">
        <v>346</v>
      </c>
      <c r="I1719" s="598" t="n">
        <f aca="false">I1655</f>
        <v>14.2340145170296</v>
      </c>
      <c r="J1719" s="543" t="n">
        <f aca="false">G1719*I1719</f>
        <v>0</v>
      </c>
      <c r="K1719" s="521"/>
    </row>
    <row r="1720" customFormat="false" ht="15" hidden="false" customHeight="false" outlineLevel="0" collapsed="false">
      <c r="A1720" s="517"/>
      <c r="B1720" s="599"/>
      <c r="C1720" s="600"/>
      <c r="D1720" s="601"/>
      <c r="E1720" s="601"/>
      <c r="F1720" s="602"/>
      <c r="G1720" s="540"/>
      <c r="H1720" s="540"/>
      <c r="I1720" s="687"/>
      <c r="J1720" s="543"/>
      <c r="K1720" s="521"/>
    </row>
    <row r="1721" customFormat="false" ht="15" hidden="false" customHeight="false" outlineLevel="0" collapsed="false">
      <c r="A1721" s="517"/>
      <c r="B1721" s="616"/>
      <c r="C1721" s="617"/>
      <c r="D1721" s="618"/>
      <c r="E1721" s="618"/>
      <c r="F1721" s="619"/>
      <c r="G1721" s="540"/>
      <c r="H1721" s="540"/>
      <c r="I1721" s="598"/>
      <c r="J1721" s="543" t="n">
        <f aca="false">G1721*I1721</f>
        <v>0</v>
      </c>
      <c r="K1721" s="521"/>
    </row>
    <row r="1722" customFormat="false" ht="15" hidden="false" customHeight="false" outlineLevel="0" collapsed="false">
      <c r="A1722" s="517"/>
      <c r="B1722" s="620"/>
      <c r="C1722" s="567"/>
      <c r="D1722" s="567"/>
      <c r="E1722" s="621"/>
      <c r="F1722" s="622"/>
      <c r="G1722" s="576"/>
      <c r="H1722" s="576"/>
      <c r="I1722" s="568" t="s">
        <v>257</v>
      </c>
      <c r="J1722" s="566" t="n">
        <f aca="false">SUM(J1716:J1721)</f>
        <v>3957.9828208</v>
      </c>
      <c r="K1722" s="521"/>
    </row>
    <row r="1723" customFormat="false" ht="15" hidden="false" customHeight="false" outlineLevel="0" collapsed="false">
      <c r="A1723" s="517"/>
      <c r="B1723" s="623"/>
      <c r="C1723" s="567"/>
      <c r="D1723" s="567"/>
      <c r="E1723" s="621"/>
      <c r="F1723" s="622"/>
      <c r="G1723" s="576"/>
      <c r="H1723" s="576"/>
      <c r="I1723" s="568"/>
      <c r="J1723" s="621"/>
      <c r="K1723" s="521"/>
    </row>
    <row r="1724" customFormat="false" ht="19.25" hidden="false" customHeight="false" outlineLevel="0" collapsed="false">
      <c r="A1724" s="517"/>
      <c r="B1724" s="557" t="s">
        <v>322</v>
      </c>
      <c r="C1724" s="557"/>
      <c r="D1724" s="557"/>
      <c r="E1724" s="557"/>
      <c r="F1724" s="559" t="s">
        <v>318</v>
      </c>
      <c r="G1724" s="593" t="s">
        <v>323</v>
      </c>
      <c r="H1724" s="573" t="s">
        <v>296</v>
      </c>
      <c r="I1724" s="577" t="s">
        <v>314</v>
      </c>
      <c r="J1724" s="559" t="s">
        <v>315</v>
      </c>
      <c r="K1724" s="521"/>
    </row>
    <row r="1725" customFormat="false" ht="15" hidden="false" customHeight="false" outlineLevel="0" collapsed="false">
      <c r="A1725" s="517"/>
      <c r="B1725" s="594"/>
      <c r="C1725" s="595"/>
      <c r="D1725" s="596"/>
      <c r="E1725" s="597"/>
      <c r="F1725" s="540"/>
      <c r="G1725" s="540"/>
      <c r="H1725" s="624"/>
      <c r="I1725" s="598"/>
      <c r="J1725" s="543"/>
      <c r="K1725" s="521"/>
    </row>
    <row r="1726" customFormat="false" ht="15" hidden="false" customHeight="false" outlineLevel="0" collapsed="false">
      <c r="A1726" s="517"/>
      <c r="B1726" s="616"/>
      <c r="C1726" s="617"/>
      <c r="D1726" s="618"/>
      <c r="E1726" s="619"/>
      <c r="F1726" s="547" t="n">
        <v>0</v>
      </c>
      <c r="G1726" s="547" t="n">
        <v>0</v>
      </c>
      <c r="H1726" s="547" t="n">
        <v>0</v>
      </c>
      <c r="I1726" s="625" t="n">
        <v>0</v>
      </c>
      <c r="J1726" s="543" t="n">
        <f aca="false">I1726*H1726*G1726*F1726</f>
        <v>0</v>
      </c>
      <c r="K1726" s="521"/>
    </row>
    <row r="1727" customFormat="false" ht="15" hidden="false" customHeight="false" outlineLevel="0" collapsed="false">
      <c r="A1727" s="517"/>
      <c r="B1727" s="620"/>
      <c r="C1727" s="567"/>
      <c r="D1727" s="567"/>
      <c r="E1727" s="621"/>
      <c r="F1727" s="622"/>
      <c r="G1727" s="576"/>
      <c r="H1727" s="576"/>
      <c r="I1727" s="568" t="s">
        <v>257</v>
      </c>
      <c r="J1727" s="566" t="n">
        <f aca="false">SUM(J1725:J1726)</f>
        <v>0</v>
      </c>
      <c r="K1727" s="521"/>
    </row>
    <row r="1728" customFormat="false" ht="15" hidden="false" customHeight="false" outlineLevel="0" collapsed="false">
      <c r="A1728" s="517"/>
      <c r="B1728" s="567"/>
      <c r="C1728" s="567"/>
      <c r="D1728" s="567"/>
      <c r="E1728" s="567"/>
      <c r="F1728" s="567"/>
      <c r="G1728" s="567"/>
      <c r="H1728" s="567"/>
      <c r="I1728" s="568"/>
      <c r="J1728" s="567"/>
      <c r="K1728" s="521"/>
    </row>
    <row r="1729" customFormat="false" ht="15" hidden="false" customHeight="false" outlineLevel="0" collapsed="false">
      <c r="A1729" s="517"/>
      <c r="B1729" s="626" t="s">
        <v>324</v>
      </c>
      <c r="C1729" s="626"/>
      <c r="D1729" s="626"/>
      <c r="E1729" s="626"/>
      <c r="F1729" s="626"/>
      <c r="G1729" s="626"/>
      <c r="H1729" s="626"/>
      <c r="I1729" s="626"/>
      <c r="J1729" s="611" t="n">
        <f aca="false">J1727+J1722+J1713</f>
        <v>5597.2569296</v>
      </c>
      <c r="K1729" s="521"/>
    </row>
    <row r="1730" customFormat="false" ht="15" hidden="false" customHeight="false" outlineLevel="0" collapsed="false">
      <c r="A1730" s="517"/>
      <c r="B1730" s="567"/>
      <c r="C1730" s="567"/>
      <c r="D1730" s="567"/>
      <c r="E1730" s="567"/>
      <c r="F1730" s="567"/>
      <c r="G1730" s="567"/>
      <c r="H1730" s="567"/>
      <c r="I1730" s="568"/>
      <c r="J1730" s="567"/>
      <c r="K1730" s="521"/>
    </row>
    <row r="1731" customFormat="false" ht="15" hidden="false" customHeight="false" outlineLevel="0" collapsed="false">
      <c r="A1731" s="517"/>
      <c r="B1731" s="626" t="s">
        <v>325</v>
      </c>
      <c r="C1731" s="626"/>
      <c r="D1731" s="626"/>
      <c r="E1731" s="626"/>
      <c r="F1731" s="626"/>
      <c r="G1731" s="626"/>
      <c r="H1731" s="626"/>
      <c r="I1731" s="626"/>
      <c r="J1731" s="566" t="n">
        <f aca="false">J1729*0</f>
        <v>0</v>
      </c>
      <c r="K1731" s="521"/>
    </row>
    <row r="1732" customFormat="false" ht="15" hidden="false" customHeight="false" outlineLevel="0" collapsed="false">
      <c r="A1732" s="517"/>
      <c r="B1732" s="567"/>
      <c r="C1732" s="567"/>
      <c r="D1732" s="567"/>
      <c r="E1732" s="567"/>
      <c r="F1732" s="567"/>
      <c r="G1732" s="567"/>
      <c r="H1732" s="567"/>
      <c r="I1732" s="568"/>
      <c r="J1732" s="567"/>
      <c r="K1732" s="521"/>
    </row>
    <row r="1733" customFormat="false" ht="15" hidden="false" customHeight="false" outlineLevel="0" collapsed="false">
      <c r="A1733" s="517"/>
      <c r="B1733" s="626" t="s">
        <v>326</v>
      </c>
      <c r="C1733" s="626"/>
      <c r="D1733" s="626"/>
      <c r="E1733" s="626"/>
      <c r="F1733" s="626"/>
      <c r="G1733" s="626"/>
      <c r="H1733" s="626"/>
      <c r="I1733" s="626"/>
      <c r="J1733" s="611" t="n">
        <f aca="false">J1729+J1731</f>
        <v>5597.2569296</v>
      </c>
      <c r="K1733" s="521"/>
    </row>
    <row r="1734" customFormat="false" ht="15" hidden="false" customHeight="false" outlineLevel="0" collapsed="false">
      <c r="A1734" s="517"/>
      <c r="B1734" s="605"/>
      <c r="C1734" s="605"/>
      <c r="D1734" s="605"/>
      <c r="E1734" s="605"/>
      <c r="F1734" s="605"/>
      <c r="G1734" s="605"/>
      <c r="H1734" s="605"/>
      <c r="I1734" s="609"/>
      <c r="J1734" s="605"/>
      <c r="K1734" s="521"/>
    </row>
    <row r="1735" customFormat="false" ht="15" hidden="false" customHeight="false" outlineLevel="0" collapsed="false">
      <c r="A1735" s="517"/>
      <c r="B1735" s="627"/>
      <c r="C1735" s="595"/>
      <c r="D1735" s="595"/>
      <c r="E1735" s="595"/>
      <c r="F1735" s="595"/>
      <c r="G1735" s="595"/>
      <c r="H1735" s="595"/>
      <c r="I1735" s="595"/>
      <c r="J1735" s="628"/>
      <c r="K1735" s="521"/>
    </row>
    <row r="1736" customFormat="false" ht="15" hidden="false" customHeight="false" outlineLevel="0" collapsed="false">
      <c r="A1736" s="517"/>
      <c r="B1736" s="629"/>
      <c r="C1736" s="630"/>
      <c r="D1736" s="631"/>
      <c r="E1736" s="631"/>
      <c r="F1736" s="632"/>
      <c r="G1736" s="633"/>
      <c r="H1736" s="630"/>
      <c r="I1736" s="630"/>
      <c r="J1736" s="634"/>
      <c r="K1736" s="521"/>
    </row>
    <row r="1737" customFormat="false" ht="15" hidden="false" customHeight="false" outlineLevel="0" collapsed="false">
      <c r="A1737" s="517"/>
      <c r="B1737" s="522"/>
      <c r="C1737" s="522"/>
      <c r="D1737" s="522"/>
      <c r="E1737" s="522"/>
      <c r="F1737" s="522"/>
      <c r="G1737" s="522"/>
      <c r="H1737" s="522"/>
      <c r="I1737" s="522"/>
      <c r="J1737" s="522"/>
      <c r="K1737" s="521"/>
    </row>
    <row r="1738" customFormat="false" ht="15" hidden="false" customHeight="false" outlineLevel="0" collapsed="false">
      <c r="A1738" s="517"/>
      <c r="B1738" s="635" t="n">
        <f aca="false">PLANEJAMENTO!E1478</f>
        <v>0</v>
      </c>
      <c r="C1738" s="636"/>
      <c r="D1738" s="636"/>
      <c r="E1738" s="636"/>
      <c r="F1738" s="637"/>
      <c r="G1738" s="532" t="s">
        <v>315</v>
      </c>
      <c r="H1738" s="532"/>
      <c r="I1738" s="532"/>
      <c r="J1738" s="532"/>
      <c r="K1738" s="521"/>
    </row>
    <row r="1739" customFormat="false" ht="15" hidden="false" customHeight="false" outlineLevel="0" collapsed="false">
      <c r="A1739" s="517"/>
      <c r="B1739" s="638" t="n">
        <f aca="false">PLANEJAMENTO!E1479</f>
        <v>0</v>
      </c>
      <c r="C1739" s="639"/>
      <c r="D1739" s="639"/>
      <c r="E1739" s="639"/>
      <c r="F1739" s="640"/>
      <c r="G1739" s="534" t="s">
        <v>327</v>
      </c>
      <c r="H1739" s="534"/>
      <c r="I1739" s="534"/>
      <c r="J1739" s="534"/>
      <c r="K1739" s="521"/>
    </row>
    <row r="1740" customFormat="false" ht="15" hidden="false" customHeight="false" outlineLevel="0" collapsed="false">
      <c r="A1740" s="517"/>
      <c r="B1740" s="641"/>
      <c r="C1740" s="642"/>
      <c r="D1740" s="642"/>
      <c r="E1740" s="642"/>
      <c r="F1740" s="643"/>
      <c r="G1740" s="644"/>
      <c r="H1740" s="645"/>
      <c r="I1740" s="645"/>
      <c r="J1740" s="645"/>
      <c r="K1740" s="521"/>
    </row>
    <row r="1741" customFormat="false" ht="15" hidden="false" customHeight="false" outlineLevel="0" collapsed="false">
      <c r="A1741" s="646"/>
      <c r="B1741" s="647"/>
      <c r="C1741" s="647"/>
      <c r="D1741" s="647"/>
      <c r="E1741" s="647"/>
      <c r="F1741" s="647"/>
      <c r="G1741" s="647"/>
      <c r="H1741" s="647"/>
      <c r="I1741" s="647"/>
      <c r="J1741" s="647"/>
      <c r="K1741" s="648"/>
    </row>
    <row r="1742" customFormat="false" ht="15" hidden="false" customHeight="false" outlineLevel="0" collapsed="false">
      <c r="A1742" s="517"/>
      <c r="B1742" s="522"/>
      <c r="C1742" s="522"/>
      <c r="D1742" s="522"/>
      <c r="E1742" s="522"/>
      <c r="F1742" s="522"/>
      <c r="G1742" s="522"/>
      <c r="H1742" s="522"/>
      <c r="I1742" s="522"/>
      <c r="J1742" s="522"/>
      <c r="K1742" s="521"/>
    </row>
    <row r="1743" customFormat="false" ht="15" hidden="false" customHeight="false" outlineLevel="0" collapsed="false">
      <c r="A1743" s="517"/>
      <c r="B1743" s="518" t="s">
        <v>0</v>
      </c>
      <c r="C1743" s="519"/>
      <c r="D1743" s="520" t="s">
        <v>288</v>
      </c>
      <c r="E1743" s="520"/>
      <c r="F1743" s="520"/>
      <c r="G1743" s="520"/>
      <c r="H1743" s="520"/>
      <c r="I1743" s="520"/>
      <c r="J1743" s="520"/>
      <c r="K1743" s="521"/>
    </row>
    <row r="1744" customFormat="false" ht="15" hidden="false" customHeight="false" outlineLevel="0" collapsed="false">
      <c r="A1744" s="517"/>
      <c r="B1744" s="522"/>
      <c r="C1744" s="522"/>
      <c r="D1744" s="522"/>
      <c r="E1744" s="522"/>
      <c r="F1744" s="522"/>
      <c r="G1744" s="522"/>
      <c r="H1744" s="522"/>
      <c r="I1744" s="522"/>
      <c r="J1744" s="522"/>
      <c r="K1744" s="521"/>
    </row>
    <row r="1745" customFormat="false" ht="15" hidden="false" customHeight="false" outlineLevel="0" collapsed="false">
      <c r="A1745" s="517"/>
      <c r="B1745" s="523"/>
      <c r="C1745" s="524" t="s">
        <v>290</v>
      </c>
      <c r="D1745" s="523" t="s">
        <v>118</v>
      </c>
      <c r="E1745" s="523"/>
      <c r="F1745" s="523"/>
      <c r="G1745" s="523"/>
      <c r="H1745" s="523"/>
      <c r="I1745" s="523"/>
      <c r="J1745" s="523" t="s">
        <v>291</v>
      </c>
      <c r="K1745" s="521"/>
    </row>
    <row r="1746" customFormat="false" ht="19.25" hidden="false" customHeight="true" outlineLevel="0" collapsed="false">
      <c r="A1746" s="517"/>
      <c r="B1746" s="525"/>
      <c r="C1746" s="526" t="n">
        <f aca="true">TODAY()</f>
        <v>46129</v>
      </c>
      <c r="D1746" s="661" t="s">
        <v>80</v>
      </c>
      <c r="E1746" s="661"/>
      <c r="F1746" s="661"/>
      <c r="G1746" s="661"/>
      <c r="H1746" s="661"/>
      <c r="I1746" s="661"/>
      <c r="J1746" s="528" t="str">
        <f aca="false">F1765</f>
        <v>M</v>
      </c>
      <c r="K1746" s="521"/>
      <c r="L1746" s="0" t="s">
        <v>407</v>
      </c>
    </row>
    <row r="1747" customFormat="false" ht="15" hidden="false" customHeight="false" outlineLevel="0" collapsed="false">
      <c r="A1747" s="517"/>
      <c r="B1747" s="529"/>
      <c r="C1747" s="529"/>
      <c r="D1747" s="529"/>
      <c r="E1747" s="529"/>
      <c r="F1747" s="529"/>
      <c r="G1747" s="529"/>
      <c r="H1747" s="529"/>
      <c r="I1747" s="530"/>
      <c r="J1747" s="531"/>
      <c r="K1747" s="521"/>
    </row>
    <row r="1748" customFormat="false" ht="15" hidden="false" customHeight="false" outlineLevel="0" collapsed="false">
      <c r="A1748" s="517"/>
      <c r="B1748" s="532" t="s">
        <v>292</v>
      </c>
      <c r="C1748" s="532"/>
      <c r="D1748" s="532" t="s">
        <v>289</v>
      </c>
      <c r="E1748" s="532" t="s">
        <v>293</v>
      </c>
      <c r="F1748" s="533" t="s">
        <v>294</v>
      </c>
      <c r="G1748" s="533"/>
      <c r="H1748" s="533" t="s">
        <v>295</v>
      </c>
      <c r="I1748" s="533"/>
      <c r="J1748" s="534" t="s">
        <v>296</v>
      </c>
      <c r="K1748" s="521"/>
    </row>
    <row r="1749" customFormat="false" ht="15" hidden="false" customHeight="false" outlineLevel="0" collapsed="false">
      <c r="A1749" s="517"/>
      <c r="B1749" s="532"/>
      <c r="C1749" s="532"/>
      <c r="D1749" s="532"/>
      <c r="E1749" s="532"/>
      <c r="F1749" s="535" t="s">
        <v>297</v>
      </c>
      <c r="G1749" s="535" t="s">
        <v>298</v>
      </c>
      <c r="H1749" s="535" t="s">
        <v>297</v>
      </c>
      <c r="I1749" s="529" t="s">
        <v>298</v>
      </c>
      <c r="J1749" s="536" t="s">
        <v>299</v>
      </c>
      <c r="K1749" s="521"/>
    </row>
    <row r="1750" customFormat="false" ht="15" hidden="false" customHeight="false" outlineLevel="0" collapsed="false">
      <c r="A1750" s="517"/>
      <c r="B1750" s="649" t="s">
        <v>400</v>
      </c>
      <c r="C1750" s="650"/>
      <c r="D1750" s="651"/>
      <c r="E1750" s="652" t="n">
        <v>1</v>
      </c>
      <c r="F1750" s="652" t="n">
        <v>1</v>
      </c>
      <c r="G1750" s="653" t="n">
        <f aca="false">1-F1750</f>
        <v>0</v>
      </c>
      <c r="H1750" s="541" t="n">
        <f aca="false">VLOOKUP(B1750,EQUIPAMENTOS!$A:$N,14,FALSE())</f>
        <v>175</v>
      </c>
      <c r="I1750" s="542" t="n">
        <f aca="false">H1750</f>
        <v>175</v>
      </c>
      <c r="J1750" s="543" t="n">
        <f aca="false">H1750*F1750*E1750+I1750*G1750*E1750</f>
        <v>175</v>
      </c>
      <c r="K1750" s="521"/>
    </row>
    <row r="1751" customFormat="false" ht="15" hidden="false" customHeight="false" outlineLevel="0" collapsed="false">
      <c r="A1751" s="517"/>
      <c r="B1751" s="537" t="s">
        <v>401</v>
      </c>
      <c r="C1751" s="538"/>
      <c r="D1751" s="539"/>
      <c r="E1751" s="688" t="n">
        <v>1</v>
      </c>
      <c r="F1751" s="688" t="n">
        <v>1</v>
      </c>
      <c r="G1751" s="540" t="n">
        <f aca="false">1-F1751</f>
        <v>0</v>
      </c>
      <c r="H1751" s="541" t="n">
        <f aca="false">VLOOKUP(B1751,EQUIPAMENTOS!$A:$N,14,FALSE())</f>
        <v>425</v>
      </c>
      <c r="I1751" s="542" t="n">
        <f aca="false">H1751</f>
        <v>425</v>
      </c>
      <c r="J1751" s="543" t="n">
        <f aca="false">H1751*F1751*E1751+I1751*G1751*E1751</f>
        <v>425</v>
      </c>
      <c r="K1751" s="521"/>
    </row>
    <row r="1752" customFormat="false" ht="15" hidden="false" customHeight="false" outlineLevel="0" collapsed="false">
      <c r="A1752" s="517"/>
      <c r="B1752" s="537" t="s">
        <v>408</v>
      </c>
      <c r="C1752" s="538"/>
      <c r="D1752" s="539"/>
      <c r="E1752" s="688" t="n">
        <v>0.33</v>
      </c>
      <c r="F1752" s="688" t="n">
        <v>1</v>
      </c>
      <c r="G1752" s="540" t="n">
        <f aca="false">1-F1752</f>
        <v>0</v>
      </c>
      <c r="H1752" s="541" t="n">
        <f aca="false">VLOOKUP(B1752,EQUIPAMENTOS!$A:$N,14,FALSE())</f>
        <v>175</v>
      </c>
      <c r="I1752" s="542" t="n">
        <f aca="false">H1752</f>
        <v>175</v>
      </c>
      <c r="J1752" s="543" t="n">
        <f aca="false">H1752*F1752*E1752+I1752*G1752*E1752</f>
        <v>57.75</v>
      </c>
      <c r="K1752" s="521"/>
    </row>
    <row r="1753" customFormat="false" ht="15" hidden="false" customHeight="false" outlineLevel="0" collapsed="false">
      <c r="A1753" s="517"/>
      <c r="B1753" s="544"/>
      <c r="C1753" s="545"/>
      <c r="D1753" s="546"/>
      <c r="E1753" s="547"/>
      <c r="F1753" s="547"/>
      <c r="G1753" s="547"/>
      <c r="H1753" s="548"/>
      <c r="I1753" s="664"/>
      <c r="J1753" s="543"/>
      <c r="K1753" s="521"/>
    </row>
    <row r="1754" customFormat="false" ht="15" hidden="false" customHeight="false" outlineLevel="0" collapsed="false">
      <c r="A1754" s="517"/>
      <c r="B1754" s="551"/>
      <c r="C1754" s="529"/>
      <c r="D1754" s="529"/>
      <c r="E1754" s="529"/>
      <c r="F1754" s="529"/>
      <c r="G1754" s="529"/>
      <c r="H1754" s="529"/>
      <c r="I1754" s="552" t="s">
        <v>257</v>
      </c>
      <c r="J1754" s="566" t="n">
        <f aca="false">SUM(J1750:J1753)</f>
        <v>657.75</v>
      </c>
      <c r="K1754" s="521"/>
    </row>
    <row r="1755" customFormat="false" ht="15" hidden="false" customHeight="false" outlineLevel="0" collapsed="false">
      <c r="A1755" s="517"/>
      <c r="B1755" s="553"/>
      <c r="C1755" s="553"/>
      <c r="D1755" s="553"/>
      <c r="E1755" s="553"/>
      <c r="F1755" s="553"/>
      <c r="G1755" s="553"/>
      <c r="H1755" s="553"/>
      <c r="I1755" s="554"/>
      <c r="J1755" s="555"/>
      <c r="K1755" s="521"/>
    </row>
    <row r="1756" customFormat="false" ht="19.25" hidden="false" customHeight="true" outlineLevel="0" collapsed="false">
      <c r="A1756" s="517"/>
      <c r="B1756" s="556" t="s">
        <v>302</v>
      </c>
      <c r="C1756" s="556"/>
      <c r="D1756" s="556"/>
      <c r="E1756" s="556"/>
      <c r="F1756" s="679" t="s">
        <v>289</v>
      </c>
      <c r="G1756" s="679"/>
      <c r="H1756" s="557" t="s">
        <v>303</v>
      </c>
      <c r="I1756" s="558" t="s">
        <v>304</v>
      </c>
      <c r="J1756" s="559" t="s">
        <v>305</v>
      </c>
      <c r="K1756" s="521"/>
    </row>
    <row r="1757" customFormat="false" ht="15" hidden="false" customHeight="false" outlineLevel="0" collapsed="false">
      <c r="A1757" s="517"/>
      <c r="B1757" s="690" t="s">
        <v>361</v>
      </c>
      <c r="C1757" s="605"/>
      <c r="D1757" s="680"/>
      <c r="E1757" s="681"/>
      <c r="F1757" s="682"/>
      <c r="G1757" s="608"/>
      <c r="H1757" s="683" t="n">
        <f aca="false">E1750</f>
        <v>1</v>
      </c>
      <c r="I1757" s="564" t="n">
        <f aca="false">(VLOOKUP(B1757,'MÃO DE OBRA'!$A:$E,5,FALSE())/220)</f>
        <v>37.47552</v>
      </c>
      <c r="J1757" s="543" t="n">
        <f aca="false">H1757*I1757</f>
        <v>37.47552</v>
      </c>
      <c r="K1757" s="521"/>
    </row>
    <row r="1758" customFormat="false" ht="15" hidden="false" customHeight="false" outlineLevel="0" collapsed="false">
      <c r="A1758" s="517"/>
      <c r="B1758" s="560" t="s">
        <v>366</v>
      </c>
      <c r="C1758" s="561"/>
      <c r="D1758" s="522"/>
      <c r="E1758" s="538"/>
      <c r="F1758" s="539"/>
      <c r="G1758" s="562"/>
      <c r="H1758" s="563" t="n">
        <v>5</v>
      </c>
      <c r="I1758" s="564" t="n">
        <f aca="false">(VLOOKUP(B1758,'MÃO DE OBRA'!$A:$E,5,FALSE())/220)</f>
        <v>28.82352</v>
      </c>
      <c r="J1758" s="543" t="n">
        <f aca="false">H1758*I1758</f>
        <v>144.1176</v>
      </c>
      <c r="K1758" s="521"/>
    </row>
    <row r="1759" customFormat="false" ht="15" hidden="false" customHeight="false" outlineLevel="0" collapsed="false">
      <c r="A1759" s="517"/>
      <c r="B1759" s="560" t="s">
        <v>307</v>
      </c>
      <c r="C1759" s="561"/>
      <c r="D1759" s="522"/>
      <c r="E1759" s="538"/>
      <c r="F1759" s="539"/>
      <c r="G1759" s="562"/>
      <c r="H1759" s="563" t="n">
        <v>4</v>
      </c>
      <c r="I1759" s="564" t="n">
        <f aca="false">(VLOOKUP(B1759,'MÃO DE OBRA'!$A:$E,5,FALSE())/220)</f>
        <v>19.13328</v>
      </c>
      <c r="J1759" s="543" t="n">
        <f aca="false">H1759*I1759</f>
        <v>76.53312</v>
      </c>
      <c r="K1759" s="521"/>
    </row>
    <row r="1760" customFormat="false" ht="15" hidden="false" customHeight="false" outlineLevel="0" collapsed="false">
      <c r="A1760" s="517"/>
      <c r="B1760" s="560" t="s">
        <v>370</v>
      </c>
      <c r="C1760" s="561"/>
      <c r="D1760" s="522"/>
      <c r="E1760" s="538"/>
      <c r="F1760" s="539"/>
      <c r="G1760" s="562"/>
      <c r="H1760" s="563" t="n">
        <v>0.33</v>
      </c>
      <c r="I1760" s="564" t="n">
        <f aca="false">(VLOOKUP(B1760,'MÃO DE OBRA'!$A:$E,5,FALSE())/220)</f>
        <v>93.6363636363636</v>
      </c>
      <c r="J1760" s="543" t="n">
        <f aca="false">H1760*I1760</f>
        <v>30.9</v>
      </c>
      <c r="K1760" s="521"/>
    </row>
    <row r="1761" customFormat="false" ht="15" hidden="false" customHeight="false" outlineLevel="0" collapsed="false">
      <c r="A1761" s="517"/>
      <c r="B1761" s="560" t="s">
        <v>402</v>
      </c>
      <c r="C1761" s="561"/>
      <c r="D1761" s="522"/>
      <c r="E1761" s="538"/>
      <c r="F1761" s="539"/>
      <c r="G1761" s="562"/>
      <c r="H1761" s="563" t="n">
        <f aca="false">E1751</f>
        <v>1</v>
      </c>
      <c r="I1761" s="564" t="n">
        <f aca="false">(VLOOKUP(B1761,'MÃO DE OBRA'!$A:$E,5,FALSE())/220)</f>
        <v>37.47552</v>
      </c>
      <c r="J1761" s="543" t="n">
        <f aca="false">H1761*I1761</f>
        <v>37.47552</v>
      </c>
      <c r="K1761" s="521"/>
    </row>
    <row r="1762" customFormat="false" ht="15" hidden="false" customHeight="false" outlineLevel="0" collapsed="false">
      <c r="A1762" s="517"/>
      <c r="B1762" s="560" t="s">
        <v>368</v>
      </c>
      <c r="C1762" s="561"/>
      <c r="D1762" s="522"/>
      <c r="E1762" s="538"/>
      <c r="F1762" s="539"/>
      <c r="G1762" s="562"/>
      <c r="H1762" s="563" t="n">
        <f aca="false">E1752</f>
        <v>0.33</v>
      </c>
      <c r="I1762" s="564" t="n">
        <f aca="false">(VLOOKUP(B1762,'MÃO DE OBRA'!$A:$E,5,FALSE())/220)</f>
        <v>37.47552</v>
      </c>
      <c r="J1762" s="543" t="n">
        <f aca="false">H1762*I1762</f>
        <v>12.3669216</v>
      </c>
      <c r="K1762" s="521"/>
    </row>
    <row r="1763" customFormat="false" ht="15" hidden="false" customHeight="false" outlineLevel="0" collapsed="false">
      <c r="A1763" s="517"/>
      <c r="B1763" s="551"/>
      <c r="C1763" s="553"/>
      <c r="D1763" s="553"/>
      <c r="E1763" s="553"/>
      <c r="F1763" s="553"/>
      <c r="G1763" s="553"/>
      <c r="H1763" s="553"/>
      <c r="I1763" s="565" t="s">
        <v>257</v>
      </c>
      <c r="J1763" s="566" t="n">
        <f aca="false">SUM(J1757:J1762)</f>
        <v>338.8686816</v>
      </c>
      <c r="K1763" s="521"/>
    </row>
    <row r="1764" customFormat="false" ht="15" hidden="false" customHeight="false" outlineLevel="0" collapsed="false">
      <c r="A1764" s="517"/>
      <c r="B1764" s="567"/>
      <c r="C1764" s="567"/>
      <c r="D1764" s="567"/>
      <c r="E1764" s="567"/>
      <c r="F1764" s="567"/>
      <c r="G1764" s="567"/>
      <c r="H1764" s="567"/>
      <c r="I1764" s="568"/>
      <c r="J1764" s="567"/>
      <c r="K1764" s="521"/>
    </row>
    <row r="1765" customFormat="false" ht="15" hidden="false" customHeight="false" outlineLevel="0" collapsed="false">
      <c r="A1765" s="517"/>
      <c r="B1765" s="569" t="s">
        <v>310</v>
      </c>
      <c r="C1765" s="570"/>
      <c r="D1765" s="567"/>
      <c r="E1765" s="571" t="n">
        <f aca="false">PRODUÇÕES!D37</f>
        <v>0.75</v>
      </c>
      <c r="F1765" s="572" t="s">
        <v>170</v>
      </c>
      <c r="G1765" s="573"/>
      <c r="H1765" s="573"/>
      <c r="I1765" s="574" t="s">
        <v>311</v>
      </c>
      <c r="J1765" s="566" t="n">
        <f aca="false">J1754+J1763</f>
        <v>996.6186816</v>
      </c>
      <c r="K1765" s="521"/>
    </row>
    <row r="1766" customFormat="false" ht="15" hidden="false" customHeight="false" outlineLevel="0" collapsed="false">
      <c r="A1766" s="517"/>
      <c r="B1766" s="575"/>
      <c r="C1766" s="567"/>
      <c r="D1766" s="567"/>
      <c r="E1766" s="568"/>
      <c r="F1766" s="576"/>
      <c r="G1766" s="576"/>
      <c r="H1766" s="576"/>
      <c r="I1766" s="568"/>
      <c r="J1766" s="567"/>
      <c r="K1766" s="521"/>
    </row>
    <row r="1767" customFormat="false" ht="19.25" hidden="false" customHeight="false" outlineLevel="0" collapsed="false">
      <c r="A1767" s="517"/>
      <c r="B1767" s="557" t="s">
        <v>312</v>
      </c>
      <c r="C1767" s="557"/>
      <c r="D1767" s="557"/>
      <c r="E1767" s="557"/>
      <c r="F1767" s="532" t="s">
        <v>289</v>
      </c>
      <c r="G1767" s="528" t="s">
        <v>313</v>
      </c>
      <c r="H1767" s="557" t="s">
        <v>296</v>
      </c>
      <c r="I1767" s="577" t="s">
        <v>314</v>
      </c>
      <c r="J1767" s="556" t="s">
        <v>315</v>
      </c>
      <c r="K1767" s="521"/>
    </row>
    <row r="1768" customFormat="false" ht="15" hidden="false" customHeight="false" outlineLevel="0" collapsed="false">
      <c r="A1768" s="517"/>
      <c r="B1768" s="684" t="str">
        <f aca="false">B1750</f>
        <v>Caminhão munck 45T</v>
      </c>
      <c r="C1768" s="562"/>
      <c r="D1768" s="562"/>
      <c r="E1768" s="685"/>
      <c r="F1768" s="579" t="str">
        <f aca="false">VLOOKUP(B1768,EQUIPAMENTOS!$A:$R,16,FALSE())</f>
        <v>Diesel S10</v>
      </c>
      <c r="G1768" s="580" t="s">
        <v>316</v>
      </c>
      <c r="H1768" s="581" t="n">
        <f aca="false">VLOOKUP(B1768,EQUIPAMENTOS!$A:$R,17,FALSE())</f>
        <v>6.99</v>
      </c>
      <c r="I1768" s="582" t="n">
        <f aca="false">VLOOKUP(B1768,EQUIPAMENTOS!$A:$R,18,FALSE())</f>
        <v>6</v>
      </c>
      <c r="J1768" s="543" t="n">
        <f aca="false">H1768*I1768*E1750*F1750</f>
        <v>41.94</v>
      </c>
      <c r="K1768" s="521"/>
    </row>
    <row r="1769" customFormat="false" ht="15" hidden="false" customHeight="false" outlineLevel="0" collapsed="false">
      <c r="A1769" s="517"/>
      <c r="B1769" s="684" t="str">
        <f aca="false">B1751</f>
        <v>Guindaste móvel sobre esteiras com capacidade de 40 t - 186 kW</v>
      </c>
      <c r="C1769" s="561"/>
      <c r="D1769" s="561"/>
      <c r="E1769" s="538"/>
      <c r="F1769" s="579" t="str">
        <f aca="false">VLOOKUP(B1769,EQUIPAMENTOS!$A:$R,16,FALSE())</f>
        <v>Diesel S10</v>
      </c>
      <c r="G1769" s="580" t="s">
        <v>316</v>
      </c>
      <c r="H1769" s="581" t="n">
        <f aca="false">VLOOKUP(B1769,EQUIPAMENTOS!$A:$R,17,FALSE())</f>
        <v>6.99</v>
      </c>
      <c r="I1769" s="582" t="n">
        <f aca="false">VLOOKUP(B1769,EQUIPAMENTOS!$A:$R,18,FALSE())</f>
        <v>25</v>
      </c>
      <c r="J1769" s="543" t="n">
        <f aca="false">H1769*I1769*E1751*F1751</f>
        <v>174.75</v>
      </c>
      <c r="K1769" s="521"/>
    </row>
    <row r="1770" customFormat="false" ht="15" hidden="false" customHeight="false" outlineLevel="0" collapsed="false">
      <c r="A1770" s="517"/>
      <c r="B1770" s="684" t="str">
        <f aca="false">B1752</f>
        <v>Caminhão Prancha</v>
      </c>
      <c r="C1770" s="561"/>
      <c r="D1770" s="561"/>
      <c r="E1770" s="538"/>
      <c r="F1770" s="579" t="str">
        <f aca="false">VLOOKUP(B1770,EQUIPAMENTOS!$A:$R,16,FALSE())</f>
        <v>Diesel S10</v>
      </c>
      <c r="G1770" s="580" t="s">
        <v>316</v>
      </c>
      <c r="H1770" s="581" t="n">
        <f aca="false">VLOOKUP(B1770,EQUIPAMENTOS!$A:$R,17,FALSE())</f>
        <v>6.99</v>
      </c>
      <c r="I1770" s="582" t="n">
        <f aca="false">VLOOKUP(B1770,EQUIPAMENTOS!$A:$R,18,FALSE())</f>
        <v>7</v>
      </c>
      <c r="J1770" s="543" t="n">
        <f aca="false">H1770*I1770*E1752*F1752</f>
        <v>16.1469</v>
      </c>
      <c r="K1770" s="521"/>
    </row>
    <row r="1771" customFormat="false" ht="15" hidden="false" customHeight="false" outlineLevel="0" collapsed="false">
      <c r="A1771" s="517"/>
      <c r="B1771" s="612"/>
      <c r="C1771" s="567"/>
      <c r="D1771" s="567"/>
      <c r="E1771" s="567"/>
      <c r="F1771" s="567"/>
      <c r="G1771" s="567"/>
      <c r="H1771" s="576"/>
      <c r="I1771" s="673" t="s">
        <v>257</v>
      </c>
      <c r="J1771" s="566" t="n">
        <f aca="false">SUM(J1768:J1770)</f>
        <v>232.8369</v>
      </c>
      <c r="K1771" s="521"/>
      <c r="L1771" s="434" t="n">
        <f aca="false">J1771/E1765</f>
        <v>310.4492</v>
      </c>
    </row>
    <row r="1772" customFormat="false" ht="15" hidden="false" customHeight="false" outlineLevel="0" collapsed="false">
      <c r="A1772" s="517"/>
      <c r="B1772" s="590"/>
      <c r="C1772" s="570"/>
      <c r="D1772" s="570"/>
      <c r="E1772" s="591"/>
      <c r="F1772" s="592"/>
      <c r="G1772" s="573"/>
      <c r="H1772" s="573"/>
      <c r="I1772" s="574"/>
      <c r="J1772" s="591"/>
      <c r="K1772" s="521"/>
    </row>
    <row r="1773" customFormat="false" ht="19.25" hidden="false" customHeight="false" outlineLevel="0" collapsed="false">
      <c r="A1773" s="517"/>
      <c r="B1773" s="557" t="s">
        <v>317</v>
      </c>
      <c r="C1773" s="557"/>
      <c r="D1773" s="557"/>
      <c r="E1773" s="557"/>
      <c r="F1773" s="557"/>
      <c r="G1773" s="593" t="s">
        <v>318</v>
      </c>
      <c r="H1773" s="573" t="s">
        <v>319</v>
      </c>
      <c r="I1773" s="577" t="s">
        <v>296</v>
      </c>
      <c r="J1773" s="559" t="s">
        <v>315</v>
      </c>
      <c r="K1773" s="521"/>
    </row>
    <row r="1774" customFormat="false" ht="15" hidden="false" customHeight="false" outlineLevel="0" collapsed="false">
      <c r="A1774" s="517"/>
      <c r="B1774" s="594"/>
      <c r="C1774" s="595"/>
      <c r="D1774" s="596"/>
      <c r="E1774" s="596"/>
      <c r="F1774" s="597"/>
      <c r="G1774" s="540"/>
      <c r="H1774" s="540"/>
      <c r="I1774" s="598"/>
      <c r="J1774" s="543"/>
      <c r="K1774" s="521"/>
    </row>
    <row r="1775" customFormat="false" ht="15" hidden="false" customHeight="false" outlineLevel="0" collapsed="false">
      <c r="A1775" s="517"/>
      <c r="B1775" s="599"/>
      <c r="C1775" s="600"/>
      <c r="D1775" s="601"/>
      <c r="E1775" s="601"/>
      <c r="F1775" s="602"/>
      <c r="G1775" s="540"/>
      <c r="H1775" s="540"/>
      <c r="I1775" s="598"/>
      <c r="J1775" s="543"/>
      <c r="K1775" s="521"/>
    </row>
    <row r="1776" customFormat="false" ht="15" hidden="false" customHeight="false" outlineLevel="0" collapsed="false">
      <c r="A1776" s="517"/>
      <c r="B1776" s="603" t="s">
        <v>257</v>
      </c>
      <c r="C1776" s="603"/>
      <c r="D1776" s="603"/>
      <c r="E1776" s="603"/>
      <c r="F1776" s="603"/>
      <c r="G1776" s="603"/>
      <c r="H1776" s="603"/>
      <c r="I1776" s="603"/>
      <c r="J1776" s="566" t="n">
        <f aca="false">SUM(J1774:J1775)</f>
        <v>0</v>
      </c>
      <c r="K1776" s="521"/>
    </row>
    <row r="1777" customFormat="false" ht="15" hidden="false" customHeight="false" outlineLevel="0" collapsed="false">
      <c r="A1777" s="517"/>
      <c r="B1777" s="604"/>
      <c r="C1777" s="605"/>
      <c r="D1777" s="605"/>
      <c r="E1777" s="606"/>
      <c r="F1777" s="607"/>
      <c r="G1777" s="608"/>
      <c r="H1777" s="608"/>
      <c r="I1777" s="609"/>
      <c r="J1777" s="610"/>
      <c r="K1777" s="521"/>
    </row>
    <row r="1778" customFormat="false" ht="15" hidden="false" customHeight="false" outlineLevel="0" collapsed="false">
      <c r="A1778" s="517"/>
      <c r="B1778" s="611" t="s">
        <v>320</v>
      </c>
      <c r="C1778" s="611"/>
      <c r="D1778" s="612"/>
      <c r="E1778" s="567"/>
      <c r="F1778" s="567"/>
      <c r="G1778" s="567"/>
      <c r="H1778" s="613"/>
      <c r="I1778" s="614"/>
      <c r="J1778" s="566" t="n">
        <f aca="false">(J1765+J1771+J1776)/E1765</f>
        <v>1639.2741088</v>
      </c>
      <c r="K1778" s="521"/>
    </row>
    <row r="1779" customFormat="false" ht="15" hidden="false" customHeight="false" outlineLevel="0" collapsed="false">
      <c r="A1779" s="517"/>
      <c r="B1779" s="590"/>
      <c r="C1779" s="570"/>
      <c r="D1779" s="570"/>
      <c r="E1779" s="591"/>
      <c r="F1779" s="592"/>
      <c r="G1779" s="573"/>
      <c r="H1779" s="573"/>
      <c r="I1779" s="574"/>
      <c r="J1779" s="615"/>
      <c r="K1779" s="521"/>
    </row>
    <row r="1780" customFormat="false" ht="19.25" hidden="false" customHeight="false" outlineLevel="0" collapsed="false">
      <c r="A1780" s="517"/>
      <c r="B1780" s="557" t="s">
        <v>321</v>
      </c>
      <c r="C1780" s="557"/>
      <c r="D1780" s="557"/>
      <c r="E1780" s="557"/>
      <c r="F1780" s="557"/>
      <c r="G1780" s="593" t="s">
        <v>318</v>
      </c>
      <c r="H1780" s="573" t="s">
        <v>319</v>
      </c>
      <c r="I1780" s="577" t="s">
        <v>296</v>
      </c>
      <c r="J1780" s="559" t="s">
        <v>315</v>
      </c>
      <c r="K1780" s="521"/>
    </row>
    <row r="1781" customFormat="false" ht="15" hidden="false" customHeight="false" outlineLevel="0" collapsed="false">
      <c r="A1781" s="517"/>
      <c r="B1781" s="594" t="s">
        <v>403</v>
      </c>
      <c r="C1781" s="595"/>
      <c r="D1781" s="596"/>
      <c r="E1781" s="596"/>
      <c r="F1781" s="597"/>
      <c r="G1781" s="691" t="n">
        <v>1</v>
      </c>
      <c r="H1781" s="540" t="s">
        <v>60</v>
      </c>
      <c r="I1781" s="692" t="n">
        <v>3900</v>
      </c>
      <c r="J1781" s="543" t="n">
        <f aca="false">G1781*I1781</f>
        <v>3900</v>
      </c>
      <c r="K1781" s="521"/>
    </row>
    <row r="1782" customFormat="false" ht="15" hidden="false" customHeight="false" outlineLevel="0" collapsed="false">
      <c r="A1782" s="517"/>
      <c r="B1782" s="599" t="s">
        <v>404</v>
      </c>
      <c r="C1782" s="600"/>
      <c r="D1782" s="601"/>
      <c r="E1782" s="601"/>
      <c r="F1782" s="602"/>
      <c r="G1782" s="691" t="n">
        <v>0.034</v>
      </c>
      <c r="H1782" s="540" t="s">
        <v>28</v>
      </c>
      <c r="I1782" s="598" t="n">
        <v>469.76</v>
      </c>
      <c r="J1782" s="543" t="n">
        <f aca="false">G1782*I1782</f>
        <v>15.97184</v>
      </c>
      <c r="K1782" s="521"/>
    </row>
    <row r="1783" customFormat="false" ht="15" hidden="false" customHeight="false" outlineLevel="0" collapsed="false">
      <c r="A1783" s="517"/>
      <c r="B1783" s="599" t="s">
        <v>405</v>
      </c>
      <c r="C1783" s="600"/>
      <c r="D1783" s="601"/>
      <c r="E1783" s="601"/>
      <c r="F1783" s="602"/>
      <c r="G1783" s="691" t="n">
        <v>2.54921</v>
      </c>
      <c r="H1783" s="540" t="s">
        <v>406</v>
      </c>
      <c r="I1783" s="598" t="n">
        <v>16.48</v>
      </c>
      <c r="J1783" s="543" t="n">
        <f aca="false">G1783*I1783</f>
        <v>42.0109808</v>
      </c>
      <c r="K1783" s="521"/>
    </row>
    <row r="1784" customFormat="false" ht="15" hidden="false" customHeight="false" outlineLevel="0" collapsed="false">
      <c r="A1784" s="517"/>
      <c r="B1784" s="599" t="s">
        <v>388</v>
      </c>
      <c r="C1784" s="600"/>
      <c r="D1784" s="601"/>
      <c r="E1784" s="601"/>
      <c r="F1784" s="602"/>
      <c r="G1784" s="691"/>
      <c r="H1784" s="540" t="s">
        <v>346</v>
      </c>
      <c r="I1784" s="598" t="n">
        <f aca="false">I1719</f>
        <v>14.2340145170296</v>
      </c>
      <c r="J1784" s="543" t="n">
        <f aca="false">G1784*I1784</f>
        <v>0</v>
      </c>
      <c r="K1784" s="521"/>
    </row>
    <row r="1785" customFormat="false" ht="15" hidden="false" customHeight="false" outlineLevel="0" collapsed="false">
      <c r="A1785" s="517"/>
      <c r="B1785" s="599"/>
      <c r="C1785" s="600"/>
      <c r="D1785" s="601"/>
      <c r="E1785" s="601"/>
      <c r="F1785" s="602"/>
      <c r="G1785" s="540"/>
      <c r="H1785" s="540"/>
      <c r="I1785" s="687"/>
      <c r="J1785" s="543"/>
      <c r="K1785" s="521"/>
    </row>
    <row r="1786" customFormat="false" ht="15" hidden="false" customHeight="false" outlineLevel="0" collapsed="false">
      <c r="A1786" s="517"/>
      <c r="B1786" s="616"/>
      <c r="C1786" s="617"/>
      <c r="D1786" s="618"/>
      <c r="E1786" s="618"/>
      <c r="F1786" s="619"/>
      <c r="G1786" s="540"/>
      <c r="H1786" s="540"/>
      <c r="I1786" s="598"/>
      <c r="J1786" s="543" t="n">
        <f aca="false">G1786*I1786</f>
        <v>0</v>
      </c>
      <c r="K1786" s="521"/>
    </row>
    <row r="1787" customFormat="false" ht="15" hidden="false" customHeight="false" outlineLevel="0" collapsed="false">
      <c r="A1787" s="517"/>
      <c r="B1787" s="620"/>
      <c r="C1787" s="567"/>
      <c r="D1787" s="567"/>
      <c r="E1787" s="621"/>
      <c r="F1787" s="622"/>
      <c r="G1787" s="576"/>
      <c r="H1787" s="576"/>
      <c r="I1787" s="568" t="s">
        <v>257</v>
      </c>
      <c r="J1787" s="566" t="n">
        <f aca="false">SUM(J1781:J1786)</f>
        <v>3957.9828208</v>
      </c>
      <c r="K1787" s="521"/>
    </row>
    <row r="1788" customFormat="false" ht="15" hidden="false" customHeight="false" outlineLevel="0" collapsed="false">
      <c r="A1788" s="517"/>
      <c r="B1788" s="623"/>
      <c r="C1788" s="567"/>
      <c r="D1788" s="567"/>
      <c r="E1788" s="621"/>
      <c r="F1788" s="622"/>
      <c r="G1788" s="576"/>
      <c r="H1788" s="576"/>
      <c r="I1788" s="568"/>
      <c r="J1788" s="621"/>
      <c r="K1788" s="521"/>
    </row>
    <row r="1789" customFormat="false" ht="19.25" hidden="false" customHeight="false" outlineLevel="0" collapsed="false">
      <c r="A1789" s="517"/>
      <c r="B1789" s="557" t="s">
        <v>322</v>
      </c>
      <c r="C1789" s="557"/>
      <c r="D1789" s="557"/>
      <c r="E1789" s="557"/>
      <c r="F1789" s="559" t="s">
        <v>318</v>
      </c>
      <c r="G1789" s="593" t="s">
        <v>323</v>
      </c>
      <c r="H1789" s="573" t="s">
        <v>296</v>
      </c>
      <c r="I1789" s="577" t="s">
        <v>314</v>
      </c>
      <c r="J1789" s="559" t="s">
        <v>315</v>
      </c>
      <c r="K1789" s="521"/>
    </row>
    <row r="1790" customFormat="false" ht="15" hidden="false" customHeight="false" outlineLevel="0" collapsed="false">
      <c r="A1790" s="517"/>
      <c r="B1790" s="594"/>
      <c r="C1790" s="595"/>
      <c r="D1790" s="596"/>
      <c r="E1790" s="597"/>
      <c r="F1790" s="540"/>
      <c r="G1790" s="540"/>
      <c r="H1790" s="624"/>
      <c r="I1790" s="598"/>
      <c r="J1790" s="543"/>
      <c r="K1790" s="521"/>
    </row>
    <row r="1791" customFormat="false" ht="15" hidden="false" customHeight="false" outlineLevel="0" collapsed="false">
      <c r="A1791" s="517"/>
      <c r="B1791" s="616"/>
      <c r="C1791" s="617"/>
      <c r="D1791" s="618"/>
      <c r="E1791" s="619"/>
      <c r="F1791" s="547" t="n">
        <v>0</v>
      </c>
      <c r="G1791" s="547" t="n">
        <v>0</v>
      </c>
      <c r="H1791" s="547" t="n">
        <v>0</v>
      </c>
      <c r="I1791" s="625" t="n">
        <v>0</v>
      </c>
      <c r="J1791" s="543" t="n">
        <f aca="false">I1791*H1791*G1791*F1791</f>
        <v>0</v>
      </c>
      <c r="K1791" s="521"/>
    </row>
    <row r="1792" customFormat="false" ht="15" hidden="false" customHeight="false" outlineLevel="0" collapsed="false">
      <c r="A1792" s="517"/>
      <c r="B1792" s="620"/>
      <c r="C1792" s="567"/>
      <c r="D1792" s="567"/>
      <c r="E1792" s="621"/>
      <c r="F1792" s="622"/>
      <c r="G1792" s="576"/>
      <c r="H1792" s="576"/>
      <c r="I1792" s="568" t="s">
        <v>257</v>
      </c>
      <c r="J1792" s="566" t="n">
        <f aca="false">SUM(J1790:J1791)</f>
        <v>0</v>
      </c>
      <c r="K1792" s="521"/>
    </row>
    <row r="1793" customFormat="false" ht="15" hidden="false" customHeight="false" outlineLevel="0" collapsed="false">
      <c r="A1793" s="517"/>
      <c r="B1793" s="567"/>
      <c r="C1793" s="567"/>
      <c r="D1793" s="567"/>
      <c r="E1793" s="567"/>
      <c r="F1793" s="567"/>
      <c r="G1793" s="567"/>
      <c r="H1793" s="567"/>
      <c r="I1793" s="568"/>
      <c r="J1793" s="567"/>
      <c r="K1793" s="521"/>
    </row>
    <row r="1794" customFormat="false" ht="15" hidden="false" customHeight="false" outlineLevel="0" collapsed="false">
      <c r="A1794" s="517"/>
      <c r="B1794" s="626" t="s">
        <v>324</v>
      </c>
      <c r="C1794" s="626"/>
      <c r="D1794" s="626"/>
      <c r="E1794" s="626"/>
      <c r="F1794" s="626"/>
      <c r="G1794" s="626"/>
      <c r="H1794" s="626"/>
      <c r="I1794" s="626"/>
      <c r="J1794" s="611" t="n">
        <f aca="false">J1792+J1787+J1778</f>
        <v>5597.2569296</v>
      </c>
      <c r="K1794" s="521"/>
    </row>
    <row r="1795" customFormat="false" ht="15" hidden="false" customHeight="false" outlineLevel="0" collapsed="false">
      <c r="A1795" s="517"/>
      <c r="B1795" s="567"/>
      <c r="C1795" s="567"/>
      <c r="D1795" s="567"/>
      <c r="E1795" s="567"/>
      <c r="F1795" s="567"/>
      <c r="G1795" s="567"/>
      <c r="H1795" s="567"/>
      <c r="I1795" s="568"/>
      <c r="J1795" s="567"/>
      <c r="K1795" s="521"/>
    </row>
    <row r="1796" customFormat="false" ht="15" hidden="false" customHeight="false" outlineLevel="0" collapsed="false">
      <c r="A1796" s="517"/>
      <c r="B1796" s="626" t="s">
        <v>325</v>
      </c>
      <c r="C1796" s="626"/>
      <c r="D1796" s="626"/>
      <c r="E1796" s="626"/>
      <c r="F1796" s="626"/>
      <c r="G1796" s="626"/>
      <c r="H1796" s="626"/>
      <c r="I1796" s="626"/>
      <c r="J1796" s="566" t="n">
        <f aca="false">J1794*0</f>
        <v>0</v>
      </c>
      <c r="K1796" s="521"/>
    </row>
    <row r="1797" customFormat="false" ht="15" hidden="false" customHeight="false" outlineLevel="0" collapsed="false">
      <c r="A1797" s="517"/>
      <c r="B1797" s="567"/>
      <c r="C1797" s="567"/>
      <c r="D1797" s="567"/>
      <c r="E1797" s="567"/>
      <c r="F1797" s="567"/>
      <c r="G1797" s="567"/>
      <c r="H1797" s="567"/>
      <c r="I1797" s="568"/>
      <c r="J1797" s="567"/>
      <c r="K1797" s="521"/>
    </row>
    <row r="1798" customFormat="false" ht="15" hidden="false" customHeight="false" outlineLevel="0" collapsed="false">
      <c r="A1798" s="517"/>
      <c r="B1798" s="626" t="s">
        <v>326</v>
      </c>
      <c r="C1798" s="626"/>
      <c r="D1798" s="626"/>
      <c r="E1798" s="626"/>
      <c r="F1798" s="626"/>
      <c r="G1798" s="626"/>
      <c r="H1798" s="626"/>
      <c r="I1798" s="626"/>
      <c r="J1798" s="611" t="n">
        <f aca="false">J1794+J1796</f>
        <v>5597.2569296</v>
      </c>
      <c r="K1798" s="521"/>
    </row>
    <row r="1799" customFormat="false" ht="15" hidden="false" customHeight="false" outlineLevel="0" collapsed="false">
      <c r="A1799" s="517"/>
      <c r="B1799" s="605"/>
      <c r="C1799" s="605"/>
      <c r="D1799" s="605"/>
      <c r="E1799" s="605"/>
      <c r="F1799" s="605"/>
      <c r="G1799" s="605"/>
      <c r="H1799" s="605"/>
      <c r="I1799" s="609"/>
      <c r="J1799" s="605"/>
      <c r="K1799" s="521"/>
    </row>
    <row r="1800" customFormat="false" ht="15" hidden="false" customHeight="false" outlineLevel="0" collapsed="false">
      <c r="A1800" s="517"/>
      <c r="B1800" s="627"/>
      <c r="C1800" s="595"/>
      <c r="D1800" s="595"/>
      <c r="E1800" s="595"/>
      <c r="F1800" s="595"/>
      <c r="G1800" s="595"/>
      <c r="H1800" s="595"/>
      <c r="I1800" s="595"/>
      <c r="J1800" s="628"/>
      <c r="K1800" s="521"/>
    </row>
    <row r="1801" customFormat="false" ht="15" hidden="false" customHeight="false" outlineLevel="0" collapsed="false">
      <c r="A1801" s="517"/>
      <c r="B1801" s="629"/>
      <c r="C1801" s="630"/>
      <c r="D1801" s="631"/>
      <c r="E1801" s="631"/>
      <c r="F1801" s="632"/>
      <c r="G1801" s="633"/>
      <c r="H1801" s="630"/>
      <c r="I1801" s="630"/>
      <c r="J1801" s="634"/>
      <c r="K1801" s="521"/>
    </row>
    <row r="1802" customFormat="false" ht="15" hidden="false" customHeight="false" outlineLevel="0" collapsed="false">
      <c r="A1802" s="517"/>
      <c r="B1802" s="522"/>
      <c r="C1802" s="522"/>
      <c r="D1802" s="522"/>
      <c r="E1802" s="522"/>
      <c r="F1802" s="522"/>
      <c r="G1802" s="522"/>
      <c r="H1802" s="522"/>
      <c r="I1802" s="522"/>
      <c r="J1802" s="522"/>
      <c r="K1802" s="521"/>
    </row>
    <row r="1803" customFormat="false" ht="15" hidden="false" customHeight="false" outlineLevel="0" collapsed="false">
      <c r="A1803" s="517"/>
      <c r="B1803" s="635" t="n">
        <f aca="false">PLANEJAMENTO!E1542</f>
        <v>0</v>
      </c>
      <c r="C1803" s="636"/>
      <c r="D1803" s="636"/>
      <c r="E1803" s="636"/>
      <c r="F1803" s="637"/>
      <c r="G1803" s="532" t="s">
        <v>315</v>
      </c>
      <c r="H1803" s="532"/>
      <c r="I1803" s="532"/>
      <c r="J1803" s="532"/>
      <c r="K1803" s="521"/>
    </row>
    <row r="1804" customFormat="false" ht="15" hidden="false" customHeight="false" outlineLevel="0" collapsed="false">
      <c r="A1804" s="517"/>
      <c r="B1804" s="638" t="n">
        <f aca="false">PLANEJAMENTO!E1543</f>
        <v>0</v>
      </c>
      <c r="C1804" s="639"/>
      <c r="D1804" s="639"/>
      <c r="E1804" s="639"/>
      <c r="F1804" s="640"/>
      <c r="G1804" s="534" t="s">
        <v>327</v>
      </c>
      <c r="H1804" s="534"/>
      <c r="I1804" s="534"/>
      <c r="J1804" s="534"/>
      <c r="K1804" s="521"/>
    </row>
    <row r="1805" customFormat="false" ht="15" hidden="false" customHeight="false" outlineLevel="0" collapsed="false">
      <c r="A1805" s="517"/>
      <c r="B1805" s="641"/>
      <c r="C1805" s="642"/>
      <c r="D1805" s="642"/>
      <c r="E1805" s="642"/>
      <c r="F1805" s="643"/>
      <c r="G1805" s="644"/>
      <c r="H1805" s="645"/>
      <c r="I1805" s="645"/>
      <c r="J1805" s="645"/>
      <c r="K1805" s="521"/>
    </row>
    <row r="1806" customFormat="false" ht="15" hidden="false" customHeight="false" outlineLevel="0" collapsed="false">
      <c r="A1806" s="646"/>
      <c r="B1806" s="647"/>
      <c r="C1806" s="647"/>
      <c r="D1806" s="647"/>
      <c r="E1806" s="647"/>
      <c r="F1806" s="647"/>
      <c r="G1806" s="647"/>
      <c r="H1806" s="647"/>
      <c r="I1806" s="647"/>
      <c r="J1806" s="647"/>
      <c r="K1806" s="648"/>
    </row>
    <row r="1807" customFormat="false" ht="15" hidden="false" customHeight="false" outlineLevel="0" collapsed="false">
      <c r="A1807" s="517"/>
      <c r="B1807" s="522"/>
      <c r="C1807" s="522"/>
      <c r="D1807" s="522"/>
      <c r="E1807" s="522"/>
      <c r="F1807" s="522"/>
      <c r="G1807" s="522"/>
      <c r="H1807" s="522"/>
      <c r="I1807" s="522"/>
      <c r="J1807" s="522"/>
      <c r="K1807" s="521"/>
    </row>
    <row r="1808" customFormat="false" ht="15" hidden="false" customHeight="false" outlineLevel="0" collapsed="false">
      <c r="A1808" s="517"/>
      <c r="B1808" s="518" t="s">
        <v>0</v>
      </c>
      <c r="C1808" s="519"/>
      <c r="D1808" s="520" t="s">
        <v>288</v>
      </c>
      <c r="E1808" s="520"/>
      <c r="F1808" s="520"/>
      <c r="G1808" s="520"/>
      <c r="H1808" s="520"/>
      <c r="I1808" s="520"/>
      <c r="J1808" s="520"/>
      <c r="K1808" s="521"/>
    </row>
    <row r="1809" customFormat="false" ht="15" hidden="false" customHeight="false" outlineLevel="0" collapsed="false">
      <c r="A1809" s="517"/>
      <c r="B1809" s="522"/>
      <c r="C1809" s="522"/>
      <c r="D1809" s="522"/>
      <c r="E1809" s="522"/>
      <c r="F1809" s="522"/>
      <c r="G1809" s="522"/>
      <c r="H1809" s="522"/>
      <c r="I1809" s="522"/>
      <c r="J1809" s="522"/>
      <c r="K1809" s="521"/>
    </row>
    <row r="1810" customFormat="false" ht="15" hidden="false" customHeight="false" outlineLevel="0" collapsed="false">
      <c r="A1810" s="517"/>
      <c r="B1810" s="523"/>
      <c r="C1810" s="524" t="s">
        <v>290</v>
      </c>
      <c r="D1810" s="523" t="s">
        <v>118</v>
      </c>
      <c r="E1810" s="523"/>
      <c r="F1810" s="523"/>
      <c r="G1810" s="523"/>
      <c r="H1810" s="523"/>
      <c r="I1810" s="523"/>
      <c r="J1810" s="523" t="s">
        <v>291</v>
      </c>
      <c r="K1810" s="521"/>
    </row>
    <row r="1811" customFormat="false" ht="19.25" hidden="false" customHeight="true" outlineLevel="0" collapsed="false">
      <c r="A1811" s="517"/>
      <c r="B1811" s="525"/>
      <c r="C1811" s="526" t="n">
        <f aca="true">TODAY()</f>
        <v>46129</v>
      </c>
      <c r="D1811" s="661" t="s">
        <v>81</v>
      </c>
      <c r="E1811" s="661"/>
      <c r="F1811" s="661"/>
      <c r="G1811" s="661"/>
      <c r="H1811" s="661"/>
      <c r="I1811" s="661"/>
      <c r="J1811" s="528" t="str">
        <f aca="false">F1830</f>
        <v>M</v>
      </c>
      <c r="K1811" s="521"/>
    </row>
    <row r="1812" customFormat="false" ht="15" hidden="false" customHeight="false" outlineLevel="0" collapsed="false">
      <c r="A1812" s="517"/>
      <c r="B1812" s="529"/>
      <c r="C1812" s="529"/>
      <c r="D1812" s="529"/>
      <c r="E1812" s="529"/>
      <c r="F1812" s="529"/>
      <c r="G1812" s="529"/>
      <c r="H1812" s="529"/>
      <c r="I1812" s="530"/>
      <c r="J1812" s="531"/>
      <c r="K1812" s="521"/>
    </row>
    <row r="1813" customFormat="false" ht="15" hidden="false" customHeight="false" outlineLevel="0" collapsed="false">
      <c r="A1813" s="517"/>
      <c r="B1813" s="532" t="s">
        <v>292</v>
      </c>
      <c r="C1813" s="532"/>
      <c r="D1813" s="532" t="s">
        <v>289</v>
      </c>
      <c r="E1813" s="532" t="s">
        <v>293</v>
      </c>
      <c r="F1813" s="533" t="s">
        <v>294</v>
      </c>
      <c r="G1813" s="533"/>
      <c r="H1813" s="533" t="s">
        <v>295</v>
      </c>
      <c r="I1813" s="533"/>
      <c r="J1813" s="534" t="s">
        <v>296</v>
      </c>
      <c r="K1813" s="521"/>
    </row>
    <row r="1814" customFormat="false" ht="15" hidden="false" customHeight="false" outlineLevel="0" collapsed="false">
      <c r="A1814" s="517"/>
      <c r="B1814" s="532"/>
      <c r="C1814" s="532"/>
      <c r="D1814" s="532"/>
      <c r="E1814" s="532"/>
      <c r="F1814" s="535" t="s">
        <v>297</v>
      </c>
      <c r="G1814" s="535" t="s">
        <v>298</v>
      </c>
      <c r="H1814" s="535" t="s">
        <v>297</v>
      </c>
      <c r="I1814" s="529" t="s">
        <v>298</v>
      </c>
      <c r="J1814" s="536" t="s">
        <v>299</v>
      </c>
      <c r="K1814" s="521"/>
    </row>
    <row r="1815" customFormat="false" ht="15" hidden="false" customHeight="false" outlineLevel="0" collapsed="false">
      <c r="A1815" s="517"/>
      <c r="B1815" s="649" t="s">
        <v>400</v>
      </c>
      <c r="C1815" s="650"/>
      <c r="D1815" s="651"/>
      <c r="E1815" s="652" t="n">
        <v>1</v>
      </c>
      <c r="F1815" s="652" t="n">
        <v>1</v>
      </c>
      <c r="G1815" s="653" t="n">
        <f aca="false">1-F1815</f>
        <v>0</v>
      </c>
      <c r="H1815" s="541" t="n">
        <f aca="false">VLOOKUP(B1815,EQUIPAMENTOS!$A:$N,14,FALSE())</f>
        <v>175</v>
      </c>
      <c r="I1815" s="542" t="n">
        <f aca="false">H1815</f>
        <v>175</v>
      </c>
      <c r="J1815" s="543" t="n">
        <f aca="false">H1815*F1815*E1815+I1815*G1815*E1815</f>
        <v>175</v>
      </c>
      <c r="K1815" s="521"/>
    </row>
    <row r="1816" customFormat="false" ht="15" hidden="false" customHeight="false" outlineLevel="0" collapsed="false">
      <c r="A1816" s="517"/>
      <c r="B1816" s="537" t="s">
        <v>401</v>
      </c>
      <c r="C1816" s="538"/>
      <c r="D1816" s="539"/>
      <c r="E1816" s="688" t="n">
        <v>1</v>
      </c>
      <c r="F1816" s="688" t="n">
        <v>1</v>
      </c>
      <c r="G1816" s="540" t="n">
        <f aca="false">1-F1816</f>
        <v>0</v>
      </c>
      <c r="H1816" s="541" t="n">
        <f aca="false">VLOOKUP(B1816,EQUIPAMENTOS!$A:$N,14,FALSE())</f>
        <v>425</v>
      </c>
      <c r="I1816" s="542" t="n">
        <f aca="false">H1816</f>
        <v>425</v>
      </c>
      <c r="J1816" s="543" t="n">
        <f aca="false">H1816*F1816*E1816+I1816*G1816*E1816</f>
        <v>425</v>
      </c>
      <c r="K1816" s="521"/>
    </row>
    <row r="1817" customFormat="false" ht="15" hidden="false" customHeight="false" outlineLevel="0" collapsed="false">
      <c r="A1817" s="517"/>
      <c r="B1817" s="537" t="s">
        <v>365</v>
      </c>
      <c r="C1817" s="538"/>
      <c r="D1817" s="539"/>
      <c r="E1817" s="688" t="n">
        <v>0.33</v>
      </c>
      <c r="F1817" s="688" t="n">
        <v>1</v>
      </c>
      <c r="G1817" s="540" t="n">
        <f aca="false">1-F1817</f>
        <v>0</v>
      </c>
      <c r="H1817" s="541" t="n">
        <f aca="false">VLOOKUP(B1817,EQUIPAMENTOS!$A:$N,14,FALSE())</f>
        <v>175</v>
      </c>
      <c r="I1817" s="542" t="n">
        <f aca="false">H1817</f>
        <v>175</v>
      </c>
      <c r="J1817" s="543" t="n">
        <f aca="false">H1817*F1817*E1817+I1817*G1817*E1817</f>
        <v>57.75</v>
      </c>
      <c r="K1817" s="521"/>
    </row>
    <row r="1818" customFormat="false" ht="15" hidden="false" customHeight="false" outlineLevel="0" collapsed="false">
      <c r="A1818" s="517"/>
      <c r="B1818" s="544"/>
      <c r="C1818" s="545"/>
      <c r="D1818" s="546"/>
      <c r="E1818" s="547"/>
      <c r="F1818" s="547"/>
      <c r="G1818" s="547"/>
      <c r="H1818" s="548"/>
      <c r="I1818" s="664"/>
      <c r="J1818" s="543"/>
      <c r="K1818" s="521"/>
    </row>
    <row r="1819" customFormat="false" ht="15" hidden="false" customHeight="false" outlineLevel="0" collapsed="false">
      <c r="A1819" s="517"/>
      <c r="B1819" s="551"/>
      <c r="C1819" s="529"/>
      <c r="D1819" s="529"/>
      <c r="E1819" s="529"/>
      <c r="F1819" s="529"/>
      <c r="G1819" s="529"/>
      <c r="H1819" s="529"/>
      <c r="I1819" s="552" t="s">
        <v>257</v>
      </c>
      <c r="J1819" s="566" t="n">
        <f aca="false">SUM(J1815:J1818)</f>
        <v>657.75</v>
      </c>
      <c r="K1819" s="521"/>
    </row>
    <row r="1820" customFormat="false" ht="15" hidden="false" customHeight="false" outlineLevel="0" collapsed="false">
      <c r="A1820" s="517"/>
      <c r="B1820" s="553"/>
      <c r="C1820" s="553"/>
      <c r="D1820" s="553"/>
      <c r="E1820" s="553"/>
      <c r="F1820" s="553"/>
      <c r="G1820" s="553"/>
      <c r="H1820" s="553"/>
      <c r="I1820" s="554"/>
      <c r="J1820" s="555"/>
      <c r="K1820" s="521"/>
    </row>
    <row r="1821" customFormat="false" ht="19.25" hidden="false" customHeight="true" outlineLevel="0" collapsed="false">
      <c r="A1821" s="517"/>
      <c r="B1821" s="556" t="s">
        <v>302</v>
      </c>
      <c r="C1821" s="556"/>
      <c r="D1821" s="556"/>
      <c r="E1821" s="556"/>
      <c r="F1821" s="679" t="s">
        <v>289</v>
      </c>
      <c r="G1821" s="679"/>
      <c r="H1821" s="557" t="s">
        <v>303</v>
      </c>
      <c r="I1821" s="558" t="s">
        <v>304</v>
      </c>
      <c r="J1821" s="559" t="s">
        <v>305</v>
      </c>
      <c r="K1821" s="521"/>
    </row>
    <row r="1822" customFormat="false" ht="15" hidden="false" customHeight="false" outlineLevel="0" collapsed="false">
      <c r="A1822" s="517"/>
      <c r="B1822" s="690" t="s">
        <v>361</v>
      </c>
      <c r="C1822" s="605"/>
      <c r="D1822" s="680"/>
      <c r="E1822" s="681"/>
      <c r="F1822" s="682"/>
      <c r="G1822" s="608"/>
      <c r="H1822" s="683" t="n">
        <f aca="false">E1815</f>
        <v>1</v>
      </c>
      <c r="I1822" s="564" t="n">
        <f aca="false">(VLOOKUP(B1822,'MÃO DE OBRA'!$A:$E,5,FALSE())/220)</f>
        <v>37.47552</v>
      </c>
      <c r="J1822" s="543" t="n">
        <f aca="false">H1822*I1822</f>
        <v>37.47552</v>
      </c>
      <c r="K1822" s="521"/>
    </row>
    <row r="1823" customFormat="false" ht="15" hidden="false" customHeight="false" outlineLevel="0" collapsed="false">
      <c r="A1823" s="517"/>
      <c r="B1823" s="560" t="s">
        <v>366</v>
      </c>
      <c r="C1823" s="561"/>
      <c r="D1823" s="522"/>
      <c r="E1823" s="538"/>
      <c r="F1823" s="539"/>
      <c r="G1823" s="562"/>
      <c r="H1823" s="563" t="n">
        <v>5</v>
      </c>
      <c r="I1823" s="564" t="n">
        <f aca="false">(VLOOKUP(B1823,'MÃO DE OBRA'!$A:$E,5,FALSE())/220)</f>
        <v>28.82352</v>
      </c>
      <c r="J1823" s="543" t="n">
        <f aca="false">H1823*I1823</f>
        <v>144.1176</v>
      </c>
      <c r="K1823" s="521"/>
    </row>
    <row r="1824" customFormat="false" ht="15" hidden="false" customHeight="false" outlineLevel="0" collapsed="false">
      <c r="A1824" s="517"/>
      <c r="B1824" s="560" t="s">
        <v>307</v>
      </c>
      <c r="C1824" s="561"/>
      <c r="D1824" s="522"/>
      <c r="E1824" s="538"/>
      <c r="F1824" s="539"/>
      <c r="G1824" s="562"/>
      <c r="H1824" s="563" t="n">
        <v>4</v>
      </c>
      <c r="I1824" s="564" t="n">
        <f aca="false">(VLOOKUP(B1824,'MÃO DE OBRA'!$A:$E,5,FALSE())/220)</f>
        <v>19.13328</v>
      </c>
      <c r="J1824" s="543" t="n">
        <f aca="false">H1824*I1824</f>
        <v>76.53312</v>
      </c>
      <c r="K1824" s="521"/>
    </row>
    <row r="1825" customFormat="false" ht="15" hidden="false" customHeight="false" outlineLevel="0" collapsed="false">
      <c r="A1825" s="517"/>
      <c r="B1825" s="560" t="s">
        <v>370</v>
      </c>
      <c r="C1825" s="561"/>
      <c r="D1825" s="522"/>
      <c r="E1825" s="538"/>
      <c r="F1825" s="539"/>
      <c r="G1825" s="562"/>
      <c r="H1825" s="563" t="n">
        <v>0.33</v>
      </c>
      <c r="I1825" s="564" t="n">
        <f aca="false">(VLOOKUP(B1825,'MÃO DE OBRA'!$A:$E,5,FALSE())/220)</f>
        <v>93.6363636363636</v>
      </c>
      <c r="J1825" s="543" t="n">
        <f aca="false">H1825*I1825</f>
        <v>30.9</v>
      </c>
      <c r="K1825" s="521"/>
    </row>
    <row r="1826" customFormat="false" ht="15" hidden="false" customHeight="false" outlineLevel="0" collapsed="false">
      <c r="A1826" s="517"/>
      <c r="B1826" s="560" t="s">
        <v>402</v>
      </c>
      <c r="C1826" s="561"/>
      <c r="D1826" s="522"/>
      <c r="E1826" s="538"/>
      <c r="F1826" s="539"/>
      <c r="G1826" s="562"/>
      <c r="H1826" s="563" t="n">
        <f aca="false">E1816</f>
        <v>1</v>
      </c>
      <c r="I1826" s="564" t="n">
        <f aca="false">(VLOOKUP(B1826,'MÃO DE OBRA'!$A:$E,5,FALSE())/220)</f>
        <v>37.47552</v>
      </c>
      <c r="J1826" s="543" t="n">
        <f aca="false">H1826*I1826</f>
        <v>37.47552</v>
      </c>
      <c r="K1826" s="521"/>
    </row>
    <row r="1827" customFormat="false" ht="15" hidden="false" customHeight="false" outlineLevel="0" collapsed="false">
      <c r="A1827" s="517"/>
      <c r="B1827" s="560" t="s">
        <v>368</v>
      </c>
      <c r="C1827" s="561"/>
      <c r="D1827" s="522"/>
      <c r="E1827" s="538"/>
      <c r="F1827" s="539"/>
      <c r="G1827" s="562"/>
      <c r="H1827" s="563" t="n">
        <f aca="false">E1817</f>
        <v>0.33</v>
      </c>
      <c r="I1827" s="564" t="n">
        <f aca="false">(VLOOKUP(B1827,'MÃO DE OBRA'!$A:$E,5,FALSE())/220)</f>
        <v>37.47552</v>
      </c>
      <c r="J1827" s="543" t="n">
        <f aca="false">H1827*I1827</f>
        <v>12.3669216</v>
      </c>
      <c r="K1827" s="521"/>
    </row>
    <row r="1828" customFormat="false" ht="15" hidden="false" customHeight="false" outlineLevel="0" collapsed="false">
      <c r="A1828" s="517"/>
      <c r="B1828" s="551"/>
      <c r="C1828" s="553"/>
      <c r="D1828" s="553"/>
      <c r="E1828" s="553"/>
      <c r="F1828" s="553"/>
      <c r="G1828" s="553"/>
      <c r="H1828" s="553"/>
      <c r="I1828" s="565" t="s">
        <v>257</v>
      </c>
      <c r="J1828" s="566" t="n">
        <f aca="false">SUM(J1822:J1827)</f>
        <v>338.8686816</v>
      </c>
      <c r="K1828" s="521"/>
    </row>
    <row r="1829" customFormat="false" ht="15" hidden="false" customHeight="false" outlineLevel="0" collapsed="false">
      <c r="A1829" s="517"/>
      <c r="B1829" s="567"/>
      <c r="C1829" s="567"/>
      <c r="D1829" s="567"/>
      <c r="E1829" s="567"/>
      <c r="F1829" s="567"/>
      <c r="G1829" s="567"/>
      <c r="H1829" s="567"/>
      <c r="I1829" s="568"/>
      <c r="J1829" s="567"/>
      <c r="K1829" s="521"/>
    </row>
    <row r="1830" customFormat="false" ht="15" hidden="false" customHeight="false" outlineLevel="0" collapsed="false">
      <c r="A1830" s="517"/>
      <c r="B1830" s="569" t="s">
        <v>310</v>
      </c>
      <c r="C1830" s="570"/>
      <c r="D1830" s="567"/>
      <c r="E1830" s="571" t="n">
        <f aca="false">PRODUÇÕES!D38</f>
        <v>0.3</v>
      </c>
      <c r="F1830" s="572" t="s">
        <v>170</v>
      </c>
      <c r="G1830" s="573"/>
      <c r="H1830" s="573"/>
      <c r="I1830" s="574" t="s">
        <v>311</v>
      </c>
      <c r="J1830" s="566" t="n">
        <f aca="false">J1819+J1828</f>
        <v>996.6186816</v>
      </c>
      <c r="K1830" s="521"/>
    </row>
    <row r="1831" customFormat="false" ht="15" hidden="false" customHeight="false" outlineLevel="0" collapsed="false">
      <c r="A1831" s="517"/>
      <c r="B1831" s="575"/>
      <c r="C1831" s="567"/>
      <c r="D1831" s="567"/>
      <c r="E1831" s="568"/>
      <c r="F1831" s="576"/>
      <c r="G1831" s="576"/>
      <c r="H1831" s="576"/>
      <c r="I1831" s="568"/>
      <c r="J1831" s="567"/>
      <c r="K1831" s="521"/>
    </row>
    <row r="1832" customFormat="false" ht="19.25" hidden="false" customHeight="false" outlineLevel="0" collapsed="false">
      <c r="A1832" s="517"/>
      <c r="B1832" s="557" t="s">
        <v>312</v>
      </c>
      <c r="C1832" s="557"/>
      <c r="D1832" s="557"/>
      <c r="E1832" s="557"/>
      <c r="F1832" s="532" t="s">
        <v>289</v>
      </c>
      <c r="G1832" s="528" t="s">
        <v>313</v>
      </c>
      <c r="H1832" s="557" t="s">
        <v>296</v>
      </c>
      <c r="I1832" s="577" t="s">
        <v>314</v>
      </c>
      <c r="J1832" s="556" t="s">
        <v>315</v>
      </c>
      <c r="K1832" s="521"/>
    </row>
    <row r="1833" customFormat="false" ht="15" hidden="false" customHeight="false" outlineLevel="0" collapsed="false">
      <c r="A1833" s="517"/>
      <c r="B1833" s="684" t="str">
        <f aca="false">B1815</f>
        <v>Caminhão munck 45T</v>
      </c>
      <c r="C1833" s="562"/>
      <c r="D1833" s="562"/>
      <c r="E1833" s="685"/>
      <c r="F1833" s="579" t="str">
        <f aca="false">VLOOKUP(B1833,EQUIPAMENTOS!$A:$R,16,FALSE())</f>
        <v>Diesel S10</v>
      </c>
      <c r="G1833" s="580" t="s">
        <v>316</v>
      </c>
      <c r="H1833" s="581" t="n">
        <f aca="false">VLOOKUP(B1833,EQUIPAMENTOS!$A:$R,17,FALSE())</f>
        <v>6.99</v>
      </c>
      <c r="I1833" s="582" t="n">
        <f aca="false">VLOOKUP(B1833,EQUIPAMENTOS!$A:$R,18,FALSE())</f>
        <v>6</v>
      </c>
      <c r="J1833" s="543" t="n">
        <f aca="false">H1833*I1833*E1815*F1815</f>
        <v>41.94</v>
      </c>
      <c r="K1833" s="521"/>
    </row>
    <row r="1834" customFormat="false" ht="15" hidden="false" customHeight="false" outlineLevel="0" collapsed="false">
      <c r="A1834" s="517"/>
      <c r="B1834" s="684" t="str">
        <f aca="false">B1816</f>
        <v>Guindaste móvel sobre esteiras com capacidade de 40 t - 186 kW</v>
      </c>
      <c r="C1834" s="561"/>
      <c r="D1834" s="561"/>
      <c r="E1834" s="538"/>
      <c r="F1834" s="579" t="str">
        <f aca="false">VLOOKUP(B1834,EQUIPAMENTOS!$A:$R,16,FALSE())</f>
        <v>Diesel S10</v>
      </c>
      <c r="G1834" s="580" t="s">
        <v>316</v>
      </c>
      <c r="H1834" s="581" t="n">
        <f aca="false">VLOOKUP(B1834,EQUIPAMENTOS!$A:$R,17,FALSE())</f>
        <v>6.99</v>
      </c>
      <c r="I1834" s="582" t="n">
        <f aca="false">VLOOKUP(B1834,EQUIPAMENTOS!$A:$R,18,FALSE())</f>
        <v>25</v>
      </c>
      <c r="J1834" s="543" t="n">
        <f aca="false">H1834*I1834*E1816*F1816</f>
        <v>174.75</v>
      </c>
      <c r="K1834" s="521"/>
    </row>
    <row r="1835" customFormat="false" ht="15" hidden="false" customHeight="false" outlineLevel="0" collapsed="false">
      <c r="A1835" s="517"/>
      <c r="B1835" s="684" t="str">
        <f aca="false">B1817</f>
        <v>Caminhão prancha</v>
      </c>
      <c r="C1835" s="561"/>
      <c r="D1835" s="561"/>
      <c r="E1835" s="538"/>
      <c r="F1835" s="579" t="str">
        <f aca="false">VLOOKUP(B1835,EQUIPAMENTOS!$A:$R,16,FALSE())</f>
        <v>Diesel S10</v>
      </c>
      <c r="G1835" s="580" t="s">
        <v>316</v>
      </c>
      <c r="H1835" s="581" t="n">
        <f aca="false">VLOOKUP(B1835,EQUIPAMENTOS!$A:$R,17,FALSE())</f>
        <v>6.99</v>
      </c>
      <c r="I1835" s="582" t="n">
        <f aca="false">VLOOKUP(B1835,EQUIPAMENTOS!$A:$R,18,FALSE())</f>
        <v>7</v>
      </c>
      <c r="J1835" s="543" t="n">
        <f aca="false">H1835*I1835*E1817*F1817</f>
        <v>16.1469</v>
      </c>
      <c r="K1835" s="521"/>
    </row>
    <row r="1836" customFormat="false" ht="15" hidden="false" customHeight="false" outlineLevel="0" collapsed="false">
      <c r="A1836" s="517"/>
      <c r="B1836" s="612"/>
      <c r="C1836" s="567"/>
      <c r="D1836" s="567"/>
      <c r="E1836" s="567"/>
      <c r="F1836" s="567"/>
      <c r="G1836" s="567"/>
      <c r="H1836" s="576"/>
      <c r="I1836" s="673" t="s">
        <v>257</v>
      </c>
      <c r="J1836" s="566" t="n">
        <f aca="false">SUM(J1833:J1835)</f>
        <v>232.8369</v>
      </c>
      <c r="K1836" s="521"/>
      <c r="L1836" s="434" t="n">
        <f aca="false">J1836/E1830</f>
        <v>776.123</v>
      </c>
    </row>
    <row r="1837" customFormat="false" ht="15" hidden="false" customHeight="false" outlineLevel="0" collapsed="false">
      <c r="A1837" s="517"/>
      <c r="B1837" s="590"/>
      <c r="C1837" s="570"/>
      <c r="D1837" s="570"/>
      <c r="E1837" s="591"/>
      <c r="F1837" s="592"/>
      <c r="G1837" s="573"/>
      <c r="H1837" s="573"/>
      <c r="I1837" s="574"/>
      <c r="J1837" s="591"/>
      <c r="K1837" s="521"/>
    </row>
    <row r="1838" customFormat="false" ht="19.25" hidden="false" customHeight="false" outlineLevel="0" collapsed="false">
      <c r="A1838" s="517"/>
      <c r="B1838" s="557" t="s">
        <v>317</v>
      </c>
      <c r="C1838" s="557"/>
      <c r="D1838" s="557"/>
      <c r="E1838" s="557"/>
      <c r="F1838" s="557"/>
      <c r="G1838" s="593" t="s">
        <v>318</v>
      </c>
      <c r="H1838" s="573" t="s">
        <v>319</v>
      </c>
      <c r="I1838" s="577" t="s">
        <v>296</v>
      </c>
      <c r="J1838" s="559" t="s">
        <v>315</v>
      </c>
      <c r="K1838" s="521"/>
    </row>
    <row r="1839" customFormat="false" ht="15" hidden="false" customHeight="false" outlineLevel="0" collapsed="false">
      <c r="A1839" s="517"/>
      <c r="B1839" s="594"/>
      <c r="C1839" s="595"/>
      <c r="D1839" s="596"/>
      <c r="E1839" s="596"/>
      <c r="F1839" s="597"/>
      <c r="G1839" s="540"/>
      <c r="H1839" s="540"/>
      <c r="I1839" s="598"/>
      <c r="J1839" s="543"/>
      <c r="K1839" s="521"/>
    </row>
    <row r="1840" customFormat="false" ht="15" hidden="false" customHeight="false" outlineLevel="0" collapsed="false">
      <c r="A1840" s="517"/>
      <c r="B1840" s="599"/>
      <c r="C1840" s="600"/>
      <c r="D1840" s="601"/>
      <c r="E1840" s="601"/>
      <c r="F1840" s="602"/>
      <c r="G1840" s="540"/>
      <c r="H1840" s="540"/>
      <c r="I1840" s="598"/>
      <c r="J1840" s="543"/>
      <c r="K1840" s="521"/>
    </row>
    <row r="1841" customFormat="false" ht="15" hidden="false" customHeight="false" outlineLevel="0" collapsed="false">
      <c r="A1841" s="517"/>
      <c r="B1841" s="603" t="s">
        <v>257</v>
      </c>
      <c r="C1841" s="603"/>
      <c r="D1841" s="603"/>
      <c r="E1841" s="603"/>
      <c r="F1841" s="603"/>
      <c r="G1841" s="603"/>
      <c r="H1841" s="603"/>
      <c r="I1841" s="603"/>
      <c r="J1841" s="566" t="n">
        <f aca="false">SUM(J1839:J1840)</f>
        <v>0</v>
      </c>
      <c r="K1841" s="521"/>
    </row>
    <row r="1842" customFormat="false" ht="15" hidden="false" customHeight="false" outlineLevel="0" collapsed="false">
      <c r="A1842" s="517"/>
      <c r="B1842" s="604"/>
      <c r="C1842" s="605"/>
      <c r="D1842" s="605"/>
      <c r="E1842" s="606"/>
      <c r="F1842" s="607"/>
      <c r="G1842" s="608"/>
      <c r="H1842" s="608"/>
      <c r="I1842" s="609"/>
      <c r="J1842" s="610"/>
      <c r="K1842" s="521"/>
    </row>
    <row r="1843" customFormat="false" ht="15" hidden="false" customHeight="false" outlineLevel="0" collapsed="false">
      <c r="A1843" s="517"/>
      <c r="B1843" s="611" t="s">
        <v>320</v>
      </c>
      <c r="C1843" s="611"/>
      <c r="D1843" s="612"/>
      <c r="E1843" s="567"/>
      <c r="F1843" s="567"/>
      <c r="G1843" s="567"/>
      <c r="H1843" s="613"/>
      <c r="I1843" s="614"/>
      <c r="J1843" s="566" t="n">
        <f aca="false">(J1830+J1836+J1841)/E1830</f>
        <v>4098.185272</v>
      </c>
      <c r="K1843" s="521"/>
    </row>
    <row r="1844" customFormat="false" ht="15" hidden="false" customHeight="false" outlineLevel="0" collapsed="false">
      <c r="A1844" s="517"/>
      <c r="B1844" s="590"/>
      <c r="C1844" s="570"/>
      <c r="D1844" s="570"/>
      <c r="E1844" s="591"/>
      <c r="F1844" s="592"/>
      <c r="G1844" s="573"/>
      <c r="H1844" s="573"/>
      <c r="I1844" s="574"/>
      <c r="J1844" s="615"/>
      <c r="K1844" s="521"/>
    </row>
    <row r="1845" customFormat="false" ht="19.25" hidden="false" customHeight="false" outlineLevel="0" collapsed="false">
      <c r="A1845" s="517"/>
      <c r="B1845" s="557" t="s">
        <v>321</v>
      </c>
      <c r="C1845" s="557"/>
      <c r="D1845" s="557"/>
      <c r="E1845" s="557"/>
      <c r="F1845" s="557"/>
      <c r="G1845" s="593" t="s">
        <v>318</v>
      </c>
      <c r="H1845" s="573" t="s">
        <v>319</v>
      </c>
      <c r="I1845" s="577" t="s">
        <v>296</v>
      </c>
      <c r="J1845" s="559" t="s">
        <v>315</v>
      </c>
      <c r="K1845" s="521"/>
    </row>
    <row r="1846" customFormat="false" ht="15" hidden="false" customHeight="false" outlineLevel="0" collapsed="false">
      <c r="A1846" s="517"/>
      <c r="B1846" s="594" t="s">
        <v>409</v>
      </c>
      <c r="C1846" s="595"/>
      <c r="D1846" s="596"/>
      <c r="E1846" s="596"/>
      <c r="F1846" s="597"/>
      <c r="G1846" s="691" t="n">
        <v>1</v>
      </c>
      <c r="H1846" s="540" t="s">
        <v>60</v>
      </c>
      <c r="I1846" s="692" t="n">
        <v>4200</v>
      </c>
      <c r="J1846" s="543" t="n">
        <f aca="false">G1846*I1846</f>
        <v>4200</v>
      </c>
      <c r="K1846" s="521"/>
    </row>
    <row r="1847" customFormat="false" ht="15" hidden="false" customHeight="false" outlineLevel="0" collapsed="false">
      <c r="A1847" s="517"/>
      <c r="B1847" s="599" t="s">
        <v>404</v>
      </c>
      <c r="C1847" s="600"/>
      <c r="D1847" s="601"/>
      <c r="E1847" s="601"/>
      <c r="F1847" s="602"/>
      <c r="G1847" s="691" t="n">
        <v>0.05</v>
      </c>
      <c r="H1847" s="540" t="s">
        <v>28</v>
      </c>
      <c r="I1847" s="598" t="n">
        <v>469.76</v>
      </c>
      <c r="J1847" s="543" t="n">
        <f aca="false">G1847*I1847</f>
        <v>23.488</v>
      </c>
      <c r="K1847" s="521"/>
    </row>
    <row r="1848" customFormat="false" ht="15" hidden="false" customHeight="false" outlineLevel="0" collapsed="false">
      <c r="A1848" s="517"/>
      <c r="B1848" s="599" t="s">
        <v>405</v>
      </c>
      <c r="C1848" s="600"/>
      <c r="D1848" s="601"/>
      <c r="E1848" s="601"/>
      <c r="F1848" s="602"/>
      <c r="G1848" s="691" t="n">
        <v>2.67667</v>
      </c>
      <c r="H1848" s="540" t="s">
        <v>406</v>
      </c>
      <c r="I1848" s="598" t="n">
        <v>16.48</v>
      </c>
      <c r="J1848" s="543" t="n">
        <f aca="false">G1848*I1848</f>
        <v>44.1115216</v>
      </c>
      <c r="K1848" s="521"/>
    </row>
    <row r="1849" customFormat="false" ht="15" hidden="false" customHeight="false" outlineLevel="0" collapsed="false">
      <c r="A1849" s="517"/>
      <c r="B1849" s="599" t="s">
        <v>388</v>
      </c>
      <c r="C1849" s="600"/>
      <c r="D1849" s="601"/>
      <c r="E1849" s="601"/>
      <c r="F1849" s="602"/>
      <c r="G1849" s="691"/>
      <c r="H1849" s="540" t="s">
        <v>346</v>
      </c>
      <c r="I1849" s="598" t="n">
        <f aca="false">I1719</f>
        <v>14.2340145170296</v>
      </c>
      <c r="J1849" s="543" t="n">
        <f aca="false">G1849*I1849</f>
        <v>0</v>
      </c>
      <c r="K1849" s="521"/>
    </row>
    <row r="1850" customFormat="false" ht="15" hidden="false" customHeight="false" outlineLevel="0" collapsed="false">
      <c r="A1850" s="517"/>
      <c r="B1850" s="599"/>
      <c r="C1850" s="600"/>
      <c r="D1850" s="601"/>
      <c r="E1850" s="601"/>
      <c r="F1850" s="602"/>
      <c r="G1850" s="540"/>
      <c r="H1850" s="540"/>
      <c r="I1850" s="687"/>
      <c r="J1850" s="543"/>
      <c r="K1850" s="521"/>
    </row>
    <row r="1851" customFormat="false" ht="15" hidden="false" customHeight="false" outlineLevel="0" collapsed="false">
      <c r="A1851" s="517"/>
      <c r="B1851" s="616"/>
      <c r="C1851" s="617"/>
      <c r="D1851" s="618"/>
      <c r="E1851" s="618"/>
      <c r="F1851" s="619"/>
      <c r="G1851" s="540"/>
      <c r="H1851" s="540"/>
      <c r="I1851" s="598"/>
      <c r="J1851" s="543" t="n">
        <f aca="false">G1851*I1851</f>
        <v>0</v>
      </c>
      <c r="K1851" s="521"/>
    </row>
    <row r="1852" customFormat="false" ht="15" hidden="false" customHeight="false" outlineLevel="0" collapsed="false">
      <c r="A1852" s="517"/>
      <c r="B1852" s="620"/>
      <c r="C1852" s="567"/>
      <c r="D1852" s="567"/>
      <c r="E1852" s="621"/>
      <c r="F1852" s="622"/>
      <c r="G1852" s="576"/>
      <c r="H1852" s="576"/>
      <c r="I1852" s="568" t="s">
        <v>257</v>
      </c>
      <c r="J1852" s="566" t="n">
        <f aca="false">SUM(J1846:J1851)</f>
        <v>4267.5995216</v>
      </c>
      <c r="K1852" s="521"/>
    </row>
    <row r="1853" customFormat="false" ht="15" hidden="false" customHeight="false" outlineLevel="0" collapsed="false">
      <c r="A1853" s="517"/>
      <c r="B1853" s="623"/>
      <c r="C1853" s="567"/>
      <c r="D1853" s="567"/>
      <c r="E1853" s="621"/>
      <c r="F1853" s="622"/>
      <c r="G1853" s="576"/>
      <c r="H1853" s="576"/>
      <c r="I1853" s="568"/>
      <c r="J1853" s="621"/>
      <c r="K1853" s="521"/>
    </row>
    <row r="1854" customFormat="false" ht="19.25" hidden="false" customHeight="false" outlineLevel="0" collapsed="false">
      <c r="A1854" s="517"/>
      <c r="B1854" s="557" t="s">
        <v>322</v>
      </c>
      <c r="C1854" s="557"/>
      <c r="D1854" s="557"/>
      <c r="E1854" s="557"/>
      <c r="F1854" s="559" t="s">
        <v>318</v>
      </c>
      <c r="G1854" s="593" t="s">
        <v>323</v>
      </c>
      <c r="H1854" s="573" t="s">
        <v>296</v>
      </c>
      <c r="I1854" s="577" t="s">
        <v>314</v>
      </c>
      <c r="J1854" s="559" t="s">
        <v>315</v>
      </c>
      <c r="K1854" s="521"/>
    </row>
    <row r="1855" customFormat="false" ht="15" hidden="false" customHeight="false" outlineLevel="0" collapsed="false">
      <c r="A1855" s="517"/>
      <c r="B1855" s="594"/>
      <c r="C1855" s="595"/>
      <c r="D1855" s="596"/>
      <c r="E1855" s="597"/>
      <c r="F1855" s="540"/>
      <c r="G1855" s="540"/>
      <c r="H1855" s="624"/>
      <c r="I1855" s="598"/>
      <c r="J1855" s="543"/>
      <c r="K1855" s="521"/>
    </row>
    <row r="1856" customFormat="false" ht="15" hidden="false" customHeight="false" outlineLevel="0" collapsed="false">
      <c r="A1856" s="517"/>
      <c r="B1856" s="616"/>
      <c r="C1856" s="617"/>
      <c r="D1856" s="618"/>
      <c r="E1856" s="619"/>
      <c r="F1856" s="547" t="n">
        <v>0</v>
      </c>
      <c r="G1856" s="547" t="n">
        <v>0</v>
      </c>
      <c r="H1856" s="547" t="n">
        <v>0</v>
      </c>
      <c r="I1856" s="625" t="n">
        <v>0</v>
      </c>
      <c r="J1856" s="543" t="n">
        <f aca="false">I1856*H1856*G1856*F1856</f>
        <v>0</v>
      </c>
      <c r="K1856" s="521"/>
    </row>
    <row r="1857" customFormat="false" ht="15" hidden="false" customHeight="false" outlineLevel="0" collapsed="false">
      <c r="A1857" s="517"/>
      <c r="B1857" s="620"/>
      <c r="C1857" s="567"/>
      <c r="D1857" s="567"/>
      <c r="E1857" s="621"/>
      <c r="F1857" s="622"/>
      <c r="G1857" s="576"/>
      <c r="H1857" s="576"/>
      <c r="I1857" s="568" t="s">
        <v>257</v>
      </c>
      <c r="J1857" s="566" t="n">
        <f aca="false">SUM(J1855:J1856)</f>
        <v>0</v>
      </c>
      <c r="K1857" s="521"/>
    </row>
    <row r="1858" customFormat="false" ht="15" hidden="false" customHeight="false" outlineLevel="0" collapsed="false">
      <c r="A1858" s="517"/>
      <c r="B1858" s="567"/>
      <c r="C1858" s="567"/>
      <c r="D1858" s="567"/>
      <c r="E1858" s="567"/>
      <c r="F1858" s="567"/>
      <c r="G1858" s="567"/>
      <c r="H1858" s="567"/>
      <c r="I1858" s="568"/>
      <c r="J1858" s="567"/>
      <c r="K1858" s="521"/>
    </row>
    <row r="1859" customFormat="false" ht="15" hidden="false" customHeight="false" outlineLevel="0" collapsed="false">
      <c r="A1859" s="517"/>
      <c r="B1859" s="626" t="s">
        <v>324</v>
      </c>
      <c r="C1859" s="626"/>
      <c r="D1859" s="626"/>
      <c r="E1859" s="626"/>
      <c r="F1859" s="626"/>
      <c r="G1859" s="626"/>
      <c r="H1859" s="626"/>
      <c r="I1859" s="626"/>
      <c r="J1859" s="611" t="n">
        <f aca="false">J1857+J1852+J1843</f>
        <v>8365.7847936</v>
      </c>
      <c r="K1859" s="521"/>
    </row>
    <row r="1860" customFormat="false" ht="15" hidden="false" customHeight="false" outlineLevel="0" collapsed="false">
      <c r="A1860" s="517"/>
      <c r="B1860" s="567"/>
      <c r="C1860" s="567"/>
      <c r="D1860" s="567"/>
      <c r="E1860" s="567"/>
      <c r="F1860" s="567"/>
      <c r="G1860" s="567"/>
      <c r="H1860" s="567"/>
      <c r="I1860" s="568"/>
      <c r="J1860" s="567"/>
      <c r="K1860" s="521"/>
    </row>
    <row r="1861" customFormat="false" ht="15" hidden="false" customHeight="false" outlineLevel="0" collapsed="false">
      <c r="A1861" s="517"/>
      <c r="B1861" s="626" t="s">
        <v>325</v>
      </c>
      <c r="C1861" s="626"/>
      <c r="D1861" s="626"/>
      <c r="E1861" s="626"/>
      <c r="F1861" s="626"/>
      <c r="G1861" s="626"/>
      <c r="H1861" s="626"/>
      <c r="I1861" s="626"/>
      <c r="J1861" s="566" t="n">
        <f aca="false">J1859*0</f>
        <v>0</v>
      </c>
      <c r="K1861" s="521"/>
    </row>
    <row r="1862" customFormat="false" ht="15" hidden="false" customHeight="false" outlineLevel="0" collapsed="false">
      <c r="A1862" s="517"/>
      <c r="B1862" s="567"/>
      <c r="C1862" s="567"/>
      <c r="D1862" s="567"/>
      <c r="E1862" s="567"/>
      <c r="F1862" s="567"/>
      <c r="G1862" s="567"/>
      <c r="H1862" s="567"/>
      <c r="I1862" s="568"/>
      <c r="J1862" s="567"/>
      <c r="K1862" s="521"/>
    </row>
    <row r="1863" customFormat="false" ht="15" hidden="false" customHeight="false" outlineLevel="0" collapsed="false">
      <c r="A1863" s="517"/>
      <c r="B1863" s="626" t="s">
        <v>326</v>
      </c>
      <c r="C1863" s="626"/>
      <c r="D1863" s="626"/>
      <c r="E1863" s="626"/>
      <c r="F1863" s="626"/>
      <c r="G1863" s="626"/>
      <c r="H1863" s="626"/>
      <c r="I1863" s="626"/>
      <c r="J1863" s="611" t="n">
        <f aca="false">J1859+J1861</f>
        <v>8365.7847936</v>
      </c>
      <c r="K1863" s="521"/>
    </row>
    <row r="1864" customFormat="false" ht="15" hidden="false" customHeight="false" outlineLevel="0" collapsed="false">
      <c r="A1864" s="517"/>
      <c r="B1864" s="605"/>
      <c r="C1864" s="605"/>
      <c r="D1864" s="605"/>
      <c r="E1864" s="605"/>
      <c r="F1864" s="605"/>
      <c r="G1864" s="605"/>
      <c r="H1864" s="605"/>
      <c r="I1864" s="609"/>
      <c r="J1864" s="605"/>
      <c r="K1864" s="521"/>
    </row>
    <row r="1865" customFormat="false" ht="15" hidden="false" customHeight="false" outlineLevel="0" collapsed="false">
      <c r="A1865" s="517"/>
      <c r="B1865" s="627"/>
      <c r="C1865" s="595"/>
      <c r="D1865" s="595"/>
      <c r="E1865" s="595"/>
      <c r="F1865" s="595"/>
      <c r="G1865" s="595"/>
      <c r="H1865" s="595"/>
      <c r="I1865" s="595"/>
      <c r="J1865" s="628"/>
      <c r="K1865" s="521"/>
    </row>
    <row r="1866" customFormat="false" ht="15" hidden="false" customHeight="false" outlineLevel="0" collapsed="false">
      <c r="A1866" s="517"/>
      <c r="B1866" s="629"/>
      <c r="C1866" s="630"/>
      <c r="D1866" s="631"/>
      <c r="E1866" s="631"/>
      <c r="F1866" s="632"/>
      <c r="G1866" s="633"/>
      <c r="H1866" s="630"/>
      <c r="I1866" s="630"/>
      <c r="J1866" s="634"/>
      <c r="K1866" s="521"/>
    </row>
    <row r="1867" customFormat="false" ht="15" hidden="false" customHeight="false" outlineLevel="0" collapsed="false">
      <c r="A1867" s="517"/>
      <c r="B1867" s="522"/>
      <c r="C1867" s="522"/>
      <c r="D1867" s="522"/>
      <c r="E1867" s="522"/>
      <c r="F1867" s="522"/>
      <c r="G1867" s="522"/>
      <c r="H1867" s="522"/>
      <c r="I1867" s="522"/>
      <c r="J1867" s="522"/>
      <c r="K1867" s="521"/>
    </row>
    <row r="1868" customFormat="false" ht="15" hidden="false" customHeight="false" outlineLevel="0" collapsed="false">
      <c r="A1868" s="517"/>
      <c r="B1868" s="635" t="n">
        <f aca="false">PLANEJAMENTO!E1542</f>
        <v>0</v>
      </c>
      <c r="C1868" s="636"/>
      <c r="D1868" s="636"/>
      <c r="E1868" s="636"/>
      <c r="F1868" s="637"/>
      <c r="G1868" s="532" t="s">
        <v>315</v>
      </c>
      <c r="H1868" s="532"/>
      <c r="I1868" s="532"/>
      <c r="J1868" s="532"/>
      <c r="K1868" s="521"/>
    </row>
    <row r="1869" customFormat="false" ht="15" hidden="false" customHeight="false" outlineLevel="0" collapsed="false">
      <c r="A1869" s="517"/>
      <c r="B1869" s="638" t="n">
        <f aca="false">PLANEJAMENTO!E1543</f>
        <v>0</v>
      </c>
      <c r="C1869" s="639"/>
      <c r="D1869" s="639"/>
      <c r="E1869" s="639"/>
      <c r="F1869" s="640"/>
      <c r="G1869" s="534" t="s">
        <v>327</v>
      </c>
      <c r="H1869" s="534"/>
      <c r="I1869" s="534"/>
      <c r="J1869" s="534"/>
      <c r="K1869" s="521"/>
    </row>
    <row r="1870" customFormat="false" ht="15" hidden="false" customHeight="false" outlineLevel="0" collapsed="false">
      <c r="A1870" s="517"/>
      <c r="B1870" s="641"/>
      <c r="C1870" s="642"/>
      <c r="D1870" s="642"/>
      <c r="E1870" s="642"/>
      <c r="F1870" s="643"/>
      <c r="G1870" s="644"/>
      <c r="H1870" s="645"/>
      <c r="I1870" s="645"/>
      <c r="J1870" s="645"/>
      <c r="K1870" s="521"/>
    </row>
    <row r="1871" customFormat="false" ht="15" hidden="false" customHeight="false" outlineLevel="0" collapsed="false">
      <c r="A1871" s="646"/>
      <c r="B1871" s="647"/>
      <c r="C1871" s="647"/>
      <c r="D1871" s="647"/>
      <c r="E1871" s="647"/>
      <c r="F1871" s="647"/>
      <c r="G1871" s="647"/>
      <c r="H1871" s="647"/>
      <c r="I1871" s="647"/>
      <c r="J1871" s="647"/>
      <c r="K1871" s="648"/>
    </row>
    <row r="1872" customFormat="false" ht="15" hidden="false" customHeight="false" outlineLevel="0" collapsed="false">
      <c r="A1872" s="517"/>
      <c r="B1872" s="522"/>
      <c r="C1872" s="522"/>
      <c r="D1872" s="522"/>
      <c r="E1872" s="522"/>
      <c r="F1872" s="522"/>
      <c r="G1872" s="522"/>
      <c r="H1872" s="522"/>
      <c r="I1872" s="522"/>
      <c r="J1872" s="522"/>
      <c r="K1872" s="521"/>
    </row>
    <row r="1873" customFormat="false" ht="15" hidden="false" customHeight="false" outlineLevel="0" collapsed="false">
      <c r="A1873" s="517"/>
      <c r="B1873" s="518" t="s">
        <v>0</v>
      </c>
      <c r="C1873" s="519"/>
      <c r="D1873" s="520" t="s">
        <v>288</v>
      </c>
      <c r="E1873" s="520"/>
      <c r="F1873" s="520"/>
      <c r="G1873" s="520"/>
      <c r="H1873" s="520"/>
      <c r="I1873" s="520"/>
      <c r="J1873" s="520"/>
      <c r="K1873" s="521"/>
    </row>
    <row r="1874" customFormat="false" ht="15" hidden="false" customHeight="false" outlineLevel="0" collapsed="false">
      <c r="A1874" s="517"/>
      <c r="B1874" s="522"/>
      <c r="C1874" s="522"/>
      <c r="D1874" s="522"/>
      <c r="E1874" s="522"/>
      <c r="F1874" s="522"/>
      <c r="G1874" s="522"/>
      <c r="H1874" s="522"/>
      <c r="I1874" s="522"/>
      <c r="J1874" s="522"/>
      <c r="K1874" s="521"/>
    </row>
    <row r="1875" customFormat="false" ht="15" hidden="false" customHeight="false" outlineLevel="0" collapsed="false">
      <c r="A1875" s="517"/>
      <c r="B1875" s="523"/>
      <c r="C1875" s="524" t="s">
        <v>290</v>
      </c>
      <c r="D1875" s="523" t="s">
        <v>118</v>
      </c>
      <c r="E1875" s="523"/>
      <c r="F1875" s="523"/>
      <c r="G1875" s="523"/>
      <c r="H1875" s="523"/>
      <c r="I1875" s="523"/>
      <c r="J1875" s="523" t="s">
        <v>291</v>
      </c>
      <c r="K1875" s="521"/>
    </row>
    <row r="1876" customFormat="false" ht="19.25" hidden="false" customHeight="true" outlineLevel="0" collapsed="false">
      <c r="A1876" s="517"/>
      <c r="B1876" s="525"/>
      <c r="C1876" s="526" t="n">
        <f aca="true">TODAY()</f>
        <v>46129</v>
      </c>
      <c r="D1876" s="661" t="s">
        <v>82</v>
      </c>
      <c r="E1876" s="661"/>
      <c r="F1876" s="661"/>
      <c r="G1876" s="661"/>
      <c r="H1876" s="661"/>
      <c r="I1876" s="661"/>
      <c r="J1876" s="528" t="str">
        <f aca="false">F1895</f>
        <v>M</v>
      </c>
      <c r="K1876" s="521"/>
      <c r="L1876" s="0" t="s">
        <v>410</v>
      </c>
    </row>
    <row r="1877" customFormat="false" ht="15" hidden="false" customHeight="false" outlineLevel="0" collapsed="false">
      <c r="A1877" s="517"/>
      <c r="B1877" s="529"/>
      <c r="C1877" s="529"/>
      <c r="D1877" s="529"/>
      <c r="E1877" s="529"/>
      <c r="F1877" s="529"/>
      <c r="G1877" s="529"/>
      <c r="H1877" s="529"/>
      <c r="I1877" s="530"/>
      <c r="J1877" s="531"/>
      <c r="K1877" s="521"/>
    </row>
    <row r="1878" customFormat="false" ht="15" hidden="false" customHeight="false" outlineLevel="0" collapsed="false">
      <c r="A1878" s="517"/>
      <c r="B1878" s="532" t="s">
        <v>292</v>
      </c>
      <c r="C1878" s="532"/>
      <c r="D1878" s="532" t="s">
        <v>289</v>
      </c>
      <c r="E1878" s="532" t="s">
        <v>293</v>
      </c>
      <c r="F1878" s="533" t="s">
        <v>294</v>
      </c>
      <c r="G1878" s="533"/>
      <c r="H1878" s="533" t="s">
        <v>295</v>
      </c>
      <c r="I1878" s="533"/>
      <c r="J1878" s="534" t="s">
        <v>296</v>
      </c>
      <c r="K1878" s="521"/>
    </row>
    <row r="1879" customFormat="false" ht="15" hidden="false" customHeight="false" outlineLevel="0" collapsed="false">
      <c r="A1879" s="517"/>
      <c r="B1879" s="532"/>
      <c r="C1879" s="532"/>
      <c r="D1879" s="532"/>
      <c r="E1879" s="532"/>
      <c r="F1879" s="535" t="s">
        <v>297</v>
      </c>
      <c r="G1879" s="535" t="s">
        <v>298</v>
      </c>
      <c r="H1879" s="535" t="s">
        <v>297</v>
      </c>
      <c r="I1879" s="529" t="s">
        <v>298</v>
      </c>
      <c r="J1879" s="536" t="s">
        <v>299</v>
      </c>
      <c r="K1879" s="521"/>
    </row>
    <row r="1880" customFormat="false" ht="15" hidden="false" customHeight="false" outlineLevel="0" collapsed="false">
      <c r="A1880" s="517"/>
      <c r="B1880" s="649" t="s">
        <v>400</v>
      </c>
      <c r="C1880" s="650"/>
      <c r="D1880" s="651"/>
      <c r="E1880" s="652" t="n">
        <v>1</v>
      </c>
      <c r="F1880" s="652" t="n">
        <v>1</v>
      </c>
      <c r="G1880" s="653" t="n">
        <f aca="false">1-F1880</f>
        <v>0</v>
      </c>
      <c r="H1880" s="541" t="n">
        <f aca="false">VLOOKUP(B1880,EQUIPAMENTOS!$A:$N,14,FALSE())</f>
        <v>175</v>
      </c>
      <c r="I1880" s="542" t="n">
        <f aca="false">H1880</f>
        <v>175</v>
      </c>
      <c r="J1880" s="543" t="n">
        <f aca="false">H1880*F1880*E1880+I1880*G1880*E1880</f>
        <v>175</v>
      </c>
      <c r="K1880" s="521"/>
    </row>
    <row r="1881" customFormat="false" ht="15" hidden="false" customHeight="false" outlineLevel="0" collapsed="false">
      <c r="A1881" s="517"/>
      <c r="B1881" s="537" t="s">
        <v>401</v>
      </c>
      <c r="C1881" s="538"/>
      <c r="D1881" s="539"/>
      <c r="E1881" s="688" t="n">
        <v>1</v>
      </c>
      <c r="F1881" s="688" t="n">
        <v>1</v>
      </c>
      <c r="G1881" s="540" t="n">
        <f aca="false">1-F1881</f>
        <v>0</v>
      </c>
      <c r="H1881" s="541" t="n">
        <f aca="false">VLOOKUP(B1881,EQUIPAMENTOS!$A:$N,14,FALSE())</f>
        <v>425</v>
      </c>
      <c r="I1881" s="542" t="n">
        <f aca="false">H1881</f>
        <v>425</v>
      </c>
      <c r="J1881" s="543" t="n">
        <f aca="false">H1881*F1881*E1881+I1881*G1881*E1881</f>
        <v>425</v>
      </c>
      <c r="K1881" s="521"/>
    </row>
    <row r="1882" customFormat="false" ht="15" hidden="false" customHeight="false" outlineLevel="0" collapsed="false">
      <c r="A1882" s="517"/>
      <c r="B1882" s="537" t="s">
        <v>365</v>
      </c>
      <c r="C1882" s="538"/>
      <c r="D1882" s="539"/>
      <c r="E1882" s="688" t="n">
        <v>1</v>
      </c>
      <c r="F1882" s="688" t="n">
        <v>1</v>
      </c>
      <c r="G1882" s="540" t="n">
        <f aca="false">1-F1882</f>
        <v>0</v>
      </c>
      <c r="H1882" s="541" t="n">
        <f aca="false">VLOOKUP(B1882,EQUIPAMENTOS!$A:$N,14,FALSE())</f>
        <v>175</v>
      </c>
      <c r="I1882" s="542" t="n">
        <f aca="false">H1882</f>
        <v>175</v>
      </c>
      <c r="J1882" s="543" t="n">
        <f aca="false">H1882*F1882*E1882+I1882*G1882*E1882</f>
        <v>175</v>
      </c>
      <c r="K1882" s="521"/>
    </row>
    <row r="1883" customFormat="false" ht="15" hidden="false" customHeight="false" outlineLevel="0" collapsed="false">
      <c r="A1883" s="517"/>
      <c r="B1883" s="544"/>
      <c r="C1883" s="545"/>
      <c r="D1883" s="546"/>
      <c r="E1883" s="547"/>
      <c r="F1883" s="547"/>
      <c r="G1883" s="547"/>
      <c r="H1883" s="548"/>
      <c r="I1883" s="664"/>
      <c r="J1883" s="543"/>
      <c r="K1883" s="521"/>
    </row>
    <row r="1884" customFormat="false" ht="15" hidden="false" customHeight="false" outlineLevel="0" collapsed="false">
      <c r="A1884" s="517"/>
      <c r="B1884" s="551"/>
      <c r="C1884" s="529"/>
      <c r="D1884" s="529"/>
      <c r="E1884" s="529"/>
      <c r="F1884" s="529"/>
      <c r="G1884" s="529"/>
      <c r="H1884" s="529"/>
      <c r="I1884" s="552" t="s">
        <v>257</v>
      </c>
      <c r="J1884" s="566" t="n">
        <f aca="false">SUM(J1880:J1883)</f>
        <v>775</v>
      </c>
      <c r="K1884" s="521"/>
    </row>
    <row r="1885" customFormat="false" ht="15" hidden="false" customHeight="false" outlineLevel="0" collapsed="false">
      <c r="A1885" s="517"/>
      <c r="B1885" s="553"/>
      <c r="C1885" s="553"/>
      <c r="D1885" s="553"/>
      <c r="E1885" s="553"/>
      <c r="F1885" s="553"/>
      <c r="G1885" s="553"/>
      <c r="H1885" s="553"/>
      <c r="I1885" s="554"/>
      <c r="J1885" s="555"/>
      <c r="K1885" s="521"/>
    </row>
    <row r="1886" customFormat="false" ht="19.25" hidden="false" customHeight="true" outlineLevel="0" collapsed="false">
      <c r="A1886" s="517"/>
      <c r="B1886" s="556" t="s">
        <v>302</v>
      </c>
      <c r="C1886" s="556"/>
      <c r="D1886" s="556"/>
      <c r="E1886" s="556"/>
      <c r="F1886" s="679" t="s">
        <v>289</v>
      </c>
      <c r="G1886" s="679"/>
      <c r="H1886" s="557" t="s">
        <v>303</v>
      </c>
      <c r="I1886" s="558" t="s">
        <v>304</v>
      </c>
      <c r="J1886" s="559" t="s">
        <v>305</v>
      </c>
      <c r="K1886" s="521"/>
    </row>
    <row r="1887" customFormat="false" ht="15" hidden="false" customHeight="false" outlineLevel="0" collapsed="false">
      <c r="A1887" s="517"/>
      <c r="B1887" s="690" t="s">
        <v>361</v>
      </c>
      <c r="C1887" s="605"/>
      <c r="D1887" s="680"/>
      <c r="E1887" s="681"/>
      <c r="F1887" s="682"/>
      <c r="G1887" s="608"/>
      <c r="H1887" s="683" t="n">
        <f aca="false">E1880</f>
        <v>1</v>
      </c>
      <c r="I1887" s="564" t="n">
        <f aca="false">(VLOOKUP(B1887,'MÃO DE OBRA'!$A:$E,5,FALSE())/220)</f>
        <v>37.47552</v>
      </c>
      <c r="J1887" s="543" t="n">
        <f aca="false">H1887*I1887</f>
        <v>37.47552</v>
      </c>
      <c r="K1887" s="521"/>
    </row>
    <row r="1888" customFormat="false" ht="15" hidden="false" customHeight="false" outlineLevel="0" collapsed="false">
      <c r="A1888" s="517"/>
      <c r="B1888" s="560" t="s">
        <v>366</v>
      </c>
      <c r="C1888" s="561"/>
      <c r="D1888" s="522"/>
      <c r="E1888" s="538"/>
      <c r="F1888" s="539"/>
      <c r="G1888" s="562"/>
      <c r="H1888" s="563" t="n">
        <v>5</v>
      </c>
      <c r="I1888" s="564" t="n">
        <f aca="false">(VLOOKUP(B1888,'MÃO DE OBRA'!$A:$E,5,FALSE())/220)</f>
        <v>28.82352</v>
      </c>
      <c r="J1888" s="543" t="n">
        <f aca="false">H1888*I1888</f>
        <v>144.1176</v>
      </c>
      <c r="K1888" s="521"/>
    </row>
    <row r="1889" customFormat="false" ht="15" hidden="false" customHeight="false" outlineLevel="0" collapsed="false">
      <c r="A1889" s="517"/>
      <c r="B1889" s="560" t="s">
        <v>307</v>
      </c>
      <c r="C1889" s="561"/>
      <c r="D1889" s="522"/>
      <c r="E1889" s="538"/>
      <c r="F1889" s="539"/>
      <c r="G1889" s="562"/>
      <c r="H1889" s="563" t="n">
        <v>4</v>
      </c>
      <c r="I1889" s="564" t="n">
        <f aca="false">(VLOOKUP(B1889,'MÃO DE OBRA'!$A:$E,5,FALSE())/220)</f>
        <v>19.13328</v>
      </c>
      <c r="J1889" s="543" t="n">
        <f aca="false">H1889*I1889</f>
        <v>76.53312</v>
      </c>
      <c r="K1889" s="521"/>
    </row>
    <row r="1890" customFormat="false" ht="15" hidden="false" customHeight="false" outlineLevel="0" collapsed="false">
      <c r="A1890" s="517"/>
      <c r="B1890" s="560" t="s">
        <v>370</v>
      </c>
      <c r="C1890" s="561"/>
      <c r="D1890" s="522"/>
      <c r="E1890" s="538"/>
      <c r="F1890" s="539"/>
      <c r="G1890" s="562"/>
      <c r="H1890" s="563" t="n">
        <v>0.33</v>
      </c>
      <c r="I1890" s="564" t="n">
        <f aca="false">(VLOOKUP(B1890,'MÃO DE OBRA'!$A:$E,5,FALSE())/220)</f>
        <v>93.6363636363636</v>
      </c>
      <c r="J1890" s="543" t="n">
        <f aca="false">H1890*I1890</f>
        <v>30.9</v>
      </c>
      <c r="K1890" s="521"/>
    </row>
    <row r="1891" customFormat="false" ht="15" hidden="false" customHeight="false" outlineLevel="0" collapsed="false">
      <c r="A1891" s="517"/>
      <c r="B1891" s="560" t="s">
        <v>402</v>
      </c>
      <c r="C1891" s="561"/>
      <c r="D1891" s="522"/>
      <c r="E1891" s="538"/>
      <c r="F1891" s="539"/>
      <c r="G1891" s="562"/>
      <c r="H1891" s="563" t="n">
        <f aca="false">E1881</f>
        <v>1</v>
      </c>
      <c r="I1891" s="564" t="n">
        <f aca="false">(VLOOKUP(B1891,'MÃO DE OBRA'!$A:$E,5,FALSE())/220)</f>
        <v>37.47552</v>
      </c>
      <c r="J1891" s="543" t="n">
        <f aca="false">H1891*I1891</f>
        <v>37.47552</v>
      </c>
      <c r="K1891" s="521"/>
    </row>
    <row r="1892" customFormat="false" ht="15" hidden="false" customHeight="false" outlineLevel="0" collapsed="false">
      <c r="A1892" s="517"/>
      <c r="B1892" s="560" t="s">
        <v>368</v>
      </c>
      <c r="C1892" s="561"/>
      <c r="D1892" s="522"/>
      <c r="E1892" s="538"/>
      <c r="F1892" s="539"/>
      <c r="G1892" s="562"/>
      <c r="H1892" s="563" t="n">
        <f aca="false">E1882</f>
        <v>1</v>
      </c>
      <c r="I1892" s="564" t="n">
        <f aca="false">(VLOOKUP(B1892,'MÃO DE OBRA'!$A:$E,5,FALSE())/220)</f>
        <v>37.47552</v>
      </c>
      <c r="J1892" s="543" t="n">
        <f aca="false">H1892*I1892</f>
        <v>37.47552</v>
      </c>
      <c r="K1892" s="521"/>
    </row>
    <row r="1893" customFormat="false" ht="15" hidden="false" customHeight="false" outlineLevel="0" collapsed="false">
      <c r="A1893" s="517"/>
      <c r="B1893" s="551"/>
      <c r="C1893" s="553"/>
      <c r="D1893" s="553"/>
      <c r="E1893" s="553"/>
      <c r="F1893" s="553"/>
      <c r="G1893" s="553"/>
      <c r="H1893" s="553"/>
      <c r="I1893" s="565" t="s">
        <v>257</v>
      </c>
      <c r="J1893" s="566" t="n">
        <f aca="false">SUM(J1887:J1892)</f>
        <v>363.97728</v>
      </c>
      <c r="K1893" s="521"/>
    </row>
    <row r="1894" customFormat="false" ht="15" hidden="false" customHeight="false" outlineLevel="0" collapsed="false">
      <c r="A1894" s="517"/>
      <c r="B1894" s="567"/>
      <c r="C1894" s="567"/>
      <c r="D1894" s="567"/>
      <c r="E1894" s="567"/>
      <c r="F1894" s="567"/>
      <c r="G1894" s="567"/>
      <c r="H1894" s="567"/>
      <c r="I1894" s="568"/>
      <c r="J1894" s="567"/>
      <c r="K1894" s="521"/>
    </row>
    <row r="1895" customFormat="false" ht="15" hidden="false" customHeight="false" outlineLevel="0" collapsed="false">
      <c r="A1895" s="517"/>
      <c r="B1895" s="569" t="s">
        <v>310</v>
      </c>
      <c r="C1895" s="570"/>
      <c r="D1895" s="567"/>
      <c r="E1895" s="571" t="n">
        <f aca="false">PRODUÇÕES!D38</f>
        <v>0.3</v>
      </c>
      <c r="F1895" s="572" t="s">
        <v>170</v>
      </c>
      <c r="G1895" s="573"/>
      <c r="H1895" s="573"/>
      <c r="I1895" s="574" t="s">
        <v>311</v>
      </c>
      <c r="J1895" s="566" t="n">
        <f aca="false">J1884+J1893</f>
        <v>1138.97728</v>
      </c>
      <c r="K1895" s="521"/>
    </row>
    <row r="1896" customFormat="false" ht="15" hidden="false" customHeight="false" outlineLevel="0" collapsed="false">
      <c r="A1896" s="517"/>
      <c r="B1896" s="575"/>
      <c r="C1896" s="567"/>
      <c r="D1896" s="567"/>
      <c r="E1896" s="568"/>
      <c r="F1896" s="576"/>
      <c r="G1896" s="576"/>
      <c r="H1896" s="576"/>
      <c r="I1896" s="568"/>
      <c r="J1896" s="567"/>
      <c r="K1896" s="521"/>
    </row>
    <row r="1897" customFormat="false" ht="19.25" hidden="false" customHeight="false" outlineLevel="0" collapsed="false">
      <c r="A1897" s="517"/>
      <c r="B1897" s="557" t="s">
        <v>312</v>
      </c>
      <c r="C1897" s="557"/>
      <c r="D1897" s="557"/>
      <c r="E1897" s="557"/>
      <c r="F1897" s="532" t="s">
        <v>289</v>
      </c>
      <c r="G1897" s="528" t="s">
        <v>313</v>
      </c>
      <c r="H1897" s="557" t="s">
        <v>296</v>
      </c>
      <c r="I1897" s="577" t="s">
        <v>314</v>
      </c>
      <c r="J1897" s="556" t="s">
        <v>315</v>
      </c>
      <c r="K1897" s="521"/>
    </row>
    <row r="1898" customFormat="false" ht="15" hidden="false" customHeight="false" outlineLevel="0" collapsed="false">
      <c r="A1898" s="517"/>
      <c r="B1898" s="684" t="str">
        <f aca="false">B1880</f>
        <v>Caminhão munck 45T</v>
      </c>
      <c r="C1898" s="562"/>
      <c r="D1898" s="562"/>
      <c r="E1898" s="685"/>
      <c r="F1898" s="579" t="str">
        <f aca="false">VLOOKUP(B1898,EQUIPAMENTOS!$A:$R,16,FALSE())</f>
        <v>Diesel S10</v>
      </c>
      <c r="G1898" s="580" t="s">
        <v>316</v>
      </c>
      <c r="H1898" s="581" t="n">
        <f aca="false">VLOOKUP(B1898,EQUIPAMENTOS!$A:$R,17,FALSE())</f>
        <v>6.99</v>
      </c>
      <c r="I1898" s="582" t="n">
        <f aca="false">VLOOKUP(B1898,EQUIPAMENTOS!$A:$R,18,FALSE())</f>
        <v>6</v>
      </c>
      <c r="J1898" s="543" t="n">
        <f aca="false">H1898*I1898*E1880*F1880</f>
        <v>41.94</v>
      </c>
      <c r="K1898" s="521"/>
    </row>
    <row r="1899" customFormat="false" ht="15" hidden="false" customHeight="false" outlineLevel="0" collapsed="false">
      <c r="A1899" s="517"/>
      <c r="B1899" s="684" t="str">
        <f aca="false">B1881</f>
        <v>Guindaste móvel sobre esteiras com capacidade de 40 t - 186 kW</v>
      </c>
      <c r="C1899" s="561"/>
      <c r="D1899" s="561"/>
      <c r="E1899" s="538"/>
      <c r="F1899" s="579" t="str">
        <f aca="false">VLOOKUP(B1899,EQUIPAMENTOS!$A:$R,16,FALSE())</f>
        <v>Diesel S10</v>
      </c>
      <c r="G1899" s="580" t="s">
        <v>316</v>
      </c>
      <c r="H1899" s="581" t="n">
        <f aca="false">VLOOKUP(B1899,EQUIPAMENTOS!$A:$R,17,FALSE())</f>
        <v>6.99</v>
      </c>
      <c r="I1899" s="582" t="n">
        <f aca="false">VLOOKUP(B1899,EQUIPAMENTOS!$A:$R,18,FALSE())</f>
        <v>25</v>
      </c>
      <c r="J1899" s="543" t="n">
        <f aca="false">H1899*I1899*E1881*F1881</f>
        <v>174.75</v>
      </c>
      <c r="K1899" s="521"/>
    </row>
    <row r="1900" customFormat="false" ht="15" hidden="false" customHeight="false" outlineLevel="0" collapsed="false">
      <c r="A1900" s="517"/>
      <c r="B1900" s="684" t="str">
        <f aca="false">B1882</f>
        <v>Caminhão prancha</v>
      </c>
      <c r="C1900" s="561"/>
      <c r="D1900" s="561"/>
      <c r="E1900" s="538"/>
      <c r="F1900" s="579" t="str">
        <f aca="false">VLOOKUP(B1900,EQUIPAMENTOS!$A:$R,16,FALSE())</f>
        <v>Diesel S10</v>
      </c>
      <c r="G1900" s="580" t="s">
        <v>316</v>
      </c>
      <c r="H1900" s="581" t="n">
        <f aca="false">VLOOKUP(B1900,EQUIPAMENTOS!$A:$R,17,FALSE())</f>
        <v>6.99</v>
      </c>
      <c r="I1900" s="582" t="n">
        <f aca="false">VLOOKUP(B1900,EQUIPAMENTOS!$A:$R,18,FALSE())</f>
        <v>7</v>
      </c>
      <c r="J1900" s="543" t="n">
        <f aca="false">H1900*I1900*E1882*F1882</f>
        <v>48.93</v>
      </c>
      <c r="K1900" s="521"/>
    </row>
    <row r="1901" customFormat="false" ht="15" hidden="false" customHeight="false" outlineLevel="0" collapsed="false">
      <c r="A1901" s="517"/>
      <c r="B1901" s="612"/>
      <c r="C1901" s="567"/>
      <c r="D1901" s="567"/>
      <c r="E1901" s="567"/>
      <c r="F1901" s="567"/>
      <c r="G1901" s="567"/>
      <c r="H1901" s="576"/>
      <c r="I1901" s="673" t="s">
        <v>257</v>
      </c>
      <c r="J1901" s="566" t="n">
        <f aca="false">SUM(J1898:J1900)</f>
        <v>265.62</v>
      </c>
      <c r="K1901" s="521"/>
      <c r="L1901" s="434" t="n">
        <f aca="false">J1901/E1895</f>
        <v>885.4</v>
      </c>
    </row>
    <row r="1902" customFormat="false" ht="15" hidden="false" customHeight="false" outlineLevel="0" collapsed="false">
      <c r="A1902" s="517"/>
      <c r="B1902" s="590"/>
      <c r="C1902" s="570"/>
      <c r="D1902" s="570"/>
      <c r="E1902" s="591"/>
      <c r="F1902" s="592"/>
      <c r="G1902" s="573"/>
      <c r="H1902" s="573"/>
      <c r="I1902" s="574"/>
      <c r="J1902" s="591"/>
      <c r="K1902" s="521"/>
    </row>
    <row r="1903" customFormat="false" ht="19.25" hidden="false" customHeight="false" outlineLevel="0" collapsed="false">
      <c r="A1903" s="517"/>
      <c r="B1903" s="557" t="s">
        <v>317</v>
      </c>
      <c r="C1903" s="557"/>
      <c r="D1903" s="557"/>
      <c r="E1903" s="557"/>
      <c r="F1903" s="557"/>
      <c r="G1903" s="593" t="s">
        <v>318</v>
      </c>
      <c r="H1903" s="573" t="s">
        <v>319</v>
      </c>
      <c r="I1903" s="577" t="s">
        <v>296</v>
      </c>
      <c r="J1903" s="559" t="s">
        <v>315</v>
      </c>
      <c r="K1903" s="521"/>
    </row>
    <row r="1904" customFormat="false" ht="15" hidden="false" customHeight="false" outlineLevel="0" collapsed="false">
      <c r="A1904" s="517"/>
      <c r="B1904" s="594"/>
      <c r="C1904" s="595"/>
      <c r="D1904" s="596"/>
      <c r="E1904" s="596"/>
      <c r="F1904" s="597"/>
      <c r="G1904" s="540"/>
      <c r="H1904" s="540"/>
      <c r="I1904" s="598"/>
      <c r="J1904" s="543"/>
      <c r="K1904" s="521"/>
    </row>
    <row r="1905" customFormat="false" ht="15" hidden="false" customHeight="false" outlineLevel="0" collapsed="false">
      <c r="A1905" s="517"/>
      <c r="B1905" s="599"/>
      <c r="C1905" s="600"/>
      <c r="D1905" s="601"/>
      <c r="E1905" s="601"/>
      <c r="F1905" s="602"/>
      <c r="G1905" s="540"/>
      <c r="H1905" s="540"/>
      <c r="I1905" s="598"/>
      <c r="J1905" s="543"/>
      <c r="K1905" s="521"/>
    </row>
    <row r="1906" customFormat="false" ht="15" hidden="false" customHeight="false" outlineLevel="0" collapsed="false">
      <c r="A1906" s="517"/>
      <c r="B1906" s="603" t="s">
        <v>257</v>
      </c>
      <c r="C1906" s="603"/>
      <c r="D1906" s="603"/>
      <c r="E1906" s="603"/>
      <c r="F1906" s="603"/>
      <c r="G1906" s="603"/>
      <c r="H1906" s="603"/>
      <c r="I1906" s="603"/>
      <c r="J1906" s="566" t="n">
        <f aca="false">SUM(J1904:J1905)</f>
        <v>0</v>
      </c>
      <c r="K1906" s="521"/>
    </row>
    <row r="1907" customFormat="false" ht="15" hidden="false" customHeight="false" outlineLevel="0" collapsed="false">
      <c r="A1907" s="517"/>
      <c r="B1907" s="604"/>
      <c r="C1907" s="605"/>
      <c r="D1907" s="605"/>
      <c r="E1907" s="606"/>
      <c r="F1907" s="607"/>
      <c r="G1907" s="608"/>
      <c r="H1907" s="608"/>
      <c r="I1907" s="609"/>
      <c r="J1907" s="610"/>
      <c r="K1907" s="521"/>
    </row>
    <row r="1908" customFormat="false" ht="15" hidden="false" customHeight="false" outlineLevel="0" collapsed="false">
      <c r="A1908" s="517"/>
      <c r="B1908" s="611" t="s">
        <v>320</v>
      </c>
      <c r="C1908" s="611"/>
      <c r="D1908" s="612"/>
      <c r="E1908" s="567"/>
      <c r="F1908" s="567"/>
      <c r="G1908" s="567"/>
      <c r="H1908" s="613"/>
      <c r="I1908" s="614"/>
      <c r="J1908" s="566" t="n">
        <f aca="false">(J1895+J1901+J1906)/E1895</f>
        <v>4681.99093333333</v>
      </c>
      <c r="K1908" s="521"/>
    </row>
    <row r="1909" customFormat="false" ht="15" hidden="false" customHeight="false" outlineLevel="0" collapsed="false">
      <c r="A1909" s="517"/>
      <c r="B1909" s="590"/>
      <c r="C1909" s="570"/>
      <c r="D1909" s="570"/>
      <c r="E1909" s="591"/>
      <c r="F1909" s="592"/>
      <c r="G1909" s="573"/>
      <c r="H1909" s="573"/>
      <c r="I1909" s="574"/>
      <c r="J1909" s="615"/>
      <c r="K1909" s="521"/>
    </row>
    <row r="1910" customFormat="false" ht="19.25" hidden="false" customHeight="false" outlineLevel="0" collapsed="false">
      <c r="A1910" s="517"/>
      <c r="B1910" s="557" t="s">
        <v>321</v>
      </c>
      <c r="C1910" s="557"/>
      <c r="D1910" s="557"/>
      <c r="E1910" s="557"/>
      <c r="F1910" s="557"/>
      <c r="G1910" s="593" t="s">
        <v>318</v>
      </c>
      <c r="H1910" s="573" t="s">
        <v>319</v>
      </c>
      <c r="I1910" s="577" t="s">
        <v>296</v>
      </c>
      <c r="J1910" s="559" t="s">
        <v>315</v>
      </c>
      <c r="K1910" s="521"/>
    </row>
    <row r="1911" customFormat="false" ht="15" hidden="false" customHeight="false" outlineLevel="0" collapsed="false">
      <c r="A1911" s="517"/>
      <c r="B1911" s="594" t="s">
        <v>409</v>
      </c>
      <c r="C1911" s="595"/>
      <c r="D1911" s="596"/>
      <c r="E1911" s="596"/>
      <c r="F1911" s="597"/>
      <c r="G1911" s="691" t="n">
        <v>1</v>
      </c>
      <c r="H1911" s="540" t="s">
        <v>60</v>
      </c>
      <c r="I1911" s="692" t="n">
        <f aca="false">I1846</f>
        <v>4200</v>
      </c>
      <c r="J1911" s="543" t="n">
        <f aca="false">G1911*I1911</f>
        <v>4200</v>
      </c>
      <c r="K1911" s="521"/>
    </row>
    <row r="1912" customFormat="false" ht="15" hidden="false" customHeight="false" outlineLevel="0" collapsed="false">
      <c r="A1912" s="517"/>
      <c r="B1912" s="599" t="s">
        <v>404</v>
      </c>
      <c r="C1912" s="600"/>
      <c r="D1912" s="601"/>
      <c r="E1912" s="601"/>
      <c r="F1912" s="602"/>
      <c r="G1912" s="691" t="n">
        <v>0.05</v>
      </c>
      <c r="H1912" s="540" t="s">
        <v>28</v>
      </c>
      <c r="I1912" s="598" t="n">
        <v>469.76</v>
      </c>
      <c r="J1912" s="543" t="n">
        <f aca="false">G1912*I1912</f>
        <v>23.488</v>
      </c>
      <c r="K1912" s="521"/>
    </row>
    <row r="1913" customFormat="false" ht="15" hidden="false" customHeight="false" outlineLevel="0" collapsed="false">
      <c r="A1913" s="517"/>
      <c r="B1913" s="599" t="s">
        <v>405</v>
      </c>
      <c r="C1913" s="600"/>
      <c r="D1913" s="601"/>
      <c r="E1913" s="601"/>
      <c r="F1913" s="602"/>
      <c r="G1913" s="691" t="n">
        <v>2.67667</v>
      </c>
      <c r="H1913" s="540" t="s">
        <v>406</v>
      </c>
      <c r="I1913" s="598" t="n">
        <v>16.48</v>
      </c>
      <c r="J1913" s="543" t="n">
        <f aca="false">G1913*I1913</f>
        <v>44.1115216</v>
      </c>
      <c r="K1913" s="521"/>
    </row>
    <row r="1914" customFormat="false" ht="15" hidden="false" customHeight="false" outlineLevel="0" collapsed="false">
      <c r="A1914" s="517"/>
      <c r="B1914" s="599" t="s">
        <v>388</v>
      </c>
      <c r="C1914" s="600"/>
      <c r="D1914" s="601"/>
      <c r="E1914" s="601"/>
      <c r="F1914" s="602"/>
      <c r="G1914" s="691"/>
      <c r="H1914" s="540" t="s">
        <v>346</v>
      </c>
      <c r="I1914" s="598" t="n">
        <f aca="false">I1784</f>
        <v>14.2340145170296</v>
      </c>
      <c r="J1914" s="543" t="n">
        <f aca="false">G1914*I1914</f>
        <v>0</v>
      </c>
      <c r="K1914" s="521"/>
    </row>
    <row r="1915" customFormat="false" ht="15" hidden="false" customHeight="false" outlineLevel="0" collapsed="false">
      <c r="A1915" s="517"/>
      <c r="B1915" s="599"/>
      <c r="C1915" s="600"/>
      <c r="D1915" s="601"/>
      <c r="E1915" s="601"/>
      <c r="F1915" s="602"/>
      <c r="G1915" s="540"/>
      <c r="H1915" s="540"/>
      <c r="I1915" s="687"/>
      <c r="J1915" s="543"/>
      <c r="K1915" s="521"/>
    </row>
    <row r="1916" customFormat="false" ht="15" hidden="false" customHeight="false" outlineLevel="0" collapsed="false">
      <c r="A1916" s="517"/>
      <c r="B1916" s="616"/>
      <c r="C1916" s="617"/>
      <c r="D1916" s="618"/>
      <c r="E1916" s="618"/>
      <c r="F1916" s="619"/>
      <c r="G1916" s="540"/>
      <c r="H1916" s="540"/>
      <c r="I1916" s="598"/>
      <c r="J1916" s="543" t="n">
        <f aca="false">G1916*I1916</f>
        <v>0</v>
      </c>
      <c r="K1916" s="521"/>
    </row>
    <row r="1917" customFormat="false" ht="15" hidden="false" customHeight="false" outlineLevel="0" collapsed="false">
      <c r="A1917" s="517"/>
      <c r="B1917" s="620"/>
      <c r="C1917" s="567"/>
      <c r="D1917" s="567"/>
      <c r="E1917" s="621"/>
      <c r="F1917" s="622"/>
      <c r="G1917" s="576"/>
      <c r="H1917" s="576"/>
      <c r="I1917" s="568" t="s">
        <v>257</v>
      </c>
      <c r="J1917" s="566" t="n">
        <f aca="false">SUM(J1911:J1916)</f>
        <v>4267.5995216</v>
      </c>
      <c r="K1917" s="521"/>
    </row>
    <row r="1918" customFormat="false" ht="15" hidden="false" customHeight="false" outlineLevel="0" collapsed="false">
      <c r="A1918" s="517"/>
      <c r="B1918" s="623"/>
      <c r="C1918" s="567"/>
      <c r="D1918" s="567"/>
      <c r="E1918" s="621"/>
      <c r="F1918" s="622"/>
      <c r="G1918" s="576"/>
      <c r="H1918" s="576"/>
      <c r="I1918" s="568"/>
      <c r="J1918" s="621"/>
      <c r="K1918" s="521"/>
    </row>
    <row r="1919" customFormat="false" ht="19.25" hidden="false" customHeight="false" outlineLevel="0" collapsed="false">
      <c r="A1919" s="517"/>
      <c r="B1919" s="557" t="s">
        <v>322</v>
      </c>
      <c r="C1919" s="557"/>
      <c r="D1919" s="557"/>
      <c r="E1919" s="557"/>
      <c r="F1919" s="559" t="s">
        <v>318</v>
      </c>
      <c r="G1919" s="593" t="s">
        <v>323</v>
      </c>
      <c r="H1919" s="573" t="s">
        <v>296</v>
      </c>
      <c r="I1919" s="577" t="s">
        <v>314</v>
      </c>
      <c r="J1919" s="559" t="s">
        <v>315</v>
      </c>
      <c r="K1919" s="521"/>
    </row>
    <row r="1920" customFormat="false" ht="15" hidden="false" customHeight="false" outlineLevel="0" collapsed="false">
      <c r="A1920" s="517"/>
      <c r="B1920" s="594"/>
      <c r="C1920" s="595"/>
      <c r="D1920" s="596"/>
      <c r="E1920" s="597"/>
      <c r="F1920" s="540"/>
      <c r="G1920" s="540"/>
      <c r="H1920" s="624"/>
      <c r="I1920" s="598"/>
      <c r="J1920" s="543"/>
      <c r="K1920" s="521"/>
    </row>
    <row r="1921" customFormat="false" ht="15" hidden="false" customHeight="false" outlineLevel="0" collapsed="false">
      <c r="A1921" s="517"/>
      <c r="B1921" s="616"/>
      <c r="C1921" s="617"/>
      <c r="D1921" s="618"/>
      <c r="E1921" s="619"/>
      <c r="F1921" s="547" t="n">
        <v>0</v>
      </c>
      <c r="G1921" s="547" t="n">
        <v>0</v>
      </c>
      <c r="H1921" s="547" t="n">
        <v>0</v>
      </c>
      <c r="I1921" s="625" t="n">
        <v>0</v>
      </c>
      <c r="J1921" s="543" t="n">
        <f aca="false">I1921*H1921*G1921*F1921</f>
        <v>0</v>
      </c>
      <c r="K1921" s="521"/>
    </row>
    <row r="1922" customFormat="false" ht="15" hidden="false" customHeight="false" outlineLevel="0" collapsed="false">
      <c r="A1922" s="517"/>
      <c r="B1922" s="620"/>
      <c r="C1922" s="567"/>
      <c r="D1922" s="567"/>
      <c r="E1922" s="621"/>
      <c r="F1922" s="622"/>
      <c r="G1922" s="576"/>
      <c r="H1922" s="576"/>
      <c r="I1922" s="568" t="s">
        <v>257</v>
      </c>
      <c r="J1922" s="566" t="n">
        <f aca="false">SUM(J1920:J1921)</f>
        <v>0</v>
      </c>
      <c r="K1922" s="521"/>
    </row>
    <row r="1923" customFormat="false" ht="15" hidden="false" customHeight="false" outlineLevel="0" collapsed="false">
      <c r="A1923" s="517"/>
      <c r="B1923" s="567"/>
      <c r="C1923" s="567"/>
      <c r="D1923" s="567"/>
      <c r="E1923" s="567"/>
      <c r="F1923" s="567"/>
      <c r="G1923" s="567"/>
      <c r="H1923" s="567"/>
      <c r="I1923" s="568"/>
      <c r="J1923" s="567"/>
      <c r="K1923" s="521"/>
    </row>
    <row r="1924" customFormat="false" ht="15" hidden="false" customHeight="false" outlineLevel="0" collapsed="false">
      <c r="A1924" s="517"/>
      <c r="B1924" s="626" t="s">
        <v>324</v>
      </c>
      <c r="C1924" s="626"/>
      <c r="D1924" s="626"/>
      <c r="E1924" s="626"/>
      <c r="F1924" s="626"/>
      <c r="G1924" s="626"/>
      <c r="H1924" s="626"/>
      <c r="I1924" s="626"/>
      <c r="J1924" s="611" t="n">
        <f aca="false">J1922+J1917+J1908</f>
        <v>8949.59045493333</v>
      </c>
      <c r="K1924" s="521"/>
    </row>
    <row r="1925" customFormat="false" ht="15" hidden="false" customHeight="false" outlineLevel="0" collapsed="false">
      <c r="A1925" s="517"/>
      <c r="B1925" s="567"/>
      <c r="C1925" s="567"/>
      <c r="D1925" s="567"/>
      <c r="E1925" s="567"/>
      <c r="F1925" s="567"/>
      <c r="G1925" s="567"/>
      <c r="H1925" s="567"/>
      <c r="I1925" s="568"/>
      <c r="J1925" s="567"/>
      <c r="K1925" s="521"/>
    </row>
    <row r="1926" customFormat="false" ht="15" hidden="false" customHeight="false" outlineLevel="0" collapsed="false">
      <c r="A1926" s="517"/>
      <c r="B1926" s="626" t="s">
        <v>325</v>
      </c>
      <c r="C1926" s="626"/>
      <c r="D1926" s="626"/>
      <c r="E1926" s="626"/>
      <c r="F1926" s="626"/>
      <c r="G1926" s="626"/>
      <c r="H1926" s="626"/>
      <c r="I1926" s="626"/>
      <c r="J1926" s="566" t="n">
        <f aca="false">J1924*0</f>
        <v>0</v>
      </c>
      <c r="K1926" s="521"/>
    </row>
    <row r="1927" customFormat="false" ht="15" hidden="false" customHeight="false" outlineLevel="0" collapsed="false">
      <c r="A1927" s="517"/>
      <c r="B1927" s="567"/>
      <c r="C1927" s="567"/>
      <c r="D1927" s="567"/>
      <c r="E1927" s="567"/>
      <c r="F1927" s="567"/>
      <c r="G1927" s="567"/>
      <c r="H1927" s="567"/>
      <c r="I1927" s="568"/>
      <c r="J1927" s="567"/>
      <c r="K1927" s="521"/>
    </row>
    <row r="1928" customFormat="false" ht="15" hidden="false" customHeight="false" outlineLevel="0" collapsed="false">
      <c r="A1928" s="517"/>
      <c r="B1928" s="626" t="s">
        <v>326</v>
      </c>
      <c r="C1928" s="626"/>
      <c r="D1928" s="626"/>
      <c r="E1928" s="626"/>
      <c r="F1928" s="626"/>
      <c r="G1928" s="626"/>
      <c r="H1928" s="626"/>
      <c r="I1928" s="626"/>
      <c r="J1928" s="611" t="n">
        <f aca="false">J1924+J1926</f>
        <v>8949.59045493333</v>
      </c>
      <c r="K1928" s="521"/>
    </row>
    <row r="1929" customFormat="false" ht="15" hidden="false" customHeight="false" outlineLevel="0" collapsed="false">
      <c r="A1929" s="517"/>
      <c r="B1929" s="605"/>
      <c r="C1929" s="605"/>
      <c r="D1929" s="605"/>
      <c r="E1929" s="605"/>
      <c r="F1929" s="605"/>
      <c r="G1929" s="605"/>
      <c r="H1929" s="605"/>
      <c r="I1929" s="609"/>
      <c r="J1929" s="605"/>
      <c r="K1929" s="521"/>
    </row>
    <row r="1930" customFormat="false" ht="15" hidden="false" customHeight="false" outlineLevel="0" collapsed="false">
      <c r="A1930" s="517"/>
      <c r="B1930" s="627"/>
      <c r="C1930" s="595"/>
      <c r="D1930" s="595"/>
      <c r="E1930" s="595"/>
      <c r="F1930" s="595"/>
      <c r="G1930" s="595"/>
      <c r="H1930" s="595"/>
      <c r="I1930" s="595"/>
      <c r="J1930" s="628"/>
      <c r="K1930" s="521"/>
    </row>
    <row r="1931" customFormat="false" ht="15" hidden="false" customHeight="false" outlineLevel="0" collapsed="false">
      <c r="A1931" s="517"/>
      <c r="B1931" s="629"/>
      <c r="C1931" s="630"/>
      <c r="D1931" s="631"/>
      <c r="E1931" s="631"/>
      <c r="F1931" s="632"/>
      <c r="G1931" s="633"/>
      <c r="H1931" s="630"/>
      <c r="I1931" s="630"/>
      <c r="J1931" s="634"/>
      <c r="K1931" s="521"/>
    </row>
    <row r="1932" customFormat="false" ht="15" hidden="false" customHeight="false" outlineLevel="0" collapsed="false">
      <c r="A1932" s="517"/>
      <c r="B1932" s="522"/>
      <c r="C1932" s="522"/>
      <c r="D1932" s="522"/>
      <c r="E1932" s="522"/>
      <c r="F1932" s="522"/>
      <c r="G1932" s="522"/>
      <c r="H1932" s="522"/>
      <c r="I1932" s="522"/>
      <c r="J1932" s="522"/>
      <c r="K1932" s="521"/>
    </row>
    <row r="1933" customFormat="false" ht="15" hidden="false" customHeight="false" outlineLevel="0" collapsed="false">
      <c r="A1933" s="517"/>
      <c r="B1933" s="635" t="n">
        <f aca="false">PLANEJAMENTO!E1606</f>
        <v>0</v>
      </c>
      <c r="C1933" s="636"/>
      <c r="D1933" s="636"/>
      <c r="E1933" s="636"/>
      <c r="F1933" s="637"/>
      <c r="G1933" s="532" t="s">
        <v>315</v>
      </c>
      <c r="H1933" s="532"/>
      <c r="I1933" s="532"/>
      <c r="J1933" s="532"/>
      <c r="K1933" s="521"/>
    </row>
    <row r="1934" customFormat="false" ht="15" hidden="false" customHeight="false" outlineLevel="0" collapsed="false">
      <c r="A1934" s="517"/>
      <c r="B1934" s="638" t="n">
        <f aca="false">PLANEJAMENTO!E1607</f>
        <v>0</v>
      </c>
      <c r="C1934" s="639"/>
      <c r="D1934" s="639"/>
      <c r="E1934" s="639"/>
      <c r="F1934" s="640"/>
      <c r="G1934" s="534" t="s">
        <v>327</v>
      </c>
      <c r="H1934" s="534"/>
      <c r="I1934" s="534"/>
      <c r="J1934" s="534"/>
      <c r="K1934" s="521"/>
    </row>
    <row r="1935" customFormat="false" ht="15" hidden="false" customHeight="false" outlineLevel="0" collapsed="false">
      <c r="A1935" s="517"/>
      <c r="B1935" s="641"/>
      <c r="C1935" s="642"/>
      <c r="D1935" s="642"/>
      <c r="E1935" s="642"/>
      <c r="F1935" s="643"/>
      <c r="G1935" s="644"/>
      <c r="H1935" s="645"/>
      <c r="I1935" s="645"/>
      <c r="J1935" s="645"/>
      <c r="K1935" s="521"/>
    </row>
    <row r="1936" customFormat="false" ht="15" hidden="false" customHeight="false" outlineLevel="0" collapsed="false">
      <c r="A1936" s="646"/>
      <c r="B1936" s="647"/>
      <c r="C1936" s="647"/>
      <c r="D1936" s="647"/>
      <c r="E1936" s="647"/>
      <c r="F1936" s="647"/>
      <c r="G1936" s="647"/>
      <c r="H1936" s="647"/>
      <c r="I1936" s="647"/>
      <c r="J1936" s="647"/>
      <c r="K1936" s="648"/>
    </row>
    <row r="1937" customFormat="false" ht="15" hidden="false" customHeight="false" outlineLevel="0" collapsed="false">
      <c r="A1937" s="517"/>
      <c r="B1937" s="522"/>
      <c r="C1937" s="522"/>
      <c r="D1937" s="522"/>
      <c r="E1937" s="522"/>
      <c r="F1937" s="522"/>
      <c r="G1937" s="522"/>
      <c r="H1937" s="522"/>
      <c r="I1937" s="522"/>
      <c r="J1937" s="522"/>
      <c r="K1937" s="521"/>
    </row>
    <row r="1938" customFormat="false" ht="15" hidden="false" customHeight="false" outlineLevel="0" collapsed="false">
      <c r="A1938" s="517"/>
      <c r="B1938" s="518" t="s">
        <v>0</v>
      </c>
      <c r="C1938" s="519"/>
      <c r="D1938" s="520" t="s">
        <v>288</v>
      </c>
      <c r="E1938" s="520"/>
      <c r="F1938" s="520"/>
      <c r="G1938" s="520"/>
      <c r="H1938" s="520"/>
      <c r="I1938" s="520"/>
      <c r="J1938" s="520"/>
      <c r="K1938" s="521"/>
    </row>
    <row r="1939" customFormat="false" ht="15" hidden="false" customHeight="false" outlineLevel="0" collapsed="false">
      <c r="A1939" s="517"/>
      <c r="B1939" s="522"/>
      <c r="C1939" s="522"/>
      <c r="D1939" s="522"/>
      <c r="E1939" s="522"/>
      <c r="F1939" s="522"/>
      <c r="G1939" s="522"/>
      <c r="H1939" s="522"/>
      <c r="I1939" s="522"/>
      <c r="J1939" s="522"/>
      <c r="K1939" s="521"/>
    </row>
    <row r="1940" customFormat="false" ht="15" hidden="false" customHeight="false" outlineLevel="0" collapsed="false">
      <c r="A1940" s="517"/>
      <c r="B1940" s="523"/>
      <c r="C1940" s="524" t="s">
        <v>290</v>
      </c>
      <c r="D1940" s="523" t="s">
        <v>118</v>
      </c>
      <c r="E1940" s="523"/>
      <c r="F1940" s="523"/>
      <c r="G1940" s="523"/>
      <c r="H1940" s="523"/>
      <c r="I1940" s="523"/>
      <c r="J1940" s="523" t="s">
        <v>291</v>
      </c>
      <c r="K1940" s="521"/>
    </row>
    <row r="1941" customFormat="false" ht="19.25" hidden="false" customHeight="true" outlineLevel="0" collapsed="false">
      <c r="A1941" s="517"/>
      <c r="B1941" s="525"/>
      <c r="C1941" s="526" t="n">
        <f aca="true">TODAY()</f>
        <v>46129</v>
      </c>
      <c r="D1941" s="661" t="s">
        <v>83</v>
      </c>
      <c r="E1941" s="661"/>
      <c r="F1941" s="661"/>
      <c r="G1941" s="661"/>
      <c r="H1941" s="661"/>
      <c r="I1941" s="661"/>
      <c r="J1941" s="528" t="str">
        <f aca="false">F1960</f>
        <v>M</v>
      </c>
      <c r="K1941" s="521"/>
      <c r="L1941" s="0" t="s">
        <v>411</v>
      </c>
    </row>
    <row r="1942" customFormat="false" ht="15" hidden="false" customHeight="false" outlineLevel="0" collapsed="false">
      <c r="A1942" s="517"/>
      <c r="B1942" s="529"/>
      <c r="C1942" s="529"/>
      <c r="D1942" s="529"/>
      <c r="E1942" s="529"/>
      <c r="F1942" s="529"/>
      <c r="G1942" s="529"/>
      <c r="H1942" s="529"/>
      <c r="I1942" s="530"/>
      <c r="J1942" s="531"/>
      <c r="K1942" s="521"/>
    </row>
    <row r="1943" customFormat="false" ht="15" hidden="false" customHeight="false" outlineLevel="0" collapsed="false">
      <c r="A1943" s="517"/>
      <c r="B1943" s="532" t="s">
        <v>292</v>
      </c>
      <c r="C1943" s="532"/>
      <c r="D1943" s="532" t="s">
        <v>289</v>
      </c>
      <c r="E1943" s="532" t="s">
        <v>293</v>
      </c>
      <c r="F1943" s="533" t="s">
        <v>294</v>
      </c>
      <c r="G1943" s="533"/>
      <c r="H1943" s="533" t="s">
        <v>295</v>
      </c>
      <c r="I1943" s="533"/>
      <c r="J1943" s="534" t="s">
        <v>296</v>
      </c>
      <c r="K1943" s="521"/>
    </row>
    <row r="1944" customFormat="false" ht="15" hidden="false" customHeight="false" outlineLevel="0" collapsed="false">
      <c r="A1944" s="517"/>
      <c r="B1944" s="532"/>
      <c r="C1944" s="532"/>
      <c r="D1944" s="532"/>
      <c r="E1944" s="532"/>
      <c r="F1944" s="535" t="s">
        <v>297</v>
      </c>
      <c r="G1944" s="535" t="s">
        <v>298</v>
      </c>
      <c r="H1944" s="535" t="s">
        <v>297</v>
      </c>
      <c r="I1944" s="529" t="s">
        <v>298</v>
      </c>
      <c r="J1944" s="536" t="s">
        <v>299</v>
      </c>
      <c r="K1944" s="521"/>
    </row>
    <row r="1945" customFormat="false" ht="15" hidden="false" customHeight="false" outlineLevel="0" collapsed="false">
      <c r="A1945" s="517"/>
      <c r="B1945" s="649" t="s">
        <v>400</v>
      </c>
      <c r="C1945" s="650"/>
      <c r="D1945" s="651"/>
      <c r="E1945" s="652" t="n">
        <v>1</v>
      </c>
      <c r="F1945" s="652" t="n">
        <v>1</v>
      </c>
      <c r="G1945" s="653" t="n">
        <f aca="false">1-F1945</f>
        <v>0</v>
      </c>
      <c r="H1945" s="541" t="n">
        <f aca="false">VLOOKUP(B1945,EQUIPAMENTOS!$A:$N,14,FALSE())</f>
        <v>175</v>
      </c>
      <c r="I1945" s="542" t="n">
        <f aca="false">H1945</f>
        <v>175</v>
      </c>
      <c r="J1945" s="543" t="n">
        <f aca="false">H1945*F1945*E1945+I1945*G1945*E1945</f>
        <v>175</v>
      </c>
      <c r="K1945" s="521"/>
    </row>
    <row r="1946" customFormat="false" ht="15" hidden="false" customHeight="false" outlineLevel="0" collapsed="false">
      <c r="A1946" s="517"/>
      <c r="B1946" s="537" t="s">
        <v>401</v>
      </c>
      <c r="C1946" s="538"/>
      <c r="D1946" s="539"/>
      <c r="E1946" s="688" t="n">
        <v>1</v>
      </c>
      <c r="F1946" s="688" t="n">
        <v>1</v>
      </c>
      <c r="G1946" s="540" t="n">
        <f aca="false">1-F1946</f>
        <v>0</v>
      </c>
      <c r="H1946" s="541" t="n">
        <f aca="false">VLOOKUP(B1946,EQUIPAMENTOS!$A:$N,14,FALSE())</f>
        <v>425</v>
      </c>
      <c r="I1946" s="542" t="n">
        <f aca="false">H1946</f>
        <v>425</v>
      </c>
      <c r="J1946" s="543" t="n">
        <f aca="false">H1946*F1946*E1946+I1946*G1946*E1946</f>
        <v>425</v>
      </c>
      <c r="K1946" s="521"/>
    </row>
    <row r="1947" customFormat="false" ht="15" hidden="false" customHeight="false" outlineLevel="0" collapsed="false">
      <c r="A1947" s="517"/>
      <c r="B1947" s="537" t="s">
        <v>365</v>
      </c>
      <c r="C1947" s="538"/>
      <c r="D1947" s="539"/>
      <c r="E1947" s="688" t="n">
        <v>0.33</v>
      </c>
      <c r="F1947" s="688" t="n">
        <v>1</v>
      </c>
      <c r="G1947" s="540" t="n">
        <f aca="false">1-F1947</f>
        <v>0</v>
      </c>
      <c r="H1947" s="541" t="n">
        <f aca="false">VLOOKUP(B1947,EQUIPAMENTOS!$A:$N,14,FALSE())</f>
        <v>175</v>
      </c>
      <c r="I1947" s="542" t="n">
        <f aca="false">H1947</f>
        <v>175</v>
      </c>
      <c r="J1947" s="543" t="n">
        <f aca="false">H1947*F1947*E1947+I1947*G1947*E1947</f>
        <v>57.75</v>
      </c>
      <c r="K1947" s="521"/>
    </row>
    <row r="1948" customFormat="false" ht="15" hidden="false" customHeight="false" outlineLevel="0" collapsed="false">
      <c r="A1948" s="517"/>
      <c r="B1948" s="544"/>
      <c r="C1948" s="545"/>
      <c r="D1948" s="546"/>
      <c r="E1948" s="547"/>
      <c r="F1948" s="547"/>
      <c r="G1948" s="547"/>
      <c r="H1948" s="548"/>
      <c r="I1948" s="664"/>
      <c r="J1948" s="543"/>
      <c r="K1948" s="521"/>
    </row>
    <row r="1949" customFormat="false" ht="15" hidden="false" customHeight="false" outlineLevel="0" collapsed="false">
      <c r="A1949" s="517"/>
      <c r="B1949" s="551"/>
      <c r="C1949" s="529"/>
      <c r="D1949" s="529"/>
      <c r="E1949" s="529"/>
      <c r="F1949" s="529"/>
      <c r="G1949" s="529"/>
      <c r="H1949" s="529"/>
      <c r="I1949" s="552" t="s">
        <v>257</v>
      </c>
      <c r="J1949" s="566" t="n">
        <f aca="false">SUM(J1945:J1948)</f>
        <v>657.75</v>
      </c>
      <c r="K1949" s="521"/>
    </row>
    <row r="1950" customFormat="false" ht="15" hidden="false" customHeight="false" outlineLevel="0" collapsed="false">
      <c r="A1950" s="517"/>
      <c r="B1950" s="553"/>
      <c r="C1950" s="553"/>
      <c r="D1950" s="553"/>
      <c r="E1950" s="553"/>
      <c r="F1950" s="553"/>
      <c r="G1950" s="553"/>
      <c r="H1950" s="553"/>
      <c r="I1950" s="554"/>
      <c r="J1950" s="555"/>
      <c r="K1950" s="521"/>
    </row>
    <row r="1951" customFormat="false" ht="19.25" hidden="false" customHeight="true" outlineLevel="0" collapsed="false">
      <c r="A1951" s="517"/>
      <c r="B1951" s="556" t="s">
        <v>302</v>
      </c>
      <c r="C1951" s="556"/>
      <c r="D1951" s="556"/>
      <c r="E1951" s="556"/>
      <c r="F1951" s="679" t="s">
        <v>289</v>
      </c>
      <c r="G1951" s="679"/>
      <c r="H1951" s="557" t="s">
        <v>303</v>
      </c>
      <c r="I1951" s="558" t="s">
        <v>304</v>
      </c>
      <c r="J1951" s="559" t="s">
        <v>305</v>
      </c>
      <c r="K1951" s="521"/>
    </row>
    <row r="1952" customFormat="false" ht="15" hidden="false" customHeight="false" outlineLevel="0" collapsed="false">
      <c r="A1952" s="517"/>
      <c r="B1952" s="690" t="s">
        <v>361</v>
      </c>
      <c r="C1952" s="605"/>
      <c r="D1952" s="680"/>
      <c r="E1952" s="681"/>
      <c r="F1952" s="682"/>
      <c r="G1952" s="608"/>
      <c r="H1952" s="683" t="n">
        <f aca="false">E1945</f>
        <v>1</v>
      </c>
      <c r="I1952" s="564" t="n">
        <f aca="false">(VLOOKUP(B1952,'MÃO DE OBRA'!$A:$E,5,FALSE())/220)</f>
        <v>37.47552</v>
      </c>
      <c r="J1952" s="543" t="n">
        <f aca="false">H1952*I1952</f>
        <v>37.47552</v>
      </c>
      <c r="K1952" s="521"/>
    </row>
    <row r="1953" customFormat="false" ht="15" hidden="false" customHeight="false" outlineLevel="0" collapsed="false">
      <c r="A1953" s="517"/>
      <c r="B1953" s="560" t="s">
        <v>366</v>
      </c>
      <c r="C1953" s="561"/>
      <c r="D1953" s="522"/>
      <c r="E1953" s="538"/>
      <c r="F1953" s="539"/>
      <c r="G1953" s="562"/>
      <c r="H1953" s="563" t="n">
        <v>5</v>
      </c>
      <c r="I1953" s="564" t="n">
        <f aca="false">(VLOOKUP(B1953,'MÃO DE OBRA'!$A:$E,5,FALSE())/220)</f>
        <v>28.82352</v>
      </c>
      <c r="J1953" s="543" t="n">
        <f aca="false">H1953*I1953</f>
        <v>144.1176</v>
      </c>
      <c r="K1953" s="521"/>
    </row>
    <row r="1954" customFormat="false" ht="15" hidden="false" customHeight="false" outlineLevel="0" collapsed="false">
      <c r="A1954" s="517"/>
      <c r="B1954" s="560" t="s">
        <v>307</v>
      </c>
      <c r="C1954" s="561"/>
      <c r="D1954" s="522"/>
      <c r="E1954" s="538"/>
      <c r="F1954" s="539"/>
      <c r="G1954" s="562"/>
      <c r="H1954" s="563" t="n">
        <v>4</v>
      </c>
      <c r="I1954" s="564" t="n">
        <f aca="false">(VLOOKUP(B1954,'MÃO DE OBRA'!$A:$E,5,FALSE())/220)</f>
        <v>19.13328</v>
      </c>
      <c r="J1954" s="543" t="n">
        <f aca="false">H1954*I1954</f>
        <v>76.53312</v>
      </c>
      <c r="K1954" s="521"/>
    </row>
    <row r="1955" customFormat="false" ht="15" hidden="false" customHeight="false" outlineLevel="0" collapsed="false">
      <c r="A1955" s="517"/>
      <c r="B1955" s="560" t="s">
        <v>370</v>
      </c>
      <c r="C1955" s="561"/>
      <c r="D1955" s="522"/>
      <c r="E1955" s="538"/>
      <c r="F1955" s="539"/>
      <c r="G1955" s="562"/>
      <c r="H1955" s="563" t="n">
        <v>0.33</v>
      </c>
      <c r="I1955" s="564" t="n">
        <f aca="false">(VLOOKUP(B1955,'MÃO DE OBRA'!$A:$E,5,FALSE())/220)</f>
        <v>93.6363636363636</v>
      </c>
      <c r="J1955" s="543" t="n">
        <f aca="false">H1955*I1955</f>
        <v>30.9</v>
      </c>
      <c r="K1955" s="521"/>
    </row>
    <row r="1956" customFormat="false" ht="15" hidden="false" customHeight="false" outlineLevel="0" collapsed="false">
      <c r="A1956" s="517"/>
      <c r="B1956" s="560" t="s">
        <v>402</v>
      </c>
      <c r="C1956" s="561"/>
      <c r="D1956" s="522"/>
      <c r="E1956" s="538"/>
      <c r="F1956" s="539"/>
      <c r="G1956" s="562"/>
      <c r="H1956" s="563" t="n">
        <f aca="false">E1946</f>
        <v>1</v>
      </c>
      <c r="I1956" s="564" t="n">
        <f aca="false">(VLOOKUP(B1956,'MÃO DE OBRA'!$A:$E,5,FALSE())/220)</f>
        <v>37.47552</v>
      </c>
      <c r="J1956" s="543" t="n">
        <f aca="false">H1956*I1956</f>
        <v>37.47552</v>
      </c>
      <c r="K1956" s="521"/>
    </row>
    <row r="1957" customFormat="false" ht="15" hidden="false" customHeight="false" outlineLevel="0" collapsed="false">
      <c r="A1957" s="517"/>
      <c r="B1957" s="560" t="s">
        <v>368</v>
      </c>
      <c r="C1957" s="561"/>
      <c r="D1957" s="522"/>
      <c r="E1957" s="538"/>
      <c r="F1957" s="539"/>
      <c r="G1957" s="562"/>
      <c r="H1957" s="563" t="n">
        <f aca="false">E1947</f>
        <v>0.33</v>
      </c>
      <c r="I1957" s="564" t="n">
        <f aca="false">(VLOOKUP(B1957,'MÃO DE OBRA'!$A:$E,5,FALSE())/220)</f>
        <v>37.47552</v>
      </c>
      <c r="J1957" s="543" t="n">
        <f aca="false">H1957*I1957</f>
        <v>12.3669216</v>
      </c>
      <c r="K1957" s="521"/>
    </row>
    <row r="1958" customFormat="false" ht="15" hidden="false" customHeight="false" outlineLevel="0" collapsed="false">
      <c r="A1958" s="517"/>
      <c r="B1958" s="551"/>
      <c r="C1958" s="553"/>
      <c r="D1958" s="553"/>
      <c r="E1958" s="553"/>
      <c r="F1958" s="553"/>
      <c r="G1958" s="553"/>
      <c r="H1958" s="553"/>
      <c r="I1958" s="565" t="s">
        <v>257</v>
      </c>
      <c r="J1958" s="566" t="n">
        <f aca="false">SUM(J1952:J1957)</f>
        <v>338.8686816</v>
      </c>
      <c r="K1958" s="521"/>
    </row>
    <row r="1959" customFormat="false" ht="15" hidden="false" customHeight="false" outlineLevel="0" collapsed="false">
      <c r="A1959" s="517"/>
      <c r="B1959" s="567"/>
      <c r="C1959" s="567"/>
      <c r="D1959" s="567"/>
      <c r="E1959" s="567"/>
      <c r="F1959" s="567"/>
      <c r="G1959" s="567"/>
      <c r="H1959" s="567"/>
      <c r="I1959" s="568"/>
      <c r="J1959" s="567"/>
      <c r="K1959" s="521"/>
    </row>
    <row r="1960" customFormat="false" ht="15" hidden="false" customHeight="false" outlineLevel="0" collapsed="false">
      <c r="A1960" s="517"/>
      <c r="B1960" s="569" t="s">
        <v>310</v>
      </c>
      <c r="C1960" s="570"/>
      <c r="D1960" s="567"/>
      <c r="E1960" s="571" t="n">
        <f aca="false">PRODUÇÕES!D39</f>
        <v>0.25</v>
      </c>
      <c r="F1960" s="572" t="s">
        <v>170</v>
      </c>
      <c r="G1960" s="573"/>
      <c r="H1960" s="573"/>
      <c r="I1960" s="574" t="s">
        <v>311</v>
      </c>
      <c r="J1960" s="566" t="n">
        <f aca="false">J1949+J1958</f>
        <v>996.6186816</v>
      </c>
      <c r="K1960" s="521"/>
    </row>
    <row r="1961" customFormat="false" ht="15" hidden="false" customHeight="false" outlineLevel="0" collapsed="false">
      <c r="A1961" s="517"/>
      <c r="B1961" s="575"/>
      <c r="C1961" s="567"/>
      <c r="D1961" s="567"/>
      <c r="E1961" s="568"/>
      <c r="F1961" s="576"/>
      <c r="G1961" s="576"/>
      <c r="H1961" s="576"/>
      <c r="I1961" s="568"/>
      <c r="J1961" s="567"/>
      <c r="K1961" s="521"/>
    </row>
    <row r="1962" customFormat="false" ht="19.25" hidden="false" customHeight="false" outlineLevel="0" collapsed="false">
      <c r="A1962" s="517"/>
      <c r="B1962" s="557" t="s">
        <v>312</v>
      </c>
      <c r="C1962" s="557"/>
      <c r="D1962" s="557"/>
      <c r="E1962" s="557"/>
      <c r="F1962" s="532" t="s">
        <v>289</v>
      </c>
      <c r="G1962" s="528" t="s">
        <v>313</v>
      </c>
      <c r="H1962" s="557" t="s">
        <v>296</v>
      </c>
      <c r="I1962" s="577" t="s">
        <v>314</v>
      </c>
      <c r="J1962" s="556" t="s">
        <v>315</v>
      </c>
      <c r="K1962" s="521"/>
    </row>
    <row r="1963" customFormat="false" ht="15" hidden="false" customHeight="false" outlineLevel="0" collapsed="false">
      <c r="A1963" s="517"/>
      <c r="B1963" s="684" t="str">
        <f aca="false">B1945</f>
        <v>Caminhão munck 45T</v>
      </c>
      <c r="C1963" s="562"/>
      <c r="D1963" s="562"/>
      <c r="E1963" s="685"/>
      <c r="F1963" s="579" t="str">
        <f aca="false">VLOOKUP(B1963,EQUIPAMENTOS!$A:$R,16,FALSE())</f>
        <v>Diesel S10</v>
      </c>
      <c r="G1963" s="580" t="s">
        <v>316</v>
      </c>
      <c r="H1963" s="581" t="n">
        <f aca="false">VLOOKUP(B1963,EQUIPAMENTOS!$A:$R,17,FALSE())</f>
        <v>6.99</v>
      </c>
      <c r="I1963" s="582" t="n">
        <f aca="false">VLOOKUP(B1963,EQUIPAMENTOS!$A:$R,18,FALSE())</f>
        <v>6</v>
      </c>
      <c r="J1963" s="543" t="n">
        <f aca="false">H1963*I1963*E1945*F1945</f>
        <v>41.94</v>
      </c>
      <c r="K1963" s="521"/>
    </row>
    <row r="1964" customFormat="false" ht="15" hidden="false" customHeight="false" outlineLevel="0" collapsed="false">
      <c r="A1964" s="517"/>
      <c r="B1964" s="684" t="str">
        <f aca="false">B1946</f>
        <v>Guindaste móvel sobre esteiras com capacidade de 40 t - 186 kW</v>
      </c>
      <c r="C1964" s="561"/>
      <c r="D1964" s="561"/>
      <c r="E1964" s="538"/>
      <c r="F1964" s="579" t="str">
        <f aca="false">VLOOKUP(B1964,EQUIPAMENTOS!$A:$R,16,FALSE())</f>
        <v>Diesel S10</v>
      </c>
      <c r="G1964" s="580" t="s">
        <v>316</v>
      </c>
      <c r="H1964" s="581" t="n">
        <f aca="false">VLOOKUP(B1964,EQUIPAMENTOS!$A:$R,17,FALSE())</f>
        <v>6.99</v>
      </c>
      <c r="I1964" s="582" t="n">
        <f aca="false">VLOOKUP(B1964,EQUIPAMENTOS!$A:$R,18,FALSE())</f>
        <v>25</v>
      </c>
      <c r="J1964" s="543" t="n">
        <f aca="false">H1964*I1964*E1946*F1946</f>
        <v>174.75</v>
      </c>
      <c r="K1964" s="521"/>
    </row>
    <row r="1965" customFormat="false" ht="15" hidden="false" customHeight="false" outlineLevel="0" collapsed="false">
      <c r="A1965" s="517"/>
      <c r="B1965" s="684" t="str">
        <f aca="false">B1947</f>
        <v>Caminhão prancha</v>
      </c>
      <c r="C1965" s="561"/>
      <c r="D1965" s="561"/>
      <c r="E1965" s="538"/>
      <c r="F1965" s="579" t="str">
        <f aca="false">VLOOKUP(B1965,EQUIPAMENTOS!$A:$R,16,FALSE())</f>
        <v>Diesel S10</v>
      </c>
      <c r="G1965" s="580" t="s">
        <v>316</v>
      </c>
      <c r="H1965" s="581" t="n">
        <f aca="false">VLOOKUP(B1965,EQUIPAMENTOS!$A:$R,17,FALSE())</f>
        <v>6.99</v>
      </c>
      <c r="I1965" s="582" t="n">
        <f aca="false">VLOOKUP(B1965,EQUIPAMENTOS!$A:$R,18,FALSE())</f>
        <v>7</v>
      </c>
      <c r="J1965" s="543" t="n">
        <f aca="false">H1965*I1965*E1947*F1947</f>
        <v>16.1469</v>
      </c>
      <c r="K1965" s="521"/>
    </row>
    <row r="1966" customFormat="false" ht="15" hidden="false" customHeight="false" outlineLevel="0" collapsed="false">
      <c r="A1966" s="517"/>
      <c r="B1966" s="612"/>
      <c r="C1966" s="567"/>
      <c r="D1966" s="567"/>
      <c r="E1966" s="567"/>
      <c r="F1966" s="567"/>
      <c r="G1966" s="567"/>
      <c r="H1966" s="576"/>
      <c r="I1966" s="673" t="s">
        <v>257</v>
      </c>
      <c r="J1966" s="566" t="n">
        <f aca="false">SUM(J1963:J1965)</f>
        <v>232.8369</v>
      </c>
      <c r="K1966" s="521"/>
      <c r="L1966" s="434" t="n">
        <f aca="false">J1966/E1960</f>
        <v>931.3476</v>
      </c>
    </row>
    <row r="1967" customFormat="false" ht="15" hidden="false" customHeight="false" outlineLevel="0" collapsed="false">
      <c r="A1967" s="517"/>
      <c r="B1967" s="590"/>
      <c r="C1967" s="570"/>
      <c r="D1967" s="570"/>
      <c r="E1967" s="591"/>
      <c r="F1967" s="592"/>
      <c r="G1967" s="573"/>
      <c r="H1967" s="573"/>
      <c r="I1967" s="574"/>
      <c r="J1967" s="591"/>
      <c r="K1967" s="521"/>
    </row>
    <row r="1968" customFormat="false" ht="19.25" hidden="false" customHeight="false" outlineLevel="0" collapsed="false">
      <c r="A1968" s="517"/>
      <c r="B1968" s="557" t="s">
        <v>317</v>
      </c>
      <c r="C1968" s="557"/>
      <c r="D1968" s="557"/>
      <c r="E1968" s="557"/>
      <c r="F1968" s="557"/>
      <c r="G1968" s="593" t="s">
        <v>318</v>
      </c>
      <c r="H1968" s="573" t="s">
        <v>319</v>
      </c>
      <c r="I1968" s="577" t="s">
        <v>296</v>
      </c>
      <c r="J1968" s="559" t="s">
        <v>315</v>
      </c>
      <c r="K1968" s="521"/>
    </row>
    <row r="1969" customFormat="false" ht="15" hidden="false" customHeight="false" outlineLevel="0" collapsed="false">
      <c r="A1969" s="517"/>
      <c r="B1969" s="594"/>
      <c r="C1969" s="595"/>
      <c r="D1969" s="596"/>
      <c r="E1969" s="596"/>
      <c r="F1969" s="597"/>
      <c r="G1969" s="540"/>
      <c r="H1969" s="540"/>
      <c r="I1969" s="598"/>
      <c r="J1969" s="543"/>
      <c r="K1969" s="521"/>
    </row>
    <row r="1970" customFormat="false" ht="15" hidden="false" customHeight="false" outlineLevel="0" collapsed="false">
      <c r="A1970" s="517"/>
      <c r="B1970" s="599"/>
      <c r="C1970" s="600"/>
      <c r="D1970" s="601"/>
      <c r="E1970" s="601"/>
      <c r="F1970" s="602"/>
      <c r="G1970" s="540"/>
      <c r="H1970" s="540"/>
      <c r="I1970" s="598"/>
      <c r="J1970" s="543"/>
      <c r="K1970" s="521"/>
    </row>
    <row r="1971" customFormat="false" ht="15" hidden="false" customHeight="false" outlineLevel="0" collapsed="false">
      <c r="A1971" s="517"/>
      <c r="B1971" s="603" t="s">
        <v>257</v>
      </c>
      <c r="C1971" s="603"/>
      <c r="D1971" s="603"/>
      <c r="E1971" s="603"/>
      <c r="F1971" s="603"/>
      <c r="G1971" s="603"/>
      <c r="H1971" s="603"/>
      <c r="I1971" s="603"/>
      <c r="J1971" s="566" t="n">
        <f aca="false">SUM(J1969:J1970)</f>
        <v>0</v>
      </c>
      <c r="K1971" s="521"/>
    </row>
    <row r="1972" customFormat="false" ht="15" hidden="false" customHeight="false" outlineLevel="0" collapsed="false">
      <c r="A1972" s="517"/>
      <c r="B1972" s="604"/>
      <c r="C1972" s="605"/>
      <c r="D1972" s="605"/>
      <c r="E1972" s="606"/>
      <c r="F1972" s="607"/>
      <c r="G1972" s="608"/>
      <c r="H1972" s="608"/>
      <c r="I1972" s="609"/>
      <c r="J1972" s="610"/>
      <c r="K1972" s="521"/>
    </row>
    <row r="1973" customFormat="false" ht="15" hidden="false" customHeight="false" outlineLevel="0" collapsed="false">
      <c r="A1973" s="517"/>
      <c r="B1973" s="611" t="s">
        <v>320</v>
      </c>
      <c r="C1973" s="611"/>
      <c r="D1973" s="612"/>
      <c r="E1973" s="567"/>
      <c r="F1973" s="567"/>
      <c r="G1973" s="567"/>
      <c r="H1973" s="613"/>
      <c r="I1973" s="614"/>
      <c r="J1973" s="566" t="n">
        <f aca="false">(J1960+J1966+J1971)/E1960</f>
        <v>4917.8223264</v>
      </c>
      <c r="K1973" s="521"/>
    </row>
    <row r="1974" customFormat="false" ht="15" hidden="false" customHeight="false" outlineLevel="0" collapsed="false">
      <c r="A1974" s="517"/>
      <c r="B1974" s="590"/>
      <c r="C1974" s="570"/>
      <c r="D1974" s="570"/>
      <c r="E1974" s="591"/>
      <c r="F1974" s="592"/>
      <c r="G1974" s="573"/>
      <c r="H1974" s="573"/>
      <c r="I1974" s="574"/>
      <c r="J1974" s="615"/>
      <c r="K1974" s="521"/>
    </row>
    <row r="1975" customFormat="false" ht="19.25" hidden="false" customHeight="false" outlineLevel="0" collapsed="false">
      <c r="A1975" s="517"/>
      <c r="B1975" s="557" t="s">
        <v>321</v>
      </c>
      <c r="C1975" s="557"/>
      <c r="D1975" s="557"/>
      <c r="E1975" s="557"/>
      <c r="F1975" s="557"/>
      <c r="G1975" s="593" t="s">
        <v>318</v>
      </c>
      <c r="H1975" s="573" t="s">
        <v>319</v>
      </c>
      <c r="I1975" s="577" t="s">
        <v>296</v>
      </c>
      <c r="J1975" s="559" t="s">
        <v>315</v>
      </c>
      <c r="K1975" s="521"/>
    </row>
    <row r="1976" customFormat="false" ht="15" hidden="false" customHeight="false" outlineLevel="0" collapsed="false">
      <c r="A1976" s="517"/>
      <c r="B1976" s="594" t="s">
        <v>412</v>
      </c>
      <c r="C1976" s="595"/>
      <c r="D1976" s="596"/>
      <c r="E1976" s="596"/>
      <c r="F1976" s="597"/>
      <c r="G1976" s="691" t="n">
        <v>1</v>
      </c>
      <c r="H1976" s="540" t="s">
        <v>60</v>
      </c>
      <c r="I1976" s="692" t="n">
        <v>5082</v>
      </c>
      <c r="J1976" s="543" t="n">
        <f aca="false">G1976*I1976</f>
        <v>5082</v>
      </c>
      <c r="K1976" s="521"/>
    </row>
    <row r="1977" customFormat="false" ht="15" hidden="false" customHeight="false" outlineLevel="0" collapsed="false">
      <c r="A1977" s="517"/>
      <c r="B1977" s="599" t="s">
        <v>404</v>
      </c>
      <c r="C1977" s="600"/>
      <c r="D1977" s="601"/>
      <c r="E1977" s="601"/>
      <c r="F1977" s="602"/>
      <c r="G1977" s="691" t="n">
        <v>0.06</v>
      </c>
      <c r="H1977" s="540" t="s">
        <v>28</v>
      </c>
      <c r="I1977" s="598" t="n">
        <v>469.76</v>
      </c>
      <c r="J1977" s="543" t="n">
        <f aca="false">G1977*I1977</f>
        <v>28.1856</v>
      </c>
      <c r="K1977" s="521"/>
    </row>
    <row r="1978" customFormat="false" ht="15" hidden="false" customHeight="false" outlineLevel="0" collapsed="false">
      <c r="A1978" s="517"/>
      <c r="B1978" s="599" t="s">
        <v>405</v>
      </c>
      <c r="C1978" s="600"/>
      <c r="D1978" s="601"/>
      <c r="E1978" s="601"/>
      <c r="F1978" s="602"/>
      <c r="G1978" s="691" t="n">
        <v>2.94433</v>
      </c>
      <c r="H1978" s="540" t="s">
        <v>406</v>
      </c>
      <c r="I1978" s="598" t="n">
        <v>16.48</v>
      </c>
      <c r="J1978" s="543" t="n">
        <f aca="false">G1978*I1978</f>
        <v>48.5225584</v>
      </c>
      <c r="K1978" s="521"/>
    </row>
    <row r="1979" customFormat="false" ht="15" hidden="false" customHeight="false" outlineLevel="0" collapsed="false">
      <c r="A1979" s="517"/>
      <c r="B1979" s="599" t="s">
        <v>388</v>
      </c>
      <c r="C1979" s="600"/>
      <c r="D1979" s="601"/>
      <c r="E1979" s="601"/>
      <c r="F1979" s="602"/>
      <c r="G1979" s="691"/>
      <c r="H1979" s="540" t="s">
        <v>346</v>
      </c>
      <c r="I1979" s="598" t="n">
        <f aca="false">I1849</f>
        <v>14.2340145170296</v>
      </c>
      <c r="J1979" s="543" t="n">
        <f aca="false">G1979*I1979</f>
        <v>0</v>
      </c>
      <c r="K1979" s="521"/>
    </row>
    <row r="1980" customFormat="false" ht="15" hidden="false" customHeight="false" outlineLevel="0" collapsed="false">
      <c r="A1980" s="517"/>
      <c r="B1980" s="599"/>
      <c r="C1980" s="600"/>
      <c r="D1980" s="601"/>
      <c r="E1980" s="601"/>
      <c r="F1980" s="602"/>
      <c r="G1980" s="540"/>
      <c r="H1980" s="540"/>
      <c r="I1980" s="687"/>
      <c r="J1980" s="543"/>
      <c r="K1980" s="521"/>
    </row>
    <row r="1981" customFormat="false" ht="15" hidden="false" customHeight="false" outlineLevel="0" collapsed="false">
      <c r="A1981" s="517"/>
      <c r="B1981" s="616"/>
      <c r="C1981" s="617"/>
      <c r="D1981" s="618"/>
      <c r="E1981" s="618"/>
      <c r="F1981" s="619"/>
      <c r="G1981" s="540"/>
      <c r="H1981" s="540"/>
      <c r="I1981" s="598"/>
      <c r="J1981" s="543" t="n">
        <f aca="false">G1981*I1981</f>
        <v>0</v>
      </c>
      <c r="K1981" s="521"/>
    </row>
    <row r="1982" customFormat="false" ht="15" hidden="false" customHeight="false" outlineLevel="0" collapsed="false">
      <c r="A1982" s="517"/>
      <c r="B1982" s="620"/>
      <c r="C1982" s="567"/>
      <c r="D1982" s="567"/>
      <c r="E1982" s="621"/>
      <c r="F1982" s="622"/>
      <c r="G1982" s="576"/>
      <c r="H1982" s="576"/>
      <c r="I1982" s="568" t="s">
        <v>257</v>
      </c>
      <c r="J1982" s="566" t="n">
        <f aca="false">SUM(J1976:J1981)</f>
        <v>5158.7081584</v>
      </c>
      <c r="K1982" s="521"/>
    </row>
    <row r="1983" customFormat="false" ht="15" hidden="false" customHeight="false" outlineLevel="0" collapsed="false">
      <c r="A1983" s="517"/>
      <c r="B1983" s="623"/>
      <c r="C1983" s="567"/>
      <c r="D1983" s="567"/>
      <c r="E1983" s="621"/>
      <c r="F1983" s="622"/>
      <c r="G1983" s="576"/>
      <c r="H1983" s="576"/>
      <c r="I1983" s="568"/>
      <c r="J1983" s="621"/>
      <c r="K1983" s="521"/>
    </row>
    <row r="1984" customFormat="false" ht="19.25" hidden="false" customHeight="false" outlineLevel="0" collapsed="false">
      <c r="A1984" s="517"/>
      <c r="B1984" s="557" t="s">
        <v>322</v>
      </c>
      <c r="C1984" s="557"/>
      <c r="D1984" s="557"/>
      <c r="E1984" s="557"/>
      <c r="F1984" s="559" t="s">
        <v>318</v>
      </c>
      <c r="G1984" s="593" t="s">
        <v>323</v>
      </c>
      <c r="H1984" s="573" t="s">
        <v>296</v>
      </c>
      <c r="I1984" s="577" t="s">
        <v>314</v>
      </c>
      <c r="J1984" s="559" t="s">
        <v>315</v>
      </c>
      <c r="K1984" s="521"/>
    </row>
    <row r="1985" customFormat="false" ht="15" hidden="false" customHeight="false" outlineLevel="0" collapsed="false">
      <c r="A1985" s="517"/>
      <c r="B1985" s="594"/>
      <c r="C1985" s="595"/>
      <c r="D1985" s="596"/>
      <c r="E1985" s="597"/>
      <c r="F1985" s="540"/>
      <c r="G1985" s="540"/>
      <c r="H1985" s="624"/>
      <c r="I1985" s="598"/>
      <c r="J1985" s="543"/>
      <c r="K1985" s="521"/>
    </row>
    <row r="1986" customFormat="false" ht="15" hidden="false" customHeight="false" outlineLevel="0" collapsed="false">
      <c r="A1986" s="517"/>
      <c r="B1986" s="616"/>
      <c r="C1986" s="617"/>
      <c r="D1986" s="618"/>
      <c r="E1986" s="619"/>
      <c r="F1986" s="547" t="n">
        <v>0</v>
      </c>
      <c r="G1986" s="547" t="n">
        <v>0</v>
      </c>
      <c r="H1986" s="547" t="n">
        <v>0</v>
      </c>
      <c r="I1986" s="625" t="n">
        <v>0</v>
      </c>
      <c r="J1986" s="543" t="n">
        <f aca="false">I1986*H1986*G1986*F1986</f>
        <v>0</v>
      </c>
      <c r="K1986" s="521"/>
    </row>
    <row r="1987" customFormat="false" ht="15" hidden="false" customHeight="false" outlineLevel="0" collapsed="false">
      <c r="A1987" s="517"/>
      <c r="B1987" s="620"/>
      <c r="C1987" s="567"/>
      <c r="D1987" s="567"/>
      <c r="E1987" s="621"/>
      <c r="F1987" s="622"/>
      <c r="G1987" s="576"/>
      <c r="H1987" s="576"/>
      <c r="I1987" s="568" t="s">
        <v>257</v>
      </c>
      <c r="J1987" s="566" t="n">
        <f aca="false">SUM(J1985:J1986)</f>
        <v>0</v>
      </c>
      <c r="K1987" s="521"/>
    </row>
    <row r="1988" customFormat="false" ht="15" hidden="false" customHeight="false" outlineLevel="0" collapsed="false">
      <c r="A1988" s="517"/>
      <c r="B1988" s="567"/>
      <c r="C1988" s="567"/>
      <c r="D1988" s="567"/>
      <c r="E1988" s="567"/>
      <c r="F1988" s="567"/>
      <c r="G1988" s="567"/>
      <c r="H1988" s="567"/>
      <c r="I1988" s="568"/>
      <c r="J1988" s="567"/>
      <c r="K1988" s="521"/>
    </row>
    <row r="1989" customFormat="false" ht="15" hidden="false" customHeight="false" outlineLevel="0" collapsed="false">
      <c r="A1989" s="517"/>
      <c r="B1989" s="626" t="s">
        <v>324</v>
      </c>
      <c r="C1989" s="626"/>
      <c r="D1989" s="626"/>
      <c r="E1989" s="626"/>
      <c r="F1989" s="626"/>
      <c r="G1989" s="626"/>
      <c r="H1989" s="626"/>
      <c r="I1989" s="626"/>
      <c r="J1989" s="611" t="n">
        <f aca="false">J1987+J1982+J1973</f>
        <v>10076.5304848</v>
      </c>
      <c r="K1989" s="521"/>
    </row>
    <row r="1990" customFormat="false" ht="15" hidden="false" customHeight="false" outlineLevel="0" collapsed="false">
      <c r="A1990" s="517"/>
      <c r="B1990" s="567"/>
      <c r="C1990" s="567"/>
      <c r="D1990" s="567"/>
      <c r="E1990" s="567"/>
      <c r="F1990" s="567"/>
      <c r="G1990" s="567"/>
      <c r="H1990" s="567"/>
      <c r="I1990" s="568"/>
      <c r="J1990" s="567"/>
      <c r="K1990" s="521"/>
    </row>
    <row r="1991" customFormat="false" ht="15" hidden="false" customHeight="false" outlineLevel="0" collapsed="false">
      <c r="A1991" s="517"/>
      <c r="B1991" s="626" t="s">
        <v>325</v>
      </c>
      <c r="C1991" s="626"/>
      <c r="D1991" s="626"/>
      <c r="E1991" s="626"/>
      <c r="F1991" s="626"/>
      <c r="G1991" s="626"/>
      <c r="H1991" s="626"/>
      <c r="I1991" s="626"/>
      <c r="J1991" s="566" t="n">
        <f aca="false">J1989*0</f>
        <v>0</v>
      </c>
      <c r="K1991" s="521"/>
    </row>
    <row r="1992" customFormat="false" ht="15" hidden="false" customHeight="false" outlineLevel="0" collapsed="false">
      <c r="A1992" s="517"/>
      <c r="B1992" s="567"/>
      <c r="C1992" s="567"/>
      <c r="D1992" s="567"/>
      <c r="E1992" s="567"/>
      <c r="F1992" s="567"/>
      <c r="G1992" s="567"/>
      <c r="H1992" s="567"/>
      <c r="I1992" s="568"/>
      <c r="J1992" s="567"/>
      <c r="K1992" s="521"/>
    </row>
    <row r="1993" customFormat="false" ht="15" hidden="false" customHeight="false" outlineLevel="0" collapsed="false">
      <c r="A1993" s="517"/>
      <c r="B1993" s="626" t="s">
        <v>326</v>
      </c>
      <c r="C1993" s="626"/>
      <c r="D1993" s="626"/>
      <c r="E1993" s="626"/>
      <c r="F1993" s="626"/>
      <c r="G1993" s="626"/>
      <c r="H1993" s="626"/>
      <c r="I1993" s="626"/>
      <c r="J1993" s="611" t="n">
        <f aca="false">J1989+J1991</f>
        <v>10076.5304848</v>
      </c>
      <c r="K1993" s="521"/>
    </row>
    <row r="1994" customFormat="false" ht="15" hidden="false" customHeight="false" outlineLevel="0" collapsed="false">
      <c r="A1994" s="517"/>
      <c r="B1994" s="605"/>
      <c r="C1994" s="605"/>
      <c r="D1994" s="605"/>
      <c r="E1994" s="605"/>
      <c r="F1994" s="605"/>
      <c r="G1994" s="605"/>
      <c r="H1994" s="605"/>
      <c r="I1994" s="609"/>
      <c r="J1994" s="605"/>
      <c r="K1994" s="521"/>
    </row>
    <row r="1995" customFormat="false" ht="15" hidden="false" customHeight="false" outlineLevel="0" collapsed="false">
      <c r="A1995" s="517"/>
      <c r="B1995" s="627"/>
      <c r="C1995" s="595"/>
      <c r="D1995" s="595"/>
      <c r="E1995" s="595"/>
      <c r="F1995" s="595"/>
      <c r="G1995" s="595"/>
      <c r="H1995" s="595"/>
      <c r="I1995" s="595"/>
      <c r="J1995" s="628"/>
      <c r="K1995" s="521"/>
    </row>
    <row r="1996" customFormat="false" ht="15" hidden="false" customHeight="false" outlineLevel="0" collapsed="false">
      <c r="A1996" s="517"/>
      <c r="B1996" s="629"/>
      <c r="C1996" s="630"/>
      <c r="D1996" s="631"/>
      <c r="E1996" s="631"/>
      <c r="F1996" s="632"/>
      <c r="G1996" s="633"/>
      <c r="H1996" s="630"/>
      <c r="I1996" s="630"/>
      <c r="J1996" s="634"/>
      <c r="K1996" s="521"/>
    </row>
    <row r="1997" customFormat="false" ht="15" hidden="false" customHeight="false" outlineLevel="0" collapsed="false">
      <c r="A1997" s="517"/>
      <c r="B1997" s="522"/>
      <c r="C1997" s="522"/>
      <c r="D1997" s="522"/>
      <c r="E1997" s="522"/>
      <c r="F1997" s="522"/>
      <c r="G1997" s="522"/>
      <c r="H1997" s="522"/>
      <c r="I1997" s="522"/>
      <c r="J1997" s="522"/>
      <c r="K1997" s="521"/>
    </row>
    <row r="1998" customFormat="false" ht="15" hidden="false" customHeight="false" outlineLevel="0" collapsed="false">
      <c r="A1998" s="517"/>
      <c r="B1998" s="635" t="n">
        <f aca="false">PLANEJAMENTO!E1670</f>
        <v>0</v>
      </c>
      <c r="C1998" s="636"/>
      <c r="D1998" s="636"/>
      <c r="E1998" s="636"/>
      <c r="F1998" s="637"/>
      <c r="G1998" s="532" t="s">
        <v>315</v>
      </c>
      <c r="H1998" s="532"/>
      <c r="I1998" s="532"/>
      <c r="J1998" s="532"/>
      <c r="K1998" s="521"/>
    </row>
    <row r="1999" customFormat="false" ht="15" hidden="false" customHeight="false" outlineLevel="0" collapsed="false">
      <c r="A1999" s="517"/>
      <c r="B1999" s="638" t="n">
        <f aca="false">PLANEJAMENTO!E1671</f>
        <v>0</v>
      </c>
      <c r="C1999" s="639"/>
      <c r="D1999" s="639"/>
      <c r="E1999" s="639"/>
      <c r="F1999" s="640"/>
      <c r="G1999" s="534" t="s">
        <v>327</v>
      </c>
      <c r="H1999" s="534"/>
      <c r="I1999" s="534"/>
      <c r="J1999" s="534"/>
      <c r="K1999" s="521"/>
    </row>
    <row r="2000" customFormat="false" ht="15" hidden="false" customHeight="false" outlineLevel="0" collapsed="false">
      <c r="A2000" s="517"/>
      <c r="B2000" s="641"/>
      <c r="C2000" s="642"/>
      <c r="D2000" s="642"/>
      <c r="E2000" s="642"/>
      <c r="F2000" s="643"/>
      <c r="G2000" s="644"/>
      <c r="H2000" s="645"/>
      <c r="I2000" s="645"/>
      <c r="J2000" s="645"/>
      <c r="K2000" s="521"/>
    </row>
    <row r="2001" customFormat="false" ht="15" hidden="false" customHeight="false" outlineLevel="0" collapsed="false">
      <c r="A2001" s="646"/>
      <c r="B2001" s="647"/>
      <c r="C2001" s="647"/>
      <c r="D2001" s="647"/>
      <c r="E2001" s="647"/>
      <c r="F2001" s="647"/>
      <c r="G2001" s="647"/>
      <c r="H2001" s="647"/>
      <c r="I2001" s="647"/>
      <c r="J2001" s="647"/>
      <c r="K2001" s="648"/>
    </row>
    <row r="2002" customFormat="false" ht="15" hidden="false" customHeight="false" outlineLevel="0" collapsed="false">
      <c r="A2002" s="517"/>
      <c r="B2002" s="522"/>
      <c r="C2002" s="522"/>
      <c r="D2002" s="522"/>
      <c r="E2002" s="522"/>
      <c r="F2002" s="522"/>
      <c r="G2002" s="522"/>
      <c r="H2002" s="522"/>
      <c r="I2002" s="522"/>
      <c r="J2002" s="522"/>
      <c r="K2002" s="521"/>
    </row>
    <row r="2003" customFormat="false" ht="15" hidden="false" customHeight="false" outlineLevel="0" collapsed="false">
      <c r="A2003" s="517"/>
      <c r="B2003" s="518" t="s">
        <v>0</v>
      </c>
      <c r="C2003" s="519"/>
      <c r="D2003" s="520" t="s">
        <v>288</v>
      </c>
      <c r="E2003" s="520"/>
      <c r="F2003" s="520"/>
      <c r="G2003" s="520"/>
      <c r="H2003" s="520"/>
      <c r="I2003" s="520"/>
      <c r="J2003" s="520"/>
      <c r="K2003" s="521"/>
    </row>
    <row r="2004" customFormat="false" ht="15" hidden="false" customHeight="false" outlineLevel="0" collapsed="false">
      <c r="A2004" s="517"/>
      <c r="B2004" s="522"/>
      <c r="C2004" s="522"/>
      <c r="D2004" s="522"/>
      <c r="E2004" s="522"/>
      <c r="F2004" s="522"/>
      <c r="G2004" s="522"/>
      <c r="H2004" s="522"/>
      <c r="I2004" s="522"/>
      <c r="J2004" s="522"/>
      <c r="K2004" s="521"/>
    </row>
    <row r="2005" customFormat="false" ht="15" hidden="false" customHeight="false" outlineLevel="0" collapsed="false">
      <c r="A2005" s="517"/>
      <c r="B2005" s="523"/>
      <c r="C2005" s="524" t="s">
        <v>290</v>
      </c>
      <c r="D2005" s="523" t="s">
        <v>118</v>
      </c>
      <c r="E2005" s="523"/>
      <c r="F2005" s="523"/>
      <c r="G2005" s="523"/>
      <c r="H2005" s="523"/>
      <c r="I2005" s="523"/>
      <c r="J2005" s="523" t="s">
        <v>291</v>
      </c>
      <c r="K2005" s="521"/>
    </row>
    <row r="2006" customFormat="false" ht="19.25" hidden="false" customHeight="true" outlineLevel="0" collapsed="false">
      <c r="A2006" s="517"/>
      <c r="B2006" s="525"/>
      <c r="C2006" s="526" t="n">
        <f aca="true">TODAY()</f>
        <v>46129</v>
      </c>
      <c r="D2006" s="661" t="s">
        <v>84</v>
      </c>
      <c r="E2006" s="661"/>
      <c r="F2006" s="661"/>
      <c r="G2006" s="661"/>
      <c r="H2006" s="661"/>
      <c r="I2006" s="661"/>
      <c r="J2006" s="528" t="str">
        <f aca="false">F2025</f>
        <v>M</v>
      </c>
      <c r="K2006" s="521"/>
    </row>
    <row r="2007" customFormat="false" ht="15" hidden="false" customHeight="false" outlineLevel="0" collapsed="false">
      <c r="A2007" s="517"/>
      <c r="B2007" s="529"/>
      <c r="C2007" s="529"/>
      <c r="D2007" s="529"/>
      <c r="E2007" s="529"/>
      <c r="F2007" s="529"/>
      <c r="G2007" s="529"/>
      <c r="H2007" s="529"/>
      <c r="I2007" s="530"/>
      <c r="J2007" s="531"/>
      <c r="K2007" s="521"/>
    </row>
    <row r="2008" customFormat="false" ht="15" hidden="false" customHeight="false" outlineLevel="0" collapsed="false">
      <c r="A2008" s="517"/>
      <c r="B2008" s="532" t="s">
        <v>292</v>
      </c>
      <c r="C2008" s="532"/>
      <c r="D2008" s="532" t="s">
        <v>289</v>
      </c>
      <c r="E2008" s="532" t="s">
        <v>293</v>
      </c>
      <c r="F2008" s="533" t="s">
        <v>294</v>
      </c>
      <c r="G2008" s="533"/>
      <c r="H2008" s="533" t="s">
        <v>295</v>
      </c>
      <c r="I2008" s="533"/>
      <c r="J2008" s="534" t="s">
        <v>296</v>
      </c>
      <c r="K2008" s="521"/>
    </row>
    <row r="2009" customFormat="false" ht="15" hidden="false" customHeight="false" outlineLevel="0" collapsed="false">
      <c r="A2009" s="517"/>
      <c r="B2009" s="532"/>
      <c r="C2009" s="532"/>
      <c r="D2009" s="532"/>
      <c r="E2009" s="532"/>
      <c r="F2009" s="535" t="s">
        <v>297</v>
      </c>
      <c r="G2009" s="535" t="s">
        <v>298</v>
      </c>
      <c r="H2009" s="535" t="s">
        <v>297</v>
      </c>
      <c r="I2009" s="529" t="s">
        <v>298</v>
      </c>
      <c r="J2009" s="536" t="s">
        <v>299</v>
      </c>
      <c r="K2009" s="521"/>
    </row>
    <row r="2010" customFormat="false" ht="15" hidden="false" customHeight="false" outlineLevel="0" collapsed="false">
      <c r="A2010" s="517"/>
      <c r="B2010" s="649" t="s">
        <v>400</v>
      </c>
      <c r="C2010" s="650"/>
      <c r="D2010" s="651"/>
      <c r="E2010" s="652" t="n">
        <v>1</v>
      </c>
      <c r="F2010" s="652" t="n">
        <v>1</v>
      </c>
      <c r="G2010" s="653" t="n">
        <f aca="false">1-F2010</f>
        <v>0</v>
      </c>
      <c r="H2010" s="541" t="n">
        <f aca="false">VLOOKUP(B2010,EQUIPAMENTOS!$A:$N,14,FALSE())</f>
        <v>175</v>
      </c>
      <c r="I2010" s="542" t="n">
        <f aca="false">H2010</f>
        <v>175</v>
      </c>
      <c r="J2010" s="543" t="n">
        <f aca="false">H2010*F2010*E2010+I2010*G2010*E2010</f>
        <v>175</v>
      </c>
      <c r="K2010" s="521"/>
    </row>
    <row r="2011" customFormat="false" ht="15" hidden="false" customHeight="false" outlineLevel="0" collapsed="false">
      <c r="A2011" s="517"/>
      <c r="B2011" s="537" t="s">
        <v>401</v>
      </c>
      <c r="C2011" s="538"/>
      <c r="D2011" s="539"/>
      <c r="E2011" s="688" t="n">
        <v>1</v>
      </c>
      <c r="F2011" s="688" t="n">
        <v>1</v>
      </c>
      <c r="G2011" s="540" t="n">
        <f aca="false">1-F2011</f>
        <v>0</v>
      </c>
      <c r="H2011" s="541" t="n">
        <f aca="false">VLOOKUP(B2011,EQUIPAMENTOS!$A:$N,14,FALSE())</f>
        <v>425</v>
      </c>
      <c r="I2011" s="542" t="n">
        <f aca="false">H2011</f>
        <v>425</v>
      </c>
      <c r="J2011" s="543" t="n">
        <f aca="false">H2011*F2011*E2011+I2011*G2011*E2011</f>
        <v>425</v>
      </c>
      <c r="K2011" s="521"/>
    </row>
    <row r="2012" customFormat="false" ht="15" hidden="false" customHeight="false" outlineLevel="0" collapsed="false">
      <c r="A2012" s="517"/>
      <c r="B2012" s="537" t="s">
        <v>365</v>
      </c>
      <c r="C2012" s="538"/>
      <c r="D2012" s="539"/>
      <c r="E2012" s="688" t="n">
        <v>0.33</v>
      </c>
      <c r="F2012" s="688" t="n">
        <v>1</v>
      </c>
      <c r="G2012" s="540" t="n">
        <f aca="false">1-F2012</f>
        <v>0</v>
      </c>
      <c r="H2012" s="541" t="n">
        <f aca="false">VLOOKUP(B2012,EQUIPAMENTOS!$A:$N,14,FALSE())</f>
        <v>175</v>
      </c>
      <c r="I2012" s="542" t="n">
        <f aca="false">H2012</f>
        <v>175</v>
      </c>
      <c r="J2012" s="543" t="n">
        <f aca="false">H2012*F2012*E2012+I2012*G2012*E2012</f>
        <v>57.75</v>
      </c>
      <c r="K2012" s="521"/>
    </row>
    <row r="2013" customFormat="false" ht="15" hidden="false" customHeight="false" outlineLevel="0" collapsed="false">
      <c r="A2013" s="517"/>
      <c r="B2013" s="544"/>
      <c r="C2013" s="545"/>
      <c r="D2013" s="546"/>
      <c r="E2013" s="547"/>
      <c r="F2013" s="547"/>
      <c r="G2013" s="547"/>
      <c r="H2013" s="548"/>
      <c r="I2013" s="664"/>
      <c r="J2013" s="543"/>
      <c r="K2013" s="521"/>
    </row>
    <row r="2014" customFormat="false" ht="15" hidden="false" customHeight="false" outlineLevel="0" collapsed="false">
      <c r="A2014" s="517"/>
      <c r="B2014" s="551"/>
      <c r="C2014" s="529"/>
      <c r="D2014" s="529"/>
      <c r="E2014" s="529"/>
      <c r="F2014" s="529"/>
      <c r="G2014" s="529"/>
      <c r="H2014" s="529"/>
      <c r="I2014" s="552" t="s">
        <v>257</v>
      </c>
      <c r="J2014" s="566" t="n">
        <f aca="false">SUM(J2010:J2013)</f>
        <v>657.75</v>
      </c>
      <c r="K2014" s="521"/>
    </row>
    <row r="2015" customFormat="false" ht="15" hidden="false" customHeight="false" outlineLevel="0" collapsed="false">
      <c r="A2015" s="517"/>
      <c r="B2015" s="553"/>
      <c r="C2015" s="553"/>
      <c r="D2015" s="553"/>
      <c r="E2015" s="553"/>
      <c r="F2015" s="553"/>
      <c r="G2015" s="553"/>
      <c r="H2015" s="553"/>
      <c r="I2015" s="554"/>
      <c r="J2015" s="555"/>
      <c r="K2015" s="521"/>
    </row>
    <row r="2016" customFormat="false" ht="19.25" hidden="false" customHeight="true" outlineLevel="0" collapsed="false">
      <c r="A2016" s="517"/>
      <c r="B2016" s="556" t="s">
        <v>302</v>
      </c>
      <c r="C2016" s="556"/>
      <c r="D2016" s="556"/>
      <c r="E2016" s="556"/>
      <c r="F2016" s="679" t="s">
        <v>289</v>
      </c>
      <c r="G2016" s="679"/>
      <c r="H2016" s="557" t="s">
        <v>303</v>
      </c>
      <c r="I2016" s="558" t="s">
        <v>304</v>
      </c>
      <c r="J2016" s="559" t="s">
        <v>305</v>
      </c>
      <c r="K2016" s="521"/>
    </row>
    <row r="2017" customFormat="false" ht="15" hidden="false" customHeight="false" outlineLevel="0" collapsed="false">
      <c r="A2017" s="517"/>
      <c r="B2017" s="690" t="s">
        <v>361</v>
      </c>
      <c r="C2017" s="605"/>
      <c r="D2017" s="680"/>
      <c r="E2017" s="681"/>
      <c r="F2017" s="682"/>
      <c r="G2017" s="608"/>
      <c r="H2017" s="683" t="n">
        <f aca="false">E2010</f>
        <v>1</v>
      </c>
      <c r="I2017" s="564" t="n">
        <f aca="false">(VLOOKUP(B2017,'MÃO DE OBRA'!$A:$E,5,FALSE())/220)</f>
        <v>37.47552</v>
      </c>
      <c r="J2017" s="543" t="n">
        <f aca="false">H2017*I2017</f>
        <v>37.47552</v>
      </c>
      <c r="K2017" s="521"/>
    </row>
    <row r="2018" customFormat="false" ht="15" hidden="false" customHeight="false" outlineLevel="0" collapsed="false">
      <c r="A2018" s="517"/>
      <c r="B2018" s="560" t="s">
        <v>366</v>
      </c>
      <c r="C2018" s="561"/>
      <c r="D2018" s="522"/>
      <c r="E2018" s="538"/>
      <c r="F2018" s="539"/>
      <c r="G2018" s="562"/>
      <c r="H2018" s="563" t="n">
        <v>5</v>
      </c>
      <c r="I2018" s="564" t="n">
        <f aca="false">(VLOOKUP(B2018,'MÃO DE OBRA'!$A:$E,5,FALSE())/220)</f>
        <v>28.82352</v>
      </c>
      <c r="J2018" s="543" t="n">
        <f aca="false">H2018*I2018</f>
        <v>144.1176</v>
      </c>
      <c r="K2018" s="521"/>
    </row>
    <row r="2019" customFormat="false" ht="15" hidden="false" customHeight="false" outlineLevel="0" collapsed="false">
      <c r="A2019" s="517"/>
      <c r="B2019" s="560" t="s">
        <v>307</v>
      </c>
      <c r="C2019" s="561"/>
      <c r="D2019" s="522"/>
      <c r="E2019" s="538"/>
      <c r="F2019" s="539"/>
      <c r="G2019" s="562"/>
      <c r="H2019" s="563" t="n">
        <v>4</v>
      </c>
      <c r="I2019" s="564" t="n">
        <f aca="false">(VLOOKUP(B2019,'MÃO DE OBRA'!$A:$E,5,FALSE())/220)</f>
        <v>19.13328</v>
      </c>
      <c r="J2019" s="543" t="n">
        <f aca="false">H2019*I2019</f>
        <v>76.53312</v>
      </c>
      <c r="K2019" s="521"/>
    </row>
    <row r="2020" customFormat="false" ht="15" hidden="false" customHeight="false" outlineLevel="0" collapsed="false">
      <c r="A2020" s="517"/>
      <c r="B2020" s="560" t="s">
        <v>370</v>
      </c>
      <c r="C2020" s="561"/>
      <c r="D2020" s="522"/>
      <c r="E2020" s="538"/>
      <c r="F2020" s="539"/>
      <c r="G2020" s="562"/>
      <c r="H2020" s="563" t="n">
        <v>0.33</v>
      </c>
      <c r="I2020" s="564" t="n">
        <f aca="false">(VLOOKUP(B2020,'MÃO DE OBRA'!$A:$E,5,FALSE())/220)</f>
        <v>93.6363636363636</v>
      </c>
      <c r="J2020" s="543" t="n">
        <f aca="false">H2020*I2020</f>
        <v>30.9</v>
      </c>
      <c r="K2020" s="521"/>
    </row>
    <row r="2021" customFormat="false" ht="15" hidden="false" customHeight="false" outlineLevel="0" collapsed="false">
      <c r="A2021" s="517"/>
      <c r="B2021" s="560" t="s">
        <v>402</v>
      </c>
      <c r="C2021" s="561"/>
      <c r="D2021" s="522"/>
      <c r="E2021" s="538"/>
      <c r="F2021" s="539"/>
      <c r="G2021" s="562"/>
      <c r="H2021" s="563" t="n">
        <f aca="false">E2011</f>
        <v>1</v>
      </c>
      <c r="I2021" s="564" t="n">
        <f aca="false">(VLOOKUP(B2021,'MÃO DE OBRA'!$A:$E,5,FALSE())/220)</f>
        <v>37.47552</v>
      </c>
      <c r="J2021" s="543" t="n">
        <f aca="false">H2021*I2021</f>
        <v>37.47552</v>
      </c>
      <c r="K2021" s="521"/>
    </row>
    <row r="2022" customFormat="false" ht="15" hidden="false" customHeight="false" outlineLevel="0" collapsed="false">
      <c r="A2022" s="517"/>
      <c r="B2022" s="560" t="s">
        <v>368</v>
      </c>
      <c r="C2022" s="561"/>
      <c r="D2022" s="522"/>
      <c r="E2022" s="538"/>
      <c r="F2022" s="539"/>
      <c r="G2022" s="562"/>
      <c r="H2022" s="563" t="n">
        <f aca="false">E2012</f>
        <v>0.33</v>
      </c>
      <c r="I2022" s="564" t="n">
        <f aca="false">(VLOOKUP(B2022,'MÃO DE OBRA'!$A:$E,5,FALSE())/220)</f>
        <v>37.47552</v>
      </c>
      <c r="J2022" s="543" t="n">
        <f aca="false">H2022*I2022</f>
        <v>12.3669216</v>
      </c>
      <c r="K2022" s="521"/>
    </row>
    <row r="2023" customFormat="false" ht="15" hidden="false" customHeight="false" outlineLevel="0" collapsed="false">
      <c r="A2023" s="517"/>
      <c r="B2023" s="551"/>
      <c r="C2023" s="553"/>
      <c r="D2023" s="553"/>
      <c r="E2023" s="553"/>
      <c r="F2023" s="553"/>
      <c r="G2023" s="553"/>
      <c r="H2023" s="553"/>
      <c r="I2023" s="565" t="s">
        <v>257</v>
      </c>
      <c r="J2023" s="566" t="n">
        <f aca="false">SUM(J2017:J2022)</f>
        <v>338.8686816</v>
      </c>
      <c r="K2023" s="521"/>
    </row>
    <row r="2024" customFormat="false" ht="15" hidden="false" customHeight="false" outlineLevel="0" collapsed="false">
      <c r="A2024" s="517"/>
      <c r="B2024" s="567"/>
      <c r="C2024" s="567"/>
      <c r="D2024" s="567"/>
      <c r="E2024" s="567"/>
      <c r="F2024" s="567"/>
      <c r="G2024" s="567"/>
      <c r="H2024" s="567"/>
      <c r="I2024" s="568"/>
      <c r="J2024" s="567"/>
      <c r="K2024" s="521"/>
    </row>
    <row r="2025" customFormat="false" ht="15" hidden="false" customHeight="false" outlineLevel="0" collapsed="false">
      <c r="A2025" s="517"/>
      <c r="B2025" s="569" t="s">
        <v>310</v>
      </c>
      <c r="C2025" s="570"/>
      <c r="D2025" s="567"/>
      <c r="E2025" s="571" t="n">
        <f aca="false">PRODUÇÕES!D38</f>
        <v>0.3</v>
      </c>
      <c r="F2025" s="572" t="s">
        <v>170</v>
      </c>
      <c r="G2025" s="573"/>
      <c r="H2025" s="573"/>
      <c r="I2025" s="574" t="s">
        <v>311</v>
      </c>
      <c r="J2025" s="566" t="n">
        <f aca="false">J2014+J2023</f>
        <v>996.6186816</v>
      </c>
      <c r="K2025" s="521"/>
    </row>
    <row r="2026" customFormat="false" ht="15" hidden="false" customHeight="false" outlineLevel="0" collapsed="false">
      <c r="A2026" s="517"/>
      <c r="B2026" s="575"/>
      <c r="C2026" s="567"/>
      <c r="D2026" s="567"/>
      <c r="E2026" s="568"/>
      <c r="F2026" s="576"/>
      <c r="G2026" s="576"/>
      <c r="H2026" s="576"/>
      <c r="I2026" s="568"/>
      <c r="J2026" s="567"/>
      <c r="K2026" s="521"/>
    </row>
    <row r="2027" customFormat="false" ht="19.25" hidden="false" customHeight="false" outlineLevel="0" collapsed="false">
      <c r="A2027" s="517"/>
      <c r="B2027" s="557" t="s">
        <v>312</v>
      </c>
      <c r="C2027" s="557"/>
      <c r="D2027" s="557"/>
      <c r="E2027" s="557"/>
      <c r="F2027" s="532" t="s">
        <v>289</v>
      </c>
      <c r="G2027" s="528" t="s">
        <v>313</v>
      </c>
      <c r="H2027" s="557" t="s">
        <v>296</v>
      </c>
      <c r="I2027" s="577" t="s">
        <v>314</v>
      </c>
      <c r="J2027" s="556" t="s">
        <v>315</v>
      </c>
      <c r="K2027" s="521"/>
    </row>
    <row r="2028" customFormat="false" ht="15" hidden="false" customHeight="false" outlineLevel="0" collapsed="false">
      <c r="A2028" s="517"/>
      <c r="B2028" s="684" t="str">
        <f aca="false">B2010</f>
        <v>Caminhão munck 45T</v>
      </c>
      <c r="C2028" s="562"/>
      <c r="D2028" s="562"/>
      <c r="E2028" s="685"/>
      <c r="F2028" s="579" t="str">
        <f aca="false">VLOOKUP(B2028,EQUIPAMENTOS!$A:$R,16,FALSE())</f>
        <v>Diesel S10</v>
      </c>
      <c r="G2028" s="580" t="s">
        <v>316</v>
      </c>
      <c r="H2028" s="581" t="n">
        <f aca="false">VLOOKUP(B2028,EQUIPAMENTOS!$A:$R,17,FALSE())</f>
        <v>6.99</v>
      </c>
      <c r="I2028" s="582" t="n">
        <f aca="false">VLOOKUP(B2028,EQUIPAMENTOS!$A:$R,18,FALSE())</f>
        <v>6</v>
      </c>
      <c r="J2028" s="543" t="n">
        <f aca="false">H2028*I2028*E2010*F2010</f>
        <v>41.94</v>
      </c>
      <c r="K2028" s="521"/>
    </row>
    <row r="2029" customFormat="false" ht="15" hidden="false" customHeight="false" outlineLevel="0" collapsed="false">
      <c r="A2029" s="517"/>
      <c r="B2029" s="684" t="str">
        <f aca="false">B2011</f>
        <v>Guindaste móvel sobre esteiras com capacidade de 40 t - 186 kW</v>
      </c>
      <c r="C2029" s="561"/>
      <c r="D2029" s="561"/>
      <c r="E2029" s="538"/>
      <c r="F2029" s="579" t="str">
        <f aca="false">VLOOKUP(B2029,EQUIPAMENTOS!$A:$R,16,FALSE())</f>
        <v>Diesel S10</v>
      </c>
      <c r="G2029" s="580" t="s">
        <v>316</v>
      </c>
      <c r="H2029" s="581" t="n">
        <f aca="false">VLOOKUP(B2029,EQUIPAMENTOS!$A:$R,17,FALSE())</f>
        <v>6.99</v>
      </c>
      <c r="I2029" s="582" t="n">
        <f aca="false">VLOOKUP(B2029,EQUIPAMENTOS!$A:$R,18,FALSE())</f>
        <v>25</v>
      </c>
      <c r="J2029" s="543" t="n">
        <f aca="false">H2029*I2029*E2011*F2011</f>
        <v>174.75</v>
      </c>
      <c r="K2029" s="521"/>
    </row>
    <row r="2030" customFormat="false" ht="15" hidden="false" customHeight="false" outlineLevel="0" collapsed="false">
      <c r="A2030" s="517"/>
      <c r="B2030" s="684" t="str">
        <f aca="false">B2012</f>
        <v>Caminhão prancha</v>
      </c>
      <c r="C2030" s="561"/>
      <c r="D2030" s="561"/>
      <c r="E2030" s="538"/>
      <c r="F2030" s="579" t="str">
        <f aca="false">VLOOKUP(B2030,EQUIPAMENTOS!$A:$R,16,FALSE())</f>
        <v>Diesel S10</v>
      </c>
      <c r="G2030" s="580" t="s">
        <v>316</v>
      </c>
      <c r="H2030" s="581" t="n">
        <f aca="false">VLOOKUP(B2030,EQUIPAMENTOS!$A:$R,17,FALSE())</f>
        <v>6.99</v>
      </c>
      <c r="I2030" s="582" t="n">
        <f aca="false">VLOOKUP(B2030,EQUIPAMENTOS!$A:$R,18,FALSE())</f>
        <v>7</v>
      </c>
      <c r="J2030" s="543" t="n">
        <f aca="false">H2030*I2030*E2012*F2012</f>
        <v>16.1469</v>
      </c>
      <c r="K2030" s="521"/>
    </row>
    <row r="2031" customFormat="false" ht="15" hidden="false" customHeight="false" outlineLevel="0" collapsed="false">
      <c r="A2031" s="517"/>
      <c r="B2031" s="612"/>
      <c r="C2031" s="567"/>
      <c r="D2031" s="567"/>
      <c r="E2031" s="567"/>
      <c r="F2031" s="567"/>
      <c r="G2031" s="567"/>
      <c r="H2031" s="576"/>
      <c r="I2031" s="673" t="s">
        <v>257</v>
      </c>
      <c r="J2031" s="566" t="n">
        <f aca="false">SUM(J2028:J2030)</f>
        <v>232.8369</v>
      </c>
      <c r="K2031" s="521"/>
      <c r="L2031" s="434" t="n">
        <f aca="false">J2031/E2025</f>
        <v>776.123</v>
      </c>
    </row>
    <row r="2032" customFormat="false" ht="15" hidden="false" customHeight="false" outlineLevel="0" collapsed="false">
      <c r="A2032" s="517"/>
      <c r="B2032" s="590"/>
      <c r="C2032" s="570"/>
      <c r="D2032" s="570"/>
      <c r="E2032" s="591"/>
      <c r="F2032" s="592"/>
      <c r="G2032" s="573"/>
      <c r="H2032" s="573"/>
      <c r="I2032" s="574"/>
      <c r="J2032" s="591"/>
      <c r="K2032" s="521"/>
    </row>
    <row r="2033" customFormat="false" ht="19.25" hidden="false" customHeight="false" outlineLevel="0" collapsed="false">
      <c r="A2033" s="517"/>
      <c r="B2033" s="557" t="s">
        <v>317</v>
      </c>
      <c r="C2033" s="557"/>
      <c r="D2033" s="557"/>
      <c r="E2033" s="557"/>
      <c r="F2033" s="557"/>
      <c r="G2033" s="593" t="s">
        <v>318</v>
      </c>
      <c r="H2033" s="573" t="s">
        <v>319</v>
      </c>
      <c r="I2033" s="577" t="s">
        <v>296</v>
      </c>
      <c r="J2033" s="559" t="s">
        <v>315</v>
      </c>
      <c r="K2033" s="521"/>
    </row>
    <row r="2034" customFormat="false" ht="15" hidden="false" customHeight="false" outlineLevel="0" collapsed="false">
      <c r="A2034" s="517"/>
      <c r="B2034" s="594"/>
      <c r="C2034" s="595"/>
      <c r="D2034" s="596"/>
      <c r="E2034" s="596"/>
      <c r="F2034" s="597"/>
      <c r="G2034" s="540"/>
      <c r="H2034" s="540"/>
      <c r="I2034" s="598"/>
      <c r="J2034" s="543"/>
      <c r="K2034" s="521"/>
    </row>
    <row r="2035" customFormat="false" ht="15" hidden="false" customHeight="false" outlineLevel="0" collapsed="false">
      <c r="A2035" s="517"/>
      <c r="B2035" s="599"/>
      <c r="C2035" s="600"/>
      <c r="D2035" s="601"/>
      <c r="E2035" s="601"/>
      <c r="F2035" s="602"/>
      <c r="G2035" s="540"/>
      <c r="H2035" s="540"/>
      <c r="I2035" s="598"/>
      <c r="J2035" s="543"/>
      <c r="K2035" s="521"/>
    </row>
    <row r="2036" customFormat="false" ht="15" hidden="false" customHeight="false" outlineLevel="0" collapsed="false">
      <c r="A2036" s="517"/>
      <c r="B2036" s="603" t="s">
        <v>257</v>
      </c>
      <c r="C2036" s="603"/>
      <c r="D2036" s="603"/>
      <c r="E2036" s="603"/>
      <c r="F2036" s="603"/>
      <c r="G2036" s="603"/>
      <c r="H2036" s="603"/>
      <c r="I2036" s="603"/>
      <c r="J2036" s="566" t="n">
        <f aca="false">SUM(J2034:J2035)</f>
        <v>0</v>
      </c>
      <c r="K2036" s="521"/>
    </row>
    <row r="2037" customFormat="false" ht="15" hidden="false" customHeight="false" outlineLevel="0" collapsed="false">
      <c r="A2037" s="517"/>
      <c r="B2037" s="604"/>
      <c r="C2037" s="605"/>
      <c r="D2037" s="605"/>
      <c r="E2037" s="606"/>
      <c r="F2037" s="607"/>
      <c r="G2037" s="608"/>
      <c r="H2037" s="608"/>
      <c r="I2037" s="609"/>
      <c r="J2037" s="610"/>
      <c r="K2037" s="521"/>
    </row>
    <row r="2038" customFormat="false" ht="15" hidden="false" customHeight="false" outlineLevel="0" collapsed="false">
      <c r="A2038" s="517"/>
      <c r="B2038" s="611" t="s">
        <v>320</v>
      </c>
      <c r="C2038" s="611"/>
      <c r="D2038" s="612"/>
      <c r="E2038" s="567"/>
      <c r="F2038" s="567"/>
      <c r="G2038" s="567"/>
      <c r="H2038" s="613"/>
      <c r="I2038" s="614"/>
      <c r="J2038" s="566" t="n">
        <f aca="false">(J2025+J2031+J2036)/E2025</f>
        <v>4098.185272</v>
      </c>
      <c r="K2038" s="521"/>
    </row>
    <row r="2039" customFormat="false" ht="15" hidden="false" customHeight="false" outlineLevel="0" collapsed="false">
      <c r="A2039" s="517"/>
      <c r="B2039" s="590"/>
      <c r="C2039" s="570"/>
      <c r="D2039" s="570"/>
      <c r="E2039" s="591"/>
      <c r="F2039" s="592"/>
      <c r="G2039" s="573"/>
      <c r="H2039" s="573"/>
      <c r="I2039" s="574"/>
      <c r="J2039" s="615"/>
      <c r="K2039" s="521"/>
    </row>
    <row r="2040" customFormat="false" ht="19.25" hidden="false" customHeight="false" outlineLevel="0" collapsed="false">
      <c r="A2040" s="517"/>
      <c r="B2040" s="557" t="s">
        <v>321</v>
      </c>
      <c r="C2040" s="557"/>
      <c r="D2040" s="557"/>
      <c r="E2040" s="557"/>
      <c r="F2040" s="557"/>
      <c r="G2040" s="593" t="s">
        <v>318</v>
      </c>
      <c r="H2040" s="573" t="s">
        <v>319</v>
      </c>
      <c r="I2040" s="577" t="s">
        <v>296</v>
      </c>
      <c r="J2040" s="559" t="s">
        <v>315</v>
      </c>
      <c r="K2040" s="521"/>
    </row>
    <row r="2041" customFormat="false" ht="15" hidden="false" customHeight="false" outlineLevel="0" collapsed="false">
      <c r="A2041" s="517"/>
      <c r="B2041" s="594" t="s">
        <v>413</v>
      </c>
      <c r="C2041" s="595"/>
      <c r="D2041" s="596"/>
      <c r="E2041" s="596"/>
      <c r="F2041" s="597"/>
      <c r="G2041" s="691" t="n">
        <v>1</v>
      </c>
      <c r="H2041" s="540" t="s">
        <v>60</v>
      </c>
      <c r="I2041" s="598" t="n">
        <v>6408.39</v>
      </c>
      <c r="J2041" s="543" t="n">
        <f aca="false">G2041*I2041</f>
        <v>6408.39</v>
      </c>
      <c r="K2041" s="521"/>
    </row>
    <row r="2042" customFormat="false" ht="15" hidden="false" customHeight="false" outlineLevel="0" collapsed="false">
      <c r="A2042" s="517"/>
      <c r="B2042" s="599" t="s">
        <v>404</v>
      </c>
      <c r="C2042" s="600"/>
      <c r="D2042" s="601"/>
      <c r="E2042" s="601"/>
      <c r="F2042" s="602"/>
      <c r="G2042" s="691" t="n">
        <v>0.065</v>
      </c>
      <c r="H2042" s="540" t="s">
        <v>28</v>
      </c>
      <c r="I2042" s="598" t="n">
        <v>469.76</v>
      </c>
      <c r="J2042" s="543" t="n">
        <f aca="false">G2042*I2042</f>
        <v>30.5344</v>
      </c>
      <c r="K2042" s="521"/>
    </row>
    <row r="2043" customFormat="false" ht="15" hidden="false" customHeight="false" outlineLevel="0" collapsed="false">
      <c r="A2043" s="517"/>
      <c r="B2043" s="599" t="s">
        <v>405</v>
      </c>
      <c r="C2043" s="600"/>
      <c r="D2043" s="601"/>
      <c r="E2043" s="601"/>
      <c r="F2043" s="602"/>
      <c r="G2043" s="691" t="n">
        <v>2.54921</v>
      </c>
      <c r="H2043" s="540" t="s">
        <v>406</v>
      </c>
      <c r="I2043" s="598" t="n">
        <v>16.48</v>
      </c>
      <c r="J2043" s="543" t="n">
        <f aca="false">G2043*I2043</f>
        <v>42.0109808</v>
      </c>
      <c r="K2043" s="521"/>
    </row>
    <row r="2044" customFormat="false" ht="15" hidden="false" customHeight="false" outlineLevel="0" collapsed="false">
      <c r="A2044" s="517"/>
      <c r="B2044" s="599" t="s">
        <v>388</v>
      </c>
      <c r="C2044" s="600"/>
      <c r="D2044" s="601"/>
      <c r="E2044" s="601"/>
      <c r="F2044" s="602"/>
      <c r="G2044" s="691"/>
      <c r="H2044" s="540" t="s">
        <v>346</v>
      </c>
      <c r="I2044" s="598" t="n">
        <f aca="false">I1979</f>
        <v>14.2340145170296</v>
      </c>
      <c r="J2044" s="543" t="n">
        <f aca="false">G2044*I2044</f>
        <v>0</v>
      </c>
      <c r="K2044" s="521"/>
    </row>
    <row r="2045" customFormat="false" ht="15" hidden="false" customHeight="false" outlineLevel="0" collapsed="false">
      <c r="A2045" s="517"/>
      <c r="B2045" s="599"/>
      <c r="C2045" s="600"/>
      <c r="D2045" s="601"/>
      <c r="E2045" s="601"/>
      <c r="F2045" s="602"/>
      <c r="G2045" s="540"/>
      <c r="H2045" s="540"/>
      <c r="I2045" s="687"/>
      <c r="J2045" s="543"/>
      <c r="K2045" s="521"/>
    </row>
    <row r="2046" customFormat="false" ht="15" hidden="false" customHeight="false" outlineLevel="0" collapsed="false">
      <c r="A2046" s="517"/>
      <c r="B2046" s="616"/>
      <c r="C2046" s="617"/>
      <c r="D2046" s="618"/>
      <c r="E2046" s="618"/>
      <c r="F2046" s="619"/>
      <c r="G2046" s="540"/>
      <c r="H2046" s="540"/>
      <c r="I2046" s="598"/>
      <c r="J2046" s="543" t="n">
        <f aca="false">G2046*I2046</f>
        <v>0</v>
      </c>
      <c r="K2046" s="521"/>
    </row>
    <row r="2047" customFormat="false" ht="15" hidden="false" customHeight="false" outlineLevel="0" collapsed="false">
      <c r="A2047" s="517"/>
      <c r="B2047" s="620"/>
      <c r="C2047" s="567"/>
      <c r="D2047" s="567"/>
      <c r="E2047" s="621"/>
      <c r="F2047" s="622"/>
      <c r="G2047" s="576"/>
      <c r="H2047" s="576"/>
      <c r="I2047" s="568" t="s">
        <v>257</v>
      </c>
      <c r="J2047" s="566" t="n">
        <f aca="false">SUM(J2041:J2046)</f>
        <v>6480.9353808</v>
      </c>
      <c r="K2047" s="521"/>
    </row>
    <row r="2048" customFormat="false" ht="15" hidden="false" customHeight="false" outlineLevel="0" collapsed="false">
      <c r="A2048" s="517"/>
      <c r="B2048" s="623"/>
      <c r="C2048" s="567"/>
      <c r="D2048" s="567"/>
      <c r="E2048" s="621"/>
      <c r="F2048" s="622"/>
      <c r="G2048" s="576"/>
      <c r="H2048" s="576"/>
      <c r="I2048" s="568"/>
      <c r="J2048" s="621"/>
      <c r="K2048" s="521"/>
    </row>
    <row r="2049" customFormat="false" ht="19.25" hidden="false" customHeight="false" outlineLevel="0" collapsed="false">
      <c r="A2049" s="517"/>
      <c r="B2049" s="557" t="s">
        <v>322</v>
      </c>
      <c r="C2049" s="557"/>
      <c r="D2049" s="557"/>
      <c r="E2049" s="557"/>
      <c r="F2049" s="559" t="s">
        <v>318</v>
      </c>
      <c r="G2049" s="593" t="s">
        <v>323</v>
      </c>
      <c r="H2049" s="573" t="s">
        <v>296</v>
      </c>
      <c r="I2049" s="577" t="s">
        <v>314</v>
      </c>
      <c r="J2049" s="559" t="s">
        <v>315</v>
      </c>
      <c r="K2049" s="521"/>
    </row>
    <row r="2050" customFormat="false" ht="15" hidden="false" customHeight="false" outlineLevel="0" collapsed="false">
      <c r="A2050" s="517"/>
      <c r="B2050" s="594"/>
      <c r="C2050" s="595"/>
      <c r="D2050" s="596"/>
      <c r="E2050" s="597"/>
      <c r="F2050" s="540"/>
      <c r="G2050" s="540"/>
      <c r="H2050" s="624"/>
      <c r="I2050" s="598"/>
      <c r="J2050" s="543"/>
      <c r="K2050" s="521"/>
    </row>
    <row r="2051" customFormat="false" ht="15" hidden="false" customHeight="false" outlineLevel="0" collapsed="false">
      <c r="A2051" s="517"/>
      <c r="B2051" s="616"/>
      <c r="C2051" s="617"/>
      <c r="D2051" s="618"/>
      <c r="E2051" s="619"/>
      <c r="F2051" s="547" t="n">
        <v>0</v>
      </c>
      <c r="G2051" s="547" t="n">
        <v>0</v>
      </c>
      <c r="H2051" s="547" t="n">
        <v>0</v>
      </c>
      <c r="I2051" s="625" t="n">
        <v>0</v>
      </c>
      <c r="J2051" s="543" t="n">
        <f aca="false">I2051*H2051*G2051*F2051</f>
        <v>0</v>
      </c>
      <c r="K2051" s="521"/>
    </row>
    <row r="2052" customFormat="false" ht="15" hidden="false" customHeight="false" outlineLevel="0" collapsed="false">
      <c r="A2052" s="517"/>
      <c r="B2052" s="620"/>
      <c r="C2052" s="567"/>
      <c r="D2052" s="567"/>
      <c r="E2052" s="621"/>
      <c r="F2052" s="622"/>
      <c r="G2052" s="576"/>
      <c r="H2052" s="576"/>
      <c r="I2052" s="568" t="s">
        <v>257</v>
      </c>
      <c r="J2052" s="566" t="n">
        <f aca="false">SUM(J2050:J2051)</f>
        <v>0</v>
      </c>
      <c r="K2052" s="521"/>
    </row>
    <row r="2053" customFormat="false" ht="15" hidden="false" customHeight="false" outlineLevel="0" collapsed="false">
      <c r="A2053" s="517"/>
      <c r="B2053" s="567"/>
      <c r="C2053" s="567"/>
      <c r="D2053" s="567"/>
      <c r="E2053" s="567"/>
      <c r="F2053" s="567"/>
      <c r="G2053" s="567"/>
      <c r="H2053" s="567"/>
      <c r="I2053" s="568"/>
      <c r="J2053" s="567"/>
      <c r="K2053" s="521"/>
    </row>
    <row r="2054" customFormat="false" ht="15" hidden="false" customHeight="false" outlineLevel="0" collapsed="false">
      <c r="A2054" s="517"/>
      <c r="B2054" s="626" t="s">
        <v>324</v>
      </c>
      <c r="C2054" s="626"/>
      <c r="D2054" s="626"/>
      <c r="E2054" s="626"/>
      <c r="F2054" s="626"/>
      <c r="G2054" s="626"/>
      <c r="H2054" s="626"/>
      <c r="I2054" s="626"/>
      <c r="J2054" s="611" t="n">
        <f aca="false">J2052+J2047+J2038</f>
        <v>10579.1206528</v>
      </c>
      <c r="K2054" s="521"/>
    </row>
    <row r="2055" customFormat="false" ht="15" hidden="false" customHeight="false" outlineLevel="0" collapsed="false">
      <c r="A2055" s="517"/>
      <c r="B2055" s="567"/>
      <c r="C2055" s="567"/>
      <c r="D2055" s="567"/>
      <c r="E2055" s="567"/>
      <c r="F2055" s="567"/>
      <c r="G2055" s="567"/>
      <c r="H2055" s="567"/>
      <c r="I2055" s="568"/>
      <c r="J2055" s="567"/>
      <c r="K2055" s="521"/>
    </row>
    <row r="2056" customFormat="false" ht="15" hidden="false" customHeight="false" outlineLevel="0" collapsed="false">
      <c r="A2056" s="517"/>
      <c r="B2056" s="626" t="s">
        <v>325</v>
      </c>
      <c r="C2056" s="626"/>
      <c r="D2056" s="626"/>
      <c r="E2056" s="626"/>
      <c r="F2056" s="626"/>
      <c r="G2056" s="626"/>
      <c r="H2056" s="626"/>
      <c r="I2056" s="626"/>
      <c r="J2056" s="566" t="n">
        <f aca="false">J2054*0</f>
        <v>0</v>
      </c>
      <c r="K2056" s="521"/>
    </row>
    <row r="2057" customFormat="false" ht="15" hidden="false" customHeight="false" outlineLevel="0" collapsed="false">
      <c r="A2057" s="517"/>
      <c r="B2057" s="567"/>
      <c r="C2057" s="567"/>
      <c r="D2057" s="567"/>
      <c r="E2057" s="567"/>
      <c r="F2057" s="567"/>
      <c r="G2057" s="567"/>
      <c r="H2057" s="567"/>
      <c r="I2057" s="568"/>
      <c r="J2057" s="567"/>
      <c r="K2057" s="521"/>
    </row>
    <row r="2058" customFormat="false" ht="15" hidden="false" customHeight="false" outlineLevel="0" collapsed="false">
      <c r="A2058" s="517"/>
      <c r="B2058" s="626" t="s">
        <v>326</v>
      </c>
      <c r="C2058" s="626"/>
      <c r="D2058" s="626"/>
      <c r="E2058" s="626"/>
      <c r="F2058" s="626"/>
      <c r="G2058" s="626"/>
      <c r="H2058" s="626"/>
      <c r="I2058" s="626"/>
      <c r="J2058" s="611" t="n">
        <f aca="false">J2054+J2056</f>
        <v>10579.1206528</v>
      </c>
      <c r="K2058" s="521"/>
    </row>
    <row r="2059" customFormat="false" ht="15" hidden="false" customHeight="false" outlineLevel="0" collapsed="false">
      <c r="A2059" s="517"/>
      <c r="B2059" s="605"/>
      <c r="C2059" s="605"/>
      <c r="D2059" s="605"/>
      <c r="E2059" s="605"/>
      <c r="F2059" s="605"/>
      <c r="G2059" s="605"/>
      <c r="H2059" s="605"/>
      <c r="I2059" s="609"/>
      <c r="J2059" s="605"/>
      <c r="K2059" s="521"/>
    </row>
    <row r="2060" customFormat="false" ht="15" hidden="false" customHeight="false" outlineLevel="0" collapsed="false">
      <c r="A2060" s="517"/>
      <c r="B2060" s="627"/>
      <c r="C2060" s="595"/>
      <c r="D2060" s="595"/>
      <c r="E2060" s="595"/>
      <c r="F2060" s="595"/>
      <c r="G2060" s="595"/>
      <c r="H2060" s="595"/>
      <c r="I2060" s="595"/>
      <c r="J2060" s="628"/>
      <c r="K2060" s="521"/>
    </row>
    <row r="2061" customFormat="false" ht="15" hidden="false" customHeight="false" outlineLevel="0" collapsed="false">
      <c r="A2061" s="517"/>
      <c r="B2061" s="629"/>
      <c r="C2061" s="630"/>
      <c r="D2061" s="631"/>
      <c r="E2061" s="631"/>
      <c r="F2061" s="632"/>
      <c r="G2061" s="633"/>
      <c r="H2061" s="630"/>
      <c r="I2061" s="630"/>
      <c r="J2061" s="634"/>
      <c r="K2061" s="521"/>
    </row>
    <row r="2062" customFormat="false" ht="15" hidden="false" customHeight="false" outlineLevel="0" collapsed="false">
      <c r="A2062" s="517"/>
      <c r="B2062" s="522"/>
      <c r="C2062" s="522"/>
      <c r="D2062" s="522"/>
      <c r="E2062" s="522"/>
      <c r="F2062" s="522"/>
      <c r="G2062" s="522"/>
      <c r="H2062" s="522"/>
      <c r="I2062" s="522"/>
      <c r="J2062" s="522"/>
      <c r="K2062" s="521"/>
    </row>
    <row r="2063" customFormat="false" ht="15" hidden="false" customHeight="false" outlineLevel="0" collapsed="false">
      <c r="A2063" s="517"/>
      <c r="B2063" s="635" t="n">
        <f aca="false">PLANEJAMENTO!E1597</f>
        <v>0</v>
      </c>
      <c r="C2063" s="636"/>
      <c r="D2063" s="636"/>
      <c r="E2063" s="636"/>
      <c r="F2063" s="637"/>
      <c r="G2063" s="532" t="s">
        <v>315</v>
      </c>
      <c r="H2063" s="532"/>
      <c r="I2063" s="532"/>
      <c r="J2063" s="532"/>
      <c r="K2063" s="521"/>
    </row>
    <row r="2064" customFormat="false" ht="15" hidden="false" customHeight="false" outlineLevel="0" collapsed="false">
      <c r="A2064" s="517"/>
      <c r="B2064" s="638" t="n">
        <f aca="false">PLANEJAMENTO!E1598</f>
        <v>0</v>
      </c>
      <c r="C2064" s="639"/>
      <c r="D2064" s="639"/>
      <c r="E2064" s="639"/>
      <c r="F2064" s="640"/>
      <c r="G2064" s="534" t="s">
        <v>327</v>
      </c>
      <c r="H2064" s="534"/>
      <c r="I2064" s="534"/>
      <c r="J2064" s="534"/>
      <c r="K2064" s="521"/>
    </row>
    <row r="2065" customFormat="false" ht="15" hidden="false" customHeight="false" outlineLevel="0" collapsed="false">
      <c r="A2065" s="517"/>
      <c r="B2065" s="641"/>
      <c r="C2065" s="642"/>
      <c r="D2065" s="642"/>
      <c r="E2065" s="642"/>
      <c r="F2065" s="643"/>
      <c r="G2065" s="644"/>
      <c r="H2065" s="645"/>
      <c r="I2065" s="645"/>
      <c r="J2065" s="645"/>
      <c r="K2065" s="521"/>
    </row>
    <row r="2066" customFormat="false" ht="15" hidden="false" customHeight="false" outlineLevel="0" collapsed="false">
      <c r="A2066" s="646"/>
      <c r="B2066" s="647"/>
      <c r="C2066" s="647"/>
      <c r="D2066" s="647"/>
      <c r="E2066" s="647"/>
      <c r="F2066" s="647"/>
      <c r="G2066" s="647"/>
      <c r="H2066" s="647"/>
      <c r="I2066" s="647"/>
      <c r="J2066" s="647"/>
      <c r="K2066" s="648"/>
    </row>
    <row r="2067" customFormat="false" ht="15" hidden="false" customHeight="false" outlineLevel="0" collapsed="false">
      <c r="A2067" s="517"/>
      <c r="B2067" s="522"/>
      <c r="C2067" s="522"/>
      <c r="D2067" s="522"/>
      <c r="E2067" s="522"/>
      <c r="F2067" s="522"/>
      <c r="G2067" s="522"/>
      <c r="H2067" s="522"/>
      <c r="I2067" s="522"/>
      <c r="J2067" s="522"/>
      <c r="K2067" s="521"/>
    </row>
    <row r="2068" customFormat="false" ht="15" hidden="false" customHeight="false" outlineLevel="0" collapsed="false">
      <c r="A2068" s="517"/>
      <c r="B2068" s="518" t="s">
        <v>0</v>
      </c>
      <c r="C2068" s="519"/>
      <c r="D2068" s="520" t="s">
        <v>288</v>
      </c>
      <c r="E2068" s="520"/>
      <c r="F2068" s="520"/>
      <c r="G2068" s="520"/>
      <c r="H2068" s="520"/>
      <c r="I2068" s="520"/>
      <c r="J2068" s="520"/>
      <c r="K2068" s="521"/>
    </row>
    <row r="2069" customFormat="false" ht="15" hidden="false" customHeight="false" outlineLevel="0" collapsed="false">
      <c r="A2069" s="517"/>
      <c r="B2069" s="522"/>
      <c r="C2069" s="522"/>
      <c r="D2069" s="522"/>
      <c r="E2069" s="522"/>
      <c r="F2069" s="522"/>
      <c r="G2069" s="522"/>
      <c r="H2069" s="522"/>
      <c r="I2069" s="522"/>
      <c r="J2069" s="522"/>
      <c r="K2069" s="521"/>
    </row>
    <row r="2070" customFormat="false" ht="15" hidden="false" customHeight="false" outlineLevel="0" collapsed="false">
      <c r="A2070" s="517"/>
      <c r="B2070" s="523"/>
      <c r="C2070" s="524" t="s">
        <v>290</v>
      </c>
      <c r="D2070" s="523" t="s">
        <v>118</v>
      </c>
      <c r="E2070" s="523"/>
      <c r="F2070" s="523"/>
      <c r="G2070" s="523"/>
      <c r="H2070" s="523"/>
      <c r="I2070" s="523"/>
      <c r="J2070" s="523" t="s">
        <v>291</v>
      </c>
      <c r="K2070" s="521"/>
    </row>
    <row r="2071" customFormat="false" ht="19.25" hidden="false" customHeight="true" outlineLevel="0" collapsed="false">
      <c r="A2071" s="517"/>
      <c r="B2071" s="525"/>
      <c r="C2071" s="526" t="n">
        <f aca="true">TODAY()</f>
        <v>46129</v>
      </c>
      <c r="D2071" s="661" t="s">
        <v>85</v>
      </c>
      <c r="E2071" s="661"/>
      <c r="F2071" s="661"/>
      <c r="G2071" s="661"/>
      <c r="H2071" s="661"/>
      <c r="I2071" s="661"/>
      <c r="J2071" s="528" t="str">
        <f aca="false">F2090</f>
        <v>M</v>
      </c>
      <c r="K2071" s="521"/>
      <c r="L2071" s="0" t="s">
        <v>414</v>
      </c>
    </row>
    <row r="2072" customFormat="false" ht="15" hidden="false" customHeight="false" outlineLevel="0" collapsed="false">
      <c r="A2072" s="517"/>
      <c r="B2072" s="529"/>
      <c r="C2072" s="529"/>
      <c r="D2072" s="529"/>
      <c r="E2072" s="529"/>
      <c r="F2072" s="529"/>
      <c r="G2072" s="529"/>
      <c r="H2072" s="529"/>
      <c r="I2072" s="530"/>
      <c r="J2072" s="531"/>
      <c r="K2072" s="521"/>
    </row>
    <row r="2073" customFormat="false" ht="15" hidden="false" customHeight="false" outlineLevel="0" collapsed="false">
      <c r="A2073" s="517"/>
      <c r="B2073" s="532" t="s">
        <v>292</v>
      </c>
      <c r="C2073" s="532"/>
      <c r="D2073" s="532" t="s">
        <v>289</v>
      </c>
      <c r="E2073" s="532" t="s">
        <v>293</v>
      </c>
      <c r="F2073" s="533" t="s">
        <v>294</v>
      </c>
      <c r="G2073" s="533"/>
      <c r="H2073" s="533" t="s">
        <v>295</v>
      </c>
      <c r="I2073" s="533"/>
      <c r="J2073" s="534" t="s">
        <v>296</v>
      </c>
      <c r="K2073" s="521"/>
    </row>
    <row r="2074" customFormat="false" ht="15" hidden="false" customHeight="false" outlineLevel="0" collapsed="false">
      <c r="A2074" s="517"/>
      <c r="B2074" s="532"/>
      <c r="C2074" s="532"/>
      <c r="D2074" s="532"/>
      <c r="E2074" s="532"/>
      <c r="F2074" s="535" t="s">
        <v>297</v>
      </c>
      <c r="G2074" s="535" t="s">
        <v>298</v>
      </c>
      <c r="H2074" s="535" t="s">
        <v>297</v>
      </c>
      <c r="I2074" s="529" t="s">
        <v>298</v>
      </c>
      <c r="J2074" s="536" t="s">
        <v>299</v>
      </c>
      <c r="K2074" s="521"/>
    </row>
    <row r="2075" customFormat="false" ht="15" hidden="false" customHeight="false" outlineLevel="0" collapsed="false">
      <c r="A2075" s="517"/>
      <c r="B2075" s="649" t="s">
        <v>400</v>
      </c>
      <c r="C2075" s="650"/>
      <c r="D2075" s="651"/>
      <c r="E2075" s="652" t="n">
        <v>1</v>
      </c>
      <c r="F2075" s="652" t="n">
        <v>1</v>
      </c>
      <c r="G2075" s="653" t="n">
        <f aca="false">1-F2075</f>
        <v>0</v>
      </c>
      <c r="H2075" s="541" t="n">
        <f aca="false">VLOOKUP(B2075,EQUIPAMENTOS!$A:$N,14,FALSE())</f>
        <v>175</v>
      </c>
      <c r="I2075" s="542" t="n">
        <f aca="false">H2075</f>
        <v>175</v>
      </c>
      <c r="J2075" s="543" t="n">
        <f aca="false">H2075*F2075*E2075+I2075*G2075*E2075</f>
        <v>175</v>
      </c>
      <c r="K2075" s="521"/>
    </row>
    <row r="2076" customFormat="false" ht="15" hidden="false" customHeight="false" outlineLevel="0" collapsed="false">
      <c r="A2076" s="517"/>
      <c r="B2076" s="537" t="s">
        <v>401</v>
      </c>
      <c r="C2076" s="538"/>
      <c r="D2076" s="539"/>
      <c r="E2076" s="688" t="n">
        <v>1</v>
      </c>
      <c r="F2076" s="688" t="n">
        <v>1</v>
      </c>
      <c r="G2076" s="540" t="n">
        <f aca="false">1-F2076</f>
        <v>0</v>
      </c>
      <c r="H2076" s="541" t="n">
        <f aca="false">VLOOKUP(B2076,EQUIPAMENTOS!$A:$N,14,FALSE())</f>
        <v>425</v>
      </c>
      <c r="I2076" s="542" t="n">
        <f aca="false">H2076</f>
        <v>425</v>
      </c>
      <c r="J2076" s="543" t="n">
        <f aca="false">H2076*F2076*E2076+I2076*G2076*E2076</f>
        <v>425</v>
      </c>
      <c r="K2076" s="521"/>
    </row>
    <row r="2077" customFormat="false" ht="15" hidden="false" customHeight="false" outlineLevel="0" collapsed="false">
      <c r="A2077" s="517"/>
      <c r="B2077" s="537" t="s">
        <v>365</v>
      </c>
      <c r="C2077" s="538"/>
      <c r="D2077" s="539"/>
      <c r="E2077" s="688" t="n">
        <v>0.33</v>
      </c>
      <c r="F2077" s="688" t="n">
        <v>1</v>
      </c>
      <c r="G2077" s="540" t="n">
        <f aca="false">1-F2077</f>
        <v>0</v>
      </c>
      <c r="H2077" s="541" t="n">
        <f aca="false">VLOOKUP(B2077,EQUIPAMENTOS!$A:$N,14,FALSE())</f>
        <v>175</v>
      </c>
      <c r="I2077" s="542" t="n">
        <f aca="false">H2077</f>
        <v>175</v>
      </c>
      <c r="J2077" s="543" t="n">
        <f aca="false">H2077*F2077*E2077+I2077*G2077*E2077</f>
        <v>57.75</v>
      </c>
      <c r="K2077" s="521"/>
    </row>
    <row r="2078" customFormat="false" ht="15" hidden="false" customHeight="false" outlineLevel="0" collapsed="false">
      <c r="A2078" s="517"/>
      <c r="B2078" s="544"/>
      <c r="C2078" s="545"/>
      <c r="D2078" s="546"/>
      <c r="E2078" s="547"/>
      <c r="F2078" s="547"/>
      <c r="G2078" s="547"/>
      <c r="H2078" s="548"/>
      <c r="I2078" s="664"/>
      <c r="J2078" s="543"/>
      <c r="K2078" s="521"/>
    </row>
    <row r="2079" customFormat="false" ht="15" hidden="false" customHeight="false" outlineLevel="0" collapsed="false">
      <c r="A2079" s="517"/>
      <c r="B2079" s="551"/>
      <c r="C2079" s="529"/>
      <c r="D2079" s="529"/>
      <c r="E2079" s="529"/>
      <c r="F2079" s="529"/>
      <c r="G2079" s="529"/>
      <c r="H2079" s="529"/>
      <c r="I2079" s="552" t="s">
        <v>257</v>
      </c>
      <c r="J2079" s="566" t="n">
        <f aca="false">SUM(J2075:J2078)</f>
        <v>657.75</v>
      </c>
      <c r="K2079" s="521"/>
    </row>
    <row r="2080" customFormat="false" ht="15" hidden="false" customHeight="false" outlineLevel="0" collapsed="false">
      <c r="A2080" s="517"/>
      <c r="B2080" s="553"/>
      <c r="C2080" s="553"/>
      <c r="D2080" s="553"/>
      <c r="E2080" s="553"/>
      <c r="F2080" s="553"/>
      <c r="G2080" s="553"/>
      <c r="H2080" s="553"/>
      <c r="I2080" s="554"/>
      <c r="J2080" s="555"/>
      <c r="K2080" s="521"/>
    </row>
    <row r="2081" customFormat="false" ht="19.25" hidden="false" customHeight="true" outlineLevel="0" collapsed="false">
      <c r="A2081" s="517"/>
      <c r="B2081" s="556" t="s">
        <v>302</v>
      </c>
      <c r="C2081" s="556"/>
      <c r="D2081" s="556"/>
      <c r="E2081" s="556"/>
      <c r="F2081" s="679" t="s">
        <v>289</v>
      </c>
      <c r="G2081" s="679"/>
      <c r="H2081" s="557" t="s">
        <v>303</v>
      </c>
      <c r="I2081" s="558" t="s">
        <v>304</v>
      </c>
      <c r="J2081" s="559" t="s">
        <v>305</v>
      </c>
      <c r="K2081" s="521"/>
    </row>
    <row r="2082" customFormat="false" ht="15" hidden="false" customHeight="false" outlineLevel="0" collapsed="false">
      <c r="A2082" s="517"/>
      <c r="B2082" s="690" t="s">
        <v>361</v>
      </c>
      <c r="C2082" s="605"/>
      <c r="D2082" s="680"/>
      <c r="E2082" s="681"/>
      <c r="F2082" s="682"/>
      <c r="G2082" s="608"/>
      <c r="H2082" s="683" t="n">
        <f aca="false">E2075</f>
        <v>1</v>
      </c>
      <c r="I2082" s="564" t="n">
        <f aca="false">(VLOOKUP(B2082,'MÃO DE OBRA'!$A:$E,5,FALSE())/220)</f>
        <v>37.47552</v>
      </c>
      <c r="J2082" s="543" t="n">
        <f aca="false">H2082*I2082</f>
        <v>37.47552</v>
      </c>
      <c r="K2082" s="521"/>
    </row>
    <row r="2083" customFormat="false" ht="15" hidden="false" customHeight="false" outlineLevel="0" collapsed="false">
      <c r="A2083" s="517"/>
      <c r="B2083" s="560" t="s">
        <v>366</v>
      </c>
      <c r="C2083" s="561"/>
      <c r="D2083" s="522"/>
      <c r="E2083" s="538"/>
      <c r="F2083" s="539"/>
      <c r="G2083" s="562"/>
      <c r="H2083" s="563" t="n">
        <v>5</v>
      </c>
      <c r="I2083" s="564" t="n">
        <f aca="false">(VLOOKUP(B2083,'MÃO DE OBRA'!$A:$E,5,FALSE())/220)</f>
        <v>28.82352</v>
      </c>
      <c r="J2083" s="543" t="n">
        <f aca="false">H2083*I2083</f>
        <v>144.1176</v>
      </c>
      <c r="K2083" s="521"/>
    </row>
    <row r="2084" customFormat="false" ht="15" hidden="false" customHeight="false" outlineLevel="0" collapsed="false">
      <c r="A2084" s="517"/>
      <c r="B2084" s="560" t="s">
        <v>307</v>
      </c>
      <c r="C2084" s="561"/>
      <c r="D2084" s="522"/>
      <c r="E2084" s="538"/>
      <c r="F2084" s="539"/>
      <c r="G2084" s="562"/>
      <c r="H2084" s="563" t="n">
        <v>4</v>
      </c>
      <c r="I2084" s="564" t="n">
        <f aca="false">(VLOOKUP(B2084,'MÃO DE OBRA'!$A:$E,5,FALSE())/220)</f>
        <v>19.13328</v>
      </c>
      <c r="J2084" s="543" t="n">
        <f aca="false">H2084*I2084</f>
        <v>76.53312</v>
      </c>
      <c r="K2084" s="521"/>
    </row>
    <row r="2085" customFormat="false" ht="15" hidden="false" customHeight="false" outlineLevel="0" collapsed="false">
      <c r="A2085" s="517"/>
      <c r="B2085" s="560" t="s">
        <v>370</v>
      </c>
      <c r="C2085" s="561"/>
      <c r="D2085" s="522"/>
      <c r="E2085" s="538"/>
      <c r="F2085" s="539"/>
      <c r="G2085" s="562"/>
      <c r="H2085" s="563" t="n">
        <v>0.33</v>
      </c>
      <c r="I2085" s="564" t="n">
        <f aca="false">(VLOOKUP(B2085,'MÃO DE OBRA'!$A:$E,5,FALSE())/220)</f>
        <v>93.6363636363636</v>
      </c>
      <c r="J2085" s="543" t="n">
        <f aca="false">H2085*I2085</f>
        <v>30.9</v>
      </c>
      <c r="K2085" s="521"/>
    </row>
    <row r="2086" customFormat="false" ht="15" hidden="false" customHeight="false" outlineLevel="0" collapsed="false">
      <c r="A2086" s="517"/>
      <c r="B2086" s="560" t="s">
        <v>402</v>
      </c>
      <c r="C2086" s="561"/>
      <c r="D2086" s="522"/>
      <c r="E2086" s="538"/>
      <c r="F2086" s="539"/>
      <c r="G2086" s="562"/>
      <c r="H2086" s="563" t="n">
        <f aca="false">E2076</f>
        <v>1</v>
      </c>
      <c r="I2086" s="564" t="n">
        <f aca="false">(VLOOKUP(B2086,'MÃO DE OBRA'!$A:$E,5,FALSE())/220)</f>
        <v>37.47552</v>
      </c>
      <c r="J2086" s="543" t="n">
        <f aca="false">H2086*I2086</f>
        <v>37.47552</v>
      </c>
      <c r="K2086" s="521"/>
    </row>
    <row r="2087" customFormat="false" ht="15" hidden="false" customHeight="false" outlineLevel="0" collapsed="false">
      <c r="A2087" s="517"/>
      <c r="B2087" s="560" t="s">
        <v>368</v>
      </c>
      <c r="C2087" s="561"/>
      <c r="D2087" s="522"/>
      <c r="E2087" s="538"/>
      <c r="F2087" s="539"/>
      <c r="G2087" s="562"/>
      <c r="H2087" s="563" t="n">
        <f aca="false">E2077</f>
        <v>0.33</v>
      </c>
      <c r="I2087" s="564" t="n">
        <f aca="false">(VLOOKUP(B2087,'MÃO DE OBRA'!$A:$E,5,FALSE())/220)</f>
        <v>37.47552</v>
      </c>
      <c r="J2087" s="543" t="n">
        <f aca="false">H2087*I2087</f>
        <v>12.3669216</v>
      </c>
      <c r="K2087" s="521"/>
    </row>
    <row r="2088" customFormat="false" ht="15" hidden="false" customHeight="false" outlineLevel="0" collapsed="false">
      <c r="A2088" s="517"/>
      <c r="B2088" s="551"/>
      <c r="C2088" s="553"/>
      <c r="D2088" s="553"/>
      <c r="E2088" s="553"/>
      <c r="F2088" s="553"/>
      <c r="G2088" s="553"/>
      <c r="H2088" s="553"/>
      <c r="I2088" s="565" t="s">
        <v>257</v>
      </c>
      <c r="J2088" s="566" t="n">
        <f aca="false">SUM(J2082:J2087)</f>
        <v>338.8686816</v>
      </c>
      <c r="K2088" s="521"/>
    </row>
    <row r="2089" customFormat="false" ht="15" hidden="false" customHeight="false" outlineLevel="0" collapsed="false">
      <c r="A2089" s="517"/>
      <c r="B2089" s="567"/>
      <c r="C2089" s="567"/>
      <c r="D2089" s="567"/>
      <c r="E2089" s="567"/>
      <c r="F2089" s="567"/>
      <c r="G2089" s="567"/>
      <c r="H2089" s="567"/>
      <c r="I2089" s="568"/>
      <c r="J2089" s="567"/>
      <c r="K2089" s="521"/>
    </row>
    <row r="2090" customFormat="false" ht="15" hidden="false" customHeight="false" outlineLevel="0" collapsed="false">
      <c r="A2090" s="517"/>
      <c r="B2090" s="569" t="s">
        <v>310</v>
      </c>
      <c r="C2090" s="570"/>
      <c r="D2090" s="567"/>
      <c r="E2090" s="571" t="n">
        <f aca="false">PRODUÇÕES!D40</f>
        <v>0.25</v>
      </c>
      <c r="F2090" s="572" t="s">
        <v>170</v>
      </c>
      <c r="G2090" s="573"/>
      <c r="H2090" s="573"/>
      <c r="I2090" s="574" t="s">
        <v>311</v>
      </c>
      <c r="J2090" s="566" t="n">
        <f aca="false">J2079+J2088</f>
        <v>996.6186816</v>
      </c>
      <c r="K2090" s="521"/>
    </row>
    <row r="2091" customFormat="false" ht="15" hidden="false" customHeight="false" outlineLevel="0" collapsed="false">
      <c r="A2091" s="517"/>
      <c r="B2091" s="575"/>
      <c r="C2091" s="567"/>
      <c r="D2091" s="567"/>
      <c r="E2091" s="568"/>
      <c r="F2091" s="576"/>
      <c r="G2091" s="576"/>
      <c r="H2091" s="576"/>
      <c r="I2091" s="568"/>
      <c r="J2091" s="567"/>
      <c r="K2091" s="521"/>
    </row>
    <row r="2092" customFormat="false" ht="19.25" hidden="false" customHeight="false" outlineLevel="0" collapsed="false">
      <c r="A2092" s="517"/>
      <c r="B2092" s="557" t="s">
        <v>312</v>
      </c>
      <c r="C2092" s="557"/>
      <c r="D2092" s="557"/>
      <c r="E2092" s="557"/>
      <c r="F2092" s="532" t="s">
        <v>289</v>
      </c>
      <c r="G2092" s="528" t="s">
        <v>313</v>
      </c>
      <c r="H2092" s="557" t="s">
        <v>296</v>
      </c>
      <c r="I2092" s="577" t="s">
        <v>314</v>
      </c>
      <c r="J2092" s="556" t="s">
        <v>315</v>
      </c>
      <c r="K2092" s="521"/>
    </row>
    <row r="2093" customFormat="false" ht="15" hidden="false" customHeight="false" outlineLevel="0" collapsed="false">
      <c r="A2093" s="517"/>
      <c r="B2093" s="684" t="str">
        <f aca="false">B2075</f>
        <v>Caminhão munck 45T</v>
      </c>
      <c r="C2093" s="562"/>
      <c r="D2093" s="562"/>
      <c r="E2093" s="685"/>
      <c r="F2093" s="579" t="str">
        <f aca="false">VLOOKUP(B2093,EQUIPAMENTOS!$A:$R,16,FALSE())</f>
        <v>Diesel S10</v>
      </c>
      <c r="G2093" s="580" t="s">
        <v>316</v>
      </c>
      <c r="H2093" s="581" t="n">
        <f aca="false">VLOOKUP(B2093,EQUIPAMENTOS!$A:$R,17,FALSE())</f>
        <v>6.99</v>
      </c>
      <c r="I2093" s="582" t="n">
        <f aca="false">VLOOKUP(B2093,EQUIPAMENTOS!$A:$R,18,FALSE())</f>
        <v>6</v>
      </c>
      <c r="J2093" s="543" t="n">
        <f aca="false">H2093*I2093*E2075*F2075</f>
        <v>41.94</v>
      </c>
      <c r="K2093" s="521"/>
    </row>
    <row r="2094" customFormat="false" ht="15" hidden="false" customHeight="false" outlineLevel="0" collapsed="false">
      <c r="A2094" s="517"/>
      <c r="B2094" s="684" t="str">
        <f aca="false">B2076</f>
        <v>Guindaste móvel sobre esteiras com capacidade de 40 t - 186 kW</v>
      </c>
      <c r="C2094" s="561"/>
      <c r="D2094" s="561"/>
      <c r="E2094" s="538"/>
      <c r="F2094" s="579" t="str">
        <f aca="false">VLOOKUP(B2094,EQUIPAMENTOS!$A:$R,16,FALSE())</f>
        <v>Diesel S10</v>
      </c>
      <c r="G2094" s="580" t="s">
        <v>316</v>
      </c>
      <c r="H2094" s="581" t="n">
        <f aca="false">VLOOKUP(B2094,EQUIPAMENTOS!$A:$R,17,FALSE())</f>
        <v>6.99</v>
      </c>
      <c r="I2094" s="582" t="n">
        <f aca="false">VLOOKUP(B2094,EQUIPAMENTOS!$A:$R,18,FALSE())</f>
        <v>25</v>
      </c>
      <c r="J2094" s="543" t="n">
        <f aca="false">H2094*I2094*E2076*F2076</f>
        <v>174.75</v>
      </c>
      <c r="K2094" s="521"/>
    </row>
    <row r="2095" customFormat="false" ht="15" hidden="false" customHeight="false" outlineLevel="0" collapsed="false">
      <c r="A2095" s="517"/>
      <c r="B2095" s="684" t="str">
        <f aca="false">B2077</f>
        <v>Caminhão prancha</v>
      </c>
      <c r="C2095" s="561"/>
      <c r="D2095" s="561"/>
      <c r="E2095" s="538"/>
      <c r="F2095" s="579" t="str">
        <f aca="false">VLOOKUP(B2095,EQUIPAMENTOS!$A:$R,16,FALSE())</f>
        <v>Diesel S10</v>
      </c>
      <c r="G2095" s="580" t="s">
        <v>316</v>
      </c>
      <c r="H2095" s="581" t="n">
        <f aca="false">VLOOKUP(B2095,EQUIPAMENTOS!$A:$R,17,FALSE())</f>
        <v>6.99</v>
      </c>
      <c r="I2095" s="582" t="n">
        <f aca="false">VLOOKUP(B2095,EQUIPAMENTOS!$A:$R,18,FALSE())</f>
        <v>7</v>
      </c>
      <c r="J2095" s="543" t="n">
        <f aca="false">H2095*I2095*E2077*F2077</f>
        <v>16.1469</v>
      </c>
      <c r="K2095" s="521"/>
    </row>
    <row r="2096" customFormat="false" ht="15" hidden="false" customHeight="false" outlineLevel="0" collapsed="false">
      <c r="A2096" s="517"/>
      <c r="B2096" s="612"/>
      <c r="C2096" s="567"/>
      <c r="D2096" s="567"/>
      <c r="E2096" s="567"/>
      <c r="F2096" s="567"/>
      <c r="G2096" s="567"/>
      <c r="H2096" s="576"/>
      <c r="I2096" s="673" t="s">
        <v>257</v>
      </c>
      <c r="J2096" s="566" t="n">
        <f aca="false">SUM(J2093:J2095)</f>
        <v>232.8369</v>
      </c>
      <c r="K2096" s="521"/>
      <c r="L2096" s="434" t="n">
        <f aca="false">J2096/E2090</f>
        <v>931.3476</v>
      </c>
    </row>
    <row r="2097" customFormat="false" ht="15" hidden="false" customHeight="false" outlineLevel="0" collapsed="false">
      <c r="A2097" s="517"/>
      <c r="B2097" s="590"/>
      <c r="C2097" s="570"/>
      <c r="D2097" s="570"/>
      <c r="E2097" s="591"/>
      <c r="F2097" s="592"/>
      <c r="G2097" s="573"/>
      <c r="H2097" s="573"/>
      <c r="I2097" s="574"/>
      <c r="J2097" s="591"/>
      <c r="K2097" s="521"/>
    </row>
    <row r="2098" customFormat="false" ht="19.25" hidden="false" customHeight="false" outlineLevel="0" collapsed="false">
      <c r="A2098" s="517"/>
      <c r="B2098" s="557" t="s">
        <v>317</v>
      </c>
      <c r="C2098" s="557"/>
      <c r="D2098" s="557"/>
      <c r="E2098" s="557"/>
      <c r="F2098" s="557"/>
      <c r="G2098" s="593" t="s">
        <v>318</v>
      </c>
      <c r="H2098" s="573" t="s">
        <v>319</v>
      </c>
      <c r="I2098" s="577" t="s">
        <v>296</v>
      </c>
      <c r="J2098" s="559" t="s">
        <v>315</v>
      </c>
      <c r="K2098" s="521"/>
    </row>
    <row r="2099" customFormat="false" ht="15" hidden="false" customHeight="false" outlineLevel="0" collapsed="false">
      <c r="A2099" s="517"/>
      <c r="B2099" s="594"/>
      <c r="C2099" s="595"/>
      <c r="D2099" s="596"/>
      <c r="E2099" s="596"/>
      <c r="F2099" s="597"/>
      <c r="G2099" s="540"/>
      <c r="H2099" s="540"/>
      <c r="I2099" s="598"/>
      <c r="J2099" s="543"/>
      <c r="K2099" s="521"/>
    </row>
    <row r="2100" customFormat="false" ht="15" hidden="false" customHeight="false" outlineLevel="0" collapsed="false">
      <c r="A2100" s="517"/>
      <c r="B2100" s="599"/>
      <c r="C2100" s="600"/>
      <c r="D2100" s="601"/>
      <c r="E2100" s="601"/>
      <c r="F2100" s="602"/>
      <c r="G2100" s="540"/>
      <c r="H2100" s="540"/>
      <c r="I2100" s="598"/>
      <c r="J2100" s="543"/>
      <c r="K2100" s="521"/>
    </row>
    <row r="2101" customFormat="false" ht="15" hidden="false" customHeight="false" outlineLevel="0" collapsed="false">
      <c r="A2101" s="517"/>
      <c r="B2101" s="603" t="s">
        <v>257</v>
      </c>
      <c r="C2101" s="603"/>
      <c r="D2101" s="603"/>
      <c r="E2101" s="603"/>
      <c r="F2101" s="603"/>
      <c r="G2101" s="603"/>
      <c r="H2101" s="603"/>
      <c r="I2101" s="603"/>
      <c r="J2101" s="566" t="n">
        <f aca="false">SUM(J2099:J2100)</f>
        <v>0</v>
      </c>
      <c r="K2101" s="521"/>
    </row>
    <row r="2102" customFormat="false" ht="15" hidden="false" customHeight="false" outlineLevel="0" collapsed="false">
      <c r="A2102" s="517"/>
      <c r="B2102" s="604"/>
      <c r="C2102" s="605"/>
      <c r="D2102" s="605"/>
      <c r="E2102" s="606"/>
      <c r="F2102" s="607"/>
      <c r="G2102" s="608"/>
      <c r="H2102" s="608"/>
      <c r="I2102" s="609"/>
      <c r="J2102" s="610"/>
      <c r="K2102" s="521"/>
    </row>
    <row r="2103" customFormat="false" ht="15" hidden="false" customHeight="false" outlineLevel="0" collapsed="false">
      <c r="A2103" s="517"/>
      <c r="B2103" s="611" t="s">
        <v>320</v>
      </c>
      <c r="C2103" s="611"/>
      <c r="D2103" s="612"/>
      <c r="E2103" s="567"/>
      <c r="F2103" s="567"/>
      <c r="G2103" s="567"/>
      <c r="H2103" s="613"/>
      <c r="I2103" s="614"/>
      <c r="J2103" s="566" t="n">
        <f aca="false">(J2090+J2096+J2101)/E2090</f>
        <v>4917.8223264</v>
      </c>
      <c r="K2103" s="521"/>
    </row>
    <row r="2104" customFormat="false" ht="15" hidden="false" customHeight="false" outlineLevel="0" collapsed="false">
      <c r="A2104" s="517"/>
      <c r="B2104" s="590"/>
      <c r="C2104" s="570"/>
      <c r="D2104" s="570"/>
      <c r="E2104" s="591"/>
      <c r="F2104" s="592"/>
      <c r="G2104" s="573"/>
      <c r="H2104" s="573"/>
      <c r="I2104" s="574"/>
      <c r="J2104" s="615"/>
      <c r="K2104" s="521"/>
    </row>
    <row r="2105" customFormat="false" ht="19.25" hidden="false" customHeight="false" outlineLevel="0" collapsed="false">
      <c r="A2105" s="517"/>
      <c r="B2105" s="557" t="s">
        <v>321</v>
      </c>
      <c r="C2105" s="557"/>
      <c r="D2105" s="557"/>
      <c r="E2105" s="557"/>
      <c r="F2105" s="557"/>
      <c r="G2105" s="593" t="s">
        <v>318</v>
      </c>
      <c r="H2105" s="573" t="s">
        <v>319</v>
      </c>
      <c r="I2105" s="577" t="s">
        <v>296</v>
      </c>
      <c r="J2105" s="559" t="s">
        <v>315</v>
      </c>
      <c r="K2105" s="521"/>
    </row>
    <row r="2106" customFormat="false" ht="15" hidden="false" customHeight="false" outlineLevel="0" collapsed="false">
      <c r="A2106" s="517"/>
      <c r="B2106" s="594" t="s">
        <v>415</v>
      </c>
      <c r="C2106" s="595"/>
      <c r="D2106" s="596"/>
      <c r="E2106" s="596"/>
      <c r="F2106" s="597"/>
      <c r="G2106" s="691" t="n">
        <v>1</v>
      </c>
      <c r="H2106" s="540" t="s">
        <v>60</v>
      </c>
      <c r="I2106" s="598" t="n">
        <f aca="false">6094*1.1</f>
        <v>6703.4</v>
      </c>
      <c r="J2106" s="543" t="n">
        <f aca="false">G2106*I2106</f>
        <v>6703.4</v>
      </c>
      <c r="K2106" s="521"/>
    </row>
    <row r="2107" customFormat="false" ht="15" hidden="false" customHeight="false" outlineLevel="0" collapsed="false">
      <c r="A2107" s="517"/>
      <c r="B2107" s="599" t="s">
        <v>404</v>
      </c>
      <c r="C2107" s="600"/>
      <c r="D2107" s="601"/>
      <c r="E2107" s="601"/>
      <c r="F2107" s="602"/>
      <c r="G2107" s="691" t="n">
        <v>0.065</v>
      </c>
      <c r="H2107" s="540" t="s">
        <v>28</v>
      </c>
      <c r="I2107" s="598" t="n">
        <v>469.76</v>
      </c>
      <c r="J2107" s="543" t="n">
        <f aca="false">G2107*I2107</f>
        <v>30.5344</v>
      </c>
      <c r="K2107" s="521"/>
    </row>
    <row r="2108" customFormat="false" ht="15" hidden="false" customHeight="false" outlineLevel="0" collapsed="false">
      <c r="A2108" s="517"/>
      <c r="B2108" s="599" t="s">
        <v>405</v>
      </c>
      <c r="C2108" s="600"/>
      <c r="D2108" s="601"/>
      <c r="E2108" s="601"/>
      <c r="F2108" s="602"/>
      <c r="G2108" s="691" t="n">
        <v>2.54921</v>
      </c>
      <c r="H2108" s="540" t="s">
        <v>406</v>
      </c>
      <c r="I2108" s="598" t="n">
        <v>16.48</v>
      </c>
      <c r="J2108" s="543" t="n">
        <f aca="false">G2108*I2108</f>
        <v>42.0109808</v>
      </c>
      <c r="K2108" s="521"/>
    </row>
    <row r="2109" customFormat="false" ht="15" hidden="false" customHeight="false" outlineLevel="0" collapsed="false">
      <c r="A2109" s="517"/>
      <c r="B2109" s="599" t="s">
        <v>388</v>
      </c>
      <c r="C2109" s="600"/>
      <c r="D2109" s="601"/>
      <c r="E2109" s="601"/>
      <c r="F2109" s="602"/>
      <c r="G2109" s="691"/>
      <c r="H2109" s="540" t="s">
        <v>346</v>
      </c>
      <c r="I2109" s="598" t="n">
        <f aca="false">I1914</f>
        <v>14.2340145170296</v>
      </c>
      <c r="J2109" s="543" t="n">
        <f aca="false">G2109*I2109</f>
        <v>0</v>
      </c>
      <c r="K2109" s="521"/>
    </row>
    <row r="2110" customFormat="false" ht="15" hidden="false" customHeight="false" outlineLevel="0" collapsed="false">
      <c r="A2110" s="517"/>
      <c r="B2110" s="599"/>
      <c r="C2110" s="600"/>
      <c r="D2110" s="601"/>
      <c r="E2110" s="601"/>
      <c r="F2110" s="602"/>
      <c r="G2110" s="540"/>
      <c r="H2110" s="540"/>
      <c r="I2110" s="687"/>
      <c r="J2110" s="543"/>
      <c r="K2110" s="521"/>
    </row>
    <row r="2111" customFormat="false" ht="15" hidden="false" customHeight="false" outlineLevel="0" collapsed="false">
      <c r="A2111" s="517"/>
      <c r="B2111" s="616"/>
      <c r="C2111" s="617"/>
      <c r="D2111" s="618"/>
      <c r="E2111" s="618"/>
      <c r="F2111" s="619"/>
      <c r="G2111" s="540"/>
      <c r="H2111" s="540"/>
      <c r="I2111" s="598"/>
      <c r="J2111" s="543" t="n">
        <f aca="false">G2111*I2111</f>
        <v>0</v>
      </c>
      <c r="K2111" s="521"/>
    </row>
    <row r="2112" customFormat="false" ht="15" hidden="false" customHeight="false" outlineLevel="0" collapsed="false">
      <c r="A2112" s="517"/>
      <c r="B2112" s="620"/>
      <c r="C2112" s="567"/>
      <c r="D2112" s="567"/>
      <c r="E2112" s="621"/>
      <c r="F2112" s="622"/>
      <c r="G2112" s="576"/>
      <c r="H2112" s="576"/>
      <c r="I2112" s="568" t="s">
        <v>257</v>
      </c>
      <c r="J2112" s="566" t="n">
        <f aca="false">SUM(J2106:J2111)</f>
        <v>6775.9453808</v>
      </c>
      <c r="K2112" s="521"/>
    </row>
    <row r="2113" customFormat="false" ht="15" hidden="false" customHeight="false" outlineLevel="0" collapsed="false">
      <c r="A2113" s="517"/>
      <c r="B2113" s="623"/>
      <c r="C2113" s="567"/>
      <c r="D2113" s="567"/>
      <c r="E2113" s="621"/>
      <c r="F2113" s="622"/>
      <c r="G2113" s="576"/>
      <c r="H2113" s="576"/>
      <c r="I2113" s="568"/>
      <c r="J2113" s="621"/>
      <c r="K2113" s="521"/>
    </row>
    <row r="2114" customFormat="false" ht="19.25" hidden="false" customHeight="false" outlineLevel="0" collapsed="false">
      <c r="A2114" s="517"/>
      <c r="B2114" s="557" t="s">
        <v>322</v>
      </c>
      <c r="C2114" s="557"/>
      <c r="D2114" s="557"/>
      <c r="E2114" s="557"/>
      <c r="F2114" s="559" t="s">
        <v>318</v>
      </c>
      <c r="G2114" s="593" t="s">
        <v>323</v>
      </c>
      <c r="H2114" s="573" t="s">
        <v>296</v>
      </c>
      <c r="I2114" s="577" t="s">
        <v>314</v>
      </c>
      <c r="J2114" s="559" t="s">
        <v>315</v>
      </c>
      <c r="K2114" s="521"/>
    </row>
    <row r="2115" customFormat="false" ht="15" hidden="false" customHeight="false" outlineLevel="0" collapsed="false">
      <c r="A2115" s="517"/>
      <c r="B2115" s="594"/>
      <c r="C2115" s="595"/>
      <c r="D2115" s="596"/>
      <c r="E2115" s="597"/>
      <c r="F2115" s="540"/>
      <c r="G2115" s="540"/>
      <c r="H2115" s="624"/>
      <c r="I2115" s="598"/>
      <c r="J2115" s="543"/>
      <c r="K2115" s="521"/>
    </row>
    <row r="2116" customFormat="false" ht="15" hidden="false" customHeight="false" outlineLevel="0" collapsed="false">
      <c r="A2116" s="517"/>
      <c r="B2116" s="616"/>
      <c r="C2116" s="617"/>
      <c r="D2116" s="618"/>
      <c r="E2116" s="619"/>
      <c r="F2116" s="547" t="n">
        <v>0</v>
      </c>
      <c r="G2116" s="547" t="n">
        <v>0</v>
      </c>
      <c r="H2116" s="547" t="n">
        <v>0</v>
      </c>
      <c r="I2116" s="625" t="n">
        <v>0</v>
      </c>
      <c r="J2116" s="543" t="n">
        <f aca="false">I2116*H2116*G2116*F2116</f>
        <v>0</v>
      </c>
      <c r="K2116" s="521"/>
    </row>
    <row r="2117" customFormat="false" ht="15" hidden="false" customHeight="false" outlineLevel="0" collapsed="false">
      <c r="A2117" s="517"/>
      <c r="B2117" s="620"/>
      <c r="C2117" s="567"/>
      <c r="D2117" s="567"/>
      <c r="E2117" s="621"/>
      <c r="F2117" s="622"/>
      <c r="G2117" s="576"/>
      <c r="H2117" s="576"/>
      <c r="I2117" s="568" t="s">
        <v>257</v>
      </c>
      <c r="J2117" s="566" t="n">
        <f aca="false">SUM(J2115:J2116)</f>
        <v>0</v>
      </c>
      <c r="K2117" s="521"/>
    </row>
    <row r="2118" customFormat="false" ht="15" hidden="false" customHeight="false" outlineLevel="0" collapsed="false">
      <c r="A2118" s="517"/>
      <c r="B2118" s="567"/>
      <c r="C2118" s="567"/>
      <c r="D2118" s="567"/>
      <c r="E2118" s="567"/>
      <c r="F2118" s="567"/>
      <c r="G2118" s="567"/>
      <c r="H2118" s="567"/>
      <c r="I2118" s="568"/>
      <c r="J2118" s="567"/>
      <c r="K2118" s="521"/>
    </row>
    <row r="2119" customFormat="false" ht="15" hidden="false" customHeight="false" outlineLevel="0" collapsed="false">
      <c r="A2119" s="517"/>
      <c r="B2119" s="626" t="s">
        <v>324</v>
      </c>
      <c r="C2119" s="626"/>
      <c r="D2119" s="626"/>
      <c r="E2119" s="626"/>
      <c r="F2119" s="626"/>
      <c r="G2119" s="626"/>
      <c r="H2119" s="626"/>
      <c r="I2119" s="626"/>
      <c r="J2119" s="611" t="n">
        <f aca="false">J2117+J2112+J2103</f>
        <v>11693.7677072</v>
      </c>
      <c r="K2119" s="521"/>
    </row>
    <row r="2120" customFormat="false" ht="15" hidden="false" customHeight="false" outlineLevel="0" collapsed="false">
      <c r="A2120" s="517"/>
      <c r="B2120" s="567"/>
      <c r="C2120" s="567"/>
      <c r="D2120" s="567"/>
      <c r="E2120" s="567"/>
      <c r="F2120" s="567"/>
      <c r="G2120" s="567"/>
      <c r="H2120" s="567"/>
      <c r="I2120" s="568"/>
      <c r="J2120" s="567"/>
      <c r="K2120" s="521"/>
    </row>
    <row r="2121" customFormat="false" ht="15" hidden="false" customHeight="false" outlineLevel="0" collapsed="false">
      <c r="A2121" s="517"/>
      <c r="B2121" s="626" t="s">
        <v>325</v>
      </c>
      <c r="C2121" s="626"/>
      <c r="D2121" s="626"/>
      <c r="E2121" s="626"/>
      <c r="F2121" s="626"/>
      <c r="G2121" s="626"/>
      <c r="H2121" s="626"/>
      <c r="I2121" s="626"/>
      <c r="J2121" s="566" t="n">
        <f aca="false">J2119*0</f>
        <v>0</v>
      </c>
      <c r="K2121" s="521"/>
    </row>
    <row r="2122" customFormat="false" ht="15" hidden="false" customHeight="false" outlineLevel="0" collapsed="false">
      <c r="A2122" s="517"/>
      <c r="B2122" s="567"/>
      <c r="C2122" s="567"/>
      <c r="D2122" s="567"/>
      <c r="E2122" s="567"/>
      <c r="F2122" s="567"/>
      <c r="G2122" s="567"/>
      <c r="H2122" s="567"/>
      <c r="I2122" s="568"/>
      <c r="J2122" s="567"/>
      <c r="K2122" s="521"/>
    </row>
    <row r="2123" customFormat="false" ht="15" hidden="false" customHeight="false" outlineLevel="0" collapsed="false">
      <c r="A2123" s="517"/>
      <c r="B2123" s="626" t="s">
        <v>326</v>
      </c>
      <c r="C2123" s="626"/>
      <c r="D2123" s="626"/>
      <c r="E2123" s="626"/>
      <c r="F2123" s="626"/>
      <c r="G2123" s="626"/>
      <c r="H2123" s="626"/>
      <c r="I2123" s="626"/>
      <c r="J2123" s="611" t="n">
        <f aca="false">J2119+J2121</f>
        <v>11693.7677072</v>
      </c>
      <c r="K2123" s="521"/>
    </row>
    <row r="2124" customFormat="false" ht="15" hidden="false" customHeight="false" outlineLevel="0" collapsed="false">
      <c r="A2124" s="517"/>
      <c r="B2124" s="605"/>
      <c r="C2124" s="605"/>
      <c r="D2124" s="605"/>
      <c r="E2124" s="605"/>
      <c r="F2124" s="605"/>
      <c r="G2124" s="605"/>
      <c r="H2124" s="605"/>
      <c r="I2124" s="609"/>
      <c r="J2124" s="605"/>
      <c r="K2124" s="521"/>
    </row>
    <row r="2125" customFormat="false" ht="15" hidden="false" customHeight="false" outlineLevel="0" collapsed="false">
      <c r="A2125" s="517"/>
      <c r="B2125" s="627"/>
      <c r="C2125" s="595"/>
      <c r="D2125" s="595"/>
      <c r="E2125" s="595"/>
      <c r="F2125" s="595"/>
      <c r="G2125" s="595"/>
      <c r="H2125" s="595"/>
      <c r="I2125" s="595"/>
      <c r="J2125" s="628"/>
      <c r="K2125" s="521"/>
    </row>
    <row r="2126" customFormat="false" ht="15" hidden="false" customHeight="false" outlineLevel="0" collapsed="false">
      <c r="A2126" s="517"/>
      <c r="B2126" s="629"/>
      <c r="C2126" s="630"/>
      <c r="D2126" s="631"/>
      <c r="E2126" s="631"/>
      <c r="F2126" s="632"/>
      <c r="G2126" s="633"/>
      <c r="H2126" s="630"/>
      <c r="I2126" s="630"/>
      <c r="J2126" s="634"/>
      <c r="K2126" s="521"/>
    </row>
    <row r="2127" customFormat="false" ht="15" hidden="false" customHeight="false" outlineLevel="0" collapsed="false">
      <c r="A2127" s="517"/>
      <c r="B2127" s="522"/>
      <c r="C2127" s="522"/>
      <c r="D2127" s="522"/>
      <c r="E2127" s="522"/>
      <c r="F2127" s="522"/>
      <c r="G2127" s="522"/>
      <c r="H2127" s="522"/>
      <c r="I2127" s="522"/>
      <c r="J2127" s="522"/>
      <c r="K2127" s="521"/>
    </row>
    <row r="2128" customFormat="false" ht="15" hidden="false" customHeight="false" outlineLevel="0" collapsed="false">
      <c r="A2128" s="517"/>
      <c r="B2128" s="635" t="n">
        <f aca="false">PLANEJAMENTO!E1670</f>
        <v>0</v>
      </c>
      <c r="C2128" s="636"/>
      <c r="D2128" s="636"/>
      <c r="E2128" s="636"/>
      <c r="F2128" s="637"/>
      <c r="G2128" s="532" t="s">
        <v>315</v>
      </c>
      <c r="H2128" s="532"/>
      <c r="I2128" s="532"/>
      <c r="J2128" s="532"/>
      <c r="K2128" s="521"/>
    </row>
    <row r="2129" customFormat="false" ht="15" hidden="false" customHeight="false" outlineLevel="0" collapsed="false">
      <c r="A2129" s="517"/>
      <c r="B2129" s="638" t="n">
        <f aca="false">PLANEJAMENTO!E1671</f>
        <v>0</v>
      </c>
      <c r="C2129" s="639"/>
      <c r="D2129" s="639"/>
      <c r="E2129" s="639"/>
      <c r="F2129" s="640"/>
      <c r="G2129" s="534" t="s">
        <v>327</v>
      </c>
      <c r="H2129" s="534"/>
      <c r="I2129" s="534"/>
      <c r="J2129" s="534"/>
      <c r="K2129" s="521"/>
    </row>
    <row r="2130" customFormat="false" ht="15" hidden="false" customHeight="false" outlineLevel="0" collapsed="false">
      <c r="A2130" s="517"/>
      <c r="B2130" s="641"/>
      <c r="C2130" s="642"/>
      <c r="D2130" s="642"/>
      <c r="E2130" s="642"/>
      <c r="F2130" s="643"/>
      <c r="G2130" s="644"/>
      <c r="H2130" s="645"/>
      <c r="I2130" s="645"/>
      <c r="J2130" s="645"/>
      <c r="K2130" s="521"/>
    </row>
    <row r="2131" customFormat="false" ht="15" hidden="false" customHeight="false" outlineLevel="0" collapsed="false">
      <c r="A2131" s="646"/>
      <c r="B2131" s="647"/>
      <c r="C2131" s="647"/>
      <c r="D2131" s="647"/>
      <c r="E2131" s="647"/>
      <c r="F2131" s="647"/>
      <c r="G2131" s="647"/>
      <c r="H2131" s="647"/>
      <c r="I2131" s="647"/>
      <c r="J2131" s="647"/>
      <c r="K2131" s="648"/>
    </row>
    <row r="2132" customFormat="false" ht="15" hidden="false" customHeight="false" outlineLevel="0" collapsed="false">
      <c r="A2132" s="517"/>
      <c r="B2132" s="522"/>
      <c r="C2132" s="522"/>
      <c r="D2132" s="522"/>
      <c r="E2132" s="522"/>
      <c r="F2132" s="522"/>
      <c r="G2132" s="522"/>
      <c r="H2132" s="522"/>
      <c r="I2132" s="522"/>
      <c r="J2132" s="522"/>
      <c r="K2132" s="521"/>
    </row>
    <row r="2133" customFormat="false" ht="15" hidden="false" customHeight="false" outlineLevel="0" collapsed="false">
      <c r="A2133" s="517"/>
      <c r="B2133" s="518" t="s">
        <v>0</v>
      </c>
      <c r="C2133" s="519"/>
      <c r="D2133" s="520" t="s">
        <v>288</v>
      </c>
      <c r="E2133" s="520"/>
      <c r="F2133" s="520"/>
      <c r="G2133" s="520"/>
      <c r="H2133" s="520"/>
      <c r="I2133" s="520"/>
      <c r="J2133" s="520"/>
      <c r="K2133" s="521"/>
    </row>
    <row r="2134" customFormat="false" ht="15" hidden="false" customHeight="false" outlineLevel="0" collapsed="false">
      <c r="A2134" s="517"/>
      <c r="B2134" s="522"/>
      <c r="C2134" s="522"/>
      <c r="D2134" s="522"/>
      <c r="E2134" s="522"/>
      <c r="F2134" s="522"/>
      <c r="G2134" s="522"/>
      <c r="H2134" s="522"/>
      <c r="I2134" s="522"/>
      <c r="J2134" s="522"/>
      <c r="K2134" s="521"/>
    </row>
    <row r="2135" customFormat="false" ht="15" hidden="false" customHeight="false" outlineLevel="0" collapsed="false">
      <c r="A2135" s="517"/>
      <c r="B2135" s="523"/>
      <c r="C2135" s="524" t="s">
        <v>290</v>
      </c>
      <c r="D2135" s="523" t="s">
        <v>118</v>
      </c>
      <c r="E2135" s="523"/>
      <c r="F2135" s="523"/>
      <c r="G2135" s="523"/>
      <c r="H2135" s="523"/>
      <c r="I2135" s="523"/>
      <c r="J2135" s="523" t="s">
        <v>291</v>
      </c>
      <c r="K2135" s="521"/>
    </row>
    <row r="2136" customFormat="false" ht="15" hidden="false" customHeight="true" outlineLevel="0" collapsed="false">
      <c r="A2136" s="517"/>
      <c r="B2136" s="525"/>
      <c r="C2136" s="526" t="n">
        <f aca="true">TODAY()</f>
        <v>46129</v>
      </c>
      <c r="D2136" s="661" t="s">
        <v>416</v>
      </c>
      <c r="E2136" s="661"/>
      <c r="F2136" s="661"/>
      <c r="G2136" s="661"/>
      <c r="H2136" s="661"/>
      <c r="I2136" s="661"/>
      <c r="J2136" s="528" t="str">
        <f aca="false">F2153</f>
        <v>u</v>
      </c>
      <c r="K2136" s="521"/>
      <c r="L2136" s="0" t="s">
        <v>417</v>
      </c>
    </row>
    <row r="2137" customFormat="false" ht="15" hidden="false" customHeight="false" outlineLevel="0" collapsed="false">
      <c r="A2137" s="517"/>
      <c r="B2137" s="529"/>
      <c r="C2137" s="529"/>
      <c r="D2137" s="529"/>
      <c r="E2137" s="529"/>
      <c r="F2137" s="529"/>
      <c r="G2137" s="529"/>
      <c r="H2137" s="529"/>
      <c r="I2137" s="530"/>
      <c r="J2137" s="531"/>
      <c r="K2137" s="521"/>
    </row>
    <row r="2138" customFormat="false" ht="15" hidden="false" customHeight="false" outlineLevel="0" collapsed="false">
      <c r="A2138" s="517"/>
      <c r="B2138" s="532" t="s">
        <v>292</v>
      </c>
      <c r="C2138" s="532"/>
      <c r="D2138" s="532" t="s">
        <v>289</v>
      </c>
      <c r="E2138" s="532" t="s">
        <v>293</v>
      </c>
      <c r="F2138" s="533" t="s">
        <v>294</v>
      </c>
      <c r="G2138" s="533"/>
      <c r="H2138" s="533" t="s">
        <v>295</v>
      </c>
      <c r="I2138" s="533"/>
      <c r="J2138" s="534" t="s">
        <v>296</v>
      </c>
      <c r="K2138" s="521"/>
    </row>
    <row r="2139" customFormat="false" ht="15" hidden="false" customHeight="false" outlineLevel="0" collapsed="false">
      <c r="A2139" s="517"/>
      <c r="B2139" s="532"/>
      <c r="C2139" s="532"/>
      <c r="D2139" s="532"/>
      <c r="E2139" s="532"/>
      <c r="F2139" s="535" t="s">
        <v>297</v>
      </c>
      <c r="G2139" s="535" t="s">
        <v>298</v>
      </c>
      <c r="H2139" s="535" t="s">
        <v>297</v>
      </c>
      <c r="I2139" s="529" t="s">
        <v>298</v>
      </c>
      <c r="J2139" s="536" t="s">
        <v>299</v>
      </c>
      <c r="K2139" s="521"/>
    </row>
    <row r="2140" customFormat="false" ht="15" hidden="false" customHeight="false" outlineLevel="0" collapsed="false">
      <c r="A2140" s="517"/>
      <c r="B2140" s="537" t="s">
        <v>364</v>
      </c>
      <c r="C2140" s="538"/>
      <c r="D2140" s="539"/>
      <c r="E2140" s="540" t="n">
        <v>0.2</v>
      </c>
      <c r="F2140" s="540" t="n">
        <v>1</v>
      </c>
      <c r="G2140" s="540" t="n">
        <f aca="false">1-F2140</f>
        <v>0</v>
      </c>
      <c r="H2140" s="541" t="n">
        <f aca="false">VLOOKUP(B2140,EQUIPAMENTOS!$A:$N,14,FALSE())</f>
        <v>150</v>
      </c>
      <c r="I2140" s="542" t="n">
        <f aca="false">H2140</f>
        <v>150</v>
      </c>
      <c r="J2140" s="543" t="n">
        <f aca="false">H2140*F2140*E2140+I2140*G2140*E2140</f>
        <v>30</v>
      </c>
      <c r="K2140" s="521"/>
    </row>
    <row r="2141" customFormat="false" ht="15" hidden="false" customHeight="false" outlineLevel="0" collapsed="false">
      <c r="A2141" s="517"/>
      <c r="B2141" s="537"/>
      <c r="C2141" s="538"/>
      <c r="D2141" s="539"/>
      <c r="E2141" s="688"/>
      <c r="F2141" s="688"/>
      <c r="G2141" s="540"/>
      <c r="H2141" s="541"/>
      <c r="I2141" s="542"/>
      <c r="J2141" s="543"/>
      <c r="K2141" s="521"/>
    </row>
    <row r="2142" customFormat="false" ht="15" hidden="false" customHeight="false" outlineLevel="0" collapsed="false">
      <c r="A2142" s="517"/>
      <c r="B2142" s="537"/>
      <c r="C2142" s="538"/>
      <c r="D2142" s="539"/>
      <c r="E2142" s="688"/>
      <c r="F2142" s="688"/>
      <c r="G2142" s="540"/>
      <c r="H2142" s="541"/>
      <c r="I2142" s="542"/>
      <c r="J2142" s="543"/>
      <c r="K2142" s="521"/>
    </row>
    <row r="2143" customFormat="false" ht="15" hidden="false" customHeight="false" outlineLevel="0" collapsed="false">
      <c r="A2143" s="517"/>
      <c r="B2143" s="544"/>
      <c r="C2143" s="545"/>
      <c r="D2143" s="546"/>
      <c r="E2143" s="547"/>
      <c r="F2143" s="547"/>
      <c r="G2143" s="547"/>
      <c r="H2143" s="548"/>
      <c r="I2143" s="664"/>
      <c r="J2143" s="543"/>
      <c r="K2143" s="521"/>
    </row>
    <row r="2144" customFormat="false" ht="15" hidden="false" customHeight="false" outlineLevel="0" collapsed="false">
      <c r="A2144" s="517"/>
      <c r="B2144" s="551"/>
      <c r="C2144" s="529"/>
      <c r="D2144" s="529"/>
      <c r="E2144" s="529"/>
      <c r="F2144" s="529"/>
      <c r="G2144" s="529"/>
      <c r="H2144" s="529"/>
      <c r="I2144" s="552" t="s">
        <v>257</v>
      </c>
      <c r="J2144" s="566" t="n">
        <f aca="false">SUM(J2140:J2143)</f>
        <v>30</v>
      </c>
      <c r="K2144" s="521"/>
    </row>
    <row r="2145" customFormat="false" ht="15" hidden="false" customHeight="false" outlineLevel="0" collapsed="false">
      <c r="A2145" s="517"/>
      <c r="B2145" s="553"/>
      <c r="C2145" s="553"/>
      <c r="D2145" s="553"/>
      <c r="E2145" s="553"/>
      <c r="F2145" s="553"/>
      <c r="G2145" s="553"/>
      <c r="H2145" s="553"/>
      <c r="I2145" s="554"/>
      <c r="J2145" s="555"/>
      <c r="K2145" s="521"/>
    </row>
    <row r="2146" customFormat="false" ht="19.25" hidden="false" customHeight="true" outlineLevel="0" collapsed="false">
      <c r="A2146" s="517"/>
      <c r="B2146" s="556" t="s">
        <v>302</v>
      </c>
      <c r="C2146" s="556"/>
      <c r="D2146" s="556"/>
      <c r="E2146" s="556"/>
      <c r="F2146" s="679" t="s">
        <v>289</v>
      </c>
      <c r="G2146" s="679"/>
      <c r="H2146" s="557" t="s">
        <v>303</v>
      </c>
      <c r="I2146" s="558" t="s">
        <v>304</v>
      </c>
      <c r="J2146" s="559" t="s">
        <v>305</v>
      </c>
      <c r="K2146" s="521"/>
    </row>
    <row r="2147" customFormat="false" ht="15" hidden="false" customHeight="false" outlineLevel="0" collapsed="false">
      <c r="A2147" s="517"/>
      <c r="B2147" s="560" t="s">
        <v>366</v>
      </c>
      <c r="C2147" s="561"/>
      <c r="D2147" s="522"/>
      <c r="E2147" s="538"/>
      <c r="F2147" s="539"/>
      <c r="G2147" s="562"/>
      <c r="H2147" s="563" t="n">
        <v>5</v>
      </c>
      <c r="I2147" s="564" t="n">
        <f aca="false">(VLOOKUP(B2147,'MÃO DE OBRA'!$A:$E,5,FALSE())/220)</f>
        <v>28.82352</v>
      </c>
      <c r="J2147" s="543" t="n">
        <f aca="false">H2147*I2147</f>
        <v>144.1176</v>
      </c>
      <c r="K2147" s="521"/>
      <c r="L2147" s="0" t="s">
        <v>418</v>
      </c>
    </row>
    <row r="2148" customFormat="false" ht="15" hidden="false" customHeight="false" outlineLevel="0" collapsed="false">
      <c r="A2148" s="517"/>
      <c r="B2148" s="560" t="s">
        <v>307</v>
      </c>
      <c r="C2148" s="561"/>
      <c r="D2148" s="522"/>
      <c r="E2148" s="538"/>
      <c r="F2148" s="539"/>
      <c r="G2148" s="562"/>
      <c r="H2148" s="563" t="n">
        <v>2</v>
      </c>
      <c r="I2148" s="564" t="n">
        <f aca="false">(VLOOKUP(B2148,'MÃO DE OBRA'!$A:$E,5,FALSE())/220)</f>
        <v>19.13328</v>
      </c>
      <c r="J2148" s="543" t="n">
        <f aca="false">H2148*I2148</f>
        <v>38.26656</v>
      </c>
      <c r="K2148" s="521"/>
    </row>
    <row r="2149" customFormat="false" ht="15" hidden="false" customHeight="false" outlineLevel="0" collapsed="false">
      <c r="A2149" s="517"/>
      <c r="B2149" s="560" t="s">
        <v>361</v>
      </c>
      <c r="C2149" s="561"/>
      <c r="D2149" s="522"/>
      <c r="E2149" s="538"/>
      <c r="F2149" s="539"/>
      <c r="G2149" s="562"/>
      <c r="H2149" s="563" t="n">
        <f aca="false">E2140</f>
        <v>0.2</v>
      </c>
      <c r="I2149" s="564" t="n">
        <f aca="false">(VLOOKUP(B2149,'MÃO DE OBRA'!$A:$E,5,FALSE())/220)</f>
        <v>37.47552</v>
      </c>
      <c r="J2149" s="543" t="n">
        <f aca="false">H2149*I2149</f>
        <v>7.495104</v>
      </c>
      <c r="K2149" s="521"/>
    </row>
    <row r="2150" customFormat="false" ht="15" hidden="false" customHeight="false" outlineLevel="0" collapsed="false">
      <c r="A2150" s="517"/>
      <c r="B2150" s="560"/>
      <c r="C2150" s="561"/>
      <c r="D2150" s="522"/>
      <c r="E2150" s="538"/>
      <c r="F2150" s="539"/>
      <c r="G2150" s="562"/>
      <c r="H2150" s="563"/>
      <c r="I2150" s="564"/>
      <c r="J2150" s="543"/>
      <c r="K2150" s="521"/>
    </row>
    <row r="2151" customFormat="false" ht="15" hidden="false" customHeight="false" outlineLevel="0" collapsed="false">
      <c r="A2151" s="517"/>
      <c r="B2151" s="551"/>
      <c r="C2151" s="553"/>
      <c r="D2151" s="553"/>
      <c r="E2151" s="553"/>
      <c r="F2151" s="553"/>
      <c r="G2151" s="553"/>
      <c r="H2151" s="553"/>
      <c r="I2151" s="565" t="s">
        <v>257</v>
      </c>
      <c r="J2151" s="566" t="n">
        <f aca="false">SUM(J2147:J2150)</f>
        <v>189.879264</v>
      </c>
      <c r="K2151" s="521"/>
    </row>
    <row r="2152" customFormat="false" ht="15" hidden="false" customHeight="false" outlineLevel="0" collapsed="false">
      <c r="A2152" s="517"/>
      <c r="B2152" s="567"/>
      <c r="C2152" s="567"/>
      <c r="D2152" s="567"/>
      <c r="E2152" s="567"/>
      <c r="F2152" s="567"/>
      <c r="G2152" s="567"/>
      <c r="H2152" s="567"/>
      <c r="I2152" s="568"/>
      <c r="J2152" s="567"/>
      <c r="K2152" s="521"/>
    </row>
    <row r="2153" customFormat="false" ht="15" hidden="false" customHeight="false" outlineLevel="0" collapsed="false">
      <c r="A2153" s="517"/>
      <c r="B2153" s="569" t="s">
        <v>310</v>
      </c>
      <c r="C2153" s="570"/>
      <c r="D2153" s="567"/>
      <c r="E2153" s="571" t="n">
        <f aca="false">PRODUÇÕES!$D$44</f>
        <v>0.0416666666666667</v>
      </c>
      <c r="F2153" s="572" t="s">
        <v>419</v>
      </c>
      <c r="G2153" s="573"/>
      <c r="H2153" s="573"/>
      <c r="I2153" s="574" t="s">
        <v>311</v>
      </c>
      <c r="J2153" s="566" t="n">
        <f aca="false">J2144+J2151</f>
        <v>219.879264</v>
      </c>
      <c r="K2153" s="521"/>
    </row>
    <row r="2154" customFormat="false" ht="15" hidden="false" customHeight="false" outlineLevel="0" collapsed="false">
      <c r="A2154" s="517"/>
      <c r="B2154" s="575"/>
      <c r="C2154" s="567"/>
      <c r="D2154" s="567"/>
      <c r="E2154" s="568"/>
      <c r="F2154" s="576"/>
      <c r="G2154" s="576"/>
      <c r="H2154" s="576"/>
      <c r="I2154" s="568"/>
      <c r="J2154" s="567"/>
      <c r="K2154" s="521"/>
    </row>
    <row r="2155" customFormat="false" ht="19.25" hidden="false" customHeight="false" outlineLevel="0" collapsed="false">
      <c r="A2155" s="517"/>
      <c r="B2155" s="557" t="s">
        <v>312</v>
      </c>
      <c r="C2155" s="557"/>
      <c r="D2155" s="557"/>
      <c r="E2155" s="557"/>
      <c r="F2155" s="532" t="s">
        <v>289</v>
      </c>
      <c r="G2155" s="528" t="s">
        <v>313</v>
      </c>
      <c r="H2155" s="557" t="s">
        <v>296</v>
      </c>
      <c r="I2155" s="577" t="s">
        <v>314</v>
      </c>
      <c r="J2155" s="556" t="s">
        <v>315</v>
      </c>
      <c r="K2155" s="521"/>
    </row>
    <row r="2156" customFormat="false" ht="15" hidden="false" customHeight="false" outlineLevel="0" collapsed="false">
      <c r="A2156" s="517"/>
      <c r="B2156" s="684" t="str">
        <f aca="false">B2140</f>
        <v>Caminhão carroceria com guindauto</v>
      </c>
      <c r="C2156" s="562"/>
      <c r="D2156" s="562"/>
      <c r="E2156" s="685"/>
      <c r="F2156" s="579" t="str">
        <f aca="false">VLOOKUP(B2156,EQUIPAMENTOS!$A:$R,16,FALSE())</f>
        <v>Diesel S10</v>
      </c>
      <c r="G2156" s="580" t="s">
        <v>316</v>
      </c>
      <c r="H2156" s="581" t="n">
        <f aca="false">VLOOKUP(B2156,EQUIPAMENTOS!$A:$R,17,FALSE())</f>
        <v>6.99</v>
      </c>
      <c r="I2156" s="582" t="n">
        <f aca="false">VLOOKUP(B2156,EQUIPAMENTOS!$A:$R,18,FALSE())</f>
        <v>4</v>
      </c>
      <c r="J2156" s="543" t="n">
        <f aca="false">H2156*I2156*E2140*F2140</f>
        <v>5.592</v>
      </c>
      <c r="K2156" s="521"/>
    </row>
    <row r="2157" customFormat="false" ht="15" hidden="false" customHeight="false" outlineLevel="0" collapsed="false">
      <c r="A2157" s="517"/>
      <c r="B2157" s="684"/>
      <c r="C2157" s="561"/>
      <c r="D2157" s="561"/>
      <c r="E2157" s="538"/>
      <c r="F2157" s="579"/>
      <c r="G2157" s="580"/>
      <c r="H2157" s="581"/>
      <c r="I2157" s="582"/>
      <c r="J2157" s="543"/>
      <c r="K2157" s="521"/>
    </row>
    <row r="2158" customFormat="false" ht="15" hidden="false" customHeight="false" outlineLevel="0" collapsed="false">
      <c r="A2158" s="517"/>
      <c r="B2158" s="684"/>
      <c r="C2158" s="570"/>
      <c r="D2158" s="570"/>
      <c r="E2158" s="545"/>
      <c r="F2158" s="584"/>
      <c r="G2158" s="672"/>
      <c r="H2158" s="581"/>
      <c r="I2158" s="582"/>
      <c r="J2158" s="543"/>
      <c r="K2158" s="521"/>
    </row>
    <row r="2159" customFormat="false" ht="15" hidden="false" customHeight="false" outlineLevel="0" collapsed="false">
      <c r="A2159" s="517"/>
      <c r="B2159" s="612"/>
      <c r="C2159" s="567"/>
      <c r="D2159" s="567"/>
      <c r="E2159" s="567"/>
      <c r="F2159" s="567"/>
      <c r="G2159" s="567"/>
      <c r="H2159" s="576"/>
      <c r="I2159" s="673" t="s">
        <v>257</v>
      </c>
      <c r="J2159" s="566" t="n">
        <f aca="false">SUM(J2156:J2158)</f>
        <v>5.592</v>
      </c>
      <c r="K2159" s="521"/>
      <c r="L2159" s="434" t="n">
        <f aca="false">J2159/E2153</f>
        <v>134.208</v>
      </c>
    </row>
    <row r="2160" customFormat="false" ht="15" hidden="false" customHeight="false" outlineLevel="0" collapsed="false">
      <c r="A2160" s="517"/>
      <c r="B2160" s="590"/>
      <c r="C2160" s="570"/>
      <c r="D2160" s="570"/>
      <c r="E2160" s="591"/>
      <c r="F2160" s="592"/>
      <c r="G2160" s="573"/>
      <c r="H2160" s="573"/>
      <c r="I2160" s="574"/>
      <c r="J2160" s="591"/>
      <c r="K2160" s="521"/>
    </row>
    <row r="2161" customFormat="false" ht="19.25" hidden="false" customHeight="false" outlineLevel="0" collapsed="false">
      <c r="A2161" s="517"/>
      <c r="B2161" s="557" t="s">
        <v>317</v>
      </c>
      <c r="C2161" s="557"/>
      <c r="D2161" s="557"/>
      <c r="E2161" s="557"/>
      <c r="F2161" s="557"/>
      <c r="G2161" s="593" t="s">
        <v>318</v>
      </c>
      <c r="H2161" s="573" t="s">
        <v>319</v>
      </c>
      <c r="I2161" s="577" t="s">
        <v>296</v>
      </c>
      <c r="J2161" s="559" t="s">
        <v>315</v>
      </c>
      <c r="K2161" s="521"/>
    </row>
    <row r="2162" customFormat="false" ht="15" hidden="false" customHeight="false" outlineLevel="0" collapsed="false">
      <c r="A2162" s="517"/>
      <c r="B2162" s="594"/>
      <c r="C2162" s="595"/>
      <c r="D2162" s="596"/>
      <c r="E2162" s="596"/>
      <c r="F2162" s="597"/>
      <c r="G2162" s="540"/>
      <c r="H2162" s="540"/>
      <c r="I2162" s="598"/>
      <c r="J2162" s="543"/>
      <c r="K2162" s="521"/>
    </row>
    <row r="2163" customFormat="false" ht="15" hidden="false" customHeight="false" outlineLevel="0" collapsed="false">
      <c r="A2163" s="517"/>
      <c r="B2163" s="599"/>
      <c r="C2163" s="600"/>
      <c r="D2163" s="601"/>
      <c r="E2163" s="601"/>
      <c r="F2163" s="602"/>
      <c r="G2163" s="540"/>
      <c r="H2163" s="540"/>
      <c r="I2163" s="598"/>
      <c r="J2163" s="543"/>
      <c r="K2163" s="521"/>
    </row>
    <row r="2164" customFormat="false" ht="15" hidden="false" customHeight="false" outlineLevel="0" collapsed="false">
      <c r="A2164" s="517"/>
      <c r="B2164" s="603" t="s">
        <v>257</v>
      </c>
      <c r="C2164" s="603"/>
      <c r="D2164" s="603"/>
      <c r="E2164" s="603"/>
      <c r="F2164" s="603"/>
      <c r="G2164" s="603"/>
      <c r="H2164" s="603"/>
      <c r="I2164" s="603"/>
      <c r="J2164" s="566" t="n">
        <f aca="false">SUM(J2162:J2163)</f>
        <v>0</v>
      </c>
      <c r="K2164" s="521"/>
    </row>
    <row r="2165" customFormat="false" ht="15" hidden="false" customHeight="false" outlineLevel="0" collapsed="false">
      <c r="A2165" s="517"/>
      <c r="B2165" s="604"/>
      <c r="C2165" s="605"/>
      <c r="D2165" s="605"/>
      <c r="E2165" s="606"/>
      <c r="F2165" s="607"/>
      <c r="G2165" s="608"/>
      <c r="H2165" s="608"/>
      <c r="I2165" s="609"/>
      <c r="J2165" s="610"/>
      <c r="K2165" s="521"/>
    </row>
    <row r="2166" customFormat="false" ht="15" hidden="false" customHeight="false" outlineLevel="0" collapsed="false">
      <c r="A2166" s="517"/>
      <c r="B2166" s="611" t="s">
        <v>320</v>
      </c>
      <c r="C2166" s="611"/>
      <c r="D2166" s="612"/>
      <c r="E2166" s="567"/>
      <c r="F2166" s="567"/>
      <c r="G2166" s="567"/>
      <c r="H2166" s="613"/>
      <c r="I2166" s="614"/>
      <c r="J2166" s="566" t="n">
        <f aca="false">(J2153+J2159+J2164)/E2153</f>
        <v>5411.310336</v>
      </c>
      <c r="K2166" s="521"/>
    </row>
    <row r="2167" customFormat="false" ht="15" hidden="false" customHeight="false" outlineLevel="0" collapsed="false">
      <c r="A2167" s="517"/>
      <c r="B2167" s="590"/>
      <c r="C2167" s="570"/>
      <c r="D2167" s="570"/>
      <c r="E2167" s="591"/>
      <c r="F2167" s="592"/>
      <c r="G2167" s="573"/>
      <c r="H2167" s="573"/>
      <c r="I2167" s="574"/>
      <c r="J2167" s="615"/>
      <c r="K2167" s="521"/>
    </row>
    <row r="2168" customFormat="false" ht="19.25" hidden="false" customHeight="false" outlineLevel="0" collapsed="false">
      <c r="A2168" s="517"/>
      <c r="B2168" s="557" t="s">
        <v>321</v>
      </c>
      <c r="C2168" s="557"/>
      <c r="D2168" s="557"/>
      <c r="E2168" s="557"/>
      <c r="F2168" s="557"/>
      <c r="G2168" s="593" t="s">
        <v>318</v>
      </c>
      <c r="H2168" s="573" t="s">
        <v>319</v>
      </c>
      <c r="I2168" s="577" t="s">
        <v>296</v>
      </c>
      <c r="J2168" s="559" t="s">
        <v>315</v>
      </c>
      <c r="K2168" s="521"/>
    </row>
    <row r="2169" customFormat="false" ht="15" hidden="false" customHeight="false" outlineLevel="0" collapsed="false">
      <c r="A2169" s="517"/>
      <c r="B2169" s="686" t="s">
        <v>376</v>
      </c>
      <c r="C2169" s="600"/>
      <c r="D2169" s="601"/>
      <c r="E2169" s="601"/>
      <c r="F2169" s="602"/>
      <c r="G2169" s="540" t="n">
        <v>6.6</v>
      </c>
      <c r="H2169" s="540" t="s">
        <v>28</v>
      </c>
      <c r="I2169" s="598" t="n">
        <f aca="false">I1653</f>
        <v>590</v>
      </c>
      <c r="J2169" s="543" t="n">
        <f aca="false">G2169*I2169</f>
        <v>3894</v>
      </c>
      <c r="K2169" s="521"/>
    </row>
    <row r="2170" customFormat="false" ht="15" hidden="false" customHeight="false" outlineLevel="0" collapsed="false">
      <c r="A2170" s="517"/>
      <c r="B2170" s="686" t="s">
        <v>374</v>
      </c>
      <c r="C2170" s="600"/>
      <c r="D2170" s="601"/>
      <c r="E2170" s="601"/>
      <c r="F2170" s="602"/>
      <c r="G2170" s="540" t="n">
        <v>32</v>
      </c>
      <c r="H2170" s="540" t="s">
        <v>357</v>
      </c>
      <c r="I2170" s="598" t="n">
        <f aca="false">I1654</f>
        <v>84.21</v>
      </c>
      <c r="J2170" s="543" t="n">
        <f aca="false">G2170*I2170</f>
        <v>2694.72</v>
      </c>
      <c r="K2170" s="521"/>
    </row>
    <row r="2171" customFormat="false" ht="15" hidden="false" customHeight="false" outlineLevel="0" collapsed="false">
      <c r="A2171" s="517"/>
      <c r="B2171" s="686" t="s">
        <v>388</v>
      </c>
      <c r="C2171" s="600"/>
      <c r="D2171" s="601"/>
      <c r="E2171" s="601"/>
      <c r="F2171" s="602"/>
      <c r="G2171" s="540"/>
      <c r="H2171" s="540" t="s">
        <v>346</v>
      </c>
      <c r="I2171" s="598" t="n">
        <f aca="false">I1655</f>
        <v>14.2340145170296</v>
      </c>
      <c r="J2171" s="543" t="n">
        <f aca="false">G2171*I2171</f>
        <v>0</v>
      </c>
      <c r="K2171" s="521"/>
    </row>
    <row r="2172" customFormat="false" ht="15" hidden="false" customHeight="false" outlineLevel="0" collapsed="false">
      <c r="A2172" s="517"/>
      <c r="B2172" s="599" t="s">
        <v>420</v>
      </c>
      <c r="C2172" s="600"/>
      <c r="D2172" s="601"/>
      <c r="E2172" s="601"/>
      <c r="F2172" s="602"/>
      <c r="G2172" s="691" t="n">
        <v>1</v>
      </c>
      <c r="H2172" s="540" t="s">
        <v>28</v>
      </c>
      <c r="I2172" s="598" t="n">
        <f aca="false">393.6*1.18</f>
        <v>464.448</v>
      </c>
      <c r="J2172" s="543" t="n">
        <f aca="false">G2172*I2172</f>
        <v>464.448</v>
      </c>
      <c r="K2172" s="521"/>
    </row>
    <row r="2173" customFormat="false" ht="15" hidden="false" customHeight="false" outlineLevel="0" collapsed="false">
      <c r="A2173" s="517"/>
      <c r="B2173" s="599" t="s">
        <v>421</v>
      </c>
      <c r="C2173" s="600"/>
      <c r="D2173" s="601"/>
      <c r="E2173" s="601"/>
      <c r="F2173" s="602"/>
      <c r="G2173" s="540" t="n">
        <v>8</v>
      </c>
      <c r="H2173" s="540" t="s">
        <v>60</v>
      </c>
      <c r="I2173" s="598" t="n">
        <v>42.99</v>
      </c>
      <c r="J2173" s="543" t="n">
        <f aca="false">G2173*I2173</f>
        <v>343.92</v>
      </c>
      <c r="K2173" s="521"/>
    </row>
    <row r="2174" customFormat="false" ht="15" hidden="false" customHeight="false" outlineLevel="0" collapsed="false">
      <c r="A2174" s="517"/>
      <c r="B2174" s="599" t="s">
        <v>422</v>
      </c>
      <c r="C2174" s="600"/>
      <c r="D2174" s="601"/>
      <c r="E2174" s="601"/>
      <c r="F2174" s="602"/>
      <c r="G2174" s="540" t="n">
        <v>4</v>
      </c>
      <c r="H2174" s="540" t="s">
        <v>406</v>
      </c>
      <c r="I2174" s="598" t="n">
        <v>74.55</v>
      </c>
      <c r="J2174" s="543" t="n">
        <f aca="false">G2174*I2174</f>
        <v>298.2</v>
      </c>
      <c r="K2174" s="521"/>
    </row>
    <row r="2175" customFormat="false" ht="15" hidden="false" customHeight="false" outlineLevel="0" collapsed="false">
      <c r="A2175" s="517"/>
      <c r="B2175" s="599" t="s">
        <v>423</v>
      </c>
      <c r="C2175" s="600"/>
      <c r="D2175" s="601"/>
      <c r="E2175" s="601"/>
      <c r="F2175" s="602"/>
      <c r="G2175" s="540" t="n">
        <v>300</v>
      </c>
      <c r="H2175" s="540" t="s">
        <v>378</v>
      </c>
      <c r="I2175" s="598" t="n">
        <f aca="false">6+1+2</f>
        <v>9</v>
      </c>
      <c r="J2175" s="543" t="n">
        <f aca="false">G2175*I2175</f>
        <v>2700</v>
      </c>
      <c r="K2175" s="521"/>
    </row>
    <row r="2176" customFormat="false" ht="15" hidden="false" customHeight="false" outlineLevel="0" collapsed="false">
      <c r="A2176" s="517"/>
      <c r="B2176" s="616"/>
      <c r="C2176" s="617"/>
      <c r="D2176" s="618"/>
      <c r="E2176" s="618"/>
      <c r="F2176" s="619"/>
      <c r="G2176" s="540"/>
      <c r="H2176" s="540"/>
      <c r="I2176" s="598"/>
      <c r="J2176" s="543" t="n">
        <f aca="false">G2176*I2176</f>
        <v>0</v>
      </c>
      <c r="K2176" s="521"/>
    </row>
    <row r="2177" customFormat="false" ht="15" hidden="false" customHeight="false" outlineLevel="0" collapsed="false">
      <c r="A2177" s="517"/>
      <c r="B2177" s="620"/>
      <c r="C2177" s="567"/>
      <c r="D2177" s="567"/>
      <c r="E2177" s="621"/>
      <c r="F2177" s="622"/>
      <c r="G2177" s="576"/>
      <c r="H2177" s="576"/>
      <c r="I2177" s="568" t="s">
        <v>257</v>
      </c>
      <c r="J2177" s="566" t="n">
        <f aca="false">SUM(J2169:J2176)</f>
        <v>10395.288</v>
      </c>
      <c r="K2177" s="521"/>
    </row>
    <row r="2178" customFormat="false" ht="15" hidden="false" customHeight="false" outlineLevel="0" collapsed="false">
      <c r="A2178" s="517"/>
      <c r="B2178" s="623"/>
      <c r="C2178" s="567"/>
      <c r="D2178" s="567"/>
      <c r="E2178" s="621"/>
      <c r="F2178" s="622"/>
      <c r="G2178" s="576"/>
      <c r="H2178" s="576"/>
      <c r="I2178" s="568"/>
      <c r="J2178" s="621"/>
      <c r="K2178" s="521"/>
    </row>
    <row r="2179" customFormat="false" ht="19.25" hidden="false" customHeight="false" outlineLevel="0" collapsed="false">
      <c r="A2179" s="517"/>
      <c r="B2179" s="557" t="s">
        <v>322</v>
      </c>
      <c r="C2179" s="557"/>
      <c r="D2179" s="557"/>
      <c r="E2179" s="557"/>
      <c r="F2179" s="559" t="s">
        <v>318</v>
      </c>
      <c r="G2179" s="593" t="s">
        <v>323</v>
      </c>
      <c r="H2179" s="573" t="s">
        <v>296</v>
      </c>
      <c r="I2179" s="577" t="s">
        <v>314</v>
      </c>
      <c r="J2179" s="559" t="s">
        <v>315</v>
      </c>
      <c r="K2179" s="521"/>
    </row>
    <row r="2180" customFormat="false" ht="15" hidden="false" customHeight="false" outlineLevel="0" collapsed="false">
      <c r="A2180" s="517"/>
      <c r="B2180" s="594"/>
      <c r="C2180" s="595"/>
      <c r="D2180" s="596"/>
      <c r="E2180" s="597"/>
      <c r="F2180" s="540"/>
      <c r="G2180" s="540"/>
      <c r="H2180" s="624"/>
      <c r="I2180" s="598"/>
      <c r="J2180" s="543"/>
      <c r="K2180" s="521"/>
    </row>
    <row r="2181" customFormat="false" ht="15" hidden="false" customHeight="false" outlineLevel="0" collapsed="false">
      <c r="A2181" s="517"/>
      <c r="B2181" s="616"/>
      <c r="C2181" s="617"/>
      <c r="D2181" s="618"/>
      <c r="E2181" s="619"/>
      <c r="F2181" s="547" t="n">
        <v>0</v>
      </c>
      <c r="G2181" s="547" t="n">
        <v>0</v>
      </c>
      <c r="H2181" s="547" t="n">
        <v>0</v>
      </c>
      <c r="I2181" s="625" t="n">
        <v>0</v>
      </c>
      <c r="J2181" s="543" t="n">
        <f aca="false">I2181*H2181*G2181*F2181</f>
        <v>0</v>
      </c>
      <c r="K2181" s="521"/>
    </row>
    <row r="2182" customFormat="false" ht="15" hidden="false" customHeight="false" outlineLevel="0" collapsed="false">
      <c r="A2182" s="517"/>
      <c r="B2182" s="620"/>
      <c r="C2182" s="567"/>
      <c r="D2182" s="567"/>
      <c r="E2182" s="621"/>
      <c r="F2182" s="622"/>
      <c r="G2182" s="576"/>
      <c r="H2182" s="576"/>
      <c r="I2182" s="568" t="s">
        <v>257</v>
      </c>
      <c r="J2182" s="566" t="n">
        <f aca="false">SUM(J2180:J2181)</f>
        <v>0</v>
      </c>
      <c r="K2182" s="521"/>
    </row>
    <row r="2183" customFormat="false" ht="15" hidden="false" customHeight="false" outlineLevel="0" collapsed="false">
      <c r="A2183" s="517"/>
      <c r="B2183" s="567"/>
      <c r="C2183" s="567"/>
      <c r="D2183" s="567"/>
      <c r="E2183" s="567"/>
      <c r="F2183" s="567"/>
      <c r="G2183" s="567"/>
      <c r="H2183" s="567"/>
      <c r="I2183" s="568"/>
      <c r="J2183" s="567"/>
      <c r="K2183" s="521"/>
    </row>
    <row r="2184" customFormat="false" ht="15" hidden="false" customHeight="false" outlineLevel="0" collapsed="false">
      <c r="A2184" s="517"/>
      <c r="B2184" s="626" t="s">
        <v>324</v>
      </c>
      <c r="C2184" s="626"/>
      <c r="D2184" s="626"/>
      <c r="E2184" s="626"/>
      <c r="F2184" s="626"/>
      <c r="G2184" s="626"/>
      <c r="H2184" s="626"/>
      <c r="I2184" s="626"/>
      <c r="J2184" s="611" t="n">
        <f aca="false">J2182+J2177+J2166</f>
        <v>15806.598336</v>
      </c>
      <c r="K2184" s="521"/>
    </row>
    <row r="2185" customFormat="false" ht="15" hidden="false" customHeight="false" outlineLevel="0" collapsed="false">
      <c r="A2185" s="517"/>
      <c r="B2185" s="567"/>
      <c r="C2185" s="567"/>
      <c r="D2185" s="567"/>
      <c r="E2185" s="567"/>
      <c r="F2185" s="567"/>
      <c r="G2185" s="567"/>
      <c r="H2185" s="567"/>
      <c r="I2185" s="568"/>
      <c r="J2185" s="567"/>
      <c r="K2185" s="521"/>
    </row>
    <row r="2186" customFormat="false" ht="15" hidden="false" customHeight="false" outlineLevel="0" collapsed="false">
      <c r="A2186" s="517"/>
      <c r="B2186" s="626" t="s">
        <v>325</v>
      </c>
      <c r="C2186" s="626"/>
      <c r="D2186" s="626"/>
      <c r="E2186" s="626"/>
      <c r="F2186" s="626"/>
      <c r="G2186" s="626"/>
      <c r="H2186" s="626"/>
      <c r="I2186" s="626"/>
      <c r="J2186" s="566" t="n">
        <f aca="false">J2184*0</f>
        <v>0</v>
      </c>
      <c r="K2186" s="521"/>
    </row>
    <row r="2187" customFormat="false" ht="15" hidden="false" customHeight="false" outlineLevel="0" collapsed="false">
      <c r="A2187" s="517"/>
      <c r="B2187" s="567"/>
      <c r="C2187" s="567"/>
      <c r="D2187" s="567"/>
      <c r="E2187" s="567"/>
      <c r="F2187" s="567"/>
      <c r="G2187" s="567"/>
      <c r="H2187" s="567"/>
      <c r="I2187" s="568"/>
      <c r="J2187" s="567"/>
      <c r="K2187" s="521"/>
    </row>
    <row r="2188" customFormat="false" ht="15" hidden="false" customHeight="false" outlineLevel="0" collapsed="false">
      <c r="A2188" s="517"/>
      <c r="B2188" s="626" t="s">
        <v>326</v>
      </c>
      <c r="C2188" s="626"/>
      <c r="D2188" s="626"/>
      <c r="E2188" s="626"/>
      <c r="F2188" s="626"/>
      <c r="G2188" s="626"/>
      <c r="H2188" s="626"/>
      <c r="I2188" s="626"/>
      <c r="J2188" s="611" t="n">
        <f aca="false">J2184+J2186</f>
        <v>15806.598336</v>
      </c>
      <c r="K2188" s="521"/>
    </row>
    <row r="2189" customFormat="false" ht="15" hidden="false" customHeight="false" outlineLevel="0" collapsed="false">
      <c r="A2189" s="517"/>
      <c r="B2189" s="605"/>
      <c r="C2189" s="605"/>
      <c r="D2189" s="605"/>
      <c r="E2189" s="605"/>
      <c r="F2189" s="605"/>
      <c r="G2189" s="605"/>
      <c r="H2189" s="605"/>
      <c r="I2189" s="609"/>
      <c r="J2189" s="605"/>
      <c r="K2189" s="521"/>
    </row>
    <row r="2190" customFormat="false" ht="15" hidden="false" customHeight="false" outlineLevel="0" collapsed="false">
      <c r="A2190" s="517"/>
      <c r="B2190" s="627"/>
      <c r="C2190" s="595"/>
      <c r="D2190" s="595"/>
      <c r="E2190" s="595"/>
      <c r="F2190" s="595"/>
      <c r="G2190" s="595"/>
      <c r="H2190" s="595"/>
      <c r="I2190" s="595"/>
      <c r="J2190" s="628"/>
      <c r="K2190" s="521"/>
    </row>
    <row r="2191" customFormat="false" ht="15" hidden="false" customHeight="false" outlineLevel="0" collapsed="false">
      <c r="A2191" s="517"/>
      <c r="B2191" s="629"/>
      <c r="C2191" s="630"/>
      <c r="D2191" s="631"/>
      <c r="E2191" s="631"/>
      <c r="F2191" s="632"/>
      <c r="G2191" s="633"/>
      <c r="H2191" s="630"/>
      <c r="I2191" s="630"/>
      <c r="J2191" s="634"/>
      <c r="K2191" s="521"/>
    </row>
    <row r="2192" customFormat="false" ht="15" hidden="false" customHeight="false" outlineLevel="0" collapsed="false">
      <c r="A2192" s="517"/>
      <c r="B2192" s="522"/>
      <c r="C2192" s="522"/>
      <c r="D2192" s="522"/>
      <c r="E2192" s="522"/>
      <c r="F2192" s="522"/>
      <c r="G2192" s="522"/>
      <c r="H2192" s="522"/>
      <c r="I2192" s="522"/>
      <c r="J2192" s="522"/>
      <c r="K2192" s="521"/>
    </row>
    <row r="2193" customFormat="false" ht="15" hidden="false" customHeight="false" outlineLevel="0" collapsed="false">
      <c r="A2193" s="517"/>
      <c r="B2193" s="635" t="n">
        <f aca="false">PLANEJAMENTO!E1734</f>
        <v>0</v>
      </c>
      <c r="C2193" s="636"/>
      <c r="D2193" s="636"/>
      <c r="E2193" s="636"/>
      <c r="F2193" s="637"/>
      <c r="G2193" s="532" t="s">
        <v>315</v>
      </c>
      <c r="H2193" s="532"/>
      <c r="I2193" s="532"/>
      <c r="J2193" s="532"/>
      <c r="K2193" s="521"/>
    </row>
    <row r="2194" customFormat="false" ht="15" hidden="false" customHeight="false" outlineLevel="0" collapsed="false">
      <c r="A2194" s="517"/>
      <c r="B2194" s="638" t="n">
        <f aca="false">PLANEJAMENTO!E1735</f>
        <v>0</v>
      </c>
      <c r="C2194" s="639"/>
      <c r="D2194" s="639"/>
      <c r="E2194" s="639"/>
      <c r="F2194" s="640"/>
      <c r="G2194" s="534" t="s">
        <v>327</v>
      </c>
      <c r="H2194" s="534"/>
      <c r="I2194" s="534"/>
      <c r="J2194" s="534"/>
      <c r="K2194" s="521"/>
    </row>
    <row r="2195" customFormat="false" ht="15" hidden="false" customHeight="false" outlineLevel="0" collapsed="false">
      <c r="A2195" s="517"/>
      <c r="B2195" s="641"/>
      <c r="C2195" s="642"/>
      <c r="D2195" s="642"/>
      <c r="E2195" s="642"/>
      <c r="F2195" s="643"/>
      <c r="G2195" s="644"/>
      <c r="H2195" s="645"/>
      <c r="I2195" s="645"/>
      <c r="J2195" s="645"/>
      <c r="K2195" s="521"/>
    </row>
    <row r="2196" customFormat="false" ht="15" hidden="false" customHeight="false" outlineLevel="0" collapsed="false">
      <c r="A2196" s="646"/>
      <c r="B2196" s="647"/>
      <c r="C2196" s="647"/>
      <c r="D2196" s="647"/>
      <c r="E2196" s="647"/>
      <c r="F2196" s="647"/>
      <c r="G2196" s="647"/>
      <c r="H2196" s="647"/>
      <c r="I2196" s="647"/>
      <c r="J2196" s="647"/>
      <c r="K2196" s="648"/>
    </row>
    <row r="2197" customFormat="false" ht="15" hidden="false" customHeight="false" outlineLevel="0" collapsed="false">
      <c r="A2197" s="517"/>
      <c r="B2197" s="522"/>
      <c r="C2197" s="522"/>
      <c r="D2197" s="522"/>
      <c r="E2197" s="522"/>
      <c r="F2197" s="522"/>
      <c r="G2197" s="522"/>
      <c r="H2197" s="522"/>
      <c r="I2197" s="522"/>
      <c r="J2197" s="522"/>
      <c r="K2197" s="521"/>
    </row>
    <row r="2198" customFormat="false" ht="15" hidden="false" customHeight="false" outlineLevel="0" collapsed="false">
      <c r="A2198" s="517"/>
      <c r="B2198" s="518" t="s">
        <v>0</v>
      </c>
      <c r="C2198" s="519"/>
      <c r="D2198" s="520" t="s">
        <v>288</v>
      </c>
      <c r="E2198" s="520"/>
      <c r="F2198" s="520"/>
      <c r="G2198" s="520"/>
      <c r="H2198" s="520"/>
      <c r="I2198" s="520"/>
      <c r="J2198" s="520"/>
      <c r="K2198" s="521"/>
    </row>
    <row r="2199" customFormat="false" ht="15" hidden="false" customHeight="false" outlineLevel="0" collapsed="false">
      <c r="A2199" s="517"/>
      <c r="B2199" s="522"/>
      <c r="C2199" s="522"/>
      <c r="D2199" s="522"/>
      <c r="E2199" s="522"/>
      <c r="F2199" s="522"/>
      <c r="G2199" s="522"/>
      <c r="H2199" s="522"/>
      <c r="I2199" s="522"/>
      <c r="J2199" s="522"/>
      <c r="K2199" s="521"/>
    </row>
    <row r="2200" customFormat="false" ht="15" hidden="false" customHeight="false" outlineLevel="0" collapsed="false">
      <c r="A2200" s="517"/>
      <c r="B2200" s="523"/>
      <c r="C2200" s="524" t="s">
        <v>290</v>
      </c>
      <c r="D2200" s="523" t="s">
        <v>118</v>
      </c>
      <c r="E2200" s="523"/>
      <c r="F2200" s="523"/>
      <c r="G2200" s="523"/>
      <c r="H2200" s="523"/>
      <c r="I2200" s="523"/>
      <c r="J2200" s="523" t="s">
        <v>291</v>
      </c>
      <c r="K2200" s="521"/>
    </row>
    <row r="2201" customFormat="false" ht="15" hidden="false" customHeight="true" outlineLevel="0" collapsed="false">
      <c r="A2201" s="517"/>
      <c r="B2201" s="525"/>
      <c r="C2201" s="526" t="n">
        <f aca="true">TODAY()</f>
        <v>46129</v>
      </c>
      <c r="D2201" s="661" t="s">
        <v>88</v>
      </c>
      <c r="E2201" s="661"/>
      <c r="F2201" s="661"/>
      <c r="G2201" s="661"/>
      <c r="H2201" s="661"/>
      <c r="I2201" s="661"/>
      <c r="J2201" s="528" t="str">
        <f aca="false">F2218</f>
        <v>u</v>
      </c>
      <c r="K2201" s="521"/>
      <c r="L2201" s="0" t="s">
        <v>424</v>
      </c>
    </row>
    <row r="2202" customFormat="false" ht="15" hidden="false" customHeight="false" outlineLevel="0" collapsed="false">
      <c r="A2202" s="517"/>
      <c r="B2202" s="529"/>
      <c r="C2202" s="529"/>
      <c r="D2202" s="529"/>
      <c r="E2202" s="529"/>
      <c r="F2202" s="529"/>
      <c r="G2202" s="529"/>
      <c r="H2202" s="529"/>
      <c r="I2202" s="530"/>
      <c r="J2202" s="531"/>
      <c r="K2202" s="521"/>
    </row>
    <row r="2203" customFormat="false" ht="15" hidden="false" customHeight="false" outlineLevel="0" collapsed="false">
      <c r="A2203" s="517"/>
      <c r="B2203" s="532" t="s">
        <v>292</v>
      </c>
      <c r="C2203" s="532"/>
      <c r="D2203" s="532" t="s">
        <v>289</v>
      </c>
      <c r="E2203" s="532" t="s">
        <v>293</v>
      </c>
      <c r="F2203" s="533" t="s">
        <v>294</v>
      </c>
      <c r="G2203" s="533"/>
      <c r="H2203" s="533" t="s">
        <v>295</v>
      </c>
      <c r="I2203" s="533"/>
      <c r="J2203" s="534" t="s">
        <v>296</v>
      </c>
      <c r="K2203" s="521"/>
    </row>
    <row r="2204" customFormat="false" ht="15" hidden="false" customHeight="false" outlineLevel="0" collapsed="false">
      <c r="A2204" s="517"/>
      <c r="B2204" s="532"/>
      <c r="C2204" s="532"/>
      <c r="D2204" s="532"/>
      <c r="E2204" s="532"/>
      <c r="F2204" s="535" t="s">
        <v>297</v>
      </c>
      <c r="G2204" s="535" t="s">
        <v>298</v>
      </c>
      <c r="H2204" s="535" t="s">
        <v>297</v>
      </c>
      <c r="I2204" s="529" t="s">
        <v>298</v>
      </c>
      <c r="J2204" s="536" t="s">
        <v>299</v>
      </c>
      <c r="K2204" s="521"/>
    </row>
    <row r="2205" customFormat="false" ht="15" hidden="false" customHeight="false" outlineLevel="0" collapsed="false">
      <c r="A2205" s="517"/>
      <c r="B2205" s="537" t="s">
        <v>364</v>
      </c>
      <c r="C2205" s="538"/>
      <c r="D2205" s="539"/>
      <c r="E2205" s="540" t="n">
        <v>0.2</v>
      </c>
      <c r="F2205" s="540" t="n">
        <v>1</v>
      </c>
      <c r="G2205" s="540" t="n">
        <f aca="false">1-F2205</f>
        <v>0</v>
      </c>
      <c r="H2205" s="541" t="n">
        <f aca="false">VLOOKUP(B2205,EQUIPAMENTOS!$A:$N,14,FALSE())</f>
        <v>150</v>
      </c>
      <c r="I2205" s="542" t="n">
        <f aca="false">H2205</f>
        <v>150</v>
      </c>
      <c r="J2205" s="543" t="n">
        <f aca="false">H2205*F2205*E2205+I2205*G2205*E2205</f>
        <v>30</v>
      </c>
      <c r="K2205" s="521"/>
    </row>
    <row r="2206" customFormat="false" ht="15" hidden="false" customHeight="false" outlineLevel="0" collapsed="false">
      <c r="A2206" s="517"/>
      <c r="B2206" s="537"/>
      <c r="C2206" s="538"/>
      <c r="D2206" s="539"/>
      <c r="E2206" s="688"/>
      <c r="F2206" s="688"/>
      <c r="G2206" s="540"/>
      <c r="H2206" s="541"/>
      <c r="I2206" s="542"/>
      <c r="J2206" s="543"/>
      <c r="K2206" s="521"/>
    </row>
    <row r="2207" customFormat="false" ht="15" hidden="false" customHeight="false" outlineLevel="0" collapsed="false">
      <c r="A2207" s="517"/>
      <c r="B2207" s="537"/>
      <c r="C2207" s="538"/>
      <c r="D2207" s="539"/>
      <c r="E2207" s="688"/>
      <c r="F2207" s="688"/>
      <c r="G2207" s="540"/>
      <c r="H2207" s="541"/>
      <c r="I2207" s="542"/>
      <c r="J2207" s="543"/>
      <c r="K2207" s="521"/>
    </row>
    <row r="2208" customFormat="false" ht="15" hidden="false" customHeight="false" outlineLevel="0" collapsed="false">
      <c r="A2208" s="517"/>
      <c r="B2208" s="544"/>
      <c r="C2208" s="545"/>
      <c r="D2208" s="546"/>
      <c r="E2208" s="547"/>
      <c r="F2208" s="547"/>
      <c r="G2208" s="547"/>
      <c r="H2208" s="548"/>
      <c r="I2208" s="664"/>
      <c r="J2208" s="543"/>
      <c r="K2208" s="521"/>
    </row>
    <row r="2209" customFormat="false" ht="15" hidden="false" customHeight="false" outlineLevel="0" collapsed="false">
      <c r="A2209" s="517"/>
      <c r="B2209" s="551"/>
      <c r="C2209" s="529"/>
      <c r="D2209" s="529"/>
      <c r="E2209" s="529"/>
      <c r="F2209" s="529"/>
      <c r="G2209" s="529"/>
      <c r="H2209" s="529"/>
      <c r="I2209" s="552" t="s">
        <v>257</v>
      </c>
      <c r="J2209" s="566" t="n">
        <f aca="false">SUM(J2205:J2208)</f>
        <v>30</v>
      </c>
      <c r="K2209" s="521"/>
    </row>
    <row r="2210" customFormat="false" ht="15" hidden="false" customHeight="false" outlineLevel="0" collapsed="false">
      <c r="A2210" s="517"/>
      <c r="B2210" s="553"/>
      <c r="C2210" s="553"/>
      <c r="D2210" s="553"/>
      <c r="E2210" s="553"/>
      <c r="F2210" s="553"/>
      <c r="G2210" s="553"/>
      <c r="H2210" s="553"/>
      <c r="I2210" s="554"/>
      <c r="J2210" s="555"/>
      <c r="K2210" s="521"/>
    </row>
    <row r="2211" customFormat="false" ht="19.25" hidden="false" customHeight="true" outlineLevel="0" collapsed="false">
      <c r="A2211" s="517"/>
      <c r="B2211" s="556" t="s">
        <v>302</v>
      </c>
      <c r="C2211" s="556"/>
      <c r="D2211" s="556"/>
      <c r="E2211" s="556"/>
      <c r="F2211" s="679" t="s">
        <v>289</v>
      </c>
      <c r="G2211" s="679"/>
      <c r="H2211" s="557" t="s">
        <v>303</v>
      </c>
      <c r="I2211" s="558" t="s">
        <v>304</v>
      </c>
      <c r="J2211" s="559" t="s">
        <v>305</v>
      </c>
      <c r="K2211" s="521"/>
    </row>
    <row r="2212" customFormat="false" ht="15" hidden="false" customHeight="false" outlineLevel="0" collapsed="false">
      <c r="A2212" s="517"/>
      <c r="B2212" s="560" t="s">
        <v>366</v>
      </c>
      <c r="C2212" s="561"/>
      <c r="D2212" s="522"/>
      <c r="E2212" s="538"/>
      <c r="F2212" s="539"/>
      <c r="G2212" s="562"/>
      <c r="H2212" s="563" t="n">
        <v>5</v>
      </c>
      <c r="I2212" s="564" t="n">
        <f aca="false">(VLOOKUP(B2212,'MÃO DE OBRA'!$A:$E,5,FALSE())/220)</f>
        <v>28.82352</v>
      </c>
      <c r="J2212" s="543" t="n">
        <f aca="false">H2212*I2212</f>
        <v>144.1176</v>
      </c>
      <c r="K2212" s="521"/>
    </row>
    <row r="2213" customFormat="false" ht="15" hidden="false" customHeight="false" outlineLevel="0" collapsed="false">
      <c r="A2213" s="517"/>
      <c r="B2213" s="560" t="s">
        <v>307</v>
      </c>
      <c r="C2213" s="561"/>
      <c r="D2213" s="522"/>
      <c r="E2213" s="538"/>
      <c r="F2213" s="539"/>
      <c r="G2213" s="562"/>
      <c r="H2213" s="563" t="n">
        <v>2</v>
      </c>
      <c r="I2213" s="564" t="n">
        <f aca="false">(VLOOKUP(B2213,'MÃO DE OBRA'!$A:$E,5,FALSE())/220)</f>
        <v>19.13328</v>
      </c>
      <c r="J2213" s="543" t="n">
        <f aca="false">H2213*I2213</f>
        <v>38.26656</v>
      </c>
      <c r="K2213" s="521"/>
    </row>
    <row r="2214" customFormat="false" ht="15" hidden="false" customHeight="false" outlineLevel="0" collapsed="false">
      <c r="A2214" s="517"/>
      <c r="B2214" s="560" t="s">
        <v>361</v>
      </c>
      <c r="C2214" s="561"/>
      <c r="D2214" s="522"/>
      <c r="E2214" s="538"/>
      <c r="F2214" s="539"/>
      <c r="G2214" s="562"/>
      <c r="H2214" s="563" t="n">
        <f aca="false">E2205</f>
        <v>0.2</v>
      </c>
      <c r="I2214" s="564" t="n">
        <f aca="false">(VLOOKUP(B2214,'MÃO DE OBRA'!$A:$E,5,FALSE())/220)</f>
        <v>37.47552</v>
      </c>
      <c r="J2214" s="543" t="n">
        <f aca="false">H2214*I2214</f>
        <v>7.495104</v>
      </c>
      <c r="K2214" s="521"/>
    </row>
    <row r="2215" customFormat="false" ht="15" hidden="false" customHeight="false" outlineLevel="0" collapsed="false">
      <c r="A2215" s="517"/>
      <c r="B2215" s="560"/>
      <c r="C2215" s="561"/>
      <c r="D2215" s="522"/>
      <c r="E2215" s="538"/>
      <c r="F2215" s="539"/>
      <c r="G2215" s="562"/>
      <c r="H2215" s="563"/>
      <c r="I2215" s="564"/>
      <c r="J2215" s="543"/>
      <c r="K2215" s="521"/>
    </row>
    <row r="2216" customFormat="false" ht="15" hidden="false" customHeight="false" outlineLevel="0" collapsed="false">
      <c r="A2216" s="517"/>
      <c r="B2216" s="551"/>
      <c r="C2216" s="553"/>
      <c r="D2216" s="553"/>
      <c r="E2216" s="553"/>
      <c r="F2216" s="553"/>
      <c r="G2216" s="553"/>
      <c r="H2216" s="553"/>
      <c r="I2216" s="565" t="s">
        <v>257</v>
      </c>
      <c r="J2216" s="566" t="n">
        <f aca="false">SUM(J2212:J2215)</f>
        <v>189.879264</v>
      </c>
      <c r="K2216" s="521"/>
    </row>
    <row r="2217" customFormat="false" ht="15" hidden="false" customHeight="false" outlineLevel="0" collapsed="false">
      <c r="A2217" s="517"/>
      <c r="B2217" s="567"/>
      <c r="C2217" s="567"/>
      <c r="D2217" s="567"/>
      <c r="E2217" s="567"/>
      <c r="F2217" s="567"/>
      <c r="G2217" s="567"/>
      <c r="H2217" s="567"/>
      <c r="I2217" s="568"/>
      <c r="J2217" s="567"/>
      <c r="K2217" s="521"/>
    </row>
    <row r="2218" customFormat="false" ht="15" hidden="false" customHeight="false" outlineLevel="0" collapsed="false">
      <c r="A2218" s="517"/>
      <c r="B2218" s="569" t="s">
        <v>310</v>
      </c>
      <c r="C2218" s="570"/>
      <c r="D2218" s="567"/>
      <c r="E2218" s="571" t="n">
        <f aca="false">PRODUÇÕES!$D$45</f>
        <v>0.0178571428571429</v>
      </c>
      <c r="F2218" s="572" t="s">
        <v>419</v>
      </c>
      <c r="G2218" s="573"/>
      <c r="H2218" s="573"/>
      <c r="I2218" s="574" t="s">
        <v>311</v>
      </c>
      <c r="J2218" s="566" t="n">
        <f aca="false">J2209+J2216</f>
        <v>219.879264</v>
      </c>
      <c r="K2218" s="521"/>
    </row>
    <row r="2219" customFormat="false" ht="15" hidden="false" customHeight="false" outlineLevel="0" collapsed="false">
      <c r="A2219" s="517"/>
      <c r="B2219" s="575"/>
      <c r="C2219" s="567"/>
      <c r="D2219" s="567"/>
      <c r="E2219" s="568"/>
      <c r="F2219" s="576"/>
      <c r="G2219" s="576"/>
      <c r="H2219" s="576"/>
      <c r="I2219" s="568"/>
      <c r="J2219" s="567"/>
      <c r="K2219" s="521"/>
    </row>
    <row r="2220" customFormat="false" ht="22.5" hidden="false" customHeight="true" outlineLevel="0" collapsed="false">
      <c r="A2220" s="517"/>
      <c r="B2220" s="557" t="s">
        <v>312</v>
      </c>
      <c r="C2220" s="557"/>
      <c r="D2220" s="557"/>
      <c r="E2220" s="557"/>
      <c r="F2220" s="532" t="s">
        <v>289</v>
      </c>
      <c r="G2220" s="528" t="s">
        <v>313</v>
      </c>
      <c r="H2220" s="557" t="s">
        <v>296</v>
      </c>
      <c r="I2220" s="577" t="s">
        <v>314</v>
      </c>
      <c r="J2220" s="556" t="s">
        <v>315</v>
      </c>
      <c r="K2220" s="521"/>
    </row>
    <row r="2221" customFormat="false" ht="15" hidden="false" customHeight="false" outlineLevel="0" collapsed="false">
      <c r="A2221" s="517"/>
      <c r="B2221" s="684" t="str">
        <f aca="false">B2205</f>
        <v>Caminhão carroceria com guindauto</v>
      </c>
      <c r="C2221" s="562"/>
      <c r="D2221" s="562"/>
      <c r="E2221" s="685"/>
      <c r="F2221" s="579" t="str">
        <f aca="false">VLOOKUP(B2221,EQUIPAMENTOS!$A:$R,16,FALSE())</f>
        <v>Diesel S10</v>
      </c>
      <c r="G2221" s="580" t="s">
        <v>316</v>
      </c>
      <c r="H2221" s="581" t="n">
        <f aca="false">VLOOKUP(B2221,EQUIPAMENTOS!$A:$R,17,FALSE())</f>
        <v>6.99</v>
      </c>
      <c r="I2221" s="582" t="n">
        <f aca="false">VLOOKUP(B2221,EQUIPAMENTOS!$A:$R,18,FALSE())</f>
        <v>4</v>
      </c>
      <c r="J2221" s="543" t="n">
        <f aca="false">H2221*I2221*E2205*F2205</f>
        <v>5.592</v>
      </c>
      <c r="K2221" s="521"/>
    </row>
    <row r="2222" customFormat="false" ht="15" hidden="false" customHeight="false" outlineLevel="0" collapsed="false">
      <c r="A2222" s="517"/>
      <c r="B2222" s="684"/>
      <c r="C2222" s="561"/>
      <c r="D2222" s="561"/>
      <c r="E2222" s="538"/>
      <c r="F2222" s="579"/>
      <c r="G2222" s="580"/>
      <c r="H2222" s="581"/>
      <c r="I2222" s="582"/>
      <c r="J2222" s="543"/>
      <c r="K2222" s="521"/>
    </row>
    <row r="2223" customFormat="false" ht="15" hidden="false" customHeight="false" outlineLevel="0" collapsed="false">
      <c r="A2223" s="517"/>
      <c r="B2223" s="684"/>
      <c r="C2223" s="570"/>
      <c r="D2223" s="570"/>
      <c r="E2223" s="545"/>
      <c r="F2223" s="584"/>
      <c r="G2223" s="672"/>
      <c r="H2223" s="581"/>
      <c r="I2223" s="582"/>
      <c r="J2223" s="543"/>
      <c r="K2223" s="521"/>
    </row>
    <row r="2224" customFormat="false" ht="15" hidden="false" customHeight="false" outlineLevel="0" collapsed="false">
      <c r="A2224" s="517"/>
      <c r="B2224" s="612"/>
      <c r="C2224" s="567"/>
      <c r="D2224" s="567"/>
      <c r="E2224" s="567"/>
      <c r="F2224" s="567"/>
      <c r="G2224" s="567"/>
      <c r="H2224" s="576"/>
      <c r="I2224" s="673" t="s">
        <v>257</v>
      </c>
      <c r="J2224" s="566" t="n">
        <f aca="false">SUM(J2221:J2223)</f>
        <v>5.592</v>
      </c>
      <c r="K2224" s="521"/>
      <c r="L2224" s="434" t="n">
        <f aca="false">J2224/E2218</f>
        <v>313.152</v>
      </c>
    </row>
    <row r="2225" customFormat="false" ht="15" hidden="false" customHeight="false" outlineLevel="0" collapsed="false">
      <c r="A2225" s="517"/>
      <c r="B2225" s="590"/>
      <c r="C2225" s="570"/>
      <c r="D2225" s="570"/>
      <c r="E2225" s="591"/>
      <c r="F2225" s="592"/>
      <c r="G2225" s="573"/>
      <c r="H2225" s="573"/>
      <c r="I2225" s="574"/>
      <c r="J2225" s="591"/>
      <c r="K2225" s="521"/>
    </row>
    <row r="2226" customFormat="false" ht="19.25" hidden="false" customHeight="false" outlineLevel="0" collapsed="false">
      <c r="A2226" s="517"/>
      <c r="B2226" s="557" t="s">
        <v>317</v>
      </c>
      <c r="C2226" s="557"/>
      <c r="D2226" s="557"/>
      <c r="E2226" s="557"/>
      <c r="F2226" s="557"/>
      <c r="G2226" s="593" t="s">
        <v>318</v>
      </c>
      <c r="H2226" s="573" t="s">
        <v>319</v>
      </c>
      <c r="I2226" s="577" t="s">
        <v>296</v>
      </c>
      <c r="J2226" s="559" t="s">
        <v>315</v>
      </c>
      <c r="K2226" s="521"/>
    </row>
    <row r="2227" customFormat="false" ht="15" hidden="false" customHeight="false" outlineLevel="0" collapsed="false">
      <c r="A2227" s="517"/>
      <c r="B2227" s="594"/>
      <c r="C2227" s="595"/>
      <c r="D2227" s="596"/>
      <c r="E2227" s="596"/>
      <c r="F2227" s="597"/>
      <c r="G2227" s="540"/>
      <c r="H2227" s="540"/>
      <c r="I2227" s="598"/>
      <c r="J2227" s="543"/>
      <c r="K2227" s="521"/>
    </row>
    <row r="2228" customFormat="false" ht="15" hidden="false" customHeight="false" outlineLevel="0" collapsed="false">
      <c r="A2228" s="517"/>
      <c r="B2228" s="599"/>
      <c r="C2228" s="600"/>
      <c r="D2228" s="601"/>
      <c r="E2228" s="601"/>
      <c r="F2228" s="602"/>
      <c r="G2228" s="540"/>
      <c r="H2228" s="540"/>
      <c r="I2228" s="598"/>
      <c r="J2228" s="543"/>
      <c r="K2228" s="521"/>
    </row>
    <row r="2229" customFormat="false" ht="15" hidden="false" customHeight="false" outlineLevel="0" collapsed="false">
      <c r="A2229" s="517"/>
      <c r="B2229" s="603" t="s">
        <v>257</v>
      </c>
      <c r="C2229" s="603"/>
      <c r="D2229" s="603"/>
      <c r="E2229" s="603"/>
      <c r="F2229" s="603"/>
      <c r="G2229" s="603"/>
      <c r="H2229" s="603"/>
      <c r="I2229" s="603"/>
      <c r="J2229" s="566" t="n">
        <f aca="false">SUM(J2227:J2228)</f>
        <v>0</v>
      </c>
      <c r="K2229" s="521"/>
    </row>
    <row r="2230" customFormat="false" ht="15" hidden="false" customHeight="false" outlineLevel="0" collapsed="false">
      <c r="A2230" s="517"/>
      <c r="B2230" s="604"/>
      <c r="C2230" s="605"/>
      <c r="D2230" s="605"/>
      <c r="E2230" s="606"/>
      <c r="F2230" s="607"/>
      <c r="G2230" s="608"/>
      <c r="H2230" s="608"/>
      <c r="I2230" s="609"/>
      <c r="J2230" s="610"/>
      <c r="K2230" s="521"/>
    </row>
    <row r="2231" customFormat="false" ht="15" hidden="false" customHeight="false" outlineLevel="0" collapsed="false">
      <c r="A2231" s="517"/>
      <c r="B2231" s="611" t="s">
        <v>320</v>
      </c>
      <c r="C2231" s="611"/>
      <c r="D2231" s="612"/>
      <c r="E2231" s="567"/>
      <c r="F2231" s="567"/>
      <c r="G2231" s="567"/>
      <c r="H2231" s="613"/>
      <c r="I2231" s="614"/>
      <c r="J2231" s="566" t="n">
        <f aca="false">(J2218+J2224+J2229)/E2218</f>
        <v>12626.390784</v>
      </c>
      <c r="K2231" s="521"/>
    </row>
    <row r="2232" customFormat="false" ht="15" hidden="false" customHeight="false" outlineLevel="0" collapsed="false">
      <c r="A2232" s="517"/>
      <c r="B2232" s="590"/>
      <c r="C2232" s="570"/>
      <c r="D2232" s="570"/>
      <c r="E2232" s="591"/>
      <c r="F2232" s="592"/>
      <c r="G2232" s="573"/>
      <c r="H2232" s="573"/>
      <c r="I2232" s="574"/>
      <c r="J2232" s="615"/>
      <c r="K2232" s="521"/>
    </row>
    <row r="2233" customFormat="false" ht="19.25" hidden="false" customHeight="false" outlineLevel="0" collapsed="false">
      <c r="A2233" s="517"/>
      <c r="B2233" s="557" t="s">
        <v>321</v>
      </c>
      <c r="C2233" s="557"/>
      <c r="D2233" s="557"/>
      <c r="E2233" s="557"/>
      <c r="F2233" s="557"/>
      <c r="G2233" s="593" t="s">
        <v>318</v>
      </c>
      <c r="H2233" s="573" t="s">
        <v>319</v>
      </c>
      <c r="I2233" s="577" t="s">
        <v>296</v>
      </c>
      <c r="J2233" s="559" t="s">
        <v>315</v>
      </c>
      <c r="K2233" s="521"/>
    </row>
    <row r="2234" customFormat="false" ht="15" hidden="false" customHeight="false" outlineLevel="0" collapsed="false">
      <c r="A2234" s="517"/>
      <c r="B2234" s="686" t="s">
        <v>376</v>
      </c>
      <c r="C2234" s="600"/>
      <c r="D2234" s="601"/>
      <c r="E2234" s="601"/>
      <c r="F2234" s="602"/>
      <c r="G2234" s="540" t="n">
        <v>6.6</v>
      </c>
      <c r="H2234" s="540" t="s">
        <v>28</v>
      </c>
      <c r="I2234" s="598" t="n">
        <f aca="false">I2169</f>
        <v>590</v>
      </c>
      <c r="J2234" s="543" t="n">
        <f aca="false">G2234*I2234</f>
        <v>3894</v>
      </c>
      <c r="K2234" s="521"/>
    </row>
    <row r="2235" customFormat="false" ht="15" hidden="false" customHeight="false" outlineLevel="0" collapsed="false">
      <c r="A2235" s="517"/>
      <c r="B2235" s="686" t="s">
        <v>374</v>
      </c>
      <c r="C2235" s="600"/>
      <c r="D2235" s="601"/>
      <c r="E2235" s="601"/>
      <c r="F2235" s="602"/>
      <c r="G2235" s="540" t="n">
        <v>34</v>
      </c>
      <c r="H2235" s="540" t="s">
        <v>357</v>
      </c>
      <c r="I2235" s="598" t="n">
        <f aca="false">I2170</f>
        <v>84.21</v>
      </c>
      <c r="J2235" s="543" t="n">
        <f aca="false">G2235*I2235</f>
        <v>2863.14</v>
      </c>
      <c r="K2235" s="521"/>
    </row>
    <row r="2236" customFormat="false" ht="15" hidden="false" customHeight="false" outlineLevel="0" collapsed="false">
      <c r="A2236" s="517"/>
      <c r="B2236" s="686" t="s">
        <v>388</v>
      </c>
      <c r="C2236" s="600"/>
      <c r="D2236" s="601"/>
      <c r="E2236" s="601"/>
      <c r="F2236" s="602"/>
      <c r="G2236" s="540"/>
      <c r="H2236" s="540" t="s">
        <v>346</v>
      </c>
      <c r="I2236" s="598" t="n">
        <f aca="false">I2171</f>
        <v>14.2340145170296</v>
      </c>
      <c r="J2236" s="543" t="n">
        <f aca="false">G2236*I2236</f>
        <v>0</v>
      </c>
      <c r="K2236" s="521"/>
    </row>
    <row r="2237" customFormat="false" ht="15" hidden="false" customHeight="false" outlineLevel="0" collapsed="false">
      <c r="A2237" s="517"/>
      <c r="B2237" s="599" t="s">
        <v>420</v>
      </c>
      <c r="C2237" s="600"/>
      <c r="D2237" s="601"/>
      <c r="E2237" s="601"/>
      <c r="F2237" s="602"/>
      <c r="G2237" s="691" t="n">
        <v>2</v>
      </c>
      <c r="H2237" s="540" t="s">
        <v>28</v>
      </c>
      <c r="I2237" s="598" t="n">
        <f aca="false">I2172</f>
        <v>464.448</v>
      </c>
      <c r="J2237" s="543" t="n">
        <f aca="false">G2237*I2237</f>
        <v>928.896</v>
      </c>
      <c r="K2237" s="521"/>
    </row>
    <row r="2238" customFormat="false" ht="15" hidden="false" customHeight="false" outlineLevel="0" collapsed="false">
      <c r="A2238" s="517"/>
      <c r="B2238" s="599" t="s">
        <v>421</v>
      </c>
      <c r="C2238" s="600"/>
      <c r="D2238" s="601"/>
      <c r="E2238" s="601"/>
      <c r="F2238" s="602"/>
      <c r="G2238" s="540" t="n">
        <v>9</v>
      </c>
      <c r="H2238" s="540" t="s">
        <v>60</v>
      </c>
      <c r="I2238" s="598" t="n">
        <f aca="false">I2173</f>
        <v>42.99</v>
      </c>
      <c r="J2238" s="543" t="n">
        <f aca="false">G2238*I2238</f>
        <v>386.91</v>
      </c>
      <c r="K2238" s="521"/>
    </row>
    <row r="2239" customFormat="false" ht="15" hidden="false" customHeight="false" outlineLevel="0" collapsed="false">
      <c r="A2239" s="517"/>
      <c r="B2239" s="599" t="s">
        <v>422</v>
      </c>
      <c r="C2239" s="600"/>
      <c r="D2239" s="601"/>
      <c r="E2239" s="601"/>
      <c r="F2239" s="602"/>
      <c r="G2239" s="540" t="n">
        <v>4</v>
      </c>
      <c r="H2239" s="540" t="s">
        <v>406</v>
      </c>
      <c r="I2239" s="598" t="n">
        <f aca="false">I2174</f>
        <v>74.55</v>
      </c>
      <c r="J2239" s="543" t="n">
        <f aca="false">G2239*I2239</f>
        <v>298.2</v>
      </c>
      <c r="K2239" s="521"/>
    </row>
    <row r="2240" customFormat="false" ht="15" hidden="false" customHeight="false" outlineLevel="0" collapsed="false">
      <c r="A2240" s="517"/>
      <c r="B2240" s="599" t="s">
        <v>423</v>
      </c>
      <c r="C2240" s="600"/>
      <c r="D2240" s="601"/>
      <c r="E2240" s="601"/>
      <c r="F2240" s="602"/>
      <c r="G2240" s="540" t="n">
        <v>350</v>
      </c>
      <c r="H2240" s="540" t="s">
        <v>378</v>
      </c>
      <c r="I2240" s="598" t="n">
        <f aca="false">I2175</f>
        <v>9</v>
      </c>
      <c r="J2240" s="543" t="n">
        <f aca="false">G2240*I2240</f>
        <v>3150</v>
      </c>
      <c r="K2240" s="521"/>
    </row>
    <row r="2241" customFormat="false" ht="15" hidden="false" customHeight="false" outlineLevel="0" collapsed="false">
      <c r="A2241" s="517"/>
      <c r="B2241" s="616"/>
      <c r="C2241" s="617"/>
      <c r="D2241" s="618"/>
      <c r="E2241" s="618"/>
      <c r="F2241" s="619"/>
      <c r="G2241" s="540"/>
      <c r="H2241" s="540"/>
      <c r="I2241" s="598"/>
      <c r="J2241" s="543" t="n">
        <f aca="false">G2241*I2241</f>
        <v>0</v>
      </c>
      <c r="K2241" s="521"/>
    </row>
    <row r="2242" customFormat="false" ht="15" hidden="false" customHeight="false" outlineLevel="0" collapsed="false">
      <c r="A2242" s="517"/>
      <c r="B2242" s="620"/>
      <c r="C2242" s="567"/>
      <c r="D2242" s="567"/>
      <c r="E2242" s="621"/>
      <c r="F2242" s="622"/>
      <c r="G2242" s="576"/>
      <c r="H2242" s="576"/>
      <c r="I2242" s="568" t="s">
        <v>257</v>
      </c>
      <c r="J2242" s="566" t="n">
        <f aca="false">SUM(J2234:J2241)</f>
        <v>11521.146</v>
      </c>
      <c r="K2242" s="521"/>
    </row>
    <row r="2243" customFormat="false" ht="15" hidden="false" customHeight="false" outlineLevel="0" collapsed="false">
      <c r="A2243" s="517"/>
      <c r="B2243" s="623"/>
      <c r="C2243" s="567"/>
      <c r="D2243" s="567"/>
      <c r="E2243" s="621"/>
      <c r="F2243" s="622"/>
      <c r="G2243" s="576"/>
      <c r="H2243" s="576"/>
      <c r="I2243" s="568"/>
      <c r="J2243" s="621"/>
      <c r="K2243" s="521"/>
    </row>
    <row r="2244" customFormat="false" ht="19.25" hidden="false" customHeight="false" outlineLevel="0" collapsed="false">
      <c r="A2244" s="517"/>
      <c r="B2244" s="557" t="s">
        <v>322</v>
      </c>
      <c r="C2244" s="557"/>
      <c r="D2244" s="557"/>
      <c r="E2244" s="557"/>
      <c r="F2244" s="559" t="s">
        <v>318</v>
      </c>
      <c r="G2244" s="593" t="s">
        <v>323</v>
      </c>
      <c r="H2244" s="573" t="s">
        <v>296</v>
      </c>
      <c r="I2244" s="577" t="s">
        <v>314</v>
      </c>
      <c r="J2244" s="559" t="s">
        <v>315</v>
      </c>
      <c r="K2244" s="521"/>
    </row>
    <row r="2245" customFormat="false" ht="15" hidden="false" customHeight="false" outlineLevel="0" collapsed="false">
      <c r="A2245" s="517"/>
      <c r="B2245" s="594"/>
      <c r="C2245" s="595"/>
      <c r="D2245" s="596"/>
      <c r="E2245" s="597"/>
      <c r="F2245" s="540"/>
      <c r="G2245" s="540"/>
      <c r="H2245" s="624"/>
      <c r="I2245" s="598"/>
      <c r="J2245" s="543"/>
      <c r="K2245" s="521"/>
    </row>
    <row r="2246" customFormat="false" ht="15" hidden="false" customHeight="false" outlineLevel="0" collapsed="false">
      <c r="A2246" s="517"/>
      <c r="B2246" s="616"/>
      <c r="C2246" s="617"/>
      <c r="D2246" s="618"/>
      <c r="E2246" s="619"/>
      <c r="F2246" s="547" t="n">
        <v>0</v>
      </c>
      <c r="G2246" s="547" t="n">
        <v>0</v>
      </c>
      <c r="H2246" s="547" t="n">
        <v>0</v>
      </c>
      <c r="I2246" s="625" t="n">
        <v>0</v>
      </c>
      <c r="J2246" s="543" t="n">
        <f aca="false">I2246*H2246*G2246*F2246</f>
        <v>0</v>
      </c>
      <c r="K2246" s="521"/>
    </row>
    <row r="2247" customFormat="false" ht="15" hidden="false" customHeight="false" outlineLevel="0" collapsed="false">
      <c r="A2247" s="517"/>
      <c r="B2247" s="620"/>
      <c r="C2247" s="567"/>
      <c r="D2247" s="567"/>
      <c r="E2247" s="621"/>
      <c r="F2247" s="622"/>
      <c r="G2247" s="576"/>
      <c r="H2247" s="576"/>
      <c r="I2247" s="568" t="s">
        <v>257</v>
      </c>
      <c r="J2247" s="566" t="n">
        <f aca="false">SUM(J2245:J2246)</f>
        <v>0</v>
      </c>
      <c r="K2247" s="521"/>
    </row>
    <row r="2248" customFormat="false" ht="15" hidden="false" customHeight="false" outlineLevel="0" collapsed="false">
      <c r="A2248" s="517"/>
      <c r="B2248" s="567"/>
      <c r="C2248" s="567"/>
      <c r="D2248" s="567"/>
      <c r="E2248" s="567"/>
      <c r="F2248" s="567"/>
      <c r="G2248" s="567"/>
      <c r="H2248" s="567"/>
      <c r="I2248" s="568"/>
      <c r="J2248" s="567"/>
      <c r="K2248" s="521"/>
    </row>
    <row r="2249" customFormat="false" ht="15" hidden="false" customHeight="false" outlineLevel="0" collapsed="false">
      <c r="A2249" s="517"/>
      <c r="B2249" s="626" t="s">
        <v>324</v>
      </c>
      <c r="C2249" s="626"/>
      <c r="D2249" s="626"/>
      <c r="E2249" s="626"/>
      <c r="F2249" s="626"/>
      <c r="G2249" s="626"/>
      <c r="H2249" s="626"/>
      <c r="I2249" s="626"/>
      <c r="J2249" s="611" t="n">
        <f aca="false">J2247+J2242+J2231</f>
        <v>24147.536784</v>
      </c>
      <c r="K2249" s="521"/>
    </row>
    <row r="2250" customFormat="false" ht="15" hidden="false" customHeight="false" outlineLevel="0" collapsed="false">
      <c r="A2250" s="517"/>
      <c r="B2250" s="567"/>
      <c r="C2250" s="567"/>
      <c r="D2250" s="567"/>
      <c r="E2250" s="567"/>
      <c r="F2250" s="567"/>
      <c r="G2250" s="567"/>
      <c r="H2250" s="567"/>
      <c r="I2250" s="568"/>
      <c r="J2250" s="567"/>
      <c r="K2250" s="521"/>
    </row>
    <row r="2251" customFormat="false" ht="15" hidden="false" customHeight="false" outlineLevel="0" collapsed="false">
      <c r="A2251" s="517"/>
      <c r="B2251" s="626" t="s">
        <v>325</v>
      </c>
      <c r="C2251" s="626"/>
      <c r="D2251" s="626"/>
      <c r="E2251" s="626"/>
      <c r="F2251" s="626"/>
      <c r="G2251" s="626"/>
      <c r="H2251" s="626"/>
      <c r="I2251" s="626"/>
      <c r="J2251" s="566" t="n">
        <f aca="false">J2249*0</f>
        <v>0</v>
      </c>
      <c r="K2251" s="521"/>
    </row>
    <row r="2252" customFormat="false" ht="15" hidden="false" customHeight="false" outlineLevel="0" collapsed="false">
      <c r="A2252" s="517"/>
      <c r="B2252" s="567"/>
      <c r="C2252" s="567"/>
      <c r="D2252" s="567"/>
      <c r="E2252" s="567"/>
      <c r="F2252" s="567"/>
      <c r="G2252" s="567"/>
      <c r="H2252" s="567"/>
      <c r="I2252" s="568"/>
      <c r="J2252" s="567"/>
      <c r="K2252" s="521"/>
    </row>
    <row r="2253" customFormat="false" ht="15" hidden="false" customHeight="false" outlineLevel="0" collapsed="false">
      <c r="A2253" s="517"/>
      <c r="B2253" s="626" t="s">
        <v>326</v>
      </c>
      <c r="C2253" s="626"/>
      <c r="D2253" s="626"/>
      <c r="E2253" s="626"/>
      <c r="F2253" s="626"/>
      <c r="G2253" s="626"/>
      <c r="H2253" s="626"/>
      <c r="I2253" s="626"/>
      <c r="J2253" s="611" t="n">
        <f aca="false">J2249+J2251</f>
        <v>24147.536784</v>
      </c>
      <c r="K2253" s="521"/>
    </row>
    <row r="2254" customFormat="false" ht="15" hidden="false" customHeight="false" outlineLevel="0" collapsed="false">
      <c r="A2254" s="517"/>
      <c r="B2254" s="605"/>
      <c r="C2254" s="605"/>
      <c r="D2254" s="605"/>
      <c r="E2254" s="605"/>
      <c r="F2254" s="605"/>
      <c r="G2254" s="605"/>
      <c r="H2254" s="605"/>
      <c r="I2254" s="609"/>
      <c r="J2254" s="605"/>
      <c r="K2254" s="521"/>
    </row>
    <row r="2255" customFormat="false" ht="15" hidden="false" customHeight="false" outlineLevel="0" collapsed="false">
      <c r="A2255" s="517"/>
      <c r="B2255" s="627"/>
      <c r="C2255" s="595"/>
      <c r="D2255" s="595"/>
      <c r="E2255" s="595"/>
      <c r="F2255" s="595"/>
      <c r="G2255" s="595"/>
      <c r="H2255" s="595"/>
      <c r="I2255" s="595"/>
      <c r="J2255" s="628"/>
      <c r="K2255" s="521"/>
    </row>
    <row r="2256" customFormat="false" ht="15" hidden="false" customHeight="false" outlineLevel="0" collapsed="false">
      <c r="A2256" s="517"/>
      <c r="B2256" s="629"/>
      <c r="C2256" s="630"/>
      <c r="D2256" s="631"/>
      <c r="E2256" s="631"/>
      <c r="F2256" s="632"/>
      <c r="G2256" s="633"/>
      <c r="H2256" s="630"/>
      <c r="I2256" s="630"/>
      <c r="J2256" s="634"/>
      <c r="K2256" s="521"/>
    </row>
    <row r="2257" customFormat="false" ht="15" hidden="false" customHeight="false" outlineLevel="0" collapsed="false">
      <c r="A2257" s="517"/>
      <c r="B2257" s="522"/>
      <c r="C2257" s="522"/>
      <c r="D2257" s="522"/>
      <c r="E2257" s="522"/>
      <c r="F2257" s="522"/>
      <c r="G2257" s="522"/>
      <c r="H2257" s="522"/>
      <c r="I2257" s="522"/>
      <c r="J2257" s="522"/>
      <c r="K2257" s="521"/>
    </row>
    <row r="2258" customFormat="false" ht="15" hidden="false" customHeight="false" outlineLevel="0" collapsed="false">
      <c r="A2258" s="517"/>
      <c r="B2258" s="635" t="n">
        <f aca="false">PLANEJAMENTO!E1799</f>
        <v>0</v>
      </c>
      <c r="C2258" s="636"/>
      <c r="D2258" s="636"/>
      <c r="E2258" s="636"/>
      <c r="F2258" s="637"/>
      <c r="G2258" s="532" t="s">
        <v>315</v>
      </c>
      <c r="H2258" s="532"/>
      <c r="I2258" s="532"/>
      <c r="J2258" s="532"/>
      <c r="K2258" s="521"/>
    </row>
    <row r="2259" customFormat="false" ht="15" hidden="false" customHeight="false" outlineLevel="0" collapsed="false">
      <c r="A2259" s="517"/>
      <c r="B2259" s="638" t="n">
        <f aca="false">PLANEJAMENTO!E1800</f>
        <v>0</v>
      </c>
      <c r="C2259" s="639"/>
      <c r="D2259" s="639"/>
      <c r="E2259" s="639"/>
      <c r="F2259" s="640"/>
      <c r="G2259" s="534" t="s">
        <v>327</v>
      </c>
      <c r="H2259" s="534"/>
      <c r="I2259" s="534"/>
      <c r="J2259" s="534"/>
      <c r="K2259" s="521"/>
    </row>
    <row r="2260" customFormat="false" ht="15" hidden="false" customHeight="false" outlineLevel="0" collapsed="false">
      <c r="A2260" s="517"/>
      <c r="B2260" s="641"/>
      <c r="C2260" s="642"/>
      <c r="D2260" s="642"/>
      <c r="E2260" s="642"/>
      <c r="F2260" s="643"/>
      <c r="G2260" s="644"/>
      <c r="H2260" s="645"/>
      <c r="I2260" s="645"/>
      <c r="J2260" s="645"/>
      <c r="K2260" s="521"/>
    </row>
    <row r="2261" customFormat="false" ht="15" hidden="false" customHeight="false" outlineLevel="0" collapsed="false">
      <c r="A2261" s="646"/>
      <c r="B2261" s="647"/>
      <c r="C2261" s="647"/>
      <c r="D2261" s="647"/>
      <c r="E2261" s="647"/>
      <c r="F2261" s="647"/>
      <c r="G2261" s="647"/>
      <c r="H2261" s="647"/>
      <c r="I2261" s="647"/>
      <c r="J2261" s="647"/>
      <c r="K2261" s="648"/>
    </row>
    <row r="2262" customFormat="false" ht="15" hidden="false" customHeight="false" outlineLevel="0" collapsed="false">
      <c r="A2262" s="517"/>
      <c r="B2262" s="522"/>
      <c r="C2262" s="522"/>
      <c r="D2262" s="522"/>
      <c r="E2262" s="522"/>
      <c r="F2262" s="522"/>
      <c r="G2262" s="522"/>
      <c r="H2262" s="522"/>
      <c r="I2262" s="522"/>
      <c r="J2262" s="522"/>
      <c r="K2262" s="521"/>
    </row>
    <row r="2263" customFormat="false" ht="15" hidden="false" customHeight="false" outlineLevel="0" collapsed="false">
      <c r="A2263" s="517"/>
      <c r="B2263" s="518" t="s">
        <v>0</v>
      </c>
      <c r="C2263" s="519"/>
      <c r="D2263" s="520" t="s">
        <v>288</v>
      </c>
      <c r="E2263" s="520"/>
      <c r="F2263" s="520"/>
      <c r="G2263" s="520"/>
      <c r="H2263" s="520"/>
      <c r="I2263" s="520"/>
      <c r="J2263" s="520"/>
      <c r="K2263" s="521"/>
    </row>
    <row r="2264" customFormat="false" ht="15" hidden="false" customHeight="false" outlineLevel="0" collapsed="false">
      <c r="A2264" s="517"/>
      <c r="B2264" s="522"/>
      <c r="C2264" s="522"/>
      <c r="D2264" s="522"/>
      <c r="E2264" s="522"/>
      <c r="F2264" s="522"/>
      <c r="G2264" s="522"/>
      <c r="H2264" s="522"/>
      <c r="I2264" s="522"/>
      <c r="J2264" s="522"/>
      <c r="K2264" s="521"/>
    </row>
    <row r="2265" customFormat="false" ht="15" hidden="false" customHeight="false" outlineLevel="0" collapsed="false">
      <c r="A2265" s="517"/>
      <c r="B2265" s="523"/>
      <c r="C2265" s="524" t="s">
        <v>290</v>
      </c>
      <c r="D2265" s="523" t="s">
        <v>118</v>
      </c>
      <c r="E2265" s="523"/>
      <c r="F2265" s="523"/>
      <c r="G2265" s="523"/>
      <c r="H2265" s="523"/>
      <c r="I2265" s="523"/>
      <c r="J2265" s="523" t="s">
        <v>291</v>
      </c>
      <c r="K2265" s="521"/>
    </row>
    <row r="2266" customFormat="false" ht="15" hidden="false" customHeight="true" outlineLevel="0" collapsed="false">
      <c r="A2266" s="517"/>
      <c r="B2266" s="525"/>
      <c r="C2266" s="526" t="n">
        <f aca="true">TODAY()</f>
        <v>46129</v>
      </c>
      <c r="D2266" s="661" t="s">
        <v>89</v>
      </c>
      <c r="E2266" s="661"/>
      <c r="F2266" s="661"/>
      <c r="G2266" s="661"/>
      <c r="H2266" s="661"/>
      <c r="I2266" s="661"/>
      <c r="J2266" s="528" t="str">
        <f aca="false">F2283</f>
        <v>u</v>
      </c>
      <c r="K2266" s="521"/>
      <c r="L2266" s="0" t="s">
        <v>425</v>
      </c>
    </row>
    <row r="2267" customFormat="false" ht="15" hidden="false" customHeight="false" outlineLevel="0" collapsed="false">
      <c r="A2267" s="517"/>
      <c r="B2267" s="529"/>
      <c r="C2267" s="529"/>
      <c r="D2267" s="529"/>
      <c r="E2267" s="529"/>
      <c r="F2267" s="529"/>
      <c r="G2267" s="529"/>
      <c r="H2267" s="529"/>
      <c r="I2267" s="530"/>
      <c r="J2267" s="531"/>
      <c r="K2267" s="521"/>
    </row>
    <row r="2268" customFormat="false" ht="15" hidden="false" customHeight="false" outlineLevel="0" collapsed="false">
      <c r="A2268" s="517"/>
      <c r="B2268" s="532" t="s">
        <v>292</v>
      </c>
      <c r="C2268" s="532"/>
      <c r="D2268" s="532" t="s">
        <v>289</v>
      </c>
      <c r="E2268" s="532" t="s">
        <v>293</v>
      </c>
      <c r="F2268" s="533" t="s">
        <v>294</v>
      </c>
      <c r="G2268" s="533"/>
      <c r="H2268" s="533" t="s">
        <v>295</v>
      </c>
      <c r="I2268" s="533"/>
      <c r="J2268" s="534" t="s">
        <v>296</v>
      </c>
      <c r="K2268" s="521"/>
    </row>
    <row r="2269" customFormat="false" ht="15" hidden="false" customHeight="false" outlineLevel="0" collapsed="false">
      <c r="A2269" s="517"/>
      <c r="B2269" s="532"/>
      <c r="C2269" s="532"/>
      <c r="D2269" s="532"/>
      <c r="E2269" s="532"/>
      <c r="F2269" s="535" t="s">
        <v>297</v>
      </c>
      <c r="G2269" s="535" t="s">
        <v>298</v>
      </c>
      <c r="H2269" s="535" t="s">
        <v>297</v>
      </c>
      <c r="I2269" s="529" t="s">
        <v>298</v>
      </c>
      <c r="J2269" s="536" t="s">
        <v>299</v>
      </c>
      <c r="K2269" s="521"/>
    </row>
    <row r="2270" customFormat="false" ht="15" hidden="false" customHeight="false" outlineLevel="0" collapsed="false">
      <c r="A2270" s="517"/>
      <c r="B2270" s="537" t="s">
        <v>364</v>
      </c>
      <c r="C2270" s="538"/>
      <c r="D2270" s="539"/>
      <c r="E2270" s="540" t="n">
        <v>0.2</v>
      </c>
      <c r="F2270" s="540" t="n">
        <v>1</v>
      </c>
      <c r="G2270" s="540" t="n">
        <f aca="false">1-F2270</f>
        <v>0</v>
      </c>
      <c r="H2270" s="541" t="n">
        <f aca="false">VLOOKUP(B2270,EQUIPAMENTOS!$A:$N,14,FALSE())</f>
        <v>150</v>
      </c>
      <c r="I2270" s="542" t="n">
        <f aca="false">H2270</f>
        <v>150</v>
      </c>
      <c r="J2270" s="543" t="n">
        <f aca="false">H2270*F2270*E2270+I2270*G2270*E2270</f>
        <v>30</v>
      </c>
      <c r="K2270" s="521"/>
    </row>
    <row r="2271" customFormat="false" ht="15" hidden="false" customHeight="false" outlineLevel="0" collapsed="false">
      <c r="A2271" s="517"/>
      <c r="B2271" s="537"/>
      <c r="C2271" s="538"/>
      <c r="D2271" s="539"/>
      <c r="E2271" s="688"/>
      <c r="F2271" s="688"/>
      <c r="G2271" s="540"/>
      <c r="H2271" s="541"/>
      <c r="I2271" s="542"/>
      <c r="J2271" s="543"/>
      <c r="K2271" s="521"/>
    </row>
    <row r="2272" customFormat="false" ht="15" hidden="false" customHeight="false" outlineLevel="0" collapsed="false">
      <c r="A2272" s="517"/>
      <c r="B2272" s="537"/>
      <c r="C2272" s="538"/>
      <c r="D2272" s="539"/>
      <c r="E2272" s="688"/>
      <c r="F2272" s="688"/>
      <c r="G2272" s="540"/>
      <c r="H2272" s="541"/>
      <c r="I2272" s="542"/>
      <c r="J2272" s="543"/>
      <c r="K2272" s="521"/>
    </row>
    <row r="2273" customFormat="false" ht="15" hidden="false" customHeight="false" outlineLevel="0" collapsed="false">
      <c r="A2273" s="517"/>
      <c r="B2273" s="544"/>
      <c r="C2273" s="545"/>
      <c r="D2273" s="546"/>
      <c r="E2273" s="547"/>
      <c r="F2273" s="547"/>
      <c r="G2273" s="547"/>
      <c r="H2273" s="548"/>
      <c r="I2273" s="664"/>
      <c r="J2273" s="543"/>
      <c r="K2273" s="521"/>
    </row>
    <row r="2274" customFormat="false" ht="15" hidden="false" customHeight="false" outlineLevel="0" collapsed="false">
      <c r="A2274" s="517"/>
      <c r="B2274" s="551"/>
      <c r="C2274" s="529"/>
      <c r="D2274" s="529"/>
      <c r="E2274" s="529"/>
      <c r="F2274" s="529"/>
      <c r="G2274" s="529"/>
      <c r="H2274" s="529"/>
      <c r="I2274" s="552" t="s">
        <v>257</v>
      </c>
      <c r="J2274" s="566" t="n">
        <f aca="false">SUM(J2270:J2273)</f>
        <v>30</v>
      </c>
      <c r="K2274" s="521"/>
    </row>
    <row r="2275" customFormat="false" ht="15" hidden="false" customHeight="false" outlineLevel="0" collapsed="false">
      <c r="A2275" s="517"/>
      <c r="B2275" s="553"/>
      <c r="C2275" s="553"/>
      <c r="D2275" s="553"/>
      <c r="E2275" s="553"/>
      <c r="F2275" s="553"/>
      <c r="G2275" s="553"/>
      <c r="H2275" s="553"/>
      <c r="I2275" s="554"/>
      <c r="J2275" s="555"/>
      <c r="K2275" s="521"/>
    </row>
    <row r="2276" customFormat="false" ht="19.25" hidden="false" customHeight="true" outlineLevel="0" collapsed="false">
      <c r="A2276" s="517"/>
      <c r="B2276" s="556" t="s">
        <v>302</v>
      </c>
      <c r="C2276" s="556"/>
      <c r="D2276" s="556"/>
      <c r="E2276" s="556"/>
      <c r="F2276" s="679" t="s">
        <v>289</v>
      </c>
      <c r="G2276" s="679"/>
      <c r="H2276" s="557" t="s">
        <v>303</v>
      </c>
      <c r="I2276" s="558" t="s">
        <v>304</v>
      </c>
      <c r="J2276" s="559" t="s">
        <v>305</v>
      </c>
      <c r="K2276" s="521"/>
    </row>
    <row r="2277" customFormat="false" ht="15" hidden="false" customHeight="false" outlineLevel="0" collapsed="false">
      <c r="A2277" s="517"/>
      <c r="B2277" s="560" t="s">
        <v>366</v>
      </c>
      <c r="C2277" s="561"/>
      <c r="D2277" s="522"/>
      <c r="E2277" s="538"/>
      <c r="F2277" s="539"/>
      <c r="G2277" s="562"/>
      <c r="H2277" s="563" t="n">
        <v>5</v>
      </c>
      <c r="I2277" s="564" t="n">
        <f aca="false">(VLOOKUP(B2277,'MÃO DE OBRA'!$A:$E,5,FALSE())/220)</f>
        <v>28.82352</v>
      </c>
      <c r="J2277" s="543" t="n">
        <f aca="false">H2277*I2277</f>
        <v>144.1176</v>
      </c>
      <c r="K2277" s="521"/>
    </row>
    <row r="2278" customFormat="false" ht="15" hidden="false" customHeight="false" outlineLevel="0" collapsed="false">
      <c r="A2278" s="517"/>
      <c r="B2278" s="560" t="s">
        <v>307</v>
      </c>
      <c r="C2278" s="561"/>
      <c r="D2278" s="522"/>
      <c r="E2278" s="538"/>
      <c r="F2278" s="539"/>
      <c r="G2278" s="562"/>
      <c r="H2278" s="563" t="n">
        <v>2</v>
      </c>
      <c r="I2278" s="564" t="n">
        <f aca="false">(VLOOKUP(B2278,'MÃO DE OBRA'!$A:$E,5,FALSE())/220)</f>
        <v>19.13328</v>
      </c>
      <c r="J2278" s="543" t="n">
        <f aca="false">H2278*I2278</f>
        <v>38.26656</v>
      </c>
      <c r="K2278" s="521"/>
    </row>
    <row r="2279" customFormat="false" ht="15" hidden="false" customHeight="false" outlineLevel="0" collapsed="false">
      <c r="A2279" s="517"/>
      <c r="B2279" s="560" t="s">
        <v>361</v>
      </c>
      <c r="C2279" s="561"/>
      <c r="D2279" s="522"/>
      <c r="E2279" s="538"/>
      <c r="F2279" s="539"/>
      <c r="G2279" s="562"/>
      <c r="H2279" s="563" t="n">
        <f aca="false">E2270</f>
        <v>0.2</v>
      </c>
      <c r="I2279" s="564" t="n">
        <f aca="false">(VLOOKUP(B2279,'MÃO DE OBRA'!$A:$E,5,FALSE())/220)</f>
        <v>37.47552</v>
      </c>
      <c r="J2279" s="543" t="n">
        <f aca="false">H2279*I2279</f>
        <v>7.495104</v>
      </c>
      <c r="K2279" s="521"/>
    </row>
    <row r="2280" customFormat="false" ht="15" hidden="false" customHeight="false" outlineLevel="0" collapsed="false">
      <c r="A2280" s="517"/>
      <c r="B2280" s="560"/>
      <c r="C2280" s="561"/>
      <c r="D2280" s="522"/>
      <c r="E2280" s="538"/>
      <c r="F2280" s="539"/>
      <c r="G2280" s="562"/>
      <c r="H2280" s="563"/>
      <c r="I2280" s="564"/>
      <c r="J2280" s="543"/>
      <c r="K2280" s="521"/>
    </row>
    <row r="2281" customFormat="false" ht="15" hidden="false" customHeight="false" outlineLevel="0" collapsed="false">
      <c r="A2281" s="517"/>
      <c r="B2281" s="551"/>
      <c r="C2281" s="553"/>
      <c r="D2281" s="553"/>
      <c r="E2281" s="553"/>
      <c r="F2281" s="553"/>
      <c r="G2281" s="553"/>
      <c r="H2281" s="553"/>
      <c r="I2281" s="565" t="s">
        <v>257</v>
      </c>
      <c r="J2281" s="566" t="n">
        <f aca="false">SUM(J2277:J2280)</f>
        <v>189.879264</v>
      </c>
      <c r="K2281" s="521"/>
    </row>
    <row r="2282" customFormat="false" ht="15" hidden="false" customHeight="false" outlineLevel="0" collapsed="false">
      <c r="A2282" s="517"/>
      <c r="B2282" s="567"/>
      <c r="C2282" s="567"/>
      <c r="D2282" s="567"/>
      <c r="E2282" s="567"/>
      <c r="F2282" s="567"/>
      <c r="G2282" s="567"/>
      <c r="H2282" s="567"/>
      <c r="I2282" s="568"/>
      <c r="J2282" s="567"/>
      <c r="K2282" s="521"/>
    </row>
    <row r="2283" customFormat="false" ht="15" hidden="false" customHeight="false" outlineLevel="0" collapsed="false">
      <c r="A2283" s="517"/>
      <c r="B2283" s="569" t="s">
        <v>310</v>
      </c>
      <c r="C2283" s="570"/>
      <c r="D2283" s="567"/>
      <c r="E2283" s="571" t="n">
        <f aca="false">PRODUÇÕES!$D$45</f>
        <v>0.0178571428571429</v>
      </c>
      <c r="F2283" s="572" t="s">
        <v>419</v>
      </c>
      <c r="G2283" s="573"/>
      <c r="H2283" s="573"/>
      <c r="I2283" s="574" t="s">
        <v>311</v>
      </c>
      <c r="J2283" s="566" t="n">
        <f aca="false">J2274+J2281</f>
        <v>219.879264</v>
      </c>
      <c r="K2283" s="521"/>
    </row>
    <row r="2284" customFormat="false" ht="15" hidden="false" customHeight="false" outlineLevel="0" collapsed="false">
      <c r="A2284" s="517"/>
      <c r="B2284" s="575"/>
      <c r="C2284" s="567"/>
      <c r="D2284" s="567"/>
      <c r="E2284" s="568"/>
      <c r="F2284" s="576"/>
      <c r="G2284" s="576"/>
      <c r="H2284" s="576"/>
      <c r="I2284" s="568"/>
      <c r="J2284" s="567"/>
      <c r="K2284" s="521"/>
    </row>
    <row r="2285" customFormat="false" ht="19.25" hidden="false" customHeight="false" outlineLevel="0" collapsed="false">
      <c r="A2285" s="517"/>
      <c r="B2285" s="557" t="s">
        <v>312</v>
      </c>
      <c r="C2285" s="557"/>
      <c r="D2285" s="557"/>
      <c r="E2285" s="557"/>
      <c r="F2285" s="532" t="s">
        <v>289</v>
      </c>
      <c r="G2285" s="528" t="s">
        <v>313</v>
      </c>
      <c r="H2285" s="557" t="s">
        <v>296</v>
      </c>
      <c r="I2285" s="577" t="s">
        <v>314</v>
      </c>
      <c r="J2285" s="556" t="s">
        <v>315</v>
      </c>
      <c r="K2285" s="521"/>
    </row>
    <row r="2286" customFormat="false" ht="15" hidden="false" customHeight="false" outlineLevel="0" collapsed="false">
      <c r="A2286" s="517"/>
      <c r="B2286" s="684" t="str">
        <f aca="false">B2270</f>
        <v>Caminhão carroceria com guindauto</v>
      </c>
      <c r="C2286" s="562"/>
      <c r="D2286" s="562"/>
      <c r="E2286" s="685"/>
      <c r="F2286" s="579" t="str">
        <f aca="false">VLOOKUP(B2286,EQUIPAMENTOS!$A:$R,16,FALSE())</f>
        <v>Diesel S10</v>
      </c>
      <c r="G2286" s="580" t="s">
        <v>316</v>
      </c>
      <c r="H2286" s="581" t="n">
        <f aca="false">VLOOKUP(B2286,EQUIPAMENTOS!$A:$R,17,FALSE())</f>
        <v>6.99</v>
      </c>
      <c r="I2286" s="582" t="n">
        <f aca="false">VLOOKUP(B2286,EQUIPAMENTOS!$A:$R,18,FALSE())</f>
        <v>4</v>
      </c>
      <c r="J2286" s="543" t="n">
        <f aca="false">H2286*I2286*E2270*F2270</f>
        <v>5.592</v>
      </c>
      <c r="K2286" s="521"/>
    </row>
    <row r="2287" customFormat="false" ht="15" hidden="false" customHeight="false" outlineLevel="0" collapsed="false">
      <c r="A2287" s="517"/>
      <c r="B2287" s="684"/>
      <c r="C2287" s="561"/>
      <c r="D2287" s="561"/>
      <c r="E2287" s="538"/>
      <c r="F2287" s="579"/>
      <c r="G2287" s="580"/>
      <c r="H2287" s="581"/>
      <c r="I2287" s="582"/>
      <c r="J2287" s="543"/>
      <c r="K2287" s="521"/>
    </row>
    <row r="2288" customFormat="false" ht="15" hidden="false" customHeight="false" outlineLevel="0" collapsed="false">
      <c r="A2288" s="517"/>
      <c r="B2288" s="684"/>
      <c r="C2288" s="570"/>
      <c r="D2288" s="570"/>
      <c r="E2288" s="545"/>
      <c r="F2288" s="584"/>
      <c r="G2288" s="672"/>
      <c r="H2288" s="581"/>
      <c r="I2288" s="582"/>
      <c r="J2288" s="543"/>
      <c r="K2288" s="521"/>
    </row>
    <row r="2289" customFormat="false" ht="15" hidden="false" customHeight="false" outlineLevel="0" collapsed="false">
      <c r="A2289" s="517"/>
      <c r="B2289" s="612"/>
      <c r="C2289" s="567"/>
      <c r="D2289" s="567"/>
      <c r="E2289" s="567"/>
      <c r="F2289" s="567"/>
      <c r="G2289" s="567"/>
      <c r="H2289" s="576"/>
      <c r="I2289" s="673" t="s">
        <v>257</v>
      </c>
      <c r="J2289" s="566" t="n">
        <f aca="false">SUM(J2286:J2288)</f>
        <v>5.592</v>
      </c>
      <c r="K2289" s="521"/>
      <c r="L2289" s="434" t="n">
        <f aca="false">J2289/E2283</f>
        <v>313.152</v>
      </c>
    </row>
    <row r="2290" customFormat="false" ht="15" hidden="false" customHeight="false" outlineLevel="0" collapsed="false">
      <c r="A2290" s="517"/>
      <c r="B2290" s="590"/>
      <c r="C2290" s="570"/>
      <c r="D2290" s="570"/>
      <c r="E2290" s="591"/>
      <c r="F2290" s="592"/>
      <c r="G2290" s="573"/>
      <c r="H2290" s="573"/>
      <c r="I2290" s="574"/>
      <c r="J2290" s="591"/>
      <c r="K2290" s="521"/>
    </row>
    <row r="2291" customFormat="false" ht="19.25" hidden="false" customHeight="false" outlineLevel="0" collapsed="false">
      <c r="A2291" s="517"/>
      <c r="B2291" s="557" t="s">
        <v>317</v>
      </c>
      <c r="C2291" s="557"/>
      <c r="D2291" s="557"/>
      <c r="E2291" s="557"/>
      <c r="F2291" s="557"/>
      <c r="G2291" s="593" t="s">
        <v>318</v>
      </c>
      <c r="H2291" s="573" t="s">
        <v>319</v>
      </c>
      <c r="I2291" s="577" t="s">
        <v>296</v>
      </c>
      <c r="J2291" s="559" t="s">
        <v>315</v>
      </c>
      <c r="K2291" s="521"/>
    </row>
    <row r="2292" customFormat="false" ht="15" hidden="false" customHeight="false" outlineLevel="0" collapsed="false">
      <c r="A2292" s="517"/>
      <c r="B2292" s="594"/>
      <c r="C2292" s="595"/>
      <c r="D2292" s="596"/>
      <c r="E2292" s="596"/>
      <c r="F2292" s="597"/>
      <c r="G2292" s="540"/>
      <c r="H2292" s="540"/>
      <c r="I2292" s="598"/>
      <c r="J2292" s="543"/>
      <c r="K2292" s="521"/>
    </row>
    <row r="2293" customFormat="false" ht="15" hidden="false" customHeight="false" outlineLevel="0" collapsed="false">
      <c r="A2293" s="517"/>
      <c r="B2293" s="599"/>
      <c r="C2293" s="600"/>
      <c r="D2293" s="601"/>
      <c r="E2293" s="601"/>
      <c r="F2293" s="602"/>
      <c r="G2293" s="540"/>
      <c r="H2293" s="540"/>
      <c r="I2293" s="598"/>
      <c r="J2293" s="543"/>
      <c r="K2293" s="521"/>
    </row>
    <row r="2294" customFormat="false" ht="15" hidden="false" customHeight="false" outlineLevel="0" collapsed="false">
      <c r="A2294" s="517"/>
      <c r="B2294" s="603" t="s">
        <v>257</v>
      </c>
      <c r="C2294" s="603"/>
      <c r="D2294" s="603"/>
      <c r="E2294" s="603"/>
      <c r="F2294" s="603"/>
      <c r="G2294" s="603"/>
      <c r="H2294" s="603"/>
      <c r="I2294" s="603"/>
      <c r="J2294" s="566" t="n">
        <f aca="false">SUM(J2292:J2293)</f>
        <v>0</v>
      </c>
      <c r="K2294" s="521"/>
    </row>
    <row r="2295" customFormat="false" ht="15" hidden="false" customHeight="false" outlineLevel="0" collapsed="false">
      <c r="A2295" s="517"/>
      <c r="B2295" s="604"/>
      <c r="C2295" s="605"/>
      <c r="D2295" s="605"/>
      <c r="E2295" s="606"/>
      <c r="F2295" s="607"/>
      <c r="G2295" s="608"/>
      <c r="H2295" s="608"/>
      <c r="I2295" s="609"/>
      <c r="J2295" s="610"/>
      <c r="K2295" s="521"/>
    </row>
    <row r="2296" customFormat="false" ht="15" hidden="false" customHeight="false" outlineLevel="0" collapsed="false">
      <c r="A2296" s="517"/>
      <c r="B2296" s="611" t="s">
        <v>320</v>
      </c>
      <c r="C2296" s="611"/>
      <c r="D2296" s="612"/>
      <c r="E2296" s="567"/>
      <c r="F2296" s="567"/>
      <c r="G2296" s="567"/>
      <c r="H2296" s="613"/>
      <c r="I2296" s="614"/>
      <c r="J2296" s="566" t="n">
        <f aca="false">(J2283+J2289+J2294)/E2283</f>
        <v>12626.390784</v>
      </c>
      <c r="K2296" s="521"/>
    </row>
    <row r="2297" customFormat="false" ht="15" hidden="false" customHeight="false" outlineLevel="0" collapsed="false">
      <c r="A2297" s="517"/>
      <c r="B2297" s="590"/>
      <c r="C2297" s="570"/>
      <c r="D2297" s="570"/>
      <c r="E2297" s="591"/>
      <c r="F2297" s="592"/>
      <c r="G2297" s="573"/>
      <c r="H2297" s="573"/>
      <c r="I2297" s="574"/>
      <c r="J2297" s="615"/>
      <c r="K2297" s="521"/>
    </row>
    <row r="2298" customFormat="false" ht="19.25" hidden="false" customHeight="false" outlineLevel="0" collapsed="false">
      <c r="A2298" s="517"/>
      <c r="B2298" s="557" t="s">
        <v>321</v>
      </c>
      <c r="C2298" s="557"/>
      <c r="D2298" s="557"/>
      <c r="E2298" s="557"/>
      <c r="F2298" s="557"/>
      <c r="G2298" s="593" t="s">
        <v>318</v>
      </c>
      <c r="H2298" s="573" t="s">
        <v>319</v>
      </c>
      <c r="I2298" s="577" t="s">
        <v>296</v>
      </c>
      <c r="J2298" s="559" t="s">
        <v>315</v>
      </c>
      <c r="K2298" s="521"/>
    </row>
    <row r="2299" customFormat="false" ht="15" hidden="false" customHeight="false" outlineLevel="0" collapsed="false">
      <c r="A2299" s="517"/>
      <c r="B2299" s="686" t="s">
        <v>376</v>
      </c>
      <c r="C2299" s="600"/>
      <c r="D2299" s="601"/>
      <c r="E2299" s="601"/>
      <c r="F2299" s="602"/>
      <c r="G2299" s="540" t="n">
        <v>12.3</v>
      </c>
      <c r="H2299" s="540" t="s">
        <v>28</v>
      </c>
      <c r="I2299" s="598" t="n">
        <f aca="false">I2234</f>
        <v>590</v>
      </c>
      <c r="J2299" s="543" t="n">
        <f aca="false">G2299*I2299</f>
        <v>7257</v>
      </c>
      <c r="K2299" s="521"/>
    </row>
    <row r="2300" customFormat="false" ht="15" hidden="false" customHeight="false" outlineLevel="0" collapsed="false">
      <c r="A2300" s="517"/>
      <c r="B2300" s="686" t="s">
        <v>374</v>
      </c>
      <c r="C2300" s="600"/>
      <c r="D2300" s="601"/>
      <c r="E2300" s="601"/>
      <c r="F2300" s="602"/>
      <c r="G2300" s="540" t="n">
        <v>57</v>
      </c>
      <c r="H2300" s="540" t="s">
        <v>357</v>
      </c>
      <c r="I2300" s="598" t="n">
        <f aca="false">I2235</f>
        <v>84.21</v>
      </c>
      <c r="J2300" s="543" t="n">
        <f aca="false">G2300*I2300</f>
        <v>4799.97</v>
      </c>
      <c r="K2300" s="521"/>
    </row>
    <row r="2301" customFormat="false" ht="15" hidden="false" customHeight="false" outlineLevel="0" collapsed="false">
      <c r="A2301" s="517"/>
      <c r="B2301" s="686" t="s">
        <v>388</v>
      </c>
      <c r="C2301" s="600"/>
      <c r="D2301" s="601"/>
      <c r="E2301" s="601"/>
      <c r="F2301" s="602"/>
      <c r="G2301" s="540"/>
      <c r="H2301" s="540" t="s">
        <v>346</v>
      </c>
      <c r="I2301" s="598" t="n">
        <f aca="false">I2236</f>
        <v>14.2340145170296</v>
      </c>
      <c r="J2301" s="543" t="n">
        <f aca="false">G2301*I2301</f>
        <v>0</v>
      </c>
      <c r="K2301" s="521"/>
    </row>
    <row r="2302" customFormat="false" ht="15" hidden="false" customHeight="false" outlineLevel="0" collapsed="false">
      <c r="A2302" s="517"/>
      <c r="B2302" s="599" t="s">
        <v>420</v>
      </c>
      <c r="C2302" s="600"/>
      <c r="D2302" s="601"/>
      <c r="E2302" s="601"/>
      <c r="F2302" s="602"/>
      <c r="G2302" s="691" t="n">
        <v>3</v>
      </c>
      <c r="H2302" s="540" t="s">
        <v>28</v>
      </c>
      <c r="I2302" s="598" t="n">
        <f aca="false">I2237</f>
        <v>464.448</v>
      </c>
      <c r="J2302" s="543" t="n">
        <f aca="false">G2302*I2302</f>
        <v>1393.344</v>
      </c>
      <c r="K2302" s="521"/>
    </row>
    <row r="2303" customFormat="false" ht="15" hidden="false" customHeight="false" outlineLevel="0" collapsed="false">
      <c r="A2303" s="517"/>
      <c r="B2303" s="599" t="s">
        <v>421</v>
      </c>
      <c r="C2303" s="600"/>
      <c r="D2303" s="601"/>
      <c r="E2303" s="601"/>
      <c r="F2303" s="602"/>
      <c r="G2303" s="540" t="n">
        <v>12</v>
      </c>
      <c r="H2303" s="540" t="s">
        <v>60</v>
      </c>
      <c r="I2303" s="598" t="n">
        <f aca="false">I2238</f>
        <v>42.99</v>
      </c>
      <c r="J2303" s="543" t="n">
        <f aca="false">G2303*I2303</f>
        <v>515.88</v>
      </c>
      <c r="K2303" s="521"/>
    </row>
    <row r="2304" customFormat="false" ht="15" hidden="false" customHeight="false" outlineLevel="0" collapsed="false">
      <c r="A2304" s="517"/>
      <c r="B2304" s="599" t="s">
        <v>422</v>
      </c>
      <c r="C2304" s="600"/>
      <c r="D2304" s="601"/>
      <c r="E2304" s="601"/>
      <c r="F2304" s="602"/>
      <c r="G2304" s="540" t="n">
        <v>5</v>
      </c>
      <c r="H2304" s="540" t="s">
        <v>406</v>
      </c>
      <c r="I2304" s="598" t="n">
        <f aca="false">I2239</f>
        <v>74.55</v>
      </c>
      <c r="J2304" s="543" t="n">
        <f aca="false">G2304*I2304</f>
        <v>372.75</v>
      </c>
      <c r="K2304" s="521"/>
    </row>
    <row r="2305" customFormat="false" ht="15" hidden="false" customHeight="false" outlineLevel="0" collapsed="false">
      <c r="A2305" s="517"/>
      <c r="B2305" s="599" t="s">
        <v>423</v>
      </c>
      <c r="C2305" s="600"/>
      <c r="D2305" s="601"/>
      <c r="E2305" s="601"/>
      <c r="F2305" s="602"/>
      <c r="G2305" s="540" t="n">
        <v>600</v>
      </c>
      <c r="H2305" s="540" t="s">
        <v>378</v>
      </c>
      <c r="I2305" s="598" t="n">
        <f aca="false">I2240</f>
        <v>9</v>
      </c>
      <c r="J2305" s="543" t="n">
        <f aca="false">G2305*I2305</f>
        <v>5400</v>
      </c>
      <c r="K2305" s="521"/>
    </row>
    <row r="2306" customFormat="false" ht="15" hidden="false" customHeight="false" outlineLevel="0" collapsed="false">
      <c r="A2306" s="517"/>
      <c r="B2306" s="616"/>
      <c r="C2306" s="617"/>
      <c r="D2306" s="618"/>
      <c r="E2306" s="618"/>
      <c r="F2306" s="619"/>
      <c r="G2306" s="540"/>
      <c r="H2306" s="540"/>
      <c r="I2306" s="598"/>
      <c r="J2306" s="543" t="n">
        <f aca="false">G2306*I2306</f>
        <v>0</v>
      </c>
      <c r="K2306" s="521"/>
    </row>
    <row r="2307" customFormat="false" ht="15" hidden="false" customHeight="false" outlineLevel="0" collapsed="false">
      <c r="A2307" s="517"/>
      <c r="B2307" s="620"/>
      <c r="C2307" s="567"/>
      <c r="D2307" s="567"/>
      <c r="E2307" s="621"/>
      <c r="F2307" s="622"/>
      <c r="G2307" s="576"/>
      <c r="H2307" s="576"/>
      <c r="I2307" s="568" t="s">
        <v>257</v>
      </c>
      <c r="J2307" s="566" t="n">
        <f aca="false">SUM(J2299:J2306)</f>
        <v>19738.944</v>
      </c>
      <c r="K2307" s="521"/>
    </row>
    <row r="2308" customFormat="false" ht="15" hidden="false" customHeight="false" outlineLevel="0" collapsed="false">
      <c r="A2308" s="517"/>
      <c r="B2308" s="623"/>
      <c r="C2308" s="567"/>
      <c r="D2308" s="567"/>
      <c r="E2308" s="621"/>
      <c r="F2308" s="622"/>
      <c r="G2308" s="576"/>
      <c r="H2308" s="576"/>
      <c r="I2308" s="568"/>
      <c r="J2308" s="621"/>
      <c r="K2308" s="521"/>
    </row>
    <row r="2309" customFormat="false" ht="19.25" hidden="false" customHeight="false" outlineLevel="0" collapsed="false">
      <c r="A2309" s="517"/>
      <c r="B2309" s="557" t="s">
        <v>322</v>
      </c>
      <c r="C2309" s="557"/>
      <c r="D2309" s="557"/>
      <c r="E2309" s="557"/>
      <c r="F2309" s="559" t="s">
        <v>318</v>
      </c>
      <c r="G2309" s="593" t="s">
        <v>323</v>
      </c>
      <c r="H2309" s="573" t="s">
        <v>296</v>
      </c>
      <c r="I2309" s="577" t="s">
        <v>314</v>
      </c>
      <c r="J2309" s="559" t="s">
        <v>315</v>
      </c>
      <c r="K2309" s="521"/>
    </row>
    <row r="2310" customFormat="false" ht="15" hidden="false" customHeight="false" outlineLevel="0" collapsed="false">
      <c r="A2310" s="517"/>
      <c r="B2310" s="594"/>
      <c r="C2310" s="595"/>
      <c r="D2310" s="596"/>
      <c r="E2310" s="597"/>
      <c r="F2310" s="540"/>
      <c r="G2310" s="540"/>
      <c r="H2310" s="624"/>
      <c r="I2310" s="598"/>
      <c r="J2310" s="543"/>
      <c r="K2310" s="521"/>
    </row>
    <row r="2311" customFormat="false" ht="15" hidden="false" customHeight="false" outlineLevel="0" collapsed="false">
      <c r="A2311" s="517"/>
      <c r="B2311" s="616"/>
      <c r="C2311" s="617"/>
      <c r="D2311" s="618"/>
      <c r="E2311" s="619"/>
      <c r="F2311" s="547" t="n">
        <v>0</v>
      </c>
      <c r="G2311" s="547" t="n">
        <v>0</v>
      </c>
      <c r="H2311" s="547" t="n">
        <v>0</v>
      </c>
      <c r="I2311" s="625" t="n">
        <v>0</v>
      </c>
      <c r="J2311" s="543" t="n">
        <f aca="false">I2311*H2311*G2311*F2311</f>
        <v>0</v>
      </c>
      <c r="K2311" s="521"/>
    </row>
    <row r="2312" customFormat="false" ht="15" hidden="false" customHeight="false" outlineLevel="0" collapsed="false">
      <c r="A2312" s="517"/>
      <c r="B2312" s="620"/>
      <c r="C2312" s="567"/>
      <c r="D2312" s="567"/>
      <c r="E2312" s="621"/>
      <c r="F2312" s="622"/>
      <c r="G2312" s="576"/>
      <c r="H2312" s="576"/>
      <c r="I2312" s="568" t="s">
        <v>257</v>
      </c>
      <c r="J2312" s="566" t="n">
        <f aca="false">SUM(J2310:J2311)</f>
        <v>0</v>
      </c>
      <c r="K2312" s="521"/>
    </row>
    <row r="2313" customFormat="false" ht="15" hidden="false" customHeight="false" outlineLevel="0" collapsed="false">
      <c r="A2313" s="517"/>
      <c r="B2313" s="567"/>
      <c r="C2313" s="567"/>
      <c r="D2313" s="567"/>
      <c r="E2313" s="567"/>
      <c r="F2313" s="567"/>
      <c r="G2313" s="567"/>
      <c r="H2313" s="567"/>
      <c r="I2313" s="568"/>
      <c r="J2313" s="567"/>
      <c r="K2313" s="521"/>
    </row>
    <row r="2314" customFormat="false" ht="15" hidden="false" customHeight="false" outlineLevel="0" collapsed="false">
      <c r="A2314" s="517"/>
      <c r="B2314" s="626" t="s">
        <v>324</v>
      </c>
      <c r="C2314" s="626"/>
      <c r="D2314" s="626"/>
      <c r="E2314" s="626"/>
      <c r="F2314" s="626"/>
      <c r="G2314" s="626"/>
      <c r="H2314" s="626"/>
      <c r="I2314" s="626"/>
      <c r="J2314" s="611" t="n">
        <f aca="false">J2312+J2307+J2296</f>
        <v>32365.334784</v>
      </c>
      <c r="K2314" s="521"/>
    </row>
    <row r="2315" customFormat="false" ht="15" hidden="false" customHeight="false" outlineLevel="0" collapsed="false">
      <c r="A2315" s="517"/>
      <c r="B2315" s="567"/>
      <c r="C2315" s="567"/>
      <c r="D2315" s="567"/>
      <c r="E2315" s="567"/>
      <c r="F2315" s="567"/>
      <c r="G2315" s="567"/>
      <c r="H2315" s="567"/>
      <c r="I2315" s="568"/>
      <c r="J2315" s="567"/>
      <c r="K2315" s="521"/>
    </row>
    <row r="2316" customFormat="false" ht="15" hidden="false" customHeight="false" outlineLevel="0" collapsed="false">
      <c r="A2316" s="517"/>
      <c r="B2316" s="626" t="s">
        <v>325</v>
      </c>
      <c r="C2316" s="626"/>
      <c r="D2316" s="626"/>
      <c r="E2316" s="626"/>
      <c r="F2316" s="626"/>
      <c r="G2316" s="626"/>
      <c r="H2316" s="626"/>
      <c r="I2316" s="626"/>
      <c r="J2316" s="566" t="n">
        <f aca="false">J2314*0</f>
        <v>0</v>
      </c>
      <c r="K2316" s="521"/>
    </row>
    <row r="2317" customFormat="false" ht="15" hidden="false" customHeight="false" outlineLevel="0" collapsed="false">
      <c r="A2317" s="517"/>
      <c r="B2317" s="567"/>
      <c r="C2317" s="567"/>
      <c r="D2317" s="567"/>
      <c r="E2317" s="567"/>
      <c r="F2317" s="567"/>
      <c r="G2317" s="567"/>
      <c r="H2317" s="567"/>
      <c r="I2317" s="568"/>
      <c r="J2317" s="567"/>
      <c r="K2317" s="521"/>
    </row>
    <row r="2318" customFormat="false" ht="15" hidden="false" customHeight="false" outlineLevel="0" collapsed="false">
      <c r="A2318" s="517"/>
      <c r="B2318" s="626" t="s">
        <v>326</v>
      </c>
      <c r="C2318" s="626"/>
      <c r="D2318" s="626"/>
      <c r="E2318" s="626"/>
      <c r="F2318" s="626"/>
      <c r="G2318" s="626"/>
      <c r="H2318" s="626"/>
      <c r="I2318" s="626"/>
      <c r="J2318" s="611" t="n">
        <f aca="false">J2314+J2316</f>
        <v>32365.334784</v>
      </c>
      <c r="K2318" s="521"/>
    </row>
    <row r="2319" customFormat="false" ht="15" hidden="false" customHeight="false" outlineLevel="0" collapsed="false">
      <c r="A2319" s="517"/>
      <c r="B2319" s="605"/>
      <c r="C2319" s="605"/>
      <c r="D2319" s="605"/>
      <c r="E2319" s="605"/>
      <c r="F2319" s="605"/>
      <c r="G2319" s="605"/>
      <c r="H2319" s="605"/>
      <c r="I2319" s="609"/>
      <c r="J2319" s="605"/>
      <c r="K2319" s="521"/>
    </row>
    <row r="2320" customFormat="false" ht="15" hidden="false" customHeight="false" outlineLevel="0" collapsed="false">
      <c r="A2320" s="517"/>
      <c r="B2320" s="627"/>
      <c r="C2320" s="595"/>
      <c r="D2320" s="595"/>
      <c r="E2320" s="595"/>
      <c r="F2320" s="595"/>
      <c r="G2320" s="595"/>
      <c r="H2320" s="595"/>
      <c r="I2320" s="595"/>
      <c r="J2320" s="628"/>
      <c r="K2320" s="521"/>
    </row>
    <row r="2321" customFormat="false" ht="15" hidden="false" customHeight="false" outlineLevel="0" collapsed="false">
      <c r="A2321" s="517"/>
      <c r="B2321" s="629"/>
      <c r="C2321" s="630"/>
      <c r="D2321" s="631"/>
      <c r="E2321" s="631"/>
      <c r="F2321" s="632"/>
      <c r="G2321" s="633"/>
      <c r="H2321" s="630"/>
      <c r="I2321" s="630"/>
      <c r="J2321" s="634"/>
      <c r="K2321" s="521"/>
    </row>
    <row r="2322" customFormat="false" ht="15" hidden="false" customHeight="false" outlineLevel="0" collapsed="false">
      <c r="A2322" s="517"/>
      <c r="B2322" s="522"/>
      <c r="C2322" s="522"/>
      <c r="D2322" s="522"/>
      <c r="E2322" s="522"/>
      <c r="F2322" s="522"/>
      <c r="G2322" s="522"/>
      <c r="H2322" s="522"/>
      <c r="I2322" s="522"/>
      <c r="J2322" s="522"/>
      <c r="K2322" s="521"/>
    </row>
    <row r="2323" customFormat="false" ht="15" hidden="false" customHeight="false" outlineLevel="0" collapsed="false">
      <c r="A2323" s="517"/>
      <c r="B2323" s="635" t="n">
        <f aca="false">PLANEJAMENTO!E1864</f>
        <v>0</v>
      </c>
      <c r="C2323" s="636"/>
      <c r="D2323" s="636"/>
      <c r="E2323" s="636"/>
      <c r="F2323" s="637"/>
      <c r="G2323" s="532" t="s">
        <v>315</v>
      </c>
      <c r="H2323" s="532"/>
      <c r="I2323" s="532"/>
      <c r="J2323" s="532"/>
      <c r="K2323" s="521"/>
    </row>
    <row r="2324" customFormat="false" ht="15" hidden="false" customHeight="false" outlineLevel="0" collapsed="false">
      <c r="A2324" s="517"/>
      <c r="B2324" s="638" t="n">
        <f aca="false">PLANEJAMENTO!E1865</f>
        <v>0</v>
      </c>
      <c r="C2324" s="639"/>
      <c r="D2324" s="639"/>
      <c r="E2324" s="639"/>
      <c r="F2324" s="640"/>
      <c r="G2324" s="534" t="s">
        <v>327</v>
      </c>
      <c r="H2324" s="534"/>
      <c r="I2324" s="534"/>
      <c r="J2324" s="534"/>
      <c r="K2324" s="521"/>
    </row>
    <row r="2325" customFormat="false" ht="15" hidden="false" customHeight="false" outlineLevel="0" collapsed="false">
      <c r="A2325" s="517"/>
      <c r="B2325" s="641"/>
      <c r="C2325" s="642"/>
      <c r="D2325" s="642"/>
      <c r="E2325" s="642"/>
      <c r="F2325" s="643"/>
      <c r="G2325" s="644"/>
      <c r="H2325" s="645"/>
      <c r="I2325" s="645"/>
      <c r="J2325" s="645"/>
      <c r="K2325" s="521"/>
    </row>
    <row r="2326" customFormat="false" ht="15" hidden="false" customHeight="false" outlineLevel="0" collapsed="false">
      <c r="A2326" s="646"/>
      <c r="B2326" s="647"/>
      <c r="C2326" s="647"/>
      <c r="D2326" s="647"/>
      <c r="E2326" s="647"/>
      <c r="F2326" s="647"/>
      <c r="G2326" s="647"/>
      <c r="H2326" s="647"/>
      <c r="I2326" s="647"/>
      <c r="J2326" s="647"/>
      <c r="K2326" s="648"/>
    </row>
    <row r="2327" customFormat="false" ht="15" hidden="false" customHeight="false" outlineLevel="0" collapsed="false">
      <c r="A2327" s="517"/>
      <c r="B2327" s="522"/>
      <c r="C2327" s="522"/>
      <c r="D2327" s="522"/>
      <c r="E2327" s="522"/>
      <c r="F2327" s="522"/>
      <c r="G2327" s="522"/>
      <c r="H2327" s="522"/>
      <c r="I2327" s="522"/>
      <c r="J2327" s="522"/>
      <c r="K2327" s="521"/>
    </row>
    <row r="2328" customFormat="false" ht="15" hidden="false" customHeight="false" outlineLevel="0" collapsed="false">
      <c r="A2328" s="517"/>
      <c r="B2328" s="518" t="s">
        <v>0</v>
      </c>
      <c r="C2328" s="519"/>
      <c r="D2328" s="520" t="s">
        <v>288</v>
      </c>
      <c r="E2328" s="520"/>
      <c r="F2328" s="520"/>
      <c r="G2328" s="520"/>
      <c r="H2328" s="520"/>
      <c r="I2328" s="520"/>
      <c r="J2328" s="520"/>
      <c r="K2328" s="521"/>
    </row>
    <row r="2329" customFormat="false" ht="15" hidden="false" customHeight="false" outlineLevel="0" collapsed="false">
      <c r="A2329" s="517"/>
      <c r="B2329" s="522"/>
      <c r="C2329" s="522"/>
      <c r="D2329" s="522"/>
      <c r="E2329" s="522"/>
      <c r="F2329" s="522"/>
      <c r="G2329" s="522"/>
      <c r="H2329" s="522"/>
      <c r="I2329" s="522"/>
      <c r="J2329" s="522"/>
      <c r="K2329" s="521"/>
    </row>
    <row r="2330" customFormat="false" ht="15" hidden="false" customHeight="false" outlineLevel="0" collapsed="false">
      <c r="A2330" s="517"/>
      <c r="B2330" s="523"/>
      <c r="C2330" s="524" t="s">
        <v>290</v>
      </c>
      <c r="D2330" s="523" t="s">
        <v>118</v>
      </c>
      <c r="E2330" s="523"/>
      <c r="F2330" s="523"/>
      <c r="G2330" s="523"/>
      <c r="H2330" s="523"/>
      <c r="I2330" s="523"/>
      <c r="J2330" s="523" t="s">
        <v>291</v>
      </c>
      <c r="K2330" s="521"/>
    </row>
    <row r="2331" customFormat="false" ht="15" hidden="false" customHeight="true" outlineLevel="0" collapsed="false">
      <c r="A2331" s="517"/>
      <c r="B2331" s="525"/>
      <c r="C2331" s="526" t="n">
        <f aca="true">TODAY()</f>
        <v>46129</v>
      </c>
      <c r="D2331" s="661" t="s">
        <v>90</v>
      </c>
      <c r="E2331" s="661"/>
      <c r="F2331" s="661"/>
      <c r="G2331" s="661"/>
      <c r="H2331" s="661"/>
      <c r="I2331" s="661"/>
      <c r="J2331" s="528" t="str">
        <f aca="false">F2348</f>
        <v>u</v>
      </c>
      <c r="K2331" s="521"/>
      <c r="L2331" s="0" t="s">
        <v>426</v>
      </c>
    </row>
    <row r="2332" customFormat="false" ht="15" hidden="false" customHeight="false" outlineLevel="0" collapsed="false">
      <c r="A2332" s="517"/>
      <c r="B2332" s="529"/>
      <c r="C2332" s="529"/>
      <c r="D2332" s="529"/>
      <c r="E2332" s="529"/>
      <c r="F2332" s="529"/>
      <c r="G2332" s="529"/>
      <c r="H2332" s="529"/>
      <c r="I2332" s="530"/>
      <c r="J2332" s="531"/>
      <c r="K2332" s="521"/>
    </row>
    <row r="2333" customFormat="false" ht="15" hidden="false" customHeight="false" outlineLevel="0" collapsed="false">
      <c r="A2333" s="517"/>
      <c r="B2333" s="532" t="s">
        <v>292</v>
      </c>
      <c r="C2333" s="532"/>
      <c r="D2333" s="532" t="s">
        <v>289</v>
      </c>
      <c r="E2333" s="532" t="s">
        <v>293</v>
      </c>
      <c r="F2333" s="533" t="s">
        <v>294</v>
      </c>
      <c r="G2333" s="533"/>
      <c r="H2333" s="533" t="s">
        <v>295</v>
      </c>
      <c r="I2333" s="533"/>
      <c r="J2333" s="534" t="s">
        <v>296</v>
      </c>
      <c r="K2333" s="521"/>
    </row>
    <row r="2334" customFormat="false" ht="15" hidden="false" customHeight="false" outlineLevel="0" collapsed="false">
      <c r="A2334" s="517"/>
      <c r="B2334" s="532"/>
      <c r="C2334" s="532"/>
      <c r="D2334" s="532"/>
      <c r="E2334" s="532"/>
      <c r="F2334" s="535" t="s">
        <v>297</v>
      </c>
      <c r="G2334" s="535" t="s">
        <v>298</v>
      </c>
      <c r="H2334" s="535" t="s">
        <v>297</v>
      </c>
      <c r="I2334" s="529" t="s">
        <v>298</v>
      </c>
      <c r="J2334" s="536" t="s">
        <v>299</v>
      </c>
      <c r="K2334" s="521"/>
    </row>
    <row r="2335" customFormat="false" ht="15" hidden="false" customHeight="false" outlineLevel="0" collapsed="false">
      <c r="A2335" s="517"/>
      <c r="B2335" s="537" t="s">
        <v>364</v>
      </c>
      <c r="C2335" s="538"/>
      <c r="D2335" s="539"/>
      <c r="E2335" s="540" t="n">
        <v>0.2</v>
      </c>
      <c r="F2335" s="540" t="n">
        <v>1</v>
      </c>
      <c r="G2335" s="540" t="n">
        <f aca="false">1-F2335</f>
        <v>0</v>
      </c>
      <c r="H2335" s="541" t="n">
        <f aca="false">VLOOKUP(B2335,EQUIPAMENTOS!$A:$N,14,FALSE())</f>
        <v>150</v>
      </c>
      <c r="I2335" s="542" t="n">
        <f aca="false">H2335</f>
        <v>150</v>
      </c>
      <c r="J2335" s="543" t="n">
        <f aca="false">H2335*F2335*E2335+I2335*G2335*E2335</f>
        <v>30</v>
      </c>
      <c r="K2335" s="521"/>
    </row>
    <row r="2336" customFormat="false" ht="15" hidden="false" customHeight="false" outlineLevel="0" collapsed="false">
      <c r="A2336" s="517"/>
      <c r="B2336" s="537"/>
      <c r="C2336" s="538"/>
      <c r="D2336" s="539"/>
      <c r="E2336" s="688"/>
      <c r="F2336" s="688"/>
      <c r="G2336" s="540"/>
      <c r="H2336" s="541"/>
      <c r="I2336" s="542"/>
      <c r="J2336" s="543"/>
      <c r="K2336" s="521"/>
    </row>
    <row r="2337" customFormat="false" ht="15" hidden="false" customHeight="false" outlineLevel="0" collapsed="false">
      <c r="A2337" s="517"/>
      <c r="B2337" s="537"/>
      <c r="C2337" s="538"/>
      <c r="D2337" s="539"/>
      <c r="E2337" s="688"/>
      <c r="F2337" s="688"/>
      <c r="G2337" s="540"/>
      <c r="H2337" s="541"/>
      <c r="I2337" s="542"/>
      <c r="J2337" s="543"/>
      <c r="K2337" s="521"/>
    </row>
    <row r="2338" customFormat="false" ht="15" hidden="false" customHeight="false" outlineLevel="0" collapsed="false">
      <c r="A2338" s="517"/>
      <c r="B2338" s="544"/>
      <c r="C2338" s="545"/>
      <c r="D2338" s="546"/>
      <c r="E2338" s="547"/>
      <c r="F2338" s="547"/>
      <c r="G2338" s="547"/>
      <c r="H2338" s="548"/>
      <c r="I2338" s="664"/>
      <c r="J2338" s="543"/>
      <c r="K2338" s="521"/>
    </row>
    <row r="2339" customFormat="false" ht="15" hidden="false" customHeight="false" outlineLevel="0" collapsed="false">
      <c r="A2339" s="517"/>
      <c r="B2339" s="551"/>
      <c r="C2339" s="529"/>
      <c r="D2339" s="529"/>
      <c r="E2339" s="529"/>
      <c r="F2339" s="529"/>
      <c r="G2339" s="529"/>
      <c r="H2339" s="529"/>
      <c r="I2339" s="552" t="s">
        <v>257</v>
      </c>
      <c r="J2339" s="566" t="n">
        <f aca="false">SUM(J2335:J2338)</f>
        <v>30</v>
      </c>
      <c r="K2339" s="521"/>
    </row>
    <row r="2340" customFormat="false" ht="15" hidden="false" customHeight="false" outlineLevel="0" collapsed="false">
      <c r="A2340" s="517"/>
      <c r="B2340" s="553"/>
      <c r="C2340" s="553"/>
      <c r="D2340" s="553"/>
      <c r="E2340" s="553"/>
      <c r="F2340" s="553"/>
      <c r="G2340" s="553"/>
      <c r="H2340" s="553"/>
      <c r="I2340" s="554"/>
      <c r="J2340" s="555"/>
      <c r="K2340" s="521"/>
    </row>
    <row r="2341" customFormat="false" ht="19.25" hidden="false" customHeight="true" outlineLevel="0" collapsed="false">
      <c r="A2341" s="517"/>
      <c r="B2341" s="556" t="s">
        <v>302</v>
      </c>
      <c r="C2341" s="556"/>
      <c r="D2341" s="556"/>
      <c r="E2341" s="556"/>
      <c r="F2341" s="679" t="s">
        <v>289</v>
      </c>
      <c r="G2341" s="679"/>
      <c r="H2341" s="557" t="s">
        <v>303</v>
      </c>
      <c r="I2341" s="558" t="s">
        <v>304</v>
      </c>
      <c r="J2341" s="559" t="s">
        <v>305</v>
      </c>
      <c r="K2341" s="521"/>
    </row>
    <row r="2342" customFormat="false" ht="15" hidden="false" customHeight="false" outlineLevel="0" collapsed="false">
      <c r="A2342" s="517"/>
      <c r="B2342" s="560" t="s">
        <v>366</v>
      </c>
      <c r="C2342" s="561"/>
      <c r="D2342" s="522"/>
      <c r="E2342" s="538"/>
      <c r="F2342" s="539"/>
      <c r="G2342" s="562"/>
      <c r="H2342" s="563" t="n">
        <v>5</v>
      </c>
      <c r="I2342" s="564" t="n">
        <f aca="false">(VLOOKUP(B2342,'MÃO DE OBRA'!$A:$E,5,FALSE())/220)</f>
        <v>28.82352</v>
      </c>
      <c r="J2342" s="543" t="n">
        <f aca="false">H2342*I2342</f>
        <v>144.1176</v>
      </c>
      <c r="K2342" s="521"/>
    </row>
    <row r="2343" customFormat="false" ht="15" hidden="false" customHeight="false" outlineLevel="0" collapsed="false">
      <c r="A2343" s="517"/>
      <c r="B2343" s="560" t="s">
        <v>307</v>
      </c>
      <c r="C2343" s="561"/>
      <c r="D2343" s="522"/>
      <c r="E2343" s="538"/>
      <c r="F2343" s="539"/>
      <c r="G2343" s="562"/>
      <c r="H2343" s="563" t="n">
        <v>2</v>
      </c>
      <c r="I2343" s="564" t="n">
        <f aca="false">(VLOOKUP(B2343,'MÃO DE OBRA'!$A:$E,5,FALSE())/220)</f>
        <v>19.13328</v>
      </c>
      <c r="J2343" s="543" t="n">
        <f aca="false">H2343*I2343</f>
        <v>38.26656</v>
      </c>
      <c r="K2343" s="521"/>
    </row>
    <row r="2344" customFormat="false" ht="15" hidden="false" customHeight="false" outlineLevel="0" collapsed="false">
      <c r="A2344" s="517"/>
      <c r="B2344" s="560" t="s">
        <v>361</v>
      </c>
      <c r="C2344" s="561"/>
      <c r="D2344" s="522"/>
      <c r="E2344" s="538"/>
      <c r="F2344" s="539"/>
      <c r="G2344" s="562"/>
      <c r="H2344" s="563" t="n">
        <f aca="false">E2335</f>
        <v>0.2</v>
      </c>
      <c r="I2344" s="564" t="n">
        <f aca="false">(VLOOKUP(B2344,'MÃO DE OBRA'!$A:$E,5,FALSE())/220)</f>
        <v>37.47552</v>
      </c>
      <c r="J2344" s="543" t="n">
        <f aca="false">H2344*I2344</f>
        <v>7.495104</v>
      </c>
      <c r="K2344" s="521"/>
    </row>
    <row r="2345" customFormat="false" ht="15" hidden="false" customHeight="false" outlineLevel="0" collapsed="false">
      <c r="A2345" s="517"/>
      <c r="B2345" s="560"/>
      <c r="C2345" s="561"/>
      <c r="D2345" s="522"/>
      <c r="E2345" s="538"/>
      <c r="F2345" s="539"/>
      <c r="G2345" s="562"/>
      <c r="H2345" s="563"/>
      <c r="I2345" s="564"/>
      <c r="J2345" s="543"/>
      <c r="K2345" s="521"/>
    </row>
    <row r="2346" customFormat="false" ht="15" hidden="false" customHeight="false" outlineLevel="0" collapsed="false">
      <c r="A2346" s="517"/>
      <c r="B2346" s="551"/>
      <c r="C2346" s="553"/>
      <c r="D2346" s="553"/>
      <c r="E2346" s="553"/>
      <c r="F2346" s="553"/>
      <c r="G2346" s="553"/>
      <c r="H2346" s="553"/>
      <c r="I2346" s="565" t="s">
        <v>257</v>
      </c>
      <c r="J2346" s="566" t="n">
        <f aca="false">SUM(J2342:J2345)</f>
        <v>189.879264</v>
      </c>
      <c r="K2346" s="521"/>
    </row>
    <row r="2347" customFormat="false" ht="15" hidden="false" customHeight="false" outlineLevel="0" collapsed="false">
      <c r="A2347" s="517"/>
      <c r="B2347" s="567"/>
      <c r="C2347" s="567"/>
      <c r="D2347" s="567"/>
      <c r="E2347" s="567"/>
      <c r="F2347" s="567"/>
      <c r="G2347" s="567"/>
      <c r="H2347" s="567"/>
      <c r="I2347" s="568"/>
      <c r="J2347" s="567"/>
      <c r="K2347" s="521"/>
    </row>
    <row r="2348" customFormat="false" ht="15" hidden="false" customHeight="false" outlineLevel="0" collapsed="false">
      <c r="A2348" s="517"/>
      <c r="B2348" s="569" t="s">
        <v>310</v>
      </c>
      <c r="C2348" s="570"/>
      <c r="D2348" s="567"/>
      <c r="E2348" s="571" t="n">
        <f aca="false">PRODUÇÕES!$D$45</f>
        <v>0.0178571428571429</v>
      </c>
      <c r="F2348" s="572" t="s">
        <v>419</v>
      </c>
      <c r="G2348" s="573"/>
      <c r="H2348" s="573"/>
      <c r="I2348" s="574" t="s">
        <v>311</v>
      </c>
      <c r="J2348" s="566" t="n">
        <f aca="false">J2339+J2346</f>
        <v>219.879264</v>
      </c>
      <c r="K2348" s="521"/>
    </row>
    <row r="2349" customFormat="false" ht="15" hidden="false" customHeight="false" outlineLevel="0" collapsed="false">
      <c r="A2349" s="517"/>
      <c r="B2349" s="575"/>
      <c r="C2349" s="567"/>
      <c r="D2349" s="567"/>
      <c r="E2349" s="568"/>
      <c r="F2349" s="576"/>
      <c r="G2349" s="576"/>
      <c r="H2349" s="576"/>
      <c r="I2349" s="568"/>
      <c r="J2349" s="567"/>
      <c r="K2349" s="521"/>
    </row>
    <row r="2350" customFormat="false" ht="19.25" hidden="false" customHeight="false" outlineLevel="0" collapsed="false">
      <c r="A2350" s="517"/>
      <c r="B2350" s="557" t="s">
        <v>312</v>
      </c>
      <c r="C2350" s="557"/>
      <c r="D2350" s="557"/>
      <c r="E2350" s="557"/>
      <c r="F2350" s="532" t="s">
        <v>289</v>
      </c>
      <c r="G2350" s="528" t="s">
        <v>313</v>
      </c>
      <c r="H2350" s="557" t="s">
        <v>296</v>
      </c>
      <c r="I2350" s="577" t="s">
        <v>314</v>
      </c>
      <c r="J2350" s="556" t="s">
        <v>315</v>
      </c>
      <c r="K2350" s="521"/>
    </row>
    <row r="2351" customFormat="false" ht="15" hidden="false" customHeight="false" outlineLevel="0" collapsed="false">
      <c r="A2351" s="517"/>
      <c r="B2351" s="684" t="str">
        <f aca="false">B2335</f>
        <v>Caminhão carroceria com guindauto</v>
      </c>
      <c r="C2351" s="562"/>
      <c r="D2351" s="562"/>
      <c r="E2351" s="685"/>
      <c r="F2351" s="579" t="str">
        <f aca="false">VLOOKUP(B2351,EQUIPAMENTOS!$A:$R,16,FALSE())</f>
        <v>Diesel S10</v>
      </c>
      <c r="G2351" s="580" t="s">
        <v>316</v>
      </c>
      <c r="H2351" s="581" t="n">
        <f aca="false">VLOOKUP(B2351,EQUIPAMENTOS!$A:$R,17,FALSE())</f>
        <v>6.99</v>
      </c>
      <c r="I2351" s="582" t="n">
        <f aca="false">VLOOKUP(B2351,EQUIPAMENTOS!$A:$R,18,FALSE())</f>
        <v>4</v>
      </c>
      <c r="J2351" s="543" t="n">
        <f aca="false">H2351*I2351*E2335*F2335</f>
        <v>5.592</v>
      </c>
      <c r="K2351" s="521"/>
    </row>
    <row r="2352" customFormat="false" ht="15" hidden="false" customHeight="false" outlineLevel="0" collapsed="false">
      <c r="A2352" s="517"/>
      <c r="B2352" s="684"/>
      <c r="C2352" s="561"/>
      <c r="D2352" s="561"/>
      <c r="E2352" s="538"/>
      <c r="F2352" s="579"/>
      <c r="G2352" s="580"/>
      <c r="H2352" s="581"/>
      <c r="I2352" s="582"/>
      <c r="J2352" s="543"/>
      <c r="K2352" s="521"/>
    </row>
    <row r="2353" customFormat="false" ht="15" hidden="false" customHeight="false" outlineLevel="0" collapsed="false">
      <c r="A2353" s="517"/>
      <c r="B2353" s="684"/>
      <c r="C2353" s="570"/>
      <c r="D2353" s="570"/>
      <c r="E2353" s="545"/>
      <c r="F2353" s="584"/>
      <c r="G2353" s="672"/>
      <c r="H2353" s="581"/>
      <c r="I2353" s="582"/>
      <c r="J2353" s="543"/>
      <c r="K2353" s="521"/>
    </row>
    <row r="2354" customFormat="false" ht="15" hidden="false" customHeight="false" outlineLevel="0" collapsed="false">
      <c r="A2354" s="517"/>
      <c r="B2354" s="612"/>
      <c r="C2354" s="567"/>
      <c r="D2354" s="567"/>
      <c r="E2354" s="567"/>
      <c r="F2354" s="567"/>
      <c r="G2354" s="567"/>
      <c r="H2354" s="576"/>
      <c r="I2354" s="673" t="s">
        <v>257</v>
      </c>
      <c r="J2354" s="566" t="n">
        <f aca="false">SUM(J2351:J2353)</f>
        <v>5.592</v>
      </c>
      <c r="K2354" s="521"/>
      <c r="L2354" s="434" t="n">
        <f aca="false">J2354/E2348</f>
        <v>313.152</v>
      </c>
    </row>
    <row r="2355" customFormat="false" ht="15" hidden="false" customHeight="false" outlineLevel="0" collapsed="false">
      <c r="A2355" s="517"/>
      <c r="B2355" s="590"/>
      <c r="C2355" s="570"/>
      <c r="D2355" s="570"/>
      <c r="E2355" s="591"/>
      <c r="F2355" s="592"/>
      <c r="G2355" s="573"/>
      <c r="H2355" s="573"/>
      <c r="I2355" s="574"/>
      <c r="J2355" s="591"/>
      <c r="K2355" s="521"/>
    </row>
    <row r="2356" customFormat="false" ht="19.25" hidden="false" customHeight="false" outlineLevel="0" collapsed="false">
      <c r="A2356" s="517"/>
      <c r="B2356" s="557" t="s">
        <v>317</v>
      </c>
      <c r="C2356" s="557"/>
      <c r="D2356" s="557"/>
      <c r="E2356" s="557"/>
      <c r="F2356" s="557"/>
      <c r="G2356" s="593" t="s">
        <v>318</v>
      </c>
      <c r="H2356" s="573" t="s">
        <v>319</v>
      </c>
      <c r="I2356" s="577" t="s">
        <v>296</v>
      </c>
      <c r="J2356" s="559" t="s">
        <v>315</v>
      </c>
      <c r="K2356" s="521"/>
    </row>
    <row r="2357" customFormat="false" ht="15" hidden="false" customHeight="false" outlineLevel="0" collapsed="false">
      <c r="A2357" s="517"/>
      <c r="B2357" s="594"/>
      <c r="C2357" s="595"/>
      <c r="D2357" s="596"/>
      <c r="E2357" s="596"/>
      <c r="F2357" s="597"/>
      <c r="G2357" s="540"/>
      <c r="H2357" s="540"/>
      <c r="I2357" s="598"/>
      <c r="J2357" s="543"/>
      <c r="K2357" s="521"/>
    </row>
    <row r="2358" customFormat="false" ht="15" hidden="false" customHeight="false" outlineLevel="0" collapsed="false">
      <c r="A2358" s="517"/>
      <c r="B2358" s="599"/>
      <c r="C2358" s="600"/>
      <c r="D2358" s="601"/>
      <c r="E2358" s="601"/>
      <c r="F2358" s="602"/>
      <c r="G2358" s="540"/>
      <c r="H2358" s="540"/>
      <c r="I2358" s="598"/>
      <c r="J2358" s="543"/>
      <c r="K2358" s="521"/>
    </row>
    <row r="2359" customFormat="false" ht="15" hidden="false" customHeight="false" outlineLevel="0" collapsed="false">
      <c r="A2359" s="517"/>
      <c r="B2359" s="603" t="s">
        <v>257</v>
      </c>
      <c r="C2359" s="603"/>
      <c r="D2359" s="603"/>
      <c r="E2359" s="603"/>
      <c r="F2359" s="603"/>
      <c r="G2359" s="603"/>
      <c r="H2359" s="603"/>
      <c r="I2359" s="603"/>
      <c r="J2359" s="566" t="n">
        <f aca="false">SUM(J2357:J2358)</f>
        <v>0</v>
      </c>
      <c r="K2359" s="521"/>
    </row>
    <row r="2360" customFormat="false" ht="15" hidden="false" customHeight="false" outlineLevel="0" collapsed="false">
      <c r="A2360" s="517"/>
      <c r="B2360" s="604"/>
      <c r="C2360" s="605"/>
      <c r="D2360" s="605"/>
      <c r="E2360" s="606"/>
      <c r="F2360" s="607"/>
      <c r="G2360" s="608"/>
      <c r="H2360" s="608"/>
      <c r="I2360" s="609"/>
      <c r="J2360" s="610"/>
      <c r="K2360" s="521"/>
    </row>
    <row r="2361" customFormat="false" ht="15" hidden="false" customHeight="false" outlineLevel="0" collapsed="false">
      <c r="A2361" s="517"/>
      <c r="B2361" s="611" t="s">
        <v>320</v>
      </c>
      <c r="C2361" s="611"/>
      <c r="D2361" s="612"/>
      <c r="E2361" s="567"/>
      <c r="F2361" s="567"/>
      <c r="G2361" s="567"/>
      <c r="H2361" s="613"/>
      <c r="I2361" s="614"/>
      <c r="J2361" s="566" t="n">
        <f aca="false">(J2348+J2354+J2359)/E2348</f>
        <v>12626.390784</v>
      </c>
      <c r="K2361" s="521"/>
    </row>
    <row r="2362" customFormat="false" ht="15" hidden="false" customHeight="false" outlineLevel="0" collapsed="false">
      <c r="A2362" s="517"/>
      <c r="B2362" s="590"/>
      <c r="C2362" s="570"/>
      <c r="D2362" s="570"/>
      <c r="E2362" s="591"/>
      <c r="F2362" s="592"/>
      <c r="G2362" s="573"/>
      <c r="H2362" s="573"/>
      <c r="I2362" s="574"/>
      <c r="J2362" s="615"/>
      <c r="K2362" s="521"/>
    </row>
    <row r="2363" customFormat="false" ht="19.25" hidden="false" customHeight="false" outlineLevel="0" collapsed="false">
      <c r="A2363" s="517"/>
      <c r="B2363" s="557" t="s">
        <v>321</v>
      </c>
      <c r="C2363" s="557"/>
      <c r="D2363" s="557"/>
      <c r="E2363" s="557"/>
      <c r="F2363" s="557"/>
      <c r="G2363" s="593" t="s">
        <v>318</v>
      </c>
      <c r="H2363" s="573" t="s">
        <v>319</v>
      </c>
      <c r="I2363" s="577" t="s">
        <v>296</v>
      </c>
      <c r="J2363" s="559" t="s">
        <v>315</v>
      </c>
      <c r="K2363" s="521"/>
    </row>
    <row r="2364" customFormat="false" ht="15" hidden="false" customHeight="false" outlineLevel="0" collapsed="false">
      <c r="A2364" s="517"/>
      <c r="B2364" s="686" t="s">
        <v>376</v>
      </c>
      <c r="C2364" s="600"/>
      <c r="D2364" s="601"/>
      <c r="E2364" s="601"/>
      <c r="F2364" s="602"/>
      <c r="G2364" s="540" t="n">
        <v>12.3</v>
      </c>
      <c r="H2364" s="540" t="s">
        <v>28</v>
      </c>
      <c r="I2364" s="598" t="n">
        <f aca="false">I2299</f>
        <v>590</v>
      </c>
      <c r="J2364" s="543" t="n">
        <f aca="false">G2364*I2364</f>
        <v>7257</v>
      </c>
      <c r="K2364" s="521"/>
    </row>
    <row r="2365" customFormat="false" ht="15" hidden="false" customHeight="false" outlineLevel="0" collapsed="false">
      <c r="A2365" s="517"/>
      <c r="B2365" s="686" t="s">
        <v>374</v>
      </c>
      <c r="C2365" s="600"/>
      <c r="D2365" s="601"/>
      <c r="E2365" s="601"/>
      <c r="F2365" s="602"/>
      <c r="G2365" s="540" t="n">
        <v>57</v>
      </c>
      <c r="H2365" s="540" t="s">
        <v>357</v>
      </c>
      <c r="I2365" s="598" t="n">
        <f aca="false">I2300</f>
        <v>84.21</v>
      </c>
      <c r="J2365" s="543" t="n">
        <f aca="false">G2365*I2365</f>
        <v>4799.97</v>
      </c>
      <c r="K2365" s="521"/>
    </row>
    <row r="2366" customFormat="false" ht="15" hidden="false" customHeight="false" outlineLevel="0" collapsed="false">
      <c r="A2366" s="517"/>
      <c r="B2366" s="686" t="s">
        <v>388</v>
      </c>
      <c r="C2366" s="600"/>
      <c r="D2366" s="601"/>
      <c r="E2366" s="601"/>
      <c r="F2366" s="602"/>
      <c r="G2366" s="540"/>
      <c r="H2366" s="540" t="s">
        <v>346</v>
      </c>
      <c r="I2366" s="598" t="n">
        <f aca="false">I2301</f>
        <v>14.2340145170296</v>
      </c>
      <c r="J2366" s="543" t="n">
        <f aca="false">G2366*I2366</f>
        <v>0</v>
      </c>
      <c r="K2366" s="521"/>
    </row>
    <row r="2367" customFormat="false" ht="15" hidden="false" customHeight="false" outlineLevel="0" collapsed="false">
      <c r="A2367" s="517"/>
      <c r="B2367" s="599" t="s">
        <v>420</v>
      </c>
      <c r="C2367" s="600"/>
      <c r="D2367" s="601"/>
      <c r="E2367" s="601"/>
      <c r="F2367" s="602"/>
      <c r="G2367" s="691" t="n">
        <v>3</v>
      </c>
      <c r="H2367" s="540" t="s">
        <v>28</v>
      </c>
      <c r="I2367" s="598" t="n">
        <f aca="false">I2302</f>
        <v>464.448</v>
      </c>
      <c r="J2367" s="543" t="n">
        <f aca="false">G2367*I2367</f>
        <v>1393.344</v>
      </c>
      <c r="K2367" s="521"/>
    </row>
    <row r="2368" customFormat="false" ht="15" hidden="false" customHeight="false" outlineLevel="0" collapsed="false">
      <c r="A2368" s="517"/>
      <c r="B2368" s="599" t="s">
        <v>421</v>
      </c>
      <c r="C2368" s="600"/>
      <c r="D2368" s="601"/>
      <c r="E2368" s="601"/>
      <c r="F2368" s="602"/>
      <c r="G2368" s="540" t="n">
        <v>12</v>
      </c>
      <c r="H2368" s="540" t="s">
        <v>60</v>
      </c>
      <c r="I2368" s="598" t="n">
        <f aca="false">I2303</f>
        <v>42.99</v>
      </c>
      <c r="J2368" s="543" t="n">
        <f aca="false">G2368*I2368</f>
        <v>515.88</v>
      </c>
      <c r="K2368" s="521"/>
    </row>
    <row r="2369" customFormat="false" ht="15" hidden="false" customHeight="false" outlineLevel="0" collapsed="false">
      <c r="A2369" s="517"/>
      <c r="B2369" s="599" t="s">
        <v>422</v>
      </c>
      <c r="C2369" s="600"/>
      <c r="D2369" s="601"/>
      <c r="E2369" s="601"/>
      <c r="F2369" s="602"/>
      <c r="G2369" s="540" t="n">
        <v>5</v>
      </c>
      <c r="H2369" s="540" t="s">
        <v>406</v>
      </c>
      <c r="I2369" s="598" t="n">
        <f aca="false">I2304</f>
        <v>74.55</v>
      </c>
      <c r="J2369" s="543" t="n">
        <f aca="false">G2369*I2369</f>
        <v>372.75</v>
      </c>
      <c r="K2369" s="521"/>
    </row>
    <row r="2370" customFormat="false" ht="15" hidden="false" customHeight="false" outlineLevel="0" collapsed="false">
      <c r="A2370" s="517"/>
      <c r="B2370" s="599" t="s">
        <v>423</v>
      </c>
      <c r="C2370" s="600"/>
      <c r="D2370" s="601"/>
      <c r="E2370" s="601"/>
      <c r="F2370" s="602"/>
      <c r="G2370" s="540" t="n">
        <v>600</v>
      </c>
      <c r="H2370" s="540" t="s">
        <v>378</v>
      </c>
      <c r="I2370" s="598" t="n">
        <f aca="false">I2305</f>
        <v>9</v>
      </c>
      <c r="J2370" s="543" t="n">
        <f aca="false">G2370*I2370</f>
        <v>5400</v>
      </c>
      <c r="K2370" s="521"/>
    </row>
    <row r="2371" customFormat="false" ht="15" hidden="false" customHeight="false" outlineLevel="0" collapsed="false">
      <c r="A2371" s="517"/>
      <c r="B2371" s="616"/>
      <c r="C2371" s="617"/>
      <c r="D2371" s="618"/>
      <c r="E2371" s="618"/>
      <c r="F2371" s="619"/>
      <c r="G2371" s="540"/>
      <c r="H2371" s="540"/>
      <c r="I2371" s="598"/>
      <c r="J2371" s="543" t="n">
        <f aca="false">G2371*I2371</f>
        <v>0</v>
      </c>
      <c r="K2371" s="521"/>
    </row>
    <row r="2372" customFormat="false" ht="15" hidden="false" customHeight="false" outlineLevel="0" collapsed="false">
      <c r="A2372" s="517"/>
      <c r="B2372" s="620"/>
      <c r="C2372" s="567"/>
      <c r="D2372" s="567"/>
      <c r="E2372" s="621"/>
      <c r="F2372" s="622"/>
      <c r="G2372" s="576"/>
      <c r="H2372" s="576"/>
      <c r="I2372" s="568" t="s">
        <v>257</v>
      </c>
      <c r="J2372" s="566" t="n">
        <f aca="false">SUM(J2364:J2371)</f>
        <v>19738.944</v>
      </c>
      <c r="K2372" s="521"/>
    </row>
    <row r="2373" customFormat="false" ht="15" hidden="false" customHeight="false" outlineLevel="0" collapsed="false">
      <c r="A2373" s="517"/>
      <c r="B2373" s="623"/>
      <c r="C2373" s="567"/>
      <c r="D2373" s="567"/>
      <c r="E2373" s="621"/>
      <c r="F2373" s="622"/>
      <c r="G2373" s="576"/>
      <c r="H2373" s="576"/>
      <c r="I2373" s="568"/>
      <c r="J2373" s="621"/>
      <c r="K2373" s="521"/>
    </row>
    <row r="2374" customFormat="false" ht="19.25" hidden="false" customHeight="false" outlineLevel="0" collapsed="false">
      <c r="A2374" s="517"/>
      <c r="B2374" s="557" t="s">
        <v>322</v>
      </c>
      <c r="C2374" s="557"/>
      <c r="D2374" s="557"/>
      <c r="E2374" s="557"/>
      <c r="F2374" s="559" t="s">
        <v>318</v>
      </c>
      <c r="G2374" s="593" t="s">
        <v>323</v>
      </c>
      <c r="H2374" s="573" t="s">
        <v>296</v>
      </c>
      <c r="I2374" s="577" t="s">
        <v>314</v>
      </c>
      <c r="J2374" s="559" t="s">
        <v>315</v>
      </c>
      <c r="K2374" s="521"/>
    </row>
    <row r="2375" customFormat="false" ht="15" hidden="false" customHeight="false" outlineLevel="0" collapsed="false">
      <c r="A2375" s="517"/>
      <c r="B2375" s="594"/>
      <c r="C2375" s="595"/>
      <c r="D2375" s="596"/>
      <c r="E2375" s="597"/>
      <c r="F2375" s="540"/>
      <c r="G2375" s="540"/>
      <c r="H2375" s="624"/>
      <c r="I2375" s="598"/>
      <c r="J2375" s="543"/>
      <c r="K2375" s="521"/>
    </row>
    <row r="2376" customFormat="false" ht="15" hidden="false" customHeight="false" outlineLevel="0" collapsed="false">
      <c r="A2376" s="517"/>
      <c r="B2376" s="616"/>
      <c r="C2376" s="617"/>
      <c r="D2376" s="618"/>
      <c r="E2376" s="619"/>
      <c r="F2376" s="547" t="n">
        <v>0</v>
      </c>
      <c r="G2376" s="547" t="n">
        <v>0</v>
      </c>
      <c r="H2376" s="547" t="n">
        <v>0</v>
      </c>
      <c r="I2376" s="625" t="n">
        <v>0</v>
      </c>
      <c r="J2376" s="543" t="n">
        <f aca="false">I2376*H2376*G2376*F2376</f>
        <v>0</v>
      </c>
      <c r="K2376" s="521"/>
    </row>
    <row r="2377" customFormat="false" ht="15" hidden="false" customHeight="false" outlineLevel="0" collapsed="false">
      <c r="A2377" s="517"/>
      <c r="B2377" s="620"/>
      <c r="C2377" s="567"/>
      <c r="D2377" s="567"/>
      <c r="E2377" s="621"/>
      <c r="F2377" s="622"/>
      <c r="G2377" s="576"/>
      <c r="H2377" s="576"/>
      <c r="I2377" s="568" t="s">
        <v>257</v>
      </c>
      <c r="J2377" s="566" t="n">
        <f aca="false">SUM(J2375:J2376)</f>
        <v>0</v>
      </c>
      <c r="K2377" s="521"/>
    </row>
    <row r="2378" customFormat="false" ht="15" hidden="false" customHeight="false" outlineLevel="0" collapsed="false">
      <c r="A2378" s="517"/>
      <c r="B2378" s="567"/>
      <c r="C2378" s="567"/>
      <c r="D2378" s="567"/>
      <c r="E2378" s="567"/>
      <c r="F2378" s="567"/>
      <c r="G2378" s="567"/>
      <c r="H2378" s="567"/>
      <c r="I2378" s="568"/>
      <c r="J2378" s="567"/>
      <c r="K2378" s="521"/>
    </row>
    <row r="2379" customFormat="false" ht="15" hidden="false" customHeight="false" outlineLevel="0" collapsed="false">
      <c r="A2379" s="517"/>
      <c r="B2379" s="626" t="s">
        <v>324</v>
      </c>
      <c r="C2379" s="626"/>
      <c r="D2379" s="626"/>
      <c r="E2379" s="626"/>
      <c r="F2379" s="626"/>
      <c r="G2379" s="626"/>
      <c r="H2379" s="626"/>
      <c r="I2379" s="626"/>
      <c r="J2379" s="611" t="n">
        <f aca="false">J2377+J2372+J2361</f>
        <v>32365.334784</v>
      </c>
      <c r="K2379" s="521"/>
    </row>
    <row r="2380" customFormat="false" ht="15" hidden="false" customHeight="false" outlineLevel="0" collapsed="false">
      <c r="A2380" s="517"/>
      <c r="B2380" s="567"/>
      <c r="C2380" s="567"/>
      <c r="D2380" s="567"/>
      <c r="E2380" s="567"/>
      <c r="F2380" s="567"/>
      <c r="G2380" s="567"/>
      <c r="H2380" s="567"/>
      <c r="I2380" s="568"/>
      <c r="J2380" s="567"/>
      <c r="K2380" s="521"/>
    </row>
    <row r="2381" customFormat="false" ht="15" hidden="false" customHeight="false" outlineLevel="0" collapsed="false">
      <c r="A2381" s="517"/>
      <c r="B2381" s="626" t="s">
        <v>325</v>
      </c>
      <c r="C2381" s="626"/>
      <c r="D2381" s="626"/>
      <c r="E2381" s="626"/>
      <c r="F2381" s="626"/>
      <c r="G2381" s="626"/>
      <c r="H2381" s="626"/>
      <c r="I2381" s="626"/>
      <c r="J2381" s="566" t="n">
        <f aca="false">J2379*0</f>
        <v>0</v>
      </c>
      <c r="K2381" s="521"/>
    </row>
    <row r="2382" customFormat="false" ht="15" hidden="false" customHeight="false" outlineLevel="0" collapsed="false">
      <c r="A2382" s="517"/>
      <c r="B2382" s="567"/>
      <c r="C2382" s="567"/>
      <c r="D2382" s="567"/>
      <c r="E2382" s="567"/>
      <c r="F2382" s="567"/>
      <c r="G2382" s="567"/>
      <c r="H2382" s="567"/>
      <c r="I2382" s="568"/>
      <c r="J2382" s="567"/>
      <c r="K2382" s="521"/>
    </row>
    <row r="2383" customFormat="false" ht="15" hidden="false" customHeight="false" outlineLevel="0" collapsed="false">
      <c r="A2383" s="517"/>
      <c r="B2383" s="626" t="s">
        <v>326</v>
      </c>
      <c r="C2383" s="626"/>
      <c r="D2383" s="626"/>
      <c r="E2383" s="626"/>
      <c r="F2383" s="626"/>
      <c r="G2383" s="626"/>
      <c r="H2383" s="626"/>
      <c r="I2383" s="626"/>
      <c r="J2383" s="611" t="n">
        <f aca="false">J2379+J2381</f>
        <v>32365.334784</v>
      </c>
      <c r="K2383" s="521"/>
    </row>
    <row r="2384" customFormat="false" ht="15" hidden="false" customHeight="false" outlineLevel="0" collapsed="false">
      <c r="A2384" s="517"/>
      <c r="B2384" s="605"/>
      <c r="C2384" s="605"/>
      <c r="D2384" s="605"/>
      <c r="E2384" s="605"/>
      <c r="F2384" s="605"/>
      <c r="G2384" s="605"/>
      <c r="H2384" s="605"/>
      <c r="I2384" s="609"/>
      <c r="J2384" s="605"/>
      <c r="K2384" s="521"/>
    </row>
    <row r="2385" customFormat="false" ht="15" hidden="false" customHeight="false" outlineLevel="0" collapsed="false">
      <c r="A2385" s="517"/>
      <c r="B2385" s="627"/>
      <c r="C2385" s="595"/>
      <c r="D2385" s="595"/>
      <c r="E2385" s="595"/>
      <c r="F2385" s="595"/>
      <c r="G2385" s="595"/>
      <c r="H2385" s="595"/>
      <c r="I2385" s="595"/>
      <c r="J2385" s="628"/>
      <c r="K2385" s="521"/>
    </row>
    <row r="2386" customFormat="false" ht="15" hidden="false" customHeight="false" outlineLevel="0" collapsed="false">
      <c r="A2386" s="517"/>
      <c r="B2386" s="629"/>
      <c r="C2386" s="630"/>
      <c r="D2386" s="631"/>
      <c r="E2386" s="631"/>
      <c r="F2386" s="632"/>
      <c r="G2386" s="633"/>
      <c r="H2386" s="630"/>
      <c r="I2386" s="630"/>
      <c r="J2386" s="634"/>
      <c r="K2386" s="521"/>
    </row>
    <row r="2387" customFormat="false" ht="15" hidden="false" customHeight="false" outlineLevel="0" collapsed="false">
      <c r="A2387" s="517"/>
      <c r="B2387" s="522"/>
      <c r="C2387" s="522"/>
      <c r="D2387" s="522"/>
      <c r="E2387" s="522"/>
      <c r="F2387" s="522"/>
      <c r="G2387" s="522"/>
      <c r="H2387" s="522"/>
      <c r="I2387" s="522"/>
      <c r="J2387" s="522"/>
      <c r="K2387" s="521"/>
    </row>
    <row r="2388" customFormat="false" ht="15" hidden="false" customHeight="false" outlineLevel="0" collapsed="false">
      <c r="A2388" s="517"/>
      <c r="B2388" s="635" t="n">
        <f aca="false">PLANEJAMENTO!E1929</f>
        <v>0</v>
      </c>
      <c r="C2388" s="636"/>
      <c r="D2388" s="636"/>
      <c r="E2388" s="636"/>
      <c r="F2388" s="637"/>
      <c r="G2388" s="532" t="s">
        <v>315</v>
      </c>
      <c r="H2388" s="532"/>
      <c r="I2388" s="532"/>
      <c r="J2388" s="532"/>
      <c r="K2388" s="521"/>
    </row>
    <row r="2389" customFormat="false" ht="15" hidden="false" customHeight="false" outlineLevel="0" collapsed="false">
      <c r="A2389" s="517"/>
      <c r="B2389" s="638" t="n">
        <f aca="false">PLANEJAMENTO!E1930</f>
        <v>0</v>
      </c>
      <c r="C2389" s="639"/>
      <c r="D2389" s="639"/>
      <c r="E2389" s="639"/>
      <c r="F2389" s="640"/>
      <c r="G2389" s="534" t="s">
        <v>327</v>
      </c>
      <c r="H2389" s="534"/>
      <c r="I2389" s="534"/>
      <c r="J2389" s="534"/>
      <c r="K2389" s="521"/>
    </row>
    <row r="2390" customFormat="false" ht="15" hidden="false" customHeight="false" outlineLevel="0" collapsed="false">
      <c r="A2390" s="517"/>
      <c r="B2390" s="641"/>
      <c r="C2390" s="642"/>
      <c r="D2390" s="642"/>
      <c r="E2390" s="642"/>
      <c r="F2390" s="643"/>
      <c r="G2390" s="644"/>
      <c r="H2390" s="645"/>
      <c r="I2390" s="645"/>
      <c r="J2390" s="645"/>
      <c r="K2390" s="521"/>
    </row>
    <row r="2391" customFormat="false" ht="15" hidden="false" customHeight="false" outlineLevel="0" collapsed="false">
      <c r="A2391" s="646"/>
      <c r="B2391" s="647"/>
      <c r="C2391" s="647"/>
      <c r="D2391" s="647"/>
      <c r="E2391" s="647"/>
      <c r="F2391" s="647"/>
      <c r="G2391" s="647"/>
      <c r="H2391" s="647"/>
      <c r="I2391" s="647"/>
      <c r="J2391" s="647"/>
      <c r="K2391" s="648"/>
    </row>
    <row r="2392" customFormat="false" ht="15" hidden="false" customHeight="false" outlineLevel="0" collapsed="false">
      <c r="A2392" s="517"/>
      <c r="B2392" s="522"/>
      <c r="C2392" s="522"/>
      <c r="D2392" s="522"/>
      <c r="E2392" s="522"/>
      <c r="F2392" s="522"/>
      <c r="G2392" s="522"/>
      <c r="H2392" s="522"/>
      <c r="I2392" s="522"/>
      <c r="J2392" s="522"/>
      <c r="K2392" s="521"/>
    </row>
    <row r="2393" customFormat="false" ht="15" hidden="false" customHeight="false" outlineLevel="0" collapsed="false">
      <c r="A2393" s="517"/>
      <c r="B2393" s="518" t="s">
        <v>0</v>
      </c>
      <c r="C2393" s="519"/>
      <c r="D2393" s="520" t="s">
        <v>288</v>
      </c>
      <c r="E2393" s="520"/>
      <c r="F2393" s="520"/>
      <c r="G2393" s="520"/>
      <c r="H2393" s="520"/>
      <c r="I2393" s="520"/>
      <c r="J2393" s="520"/>
      <c r="K2393" s="521"/>
    </row>
    <row r="2394" customFormat="false" ht="15" hidden="false" customHeight="false" outlineLevel="0" collapsed="false">
      <c r="A2394" s="517"/>
      <c r="B2394" s="522"/>
      <c r="C2394" s="522"/>
      <c r="D2394" s="522"/>
      <c r="E2394" s="522"/>
      <c r="F2394" s="522"/>
      <c r="G2394" s="522"/>
      <c r="H2394" s="522"/>
      <c r="I2394" s="522"/>
      <c r="J2394" s="522"/>
      <c r="K2394" s="521"/>
    </row>
    <row r="2395" customFormat="false" ht="15" hidden="false" customHeight="false" outlineLevel="0" collapsed="false">
      <c r="A2395" s="517"/>
      <c r="B2395" s="523"/>
      <c r="C2395" s="524" t="s">
        <v>290</v>
      </c>
      <c r="D2395" s="523" t="s">
        <v>118</v>
      </c>
      <c r="E2395" s="523"/>
      <c r="F2395" s="523"/>
      <c r="G2395" s="523"/>
      <c r="H2395" s="523"/>
      <c r="I2395" s="523"/>
      <c r="J2395" s="523" t="s">
        <v>291</v>
      </c>
      <c r="K2395" s="521"/>
    </row>
    <row r="2396" customFormat="false" ht="19.25" hidden="false" customHeight="true" outlineLevel="0" collapsed="false">
      <c r="A2396" s="517"/>
      <c r="B2396" s="525"/>
      <c r="C2396" s="526" t="n">
        <f aca="true">TODAY()</f>
        <v>46129</v>
      </c>
      <c r="D2396" s="661" t="s">
        <v>93</v>
      </c>
      <c r="E2396" s="661"/>
      <c r="F2396" s="661"/>
      <c r="G2396" s="661"/>
      <c r="H2396" s="661"/>
      <c r="I2396" s="661"/>
      <c r="J2396" s="528" t="str">
        <f aca="false">F2415</f>
        <v>m</v>
      </c>
      <c r="K2396" s="521"/>
      <c r="L2396" s="0" t="s">
        <v>427</v>
      </c>
    </row>
    <row r="2397" customFormat="false" ht="15" hidden="false" customHeight="false" outlineLevel="0" collapsed="false">
      <c r="A2397" s="517"/>
      <c r="B2397" s="529"/>
      <c r="C2397" s="529"/>
      <c r="D2397" s="529"/>
      <c r="E2397" s="529"/>
      <c r="F2397" s="529"/>
      <c r="G2397" s="529"/>
      <c r="H2397" s="529"/>
      <c r="I2397" s="530"/>
      <c r="J2397" s="531"/>
      <c r="K2397" s="521"/>
    </row>
    <row r="2398" customFormat="false" ht="15" hidden="false" customHeight="false" outlineLevel="0" collapsed="false">
      <c r="A2398" s="517"/>
      <c r="B2398" s="532" t="s">
        <v>292</v>
      </c>
      <c r="C2398" s="532"/>
      <c r="D2398" s="532" t="s">
        <v>289</v>
      </c>
      <c r="E2398" s="532" t="s">
        <v>293</v>
      </c>
      <c r="F2398" s="533" t="s">
        <v>294</v>
      </c>
      <c r="G2398" s="533"/>
      <c r="H2398" s="533" t="s">
        <v>295</v>
      </c>
      <c r="I2398" s="533"/>
      <c r="J2398" s="534" t="s">
        <v>296</v>
      </c>
      <c r="K2398" s="521"/>
    </row>
    <row r="2399" customFormat="false" ht="15" hidden="false" customHeight="false" outlineLevel="0" collapsed="false">
      <c r="A2399" s="517"/>
      <c r="B2399" s="532"/>
      <c r="C2399" s="532"/>
      <c r="D2399" s="532"/>
      <c r="E2399" s="532"/>
      <c r="F2399" s="535" t="s">
        <v>297</v>
      </c>
      <c r="G2399" s="535" t="s">
        <v>298</v>
      </c>
      <c r="H2399" s="535" t="s">
        <v>297</v>
      </c>
      <c r="I2399" s="529" t="s">
        <v>298</v>
      </c>
      <c r="J2399" s="536" t="s">
        <v>299</v>
      </c>
      <c r="K2399" s="521"/>
    </row>
    <row r="2400" customFormat="false" ht="15" hidden="false" customHeight="false" outlineLevel="0" collapsed="false">
      <c r="A2400" s="517"/>
      <c r="B2400" s="649" t="s">
        <v>400</v>
      </c>
      <c r="C2400" s="650"/>
      <c r="D2400" s="651"/>
      <c r="E2400" s="652" t="n">
        <v>1</v>
      </c>
      <c r="F2400" s="652" t="n">
        <v>1</v>
      </c>
      <c r="G2400" s="653" t="n">
        <f aca="false">1-F2400</f>
        <v>0</v>
      </c>
      <c r="H2400" s="541" t="n">
        <f aca="false">VLOOKUP(B2400,EQUIPAMENTOS!$A:$N,14,FALSE())</f>
        <v>175</v>
      </c>
      <c r="I2400" s="542" t="n">
        <f aca="false">H2400</f>
        <v>175</v>
      </c>
      <c r="J2400" s="543" t="n">
        <f aca="false">H2400*F2400*E2400+I2400*G2400*E2400</f>
        <v>175</v>
      </c>
      <c r="K2400" s="521"/>
    </row>
    <row r="2401" customFormat="false" ht="15" hidden="false" customHeight="false" outlineLevel="0" collapsed="false">
      <c r="A2401" s="517"/>
      <c r="B2401" s="537" t="s">
        <v>401</v>
      </c>
      <c r="C2401" s="538"/>
      <c r="D2401" s="539"/>
      <c r="E2401" s="688" t="n">
        <v>1</v>
      </c>
      <c r="F2401" s="688" t="n">
        <v>1</v>
      </c>
      <c r="G2401" s="540" t="n">
        <f aca="false">1-F2401</f>
        <v>0</v>
      </c>
      <c r="H2401" s="541" t="n">
        <f aca="false">VLOOKUP(B2401,EQUIPAMENTOS!$A:$N,14,FALSE())</f>
        <v>425</v>
      </c>
      <c r="I2401" s="542" t="n">
        <f aca="false">H2401</f>
        <v>425</v>
      </c>
      <c r="J2401" s="543" t="n">
        <f aca="false">H2401*F2401*E2401+I2401*G2401*E2401</f>
        <v>425</v>
      </c>
      <c r="K2401" s="521"/>
    </row>
    <row r="2402" customFormat="false" ht="15" hidden="false" customHeight="false" outlineLevel="0" collapsed="false">
      <c r="A2402" s="517"/>
      <c r="B2402" s="537" t="s">
        <v>365</v>
      </c>
      <c r="C2402" s="538"/>
      <c r="D2402" s="539"/>
      <c r="E2402" s="688" t="n">
        <v>0.33</v>
      </c>
      <c r="F2402" s="688" t="n">
        <v>1</v>
      </c>
      <c r="G2402" s="540" t="n">
        <f aca="false">1-F2402</f>
        <v>0</v>
      </c>
      <c r="H2402" s="541" t="n">
        <f aca="false">VLOOKUP(B2402,EQUIPAMENTOS!$A:$N,14,FALSE())</f>
        <v>175</v>
      </c>
      <c r="I2402" s="542" t="n">
        <f aca="false">H2402</f>
        <v>175</v>
      </c>
      <c r="J2402" s="543" t="n">
        <f aca="false">H2402*F2402*E2402+I2402*G2402*E2402</f>
        <v>57.75</v>
      </c>
      <c r="K2402" s="521"/>
    </row>
    <row r="2403" customFormat="false" ht="15" hidden="false" customHeight="false" outlineLevel="0" collapsed="false">
      <c r="A2403" s="517"/>
      <c r="B2403" s="544"/>
      <c r="C2403" s="545"/>
      <c r="D2403" s="546"/>
      <c r="E2403" s="547"/>
      <c r="F2403" s="547"/>
      <c r="G2403" s="547"/>
      <c r="H2403" s="548"/>
      <c r="I2403" s="664"/>
      <c r="J2403" s="543"/>
      <c r="K2403" s="521"/>
    </row>
    <row r="2404" customFormat="false" ht="15" hidden="false" customHeight="false" outlineLevel="0" collapsed="false">
      <c r="A2404" s="517"/>
      <c r="B2404" s="551"/>
      <c r="C2404" s="529"/>
      <c r="D2404" s="529"/>
      <c r="E2404" s="529"/>
      <c r="F2404" s="529"/>
      <c r="G2404" s="529"/>
      <c r="H2404" s="529"/>
      <c r="I2404" s="552" t="s">
        <v>257</v>
      </c>
      <c r="J2404" s="566" t="n">
        <f aca="false">SUM(J2400:J2403)</f>
        <v>657.75</v>
      </c>
      <c r="K2404" s="521"/>
    </row>
    <row r="2405" customFormat="false" ht="15" hidden="false" customHeight="false" outlineLevel="0" collapsed="false">
      <c r="A2405" s="517"/>
      <c r="B2405" s="553"/>
      <c r="C2405" s="553"/>
      <c r="D2405" s="553"/>
      <c r="E2405" s="553"/>
      <c r="F2405" s="553"/>
      <c r="G2405" s="553"/>
      <c r="H2405" s="553"/>
      <c r="I2405" s="554"/>
      <c r="J2405" s="555"/>
      <c r="K2405" s="521"/>
    </row>
    <row r="2406" customFormat="false" ht="19.25" hidden="false" customHeight="true" outlineLevel="0" collapsed="false">
      <c r="A2406" s="517"/>
      <c r="B2406" s="556" t="s">
        <v>302</v>
      </c>
      <c r="C2406" s="556"/>
      <c r="D2406" s="556"/>
      <c r="E2406" s="556"/>
      <c r="F2406" s="679" t="s">
        <v>289</v>
      </c>
      <c r="G2406" s="679"/>
      <c r="H2406" s="557" t="s">
        <v>303</v>
      </c>
      <c r="I2406" s="558" t="s">
        <v>304</v>
      </c>
      <c r="J2406" s="559" t="s">
        <v>305</v>
      </c>
      <c r="K2406" s="521"/>
    </row>
    <row r="2407" customFormat="false" ht="15" hidden="false" customHeight="false" outlineLevel="0" collapsed="false">
      <c r="A2407" s="517"/>
      <c r="B2407" s="690" t="s">
        <v>361</v>
      </c>
      <c r="C2407" s="605"/>
      <c r="D2407" s="680"/>
      <c r="E2407" s="681"/>
      <c r="F2407" s="682"/>
      <c r="G2407" s="608"/>
      <c r="H2407" s="683" t="n">
        <f aca="false">E2400</f>
        <v>1</v>
      </c>
      <c r="I2407" s="564" t="n">
        <f aca="false">(VLOOKUP(B2407,'MÃO DE OBRA'!$A:$E,5,FALSE())/220)</f>
        <v>37.47552</v>
      </c>
      <c r="J2407" s="543" t="n">
        <f aca="false">H2407*I2407</f>
        <v>37.47552</v>
      </c>
      <c r="K2407" s="521"/>
    </row>
    <row r="2408" customFormat="false" ht="15" hidden="false" customHeight="false" outlineLevel="0" collapsed="false">
      <c r="A2408" s="517"/>
      <c r="B2408" s="560" t="s">
        <v>366</v>
      </c>
      <c r="C2408" s="561"/>
      <c r="D2408" s="522"/>
      <c r="E2408" s="538"/>
      <c r="F2408" s="539"/>
      <c r="G2408" s="562"/>
      <c r="H2408" s="563" t="n">
        <v>5</v>
      </c>
      <c r="I2408" s="564" t="n">
        <f aca="false">(VLOOKUP(B2408,'MÃO DE OBRA'!$A:$E,5,FALSE())/220)</f>
        <v>28.82352</v>
      </c>
      <c r="J2408" s="543" t="n">
        <f aca="false">H2408*I2408</f>
        <v>144.1176</v>
      </c>
      <c r="K2408" s="521"/>
    </row>
    <row r="2409" customFormat="false" ht="15" hidden="false" customHeight="false" outlineLevel="0" collapsed="false">
      <c r="A2409" s="517"/>
      <c r="B2409" s="560" t="s">
        <v>307</v>
      </c>
      <c r="C2409" s="561"/>
      <c r="D2409" s="522"/>
      <c r="E2409" s="538"/>
      <c r="F2409" s="539"/>
      <c r="G2409" s="562"/>
      <c r="H2409" s="563" t="n">
        <v>4</v>
      </c>
      <c r="I2409" s="564" t="n">
        <f aca="false">(VLOOKUP(B2409,'MÃO DE OBRA'!$A:$E,5,FALSE())/220)</f>
        <v>19.13328</v>
      </c>
      <c r="J2409" s="543" t="n">
        <f aca="false">H2409*I2409</f>
        <v>76.53312</v>
      </c>
      <c r="K2409" s="521"/>
    </row>
    <row r="2410" customFormat="false" ht="15" hidden="false" customHeight="false" outlineLevel="0" collapsed="false">
      <c r="A2410" s="517"/>
      <c r="B2410" s="560" t="s">
        <v>370</v>
      </c>
      <c r="C2410" s="561"/>
      <c r="D2410" s="522"/>
      <c r="E2410" s="538"/>
      <c r="F2410" s="539"/>
      <c r="G2410" s="562"/>
      <c r="H2410" s="563" t="n">
        <v>0.33</v>
      </c>
      <c r="I2410" s="564" t="n">
        <f aca="false">(VLOOKUP(B2410,'MÃO DE OBRA'!$A:$E,5,FALSE())/220)</f>
        <v>93.6363636363636</v>
      </c>
      <c r="J2410" s="543" t="n">
        <f aca="false">H2410*I2410</f>
        <v>30.9</v>
      </c>
      <c r="K2410" s="521"/>
    </row>
    <row r="2411" customFormat="false" ht="15" hidden="false" customHeight="false" outlineLevel="0" collapsed="false">
      <c r="A2411" s="517"/>
      <c r="B2411" s="560" t="s">
        <v>368</v>
      </c>
      <c r="C2411" s="561"/>
      <c r="D2411" s="522"/>
      <c r="E2411" s="538"/>
      <c r="F2411" s="539"/>
      <c r="G2411" s="562"/>
      <c r="H2411" s="563" t="n">
        <f aca="false">E2402</f>
        <v>0.33</v>
      </c>
      <c r="I2411" s="564" t="n">
        <f aca="false">(VLOOKUP(B2411,'MÃO DE OBRA'!$A:$E,5,FALSE())/220)</f>
        <v>37.47552</v>
      </c>
      <c r="J2411" s="543" t="n">
        <f aca="false">H2411*I2411</f>
        <v>12.3669216</v>
      </c>
      <c r="K2411" s="521"/>
    </row>
    <row r="2412" customFormat="false" ht="15" hidden="false" customHeight="false" outlineLevel="0" collapsed="false">
      <c r="A2412" s="517"/>
      <c r="B2412" s="560" t="s">
        <v>402</v>
      </c>
      <c r="C2412" s="561"/>
      <c r="D2412" s="522"/>
      <c r="E2412" s="538"/>
      <c r="F2412" s="539"/>
      <c r="G2412" s="562"/>
      <c r="H2412" s="563" t="n">
        <f aca="false">E2401</f>
        <v>1</v>
      </c>
      <c r="I2412" s="564" t="n">
        <f aca="false">(VLOOKUP(B2412,'MÃO DE OBRA'!$A:$E,5,FALSE())/220)</f>
        <v>37.47552</v>
      </c>
      <c r="J2412" s="543" t="n">
        <f aca="false">H2412*I2412</f>
        <v>37.47552</v>
      </c>
      <c r="K2412" s="521"/>
    </row>
    <row r="2413" customFormat="false" ht="15" hidden="false" customHeight="false" outlineLevel="0" collapsed="false">
      <c r="A2413" s="517"/>
      <c r="B2413" s="551"/>
      <c r="C2413" s="553"/>
      <c r="D2413" s="553"/>
      <c r="E2413" s="553"/>
      <c r="F2413" s="553"/>
      <c r="G2413" s="553"/>
      <c r="H2413" s="553"/>
      <c r="I2413" s="565" t="s">
        <v>257</v>
      </c>
      <c r="J2413" s="566" t="n">
        <f aca="false">SUM(J2407:J2412)</f>
        <v>338.8686816</v>
      </c>
      <c r="K2413" s="521"/>
    </row>
    <row r="2414" customFormat="false" ht="15" hidden="false" customHeight="false" outlineLevel="0" collapsed="false">
      <c r="A2414" s="517"/>
      <c r="B2414" s="567"/>
      <c r="C2414" s="567"/>
      <c r="D2414" s="567"/>
      <c r="E2414" s="567"/>
      <c r="F2414" s="567"/>
      <c r="G2414" s="567"/>
      <c r="H2414" s="567"/>
      <c r="I2414" s="568"/>
      <c r="J2414" s="567"/>
      <c r="K2414" s="521"/>
    </row>
    <row r="2415" customFormat="false" ht="15" hidden="false" customHeight="false" outlineLevel="0" collapsed="false">
      <c r="A2415" s="517"/>
      <c r="B2415" s="569" t="s">
        <v>310</v>
      </c>
      <c r="C2415" s="570"/>
      <c r="D2415" s="567"/>
      <c r="E2415" s="571" t="n">
        <f aca="false">PRODUÇÕES!D41</f>
        <v>0.2</v>
      </c>
      <c r="F2415" s="572" t="s">
        <v>60</v>
      </c>
      <c r="G2415" s="573"/>
      <c r="H2415" s="573"/>
      <c r="I2415" s="574" t="s">
        <v>311</v>
      </c>
      <c r="J2415" s="566" t="n">
        <f aca="false">J2404+J2413</f>
        <v>996.6186816</v>
      </c>
      <c r="K2415" s="521"/>
    </row>
    <row r="2416" customFormat="false" ht="15" hidden="false" customHeight="false" outlineLevel="0" collapsed="false">
      <c r="A2416" s="517"/>
      <c r="B2416" s="575"/>
      <c r="C2416" s="567"/>
      <c r="D2416" s="567"/>
      <c r="E2416" s="568"/>
      <c r="F2416" s="576"/>
      <c r="G2416" s="576"/>
      <c r="H2416" s="576"/>
      <c r="I2416" s="568"/>
      <c r="J2416" s="567"/>
      <c r="K2416" s="521"/>
    </row>
    <row r="2417" customFormat="false" ht="19.25" hidden="false" customHeight="false" outlineLevel="0" collapsed="false">
      <c r="A2417" s="517"/>
      <c r="B2417" s="557" t="s">
        <v>312</v>
      </c>
      <c r="C2417" s="557"/>
      <c r="D2417" s="557"/>
      <c r="E2417" s="557"/>
      <c r="F2417" s="532" t="s">
        <v>289</v>
      </c>
      <c r="G2417" s="528" t="s">
        <v>313</v>
      </c>
      <c r="H2417" s="557" t="s">
        <v>296</v>
      </c>
      <c r="I2417" s="577" t="s">
        <v>314</v>
      </c>
      <c r="J2417" s="556" t="s">
        <v>315</v>
      </c>
      <c r="K2417" s="521"/>
    </row>
    <row r="2418" customFormat="false" ht="15" hidden="false" customHeight="false" outlineLevel="0" collapsed="false">
      <c r="A2418" s="517"/>
      <c r="B2418" s="684" t="str">
        <f aca="false">B2400</f>
        <v>Caminhão munck 45T</v>
      </c>
      <c r="C2418" s="562"/>
      <c r="D2418" s="562"/>
      <c r="E2418" s="685"/>
      <c r="F2418" s="579" t="str">
        <f aca="false">VLOOKUP(B2418,EQUIPAMENTOS!$A:$R,16,FALSE())</f>
        <v>Diesel S10</v>
      </c>
      <c r="G2418" s="580" t="s">
        <v>316</v>
      </c>
      <c r="H2418" s="581" t="n">
        <f aca="false">VLOOKUP(B2418,EQUIPAMENTOS!$A:$R,17,FALSE())</f>
        <v>6.99</v>
      </c>
      <c r="I2418" s="582" t="n">
        <f aca="false">VLOOKUP(B2418,EQUIPAMENTOS!$A:$R,18,FALSE())</f>
        <v>6</v>
      </c>
      <c r="J2418" s="543" t="n">
        <f aca="false">H2418*I2418*E2400*F2400</f>
        <v>41.94</v>
      </c>
      <c r="K2418" s="521"/>
    </row>
    <row r="2419" customFormat="false" ht="15" hidden="false" customHeight="false" outlineLevel="0" collapsed="false">
      <c r="A2419" s="517"/>
      <c r="B2419" s="684" t="str">
        <f aca="false">B2401</f>
        <v>Guindaste móvel sobre esteiras com capacidade de 40 t - 186 kW</v>
      </c>
      <c r="C2419" s="561"/>
      <c r="D2419" s="561"/>
      <c r="E2419" s="538"/>
      <c r="F2419" s="579" t="str">
        <f aca="false">VLOOKUP(B2419,EQUIPAMENTOS!$A:$R,16,FALSE())</f>
        <v>Diesel S10</v>
      </c>
      <c r="G2419" s="580" t="s">
        <v>316</v>
      </c>
      <c r="H2419" s="581" t="n">
        <f aca="false">VLOOKUP(B2419,EQUIPAMENTOS!$A:$R,17,FALSE())</f>
        <v>6.99</v>
      </c>
      <c r="I2419" s="582" t="n">
        <f aca="false">VLOOKUP(B2419,EQUIPAMENTOS!$A:$R,18,FALSE())</f>
        <v>25</v>
      </c>
      <c r="J2419" s="543" t="n">
        <f aca="false">H2419*I2419*E2401*F2401</f>
        <v>174.75</v>
      </c>
      <c r="K2419" s="521"/>
    </row>
    <row r="2420" customFormat="false" ht="15" hidden="false" customHeight="false" outlineLevel="0" collapsed="false">
      <c r="A2420" s="517"/>
      <c r="B2420" s="684" t="str">
        <f aca="false">B2402</f>
        <v>Caminhão prancha</v>
      </c>
      <c r="C2420" s="561"/>
      <c r="D2420" s="561"/>
      <c r="E2420" s="538"/>
      <c r="F2420" s="579" t="str">
        <f aca="false">VLOOKUP(B2420,EQUIPAMENTOS!$A:$R,16,FALSE())</f>
        <v>Diesel S10</v>
      </c>
      <c r="G2420" s="580" t="s">
        <v>316</v>
      </c>
      <c r="H2420" s="581" t="n">
        <f aca="false">VLOOKUP(B2420,EQUIPAMENTOS!$A:$R,17,FALSE())</f>
        <v>6.99</v>
      </c>
      <c r="I2420" s="582" t="n">
        <f aca="false">VLOOKUP(B2420,EQUIPAMENTOS!$A:$R,18,FALSE())</f>
        <v>7</v>
      </c>
      <c r="J2420" s="543" t="n">
        <f aca="false">H2420*I2420*E2402*F2402</f>
        <v>16.1469</v>
      </c>
      <c r="K2420" s="521"/>
    </row>
    <row r="2421" customFormat="false" ht="15" hidden="false" customHeight="false" outlineLevel="0" collapsed="false">
      <c r="A2421" s="517"/>
      <c r="B2421" s="612"/>
      <c r="C2421" s="567"/>
      <c r="D2421" s="567"/>
      <c r="E2421" s="567"/>
      <c r="F2421" s="567"/>
      <c r="G2421" s="567"/>
      <c r="H2421" s="576"/>
      <c r="I2421" s="673" t="s">
        <v>257</v>
      </c>
      <c r="J2421" s="566" t="n">
        <f aca="false">SUM(J2418:J2420)</f>
        <v>232.8369</v>
      </c>
      <c r="K2421" s="521"/>
      <c r="L2421" s="434" t="n">
        <f aca="false">J2421/E2415</f>
        <v>1164.1845</v>
      </c>
    </row>
    <row r="2422" customFormat="false" ht="15" hidden="false" customHeight="false" outlineLevel="0" collapsed="false">
      <c r="A2422" s="517"/>
      <c r="B2422" s="590"/>
      <c r="C2422" s="570"/>
      <c r="D2422" s="570"/>
      <c r="E2422" s="591"/>
      <c r="F2422" s="592"/>
      <c r="G2422" s="573"/>
      <c r="H2422" s="573"/>
      <c r="I2422" s="574"/>
      <c r="J2422" s="591"/>
      <c r="K2422" s="521"/>
    </row>
    <row r="2423" customFormat="false" ht="19.25" hidden="false" customHeight="false" outlineLevel="0" collapsed="false">
      <c r="A2423" s="517"/>
      <c r="B2423" s="557" t="s">
        <v>317</v>
      </c>
      <c r="C2423" s="557"/>
      <c r="D2423" s="557"/>
      <c r="E2423" s="557"/>
      <c r="F2423" s="557"/>
      <c r="G2423" s="593" t="s">
        <v>318</v>
      </c>
      <c r="H2423" s="573" t="s">
        <v>319</v>
      </c>
      <c r="I2423" s="577" t="s">
        <v>296</v>
      </c>
      <c r="J2423" s="559" t="s">
        <v>315</v>
      </c>
      <c r="K2423" s="521"/>
    </row>
    <row r="2424" customFormat="false" ht="15" hidden="false" customHeight="false" outlineLevel="0" collapsed="false">
      <c r="A2424" s="517"/>
      <c r="B2424" s="594"/>
      <c r="C2424" s="595"/>
      <c r="D2424" s="596"/>
      <c r="E2424" s="596"/>
      <c r="F2424" s="597"/>
      <c r="G2424" s="540"/>
      <c r="H2424" s="540"/>
      <c r="I2424" s="598"/>
      <c r="J2424" s="543"/>
      <c r="K2424" s="521"/>
    </row>
    <row r="2425" customFormat="false" ht="15" hidden="false" customHeight="false" outlineLevel="0" collapsed="false">
      <c r="A2425" s="517"/>
      <c r="B2425" s="599"/>
      <c r="C2425" s="600"/>
      <c r="D2425" s="601"/>
      <c r="E2425" s="601"/>
      <c r="F2425" s="602"/>
      <c r="G2425" s="540"/>
      <c r="H2425" s="540"/>
      <c r="I2425" s="598"/>
      <c r="J2425" s="543"/>
      <c r="K2425" s="521"/>
    </row>
    <row r="2426" customFormat="false" ht="15" hidden="false" customHeight="false" outlineLevel="0" collapsed="false">
      <c r="A2426" s="517"/>
      <c r="B2426" s="603" t="s">
        <v>257</v>
      </c>
      <c r="C2426" s="603"/>
      <c r="D2426" s="603"/>
      <c r="E2426" s="603"/>
      <c r="F2426" s="603"/>
      <c r="G2426" s="603"/>
      <c r="H2426" s="603"/>
      <c r="I2426" s="603"/>
      <c r="J2426" s="566" t="n">
        <f aca="false">SUM(J2424:J2425)</f>
        <v>0</v>
      </c>
      <c r="K2426" s="521"/>
    </row>
    <row r="2427" customFormat="false" ht="15" hidden="false" customHeight="false" outlineLevel="0" collapsed="false">
      <c r="A2427" s="517"/>
      <c r="B2427" s="604"/>
      <c r="C2427" s="605"/>
      <c r="D2427" s="605"/>
      <c r="E2427" s="606"/>
      <c r="F2427" s="607"/>
      <c r="G2427" s="608"/>
      <c r="H2427" s="608"/>
      <c r="I2427" s="609"/>
      <c r="J2427" s="610"/>
      <c r="K2427" s="521"/>
    </row>
    <row r="2428" customFormat="false" ht="15" hidden="false" customHeight="false" outlineLevel="0" collapsed="false">
      <c r="A2428" s="517"/>
      <c r="B2428" s="611" t="s">
        <v>320</v>
      </c>
      <c r="C2428" s="611"/>
      <c r="D2428" s="612"/>
      <c r="E2428" s="567"/>
      <c r="F2428" s="567"/>
      <c r="G2428" s="567"/>
      <c r="H2428" s="613"/>
      <c r="I2428" s="614"/>
      <c r="J2428" s="566" t="n">
        <f aca="false">(J2415+J2421+J2426)/E2415</f>
        <v>6147.277908</v>
      </c>
      <c r="K2428" s="521"/>
    </row>
    <row r="2429" customFormat="false" ht="15" hidden="false" customHeight="false" outlineLevel="0" collapsed="false">
      <c r="A2429" s="517"/>
      <c r="B2429" s="590"/>
      <c r="C2429" s="570"/>
      <c r="D2429" s="570"/>
      <c r="E2429" s="591"/>
      <c r="F2429" s="592"/>
      <c r="G2429" s="573"/>
      <c r="H2429" s="573"/>
      <c r="I2429" s="574"/>
      <c r="J2429" s="615"/>
      <c r="K2429" s="521"/>
    </row>
    <row r="2430" customFormat="false" ht="19.25" hidden="false" customHeight="false" outlineLevel="0" collapsed="false">
      <c r="A2430" s="517"/>
      <c r="B2430" s="557" t="s">
        <v>321</v>
      </c>
      <c r="C2430" s="557"/>
      <c r="D2430" s="557"/>
      <c r="E2430" s="557"/>
      <c r="F2430" s="557"/>
      <c r="G2430" s="593" t="s">
        <v>318</v>
      </c>
      <c r="H2430" s="573" t="s">
        <v>319</v>
      </c>
      <c r="I2430" s="577" t="s">
        <v>296</v>
      </c>
      <c r="J2430" s="559" t="s">
        <v>315</v>
      </c>
      <c r="K2430" s="521"/>
    </row>
    <row r="2431" customFormat="false" ht="15" hidden="false" customHeight="false" outlineLevel="0" collapsed="false">
      <c r="A2431" s="517"/>
      <c r="B2431" s="594" t="s">
        <v>428</v>
      </c>
      <c r="C2431" s="595"/>
      <c r="D2431" s="596"/>
      <c r="E2431" s="596"/>
      <c r="F2431" s="597"/>
      <c r="G2431" s="691" t="n">
        <v>2</v>
      </c>
      <c r="H2431" s="540" t="s">
        <v>60</v>
      </c>
      <c r="I2431" s="692" t="n">
        <f aca="false">I1911</f>
        <v>4200</v>
      </c>
      <c r="J2431" s="543" t="n">
        <f aca="false">G2431*I2431</f>
        <v>8400</v>
      </c>
      <c r="K2431" s="521"/>
    </row>
    <row r="2432" customFormat="false" ht="15" hidden="false" customHeight="false" outlineLevel="0" collapsed="false">
      <c r="A2432" s="517"/>
      <c r="B2432" s="599" t="s">
        <v>404</v>
      </c>
      <c r="C2432" s="600"/>
      <c r="D2432" s="601"/>
      <c r="E2432" s="601"/>
      <c r="F2432" s="602"/>
      <c r="G2432" s="691" t="n">
        <v>0.076</v>
      </c>
      <c r="H2432" s="540" t="s">
        <v>28</v>
      </c>
      <c r="I2432" s="598" t="n">
        <f aca="false">I2496</f>
        <v>469.76</v>
      </c>
      <c r="J2432" s="543" t="n">
        <f aca="false">G2432*I2432</f>
        <v>35.70176</v>
      </c>
      <c r="K2432" s="521"/>
    </row>
    <row r="2433" customFormat="false" ht="15" hidden="false" customHeight="false" outlineLevel="0" collapsed="false">
      <c r="A2433" s="517"/>
      <c r="B2433" s="599" t="s">
        <v>405</v>
      </c>
      <c r="C2433" s="600"/>
      <c r="D2433" s="601"/>
      <c r="E2433" s="601"/>
      <c r="F2433" s="602"/>
      <c r="G2433" s="691" t="n">
        <v>2.93817</v>
      </c>
      <c r="H2433" s="540" t="s">
        <v>406</v>
      </c>
      <c r="I2433" s="598" t="n">
        <f aca="false">I2497</f>
        <v>16.48</v>
      </c>
      <c r="J2433" s="543" t="n">
        <f aca="false">G2433*I2433</f>
        <v>48.4210416</v>
      </c>
      <c r="K2433" s="521"/>
    </row>
    <row r="2434" customFormat="false" ht="15" hidden="false" customHeight="false" outlineLevel="0" collapsed="false">
      <c r="A2434" s="517"/>
      <c r="B2434" s="599" t="s">
        <v>388</v>
      </c>
      <c r="C2434" s="600"/>
      <c r="D2434" s="601"/>
      <c r="E2434" s="601"/>
      <c r="F2434" s="602"/>
      <c r="G2434" s="691"/>
      <c r="H2434" s="540" t="s">
        <v>346</v>
      </c>
      <c r="I2434" s="598" t="n">
        <f aca="false">I2498</f>
        <v>14.2340145170296</v>
      </c>
      <c r="J2434" s="543" t="n">
        <f aca="false">G2434*I2434</f>
        <v>0</v>
      </c>
      <c r="K2434" s="521"/>
    </row>
    <row r="2435" customFormat="false" ht="15" hidden="false" customHeight="false" outlineLevel="0" collapsed="false">
      <c r="A2435" s="517"/>
      <c r="B2435" s="616"/>
      <c r="C2435" s="617"/>
      <c r="D2435" s="618"/>
      <c r="E2435" s="618"/>
      <c r="F2435" s="619"/>
      <c r="G2435" s="540"/>
      <c r="H2435" s="540"/>
      <c r="I2435" s="598"/>
      <c r="J2435" s="543" t="n">
        <f aca="false">G2435*I2435</f>
        <v>0</v>
      </c>
      <c r="K2435" s="521"/>
    </row>
    <row r="2436" customFormat="false" ht="15" hidden="false" customHeight="false" outlineLevel="0" collapsed="false">
      <c r="A2436" s="517"/>
      <c r="B2436" s="620"/>
      <c r="C2436" s="567"/>
      <c r="D2436" s="567"/>
      <c r="E2436" s="621"/>
      <c r="F2436" s="622"/>
      <c r="G2436" s="576"/>
      <c r="H2436" s="576"/>
      <c r="I2436" s="568" t="s">
        <v>257</v>
      </c>
      <c r="J2436" s="566" t="n">
        <f aca="false">SUM(J2431:J2435)</f>
        <v>8484.1228016</v>
      </c>
      <c r="K2436" s="521"/>
    </row>
    <row r="2437" customFormat="false" ht="15" hidden="false" customHeight="false" outlineLevel="0" collapsed="false">
      <c r="A2437" s="517"/>
      <c r="B2437" s="623"/>
      <c r="C2437" s="567"/>
      <c r="D2437" s="567"/>
      <c r="E2437" s="621"/>
      <c r="F2437" s="622"/>
      <c r="G2437" s="576"/>
      <c r="H2437" s="576"/>
      <c r="I2437" s="568"/>
      <c r="J2437" s="621"/>
      <c r="K2437" s="521"/>
    </row>
    <row r="2438" customFormat="false" ht="19.25" hidden="false" customHeight="false" outlineLevel="0" collapsed="false">
      <c r="A2438" s="517"/>
      <c r="B2438" s="557" t="s">
        <v>322</v>
      </c>
      <c r="C2438" s="557"/>
      <c r="D2438" s="557"/>
      <c r="E2438" s="557"/>
      <c r="F2438" s="559" t="s">
        <v>318</v>
      </c>
      <c r="G2438" s="593" t="s">
        <v>323</v>
      </c>
      <c r="H2438" s="573" t="s">
        <v>296</v>
      </c>
      <c r="I2438" s="577" t="s">
        <v>314</v>
      </c>
      <c r="J2438" s="559" t="s">
        <v>315</v>
      </c>
      <c r="K2438" s="521"/>
    </row>
    <row r="2439" customFormat="false" ht="15" hidden="false" customHeight="false" outlineLevel="0" collapsed="false">
      <c r="A2439" s="517"/>
      <c r="B2439" s="594"/>
      <c r="C2439" s="595"/>
      <c r="D2439" s="596"/>
      <c r="E2439" s="597"/>
      <c r="F2439" s="540"/>
      <c r="G2439" s="540"/>
      <c r="H2439" s="624"/>
      <c r="I2439" s="598"/>
      <c r="J2439" s="543"/>
      <c r="K2439" s="521"/>
    </row>
    <row r="2440" customFormat="false" ht="15" hidden="false" customHeight="false" outlineLevel="0" collapsed="false">
      <c r="A2440" s="517"/>
      <c r="B2440" s="616"/>
      <c r="C2440" s="617"/>
      <c r="D2440" s="618"/>
      <c r="E2440" s="619"/>
      <c r="F2440" s="547" t="n">
        <v>0</v>
      </c>
      <c r="G2440" s="547" t="n">
        <v>0</v>
      </c>
      <c r="H2440" s="547" t="n">
        <v>0</v>
      </c>
      <c r="I2440" s="625" t="n">
        <v>0</v>
      </c>
      <c r="J2440" s="543" t="n">
        <f aca="false">I2440*H2440*G2440*F2440</f>
        <v>0</v>
      </c>
      <c r="K2440" s="521"/>
    </row>
    <row r="2441" customFormat="false" ht="15" hidden="false" customHeight="false" outlineLevel="0" collapsed="false">
      <c r="A2441" s="517"/>
      <c r="B2441" s="620"/>
      <c r="C2441" s="567"/>
      <c r="D2441" s="567"/>
      <c r="E2441" s="621"/>
      <c r="F2441" s="622"/>
      <c r="G2441" s="576"/>
      <c r="H2441" s="576"/>
      <c r="I2441" s="568" t="s">
        <v>257</v>
      </c>
      <c r="J2441" s="566" t="n">
        <f aca="false">SUM(J2439:J2440)</f>
        <v>0</v>
      </c>
      <c r="K2441" s="521"/>
    </row>
    <row r="2442" customFormat="false" ht="15" hidden="false" customHeight="false" outlineLevel="0" collapsed="false">
      <c r="A2442" s="517"/>
      <c r="B2442" s="567"/>
      <c r="C2442" s="567"/>
      <c r="D2442" s="567"/>
      <c r="E2442" s="567"/>
      <c r="F2442" s="567"/>
      <c r="G2442" s="567"/>
      <c r="H2442" s="567"/>
      <c r="I2442" s="568"/>
      <c r="J2442" s="567"/>
      <c r="K2442" s="521"/>
    </row>
    <row r="2443" customFormat="false" ht="15" hidden="false" customHeight="false" outlineLevel="0" collapsed="false">
      <c r="A2443" s="517"/>
      <c r="B2443" s="626" t="s">
        <v>324</v>
      </c>
      <c r="C2443" s="626"/>
      <c r="D2443" s="626"/>
      <c r="E2443" s="626"/>
      <c r="F2443" s="626"/>
      <c r="G2443" s="626"/>
      <c r="H2443" s="626"/>
      <c r="I2443" s="626"/>
      <c r="J2443" s="611" t="n">
        <f aca="false">J2441+J2436+J2428</f>
        <v>14631.4007096</v>
      </c>
      <c r="K2443" s="521"/>
    </row>
    <row r="2444" customFormat="false" ht="15" hidden="false" customHeight="false" outlineLevel="0" collapsed="false">
      <c r="A2444" s="517"/>
      <c r="B2444" s="567"/>
      <c r="C2444" s="567"/>
      <c r="D2444" s="567"/>
      <c r="E2444" s="567"/>
      <c r="F2444" s="567"/>
      <c r="G2444" s="567"/>
      <c r="H2444" s="567"/>
      <c r="I2444" s="568"/>
      <c r="J2444" s="567"/>
      <c r="K2444" s="521"/>
    </row>
    <row r="2445" customFormat="false" ht="15" hidden="false" customHeight="false" outlineLevel="0" collapsed="false">
      <c r="A2445" s="517"/>
      <c r="B2445" s="626" t="s">
        <v>325</v>
      </c>
      <c r="C2445" s="626"/>
      <c r="D2445" s="626"/>
      <c r="E2445" s="626"/>
      <c r="F2445" s="626"/>
      <c r="G2445" s="626"/>
      <c r="H2445" s="626"/>
      <c r="I2445" s="626"/>
      <c r="J2445" s="566" t="n">
        <f aca="false">J2443*0</f>
        <v>0</v>
      </c>
      <c r="K2445" s="521"/>
    </row>
    <row r="2446" customFormat="false" ht="15" hidden="false" customHeight="false" outlineLevel="0" collapsed="false">
      <c r="A2446" s="517"/>
      <c r="B2446" s="567"/>
      <c r="C2446" s="567"/>
      <c r="D2446" s="567"/>
      <c r="E2446" s="567"/>
      <c r="F2446" s="567"/>
      <c r="G2446" s="567"/>
      <c r="H2446" s="567"/>
      <c r="I2446" s="568"/>
      <c r="J2446" s="567"/>
      <c r="K2446" s="521"/>
    </row>
    <row r="2447" customFormat="false" ht="15" hidden="false" customHeight="false" outlineLevel="0" collapsed="false">
      <c r="A2447" s="517"/>
      <c r="B2447" s="626" t="s">
        <v>326</v>
      </c>
      <c r="C2447" s="626"/>
      <c r="D2447" s="626"/>
      <c r="E2447" s="626"/>
      <c r="F2447" s="626"/>
      <c r="G2447" s="626"/>
      <c r="H2447" s="626"/>
      <c r="I2447" s="626"/>
      <c r="J2447" s="611" t="n">
        <f aca="false">J2443+J2445</f>
        <v>14631.4007096</v>
      </c>
      <c r="K2447" s="521"/>
    </row>
    <row r="2448" customFormat="false" ht="15" hidden="false" customHeight="false" outlineLevel="0" collapsed="false">
      <c r="A2448" s="517"/>
      <c r="B2448" s="605"/>
      <c r="C2448" s="605"/>
      <c r="D2448" s="605"/>
      <c r="E2448" s="605"/>
      <c r="F2448" s="605"/>
      <c r="G2448" s="605"/>
      <c r="H2448" s="605"/>
      <c r="I2448" s="609"/>
      <c r="J2448" s="605"/>
      <c r="K2448" s="521"/>
    </row>
    <row r="2449" customFormat="false" ht="15" hidden="false" customHeight="false" outlineLevel="0" collapsed="false">
      <c r="A2449" s="517"/>
      <c r="B2449" s="627"/>
      <c r="C2449" s="595"/>
      <c r="D2449" s="595"/>
      <c r="E2449" s="595"/>
      <c r="F2449" s="595"/>
      <c r="G2449" s="595"/>
      <c r="H2449" s="595"/>
      <c r="I2449" s="595"/>
      <c r="J2449" s="628"/>
      <c r="K2449" s="521"/>
    </row>
    <row r="2450" customFormat="false" ht="15" hidden="false" customHeight="false" outlineLevel="0" collapsed="false">
      <c r="A2450" s="517"/>
      <c r="B2450" s="629"/>
      <c r="C2450" s="630"/>
      <c r="D2450" s="631"/>
      <c r="E2450" s="631"/>
      <c r="F2450" s="632"/>
      <c r="G2450" s="633"/>
      <c r="H2450" s="630"/>
      <c r="I2450" s="630"/>
      <c r="J2450" s="634"/>
      <c r="K2450" s="521"/>
    </row>
    <row r="2451" customFormat="false" ht="15" hidden="false" customHeight="false" outlineLevel="0" collapsed="false">
      <c r="A2451" s="517"/>
      <c r="B2451" s="522"/>
      <c r="C2451" s="522"/>
      <c r="D2451" s="522"/>
      <c r="E2451" s="522"/>
      <c r="F2451" s="522"/>
      <c r="G2451" s="522"/>
      <c r="H2451" s="522"/>
      <c r="I2451" s="522"/>
      <c r="J2451" s="522"/>
      <c r="K2451" s="521"/>
    </row>
    <row r="2452" customFormat="false" ht="15" hidden="false" customHeight="false" outlineLevel="0" collapsed="false">
      <c r="A2452" s="517"/>
      <c r="B2452" s="635" t="n">
        <f aca="false">PLANEJAMENTO!E1724</f>
        <v>0</v>
      </c>
      <c r="C2452" s="636"/>
      <c r="D2452" s="636"/>
      <c r="E2452" s="636"/>
      <c r="F2452" s="637"/>
      <c r="G2452" s="532" t="s">
        <v>315</v>
      </c>
      <c r="H2452" s="532"/>
      <c r="I2452" s="532"/>
      <c r="J2452" s="532"/>
      <c r="K2452" s="521"/>
    </row>
    <row r="2453" customFormat="false" ht="15" hidden="false" customHeight="false" outlineLevel="0" collapsed="false">
      <c r="A2453" s="517"/>
      <c r="B2453" s="638" t="n">
        <f aca="false">PLANEJAMENTO!E1725</f>
        <v>0</v>
      </c>
      <c r="C2453" s="639"/>
      <c r="D2453" s="639"/>
      <c r="E2453" s="639"/>
      <c r="F2453" s="640"/>
      <c r="G2453" s="534" t="s">
        <v>327</v>
      </c>
      <c r="H2453" s="534"/>
      <c r="I2453" s="534"/>
      <c r="J2453" s="534"/>
      <c r="K2453" s="521"/>
    </row>
    <row r="2454" customFormat="false" ht="15" hidden="false" customHeight="false" outlineLevel="0" collapsed="false">
      <c r="A2454" s="517"/>
      <c r="B2454" s="641"/>
      <c r="C2454" s="642"/>
      <c r="D2454" s="642"/>
      <c r="E2454" s="642"/>
      <c r="F2454" s="643"/>
      <c r="G2454" s="644"/>
      <c r="H2454" s="645"/>
      <c r="I2454" s="645"/>
      <c r="J2454" s="645"/>
      <c r="K2454" s="521"/>
    </row>
    <row r="2455" customFormat="false" ht="15" hidden="false" customHeight="false" outlineLevel="0" collapsed="false">
      <c r="A2455" s="646"/>
      <c r="B2455" s="647"/>
      <c r="C2455" s="647"/>
      <c r="D2455" s="647"/>
      <c r="E2455" s="647"/>
      <c r="F2455" s="647"/>
      <c r="G2455" s="647"/>
      <c r="H2455" s="647"/>
      <c r="I2455" s="647"/>
      <c r="J2455" s="647"/>
      <c r="K2455" s="648"/>
    </row>
    <row r="2456" customFormat="false" ht="15" hidden="false" customHeight="false" outlineLevel="0" collapsed="false">
      <c r="A2456" s="517"/>
      <c r="B2456" s="522"/>
      <c r="C2456" s="522"/>
      <c r="D2456" s="522"/>
      <c r="E2456" s="522"/>
      <c r="F2456" s="522"/>
      <c r="G2456" s="522"/>
      <c r="H2456" s="522"/>
      <c r="I2456" s="522"/>
      <c r="J2456" s="522"/>
      <c r="K2456" s="521"/>
    </row>
    <row r="2457" customFormat="false" ht="15" hidden="false" customHeight="false" outlineLevel="0" collapsed="false">
      <c r="A2457" s="517"/>
      <c r="B2457" s="518" t="s">
        <v>0</v>
      </c>
      <c r="C2457" s="519"/>
      <c r="D2457" s="520" t="s">
        <v>288</v>
      </c>
      <c r="E2457" s="520"/>
      <c r="F2457" s="520"/>
      <c r="G2457" s="520"/>
      <c r="H2457" s="520"/>
      <c r="I2457" s="520"/>
      <c r="J2457" s="520"/>
      <c r="K2457" s="521"/>
    </row>
    <row r="2458" customFormat="false" ht="15" hidden="false" customHeight="false" outlineLevel="0" collapsed="false">
      <c r="A2458" s="517"/>
      <c r="B2458" s="522"/>
      <c r="C2458" s="522"/>
      <c r="D2458" s="522"/>
      <c r="E2458" s="522"/>
      <c r="F2458" s="522"/>
      <c r="G2458" s="522"/>
      <c r="H2458" s="522"/>
      <c r="I2458" s="522"/>
      <c r="J2458" s="522"/>
      <c r="K2458" s="521"/>
    </row>
    <row r="2459" customFormat="false" ht="15" hidden="false" customHeight="false" outlineLevel="0" collapsed="false">
      <c r="A2459" s="517"/>
      <c r="B2459" s="523"/>
      <c r="C2459" s="524" t="s">
        <v>290</v>
      </c>
      <c r="D2459" s="523" t="s">
        <v>118</v>
      </c>
      <c r="E2459" s="523"/>
      <c r="F2459" s="523"/>
      <c r="G2459" s="523"/>
      <c r="H2459" s="523"/>
      <c r="I2459" s="523"/>
      <c r="J2459" s="523" t="s">
        <v>291</v>
      </c>
      <c r="K2459" s="521"/>
    </row>
    <row r="2460" customFormat="false" ht="19.25" hidden="false" customHeight="true" outlineLevel="0" collapsed="false">
      <c r="A2460" s="517"/>
      <c r="B2460" s="525"/>
      <c r="C2460" s="526" t="n">
        <f aca="true">TODAY()</f>
        <v>46129</v>
      </c>
      <c r="D2460" s="661" t="s">
        <v>94</v>
      </c>
      <c r="E2460" s="661"/>
      <c r="F2460" s="661"/>
      <c r="G2460" s="661"/>
      <c r="H2460" s="661"/>
      <c r="I2460" s="661"/>
      <c r="J2460" s="528" t="str">
        <f aca="false">F2479</f>
        <v>m</v>
      </c>
      <c r="K2460" s="521"/>
    </row>
    <row r="2461" customFormat="false" ht="15" hidden="false" customHeight="false" outlineLevel="0" collapsed="false">
      <c r="A2461" s="517"/>
      <c r="B2461" s="529"/>
      <c r="C2461" s="529"/>
      <c r="D2461" s="529"/>
      <c r="E2461" s="529"/>
      <c r="F2461" s="529"/>
      <c r="G2461" s="529"/>
      <c r="H2461" s="529"/>
      <c r="I2461" s="530"/>
      <c r="J2461" s="531"/>
      <c r="K2461" s="521"/>
    </row>
    <row r="2462" customFormat="false" ht="15" hidden="false" customHeight="false" outlineLevel="0" collapsed="false">
      <c r="A2462" s="517"/>
      <c r="B2462" s="532" t="s">
        <v>292</v>
      </c>
      <c r="C2462" s="532"/>
      <c r="D2462" s="532" t="s">
        <v>289</v>
      </c>
      <c r="E2462" s="532" t="s">
        <v>293</v>
      </c>
      <c r="F2462" s="533" t="s">
        <v>294</v>
      </c>
      <c r="G2462" s="533"/>
      <c r="H2462" s="533" t="s">
        <v>295</v>
      </c>
      <c r="I2462" s="533"/>
      <c r="J2462" s="534" t="s">
        <v>296</v>
      </c>
      <c r="K2462" s="521"/>
    </row>
    <row r="2463" customFormat="false" ht="15" hidden="false" customHeight="false" outlineLevel="0" collapsed="false">
      <c r="A2463" s="517"/>
      <c r="B2463" s="532"/>
      <c r="C2463" s="532"/>
      <c r="D2463" s="532"/>
      <c r="E2463" s="532"/>
      <c r="F2463" s="535" t="s">
        <v>297</v>
      </c>
      <c r="G2463" s="535" t="s">
        <v>298</v>
      </c>
      <c r="H2463" s="535" t="s">
        <v>297</v>
      </c>
      <c r="I2463" s="529" t="s">
        <v>298</v>
      </c>
      <c r="J2463" s="536" t="s">
        <v>299</v>
      </c>
      <c r="K2463" s="521"/>
    </row>
    <row r="2464" customFormat="false" ht="15" hidden="false" customHeight="false" outlineLevel="0" collapsed="false">
      <c r="A2464" s="517"/>
      <c r="B2464" s="649" t="s">
        <v>400</v>
      </c>
      <c r="C2464" s="650"/>
      <c r="D2464" s="651"/>
      <c r="E2464" s="652" t="n">
        <v>1</v>
      </c>
      <c r="F2464" s="652" t="n">
        <v>1</v>
      </c>
      <c r="G2464" s="653" t="n">
        <f aca="false">1-F2464</f>
        <v>0</v>
      </c>
      <c r="H2464" s="541" t="n">
        <f aca="false">VLOOKUP(B2464,EQUIPAMENTOS!$A:$N,14,FALSE())</f>
        <v>175</v>
      </c>
      <c r="I2464" s="542" t="n">
        <f aca="false">H2464</f>
        <v>175</v>
      </c>
      <c r="J2464" s="543" t="n">
        <f aca="false">H2464*F2464*E2464+I2464*G2464*E2464</f>
        <v>175</v>
      </c>
      <c r="K2464" s="521"/>
    </row>
    <row r="2465" customFormat="false" ht="15" hidden="false" customHeight="false" outlineLevel="0" collapsed="false">
      <c r="A2465" s="517"/>
      <c r="B2465" s="537" t="s">
        <v>401</v>
      </c>
      <c r="C2465" s="538"/>
      <c r="D2465" s="539"/>
      <c r="E2465" s="688" t="n">
        <v>1</v>
      </c>
      <c r="F2465" s="688" t="n">
        <v>1</v>
      </c>
      <c r="G2465" s="540" t="n">
        <f aca="false">1-F2465</f>
        <v>0</v>
      </c>
      <c r="H2465" s="541" t="n">
        <f aca="false">VLOOKUP(B2465,EQUIPAMENTOS!$A:$N,14,FALSE())</f>
        <v>425</v>
      </c>
      <c r="I2465" s="542" t="n">
        <f aca="false">H2465</f>
        <v>425</v>
      </c>
      <c r="J2465" s="543" t="n">
        <f aca="false">H2465*F2465*E2465+I2465*G2465*E2465</f>
        <v>425</v>
      </c>
      <c r="K2465" s="521"/>
    </row>
    <row r="2466" customFormat="false" ht="15" hidden="false" customHeight="false" outlineLevel="0" collapsed="false">
      <c r="A2466" s="517"/>
      <c r="B2466" s="537" t="s">
        <v>365</v>
      </c>
      <c r="C2466" s="538"/>
      <c r="D2466" s="539"/>
      <c r="E2466" s="688" t="n">
        <v>0.33</v>
      </c>
      <c r="F2466" s="688" t="n">
        <v>1</v>
      </c>
      <c r="G2466" s="540" t="n">
        <f aca="false">1-F2466</f>
        <v>0</v>
      </c>
      <c r="H2466" s="541" t="n">
        <f aca="false">VLOOKUP(B2466,EQUIPAMENTOS!$A:$N,14,FALSE())</f>
        <v>175</v>
      </c>
      <c r="I2466" s="542" t="n">
        <f aca="false">H2466</f>
        <v>175</v>
      </c>
      <c r="J2466" s="543" t="n">
        <f aca="false">H2466*F2466*E2466+I2466*G2466*E2466</f>
        <v>57.75</v>
      </c>
      <c r="K2466" s="521"/>
    </row>
    <row r="2467" customFormat="false" ht="15" hidden="false" customHeight="false" outlineLevel="0" collapsed="false">
      <c r="A2467" s="517"/>
      <c r="B2467" s="544"/>
      <c r="C2467" s="545"/>
      <c r="D2467" s="546"/>
      <c r="E2467" s="547"/>
      <c r="F2467" s="547"/>
      <c r="G2467" s="547"/>
      <c r="H2467" s="548"/>
      <c r="I2467" s="664"/>
      <c r="J2467" s="543"/>
      <c r="K2467" s="521"/>
    </row>
    <row r="2468" customFormat="false" ht="15" hidden="false" customHeight="false" outlineLevel="0" collapsed="false">
      <c r="A2468" s="517"/>
      <c r="B2468" s="551"/>
      <c r="C2468" s="529"/>
      <c r="D2468" s="529"/>
      <c r="E2468" s="529"/>
      <c r="F2468" s="529"/>
      <c r="G2468" s="529"/>
      <c r="H2468" s="529"/>
      <c r="I2468" s="552" t="s">
        <v>257</v>
      </c>
      <c r="J2468" s="566" t="n">
        <f aca="false">SUM(J2464:J2467)</f>
        <v>657.75</v>
      </c>
      <c r="K2468" s="521"/>
    </row>
    <row r="2469" customFormat="false" ht="15" hidden="false" customHeight="false" outlineLevel="0" collapsed="false">
      <c r="A2469" s="517"/>
      <c r="B2469" s="553"/>
      <c r="C2469" s="553"/>
      <c r="D2469" s="553"/>
      <c r="E2469" s="553"/>
      <c r="F2469" s="553"/>
      <c r="G2469" s="553"/>
      <c r="H2469" s="553"/>
      <c r="I2469" s="554"/>
      <c r="J2469" s="555"/>
      <c r="K2469" s="521"/>
    </row>
    <row r="2470" customFormat="false" ht="22.5" hidden="false" customHeight="true" outlineLevel="0" collapsed="false">
      <c r="A2470" s="517"/>
      <c r="B2470" s="556" t="s">
        <v>302</v>
      </c>
      <c r="C2470" s="556"/>
      <c r="D2470" s="556"/>
      <c r="E2470" s="556"/>
      <c r="F2470" s="679" t="s">
        <v>289</v>
      </c>
      <c r="G2470" s="679"/>
      <c r="H2470" s="557" t="s">
        <v>303</v>
      </c>
      <c r="I2470" s="558" t="s">
        <v>304</v>
      </c>
      <c r="J2470" s="559" t="s">
        <v>305</v>
      </c>
      <c r="K2470" s="521"/>
    </row>
    <row r="2471" customFormat="false" ht="15" hidden="false" customHeight="false" outlineLevel="0" collapsed="false">
      <c r="A2471" s="517"/>
      <c r="B2471" s="690" t="s">
        <v>361</v>
      </c>
      <c r="C2471" s="605"/>
      <c r="D2471" s="680"/>
      <c r="E2471" s="681"/>
      <c r="F2471" s="682"/>
      <c r="G2471" s="608"/>
      <c r="H2471" s="683" t="n">
        <f aca="false">E2464</f>
        <v>1</v>
      </c>
      <c r="I2471" s="564" t="n">
        <f aca="false">(VLOOKUP(B2471,'MÃO DE OBRA'!$A:$E,5,FALSE())/220)</f>
        <v>37.47552</v>
      </c>
      <c r="J2471" s="543" t="n">
        <f aca="false">H2471*I2471</f>
        <v>37.47552</v>
      </c>
      <c r="K2471" s="521"/>
    </row>
    <row r="2472" customFormat="false" ht="15" hidden="false" customHeight="false" outlineLevel="0" collapsed="false">
      <c r="A2472" s="517"/>
      <c r="B2472" s="560" t="s">
        <v>366</v>
      </c>
      <c r="C2472" s="561"/>
      <c r="D2472" s="522"/>
      <c r="E2472" s="538"/>
      <c r="F2472" s="539"/>
      <c r="G2472" s="562"/>
      <c r="H2472" s="563" t="n">
        <v>5</v>
      </c>
      <c r="I2472" s="564" t="n">
        <f aca="false">(VLOOKUP(B2472,'MÃO DE OBRA'!$A:$E,5,FALSE())/220)</f>
        <v>28.82352</v>
      </c>
      <c r="J2472" s="543" t="n">
        <f aca="false">H2472*I2472</f>
        <v>144.1176</v>
      </c>
      <c r="K2472" s="521"/>
    </row>
    <row r="2473" customFormat="false" ht="15" hidden="false" customHeight="false" outlineLevel="0" collapsed="false">
      <c r="A2473" s="517"/>
      <c r="B2473" s="560" t="s">
        <v>307</v>
      </c>
      <c r="C2473" s="561"/>
      <c r="D2473" s="522"/>
      <c r="E2473" s="538"/>
      <c r="F2473" s="539"/>
      <c r="G2473" s="562"/>
      <c r="H2473" s="563" t="n">
        <v>4</v>
      </c>
      <c r="I2473" s="564" t="n">
        <f aca="false">(VLOOKUP(B2473,'MÃO DE OBRA'!$A:$E,5,FALSE())/220)</f>
        <v>19.13328</v>
      </c>
      <c r="J2473" s="543" t="n">
        <f aca="false">H2473*I2473</f>
        <v>76.53312</v>
      </c>
      <c r="K2473" s="521"/>
    </row>
    <row r="2474" customFormat="false" ht="15" hidden="false" customHeight="false" outlineLevel="0" collapsed="false">
      <c r="A2474" s="517"/>
      <c r="B2474" s="560" t="s">
        <v>370</v>
      </c>
      <c r="C2474" s="561"/>
      <c r="D2474" s="522"/>
      <c r="E2474" s="538"/>
      <c r="F2474" s="539"/>
      <c r="G2474" s="562"/>
      <c r="H2474" s="563" t="n">
        <v>0.33</v>
      </c>
      <c r="I2474" s="564" t="n">
        <f aca="false">(VLOOKUP(B2474,'MÃO DE OBRA'!$A:$E,5,FALSE())/220)</f>
        <v>93.6363636363636</v>
      </c>
      <c r="J2474" s="543" t="n">
        <f aca="false">H2474*I2474</f>
        <v>30.9</v>
      </c>
      <c r="K2474" s="521"/>
    </row>
    <row r="2475" customFormat="false" ht="15" hidden="false" customHeight="false" outlineLevel="0" collapsed="false">
      <c r="A2475" s="517"/>
      <c r="B2475" s="560" t="s">
        <v>368</v>
      </c>
      <c r="C2475" s="561"/>
      <c r="D2475" s="522"/>
      <c r="E2475" s="538"/>
      <c r="F2475" s="539"/>
      <c r="G2475" s="562"/>
      <c r="H2475" s="563" t="n">
        <f aca="false">E2466</f>
        <v>0.33</v>
      </c>
      <c r="I2475" s="564" t="n">
        <f aca="false">(VLOOKUP(B2475,'MÃO DE OBRA'!$A:$E,5,FALSE())/220)</f>
        <v>37.47552</v>
      </c>
      <c r="J2475" s="543" t="n">
        <f aca="false">H2475*I2475</f>
        <v>12.3669216</v>
      </c>
      <c r="K2475" s="521"/>
    </row>
    <row r="2476" customFormat="false" ht="15" hidden="false" customHeight="false" outlineLevel="0" collapsed="false">
      <c r="A2476" s="517"/>
      <c r="B2476" s="560" t="s">
        <v>402</v>
      </c>
      <c r="C2476" s="561"/>
      <c r="D2476" s="522"/>
      <c r="E2476" s="538"/>
      <c r="F2476" s="539"/>
      <c r="G2476" s="562"/>
      <c r="H2476" s="563" t="n">
        <f aca="false">E2465</f>
        <v>1</v>
      </c>
      <c r="I2476" s="564" t="n">
        <f aca="false">(VLOOKUP(B2476,'MÃO DE OBRA'!$A:$E,5,FALSE())/220)</f>
        <v>37.47552</v>
      </c>
      <c r="J2476" s="543" t="n">
        <f aca="false">H2476*I2476</f>
        <v>37.47552</v>
      </c>
      <c r="K2476" s="521"/>
    </row>
    <row r="2477" customFormat="false" ht="15" hidden="false" customHeight="false" outlineLevel="0" collapsed="false">
      <c r="A2477" s="517"/>
      <c r="B2477" s="551"/>
      <c r="C2477" s="553"/>
      <c r="D2477" s="553"/>
      <c r="E2477" s="553"/>
      <c r="F2477" s="553"/>
      <c r="G2477" s="553"/>
      <c r="H2477" s="553"/>
      <c r="I2477" s="565" t="s">
        <v>257</v>
      </c>
      <c r="J2477" s="566" t="n">
        <f aca="false">SUM(J2471:J2476)</f>
        <v>338.8686816</v>
      </c>
      <c r="K2477" s="521"/>
    </row>
    <row r="2478" customFormat="false" ht="15" hidden="false" customHeight="false" outlineLevel="0" collapsed="false">
      <c r="A2478" s="517"/>
      <c r="B2478" s="567"/>
      <c r="C2478" s="567"/>
      <c r="D2478" s="567"/>
      <c r="E2478" s="567"/>
      <c r="F2478" s="567"/>
      <c r="G2478" s="567"/>
      <c r="H2478" s="567"/>
      <c r="I2478" s="568"/>
      <c r="J2478" s="567"/>
      <c r="K2478" s="521"/>
    </row>
    <row r="2479" customFormat="false" ht="15" hidden="false" customHeight="false" outlineLevel="0" collapsed="false">
      <c r="A2479" s="517"/>
      <c r="B2479" s="569" t="s">
        <v>310</v>
      </c>
      <c r="C2479" s="570"/>
      <c r="D2479" s="567"/>
      <c r="E2479" s="571" t="n">
        <v>0.3</v>
      </c>
      <c r="F2479" s="572" t="s">
        <v>60</v>
      </c>
      <c r="G2479" s="573"/>
      <c r="H2479" s="573"/>
      <c r="I2479" s="574" t="s">
        <v>311</v>
      </c>
      <c r="J2479" s="566" t="n">
        <f aca="false">J2468+J2477</f>
        <v>996.6186816</v>
      </c>
      <c r="K2479" s="521"/>
    </row>
    <row r="2480" customFormat="false" ht="15" hidden="false" customHeight="false" outlineLevel="0" collapsed="false">
      <c r="A2480" s="517"/>
      <c r="B2480" s="575"/>
      <c r="C2480" s="567"/>
      <c r="D2480" s="567"/>
      <c r="E2480" s="568"/>
      <c r="F2480" s="576"/>
      <c r="G2480" s="576"/>
      <c r="H2480" s="576"/>
      <c r="I2480" s="568"/>
      <c r="J2480" s="567"/>
      <c r="K2480" s="521"/>
    </row>
    <row r="2481" customFormat="false" ht="19.25" hidden="false" customHeight="false" outlineLevel="0" collapsed="false">
      <c r="A2481" s="517"/>
      <c r="B2481" s="557" t="s">
        <v>312</v>
      </c>
      <c r="C2481" s="557"/>
      <c r="D2481" s="557"/>
      <c r="E2481" s="557"/>
      <c r="F2481" s="532" t="s">
        <v>289</v>
      </c>
      <c r="G2481" s="528" t="s">
        <v>313</v>
      </c>
      <c r="H2481" s="557" t="s">
        <v>296</v>
      </c>
      <c r="I2481" s="577" t="s">
        <v>314</v>
      </c>
      <c r="J2481" s="556" t="s">
        <v>315</v>
      </c>
      <c r="K2481" s="521"/>
    </row>
    <row r="2482" customFormat="false" ht="15" hidden="false" customHeight="false" outlineLevel="0" collapsed="false">
      <c r="A2482" s="517"/>
      <c r="B2482" s="684" t="str">
        <f aca="false">B2464</f>
        <v>Caminhão munck 45T</v>
      </c>
      <c r="C2482" s="562"/>
      <c r="D2482" s="562"/>
      <c r="E2482" s="685"/>
      <c r="F2482" s="579" t="str">
        <f aca="false">VLOOKUP(B2482,EQUIPAMENTOS!$A:$R,16,FALSE())</f>
        <v>Diesel S10</v>
      </c>
      <c r="G2482" s="580" t="s">
        <v>316</v>
      </c>
      <c r="H2482" s="581" t="n">
        <f aca="false">VLOOKUP(B2482,EQUIPAMENTOS!$A:$R,17,FALSE())</f>
        <v>6.99</v>
      </c>
      <c r="I2482" s="582" t="n">
        <f aca="false">VLOOKUP(B2482,EQUIPAMENTOS!$A:$R,18,FALSE())</f>
        <v>6</v>
      </c>
      <c r="J2482" s="543" t="n">
        <f aca="false">H2482*I2482*E2464*F2464</f>
        <v>41.94</v>
      </c>
      <c r="K2482" s="521"/>
    </row>
    <row r="2483" customFormat="false" ht="15" hidden="false" customHeight="false" outlineLevel="0" collapsed="false">
      <c r="A2483" s="517"/>
      <c r="B2483" s="684" t="str">
        <f aca="false">B2465</f>
        <v>Guindaste móvel sobre esteiras com capacidade de 40 t - 186 kW</v>
      </c>
      <c r="C2483" s="561"/>
      <c r="D2483" s="561"/>
      <c r="E2483" s="538"/>
      <c r="F2483" s="579" t="str">
        <f aca="false">VLOOKUP(B2483,EQUIPAMENTOS!$A:$R,16,FALSE())</f>
        <v>Diesel S10</v>
      </c>
      <c r="G2483" s="580" t="s">
        <v>316</v>
      </c>
      <c r="H2483" s="581" t="n">
        <f aca="false">VLOOKUP(B2483,EQUIPAMENTOS!$A:$R,17,FALSE())</f>
        <v>6.99</v>
      </c>
      <c r="I2483" s="582" t="n">
        <f aca="false">VLOOKUP(B2483,EQUIPAMENTOS!$A:$R,18,FALSE())</f>
        <v>25</v>
      </c>
      <c r="J2483" s="543" t="n">
        <f aca="false">H2483*I2483*E2465*F2465</f>
        <v>174.75</v>
      </c>
      <c r="K2483" s="521"/>
    </row>
    <row r="2484" customFormat="false" ht="15" hidden="false" customHeight="false" outlineLevel="0" collapsed="false">
      <c r="A2484" s="517"/>
      <c r="B2484" s="684" t="str">
        <f aca="false">B2466</f>
        <v>Caminhão prancha</v>
      </c>
      <c r="C2484" s="561"/>
      <c r="D2484" s="561"/>
      <c r="E2484" s="538"/>
      <c r="F2484" s="579" t="str">
        <f aca="false">VLOOKUP(B2484,EQUIPAMENTOS!$A:$R,16,FALSE())</f>
        <v>Diesel S10</v>
      </c>
      <c r="G2484" s="580" t="s">
        <v>316</v>
      </c>
      <c r="H2484" s="581" t="n">
        <f aca="false">VLOOKUP(B2484,EQUIPAMENTOS!$A:$R,17,FALSE())</f>
        <v>6.99</v>
      </c>
      <c r="I2484" s="582" t="n">
        <f aca="false">VLOOKUP(B2484,EQUIPAMENTOS!$A:$R,18,FALSE())</f>
        <v>7</v>
      </c>
      <c r="J2484" s="543" t="n">
        <f aca="false">H2484*I2484*E2466*F2466</f>
        <v>16.1469</v>
      </c>
      <c r="K2484" s="521"/>
    </row>
    <row r="2485" customFormat="false" ht="15" hidden="false" customHeight="false" outlineLevel="0" collapsed="false">
      <c r="A2485" s="517"/>
      <c r="B2485" s="612"/>
      <c r="C2485" s="567"/>
      <c r="D2485" s="567"/>
      <c r="E2485" s="567"/>
      <c r="F2485" s="567"/>
      <c r="G2485" s="567"/>
      <c r="H2485" s="576"/>
      <c r="I2485" s="673" t="s">
        <v>257</v>
      </c>
      <c r="J2485" s="566" t="n">
        <f aca="false">SUM(J2482:J2484)</f>
        <v>232.8369</v>
      </c>
      <c r="K2485" s="521"/>
      <c r="L2485" s="434" t="n">
        <f aca="false">J2485/E2479</f>
        <v>776.123</v>
      </c>
    </row>
    <row r="2486" customFormat="false" ht="15" hidden="false" customHeight="false" outlineLevel="0" collapsed="false">
      <c r="A2486" s="517"/>
      <c r="B2486" s="590"/>
      <c r="C2486" s="570"/>
      <c r="D2486" s="570"/>
      <c r="E2486" s="591"/>
      <c r="F2486" s="592"/>
      <c r="G2486" s="573"/>
      <c r="H2486" s="573"/>
      <c r="I2486" s="574"/>
      <c r="J2486" s="591"/>
      <c r="K2486" s="521"/>
    </row>
    <row r="2487" customFormat="false" ht="19.25" hidden="false" customHeight="false" outlineLevel="0" collapsed="false">
      <c r="A2487" s="517"/>
      <c r="B2487" s="557" t="s">
        <v>317</v>
      </c>
      <c r="C2487" s="557"/>
      <c r="D2487" s="557"/>
      <c r="E2487" s="557"/>
      <c r="F2487" s="557"/>
      <c r="G2487" s="593" t="s">
        <v>318</v>
      </c>
      <c r="H2487" s="573" t="s">
        <v>319</v>
      </c>
      <c r="I2487" s="577" t="s">
        <v>296</v>
      </c>
      <c r="J2487" s="559" t="s">
        <v>315</v>
      </c>
      <c r="K2487" s="521"/>
    </row>
    <row r="2488" customFormat="false" ht="15" hidden="false" customHeight="false" outlineLevel="0" collapsed="false">
      <c r="A2488" s="517"/>
      <c r="B2488" s="594"/>
      <c r="C2488" s="595"/>
      <c r="D2488" s="596"/>
      <c r="E2488" s="596"/>
      <c r="F2488" s="597"/>
      <c r="G2488" s="540"/>
      <c r="H2488" s="540"/>
      <c r="I2488" s="598"/>
      <c r="J2488" s="543"/>
      <c r="K2488" s="521"/>
    </row>
    <row r="2489" customFormat="false" ht="15" hidden="false" customHeight="false" outlineLevel="0" collapsed="false">
      <c r="A2489" s="517"/>
      <c r="B2489" s="599"/>
      <c r="C2489" s="600"/>
      <c r="D2489" s="601"/>
      <c r="E2489" s="601"/>
      <c r="F2489" s="602"/>
      <c r="G2489" s="540"/>
      <c r="H2489" s="540"/>
      <c r="I2489" s="598"/>
      <c r="J2489" s="543"/>
      <c r="K2489" s="521"/>
    </row>
    <row r="2490" customFormat="false" ht="15" hidden="false" customHeight="false" outlineLevel="0" collapsed="false">
      <c r="A2490" s="517"/>
      <c r="B2490" s="603" t="s">
        <v>257</v>
      </c>
      <c r="C2490" s="603"/>
      <c r="D2490" s="603"/>
      <c r="E2490" s="603"/>
      <c r="F2490" s="603"/>
      <c r="G2490" s="603"/>
      <c r="H2490" s="603"/>
      <c r="I2490" s="603"/>
      <c r="J2490" s="566" t="n">
        <f aca="false">SUM(J2488:J2489)</f>
        <v>0</v>
      </c>
      <c r="K2490" s="521"/>
    </row>
    <row r="2491" customFormat="false" ht="15" hidden="false" customHeight="false" outlineLevel="0" collapsed="false">
      <c r="A2491" s="517"/>
      <c r="B2491" s="604"/>
      <c r="C2491" s="605"/>
      <c r="D2491" s="605"/>
      <c r="E2491" s="606"/>
      <c r="F2491" s="607"/>
      <c r="G2491" s="608"/>
      <c r="H2491" s="608"/>
      <c r="I2491" s="609"/>
      <c r="J2491" s="610"/>
      <c r="K2491" s="521"/>
    </row>
    <row r="2492" customFormat="false" ht="15" hidden="false" customHeight="false" outlineLevel="0" collapsed="false">
      <c r="A2492" s="517"/>
      <c r="B2492" s="611" t="s">
        <v>320</v>
      </c>
      <c r="C2492" s="611"/>
      <c r="D2492" s="612"/>
      <c r="E2492" s="567"/>
      <c r="F2492" s="567"/>
      <c r="G2492" s="567"/>
      <c r="H2492" s="613"/>
      <c r="I2492" s="614"/>
      <c r="J2492" s="566" t="n">
        <f aca="false">(J2479+J2485+J2490)/E2479</f>
        <v>4098.185272</v>
      </c>
      <c r="K2492" s="521"/>
    </row>
    <row r="2493" customFormat="false" ht="15" hidden="false" customHeight="false" outlineLevel="0" collapsed="false">
      <c r="A2493" s="517"/>
      <c r="B2493" s="590"/>
      <c r="C2493" s="570"/>
      <c r="D2493" s="570"/>
      <c r="E2493" s="591"/>
      <c r="F2493" s="592"/>
      <c r="G2493" s="573"/>
      <c r="H2493" s="573"/>
      <c r="I2493" s="574"/>
      <c r="J2493" s="615"/>
      <c r="K2493" s="521"/>
    </row>
    <row r="2494" customFormat="false" ht="19.25" hidden="false" customHeight="false" outlineLevel="0" collapsed="false">
      <c r="A2494" s="517"/>
      <c r="B2494" s="557" t="s">
        <v>321</v>
      </c>
      <c r="C2494" s="557"/>
      <c r="D2494" s="557"/>
      <c r="E2494" s="557"/>
      <c r="F2494" s="557"/>
      <c r="G2494" s="593" t="s">
        <v>318</v>
      </c>
      <c r="H2494" s="573" t="s">
        <v>319</v>
      </c>
      <c r="I2494" s="577" t="s">
        <v>296</v>
      </c>
      <c r="J2494" s="559" t="s">
        <v>315</v>
      </c>
      <c r="K2494" s="521"/>
    </row>
    <row r="2495" customFormat="false" ht="15" hidden="false" customHeight="false" outlineLevel="0" collapsed="false">
      <c r="A2495" s="517"/>
      <c r="B2495" s="594" t="s">
        <v>429</v>
      </c>
      <c r="C2495" s="595"/>
      <c r="D2495" s="596"/>
      <c r="E2495" s="596"/>
      <c r="F2495" s="597"/>
      <c r="G2495" s="691" t="n">
        <v>2</v>
      </c>
      <c r="H2495" s="540" t="s">
        <v>60</v>
      </c>
      <c r="I2495" s="692" t="n">
        <f aca="false">I1976</f>
        <v>5082</v>
      </c>
      <c r="J2495" s="543" t="n">
        <f aca="false">G2495*I2495</f>
        <v>10164</v>
      </c>
      <c r="K2495" s="521"/>
    </row>
    <row r="2496" customFormat="false" ht="15" hidden="false" customHeight="false" outlineLevel="0" collapsed="false">
      <c r="A2496" s="517"/>
      <c r="B2496" s="599" t="s">
        <v>404</v>
      </c>
      <c r="C2496" s="600"/>
      <c r="D2496" s="601"/>
      <c r="E2496" s="601"/>
      <c r="F2496" s="602"/>
      <c r="G2496" s="691" t="n">
        <v>0.134</v>
      </c>
      <c r="H2496" s="540" t="s">
        <v>28</v>
      </c>
      <c r="I2496" s="598" t="n">
        <v>469.76</v>
      </c>
      <c r="J2496" s="543" t="n">
        <f aca="false">G2496*I2496</f>
        <v>62.94784</v>
      </c>
      <c r="K2496" s="521"/>
    </row>
    <row r="2497" customFormat="false" ht="15" hidden="false" customHeight="false" outlineLevel="0" collapsed="false">
      <c r="A2497" s="517"/>
      <c r="B2497" s="599" t="s">
        <v>405</v>
      </c>
      <c r="C2497" s="600"/>
      <c r="D2497" s="601"/>
      <c r="E2497" s="601"/>
      <c r="F2497" s="602"/>
      <c r="G2497" s="691" t="n">
        <v>2.93817</v>
      </c>
      <c r="H2497" s="540" t="s">
        <v>406</v>
      </c>
      <c r="I2497" s="598" t="n">
        <v>16.48</v>
      </c>
      <c r="J2497" s="543" t="n">
        <f aca="false">G2497*I2497</f>
        <v>48.4210416</v>
      </c>
      <c r="K2497" s="521"/>
    </row>
    <row r="2498" customFormat="false" ht="15" hidden="false" customHeight="false" outlineLevel="0" collapsed="false">
      <c r="A2498" s="517"/>
      <c r="B2498" s="599" t="s">
        <v>388</v>
      </c>
      <c r="C2498" s="600"/>
      <c r="D2498" s="601"/>
      <c r="E2498" s="601"/>
      <c r="F2498" s="602"/>
      <c r="G2498" s="691"/>
      <c r="H2498" s="540" t="s">
        <v>346</v>
      </c>
      <c r="I2498" s="598" t="n">
        <f aca="false">I2109</f>
        <v>14.2340145170296</v>
      </c>
      <c r="J2498" s="543" t="n">
        <f aca="false">G2498*I2498</f>
        <v>0</v>
      </c>
      <c r="K2498" s="521"/>
    </row>
    <row r="2499" customFormat="false" ht="15" hidden="false" customHeight="false" outlineLevel="0" collapsed="false">
      <c r="A2499" s="517"/>
      <c r="B2499" s="616"/>
      <c r="C2499" s="617"/>
      <c r="D2499" s="618"/>
      <c r="E2499" s="618"/>
      <c r="F2499" s="619"/>
      <c r="G2499" s="540"/>
      <c r="H2499" s="540"/>
      <c r="I2499" s="598"/>
      <c r="J2499" s="543" t="n">
        <f aca="false">G2499*I2499</f>
        <v>0</v>
      </c>
      <c r="K2499" s="521"/>
    </row>
    <row r="2500" customFormat="false" ht="15" hidden="false" customHeight="false" outlineLevel="0" collapsed="false">
      <c r="A2500" s="517"/>
      <c r="B2500" s="620"/>
      <c r="C2500" s="567"/>
      <c r="D2500" s="567"/>
      <c r="E2500" s="621"/>
      <c r="F2500" s="622"/>
      <c r="G2500" s="576"/>
      <c r="H2500" s="576"/>
      <c r="I2500" s="568" t="s">
        <v>257</v>
      </c>
      <c r="J2500" s="566" t="n">
        <f aca="false">SUM(J2495:J2499)</f>
        <v>10275.3688816</v>
      </c>
      <c r="K2500" s="521"/>
    </row>
    <row r="2501" customFormat="false" ht="15" hidden="false" customHeight="false" outlineLevel="0" collapsed="false">
      <c r="A2501" s="517"/>
      <c r="B2501" s="623"/>
      <c r="C2501" s="567"/>
      <c r="D2501" s="567"/>
      <c r="E2501" s="621"/>
      <c r="F2501" s="622"/>
      <c r="G2501" s="576"/>
      <c r="H2501" s="576"/>
      <c r="I2501" s="568"/>
      <c r="J2501" s="621"/>
      <c r="K2501" s="521"/>
    </row>
    <row r="2502" customFormat="false" ht="19.25" hidden="false" customHeight="false" outlineLevel="0" collapsed="false">
      <c r="A2502" s="517"/>
      <c r="B2502" s="557" t="s">
        <v>322</v>
      </c>
      <c r="C2502" s="557"/>
      <c r="D2502" s="557"/>
      <c r="E2502" s="557"/>
      <c r="F2502" s="559" t="s">
        <v>318</v>
      </c>
      <c r="G2502" s="593" t="s">
        <v>323</v>
      </c>
      <c r="H2502" s="573" t="s">
        <v>296</v>
      </c>
      <c r="I2502" s="577" t="s">
        <v>314</v>
      </c>
      <c r="J2502" s="559" t="s">
        <v>315</v>
      </c>
      <c r="K2502" s="521"/>
    </row>
    <row r="2503" customFormat="false" ht="15" hidden="false" customHeight="false" outlineLevel="0" collapsed="false">
      <c r="A2503" s="517"/>
      <c r="B2503" s="594"/>
      <c r="C2503" s="595"/>
      <c r="D2503" s="596"/>
      <c r="E2503" s="597"/>
      <c r="F2503" s="540"/>
      <c r="G2503" s="540"/>
      <c r="H2503" s="624"/>
      <c r="I2503" s="598"/>
      <c r="J2503" s="543"/>
      <c r="K2503" s="521"/>
    </row>
    <row r="2504" customFormat="false" ht="15" hidden="false" customHeight="false" outlineLevel="0" collapsed="false">
      <c r="A2504" s="517"/>
      <c r="B2504" s="616"/>
      <c r="C2504" s="617"/>
      <c r="D2504" s="618"/>
      <c r="E2504" s="619"/>
      <c r="F2504" s="547" t="n">
        <v>0</v>
      </c>
      <c r="G2504" s="547" t="n">
        <v>0</v>
      </c>
      <c r="H2504" s="547" t="n">
        <v>0</v>
      </c>
      <c r="I2504" s="625" t="n">
        <v>0</v>
      </c>
      <c r="J2504" s="543" t="n">
        <f aca="false">I2504*H2504*G2504*F2504</f>
        <v>0</v>
      </c>
      <c r="K2504" s="521"/>
    </row>
    <row r="2505" customFormat="false" ht="15" hidden="false" customHeight="false" outlineLevel="0" collapsed="false">
      <c r="A2505" s="517"/>
      <c r="B2505" s="620"/>
      <c r="C2505" s="567"/>
      <c r="D2505" s="567"/>
      <c r="E2505" s="621"/>
      <c r="F2505" s="622"/>
      <c r="G2505" s="576"/>
      <c r="H2505" s="576"/>
      <c r="I2505" s="568" t="s">
        <v>257</v>
      </c>
      <c r="J2505" s="566" t="n">
        <f aca="false">SUM(J2503:J2504)</f>
        <v>0</v>
      </c>
      <c r="K2505" s="521"/>
    </row>
    <row r="2506" customFormat="false" ht="15" hidden="false" customHeight="false" outlineLevel="0" collapsed="false">
      <c r="A2506" s="517"/>
      <c r="B2506" s="567"/>
      <c r="C2506" s="567"/>
      <c r="D2506" s="567"/>
      <c r="E2506" s="567"/>
      <c r="F2506" s="567"/>
      <c r="G2506" s="567"/>
      <c r="H2506" s="567"/>
      <c r="I2506" s="568"/>
      <c r="J2506" s="567"/>
      <c r="K2506" s="521"/>
    </row>
    <row r="2507" customFormat="false" ht="15" hidden="false" customHeight="false" outlineLevel="0" collapsed="false">
      <c r="A2507" s="517"/>
      <c r="B2507" s="626" t="s">
        <v>324</v>
      </c>
      <c r="C2507" s="626"/>
      <c r="D2507" s="626"/>
      <c r="E2507" s="626"/>
      <c r="F2507" s="626"/>
      <c r="G2507" s="626"/>
      <c r="H2507" s="626"/>
      <c r="I2507" s="626"/>
      <c r="J2507" s="611" t="n">
        <f aca="false">J2505+J2500+J2492</f>
        <v>14373.5541536</v>
      </c>
      <c r="K2507" s="521"/>
    </row>
    <row r="2508" customFormat="false" ht="15" hidden="false" customHeight="false" outlineLevel="0" collapsed="false">
      <c r="A2508" s="517"/>
      <c r="B2508" s="567"/>
      <c r="C2508" s="567"/>
      <c r="D2508" s="567"/>
      <c r="E2508" s="567"/>
      <c r="F2508" s="567"/>
      <c r="G2508" s="567"/>
      <c r="H2508" s="567"/>
      <c r="I2508" s="568"/>
      <c r="J2508" s="567"/>
      <c r="K2508" s="521"/>
    </row>
    <row r="2509" customFormat="false" ht="15" hidden="false" customHeight="false" outlineLevel="0" collapsed="false">
      <c r="A2509" s="517"/>
      <c r="B2509" s="626" t="s">
        <v>325</v>
      </c>
      <c r="C2509" s="626"/>
      <c r="D2509" s="626"/>
      <c r="E2509" s="626"/>
      <c r="F2509" s="626"/>
      <c r="G2509" s="626"/>
      <c r="H2509" s="626"/>
      <c r="I2509" s="626"/>
      <c r="J2509" s="566" t="n">
        <f aca="false">J2507*0</f>
        <v>0</v>
      </c>
      <c r="K2509" s="521"/>
    </row>
    <row r="2510" customFormat="false" ht="15" hidden="false" customHeight="false" outlineLevel="0" collapsed="false">
      <c r="A2510" s="517"/>
      <c r="B2510" s="567"/>
      <c r="C2510" s="567"/>
      <c r="D2510" s="567"/>
      <c r="E2510" s="567"/>
      <c r="F2510" s="567"/>
      <c r="G2510" s="567"/>
      <c r="H2510" s="567"/>
      <c r="I2510" s="568"/>
      <c r="J2510" s="567"/>
      <c r="K2510" s="521"/>
    </row>
    <row r="2511" customFormat="false" ht="15" hidden="false" customHeight="false" outlineLevel="0" collapsed="false">
      <c r="A2511" s="517"/>
      <c r="B2511" s="626" t="s">
        <v>326</v>
      </c>
      <c r="C2511" s="626"/>
      <c r="D2511" s="626"/>
      <c r="E2511" s="626"/>
      <c r="F2511" s="626"/>
      <c r="G2511" s="626"/>
      <c r="H2511" s="626"/>
      <c r="I2511" s="626"/>
      <c r="J2511" s="611" t="n">
        <f aca="false">J2507+J2509</f>
        <v>14373.5541536</v>
      </c>
      <c r="K2511" s="521"/>
    </row>
    <row r="2512" customFormat="false" ht="15" hidden="false" customHeight="false" outlineLevel="0" collapsed="false">
      <c r="A2512" s="517"/>
      <c r="B2512" s="605"/>
      <c r="C2512" s="605"/>
      <c r="D2512" s="605"/>
      <c r="E2512" s="605"/>
      <c r="F2512" s="605"/>
      <c r="G2512" s="605"/>
      <c r="H2512" s="605"/>
      <c r="I2512" s="609"/>
      <c r="J2512" s="605"/>
      <c r="K2512" s="521"/>
    </row>
    <row r="2513" customFormat="false" ht="15" hidden="false" customHeight="false" outlineLevel="0" collapsed="false">
      <c r="A2513" s="517"/>
      <c r="B2513" s="627"/>
      <c r="C2513" s="595"/>
      <c r="D2513" s="595"/>
      <c r="E2513" s="595"/>
      <c r="F2513" s="595"/>
      <c r="G2513" s="595"/>
      <c r="H2513" s="595"/>
      <c r="I2513" s="595"/>
      <c r="J2513" s="628"/>
      <c r="K2513" s="521"/>
    </row>
    <row r="2514" customFormat="false" ht="15" hidden="false" customHeight="false" outlineLevel="0" collapsed="false">
      <c r="A2514" s="517"/>
      <c r="B2514" s="629"/>
      <c r="C2514" s="630"/>
      <c r="D2514" s="631"/>
      <c r="E2514" s="631"/>
      <c r="F2514" s="632"/>
      <c r="G2514" s="633"/>
      <c r="H2514" s="630"/>
      <c r="I2514" s="630"/>
      <c r="J2514" s="634"/>
      <c r="K2514" s="521"/>
    </row>
    <row r="2515" customFormat="false" ht="15" hidden="false" customHeight="false" outlineLevel="0" collapsed="false">
      <c r="A2515" s="517"/>
      <c r="B2515" s="522"/>
      <c r="C2515" s="522"/>
      <c r="D2515" s="522"/>
      <c r="E2515" s="522"/>
      <c r="F2515" s="522"/>
      <c r="G2515" s="522"/>
      <c r="H2515" s="522"/>
      <c r="I2515" s="522"/>
      <c r="J2515" s="522"/>
      <c r="K2515" s="521"/>
    </row>
    <row r="2516" customFormat="false" ht="15" hidden="false" customHeight="false" outlineLevel="0" collapsed="false">
      <c r="A2516" s="517"/>
      <c r="B2516" s="635" t="n">
        <f aca="false">PLANEJAMENTO!E1799</f>
        <v>0</v>
      </c>
      <c r="C2516" s="636"/>
      <c r="D2516" s="636"/>
      <c r="E2516" s="636"/>
      <c r="F2516" s="637"/>
      <c r="G2516" s="532" t="s">
        <v>315</v>
      </c>
      <c r="H2516" s="532"/>
      <c r="I2516" s="532"/>
      <c r="J2516" s="532"/>
      <c r="K2516" s="521"/>
    </row>
    <row r="2517" customFormat="false" ht="15" hidden="false" customHeight="false" outlineLevel="0" collapsed="false">
      <c r="A2517" s="517"/>
      <c r="B2517" s="638" t="n">
        <f aca="false">PLANEJAMENTO!E1800</f>
        <v>0</v>
      </c>
      <c r="C2517" s="639"/>
      <c r="D2517" s="639"/>
      <c r="E2517" s="639"/>
      <c r="F2517" s="640"/>
      <c r="G2517" s="534" t="s">
        <v>327</v>
      </c>
      <c r="H2517" s="534"/>
      <c r="I2517" s="534"/>
      <c r="J2517" s="534"/>
      <c r="K2517" s="521"/>
    </row>
    <row r="2518" customFormat="false" ht="15" hidden="false" customHeight="false" outlineLevel="0" collapsed="false">
      <c r="A2518" s="517"/>
      <c r="B2518" s="641"/>
      <c r="C2518" s="642"/>
      <c r="D2518" s="642"/>
      <c r="E2518" s="642"/>
      <c r="F2518" s="643"/>
      <c r="G2518" s="644"/>
      <c r="H2518" s="645"/>
      <c r="I2518" s="645"/>
      <c r="J2518" s="645"/>
      <c r="K2518" s="521"/>
    </row>
    <row r="2519" customFormat="false" ht="15" hidden="false" customHeight="false" outlineLevel="0" collapsed="false">
      <c r="A2519" s="646"/>
      <c r="B2519" s="647"/>
      <c r="C2519" s="647"/>
      <c r="D2519" s="647"/>
      <c r="E2519" s="647"/>
      <c r="F2519" s="647"/>
      <c r="G2519" s="647"/>
      <c r="H2519" s="647"/>
      <c r="I2519" s="647"/>
      <c r="J2519" s="647"/>
      <c r="K2519" s="648"/>
    </row>
    <row r="2520" customFormat="false" ht="15" hidden="false" customHeight="false" outlineLevel="0" collapsed="false">
      <c r="A2520" s="517"/>
      <c r="B2520" s="522"/>
      <c r="C2520" s="522"/>
      <c r="D2520" s="522"/>
      <c r="E2520" s="522"/>
      <c r="F2520" s="522"/>
      <c r="G2520" s="522"/>
      <c r="H2520" s="522"/>
      <c r="I2520" s="522"/>
      <c r="J2520" s="522"/>
      <c r="K2520" s="521"/>
    </row>
    <row r="2521" customFormat="false" ht="15" hidden="false" customHeight="false" outlineLevel="0" collapsed="false">
      <c r="A2521" s="517"/>
      <c r="B2521" s="518" t="s">
        <v>0</v>
      </c>
      <c r="C2521" s="519"/>
      <c r="D2521" s="520" t="s">
        <v>288</v>
      </c>
      <c r="E2521" s="520"/>
      <c r="F2521" s="520"/>
      <c r="G2521" s="520"/>
      <c r="H2521" s="520"/>
      <c r="I2521" s="520"/>
      <c r="J2521" s="520"/>
      <c r="K2521" s="521"/>
    </row>
    <row r="2522" customFormat="false" ht="15" hidden="false" customHeight="false" outlineLevel="0" collapsed="false">
      <c r="A2522" s="517"/>
      <c r="B2522" s="522"/>
      <c r="C2522" s="522"/>
      <c r="D2522" s="522"/>
      <c r="E2522" s="522"/>
      <c r="F2522" s="522"/>
      <c r="G2522" s="522"/>
      <c r="H2522" s="522"/>
      <c r="I2522" s="522"/>
      <c r="J2522" s="522"/>
      <c r="K2522" s="521"/>
    </row>
    <row r="2523" customFormat="false" ht="15" hidden="false" customHeight="false" outlineLevel="0" collapsed="false">
      <c r="A2523" s="517"/>
      <c r="B2523" s="523"/>
      <c r="C2523" s="524" t="s">
        <v>290</v>
      </c>
      <c r="D2523" s="523" t="s">
        <v>118</v>
      </c>
      <c r="E2523" s="523"/>
      <c r="F2523" s="523"/>
      <c r="G2523" s="523"/>
      <c r="H2523" s="523"/>
      <c r="I2523" s="523"/>
      <c r="J2523" s="523" t="s">
        <v>291</v>
      </c>
      <c r="K2523" s="521"/>
    </row>
    <row r="2524" customFormat="false" ht="19.25" hidden="false" customHeight="true" outlineLevel="0" collapsed="false">
      <c r="A2524" s="517"/>
      <c r="B2524" s="525"/>
      <c r="C2524" s="526" t="n">
        <f aca="true">TODAY()</f>
        <v>46129</v>
      </c>
      <c r="D2524" s="661" t="s">
        <v>95</v>
      </c>
      <c r="E2524" s="661"/>
      <c r="F2524" s="661"/>
      <c r="G2524" s="661"/>
      <c r="H2524" s="661"/>
      <c r="I2524" s="661"/>
      <c r="J2524" s="528" t="str">
        <f aca="false">F2543</f>
        <v>m</v>
      </c>
      <c r="K2524" s="521"/>
      <c r="L2524" s="0" t="s">
        <v>430</v>
      </c>
    </row>
    <row r="2525" customFormat="false" ht="15" hidden="false" customHeight="false" outlineLevel="0" collapsed="false">
      <c r="A2525" s="517"/>
      <c r="B2525" s="529"/>
      <c r="C2525" s="529"/>
      <c r="D2525" s="529"/>
      <c r="E2525" s="529"/>
      <c r="F2525" s="529"/>
      <c r="G2525" s="529"/>
      <c r="H2525" s="529"/>
      <c r="I2525" s="530"/>
      <c r="J2525" s="531"/>
      <c r="K2525" s="521"/>
    </row>
    <row r="2526" customFormat="false" ht="15" hidden="false" customHeight="false" outlineLevel="0" collapsed="false">
      <c r="A2526" s="517"/>
      <c r="B2526" s="532" t="s">
        <v>292</v>
      </c>
      <c r="C2526" s="532"/>
      <c r="D2526" s="532" t="s">
        <v>289</v>
      </c>
      <c r="E2526" s="532" t="s">
        <v>293</v>
      </c>
      <c r="F2526" s="533" t="s">
        <v>294</v>
      </c>
      <c r="G2526" s="533"/>
      <c r="H2526" s="533" t="s">
        <v>295</v>
      </c>
      <c r="I2526" s="533"/>
      <c r="J2526" s="534" t="s">
        <v>296</v>
      </c>
      <c r="K2526" s="521"/>
    </row>
    <row r="2527" customFormat="false" ht="15" hidden="false" customHeight="false" outlineLevel="0" collapsed="false">
      <c r="A2527" s="517"/>
      <c r="B2527" s="532"/>
      <c r="C2527" s="532"/>
      <c r="D2527" s="532"/>
      <c r="E2527" s="532"/>
      <c r="F2527" s="535" t="s">
        <v>297</v>
      </c>
      <c r="G2527" s="535" t="s">
        <v>298</v>
      </c>
      <c r="H2527" s="535" t="s">
        <v>297</v>
      </c>
      <c r="I2527" s="529" t="s">
        <v>298</v>
      </c>
      <c r="J2527" s="536" t="s">
        <v>299</v>
      </c>
      <c r="K2527" s="521"/>
    </row>
    <row r="2528" customFormat="false" ht="15" hidden="false" customHeight="false" outlineLevel="0" collapsed="false">
      <c r="A2528" s="517"/>
      <c r="B2528" s="649" t="s">
        <v>400</v>
      </c>
      <c r="C2528" s="650"/>
      <c r="D2528" s="651"/>
      <c r="E2528" s="652" t="n">
        <v>1</v>
      </c>
      <c r="F2528" s="652" t="n">
        <v>1</v>
      </c>
      <c r="G2528" s="653" t="n">
        <f aca="false">1-F2528</f>
        <v>0</v>
      </c>
      <c r="H2528" s="541" t="n">
        <f aca="false">VLOOKUP(B2528,EQUIPAMENTOS!$A:$N,14,FALSE())</f>
        <v>175</v>
      </c>
      <c r="I2528" s="542" t="n">
        <f aca="false">H2528</f>
        <v>175</v>
      </c>
      <c r="J2528" s="543" t="n">
        <f aca="false">H2528*F2528*E2528+I2528*G2528*E2528</f>
        <v>175</v>
      </c>
      <c r="K2528" s="521"/>
    </row>
    <row r="2529" customFormat="false" ht="15" hidden="false" customHeight="false" outlineLevel="0" collapsed="false">
      <c r="A2529" s="517"/>
      <c r="B2529" s="537" t="s">
        <v>401</v>
      </c>
      <c r="C2529" s="538"/>
      <c r="D2529" s="539"/>
      <c r="E2529" s="688" t="n">
        <v>1</v>
      </c>
      <c r="F2529" s="688" t="n">
        <v>1</v>
      </c>
      <c r="G2529" s="540" t="n">
        <f aca="false">1-F2529</f>
        <v>0</v>
      </c>
      <c r="H2529" s="541" t="n">
        <f aca="false">VLOOKUP(B2529,EQUIPAMENTOS!$A:$N,14,FALSE())</f>
        <v>425</v>
      </c>
      <c r="I2529" s="542" t="n">
        <f aca="false">H2529</f>
        <v>425</v>
      </c>
      <c r="J2529" s="543" t="n">
        <f aca="false">H2529*F2529*E2529+I2529*G2529*E2529</f>
        <v>425</v>
      </c>
      <c r="K2529" s="521"/>
    </row>
    <row r="2530" customFormat="false" ht="15" hidden="false" customHeight="false" outlineLevel="0" collapsed="false">
      <c r="A2530" s="517"/>
      <c r="B2530" s="537" t="s">
        <v>365</v>
      </c>
      <c r="C2530" s="538"/>
      <c r="D2530" s="539"/>
      <c r="E2530" s="688" t="n">
        <v>0.33</v>
      </c>
      <c r="F2530" s="688" t="n">
        <v>1</v>
      </c>
      <c r="G2530" s="540" t="n">
        <f aca="false">1-F2530</f>
        <v>0</v>
      </c>
      <c r="H2530" s="541" t="n">
        <f aca="false">VLOOKUP(B2530,EQUIPAMENTOS!$A:$N,14,FALSE())</f>
        <v>175</v>
      </c>
      <c r="I2530" s="542" t="n">
        <f aca="false">H2530</f>
        <v>175</v>
      </c>
      <c r="J2530" s="543" t="n">
        <f aca="false">H2530*F2530*E2530+I2530*G2530*E2530</f>
        <v>57.75</v>
      </c>
      <c r="K2530" s="521"/>
    </row>
    <row r="2531" customFormat="false" ht="15" hidden="false" customHeight="false" outlineLevel="0" collapsed="false">
      <c r="A2531" s="517"/>
      <c r="B2531" s="544"/>
      <c r="C2531" s="545"/>
      <c r="D2531" s="546"/>
      <c r="E2531" s="547"/>
      <c r="F2531" s="547"/>
      <c r="G2531" s="547"/>
      <c r="H2531" s="548"/>
      <c r="I2531" s="664"/>
      <c r="J2531" s="543"/>
      <c r="K2531" s="521"/>
    </row>
    <row r="2532" customFormat="false" ht="15" hidden="false" customHeight="false" outlineLevel="0" collapsed="false">
      <c r="A2532" s="517"/>
      <c r="B2532" s="551"/>
      <c r="C2532" s="529"/>
      <c r="D2532" s="529"/>
      <c r="E2532" s="529"/>
      <c r="F2532" s="529"/>
      <c r="G2532" s="529"/>
      <c r="H2532" s="529"/>
      <c r="I2532" s="552" t="s">
        <v>257</v>
      </c>
      <c r="J2532" s="566" t="n">
        <f aca="false">SUM(J2528:J2531)</f>
        <v>657.75</v>
      </c>
      <c r="K2532" s="521"/>
    </row>
    <row r="2533" customFormat="false" ht="15" hidden="false" customHeight="false" outlineLevel="0" collapsed="false">
      <c r="A2533" s="517"/>
      <c r="B2533" s="553"/>
      <c r="C2533" s="553"/>
      <c r="D2533" s="553"/>
      <c r="E2533" s="553"/>
      <c r="F2533" s="553"/>
      <c r="G2533" s="553"/>
      <c r="H2533" s="553"/>
      <c r="I2533" s="554"/>
      <c r="J2533" s="555"/>
      <c r="K2533" s="521"/>
    </row>
    <row r="2534" customFormat="false" ht="22.5" hidden="false" customHeight="true" outlineLevel="0" collapsed="false">
      <c r="A2534" s="517"/>
      <c r="B2534" s="556" t="s">
        <v>302</v>
      </c>
      <c r="C2534" s="556"/>
      <c r="D2534" s="556"/>
      <c r="E2534" s="556"/>
      <c r="F2534" s="679" t="s">
        <v>289</v>
      </c>
      <c r="G2534" s="679"/>
      <c r="H2534" s="557" t="s">
        <v>303</v>
      </c>
      <c r="I2534" s="558" t="s">
        <v>304</v>
      </c>
      <c r="J2534" s="559" t="s">
        <v>305</v>
      </c>
      <c r="K2534" s="521"/>
    </row>
    <row r="2535" customFormat="false" ht="15" hidden="false" customHeight="false" outlineLevel="0" collapsed="false">
      <c r="A2535" s="517"/>
      <c r="B2535" s="690" t="s">
        <v>361</v>
      </c>
      <c r="C2535" s="605"/>
      <c r="D2535" s="680"/>
      <c r="E2535" s="681"/>
      <c r="F2535" s="682"/>
      <c r="G2535" s="608"/>
      <c r="H2535" s="683" t="n">
        <f aca="false">E2528</f>
        <v>1</v>
      </c>
      <c r="I2535" s="564" t="n">
        <f aca="false">(VLOOKUP(B2535,'MÃO DE OBRA'!$A:$E,5,FALSE())/220)</f>
        <v>37.47552</v>
      </c>
      <c r="J2535" s="543" t="n">
        <f aca="false">H2535*I2535</f>
        <v>37.47552</v>
      </c>
      <c r="K2535" s="521"/>
    </row>
    <row r="2536" customFormat="false" ht="15" hidden="false" customHeight="false" outlineLevel="0" collapsed="false">
      <c r="A2536" s="517"/>
      <c r="B2536" s="560" t="s">
        <v>366</v>
      </c>
      <c r="C2536" s="561"/>
      <c r="D2536" s="522"/>
      <c r="E2536" s="538"/>
      <c r="F2536" s="539"/>
      <c r="G2536" s="562"/>
      <c r="H2536" s="563" t="n">
        <v>5</v>
      </c>
      <c r="I2536" s="564" t="n">
        <f aca="false">(VLOOKUP(B2536,'MÃO DE OBRA'!$A:$E,5,FALSE())/220)</f>
        <v>28.82352</v>
      </c>
      <c r="J2536" s="543" t="n">
        <f aca="false">H2536*I2536</f>
        <v>144.1176</v>
      </c>
      <c r="K2536" s="521"/>
    </row>
    <row r="2537" customFormat="false" ht="15" hidden="false" customHeight="false" outlineLevel="0" collapsed="false">
      <c r="A2537" s="517"/>
      <c r="B2537" s="560" t="s">
        <v>307</v>
      </c>
      <c r="C2537" s="561"/>
      <c r="D2537" s="522"/>
      <c r="E2537" s="538"/>
      <c r="F2537" s="539"/>
      <c r="G2537" s="562"/>
      <c r="H2537" s="563" t="n">
        <v>4</v>
      </c>
      <c r="I2537" s="564" t="n">
        <f aca="false">(VLOOKUP(B2537,'MÃO DE OBRA'!$A:$E,5,FALSE())/220)</f>
        <v>19.13328</v>
      </c>
      <c r="J2537" s="543" t="n">
        <f aca="false">H2537*I2537</f>
        <v>76.53312</v>
      </c>
      <c r="K2537" s="521"/>
    </row>
    <row r="2538" customFormat="false" ht="15" hidden="false" customHeight="false" outlineLevel="0" collapsed="false">
      <c r="A2538" s="517"/>
      <c r="B2538" s="560" t="s">
        <v>370</v>
      </c>
      <c r="C2538" s="561"/>
      <c r="D2538" s="522"/>
      <c r="E2538" s="538"/>
      <c r="F2538" s="539"/>
      <c r="G2538" s="562"/>
      <c r="H2538" s="563" t="n">
        <v>0.33</v>
      </c>
      <c r="I2538" s="564" t="n">
        <f aca="false">(VLOOKUP(B2538,'MÃO DE OBRA'!$A:$E,5,FALSE())/220)</f>
        <v>93.6363636363636</v>
      </c>
      <c r="J2538" s="543" t="n">
        <f aca="false">H2538*I2538</f>
        <v>30.9</v>
      </c>
      <c r="K2538" s="521"/>
    </row>
    <row r="2539" customFormat="false" ht="15" hidden="false" customHeight="false" outlineLevel="0" collapsed="false">
      <c r="A2539" s="517"/>
      <c r="B2539" s="560" t="s">
        <v>368</v>
      </c>
      <c r="C2539" s="561"/>
      <c r="D2539" s="522"/>
      <c r="E2539" s="538"/>
      <c r="F2539" s="539"/>
      <c r="G2539" s="562"/>
      <c r="H2539" s="563" t="n">
        <f aca="false">E2530</f>
        <v>0.33</v>
      </c>
      <c r="I2539" s="564" t="n">
        <f aca="false">(VLOOKUP(B2539,'MÃO DE OBRA'!$A:$E,5,FALSE())/220)</f>
        <v>37.47552</v>
      </c>
      <c r="J2539" s="543" t="n">
        <f aca="false">H2539*I2539</f>
        <v>12.3669216</v>
      </c>
      <c r="K2539" s="521"/>
    </row>
    <row r="2540" customFormat="false" ht="15" hidden="false" customHeight="false" outlineLevel="0" collapsed="false">
      <c r="A2540" s="517"/>
      <c r="B2540" s="560" t="s">
        <v>402</v>
      </c>
      <c r="C2540" s="561"/>
      <c r="D2540" s="522"/>
      <c r="E2540" s="538"/>
      <c r="F2540" s="539"/>
      <c r="G2540" s="562"/>
      <c r="H2540" s="563" t="n">
        <f aca="false">E2529</f>
        <v>1</v>
      </c>
      <c r="I2540" s="564" t="n">
        <f aca="false">(VLOOKUP(B2540,'MÃO DE OBRA'!$A:$E,5,FALSE())/220)</f>
        <v>37.47552</v>
      </c>
      <c r="J2540" s="543" t="n">
        <f aca="false">H2540*I2540</f>
        <v>37.47552</v>
      </c>
      <c r="K2540" s="521"/>
    </row>
    <row r="2541" customFormat="false" ht="15" hidden="false" customHeight="false" outlineLevel="0" collapsed="false">
      <c r="A2541" s="517"/>
      <c r="B2541" s="551"/>
      <c r="C2541" s="553"/>
      <c r="D2541" s="553"/>
      <c r="E2541" s="553"/>
      <c r="F2541" s="553"/>
      <c r="G2541" s="553"/>
      <c r="H2541" s="553"/>
      <c r="I2541" s="565" t="s">
        <v>257</v>
      </c>
      <c r="J2541" s="566" t="n">
        <f aca="false">SUM(J2535:J2540)</f>
        <v>338.8686816</v>
      </c>
      <c r="K2541" s="521"/>
    </row>
    <row r="2542" customFormat="false" ht="15" hidden="false" customHeight="false" outlineLevel="0" collapsed="false">
      <c r="A2542" s="517"/>
      <c r="B2542" s="567"/>
      <c r="C2542" s="567"/>
      <c r="D2542" s="567"/>
      <c r="E2542" s="567"/>
      <c r="F2542" s="567"/>
      <c r="G2542" s="567"/>
      <c r="H2542" s="567"/>
      <c r="I2542" s="568"/>
      <c r="J2542" s="567"/>
      <c r="K2542" s="521"/>
    </row>
    <row r="2543" customFormat="false" ht="15" hidden="false" customHeight="false" outlineLevel="0" collapsed="false">
      <c r="A2543" s="517"/>
      <c r="B2543" s="569" t="s">
        <v>310</v>
      </c>
      <c r="C2543" s="570"/>
      <c r="D2543" s="567"/>
      <c r="E2543" s="571" t="n">
        <f aca="false">PRODUÇÕES!D42</f>
        <v>0.15</v>
      </c>
      <c r="F2543" s="572" t="s">
        <v>60</v>
      </c>
      <c r="G2543" s="573"/>
      <c r="H2543" s="573"/>
      <c r="I2543" s="574" t="s">
        <v>311</v>
      </c>
      <c r="J2543" s="566" t="n">
        <f aca="false">J2532+J2541</f>
        <v>996.6186816</v>
      </c>
      <c r="K2543" s="521"/>
    </row>
    <row r="2544" customFormat="false" ht="15" hidden="false" customHeight="false" outlineLevel="0" collapsed="false">
      <c r="A2544" s="517"/>
      <c r="B2544" s="575"/>
      <c r="C2544" s="567"/>
      <c r="D2544" s="567"/>
      <c r="E2544" s="568"/>
      <c r="F2544" s="576"/>
      <c r="G2544" s="576"/>
      <c r="H2544" s="576"/>
      <c r="I2544" s="568"/>
      <c r="J2544" s="567"/>
      <c r="K2544" s="521"/>
    </row>
    <row r="2545" customFormat="false" ht="19.25" hidden="false" customHeight="false" outlineLevel="0" collapsed="false">
      <c r="A2545" s="517"/>
      <c r="B2545" s="557" t="s">
        <v>312</v>
      </c>
      <c r="C2545" s="557"/>
      <c r="D2545" s="557"/>
      <c r="E2545" s="557"/>
      <c r="F2545" s="532" t="s">
        <v>289</v>
      </c>
      <c r="G2545" s="528" t="s">
        <v>313</v>
      </c>
      <c r="H2545" s="557" t="s">
        <v>296</v>
      </c>
      <c r="I2545" s="577" t="s">
        <v>314</v>
      </c>
      <c r="J2545" s="556" t="s">
        <v>315</v>
      </c>
      <c r="K2545" s="521"/>
    </row>
    <row r="2546" customFormat="false" ht="15" hidden="false" customHeight="false" outlineLevel="0" collapsed="false">
      <c r="A2546" s="517"/>
      <c r="B2546" s="684" t="str">
        <f aca="false">B2528</f>
        <v>Caminhão munck 45T</v>
      </c>
      <c r="C2546" s="562"/>
      <c r="D2546" s="562"/>
      <c r="E2546" s="685"/>
      <c r="F2546" s="579" t="str">
        <f aca="false">VLOOKUP(B2546,EQUIPAMENTOS!$A:$R,16,FALSE())</f>
        <v>Diesel S10</v>
      </c>
      <c r="G2546" s="580" t="s">
        <v>316</v>
      </c>
      <c r="H2546" s="581" t="n">
        <f aca="false">VLOOKUP(B2546,EQUIPAMENTOS!$A:$R,17,FALSE())</f>
        <v>6.99</v>
      </c>
      <c r="I2546" s="582" t="n">
        <f aca="false">VLOOKUP(B2546,EQUIPAMENTOS!$A:$R,18,FALSE())</f>
        <v>6</v>
      </c>
      <c r="J2546" s="543" t="n">
        <f aca="false">H2546*I2546*E2528*F2528</f>
        <v>41.94</v>
      </c>
      <c r="K2546" s="521"/>
    </row>
    <row r="2547" customFormat="false" ht="15" hidden="false" customHeight="false" outlineLevel="0" collapsed="false">
      <c r="A2547" s="517"/>
      <c r="B2547" s="684" t="str">
        <f aca="false">B2529</f>
        <v>Guindaste móvel sobre esteiras com capacidade de 40 t - 186 kW</v>
      </c>
      <c r="C2547" s="561"/>
      <c r="D2547" s="561"/>
      <c r="E2547" s="538"/>
      <c r="F2547" s="579" t="str">
        <f aca="false">VLOOKUP(B2547,EQUIPAMENTOS!$A:$R,16,FALSE())</f>
        <v>Diesel S10</v>
      </c>
      <c r="G2547" s="580" t="s">
        <v>316</v>
      </c>
      <c r="H2547" s="581" t="n">
        <f aca="false">VLOOKUP(B2547,EQUIPAMENTOS!$A:$R,17,FALSE())</f>
        <v>6.99</v>
      </c>
      <c r="I2547" s="582" t="n">
        <f aca="false">VLOOKUP(B2547,EQUIPAMENTOS!$A:$R,18,FALSE())</f>
        <v>25</v>
      </c>
      <c r="J2547" s="543" t="n">
        <f aca="false">H2547*I2547*E2529*F2529</f>
        <v>174.75</v>
      </c>
      <c r="K2547" s="521"/>
    </row>
    <row r="2548" customFormat="false" ht="15" hidden="false" customHeight="false" outlineLevel="0" collapsed="false">
      <c r="A2548" s="517"/>
      <c r="B2548" s="684" t="str">
        <f aca="false">B2530</f>
        <v>Caminhão prancha</v>
      </c>
      <c r="C2548" s="561"/>
      <c r="D2548" s="561"/>
      <c r="E2548" s="538"/>
      <c r="F2548" s="579" t="str">
        <f aca="false">VLOOKUP(B2548,EQUIPAMENTOS!$A:$R,16,FALSE())</f>
        <v>Diesel S10</v>
      </c>
      <c r="G2548" s="580" t="s">
        <v>316</v>
      </c>
      <c r="H2548" s="581" t="n">
        <f aca="false">VLOOKUP(B2548,EQUIPAMENTOS!$A:$R,17,FALSE())</f>
        <v>6.99</v>
      </c>
      <c r="I2548" s="582" t="n">
        <f aca="false">VLOOKUP(B2548,EQUIPAMENTOS!$A:$R,18,FALSE())</f>
        <v>7</v>
      </c>
      <c r="J2548" s="543" t="n">
        <f aca="false">H2548*I2548*E2530*F2530</f>
        <v>16.1469</v>
      </c>
      <c r="K2548" s="521"/>
    </row>
    <row r="2549" customFormat="false" ht="15" hidden="false" customHeight="false" outlineLevel="0" collapsed="false">
      <c r="A2549" s="517"/>
      <c r="B2549" s="612"/>
      <c r="C2549" s="567"/>
      <c r="D2549" s="567"/>
      <c r="E2549" s="567"/>
      <c r="F2549" s="567"/>
      <c r="G2549" s="567"/>
      <c r="H2549" s="576"/>
      <c r="I2549" s="673" t="s">
        <v>257</v>
      </c>
      <c r="J2549" s="566" t="n">
        <f aca="false">SUM(J2546:J2548)</f>
        <v>232.8369</v>
      </c>
      <c r="K2549" s="521"/>
      <c r="L2549" s="434" t="n">
        <f aca="false">J2549/E2543</f>
        <v>1552.246</v>
      </c>
    </row>
    <row r="2550" customFormat="false" ht="15" hidden="false" customHeight="false" outlineLevel="0" collapsed="false">
      <c r="A2550" s="517"/>
      <c r="B2550" s="590"/>
      <c r="C2550" s="570"/>
      <c r="D2550" s="570"/>
      <c r="E2550" s="591"/>
      <c r="F2550" s="592"/>
      <c r="G2550" s="573"/>
      <c r="H2550" s="573"/>
      <c r="I2550" s="574"/>
      <c r="J2550" s="591"/>
      <c r="K2550" s="521"/>
    </row>
    <row r="2551" customFormat="false" ht="19.25" hidden="false" customHeight="false" outlineLevel="0" collapsed="false">
      <c r="A2551" s="517"/>
      <c r="B2551" s="557" t="s">
        <v>317</v>
      </c>
      <c r="C2551" s="557"/>
      <c r="D2551" s="557"/>
      <c r="E2551" s="557"/>
      <c r="F2551" s="557"/>
      <c r="G2551" s="593" t="s">
        <v>318</v>
      </c>
      <c r="H2551" s="573" t="s">
        <v>319</v>
      </c>
      <c r="I2551" s="577" t="s">
        <v>296</v>
      </c>
      <c r="J2551" s="559" t="s">
        <v>315</v>
      </c>
      <c r="K2551" s="521"/>
    </row>
    <row r="2552" customFormat="false" ht="15" hidden="false" customHeight="false" outlineLevel="0" collapsed="false">
      <c r="A2552" s="517"/>
      <c r="B2552" s="594"/>
      <c r="C2552" s="595"/>
      <c r="D2552" s="596"/>
      <c r="E2552" s="596"/>
      <c r="F2552" s="597"/>
      <c r="G2552" s="540"/>
      <c r="H2552" s="540"/>
      <c r="I2552" s="598"/>
      <c r="J2552" s="543"/>
      <c r="K2552" s="521"/>
    </row>
    <row r="2553" customFormat="false" ht="15" hidden="false" customHeight="false" outlineLevel="0" collapsed="false">
      <c r="A2553" s="517"/>
      <c r="B2553" s="599"/>
      <c r="C2553" s="600"/>
      <c r="D2553" s="601"/>
      <c r="E2553" s="601"/>
      <c r="F2553" s="602"/>
      <c r="G2553" s="540"/>
      <c r="H2553" s="540"/>
      <c r="I2553" s="598"/>
      <c r="J2553" s="543"/>
      <c r="K2553" s="521"/>
    </row>
    <row r="2554" customFormat="false" ht="15" hidden="false" customHeight="false" outlineLevel="0" collapsed="false">
      <c r="A2554" s="517"/>
      <c r="B2554" s="603" t="s">
        <v>257</v>
      </c>
      <c r="C2554" s="603"/>
      <c r="D2554" s="603"/>
      <c r="E2554" s="603"/>
      <c r="F2554" s="603"/>
      <c r="G2554" s="603"/>
      <c r="H2554" s="603"/>
      <c r="I2554" s="603"/>
      <c r="J2554" s="566" t="n">
        <f aca="false">SUM(J2552:J2553)</f>
        <v>0</v>
      </c>
      <c r="K2554" s="521"/>
    </row>
    <row r="2555" customFormat="false" ht="15" hidden="false" customHeight="false" outlineLevel="0" collapsed="false">
      <c r="A2555" s="517"/>
      <c r="B2555" s="604"/>
      <c r="C2555" s="605"/>
      <c r="D2555" s="605"/>
      <c r="E2555" s="606"/>
      <c r="F2555" s="607"/>
      <c r="G2555" s="608"/>
      <c r="H2555" s="608"/>
      <c r="I2555" s="609"/>
      <c r="J2555" s="610"/>
      <c r="K2555" s="521"/>
    </row>
    <row r="2556" customFormat="false" ht="15" hidden="false" customHeight="false" outlineLevel="0" collapsed="false">
      <c r="A2556" s="517"/>
      <c r="B2556" s="611" t="s">
        <v>320</v>
      </c>
      <c r="C2556" s="611"/>
      <c r="D2556" s="612"/>
      <c r="E2556" s="567"/>
      <c r="F2556" s="567"/>
      <c r="G2556" s="567"/>
      <c r="H2556" s="613"/>
      <c r="I2556" s="614"/>
      <c r="J2556" s="566" t="n">
        <f aca="false">(J2543+J2549+J2554)/E2543</f>
        <v>8196.370544</v>
      </c>
      <c r="K2556" s="521"/>
    </row>
    <row r="2557" customFormat="false" ht="15" hidden="false" customHeight="false" outlineLevel="0" collapsed="false">
      <c r="A2557" s="517"/>
      <c r="B2557" s="590"/>
      <c r="C2557" s="570"/>
      <c r="D2557" s="570"/>
      <c r="E2557" s="591"/>
      <c r="F2557" s="592"/>
      <c r="G2557" s="573"/>
      <c r="H2557" s="573"/>
      <c r="I2557" s="574"/>
      <c r="J2557" s="615"/>
      <c r="K2557" s="521"/>
    </row>
    <row r="2558" customFormat="false" ht="19.25" hidden="false" customHeight="false" outlineLevel="0" collapsed="false">
      <c r="A2558" s="517"/>
      <c r="B2558" s="557" t="s">
        <v>321</v>
      </c>
      <c r="C2558" s="557"/>
      <c r="D2558" s="557"/>
      <c r="E2558" s="557"/>
      <c r="F2558" s="557"/>
      <c r="G2558" s="593" t="s">
        <v>318</v>
      </c>
      <c r="H2558" s="573" t="s">
        <v>319</v>
      </c>
      <c r="I2558" s="577" t="s">
        <v>296</v>
      </c>
      <c r="J2558" s="559" t="s">
        <v>315</v>
      </c>
      <c r="K2558" s="521"/>
    </row>
    <row r="2559" customFormat="false" ht="15" hidden="false" customHeight="false" outlineLevel="0" collapsed="false">
      <c r="A2559" s="517"/>
      <c r="B2559" s="594" t="s">
        <v>429</v>
      </c>
      <c r="C2559" s="595"/>
      <c r="D2559" s="596"/>
      <c r="E2559" s="596"/>
      <c r="F2559" s="597"/>
      <c r="G2559" s="691" t="n">
        <v>2</v>
      </c>
      <c r="H2559" s="540" t="s">
        <v>60</v>
      </c>
      <c r="I2559" s="692" t="n">
        <f aca="false">I1976</f>
        <v>5082</v>
      </c>
      <c r="J2559" s="543" t="n">
        <f aca="false">G2559*I2559</f>
        <v>10164</v>
      </c>
      <c r="K2559" s="521"/>
    </row>
    <row r="2560" customFormat="false" ht="15" hidden="false" customHeight="false" outlineLevel="0" collapsed="false">
      <c r="A2560" s="517"/>
      <c r="B2560" s="599" t="s">
        <v>404</v>
      </c>
      <c r="C2560" s="600"/>
      <c r="D2560" s="601"/>
      <c r="E2560" s="601"/>
      <c r="F2560" s="602"/>
      <c r="G2560" s="691" t="n">
        <v>0.134</v>
      </c>
      <c r="H2560" s="540" t="s">
        <v>28</v>
      </c>
      <c r="I2560" s="598" t="n">
        <v>469.76</v>
      </c>
      <c r="J2560" s="543" t="n">
        <f aca="false">G2560*I2560</f>
        <v>62.94784</v>
      </c>
      <c r="K2560" s="521"/>
    </row>
    <row r="2561" customFormat="false" ht="15" hidden="false" customHeight="false" outlineLevel="0" collapsed="false">
      <c r="A2561" s="517"/>
      <c r="B2561" s="599" t="s">
        <v>405</v>
      </c>
      <c r="C2561" s="600"/>
      <c r="D2561" s="601"/>
      <c r="E2561" s="601"/>
      <c r="F2561" s="602"/>
      <c r="G2561" s="691" t="n">
        <v>2.93817</v>
      </c>
      <c r="H2561" s="540" t="s">
        <v>406</v>
      </c>
      <c r="I2561" s="598" t="n">
        <v>16.48</v>
      </c>
      <c r="J2561" s="543" t="n">
        <f aca="false">G2561*I2561</f>
        <v>48.4210416</v>
      </c>
      <c r="K2561" s="521"/>
    </row>
    <row r="2562" customFormat="false" ht="15" hidden="false" customHeight="false" outlineLevel="0" collapsed="false">
      <c r="A2562" s="517"/>
      <c r="B2562" s="599" t="s">
        <v>388</v>
      </c>
      <c r="C2562" s="600"/>
      <c r="D2562" s="601"/>
      <c r="E2562" s="601"/>
      <c r="F2562" s="602"/>
      <c r="G2562" s="691"/>
      <c r="H2562" s="540" t="s">
        <v>346</v>
      </c>
      <c r="I2562" s="598" t="n">
        <f aca="false">I2109</f>
        <v>14.2340145170296</v>
      </c>
      <c r="J2562" s="543" t="n">
        <f aca="false">G2562*I2562</f>
        <v>0</v>
      </c>
      <c r="K2562" s="521"/>
    </row>
    <row r="2563" customFormat="false" ht="15" hidden="false" customHeight="false" outlineLevel="0" collapsed="false">
      <c r="A2563" s="517"/>
      <c r="B2563" s="616"/>
      <c r="C2563" s="617"/>
      <c r="D2563" s="618"/>
      <c r="E2563" s="618"/>
      <c r="F2563" s="619"/>
      <c r="G2563" s="540"/>
      <c r="H2563" s="540"/>
      <c r="I2563" s="598"/>
      <c r="J2563" s="543" t="n">
        <f aca="false">G2563*I2563</f>
        <v>0</v>
      </c>
      <c r="K2563" s="521"/>
    </row>
    <row r="2564" customFormat="false" ht="15" hidden="false" customHeight="false" outlineLevel="0" collapsed="false">
      <c r="A2564" s="517"/>
      <c r="B2564" s="620"/>
      <c r="C2564" s="567"/>
      <c r="D2564" s="567"/>
      <c r="E2564" s="621"/>
      <c r="F2564" s="622"/>
      <c r="G2564" s="576"/>
      <c r="H2564" s="576"/>
      <c r="I2564" s="568" t="s">
        <v>257</v>
      </c>
      <c r="J2564" s="566" t="n">
        <f aca="false">SUM(J2559:J2563)</f>
        <v>10275.3688816</v>
      </c>
      <c r="K2564" s="521"/>
    </row>
    <row r="2565" customFormat="false" ht="15" hidden="false" customHeight="false" outlineLevel="0" collapsed="false">
      <c r="A2565" s="517"/>
      <c r="B2565" s="623"/>
      <c r="C2565" s="567"/>
      <c r="D2565" s="567"/>
      <c r="E2565" s="621"/>
      <c r="F2565" s="622"/>
      <c r="G2565" s="576"/>
      <c r="H2565" s="576"/>
      <c r="I2565" s="568"/>
      <c r="J2565" s="621"/>
      <c r="K2565" s="521"/>
    </row>
    <row r="2566" customFormat="false" ht="19.25" hidden="false" customHeight="false" outlineLevel="0" collapsed="false">
      <c r="A2566" s="517"/>
      <c r="B2566" s="557" t="s">
        <v>322</v>
      </c>
      <c r="C2566" s="557"/>
      <c r="D2566" s="557"/>
      <c r="E2566" s="557"/>
      <c r="F2566" s="559" t="s">
        <v>318</v>
      </c>
      <c r="G2566" s="593" t="s">
        <v>323</v>
      </c>
      <c r="H2566" s="573" t="s">
        <v>296</v>
      </c>
      <c r="I2566" s="577" t="s">
        <v>314</v>
      </c>
      <c r="J2566" s="559" t="s">
        <v>315</v>
      </c>
      <c r="K2566" s="521"/>
    </row>
    <row r="2567" customFormat="false" ht="15" hidden="false" customHeight="false" outlineLevel="0" collapsed="false">
      <c r="A2567" s="517"/>
      <c r="B2567" s="594"/>
      <c r="C2567" s="595"/>
      <c r="D2567" s="596"/>
      <c r="E2567" s="597"/>
      <c r="F2567" s="540"/>
      <c r="G2567" s="540"/>
      <c r="H2567" s="624"/>
      <c r="I2567" s="598"/>
      <c r="J2567" s="543"/>
      <c r="K2567" s="521"/>
    </row>
    <row r="2568" customFormat="false" ht="15" hidden="false" customHeight="false" outlineLevel="0" collapsed="false">
      <c r="A2568" s="517"/>
      <c r="B2568" s="616"/>
      <c r="C2568" s="617"/>
      <c r="D2568" s="618"/>
      <c r="E2568" s="619"/>
      <c r="F2568" s="547" t="n">
        <v>0</v>
      </c>
      <c r="G2568" s="547" t="n">
        <v>0</v>
      </c>
      <c r="H2568" s="547" t="n">
        <v>0</v>
      </c>
      <c r="I2568" s="625" t="n">
        <v>0</v>
      </c>
      <c r="J2568" s="543" t="n">
        <f aca="false">I2568*H2568*G2568*F2568</f>
        <v>0</v>
      </c>
      <c r="K2568" s="521"/>
    </row>
    <row r="2569" customFormat="false" ht="15" hidden="false" customHeight="false" outlineLevel="0" collapsed="false">
      <c r="A2569" s="517"/>
      <c r="B2569" s="620"/>
      <c r="C2569" s="567"/>
      <c r="D2569" s="567"/>
      <c r="E2569" s="621"/>
      <c r="F2569" s="622"/>
      <c r="G2569" s="576"/>
      <c r="H2569" s="576"/>
      <c r="I2569" s="568" t="s">
        <v>257</v>
      </c>
      <c r="J2569" s="566" t="n">
        <f aca="false">SUM(J2567:J2568)</f>
        <v>0</v>
      </c>
      <c r="K2569" s="521"/>
    </row>
    <row r="2570" customFormat="false" ht="15" hidden="false" customHeight="false" outlineLevel="0" collapsed="false">
      <c r="A2570" s="517"/>
      <c r="B2570" s="567"/>
      <c r="C2570" s="567"/>
      <c r="D2570" s="567"/>
      <c r="E2570" s="567"/>
      <c r="F2570" s="567"/>
      <c r="G2570" s="567"/>
      <c r="H2570" s="567"/>
      <c r="I2570" s="568"/>
      <c r="J2570" s="567"/>
      <c r="K2570" s="521"/>
    </row>
    <row r="2571" customFormat="false" ht="15" hidden="false" customHeight="false" outlineLevel="0" collapsed="false">
      <c r="A2571" s="517"/>
      <c r="B2571" s="626" t="s">
        <v>324</v>
      </c>
      <c r="C2571" s="626"/>
      <c r="D2571" s="626"/>
      <c r="E2571" s="626"/>
      <c r="F2571" s="626"/>
      <c r="G2571" s="626"/>
      <c r="H2571" s="626"/>
      <c r="I2571" s="626"/>
      <c r="J2571" s="611" t="n">
        <f aca="false">J2569+J2564+J2556</f>
        <v>18471.7394256</v>
      </c>
      <c r="K2571" s="521"/>
    </row>
    <row r="2572" customFormat="false" ht="15" hidden="false" customHeight="false" outlineLevel="0" collapsed="false">
      <c r="A2572" s="517"/>
      <c r="B2572" s="567"/>
      <c r="C2572" s="567"/>
      <c r="D2572" s="567"/>
      <c r="E2572" s="567"/>
      <c r="F2572" s="567"/>
      <c r="G2572" s="567"/>
      <c r="H2572" s="567"/>
      <c r="I2572" s="568"/>
      <c r="J2572" s="567"/>
      <c r="K2572" s="521"/>
    </row>
    <row r="2573" customFormat="false" ht="15" hidden="false" customHeight="false" outlineLevel="0" collapsed="false">
      <c r="A2573" s="517"/>
      <c r="B2573" s="626" t="s">
        <v>325</v>
      </c>
      <c r="C2573" s="626"/>
      <c r="D2573" s="626"/>
      <c r="E2573" s="626"/>
      <c r="F2573" s="626"/>
      <c r="G2573" s="626"/>
      <c r="H2573" s="626"/>
      <c r="I2573" s="626"/>
      <c r="J2573" s="566" t="n">
        <f aca="false">J2571*0</f>
        <v>0</v>
      </c>
      <c r="K2573" s="521"/>
    </row>
    <row r="2574" customFormat="false" ht="15" hidden="false" customHeight="false" outlineLevel="0" collapsed="false">
      <c r="A2574" s="517"/>
      <c r="B2574" s="567"/>
      <c r="C2574" s="567"/>
      <c r="D2574" s="567"/>
      <c r="E2574" s="567"/>
      <c r="F2574" s="567"/>
      <c r="G2574" s="567"/>
      <c r="H2574" s="567"/>
      <c r="I2574" s="568"/>
      <c r="J2574" s="567"/>
      <c r="K2574" s="521"/>
    </row>
    <row r="2575" customFormat="false" ht="15" hidden="false" customHeight="false" outlineLevel="0" collapsed="false">
      <c r="A2575" s="517"/>
      <c r="B2575" s="626" t="s">
        <v>326</v>
      </c>
      <c r="C2575" s="626"/>
      <c r="D2575" s="626"/>
      <c r="E2575" s="626"/>
      <c r="F2575" s="626"/>
      <c r="G2575" s="626"/>
      <c r="H2575" s="626"/>
      <c r="I2575" s="626"/>
      <c r="J2575" s="611" t="n">
        <f aca="false">J2571+J2573</f>
        <v>18471.7394256</v>
      </c>
      <c r="K2575" s="521"/>
    </row>
    <row r="2576" customFormat="false" ht="15" hidden="false" customHeight="false" outlineLevel="0" collapsed="false">
      <c r="A2576" s="517"/>
      <c r="B2576" s="605"/>
      <c r="C2576" s="605"/>
      <c r="D2576" s="605"/>
      <c r="E2576" s="605"/>
      <c r="F2576" s="605"/>
      <c r="G2576" s="605"/>
      <c r="H2576" s="605"/>
      <c r="I2576" s="609"/>
      <c r="J2576" s="605"/>
      <c r="K2576" s="521"/>
    </row>
    <row r="2577" customFormat="false" ht="15" hidden="false" customHeight="false" outlineLevel="0" collapsed="false">
      <c r="A2577" s="517"/>
      <c r="B2577" s="627"/>
      <c r="C2577" s="595"/>
      <c r="D2577" s="595"/>
      <c r="E2577" s="595"/>
      <c r="F2577" s="595"/>
      <c r="G2577" s="595"/>
      <c r="H2577" s="595"/>
      <c r="I2577" s="595"/>
      <c r="J2577" s="628"/>
      <c r="K2577" s="521"/>
    </row>
    <row r="2578" customFormat="false" ht="15" hidden="false" customHeight="false" outlineLevel="0" collapsed="false">
      <c r="A2578" s="517"/>
      <c r="B2578" s="629"/>
      <c r="C2578" s="630"/>
      <c r="D2578" s="631"/>
      <c r="E2578" s="631"/>
      <c r="F2578" s="632"/>
      <c r="G2578" s="633"/>
      <c r="H2578" s="630"/>
      <c r="I2578" s="630"/>
      <c r="J2578" s="634"/>
      <c r="K2578" s="521"/>
    </row>
    <row r="2579" customFormat="false" ht="15" hidden="false" customHeight="false" outlineLevel="0" collapsed="false">
      <c r="A2579" s="517"/>
      <c r="B2579" s="522"/>
      <c r="C2579" s="522"/>
      <c r="D2579" s="522"/>
      <c r="E2579" s="522"/>
      <c r="F2579" s="522"/>
      <c r="G2579" s="522"/>
      <c r="H2579" s="522"/>
      <c r="I2579" s="522"/>
      <c r="J2579" s="522"/>
      <c r="K2579" s="521"/>
    </row>
    <row r="2580" customFormat="false" ht="15" hidden="false" customHeight="false" outlineLevel="0" collapsed="false">
      <c r="A2580" s="517"/>
      <c r="B2580" s="635" t="n">
        <f aca="false">PLANEJAMENTO!E1864</f>
        <v>0</v>
      </c>
      <c r="C2580" s="636"/>
      <c r="D2580" s="636"/>
      <c r="E2580" s="636"/>
      <c r="F2580" s="637"/>
      <c r="G2580" s="532" t="s">
        <v>315</v>
      </c>
      <c r="H2580" s="532"/>
      <c r="I2580" s="532"/>
      <c r="J2580" s="532"/>
      <c r="K2580" s="521"/>
    </row>
    <row r="2581" customFormat="false" ht="15" hidden="false" customHeight="false" outlineLevel="0" collapsed="false">
      <c r="A2581" s="517"/>
      <c r="B2581" s="638" t="n">
        <f aca="false">PLANEJAMENTO!E1865</f>
        <v>0</v>
      </c>
      <c r="C2581" s="639"/>
      <c r="D2581" s="639"/>
      <c r="E2581" s="639"/>
      <c r="F2581" s="640"/>
      <c r="G2581" s="534" t="s">
        <v>327</v>
      </c>
      <c r="H2581" s="534"/>
      <c r="I2581" s="534"/>
      <c r="J2581" s="534"/>
      <c r="K2581" s="521"/>
    </row>
    <row r="2582" customFormat="false" ht="15" hidden="false" customHeight="false" outlineLevel="0" collapsed="false">
      <c r="A2582" s="517"/>
      <c r="B2582" s="641"/>
      <c r="C2582" s="642"/>
      <c r="D2582" s="642"/>
      <c r="E2582" s="642"/>
      <c r="F2582" s="643"/>
      <c r="G2582" s="644"/>
      <c r="H2582" s="645"/>
      <c r="I2582" s="645"/>
      <c r="J2582" s="645"/>
      <c r="K2582" s="521"/>
    </row>
    <row r="2583" customFormat="false" ht="15" hidden="false" customHeight="false" outlineLevel="0" collapsed="false">
      <c r="A2583" s="646"/>
      <c r="B2583" s="647"/>
      <c r="C2583" s="647"/>
      <c r="D2583" s="647"/>
      <c r="E2583" s="647"/>
      <c r="F2583" s="647"/>
      <c r="G2583" s="647"/>
      <c r="H2583" s="647"/>
      <c r="I2583" s="647"/>
      <c r="J2583" s="647"/>
      <c r="K2583" s="648"/>
    </row>
    <row r="2584" customFormat="false" ht="15" hidden="false" customHeight="false" outlineLevel="0" collapsed="false">
      <c r="A2584" s="517"/>
      <c r="B2584" s="522"/>
      <c r="C2584" s="522"/>
      <c r="D2584" s="522"/>
      <c r="E2584" s="522"/>
      <c r="F2584" s="522"/>
      <c r="G2584" s="522"/>
      <c r="H2584" s="522"/>
      <c r="I2584" s="522"/>
      <c r="J2584" s="522"/>
      <c r="K2584" s="521"/>
    </row>
    <row r="2585" customFormat="false" ht="15" hidden="false" customHeight="false" outlineLevel="0" collapsed="false">
      <c r="A2585" s="517"/>
      <c r="B2585" s="518" t="s">
        <v>0</v>
      </c>
      <c r="C2585" s="519"/>
      <c r="D2585" s="520" t="s">
        <v>288</v>
      </c>
      <c r="E2585" s="520"/>
      <c r="F2585" s="520"/>
      <c r="G2585" s="520"/>
      <c r="H2585" s="520"/>
      <c r="I2585" s="520"/>
      <c r="J2585" s="520"/>
      <c r="K2585" s="521"/>
    </row>
    <row r="2586" customFormat="false" ht="15" hidden="false" customHeight="false" outlineLevel="0" collapsed="false">
      <c r="A2586" s="517"/>
      <c r="B2586" s="522"/>
      <c r="C2586" s="522"/>
      <c r="D2586" s="522"/>
      <c r="E2586" s="522"/>
      <c r="F2586" s="522"/>
      <c r="G2586" s="522"/>
      <c r="H2586" s="522"/>
      <c r="I2586" s="522"/>
      <c r="J2586" s="522"/>
      <c r="K2586" s="521"/>
    </row>
    <row r="2587" customFormat="false" ht="15" hidden="false" customHeight="false" outlineLevel="0" collapsed="false">
      <c r="A2587" s="517"/>
      <c r="B2587" s="523"/>
      <c r="C2587" s="524" t="s">
        <v>290</v>
      </c>
      <c r="D2587" s="523" t="s">
        <v>118</v>
      </c>
      <c r="E2587" s="523"/>
      <c r="F2587" s="523"/>
      <c r="G2587" s="523"/>
      <c r="H2587" s="523"/>
      <c r="I2587" s="523"/>
      <c r="J2587" s="523" t="s">
        <v>291</v>
      </c>
      <c r="K2587" s="521"/>
    </row>
    <row r="2588" customFormat="false" ht="15" hidden="false" customHeight="true" outlineLevel="0" collapsed="false">
      <c r="A2588" s="517"/>
      <c r="B2588" s="525"/>
      <c r="C2588" s="526" t="n">
        <f aca="true">TODAY()</f>
        <v>46129</v>
      </c>
      <c r="D2588" s="661" t="s">
        <v>97</v>
      </c>
      <c r="E2588" s="661"/>
      <c r="F2588" s="661"/>
      <c r="G2588" s="661"/>
      <c r="H2588" s="661"/>
      <c r="I2588" s="661"/>
      <c r="J2588" s="528" t="str">
        <f aca="false">F2605</f>
        <v>u</v>
      </c>
      <c r="K2588" s="521"/>
      <c r="L2588" s="0" t="s">
        <v>431</v>
      </c>
    </row>
    <row r="2589" customFormat="false" ht="15" hidden="false" customHeight="false" outlineLevel="0" collapsed="false">
      <c r="A2589" s="517"/>
      <c r="B2589" s="529"/>
      <c r="C2589" s="529"/>
      <c r="D2589" s="529"/>
      <c r="E2589" s="529"/>
      <c r="F2589" s="529"/>
      <c r="G2589" s="529"/>
      <c r="H2589" s="529"/>
      <c r="I2589" s="530"/>
      <c r="J2589" s="531"/>
      <c r="K2589" s="521"/>
    </row>
    <row r="2590" customFormat="false" ht="15" hidden="false" customHeight="false" outlineLevel="0" collapsed="false">
      <c r="A2590" s="517"/>
      <c r="B2590" s="532" t="s">
        <v>292</v>
      </c>
      <c r="C2590" s="532"/>
      <c r="D2590" s="532" t="s">
        <v>289</v>
      </c>
      <c r="E2590" s="532" t="s">
        <v>293</v>
      </c>
      <c r="F2590" s="533" t="s">
        <v>294</v>
      </c>
      <c r="G2590" s="533"/>
      <c r="H2590" s="533" t="s">
        <v>295</v>
      </c>
      <c r="I2590" s="533"/>
      <c r="J2590" s="534" t="s">
        <v>296</v>
      </c>
      <c r="K2590" s="521"/>
    </row>
    <row r="2591" customFormat="false" ht="15" hidden="false" customHeight="false" outlineLevel="0" collapsed="false">
      <c r="A2591" s="517"/>
      <c r="B2591" s="532"/>
      <c r="C2591" s="532"/>
      <c r="D2591" s="532"/>
      <c r="E2591" s="532"/>
      <c r="F2591" s="535" t="s">
        <v>297</v>
      </c>
      <c r="G2591" s="535" t="s">
        <v>298</v>
      </c>
      <c r="H2591" s="535" t="s">
        <v>297</v>
      </c>
      <c r="I2591" s="529" t="s">
        <v>298</v>
      </c>
      <c r="J2591" s="536" t="s">
        <v>299</v>
      </c>
      <c r="K2591" s="521"/>
    </row>
    <row r="2592" customFormat="false" ht="15" hidden="false" customHeight="false" outlineLevel="0" collapsed="false">
      <c r="A2592" s="517"/>
      <c r="B2592" s="537" t="s">
        <v>364</v>
      </c>
      <c r="C2592" s="538"/>
      <c r="D2592" s="539"/>
      <c r="E2592" s="540" t="n">
        <v>0.2</v>
      </c>
      <c r="F2592" s="540" t="n">
        <v>1</v>
      </c>
      <c r="G2592" s="540" t="n">
        <f aca="false">1-F2592</f>
        <v>0</v>
      </c>
      <c r="H2592" s="541" t="n">
        <f aca="false">VLOOKUP(B2592,EQUIPAMENTOS!$A:$N,14,FALSE())</f>
        <v>150</v>
      </c>
      <c r="I2592" s="542" t="n">
        <f aca="false">H2592</f>
        <v>150</v>
      </c>
      <c r="J2592" s="543" t="n">
        <f aca="false">H2592*F2592*E2592+I2592*G2592*E2592</f>
        <v>30</v>
      </c>
      <c r="K2592" s="521"/>
    </row>
    <row r="2593" customFormat="false" ht="15" hidden="false" customHeight="false" outlineLevel="0" collapsed="false">
      <c r="A2593" s="517"/>
      <c r="B2593" s="537"/>
      <c r="C2593" s="538"/>
      <c r="D2593" s="539"/>
      <c r="E2593" s="688"/>
      <c r="F2593" s="688"/>
      <c r="G2593" s="540"/>
      <c r="H2593" s="541"/>
      <c r="I2593" s="542"/>
      <c r="J2593" s="543"/>
      <c r="K2593" s="521"/>
    </row>
    <row r="2594" customFormat="false" ht="15" hidden="false" customHeight="false" outlineLevel="0" collapsed="false">
      <c r="A2594" s="517"/>
      <c r="B2594" s="537"/>
      <c r="C2594" s="538"/>
      <c r="D2594" s="539"/>
      <c r="E2594" s="688"/>
      <c r="F2594" s="688"/>
      <c r="G2594" s="540"/>
      <c r="H2594" s="541"/>
      <c r="I2594" s="542"/>
      <c r="J2594" s="543"/>
      <c r="K2594" s="521"/>
    </row>
    <row r="2595" customFormat="false" ht="15" hidden="false" customHeight="false" outlineLevel="0" collapsed="false">
      <c r="A2595" s="517"/>
      <c r="B2595" s="544"/>
      <c r="C2595" s="545"/>
      <c r="D2595" s="546"/>
      <c r="E2595" s="547"/>
      <c r="F2595" s="547"/>
      <c r="G2595" s="547"/>
      <c r="H2595" s="548"/>
      <c r="I2595" s="664"/>
      <c r="J2595" s="543"/>
      <c r="K2595" s="521"/>
    </row>
    <row r="2596" customFormat="false" ht="15" hidden="false" customHeight="false" outlineLevel="0" collapsed="false">
      <c r="A2596" s="517"/>
      <c r="B2596" s="551"/>
      <c r="C2596" s="529"/>
      <c r="D2596" s="529"/>
      <c r="E2596" s="529"/>
      <c r="F2596" s="529"/>
      <c r="G2596" s="529"/>
      <c r="H2596" s="529"/>
      <c r="I2596" s="552" t="s">
        <v>257</v>
      </c>
      <c r="J2596" s="566" t="n">
        <f aca="false">SUM(J2592:J2595)</f>
        <v>30</v>
      </c>
      <c r="K2596" s="521"/>
    </row>
    <row r="2597" customFormat="false" ht="15" hidden="false" customHeight="false" outlineLevel="0" collapsed="false">
      <c r="A2597" s="517"/>
      <c r="B2597" s="553"/>
      <c r="C2597" s="553"/>
      <c r="D2597" s="553"/>
      <c r="E2597" s="553"/>
      <c r="F2597" s="553"/>
      <c r="G2597" s="553"/>
      <c r="H2597" s="553"/>
      <c r="I2597" s="554"/>
      <c r="J2597" s="555"/>
      <c r="K2597" s="521"/>
    </row>
    <row r="2598" customFormat="false" ht="19.25" hidden="false" customHeight="true" outlineLevel="0" collapsed="false">
      <c r="A2598" s="517"/>
      <c r="B2598" s="556" t="s">
        <v>302</v>
      </c>
      <c r="C2598" s="556"/>
      <c r="D2598" s="556"/>
      <c r="E2598" s="556"/>
      <c r="F2598" s="679" t="s">
        <v>289</v>
      </c>
      <c r="G2598" s="679"/>
      <c r="H2598" s="557" t="s">
        <v>303</v>
      </c>
      <c r="I2598" s="558" t="s">
        <v>304</v>
      </c>
      <c r="J2598" s="559" t="s">
        <v>305</v>
      </c>
      <c r="K2598" s="521"/>
    </row>
    <row r="2599" customFormat="false" ht="15" hidden="false" customHeight="false" outlineLevel="0" collapsed="false">
      <c r="A2599" s="517"/>
      <c r="B2599" s="560" t="s">
        <v>366</v>
      </c>
      <c r="C2599" s="561"/>
      <c r="D2599" s="522"/>
      <c r="E2599" s="538"/>
      <c r="F2599" s="539"/>
      <c r="G2599" s="562"/>
      <c r="H2599" s="563" t="n">
        <v>5</v>
      </c>
      <c r="I2599" s="564" t="n">
        <f aca="false">(VLOOKUP(B2599,'MÃO DE OBRA'!$A:$E,5,FALSE())/220)</f>
        <v>28.82352</v>
      </c>
      <c r="J2599" s="543" t="n">
        <f aca="false">H2599*I2599</f>
        <v>144.1176</v>
      </c>
      <c r="K2599" s="521"/>
    </row>
    <row r="2600" customFormat="false" ht="15" hidden="false" customHeight="false" outlineLevel="0" collapsed="false">
      <c r="A2600" s="517"/>
      <c r="B2600" s="560" t="s">
        <v>307</v>
      </c>
      <c r="C2600" s="561"/>
      <c r="D2600" s="522"/>
      <c r="E2600" s="538"/>
      <c r="F2600" s="539"/>
      <c r="G2600" s="562"/>
      <c r="H2600" s="563" t="n">
        <v>2</v>
      </c>
      <c r="I2600" s="564" t="n">
        <f aca="false">(VLOOKUP(B2600,'MÃO DE OBRA'!$A:$E,5,FALSE())/220)</f>
        <v>19.13328</v>
      </c>
      <c r="J2600" s="543" t="n">
        <f aca="false">H2600*I2600</f>
        <v>38.26656</v>
      </c>
      <c r="K2600" s="521"/>
    </row>
    <row r="2601" customFormat="false" ht="15" hidden="false" customHeight="false" outlineLevel="0" collapsed="false">
      <c r="A2601" s="517"/>
      <c r="B2601" s="560" t="s">
        <v>361</v>
      </c>
      <c r="C2601" s="561"/>
      <c r="D2601" s="522"/>
      <c r="E2601" s="538"/>
      <c r="F2601" s="539"/>
      <c r="G2601" s="562"/>
      <c r="H2601" s="563" t="n">
        <f aca="false">E2592</f>
        <v>0.2</v>
      </c>
      <c r="I2601" s="564" t="n">
        <f aca="false">(VLOOKUP(B2601,'MÃO DE OBRA'!$A:$E,5,FALSE())/220)</f>
        <v>37.47552</v>
      </c>
      <c r="J2601" s="543" t="n">
        <f aca="false">H2601*I2601</f>
        <v>7.495104</v>
      </c>
      <c r="K2601" s="521"/>
    </row>
    <row r="2602" customFormat="false" ht="15" hidden="false" customHeight="false" outlineLevel="0" collapsed="false">
      <c r="A2602" s="517"/>
      <c r="B2602" s="560"/>
      <c r="C2602" s="561"/>
      <c r="D2602" s="522"/>
      <c r="E2602" s="538"/>
      <c r="F2602" s="539"/>
      <c r="G2602" s="562"/>
      <c r="H2602" s="563"/>
      <c r="I2602" s="564"/>
      <c r="J2602" s="543"/>
      <c r="K2602" s="521"/>
    </row>
    <row r="2603" customFormat="false" ht="15" hidden="false" customHeight="false" outlineLevel="0" collapsed="false">
      <c r="A2603" s="517"/>
      <c r="B2603" s="551"/>
      <c r="C2603" s="553"/>
      <c r="D2603" s="553"/>
      <c r="E2603" s="553"/>
      <c r="F2603" s="553"/>
      <c r="G2603" s="553"/>
      <c r="H2603" s="553"/>
      <c r="I2603" s="565" t="s">
        <v>257</v>
      </c>
      <c r="J2603" s="566" t="n">
        <f aca="false">SUM(J2599:J2602)</f>
        <v>189.879264</v>
      </c>
      <c r="K2603" s="521"/>
    </row>
    <row r="2604" customFormat="false" ht="15" hidden="false" customHeight="false" outlineLevel="0" collapsed="false">
      <c r="A2604" s="517"/>
      <c r="B2604" s="567"/>
      <c r="C2604" s="567"/>
      <c r="D2604" s="567"/>
      <c r="E2604" s="567"/>
      <c r="F2604" s="567"/>
      <c r="G2604" s="567"/>
      <c r="H2604" s="567"/>
      <c r="I2604" s="568"/>
      <c r="J2604" s="567"/>
      <c r="K2604" s="521"/>
    </row>
    <row r="2605" customFormat="false" ht="15" hidden="false" customHeight="false" outlineLevel="0" collapsed="false">
      <c r="A2605" s="517"/>
      <c r="B2605" s="569" t="s">
        <v>310</v>
      </c>
      <c r="C2605" s="570"/>
      <c r="D2605" s="567"/>
      <c r="E2605" s="571" t="n">
        <f aca="false">PRODUÇÕES!$D$45</f>
        <v>0.0178571428571429</v>
      </c>
      <c r="F2605" s="572" t="s">
        <v>419</v>
      </c>
      <c r="G2605" s="573"/>
      <c r="H2605" s="573"/>
      <c r="I2605" s="574" t="s">
        <v>311</v>
      </c>
      <c r="J2605" s="566" t="n">
        <f aca="false">J2596+J2603</f>
        <v>219.879264</v>
      </c>
      <c r="K2605" s="521"/>
    </row>
    <row r="2606" customFormat="false" ht="15" hidden="false" customHeight="false" outlineLevel="0" collapsed="false">
      <c r="A2606" s="517"/>
      <c r="B2606" s="575"/>
      <c r="C2606" s="567"/>
      <c r="D2606" s="567"/>
      <c r="E2606" s="568"/>
      <c r="F2606" s="576"/>
      <c r="G2606" s="576"/>
      <c r="H2606" s="576"/>
      <c r="I2606" s="568"/>
      <c r="J2606" s="567"/>
      <c r="K2606" s="521"/>
    </row>
    <row r="2607" customFormat="false" ht="19.25" hidden="false" customHeight="false" outlineLevel="0" collapsed="false">
      <c r="A2607" s="517"/>
      <c r="B2607" s="557" t="s">
        <v>312</v>
      </c>
      <c r="C2607" s="557"/>
      <c r="D2607" s="557"/>
      <c r="E2607" s="557"/>
      <c r="F2607" s="532" t="s">
        <v>289</v>
      </c>
      <c r="G2607" s="528" t="s">
        <v>313</v>
      </c>
      <c r="H2607" s="557" t="s">
        <v>296</v>
      </c>
      <c r="I2607" s="577" t="s">
        <v>314</v>
      </c>
      <c r="J2607" s="556" t="s">
        <v>315</v>
      </c>
      <c r="K2607" s="521"/>
    </row>
    <row r="2608" customFormat="false" ht="15" hidden="false" customHeight="false" outlineLevel="0" collapsed="false">
      <c r="A2608" s="517"/>
      <c r="B2608" s="684" t="str">
        <f aca="false">B2592</f>
        <v>Caminhão carroceria com guindauto</v>
      </c>
      <c r="C2608" s="562"/>
      <c r="D2608" s="562"/>
      <c r="E2608" s="685"/>
      <c r="F2608" s="579" t="str">
        <f aca="false">VLOOKUP(B2608,EQUIPAMENTOS!$A:$R,16,FALSE())</f>
        <v>Diesel S10</v>
      </c>
      <c r="G2608" s="580" t="s">
        <v>316</v>
      </c>
      <c r="H2608" s="581" t="n">
        <f aca="false">VLOOKUP(B2608,EQUIPAMENTOS!$A:$R,17,FALSE())</f>
        <v>6.99</v>
      </c>
      <c r="I2608" s="582" t="n">
        <f aca="false">VLOOKUP(B2608,EQUIPAMENTOS!$A:$R,18,FALSE())</f>
        <v>4</v>
      </c>
      <c r="J2608" s="543" t="n">
        <f aca="false">H2608*I2608*E2592*F2592</f>
        <v>5.592</v>
      </c>
      <c r="K2608" s="521"/>
    </row>
    <row r="2609" customFormat="false" ht="15" hidden="false" customHeight="false" outlineLevel="0" collapsed="false">
      <c r="A2609" s="517"/>
      <c r="B2609" s="684"/>
      <c r="C2609" s="561"/>
      <c r="D2609" s="561"/>
      <c r="E2609" s="538"/>
      <c r="F2609" s="579"/>
      <c r="G2609" s="580"/>
      <c r="H2609" s="581"/>
      <c r="I2609" s="582"/>
      <c r="J2609" s="543"/>
      <c r="K2609" s="521"/>
    </row>
    <row r="2610" customFormat="false" ht="15" hidden="false" customHeight="false" outlineLevel="0" collapsed="false">
      <c r="A2610" s="517"/>
      <c r="B2610" s="684"/>
      <c r="C2610" s="570"/>
      <c r="D2610" s="570"/>
      <c r="E2610" s="545"/>
      <c r="F2610" s="584"/>
      <c r="G2610" s="672"/>
      <c r="H2610" s="581"/>
      <c r="I2610" s="582"/>
      <c r="J2610" s="543"/>
      <c r="K2610" s="521"/>
    </row>
    <row r="2611" customFormat="false" ht="15" hidden="false" customHeight="false" outlineLevel="0" collapsed="false">
      <c r="A2611" s="517"/>
      <c r="B2611" s="612"/>
      <c r="C2611" s="567"/>
      <c r="D2611" s="567"/>
      <c r="E2611" s="567"/>
      <c r="F2611" s="567"/>
      <c r="G2611" s="567"/>
      <c r="H2611" s="576"/>
      <c r="I2611" s="673" t="s">
        <v>257</v>
      </c>
      <c r="J2611" s="566" t="n">
        <f aca="false">SUM(J2608:J2610)</f>
        <v>5.592</v>
      </c>
      <c r="K2611" s="521"/>
      <c r="L2611" s="434" t="n">
        <f aca="false">J2611/E2605</f>
        <v>313.152</v>
      </c>
    </row>
    <row r="2612" customFormat="false" ht="15" hidden="false" customHeight="false" outlineLevel="0" collapsed="false">
      <c r="A2612" s="517"/>
      <c r="B2612" s="590"/>
      <c r="C2612" s="570"/>
      <c r="D2612" s="570"/>
      <c r="E2612" s="591"/>
      <c r="F2612" s="592"/>
      <c r="G2612" s="573"/>
      <c r="H2612" s="573"/>
      <c r="I2612" s="574"/>
      <c r="J2612" s="591"/>
      <c r="K2612" s="521"/>
    </row>
    <row r="2613" customFormat="false" ht="19.25" hidden="false" customHeight="false" outlineLevel="0" collapsed="false">
      <c r="A2613" s="517"/>
      <c r="B2613" s="557" t="s">
        <v>317</v>
      </c>
      <c r="C2613" s="557"/>
      <c r="D2613" s="557"/>
      <c r="E2613" s="557"/>
      <c r="F2613" s="557"/>
      <c r="G2613" s="593" t="s">
        <v>318</v>
      </c>
      <c r="H2613" s="573" t="s">
        <v>319</v>
      </c>
      <c r="I2613" s="577" t="s">
        <v>296</v>
      </c>
      <c r="J2613" s="559" t="s">
        <v>315</v>
      </c>
      <c r="K2613" s="521"/>
    </row>
    <row r="2614" customFormat="false" ht="15" hidden="false" customHeight="false" outlineLevel="0" collapsed="false">
      <c r="A2614" s="517"/>
      <c r="B2614" s="594"/>
      <c r="C2614" s="595"/>
      <c r="D2614" s="596"/>
      <c r="E2614" s="596"/>
      <c r="F2614" s="597"/>
      <c r="G2614" s="540"/>
      <c r="H2614" s="540"/>
      <c r="I2614" s="598"/>
      <c r="J2614" s="543"/>
      <c r="K2614" s="521"/>
    </row>
    <row r="2615" customFormat="false" ht="15" hidden="false" customHeight="false" outlineLevel="0" collapsed="false">
      <c r="A2615" s="517"/>
      <c r="B2615" s="599"/>
      <c r="C2615" s="600"/>
      <c r="D2615" s="601"/>
      <c r="E2615" s="601"/>
      <c r="F2615" s="602"/>
      <c r="G2615" s="540"/>
      <c r="H2615" s="540"/>
      <c r="I2615" s="598"/>
      <c r="J2615" s="543"/>
      <c r="K2615" s="521"/>
    </row>
    <row r="2616" customFormat="false" ht="15" hidden="false" customHeight="false" outlineLevel="0" collapsed="false">
      <c r="A2616" s="517"/>
      <c r="B2616" s="603" t="s">
        <v>257</v>
      </c>
      <c r="C2616" s="603"/>
      <c r="D2616" s="603"/>
      <c r="E2616" s="603"/>
      <c r="F2616" s="603"/>
      <c r="G2616" s="603"/>
      <c r="H2616" s="603"/>
      <c r="I2616" s="603"/>
      <c r="J2616" s="566" t="n">
        <f aca="false">SUM(J2614:J2615)</f>
        <v>0</v>
      </c>
      <c r="K2616" s="521"/>
    </row>
    <row r="2617" customFormat="false" ht="15" hidden="false" customHeight="false" outlineLevel="0" collapsed="false">
      <c r="A2617" s="517"/>
      <c r="B2617" s="604"/>
      <c r="C2617" s="605"/>
      <c r="D2617" s="605"/>
      <c r="E2617" s="606"/>
      <c r="F2617" s="607"/>
      <c r="G2617" s="608"/>
      <c r="H2617" s="608"/>
      <c r="I2617" s="609"/>
      <c r="J2617" s="610"/>
      <c r="K2617" s="521"/>
    </row>
    <row r="2618" customFormat="false" ht="15" hidden="false" customHeight="false" outlineLevel="0" collapsed="false">
      <c r="A2618" s="517"/>
      <c r="B2618" s="611" t="s">
        <v>320</v>
      </c>
      <c r="C2618" s="611"/>
      <c r="D2618" s="612"/>
      <c r="E2618" s="567"/>
      <c r="F2618" s="567"/>
      <c r="G2618" s="567"/>
      <c r="H2618" s="613"/>
      <c r="I2618" s="614"/>
      <c r="J2618" s="566" t="n">
        <f aca="false">(J2605+J2611+J2616)/E2605</f>
        <v>12626.390784</v>
      </c>
      <c r="K2618" s="521"/>
    </row>
    <row r="2619" customFormat="false" ht="15" hidden="false" customHeight="false" outlineLevel="0" collapsed="false">
      <c r="A2619" s="517"/>
      <c r="B2619" s="590"/>
      <c r="C2619" s="570"/>
      <c r="D2619" s="570"/>
      <c r="E2619" s="591"/>
      <c r="F2619" s="592"/>
      <c r="G2619" s="573"/>
      <c r="H2619" s="573"/>
      <c r="I2619" s="574"/>
      <c r="J2619" s="615"/>
      <c r="K2619" s="521"/>
    </row>
    <row r="2620" customFormat="false" ht="19.25" hidden="false" customHeight="false" outlineLevel="0" collapsed="false">
      <c r="A2620" s="517"/>
      <c r="B2620" s="557" t="s">
        <v>321</v>
      </c>
      <c r="C2620" s="557"/>
      <c r="D2620" s="557"/>
      <c r="E2620" s="557"/>
      <c r="F2620" s="557"/>
      <c r="G2620" s="593" t="s">
        <v>318</v>
      </c>
      <c r="H2620" s="573" t="s">
        <v>319</v>
      </c>
      <c r="I2620" s="577" t="s">
        <v>296</v>
      </c>
      <c r="J2620" s="559" t="s">
        <v>315</v>
      </c>
      <c r="K2620" s="521"/>
    </row>
    <row r="2621" customFormat="false" ht="15" hidden="false" customHeight="false" outlineLevel="0" collapsed="false">
      <c r="A2621" s="517"/>
      <c r="B2621" s="686" t="s">
        <v>376</v>
      </c>
      <c r="C2621" s="600"/>
      <c r="D2621" s="601"/>
      <c r="E2621" s="601"/>
      <c r="F2621" s="602"/>
      <c r="G2621" s="540" t="n">
        <v>15</v>
      </c>
      <c r="H2621" s="540" t="s">
        <v>28</v>
      </c>
      <c r="I2621" s="598" t="n">
        <f aca="false">I2169</f>
        <v>590</v>
      </c>
      <c r="J2621" s="543" t="n">
        <f aca="false">G2621*I2621</f>
        <v>8850</v>
      </c>
      <c r="K2621" s="521"/>
    </row>
    <row r="2622" customFormat="false" ht="15" hidden="false" customHeight="false" outlineLevel="0" collapsed="false">
      <c r="A2622" s="517"/>
      <c r="B2622" s="686" t="s">
        <v>374</v>
      </c>
      <c r="C2622" s="600"/>
      <c r="D2622" s="601"/>
      <c r="E2622" s="601"/>
      <c r="F2622" s="602"/>
      <c r="G2622" s="540" t="n">
        <v>55</v>
      </c>
      <c r="H2622" s="540" t="s">
        <v>357</v>
      </c>
      <c r="I2622" s="598" t="n">
        <f aca="false">I2170</f>
        <v>84.21</v>
      </c>
      <c r="J2622" s="543" t="n">
        <f aca="false">G2622*I2622</f>
        <v>4631.55</v>
      </c>
      <c r="K2622" s="521"/>
    </row>
    <row r="2623" customFormat="false" ht="15" hidden="false" customHeight="false" outlineLevel="0" collapsed="false">
      <c r="A2623" s="517"/>
      <c r="B2623" s="686" t="s">
        <v>388</v>
      </c>
      <c r="C2623" s="600"/>
      <c r="D2623" s="601"/>
      <c r="E2623" s="601"/>
      <c r="F2623" s="602"/>
      <c r="G2623" s="540"/>
      <c r="H2623" s="540" t="s">
        <v>346</v>
      </c>
      <c r="I2623" s="598" t="n">
        <f aca="false">I2171</f>
        <v>14.2340145170296</v>
      </c>
      <c r="J2623" s="543" t="n">
        <f aca="false">G2623*I2623</f>
        <v>0</v>
      </c>
      <c r="K2623" s="521"/>
    </row>
    <row r="2624" customFormat="false" ht="15" hidden="false" customHeight="false" outlineLevel="0" collapsed="false">
      <c r="A2624" s="517"/>
      <c r="B2624" s="599" t="s">
        <v>420</v>
      </c>
      <c r="C2624" s="600"/>
      <c r="D2624" s="601"/>
      <c r="E2624" s="601"/>
      <c r="F2624" s="602"/>
      <c r="G2624" s="691" t="n">
        <v>3.8</v>
      </c>
      <c r="H2624" s="540" t="s">
        <v>28</v>
      </c>
      <c r="I2624" s="598" t="n">
        <f aca="false">I2172</f>
        <v>464.448</v>
      </c>
      <c r="J2624" s="543" t="n">
        <f aca="false">G2624*I2624</f>
        <v>1764.9024</v>
      </c>
      <c r="K2624" s="521"/>
    </row>
    <row r="2625" customFormat="false" ht="15" hidden="false" customHeight="false" outlineLevel="0" collapsed="false">
      <c r="A2625" s="517"/>
      <c r="B2625" s="599" t="s">
        <v>421</v>
      </c>
      <c r="C2625" s="600"/>
      <c r="D2625" s="601"/>
      <c r="E2625" s="601"/>
      <c r="F2625" s="602"/>
      <c r="G2625" s="540" t="n">
        <v>11.4</v>
      </c>
      <c r="H2625" s="540" t="s">
        <v>60</v>
      </c>
      <c r="I2625" s="598" t="n">
        <f aca="false">I2173</f>
        <v>42.99</v>
      </c>
      <c r="J2625" s="543" t="n">
        <f aca="false">G2625*I2625</f>
        <v>490.086</v>
      </c>
      <c r="K2625" s="521"/>
    </row>
    <row r="2626" customFormat="false" ht="15" hidden="false" customHeight="false" outlineLevel="0" collapsed="false">
      <c r="A2626" s="517"/>
      <c r="B2626" s="599" t="s">
        <v>422</v>
      </c>
      <c r="C2626" s="600"/>
      <c r="D2626" s="601"/>
      <c r="E2626" s="601"/>
      <c r="F2626" s="602"/>
      <c r="G2626" s="540" t="n">
        <v>7</v>
      </c>
      <c r="H2626" s="540" t="s">
        <v>406</v>
      </c>
      <c r="I2626" s="598" t="n">
        <f aca="false">I2174</f>
        <v>74.55</v>
      </c>
      <c r="J2626" s="543" t="n">
        <f aca="false">G2626*I2626</f>
        <v>521.85</v>
      </c>
      <c r="K2626" s="521"/>
    </row>
    <row r="2627" customFormat="false" ht="15" hidden="false" customHeight="false" outlineLevel="0" collapsed="false">
      <c r="A2627" s="517"/>
      <c r="B2627" s="599" t="s">
        <v>423</v>
      </c>
      <c r="C2627" s="600"/>
      <c r="D2627" s="601"/>
      <c r="E2627" s="601"/>
      <c r="F2627" s="602"/>
      <c r="G2627" s="540" t="n">
        <v>700</v>
      </c>
      <c r="H2627" s="540" t="s">
        <v>378</v>
      </c>
      <c r="I2627" s="598" t="n">
        <f aca="false">I2175</f>
        <v>9</v>
      </c>
      <c r="J2627" s="543" t="n">
        <f aca="false">G2627*I2627</f>
        <v>6300</v>
      </c>
      <c r="K2627" s="521"/>
    </row>
    <row r="2628" customFormat="false" ht="15" hidden="false" customHeight="false" outlineLevel="0" collapsed="false">
      <c r="A2628" s="517"/>
      <c r="B2628" s="616"/>
      <c r="C2628" s="617"/>
      <c r="D2628" s="618"/>
      <c r="E2628" s="618"/>
      <c r="F2628" s="619"/>
      <c r="G2628" s="540"/>
      <c r="H2628" s="540"/>
      <c r="I2628" s="598"/>
      <c r="J2628" s="543" t="n">
        <f aca="false">G2628*I2628</f>
        <v>0</v>
      </c>
      <c r="K2628" s="521"/>
    </row>
    <row r="2629" customFormat="false" ht="15" hidden="false" customHeight="false" outlineLevel="0" collapsed="false">
      <c r="A2629" s="517"/>
      <c r="B2629" s="620"/>
      <c r="C2629" s="567"/>
      <c r="D2629" s="567"/>
      <c r="E2629" s="621"/>
      <c r="F2629" s="622"/>
      <c r="G2629" s="576"/>
      <c r="H2629" s="576"/>
      <c r="I2629" s="568" t="s">
        <v>257</v>
      </c>
      <c r="J2629" s="566" t="n">
        <f aca="false">SUM(J2621:J2628)</f>
        <v>22558.3884</v>
      </c>
      <c r="K2629" s="521"/>
    </row>
    <row r="2630" customFormat="false" ht="15" hidden="false" customHeight="false" outlineLevel="0" collapsed="false">
      <c r="A2630" s="517"/>
      <c r="B2630" s="623"/>
      <c r="C2630" s="567"/>
      <c r="D2630" s="567"/>
      <c r="E2630" s="621"/>
      <c r="F2630" s="622"/>
      <c r="G2630" s="576"/>
      <c r="H2630" s="576"/>
      <c r="I2630" s="568"/>
      <c r="J2630" s="621"/>
      <c r="K2630" s="521"/>
    </row>
    <row r="2631" customFormat="false" ht="19.25" hidden="false" customHeight="false" outlineLevel="0" collapsed="false">
      <c r="A2631" s="517"/>
      <c r="B2631" s="557" t="s">
        <v>322</v>
      </c>
      <c r="C2631" s="557"/>
      <c r="D2631" s="557"/>
      <c r="E2631" s="557"/>
      <c r="F2631" s="559" t="s">
        <v>318</v>
      </c>
      <c r="G2631" s="593" t="s">
        <v>323</v>
      </c>
      <c r="H2631" s="573" t="s">
        <v>296</v>
      </c>
      <c r="I2631" s="577" t="s">
        <v>314</v>
      </c>
      <c r="J2631" s="559" t="s">
        <v>315</v>
      </c>
      <c r="K2631" s="521"/>
    </row>
    <row r="2632" customFormat="false" ht="15" hidden="false" customHeight="false" outlineLevel="0" collapsed="false">
      <c r="A2632" s="517"/>
      <c r="B2632" s="594"/>
      <c r="C2632" s="595"/>
      <c r="D2632" s="596"/>
      <c r="E2632" s="597"/>
      <c r="F2632" s="540"/>
      <c r="G2632" s="540"/>
      <c r="H2632" s="624"/>
      <c r="I2632" s="598"/>
      <c r="J2632" s="543"/>
      <c r="K2632" s="521"/>
    </row>
    <row r="2633" customFormat="false" ht="15" hidden="false" customHeight="false" outlineLevel="0" collapsed="false">
      <c r="A2633" s="517"/>
      <c r="B2633" s="616"/>
      <c r="C2633" s="617"/>
      <c r="D2633" s="618"/>
      <c r="E2633" s="619"/>
      <c r="F2633" s="547" t="n">
        <v>0</v>
      </c>
      <c r="G2633" s="547" t="n">
        <v>0</v>
      </c>
      <c r="H2633" s="547" t="n">
        <v>0</v>
      </c>
      <c r="I2633" s="625" t="n">
        <v>0</v>
      </c>
      <c r="J2633" s="543" t="n">
        <f aca="false">I2633*H2633*G2633*F2633</f>
        <v>0</v>
      </c>
      <c r="K2633" s="521"/>
    </row>
    <row r="2634" customFormat="false" ht="15" hidden="false" customHeight="false" outlineLevel="0" collapsed="false">
      <c r="A2634" s="517"/>
      <c r="B2634" s="620"/>
      <c r="C2634" s="567"/>
      <c r="D2634" s="567"/>
      <c r="E2634" s="621"/>
      <c r="F2634" s="622"/>
      <c r="G2634" s="576"/>
      <c r="H2634" s="576"/>
      <c r="I2634" s="568" t="s">
        <v>257</v>
      </c>
      <c r="J2634" s="566" t="n">
        <f aca="false">SUM(J2632:J2633)</f>
        <v>0</v>
      </c>
      <c r="K2634" s="521"/>
    </row>
    <row r="2635" customFormat="false" ht="15" hidden="false" customHeight="false" outlineLevel="0" collapsed="false">
      <c r="A2635" s="517"/>
      <c r="B2635" s="567"/>
      <c r="C2635" s="567"/>
      <c r="D2635" s="567"/>
      <c r="E2635" s="567"/>
      <c r="F2635" s="567"/>
      <c r="G2635" s="567"/>
      <c r="H2635" s="567"/>
      <c r="I2635" s="568"/>
      <c r="J2635" s="567"/>
      <c r="K2635" s="521"/>
    </row>
    <row r="2636" customFormat="false" ht="15" hidden="false" customHeight="false" outlineLevel="0" collapsed="false">
      <c r="A2636" s="517"/>
      <c r="B2636" s="626" t="s">
        <v>324</v>
      </c>
      <c r="C2636" s="626"/>
      <c r="D2636" s="626"/>
      <c r="E2636" s="626"/>
      <c r="F2636" s="626"/>
      <c r="G2636" s="626"/>
      <c r="H2636" s="626"/>
      <c r="I2636" s="626"/>
      <c r="J2636" s="611" t="n">
        <f aca="false">J2634+J2629+J2618</f>
        <v>35184.779184</v>
      </c>
      <c r="K2636" s="521"/>
    </row>
    <row r="2637" customFormat="false" ht="15" hidden="false" customHeight="false" outlineLevel="0" collapsed="false">
      <c r="A2637" s="517"/>
      <c r="B2637" s="567"/>
      <c r="C2637" s="567"/>
      <c r="D2637" s="567"/>
      <c r="E2637" s="567"/>
      <c r="F2637" s="567"/>
      <c r="G2637" s="567"/>
      <c r="H2637" s="567"/>
      <c r="I2637" s="568"/>
      <c r="J2637" s="567"/>
      <c r="K2637" s="521"/>
    </row>
    <row r="2638" customFormat="false" ht="15" hidden="false" customHeight="false" outlineLevel="0" collapsed="false">
      <c r="A2638" s="517"/>
      <c r="B2638" s="626" t="s">
        <v>325</v>
      </c>
      <c r="C2638" s="626"/>
      <c r="D2638" s="626"/>
      <c r="E2638" s="626"/>
      <c r="F2638" s="626"/>
      <c r="G2638" s="626"/>
      <c r="H2638" s="626"/>
      <c r="I2638" s="626"/>
      <c r="J2638" s="566" t="n">
        <f aca="false">J2636*0</f>
        <v>0</v>
      </c>
      <c r="K2638" s="521"/>
    </row>
    <row r="2639" customFormat="false" ht="15" hidden="false" customHeight="false" outlineLevel="0" collapsed="false">
      <c r="A2639" s="517"/>
      <c r="B2639" s="567"/>
      <c r="C2639" s="567"/>
      <c r="D2639" s="567"/>
      <c r="E2639" s="567"/>
      <c r="F2639" s="567"/>
      <c r="G2639" s="567"/>
      <c r="H2639" s="567"/>
      <c r="I2639" s="568"/>
      <c r="J2639" s="567"/>
      <c r="K2639" s="521"/>
    </row>
    <row r="2640" customFormat="false" ht="15" hidden="false" customHeight="false" outlineLevel="0" collapsed="false">
      <c r="A2640" s="517"/>
      <c r="B2640" s="626" t="s">
        <v>326</v>
      </c>
      <c r="C2640" s="626"/>
      <c r="D2640" s="626"/>
      <c r="E2640" s="626"/>
      <c r="F2640" s="626"/>
      <c r="G2640" s="626"/>
      <c r="H2640" s="626"/>
      <c r="I2640" s="626"/>
      <c r="J2640" s="611" t="n">
        <f aca="false">J2636+J2638</f>
        <v>35184.779184</v>
      </c>
      <c r="K2640" s="521"/>
    </row>
    <row r="2641" customFormat="false" ht="15" hidden="false" customHeight="false" outlineLevel="0" collapsed="false">
      <c r="A2641" s="517"/>
      <c r="B2641" s="605"/>
      <c r="C2641" s="605"/>
      <c r="D2641" s="605"/>
      <c r="E2641" s="605"/>
      <c r="F2641" s="605"/>
      <c r="G2641" s="605"/>
      <c r="H2641" s="605"/>
      <c r="I2641" s="609"/>
      <c r="J2641" s="605"/>
      <c r="K2641" s="521"/>
    </row>
    <row r="2642" customFormat="false" ht="15" hidden="false" customHeight="false" outlineLevel="0" collapsed="false">
      <c r="A2642" s="517"/>
      <c r="B2642" s="627"/>
      <c r="C2642" s="595"/>
      <c r="D2642" s="595"/>
      <c r="E2642" s="595"/>
      <c r="F2642" s="595"/>
      <c r="G2642" s="595"/>
      <c r="H2642" s="595"/>
      <c r="I2642" s="595"/>
      <c r="J2642" s="628"/>
      <c r="K2642" s="521"/>
    </row>
    <row r="2643" customFormat="false" ht="15" hidden="false" customHeight="false" outlineLevel="0" collapsed="false">
      <c r="A2643" s="517"/>
      <c r="B2643" s="629"/>
      <c r="C2643" s="630"/>
      <c r="D2643" s="631"/>
      <c r="E2643" s="631"/>
      <c r="F2643" s="632"/>
      <c r="G2643" s="633"/>
      <c r="H2643" s="630"/>
      <c r="I2643" s="630"/>
      <c r="J2643" s="634"/>
      <c r="K2643" s="521"/>
    </row>
    <row r="2644" customFormat="false" ht="15" hidden="false" customHeight="false" outlineLevel="0" collapsed="false">
      <c r="A2644" s="517"/>
      <c r="B2644" s="522"/>
      <c r="C2644" s="522"/>
      <c r="D2644" s="522"/>
      <c r="E2644" s="522"/>
      <c r="F2644" s="522"/>
      <c r="G2644" s="522"/>
      <c r="H2644" s="522"/>
      <c r="I2644" s="522"/>
      <c r="J2644" s="522"/>
      <c r="K2644" s="521"/>
    </row>
    <row r="2645" customFormat="false" ht="15" hidden="false" customHeight="false" outlineLevel="0" collapsed="false">
      <c r="A2645" s="517"/>
      <c r="B2645" s="635" t="n">
        <f aca="false">PLANEJAMENTO!E1923</f>
        <v>0</v>
      </c>
      <c r="C2645" s="636"/>
      <c r="D2645" s="636"/>
      <c r="E2645" s="636"/>
      <c r="F2645" s="637"/>
      <c r="G2645" s="532" t="s">
        <v>315</v>
      </c>
      <c r="H2645" s="532"/>
      <c r="I2645" s="532"/>
      <c r="J2645" s="532"/>
      <c r="K2645" s="521"/>
    </row>
    <row r="2646" customFormat="false" ht="15" hidden="false" customHeight="false" outlineLevel="0" collapsed="false">
      <c r="A2646" s="517"/>
      <c r="B2646" s="638" t="n">
        <f aca="false">PLANEJAMENTO!E1924</f>
        <v>0</v>
      </c>
      <c r="C2646" s="639"/>
      <c r="D2646" s="639"/>
      <c r="E2646" s="639"/>
      <c r="F2646" s="640"/>
      <c r="G2646" s="534" t="s">
        <v>327</v>
      </c>
      <c r="H2646" s="534"/>
      <c r="I2646" s="534"/>
      <c r="J2646" s="534"/>
      <c r="K2646" s="521"/>
    </row>
    <row r="2647" customFormat="false" ht="15" hidden="false" customHeight="false" outlineLevel="0" collapsed="false">
      <c r="A2647" s="517"/>
      <c r="B2647" s="641"/>
      <c r="C2647" s="642"/>
      <c r="D2647" s="642"/>
      <c r="E2647" s="642"/>
      <c r="F2647" s="643"/>
      <c r="G2647" s="644"/>
      <c r="H2647" s="645"/>
      <c r="I2647" s="645"/>
      <c r="J2647" s="645"/>
      <c r="K2647" s="521"/>
    </row>
    <row r="2648" customFormat="false" ht="15" hidden="false" customHeight="false" outlineLevel="0" collapsed="false">
      <c r="A2648" s="646"/>
      <c r="B2648" s="647"/>
      <c r="C2648" s="647"/>
      <c r="D2648" s="647"/>
      <c r="E2648" s="647"/>
      <c r="F2648" s="647"/>
      <c r="G2648" s="647"/>
      <c r="H2648" s="647"/>
      <c r="I2648" s="647"/>
      <c r="J2648" s="647"/>
      <c r="K2648" s="648"/>
    </row>
    <row r="2649" customFormat="false" ht="15" hidden="false" customHeight="false" outlineLevel="0" collapsed="false">
      <c r="A2649" s="517"/>
      <c r="B2649" s="522"/>
      <c r="C2649" s="522"/>
      <c r="D2649" s="522"/>
      <c r="E2649" s="522"/>
      <c r="F2649" s="522"/>
      <c r="G2649" s="522"/>
      <c r="H2649" s="522"/>
      <c r="I2649" s="522"/>
      <c r="J2649" s="522"/>
      <c r="K2649" s="521"/>
    </row>
    <row r="2650" customFormat="false" ht="15" hidden="false" customHeight="false" outlineLevel="0" collapsed="false">
      <c r="A2650" s="517"/>
      <c r="B2650" s="518" t="s">
        <v>0</v>
      </c>
      <c r="C2650" s="519"/>
      <c r="D2650" s="520" t="s">
        <v>288</v>
      </c>
      <c r="E2650" s="520"/>
      <c r="F2650" s="520"/>
      <c r="G2650" s="520"/>
      <c r="H2650" s="520"/>
      <c r="I2650" s="520"/>
      <c r="J2650" s="520"/>
      <c r="K2650" s="521"/>
    </row>
    <row r="2651" customFormat="false" ht="15" hidden="false" customHeight="false" outlineLevel="0" collapsed="false">
      <c r="A2651" s="517"/>
      <c r="B2651" s="522"/>
      <c r="C2651" s="522"/>
      <c r="D2651" s="522"/>
      <c r="E2651" s="522"/>
      <c r="F2651" s="522"/>
      <c r="G2651" s="522"/>
      <c r="H2651" s="522"/>
      <c r="I2651" s="522"/>
      <c r="J2651" s="522"/>
      <c r="K2651" s="521"/>
    </row>
    <row r="2652" customFormat="false" ht="15" hidden="false" customHeight="false" outlineLevel="0" collapsed="false">
      <c r="A2652" s="517"/>
      <c r="B2652" s="523"/>
      <c r="C2652" s="524" t="s">
        <v>290</v>
      </c>
      <c r="D2652" s="523" t="s">
        <v>118</v>
      </c>
      <c r="E2652" s="523"/>
      <c r="F2652" s="523"/>
      <c r="G2652" s="523"/>
      <c r="H2652" s="523"/>
      <c r="I2652" s="523"/>
      <c r="J2652" s="523" t="s">
        <v>291</v>
      </c>
      <c r="K2652" s="521"/>
    </row>
    <row r="2653" customFormat="false" ht="19.25" hidden="false" customHeight="true" outlineLevel="0" collapsed="false">
      <c r="A2653" s="517"/>
      <c r="B2653" s="525"/>
      <c r="C2653" s="526" t="n">
        <f aca="true">TODAY()</f>
        <v>46129</v>
      </c>
      <c r="D2653" s="661" t="s">
        <v>100</v>
      </c>
      <c r="E2653" s="661"/>
      <c r="F2653" s="661"/>
      <c r="G2653" s="661"/>
      <c r="H2653" s="661"/>
      <c r="I2653" s="661"/>
      <c r="J2653" s="528" t="str">
        <f aca="false">F2672</f>
        <v>m</v>
      </c>
      <c r="K2653" s="521"/>
      <c r="L2653" s="0" t="s">
        <v>432</v>
      </c>
    </row>
    <row r="2654" customFormat="false" ht="15" hidden="false" customHeight="false" outlineLevel="0" collapsed="false">
      <c r="A2654" s="517"/>
      <c r="B2654" s="529"/>
      <c r="C2654" s="529"/>
      <c r="D2654" s="529"/>
      <c r="E2654" s="529"/>
      <c r="F2654" s="529"/>
      <c r="G2654" s="529"/>
      <c r="H2654" s="529"/>
      <c r="I2654" s="530"/>
      <c r="J2654" s="531"/>
      <c r="K2654" s="521"/>
    </row>
    <row r="2655" customFormat="false" ht="15" hidden="false" customHeight="false" outlineLevel="0" collapsed="false">
      <c r="A2655" s="517"/>
      <c r="B2655" s="532" t="s">
        <v>292</v>
      </c>
      <c r="C2655" s="532"/>
      <c r="D2655" s="532" t="s">
        <v>289</v>
      </c>
      <c r="E2655" s="532" t="s">
        <v>293</v>
      </c>
      <c r="F2655" s="533" t="s">
        <v>294</v>
      </c>
      <c r="G2655" s="533"/>
      <c r="H2655" s="533" t="s">
        <v>295</v>
      </c>
      <c r="I2655" s="533"/>
      <c r="J2655" s="534" t="s">
        <v>296</v>
      </c>
      <c r="K2655" s="521"/>
    </row>
    <row r="2656" customFormat="false" ht="15" hidden="false" customHeight="false" outlineLevel="0" collapsed="false">
      <c r="A2656" s="517"/>
      <c r="B2656" s="532"/>
      <c r="C2656" s="532"/>
      <c r="D2656" s="532"/>
      <c r="E2656" s="532"/>
      <c r="F2656" s="535" t="s">
        <v>297</v>
      </c>
      <c r="G2656" s="535" t="s">
        <v>298</v>
      </c>
      <c r="H2656" s="535" t="s">
        <v>297</v>
      </c>
      <c r="I2656" s="529" t="s">
        <v>298</v>
      </c>
      <c r="J2656" s="536" t="s">
        <v>299</v>
      </c>
      <c r="K2656" s="521"/>
    </row>
    <row r="2657" customFormat="false" ht="15" hidden="false" customHeight="false" outlineLevel="0" collapsed="false">
      <c r="A2657" s="517"/>
      <c r="B2657" s="649" t="s">
        <v>400</v>
      </c>
      <c r="C2657" s="650"/>
      <c r="D2657" s="651"/>
      <c r="E2657" s="652" t="n">
        <v>1</v>
      </c>
      <c r="F2657" s="652" t="n">
        <v>1</v>
      </c>
      <c r="G2657" s="653" t="n">
        <f aca="false">1-F2657</f>
        <v>0</v>
      </c>
      <c r="H2657" s="541" t="n">
        <f aca="false">VLOOKUP(B2657,EQUIPAMENTOS!$A:$N,14,FALSE())</f>
        <v>175</v>
      </c>
      <c r="I2657" s="542" t="n">
        <f aca="false">H2657</f>
        <v>175</v>
      </c>
      <c r="J2657" s="543" t="n">
        <f aca="false">H2657*F2657*E2657+I2657*G2657*E2657</f>
        <v>175</v>
      </c>
      <c r="K2657" s="521"/>
    </row>
    <row r="2658" customFormat="false" ht="15" hidden="false" customHeight="false" outlineLevel="0" collapsed="false">
      <c r="A2658" s="517"/>
      <c r="B2658" s="537" t="s">
        <v>401</v>
      </c>
      <c r="C2658" s="538"/>
      <c r="D2658" s="539"/>
      <c r="E2658" s="688" t="n">
        <v>1</v>
      </c>
      <c r="F2658" s="688" t="n">
        <v>1</v>
      </c>
      <c r="G2658" s="540" t="n">
        <f aca="false">1-F2658</f>
        <v>0</v>
      </c>
      <c r="H2658" s="541" t="n">
        <f aca="false">VLOOKUP(B2658,EQUIPAMENTOS!$A:$N,14,FALSE())</f>
        <v>425</v>
      </c>
      <c r="I2658" s="542" t="n">
        <f aca="false">H2658</f>
        <v>425</v>
      </c>
      <c r="J2658" s="543" t="n">
        <f aca="false">H2658*F2658*E2658+I2658*G2658*E2658</f>
        <v>425</v>
      </c>
      <c r="K2658" s="521"/>
    </row>
    <row r="2659" customFormat="false" ht="15" hidden="false" customHeight="false" outlineLevel="0" collapsed="false">
      <c r="A2659" s="517"/>
      <c r="B2659" s="537" t="s">
        <v>365</v>
      </c>
      <c r="C2659" s="538"/>
      <c r="D2659" s="539"/>
      <c r="E2659" s="688" t="n">
        <v>0.33</v>
      </c>
      <c r="F2659" s="688" t="n">
        <v>1</v>
      </c>
      <c r="G2659" s="540" t="n">
        <f aca="false">1-F2659</f>
        <v>0</v>
      </c>
      <c r="H2659" s="541" t="n">
        <f aca="false">VLOOKUP(B2659,EQUIPAMENTOS!$A:$N,14,FALSE())</f>
        <v>175</v>
      </c>
      <c r="I2659" s="542" t="n">
        <f aca="false">H2659</f>
        <v>175</v>
      </c>
      <c r="J2659" s="543" t="n">
        <f aca="false">H2659*F2659*E2659+I2659*G2659*E2659</f>
        <v>57.75</v>
      </c>
      <c r="K2659" s="521"/>
    </row>
    <row r="2660" customFormat="false" ht="15" hidden="false" customHeight="false" outlineLevel="0" collapsed="false">
      <c r="A2660" s="517"/>
      <c r="B2660" s="544"/>
      <c r="C2660" s="545"/>
      <c r="D2660" s="546"/>
      <c r="E2660" s="547"/>
      <c r="F2660" s="547"/>
      <c r="G2660" s="547"/>
      <c r="H2660" s="548"/>
      <c r="I2660" s="664"/>
      <c r="J2660" s="543"/>
      <c r="K2660" s="521"/>
    </row>
    <row r="2661" customFormat="false" ht="15" hidden="false" customHeight="false" outlineLevel="0" collapsed="false">
      <c r="A2661" s="517"/>
      <c r="B2661" s="551"/>
      <c r="C2661" s="529"/>
      <c r="D2661" s="529"/>
      <c r="E2661" s="529"/>
      <c r="F2661" s="529"/>
      <c r="G2661" s="529"/>
      <c r="H2661" s="529"/>
      <c r="I2661" s="552" t="s">
        <v>257</v>
      </c>
      <c r="J2661" s="566" t="n">
        <f aca="false">SUM(J2657:J2660)</f>
        <v>657.75</v>
      </c>
      <c r="K2661" s="521"/>
    </row>
    <row r="2662" customFormat="false" ht="15" hidden="false" customHeight="false" outlineLevel="0" collapsed="false">
      <c r="A2662" s="517"/>
      <c r="B2662" s="553"/>
      <c r="C2662" s="553"/>
      <c r="D2662" s="553"/>
      <c r="E2662" s="553"/>
      <c r="F2662" s="553"/>
      <c r="G2662" s="553"/>
      <c r="H2662" s="553"/>
      <c r="I2662" s="554"/>
      <c r="J2662" s="555"/>
      <c r="K2662" s="521"/>
    </row>
    <row r="2663" customFormat="false" ht="19.25" hidden="false" customHeight="true" outlineLevel="0" collapsed="false">
      <c r="A2663" s="517"/>
      <c r="B2663" s="556" t="s">
        <v>302</v>
      </c>
      <c r="C2663" s="556"/>
      <c r="D2663" s="556"/>
      <c r="E2663" s="556"/>
      <c r="F2663" s="679" t="s">
        <v>289</v>
      </c>
      <c r="G2663" s="679"/>
      <c r="H2663" s="557" t="s">
        <v>303</v>
      </c>
      <c r="I2663" s="558" t="s">
        <v>304</v>
      </c>
      <c r="J2663" s="559" t="s">
        <v>305</v>
      </c>
      <c r="K2663" s="521"/>
    </row>
    <row r="2664" customFormat="false" ht="15" hidden="false" customHeight="false" outlineLevel="0" collapsed="false">
      <c r="A2664" s="517"/>
      <c r="B2664" s="690" t="s">
        <v>361</v>
      </c>
      <c r="C2664" s="605"/>
      <c r="D2664" s="680"/>
      <c r="E2664" s="681"/>
      <c r="F2664" s="682"/>
      <c r="G2664" s="608"/>
      <c r="H2664" s="683" t="n">
        <f aca="false">E2657</f>
        <v>1</v>
      </c>
      <c r="I2664" s="564" t="n">
        <f aca="false">(VLOOKUP(B2664,'MÃO DE OBRA'!$A:$E,5,FALSE())/220)</f>
        <v>37.47552</v>
      </c>
      <c r="J2664" s="543" t="n">
        <f aca="false">H2664*I2664</f>
        <v>37.47552</v>
      </c>
      <c r="K2664" s="521"/>
    </row>
    <row r="2665" customFormat="false" ht="15" hidden="false" customHeight="false" outlineLevel="0" collapsed="false">
      <c r="A2665" s="517"/>
      <c r="B2665" s="560" t="s">
        <v>366</v>
      </c>
      <c r="C2665" s="561"/>
      <c r="D2665" s="522"/>
      <c r="E2665" s="538"/>
      <c r="F2665" s="539"/>
      <c r="G2665" s="562"/>
      <c r="H2665" s="563" t="n">
        <v>5</v>
      </c>
      <c r="I2665" s="564" t="n">
        <f aca="false">(VLOOKUP(B2665,'MÃO DE OBRA'!$A:$E,5,FALSE())/220)</f>
        <v>28.82352</v>
      </c>
      <c r="J2665" s="543" t="n">
        <f aca="false">H2665*I2665</f>
        <v>144.1176</v>
      </c>
      <c r="K2665" s="521"/>
    </row>
    <row r="2666" customFormat="false" ht="15" hidden="false" customHeight="false" outlineLevel="0" collapsed="false">
      <c r="A2666" s="517"/>
      <c r="B2666" s="560" t="s">
        <v>307</v>
      </c>
      <c r="C2666" s="561"/>
      <c r="D2666" s="522"/>
      <c r="E2666" s="538"/>
      <c r="F2666" s="539"/>
      <c r="G2666" s="562"/>
      <c r="H2666" s="563" t="n">
        <v>4</v>
      </c>
      <c r="I2666" s="564" t="n">
        <f aca="false">(VLOOKUP(B2666,'MÃO DE OBRA'!$A:$E,5,FALSE())/220)</f>
        <v>19.13328</v>
      </c>
      <c r="J2666" s="543" t="n">
        <f aca="false">H2666*I2666</f>
        <v>76.53312</v>
      </c>
      <c r="K2666" s="521"/>
    </row>
    <row r="2667" customFormat="false" ht="15" hidden="false" customHeight="false" outlineLevel="0" collapsed="false">
      <c r="A2667" s="517"/>
      <c r="B2667" s="560" t="s">
        <v>370</v>
      </c>
      <c r="C2667" s="561"/>
      <c r="D2667" s="522"/>
      <c r="E2667" s="538"/>
      <c r="F2667" s="539"/>
      <c r="G2667" s="562"/>
      <c r="H2667" s="563" t="n">
        <v>0.33</v>
      </c>
      <c r="I2667" s="564" t="n">
        <f aca="false">(VLOOKUP(B2667,'MÃO DE OBRA'!$A:$E,5,FALSE())/220)</f>
        <v>93.6363636363636</v>
      </c>
      <c r="J2667" s="543" t="n">
        <f aca="false">H2667*I2667</f>
        <v>30.9</v>
      </c>
      <c r="K2667" s="521"/>
    </row>
    <row r="2668" customFormat="false" ht="15" hidden="false" customHeight="false" outlineLevel="0" collapsed="false">
      <c r="A2668" s="517"/>
      <c r="B2668" s="560" t="s">
        <v>368</v>
      </c>
      <c r="C2668" s="561"/>
      <c r="D2668" s="522"/>
      <c r="E2668" s="538"/>
      <c r="F2668" s="539"/>
      <c r="G2668" s="562"/>
      <c r="H2668" s="563" t="n">
        <f aca="false">E2659</f>
        <v>0.33</v>
      </c>
      <c r="I2668" s="564" t="n">
        <f aca="false">(VLOOKUP(B2668,'MÃO DE OBRA'!$A:$E,5,FALSE())/220)</f>
        <v>37.47552</v>
      </c>
      <c r="J2668" s="543" t="n">
        <f aca="false">H2668*I2668</f>
        <v>12.3669216</v>
      </c>
      <c r="K2668" s="521"/>
    </row>
    <row r="2669" customFormat="false" ht="15" hidden="false" customHeight="false" outlineLevel="0" collapsed="false">
      <c r="A2669" s="517"/>
      <c r="B2669" s="560" t="s">
        <v>402</v>
      </c>
      <c r="C2669" s="561"/>
      <c r="D2669" s="522"/>
      <c r="E2669" s="538"/>
      <c r="F2669" s="539"/>
      <c r="G2669" s="562"/>
      <c r="H2669" s="563" t="n">
        <f aca="false">E2658</f>
        <v>1</v>
      </c>
      <c r="I2669" s="564" t="n">
        <f aca="false">(VLOOKUP(B2669,'MÃO DE OBRA'!$A:$E,5,FALSE())/220)</f>
        <v>37.47552</v>
      </c>
      <c r="J2669" s="543" t="n">
        <f aca="false">H2669*I2669</f>
        <v>37.47552</v>
      </c>
      <c r="K2669" s="521"/>
    </row>
    <row r="2670" customFormat="false" ht="15" hidden="false" customHeight="false" outlineLevel="0" collapsed="false">
      <c r="A2670" s="517"/>
      <c r="B2670" s="551"/>
      <c r="C2670" s="553"/>
      <c r="D2670" s="553"/>
      <c r="E2670" s="553"/>
      <c r="F2670" s="553"/>
      <c r="G2670" s="553"/>
      <c r="H2670" s="553"/>
      <c r="I2670" s="565" t="s">
        <v>257</v>
      </c>
      <c r="J2670" s="566" t="n">
        <f aca="false">SUM(J2664:J2669)</f>
        <v>338.8686816</v>
      </c>
      <c r="K2670" s="521"/>
    </row>
    <row r="2671" customFormat="false" ht="15" hidden="false" customHeight="false" outlineLevel="0" collapsed="false">
      <c r="A2671" s="517"/>
      <c r="B2671" s="567"/>
      <c r="C2671" s="567"/>
      <c r="D2671" s="567"/>
      <c r="E2671" s="567"/>
      <c r="F2671" s="567"/>
      <c r="G2671" s="567"/>
      <c r="H2671" s="567"/>
      <c r="I2671" s="568"/>
      <c r="J2671" s="567"/>
      <c r="K2671" s="521"/>
    </row>
    <row r="2672" customFormat="false" ht="15" hidden="false" customHeight="false" outlineLevel="0" collapsed="false">
      <c r="A2672" s="517"/>
      <c r="B2672" s="569" t="s">
        <v>310</v>
      </c>
      <c r="C2672" s="570"/>
      <c r="D2672" s="567"/>
      <c r="E2672" s="571" t="n">
        <f aca="false">PRODUÇÕES!D43</f>
        <v>0.05</v>
      </c>
      <c r="F2672" s="572" t="s">
        <v>60</v>
      </c>
      <c r="G2672" s="573"/>
      <c r="H2672" s="573"/>
      <c r="I2672" s="574" t="s">
        <v>311</v>
      </c>
      <c r="J2672" s="566" t="n">
        <f aca="false">J2661+J2670</f>
        <v>996.6186816</v>
      </c>
      <c r="K2672" s="521"/>
    </row>
    <row r="2673" customFormat="false" ht="15" hidden="false" customHeight="false" outlineLevel="0" collapsed="false">
      <c r="A2673" s="517"/>
      <c r="B2673" s="575"/>
      <c r="C2673" s="567"/>
      <c r="D2673" s="567"/>
      <c r="E2673" s="568"/>
      <c r="F2673" s="576"/>
      <c r="G2673" s="576"/>
      <c r="H2673" s="576"/>
      <c r="I2673" s="568"/>
      <c r="J2673" s="567"/>
      <c r="K2673" s="521"/>
    </row>
    <row r="2674" customFormat="false" ht="19.25" hidden="false" customHeight="false" outlineLevel="0" collapsed="false">
      <c r="A2674" s="517"/>
      <c r="B2674" s="557" t="s">
        <v>312</v>
      </c>
      <c r="C2674" s="557"/>
      <c r="D2674" s="557"/>
      <c r="E2674" s="557"/>
      <c r="F2674" s="532" t="s">
        <v>289</v>
      </c>
      <c r="G2674" s="528" t="s">
        <v>313</v>
      </c>
      <c r="H2674" s="557" t="s">
        <v>296</v>
      </c>
      <c r="I2674" s="577" t="s">
        <v>314</v>
      </c>
      <c r="J2674" s="556" t="s">
        <v>315</v>
      </c>
      <c r="K2674" s="521"/>
    </row>
    <row r="2675" customFormat="false" ht="15" hidden="false" customHeight="false" outlineLevel="0" collapsed="false">
      <c r="A2675" s="517"/>
      <c r="B2675" s="684" t="str">
        <f aca="false">B2657</f>
        <v>Caminhão munck 45T</v>
      </c>
      <c r="C2675" s="562"/>
      <c r="D2675" s="562"/>
      <c r="E2675" s="685"/>
      <c r="F2675" s="579" t="str">
        <f aca="false">VLOOKUP(B2675,EQUIPAMENTOS!$A:$R,16,FALSE())</f>
        <v>Diesel S10</v>
      </c>
      <c r="G2675" s="580" t="s">
        <v>316</v>
      </c>
      <c r="H2675" s="581" t="n">
        <f aca="false">VLOOKUP(B2675,EQUIPAMENTOS!$A:$R,17,FALSE())</f>
        <v>6.99</v>
      </c>
      <c r="I2675" s="582" t="n">
        <f aca="false">VLOOKUP(B2675,EQUIPAMENTOS!$A:$R,18,FALSE())</f>
        <v>6</v>
      </c>
      <c r="J2675" s="543" t="n">
        <f aca="false">H2675*I2675*E2657*F2657</f>
        <v>41.94</v>
      </c>
      <c r="K2675" s="521"/>
    </row>
    <row r="2676" customFormat="false" ht="15" hidden="false" customHeight="false" outlineLevel="0" collapsed="false">
      <c r="A2676" s="517"/>
      <c r="B2676" s="684" t="str">
        <f aca="false">B2658</f>
        <v>Guindaste móvel sobre esteiras com capacidade de 40 t - 186 kW</v>
      </c>
      <c r="C2676" s="561"/>
      <c r="D2676" s="561"/>
      <c r="E2676" s="538"/>
      <c r="F2676" s="579" t="str">
        <f aca="false">VLOOKUP(B2676,EQUIPAMENTOS!$A:$R,16,FALSE())</f>
        <v>Diesel S10</v>
      </c>
      <c r="G2676" s="580" t="s">
        <v>316</v>
      </c>
      <c r="H2676" s="581" t="n">
        <f aca="false">VLOOKUP(B2676,EQUIPAMENTOS!$A:$R,17,FALSE())</f>
        <v>6.99</v>
      </c>
      <c r="I2676" s="582" t="n">
        <f aca="false">VLOOKUP(B2676,EQUIPAMENTOS!$A:$R,18,FALSE())</f>
        <v>25</v>
      </c>
      <c r="J2676" s="543" t="n">
        <f aca="false">H2676*I2676*E2658*F2658</f>
        <v>174.75</v>
      </c>
      <c r="K2676" s="521"/>
    </row>
    <row r="2677" customFormat="false" ht="15" hidden="false" customHeight="false" outlineLevel="0" collapsed="false">
      <c r="A2677" s="517"/>
      <c r="B2677" s="684" t="str">
        <f aca="false">B2659</f>
        <v>Caminhão prancha</v>
      </c>
      <c r="C2677" s="561"/>
      <c r="D2677" s="561"/>
      <c r="E2677" s="538"/>
      <c r="F2677" s="579" t="str">
        <f aca="false">VLOOKUP(B2677,EQUIPAMENTOS!$A:$R,16,FALSE())</f>
        <v>Diesel S10</v>
      </c>
      <c r="G2677" s="580" t="s">
        <v>316</v>
      </c>
      <c r="H2677" s="581" t="n">
        <f aca="false">VLOOKUP(B2677,EQUIPAMENTOS!$A:$R,17,FALSE())</f>
        <v>6.99</v>
      </c>
      <c r="I2677" s="582" t="n">
        <f aca="false">VLOOKUP(B2677,EQUIPAMENTOS!$A:$R,18,FALSE())</f>
        <v>7</v>
      </c>
      <c r="J2677" s="543" t="n">
        <f aca="false">H2677*I2677*E2659*F2659</f>
        <v>16.1469</v>
      </c>
      <c r="K2677" s="521"/>
    </row>
    <row r="2678" customFormat="false" ht="15" hidden="false" customHeight="false" outlineLevel="0" collapsed="false">
      <c r="A2678" s="517"/>
      <c r="B2678" s="612"/>
      <c r="C2678" s="567"/>
      <c r="D2678" s="567"/>
      <c r="E2678" s="567"/>
      <c r="F2678" s="567"/>
      <c r="G2678" s="567"/>
      <c r="H2678" s="576"/>
      <c r="I2678" s="673" t="s">
        <v>257</v>
      </c>
      <c r="J2678" s="566" t="n">
        <f aca="false">SUM(J2675:J2677)</f>
        <v>232.8369</v>
      </c>
      <c r="K2678" s="521"/>
      <c r="L2678" s="434" t="n">
        <f aca="false">J2678/E2672</f>
        <v>4656.738</v>
      </c>
    </row>
    <row r="2679" customFormat="false" ht="15" hidden="false" customHeight="false" outlineLevel="0" collapsed="false">
      <c r="A2679" s="517"/>
      <c r="B2679" s="590"/>
      <c r="C2679" s="570"/>
      <c r="D2679" s="570"/>
      <c r="E2679" s="591"/>
      <c r="F2679" s="592"/>
      <c r="G2679" s="573"/>
      <c r="H2679" s="573"/>
      <c r="I2679" s="574"/>
      <c r="J2679" s="591"/>
      <c r="K2679" s="521"/>
    </row>
    <row r="2680" customFormat="false" ht="19.25" hidden="false" customHeight="false" outlineLevel="0" collapsed="false">
      <c r="A2680" s="517"/>
      <c r="B2680" s="557" t="s">
        <v>317</v>
      </c>
      <c r="C2680" s="557"/>
      <c r="D2680" s="557"/>
      <c r="E2680" s="557"/>
      <c r="F2680" s="557"/>
      <c r="G2680" s="593" t="s">
        <v>318</v>
      </c>
      <c r="H2680" s="573" t="s">
        <v>319</v>
      </c>
      <c r="I2680" s="577" t="s">
        <v>296</v>
      </c>
      <c r="J2680" s="559" t="s">
        <v>315</v>
      </c>
      <c r="K2680" s="521"/>
    </row>
    <row r="2681" customFormat="false" ht="15" hidden="false" customHeight="false" outlineLevel="0" collapsed="false">
      <c r="A2681" s="517"/>
      <c r="B2681" s="594"/>
      <c r="C2681" s="595"/>
      <c r="D2681" s="596"/>
      <c r="E2681" s="596"/>
      <c r="F2681" s="597"/>
      <c r="G2681" s="540"/>
      <c r="H2681" s="540"/>
      <c r="I2681" s="598"/>
      <c r="J2681" s="543"/>
      <c r="K2681" s="521"/>
    </row>
    <row r="2682" customFormat="false" ht="15" hidden="false" customHeight="false" outlineLevel="0" collapsed="false">
      <c r="A2682" s="517"/>
      <c r="B2682" s="599"/>
      <c r="C2682" s="600"/>
      <c r="D2682" s="601"/>
      <c r="E2682" s="601"/>
      <c r="F2682" s="602"/>
      <c r="G2682" s="540"/>
      <c r="H2682" s="540"/>
      <c r="I2682" s="598"/>
      <c r="J2682" s="543"/>
      <c r="K2682" s="521"/>
    </row>
    <row r="2683" customFormat="false" ht="15" hidden="false" customHeight="false" outlineLevel="0" collapsed="false">
      <c r="A2683" s="517"/>
      <c r="B2683" s="603" t="s">
        <v>257</v>
      </c>
      <c r="C2683" s="603"/>
      <c r="D2683" s="603"/>
      <c r="E2683" s="603"/>
      <c r="F2683" s="603"/>
      <c r="G2683" s="603"/>
      <c r="H2683" s="603"/>
      <c r="I2683" s="603"/>
      <c r="J2683" s="566" t="n">
        <f aca="false">SUM(J2681:J2682)</f>
        <v>0</v>
      </c>
      <c r="K2683" s="521"/>
    </row>
    <row r="2684" customFormat="false" ht="15" hidden="false" customHeight="false" outlineLevel="0" collapsed="false">
      <c r="A2684" s="517"/>
      <c r="B2684" s="604"/>
      <c r="C2684" s="605"/>
      <c r="D2684" s="605"/>
      <c r="E2684" s="606"/>
      <c r="F2684" s="607"/>
      <c r="G2684" s="608"/>
      <c r="H2684" s="608"/>
      <c r="I2684" s="609"/>
      <c r="J2684" s="610"/>
      <c r="K2684" s="521"/>
    </row>
    <row r="2685" customFormat="false" ht="15" hidden="false" customHeight="false" outlineLevel="0" collapsed="false">
      <c r="A2685" s="517"/>
      <c r="B2685" s="611" t="s">
        <v>320</v>
      </c>
      <c r="C2685" s="611"/>
      <c r="D2685" s="612"/>
      <c r="E2685" s="567"/>
      <c r="F2685" s="567"/>
      <c r="G2685" s="567"/>
      <c r="H2685" s="613"/>
      <c r="I2685" s="614"/>
      <c r="J2685" s="566" t="n">
        <f aca="false">(J2672+J2678+J2683)/E2672</f>
        <v>24589.111632</v>
      </c>
      <c r="K2685" s="521"/>
    </row>
    <row r="2686" customFormat="false" ht="15" hidden="false" customHeight="false" outlineLevel="0" collapsed="false">
      <c r="A2686" s="517"/>
      <c r="B2686" s="590"/>
      <c r="C2686" s="570"/>
      <c r="D2686" s="570"/>
      <c r="E2686" s="591"/>
      <c r="F2686" s="592"/>
      <c r="G2686" s="573"/>
      <c r="H2686" s="573"/>
      <c r="I2686" s="574"/>
      <c r="J2686" s="615"/>
      <c r="K2686" s="521"/>
    </row>
    <row r="2687" customFormat="false" ht="19.25" hidden="false" customHeight="false" outlineLevel="0" collapsed="false">
      <c r="A2687" s="517"/>
      <c r="B2687" s="557" t="s">
        <v>321</v>
      </c>
      <c r="C2687" s="557"/>
      <c r="D2687" s="557"/>
      <c r="E2687" s="557"/>
      <c r="F2687" s="557"/>
      <c r="G2687" s="593" t="s">
        <v>318</v>
      </c>
      <c r="H2687" s="573" t="s">
        <v>319</v>
      </c>
      <c r="I2687" s="577" t="s">
        <v>296</v>
      </c>
      <c r="J2687" s="559" t="s">
        <v>315</v>
      </c>
      <c r="K2687" s="521"/>
    </row>
    <row r="2688" customFormat="false" ht="15" hidden="false" customHeight="false" outlineLevel="0" collapsed="false">
      <c r="A2688" s="517"/>
      <c r="B2688" s="594" t="s">
        <v>433</v>
      </c>
      <c r="C2688" s="595"/>
      <c r="D2688" s="596"/>
      <c r="E2688" s="596"/>
      <c r="F2688" s="597"/>
      <c r="G2688" s="691" t="n">
        <v>3</v>
      </c>
      <c r="H2688" s="540" t="s">
        <v>60</v>
      </c>
      <c r="I2688" s="692" t="n">
        <v>6514</v>
      </c>
      <c r="J2688" s="543" t="n">
        <f aca="false">G2688*I2688</f>
        <v>19542</v>
      </c>
      <c r="K2688" s="521"/>
    </row>
    <row r="2689" customFormat="false" ht="15" hidden="false" customHeight="false" outlineLevel="0" collapsed="false">
      <c r="A2689" s="517"/>
      <c r="B2689" s="599" t="s">
        <v>404</v>
      </c>
      <c r="C2689" s="600"/>
      <c r="D2689" s="601"/>
      <c r="E2689" s="601"/>
      <c r="F2689" s="602"/>
      <c r="G2689" s="691" t="n">
        <v>1.85</v>
      </c>
      <c r="H2689" s="540" t="s">
        <v>28</v>
      </c>
      <c r="I2689" s="598" t="n">
        <v>469.76</v>
      </c>
      <c r="J2689" s="543" t="n">
        <f aca="false">G2689*I2689</f>
        <v>869.056</v>
      </c>
      <c r="K2689" s="521"/>
    </row>
    <row r="2690" customFormat="false" ht="15" hidden="false" customHeight="false" outlineLevel="0" collapsed="false">
      <c r="A2690" s="517"/>
      <c r="B2690" s="599" t="s">
        <v>405</v>
      </c>
      <c r="C2690" s="600"/>
      <c r="D2690" s="601"/>
      <c r="E2690" s="601"/>
      <c r="F2690" s="602"/>
      <c r="G2690" s="691" t="n">
        <f aca="false">3*3.212</f>
        <v>9.636</v>
      </c>
      <c r="H2690" s="540" t="s">
        <v>406</v>
      </c>
      <c r="I2690" s="598" t="n">
        <v>16.48</v>
      </c>
      <c r="J2690" s="543" t="n">
        <f aca="false">G2690*I2690</f>
        <v>158.80128</v>
      </c>
      <c r="K2690" s="521"/>
    </row>
    <row r="2691" customFormat="false" ht="15" hidden="false" customHeight="false" outlineLevel="0" collapsed="false">
      <c r="A2691" s="517"/>
      <c r="B2691" s="599" t="s">
        <v>388</v>
      </c>
      <c r="C2691" s="600"/>
      <c r="D2691" s="601"/>
      <c r="E2691" s="601"/>
      <c r="F2691" s="602"/>
      <c r="G2691" s="691"/>
      <c r="H2691" s="540" t="s">
        <v>346</v>
      </c>
      <c r="I2691" s="598" t="n">
        <f aca="false">I2562</f>
        <v>14.2340145170296</v>
      </c>
      <c r="J2691" s="543" t="n">
        <f aca="false">G2691*I2691</f>
        <v>0</v>
      </c>
      <c r="K2691" s="521"/>
    </row>
    <row r="2692" customFormat="false" ht="15" hidden="false" customHeight="false" outlineLevel="0" collapsed="false">
      <c r="A2692" s="517"/>
      <c r="B2692" s="616"/>
      <c r="C2692" s="617"/>
      <c r="D2692" s="618"/>
      <c r="E2692" s="618"/>
      <c r="F2692" s="619"/>
      <c r="G2692" s="540"/>
      <c r="H2692" s="540"/>
      <c r="I2692" s="598"/>
      <c r="J2692" s="543" t="n">
        <f aca="false">G2692*I2692</f>
        <v>0</v>
      </c>
      <c r="K2692" s="521"/>
    </row>
    <row r="2693" customFormat="false" ht="15" hidden="false" customHeight="false" outlineLevel="0" collapsed="false">
      <c r="A2693" s="517"/>
      <c r="B2693" s="620"/>
      <c r="C2693" s="567"/>
      <c r="D2693" s="567"/>
      <c r="E2693" s="621"/>
      <c r="F2693" s="622"/>
      <c r="G2693" s="576"/>
      <c r="H2693" s="576"/>
      <c r="I2693" s="568" t="s">
        <v>257</v>
      </c>
      <c r="J2693" s="566" t="n">
        <f aca="false">SUM(J2688:J2692)</f>
        <v>20569.85728</v>
      </c>
      <c r="K2693" s="521"/>
    </row>
    <row r="2694" customFormat="false" ht="15" hidden="false" customHeight="false" outlineLevel="0" collapsed="false">
      <c r="A2694" s="517"/>
      <c r="B2694" s="623"/>
      <c r="C2694" s="567"/>
      <c r="D2694" s="567"/>
      <c r="E2694" s="621"/>
      <c r="F2694" s="622"/>
      <c r="G2694" s="576"/>
      <c r="H2694" s="576"/>
      <c r="I2694" s="568"/>
      <c r="J2694" s="621"/>
      <c r="K2694" s="521"/>
    </row>
    <row r="2695" customFormat="false" ht="19.25" hidden="false" customHeight="false" outlineLevel="0" collapsed="false">
      <c r="A2695" s="517"/>
      <c r="B2695" s="557" t="s">
        <v>322</v>
      </c>
      <c r="C2695" s="557"/>
      <c r="D2695" s="557"/>
      <c r="E2695" s="557"/>
      <c r="F2695" s="559" t="s">
        <v>318</v>
      </c>
      <c r="G2695" s="593" t="s">
        <v>323</v>
      </c>
      <c r="H2695" s="573" t="s">
        <v>296</v>
      </c>
      <c r="I2695" s="577" t="s">
        <v>314</v>
      </c>
      <c r="J2695" s="559" t="s">
        <v>315</v>
      </c>
      <c r="K2695" s="521"/>
    </row>
    <row r="2696" customFormat="false" ht="15" hidden="false" customHeight="false" outlineLevel="0" collapsed="false">
      <c r="A2696" s="517"/>
      <c r="B2696" s="594"/>
      <c r="C2696" s="595"/>
      <c r="D2696" s="596"/>
      <c r="E2696" s="597"/>
      <c r="F2696" s="540"/>
      <c r="G2696" s="540"/>
      <c r="H2696" s="624"/>
      <c r="I2696" s="598"/>
      <c r="J2696" s="543"/>
      <c r="K2696" s="521"/>
    </row>
    <row r="2697" customFormat="false" ht="15" hidden="false" customHeight="false" outlineLevel="0" collapsed="false">
      <c r="A2697" s="517"/>
      <c r="B2697" s="616"/>
      <c r="C2697" s="617"/>
      <c r="D2697" s="618"/>
      <c r="E2697" s="619"/>
      <c r="F2697" s="547" t="n">
        <v>0</v>
      </c>
      <c r="G2697" s="547" t="n">
        <v>0</v>
      </c>
      <c r="H2697" s="547" t="n">
        <v>0</v>
      </c>
      <c r="I2697" s="625" t="n">
        <v>0</v>
      </c>
      <c r="J2697" s="543" t="n">
        <f aca="false">I2697*H2697*G2697*F2697</f>
        <v>0</v>
      </c>
      <c r="K2697" s="521"/>
    </row>
    <row r="2698" customFormat="false" ht="15" hidden="false" customHeight="false" outlineLevel="0" collapsed="false">
      <c r="A2698" s="517"/>
      <c r="B2698" s="620"/>
      <c r="C2698" s="567"/>
      <c r="D2698" s="567"/>
      <c r="E2698" s="621"/>
      <c r="F2698" s="622"/>
      <c r="G2698" s="576"/>
      <c r="H2698" s="576"/>
      <c r="I2698" s="568" t="s">
        <v>257</v>
      </c>
      <c r="J2698" s="566" t="n">
        <f aca="false">SUM(J2696:J2697)</f>
        <v>0</v>
      </c>
      <c r="K2698" s="521"/>
    </row>
    <row r="2699" customFormat="false" ht="15" hidden="false" customHeight="false" outlineLevel="0" collapsed="false">
      <c r="A2699" s="517"/>
      <c r="B2699" s="567"/>
      <c r="C2699" s="567"/>
      <c r="D2699" s="567"/>
      <c r="E2699" s="567"/>
      <c r="F2699" s="567"/>
      <c r="G2699" s="567"/>
      <c r="H2699" s="567"/>
      <c r="I2699" s="568"/>
      <c r="J2699" s="567"/>
      <c r="K2699" s="521"/>
    </row>
    <row r="2700" customFormat="false" ht="15" hidden="false" customHeight="false" outlineLevel="0" collapsed="false">
      <c r="A2700" s="517"/>
      <c r="B2700" s="626" t="s">
        <v>324</v>
      </c>
      <c r="C2700" s="626"/>
      <c r="D2700" s="626"/>
      <c r="E2700" s="626"/>
      <c r="F2700" s="626"/>
      <c r="G2700" s="626"/>
      <c r="H2700" s="626"/>
      <c r="I2700" s="626"/>
      <c r="J2700" s="611" t="n">
        <f aca="false">J2698+J2693+J2685</f>
        <v>45158.968912</v>
      </c>
      <c r="K2700" s="521"/>
    </row>
    <row r="2701" customFormat="false" ht="15" hidden="false" customHeight="false" outlineLevel="0" collapsed="false">
      <c r="A2701" s="517"/>
      <c r="B2701" s="567"/>
      <c r="C2701" s="567"/>
      <c r="D2701" s="567"/>
      <c r="E2701" s="567"/>
      <c r="F2701" s="567"/>
      <c r="G2701" s="567"/>
      <c r="H2701" s="567"/>
      <c r="I2701" s="568"/>
      <c r="J2701" s="567"/>
      <c r="K2701" s="521"/>
    </row>
    <row r="2702" customFormat="false" ht="15" hidden="false" customHeight="false" outlineLevel="0" collapsed="false">
      <c r="A2702" s="517"/>
      <c r="B2702" s="626" t="s">
        <v>325</v>
      </c>
      <c r="C2702" s="626"/>
      <c r="D2702" s="626"/>
      <c r="E2702" s="626"/>
      <c r="F2702" s="626"/>
      <c r="G2702" s="626"/>
      <c r="H2702" s="626"/>
      <c r="I2702" s="626"/>
      <c r="J2702" s="566" t="n">
        <f aca="false">J2700*0</f>
        <v>0</v>
      </c>
      <c r="K2702" s="521"/>
    </row>
    <row r="2703" customFormat="false" ht="15" hidden="false" customHeight="false" outlineLevel="0" collapsed="false">
      <c r="A2703" s="517"/>
      <c r="B2703" s="567"/>
      <c r="C2703" s="567"/>
      <c r="D2703" s="567"/>
      <c r="E2703" s="567"/>
      <c r="F2703" s="567"/>
      <c r="G2703" s="567"/>
      <c r="H2703" s="567"/>
      <c r="I2703" s="568"/>
      <c r="J2703" s="567"/>
      <c r="K2703" s="521"/>
    </row>
    <row r="2704" customFormat="false" ht="15" hidden="false" customHeight="false" outlineLevel="0" collapsed="false">
      <c r="A2704" s="517"/>
      <c r="B2704" s="626" t="s">
        <v>326</v>
      </c>
      <c r="C2704" s="626"/>
      <c r="D2704" s="626"/>
      <c r="E2704" s="626"/>
      <c r="F2704" s="626"/>
      <c r="G2704" s="626"/>
      <c r="H2704" s="626"/>
      <c r="I2704" s="626"/>
      <c r="J2704" s="611" t="n">
        <f aca="false">J2700+J2702</f>
        <v>45158.968912</v>
      </c>
      <c r="K2704" s="521"/>
    </row>
    <row r="2705" customFormat="false" ht="15" hidden="false" customHeight="false" outlineLevel="0" collapsed="false">
      <c r="A2705" s="517"/>
      <c r="B2705" s="605"/>
      <c r="C2705" s="605"/>
      <c r="D2705" s="605"/>
      <c r="E2705" s="605"/>
      <c r="F2705" s="605"/>
      <c r="G2705" s="605"/>
      <c r="H2705" s="605"/>
      <c r="I2705" s="609"/>
      <c r="J2705" s="605"/>
      <c r="K2705" s="521"/>
    </row>
    <row r="2706" customFormat="false" ht="15" hidden="false" customHeight="false" outlineLevel="0" collapsed="false">
      <c r="A2706" s="517"/>
      <c r="B2706" s="627"/>
      <c r="C2706" s="595"/>
      <c r="D2706" s="595"/>
      <c r="E2706" s="595"/>
      <c r="F2706" s="595"/>
      <c r="G2706" s="595"/>
      <c r="H2706" s="595"/>
      <c r="I2706" s="595"/>
      <c r="J2706" s="628"/>
      <c r="K2706" s="521"/>
    </row>
    <row r="2707" customFormat="false" ht="15" hidden="false" customHeight="false" outlineLevel="0" collapsed="false">
      <c r="A2707" s="517"/>
      <c r="B2707" s="629"/>
      <c r="C2707" s="630"/>
      <c r="D2707" s="631"/>
      <c r="E2707" s="631"/>
      <c r="F2707" s="632"/>
      <c r="G2707" s="633"/>
      <c r="H2707" s="630"/>
      <c r="I2707" s="630"/>
      <c r="J2707" s="634"/>
      <c r="K2707" s="521"/>
    </row>
    <row r="2708" customFormat="false" ht="15" hidden="false" customHeight="false" outlineLevel="0" collapsed="false">
      <c r="A2708" s="517"/>
      <c r="B2708" s="522"/>
      <c r="C2708" s="522"/>
      <c r="D2708" s="522"/>
      <c r="E2708" s="522"/>
      <c r="F2708" s="522"/>
      <c r="G2708" s="522"/>
      <c r="H2708" s="522"/>
      <c r="I2708" s="522"/>
      <c r="J2708" s="522"/>
      <c r="K2708" s="521"/>
    </row>
    <row r="2709" customFormat="false" ht="15" hidden="false" customHeight="false" outlineLevel="0" collapsed="false">
      <c r="A2709" s="517"/>
      <c r="B2709" s="635" t="n">
        <f aca="false">PLANEJAMENTO!E1991</f>
        <v>0</v>
      </c>
      <c r="C2709" s="636"/>
      <c r="D2709" s="636"/>
      <c r="E2709" s="636"/>
      <c r="F2709" s="637"/>
      <c r="G2709" s="532" t="s">
        <v>315</v>
      </c>
      <c r="H2709" s="532"/>
      <c r="I2709" s="532"/>
      <c r="J2709" s="532"/>
      <c r="K2709" s="521"/>
    </row>
    <row r="2710" customFormat="false" ht="15" hidden="false" customHeight="false" outlineLevel="0" collapsed="false">
      <c r="A2710" s="517"/>
      <c r="B2710" s="638" t="n">
        <f aca="false">PLANEJAMENTO!E1992</f>
        <v>0</v>
      </c>
      <c r="C2710" s="639"/>
      <c r="D2710" s="639"/>
      <c r="E2710" s="639"/>
      <c r="F2710" s="640"/>
      <c r="G2710" s="534" t="s">
        <v>327</v>
      </c>
      <c r="H2710" s="534"/>
      <c r="I2710" s="534"/>
      <c r="J2710" s="534"/>
      <c r="K2710" s="521"/>
    </row>
    <row r="2711" customFormat="false" ht="15" hidden="false" customHeight="false" outlineLevel="0" collapsed="false">
      <c r="A2711" s="517"/>
      <c r="B2711" s="641"/>
      <c r="C2711" s="642"/>
      <c r="D2711" s="642"/>
      <c r="E2711" s="642"/>
      <c r="F2711" s="643"/>
      <c r="G2711" s="644"/>
      <c r="H2711" s="645"/>
      <c r="I2711" s="645"/>
      <c r="J2711" s="645"/>
      <c r="K2711" s="521"/>
    </row>
    <row r="2712" customFormat="false" ht="15" hidden="false" customHeight="false" outlineLevel="0" collapsed="false">
      <c r="A2712" s="646"/>
      <c r="B2712" s="647"/>
      <c r="C2712" s="647"/>
      <c r="D2712" s="647"/>
      <c r="E2712" s="647"/>
      <c r="F2712" s="647"/>
      <c r="G2712" s="647"/>
      <c r="H2712" s="647"/>
      <c r="I2712" s="647"/>
      <c r="J2712" s="647"/>
      <c r="K2712" s="648"/>
    </row>
    <row r="2713" customFormat="false" ht="15" hidden="false" customHeight="false" outlineLevel="0" collapsed="false">
      <c r="A2713" s="517"/>
      <c r="B2713" s="522"/>
      <c r="C2713" s="522"/>
      <c r="D2713" s="522"/>
      <c r="E2713" s="522"/>
      <c r="F2713" s="522"/>
      <c r="G2713" s="522"/>
      <c r="H2713" s="522"/>
      <c r="I2713" s="522"/>
      <c r="J2713" s="522"/>
      <c r="K2713" s="521"/>
    </row>
    <row r="2714" customFormat="false" ht="15" hidden="false" customHeight="false" outlineLevel="0" collapsed="false">
      <c r="A2714" s="517"/>
      <c r="B2714" s="518" t="s">
        <v>0</v>
      </c>
      <c r="C2714" s="519"/>
      <c r="D2714" s="520" t="s">
        <v>288</v>
      </c>
      <c r="E2714" s="520"/>
      <c r="F2714" s="520"/>
      <c r="G2714" s="520"/>
      <c r="H2714" s="520"/>
      <c r="I2714" s="520"/>
      <c r="J2714" s="520"/>
      <c r="K2714" s="521"/>
    </row>
    <row r="2715" customFormat="false" ht="15" hidden="false" customHeight="false" outlineLevel="0" collapsed="false">
      <c r="A2715" s="517"/>
      <c r="B2715" s="522"/>
      <c r="C2715" s="522"/>
      <c r="D2715" s="522"/>
      <c r="E2715" s="522"/>
      <c r="F2715" s="522"/>
      <c r="G2715" s="522"/>
      <c r="H2715" s="522"/>
      <c r="I2715" s="522"/>
      <c r="J2715" s="522"/>
      <c r="K2715" s="521"/>
    </row>
    <row r="2716" customFormat="false" ht="15" hidden="false" customHeight="false" outlineLevel="0" collapsed="false">
      <c r="A2716" s="517"/>
      <c r="B2716" s="523"/>
      <c r="C2716" s="524" t="s">
        <v>290</v>
      </c>
      <c r="D2716" s="523" t="s">
        <v>118</v>
      </c>
      <c r="E2716" s="523"/>
      <c r="F2716" s="523"/>
      <c r="G2716" s="523"/>
      <c r="H2716" s="523"/>
      <c r="I2716" s="523"/>
      <c r="J2716" s="523" t="s">
        <v>291</v>
      </c>
      <c r="K2716" s="521"/>
    </row>
    <row r="2717" customFormat="false" ht="19.25" hidden="false" customHeight="true" outlineLevel="0" collapsed="false">
      <c r="A2717" s="517"/>
      <c r="B2717" s="525"/>
      <c r="C2717" s="526" t="n">
        <f aca="true">TODAY()</f>
        <v>46129</v>
      </c>
      <c r="D2717" s="661" t="s">
        <v>101</v>
      </c>
      <c r="E2717" s="661"/>
      <c r="F2717" s="661"/>
      <c r="G2717" s="661"/>
      <c r="H2717" s="661"/>
      <c r="I2717" s="661"/>
      <c r="J2717" s="528" t="str">
        <f aca="false">F2736</f>
        <v>m</v>
      </c>
      <c r="K2717" s="521"/>
    </row>
    <row r="2718" customFormat="false" ht="15" hidden="false" customHeight="false" outlineLevel="0" collapsed="false">
      <c r="A2718" s="517"/>
      <c r="B2718" s="529"/>
      <c r="C2718" s="529"/>
      <c r="D2718" s="529"/>
      <c r="E2718" s="529"/>
      <c r="F2718" s="529"/>
      <c r="G2718" s="529"/>
      <c r="H2718" s="529"/>
      <c r="I2718" s="530"/>
      <c r="J2718" s="531"/>
      <c r="K2718" s="521"/>
    </row>
    <row r="2719" customFormat="false" ht="15" hidden="false" customHeight="false" outlineLevel="0" collapsed="false">
      <c r="A2719" s="517"/>
      <c r="B2719" s="532" t="s">
        <v>292</v>
      </c>
      <c r="C2719" s="532"/>
      <c r="D2719" s="532" t="s">
        <v>289</v>
      </c>
      <c r="E2719" s="532" t="s">
        <v>293</v>
      </c>
      <c r="F2719" s="533" t="s">
        <v>294</v>
      </c>
      <c r="G2719" s="533"/>
      <c r="H2719" s="533" t="s">
        <v>295</v>
      </c>
      <c r="I2719" s="533"/>
      <c r="J2719" s="534" t="s">
        <v>296</v>
      </c>
      <c r="K2719" s="521"/>
    </row>
    <row r="2720" customFormat="false" ht="15" hidden="false" customHeight="false" outlineLevel="0" collapsed="false">
      <c r="A2720" s="517"/>
      <c r="B2720" s="532"/>
      <c r="C2720" s="532"/>
      <c r="D2720" s="532"/>
      <c r="E2720" s="532"/>
      <c r="F2720" s="535" t="s">
        <v>297</v>
      </c>
      <c r="G2720" s="535" t="s">
        <v>298</v>
      </c>
      <c r="H2720" s="535" t="s">
        <v>297</v>
      </c>
      <c r="I2720" s="529" t="s">
        <v>298</v>
      </c>
      <c r="J2720" s="536" t="s">
        <v>299</v>
      </c>
      <c r="K2720" s="521"/>
    </row>
    <row r="2721" customFormat="false" ht="15" hidden="false" customHeight="false" outlineLevel="0" collapsed="false">
      <c r="A2721" s="517"/>
      <c r="B2721" s="649" t="s">
        <v>400</v>
      </c>
      <c r="C2721" s="650"/>
      <c r="D2721" s="651"/>
      <c r="E2721" s="652" t="n">
        <v>1</v>
      </c>
      <c r="F2721" s="652" t="n">
        <v>1</v>
      </c>
      <c r="G2721" s="653" t="n">
        <f aca="false">1-F2721</f>
        <v>0</v>
      </c>
      <c r="H2721" s="541" t="n">
        <f aca="false">VLOOKUP(B2721,EQUIPAMENTOS!$A:$N,14,FALSE())</f>
        <v>175</v>
      </c>
      <c r="I2721" s="542" t="n">
        <f aca="false">H2721</f>
        <v>175</v>
      </c>
      <c r="J2721" s="543" t="n">
        <f aca="false">H2721*F2721*E2721+I2721*G2721*E2721</f>
        <v>175</v>
      </c>
      <c r="K2721" s="521"/>
    </row>
    <row r="2722" customFormat="false" ht="15" hidden="false" customHeight="false" outlineLevel="0" collapsed="false">
      <c r="A2722" s="517"/>
      <c r="B2722" s="537" t="s">
        <v>401</v>
      </c>
      <c r="C2722" s="538"/>
      <c r="D2722" s="539"/>
      <c r="E2722" s="688" t="n">
        <v>1</v>
      </c>
      <c r="F2722" s="688" t="n">
        <v>1</v>
      </c>
      <c r="G2722" s="540" t="n">
        <f aca="false">1-F2722</f>
        <v>0</v>
      </c>
      <c r="H2722" s="541" t="n">
        <f aca="false">VLOOKUP(B2722,EQUIPAMENTOS!$A:$N,14,FALSE())</f>
        <v>425</v>
      </c>
      <c r="I2722" s="542" t="n">
        <f aca="false">H2722</f>
        <v>425</v>
      </c>
      <c r="J2722" s="543" t="n">
        <f aca="false">H2722*F2722*E2722+I2722*G2722*E2722</f>
        <v>425</v>
      </c>
      <c r="K2722" s="521"/>
    </row>
    <row r="2723" customFormat="false" ht="15" hidden="false" customHeight="false" outlineLevel="0" collapsed="false">
      <c r="A2723" s="517"/>
      <c r="B2723" s="537" t="s">
        <v>365</v>
      </c>
      <c r="C2723" s="538"/>
      <c r="D2723" s="539"/>
      <c r="E2723" s="688" t="n">
        <v>0.33</v>
      </c>
      <c r="F2723" s="688" t="n">
        <v>1</v>
      </c>
      <c r="G2723" s="540" t="n">
        <f aca="false">1-F2723</f>
        <v>0</v>
      </c>
      <c r="H2723" s="541" t="n">
        <f aca="false">VLOOKUP(B2723,EQUIPAMENTOS!$A:$N,14,FALSE())</f>
        <v>175</v>
      </c>
      <c r="I2723" s="542" t="n">
        <f aca="false">H2723</f>
        <v>175</v>
      </c>
      <c r="J2723" s="543" t="n">
        <f aca="false">H2723*F2723*E2723+I2723*G2723*E2723</f>
        <v>57.75</v>
      </c>
      <c r="K2723" s="521"/>
    </row>
    <row r="2724" customFormat="false" ht="15" hidden="false" customHeight="false" outlineLevel="0" collapsed="false">
      <c r="A2724" s="517"/>
      <c r="B2724" s="544"/>
      <c r="C2724" s="545"/>
      <c r="D2724" s="546"/>
      <c r="E2724" s="547"/>
      <c r="F2724" s="547"/>
      <c r="G2724" s="547"/>
      <c r="H2724" s="548"/>
      <c r="I2724" s="664"/>
      <c r="J2724" s="543"/>
      <c r="K2724" s="521"/>
    </row>
    <row r="2725" customFormat="false" ht="15" hidden="false" customHeight="false" outlineLevel="0" collapsed="false">
      <c r="A2725" s="517"/>
      <c r="B2725" s="551"/>
      <c r="C2725" s="529"/>
      <c r="D2725" s="529"/>
      <c r="E2725" s="529"/>
      <c r="F2725" s="529"/>
      <c r="G2725" s="529"/>
      <c r="H2725" s="529"/>
      <c r="I2725" s="552" t="s">
        <v>257</v>
      </c>
      <c r="J2725" s="566" t="n">
        <f aca="false">SUM(J2721:J2724)</f>
        <v>657.75</v>
      </c>
      <c r="K2725" s="521"/>
    </row>
    <row r="2726" customFormat="false" ht="15" hidden="false" customHeight="false" outlineLevel="0" collapsed="false">
      <c r="A2726" s="517"/>
      <c r="B2726" s="553"/>
      <c r="C2726" s="553"/>
      <c r="D2726" s="553"/>
      <c r="E2726" s="553"/>
      <c r="F2726" s="553"/>
      <c r="G2726" s="553"/>
      <c r="H2726" s="553"/>
      <c r="I2726" s="554"/>
      <c r="J2726" s="555"/>
      <c r="K2726" s="521"/>
    </row>
    <row r="2727" customFormat="false" ht="19.25" hidden="false" customHeight="true" outlineLevel="0" collapsed="false">
      <c r="A2727" s="517"/>
      <c r="B2727" s="556" t="s">
        <v>302</v>
      </c>
      <c r="C2727" s="556"/>
      <c r="D2727" s="556"/>
      <c r="E2727" s="556"/>
      <c r="F2727" s="679" t="s">
        <v>289</v>
      </c>
      <c r="G2727" s="679"/>
      <c r="H2727" s="557" t="s">
        <v>303</v>
      </c>
      <c r="I2727" s="558" t="s">
        <v>304</v>
      </c>
      <c r="J2727" s="559" t="s">
        <v>305</v>
      </c>
      <c r="K2727" s="521"/>
    </row>
    <row r="2728" customFormat="false" ht="15" hidden="false" customHeight="false" outlineLevel="0" collapsed="false">
      <c r="A2728" s="517"/>
      <c r="B2728" s="690" t="s">
        <v>361</v>
      </c>
      <c r="C2728" s="605"/>
      <c r="D2728" s="680"/>
      <c r="E2728" s="681"/>
      <c r="F2728" s="682"/>
      <c r="G2728" s="608"/>
      <c r="H2728" s="683" t="n">
        <f aca="false">E2721</f>
        <v>1</v>
      </c>
      <c r="I2728" s="564" t="n">
        <f aca="false">(VLOOKUP(B2728,'MÃO DE OBRA'!$A:$E,5,FALSE())/220)</f>
        <v>37.47552</v>
      </c>
      <c r="J2728" s="543" t="n">
        <f aca="false">H2728*I2728</f>
        <v>37.47552</v>
      </c>
      <c r="K2728" s="521"/>
    </row>
    <row r="2729" customFormat="false" ht="15" hidden="false" customHeight="false" outlineLevel="0" collapsed="false">
      <c r="A2729" s="517"/>
      <c r="B2729" s="560" t="s">
        <v>366</v>
      </c>
      <c r="C2729" s="561"/>
      <c r="D2729" s="522"/>
      <c r="E2729" s="538"/>
      <c r="F2729" s="539"/>
      <c r="G2729" s="562"/>
      <c r="H2729" s="563" t="n">
        <v>5</v>
      </c>
      <c r="I2729" s="564" t="n">
        <f aca="false">(VLOOKUP(B2729,'MÃO DE OBRA'!$A:$E,5,FALSE())/220)</f>
        <v>28.82352</v>
      </c>
      <c r="J2729" s="543" t="n">
        <f aca="false">H2729*I2729</f>
        <v>144.1176</v>
      </c>
      <c r="K2729" s="521"/>
    </row>
    <row r="2730" customFormat="false" ht="15" hidden="false" customHeight="false" outlineLevel="0" collapsed="false">
      <c r="A2730" s="517"/>
      <c r="B2730" s="560" t="s">
        <v>307</v>
      </c>
      <c r="C2730" s="561"/>
      <c r="D2730" s="522"/>
      <c r="E2730" s="538"/>
      <c r="F2730" s="539"/>
      <c r="G2730" s="562"/>
      <c r="H2730" s="563" t="n">
        <v>4</v>
      </c>
      <c r="I2730" s="564" t="n">
        <f aca="false">(VLOOKUP(B2730,'MÃO DE OBRA'!$A:$E,5,FALSE())/220)</f>
        <v>19.13328</v>
      </c>
      <c r="J2730" s="543" t="n">
        <f aca="false">H2730*I2730</f>
        <v>76.53312</v>
      </c>
      <c r="K2730" s="521"/>
    </row>
    <row r="2731" customFormat="false" ht="15" hidden="false" customHeight="false" outlineLevel="0" collapsed="false">
      <c r="A2731" s="517"/>
      <c r="B2731" s="560" t="s">
        <v>370</v>
      </c>
      <c r="C2731" s="561"/>
      <c r="D2731" s="522"/>
      <c r="E2731" s="538"/>
      <c r="F2731" s="539"/>
      <c r="G2731" s="562"/>
      <c r="H2731" s="563" t="n">
        <v>0.33</v>
      </c>
      <c r="I2731" s="564" t="n">
        <f aca="false">(VLOOKUP(B2731,'MÃO DE OBRA'!$A:$E,5,FALSE())/220)</f>
        <v>93.6363636363636</v>
      </c>
      <c r="J2731" s="543" t="n">
        <f aca="false">H2731*I2731</f>
        <v>30.9</v>
      </c>
      <c r="K2731" s="521"/>
    </row>
    <row r="2732" customFormat="false" ht="15" hidden="false" customHeight="false" outlineLevel="0" collapsed="false">
      <c r="A2732" s="517"/>
      <c r="B2732" s="560" t="s">
        <v>368</v>
      </c>
      <c r="C2732" s="561"/>
      <c r="D2732" s="522"/>
      <c r="E2732" s="538"/>
      <c r="F2732" s="539"/>
      <c r="G2732" s="562"/>
      <c r="H2732" s="563" t="n">
        <f aca="false">E2723</f>
        <v>0.33</v>
      </c>
      <c r="I2732" s="564" t="n">
        <f aca="false">(VLOOKUP(B2732,'MÃO DE OBRA'!$A:$E,5,FALSE())/220)</f>
        <v>37.47552</v>
      </c>
      <c r="J2732" s="543" t="n">
        <f aca="false">H2732*I2732</f>
        <v>12.3669216</v>
      </c>
      <c r="K2732" s="521"/>
    </row>
    <row r="2733" customFormat="false" ht="15" hidden="false" customHeight="false" outlineLevel="0" collapsed="false">
      <c r="A2733" s="517"/>
      <c r="B2733" s="560" t="s">
        <v>402</v>
      </c>
      <c r="C2733" s="561"/>
      <c r="D2733" s="522"/>
      <c r="E2733" s="538"/>
      <c r="F2733" s="539"/>
      <c r="G2733" s="562"/>
      <c r="H2733" s="563" t="n">
        <f aca="false">E2722</f>
        <v>1</v>
      </c>
      <c r="I2733" s="564" t="n">
        <f aca="false">(VLOOKUP(B2733,'MÃO DE OBRA'!$A:$E,5,FALSE())/220)</f>
        <v>37.47552</v>
      </c>
      <c r="J2733" s="543" t="n">
        <f aca="false">H2733*I2733</f>
        <v>37.47552</v>
      </c>
      <c r="K2733" s="521"/>
    </row>
    <row r="2734" customFormat="false" ht="15" hidden="false" customHeight="false" outlineLevel="0" collapsed="false">
      <c r="A2734" s="517"/>
      <c r="B2734" s="551"/>
      <c r="C2734" s="553"/>
      <c r="D2734" s="553"/>
      <c r="E2734" s="553"/>
      <c r="F2734" s="553"/>
      <c r="G2734" s="553"/>
      <c r="H2734" s="553"/>
      <c r="I2734" s="565" t="s">
        <v>257</v>
      </c>
      <c r="J2734" s="566" t="n">
        <f aca="false">SUM(J2728:J2733)</f>
        <v>338.8686816</v>
      </c>
      <c r="K2734" s="521"/>
    </row>
    <row r="2735" customFormat="false" ht="15" hidden="false" customHeight="false" outlineLevel="0" collapsed="false">
      <c r="A2735" s="517"/>
      <c r="B2735" s="567"/>
      <c r="C2735" s="567"/>
      <c r="D2735" s="567"/>
      <c r="E2735" s="567"/>
      <c r="F2735" s="567"/>
      <c r="G2735" s="567"/>
      <c r="H2735" s="567"/>
      <c r="I2735" s="568"/>
      <c r="J2735" s="567"/>
      <c r="K2735" s="521"/>
    </row>
    <row r="2736" customFormat="false" ht="15" hidden="false" customHeight="false" outlineLevel="0" collapsed="false">
      <c r="A2736" s="517"/>
      <c r="B2736" s="569" t="s">
        <v>310</v>
      </c>
      <c r="C2736" s="570"/>
      <c r="D2736" s="567"/>
      <c r="E2736" s="571" t="n">
        <f aca="false">PRODUÇÕES!D43</f>
        <v>0.05</v>
      </c>
      <c r="F2736" s="572" t="s">
        <v>60</v>
      </c>
      <c r="G2736" s="573"/>
      <c r="H2736" s="573"/>
      <c r="I2736" s="574" t="s">
        <v>311</v>
      </c>
      <c r="J2736" s="566" t="n">
        <f aca="false">J2725+J2734</f>
        <v>996.6186816</v>
      </c>
      <c r="K2736" s="521"/>
    </row>
    <row r="2737" customFormat="false" ht="15" hidden="false" customHeight="false" outlineLevel="0" collapsed="false">
      <c r="A2737" s="517"/>
      <c r="B2737" s="575"/>
      <c r="C2737" s="567"/>
      <c r="D2737" s="567"/>
      <c r="E2737" s="568"/>
      <c r="F2737" s="576"/>
      <c r="G2737" s="576"/>
      <c r="H2737" s="576"/>
      <c r="I2737" s="568"/>
      <c r="J2737" s="567"/>
      <c r="K2737" s="521"/>
    </row>
    <row r="2738" customFormat="false" ht="19.25" hidden="false" customHeight="false" outlineLevel="0" collapsed="false">
      <c r="A2738" s="517"/>
      <c r="B2738" s="557" t="s">
        <v>312</v>
      </c>
      <c r="C2738" s="557"/>
      <c r="D2738" s="557"/>
      <c r="E2738" s="557"/>
      <c r="F2738" s="532" t="s">
        <v>289</v>
      </c>
      <c r="G2738" s="528" t="s">
        <v>313</v>
      </c>
      <c r="H2738" s="557" t="s">
        <v>296</v>
      </c>
      <c r="I2738" s="577" t="s">
        <v>314</v>
      </c>
      <c r="J2738" s="556" t="s">
        <v>315</v>
      </c>
      <c r="K2738" s="521"/>
    </row>
    <row r="2739" customFormat="false" ht="15" hidden="false" customHeight="false" outlineLevel="0" collapsed="false">
      <c r="A2739" s="517"/>
      <c r="B2739" s="684" t="str">
        <f aca="false">B2721</f>
        <v>Caminhão munck 45T</v>
      </c>
      <c r="C2739" s="562"/>
      <c r="D2739" s="562"/>
      <c r="E2739" s="685"/>
      <c r="F2739" s="579" t="str">
        <f aca="false">VLOOKUP(B2739,EQUIPAMENTOS!$A:$R,16,FALSE())</f>
        <v>Diesel S10</v>
      </c>
      <c r="G2739" s="580" t="s">
        <v>316</v>
      </c>
      <c r="H2739" s="581" t="n">
        <f aca="false">VLOOKUP(B2739,EQUIPAMENTOS!$A:$R,17,FALSE())</f>
        <v>6.99</v>
      </c>
      <c r="I2739" s="582" t="n">
        <f aca="false">VLOOKUP(B2739,EQUIPAMENTOS!$A:$R,18,FALSE())</f>
        <v>6</v>
      </c>
      <c r="J2739" s="543" t="n">
        <f aca="false">H2739*I2739*E2721*F2721</f>
        <v>41.94</v>
      </c>
      <c r="K2739" s="521"/>
    </row>
    <row r="2740" customFormat="false" ht="15" hidden="false" customHeight="false" outlineLevel="0" collapsed="false">
      <c r="A2740" s="517"/>
      <c r="B2740" s="684" t="str">
        <f aca="false">B2722</f>
        <v>Guindaste móvel sobre esteiras com capacidade de 40 t - 186 kW</v>
      </c>
      <c r="C2740" s="561"/>
      <c r="D2740" s="561"/>
      <c r="E2740" s="538"/>
      <c r="F2740" s="579" t="str">
        <f aca="false">VLOOKUP(B2740,EQUIPAMENTOS!$A:$R,16,FALSE())</f>
        <v>Diesel S10</v>
      </c>
      <c r="G2740" s="580" t="s">
        <v>316</v>
      </c>
      <c r="H2740" s="581" t="n">
        <f aca="false">VLOOKUP(B2740,EQUIPAMENTOS!$A:$R,17,FALSE())</f>
        <v>6.99</v>
      </c>
      <c r="I2740" s="582" t="n">
        <f aca="false">VLOOKUP(B2740,EQUIPAMENTOS!$A:$R,18,FALSE())</f>
        <v>25</v>
      </c>
      <c r="J2740" s="543" t="n">
        <f aca="false">H2740*I2740*E2722*F2722</f>
        <v>174.75</v>
      </c>
      <c r="K2740" s="521"/>
    </row>
    <row r="2741" customFormat="false" ht="15" hidden="false" customHeight="false" outlineLevel="0" collapsed="false">
      <c r="A2741" s="517"/>
      <c r="B2741" s="684" t="str">
        <f aca="false">B2723</f>
        <v>Caminhão prancha</v>
      </c>
      <c r="C2741" s="561"/>
      <c r="D2741" s="561"/>
      <c r="E2741" s="538"/>
      <c r="F2741" s="579" t="str">
        <f aca="false">VLOOKUP(B2741,EQUIPAMENTOS!$A:$R,16,FALSE())</f>
        <v>Diesel S10</v>
      </c>
      <c r="G2741" s="580" t="s">
        <v>316</v>
      </c>
      <c r="H2741" s="581" t="n">
        <f aca="false">VLOOKUP(B2741,EQUIPAMENTOS!$A:$R,17,FALSE())</f>
        <v>6.99</v>
      </c>
      <c r="I2741" s="582" t="n">
        <f aca="false">VLOOKUP(B2741,EQUIPAMENTOS!$A:$R,18,FALSE())</f>
        <v>7</v>
      </c>
      <c r="J2741" s="543" t="n">
        <f aca="false">H2741*I2741*E2723*F2723</f>
        <v>16.1469</v>
      </c>
      <c r="K2741" s="521"/>
    </row>
    <row r="2742" customFormat="false" ht="15" hidden="false" customHeight="false" outlineLevel="0" collapsed="false">
      <c r="A2742" s="517"/>
      <c r="B2742" s="612"/>
      <c r="C2742" s="567"/>
      <c r="D2742" s="567"/>
      <c r="E2742" s="567"/>
      <c r="F2742" s="567"/>
      <c r="G2742" s="567"/>
      <c r="H2742" s="576"/>
      <c r="I2742" s="673" t="s">
        <v>257</v>
      </c>
      <c r="J2742" s="566" t="n">
        <f aca="false">SUM(J2739:J2741)</f>
        <v>232.8369</v>
      </c>
      <c r="K2742" s="521"/>
      <c r="L2742" s="434" t="n">
        <f aca="false">J2742/E2736</f>
        <v>4656.738</v>
      </c>
    </row>
    <row r="2743" customFormat="false" ht="15" hidden="false" customHeight="false" outlineLevel="0" collapsed="false">
      <c r="A2743" s="517"/>
      <c r="B2743" s="590"/>
      <c r="C2743" s="570"/>
      <c r="D2743" s="570"/>
      <c r="E2743" s="591"/>
      <c r="F2743" s="592"/>
      <c r="G2743" s="573"/>
      <c r="H2743" s="573"/>
      <c r="I2743" s="574"/>
      <c r="J2743" s="591"/>
      <c r="K2743" s="521"/>
    </row>
    <row r="2744" customFormat="false" ht="19.25" hidden="false" customHeight="false" outlineLevel="0" collapsed="false">
      <c r="A2744" s="517"/>
      <c r="B2744" s="557" t="s">
        <v>317</v>
      </c>
      <c r="C2744" s="557"/>
      <c r="D2744" s="557"/>
      <c r="E2744" s="557"/>
      <c r="F2744" s="557"/>
      <c r="G2744" s="593" t="s">
        <v>318</v>
      </c>
      <c r="H2744" s="573" t="s">
        <v>319</v>
      </c>
      <c r="I2744" s="577" t="s">
        <v>296</v>
      </c>
      <c r="J2744" s="559" t="s">
        <v>315</v>
      </c>
      <c r="K2744" s="521"/>
    </row>
    <row r="2745" customFormat="false" ht="15" hidden="false" customHeight="false" outlineLevel="0" collapsed="false">
      <c r="A2745" s="517"/>
      <c r="B2745" s="594"/>
      <c r="C2745" s="595"/>
      <c r="D2745" s="596"/>
      <c r="E2745" s="596"/>
      <c r="F2745" s="597"/>
      <c r="G2745" s="540"/>
      <c r="H2745" s="540"/>
      <c r="I2745" s="598"/>
      <c r="J2745" s="543"/>
      <c r="K2745" s="521"/>
    </row>
    <row r="2746" customFormat="false" ht="15" hidden="false" customHeight="false" outlineLevel="0" collapsed="false">
      <c r="A2746" s="517"/>
      <c r="B2746" s="599"/>
      <c r="C2746" s="600"/>
      <c r="D2746" s="601"/>
      <c r="E2746" s="601"/>
      <c r="F2746" s="602"/>
      <c r="G2746" s="540"/>
      <c r="H2746" s="540"/>
      <c r="I2746" s="598"/>
      <c r="J2746" s="543"/>
      <c r="K2746" s="521"/>
    </row>
    <row r="2747" customFormat="false" ht="15" hidden="false" customHeight="false" outlineLevel="0" collapsed="false">
      <c r="A2747" s="517"/>
      <c r="B2747" s="603" t="s">
        <v>257</v>
      </c>
      <c r="C2747" s="603"/>
      <c r="D2747" s="603"/>
      <c r="E2747" s="603"/>
      <c r="F2747" s="603"/>
      <c r="G2747" s="603"/>
      <c r="H2747" s="603"/>
      <c r="I2747" s="603"/>
      <c r="J2747" s="566" t="n">
        <f aca="false">SUM(J2745:J2746)</f>
        <v>0</v>
      </c>
      <c r="K2747" s="521"/>
    </row>
    <row r="2748" customFormat="false" ht="15" hidden="false" customHeight="false" outlineLevel="0" collapsed="false">
      <c r="A2748" s="517"/>
      <c r="B2748" s="604"/>
      <c r="C2748" s="605"/>
      <c r="D2748" s="605"/>
      <c r="E2748" s="606"/>
      <c r="F2748" s="607"/>
      <c r="G2748" s="608"/>
      <c r="H2748" s="608"/>
      <c r="I2748" s="609"/>
      <c r="J2748" s="610"/>
      <c r="K2748" s="521"/>
    </row>
    <row r="2749" customFormat="false" ht="15" hidden="false" customHeight="false" outlineLevel="0" collapsed="false">
      <c r="A2749" s="517"/>
      <c r="B2749" s="611" t="s">
        <v>320</v>
      </c>
      <c r="C2749" s="611"/>
      <c r="D2749" s="612"/>
      <c r="E2749" s="567"/>
      <c r="F2749" s="567"/>
      <c r="G2749" s="567"/>
      <c r="H2749" s="613"/>
      <c r="I2749" s="614"/>
      <c r="J2749" s="566" t="n">
        <f aca="false">(J2736+J2742+J2747)/E2736</f>
        <v>24589.111632</v>
      </c>
      <c r="K2749" s="521"/>
    </row>
    <row r="2750" customFormat="false" ht="15" hidden="false" customHeight="false" outlineLevel="0" collapsed="false">
      <c r="A2750" s="517"/>
      <c r="B2750" s="590"/>
      <c r="C2750" s="570"/>
      <c r="D2750" s="570"/>
      <c r="E2750" s="591"/>
      <c r="F2750" s="592"/>
      <c r="G2750" s="573"/>
      <c r="H2750" s="573"/>
      <c r="I2750" s="574"/>
      <c r="J2750" s="615"/>
      <c r="K2750" s="521"/>
    </row>
    <row r="2751" customFormat="false" ht="19.25" hidden="false" customHeight="false" outlineLevel="0" collapsed="false">
      <c r="A2751" s="517"/>
      <c r="B2751" s="557" t="s">
        <v>321</v>
      </c>
      <c r="C2751" s="557"/>
      <c r="D2751" s="557"/>
      <c r="E2751" s="557"/>
      <c r="F2751" s="557"/>
      <c r="G2751" s="593" t="s">
        <v>318</v>
      </c>
      <c r="H2751" s="573" t="s">
        <v>319</v>
      </c>
      <c r="I2751" s="577" t="s">
        <v>296</v>
      </c>
      <c r="J2751" s="559" t="s">
        <v>315</v>
      </c>
      <c r="K2751" s="521"/>
    </row>
    <row r="2752" customFormat="false" ht="15" hidden="false" customHeight="false" outlineLevel="0" collapsed="false">
      <c r="A2752" s="517"/>
      <c r="B2752" s="594" t="s">
        <v>434</v>
      </c>
      <c r="C2752" s="595"/>
      <c r="D2752" s="596"/>
      <c r="E2752" s="596"/>
      <c r="F2752" s="597"/>
      <c r="G2752" s="691" t="n">
        <v>3</v>
      </c>
      <c r="H2752" s="540" t="s">
        <v>60</v>
      </c>
      <c r="I2752" s="598" t="n">
        <f aca="false">6572.51*1.2</f>
        <v>7887.012</v>
      </c>
      <c r="J2752" s="543" t="n">
        <f aca="false">G2752*I2752</f>
        <v>23661.036</v>
      </c>
      <c r="K2752" s="521"/>
    </row>
    <row r="2753" customFormat="false" ht="15" hidden="false" customHeight="false" outlineLevel="0" collapsed="false">
      <c r="A2753" s="517"/>
      <c r="B2753" s="599" t="s">
        <v>404</v>
      </c>
      <c r="C2753" s="600"/>
      <c r="D2753" s="601"/>
      <c r="E2753" s="601"/>
      <c r="F2753" s="602"/>
      <c r="G2753" s="691" t="n">
        <f aca="false">3*0.45</f>
        <v>1.35</v>
      </c>
      <c r="H2753" s="540" t="s">
        <v>28</v>
      </c>
      <c r="I2753" s="598" t="n">
        <v>469.76</v>
      </c>
      <c r="J2753" s="543" t="n">
        <f aca="false">G2753*I2753</f>
        <v>634.176</v>
      </c>
      <c r="K2753" s="521"/>
    </row>
    <row r="2754" customFormat="false" ht="15" hidden="false" customHeight="false" outlineLevel="0" collapsed="false">
      <c r="A2754" s="517"/>
      <c r="B2754" s="599" t="s">
        <v>405</v>
      </c>
      <c r="C2754" s="600"/>
      <c r="D2754" s="601"/>
      <c r="E2754" s="601"/>
      <c r="F2754" s="602"/>
      <c r="G2754" s="691" t="n">
        <f aca="false">3*3.212</f>
        <v>9.636</v>
      </c>
      <c r="H2754" s="540" t="s">
        <v>406</v>
      </c>
      <c r="I2754" s="598" t="n">
        <v>16.48</v>
      </c>
      <c r="J2754" s="543" t="n">
        <f aca="false">G2754*I2754</f>
        <v>158.80128</v>
      </c>
      <c r="K2754" s="521"/>
    </row>
    <row r="2755" customFormat="false" ht="15" hidden="false" customHeight="false" outlineLevel="0" collapsed="false">
      <c r="A2755" s="517"/>
      <c r="B2755" s="599" t="s">
        <v>388</v>
      </c>
      <c r="C2755" s="600"/>
      <c r="D2755" s="601"/>
      <c r="E2755" s="601"/>
      <c r="F2755" s="602"/>
      <c r="G2755" s="691"/>
      <c r="H2755" s="540" t="s">
        <v>346</v>
      </c>
      <c r="I2755" s="598" t="n">
        <f aca="false">I2625</f>
        <v>42.99</v>
      </c>
      <c r="J2755" s="543" t="n">
        <f aca="false">G2755*I2755</f>
        <v>0</v>
      </c>
      <c r="K2755" s="521"/>
    </row>
    <row r="2756" customFormat="false" ht="15" hidden="false" customHeight="false" outlineLevel="0" collapsed="false">
      <c r="A2756" s="517"/>
      <c r="B2756" s="616"/>
      <c r="C2756" s="617"/>
      <c r="D2756" s="618"/>
      <c r="E2756" s="618"/>
      <c r="F2756" s="619"/>
      <c r="G2756" s="540"/>
      <c r="H2756" s="540"/>
      <c r="I2756" s="598"/>
      <c r="J2756" s="543" t="n">
        <f aca="false">G2756*I2756</f>
        <v>0</v>
      </c>
      <c r="K2756" s="521"/>
    </row>
    <row r="2757" customFormat="false" ht="15" hidden="false" customHeight="false" outlineLevel="0" collapsed="false">
      <c r="A2757" s="517"/>
      <c r="B2757" s="620"/>
      <c r="C2757" s="567"/>
      <c r="D2757" s="567"/>
      <c r="E2757" s="621"/>
      <c r="F2757" s="622"/>
      <c r="G2757" s="576"/>
      <c r="H2757" s="576"/>
      <c r="I2757" s="568" t="s">
        <v>257</v>
      </c>
      <c r="J2757" s="566" t="n">
        <f aca="false">SUM(J2752:J2756)</f>
        <v>24454.01328</v>
      </c>
      <c r="K2757" s="521"/>
    </row>
    <row r="2758" customFormat="false" ht="15" hidden="false" customHeight="false" outlineLevel="0" collapsed="false">
      <c r="A2758" s="517"/>
      <c r="B2758" s="623"/>
      <c r="C2758" s="567"/>
      <c r="D2758" s="567"/>
      <c r="E2758" s="621"/>
      <c r="F2758" s="622"/>
      <c r="G2758" s="576"/>
      <c r="H2758" s="576"/>
      <c r="I2758" s="568"/>
      <c r="J2758" s="621"/>
      <c r="K2758" s="521"/>
    </row>
    <row r="2759" customFormat="false" ht="19.25" hidden="false" customHeight="false" outlineLevel="0" collapsed="false">
      <c r="A2759" s="517"/>
      <c r="B2759" s="557" t="s">
        <v>322</v>
      </c>
      <c r="C2759" s="557"/>
      <c r="D2759" s="557"/>
      <c r="E2759" s="557"/>
      <c r="F2759" s="559" t="s">
        <v>318</v>
      </c>
      <c r="G2759" s="593" t="s">
        <v>323</v>
      </c>
      <c r="H2759" s="573" t="s">
        <v>296</v>
      </c>
      <c r="I2759" s="577" t="s">
        <v>314</v>
      </c>
      <c r="J2759" s="559" t="s">
        <v>315</v>
      </c>
      <c r="K2759" s="521"/>
    </row>
    <row r="2760" customFormat="false" ht="15" hidden="false" customHeight="false" outlineLevel="0" collapsed="false">
      <c r="A2760" s="517"/>
      <c r="B2760" s="594"/>
      <c r="C2760" s="595"/>
      <c r="D2760" s="596"/>
      <c r="E2760" s="597"/>
      <c r="F2760" s="540"/>
      <c r="G2760" s="540"/>
      <c r="H2760" s="624"/>
      <c r="I2760" s="598"/>
      <c r="J2760" s="543"/>
      <c r="K2760" s="521"/>
    </row>
    <row r="2761" customFormat="false" ht="15" hidden="false" customHeight="false" outlineLevel="0" collapsed="false">
      <c r="A2761" s="517"/>
      <c r="B2761" s="616"/>
      <c r="C2761" s="617"/>
      <c r="D2761" s="618"/>
      <c r="E2761" s="619"/>
      <c r="F2761" s="547" t="n">
        <v>0</v>
      </c>
      <c r="G2761" s="547" t="n">
        <v>0</v>
      </c>
      <c r="H2761" s="547" t="n">
        <v>0</v>
      </c>
      <c r="I2761" s="625" t="n">
        <v>0</v>
      </c>
      <c r="J2761" s="543" t="n">
        <f aca="false">I2761*H2761*G2761*F2761</f>
        <v>0</v>
      </c>
      <c r="K2761" s="521"/>
    </row>
    <row r="2762" customFormat="false" ht="15" hidden="false" customHeight="false" outlineLevel="0" collapsed="false">
      <c r="A2762" s="517"/>
      <c r="B2762" s="620"/>
      <c r="C2762" s="567"/>
      <c r="D2762" s="567"/>
      <c r="E2762" s="621"/>
      <c r="F2762" s="622"/>
      <c r="G2762" s="576"/>
      <c r="H2762" s="576"/>
      <c r="I2762" s="568" t="s">
        <v>257</v>
      </c>
      <c r="J2762" s="566" t="n">
        <f aca="false">SUM(J2760:J2761)</f>
        <v>0</v>
      </c>
      <c r="K2762" s="521"/>
    </row>
    <row r="2763" customFormat="false" ht="15" hidden="false" customHeight="false" outlineLevel="0" collapsed="false">
      <c r="A2763" s="517"/>
      <c r="B2763" s="567"/>
      <c r="C2763" s="567"/>
      <c r="D2763" s="567"/>
      <c r="E2763" s="567"/>
      <c r="F2763" s="567"/>
      <c r="G2763" s="567"/>
      <c r="H2763" s="567"/>
      <c r="I2763" s="568"/>
      <c r="J2763" s="567"/>
      <c r="K2763" s="521"/>
    </row>
    <row r="2764" customFormat="false" ht="15" hidden="false" customHeight="false" outlineLevel="0" collapsed="false">
      <c r="A2764" s="517"/>
      <c r="B2764" s="626" t="s">
        <v>324</v>
      </c>
      <c r="C2764" s="626"/>
      <c r="D2764" s="626"/>
      <c r="E2764" s="626"/>
      <c r="F2764" s="626"/>
      <c r="G2764" s="626"/>
      <c r="H2764" s="626"/>
      <c r="I2764" s="626"/>
      <c r="J2764" s="611" t="n">
        <f aca="false">J2762+J2757+J2749</f>
        <v>49043.124912</v>
      </c>
      <c r="K2764" s="521"/>
    </row>
    <row r="2765" customFormat="false" ht="15" hidden="false" customHeight="false" outlineLevel="0" collapsed="false">
      <c r="A2765" s="517"/>
      <c r="B2765" s="567"/>
      <c r="C2765" s="567"/>
      <c r="D2765" s="567"/>
      <c r="E2765" s="567"/>
      <c r="F2765" s="567"/>
      <c r="G2765" s="567"/>
      <c r="H2765" s="567"/>
      <c r="I2765" s="568"/>
      <c r="J2765" s="567"/>
      <c r="K2765" s="521"/>
    </row>
    <row r="2766" customFormat="false" ht="15" hidden="false" customHeight="false" outlineLevel="0" collapsed="false">
      <c r="A2766" s="517"/>
      <c r="B2766" s="626" t="s">
        <v>325</v>
      </c>
      <c r="C2766" s="626"/>
      <c r="D2766" s="626"/>
      <c r="E2766" s="626"/>
      <c r="F2766" s="626"/>
      <c r="G2766" s="626"/>
      <c r="H2766" s="626"/>
      <c r="I2766" s="626"/>
      <c r="J2766" s="566" t="n">
        <f aca="false">J2764*0</f>
        <v>0</v>
      </c>
      <c r="K2766" s="521"/>
    </row>
    <row r="2767" customFormat="false" ht="15" hidden="false" customHeight="false" outlineLevel="0" collapsed="false">
      <c r="A2767" s="517"/>
      <c r="B2767" s="567"/>
      <c r="C2767" s="567"/>
      <c r="D2767" s="567"/>
      <c r="E2767" s="567"/>
      <c r="F2767" s="567"/>
      <c r="G2767" s="567"/>
      <c r="H2767" s="567"/>
      <c r="I2767" s="568"/>
      <c r="J2767" s="567"/>
      <c r="K2767" s="521"/>
    </row>
    <row r="2768" customFormat="false" ht="15" hidden="false" customHeight="false" outlineLevel="0" collapsed="false">
      <c r="A2768" s="517"/>
      <c r="B2768" s="626" t="s">
        <v>326</v>
      </c>
      <c r="C2768" s="626"/>
      <c r="D2768" s="626"/>
      <c r="E2768" s="626"/>
      <c r="F2768" s="626"/>
      <c r="G2768" s="626"/>
      <c r="H2768" s="626"/>
      <c r="I2768" s="626"/>
      <c r="J2768" s="611" t="n">
        <f aca="false">J2764+J2766</f>
        <v>49043.124912</v>
      </c>
      <c r="K2768" s="521"/>
    </row>
    <row r="2769" customFormat="false" ht="15" hidden="false" customHeight="false" outlineLevel="0" collapsed="false">
      <c r="A2769" s="517"/>
      <c r="B2769" s="605"/>
      <c r="C2769" s="605"/>
      <c r="D2769" s="605"/>
      <c r="E2769" s="605"/>
      <c r="F2769" s="605"/>
      <c r="G2769" s="605"/>
      <c r="H2769" s="605"/>
      <c r="I2769" s="609"/>
      <c r="J2769" s="605"/>
      <c r="K2769" s="521"/>
    </row>
    <row r="2770" customFormat="false" ht="15" hidden="false" customHeight="false" outlineLevel="0" collapsed="false">
      <c r="A2770" s="517"/>
      <c r="B2770" s="627"/>
      <c r="C2770" s="595"/>
      <c r="D2770" s="595"/>
      <c r="E2770" s="595"/>
      <c r="F2770" s="595"/>
      <c r="G2770" s="595"/>
      <c r="H2770" s="595"/>
      <c r="I2770" s="595"/>
      <c r="J2770" s="628"/>
      <c r="K2770" s="521"/>
    </row>
    <row r="2771" customFormat="false" ht="15" hidden="false" customHeight="false" outlineLevel="0" collapsed="false">
      <c r="A2771" s="517"/>
      <c r="B2771" s="629"/>
      <c r="C2771" s="630"/>
      <c r="D2771" s="631"/>
      <c r="E2771" s="631"/>
      <c r="F2771" s="632"/>
      <c r="G2771" s="633"/>
      <c r="H2771" s="630"/>
      <c r="I2771" s="630"/>
      <c r="J2771" s="634"/>
      <c r="K2771" s="521"/>
    </row>
    <row r="2772" customFormat="false" ht="15" hidden="false" customHeight="false" outlineLevel="0" collapsed="false">
      <c r="A2772" s="517"/>
      <c r="B2772" s="522"/>
      <c r="C2772" s="522"/>
      <c r="D2772" s="522"/>
      <c r="E2772" s="522"/>
      <c r="F2772" s="522"/>
      <c r="G2772" s="522"/>
      <c r="H2772" s="522"/>
      <c r="I2772" s="522"/>
      <c r="J2772" s="522"/>
      <c r="K2772" s="521"/>
    </row>
    <row r="2773" customFormat="false" ht="15" hidden="false" customHeight="false" outlineLevel="0" collapsed="false">
      <c r="A2773" s="517"/>
      <c r="B2773" s="635" t="n">
        <f aca="false">PLANEJAMENTO!E2054</f>
        <v>0</v>
      </c>
      <c r="C2773" s="636"/>
      <c r="D2773" s="636"/>
      <c r="E2773" s="636"/>
      <c r="F2773" s="637"/>
      <c r="G2773" s="532" t="s">
        <v>315</v>
      </c>
      <c r="H2773" s="532"/>
      <c r="I2773" s="532"/>
      <c r="J2773" s="532"/>
      <c r="K2773" s="521"/>
    </row>
    <row r="2774" customFormat="false" ht="15" hidden="false" customHeight="false" outlineLevel="0" collapsed="false">
      <c r="A2774" s="517"/>
      <c r="B2774" s="638" t="n">
        <f aca="false">PLANEJAMENTO!E2055</f>
        <v>0</v>
      </c>
      <c r="C2774" s="639"/>
      <c r="D2774" s="639"/>
      <c r="E2774" s="639"/>
      <c r="F2774" s="640"/>
      <c r="G2774" s="534" t="s">
        <v>327</v>
      </c>
      <c r="H2774" s="534"/>
      <c r="I2774" s="534"/>
      <c r="J2774" s="534"/>
      <c r="K2774" s="521"/>
    </row>
    <row r="2775" customFormat="false" ht="15" hidden="false" customHeight="false" outlineLevel="0" collapsed="false">
      <c r="A2775" s="517"/>
      <c r="B2775" s="641"/>
      <c r="C2775" s="642"/>
      <c r="D2775" s="642"/>
      <c r="E2775" s="642"/>
      <c r="F2775" s="643"/>
      <c r="G2775" s="644"/>
      <c r="H2775" s="645"/>
      <c r="I2775" s="645"/>
      <c r="J2775" s="645"/>
      <c r="K2775" s="521"/>
    </row>
    <row r="2776" customFormat="false" ht="15" hidden="false" customHeight="false" outlineLevel="0" collapsed="false">
      <c r="A2776" s="646"/>
      <c r="B2776" s="647"/>
      <c r="C2776" s="647"/>
      <c r="D2776" s="647"/>
      <c r="E2776" s="647"/>
      <c r="F2776" s="647"/>
      <c r="G2776" s="647"/>
      <c r="H2776" s="647"/>
      <c r="I2776" s="647"/>
      <c r="J2776" s="647"/>
      <c r="K2776" s="648"/>
    </row>
    <row r="2777" customFormat="false" ht="15" hidden="false" customHeight="false" outlineLevel="0" collapsed="false">
      <c r="A2777" s="517"/>
      <c r="B2777" s="522"/>
      <c r="C2777" s="522"/>
      <c r="D2777" s="522"/>
      <c r="E2777" s="522"/>
      <c r="F2777" s="522"/>
      <c r="G2777" s="522"/>
      <c r="H2777" s="522"/>
      <c r="I2777" s="522"/>
      <c r="J2777" s="522"/>
      <c r="K2777" s="521"/>
    </row>
    <row r="2778" customFormat="false" ht="15" hidden="false" customHeight="false" outlineLevel="0" collapsed="false">
      <c r="A2778" s="517"/>
      <c r="B2778" s="518" t="s">
        <v>0</v>
      </c>
      <c r="C2778" s="519"/>
      <c r="D2778" s="520" t="s">
        <v>288</v>
      </c>
      <c r="E2778" s="520"/>
      <c r="F2778" s="520"/>
      <c r="G2778" s="520"/>
      <c r="H2778" s="520"/>
      <c r="I2778" s="520"/>
      <c r="J2778" s="520"/>
      <c r="K2778" s="521"/>
    </row>
    <row r="2779" customFormat="false" ht="15" hidden="false" customHeight="false" outlineLevel="0" collapsed="false">
      <c r="A2779" s="517"/>
      <c r="B2779" s="522"/>
      <c r="C2779" s="522"/>
      <c r="D2779" s="522"/>
      <c r="E2779" s="522"/>
      <c r="F2779" s="522"/>
      <c r="G2779" s="522"/>
      <c r="H2779" s="522"/>
      <c r="I2779" s="522"/>
      <c r="J2779" s="522"/>
      <c r="K2779" s="521"/>
    </row>
    <row r="2780" customFormat="false" ht="15" hidden="false" customHeight="false" outlineLevel="0" collapsed="false">
      <c r="A2780" s="517"/>
      <c r="B2780" s="523"/>
      <c r="C2780" s="524" t="s">
        <v>290</v>
      </c>
      <c r="D2780" s="523" t="s">
        <v>118</v>
      </c>
      <c r="E2780" s="523"/>
      <c r="F2780" s="523"/>
      <c r="G2780" s="523"/>
      <c r="H2780" s="523"/>
      <c r="I2780" s="523"/>
      <c r="J2780" s="523" t="s">
        <v>291</v>
      </c>
      <c r="K2780" s="521"/>
    </row>
    <row r="2781" customFormat="false" ht="15" hidden="false" customHeight="true" outlineLevel="0" collapsed="false">
      <c r="A2781" s="517"/>
      <c r="B2781" s="525"/>
      <c r="C2781" s="526" t="n">
        <f aca="true">TODAY()</f>
        <v>46129</v>
      </c>
      <c r="D2781" s="661" t="s">
        <v>103</v>
      </c>
      <c r="E2781" s="661"/>
      <c r="F2781" s="661"/>
      <c r="G2781" s="661"/>
      <c r="H2781" s="661"/>
      <c r="I2781" s="661"/>
      <c r="J2781" s="528" t="str">
        <f aca="false">F2798</f>
        <v>u</v>
      </c>
      <c r="K2781" s="521"/>
      <c r="L2781" s="0" t="s">
        <v>435</v>
      </c>
    </row>
    <row r="2782" customFormat="false" ht="15" hidden="false" customHeight="false" outlineLevel="0" collapsed="false">
      <c r="A2782" s="517"/>
      <c r="B2782" s="529"/>
      <c r="C2782" s="529"/>
      <c r="D2782" s="529"/>
      <c r="E2782" s="529"/>
      <c r="F2782" s="529"/>
      <c r="G2782" s="529"/>
      <c r="H2782" s="529"/>
      <c r="I2782" s="530"/>
      <c r="J2782" s="531"/>
      <c r="K2782" s="521"/>
    </row>
    <row r="2783" customFormat="false" ht="15" hidden="false" customHeight="false" outlineLevel="0" collapsed="false">
      <c r="A2783" s="517"/>
      <c r="B2783" s="532" t="s">
        <v>292</v>
      </c>
      <c r="C2783" s="532"/>
      <c r="D2783" s="532" t="s">
        <v>289</v>
      </c>
      <c r="E2783" s="532" t="s">
        <v>293</v>
      </c>
      <c r="F2783" s="533" t="s">
        <v>294</v>
      </c>
      <c r="G2783" s="533"/>
      <c r="H2783" s="533" t="s">
        <v>295</v>
      </c>
      <c r="I2783" s="533"/>
      <c r="J2783" s="534" t="s">
        <v>296</v>
      </c>
      <c r="K2783" s="521"/>
    </row>
    <row r="2784" customFormat="false" ht="15" hidden="false" customHeight="false" outlineLevel="0" collapsed="false">
      <c r="A2784" s="517"/>
      <c r="B2784" s="532"/>
      <c r="C2784" s="532"/>
      <c r="D2784" s="532"/>
      <c r="E2784" s="532"/>
      <c r="F2784" s="535" t="s">
        <v>297</v>
      </c>
      <c r="G2784" s="535" t="s">
        <v>298</v>
      </c>
      <c r="H2784" s="535" t="s">
        <v>297</v>
      </c>
      <c r="I2784" s="529" t="s">
        <v>298</v>
      </c>
      <c r="J2784" s="536" t="s">
        <v>299</v>
      </c>
      <c r="K2784" s="521"/>
    </row>
    <row r="2785" customFormat="false" ht="15" hidden="false" customHeight="false" outlineLevel="0" collapsed="false">
      <c r="A2785" s="517"/>
      <c r="B2785" s="537" t="s">
        <v>364</v>
      </c>
      <c r="C2785" s="538"/>
      <c r="D2785" s="539"/>
      <c r="E2785" s="540" t="n">
        <v>0.2</v>
      </c>
      <c r="F2785" s="540" t="n">
        <v>1</v>
      </c>
      <c r="G2785" s="540" t="n">
        <f aca="false">1-F2785</f>
        <v>0</v>
      </c>
      <c r="H2785" s="541" t="n">
        <f aca="false">VLOOKUP(B2785,EQUIPAMENTOS!$A:$N,14,FALSE())</f>
        <v>150</v>
      </c>
      <c r="I2785" s="542" t="n">
        <f aca="false">H2785</f>
        <v>150</v>
      </c>
      <c r="J2785" s="543" t="n">
        <f aca="false">H2785*F2785*E2785+I2785*G2785*E2785</f>
        <v>30</v>
      </c>
      <c r="K2785" s="521"/>
    </row>
    <row r="2786" customFormat="false" ht="15" hidden="false" customHeight="false" outlineLevel="0" collapsed="false">
      <c r="A2786" s="517"/>
      <c r="B2786" s="537"/>
      <c r="C2786" s="538"/>
      <c r="D2786" s="539"/>
      <c r="E2786" s="688"/>
      <c r="F2786" s="688"/>
      <c r="G2786" s="540"/>
      <c r="H2786" s="541"/>
      <c r="I2786" s="542"/>
      <c r="J2786" s="543"/>
      <c r="K2786" s="521"/>
    </row>
    <row r="2787" customFormat="false" ht="15" hidden="false" customHeight="false" outlineLevel="0" collapsed="false">
      <c r="A2787" s="517"/>
      <c r="B2787" s="537"/>
      <c r="C2787" s="538"/>
      <c r="D2787" s="539"/>
      <c r="E2787" s="688"/>
      <c r="F2787" s="688"/>
      <c r="G2787" s="540"/>
      <c r="H2787" s="541"/>
      <c r="I2787" s="542"/>
      <c r="J2787" s="543"/>
      <c r="K2787" s="521"/>
    </row>
    <row r="2788" customFormat="false" ht="15" hidden="false" customHeight="false" outlineLevel="0" collapsed="false">
      <c r="A2788" s="517"/>
      <c r="B2788" s="544"/>
      <c r="C2788" s="545"/>
      <c r="D2788" s="546"/>
      <c r="E2788" s="547"/>
      <c r="F2788" s="547"/>
      <c r="G2788" s="547"/>
      <c r="H2788" s="548"/>
      <c r="I2788" s="664"/>
      <c r="J2788" s="543"/>
      <c r="K2788" s="521"/>
    </row>
    <row r="2789" customFormat="false" ht="15" hidden="false" customHeight="false" outlineLevel="0" collapsed="false">
      <c r="A2789" s="517"/>
      <c r="B2789" s="551"/>
      <c r="C2789" s="529"/>
      <c r="D2789" s="529"/>
      <c r="E2789" s="529"/>
      <c r="F2789" s="529"/>
      <c r="G2789" s="529"/>
      <c r="H2789" s="529"/>
      <c r="I2789" s="552" t="s">
        <v>257</v>
      </c>
      <c r="J2789" s="566" t="n">
        <f aca="false">SUM(J2785:J2788)</f>
        <v>30</v>
      </c>
      <c r="K2789" s="521"/>
    </row>
    <row r="2790" customFormat="false" ht="15" hidden="false" customHeight="false" outlineLevel="0" collapsed="false">
      <c r="A2790" s="517"/>
      <c r="B2790" s="553"/>
      <c r="C2790" s="553"/>
      <c r="D2790" s="553"/>
      <c r="E2790" s="553"/>
      <c r="F2790" s="553"/>
      <c r="G2790" s="553"/>
      <c r="H2790" s="553"/>
      <c r="I2790" s="554"/>
      <c r="J2790" s="555"/>
      <c r="K2790" s="521"/>
    </row>
    <row r="2791" customFormat="false" ht="19.25" hidden="false" customHeight="true" outlineLevel="0" collapsed="false">
      <c r="A2791" s="517"/>
      <c r="B2791" s="556" t="s">
        <v>302</v>
      </c>
      <c r="C2791" s="556"/>
      <c r="D2791" s="556"/>
      <c r="E2791" s="556"/>
      <c r="F2791" s="679" t="s">
        <v>289</v>
      </c>
      <c r="G2791" s="679"/>
      <c r="H2791" s="557" t="s">
        <v>303</v>
      </c>
      <c r="I2791" s="558" t="s">
        <v>304</v>
      </c>
      <c r="J2791" s="559" t="s">
        <v>305</v>
      </c>
      <c r="K2791" s="521"/>
    </row>
    <row r="2792" customFormat="false" ht="15" hidden="false" customHeight="false" outlineLevel="0" collapsed="false">
      <c r="A2792" s="517"/>
      <c r="B2792" s="560" t="s">
        <v>366</v>
      </c>
      <c r="C2792" s="561"/>
      <c r="D2792" s="522"/>
      <c r="E2792" s="538"/>
      <c r="F2792" s="539"/>
      <c r="G2792" s="562"/>
      <c r="H2792" s="563" t="n">
        <v>5</v>
      </c>
      <c r="I2792" s="564" t="n">
        <f aca="false">(VLOOKUP(B2792,'MÃO DE OBRA'!$A:$E,5,FALSE())/220)</f>
        <v>28.82352</v>
      </c>
      <c r="J2792" s="543" t="n">
        <f aca="false">H2792*I2792</f>
        <v>144.1176</v>
      </c>
      <c r="K2792" s="521"/>
    </row>
    <row r="2793" customFormat="false" ht="15" hidden="false" customHeight="false" outlineLevel="0" collapsed="false">
      <c r="A2793" s="517"/>
      <c r="B2793" s="560" t="s">
        <v>307</v>
      </c>
      <c r="C2793" s="561"/>
      <c r="D2793" s="522"/>
      <c r="E2793" s="538"/>
      <c r="F2793" s="539"/>
      <c r="G2793" s="562"/>
      <c r="H2793" s="563" t="n">
        <v>2</v>
      </c>
      <c r="I2793" s="564" t="n">
        <f aca="false">(VLOOKUP(B2793,'MÃO DE OBRA'!$A:$E,5,FALSE())/220)</f>
        <v>19.13328</v>
      </c>
      <c r="J2793" s="543" t="n">
        <f aca="false">H2793*I2793</f>
        <v>38.26656</v>
      </c>
      <c r="K2793" s="521"/>
    </row>
    <row r="2794" customFormat="false" ht="15" hidden="false" customHeight="false" outlineLevel="0" collapsed="false">
      <c r="A2794" s="517"/>
      <c r="B2794" s="560" t="s">
        <v>361</v>
      </c>
      <c r="C2794" s="561"/>
      <c r="D2794" s="522"/>
      <c r="E2794" s="538"/>
      <c r="F2794" s="539"/>
      <c r="G2794" s="562"/>
      <c r="H2794" s="563" t="n">
        <f aca="false">E2785</f>
        <v>0.2</v>
      </c>
      <c r="I2794" s="564" t="n">
        <f aca="false">(VLOOKUP(B2794,'MÃO DE OBRA'!$A:$E,5,FALSE())/220)</f>
        <v>37.47552</v>
      </c>
      <c r="J2794" s="543" t="n">
        <f aca="false">H2794*I2794</f>
        <v>7.495104</v>
      </c>
      <c r="K2794" s="521"/>
    </row>
    <row r="2795" customFormat="false" ht="15" hidden="false" customHeight="false" outlineLevel="0" collapsed="false">
      <c r="A2795" s="517"/>
      <c r="B2795" s="560"/>
      <c r="C2795" s="561"/>
      <c r="D2795" s="522"/>
      <c r="E2795" s="538"/>
      <c r="F2795" s="539"/>
      <c r="G2795" s="562"/>
      <c r="H2795" s="563"/>
      <c r="I2795" s="564"/>
      <c r="J2795" s="543"/>
      <c r="K2795" s="521"/>
    </row>
    <row r="2796" customFormat="false" ht="15" hidden="false" customHeight="false" outlineLevel="0" collapsed="false">
      <c r="A2796" s="517"/>
      <c r="B2796" s="551"/>
      <c r="C2796" s="553"/>
      <c r="D2796" s="553"/>
      <c r="E2796" s="553"/>
      <c r="F2796" s="553"/>
      <c r="G2796" s="553"/>
      <c r="H2796" s="553"/>
      <c r="I2796" s="565" t="s">
        <v>257</v>
      </c>
      <c r="J2796" s="566" t="n">
        <f aca="false">SUM(J2792:J2795)</f>
        <v>189.879264</v>
      </c>
      <c r="K2796" s="521"/>
    </row>
    <row r="2797" customFormat="false" ht="15" hidden="false" customHeight="false" outlineLevel="0" collapsed="false">
      <c r="A2797" s="517"/>
      <c r="B2797" s="567"/>
      <c r="C2797" s="567"/>
      <c r="D2797" s="567"/>
      <c r="E2797" s="567"/>
      <c r="F2797" s="567"/>
      <c r="G2797" s="567"/>
      <c r="H2797" s="567"/>
      <c r="I2797" s="568"/>
      <c r="J2797" s="567"/>
      <c r="K2797" s="521"/>
    </row>
    <row r="2798" customFormat="false" ht="15" hidden="false" customHeight="false" outlineLevel="0" collapsed="false">
      <c r="A2798" s="517"/>
      <c r="B2798" s="569" t="s">
        <v>310</v>
      </c>
      <c r="C2798" s="570"/>
      <c r="D2798" s="567"/>
      <c r="E2798" s="571" t="n">
        <f aca="false">PRODUÇÕES!$D$45</f>
        <v>0.0178571428571429</v>
      </c>
      <c r="F2798" s="572" t="s">
        <v>419</v>
      </c>
      <c r="G2798" s="573"/>
      <c r="H2798" s="573"/>
      <c r="I2798" s="574" t="s">
        <v>311</v>
      </c>
      <c r="J2798" s="566" t="n">
        <f aca="false">J2789+J2796</f>
        <v>219.879264</v>
      </c>
      <c r="K2798" s="521"/>
    </row>
    <row r="2799" customFormat="false" ht="15" hidden="false" customHeight="false" outlineLevel="0" collapsed="false">
      <c r="A2799" s="517"/>
      <c r="B2799" s="575"/>
      <c r="C2799" s="567"/>
      <c r="D2799" s="567"/>
      <c r="E2799" s="568"/>
      <c r="F2799" s="576"/>
      <c r="G2799" s="576"/>
      <c r="H2799" s="576"/>
      <c r="I2799" s="568"/>
      <c r="J2799" s="567"/>
      <c r="K2799" s="521"/>
    </row>
    <row r="2800" customFormat="false" ht="19.25" hidden="false" customHeight="false" outlineLevel="0" collapsed="false">
      <c r="A2800" s="517"/>
      <c r="B2800" s="557" t="s">
        <v>312</v>
      </c>
      <c r="C2800" s="557"/>
      <c r="D2800" s="557"/>
      <c r="E2800" s="557"/>
      <c r="F2800" s="532" t="s">
        <v>289</v>
      </c>
      <c r="G2800" s="528" t="s">
        <v>313</v>
      </c>
      <c r="H2800" s="557" t="s">
        <v>296</v>
      </c>
      <c r="I2800" s="577" t="s">
        <v>314</v>
      </c>
      <c r="J2800" s="556" t="s">
        <v>315</v>
      </c>
      <c r="K2800" s="521"/>
    </row>
    <row r="2801" customFormat="false" ht="15" hidden="false" customHeight="false" outlineLevel="0" collapsed="false">
      <c r="A2801" s="517"/>
      <c r="B2801" s="684" t="str">
        <f aca="false">B2785</f>
        <v>Caminhão carroceria com guindauto</v>
      </c>
      <c r="C2801" s="562"/>
      <c r="D2801" s="562"/>
      <c r="E2801" s="685"/>
      <c r="F2801" s="579" t="str">
        <f aca="false">VLOOKUP(B2801,EQUIPAMENTOS!$A:$R,16,FALSE())</f>
        <v>Diesel S10</v>
      </c>
      <c r="G2801" s="580" t="s">
        <v>316</v>
      </c>
      <c r="H2801" s="581" t="n">
        <f aca="false">VLOOKUP(B2801,EQUIPAMENTOS!$A:$R,17,FALSE())</f>
        <v>6.99</v>
      </c>
      <c r="I2801" s="582" t="n">
        <f aca="false">VLOOKUP(B2801,EQUIPAMENTOS!$A:$R,18,FALSE())</f>
        <v>4</v>
      </c>
      <c r="J2801" s="543" t="n">
        <f aca="false">H2801*I2801*E2785*F2785</f>
        <v>5.592</v>
      </c>
      <c r="K2801" s="521"/>
    </row>
    <row r="2802" customFormat="false" ht="15" hidden="false" customHeight="false" outlineLevel="0" collapsed="false">
      <c r="A2802" s="517"/>
      <c r="B2802" s="684"/>
      <c r="C2802" s="561"/>
      <c r="D2802" s="561"/>
      <c r="E2802" s="538"/>
      <c r="F2802" s="579"/>
      <c r="G2802" s="580"/>
      <c r="H2802" s="581"/>
      <c r="I2802" s="582"/>
      <c r="J2802" s="543"/>
      <c r="K2802" s="521"/>
    </row>
    <row r="2803" customFormat="false" ht="15" hidden="false" customHeight="false" outlineLevel="0" collapsed="false">
      <c r="A2803" s="517"/>
      <c r="B2803" s="684"/>
      <c r="C2803" s="570"/>
      <c r="D2803" s="570"/>
      <c r="E2803" s="545"/>
      <c r="F2803" s="584"/>
      <c r="G2803" s="672"/>
      <c r="H2803" s="581"/>
      <c r="I2803" s="582"/>
      <c r="J2803" s="543"/>
      <c r="K2803" s="521"/>
    </row>
    <row r="2804" customFormat="false" ht="15" hidden="false" customHeight="false" outlineLevel="0" collapsed="false">
      <c r="A2804" s="517"/>
      <c r="B2804" s="612"/>
      <c r="C2804" s="567"/>
      <c r="D2804" s="567"/>
      <c r="E2804" s="567"/>
      <c r="F2804" s="567"/>
      <c r="G2804" s="567"/>
      <c r="H2804" s="576"/>
      <c r="I2804" s="673" t="s">
        <v>257</v>
      </c>
      <c r="J2804" s="566" t="n">
        <f aca="false">SUM(J2801:J2803)</f>
        <v>5.592</v>
      </c>
      <c r="K2804" s="521"/>
      <c r="L2804" s="434" t="n">
        <f aca="false">J2804/E2798</f>
        <v>313.152</v>
      </c>
    </row>
    <row r="2805" customFormat="false" ht="15" hidden="false" customHeight="false" outlineLevel="0" collapsed="false">
      <c r="A2805" s="517"/>
      <c r="B2805" s="590"/>
      <c r="C2805" s="570"/>
      <c r="D2805" s="570"/>
      <c r="E2805" s="591"/>
      <c r="F2805" s="592"/>
      <c r="G2805" s="573"/>
      <c r="H2805" s="573"/>
      <c r="I2805" s="574"/>
      <c r="J2805" s="591"/>
      <c r="K2805" s="521"/>
    </row>
    <row r="2806" customFormat="false" ht="19.25" hidden="false" customHeight="false" outlineLevel="0" collapsed="false">
      <c r="A2806" s="517"/>
      <c r="B2806" s="557" t="s">
        <v>317</v>
      </c>
      <c r="C2806" s="557"/>
      <c r="D2806" s="557"/>
      <c r="E2806" s="557"/>
      <c r="F2806" s="557"/>
      <c r="G2806" s="593" t="s">
        <v>318</v>
      </c>
      <c r="H2806" s="573" t="s">
        <v>319</v>
      </c>
      <c r="I2806" s="577" t="s">
        <v>296</v>
      </c>
      <c r="J2806" s="559" t="s">
        <v>315</v>
      </c>
      <c r="K2806" s="521"/>
    </row>
    <row r="2807" customFormat="false" ht="15" hidden="false" customHeight="false" outlineLevel="0" collapsed="false">
      <c r="A2807" s="517"/>
      <c r="B2807" s="594"/>
      <c r="C2807" s="595"/>
      <c r="D2807" s="596"/>
      <c r="E2807" s="596"/>
      <c r="F2807" s="597"/>
      <c r="G2807" s="540"/>
      <c r="H2807" s="540"/>
      <c r="I2807" s="598"/>
      <c r="J2807" s="543"/>
      <c r="K2807" s="521"/>
    </row>
    <row r="2808" customFormat="false" ht="15" hidden="false" customHeight="false" outlineLevel="0" collapsed="false">
      <c r="A2808" s="517"/>
      <c r="B2808" s="599"/>
      <c r="C2808" s="600"/>
      <c r="D2808" s="601"/>
      <c r="E2808" s="601"/>
      <c r="F2808" s="602"/>
      <c r="G2808" s="540"/>
      <c r="H2808" s="540"/>
      <c r="I2808" s="598"/>
      <c r="J2808" s="543"/>
      <c r="K2808" s="521"/>
    </row>
    <row r="2809" customFormat="false" ht="15" hidden="false" customHeight="false" outlineLevel="0" collapsed="false">
      <c r="A2809" s="517"/>
      <c r="B2809" s="603" t="s">
        <v>257</v>
      </c>
      <c r="C2809" s="603"/>
      <c r="D2809" s="603"/>
      <c r="E2809" s="603"/>
      <c r="F2809" s="603"/>
      <c r="G2809" s="603"/>
      <c r="H2809" s="603"/>
      <c r="I2809" s="603"/>
      <c r="J2809" s="566" t="n">
        <f aca="false">SUM(J2807:J2808)</f>
        <v>0</v>
      </c>
      <c r="K2809" s="521"/>
    </row>
    <row r="2810" customFormat="false" ht="15" hidden="false" customHeight="false" outlineLevel="0" collapsed="false">
      <c r="A2810" s="517"/>
      <c r="B2810" s="604"/>
      <c r="C2810" s="605"/>
      <c r="D2810" s="605"/>
      <c r="E2810" s="606"/>
      <c r="F2810" s="607"/>
      <c r="G2810" s="608"/>
      <c r="H2810" s="608"/>
      <c r="I2810" s="609"/>
      <c r="J2810" s="610"/>
      <c r="K2810" s="521"/>
    </row>
    <row r="2811" customFormat="false" ht="15" hidden="false" customHeight="false" outlineLevel="0" collapsed="false">
      <c r="A2811" s="517"/>
      <c r="B2811" s="611" t="s">
        <v>320</v>
      </c>
      <c r="C2811" s="611"/>
      <c r="D2811" s="612"/>
      <c r="E2811" s="567"/>
      <c r="F2811" s="567"/>
      <c r="G2811" s="567"/>
      <c r="H2811" s="613"/>
      <c r="I2811" s="614"/>
      <c r="J2811" s="566" t="n">
        <f aca="false">(J2798+J2804+J2809)/E2798</f>
        <v>12626.390784</v>
      </c>
      <c r="K2811" s="521"/>
    </row>
    <row r="2812" customFormat="false" ht="15" hidden="false" customHeight="false" outlineLevel="0" collapsed="false">
      <c r="A2812" s="517"/>
      <c r="B2812" s="590"/>
      <c r="C2812" s="570"/>
      <c r="D2812" s="570"/>
      <c r="E2812" s="591"/>
      <c r="F2812" s="592"/>
      <c r="G2812" s="573"/>
      <c r="H2812" s="573"/>
      <c r="I2812" s="574"/>
      <c r="J2812" s="615"/>
      <c r="K2812" s="521"/>
    </row>
    <row r="2813" customFormat="false" ht="19.25" hidden="false" customHeight="false" outlineLevel="0" collapsed="false">
      <c r="A2813" s="517"/>
      <c r="B2813" s="557" t="s">
        <v>321</v>
      </c>
      <c r="C2813" s="557"/>
      <c r="D2813" s="557"/>
      <c r="E2813" s="557"/>
      <c r="F2813" s="557"/>
      <c r="G2813" s="593" t="s">
        <v>318</v>
      </c>
      <c r="H2813" s="573" t="s">
        <v>319</v>
      </c>
      <c r="I2813" s="577" t="s">
        <v>296</v>
      </c>
      <c r="J2813" s="559" t="s">
        <v>315</v>
      </c>
      <c r="K2813" s="521"/>
    </row>
    <row r="2814" customFormat="false" ht="15" hidden="false" customHeight="false" outlineLevel="0" collapsed="false">
      <c r="A2814" s="517"/>
      <c r="B2814" s="686" t="s">
        <v>376</v>
      </c>
      <c r="C2814" s="600"/>
      <c r="D2814" s="601"/>
      <c r="E2814" s="601"/>
      <c r="F2814" s="602"/>
      <c r="G2814" s="540" t="n">
        <v>15</v>
      </c>
      <c r="H2814" s="540" t="s">
        <v>28</v>
      </c>
      <c r="I2814" s="598" t="n">
        <f aca="false">I2621</f>
        <v>590</v>
      </c>
      <c r="J2814" s="543" t="n">
        <f aca="false">G2814*I2814</f>
        <v>8850</v>
      </c>
      <c r="K2814" s="521"/>
    </row>
    <row r="2815" customFormat="false" ht="15" hidden="false" customHeight="false" outlineLevel="0" collapsed="false">
      <c r="A2815" s="517"/>
      <c r="B2815" s="686" t="s">
        <v>374</v>
      </c>
      <c r="C2815" s="600"/>
      <c r="D2815" s="601"/>
      <c r="E2815" s="601"/>
      <c r="F2815" s="602"/>
      <c r="G2815" s="540" t="n">
        <v>44</v>
      </c>
      <c r="H2815" s="540" t="s">
        <v>357</v>
      </c>
      <c r="I2815" s="598" t="n">
        <f aca="false">I2622</f>
        <v>84.21</v>
      </c>
      <c r="J2815" s="543" t="n">
        <f aca="false">G2815*I2815</f>
        <v>3705.24</v>
      </c>
      <c r="K2815" s="521"/>
    </row>
    <row r="2816" customFormat="false" ht="15" hidden="false" customHeight="false" outlineLevel="0" collapsed="false">
      <c r="A2816" s="517"/>
      <c r="B2816" s="686" t="s">
        <v>388</v>
      </c>
      <c r="C2816" s="600"/>
      <c r="D2816" s="601"/>
      <c r="E2816" s="601"/>
      <c r="F2816" s="602"/>
      <c r="G2816" s="540"/>
      <c r="H2816" s="540" t="s">
        <v>346</v>
      </c>
      <c r="I2816" s="598" t="n">
        <f aca="false">I2623</f>
        <v>14.2340145170296</v>
      </c>
      <c r="J2816" s="543" t="n">
        <f aca="false">G2816*I2816</f>
        <v>0</v>
      </c>
      <c r="K2816" s="521"/>
    </row>
    <row r="2817" customFormat="false" ht="15" hidden="false" customHeight="false" outlineLevel="0" collapsed="false">
      <c r="A2817" s="517"/>
      <c r="B2817" s="686" t="s">
        <v>420</v>
      </c>
      <c r="C2817" s="600"/>
      <c r="D2817" s="601"/>
      <c r="E2817" s="601"/>
      <c r="F2817" s="602"/>
      <c r="G2817" s="540" t="n">
        <v>4</v>
      </c>
      <c r="H2817" s="540" t="s">
        <v>28</v>
      </c>
      <c r="I2817" s="598" t="n">
        <f aca="false">I2624</f>
        <v>464.448</v>
      </c>
      <c r="J2817" s="543" t="n">
        <f aca="false">G2817*I2817</f>
        <v>1857.792</v>
      </c>
      <c r="K2817" s="521"/>
    </row>
    <row r="2818" customFormat="false" ht="15" hidden="false" customHeight="false" outlineLevel="0" collapsed="false">
      <c r="A2818" s="517"/>
      <c r="B2818" s="686" t="s">
        <v>421</v>
      </c>
      <c r="C2818" s="600"/>
      <c r="D2818" s="601"/>
      <c r="E2818" s="601"/>
      <c r="F2818" s="602"/>
      <c r="G2818" s="540" t="n">
        <v>25</v>
      </c>
      <c r="H2818" s="540" t="s">
        <v>60</v>
      </c>
      <c r="I2818" s="598" t="n">
        <f aca="false">I2625</f>
        <v>42.99</v>
      </c>
      <c r="J2818" s="543" t="n">
        <f aca="false">G2818*I2818</f>
        <v>1074.75</v>
      </c>
      <c r="K2818" s="521"/>
    </row>
    <row r="2819" customFormat="false" ht="15" hidden="false" customHeight="false" outlineLevel="0" collapsed="false">
      <c r="A2819" s="517"/>
      <c r="B2819" s="686" t="s">
        <v>422</v>
      </c>
      <c r="C2819" s="600"/>
      <c r="D2819" s="601"/>
      <c r="E2819" s="601"/>
      <c r="F2819" s="602"/>
      <c r="G2819" s="540" t="n">
        <v>4</v>
      </c>
      <c r="H2819" s="540" t="s">
        <v>406</v>
      </c>
      <c r="I2819" s="598" t="n">
        <f aca="false">I2626</f>
        <v>74.55</v>
      </c>
      <c r="J2819" s="543" t="n">
        <f aca="false">G2819*I2819</f>
        <v>298.2</v>
      </c>
      <c r="K2819" s="521"/>
    </row>
    <row r="2820" customFormat="false" ht="15" hidden="false" customHeight="false" outlineLevel="0" collapsed="false">
      <c r="A2820" s="517"/>
      <c r="B2820" s="686" t="s">
        <v>423</v>
      </c>
      <c r="C2820" s="600"/>
      <c r="D2820" s="601"/>
      <c r="E2820" s="601"/>
      <c r="F2820" s="602"/>
      <c r="G2820" s="540" t="n">
        <v>700</v>
      </c>
      <c r="H2820" s="540" t="s">
        <v>378</v>
      </c>
      <c r="I2820" s="598" t="n">
        <f aca="false">I2627</f>
        <v>9</v>
      </c>
      <c r="J2820" s="543" t="n">
        <f aca="false">G2820*I2820</f>
        <v>6300</v>
      </c>
      <c r="K2820" s="521"/>
    </row>
    <row r="2821" customFormat="false" ht="15" hidden="false" customHeight="false" outlineLevel="0" collapsed="false">
      <c r="A2821" s="517"/>
      <c r="B2821" s="616"/>
      <c r="C2821" s="617"/>
      <c r="D2821" s="618"/>
      <c r="E2821" s="618"/>
      <c r="F2821" s="619"/>
      <c r="G2821" s="540"/>
      <c r="H2821" s="540"/>
      <c r="I2821" s="598"/>
      <c r="J2821" s="543" t="n">
        <f aca="false">G2821*I2821</f>
        <v>0</v>
      </c>
      <c r="K2821" s="521"/>
    </row>
    <row r="2822" customFormat="false" ht="15" hidden="false" customHeight="false" outlineLevel="0" collapsed="false">
      <c r="A2822" s="517"/>
      <c r="B2822" s="620"/>
      <c r="C2822" s="567"/>
      <c r="D2822" s="567"/>
      <c r="E2822" s="621"/>
      <c r="F2822" s="622"/>
      <c r="G2822" s="576"/>
      <c r="H2822" s="576"/>
      <c r="I2822" s="568" t="s">
        <v>257</v>
      </c>
      <c r="J2822" s="566" t="n">
        <f aca="false">SUM(J2814:J2821)</f>
        <v>22085.982</v>
      </c>
      <c r="K2822" s="521"/>
    </row>
    <row r="2823" customFormat="false" ht="15" hidden="false" customHeight="false" outlineLevel="0" collapsed="false">
      <c r="A2823" s="517"/>
      <c r="B2823" s="623"/>
      <c r="C2823" s="567"/>
      <c r="D2823" s="567"/>
      <c r="E2823" s="621"/>
      <c r="F2823" s="622"/>
      <c r="G2823" s="576"/>
      <c r="H2823" s="576"/>
      <c r="I2823" s="568"/>
      <c r="J2823" s="621"/>
      <c r="K2823" s="521"/>
    </row>
    <row r="2824" customFormat="false" ht="19.25" hidden="false" customHeight="false" outlineLevel="0" collapsed="false">
      <c r="A2824" s="517"/>
      <c r="B2824" s="557" t="s">
        <v>322</v>
      </c>
      <c r="C2824" s="557"/>
      <c r="D2824" s="557"/>
      <c r="E2824" s="557"/>
      <c r="F2824" s="559" t="s">
        <v>318</v>
      </c>
      <c r="G2824" s="593" t="s">
        <v>323</v>
      </c>
      <c r="H2824" s="573" t="s">
        <v>296</v>
      </c>
      <c r="I2824" s="577" t="s">
        <v>314</v>
      </c>
      <c r="J2824" s="559" t="s">
        <v>315</v>
      </c>
      <c r="K2824" s="521"/>
    </row>
    <row r="2825" customFormat="false" ht="15" hidden="false" customHeight="false" outlineLevel="0" collapsed="false">
      <c r="A2825" s="517"/>
      <c r="B2825" s="594"/>
      <c r="C2825" s="595"/>
      <c r="D2825" s="596"/>
      <c r="E2825" s="597"/>
      <c r="F2825" s="540"/>
      <c r="G2825" s="540"/>
      <c r="H2825" s="624"/>
      <c r="I2825" s="598"/>
      <c r="J2825" s="543"/>
      <c r="K2825" s="521"/>
    </row>
    <row r="2826" customFormat="false" ht="15" hidden="false" customHeight="false" outlineLevel="0" collapsed="false">
      <c r="A2826" s="517"/>
      <c r="B2826" s="616"/>
      <c r="C2826" s="617"/>
      <c r="D2826" s="618"/>
      <c r="E2826" s="619"/>
      <c r="F2826" s="547" t="n">
        <v>0</v>
      </c>
      <c r="G2826" s="547" t="n">
        <v>0</v>
      </c>
      <c r="H2826" s="547" t="n">
        <v>0</v>
      </c>
      <c r="I2826" s="625" t="n">
        <v>0</v>
      </c>
      <c r="J2826" s="543" t="n">
        <f aca="false">I2826*H2826*G2826*F2826</f>
        <v>0</v>
      </c>
      <c r="K2826" s="521"/>
    </row>
    <row r="2827" customFormat="false" ht="15" hidden="false" customHeight="false" outlineLevel="0" collapsed="false">
      <c r="A2827" s="517"/>
      <c r="B2827" s="620"/>
      <c r="C2827" s="567"/>
      <c r="D2827" s="567"/>
      <c r="E2827" s="621"/>
      <c r="F2827" s="622"/>
      <c r="G2827" s="576"/>
      <c r="H2827" s="576"/>
      <c r="I2827" s="568" t="s">
        <v>257</v>
      </c>
      <c r="J2827" s="566" t="n">
        <f aca="false">SUM(J2825:J2826)</f>
        <v>0</v>
      </c>
      <c r="K2827" s="521"/>
    </row>
    <row r="2828" customFormat="false" ht="15" hidden="false" customHeight="false" outlineLevel="0" collapsed="false">
      <c r="A2828" s="517"/>
      <c r="B2828" s="567"/>
      <c r="C2828" s="567"/>
      <c r="D2828" s="567"/>
      <c r="E2828" s="567"/>
      <c r="F2828" s="567"/>
      <c r="G2828" s="567"/>
      <c r="H2828" s="567"/>
      <c r="I2828" s="568"/>
      <c r="J2828" s="567"/>
      <c r="K2828" s="521"/>
    </row>
    <row r="2829" customFormat="false" ht="15" hidden="false" customHeight="false" outlineLevel="0" collapsed="false">
      <c r="A2829" s="517"/>
      <c r="B2829" s="626" t="s">
        <v>324</v>
      </c>
      <c r="C2829" s="626"/>
      <c r="D2829" s="626"/>
      <c r="E2829" s="626"/>
      <c r="F2829" s="626"/>
      <c r="G2829" s="626"/>
      <c r="H2829" s="626"/>
      <c r="I2829" s="626"/>
      <c r="J2829" s="611" t="n">
        <f aca="false">J2827+J2822+J2811</f>
        <v>34712.372784</v>
      </c>
      <c r="K2829" s="521"/>
    </row>
    <row r="2830" customFormat="false" ht="15" hidden="false" customHeight="false" outlineLevel="0" collapsed="false">
      <c r="A2830" s="517"/>
      <c r="B2830" s="567"/>
      <c r="C2830" s="567"/>
      <c r="D2830" s="567"/>
      <c r="E2830" s="567"/>
      <c r="F2830" s="567"/>
      <c r="G2830" s="567"/>
      <c r="H2830" s="567"/>
      <c r="I2830" s="568"/>
      <c r="J2830" s="567"/>
      <c r="K2830" s="521"/>
    </row>
    <row r="2831" customFormat="false" ht="15" hidden="false" customHeight="false" outlineLevel="0" collapsed="false">
      <c r="A2831" s="517"/>
      <c r="B2831" s="626" t="s">
        <v>325</v>
      </c>
      <c r="C2831" s="626"/>
      <c r="D2831" s="626"/>
      <c r="E2831" s="626"/>
      <c r="F2831" s="626"/>
      <c r="G2831" s="626"/>
      <c r="H2831" s="626"/>
      <c r="I2831" s="626"/>
      <c r="J2831" s="566" t="n">
        <f aca="false">J2829*0</f>
        <v>0</v>
      </c>
      <c r="K2831" s="521"/>
    </row>
    <row r="2832" customFormat="false" ht="15" hidden="false" customHeight="false" outlineLevel="0" collapsed="false">
      <c r="A2832" s="517"/>
      <c r="B2832" s="567"/>
      <c r="C2832" s="567"/>
      <c r="D2832" s="567"/>
      <c r="E2832" s="567"/>
      <c r="F2832" s="567"/>
      <c r="G2832" s="567"/>
      <c r="H2832" s="567"/>
      <c r="I2832" s="568"/>
      <c r="J2832" s="567"/>
      <c r="K2832" s="521"/>
    </row>
    <row r="2833" customFormat="false" ht="15" hidden="false" customHeight="false" outlineLevel="0" collapsed="false">
      <c r="A2833" s="517"/>
      <c r="B2833" s="626" t="s">
        <v>326</v>
      </c>
      <c r="C2833" s="626"/>
      <c r="D2833" s="626"/>
      <c r="E2833" s="626"/>
      <c r="F2833" s="626"/>
      <c r="G2833" s="626"/>
      <c r="H2833" s="626"/>
      <c r="I2833" s="626"/>
      <c r="J2833" s="611" t="n">
        <f aca="false">J2829+J2831</f>
        <v>34712.372784</v>
      </c>
      <c r="K2833" s="521"/>
    </row>
    <row r="2834" customFormat="false" ht="15" hidden="false" customHeight="false" outlineLevel="0" collapsed="false">
      <c r="A2834" s="517"/>
      <c r="B2834" s="605"/>
      <c r="C2834" s="605"/>
      <c r="D2834" s="605"/>
      <c r="E2834" s="605"/>
      <c r="F2834" s="605"/>
      <c r="G2834" s="605"/>
      <c r="H2834" s="605"/>
      <c r="I2834" s="609"/>
      <c r="J2834" s="605"/>
      <c r="K2834" s="521"/>
    </row>
    <row r="2835" customFormat="false" ht="15" hidden="false" customHeight="false" outlineLevel="0" collapsed="false">
      <c r="A2835" s="517"/>
      <c r="B2835" s="627"/>
      <c r="C2835" s="595"/>
      <c r="D2835" s="595"/>
      <c r="E2835" s="595"/>
      <c r="F2835" s="595"/>
      <c r="G2835" s="595"/>
      <c r="H2835" s="595"/>
      <c r="I2835" s="595"/>
      <c r="J2835" s="628"/>
      <c r="K2835" s="521"/>
    </row>
    <row r="2836" customFormat="false" ht="15" hidden="false" customHeight="false" outlineLevel="0" collapsed="false">
      <c r="A2836" s="517"/>
      <c r="B2836" s="629"/>
      <c r="C2836" s="630"/>
      <c r="D2836" s="631"/>
      <c r="E2836" s="631"/>
      <c r="F2836" s="632"/>
      <c r="G2836" s="633"/>
      <c r="H2836" s="630"/>
      <c r="I2836" s="630"/>
      <c r="J2836" s="634"/>
      <c r="K2836" s="521"/>
    </row>
    <row r="2837" customFormat="false" ht="15" hidden="false" customHeight="false" outlineLevel="0" collapsed="false">
      <c r="A2837" s="517"/>
      <c r="B2837" s="522"/>
      <c r="C2837" s="522"/>
      <c r="D2837" s="522"/>
      <c r="E2837" s="522"/>
      <c r="F2837" s="522"/>
      <c r="G2837" s="522"/>
      <c r="H2837" s="522"/>
      <c r="I2837" s="522"/>
      <c r="J2837" s="522"/>
      <c r="K2837" s="521"/>
    </row>
    <row r="2838" customFormat="false" ht="15" hidden="false" customHeight="false" outlineLevel="0" collapsed="false">
      <c r="A2838" s="517"/>
      <c r="B2838" s="635" t="n">
        <f aca="false">PLANEJAMENTO!E2050</f>
        <v>0</v>
      </c>
      <c r="C2838" s="636"/>
      <c r="D2838" s="636"/>
      <c r="E2838" s="636"/>
      <c r="F2838" s="637"/>
      <c r="G2838" s="532" t="s">
        <v>315</v>
      </c>
      <c r="H2838" s="532"/>
      <c r="I2838" s="532"/>
      <c r="J2838" s="532"/>
      <c r="K2838" s="521"/>
    </row>
    <row r="2839" customFormat="false" ht="15" hidden="false" customHeight="false" outlineLevel="0" collapsed="false">
      <c r="A2839" s="517"/>
      <c r="B2839" s="638" t="n">
        <f aca="false">PLANEJAMENTO!E2051</f>
        <v>0</v>
      </c>
      <c r="C2839" s="639"/>
      <c r="D2839" s="639"/>
      <c r="E2839" s="639"/>
      <c r="F2839" s="640"/>
      <c r="G2839" s="534" t="s">
        <v>327</v>
      </c>
      <c r="H2839" s="534"/>
      <c r="I2839" s="534"/>
      <c r="J2839" s="534"/>
      <c r="K2839" s="521"/>
    </row>
    <row r="2840" customFormat="false" ht="15" hidden="false" customHeight="false" outlineLevel="0" collapsed="false">
      <c r="A2840" s="517"/>
      <c r="B2840" s="641"/>
      <c r="C2840" s="642"/>
      <c r="D2840" s="642"/>
      <c r="E2840" s="642"/>
      <c r="F2840" s="643"/>
      <c r="G2840" s="644"/>
      <c r="H2840" s="645"/>
      <c r="I2840" s="645"/>
      <c r="J2840" s="645"/>
      <c r="K2840" s="521"/>
    </row>
    <row r="2841" customFormat="false" ht="15" hidden="false" customHeight="false" outlineLevel="0" collapsed="false">
      <c r="A2841" s="646"/>
      <c r="B2841" s="647"/>
      <c r="C2841" s="647"/>
      <c r="D2841" s="647"/>
      <c r="E2841" s="647"/>
      <c r="F2841" s="647"/>
      <c r="G2841" s="647"/>
      <c r="H2841" s="647"/>
      <c r="I2841" s="647"/>
      <c r="J2841" s="647"/>
      <c r="K2841" s="648"/>
    </row>
    <row r="2842" customFormat="false" ht="15" hidden="false" customHeight="false" outlineLevel="0" collapsed="false">
      <c r="A2842" s="517"/>
      <c r="B2842" s="522"/>
      <c r="C2842" s="522"/>
      <c r="D2842" s="522"/>
      <c r="E2842" s="522"/>
      <c r="F2842" s="522"/>
      <c r="G2842" s="522"/>
      <c r="H2842" s="522"/>
      <c r="I2842" s="522"/>
      <c r="J2842" s="522"/>
      <c r="K2842" s="521"/>
    </row>
    <row r="2843" customFormat="false" ht="15" hidden="false" customHeight="false" outlineLevel="0" collapsed="false">
      <c r="A2843" s="517"/>
      <c r="B2843" s="518" t="s">
        <v>0</v>
      </c>
      <c r="C2843" s="519"/>
      <c r="D2843" s="520" t="s">
        <v>288</v>
      </c>
      <c r="E2843" s="520"/>
      <c r="F2843" s="520"/>
      <c r="G2843" s="520"/>
      <c r="H2843" s="520"/>
      <c r="I2843" s="520"/>
      <c r="J2843" s="520"/>
      <c r="K2843" s="521"/>
    </row>
    <row r="2844" customFormat="false" ht="15" hidden="false" customHeight="false" outlineLevel="0" collapsed="false">
      <c r="A2844" s="517"/>
      <c r="B2844" s="522"/>
      <c r="C2844" s="522"/>
      <c r="D2844" s="522"/>
      <c r="E2844" s="522"/>
      <c r="F2844" s="522"/>
      <c r="G2844" s="522"/>
      <c r="H2844" s="522"/>
      <c r="I2844" s="522"/>
      <c r="J2844" s="522"/>
      <c r="K2844" s="521"/>
    </row>
    <row r="2845" customFormat="false" ht="15" hidden="false" customHeight="false" outlineLevel="0" collapsed="false">
      <c r="A2845" s="517"/>
      <c r="B2845" s="523"/>
      <c r="C2845" s="524" t="s">
        <v>290</v>
      </c>
      <c r="D2845" s="523" t="s">
        <v>118</v>
      </c>
      <c r="E2845" s="523"/>
      <c r="F2845" s="523"/>
      <c r="G2845" s="523"/>
      <c r="H2845" s="523"/>
      <c r="I2845" s="523"/>
      <c r="J2845" s="523" t="s">
        <v>291</v>
      </c>
      <c r="K2845" s="521"/>
    </row>
    <row r="2846" customFormat="false" ht="15" hidden="false" customHeight="true" outlineLevel="0" collapsed="false">
      <c r="A2846" s="517"/>
      <c r="B2846" s="525"/>
      <c r="C2846" s="526" t="n">
        <f aca="true">TODAY()</f>
        <v>46129</v>
      </c>
      <c r="D2846" s="661" t="s">
        <v>104</v>
      </c>
      <c r="E2846" s="661"/>
      <c r="F2846" s="661"/>
      <c r="G2846" s="661"/>
      <c r="H2846" s="661"/>
      <c r="I2846" s="661"/>
      <c r="J2846" s="528" t="str">
        <f aca="false">F2863</f>
        <v>u</v>
      </c>
      <c r="K2846" s="521"/>
      <c r="L2846" s="0" t="s">
        <v>436</v>
      </c>
    </row>
    <row r="2847" customFormat="false" ht="15" hidden="false" customHeight="false" outlineLevel="0" collapsed="false">
      <c r="A2847" s="517"/>
      <c r="B2847" s="529"/>
      <c r="C2847" s="529"/>
      <c r="D2847" s="529"/>
      <c r="E2847" s="529"/>
      <c r="F2847" s="529"/>
      <c r="G2847" s="529"/>
      <c r="H2847" s="529"/>
      <c r="I2847" s="530"/>
      <c r="J2847" s="531"/>
      <c r="K2847" s="521"/>
    </row>
    <row r="2848" customFormat="false" ht="15" hidden="false" customHeight="false" outlineLevel="0" collapsed="false">
      <c r="A2848" s="517"/>
      <c r="B2848" s="532" t="s">
        <v>292</v>
      </c>
      <c r="C2848" s="532"/>
      <c r="D2848" s="532" t="s">
        <v>289</v>
      </c>
      <c r="E2848" s="532" t="s">
        <v>293</v>
      </c>
      <c r="F2848" s="533" t="s">
        <v>294</v>
      </c>
      <c r="G2848" s="533"/>
      <c r="H2848" s="533" t="s">
        <v>295</v>
      </c>
      <c r="I2848" s="533"/>
      <c r="J2848" s="534" t="s">
        <v>296</v>
      </c>
      <c r="K2848" s="521"/>
    </row>
    <row r="2849" customFormat="false" ht="15" hidden="false" customHeight="false" outlineLevel="0" collapsed="false">
      <c r="A2849" s="517"/>
      <c r="B2849" s="532"/>
      <c r="C2849" s="532"/>
      <c r="D2849" s="532"/>
      <c r="E2849" s="532"/>
      <c r="F2849" s="535" t="s">
        <v>297</v>
      </c>
      <c r="G2849" s="535" t="s">
        <v>298</v>
      </c>
      <c r="H2849" s="535" t="s">
        <v>297</v>
      </c>
      <c r="I2849" s="529" t="s">
        <v>298</v>
      </c>
      <c r="J2849" s="536" t="s">
        <v>299</v>
      </c>
      <c r="K2849" s="521"/>
    </row>
    <row r="2850" customFormat="false" ht="15" hidden="false" customHeight="false" outlineLevel="0" collapsed="false">
      <c r="A2850" s="517"/>
      <c r="B2850" s="537" t="s">
        <v>364</v>
      </c>
      <c r="C2850" s="538"/>
      <c r="D2850" s="539"/>
      <c r="E2850" s="540" t="n">
        <v>0.2</v>
      </c>
      <c r="F2850" s="540" t="n">
        <v>1</v>
      </c>
      <c r="G2850" s="540" t="n">
        <f aca="false">1-F2850</f>
        <v>0</v>
      </c>
      <c r="H2850" s="541" t="n">
        <f aca="false">VLOOKUP(B2850,EQUIPAMENTOS!$A:$N,14,FALSE())</f>
        <v>150</v>
      </c>
      <c r="I2850" s="542" t="n">
        <f aca="false">H2850</f>
        <v>150</v>
      </c>
      <c r="J2850" s="543" t="n">
        <f aca="false">H2850*F2850*E2850+I2850*G2850*E2850</f>
        <v>30</v>
      </c>
      <c r="K2850" s="521"/>
    </row>
    <row r="2851" customFormat="false" ht="15" hidden="false" customHeight="false" outlineLevel="0" collapsed="false">
      <c r="A2851" s="517"/>
      <c r="B2851" s="537"/>
      <c r="C2851" s="538"/>
      <c r="D2851" s="539"/>
      <c r="E2851" s="688"/>
      <c r="F2851" s="688"/>
      <c r="G2851" s="540"/>
      <c r="H2851" s="541"/>
      <c r="I2851" s="542"/>
      <c r="J2851" s="543"/>
      <c r="K2851" s="521"/>
    </row>
    <row r="2852" customFormat="false" ht="15" hidden="false" customHeight="false" outlineLevel="0" collapsed="false">
      <c r="A2852" s="517"/>
      <c r="B2852" s="537"/>
      <c r="C2852" s="538"/>
      <c r="D2852" s="539"/>
      <c r="E2852" s="688"/>
      <c r="F2852" s="688"/>
      <c r="G2852" s="540"/>
      <c r="H2852" s="541"/>
      <c r="I2852" s="542"/>
      <c r="J2852" s="543"/>
      <c r="K2852" s="521"/>
    </row>
    <row r="2853" customFormat="false" ht="15" hidden="false" customHeight="false" outlineLevel="0" collapsed="false">
      <c r="A2853" s="517"/>
      <c r="B2853" s="544"/>
      <c r="C2853" s="545"/>
      <c r="D2853" s="546"/>
      <c r="E2853" s="547"/>
      <c r="F2853" s="547"/>
      <c r="G2853" s="547"/>
      <c r="H2853" s="548"/>
      <c r="I2853" s="664"/>
      <c r="J2853" s="543"/>
      <c r="K2853" s="521"/>
    </row>
    <row r="2854" customFormat="false" ht="15" hidden="false" customHeight="false" outlineLevel="0" collapsed="false">
      <c r="A2854" s="517"/>
      <c r="B2854" s="551"/>
      <c r="C2854" s="529"/>
      <c r="D2854" s="529"/>
      <c r="E2854" s="529"/>
      <c r="F2854" s="529"/>
      <c r="G2854" s="529"/>
      <c r="H2854" s="529"/>
      <c r="I2854" s="552" t="s">
        <v>257</v>
      </c>
      <c r="J2854" s="566" t="n">
        <f aca="false">SUM(J2850:J2853)</f>
        <v>30</v>
      </c>
      <c r="K2854" s="521"/>
    </row>
    <row r="2855" customFormat="false" ht="15" hidden="false" customHeight="false" outlineLevel="0" collapsed="false">
      <c r="A2855" s="517"/>
      <c r="B2855" s="553"/>
      <c r="C2855" s="553"/>
      <c r="D2855" s="553"/>
      <c r="E2855" s="553"/>
      <c r="F2855" s="553"/>
      <c r="G2855" s="553"/>
      <c r="H2855" s="553"/>
      <c r="I2855" s="554"/>
      <c r="J2855" s="555"/>
      <c r="K2855" s="521"/>
    </row>
    <row r="2856" customFormat="false" ht="19.25" hidden="false" customHeight="true" outlineLevel="0" collapsed="false">
      <c r="A2856" s="517"/>
      <c r="B2856" s="556" t="s">
        <v>302</v>
      </c>
      <c r="C2856" s="556"/>
      <c r="D2856" s="556"/>
      <c r="E2856" s="556"/>
      <c r="F2856" s="679" t="s">
        <v>289</v>
      </c>
      <c r="G2856" s="679"/>
      <c r="H2856" s="557" t="s">
        <v>303</v>
      </c>
      <c r="I2856" s="558" t="s">
        <v>304</v>
      </c>
      <c r="J2856" s="559" t="s">
        <v>305</v>
      </c>
      <c r="K2856" s="521"/>
    </row>
    <row r="2857" customFormat="false" ht="15" hidden="false" customHeight="false" outlineLevel="0" collapsed="false">
      <c r="A2857" s="517"/>
      <c r="B2857" s="560" t="s">
        <v>366</v>
      </c>
      <c r="C2857" s="561"/>
      <c r="D2857" s="522"/>
      <c r="E2857" s="538"/>
      <c r="F2857" s="539"/>
      <c r="G2857" s="562"/>
      <c r="H2857" s="563" t="n">
        <v>5</v>
      </c>
      <c r="I2857" s="564" t="n">
        <f aca="false">(VLOOKUP(B2857,'MÃO DE OBRA'!$A:$E,5,FALSE())/220)</f>
        <v>28.82352</v>
      </c>
      <c r="J2857" s="543" t="n">
        <f aca="false">H2857*I2857</f>
        <v>144.1176</v>
      </c>
      <c r="K2857" s="521"/>
    </row>
    <row r="2858" customFormat="false" ht="15" hidden="false" customHeight="false" outlineLevel="0" collapsed="false">
      <c r="A2858" s="517"/>
      <c r="B2858" s="560" t="s">
        <v>307</v>
      </c>
      <c r="C2858" s="561"/>
      <c r="D2858" s="522"/>
      <c r="E2858" s="538"/>
      <c r="F2858" s="539"/>
      <c r="G2858" s="562"/>
      <c r="H2858" s="563" t="n">
        <v>2</v>
      </c>
      <c r="I2858" s="564" t="n">
        <f aca="false">(VLOOKUP(B2858,'MÃO DE OBRA'!$A:$E,5,FALSE())/220)</f>
        <v>19.13328</v>
      </c>
      <c r="J2858" s="543" t="n">
        <f aca="false">H2858*I2858</f>
        <v>38.26656</v>
      </c>
      <c r="K2858" s="521"/>
    </row>
    <row r="2859" customFormat="false" ht="15" hidden="false" customHeight="false" outlineLevel="0" collapsed="false">
      <c r="A2859" s="517"/>
      <c r="B2859" s="560" t="s">
        <v>361</v>
      </c>
      <c r="C2859" s="561"/>
      <c r="D2859" s="522"/>
      <c r="E2859" s="538"/>
      <c r="F2859" s="539"/>
      <c r="G2859" s="562"/>
      <c r="H2859" s="563" t="n">
        <f aca="false">E2850</f>
        <v>0.2</v>
      </c>
      <c r="I2859" s="564" t="n">
        <f aca="false">(VLOOKUP(B2859,'MÃO DE OBRA'!$A:$E,5,FALSE())/220)</f>
        <v>37.47552</v>
      </c>
      <c r="J2859" s="543" t="n">
        <f aca="false">H2859*I2859</f>
        <v>7.495104</v>
      </c>
      <c r="K2859" s="521"/>
    </row>
    <row r="2860" customFormat="false" ht="15" hidden="false" customHeight="false" outlineLevel="0" collapsed="false">
      <c r="A2860" s="517"/>
      <c r="B2860" s="560"/>
      <c r="C2860" s="561"/>
      <c r="D2860" s="522"/>
      <c r="E2860" s="538"/>
      <c r="F2860" s="539"/>
      <c r="G2860" s="562"/>
      <c r="H2860" s="563"/>
      <c r="I2860" s="564"/>
      <c r="J2860" s="543"/>
      <c r="K2860" s="521"/>
    </row>
    <row r="2861" customFormat="false" ht="15" hidden="false" customHeight="false" outlineLevel="0" collapsed="false">
      <c r="A2861" s="517"/>
      <c r="B2861" s="551"/>
      <c r="C2861" s="553"/>
      <c r="D2861" s="553"/>
      <c r="E2861" s="553"/>
      <c r="F2861" s="553"/>
      <c r="G2861" s="553"/>
      <c r="H2861" s="553"/>
      <c r="I2861" s="565" t="s">
        <v>257</v>
      </c>
      <c r="J2861" s="566" t="n">
        <f aca="false">SUM(J2857:J2860)</f>
        <v>189.879264</v>
      </c>
      <c r="K2861" s="521"/>
    </row>
    <row r="2862" customFormat="false" ht="15" hidden="false" customHeight="false" outlineLevel="0" collapsed="false">
      <c r="A2862" s="517"/>
      <c r="B2862" s="567"/>
      <c r="C2862" s="567"/>
      <c r="D2862" s="567"/>
      <c r="E2862" s="567"/>
      <c r="F2862" s="567"/>
      <c r="G2862" s="567"/>
      <c r="H2862" s="567"/>
      <c r="I2862" s="568"/>
      <c r="J2862" s="567"/>
      <c r="K2862" s="521"/>
    </row>
    <row r="2863" customFormat="false" ht="15" hidden="false" customHeight="false" outlineLevel="0" collapsed="false">
      <c r="A2863" s="517"/>
      <c r="B2863" s="569" t="s">
        <v>310</v>
      </c>
      <c r="C2863" s="570"/>
      <c r="D2863" s="567"/>
      <c r="E2863" s="571" t="n">
        <f aca="false">PRODUÇÕES!$D$45</f>
        <v>0.0178571428571429</v>
      </c>
      <c r="F2863" s="572" t="s">
        <v>419</v>
      </c>
      <c r="G2863" s="573"/>
      <c r="H2863" s="573"/>
      <c r="I2863" s="574" t="s">
        <v>311</v>
      </c>
      <c r="J2863" s="566" t="n">
        <f aca="false">J2854+J2861</f>
        <v>219.879264</v>
      </c>
      <c r="K2863" s="521"/>
    </row>
    <row r="2864" customFormat="false" ht="15" hidden="false" customHeight="false" outlineLevel="0" collapsed="false">
      <c r="A2864" s="517"/>
      <c r="B2864" s="575"/>
      <c r="C2864" s="567"/>
      <c r="D2864" s="567"/>
      <c r="E2864" s="568"/>
      <c r="F2864" s="576"/>
      <c r="G2864" s="576"/>
      <c r="H2864" s="576"/>
      <c r="I2864" s="568"/>
      <c r="J2864" s="567"/>
      <c r="K2864" s="521"/>
    </row>
    <row r="2865" customFormat="false" ht="19.25" hidden="false" customHeight="false" outlineLevel="0" collapsed="false">
      <c r="A2865" s="517"/>
      <c r="B2865" s="557" t="s">
        <v>312</v>
      </c>
      <c r="C2865" s="557"/>
      <c r="D2865" s="557"/>
      <c r="E2865" s="557"/>
      <c r="F2865" s="532" t="s">
        <v>289</v>
      </c>
      <c r="G2865" s="528" t="s">
        <v>313</v>
      </c>
      <c r="H2865" s="557" t="s">
        <v>296</v>
      </c>
      <c r="I2865" s="577" t="s">
        <v>314</v>
      </c>
      <c r="J2865" s="556" t="s">
        <v>315</v>
      </c>
      <c r="K2865" s="521"/>
    </row>
    <row r="2866" customFormat="false" ht="15" hidden="false" customHeight="false" outlineLevel="0" collapsed="false">
      <c r="A2866" s="517"/>
      <c r="B2866" s="684" t="str">
        <f aca="false">B2850</f>
        <v>Caminhão carroceria com guindauto</v>
      </c>
      <c r="C2866" s="562"/>
      <c r="D2866" s="562"/>
      <c r="E2866" s="685"/>
      <c r="F2866" s="579" t="str">
        <f aca="false">VLOOKUP(B2866,EQUIPAMENTOS!$A:$R,16,FALSE())</f>
        <v>Diesel S10</v>
      </c>
      <c r="G2866" s="580" t="s">
        <v>316</v>
      </c>
      <c r="H2866" s="581" t="n">
        <f aca="false">VLOOKUP(B2866,EQUIPAMENTOS!$A:$R,17,FALSE())</f>
        <v>6.99</v>
      </c>
      <c r="I2866" s="582" t="n">
        <f aca="false">VLOOKUP(B2866,EQUIPAMENTOS!$A:$R,18,FALSE())</f>
        <v>4</v>
      </c>
      <c r="J2866" s="543" t="n">
        <f aca="false">H2866*I2866*E2850*F2850</f>
        <v>5.592</v>
      </c>
      <c r="K2866" s="521"/>
    </row>
    <row r="2867" customFormat="false" ht="15" hidden="false" customHeight="false" outlineLevel="0" collapsed="false">
      <c r="A2867" s="517"/>
      <c r="B2867" s="684"/>
      <c r="C2867" s="561"/>
      <c r="D2867" s="561"/>
      <c r="E2867" s="538"/>
      <c r="F2867" s="579"/>
      <c r="G2867" s="580"/>
      <c r="H2867" s="581"/>
      <c r="I2867" s="582"/>
      <c r="J2867" s="543"/>
      <c r="K2867" s="521"/>
    </row>
    <row r="2868" customFormat="false" ht="15" hidden="false" customHeight="false" outlineLevel="0" collapsed="false">
      <c r="A2868" s="517"/>
      <c r="B2868" s="684"/>
      <c r="C2868" s="570"/>
      <c r="D2868" s="570"/>
      <c r="E2868" s="545"/>
      <c r="F2868" s="584"/>
      <c r="G2868" s="672"/>
      <c r="H2868" s="581"/>
      <c r="I2868" s="582"/>
      <c r="J2868" s="543"/>
      <c r="K2868" s="521"/>
    </row>
    <row r="2869" customFormat="false" ht="15" hidden="false" customHeight="false" outlineLevel="0" collapsed="false">
      <c r="A2869" s="517"/>
      <c r="B2869" s="612"/>
      <c r="C2869" s="567"/>
      <c r="D2869" s="567"/>
      <c r="E2869" s="567"/>
      <c r="F2869" s="567"/>
      <c r="G2869" s="567"/>
      <c r="H2869" s="576"/>
      <c r="I2869" s="673" t="s">
        <v>257</v>
      </c>
      <c r="J2869" s="566" t="n">
        <f aca="false">SUM(J2866:J2868)</f>
        <v>5.592</v>
      </c>
      <c r="K2869" s="521"/>
      <c r="L2869" s="434" t="n">
        <f aca="false">J2869/E2863</f>
        <v>313.152</v>
      </c>
    </row>
    <row r="2870" customFormat="false" ht="15" hidden="false" customHeight="false" outlineLevel="0" collapsed="false">
      <c r="A2870" s="517"/>
      <c r="B2870" s="590"/>
      <c r="C2870" s="570"/>
      <c r="D2870" s="570"/>
      <c r="E2870" s="591"/>
      <c r="F2870" s="592"/>
      <c r="G2870" s="573"/>
      <c r="H2870" s="573"/>
      <c r="I2870" s="574"/>
      <c r="J2870" s="591"/>
      <c r="K2870" s="521"/>
    </row>
    <row r="2871" customFormat="false" ht="19.25" hidden="false" customHeight="false" outlineLevel="0" collapsed="false">
      <c r="A2871" s="517"/>
      <c r="B2871" s="557" t="s">
        <v>317</v>
      </c>
      <c r="C2871" s="557"/>
      <c r="D2871" s="557"/>
      <c r="E2871" s="557"/>
      <c r="F2871" s="557"/>
      <c r="G2871" s="593" t="s">
        <v>318</v>
      </c>
      <c r="H2871" s="573" t="s">
        <v>319</v>
      </c>
      <c r="I2871" s="577" t="s">
        <v>296</v>
      </c>
      <c r="J2871" s="559" t="s">
        <v>315</v>
      </c>
      <c r="K2871" s="521"/>
    </row>
    <row r="2872" customFormat="false" ht="15" hidden="false" customHeight="false" outlineLevel="0" collapsed="false">
      <c r="A2872" s="517"/>
      <c r="B2872" s="594"/>
      <c r="C2872" s="595"/>
      <c r="D2872" s="596"/>
      <c r="E2872" s="596"/>
      <c r="F2872" s="597"/>
      <c r="G2872" s="540"/>
      <c r="H2872" s="540"/>
      <c r="I2872" s="598"/>
      <c r="J2872" s="543"/>
      <c r="K2872" s="521"/>
    </row>
    <row r="2873" customFormat="false" ht="15" hidden="false" customHeight="false" outlineLevel="0" collapsed="false">
      <c r="A2873" s="517"/>
      <c r="B2873" s="599"/>
      <c r="C2873" s="600"/>
      <c r="D2873" s="601"/>
      <c r="E2873" s="601"/>
      <c r="F2873" s="602"/>
      <c r="G2873" s="540"/>
      <c r="H2873" s="540"/>
      <c r="I2873" s="598"/>
      <c r="J2873" s="543"/>
      <c r="K2873" s="521"/>
    </row>
    <row r="2874" customFormat="false" ht="15" hidden="false" customHeight="false" outlineLevel="0" collapsed="false">
      <c r="A2874" s="517"/>
      <c r="B2874" s="603" t="s">
        <v>257</v>
      </c>
      <c r="C2874" s="603"/>
      <c r="D2874" s="603"/>
      <c r="E2874" s="603"/>
      <c r="F2874" s="603"/>
      <c r="G2874" s="603"/>
      <c r="H2874" s="603"/>
      <c r="I2874" s="603"/>
      <c r="J2874" s="566" t="n">
        <f aca="false">SUM(J2872:J2873)</f>
        <v>0</v>
      </c>
      <c r="K2874" s="521"/>
    </row>
    <row r="2875" customFormat="false" ht="15" hidden="false" customHeight="false" outlineLevel="0" collapsed="false">
      <c r="A2875" s="517"/>
      <c r="B2875" s="604"/>
      <c r="C2875" s="605"/>
      <c r="D2875" s="605"/>
      <c r="E2875" s="606"/>
      <c r="F2875" s="607"/>
      <c r="G2875" s="608"/>
      <c r="H2875" s="608"/>
      <c r="I2875" s="609"/>
      <c r="J2875" s="610"/>
      <c r="K2875" s="521"/>
    </row>
    <row r="2876" customFormat="false" ht="15" hidden="false" customHeight="false" outlineLevel="0" collapsed="false">
      <c r="A2876" s="517"/>
      <c r="B2876" s="611" t="s">
        <v>320</v>
      </c>
      <c r="C2876" s="611"/>
      <c r="D2876" s="612"/>
      <c r="E2876" s="567"/>
      <c r="F2876" s="567"/>
      <c r="G2876" s="567"/>
      <c r="H2876" s="613"/>
      <c r="I2876" s="614"/>
      <c r="J2876" s="566" t="n">
        <f aca="false">(J2863+J2869+J2874)/E2863</f>
        <v>12626.390784</v>
      </c>
      <c r="K2876" s="521"/>
    </row>
    <row r="2877" customFormat="false" ht="15" hidden="false" customHeight="false" outlineLevel="0" collapsed="false">
      <c r="A2877" s="517"/>
      <c r="B2877" s="590"/>
      <c r="C2877" s="570"/>
      <c r="D2877" s="570"/>
      <c r="E2877" s="591"/>
      <c r="F2877" s="592"/>
      <c r="G2877" s="573"/>
      <c r="H2877" s="573"/>
      <c r="I2877" s="574"/>
      <c r="J2877" s="615"/>
      <c r="K2877" s="521"/>
    </row>
    <row r="2878" customFormat="false" ht="19.25" hidden="false" customHeight="false" outlineLevel="0" collapsed="false">
      <c r="A2878" s="517"/>
      <c r="B2878" s="557" t="s">
        <v>321</v>
      </c>
      <c r="C2878" s="557"/>
      <c r="D2878" s="557"/>
      <c r="E2878" s="557"/>
      <c r="F2878" s="557"/>
      <c r="G2878" s="593" t="s">
        <v>318</v>
      </c>
      <c r="H2878" s="573" t="s">
        <v>319</v>
      </c>
      <c r="I2878" s="577" t="s">
        <v>296</v>
      </c>
      <c r="J2878" s="559" t="s">
        <v>315</v>
      </c>
      <c r="K2878" s="521"/>
    </row>
    <row r="2879" customFormat="false" ht="15" hidden="false" customHeight="false" outlineLevel="0" collapsed="false">
      <c r="A2879" s="517"/>
      <c r="B2879" s="686" t="s">
        <v>376</v>
      </c>
      <c r="C2879" s="600"/>
      <c r="D2879" s="601"/>
      <c r="E2879" s="601"/>
      <c r="F2879" s="602"/>
      <c r="G2879" s="540" t="n">
        <v>20</v>
      </c>
      <c r="H2879" s="540" t="s">
        <v>28</v>
      </c>
      <c r="I2879" s="598" t="n">
        <f aca="false">I2814</f>
        <v>590</v>
      </c>
      <c r="J2879" s="543" t="n">
        <f aca="false">G2879*I2879</f>
        <v>11800</v>
      </c>
      <c r="K2879" s="521"/>
    </row>
    <row r="2880" customFormat="false" ht="15" hidden="false" customHeight="false" outlineLevel="0" collapsed="false">
      <c r="A2880" s="517"/>
      <c r="B2880" s="686" t="s">
        <v>374</v>
      </c>
      <c r="C2880" s="600"/>
      <c r="D2880" s="601"/>
      <c r="E2880" s="601"/>
      <c r="F2880" s="602"/>
      <c r="G2880" s="540" t="n">
        <v>55</v>
      </c>
      <c r="H2880" s="540" t="s">
        <v>357</v>
      </c>
      <c r="I2880" s="598" t="n">
        <f aca="false">I2815</f>
        <v>84.21</v>
      </c>
      <c r="J2880" s="543" t="n">
        <f aca="false">G2880*I2880</f>
        <v>4631.55</v>
      </c>
      <c r="K2880" s="521"/>
    </row>
    <row r="2881" customFormat="false" ht="15" hidden="false" customHeight="false" outlineLevel="0" collapsed="false">
      <c r="A2881" s="517"/>
      <c r="B2881" s="686" t="s">
        <v>388</v>
      </c>
      <c r="C2881" s="600"/>
      <c r="D2881" s="601"/>
      <c r="E2881" s="601"/>
      <c r="F2881" s="602"/>
      <c r="G2881" s="540"/>
      <c r="H2881" s="540" t="s">
        <v>346</v>
      </c>
      <c r="I2881" s="598" t="n">
        <f aca="false">I2816</f>
        <v>14.2340145170296</v>
      </c>
      <c r="J2881" s="543" t="n">
        <f aca="false">G2881*I2881</f>
        <v>0</v>
      </c>
      <c r="K2881" s="521"/>
    </row>
    <row r="2882" customFormat="false" ht="15" hidden="false" customHeight="false" outlineLevel="0" collapsed="false">
      <c r="A2882" s="517"/>
      <c r="B2882" s="686" t="s">
        <v>420</v>
      </c>
      <c r="C2882" s="600"/>
      <c r="D2882" s="601"/>
      <c r="E2882" s="601"/>
      <c r="F2882" s="602"/>
      <c r="G2882" s="540" t="n">
        <v>6</v>
      </c>
      <c r="H2882" s="540" t="s">
        <v>28</v>
      </c>
      <c r="I2882" s="598" t="n">
        <f aca="false">I2817</f>
        <v>464.448</v>
      </c>
      <c r="J2882" s="543" t="n">
        <f aca="false">G2882*I2882</f>
        <v>2786.688</v>
      </c>
      <c r="K2882" s="521"/>
    </row>
    <row r="2883" customFormat="false" ht="15" hidden="false" customHeight="false" outlineLevel="0" collapsed="false">
      <c r="A2883" s="517"/>
      <c r="B2883" s="686" t="s">
        <v>421</v>
      </c>
      <c r="C2883" s="600"/>
      <c r="D2883" s="601"/>
      <c r="E2883" s="601"/>
      <c r="F2883" s="602"/>
      <c r="G2883" s="540" t="n">
        <v>29</v>
      </c>
      <c r="H2883" s="540" t="s">
        <v>60</v>
      </c>
      <c r="I2883" s="598" t="n">
        <f aca="false">I2818</f>
        <v>42.99</v>
      </c>
      <c r="J2883" s="543" t="n">
        <f aca="false">G2883*I2883</f>
        <v>1246.71</v>
      </c>
      <c r="K2883" s="521"/>
    </row>
    <row r="2884" customFormat="false" ht="15" hidden="false" customHeight="false" outlineLevel="0" collapsed="false">
      <c r="A2884" s="517"/>
      <c r="B2884" s="686" t="s">
        <v>422</v>
      </c>
      <c r="C2884" s="600"/>
      <c r="D2884" s="601"/>
      <c r="E2884" s="601"/>
      <c r="F2884" s="602"/>
      <c r="G2884" s="540" t="n">
        <v>10.5</v>
      </c>
      <c r="H2884" s="540" t="s">
        <v>406</v>
      </c>
      <c r="I2884" s="598" t="n">
        <f aca="false">I2819</f>
        <v>74.55</v>
      </c>
      <c r="J2884" s="543" t="n">
        <f aca="false">G2884*I2884</f>
        <v>782.775</v>
      </c>
      <c r="K2884" s="521"/>
    </row>
    <row r="2885" customFormat="false" ht="15" hidden="false" customHeight="false" outlineLevel="0" collapsed="false">
      <c r="A2885" s="517"/>
      <c r="B2885" s="686" t="s">
        <v>423</v>
      </c>
      <c r="C2885" s="600"/>
      <c r="D2885" s="601"/>
      <c r="E2885" s="601"/>
      <c r="F2885" s="602"/>
      <c r="G2885" s="540" t="n">
        <v>900</v>
      </c>
      <c r="H2885" s="540" t="s">
        <v>378</v>
      </c>
      <c r="I2885" s="598" t="n">
        <f aca="false">I2820</f>
        <v>9</v>
      </c>
      <c r="J2885" s="543" t="n">
        <f aca="false">G2885*I2885</f>
        <v>8100</v>
      </c>
      <c r="K2885" s="521"/>
    </row>
    <row r="2886" customFormat="false" ht="15" hidden="false" customHeight="false" outlineLevel="0" collapsed="false">
      <c r="A2886" s="517"/>
      <c r="B2886" s="616"/>
      <c r="C2886" s="617"/>
      <c r="D2886" s="618"/>
      <c r="E2886" s="618"/>
      <c r="F2886" s="619"/>
      <c r="G2886" s="540"/>
      <c r="H2886" s="540"/>
      <c r="I2886" s="598"/>
      <c r="J2886" s="543" t="n">
        <f aca="false">G2886*I2886</f>
        <v>0</v>
      </c>
      <c r="K2886" s="521"/>
    </row>
    <row r="2887" customFormat="false" ht="15" hidden="false" customHeight="false" outlineLevel="0" collapsed="false">
      <c r="A2887" s="517"/>
      <c r="B2887" s="620"/>
      <c r="C2887" s="567"/>
      <c r="D2887" s="567"/>
      <c r="E2887" s="621"/>
      <c r="F2887" s="622"/>
      <c r="G2887" s="576"/>
      <c r="H2887" s="576"/>
      <c r="I2887" s="568" t="s">
        <v>257</v>
      </c>
      <c r="J2887" s="566" t="n">
        <f aca="false">SUM(J2879:J2886)</f>
        <v>29347.723</v>
      </c>
      <c r="K2887" s="521"/>
    </row>
    <row r="2888" customFormat="false" ht="15" hidden="false" customHeight="false" outlineLevel="0" collapsed="false">
      <c r="A2888" s="517"/>
      <c r="B2888" s="623"/>
      <c r="C2888" s="567"/>
      <c r="D2888" s="567"/>
      <c r="E2888" s="621"/>
      <c r="F2888" s="622"/>
      <c r="G2888" s="576"/>
      <c r="H2888" s="576"/>
      <c r="I2888" s="568"/>
      <c r="J2888" s="621"/>
      <c r="K2888" s="521"/>
    </row>
    <row r="2889" customFormat="false" ht="19.25" hidden="false" customHeight="false" outlineLevel="0" collapsed="false">
      <c r="A2889" s="517"/>
      <c r="B2889" s="557" t="s">
        <v>322</v>
      </c>
      <c r="C2889" s="557"/>
      <c r="D2889" s="557"/>
      <c r="E2889" s="557"/>
      <c r="F2889" s="559" t="s">
        <v>318</v>
      </c>
      <c r="G2889" s="593" t="s">
        <v>323</v>
      </c>
      <c r="H2889" s="573" t="s">
        <v>296</v>
      </c>
      <c r="I2889" s="577" t="s">
        <v>314</v>
      </c>
      <c r="J2889" s="559" t="s">
        <v>315</v>
      </c>
      <c r="K2889" s="521"/>
    </row>
    <row r="2890" customFormat="false" ht="15" hidden="false" customHeight="false" outlineLevel="0" collapsed="false">
      <c r="A2890" s="517"/>
      <c r="B2890" s="594"/>
      <c r="C2890" s="595"/>
      <c r="D2890" s="596"/>
      <c r="E2890" s="597"/>
      <c r="F2890" s="540"/>
      <c r="G2890" s="540"/>
      <c r="H2890" s="624"/>
      <c r="I2890" s="598"/>
      <c r="J2890" s="543"/>
      <c r="K2890" s="521"/>
    </row>
    <row r="2891" customFormat="false" ht="15" hidden="false" customHeight="false" outlineLevel="0" collapsed="false">
      <c r="A2891" s="517"/>
      <c r="B2891" s="616"/>
      <c r="C2891" s="617"/>
      <c r="D2891" s="618"/>
      <c r="E2891" s="619"/>
      <c r="F2891" s="547" t="n">
        <v>0</v>
      </c>
      <c r="G2891" s="547" t="n">
        <v>0</v>
      </c>
      <c r="H2891" s="547" t="n">
        <v>0</v>
      </c>
      <c r="I2891" s="625" t="n">
        <v>0</v>
      </c>
      <c r="J2891" s="543" t="n">
        <f aca="false">I2891*H2891*G2891*F2891</f>
        <v>0</v>
      </c>
      <c r="K2891" s="521"/>
    </row>
    <row r="2892" customFormat="false" ht="15" hidden="false" customHeight="false" outlineLevel="0" collapsed="false">
      <c r="A2892" s="517"/>
      <c r="B2892" s="620"/>
      <c r="C2892" s="567"/>
      <c r="D2892" s="567"/>
      <c r="E2892" s="621"/>
      <c r="F2892" s="622"/>
      <c r="G2892" s="576"/>
      <c r="H2892" s="576"/>
      <c r="I2892" s="568" t="s">
        <v>257</v>
      </c>
      <c r="J2892" s="566" t="n">
        <f aca="false">SUM(J2890:J2891)</f>
        <v>0</v>
      </c>
      <c r="K2892" s="521"/>
    </row>
    <row r="2893" customFormat="false" ht="15" hidden="false" customHeight="false" outlineLevel="0" collapsed="false">
      <c r="A2893" s="517"/>
      <c r="B2893" s="567"/>
      <c r="C2893" s="567"/>
      <c r="D2893" s="567"/>
      <c r="E2893" s="567"/>
      <c r="F2893" s="567"/>
      <c r="G2893" s="567"/>
      <c r="H2893" s="567"/>
      <c r="I2893" s="568"/>
      <c r="J2893" s="567"/>
      <c r="K2893" s="521"/>
    </row>
    <row r="2894" customFormat="false" ht="15" hidden="false" customHeight="false" outlineLevel="0" collapsed="false">
      <c r="A2894" s="517"/>
      <c r="B2894" s="626" t="s">
        <v>324</v>
      </c>
      <c r="C2894" s="626"/>
      <c r="D2894" s="626"/>
      <c r="E2894" s="626"/>
      <c r="F2894" s="626"/>
      <c r="G2894" s="626"/>
      <c r="H2894" s="626"/>
      <c r="I2894" s="626"/>
      <c r="J2894" s="611" t="n">
        <f aca="false">J2892+J2887+J2876</f>
        <v>41974.113784</v>
      </c>
      <c r="K2894" s="521"/>
    </row>
    <row r="2895" customFormat="false" ht="15" hidden="false" customHeight="false" outlineLevel="0" collapsed="false">
      <c r="A2895" s="517"/>
      <c r="B2895" s="567"/>
      <c r="C2895" s="567"/>
      <c r="D2895" s="567"/>
      <c r="E2895" s="567"/>
      <c r="F2895" s="567"/>
      <c r="G2895" s="567"/>
      <c r="H2895" s="567"/>
      <c r="I2895" s="568"/>
      <c r="J2895" s="567"/>
      <c r="K2895" s="521"/>
    </row>
    <row r="2896" customFormat="false" ht="15" hidden="false" customHeight="false" outlineLevel="0" collapsed="false">
      <c r="A2896" s="517"/>
      <c r="B2896" s="626" t="s">
        <v>325</v>
      </c>
      <c r="C2896" s="626"/>
      <c r="D2896" s="626"/>
      <c r="E2896" s="626"/>
      <c r="F2896" s="626"/>
      <c r="G2896" s="626"/>
      <c r="H2896" s="626"/>
      <c r="I2896" s="626"/>
      <c r="J2896" s="566" t="n">
        <f aca="false">J2894*0</f>
        <v>0</v>
      </c>
      <c r="K2896" s="521"/>
    </row>
    <row r="2897" customFormat="false" ht="15" hidden="false" customHeight="false" outlineLevel="0" collapsed="false">
      <c r="A2897" s="517"/>
      <c r="B2897" s="567"/>
      <c r="C2897" s="567"/>
      <c r="D2897" s="567"/>
      <c r="E2897" s="567"/>
      <c r="F2897" s="567"/>
      <c r="G2897" s="567"/>
      <c r="H2897" s="567"/>
      <c r="I2897" s="568"/>
      <c r="J2897" s="567"/>
      <c r="K2897" s="521"/>
    </row>
    <row r="2898" customFormat="false" ht="15" hidden="false" customHeight="false" outlineLevel="0" collapsed="false">
      <c r="A2898" s="517"/>
      <c r="B2898" s="626" t="s">
        <v>326</v>
      </c>
      <c r="C2898" s="626"/>
      <c r="D2898" s="626"/>
      <c r="E2898" s="626"/>
      <c r="F2898" s="626"/>
      <c r="G2898" s="626"/>
      <c r="H2898" s="626"/>
      <c r="I2898" s="626"/>
      <c r="J2898" s="611" t="n">
        <f aca="false">J2894+J2896</f>
        <v>41974.113784</v>
      </c>
      <c r="K2898" s="521"/>
    </row>
    <row r="2899" customFormat="false" ht="15" hidden="false" customHeight="false" outlineLevel="0" collapsed="false">
      <c r="A2899" s="517"/>
      <c r="B2899" s="605"/>
      <c r="C2899" s="605"/>
      <c r="D2899" s="605"/>
      <c r="E2899" s="605"/>
      <c r="F2899" s="605"/>
      <c r="G2899" s="605"/>
      <c r="H2899" s="605"/>
      <c r="I2899" s="609"/>
      <c r="J2899" s="605"/>
      <c r="K2899" s="521"/>
    </row>
    <row r="2900" customFormat="false" ht="15" hidden="false" customHeight="false" outlineLevel="0" collapsed="false">
      <c r="A2900" s="517"/>
      <c r="B2900" s="627"/>
      <c r="C2900" s="595"/>
      <c r="D2900" s="595"/>
      <c r="E2900" s="595"/>
      <c r="F2900" s="595"/>
      <c r="G2900" s="595"/>
      <c r="H2900" s="595"/>
      <c r="I2900" s="595"/>
      <c r="J2900" s="628"/>
      <c r="K2900" s="521"/>
    </row>
    <row r="2901" customFormat="false" ht="15" hidden="false" customHeight="false" outlineLevel="0" collapsed="false">
      <c r="A2901" s="517"/>
      <c r="B2901" s="629"/>
      <c r="C2901" s="630"/>
      <c r="D2901" s="631"/>
      <c r="E2901" s="631"/>
      <c r="F2901" s="632"/>
      <c r="G2901" s="633"/>
      <c r="H2901" s="630"/>
      <c r="I2901" s="630"/>
      <c r="J2901" s="634"/>
      <c r="K2901" s="521"/>
    </row>
    <row r="2902" customFormat="false" ht="15" hidden="false" customHeight="false" outlineLevel="0" collapsed="false">
      <c r="A2902" s="517"/>
      <c r="B2902" s="522"/>
      <c r="C2902" s="522"/>
      <c r="D2902" s="522"/>
      <c r="E2902" s="522"/>
      <c r="F2902" s="522"/>
      <c r="G2902" s="522"/>
      <c r="H2902" s="522"/>
      <c r="I2902" s="522"/>
      <c r="J2902" s="522"/>
      <c r="K2902" s="521"/>
    </row>
    <row r="2903" customFormat="false" ht="15" hidden="false" customHeight="false" outlineLevel="0" collapsed="false">
      <c r="A2903" s="517"/>
      <c r="B2903" s="635" t="n">
        <f aca="false">PLANEJAMENTO!E2115</f>
        <v>0</v>
      </c>
      <c r="C2903" s="636"/>
      <c r="D2903" s="636"/>
      <c r="E2903" s="636"/>
      <c r="F2903" s="637"/>
      <c r="G2903" s="532" t="s">
        <v>315</v>
      </c>
      <c r="H2903" s="532"/>
      <c r="I2903" s="532"/>
      <c r="J2903" s="532"/>
      <c r="K2903" s="521"/>
    </row>
    <row r="2904" customFormat="false" ht="15" hidden="false" customHeight="false" outlineLevel="0" collapsed="false">
      <c r="A2904" s="517"/>
      <c r="B2904" s="638" t="n">
        <f aca="false">PLANEJAMENTO!E2116</f>
        <v>0</v>
      </c>
      <c r="C2904" s="639"/>
      <c r="D2904" s="639"/>
      <c r="E2904" s="639"/>
      <c r="F2904" s="640"/>
      <c r="G2904" s="534" t="s">
        <v>327</v>
      </c>
      <c r="H2904" s="534"/>
      <c r="I2904" s="534"/>
      <c r="J2904" s="534"/>
      <c r="K2904" s="521"/>
    </row>
    <row r="2905" customFormat="false" ht="15" hidden="false" customHeight="false" outlineLevel="0" collapsed="false">
      <c r="A2905" s="517"/>
      <c r="B2905" s="641"/>
      <c r="C2905" s="642"/>
      <c r="D2905" s="642"/>
      <c r="E2905" s="642"/>
      <c r="F2905" s="643"/>
      <c r="G2905" s="644"/>
      <c r="H2905" s="645"/>
      <c r="I2905" s="645"/>
      <c r="J2905" s="645"/>
      <c r="K2905" s="521"/>
    </row>
    <row r="2906" customFormat="false" ht="15" hidden="false" customHeight="false" outlineLevel="0" collapsed="false">
      <c r="A2906" s="646"/>
      <c r="B2906" s="647"/>
      <c r="C2906" s="647"/>
      <c r="D2906" s="647"/>
      <c r="E2906" s="647"/>
      <c r="F2906" s="647"/>
      <c r="G2906" s="647"/>
      <c r="H2906" s="647"/>
      <c r="I2906" s="647"/>
      <c r="J2906" s="647"/>
      <c r="K2906" s="648"/>
    </row>
    <row r="2907" customFormat="false" ht="15" hidden="false" customHeight="false" outlineLevel="0" collapsed="false">
      <c r="A2907" s="517"/>
      <c r="B2907" s="522"/>
      <c r="C2907" s="522"/>
      <c r="D2907" s="522"/>
      <c r="E2907" s="522"/>
      <c r="F2907" s="522"/>
      <c r="G2907" s="522"/>
      <c r="H2907" s="522"/>
      <c r="I2907" s="522"/>
      <c r="J2907" s="522"/>
      <c r="K2907" s="521"/>
    </row>
    <row r="2908" customFormat="false" ht="15" hidden="false" customHeight="false" outlineLevel="0" collapsed="false">
      <c r="A2908" s="517"/>
      <c r="B2908" s="518" t="s">
        <v>0</v>
      </c>
      <c r="C2908" s="519"/>
      <c r="D2908" s="518" t="s">
        <v>288</v>
      </c>
      <c r="E2908" s="693"/>
      <c r="F2908" s="694"/>
      <c r="G2908" s="694"/>
      <c r="H2908" s="695"/>
      <c r="I2908" s="695"/>
      <c r="J2908" s="696"/>
      <c r="K2908" s="521"/>
    </row>
    <row r="2909" customFormat="false" ht="15" hidden="false" customHeight="false" outlineLevel="0" collapsed="false">
      <c r="A2909" s="517"/>
      <c r="B2909" s="522"/>
      <c r="C2909" s="522"/>
      <c r="D2909" s="522"/>
      <c r="E2909" s="522"/>
      <c r="F2909" s="522"/>
      <c r="G2909" s="522"/>
      <c r="H2909" s="522"/>
      <c r="I2909" s="522"/>
      <c r="J2909" s="522"/>
      <c r="K2909" s="521"/>
    </row>
    <row r="2910" customFormat="false" ht="15" hidden="false" customHeight="false" outlineLevel="0" collapsed="false">
      <c r="A2910" s="517"/>
      <c r="B2910" s="523"/>
      <c r="C2910" s="524" t="s">
        <v>290</v>
      </c>
      <c r="D2910" s="523" t="s">
        <v>118</v>
      </c>
      <c r="E2910" s="523"/>
      <c r="F2910" s="523"/>
      <c r="G2910" s="523"/>
      <c r="H2910" s="523"/>
      <c r="I2910" s="523"/>
      <c r="J2910" s="523" t="s">
        <v>291</v>
      </c>
      <c r="K2910" s="521"/>
      <c r="L2910" s="0" t="s">
        <v>437</v>
      </c>
    </row>
    <row r="2911" customFormat="false" ht="15" hidden="false" customHeight="true" outlineLevel="0" collapsed="false">
      <c r="A2911" s="517"/>
      <c r="B2911" s="525"/>
      <c r="C2911" s="526" t="n">
        <f aca="true">TODAY()</f>
        <v>46129</v>
      </c>
      <c r="D2911" s="661" t="s">
        <v>106</v>
      </c>
      <c r="E2911" s="661"/>
      <c r="F2911" s="661"/>
      <c r="G2911" s="661"/>
      <c r="H2911" s="661"/>
      <c r="I2911" s="661"/>
      <c r="J2911" s="528" t="str">
        <f aca="false">F2929</f>
        <v>m3</v>
      </c>
      <c r="K2911" s="521"/>
    </row>
    <row r="2912" customFormat="false" ht="15" hidden="false" customHeight="false" outlineLevel="0" collapsed="false">
      <c r="A2912" s="517"/>
      <c r="B2912" s="529"/>
      <c r="C2912" s="529"/>
      <c r="D2912" s="529"/>
      <c r="E2912" s="529"/>
      <c r="F2912" s="529"/>
      <c r="G2912" s="529"/>
      <c r="H2912" s="529"/>
      <c r="I2912" s="530"/>
      <c r="J2912" s="531"/>
      <c r="K2912" s="521"/>
    </row>
    <row r="2913" customFormat="false" ht="15" hidden="false" customHeight="false" outlineLevel="0" collapsed="false">
      <c r="A2913" s="517"/>
      <c r="B2913" s="532" t="s">
        <v>292</v>
      </c>
      <c r="C2913" s="532"/>
      <c r="D2913" s="532" t="s">
        <v>289</v>
      </c>
      <c r="E2913" s="532" t="s">
        <v>293</v>
      </c>
      <c r="F2913" s="533" t="s">
        <v>294</v>
      </c>
      <c r="G2913" s="533"/>
      <c r="H2913" s="533" t="s">
        <v>295</v>
      </c>
      <c r="I2913" s="533"/>
      <c r="J2913" s="534" t="s">
        <v>296</v>
      </c>
      <c r="K2913" s="521"/>
    </row>
    <row r="2914" customFormat="false" ht="15" hidden="false" customHeight="false" outlineLevel="0" collapsed="false">
      <c r="A2914" s="517"/>
      <c r="B2914" s="532"/>
      <c r="C2914" s="532"/>
      <c r="D2914" s="532"/>
      <c r="E2914" s="532"/>
      <c r="F2914" s="535" t="s">
        <v>297</v>
      </c>
      <c r="G2914" s="535" t="s">
        <v>298</v>
      </c>
      <c r="H2914" s="535" t="s">
        <v>297</v>
      </c>
      <c r="I2914" s="529" t="s">
        <v>298</v>
      </c>
      <c r="J2914" s="536" t="s">
        <v>299</v>
      </c>
      <c r="K2914" s="521"/>
    </row>
    <row r="2915" customFormat="false" ht="15" hidden="false" customHeight="false" outlineLevel="0" collapsed="false">
      <c r="A2915" s="517"/>
      <c r="B2915" s="649" t="s">
        <v>438</v>
      </c>
      <c r="C2915" s="650"/>
      <c r="D2915" s="651"/>
      <c r="E2915" s="652" t="n">
        <v>2</v>
      </c>
      <c r="F2915" s="652" t="n">
        <v>1</v>
      </c>
      <c r="G2915" s="653" t="n">
        <f aca="false">1-F2915</f>
        <v>0</v>
      </c>
      <c r="H2915" s="541" t="n">
        <f aca="false">VLOOKUP(B2915,EQUIPAMENTOS!$A:$N,14,FALSE())</f>
        <v>10</v>
      </c>
      <c r="I2915" s="542" t="n">
        <f aca="false">H2915</f>
        <v>10</v>
      </c>
      <c r="J2915" s="543" t="n">
        <f aca="false">H2915*F2915*E2915+I2915*G2915*E2915</f>
        <v>20</v>
      </c>
      <c r="K2915" s="521"/>
    </row>
    <row r="2916" customFormat="false" ht="15" hidden="false" customHeight="false" outlineLevel="0" collapsed="false">
      <c r="A2916" s="517"/>
      <c r="B2916" s="537" t="s">
        <v>439</v>
      </c>
      <c r="C2916" s="538"/>
      <c r="D2916" s="539"/>
      <c r="E2916" s="688" t="n">
        <v>0.3</v>
      </c>
      <c r="F2916" s="688" t="n">
        <v>1</v>
      </c>
      <c r="G2916" s="540" t="n">
        <f aca="false">1-F2916</f>
        <v>0</v>
      </c>
      <c r="H2916" s="541" t="n">
        <f aca="false">VLOOKUP(B2916,EQUIPAMENTOS!$A:$N,14,FALSE())</f>
        <v>127.475</v>
      </c>
      <c r="I2916" s="542" t="n">
        <f aca="false">H2916</f>
        <v>127.475</v>
      </c>
      <c r="J2916" s="543" t="n">
        <f aca="false">H2916*F2916*E2916+I2916*G2916*E2916</f>
        <v>38.2425</v>
      </c>
      <c r="K2916" s="521"/>
    </row>
    <row r="2917" customFormat="false" ht="15" hidden="false" customHeight="false" outlineLevel="0" collapsed="false">
      <c r="A2917" s="517"/>
      <c r="B2917" s="537" t="s">
        <v>440</v>
      </c>
      <c r="C2917" s="538"/>
      <c r="D2917" s="539"/>
      <c r="E2917" s="688" t="n">
        <v>0.3</v>
      </c>
      <c r="F2917" s="688" t="n">
        <v>1</v>
      </c>
      <c r="G2917" s="540" t="n">
        <f aca="false">1-F2917</f>
        <v>0</v>
      </c>
      <c r="H2917" s="541" t="n">
        <f aca="false">VLOOKUP(B2917,EQUIPAMENTOS!$A:$N,14,FALSE())</f>
        <v>104.5</v>
      </c>
      <c r="I2917" s="542" t="n">
        <f aca="false">H2917</f>
        <v>104.5</v>
      </c>
      <c r="J2917" s="543" t="n">
        <f aca="false">H2917*F2917*E2917+I2917*G2917*E2917</f>
        <v>31.35</v>
      </c>
      <c r="K2917" s="521"/>
    </row>
    <row r="2918" customFormat="false" ht="15" hidden="false" customHeight="false" outlineLevel="0" collapsed="false">
      <c r="A2918" s="517"/>
      <c r="B2918" s="544" t="s">
        <v>441</v>
      </c>
      <c r="C2918" s="545"/>
      <c r="D2918" s="546"/>
      <c r="E2918" s="547" t="n">
        <v>1</v>
      </c>
      <c r="F2918" s="547" t="n">
        <v>1</v>
      </c>
      <c r="G2918" s="547" t="n">
        <f aca="false">1-F2918</f>
        <v>0</v>
      </c>
      <c r="H2918" s="664" t="n">
        <f aca="false">VLOOKUP(B2918,EQUIPAMENTOS!$A:$N,14,FALSE())</f>
        <v>45</v>
      </c>
      <c r="I2918" s="549" t="n">
        <f aca="false">H2918</f>
        <v>45</v>
      </c>
      <c r="J2918" s="550" t="n">
        <f aca="false">H2918*F2918*E2918+I2918*G2918*E2918</f>
        <v>45</v>
      </c>
      <c r="K2918" s="521"/>
    </row>
    <row r="2919" customFormat="false" ht="15" hidden="false" customHeight="false" outlineLevel="0" collapsed="false">
      <c r="A2919" s="517"/>
      <c r="B2919" s="544"/>
      <c r="C2919" s="529"/>
      <c r="D2919" s="529"/>
      <c r="E2919" s="529"/>
      <c r="F2919" s="529"/>
      <c r="G2919" s="529"/>
      <c r="H2919" s="529"/>
      <c r="I2919" s="552" t="s">
        <v>257</v>
      </c>
      <c r="J2919" s="550" t="n">
        <f aca="false">SUM(J2915:J2918)</f>
        <v>134.5925</v>
      </c>
      <c r="K2919" s="521"/>
    </row>
    <row r="2920" customFormat="false" ht="15" hidden="false" customHeight="false" outlineLevel="0" collapsed="false">
      <c r="A2920" s="517"/>
      <c r="B2920" s="553"/>
      <c r="C2920" s="553"/>
      <c r="D2920" s="553"/>
      <c r="E2920" s="553"/>
      <c r="F2920" s="553"/>
      <c r="G2920" s="553"/>
      <c r="H2920" s="553"/>
      <c r="I2920" s="554"/>
      <c r="J2920" s="555"/>
      <c r="K2920" s="521"/>
    </row>
    <row r="2921" customFormat="false" ht="19.25" hidden="false" customHeight="true" outlineLevel="0" collapsed="false">
      <c r="A2921" s="517"/>
      <c r="B2921" s="556" t="s">
        <v>302</v>
      </c>
      <c r="C2921" s="556"/>
      <c r="D2921" s="556"/>
      <c r="E2921" s="556"/>
      <c r="F2921" s="679" t="s">
        <v>289</v>
      </c>
      <c r="G2921" s="679"/>
      <c r="H2921" s="557" t="s">
        <v>303</v>
      </c>
      <c r="I2921" s="558" t="s">
        <v>304</v>
      </c>
      <c r="J2921" s="559" t="s">
        <v>305</v>
      </c>
      <c r="K2921" s="521"/>
    </row>
    <row r="2922" customFormat="false" ht="15" hidden="false" customHeight="false" outlineLevel="0" collapsed="false">
      <c r="A2922" s="517"/>
      <c r="B2922" s="560" t="s">
        <v>307</v>
      </c>
      <c r="C2922" s="561"/>
      <c r="D2922" s="522"/>
      <c r="E2922" s="538"/>
      <c r="F2922" s="539"/>
      <c r="G2922" s="562"/>
      <c r="H2922" s="563" t="n">
        <v>4</v>
      </c>
      <c r="I2922" s="564" t="n">
        <f aca="false">(VLOOKUP(B2922,'MÃO DE OBRA'!$A:$E,5,FALSE())/220)</f>
        <v>19.13328</v>
      </c>
      <c r="J2922" s="543" t="n">
        <f aca="false">H2922*I2922</f>
        <v>76.53312</v>
      </c>
      <c r="K2922" s="521"/>
    </row>
    <row r="2923" customFormat="false" ht="15" hidden="false" customHeight="false" outlineLevel="0" collapsed="false">
      <c r="A2923" s="517"/>
      <c r="B2923" s="560" t="s">
        <v>309</v>
      </c>
      <c r="C2923" s="561"/>
      <c r="D2923" s="522"/>
      <c r="E2923" s="538"/>
      <c r="F2923" s="539"/>
      <c r="G2923" s="562"/>
      <c r="H2923" s="563" t="n">
        <f aca="false">E2916</f>
        <v>0.3</v>
      </c>
      <c r="I2923" s="564" t="n">
        <f aca="false">(VLOOKUP(B2923,'MÃO DE OBRA'!$A:$E,5,FALSE())/220)</f>
        <v>28.82352</v>
      </c>
      <c r="J2923" s="543" t="n">
        <f aca="false">H2923*I2923</f>
        <v>8.647056</v>
      </c>
      <c r="K2923" s="521"/>
    </row>
    <row r="2924" customFormat="false" ht="15" hidden="false" customHeight="false" outlineLevel="0" collapsed="false">
      <c r="A2924" s="517"/>
      <c r="B2924" s="560" t="s">
        <v>442</v>
      </c>
      <c r="C2924" s="561"/>
      <c r="D2924" s="522"/>
      <c r="E2924" s="538"/>
      <c r="F2924" s="539"/>
      <c r="G2924" s="562"/>
      <c r="H2924" s="563" t="n">
        <f aca="false">E2917</f>
        <v>0.3</v>
      </c>
      <c r="I2924" s="564" t="n">
        <f aca="false">(VLOOKUP(B2924,'MÃO DE OBRA'!$A:$E,5,FALSE())/220)</f>
        <v>46.8181818181818</v>
      </c>
      <c r="J2924" s="543" t="n">
        <f aca="false">H2924*I2924</f>
        <v>14.0454545454545</v>
      </c>
      <c r="K2924" s="521"/>
    </row>
    <row r="2925" customFormat="false" ht="15" hidden="false" customHeight="false" outlineLevel="0" collapsed="false">
      <c r="A2925" s="517"/>
      <c r="B2925" s="560" t="s">
        <v>443</v>
      </c>
      <c r="C2925" s="561"/>
      <c r="D2925" s="522"/>
      <c r="E2925" s="538"/>
      <c r="F2925" s="539"/>
      <c r="G2925" s="562"/>
      <c r="H2925" s="563" t="n">
        <f aca="false">E2918</f>
        <v>1</v>
      </c>
      <c r="I2925" s="564" t="n">
        <f aca="false">(VLOOKUP(B2925,'MÃO DE OBRA'!$A:$E,5,FALSE())/220)</f>
        <v>28.82352</v>
      </c>
      <c r="J2925" s="543" t="n">
        <f aca="false">H2925*I2925</f>
        <v>28.82352</v>
      </c>
      <c r="K2925" s="521"/>
    </row>
    <row r="2926" customFormat="false" ht="15" hidden="false" customHeight="false" outlineLevel="0" collapsed="false">
      <c r="A2926" s="517"/>
      <c r="B2926" s="560"/>
      <c r="C2926" s="561"/>
      <c r="D2926" s="522"/>
      <c r="E2926" s="538"/>
      <c r="F2926" s="539"/>
      <c r="G2926" s="562"/>
      <c r="H2926" s="563"/>
      <c r="I2926" s="564"/>
      <c r="J2926" s="543"/>
      <c r="K2926" s="521"/>
    </row>
    <row r="2927" customFormat="false" ht="15" hidden="false" customHeight="false" outlineLevel="0" collapsed="false">
      <c r="A2927" s="517"/>
      <c r="B2927" s="551"/>
      <c r="C2927" s="553"/>
      <c r="D2927" s="553"/>
      <c r="E2927" s="553"/>
      <c r="F2927" s="553"/>
      <c r="G2927" s="553"/>
      <c r="H2927" s="553"/>
      <c r="I2927" s="565" t="s">
        <v>257</v>
      </c>
      <c r="J2927" s="566" t="n">
        <f aca="false">SUM(J2922:J2926)</f>
        <v>128.049150545455</v>
      </c>
      <c r="K2927" s="521"/>
    </row>
    <row r="2928" customFormat="false" ht="15" hidden="false" customHeight="false" outlineLevel="0" collapsed="false">
      <c r="A2928" s="517"/>
      <c r="B2928" s="567"/>
      <c r="C2928" s="567"/>
      <c r="D2928" s="567"/>
      <c r="E2928" s="567"/>
      <c r="F2928" s="567"/>
      <c r="G2928" s="567"/>
      <c r="H2928" s="567"/>
      <c r="I2928" s="568"/>
      <c r="J2928" s="567"/>
      <c r="K2928" s="521"/>
    </row>
    <row r="2929" customFormat="false" ht="15" hidden="false" customHeight="false" outlineLevel="0" collapsed="false">
      <c r="A2929" s="517"/>
      <c r="B2929" s="569" t="s">
        <v>310</v>
      </c>
      <c r="C2929" s="570"/>
      <c r="D2929" s="567"/>
      <c r="E2929" s="571" t="n">
        <v>12</v>
      </c>
      <c r="F2929" s="572" t="s">
        <v>346</v>
      </c>
      <c r="G2929" s="573"/>
      <c r="H2929" s="573"/>
      <c r="I2929" s="574" t="s">
        <v>311</v>
      </c>
      <c r="J2929" s="566" t="n">
        <f aca="false">J2919+J2927</f>
        <v>262.641650545455</v>
      </c>
      <c r="K2929" s="521"/>
    </row>
    <row r="2930" customFormat="false" ht="15" hidden="false" customHeight="false" outlineLevel="0" collapsed="false">
      <c r="A2930" s="517"/>
      <c r="B2930" s="575"/>
      <c r="C2930" s="567"/>
      <c r="D2930" s="567"/>
      <c r="E2930" s="568"/>
      <c r="F2930" s="576"/>
      <c r="G2930" s="576"/>
      <c r="H2930" s="576"/>
      <c r="I2930" s="568"/>
      <c r="J2930" s="567"/>
      <c r="K2930" s="521"/>
    </row>
    <row r="2931" customFormat="false" ht="19.25" hidden="false" customHeight="false" outlineLevel="0" collapsed="false">
      <c r="A2931" s="517"/>
      <c r="B2931" s="557" t="s">
        <v>312</v>
      </c>
      <c r="C2931" s="557"/>
      <c r="D2931" s="557"/>
      <c r="E2931" s="557"/>
      <c r="F2931" s="532" t="s">
        <v>289</v>
      </c>
      <c r="G2931" s="528" t="s">
        <v>313</v>
      </c>
      <c r="H2931" s="557" t="s">
        <v>296</v>
      </c>
      <c r="I2931" s="577" t="s">
        <v>314</v>
      </c>
      <c r="J2931" s="556" t="s">
        <v>315</v>
      </c>
      <c r="K2931" s="521"/>
    </row>
    <row r="2932" customFormat="false" ht="15" hidden="false" customHeight="false" outlineLevel="0" collapsed="false">
      <c r="A2932" s="517"/>
      <c r="B2932" s="684" t="str">
        <f aca="false">B2915</f>
        <v>Sapo compactador</v>
      </c>
      <c r="C2932" s="562"/>
      <c r="D2932" s="562"/>
      <c r="E2932" s="685"/>
      <c r="F2932" s="579" t="str">
        <f aca="false">VLOOKUP(B2932,EQUIPAMENTOS!$A:$R,16,FALSE())</f>
        <v>Gasolina</v>
      </c>
      <c r="G2932" s="580" t="s">
        <v>316</v>
      </c>
      <c r="H2932" s="581" t="n">
        <f aca="false">VLOOKUP(B2932,EQUIPAMENTOS!$A:$R,17,FALSE())</f>
        <v>6.49</v>
      </c>
      <c r="I2932" s="582" t="n">
        <f aca="false">VLOOKUP(B2932,EQUIPAMENTOS!$A:$R,18,FALSE())</f>
        <v>3</v>
      </c>
      <c r="J2932" s="543" t="n">
        <f aca="false">H2932*I2932*E2915*F2915</f>
        <v>38.94</v>
      </c>
      <c r="K2932" s="521"/>
    </row>
    <row r="2933" customFormat="false" ht="15" hidden="false" customHeight="false" outlineLevel="0" collapsed="false">
      <c r="A2933" s="517"/>
      <c r="B2933" s="684" t="str">
        <f aca="false">B2916</f>
        <v>Caminhão Basculante 14 m³</v>
      </c>
      <c r="C2933" s="562"/>
      <c r="D2933" s="562"/>
      <c r="E2933" s="685"/>
      <c r="F2933" s="579" t="str">
        <f aca="false">VLOOKUP(B2933,EQUIPAMENTOS!$A:$R,16,FALSE())</f>
        <v>Diesel S10</v>
      </c>
      <c r="G2933" s="580" t="s">
        <v>316</v>
      </c>
      <c r="H2933" s="581" t="n">
        <f aca="false">VLOOKUP(B2933,EQUIPAMENTOS!$A:$R,17,FALSE())</f>
        <v>6.99</v>
      </c>
      <c r="I2933" s="582" t="n">
        <f aca="false">VLOOKUP(B2933,EQUIPAMENTOS!$A:$R,18,FALSE())</f>
        <v>2.5</v>
      </c>
      <c r="J2933" s="543" t="n">
        <f aca="false">H2933*I2933*E2916*F2916</f>
        <v>5.2425</v>
      </c>
      <c r="K2933" s="521"/>
    </row>
    <row r="2934" customFormat="false" ht="15" hidden="false" customHeight="false" outlineLevel="0" collapsed="false">
      <c r="A2934" s="517"/>
      <c r="B2934" s="684" t="str">
        <f aca="false">B2917</f>
        <v>Pá carregadeira 12t</v>
      </c>
      <c r="C2934" s="562"/>
      <c r="D2934" s="562"/>
      <c r="E2934" s="685"/>
      <c r="F2934" s="579" t="str">
        <f aca="false">VLOOKUP(B2934,EQUIPAMENTOS!$A:$R,16,FALSE())</f>
        <v>Diesel S10</v>
      </c>
      <c r="G2934" s="580" t="s">
        <v>316</v>
      </c>
      <c r="H2934" s="581" t="n">
        <f aca="false">VLOOKUP(B2934,EQUIPAMENTOS!$A:$R,17,FALSE())</f>
        <v>6.99</v>
      </c>
      <c r="I2934" s="582" t="n">
        <f aca="false">VLOOKUP(B2934,EQUIPAMENTOS!$A:$R,18,FALSE())</f>
        <v>16</v>
      </c>
      <c r="J2934" s="543" t="n">
        <f aca="false">H2934*I2934*E2917*F2917</f>
        <v>33.552</v>
      </c>
      <c r="K2934" s="521"/>
    </row>
    <row r="2935" customFormat="false" ht="15" hidden="false" customHeight="false" outlineLevel="0" collapsed="false">
      <c r="A2935" s="517"/>
      <c r="B2935" s="684" t="str">
        <f aca="false">B2918</f>
        <v>Rolo compactador pequeno</v>
      </c>
      <c r="C2935" s="561"/>
      <c r="D2935" s="561"/>
      <c r="E2935" s="538"/>
      <c r="F2935" s="579" t="str">
        <f aca="false">VLOOKUP(B2935,EQUIPAMENTOS!$A:$R,16,FALSE())</f>
        <v>Diesel S10</v>
      </c>
      <c r="G2935" s="580" t="s">
        <v>316</v>
      </c>
      <c r="H2935" s="581" t="n">
        <f aca="false">VLOOKUP(B2935,EQUIPAMENTOS!$A:$R,17,FALSE())</f>
        <v>6.99</v>
      </c>
      <c r="I2935" s="582" t="n">
        <f aca="false">VLOOKUP(B2935,EQUIPAMENTOS!$A:$R,18,FALSE())</f>
        <v>10</v>
      </c>
      <c r="J2935" s="543" t="n">
        <f aca="false">H2935*I2935*E2918*F2918</f>
        <v>69.9</v>
      </c>
      <c r="K2935" s="521"/>
    </row>
    <row r="2936" customFormat="false" ht="15" hidden="false" customHeight="false" outlineLevel="0" collapsed="false">
      <c r="A2936" s="517"/>
      <c r="B2936" s="684"/>
      <c r="C2936" s="570"/>
      <c r="D2936" s="570"/>
      <c r="E2936" s="545"/>
      <c r="F2936" s="584"/>
      <c r="G2936" s="672"/>
      <c r="H2936" s="581"/>
      <c r="I2936" s="582"/>
      <c r="J2936" s="543"/>
      <c r="K2936" s="521"/>
    </row>
    <row r="2937" customFormat="false" ht="15" hidden="false" customHeight="false" outlineLevel="0" collapsed="false">
      <c r="A2937" s="517"/>
      <c r="B2937" s="612"/>
      <c r="C2937" s="567"/>
      <c r="D2937" s="567"/>
      <c r="E2937" s="567"/>
      <c r="F2937" s="567"/>
      <c r="G2937" s="567"/>
      <c r="H2937" s="576"/>
      <c r="I2937" s="673" t="s">
        <v>257</v>
      </c>
      <c r="J2937" s="566" t="n">
        <f aca="false">SUM(J2932:J2936)</f>
        <v>147.6345</v>
      </c>
      <c r="K2937" s="521"/>
      <c r="L2937" s="434" t="n">
        <f aca="false">J2937/E2929</f>
        <v>12.302875</v>
      </c>
    </row>
    <row r="2938" customFormat="false" ht="15" hidden="false" customHeight="false" outlineLevel="0" collapsed="false">
      <c r="A2938" s="517"/>
      <c r="B2938" s="590"/>
      <c r="C2938" s="570"/>
      <c r="D2938" s="570"/>
      <c r="E2938" s="591"/>
      <c r="F2938" s="592"/>
      <c r="G2938" s="573"/>
      <c r="H2938" s="573"/>
      <c r="I2938" s="574"/>
      <c r="J2938" s="591"/>
      <c r="K2938" s="521"/>
    </row>
    <row r="2939" customFormat="false" ht="19.25" hidden="false" customHeight="false" outlineLevel="0" collapsed="false">
      <c r="A2939" s="517"/>
      <c r="B2939" s="557" t="s">
        <v>317</v>
      </c>
      <c r="C2939" s="557"/>
      <c r="D2939" s="557"/>
      <c r="E2939" s="557"/>
      <c r="F2939" s="557"/>
      <c r="G2939" s="593" t="s">
        <v>318</v>
      </c>
      <c r="H2939" s="573" t="s">
        <v>319</v>
      </c>
      <c r="I2939" s="577" t="s">
        <v>296</v>
      </c>
      <c r="J2939" s="559" t="s">
        <v>315</v>
      </c>
      <c r="K2939" s="521"/>
    </row>
    <row r="2940" customFormat="false" ht="15" hidden="false" customHeight="false" outlineLevel="0" collapsed="false">
      <c r="A2940" s="517"/>
      <c r="B2940" s="594"/>
      <c r="C2940" s="595"/>
      <c r="D2940" s="596"/>
      <c r="E2940" s="596"/>
      <c r="F2940" s="597"/>
      <c r="G2940" s="540"/>
      <c r="H2940" s="540"/>
      <c r="I2940" s="598"/>
      <c r="J2940" s="543"/>
      <c r="K2940" s="521"/>
    </row>
    <row r="2941" customFormat="false" ht="15" hidden="false" customHeight="false" outlineLevel="0" collapsed="false">
      <c r="A2941" s="517"/>
      <c r="B2941" s="599"/>
      <c r="C2941" s="600"/>
      <c r="D2941" s="601"/>
      <c r="E2941" s="601"/>
      <c r="F2941" s="602"/>
      <c r="G2941" s="540"/>
      <c r="H2941" s="540"/>
      <c r="I2941" s="598"/>
      <c r="J2941" s="543"/>
      <c r="K2941" s="521"/>
    </row>
    <row r="2942" customFormat="false" ht="15" hidden="false" customHeight="false" outlineLevel="0" collapsed="false">
      <c r="A2942" s="517"/>
      <c r="B2942" s="603" t="s">
        <v>257</v>
      </c>
      <c r="C2942" s="603"/>
      <c r="D2942" s="603"/>
      <c r="E2942" s="603"/>
      <c r="F2942" s="603"/>
      <c r="G2942" s="603"/>
      <c r="H2942" s="603"/>
      <c r="I2942" s="603"/>
      <c r="J2942" s="566" t="n">
        <f aca="false">SUM(J2940:J2941)</f>
        <v>0</v>
      </c>
      <c r="K2942" s="521"/>
    </row>
    <row r="2943" customFormat="false" ht="15" hidden="false" customHeight="false" outlineLevel="0" collapsed="false">
      <c r="A2943" s="517"/>
      <c r="B2943" s="604"/>
      <c r="C2943" s="605"/>
      <c r="D2943" s="605"/>
      <c r="E2943" s="606"/>
      <c r="F2943" s="607"/>
      <c r="G2943" s="608"/>
      <c r="H2943" s="608"/>
      <c r="I2943" s="609"/>
      <c r="J2943" s="610"/>
      <c r="K2943" s="521"/>
    </row>
    <row r="2944" customFormat="false" ht="15" hidden="false" customHeight="false" outlineLevel="0" collapsed="false">
      <c r="A2944" s="517"/>
      <c r="B2944" s="611" t="s">
        <v>320</v>
      </c>
      <c r="C2944" s="611"/>
      <c r="D2944" s="612"/>
      <c r="E2944" s="567"/>
      <c r="F2944" s="567"/>
      <c r="G2944" s="567"/>
      <c r="H2944" s="613"/>
      <c r="I2944" s="614"/>
      <c r="J2944" s="566" t="n">
        <f aca="false">(J2929+J2937+J2942)/E2929</f>
        <v>34.1896792121212</v>
      </c>
      <c r="K2944" s="521"/>
    </row>
    <row r="2945" customFormat="false" ht="15" hidden="false" customHeight="false" outlineLevel="0" collapsed="false">
      <c r="A2945" s="517"/>
      <c r="B2945" s="590"/>
      <c r="C2945" s="570"/>
      <c r="D2945" s="570"/>
      <c r="E2945" s="591"/>
      <c r="F2945" s="592"/>
      <c r="G2945" s="573"/>
      <c r="H2945" s="573"/>
      <c r="I2945" s="574"/>
      <c r="J2945" s="615"/>
      <c r="K2945" s="521"/>
    </row>
    <row r="2946" customFormat="false" ht="19.25" hidden="false" customHeight="false" outlineLevel="0" collapsed="false">
      <c r="A2946" s="517"/>
      <c r="B2946" s="557" t="s">
        <v>321</v>
      </c>
      <c r="C2946" s="557"/>
      <c r="D2946" s="557"/>
      <c r="E2946" s="557"/>
      <c r="F2946" s="557"/>
      <c r="G2946" s="593" t="s">
        <v>318</v>
      </c>
      <c r="H2946" s="573" t="s">
        <v>319</v>
      </c>
      <c r="I2946" s="577" t="s">
        <v>296</v>
      </c>
      <c r="J2946" s="559" t="s">
        <v>315</v>
      </c>
      <c r="K2946" s="521"/>
    </row>
    <row r="2947" customFormat="false" ht="15" hidden="false" customHeight="false" outlineLevel="0" collapsed="false">
      <c r="A2947" s="517"/>
      <c r="B2947" s="686"/>
      <c r="C2947" s="600"/>
      <c r="D2947" s="601"/>
      <c r="E2947" s="601"/>
      <c r="F2947" s="602"/>
      <c r="G2947" s="540"/>
      <c r="H2947" s="540"/>
      <c r="I2947" s="598"/>
      <c r="J2947" s="543"/>
      <c r="K2947" s="521"/>
    </row>
    <row r="2948" customFormat="false" ht="15" hidden="false" customHeight="false" outlineLevel="0" collapsed="false">
      <c r="A2948" s="517"/>
      <c r="B2948" s="686"/>
      <c r="C2948" s="600"/>
      <c r="D2948" s="601"/>
      <c r="E2948" s="601"/>
      <c r="F2948" s="602"/>
      <c r="G2948" s="540"/>
      <c r="H2948" s="540"/>
      <c r="I2948" s="598"/>
      <c r="J2948" s="543"/>
      <c r="K2948" s="521"/>
    </row>
    <row r="2949" customFormat="false" ht="15" hidden="false" customHeight="false" outlineLevel="0" collapsed="false">
      <c r="A2949" s="517"/>
      <c r="B2949" s="599"/>
      <c r="C2949" s="600"/>
      <c r="D2949" s="601"/>
      <c r="E2949" s="601"/>
      <c r="F2949" s="602"/>
      <c r="G2949" s="540"/>
      <c r="H2949" s="540"/>
      <c r="I2949" s="598"/>
      <c r="J2949" s="543"/>
      <c r="K2949" s="521"/>
    </row>
    <row r="2950" customFormat="false" ht="15" hidden="false" customHeight="false" outlineLevel="0" collapsed="false">
      <c r="A2950" s="517"/>
      <c r="B2950" s="616"/>
      <c r="C2950" s="617"/>
      <c r="D2950" s="618"/>
      <c r="E2950" s="618"/>
      <c r="F2950" s="619"/>
      <c r="G2950" s="540"/>
      <c r="H2950" s="540"/>
      <c r="I2950" s="598"/>
      <c r="J2950" s="543" t="n">
        <f aca="false">G2950*I2950</f>
        <v>0</v>
      </c>
      <c r="K2950" s="521"/>
    </row>
    <row r="2951" customFormat="false" ht="15" hidden="false" customHeight="false" outlineLevel="0" collapsed="false">
      <c r="A2951" s="517"/>
      <c r="B2951" s="620"/>
      <c r="C2951" s="567"/>
      <c r="D2951" s="567"/>
      <c r="E2951" s="621"/>
      <c r="F2951" s="622"/>
      <c r="G2951" s="576"/>
      <c r="H2951" s="576"/>
      <c r="I2951" s="568" t="s">
        <v>257</v>
      </c>
      <c r="J2951" s="566" t="n">
        <f aca="false">SUM(J2947:J2950)</f>
        <v>0</v>
      </c>
      <c r="K2951" s="521"/>
    </row>
    <row r="2952" customFormat="false" ht="15" hidden="false" customHeight="false" outlineLevel="0" collapsed="false">
      <c r="A2952" s="517"/>
      <c r="B2952" s="623"/>
      <c r="C2952" s="567"/>
      <c r="D2952" s="567"/>
      <c r="E2952" s="621"/>
      <c r="F2952" s="622"/>
      <c r="G2952" s="576"/>
      <c r="H2952" s="576"/>
      <c r="I2952" s="568"/>
      <c r="J2952" s="621"/>
      <c r="K2952" s="521"/>
    </row>
    <row r="2953" customFormat="false" ht="19.25" hidden="false" customHeight="false" outlineLevel="0" collapsed="false">
      <c r="A2953" s="517"/>
      <c r="B2953" s="557" t="s">
        <v>322</v>
      </c>
      <c r="C2953" s="557"/>
      <c r="D2953" s="557"/>
      <c r="E2953" s="557"/>
      <c r="F2953" s="559" t="s">
        <v>318</v>
      </c>
      <c r="G2953" s="593" t="s">
        <v>323</v>
      </c>
      <c r="H2953" s="573" t="s">
        <v>296</v>
      </c>
      <c r="I2953" s="577" t="s">
        <v>314</v>
      </c>
      <c r="J2953" s="559" t="s">
        <v>315</v>
      </c>
      <c r="K2953" s="521"/>
    </row>
    <row r="2954" customFormat="false" ht="15" hidden="false" customHeight="false" outlineLevel="0" collapsed="false">
      <c r="A2954" s="517"/>
      <c r="B2954" s="594"/>
      <c r="C2954" s="595"/>
      <c r="D2954" s="596"/>
      <c r="E2954" s="597"/>
      <c r="F2954" s="540"/>
      <c r="G2954" s="540"/>
      <c r="H2954" s="624"/>
      <c r="I2954" s="598"/>
      <c r="J2954" s="543"/>
      <c r="K2954" s="521"/>
    </row>
    <row r="2955" customFormat="false" ht="15" hidden="false" customHeight="false" outlineLevel="0" collapsed="false">
      <c r="A2955" s="517"/>
      <c r="B2955" s="616"/>
      <c r="C2955" s="617"/>
      <c r="D2955" s="618"/>
      <c r="E2955" s="619"/>
      <c r="F2955" s="547" t="n">
        <v>0</v>
      </c>
      <c r="G2955" s="547" t="n">
        <v>0</v>
      </c>
      <c r="H2955" s="547" t="n">
        <v>0</v>
      </c>
      <c r="I2955" s="625" t="n">
        <v>0</v>
      </c>
      <c r="J2955" s="543" t="n">
        <f aca="false">I2955*H2955*G2955*F2955</f>
        <v>0</v>
      </c>
      <c r="K2955" s="521"/>
    </row>
    <row r="2956" customFormat="false" ht="15" hidden="false" customHeight="false" outlineLevel="0" collapsed="false">
      <c r="A2956" s="517"/>
      <c r="B2956" s="620"/>
      <c r="C2956" s="567"/>
      <c r="D2956" s="567"/>
      <c r="E2956" s="621"/>
      <c r="F2956" s="622"/>
      <c r="G2956" s="576"/>
      <c r="H2956" s="576"/>
      <c r="I2956" s="568" t="s">
        <v>257</v>
      </c>
      <c r="J2956" s="566" t="n">
        <f aca="false">SUM(J2954:J2955)</f>
        <v>0</v>
      </c>
      <c r="K2956" s="521"/>
    </row>
    <row r="2957" customFormat="false" ht="15" hidden="false" customHeight="false" outlineLevel="0" collapsed="false">
      <c r="A2957" s="517"/>
      <c r="B2957" s="567"/>
      <c r="C2957" s="567"/>
      <c r="D2957" s="567"/>
      <c r="E2957" s="567"/>
      <c r="F2957" s="567"/>
      <c r="G2957" s="567"/>
      <c r="H2957" s="567"/>
      <c r="I2957" s="568"/>
      <c r="J2957" s="567"/>
      <c r="K2957" s="521"/>
    </row>
    <row r="2958" customFormat="false" ht="15" hidden="false" customHeight="false" outlineLevel="0" collapsed="false">
      <c r="A2958" s="517"/>
      <c r="B2958" s="626" t="s">
        <v>324</v>
      </c>
      <c r="C2958" s="626"/>
      <c r="D2958" s="626"/>
      <c r="E2958" s="626"/>
      <c r="F2958" s="626"/>
      <c r="G2958" s="626"/>
      <c r="H2958" s="626"/>
      <c r="I2958" s="626"/>
      <c r="J2958" s="611" t="n">
        <f aca="false">J2956+J2951+J2944</f>
        <v>34.1896792121212</v>
      </c>
      <c r="K2958" s="521"/>
    </row>
    <row r="2959" customFormat="false" ht="15" hidden="false" customHeight="false" outlineLevel="0" collapsed="false">
      <c r="A2959" s="517"/>
      <c r="B2959" s="567"/>
      <c r="C2959" s="567"/>
      <c r="D2959" s="567"/>
      <c r="E2959" s="567"/>
      <c r="F2959" s="567"/>
      <c r="G2959" s="567"/>
      <c r="H2959" s="567"/>
      <c r="I2959" s="568"/>
      <c r="J2959" s="567"/>
      <c r="K2959" s="521"/>
    </row>
    <row r="2960" customFormat="false" ht="15" hidden="false" customHeight="false" outlineLevel="0" collapsed="false">
      <c r="A2960" s="517"/>
      <c r="B2960" s="626" t="s">
        <v>325</v>
      </c>
      <c r="C2960" s="626"/>
      <c r="D2960" s="626"/>
      <c r="E2960" s="626"/>
      <c r="F2960" s="626"/>
      <c r="G2960" s="626"/>
      <c r="H2960" s="626"/>
      <c r="I2960" s="626"/>
      <c r="J2960" s="566" t="n">
        <f aca="false">J2958*0</f>
        <v>0</v>
      </c>
      <c r="K2960" s="521"/>
    </row>
    <row r="2961" customFormat="false" ht="15" hidden="false" customHeight="false" outlineLevel="0" collapsed="false">
      <c r="A2961" s="517"/>
      <c r="B2961" s="567"/>
      <c r="C2961" s="567"/>
      <c r="D2961" s="567"/>
      <c r="E2961" s="567"/>
      <c r="F2961" s="567"/>
      <c r="G2961" s="567"/>
      <c r="H2961" s="567"/>
      <c r="I2961" s="568"/>
      <c r="J2961" s="567"/>
      <c r="K2961" s="521"/>
    </row>
    <row r="2962" customFormat="false" ht="15" hidden="false" customHeight="false" outlineLevel="0" collapsed="false">
      <c r="A2962" s="517"/>
      <c r="B2962" s="626" t="s">
        <v>326</v>
      </c>
      <c r="C2962" s="626"/>
      <c r="D2962" s="626"/>
      <c r="E2962" s="626"/>
      <c r="F2962" s="626"/>
      <c r="G2962" s="626"/>
      <c r="H2962" s="626"/>
      <c r="I2962" s="626"/>
      <c r="J2962" s="611" t="n">
        <f aca="false">J2958+J2960</f>
        <v>34.1896792121212</v>
      </c>
      <c r="K2962" s="521"/>
    </row>
    <row r="2963" customFormat="false" ht="15" hidden="false" customHeight="false" outlineLevel="0" collapsed="false">
      <c r="A2963" s="517"/>
      <c r="B2963" s="605"/>
      <c r="C2963" s="605"/>
      <c r="D2963" s="605"/>
      <c r="E2963" s="605"/>
      <c r="F2963" s="605"/>
      <c r="G2963" s="605"/>
      <c r="H2963" s="605"/>
      <c r="I2963" s="609"/>
      <c r="J2963" s="605"/>
      <c r="K2963" s="521"/>
    </row>
    <row r="2964" customFormat="false" ht="15" hidden="false" customHeight="false" outlineLevel="0" collapsed="false">
      <c r="A2964" s="517"/>
      <c r="B2964" s="627"/>
      <c r="C2964" s="595"/>
      <c r="D2964" s="595"/>
      <c r="E2964" s="595"/>
      <c r="F2964" s="595"/>
      <c r="G2964" s="595"/>
      <c r="H2964" s="595"/>
      <c r="I2964" s="595"/>
      <c r="J2964" s="628"/>
      <c r="K2964" s="521"/>
    </row>
    <row r="2965" customFormat="false" ht="15" hidden="false" customHeight="false" outlineLevel="0" collapsed="false">
      <c r="A2965" s="517"/>
      <c r="B2965" s="629"/>
      <c r="C2965" s="630"/>
      <c r="D2965" s="631"/>
      <c r="E2965" s="631"/>
      <c r="F2965" s="632"/>
      <c r="G2965" s="633"/>
      <c r="H2965" s="630"/>
      <c r="I2965" s="630"/>
      <c r="J2965" s="634"/>
      <c r="K2965" s="521"/>
    </row>
    <row r="2966" customFormat="false" ht="15" hidden="false" customHeight="false" outlineLevel="0" collapsed="false">
      <c r="A2966" s="517"/>
      <c r="B2966" s="522"/>
      <c r="C2966" s="522"/>
      <c r="D2966" s="522"/>
      <c r="E2966" s="522"/>
      <c r="F2966" s="522"/>
      <c r="G2966" s="522"/>
      <c r="H2966" s="522"/>
      <c r="I2966" s="522"/>
      <c r="J2966" s="522"/>
      <c r="K2966" s="521"/>
    </row>
    <row r="2967" customFormat="false" ht="15" hidden="false" customHeight="false" outlineLevel="0" collapsed="false">
      <c r="A2967" s="517"/>
      <c r="B2967" s="635" t="n">
        <f aca="false">PLANEJAMENTO!E2115</f>
        <v>0</v>
      </c>
      <c r="C2967" s="636"/>
      <c r="D2967" s="636"/>
      <c r="E2967" s="636"/>
      <c r="F2967" s="637"/>
      <c r="G2967" s="532" t="s">
        <v>315</v>
      </c>
      <c r="H2967" s="532"/>
      <c r="I2967" s="532"/>
      <c r="J2967" s="532"/>
      <c r="K2967" s="521"/>
    </row>
    <row r="2968" customFormat="false" ht="15" hidden="false" customHeight="false" outlineLevel="0" collapsed="false">
      <c r="A2968" s="517"/>
      <c r="B2968" s="638" t="n">
        <f aca="false">PLANEJAMENTO!E2116</f>
        <v>0</v>
      </c>
      <c r="C2968" s="639"/>
      <c r="D2968" s="639"/>
      <c r="E2968" s="639"/>
      <c r="F2968" s="640"/>
      <c r="G2968" s="534" t="s">
        <v>327</v>
      </c>
      <c r="H2968" s="534"/>
      <c r="I2968" s="534"/>
      <c r="J2968" s="534"/>
      <c r="K2968" s="521"/>
    </row>
    <row r="2969" customFormat="false" ht="15" hidden="false" customHeight="false" outlineLevel="0" collapsed="false">
      <c r="A2969" s="517"/>
      <c r="B2969" s="641"/>
      <c r="C2969" s="642"/>
      <c r="D2969" s="642"/>
      <c r="E2969" s="642"/>
      <c r="F2969" s="643"/>
      <c r="G2969" s="644"/>
      <c r="H2969" s="645"/>
      <c r="I2969" s="645"/>
      <c r="J2969" s="645"/>
      <c r="K2969" s="521"/>
    </row>
    <row r="2970" customFormat="false" ht="15" hidden="false" customHeight="false" outlineLevel="0" collapsed="false">
      <c r="A2970" s="646"/>
      <c r="B2970" s="647"/>
      <c r="C2970" s="647"/>
      <c r="D2970" s="647"/>
      <c r="E2970" s="647"/>
      <c r="F2970" s="647"/>
      <c r="G2970" s="647"/>
      <c r="H2970" s="647"/>
      <c r="I2970" s="647"/>
      <c r="J2970" s="647"/>
      <c r="K2970" s="648"/>
    </row>
    <row r="2971" customFormat="false" ht="15" hidden="false" customHeight="false" outlineLevel="0" collapsed="false">
      <c r="A2971" s="517"/>
      <c r="B2971" s="522"/>
      <c r="C2971" s="522"/>
      <c r="D2971" s="522"/>
      <c r="E2971" s="522"/>
      <c r="F2971" s="522"/>
      <c r="G2971" s="522"/>
      <c r="H2971" s="522"/>
      <c r="I2971" s="522"/>
      <c r="J2971" s="522"/>
      <c r="K2971" s="521"/>
    </row>
    <row r="2972" customFormat="false" ht="15" hidden="false" customHeight="false" outlineLevel="0" collapsed="false">
      <c r="A2972" s="517"/>
      <c r="B2972" s="518" t="s">
        <v>0</v>
      </c>
      <c r="C2972" s="519"/>
      <c r="D2972" s="518" t="s">
        <v>288</v>
      </c>
      <c r="E2972" s="693"/>
      <c r="F2972" s="694"/>
      <c r="G2972" s="694"/>
      <c r="H2972" s="695"/>
      <c r="I2972" s="695"/>
      <c r="J2972" s="696"/>
      <c r="K2972" s="521"/>
    </row>
    <row r="2973" customFormat="false" ht="15" hidden="false" customHeight="false" outlineLevel="0" collapsed="false">
      <c r="A2973" s="517"/>
      <c r="B2973" s="522"/>
      <c r="C2973" s="522"/>
      <c r="D2973" s="522"/>
      <c r="E2973" s="522"/>
      <c r="F2973" s="522"/>
      <c r="G2973" s="522"/>
      <c r="H2973" s="522"/>
      <c r="I2973" s="522"/>
      <c r="J2973" s="522"/>
      <c r="K2973" s="521"/>
    </row>
    <row r="2974" customFormat="false" ht="15" hidden="false" customHeight="false" outlineLevel="0" collapsed="false">
      <c r="A2974" s="517"/>
      <c r="B2974" s="523"/>
      <c r="C2974" s="524" t="s">
        <v>290</v>
      </c>
      <c r="D2974" s="523" t="s">
        <v>118</v>
      </c>
      <c r="E2974" s="523"/>
      <c r="F2974" s="523"/>
      <c r="G2974" s="523"/>
      <c r="H2974" s="523"/>
      <c r="I2974" s="523"/>
      <c r="J2974" s="523" t="s">
        <v>291</v>
      </c>
      <c r="K2974" s="521"/>
      <c r="L2974" s="0" t="s">
        <v>444</v>
      </c>
    </row>
    <row r="2975" customFormat="false" ht="15" hidden="false" customHeight="true" outlineLevel="0" collapsed="false">
      <c r="A2975" s="517"/>
      <c r="B2975" s="525"/>
      <c r="C2975" s="526" t="n">
        <f aca="true">TODAY()</f>
        <v>46129</v>
      </c>
      <c r="D2975" s="661" t="s">
        <v>47</v>
      </c>
      <c r="E2975" s="661"/>
      <c r="F2975" s="661"/>
      <c r="G2975" s="661"/>
      <c r="H2975" s="661"/>
      <c r="I2975" s="661"/>
      <c r="J2975" s="528" t="str">
        <f aca="false">F2993</f>
        <v>m3</v>
      </c>
      <c r="K2975" s="521"/>
    </row>
    <row r="2976" customFormat="false" ht="15" hidden="false" customHeight="false" outlineLevel="0" collapsed="false">
      <c r="A2976" s="517"/>
      <c r="B2976" s="529"/>
      <c r="C2976" s="529"/>
      <c r="D2976" s="529"/>
      <c r="E2976" s="529"/>
      <c r="F2976" s="529"/>
      <c r="G2976" s="529"/>
      <c r="H2976" s="529"/>
      <c r="I2976" s="530"/>
      <c r="J2976" s="531"/>
      <c r="K2976" s="521"/>
    </row>
    <row r="2977" customFormat="false" ht="15" hidden="false" customHeight="false" outlineLevel="0" collapsed="false">
      <c r="A2977" s="517"/>
      <c r="B2977" s="532" t="s">
        <v>292</v>
      </c>
      <c r="C2977" s="532"/>
      <c r="D2977" s="532" t="s">
        <v>289</v>
      </c>
      <c r="E2977" s="532" t="s">
        <v>293</v>
      </c>
      <c r="F2977" s="533" t="s">
        <v>294</v>
      </c>
      <c r="G2977" s="533"/>
      <c r="H2977" s="533" t="s">
        <v>295</v>
      </c>
      <c r="I2977" s="533"/>
      <c r="J2977" s="534" t="s">
        <v>296</v>
      </c>
      <c r="K2977" s="521"/>
    </row>
    <row r="2978" customFormat="false" ht="15" hidden="false" customHeight="false" outlineLevel="0" collapsed="false">
      <c r="A2978" s="517"/>
      <c r="B2978" s="532"/>
      <c r="C2978" s="532"/>
      <c r="D2978" s="532"/>
      <c r="E2978" s="532"/>
      <c r="F2978" s="535" t="s">
        <v>297</v>
      </c>
      <c r="G2978" s="535" t="s">
        <v>298</v>
      </c>
      <c r="H2978" s="535" t="s">
        <v>297</v>
      </c>
      <c r="I2978" s="529" t="s">
        <v>298</v>
      </c>
      <c r="J2978" s="536" t="s">
        <v>299</v>
      </c>
      <c r="K2978" s="521"/>
    </row>
    <row r="2979" customFormat="false" ht="15" hidden="false" customHeight="false" outlineLevel="0" collapsed="false">
      <c r="A2979" s="517"/>
      <c r="B2979" s="649" t="s">
        <v>329</v>
      </c>
      <c r="C2979" s="650"/>
      <c r="D2979" s="651"/>
      <c r="E2979" s="652" t="n">
        <v>1</v>
      </c>
      <c r="F2979" s="652" t="n">
        <v>1</v>
      </c>
      <c r="G2979" s="653" t="n">
        <f aca="false">1-F2979</f>
        <v>0</v>
      </c>
      <c r="H2979" s="541" t="n">
        <f aca="false">VLOOKUP(B2979,EQUIPAMENTOS!$A:$N,14,FALSE())</f>
        <v>273.5</v>
      </c>
      <c r="I2979" s="542" t="n">
        <f aca="false">H2979</f>
        <v>273.5</v>
      </c>
      <c r="J2979" s="543" t="n">
        <f aca="false">H2979*F2979*E2979+I2979*G2979*E2979</f>
        <v>273.5</v>
      </c>
      <c r="K2979" s="521"/>
    </row>
    <row r="2980" customFormat="false" ht="15" hidden="false" customHeight="false" outlineLevel="0" collapsed="false">
      <c r="A2980" s="517"/>
      <c r="B2980" s="537" t="s">
        <v>352</v>
      </c>
      <c r="C2980" s="538"/>
      <c r="D2980" s="539"/>
      <c r="E2980" s="688" t="n">
        <v>2</v>
      </c>
      <c r="F2980" s="688" t="n">
        <v>1</v>
      </c>
      <c r="G2980" s="540" t="n">
        <f aca="false">1-F2980</f>
        <v>0</v>
      </c>
      <c r="H2980" s="541" t="n">
        <f aca="false">VLOOKUP(B2980,EQUIPAMENTOS!$A:$N,14,FALSE())</f>
        <v>90</v>
      </c>
      <c r="I2980" s="542" t="n">
        <f aca="false">H2980</f>
        <v>90</v>
      </c>
      <c r="J2980" s="543" t="n">
        <f aca="false">H2980*F2980*E2980+I2980*G2980*E2980</f>
        <v>180</v>
      </c>
      <c r="K2980" s="521"/>
    </row>
    <row r="2981" customFormat="false" ht="15" hidden="false" customHeight="false" outlineLevel="0" collapsed="false">
      <c r="A2981" s="517"/>
      <c r="B2981" s="537" t="s">
        <v>445</v>
      </c>
      <c r="C2981" s="538"/>
      <c r="D2981" s="539"/>
      <c r="E2981" s="688" t="n">
        <v>1</v>
      </c>
      <c r="F2981" s="688" t="n">
        <v>1</v>
      </c>
      <c r="G2981" s="540" t="n">
        <f aca="false">1-F2981</f>
        <v>0</v>
      </c>
      <c r="H2981" s="541" t="n">
        <f aca="false">VLOOKUP(B2981,EQUIPAMENTOS!$A:$N,14,FALSE())</f>
        <v>120</v>
      </c>
      <c r="I2981" s="542" t="n">
        <f aca="false">H2981</f>
        <v>120</v>
      </c>
      <c r="J2981" s="543" t="n">
        <f aca="false">H2981*F2981*E2981+I2981*G2981*E2981</f>
        <v>120</v>
      </c>
      <c r="K2981" s="521"/>
    </row>
    <row r="2982" customFormat="false" ht="15" hidden="false" customHeight="false" outlineLevel="0" collapsed="false">
      <c r="A2982" s="517"/>
      <c r="B2982" s="544" t="s">
        <v>446</v>
      </c>
      <c r="C2982" s="545"/>
      <c r="D2982" s="546"/>
      <c r="E2982" s="547" t="n">
        <v>1</v>
      </c>
      <c r="F2982" s="697" t="n">
        <v>1</v>
      </c>
      <c r="G2982" s="547" t="n">
        <f aca="false">1-F2982</f>
        <v>0</v>
      </c>
      <c r="H2982" s="664" t="n">
        <f aca="false">VLOOKUP(B2982,EQUIPAMENTOS!$A:$N,14,FALSE())</f>
        <v>110</v>
      </c>
      <c r="I2982" s="549" t="n">
        <f aca="false">H2982</f>
        <v>110</v>
      </c>
      <c r="J2982" s="550" t="n">
        <f aca="false">H2982*F2982*E2982+I2982*G2982*E2982</f>
        <v>110</v>
      </c>
      <c r="K2982" s="521"/>
    </row>
    <row r="2983" customFormat="false" ht="15" hidden="false" customHeight="false" outlineLevel="0" collapsed="false">
      <c r="A2983" s="517"/>
      <c r="B2983" s="544"/>
      <c r="C2983" s="529"/>
      <c r="D2983" s="529"/>
      <c r="E2983" s="529"/>
      <c r="F2983" s="529"/>
      <c r="G2983" s="529"/>
      <c r="H2983" s="529"/>
      <c r="I2983" s="552" t="s">
        <v>257</v>
      </c>
      <c r="J2983" s="550" t="n">
        <f aca="false">SUM(J2979:J2982)</f>
        <v>683.5</v>
      </c>
      <c r="K2983" s="521"/>
    </row>
    <row r="2984" customFormat="false" ht="15" hidden="false" customHeight="false" outlineLevel="0" collapsed="false">
      <c r="A2984" s="517"/>
      <c r="B2984" s="553"/>
      <c r="C2984" s="553"/>
      <c r="D2984" s="553"/>
      <c r="E2984" s="553"/>
      <c r="F2984" s="553"/>
      <c r="G2984" s="553"/>
      <c r="H2984" s="553"/>
      <c r="I2984" s="554"/>
      <c r="J2984" s="555"/>
      <c r="K2984" s="521"/>
    </row>
    <row r="2985" customFormat="false" ht="19.25" hidden="false" customHeight="true" outlineLevel="0" collapsed="false">
      <c r="A2985" s="517"/>
      <c r="B2985" s="556" t="s">
        <v>302</v>
      </c>
      <c r="C2985" s="556"/>
      <c r="D2985" s="556"/>
      <c r="E2985" s="556"/>
      <c r="F2985" s="679" t="s">
        <v>289</v>
      </c>
      <c r="G2985" s="679"/>
      <c r="H2985" s="557" t="s">
        <v>303</v>
      </c>
      <c r="I2985" s="558" t="s">
        <v>304</v>
      </c>
      <c r="J2985" s="559" t="s">
        <v>305</v>
      </c>
      <c r="K2985" s="521"/>
    </row>
    <row r="2986" customFormat="false" ht="15" hidden="false" customHeight="false" outlineLevel="0" collapsed="false">
      <c r="A2986" s="517"/>
      <c r="B2986" s="560" t="s">
        <v>349</v>
      </c>
      <c r="C2986" s="561"/>
      <c r="D2986" s="522"/>
      <c r="E2986" s="538"/>
      <c r="F2986" s="539"/>
      <c r="G2986" s="562"/>
      <c r="H2986" s="563" t="n">
        <f aca="false">E2979</f>
        <v>1</v>
      </c>
      <c r="I2986" s="564" t="n">
        <f aca="false">(VLOOKUP(B2986,'MÃO DE OBRA'!$A:$E,5,FALSE())/220)</f>
        <v>46.8181818181818</v>
      </c>
      <c r="J2986" s="543" t="n">
        <f aca="false">H2986*I2986</f>
        <v>46.8181818181818</v>
      </c>
      <c r="K2986" s="521"/>
    </row>
    <row r="2987" customFormat="false" ht="15" hidden="false" customHeight="false" outlineLevel="0" collapsed="false">
      <c r="A2987" s="517"/>
      <c r="B2987" s="560" t="s">
        <v>443</v>
      </c>
      <c r="C2987" s="561"/>
      <c r="D2987" s="522"/>
      <c r="E2987" s="538"/>
      <c r="F2987" s="539"/>
      <c r="G2987" s="562"/>
      <c r="H2987" s="563" t="n">
        <f aca="false">E2980+E2982</f>
        <v>3</v>
      </c>
      <c r="I2987" s="564" t="n">
        <f aca="false">(VLOOKUP(B2987,'MÃO DE OBRA'!$A:$E,5,FALSE())/220)</f>
        <v>28.82352</v>
      </c>
      <c r="J2987" s="543" t="n">
        <f aca="false">H2987*I2987</f>
        <v>86.47056</v>
      </c>
      <c r="K2987" s="521"/>
    </row>
    <row r="2988" customFormat="false" ht="15" hidden="false" customHeight="false" outlineLevel="0" collapsed="false">
      <c r="A2988" s="517"/>
      <c r="B2988" s="560" t="s">
        <v>344</v>
      </c>
      <c r="C2988" s="561"/>
      <c r="D2988" s="522"/>
      <c r="E2988" s="538"/>
      <c r="F2988" s="539"/>
      <c r="G2988" s="562"/>
      <c r="H2988" s="563" t="n">
        <f aca="false">E2981</f>
        <v>1</v>
      </c>
      <c r="I2988" s="564" t="n">
        <f aca="false">(VLOOKUP(B2988,'MÃO DE OBRA'!$A:$E,5,FALSE())/220)</f>
        <v>28.82352</v>
      </c>
      <c r="J2988" s="543" t="n">
        <f aca="false">H2988*I2988</f>
        <v>28.82352</v>
      </c>
      <c r="K2988" s="521"/>
    </row>
    <row r="2989" customFormat="false" ht="15" hidden="false" customHeight="false" outlineLevel="0" collapsed="false">
      <c r="A2989" s="517"/>
      <c r="B2989" s="560" t="s">
        <v>307</v>
      </c>
      <c r="C2989" s="561"/>
      <c r="D2989" s="522"/>
      <c r="E2989" s="538"/>
      <c r="F2989" s="539"/>
      <c r="G2989" s="562"/>
      <c r="H2989" s="563" t="n">
        <v>2</v>
      </c>
      <c r="I2989" s="564" t="n">
        <f aca="false">(VLOOKUP(B2989,'MÃO DE OBRA'!$A:$E,5,FALSE())/220)</f>
        <v>19.13328</v>
      </c>
      <c r="J2989" s="543" t="n">
        <f aca="false">H2989*I2989</f>
        <v>38.26656</v>
      </c>
      <c r="K2989" s="521"/>
    </row>
    <row r="2990" customFormat="false" ht="15" hidden="false" customHeight="false" outlineLevel="0" collapsed="false">
      <c r="A2990" s="517"/>
      <c r="B2990" s="560"/>
      <c r="C2990" s="561"/>
      <c r="D2990" s="522"/>
      <c r="E2990" s="538"/>
      <c r="F2990" s="539"/>
      <c r="G2990" s="562"/>
      <c r="H2990" s="563"/>
      <c r="I2990" s="564"/>
      <c r="J2990" s="543"/>
      <c r="K2990" s="521"/>
    </row>
    <row r="2991" customFormat="false" ht="15" hidden="false" customHeight="false" outlineLevel="0" collapsed="false">
      <c r="A2991" s="517"/>
      <c r="B2991" s="551"/>
      <c r="C2991" s="553"/>
      <c r="D2991" s="553"/>
      <c r="E2991" s="553"/>
      <c r="F2991" s="553"/>
      <c r="G2991" s="553"/>
      <c r="H2991" s="553"/>
      <c r="I2991" s="565" t="s">
        <v>257</v>
      </c>
      <c r="J2991" s="566" t="n">
        <f aca="false">SUM(J2986:J2990)</f>
        <v>200.378821818182</v>
      </c>
      <c r="K2991" s="521"/>
    </row>
    <row r="2992" customFormat="false" ht="15" hidden="false" customHeight="false" outlineLevel="0" collapsed="false">
      <c r="A2992" s="517"/>
      <c r="B2992" s="567"/>
      <c r="C2992" s="567"/>
      <c r="D2992" s="567"/>
      <c r="E2992" s="567"/>
      <c r="F2992" s="567"/>
      <c r="G2992" s="567"/>
      <c r="H2992" s="567"/>
      <c r="I2992" s="568"/>
      <c r="J2992" s="567"/>
      <c r="K2992" s="521"/>
    </row>
    <row r="2993" customFormat="false" ht="15" hidden="false" customHeight="false" outlineLevel="0" collapsed="false">
      <c r="A2993" s="517"/>
      <c r="B2993" s="569" t="s">
        <v>310</v>
      </c>
      <c r="C2993" s="570"/>
      <c r="D2993" s="567"/>
      <c r="E2993" s="571" t="n">
        <f aca="false">100*0.84</f>
        <v>84</v>
      </c>
      <c r="F2993" s="572" t="s">
        <v>346</v>
      </c>
      <c r="G2993" s="573"/>
      <c r="H2993" s="573"/>
      <c r="I2993" s="574" t="s">
        <v>311</v>
      </c>
      <c r="J2993" s="566" t="n">
        <f aca="false">J2983+J2991</f>
        <v>883.878821818182</v>
      </c>
      <c r="K2993" s="521"/>
    </row>
    <row r="2994" customFormat="false" ht="15" hidden="false" customHeight="false" outlineLevel="0" collapsed="false">
      <c r="A2994" s="517"/>
      <c r="B2994" s="575"/>
      <c r="C2994" s="567"/>
      <c r="D2994" s="567"/>
      <c r="E2994" s="568"/>
      <c r="F2994" s="576"/>
      <c r="G2994" s="576"/>
      <c r="H2994" s="576"/>
      <c r="I2994" s="568"/>
      <c r="J2994" s="567"/>
      <c r="K2994" s="521"/>
    </row>
    <row r="2995" customFormat="false" ht="19.25" hidden="false" customHeight="false" outlineLevel="0" collapsed="false">
      <c r="A2995" s="517"/>
      <c r="B2995" s="557" t="s">
        <v>312</v>
      </c>
      <c r="C2995" s="557"/>
      <c r="D2995" s="557"/>
      <c r="E2995" s="557"/>
      <c r="F2995" s="532" t="s">
        <v>289</v>
      </c>
      <c r="G2995" s="528" t="s">
        <v>313</v>
      </c>
      <c r="H2995" s="557" t="s">
        <v>296</v>
      </c>
      <c r="I2995" s="577" t="s">
        <v>314</v>
      </c>
      <c r="J2995" s="556" t="s">
        <v>315</v>
      </c>
      <c r="K2995" s="521"/>
    </row>
    <row r="2996" customFormat="false" ht="15" hidden="false" customHeight="false" outlineLevel="0" collapsed="false">
      <c r="A2996" s="517"/>
      <c r="B2996" s="684" t="str">
        <f aca="false">B2979</f>
        <v>Trator de esteiras 20T</v>
      </c>
      <c r="C2996" s="562"/>
      <c r="D2996" s="562"/>
      <c r="E2996" s="685"/>
      <c r="F2996" s="579" t="str">
        <f aca="false">VLOOKUP(B2996,EQUIPAMENTOS!$A:$R,16,FALSE())</f>
        <v>Diesel S10</v>
      </c>
      <c r="G2996" s="580" t="s">
        <v>316</v>
      </c>
      <c r="H2996" s="581" t="n">
        <f aca="false">VLOOKUP(B2996,EQUIPAMENTOS!$A:$R,17,FALSE())</f>
        <v>6.99</v>
      </c>
      <c r="I2996" s="582" t="n">
        <f aca="false">VLOOKUP(B2996,EQUIPAMENTOS!$A:$R,18,FALSE())</f>
        <v>26</v>
      </c>
      <c r="J2996" s="543" t="n">
        <f aca="false">H2996*I2996*E2979*F2979</f>
        <v>181.74</v>
      </c>
      <c r="K2996" s="521"/>
    </row>
    <row r="2997" customFormat="false" ht="15" hidden="false" customHeight="false" outlineLevel="0" collapsed="false">
      <c r="A2997" s="517"/>
      <c r="B2997" s="684" t="str">
        <f aca="false">B2980</f>
        <v>Rolo compactador liso</v>
      </c>
      <c r="C2997" s="562"/>
      <c r="D2997" s="562"/>
      <c r="E2997" s="685"/>
      <c r="F2997" s="579" t="str">
        <f aca="false">VLOOKUP(B2997,EQUIPAMENTOS!$A:$R,16,FALSE())</f>
        <v>Diesel S10</v>
      </c>
      <c r="G2997" s="580" t="s">
        <v>316</v>
      </c>
      <c r="H2997" s="581" t="n">
        <f aca="false">VLOOKUP(B2997,EQUIPAMENTOS!$A:$R,17,FALSE())</f>
        <v>6.99</v>
      </c>
      <c r="I2997" s="582" t="n">
        <f aca="false">VLOOKUP(B2997,EQUIPAMENTOS!$A:$R,18,FALSE())</f>
        <v>16</v>
      </c>
      <c r="J2997" s="543" t="n">
        <f aca="false">H2997*I2997*E2980*F2980</f>
        <v>223.68</v>
      </c>
      <c r="K2997" s="521"/>
    </row>
    <row r="2998" customFormat="false" ht="15" hidden="false" customHeight="false" outlineLevel="0" collapsed="false">
      <c r="A2998" s="517"/>
      <c r="B2998" s="684" t="str">
        <f aca="false">B2981</f>
        <v>Caminhão Pipa 18.000 l</v>
      </c>
      <c r="C2998" s="562"/>
      <c r="D2998" s="562"/>
      <c r="E2998" s="685"/>
      <c r="F2998" s="579" t="str">
        <f aca="false">VLOOKUP(B2998,EQUIPAMENTOS!$A:$R,16,FALSE())</f>
        <v>Diesel S10</v>
      </c>
      <c r="G2998" s="580" t="s">
        <v>316</v>
      </c>
      <c r="H2998" s="581" t="n">
        <f aca="false">VLOOKUP(B2998,EQUIPAMENTOS!$A:$R,17,FALSE())</f>
        <v>6.99</v>
      </c>
      <c r="I2998" s="582" t="n">
        <f aca="false">VLOOKUP(B2998,EQUIPAMENTOS!$A:$R,18,FALSE())</f>
        <v>7</v>
      </c>
      <c r="J2998" s="543" t="n">
        <f aca="false">H2998*I2998*E2981*F2981</f>
        <v>48.93</v>
      </c>
      <c r="K2998" s="521"/>
    </row>
    <row r="2999" customFormat="false" ht="15" hidden="false" customHeight="false" outlineLevel="0" collapsed="false">
      <c r="A2999" s="517"/>
      <c r="B2999" s="684" t="str">
        <f aca="false">B2982</f>
        <v>Rolo compactador pé de carneiro 10T</v>
      </c>
      <c r="C2999" s="562"/>
      <c r="D2999" s="562"/>
      <c r="E2999" s="685"/>
      <c r="F2999" s="579" t="str">
        <f aca="false">VLOOKUP(B2999,EQUIPAMENTOS!$A:$R,16,FALSE())</f>
        <v>Diesel S10</v>
      </c>
      <c r="G2999" s="580" t="s">
        <v>316</v>
      </c>
      <c r="H2999" s="581" t="n">
        <f aca="false">VLOOKUP(B2999,EQUIPAMENTOS!$A:$R,17,FALSE())</f>
        <v>6.99</v>
      </c>
      <c r="I2999" s="582" t="n">
        <f aca="false">VLOOKUP(B2999,EQUIPAMENTOS!$A:$R,18,FALSE())</f>
        <v>16</v>
      </c>
      <c r="J2999" s="543" t="n">
        <f aca="false">H2999*I2999*E2982*F2982</f>
        <v>111.84</v>
      </c>
      <c r="K2999" s="521"/>
    </row>
    <row r="3000" customFormat="false" ht="15" hidden="false" customHeight="false" outlineLevel="0" collapsed="false">
      <c r="A3000" s="517"/>
      <c r="B3000" s="684"/>
      <c r="C3000" s="570"/>
      <c r="D3000" s="570"/>
      <c r="E3000" s="545"/>
      <c r="F3000" s="584"/>
      <c r="G3000" s="672"/>
      <c r="H3000" s="581"/>
      <c r="I3000" s="582"/>
      <c r="J3000" s="543"/>
      <c r="K3000" s="521"/>
    </row>
    <row r="3001" customFormat="false" ht="15" hidden="false" customHeight="false" outlineLevel="0" collapsed="false">
      <c r="A3001" s="517"/>
      <c r="B3001" s="612"/>
      <c r="C3001" s="567"/>
      <c r="D3001" s="567"/>
      <c r="E3001" s="567"/>
      <c r="F3001" s="567"/>
      <c r="G3001" s="567"/>
      <c r="H3001" s="576"/>
      <c r="I3001" s="673" t="s">
        <v>257</v>
      </c>
      <c r="J3001" s="566" t="n">
        <f aca="false">SUM(J2996:J3000)</f>
        <v>566.19</v>
      </c>
      <c r="K3001" s="521"/>
      <c r="L3001" s="434" t="n">
        <f aca="false">J3001/E2993</f>
        <v>6.74035714285714</v>
      </c>
    </row>
    <row r="3002" customFormat="false" ht="15" hidden="false" customHeight="false" outlineLevel="0" collapsed="false">
      <c r="A3002" s="517"/>
      <c r="B3002" s="590"/>
      <c r="C3002" s="570"/>
      <c r="D3002" s="570"/>
      <c r="E3002" s="591"/>
      <c r="F3002" s="592"/>
      <c r="G3002" s="573"/>
      <c r="H3002" s="573"/>
      <c r="I3002" s="574"/>
      <c r="J3002" s="591"/>
      <c r="K3002" s="521"/>
    </row>
    <row r="3003" customFormat="false" ht="19.25" hidden="false" customHeight="false" outlineLevel="0" collapsed="false">
      <c r="A3003" s="517"/>
      <c r="B3003" s="557" t="s">
        <v>317</v>
      </c>
      <c r="C3003" s="557"/>
      <c r="D3003" s="557"/>
      <c r="E3003" s="557"/>
      <c r="F3003" s="557"/>
      <c r="G3003" s="593" t="s">
        <v>318</v>
      </c>
      <c r="H3003" s="573" t="s">
        <v>319</v>
      </c>
      <c r="I3003" s="577" t="s">
        <v>296</v>
      </c>
      <c r="J3003" s="559" t="s">
        <v>315</v>
      </c>
      <c r="K3003" s="521"/>
    </row>
    <row r="3004" customFormat="false" ht="15" hidden="false" customHeight="false" outlineLevel="0" collapsed="false">
      <c r="A3004" s="517"/>
      <c r="B3004" s="594"/>
      <c r="C3004" s="595"/>
      <c r="D3004" s="596"/>
      <c r="E3004" s="596"/>
      <c r="F3004" s="597"/>
      <c r="G3004" s="540"/>
      <c r="H3004" s="540"/>
      <c r="I3004" s="598"/>
      <c r="J3004" s="543"/>
      <c r="K3004" s="521"/>
    </row>
    <row r="3005" customFormat="false" ht="15" hidden="false" customHeight="false" outlineLevel="0" collapsed="false">
      <c r="A3005" s="517"/>
      <c r="B3005" s="599"/>
      <c r="C3005" s="600"/>
      <c r="D3005" s="601"/>
      <c r="E3005" s="601"/>
      <c r="F3005" s="602"/>
      <c r="G3005" s="540"/>
      <c r="H3005" s="540"/>
      <c r="I3005" s="598"/>
      <c r="J3005" s="543"/>
      <c r="K3005" s="521"/>
    </row>
    <row r="3006" customFormat="false" ht="15" hidden="false" customHeight="false" outlineLevel="0" collapsed="false">
      <c r="A3006" s="517"/>
      <c r="B3006" s="603" t="s">
        <v>257</v>
      </c>
      <c r="C3006" s="603"/>
      <c r="D3006" s="603"/>
      <c r="E3006" s="603"/>
      <c r="F3006" s="603"/>
      <c r="G3006" s="603"/>
      <c r="H3006" s="603"/>
      <c r="I3006" s="603"/>
      <c r="J3006" s="566" t="n">
        <f aca="false">SUM(J3004:J3005)</f>
        <v>0</v>
      </c>
      <c r="K3006" s="521"/>
    </row>
    <row r="3007" customFormat="false" ht="15" hidden="false" customHeight="false" outlineLevel="0" collapsed="false">
      <c r="A3007" s="517"/>
      <c r="B3007" s="604"/>
      <c r="C3007" s="605"/>
      <c r="D3007" s="605"/>
      <c r="E3007" s="606"/>
      <c r="F3007" s="607"/>
      <c r="G3007" s="608"/>
      <c r="H3007" s="608"/>
      <c r="I3007" s="609"/>
      <c r="J3007" s="610"/>
      <c r="K3007" s="521"/>
    </row>
    <row r="3008" customFormat="false" ht="15" hidden="false" customHeight="false" outlineLevel="0" collapsed="false">
      <c r="A3008" s="517"/>
      <c r="B3008" s="611" t="s">
        <v>320</v>
      </c>
      <c r="C3008" s="611"/>
      <c r="D3008" s="612"/>
      <c r="E3008" s="567"/>
      <c r="F3008" s="567"/>
      <c r="G3008" s="567"/>
      <c r="H3008" s="613"/>
      <c r="I3008" s="614"/>
      <c r="J3008" s="566" t="n">
        <f aca="false">(J2993+J3001+J3006)/E2993</f>
        <v>17.2627240692641</v>
      </c>
      <c r="K3008" s="521"/>
    </row>
    <row r="3009" customFormat="false" ht="15" hidden="false" customHeight="false" outlineLevel="0" collapsed="false">
      <c r="A3009" s="517"/>
      <c r="B3009" s="590"/>
      <c r="C3009" s="570"/>
      <c r="D3009" s="570"/>
      <c r="E3009" s="591"/>
      <c r="F3009" s="592"/>
      <c r="G3009" s="573"/>
      <c r="H3009" s="573"/>
      <c r="I3009" s="574"/>
      <c r="J3009" s="615"/>
      <c r="K3009" s="521"/>
    </row>
    <row r="3010" customFormat="false" ht="19.25" hidden="false" customHeight="false" outlineLevel="0" collapsed="false">
      <c r="A3010" s="517"/>
      <c r="B3010" s="557" t="s">
        <v>321</v>
      </c>
      <c r="C3010" s="557"/>
      <c r="D3010" s="557"/>
      <c r="E3010" s="557"/>
      <c r="F3010" s="557"/>
      <c r="G3010" s="593" t="s">
        <v>318</v>
      </c>
      <c r="H3010" s="573" t="s">
        <v>319</v>
      </c>
      <c r="I3010" s="577" t="s">
        <v>296</v>
      </c>
      <c r="J3010" s="559" t="s">
        <v>315</v>
      </c>
      <c r="K3010" s="521"/>
    </row>
    <row r="3011" customFormat="false" ht="15" hidden="false" customHeight="false" outlineLevel="0" collapsed="false">
      <c r="A3011" s="517"/>
      <c r="B3011" s="686" t="s">
        <v>355</v>
      </c>
      <c r="C3011" s="600"/>
      <c r="D3011" s="601"/>
      <c r="E3011" s="601"/>
      <c r="F3011" s="602"/>
      <c r="G3011" s="540" t="n">
        <v>1.4</v>
      </c>
      <c r="H3011" s="540" t="s">
        <v>346</v>
      </c>
      <c r="I3011" s="598" t="n">
        <f aca="false">29.24*0</f>
        <v>0</v>
      </c>
      <c r="J3011" s="543" t="n">
        <f aca="false">G3011*I3011</f>
        <v>0</v>
      </c>
      <c r="K3011" s="521"/>
    </row>
    <row r="3012" customFormat="false" ht="15" hidden="false" customHeight="false" outlineLevel="0" collapsed="false">
      <c r="A3012" s="517"/>
      <c r="B3012" s="686"/>
      <c r="C3012" s="600"/>
      <c r="D3012" s="601"/>
      <c r="E3012" s="601"/>
      <c r="F3012" s="602"/>
      <c r="G3012" s="540"/>
      <c r="H3012" s="540"/>
      <c r="I3012" s="598"/>
      <c r="J3012" s="543"/>
      <c r="K3012" s="521"/>
    </row>
    <row r="3013" customFormat="false" ht="15" hidden="false" customHeight="false" outlineLevel="0" collapsed="false">
      <c r="A3013" s="517"/>
      <c r="B3013" s="599"/>
      <c r="C3013" s="600"/>
      <c r="D3013" s="601"/>
      <c r="E3013" s="601"/>
      <c r="F3013" s="602"/>
      <c r="G3013" s="540"/>
      <c r="H3013" s="540"/>
      <c r="I3013" s="598"/>
      <c r="J3013" s="543"/>
      <c r="K3013" s="521"/>
    </row>
    <row r="3014" customFormat="false" ht="15" hidden="false" customHeight="false" outlineLevel="0" collapsed="false">
      <c r="A3014" s="517"/>
      <c r="B3014" s="616"/>
      <c r="C3014" s="617"/>
      <c r="D3014" s="618"/>
      <c r="E3014" s="618"/>
      <c r="F3014" s="619"/>
      <c r="G3014" s="540"/>
      <c r="H3014" s="540"/>
      <c r="I3014" s="598"/>
      <c r="J3014" s="543" t="n">
        <f aca="false">G3014*I3014</f>
        <v>0</v>
      </c>
      <c r="K3014" s="521"/>
    </row>
    <row r="3015" customFormat="false" ht="15" hidden="false" customHeight="false" outlineLevel="0" collapsed="false">
      <c r="A3015" s="517"/>
      <c r="B3015" s="620"/>
      <c r="C3015" s="567"/>
      <c r="D3015" s="567"/>
      <c r="E3015" s="621"/>
      <c r="F3015" s="622"/>
      <c r="G3015" s="576"/>
      <c r="H3015" s="576"/>
      <c r="I3015" s="568" t="s">
        <v>257</v>
      </c>
      <c r="J3015" s="566" t="n">
        <f aca="false">SUM(J3011:J3014)</f>
        <v>0</v>
      </c>
      <c r="K3015" s="521"/>
    </row>
    <row r="3016" customFormat="false" ht="15" hidden="false" customHeight="false" outlineLevel="0" collapsed="false">
      <c r="A3016" s="517"/>
      <c r="B3016" s="623"/>
      <c r="C3016" s="567"/>
      <c r="D3016" s="567"/>
      <c r="E3016" s="621"/>
      <c r="F3016" s="622"/>
      <c r="G3016" s="576"/>
      <c r="H3016" s="576"/>
      <c r="I3016" s="568"/>
      <c r="J3016" s="621"/>
      <c r="K3016" s="521"/>
    </row>
    <row r="3017" customFormat="false" ht="19.25" hidden="false" customHeight="false" outlineLevel="0" collapsed="false">
      <c r="A3017" s="517"/>
      <c r="B3017" s="557" t="s">
        <v>322</v>
      </c>
      <c r="C3017" s="557"/>
      <c r="D3017" s="557"/>
      <c r="E3017" s="557"/>
      <c r="F3017" s="559" t="s">
        <v>318</v>
      </c>
      <c r="G3017" s="593" t="s">
        <v>323</v>
      </c>
      <c r="H3017" s="573" t="s">
        <v>296</v>
      </c>
      <c r="I3017" s="577" t="s">
        <v>314</v>
      </c>
      <c r="J3017" s="559" t="s">
        <v>315</v>
      </c>
      <c r="K3017" s="521"/>
    </row>
    <row r="3018" customFormat="false" ht="15" hidden="false" customHeight="false" outlineLevel="0" collapsed="false">
      <c r="A3018" s="517"/>
      <c r="B3018" s="594"/>
      <c r="C3018" s="595"/>
      <c r="D3018" s="596"/>
      <c r="E3018" s="597"/>
      <c r="F3018" s="540"/>
      <c r="G3018" s="540"/>
      <c r="H3018" s="624"/>
      <c r="I3018" s="598"/>
      <c r="J3018" s="543"/>
      <c r="K3018" s="521"/>
    </row>
    <row r="3019" customFormat="false" ht="15" hidden="false" customHeight="false" outlineLevel="0" collapsed="false">
      <c r="A3019" s="517"/>
      <c r="B3019" s="616"/>
      <c r="C3019" s="617"/>
      <c r="D3019" s="618"/>
      <c r="E3019" s="619"/>
      <c r="F3019" s="547" t="n">
        <v>0</v>
      </c>
      <c r="G3019" s="547" t="n">
        <v>0</v>
      </c>
      <c r="H3019" s="547" t="n">
        <v>0</v>
      </c>
      <c r="I3019" s="625" t="n">
        <v>0</v>
      </c>
      <c r="J3019" s="543" t="n">
        <f aca="false">I3019*H3019*G3019*F3019</f>
        <v>0</v>
      </c>
      <c r="K3019" s="521"/>
    </row>
    <row r="3020" customFormat="false" ht="15" hidden="false" customHeight="false" outlineLevel="0" collapsed="false">
      <c r="A3020" s="517"/>
      <c r="B3020" s="620"/>
      <c r="C3020" s="567"/>
      <c r="D3020" s="567"/>
      <c r="E3020" s="621"/>
      <c r="F3020" s="622"/>
      <c r="G3020" s="576"/>
      <c r="H3020" s="576"/>
      <c r="I3020" s="568" t="s">
        <v>257</v>
      </c>
      <c r="J3020" s="566" t="n">
        <f aca="false">SUM(J3018:J3019)</f>
        <v>0</v>
      </c>
      <c r="K3020" s="521"/>
    </row>
    <row r="3021" customFormat="false" ht="15" hidden="false" customHeight="false" outlineLevel="0" collapsed="false">
      <c r="A3021" s="517"/>
      <c r="B3021" s="567"/>
      <c r="C3021" s="567"/>
      <c r="D3021" s="567"/>
      <c r="E3021" s="567"/>
      <c r="F3021" s="567"/>
      <c r="G3021" s="567"/>
      <c r="H3021" s="567"/>
      <c r="I3021" s="568"/>
      <c r="J3021" s="567"/>
      <c r="K3021" s="521"/>
      <c r="P3021" s="698"/>
    </row>
    <row r="3022" customFormat="false" ht="15" hidden="false" customHeight="false" outlineLevel="0" collapsed="false">
      <c r="A3022" s="517"/>
      <c r="B3022" s="626" t="s">
        <v>324</v>
      </c>
      <c r="C3022" s="626"/>
      <c r="D3022" s="626"/>
      <c r="E3022" s="626"/>
      <c r="F3022" s="626"/>
      <c r="G3022" s="626"/>
      <c r="H3022" s="626"/>
      <c r="I3022" s="626"/>
      <c r="J3022" s="611" t="n">
        <f aca="false">J3020+J3015+J3008</f>
        <v>17.2627240692641</v>
      </c>
      <c r="K3022" s="521"/>
    </row>
    <row r="3023" customFormat="false" ht="15" hidden="false" customHeight="false" outlineLevel="0" collapsed="false">
      <c r="A3023" s="517"/>
      <c r="B3023" s="567"/>
      <c r="C3023" s="567"/>
      <c r="D3023" s="567"/>
      <c r="E3023" s="567"/>
      <c r="F3023" s="567"/>
      <c r="G3023" s="567"/>
      <c r="H3023" s="567"/>
      <c r="I3023" s="568"/>
      <c r="J3023" s="567"/>
      <c r="K3023" s="521"/>
    </row>
    <row r="3024" customFormat="false" ht="15" hidden="false" customHeight="false" outlineLevel="0" collapsed="false">
      <c r="A3024" s="517"/>
      <c r="B3024" s="626" t="s">
        <v>325</v>
      </c>
      <c r="C3024" s="626"/>
      <c r="D3024" s="626"/>
      <c r="E3024" s="626"/>
      <c r="F3024" s="626"/>
      <c r="G3024" s="626"/>
      <c r="H3024" s="626"/>
      <c r="I3024" s="626"/>
      <c r="J3024" s="699"/>
      <c r="K3024" s="521"/>
    </row>
    <row r="3025" customFormat="false" ht="15" hidden="false" customHeight="false" outlineLevel="0" collapsed="false">
      <c r="A3025" s="517"/>
      <c r="B3025" s="567"/>
      <c r="C3025" s="567"/>
      <c r="D3025" s="567"/>
      <c r="E3025" s="567"/>
      <c r="F3025" s="567"/>
      <c r="G3025" s="567"/>
      <c r="H3025" s="567"/>
      <c r="I3025" s="568"/>
      <c r="J3025" s="567"/>
      <c r="K3025" s="521"/>
    </row>
    <row r="3026" customFormat="false" ht="15" hidden="false" customHeight="false" outlineLevel="0" collapsed="false">
      <c r="A3026" s="517"/>
      <c r="B3026" s="626" t="s">
        <v>326</v>
      </c>
      <c r="C3026" s="626"/>
      <c r="D3026" s="626"/>
      <c r="E3026" s="626"/>
      <c r="F3026" s="626"/>
      <c r="G3026" s="626"/>
      <c r="H3026" s="626"/>
      <c r="I3026" s="626"/>
      <c r="J3026" s="611" t="n">
        <f aca="false">J3022*(1+J3024)</f>
        <v>17.2627240692641</v>
      </c>
      <c r="K3026" s="521"/>
    </row>
    <row r="3027" customFormat="false" ht="15" hidden="false" customHeight="false" outlineLevel="0" collapsed="false">
      <c r="A3027" s="517"/>
      <c r="B3027" s="605"/>
      <c r="C3027" s="605"/>
      <c r="D3027" s="605"/>
      <c r="E3027" s="605"/>
      <c r="F3027" s="605"/>
      <c r="G3027" s="605"/>
      <c r="H3027" s="605"/>
      <c r="I3027" s="609"/>
      <c r="J3027" s="605"/>
      <c r="K3027" s="521"/>
    </row>
    <row r="3028" customFormat="false" ht="15" hidden="false" customHeight="false" outlineLevel="0" collapsed="false">
      <c r="A3028" s="517"/>
      <c r="B3028" s="627"/>
      <c r="C3028" s="595"/>
      <c r="D3028" s="595"/>
      <c r="E3028" s="595"/>
      <c r="F3028" s="595"/>
      <c r="G3028" s="595"/>
      <c r="H3028" s="595"/>
      <c r="I3028" s="595"/>
      <c r="J3028" s="628"/>
      <c r="K3028" s="521"/>
    </row>
    <row r="3029" customFormat="false" ht="15" hidden="false" customHeight="false" outlineLevel="0" collapsed="false">
      <c r="A3029" s="517"/>
      <c r="B3029" s="629"/>
      <c r="C3029" s="630"/>
      <c r="D3029" s="631"/>
      <c r="E3029" s="631"/>
      <c r="F3029" s="632"/>
      <c r="G3029" s="633"/>
      <c r="H3029" s="630"/>
      <c r="I3029" s="630"/>
      <c r="J3029" s="634"/>
      <c r="K3029" s="521"/>
    </row>
    <row r="3030" customFormat="false" ht="15" hidden="false" customHeight="false" outlineLevel="0" collapsed="false">
      <c r="A3030" s="517"/>
      <c r="B3030" s="522"/>
      <c r="C3030" s="522"/>
      <c r="D3030" s="522"/>
      <c r="E3030" s="522"/>
      <c r="F3030" s="522"/>
      <c r="G3030" s="522"/>
      <c r="H3030" s="522"/>
      <c r="I3030" s="522"/>
      <c r="J3030" s="522"/>
      <c r="K3030" s="521"/>
    </row>
    <row r="3031" customFormat="false" ht="15" hidden="false" customHeight="false" outlineLevel="0" collapsed="false">
      <c r="A3031" s="517"/>
      <c r="B3031" s="635" t="n">
        <f aca="false">PLANEJAMENTO!E2179</f>
        <v>0</v>
      </c>
      <c r="C3031" s="636"/>
      <c r="D3031" s="636"/>
      <c r="E3031" s="636"/>
      <c r="F3031" s="637"/>
      <c r="G3031" s="532" t="s">
        <v>315</v>
      </c>
      <c r="H3031" s="532"/>
      <c r="I3031" s="532"/>
      <c r="J3031" s="532"/>
      <c r="K3031" s="521"/>
    </row>
    <row r="3032" customFormat="false" ht="15" hidden="false" customHeight="false" outlineLevel="0" collapsed="false">
      <c r="A3032" s="517"/>
      <c r="B3032" s="638" t="n">
        <f aca="false">PLANEJAMENTO!E2180</f>
        <v>0</v>
      </c>
      <c r="C3032" s="639"/>
      <c r="D3032" s="639"/>
      <c r="E3032" s="639"/>
      <c r="F3032" s="640"/>
      <c r="G3032" s="534" t="s">
        <v>327</v>
      </c>
      <c r="H3032" s="534"/>
      <c r="I3032" s="534"/>
      <c r="J3032" s="534"/>
      <c r="K3032" s="521"/>
    </row>
    <row r="3033" customFormat="false" ht="15" hidden="false" customHeight="false" outlineLevel="0" collapsed="false">
      <c r="A3033" s="517"/>
      <c r="B3033" s="641"/>
      <c r="C3033" s="642"/>
      <c r="D3033" s="642"/>
      <c r="E3033" s="642"/>
      <c r="F3033" s="643"/>
      <c r="G3033" s="644"/>
      <c r="H3033" s="645"/>
      <c r="I3033" s="645"/>
      <c r="J3033" s="645"/>
      <c r="K3033" s="521"/>
    </row>
    <row r="3034" customFormat="false" ht="15" hidden="false" customHeight="false" outlineLevel="0" collapsed="false">
      <c r="A3034" s="646"/>
      <c r="B3034" s="647"/>
      <c r="C3034" s="647"/>
      <c r="D3034" s="647"/>
      <c r="E3034" s="647"/>
      <c r="F3034" s="647"/>
      <c r="G3034" s="647"/>
      <c r="H3034" s="647"/>
      <c r="I3034" s="647"/>
      <c r="J3034" s="647"/>
      <c r="K3034" s="648"/>
    </row>
  </sheetData>
  <autoFilter ref="B1:B3034"/>
  <mergeCells count="985">
    <mergeCell ref="D2:J2"/>
    <mergeCell ref="D4:I4"/>
    <mergeCell ref="D5:I5"/>
    <mergeCell ref="B7:C8"/>
    <mergeCell ref="D7:D8"/>
    <mergeCell ref="E7:E8"/>
    <mergeCell ref="F7:G7"/>
    <mergeCell ref="H7:I7"/>
    <mergeCell ref="B14:E14"/>
    <mergeCell ref="F14:G14"/>
    <mergeCell ref="B23:E23"/>
    <mergeCell ref="B29:F29"/>
    <mergeCell ref="B32:I32"/>
    <mergeCell ref="B36:F36"/>
    <mergeCell ref="B43:E43"/>
    <mergeCell ref="B48:I48"/>
    <mergeCell ref="B50:I50"/>
    <mergeCell ref="B52:I52"/>
    <mergeCell ref="G57:J57"/>
    <mergeCell ref="G58:J58"/>
    <mergeCell ref="H59:J59"/>
    <mergeCell ref="D61:J61"/>
    <mergeCell ref="D63:I63"/>
    <mergeCell ref="D64:I64"/>
    <mergeCell ref="B66:C67"/>
    <mergeCell ref="D66:D67"/>
    <mergeCell ref="E66:E67"/>
    <mergeCell ref="F66:G66"/>
    <mergeCell ref="H66:I66"/>
    <mergeCell ref="B73:E73"/>
    <mergeCell ref="F73:G73"/>
    <mergeCell ref="B82:E82"/>
    <mergeCell ref="B88:F88"/>
    <mergeCell ref="B91:I91"/>
    <mergeCell ref="B95:F95"/>
    <mergeCell ref="B102:E102"/>
    <mergeCell ref="B107:I107"/>
    <mergeCell ref="B109:I109"/>
    <mergeCell ref="B111:I111"/>
    <mergeCell ref="G116:J116"/>
    <mergeCell ref="G117:J117"/>
    <mergeCell ref="H118:J118"/>
    <mergeCell ref="D121:J121"/>
    <mergeCell ref="D123:I123"/>
    <mergeCell ref="D124:I124"/>
    <mergeCell ref="B126:C127"/>
    <mergeCell ref="D126:D127"/>
    <mergeCell ref="E126:E127"/>
    <mergeCell ref="F126:G126"/>
    <mergeCell ref="H126:I126"/>
    <mergeCell ref="B134:E134"/>
    <mergeCell ref="F134:G134"/>
    <mergeCell ref="B144:E144"/>
    <mergeCell ref="B150:F150"/>
    <mergeCell ref="B153:I153"/>
    <mergeCell ref="B157:F157"/>
    <mergeCell ref="B164:E164"/>
    <mergeCell ref="B169:I169"/>
    <mergeCell ref="B171:I171"/>
    <mergeCell ref="B173:I173"/>
    <mergeCell ref="G178:J178"/>
    <mergeCell ref="G179:J179"/>
    <mergeCell ref="H180:J180"/>
    <mergeCell ref="D183:J183"/>
    <mergeCell ref="D185:I185"/>
    <mergeCell ref="D186:I186"/>
    <mergeCell ref="B188:C189"/>
    <mergeCell ref="D188:D189"/>
    <mergeCell ref="E188:E189"/>
    <mergeCell ref="F188:G188"/>
    <mergeCell ref="H188:I188"/>
    <mergeCell ref="B196:E196"/>
    <mergeCell ref="F196:G196"/>
    <mergeCell ref="B206:E206"/>
    <mergeCell ref="B213:F213"/>
    <mergeCell ref="B216:I216"/>
    <mergeCell ref="B220:F220"/>
    <mergeCell ref="B227:E227"/>
    <mergeCell ref="B232:I232"/>
    <mergeCell ref="B234:I234"/>
    <mergeCell ref="B236:I236"/>
    <mergeCell ref="G241:J241"/>
    <mergeCell ref="G242:J242"/>
    <mergeCell ref="H243:J243"/>
    <mergeCell ref="D246:J246"/>
    <mergeCell ref="D248:I248"/>
    <mergeCell ref="D249:I249"/>
    <mergeCell ref="B251:C252"/>
    <mergeCell ref="D251:D252"/>
    <mergeCell ref="E251:E252"/>
    <mergeCell ref="F251:G251"/>
    <mergeCell ref="H251:I251"/>
    <mergeCell ref="B259:E259"/>
    <mergeCell ref="F259:G259"/>
    <mergeCell ref="B269:E269"/>
    <mergeCell ref="B276:F276"/>
    <mergeCell ref="B279:I279"/>
    <mergeCell ref="B283:F283"/>
    <mergeCell ref="B290:E290"/>
    <mergeCell ref="B295:I295"/>
    <mergeCell ref="B297:I297"/>
    <mergeCell ref="B299:I299"/>
    <mergeCell ref="G304:J304"/>
    <mergeCell ref="G305:J305"/>
    <mergeCell ref="H306:J306"/>
    <mergeCell ref="D309:J309"/>
    <mergeCell ref="D311:I311"/>
    <mergeCell ref="D312:I312"/>
    <mergeCell ref="B314:C315"/>
    <mergeCell ref="D314:D315"/>
    <mergeCell ref="E314:E315"/>
    <mergeCell ref="F314:G314"/>
    <mergeCell ref="H314:I314"/>
    <mergeCell ref="B322:E322"/>
    <mergeCell ref="F322:G322"/>
    <mergeCell ref="B332:E332"/>
    <mergeCell ref="B339:F339"/>
    <mergeCell ref="B342:I342"/>
    <mergeCell ref="B346:F346"/>
    <mergeCell ref="B353:E353"/>
    <mergeCell ref="B358:I358"/>
    <mergeCell ref="B360:I360"/>
    <mergeCell ref="B362:I362"/>
    <mergeCell ref="G367:J367"/>
    <mergeCell ref="G368:J368"/>
    <mergeCell ref="H369:J369"/>
    <mergeCell ref="D372:J372"/>
    <mergeCell ref="D374:I374"/>
    <mergeCell ref="D375:I375"/>
    <mergeCell ref="B377:C378"/>
    <mergeCell ref="D377:D378"/>
    <mergeCell ref="E377:E378"/>
    <mergeCell ref="F377:G377"/>
    <mergeCell ref="H377:I377"/>
    <mergeCell ref="B386:E386"/>
    <mergeCell ref="F386:G386"/>
    <mergeCell ref="B400:E400"/>
    <mergeCell ref="B408:F408"/>
    <mergeCell ref="B411:I411"/>
    <mergeCell ref="B415:F415"/>
    <mergeCell ref="B422:E422"/>
    <mergeCell ref="B427:I427"/>
    <mergeCell ref="B429:I429"/>
    <mergeCell ref="B431:I431"/>
    <mergeCell ref="G436:J436"/>
    <mergeCell ref="G437:J437"/>
    <mergeCell ref="H438:J438"/>
    <mergeCell ref="D441:J441"/>
    <mergeCell ref="D443:I443"/>
    <mergeCell ref="D444:I444"/>
    <mergeCell ref="B446:C447"/>
    <mergeCell ref="D446:D447"/>
    <mergeCell ref="E446:E447"/>
    <mergeCell ref="F446:G446"/>
    <mergeCell ref="H446:I446"/>
    <mergeCell ref="B455:E455"/>
    <mergeCell ref="F455:G455"/>
    <mergeCell ref="B467:E467"/>
    <mergeCell ref="B474:F474"/>
    <mergeCell ref="B477:I477"/>
    <mergeCell ref="B481:F481"/>
    <mergeCell ref="B488:E488"/>
    <mergeCell ref="B493:I493"/>
    <mergeCell ref="B495:I495"/>
    <mergeCell ref="B497:I497"/>
    <mergeCell ref="G502:J502"/>
    <mergeCell ref="G503:J503"/>
    <mergeCell ref="H504:J504"/>
    <mergeCell ref="D507:J507"/>
    <mergeCell ref="D509:I509"/>
    <mergeCell ref="D510:I510"/>
    <mergeCell ref="B512:C513"/>
    <mergeCell ref="D512:D513"/>
    <mergeCell ref="E512:E513"/>
    <mergeCell ref="F512:G512"/>
    <mergeCell ref="H512:I512"/>
    <mergeCell ref="B520:E520"/>
    <mergeCell ref="F520:G520"/>
    <mergeCell ref="B531:E531"/>
    <mergeCell ref="B538:F538"/>
    <mergeCell ref="B541:I541"/>
    <mergeCell ref="B545:F545"/>
    <mergeCell ref="B550:E550"/>
    <mergeCell ref="B555:I555"/>
    <mergeCell ref="B557:I557"/>
    <mergeCell ref="B559:I559"/>
    <mergeCell ref="G564:J564"/>
    <mergeCell ref="G565:J565"/>
    <mergeCell ref="H566:J566"/>
    <mergeCell ref="D569:J569"/>
    <mergeCell ref="D571:I571"/>
    <mergeCell ref="D572:I572"/>
    <mergeCell ref="B574:C575"/>
    <mergeCell ref="D574:D575"/>
    <mergeCell ref="E574:E575"/>
    <mergeCell ref="F574:G574"/>
    <mergeCell ref="H574:I574"/>
    <mergeCell ref="B584:E584"/>
    <mergeCell ref="F584:G584"/>
    <mergeCell ref="B594:E594"/>
    <mergeCell ref="B602:F602"/>
    <mergeCell ref="B605:I605"/>
    <mergeCell ref="B609:F609"/>
    <mergeCell ref="B615:E615"/>
    <mergeCell ref="B620:I620"/>
    <mergeCell ref="B622:I622"/>
    <mergeCell ref="B624:I624"/>
    <mergeCell ref="G629:J629"/>
    <mergeCell ref="G630:J630"/>
    <mergeCell ref="H631:J631"/>
    <mergeCell ref="D634:J634"/>
    <mergeCell ref="D636:I636"/>
    <mergeCell ref="D637:I637"/>
    <mergeCell ref="B639:C640"/>
    <mergeCell ref="D639:D640"/>
    <mergeCell ref="E639:E640"/>
    <mergeCell ref="F639:G639"/>
    <mergeCell ref="H639:I639"/>
    <mergeCell ref="B646:E646"/>
    <mergeCell ref="F646:G646"/>
    <mergeCell ref="B655:E655"/>
    <mergeCell ref="B662:F662"/>
    <mergeCell ref="B665:I665"/>
    <mergeCell ref="B669:F669"/>
    <mergeCell ref="B677:E677"/>
    <mergeCell ref="B682:I682"/>
    <mergeCell ref="B684:I684"/>
    <mergeCell ref="B686:I686"/>
    <mergeCell ref="G691:J691"/>
    <mergeCell ref="G692:J692"/>
    <mergeCell ref="H693:J693"/>
    <mergeCell ref="D696:J696"/>
    <mergeCell ref="D698:I698"/>
    <mergeCell ref="D699:I699"/>
    <mergeCell ref="B701:C702"/>
    <mergeCell ref="D701:D702"/>
    <mergeCell ref="E701:E702"/>
    <mergeCell ref="F701:G701"/>
    <mergeCell ref="H701:I701"/>
    <mergeCell ref="B711:E711"/>
    <mergeCell ref="F711:G711"/>
    <mergeCell ref="B722:E722"/>
    <mergeCell ref="B730:F730"/>
    <mergeCell ref="B733:I733"/>
    <mergeCell ref="B737:F737"/>
    <mergeCell ref="B747:E747"/>
    <mergeCell ref="B753:I753"/>
    <mergeCell ref="B755:I755"/>
    <mergeCell ref="B757:I757"/>
    <mergeCell ref="G762:J762"/>
    <mergeCell ref="G763:J763"/>
    <mergeCell ref="H764:J764"/>
    <mergeCell ref="D767:J767"/>
    <mergeCell ref="D769:I769"/>
    <mergeCell ref="D770:I770"/>
    <mergeCell ref="B772:C773"/>
    <mergeCell ref="D772:D773"/>
    <mergeCell ref="E772:E773"/>
    <mergeCell ref="F772:G772"/>
    <mergeCell ref="H772:I772"/>
    <mergeCell ref="B780:E780"/>
    <mergeCell ref="F780:G780"/>
    <mergeCell ref="B790:E790"/>
    <mergeCell ref="B796:F796"/>
    <mergeCell ref="B799:I799"/>
    <mergeCell ref="B803:F803"/>
    <mergeCell ref="B810:E810"/>
    <mergeCell ref="B815:I815"/>
    <mergeCell ref="B817:I817"/>
    <mergeCell ref="B819:I819"/>
    <mergeCell ref="G824:J824"/>
    <mergeCell ref="G825:J825"/>
    <mergeCell ref="H826:J826"/>
    <mergeCell ref="D829:J829"/>
    <mergeCell ref="D831:I831"/>
    <mergeCell ref="D832:I832"/>
    <mergeCell ref="B834:C835"/>
    <mergeCell ref="D834:D835"/>
    <mergeCell ref="E834:E835"/>
    <mergeCell ref="F834:G834"/>
    <mergeCell ref="H834:I834"/>
    <mergeCell ref="B843:E843"/>
    <mergeCell ref="F843:G843"/>
    <mergeCell ref="B854:E854"/>
    <mergeCell ref="B861:F861"/>
    <mergeCell ref="B864:I864"/>
    <mergeCell ref="B868:F868"/>
    <mergeCell ref="B877:E877"/>
    <mergeCell ref="B885:I885"/>
    <mergeCell ref="B887:I887"/>
    <mergeCell ref="B889:I889"/>
    <mergeCell ref="G894:J894"/>
    <mergeCell ref="G895:J895"/>
    <mergeCell ref="H896:J896"/>
    <mergeCell ref="D899:J899"/>
    <mergeCell ref="D901:I901"/>
    <mergeCell ref="D902:I902"/>
    <mergeCell ref="B904:C905"/>
    <mergeCell ref="D904:D905"/>
    <mergeCell ref="E904:E905"/>
    <mergeCell ref="F904:G904"/>
    <mergeCell ref="H904:I904"/>
    <mergeCell ref="B913:E913"/>
    <mergeCell ref="F913:G913"/>
    <mergeCell ref="B924:E924"/>
    <mergeCell ref="B931:F931"/>
    <mergeCell ref="B934:I934"/>
    <mergeCell ref="B938:F938"/>
    <mergeCell ref="B947:E947"/>
    <mergeCell ref="B955:I955"/>
    <mergeCell ref="B957:I957"/>
    <mergeCell ref="B959:I959"/>
    <mergeCell ref="G964:J964"/>
    <mergeCell ref="G965:J965"/>
    <mergeCell ref="H966:J966"/>
    <mergeCell ref="D969:J969"/>
    <mergeCell ref="D971:I971"/>
    <mergeCell ref="D972:I972"/>
    <mergeCell ref="B974:C975"/>
    <mergeCell ref="D974:D975"/>
    <mergeCell ref="E974:E975"/>
    <mergeCell ref="F974:G974"/>
    <mergeCell ref="H974:I974"/>
    <mergeCell ref="B983:E983"/>
    <mergeCell ref="F983:G983"/>
    <mergeCell ref="B994:E994"/>
    <mergeCell ref="B1001:F1001"/>
    <mergeCell ref="B1004:I1004"/>
    <mergeCell ref="B1008:F1008"/>
    <mergeCell ref="B1018:E1018"/>
    <mergeCell ref="B1026:I1026"/>
    <mergeCell ref="B1028:I1028"/>
    <mergeCell ref="B1030:I1030"/>
    <mergeCell ref="G1035:J1035"/>
    <mergeCell ref="G1036:J1036"/>
    <mergeCell ref="H1037:J1037"/>
    <mergeCell ref="D1040:J1040"/>
    <mergeCell ref="D1042:I1042"/>
    <mergeCell ref="D1043:I1043"/>
    <mergeCell ref="B1045:C1046"/>
    <mergeCell ref="D1045:D1046"/>
    <mergeCell ref="E1045:E1046"/>
    <mergeCell ref="F1045:G1045"/>
    <mergeCell ref="H1045:I1045"/>
    <mergeCell ref="B1054:E1054"/>
    <mergeCell ref="F1054:G1054"/>
    <mergeCell ref="B1065:E1065"/>
    <mergeCell ref="B1072:F1072"/>
    <mergeCell ref="B1075:I1075"/>
    <mergeCell ref="B1079:F1079"/>
    <mergeCell ref="B1089:E1089"/>
    <mergeCell ref="B1097:I1097"/>
    <mergeCell ref="B1099:I1099"/>
    <mergeCell ref="B1101:I1101"/>
    <mergeCell ref="G1106:J1106"/>
    <mergeCell ref="G1107:J1107"/>
    <mergeCell ref="H1108:J1108"/>
    <mergeCell ref="D1111:J1111"/>
    <mergeCell ref="D1113:I1113"/>
    <mergeCell ref="D1114:I1114"/>
    <mergeCell ref="B1116:C1117"/>
    <mergeCell ref="D1116:D1117"/>
    <mergeCell ref="E1116:E1117"/>
    <mergeCell ref="F1116:G1116"/>
    <mergeCell ref="H1116:I1116"/>
    <mergeCell ref="B1124:E1124"/>
    <mergeCell ref="F1124:G1124"/>
    <mergeCell ref="B1132:E1132"/>
    <mergeCell ref="B1138:F1138"/>
    <mergeCell ref="B1141:I1141"/>
    <mergeCell ref="B1145:F1145"/>
    <mergeCell ref="B1152:E1152"/>
    <mergeCell ref="B1157:I1157"/>
    <mergeCell ref="B1159:I1159"/>
    <mergeCell ref="B1161:I1161"/>
    <mergeCell ref="G1166:J1166"/>
    <mergeCell ref="G1167:J1167"/>
    <mergeCell ref="H1168:J1168"/>
    <mergeCell ref="D1171:J1171"/>
    <mergeCell ref="D1173:I1173"/>
    <mergeCell ref="D1174:I1174"/>
    <mergeCell ref="B1176:C1177"/>
    <mergeCell ref="D1176:D1177"/>
    <mergeCell ref="E1176:E1177"/>
    <mergeCell ref="F1176:G1176"/>
    <mergeCell ref="H1176:I1176"/>
    <mergeCell ref="B1184:E1184"/>
    <mergeCell ref="F1184:G1184"/>
    <mergeCell ref="B1194:E1194"/>
    <mergeCell ref="B1200:F1200"/>
    <mergeCell ref="B1203:I1203"/>
    <mergeCell ref="B1207:F1207"/>
    <mergeCell ref="B1214:E1214"/>
    <mergeCell ref="B1219:I1219"/>
    <mergeCell ref="B1221:I1221"/>
    <mergeCell ref="B1223:I1223"/>
    <mergeCell ref="G1228:J1228"/>
    <mergeCell ref="G1229:J1229"/>
    <mergeCell ref="H1230:J1230"/>
    <mergeCell ref="D1233:J1233"/>
    <mergeCell ref="D1235:I1235"/>
    <mergeCell ref="D1236:I1236"/>
    <mergeCell ref="B1238:C1239"/>
    <mergeCell ref="D1238:D1239"/>
    <mergeCell ref="E1238:E1239"/>
    <mergeCell ref="F1238:G1238"/>
    <mergeCell ref="H1238:I1238"/>
    <mergeCell ref="B1246:E1246"/>
    <mergeCell ref="F1246:G1246"/>
    <mergeCell ref="B1257:E1257"/>
    <mergeCell ref="B1263:F1263"/>
    <mergeCell ref="B1266:I1266"/>
    <mergeCell ref="B1270:F1270"/>
    <mergeCell ref="B1279:E1279"/>
    <mergeCell ref="B1284:I1284"/>
    <mergeCell ref="B1286:I1286"/>
    <mergeCell ref="B1288:I1288"/>
    <mergeCell ref="G1293:J1293"/>
    <mergeCell ref="G1294:J1294"/>
    <mergeCell ref="H1295:J1295"/>
    <mergeCell ref="D1298:J1298"/>
    <mergeCell ref="D1300:I1300"/>
    <mergeCell ref="D1301:I1301"/>
    <mergeCell ref="B1303:C1304"/>
    <mergeCell ref="D1303:D1304"/>
    <mergeCell ref="E1303:E1304"/>
    <mergeCell ref="F1303:G1303"/>
    <mergeCell ref="H1303:I1303"/>
    <mergeCell ref="B1311:E1311"/>
    <mergeCell ref="F1311:G1311"/>
    <mergeCell ref="B1322:E1322"/>
    <mergeCell ref="B1328:F1328"/>
    <mergeCell ref="B1331:I1331"/>
    <mergeCell ref="B1335:F1335"/>
    <mergeCell ref="B1344:E1344"/>
    <mergeCell ref="B1349:I1349"/>
    <mergeCell ref="B1351:I1351"/>
    <mergeCell ref="B1353:I1353"/>
    <mergeCell ref="G1358:J1358"/>
    <mergeCell ref="G1359:J1359"/>
    <mergeCell ref="H1360:J1360"/>
    <mergeCell ref="D1363:J1363"/>
    <mergeCell ref="D1365:I1365"/>
    <mergeCell ref="D1366:I1366"/>
    <mergeCell ref="B1368:C1369"/>
    <mergeCell ref="D1368:D1369"/>
    <mergeCell ref="E1368:E1369"/>
    <mergeCell ref="F1368:G1368"/>
    <mergeCell ref="H1368:I1368"/>
    <mergeCell ref="B1376:E1376"/>
    <mergeCell ref="F1376:G1376"/>
    <mergeCell ref="B1387:E1387"/>
    <mergeCell ref="B1393:F1393"/>
    <mergeCell ref="B1396:I1396"/>
    <mergeCell ref="B1400:F1400"/>
    <mergeCell ref="B1409:E1409"/>
    <mergeCell ref="B1414:I1414"/>
    <mergeCell ref="B1416:I1416"/>
    <mergeCell ref="B1418:I1418"/>
    <mergeCell ref="G1423:J1423"/>
    <mergeCell ref="G1424:J1424"/>
    <mergeCell ref="H1425:J1425"/>
    <mergeCell ref="D1428:J1428"/>
    <mergeCell ref="D1430:I1430"/>
    <mergeCell ref="D1431:I1431"/>
    <mergeCell ref="B1433:C1434"/>
    <mergeCell ref="D1433:D1434"/>
    <mergeCell ref="E1433:E1434"/>
    <mergeCell ref="F1433:G1433"/>
    <mergeCell ref="H1433:I1433"/>
    <mergeCell ref="B1441:E1441"/>
    <mergeCell ref="F1441:G1441"/>
    <mergeCell ref="B1451:E1451"/>
    <mergeCell ref="B1457:F1457"/>
    <mergeCell ref="B1460:I1460"/>
    <mergeCell ref="B1464:F1464"/>
    <mergeCell ref="B1471:E1471"/>
    <mergeCell ref="B1476:I1476"/>
    <mergeCell ref="B1478:I1478"/>
    <mergeCell ref="B1480:I1480"/>
    <mergeCell ref="G1485:J1485"/>
    <mergeCell ref="G1486:J1486"/>
    <mergeCell ref="H1487:J1487"/>
    <mergeCell ref="D1490:J1490"/>
    <mergeCell ref="D1492:I1492"/>
    <mergeCell ref="D1493:I1493"/>
    <mergeCell ref="B1495:C1496"/>
    <mergeCell ref="D1495:D1496"/>
    <mergeCell ref="E1495:E1496"/>
    <mergeCell ref="F1495:G1495"/>
    <mergeCell ref="H1495:I1495"/>
    <mergeCell ref="B1503:E1503"/>
    <mergeCell ref="F1503:G1503"/>
    <mergeCell ref="B1513:E1513"/>
    <mergeCell ref="B1519:F1519"/>
    <mergeCell ref="B1522:I1522"/>
    <mergeCell ref="B1526:F1526"/>
    <mergeCell ref="B1533:E1533"/>
    <mergeCell ref="B1538:I1538"/>
    <mergeCell ref="B1540:I1540"/>
    <mergeCell ref="B1542:I1542"/>
    <mergeCell ref="G1547:J1547"/>
    <mergeCell ref="G1548:J1548"/>
    <mergeCell ref="H1549:J1549"/>
    <mergeCell ref="D1552:J1552"/>
    <mergeCell ref="D1554:I1554"/>
    <mergeCell ref="D1555:I1555"/>
    <mergeCell ref="B1557:C1558"/>
    <mergeCell ref="D1557:D1558"/>
    <mergeCell ref="E1557:E1558"/>
    <mergeCell ref="F1557:G1557"/>
    <mergeCell ref="H1557:I1557"/>
    <mergeCell ref="B1565:E1565"/>
    <mergeCell ref="F1565:G1565"/>
    <mergeCell ref="B1576:E1576"/>
    <mergeCell ref="B1582:F1582"/>
    <mergeCell ref="B1585:I1585"/>
    <mergeCell ref="B1589:F1589"/>
    <mergeCell ref="B1598:E1598"/>
    <mergeCell ref="B1603:I1603"/>
    <mergeCell ref="B1605:I1605"/>
    <mergeCell ref="B1607:I1607"/>
    <mergeCell ref="G1612:J1612"/>
    <mergeCell ref="G1613:J1613"/>
    <mergeCell ref="H1614:J1614"/>
    <mergeCell ref="D1617:J1617"/>
    <mergeCell ref="D1619:I1619"/>
    <mergeCell ref="D1620:I1620"/>
    <mergeCell ref="B1622:C1623"/>
    <mergeCell ref="D1622:D1623"/>
    <mergeCell ref="E1622:E1623"/>
    <mergeCell ref="F1622:G1622"/>
    <mergeCell ref="H1622:I1622"/>
    <mergeCell ref="B1630:E1630"/>
    <mergeCell ref="F1630:G1630"/>
    <mergeCell ref="B1639:E1639"/>
    <mergeCell ref="B1645:F1645"/>
    <mergeCell ref="B1648:I1648"/>
    <mergeCell ref="B1652:F1652"/>
    <mergeCell ref="B1659:E1659"/>
    <mergeCell ref="B1664:I1664"/>
    <mergeCell ref="B1666:I1666"/>
    <mergeCell ref="B1668:I1668"/>
    <mergeCell ref="G1673:J1673"/>
    <mergeCell ref="G1674:J1674"/>
    <mergeCell ref="H1675:J1675"/>
    <mergeCell ref="D1678:J1678"/>
    <mergeCell ref="D1680:I1680"/>
    <mergeCell ref="D1681:I1681"/>
    <mergeCell ref="B1683:C1684"/>
    <mergeCell ref="D1683:D1684"/>
    <mergeCell ref="E1683:E1684"/>
    <mergeCell ref="F1683:G1683"/>
    <mergeCell ref="H1683:I1683"/>
    <mergeCell ref="B1691:E1691"/>
    <mergeCell ref="F1691:G1691"/>
    <mergeCell ref="B1702:E1702"/>
    <mergeCell ref="B1708:F1708"/>
    <mergeCell ref="B1711:I1711"/>
    <mergeCell ref="B1715:F1715"/>
    <mergeCell ref="B1724:E1724"/>
    <mergeCell ref="B1729:I1729"/>
    <mergeCell ref="B1731:I1731"/>
    <mergeCell ref="B1733:I1733"/>
    <mergeCell ref="G1738:J1738"/>
    <mergeCell ref="G1739:J1739"/>
    <mergeCell ref="H1740:J1740"/>
    <mergeCell ref="D1743:J1743"/>
    <mergeCell ref="D1745:I1745"/>
    <mergeCell ref="D1746:I1746"/>
    <mergeCell ref="B1748:C1749"/>
    <mergeCell ref="D1748:D1749"/>
    <mergeCell ref="E1748:E1749"/>
    <mergeCell ref="F1748:G1748"/>
    <mergeCell ref="H1748:I1748"/>
    <mergeCell ref="B1756:E1756"/>
    <mergeCell ref="F1756:G1756"/>
    <mergeCell ref="B1767:E1767"/>
    <mergeCell ref="B1773:F1773"/>
    <mergeCell ref="B1776:I1776"/>
    <mergeCell ref="B1780:F1780"/>
    <mergeCell ref="B1789:E1789"/>
    <mergeCell ref="B1794:I1794"/>
    <mergeCell ref="B1796:I1796"/>
    <mergeCell ref="B1798:I1798"/>
    <mergeCell ref="G1803:J1803"/>
    <mergeCell ref="G1804:J1804"/>
    <mergeCell ref="H1805:J1805"/>
    <mergeCell ref="D1808:J1808"/>
    <mergeCell ref="D1810:I1810"/>
    <mergeCell ref="D1811:I1811"/>
    <mergeCell ref="B1813:C1814"/>
    <mergeCell ref="D1813:D1814"/>
    <mergeCell ref="E1813:E1814"/>
    <mergeCell ref="F1813:G1813"/>
    <mergeCell ref="H1813:I1813"/>
    <mergeCell ref="B1821:E1821"/>
    <mergeCell ref="F1821:G1821"/>
    <mergeCell ref="B1832:E1832"/>
    <mergeCell ref="B1838:F1838"/>
    <mergeCell ref="B1841:I1841"/>
    <mergeCell ref="B1845:F1845"/>
    <mergeCell ref="B1854:E1854"/>
    <mergeCell ref="B1859:I1859"/>
    <mergeCell ref="B1861:I1861"/>
    <mergeCell ref="B1863:I1863"/>
    <mergeCell ref="G1868:J1868"/>
    <mergeCell ref="G1869:J1869"/>
    <mergeCell ref="H1870:J1870"/>
    <mergeCell ref="D1873:J1873"/>
    <mergeCell ref="D1875:I1875"/>
    <mergeCell ref="D1876:I1876"/>
    <mergeCell ref="B1878:C1879"/>
    <mergeCell ref="D1878:D1879"/>
    <mergeCell ref="E1878:E1879"/>
    <mergeCell ref="F1878:G1878"/>
    <mergeCell ref="H1878:I1878"/>
    <mergeCell ref="B1886:E1886"/>
    <mergeCell ref="F1886:G1886"/>
    <mergeCell ref="B1897:E1897"/>
    <mergeCell ref="B1903:F1903"/>
    <mergeCell ref="B1906:I1906"/>
    <mergeCell ref="B1910:F1910"/>
    <mergeCell ref="B1919:E1919"/>
    <mergeCell ref="B1924:I1924"/>
    <mergeCell ref="B1926:I1926"/>
    <mergeCell ref="B1928:I1928"/>
    <mergeCell ref="G1933:J1933"/>
    <mergeCell ref="G1934:J1934"/>
    <mergeCell ref="H1935:J1935"/>
    <mergeCell ref="D1938:J1938"/>
    <mergeCell ref="D1940:I1940"/>
    <mergeCell ref="D1941:I1941"/>
    <mergeCell ref="B1943:C1944"/>
    <mergeCell ref="D1943:D1944"/>
    <mergeCell ref="E1943:E1944"/>
    <mergeCell ref="F1943:G1943"/>
    <mergeCell ref="H1943:I1943"/>
    <mergeCell ref="B1951:E1951"/>
    <mergeCell ref="F1951:G1951"/>
    <mergeCell ref="B1962:E1962"/>
    <mergeCell ref="B1968:F1968"/>
    <mergeCell ref="B1971:I1971"/>
    <mergeCell ref="B1975:F1975"/>
    <mergeCell ref="B1984:E1984"/>
    <mergeCell ref="B1989:I1989"/>
    <mergeCell ref="B1991:I1991"/>
    <mergeCell ref="B1993:I1993"/>
    <mergeCell ref="G1998:J1998"/>
    <mergeCell ref="G1999:J1999"/>
    <mergeCell ref="H2000:J2000"/>
    <mergeCell ref="D2003:J2003"/>
    <mergeCell ref="D2005:I2005"/>
    <mergeCell ref="D2006:I2006"/>
    <mergeCell ref="B2008:C2009"/>
    <mergeCell ref="D2008:D2009"/>
    <mergeCell ref="E2008:E2009"/>
    <mergeCell ref="F2008:G2008"/>
    <mergeCell ref="H2008:I2008"/>
    <mergeCell ref="B2016:E2016"/>
    <mergeCell ref="F2016:G2016"/>
    <mergeCell ref="B2027:E2027"/>
    <mergeCell ref="B2033:F2033"/>
    <mergeCell ref="B2036:I2036"/>
    <mergeCell ref="B2040:F2040"/>
    <mergeCell ref="B2049:E2049"/>
    <mergeCell ref="B2054:I2054"/>
    <mergeCell ref="B2056:I2056"/>
    <mergeCell ref="B2058:I2058"/>
    <mergeCell ref="G2063:J2063"/>
    <mergeCell ref="G2064:J2064"/>
    <mergeCell ref="H2065:J2065"/>
    <mergeCell ref="D2068:J2068"/>
    <mergeCell ref="D2070:I2070"/>
    <mergeCell ref="D2071:I2071"/>
    <mergeCell ref="B2073:C2074"/>
    <mergeCell ref="D2073:D2074"/>
    <mergeCell ref="E2073:E2074"/>
    <mergeCell ref="F2073:G2073"/>
    <mergeCell ref="H2073:I2073"/>
    <mergeCell ref="B2081:E2081"/>
    <mergeCell ref="F2081:G2081"/>
    <mergeCell ref="B2092:E2092"/>
    <mergeCell ref="B2098:F2098"/>
    <mergeCell ref="B2101:I2101"/>
    <mergeCell ref="B2105:F2105"/>
    <mergeCell ref="B2114:E2114"/>
    <mergeCell ref="B2119:I2119"/>
    <mergeCell ref="B2121:I2121"/>
    <mergeCell ref="B2123:I2123"/>
    <mergeCell ref="G2128:J2128"/>
    <mergeCell ref="G2129:J2129"/>
    <mergeCell ref="H2130:J2130"/>
    <mergeCell ref="D2133:J2133"/>
    <mergeCell ref="D2135:I2135"/>
    <mergeCell ref="D2136:I2136"/>
    <mergeCell ref="B2138:C2139"/>
    <mergeCell ref="D2138:D2139"/>
    <mergeCell ref="E2138:E2139"/>
    <mergeCell ref="F2138:G2138"/>
    <mergeCell ref="H2138:I2138"/>
    <mergeCell ref="B2146:E2146"/>
    <mergeCell ref="F2146:G2146"/>
    <mergeCell ref="B2155:E2155"/>
    <mergeCell ref="B2161:F2161"/>
    <mergeCell ref="B2164:I2164"/>
    <mergeCell ref="B2168:F2168"/>
    <mergeCell ref="B2179:E2179"/>
    <mergeCell ref="B2184:I2184"/>
    <mergeCell ref="B2186:I2186"/>
    <mergeCell ref="B2188:I2188"/>
    <mergeCell ref="G2193:J2193"/>
    <mergeCell ref="G2194:J2194"/>
    <mergeCell ref="H2195:J2195"/>
    <mergeCell ref="D2198:J2198"/>
    <mergeCell ref="D2200:I2200"/>
    <mergeCell ref="D2201:I2201"/>
    <mergeCell ref="B2203:C2204"/>
    <mergeCell ref="D2203:D2204"/>
    <mergeCell ref="E2203:E2204"/>
    <mergeCell ref="F2203:G2203"/>
    <mergeCell ref="H2203:I2203"/>
    <mergeCell ref="B2211:E2211"/>
    <mergeCell ref="F2211:G2211"/>
    <mergeCell ref="B2220:E2220"/>
    <mergeCell ref="B2226:F2226"/>
    <mergeCell ref="B2229:I2229"/>
    <mergeCell ref="B2233:F2233"/>
    <mergeCell ref="B2244:E2244"/>
    <mergeCell ref="B2249:I2249"/>
    <mergeCell ref="B2251:I2251"/>
    <mergeCell ref="B2253:I2253"/>
    <mergeCell ref="G2258:J2258"/>
    <mergeCell ref="G2259:J2259"/>
    <mergeCell ref="H2260:J2260"/>
    <mergeCell ref="D2263:J2263"/>
    <mergeCell ref="D2265:I2265"/>
    <mergeCell ref="D2266:I2266"/>
    <mergeCell ref="B2268:C2269"/>
    <mergeCell ref="D2268:D2269"/>
    <mergeCell ref="E2268:E2269"/>
    <mergeCell ref="F2268:G2268"/>
    <mergeCell ref="H2268:I2268"/>
    <mergeCell ref="B2276:E2276"/>
    <mergeCell ref="F2276:G2276"/>
    <mergeCell ref="B2285:E2285"/>
    <mergeCell ref="B2291:F2291"/>
    <mergeCell ref="B2294:I2294"/>
    <mergeCell ref="B2298:F2298"/>
    <mergeCell ref="B2309:E2309"/>
    <mergeCell ref="B2314:I2314"/>
    <mergeCell ref="B2316:I2316"/>
    <mergeCell ref="B2318:I2318"/>
    <mergeCell ref="G2323:J2323"/>
    <mergeCell ref="G2324:J2324"/>
    <mergeCell ref="H2325:J2325"/>
    <mergeCell ref="D2328:J2328"/>
    <mergeCell ref="D2330:I2330"/>
    <mergeCell ref="D2331:I2331"/>
    <mergeCell ref="B2333:C2334"/>
    <mergeCell ref="D2333:D2334"/>
    <mergeCell ref="E2333:E2334"/>
    <mergeCell ref="F2333:G2333"/>
    <mergeCell ref="H2333:I2333"/>
    <mergeCell ref="B2341:E2341"/>
    <mergeCell ref="F2341:G2341"/>
    <mergeCell ref="B2350:E2350"/>
    <mergeCell ref="B2356:F2356"/>
    <mergeCell ref="B2359:I2359"/>
    <mergeCell ref="B2363:F2363"/>
    <mergeCell ref="B2374:E2374"/>
    <mergeCell ref="B2379:I2379"/>
    <mergeCell ref="B2381:I2381"/>
    <mergeCell ref="B2383:I2383"/>
    <mergeCell ref="G2388:J2388"/>
    <mergeCell ref="G2389:J2389"/>
    <mergeCell ref="H2390:J2390"/>
    <mergeCell ref="D2393:J2393"/>
    <mergeCell ref="D2395:I2395"/>
    <mergeCell ref="D2396:I2396"/>
    <mergeCell ref="B2398:C2399"/>
    <mergeCell ref="D2398:D2399"/>
    <mergeCell ref="E2398:E2399"/>
    <mergeCell ref="F2398:G2398"/>
    <mergeCell ref="H2398:I2398"/>
    <mergeCell ref="B2406:E2406"/>
    <mergeCell ref="F2406:G2406"/>
    <mergeCell ref="B2417:E2417"/>
    <mergeCell ref="B2423:F2423"/>
    <mergeCell ref="B2426:I2426"/>
    <mergeCell ref="B2430:F2430"/>
    <mergeCell ref="B2438:E2438"/>
    <mergeCell ref="B2443:I2443"/>
    <mergeCell ref="B2445:I2445"/>
    <mergeCell ref="B2447:I2447"/>
    <mergeCell ref="G2452:J2452"/>
    <mergeCell ref="G2453:J2453"/>
    <mergeCell ref="H2454:J2454"/>
    <mergeCell ref="D2457:J2457"/>
    <mergeCell ref="D2459:I2459"/>
    <mergeCell ref="D2460:I2460"/>
    <mergeCell ref="B2462:C2463"/>
    <mergeCell ref="D2462:D2463"/>
    <mergeCell ref="E2462:E2463"/>
    <mergeCell ref="F2462:G2462"/>
    <mergeCell ref="H2462:I2462"/>
    <mergeCell ref="B2470:E2470"/>
    <mergeCell ref="F2470:G2470"/>
    <mergeCell ref="B2481:E2481"/>
    <mergeCell ref="B2487:F2487"/>
    <mergeCell ref="B2490:I2490"/>
    <mergeCell ref="B2494:F2494"/>
    <mergeCell ref="B2502:E2502"/>
    <mergeCell ref="B2507:I2507"/>
    <mergeCell ref="B2509:I2509"/>
    <mergeCell ref="B2511:I2511"/>
    <mergeCell ref="G2516:J2516"/>
    <mergeCell ref="G2517:J2517"/>
    <mergeCell ref="H2518:J2518"/>
    <mergeCell ref="D2521:J2521"/>
    <mergeCell ref="D2523:I2523"/>
    <mergeCell ref="D2524:I2524"/>
    <mergeCell ref="B2526:C2527"/>
    <mergeCell ref="D2526:D2527"/>
    <mergeCell ref="E2526:E2527"/>
    <mergeCell ref="F2526:G2526"/>
    <mergeCell ref="H2526:I2526"/>
    <mergeCell ref="B2534:E2534"/>
    <mergeCell ref="F2534:G2534"/>
    <mergeCell ref="B2545:E2545"/>
    <mergeCell ref="B2551:F2551"/>
    <mergeCell ref="B2554:I2554"/>
    <mergeCell ref="B2558:F2558"/>
    <mergeCell ref="B2566:E2566"/>
    <mergeCell ref="B2571:I2571"/>
    <mergeCell ref="B2573:I2573"/>
    <mergeCell ref="B2575:I2575"/>
    <mergeCell ref="G2580:J2580"/>
    <mergeCell ref="G2581:J2581"/>
    <mergeCell ref="H2582:J2582"/>
    <mergeCell ref="D2585:J2585"/>
    <mergeCell ref="D2587:I2587"/>
    <mergeCell ref="D2588:I2588"/>
    <mergeCell ref="B2590:C2591"/>
    <mergeCell ref="D2590:D2591"/>
    <mergeCell ref="E2590:E2591"/>
    <mergeCell ref="F2590:G2590"/>
    <mergeCell ref="H2590:I2590"/>
    <mergeCell ref="B2598:E2598"/>
    <mergeCell ref="F2598:G2598"/>
    <mergeCell ref="B2607:E2607"/>
    <mergeCell ref="B2613:F2613"/>
    <mergeCell ref="B2616:I2616"/>
    <mergeCell ref="B2620:F2620"/>
    <mergeCell ref="B2631:E2631"/>
    <mergeCell ref="B2636:I2636"/>
    <mergeCell ref="B2638:I2638"/>
    <mergeCell ref="B2640:I2640"/>
    <mergeCell ref="G2645:J2645"/>
    <mergeCell ref="G2646:J2646"/>
    <mergeCell ref="H2647:J2647"/>
    <mergeCell ref="D2650:J2650"/>
    <mergeCell ref="D2652:I2652"/>
    <mergeCell ref="D2653:I2653"/>
    <mergeCell ref="B2655:C2656"/>
    <mergeCell ref="D2655:D2656"/>
    <mergeCell ref="E2655:E2656"/>
    <mergeCell ref="F2655:G2655"/>
    <mergeCell ref="H2655:I2655"/>
    <mergeCell ref="B2663:E2663"/>
    <mergeCell ref="F2663:G2663"/>
    <mergeCell ref="B2674:E2674"/>
    <mergeCell ref="B2680:F2680"/>
    <mergeCell ref="B2683:I2683"/>
    <mergeCell ref="B2687:F2687"/>
    <mergeCell ref="B2695:E2695"/>
    <mergeCell ref="B2700:I2700"/>
    <mergeCell ref="B2702:I2702"/>
    <mergeCell ref="B2704:I2704"/>
    <mergeCell ref="G2709:J2709"/>
    <mergeCell ref="G2710:J2710"/>
    <mergeCell ref="H2711:J2711"/>
    <mergeCell ref="D2714:J2714"/>
    <mergeCell ref="D2716:I2716"/>
    <mergeCell ref="D2717:I2717"/>
    <mergeCell ref="B2719:C2720"/>
    <mergeCell ref="D2719:D2720"/>
    <mergeCell ref="E2719:E2720"/>
    <mergeCell ref="F2719:G2719"/>
    <mergeCell ref="H2719:I2719"/>
    <mergeCell ref="B2727:E2727"/>
    <mergeCell ref="F2727:G2727"/>
    <mergeCell ref="B2738:E2738"/>
    <mergeCell ref="B2744:F2744"/>
    <mergeCell ref="B2747:I2747"/>
    <mergeCell ref="B2751:F2751"/>
    <mergeCell ref="B2759:E2759"/>
    <mergeCell ref="B2764:I2764"/>
    <mergeCell ref="B2766:I2766"/>
    <mergeCell ref="B2768:I2768"/>
    <mergeCell ref="G2773:J2773"/>
    <mergeCell ref="G2774:J2774"/>
    <mergeCell ref="H2775:J2775"/>
    <mergeCell ref="D2778:J2778"/>
    <mergeCell ref="D2780:I2780"/>
    <mergeCell ref="D2781:I2781"/>
    <mergeCell ref="B2783:C2784"/>
    <mergeCell ref="D2783:D2784"/>
    <mergeCell ref="E2783:E2784"/>
    <mergeCell ref="F2783:G2783"/>
    <mergeCell ref="H2783:I2783"/>
    <mergeCell ref="B2791:E2791"/>
    <mergeCell ref="F2791:G2791"/>
    <mergeCell ref="B2800:E2800"/>
    <mergeCell ref="B2806:F2806"/>
    <mergeCell ref="B2809:I2809"/>
    <mergeCell ref="B2813:F2813"/>
    <mergeCell ref="B2824:E2824"/>
    <mergeCell ref="B2829:I2829"/>
    <mergeCell ref="B2831:I2831"/>
    <mergeCell ref="B2833:I2833"/>
    <mergeCell ref="G2838:J2838"/>
    <mergeCell ref="G2839:J2839"/>
    <mergeCell ref="H2840:J2840"/>
    <mergeCell ref="D2843:J2843"/>
    <mergeCell ref="D2845:I2845"/>
    <mergeCell ref="D2846:I2846"/>
    <mergeCell ref="B2848:C2849"/>
    <mergeCell ref="D2848:D2849"/>
    <mergeCell ref="E2848:E2849"/>
    <mergeCell ref="F2848:G2848"/>
    <mergeCell ref="H2848:I2848"/>
    <mergeCell ref="B2856:E2856"/>
    <mergeCell ref="F2856:G2856"/>
    <mergeCell ref="B2865:E2865"/>
    <mergeCell ref="B2871:F2871"/>
    <mergeCell ref="B2874:I2874"/>
    <mergeCell ref="B2878:F2878"/>
    <mergeCell ref="B2889:E2889"/>
    <mergeCell ref="B2894:I2894"/>
    <mergeCell ref="B2896:I2896"/>
    <mergeCell ref="B2898:I2898"/>
    <mergeCell ref="G2903:J2903"/>
    <mergeCell ref="G2904:J2904"/>
    <mergeCell ref="H2905:J2905"/>
    <mergeCell ref="D2910:I2910"/>
    <mergeCell ref="D2911:I2911"/>
    <mergeCell ref="B2913:C2914"/>
    <mergeCell ref="D2913:D2914"/>
    <mergeCell ref="E2913:E2914"/>
    <mergeCell ref="F2913:G2913"/>
    <mergeCell ref="H2913:I2913"/>
    <mergeCell ref="B2921:E2921"/>
    <mergeCell ref="F2921:G2921"/>
    <mergeCell ref="B2931:E2931"/>
    <mergeCell ref="B2939:F2939"/>
    <mergeCell ref="B2942:I2942"/>
    <mergeCell ref="B2946:F2946"/>
    <mergeCell ref="B2953:E2953"/>
    <mergeCell ref="B2958:I2958"/>
    <mergeCell ref="B2960:I2960"/>
    <mergeCell ref="B2962:I2962"/>
    <mergeCell ref="G2967:J2967"/>
    <mergeCell ref="G2968:J2968"/>
    <mergeCell ref="H2969:J2969"/>
    <mergeCell ref="D2974:I2974"/>
    <mergeCell ref="D2975:I2975"/>
    <mergeCell ref="B2977:C2978"/>
    <mergeCell ref="D2977:D2978"/>
    <mergeCell ref="E2977:E2978"/>
    <mergeCell ref="F2977:G2977"/>
    <mergeCell ref="H2977:I2977"/>
    <mergeCell ref="B2985:E2985"/>
    <mergeCell ref="F2985:G2985"/>
    <mergeCell ref="B2995:E2995"/>
    <mergeCell ref="B3003:F3003"/>
    <mergeCell ref="B3006:I3006"/>
    <mergeCell ref="B3010:F3010"/>
    <mergeCell ref="B3017:E3017"/>
    <mergeCell ref="B3022:I3022"/>
    <mergeCell ref="B3024:I3024"/>
    <mergeCell ref="B3026:I3026"/>
    <mergeCell ref="G3031:J3031"/>
    <mergeCell ref="G3032:J3032"/>
    <mergeCell ref="H3033:J3033"/>
  </mergeCells>
  <printOptions headings="false" gridLines="false" gridLinesSet="true" horizontalCentered="false" verticalCentered="false"/>
  <pageMargins left="0.511805555555556" right="0.511805555555556" top="0.7875" bottom="0.7875" header="0.511811023622047" footer="0.511811023622047"/>
  <pageSetup paperSize="9" scale="57" fitToWidth="1" fitToHeight="1" pageOrder="downThenOver" orientation="portrait" blackAndWhite="false" draft="false" cellComments="none" horizontalDpi="300" verticalDpi="300" copies="1"/>
  <headerFooter differentFirst="false" differentOddEven="false">
    <oddHeader/>
    <oddFooter/>
  </headerFooter>
  <rowBreaks count="46" manualBreakCount="46">
    <brk id="60" man="true" max="16383" min="0"/>
    <brk id="119" man="true" max="16383" min="0"/>
    <brk id="181" man="true" max="16383" min="0"/>
    <brk id="244" man="true" max="16383" min="0"/>
    <brk id="307" man="true" max="16383" min="0"/>
    <brk id="370" man="true" max="16383" min="0"/>
    <brk id="439" man="true" max="16383" min="0"/>
    <brk id="505" man="true" max="16383" min="0"/>
    <brk id="567" man="true" max="16383" min="0"/>
    <brk id="632" man="true" max="16383" min="0"/>
    <brk id="694" man="true" max="16383" min="0"/>
    <brk id="765" man="true" max="16383" min="0"/>
    <brk id="827" man="true" max="16383" min="0"/>
    <brk id="897" man="true" max="16383" min="0"/>
    <brk id="967" man="true" max="16383" min="0"/>
    <brk id="1038" man="true" max="16383" min="0"/>
    <brk id="1109" man="true" max="16383" min="0"/>
    <brk id="1169" man="true" max="16383" min="0"/>
    <brk id="1231" man="true" max="16383" min="0"/>
    <brk id="1296" man="true" max="16383" min="0"/>
    <brk id="1361" man="true" max="16383" min="0"/>
    <brk id="1426" man="true" max="16383" min="0"/>
    <brk id="1488" man="true" max="16383" min="0"/>
    <brk id="1550" man="true" max="16383" min="0"/>
    <brk id="1615" man="true" max="16383" min="0"/>
    <brk id="1676" man="true" max="16383" min="0"/>
    <brk id="1741" man="true" max="16383" min="0"/>
    <brk id="1806" man="true" max="16383" min="0"/>
    <brk id="1871" man="true" max="16383" min="0"/>
    <brk id="1936" man="true" max="16383" min="0"/>
    <brk id="2001" man="true" max="16383" min="0"/>
    <brk id="2066" man="true" max="16383" min="0"/>
    <brk id="2131" man="true" max="16383" min="0"/>
    <brk id="2196" man="true" max="16383" min="0"/>
    <brk id="2261" man="true" max="16383" min="0"/>
    <brk id="2326" man="true" max="16383" min="0"/>
    <brk id="2391" man="true" max="16383" min="0"/>
    <brk id="2455" man="true" max="16383" min="0"/>
    <brk id="2519" man="true" max="16383" min="0"/>
    <brk id="2583" man="true" max="16383" min="0"/>
    <brk id="2648" man="true" max="16383" min="0"/>
    <brk id="2712" man="true" max="16383" min="0"/>
    <brk id="2776" man="true" max="16383" min="0"/>
    <brk id="2841" man="true" max="16383" min="0"/>
    <brk id="2906" man="true" max="16383" min="0"/>
    <brk id="2970" man="true" max="16383" min="0"/>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false"/>
  </sheetPr>
  <dimension ref="B1:AR371"/>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X12" activeCellId="0" sqref="X12"/>
    </sheetView>
  </sheetViews>
  <sheetFormatPr defaultColWidth="9.1484375" defaultRowHeight="12.75" customHeight="true" zeroHeight="false" outlineLevelRow="0" outlineLevelCol="0"/>
  <cols>
    <col collapsed="false" customWidth="true" hidden="false" outlineLevel="0" max="1" min="1" style="437" width="3.42"/>
    <col collapsed="false" customWidth="true" hidden="false" outlineLevel="0" max="2" min="2" style="437" width="6"/>
    <col collapsed="false" customWidth="true" hidden="false" outlineLevel="0" max="3" min="3" style="437" width="2.15"/>
    <col collapsed="false" customWidth="true" hidden="false" outlineLevel="0" max="4" min="4" style="437" width="2.57"/>
    <col collapsed="false" customWidth="true" hidden="false" outlineLevel="0" max="5" min="5" style="437" width="36.71"/>
    <col collapsed="false" customWidth="true" hidden="false" outlineLevel="0" max="6" min="6" style="437" width="6"/>
    <col collapsed="false" customWidth="true" hidden="false" outlineLevel="0" max="7" min="7" style="437" width="4"/>
    <col collapsed="false" customWidth="true" hidden="false" outlineLevel="0" max="8" min="8" style="437" width="6.71"/>
    <col collapsed="false" customWidth="true" hidden="false" outlineLevel="0" max="9" min="9" style="437" width="7.42"/>
    <col collapsed="false" customWidth="true" hidden="false" outlineLevel="0" max="10" min="10" style="437" width="5.86"/>
    <col collapsed="false" customWidth="true" hidden="false" outlineLevel="0" max="11" min="11" style="437" width="5.71"/>
    <col collapsed="false" customWidth="true" hidden="false" outlineLevel="0" max="12" min="12" style="437" width="2.71"/>
    <col collapsed="false" customWidth="true" hidden="false" outlineLevel="0" max="13" min="13" style="437" width="3.86"/>
    <col collapsed="false" customWidth="true" hidden="false" outlineLevel="0" max="15" min="14" style="437" width="3.15"/>
    <col collapsed="false" customWidth="true" hidden="false" outlineLevel="0" max="16" min="16" style="437" width="2.71"/>
    <col collapsed="false" customWidth="true" hidden="false" outlineLevel="0" max="17" min="17" style="437" width="3.15"/>
    <col collapsed="false" customWidth="true" hidden="false" outlineLevel="0" max="18" min="18" style="437" width="10.42"/>
    <col collapsed="false" customWidth="true" hidden="false" outlineLevel="0" max="19" min="19" style="437" width="3"/>
    <col collapsed="false" customWidth="true" hidden="false" outlineLevel="0" max="20" min="20" style="437" width="14.14"/>
    <col collapsed="false" customWidth="true" hidden="false" outlineLevel="0" max="21" min="21" style="437" width="13.71"/>
    <col collapsed="false" customWidth="true" hidden="false" outlineLevel="0" max="22" min="22" style="437" width="17"/>
    <col collapsed="false" customWidth="true" hidden="false" outlineLevel="0" max="23" min="23" style="437" width="13.71"/>
    <col collapsed="false" customWidth="true" hidden="false" outlineLevel="0" max="24" min="24" style="437" width="13.15"/>
    <col collapsed="false" customWidth="true" hidden="false" outlineLevel="0" max="25" min="25" style="437" width="17.57"/>
    <col collapsed="false" customWidth="true" hidden="false" outlineLevel="0" max="26" min="26" style="437" width="18.86"/>
    <col collapsed="false" customWidth="true" hidden="false" outlineLevel="0" max="27" min="27" style="437" width="6.43"/>
    <col collapsed="false" customWidth="true" hidden="false" outlineLevel="0" max="28" min="28" style="437" width="16.85"/>
    <col collapsed="false" customWidth="true" hidden="false" outlineLevel="0" max="29" min="29" style="437" width="13.57"/>
    <col collapsed="false" customWidth="true" hidden="false" outlineLevel="0" max="30" min="30" style="437" width="12.42"/>
    <col collapsed="false" customWidth="true" hidden="false" outlineLevel="0" max="31" min="31" style="437" width="10.29"/>
    <col collapsed="false" customWidth="false" hidden="false" outlineLevel="0" max="32" min="32" style="437" width="9.14"/>
    <col collapsed="false" customWidth="true" hidden="false" outlineLevel="0" max="33" min="33" style="437" width="12.42"/>
    <col collapsed="false" customWidth="false" hidden="false" outlineLevel="0" max="34" min="34" style="437" width="9.14"/>
    <col collapsed="false" customWidth="true" hidden="false" outlineLevel="0" max="35" min="35" style="437" width="4.71"/>
    <col collapsed="false" customWidth="true" hidden="false" outlineLevel="0" max="36" min="36" style="437" width="3.29"/>
    <col collapsed="false" customWidth="false" hidden="false" outlineLevel="0" max="37" min="37" style="437" width="9.14"/>
    <col collapsed="false" customWidth="true" hidden="false" outlineLevel="0" max="38" min="38" style="437" width="11"/>
    <col collapsed="false" customWidth="true" hidden="false" outlineLevel="0" max="39" min="39" style="437" width="8.86"/>
    <col collapsed="false" customWidth="true" hidden="false" outlineLevel="0" max="40" min="40" style="437" width="7.42"/>
    <col collapsed="false" customWidth="false" hidden="false" outlineLevel="0" max="16384" min="41" style="437" width="9.14"/>
  </cols>
  <sheetData>
    <row r="1" customFormat="false" ht="12.75" hidden="false" customHeight="true" outlineLevel="0" collapsed="false">
      <c r="W1" s="700"/>
      <c r="X1" s="474"/>
      <c r="Y1" s="474"/>
      <c r="AA1" s="701"/>
      <c r="AB1" s="482"/>
      <c r="AC1" s="446"/>
      <c r="AD1" s="446"/>
    </row>
    <row r="2" customFormat="false" ht="12.75" hidden="false" customHeight="true" outlineLevel="0" collapsed="false">
      <c r="X2" s="446"/>
      <c r="Y2" s="474"/>
      <c r="AA2" s="701"/>
      <c r="AB2" s="482"/>
      <c r="AC2" s="446"/>
    </row>
    <row r="3" customFormat="false" ht="12.75" hidden="false" customHeight="true" outlineLevel="0" collapsed="false">
      <c r="X3" s="446"/>
      <c r="Y3" s="474"/>
      <c r="AA3" s="702"/>
      <c r="AB3" s="482"/>
      <c r="AC3" s="446"/>
    </row>
    <row r="5" customFormat="false" ht="12.75" hidden="false" customHeight="true" outlineLevel="0" collapsed="false">
      <c r="W5" s="446"/>
    </row>
    <row r="6" customFormat="false" ht="12.75" hidden="false" customHeight="true" outlineLevel="0" collapsed="false">
      <c r="W6" s="446"/>
    </row>
    <row r="7" customFormat="false" ht="18.75" hidden="false" customHeight="true" outlineLevel="0" collapsed="false">
      <c r="B7" s="703" t="s">
        <v>447</v>
      </c>
      <c r="C7" s="703"/>
      <c r="D7" s="703"/>
      <c r="E7" s="438" t="s">
        <v>448</v>
      </c>
      <c r="W7" s="474"/>
    </row>
    <row r="8" customFormat="false" ht="12.75" hidden="false" customHeight="true" outlineLevel="0" collapsed="false">
      <c r="B8" s="704"/>
      <c r="C8" s="704"/>
      <c r="D8" s="704"/>
      <c r="E8" s="704"/>
      <c r="F8" s="704"/>
      <c r="G8" s="704"/>
      <c r="H8" s="704"/>
      <c r="I8" s="704"/>
      <c r="J8" s="704"/>
      <c r="K8" s="704"/>
      <c r="L8" s="704"/>
      <c r="M8" s="704"/>
      <c r="N8" s="704"/>
      <c r="O8" s="704"/>
      <c r="P8" s="704"/>
      <c r="Q8" s="704"/>
      <c r="R8" s="704"/>
      <c r="S8" s="704"/>
      <c r="T8" s="704"/>
      <c r="U8" s="704"/>
      <c r="V8" s="704"/>
      <c r="W8" s="705" t="n">
        <v>46167</v>
      </c>
      <c r="X8" s="705" t="n">
        <f aca="false">CRONOGRAMA!EJ7+1</f>
        <v>46476</v>
      </c>
      <c r="Y8" s="437" t="n">
        <f aca="false">X8-W8</f>
        <v>309</v>
      </c>
      <c r="Z8" s="706" t="n">
        <f aca="false">Y8/30</f>
        <v>10.3</v>
      </c>
      <c r="AA8" s="707"/>
      <c r="AB8" s="446"/>
    </row>
    <row r="9" customFormat="false" ht="24" hidden="false" customHeight="true" outlineLevel="0" collapsed="false">
      <c r="B9" s="704"/>
      <c r="C9" s="708" t="s">
        <v>254</v>
      </c>
      <c r="D9" s="708"/>
      <c r="E9" s="708"/>
      <c r="F9" s="704"/>
      <c r="G9" s="704"/>
      <c r="H9" s="709" t="s">
        <v>449</v>
      </c>
      <c r="I9" s="709"/>
      <c r="J9" s="710" t="n">
        <f aca="false">U22</f>
        <v>65039.468</v>
      </c>
      <c r="K9" s="710"/>
      <c r="L9" s="710"/>
      <c r="M9" s="711"/>
      <c r="N9" s="712"/>
      <c r="O9" s="713" t="s">
        <v>450</v>
      </c>
      <c r="P9" s="713"/>
      <c r="Q9" s="713"/>
      <c r="R9" s="713"/>
      <c r="S9" s="713"/>
      <c r="T9" s="713"/>
      <c r="U9" s="714" t="s">
        <v>451</v>
      </c>
      <c r="V9" s="714"/>
      <c r="W9" s="715" t="s">
        <v>452</v>
      </c>
      <c r="X9" s="715"/>
    </row>
    <row r="10" customFormat="false" ht="12.75" hidden="false" customHeight="true" outlineLevel="0" collapsed="false">
      <c r="B10" s="704"/>
      <c r="C10" s="716"/>
      <c r="D10" s="716"/>
      <c r="E10" s="717" t="n">
        <f aca="false">J9+J10+J11</f>
        <v>348994.232647438</v>
      </c>
      <c r="F10" s="704"/>
      <c r="G10" s="704"/>
      <c r="H10" s="709" t="s">
        <v>453</v>
      </c>
      <c r="I10" s="709"/>
      <c r="J10" s="710" t="n">
        <f aca="false">V34</f>
        <v>283954.764647438</v>
      </c>
      <c r="K10" s="710"/>
      <c r="L10" s="710"/>
      <c r="M10" s="718"/>
      <c r="N10" s="719"/>
      <c r="O10" s="720" t="n">
        <f aca="false">Z8</f>
        <v>10.3</v>
      </c>
      <c r="P10" s="720"/>
      <c r="Q10" s="720"/>
      <c r="R10" s="720"/>
      <c r="S10" s="720"/>
      <c r="T10" s="720"/>
      <c r="U10" s="721" t="n">
        <f aca="false">E10*O10</f>
        <v>3594640.59626861</v>
      </c>
      <c r="V10" s="721"/>
      <c r="W10" s="722"/>
      <c r="X10" s="702"/>
    </row>
    <row r="11" customFormat="false" ht="12.75" hidden="false" customHeight="true" outlineLevel="0" collapsed="false">
      <c r="B11" s="723"/>
      <c r="C11" s="716"/>
      <c r="D11" s="716"/>
      <c r="E11" s="717"/>
      <c r="F11" s="704"/>
      <c r="G11" s="704"/>
      <c r="H11" s="709" t="s">
        <v>454</v>
      </c>
      <c r="I11" s="709"/>
      <c r="J11" s="710" t="n">
        <f aca="false">Q42</f>
        <v>0</v>
      </c>
      <c r="K11" s="710"/>
      <c r="L11" s="710"/>
      <c r="M11" s="718"/>
      <c r="N11" s="719"/>
      <c r="O11" s="720"/>
      <c r="P11" s="720"/>
      <c r="Q11" s="720"/>
      <c r="R11" s="720"/>
      <c r="S11" s="720"/>
      <c r="T11" s="720"/>
      <c r="U11" s="721"/>
      <c r="V11" s="721"/>
    </row>
    <row r="12" customFormat="false" ht="12.75" hidden="false" customHeight="true" outlineLevel="0" collapsed="false">
      <c r="B12" s="704"/>
      <c r="C12" s="704"/>
      <c r="D12" s="704"/>
      <c r="E12" s="704"/>
      <c r="F12" s="704"/>
      <c r="G12" s="704"/>
      <c r="H12" s="704"/>
      <c r="I12" s="704"/>
      <c r="J12" s="704"/>
      <c r="K12" s="704"/>
      <c r="L12" s="704"/>
      <c r="M12" s="704"/>
      <c r="N12" s="704"/>
      <c r="O12" s="704"/>
      <c r="P12" s="704"/>
      <c r="Q12" s="704"/>
      <c r="R12" s="704"/>
      <c r="S12" s="704"/>
      <c r="T12" s="704"/>
      <c r="U12" s="704"/>
      <c r="V12" s="704"/>
    </row>
    <row r="14" customFormat="false" ht="12.75" hidden="false" customHeight="true" outlineLevel="0" collapsed="false">
      <c r="B14" s="724" t="s">
        <v>449</v>
      </c>
      <c r="C14" s="724"/>
      <c r="D14" s="724"/>
      <c r="E14" s="724"/>
      <c r="F14" s="724"/>
      <c r="G14" s="724"/>
      <c r="H14" s="724"/>
      <c r="I14" s="724"/>
      <c r="J14" s="724"/>
      <c r="K14" s="724"/>
      <c r="L14" s="724"/>
      <c r="M14" s="724"/>
      <c r="N14" s="724"/>
      <c r="O14" s="724"/>
      <c r="P14" s="724"/>
      <c r="Q14" s="724"/>
      <c r="R14" s="724"/>
      <c r="S14" s="724"/>
      <c r="T14" s="724"/>
      <c r="U14" s="724"/>
      <c r="V14" s="724"/>
    </row>
    <row r="15" customFormat="false" ht="12.75" hidden="false" customHeight="true" outlineLevel="0" collapsed="false">
      <c r="B15" s="725" t="s">
        <v>5</v>
      </c>
      <c r="C15" s="725"/>
      <c r="D15" s="725" t="s">
        <v>455</v>
      </c>
      <c r="E15" s="725"/>
      <c r="F15" s="725"/>
      <c r="G15" s="725" t="s">
        <v>456</v>
      </c>
      <c r="H15" s="725" t="s">
        <v>457</v>
      </c>
      <c r="I15" s="725"/>
      <c r="J15" s="725" t="s">
        <v>458</v>
      </c>
      <c r="K15" s="725"/>
      <c r="L15" s="725"/>
      <c r="M15" s="725"/>
      <c r="N15" s="726"/>
      <c r="O15" s="726"/>
      <c r="P15" s="726"/>
      <c r="Q15" s="726"/>
      <c r="R15" s="726"/>
      <c r="S15" s="727" t="s">
        <v>459</v>
      </c>
      <c r="T15" s="727"/>
      <c r="U15" s="725" t="s">
        <v>451</v>
      </c>
      <c r="V15" s="725"/>
    </row>
    <row r="16" customFormat="false" ht="22.5" hidden="false" customHeight="true" outlineLevel="0" collapsed="false">
      <c r="B16" s="725"/>
      <c r="C16" s="725"/>
      <c r="D16" s="725"/>
      <c r="E16" s="725"/>
      <c r="F16" s="725"/>
      <c r="G16" s="725"/>
      <c r="H16" s="725"/>
      <c r="I16" s="725"/>
      <c r="J16" s="725"/>
      <c r="K16" s="725"/>
      <c r="L16" s="725"/>
      <c r="M16" s="725"/>
      <c r="N16" s="726"/>
      <c r="O16" s="726"/>
      <c r="P16" s="726"/>
      <c r="Q16" s="726"/>
      <c r="R16" s="726"/>
      <c r="S16" s="727"/>
      <c r="T16" s="727"/>
      <c r="U16" s="725"/>
      <c r="V16" s="725"/>
      <c r="X16" s="728" t="n">
        <f aca="false">PLANEJAMENTO!E12+PLANEJAMENTO!E13</f>
        <v>444378.2</v>
      </c>
      <c r="Y16" s="729"/>
      <c r="Z16" s="729"/>
      <c r="AA16" s="730"/>
      <c r="AB16" s="729"/>
      <c r="AC16" s="731"/>
    </row>
    <row r="17" customFormat="false" ht="15" hidden="false" customHeight="true" outlineLevel="0" collapsed="false">
      <c r="B17" s="732" t="str">
        <f aca="false">F17</f>
        <v>P0040</v>
      </c>
      <c r="C17" s="733"/>
      <c r="D17" s="734"/>
      <c r="E17" s="735" t="s">
        <v>460</v>
      </c>
      <c r="F17" s="735" t="str">
        <f aca="false">VLOOKUP(E17,'MÃO DE OBRA'!$A:$B,2,FALSE())</f>
        <v>P0040</v>
      </c>
      <c r="G17" s="736" t="n">
        <f aca="false">G27+G28</f>
        <v>1</v>
      </c>
      <c r="H17" s="737" t="n">
        <f aca="false">IF(D17="h",VLOOKUP(B17,'MÃO DE OBRA'!$B$3:$D$97,3,0)*220,VLOOKUP(B17,'MÃO DE OBRA'!$B$3:$D$97,3,0))</f>
        <v>5000</v>
      </c>
      <c r="I17" s="737"/>
      <c r="J17" s="738" t="s">
        <v>461</v>
      </c>
      <c r="K17" s="739" t="n">
        <f aca="false">IF(J17="",0,IF(J17="D",H17*DADOS!$D$18,H17*DADOS!$D$19))</f>
        <v>1250</v>
      </c>
      <c r="L17" s="739"/>
      <c r="M17" s="739"/>
      <c r="N17" s="740"/>
      <c r="O17" s="739"/>
      <c r="P17" s="739"/>
      <c r="Q17" s="739"/>
      <c r="R17" s="739"/>
      <c r="S17" s="741" t="n">
        <f aca="false">IF(G17="",0,IF(C17="3º",0,IF(C17="PJ",0,((H17+K17)*DADOS!$D$7)+((H17+K17)*DADOS!$D$6))))</f>
        <v>3812.5</v>
      </c>
      <c r="T17" s="741"/>
      <c r="U17" s="742" t="n">
        <f aca="false">IF(G17="",0,SUM(H17,K17,,O17,V17,S17))</f>
        <v>10062.5</v>
      </c>
      <c r="V17" s="743"/>
      <c r="W17" s="446"/>
      <c r="X17" s="744" t="n">
        <f aca="false">X16*1.3</f>
        <v>577691.66</v>
      </c>
      <c r="Y17" s="437" t="s">
        <v>346</v>
      </c>
      <c r="AC17" s="745"/>
    </row>
    <row r="18" customFormat="false" ht="12.75" hidden="false" customHeight="false" outlineLevel="0" collapsed="false">
      <c r="B18" s="734" t="str">
        <f aca="false">F18</f>
        <v>P0032</v>
      </c>
      <c r="C18" s="733"/>
      <c r="D18" s="734"/>
      <c r="E18" s="735" t="s">
        <v>462</v>
      </c>
      <c r="F18" s="735" t="str">
        <f aca="false">VLOOKUP(E18,'MÃO DE OBRA'!$A:$B,2,FALSE())</f>
        <v>P0032</v>
      </c>
      <c r="G18" s="736" t="n">
        <v>7</v>
      </c>
      <c r="H18" s="737" t="n">
        <f aca="false">IF(D18="h",VLOOKUP(B18,'MÃO DE OBRA'!$B$3:$D$97,3,0)*220,VLOOKUP(B18,'MÃO DE OBRA'!$B$3:$D$97,3,0))</f>
        <v>3078.24</v>
      </c>
      <c r="I18" s="737"/>
      <c r="J18" s="738" t="s">
        <v>461</v>
      </c>
      <c r="K18" s="739" t="n">
        <f aca="false">IF(J18="",0,IF(J18="D",H18*DADOS!$D$18,H18*DADOS!$D$19))</f>
        <v>769.56</v>
      </c>
      <c r="L18" s="739"/>
      <c r="M18" s="739"/>
      <c r="N18" s="740"/>
      <c r="O18" s="739"/>
      <c r="P18" s="739"/>
      <c r="Q18" s="739"/>
      <c r="R18" s="739"/>
      <c r="S18" s="741" t="n">
        <f aca="false">IF(G18="",0,IF(C18="3º",0,IF(C18="PJ",0,((H18+K18)*DADOS!$D$7)+((H18+K18)*DADOS!$D$6))))</f>
        <v>2347.158</v>
      </c>
      <c r="T18" s="741"/>
      <c r="U18" s="742" t="n">
        <f aca="false">IF(G18="",0,SUM(H18,K18,,O18,V18,S18))</f>
        <v>6194.958</v>
      </c>
      <c r="V18" s="743"/>
      <c r="W18" s="446"/>
      <c r="X18" s="746" t="n">
        <v>60</v>
      </c>
      <c r="Y18" s="437" t="s">
        <v>463</v>
      </c>
      <c r="Z18" s="437" t="n">
        <v>25</v>
      </c>
      <c r="AA18" s="437" t="s">
        <v>464</v>
      </c>
      <c r="AC18" s="745"/>
    </row>
    <row r="19" customFormat="false" ht="12.75" hidden="false" customHeight="false" outlineLevel="0" collapsed="false">
      <c r="B19" s="734" t="str">
        <f aca="false">F19</f>
        <v>P0001</v>
      </c>
      <c r="C19" s="733"/>
      <c r="D19" s="734"/>
      <c r="E19" s="735" t="s">
        <v>465</v>
      </c>
      <c r="F19" s="735" t="str">
        <f aca="false">VLOOKUP(E19,'MÃO DE OBRA'!$A:$B,2,FALSE())</f>
        <v>P0001</v>
      </c>
      <c r="G19" s="736" t="n">
        <v>1</v>
      </c>
      <c r="H19" s="737" t="n">
        <f aca="false">IF(D19="h",VLOOKUP(B19,'MÃO DE OBRA'!$B$3:$D$97,3,0)*220,VLOOKUP(B19,'MÃO DE OBRA'!$B$3:$D$97,3,0))</f>
        <v>2043.36</v>
      </c>
      <c r="I19" s="737"/>
      <c r="J19" s="738" t="s">
        <v>461</v>
      </c>
      <c r="K19" s="739" t="n">
        <f aca="false">IF(J19="",0,IF(J19="D",H19*DADOS!$D$18,H19*DADOS!$D$19))</f>
        <v>510.84</v>
      </c>
      <c r="L19" s="739"/>
      <c r="M19" s="739"/>
      <c r="N19" s="740"/>
      <c r="O19" s="739"/>
      <c r="P19" s="739"/>
      <c r="Q19" s="739"/>
      <c r="R19" s="739"/>
      <c r="S19" s="741" t="n">
        <f aca="false">IF(G19="",0,IF(C19="3º",0,IF(C19="PJ",0,((H19+K19)*DADOS!$D$7)+((H19+K19)*DADOS!$D$6))))</f>
        <v>1558.062</v>
      </c>
      <c r="T19" s="741"/>
      <c r="U19" s="742" t="n">
        <f aca="false">IF(G19="",0,SUM(H19,K19,,O19,V19,S19))</f>
        <v>4112.262</v>
      </c>
      <c r="V19" s="743"/>
      <c r="W19" s="446"/>
      <c r="X19" s="747" t="n">
        <f aca="false">X18*Z19/Z18</f>
        <v>7.2</v>
      </c>
      <c r="Z19" s="437" t="n">
        <v>3</v>
      </c>
      <c r="AC19" s="745"/>
    </row>
    <row r="20" customFormat="false" ht="12.75" hidden="false" customHeight="false" outlineLevel="0" collapsed="false">
      <c r="B20" s="734"/>
      <c r="C20" s="733"/>
      <c r="D20" s="734"/>
      <c r="E20" s="735"/>
      <c r="F20" s="735"/>
      <c r="G20" s="736"/>
      <c r="H20" s="737"/>
      <c r="I20" s="737"/>
      <c r="J20" s="738"/>
      <c r="K20" s="739"/>
      <c r="L20" s="739"/>
      <c r="M20" s="739"/>
      <c r="N20" s="740"/>
      <c r="O20" s="739"/>
      <c r="P20" s="739"/>
      <c r="Q20" s="739"/>
      <c r="R20" s="739"/>
      <c r="S20" s="741"/>
      <c r="T20" s="741"/>
      <c r="U20" s="742"/>
      <c r="V20" s="743"/>
      <c r="X20" s="746"/>
      <c r="AC20" s="745"/>
    </row>
    <row r="21" customFormat="false" ht="12.75" hidden="false" customHeight="false" outlineLevel="0" collapsed="false">
      <c r="B21" s="734" t="str">
        <f aca="false">F21</f>
        <v>P0065</v>
      </c>
      <c r="C21" s="733" t="s">
        <v>466</v>
      </c>
      <c r="D21" s="734"/>
      <c r="E21" s="748" t="s">
        <v>467</v>
      </c>
      <c r="F21" s="735" t="str">
        <f aca="false">VLOOKUP(E21,'MÃO DE OBRA'!$A:$B,2,FALSE())</f>
        <v>P0065</v>
      </c>
      <c r="G21" s="749" t="n">
        <v>1</v>
      </c>
      <c r="H21" s="737" t="n">
        <f aca="false">IF(D21="h",VLOOKUP(B21,'MÃO DE OBRA'!$B$3:$D$97,3,0)*220,VLOOKUP(B21,'MÃO DE OBRA'!$B$3:$D$97,3,0))</f>
        <v>7500</v>
      </c>
      <c r="I21" s="737"/>
      <c r="J21" s="750"/>
      <c r="K21" s="739" t="n">
        <f aca="false">IF(J21="",0,IF(J21="D",H21*DADOS!$D$18,H21*DADOS!$D$19))</f>
        <v>0</v>
      </c>
      <c r="L21" s="739"/>
      <c r="M21" s="739"/>
      <c r="N21" s="740"/>
      <c r="O21" s="739"/>
      <c r="P21" s="739"/>
      <c r="Q21" s="739"/>
      <c r="R21" s="739"/>
      <c r="S21" s="741" t="n">
        <f aca="false">IF(G21="",0,IF(C21="3º",0,IF(C21="PJ",0,((H21+K21)*DADOS!$D$7)+((H21+K21)*DADOS!$D$6))))</f>
        <v>0</v>
      </c>
      <c r="T21" s="741"/>
      <c r="U21" s="742" t="n">
        <f aca="false">IF(G21="",0,SUM(H21,K21,,O21,V21,S21))</f>
        <v>7500</v>
      </c>
      <c r="V21" s="743"/>
      <c r="X21" s="746"/>
      <c r="AB21" s="446"/>
      <c r="AC21" s="745"/>
    </row>
    <row r="22" customFormat="false" ht="12.75" hidden="false" customHeight="false" outlineLevel="0" collapsed="false">
      <c r="B22" s="751"/>
      <c r="C22" s="751"/>
      <c r="D22" s="752" t="s">
        <v>257</v>
      </c>
      <c r="E22" s="752"/>
      <c r="F22" s="752"/>
      <c r="G22" s="753" t="n">
        <f aca="false">SUM(G17:G21)</f>
        <v>10</v>
      </c>
      <c r="H22" s="754" t="n">
        <f aca="false">SUMPRODUCT($G$17:$G$21,H17:H21)</f>
        <v>36091.04</v>
      </c>
      <c r="I22" s="754"/>
      <c r="J22" s="755" t="n">
        <f aca="false">SUMPRODUCT($G$17:$G$21,K17:K21)</f>
        <v>7147.76</v>
      </c>
      <c r="K22" s="755"/>
      <c r="L22" s="755"/>
      <c r="M22" s="755"/>
      <c r="N22" s="755" t="n">
        <f aca="false">SUMPRODUCT($G$17:$G$21,O17:O21)</f>
        <v>0</v>
      </c>
      <c r="O22" s="755"/>
      <c r="P22" s="755"/>
      <c r="Q22" s="755"/>
      <c r="R22" s="755"/>
      <c r="S22" s="755" t="n">
        <f aca="false">SUMPRODUCT($G$17:$G$21,S17:S21)</f>
        <v>21800.668</v>
      </c>
      <c r="T22" s="755"/>
      <c r="U22" s="756" t="n">
        <f aca="false">SUMPRODUCT($G$17:$G$21,U17:U21)</f>
        <v>65039.468</v>
      </c>
      <c r="V22" s="757"/>
      <c r="W22" s="446"/>
      <c r="X22" s="746"/>
      <c r="Y22" s="438" t="s">
        <v>468</v>
      </c>
      <c r="AB22" s="438" t="s">
        <v>469</v>
      </c>
      <c r="AC22" s="745"/>
    </row>
    <row r="23" customFormat="false" ht="12.75" hidden="false" customHeight="true" outlineLevel="0" collapsed="false">
      <c r="R23" s="446"/>
      <c r="X23" s="746"/>
      <c r="Y23" s="437" t="n">
        <f aca="false">Z19</f>
        <v>3</v>
      </c>
      <c r="Z23" s="437" t="s">
        <v>470</v>
      </c>
      <c r="AB23" s="474" t="n">
        <f aca="false">('Escavação e Carga'!T39*G17)*8*24</f>
        <v>45895.68</v>
      </c>
      <c r="AC23" s="745" t="s">
        <v>471</v>
      </c>
    </row>
    <row r="24" customFormat="false" ht="12.75" hidden="false" customHeight="true" outlineLevel="0" collapsed="false">
      <c r="B24" s="724" t="s">
        <v>453</v>
      </c>
      <c r="C24" s="724"/>
      <c r="D24" s="724"/>
      <c r="E24" s="724"/>
      <c r="F24" s="724"/>
      <c r="G24" s="724"/>
      <c r="H24" s="724"/>
      <c r="I24" s="724"/>
      <c r="J24" s="724"/>
      <c r="K24" s="724"/>
      <c r="L24" s="724"/>
      <c r="M24" s="724"/>
      <c r="N24" s="724"/>
      <c r="O24" s="724"/>
      <c r="P24" s="724"/>
      <c r="Q24" s="724"/>
      <c r="R24" s="724"/>
      <c r="S24" s="724"/>
      <c r="T24" s="724"/>
      <c r="U24" s="724"/>
      <c r="V24" s="724"/>
      <c r="X24" s="746"/>
      <c r="Y24" s="437" t="n">
        <f aca="false">Z18</f>
        <v>25</v>
      </c>
      <c r="Z24" s="437" t="s">
        <v>472</v>
      </c>
      <c r="AB24" s="474" t="n">
        <f aca="false">X16/AB23</f>
        <v>9.68235354612895</v>
      </c>
      <c r="AC24" s="745" t="s">
        <v>473</v>
      </c>
    </row>
    <row r="25" customFormat="false" ht="12.75" hidden="false" customHeight="true" outlineLevel="0" collapsed="false">
      <c r="B25" s="452" t="s">
        <v>474</v>
      </c>
      <c r="C25" s="452"/>
      <c r="D25" s="452"/>
      <c r="E25" s="758" t="s">
        <v>475</v>
      </c>
      <c r="F25" s="758"/>
      <c r="G25" s="759" t="s">
        <v>456</v>
      </c>
      <c r="H25" s="725" t="s">
        <v>476</v>
      </c>
      <c r="I25" s="725"/>
      <c r="J25" s="725"/>
      <c r="K25" s="727" t="s">
        <v>477</v>
      </c>
      <c r="L25" s="727"/>
      <c r="M25" s="727"/>
      <c r="N25" s="727"/>
      <c r="O25" s="727"/>
      <c r="P25" s="760" t="s">
        <v>314</v>
      </c>
      <c r="Q25" s="760"/>
      <c r="R25" s="760"/>
      <c r="S25" s="760"/>
      <c r="T25" s="727" t="s">
        <v>312</v>
      </c>
      <c r="U25" s="761" t="s">
        <v>315</v>
      </c>
      <c r="V25" s="725" t="s">
        <v>478</v>
      </c>
      <c r="X25" s="746"/>
      <c r="Y25" s="446" t="n">
        <f aca="false">'Escavação e Carga'!M51+'Escavação e Carga'!M57+'Escavação e Carga'!M58+'Escavação e Carga'!M59</f>
        <v>4.77902777777778</v>
      </c>
      <c r="Z25" s="437" t="s">
        <v>479</v>
      </c>
      <c r="AB25" s="446"/>
      <c r="AC25" s="745"/>
    </row>
    <row r="26" customFormat="false" ht="12.75" hidden="false" customHeight="false" outlineLevel="0" collapsed="false">
      <c r="B26" s="452"/>
      <c r="C26" s="452"/>
      <c r="D26" s="452"/>
      <c r="E26" s="758"/>
      <c r="F26" s="758"/>
      <c r="G26" s="759"/>
      <c r="H26" s="725"/>
      <c r="I26" s="725"/>
      <c r="J26" s="725"/>
      <c r="K26" s="727"/>
      <c r="L26" s="727"/>
      <c r="M26" s="727"/>
      <c r="N26" s="727"/>
      <c r="O26" s="727"/>
      <c r="P26" s="762" t="s">
        <v>480</v>
      </c>
      <c r="Q26" s="762"/>
      <c r="R26" s="762"/>
      <c r="S26" s="762"/>
      <c r="T26" s="727"/>
      <c r="U26" s="761"/>
      <c r="V26" s="725"/>
      <c r="X26" s="746"/>
      <c r="Y26" s="474" t="n">
        <f aca="false">Y25+X19+X19</f>
        <v>19.1790277777778</v>
      </c>
      <c r="Z26" s="437" t="s">
        <v>481</v>
      </c>
      <c r="AC26" s="745"/>
    </row>
    <row r="27" customFormat="false" ht="12.75" hidden="false" customHeight="false" outlineLevel="0" collapsed="false">
      <c r="B27" s="763"/>
      <c r="C27" s="764"/>
      <c r="D27" s="765"/>
      <c r="E27" s="763"/>
      <c r="F27" s="735"/>
      <c r="G27" s="766"/>
      <c r="H27" s="767"/>
      <c r="I27" s="767"/>
      <c r="J27" s="767"/>
      <c r="K27" s="768"/>
      <c r="L27" s="768"/>
      <c r="M27" s="769"/>
      <c r="N27" s="769"/>
      <c r="O27" s="769"/>
      <c r="P27" s="770"/>
      <c r="Q27" s="771"/>
      <c r="R27" s="771"/>
      <c r="S27" s="771"/>
      <c r="T27" s="772"/>
      <c r="U27" s="773"/>
      <c r="V27" s="771"/>
      <c r="W27" s="446"/>
      <c r="X27" s="746"/>
      <c r="Y27" s="446" t="n">
        <f aca="false">X18*8/Y26</f>
        <v>25.0273374417948</v>
      </c>
      <c r="Z27" s="437" t="s">
        <v>482</v>
      </c>
      <c r="AB27" s="446"/>
      <c r="AC27" s="745"/>
    </row>
    <row r="28" customFormat="false" ht="12.75" hidden="false" customHeight="true" outlineLevel="0" collapsed="false">
      <c r="B28" s="763" t="str">
        <f aca="false">F28</f>
        <v>E0015</v>
      </c>
      <c r="C28" s="764"/>
      <c r="D28" s="765"/>
      <c r="E28" s="763" t="s">
        <v>483</v>
      </c>
      <c r="F28" s="735" t="str">
        <f aca="false">VLOOKUP($E28,EQUIPAMENTOS!$A:$B,2,FALSE())</f>
        <v>E0015</v>
      </c>
      <c r="G28" s="766" t="n">
        <v>1</v>
      </c>
      <c r="H28" s="774" t="n">
        <f aca="false">VLOOKUP($B28,EQUIPAMENTOS!$B$3:$R$101,11,0)*200</f>
        <v>48400</v>
      </c>
      <c r="I28" s="774"/>
      <c r="J28" s="774"/>
      <c r="K28" s="768" t="s">
        <v>484</v>
      </c>
      <c r="L28" s="768"/>
      <c r="M28" s="771" t="n">
        <v>200</v>
      </c>
      <c r="N28" s="771"/>
      <c r="O28" s="771"/>
      <c r="P28" s="770" t="s">
        <v>485</v>
      </c>
      <c r="Q28" s="771" t="n">
        <f aca="false">VLOOKUP($B28,EQUIPAMENTOS!$B$3:$R$101,17,0)</f>
        <v>26</v>
      </c>
      <c r="R28" s="771"/>
      <c r="S28" s="771"/>
      <c r="T28" s="772" t="n">
        <f aca="false">IF(Q28="","",IF(K28="km",M28/Q28,M28*Q28)*INDEX(DADOS!$1:$1048576,MATCH(P28,DADOS!D:D,0),5))*0.95</f>
        <v>34530.6</v>
      </c>
      <c r="U28" s="773" t="n">
        <f aca="false">SUM(H28,T28)</f>
        <v>82930.6</v>
      </c>
      <c r="V28" s="771" t="n">
        <f aca="false">U28*G28</f>
        <v>82930.6</v>
      </c>
      <c r="W28" s="446"/>
      <c r="X28" s="746"/>
      <c r="Y28" s="474"/>
      <c r="AC28" s="745"/>
    </row>
    <row r="29" customFormat="false" ht="12.75" hidden="false" customHeight="true" outlineLevel="0" collapsed="false">
      <c r="B29" s="763" t="str">
        <f aca="false">F29</f>
        <v>E0002</v>
      </c>
      <c r="C29" s="764"/>
      <c r="D29" s="765"/>
      <c r="E29" s="763" t="s">
        <v>486</v>
      </c>
      <c r="F29" s="735" t="str">
        <f aca="false">VLOOKUP($E29,EQUIPAMENTOS!$A:$B,2,FALSE())</f>
        <v>E0002</v>
      </c>
      <c r="G29" s="766" t="n">
        <f aca="false">G18</f>
        <v>7</v>
      </c>
      <c r="H29" s="774" t="n">
        <f aca="false">VLOOKUP($B29,EQUIPAMENTOS!$B$3:$R$101,11,0)*200</f>
        <v>22000</v>
      </c>
      <c r="I29" s="774"/>
      <c r="J29" s="774"/>
      <c r="K29" s="768" t="s">
        <v>487</v>
      </c>
      <c r="L29" s="768"/>
      <c r="M29" s="771" t="n">
        <f aca="false">2*2*24*Y27</f>
        <v>2402.6243944123</v>
      </c>
      <c r="N29" s="771"/>
      <c r="O29" s="771"/>
      <c r="P29" s="770" t="s">
        <v>485</v>
      </c>
      <c r="Q29" s="771" t="n">
        <f aca="false">VLOOKUP($B29,EQUIPAMENTOS!$B$3:$R$101,17,0)</f>
        <v>2.5</v>
      </c>
      <c r="R29" s="771"/>
      <c r="S29" s="771"/>
      <c r="T29" s="772" t="n">
        <f aca="false">IF(Q29="","",IF(K29="km",M29/Q29,M29*Q29)*INDEX(DADOS!$1:$1048576,MATCH(P29,DADOS!D:D,0),5))</f>
        <v>6717.73780677679</v>
      </c>
      <c r="U29" s="773" t="n">
        <f aca="false">SUM(H29,T29)</f>
        <v>28717.7378067768</v>
      </c>
      <c r="V29" s="771" t="n">
        <f aca="false">U29*G29</f>
        <v>201024.164647438</v>
      </c>
      <c r="W29" s="446"/>
      <c r="X29" s="746"/>
      <c r="Y29" s="446" t="n">
        <f aca="false">X17/(Y27*14)</f>
        <v>1648.74470150752</v>
      </c>
      <c r="Z29" s="437" t="s">
        <v>488</v>
      </c>
      <c r="AB29" s="474"/>
      <c r="AC29" s="745"/>
    </row>
    <row r="30" customFormat="false" ht="12.75" hidden="false" customHeight="false" outlineLevel="0" collapsed="false">
      <c r="B30" s="763"/>
      <c r="C30" s="764"/>
      <c r="D30" s="765"/>
      <c r="E30" s="763"/>
      <c r="F30" s="735"/>
      <c r="G30" s="766"/>
      <c r="H30" s="774"/>
      <c r="I30" s="774"/>
      <c r="J30" s="774"/>
      <c r="K30" s="768"/>
      <c r="L30" s="768"/>
      <c r="M30" s="771"/>
      <c r="N30" s="771"/>
      <c r="O30" s="771"/>
      <c r="P30" s="770"/>
      <c r="Q30" s="771"/>
      <c r="R30" s="771"/>
      <c r="S30" s="771"/>
      <c r="T30" s="772"/>
      <c r="U30" s="773"/>
      <c r="V30" s="771"/>
      <c r="W30" s="446"/>
      <c r="X30" s="746"/>
      <c r="Y30" s="446" t="n">
        <f aca="false">Y29/24</f>
        <v>68.6976958961467</v>
      </c>
      <c r="Z30" s="437" t="s">
        <v>489</v>
      </c>
      <c r="AC30" s="745"/>
    </row>
    <row r="31" customFormat="false" ht="12.75" hidden="false" customHeight="false" outlineLevel="0" collapsed="false">
      <c r="B31" s="763"/>
      <c r="C31" s="764"/>
      <c r="D31" s="765"/>
      <c r="E31" s="763"/>
      <c r="F31" s="735"/>
      <c r="G31" s="775"/>
      <c r="H31" s="774"/>
      <c r="I31" s="774"/>
      <c r="J31" s="774"/>
      <c r="K31" s="768"/>
      <c r="L31" s="768"/>
      <c r="M31" s="771"/>
      <c r="N31" s="771"/>
      <c r="O31" s="771"/>
      <c r="P31" s="770"/>
      <c r="Q31" s="771"/>
      <c r="R31" s="771"/>
      <c r="S31" s="771"/>
      <c r="T31" s="772"/>
      <c r="U31" s="773"/>
      <c r="V31" s="771" t="n">
        <f aca="false">U31*G31</f>
        <v>0</v>
      </c>
      <c r="W31" s="446"/>
      <c r="X31" s="776"/>
      <c r="Y31" s="777" t="n">
        <f aca="false">Y30/G29</f>
        <v>9.81395655659239</v>
      </c>
      <c r="Z31" s="778"/>
      <c r="AA31" s="778"/>
      <c r="AB31" s="778"/>
      <c r="AC31" s="779"/>
    </row>
    <row r="32" customFormat="false" ht="12.75" hidden="false" customHeight="false" outlineLevel="0" collapsed="false">
      <c r="B32" s="763"/>
      <c r="C32" s="764"/>
      <c r="D32" s="765"/>
      <c r="E32" s="763"/>
      <c r="F32" s="735"/>
      <c r="G32" s="775"/>
      <c r="H32" s="774"/>
      <c r="I32" s="774"/>
      <c r="J32" s="774"/>
      <c r="K32" s="768"/>
      <c r="L32" s="768"/>
      <c r="M32" s="771"/>
      <c r="N32" s="771"/>
      <c r="O32" s="771"/>
      <c r="P32" s="770"/>
      <c r="Q32" s="771"/>
      <c r="R32" s="771"/>
      <c r="S32" s="771"/>
      <c r="T32" s="772"/>
      <c r="U32" s="773"/>
      <c r="V32" s="771"/>
      <c r="AR32" s="446"/>
    </row>
    <row r="33" customFormat="false" ht="12.75" hidden="false" customHeight="false" outlineLevel="0" collapsed="false">
      <c r="B33" s="780"/>
      <c r="C33" s="780"/>
      <c r="D33" s="780"/>
      <c r="E33" s="781"/>
      <c r="F33" s="781"/>
      <c r="G33" s="782"/>
      <c r="H33" s="783"/>
      <c r="I33" s="783"/>
      <c r="J33" s="783"/>
      <c r="K33" s="784"/>
      <c r="L33" s="784"/>
      <c r="M33" s="785"/>
      <c r="N33" s="785"/>
      <c r="O33" s="785"/>
      <c r="P33" s="786"/>
      <c r="Q33" s="785"/>
      <c r="R33" s="785"/>
      <c r="S33" s="785"/>
      <c r="T33" s="785"/>
      <c r="U33" s="787"/>
      <c r="V33" s="772"/>
      <c r="X33" s="446"/>
    </row>
    <row r="34" customFormat="false" ht="12.75" hidden="false" customHeight="true" outlineLevel="0" collapsed="false">
      <c r="B34" s="788"/>
      <c r="C34" s="788"/>
      <c r="D34" s="788"/>
      <c r="E34" s="789" t="s">
        <v>257</v>
      </c>
      <c r="F34" s="789"/>
      <c r="G34" s="790" t="n">
        <f aca="false">SUM(G27:G33)</f>
        <v>8</v>
      </c>
      <c r="H34" s="791" t="n">
        <f aca="false">SUMPRODUCT(G27:$G$33,H27:H33)</f>
        <v>202400</v>
      </c>
      <c r="I34" s="791"/>
      <c r="J34" s="791"/>
      <c r="K34" s="792"/>
      <c r="L34" s="792"/>
      <c r="M34" s="792"/>
      <c r="N34" s="792"/>
      <c r="O34" s="792"/>
      <c r="P34" s="793"/>
      <c r="Q34" s="794"/>
      <c r="R34" s="794"/>
      <c r="S34" s="794"/>
      <c r="T34" s="795" t="n">
        <f aca="false">SUMPRODUCT($G27:G$33,T27:T33)</f>
        <v>81554.7646474375</v>
      </c>
      <c r="U34" s="795"/>
      <c r="V34" s="791" t="n">
        <f aca="false">SUM(V27:V33)</f>
        <v>283954.764647438</v>
      </c>
      <c r="W34" s="446"/>
      <c r="X34" s="446"/>
    </row>
    <row r="35" customFormat="false" ht="12.75" hidden="false" customHeight="true" outlineLevel="0" collapsed="false">
      <c r="H35" s="796"/>
      <c r="I35" s="796"/>
      <c r="J35" s="796"/>
      <c r="T35" s="446"/>
      <c r="W35" s="446"/>
      <c r="X35" s="446"/>
      <c r="Z35" s="446"/>
      <c r="AC35" s="446"/>
    </row>
    <row r="36" customFormat="false" ht="12.75" hidden="true" customHeight="true" outlineLevel="0" collapsed="false">
      <c r="W36" s="446"/>
      <c r="X36" s="446"/>
      <c r="Z36" s="446"/>
    </row>
    <row r="37" customFormat="false" ht="12.75" hidden="true" customHeight="true" outlineLevel="0" collapsed="false">
      <c r="B37" s="724" t="s">
        <v>490</v>
      </c>
      <c r="C37" s="724"/>
      <c r="D37" s="724"/>
      <c r="E37" s="724"/>
      <c r="F37" s="724"/>
      <c r="G37" s="724"/>
      <c r="H37" s="724"/>
      <c r="I37" s="724"/>
      <c r="J37" s="724"/>
      <c r="K37" s="724"/>
      <c r="L37" s="724"/>
      <c r="M37" s="724"/>
      <c r="N37" s="724"/>
      <c r="O37" s="724"/>
      <c r="P37" s="724"/>
      <c r="Q37" s="724"/>
      <c r="R37" s="724"/>
      <c r="S37" s="724"/>
      <c r="T37" s="724"/>
      <c r="U37" s="724"/>
      <c r="V37" s="724"/>
    </row>
    <row r="38" customFormat="false" ht="12.75" hidden="true" customHeight="true" outlineLevel="0" collapsed="false">
      <c r="B38" s="725" t="s">
        <v>5</v>
      </c>
      <c r="C38" s="725"/>
      <c r="D38" s="725" t="s">
        <v>491</v>
      </c>
      <c r="E38" s="725"/>
      <c r="F38" s="725"/>
      <c r="G38" s="725" t="s">
        <v>313</v>
      </c>
      <c r="H38" s="725"/>
      <c r="I38" s="727" t="s">
        <v>318</v>
      </c>
      <c r="J38" s="727"/>
      <c r="K38" s="727"/>
      <c r="L38" s="727" t="s">
        <v>11</v>
      </c>
      <c r="M38" s="727"/>
      <c r="N38" s="727"/>
      <c r="O38" s="727"/>
      <c r="P38" s="727"/>
      <c r="Q38" s="725" t="s">
        <v>492</v>
      </c>
      <c r="R38" s="725"/>
      <c r="S38" s="725"/>
      <c r="T38" s="725"/>
      <c r="U38" s="727"/>
      <c r="V38" s="727"/>
    </row>
    <row r="39" customFormat="false" ht="12.75" hidden="true" customHeight="true" outlineLevel="0" collapsed="false">
      <c r="B39" s="740"/>
      <c r="C39" s="797"/>
      <c r="D39" s="798" t="s">
        <v>493</v>
      </c>
      <c r="E39" s="798"/>
      <c r="F39" s="798"/>
      <c r="G39" s="799" t="s">
        <v>109</v>
      </c>
      <c r="H39" s="799"/>
      <c r="I39" s="800"/>
      <c r="J39" s="800"/>
      <c r="K39" s="800"/>
      <c r="L39" s="800" t="n">
        <v>6000</v>
      </c>
      <c r="M39" s="800"/>
      <c r="N39" s="800"/>
      <c r="O39" s="800"/>
      <c r="P39" s="800"/>
      <c r="Q39" s="801" t="n">
        <f aca="false">I39*L39</f>
        <v>0</v>
      </c>
      <c r="R39" s="801"/>
      <c r="S39" s="801"/>
      <c r="T39" s="801"/>
      <c r="U39" s="802"/>
      <c r="V39" s="802"/>
      <c r="W39" s="446"/>
    </row>
    <row r="40" customFormat="false" ht="12.75" hidden="true" customHeight="true" outlineLevel="0" collapsed="false">
      <c r="B40" s="740"/>
      <c r="C40" s="797"/>
      <c r="D40" s="803" t="s">
        <v>494</v>
      </c>
      <c r="E40" s="803"/>
      <c r="F40" s="803"/>
      <c r="G40" s="804" t="s">
        <v>313</v>
      </c>
      <c r="H40" s="804"/>
      <c r="I40" s="805"/>
      <c r="J40" s="805"/>
      <c r="K40" s="805"/>
      <c r="L40" s="806" t="n">
        <v>27</v>
      </c>
      <c r="M40" s="806"/>
      <c r="N40" s="806"/>
      <c r="O40" s="806"/>
      <c r="P40" s="806"/>
      <c r="Q40" s="741" t="n">
        <f aca="false">I40*L40/O10</f>
        <v>0</v>
      </c>
      <c r="R40" s="741"/>
      <c r="S40" s="741"/>
      <c r="T40" s="741"/>
      <c r="U40" s="802"/>
      <c r="V40" s="802"/>
      <c r="W40" s="446"/>
    </row>
    <row r="41" customFormat="false" ht="12.75" hidden="true" customHeight="true" outlineLevel="0" collapsed="false">
      <c r="B41" s="740"/>
      <c r="C41" s="797"/>
      <c r="D41" s="798" t="s">
        <v>495</v>
      </c>
      <c r="E41" s="798"/>
      <c r="F41" s="798"/>
      <c r="G41" s="799" t="s">
        <v>313</v>
      </c>
      <c r="H41" s="799"/>
      <c r="I41" s="806"/>
      <c r="J41" s="806"/>
      <c r="K41" s="806"/>
      <c r="L41" s="806" t="n">
        <f aca="false">2500/O10</f>
        <v>242.718446601942</v>
      </c>
      <c r="M41" s="806"/>
      <c r="N41" s="806"/>
      <c r="O41" s="806"/>
      <c r="P41" s="806"/>
      <c r="Q41" s="801" t="n">
        <f aca="false">I41*L41</f>
        <v>0</v>
      </c>
      <c r="R41" s="801"/>
      <c r="S41" s="801"/>
      <c r="T41" s="801"/>
      <c r="U41" s="802"/>
      <c r="V41" s="802"/>
    </row>
    <row r="42" customFormat="false" ht="12.75" hidden="true" customHeight="true" outlineLevel="0" collapsed="false">
      <c r="B42" s="788"/>
      <c r="C42" s="788"/>
      <c r="D42" s="788"/>
      <c r="E42" s="788"/>
      <c r="F42" s="788"/>
      <c r="G42" s="788"/>
      <c r="H42" s="788"/>
      <c r="I42" s="788"/>
      <c r="J42" s="788"/>
      <c r="K42" s="788"/>
      <c r="L42" s="788"/>
      <c r="M42" s="788"/>
      <c r="N42" s="788"/>
      <c r="O42" s="788"/>
      <c r="P42" s="788"/>
      <c r="Q42" s="807" t="n">
        <f aca="false">SUM(Q39:T41)/O10</f>
        <v>0</v>
      </c>
      <c r="R42" s="807"/>
      <c r="S42" s="807"/>
      <c r="T42" s="807"/>
      <c r="U42" s="788"/>
      <c r="V42" s="788"/>
    </row>
    <row r="43" customFormat="false" ht="12.75" hidden="true" customHeight="true" outlineLevel="0" collapsed="false"/>
    <row r="47" customFormat="false" ht="12.75" hidden="false" customHeight="true" outlineLevel="0" collapsed="false">
      <c r="B47" s="703" t="s">
        <v>447</v>
      </c>
      <c r="C47" s="703"/>
      <c r="D47" s="703"/>
      <c r="E47" s="438" t="s">
        <v>496</v>
      </c>
    </row>
    <row r="48" customFormat="false" ht="12.75" hidden="false" customHeight="true" outlineLevel="0" collapsed="false">
      <c r="B48" s="704"/>
      <c r="C48" s="704"/>
      <c r="D48" s="704"/>
      <c r="E48" s="704"/>
      <c r="F48" s="704"/>
      <c r="G48" s="704"/>
      <c r="H48" s="704"/>
      <c r="I48" s="704"/>
      <c r="J48" s="704"/>
      <c r="K48" s="704"/>
      <c r="L48" s="704"/>
      <c r="M48" s="704"/>
      <c r="N48" s="704"/>
      <c r="O48" s="704"/>
      <c r="P48" s="704"/>
      <c r="Q48" s="704"/>
      <c r="R48" s="704"/>
      <c r="S48" s="704"/>
      <c r="T48" s="704"/>
      <c r="U48" s="704"/>
      <c r="V48" s="704"/>
      <c r="W48" s="808" t="n">
        <f aca="false">CRONOGRAMA!AT7</f>
        <v>46146</v>
      </c>
      <c r="X48" s="808" t="n">
        <f aca="false">CRONOGRAMA!EP7</f>
        <v>46496</v>
      </c>
      <c r="Y48" s="437" t="n">
        <f aca="false">X48-W48</f>
        <v>350</v>
      </c>
      <c r="Z48" s="706" t="n">
        <f aca="false">Y48/30</f>
        <v>11.6666666666667</v>
      </c>
    </row>
    <row r="49" customFormat="false" ht="12.75" hidden="false" customHeight="true" outlineLevel="0" collapsed="false">
      <c r="B49" s="704"/>
      <c r="C49" s="708" t="s">
        <v>254</v>
      </c>
      <c r="D49" s="708"/>
      <c r="E49" s="708"/>
      <c r="F49" s="704"/>
      <c r="G49" s="704"/>
      <c r="H49" s="709" t="s">
        <v>449</v>
      </c>
      <c r="I49" s="709"/>
      <c r="J49" s="710" t="n">
        <f aca="false">U62</f>
        <v>103994.062</v>
      </c>
      <c r="K49" s="710"/>
      <c r="L49" s="710"/>
      <c r="M49" s="711"/>
      <c r="N49" s="712"/>
      <c r="O49" s="713" t="s">
        <v>450</v>
      </c>
      <c r="P49" s="713"/>
      <c r="Q49" s="713"/>
      <c r="R49" s="713"/>
      <c r="S49" s="713"/>
      <c r="T49" s="713"/>
      <c r="U49" s="714" t="s">
        <v>451</v>
      </c>
      <c r="V49" s="714"/>
      <c r="W49" s="715" t="s">
        <v>497</v>
      </c>
      <c r="X49" s="715"/>
    </row>
    <row r="50" customFormat="false" ht="12.75" hidden="false" customHeight="true" outlineLevel="0" collapsed="false">
      <c r="B50" s="704"/>
      <c r="C50" s="716"/>
      <c r="D50" s="716"/>
      <c r="E50" s="717" t="n">
        <f aca="false">J49+J50+J51</f>
        <v>618632.450056925</v>
      </c>
      <c r="F50" s="704"/>
      <c r="G50" s="704"/>
      <c r="H50" s="709" t="s">
        <v>453</v>
      </c>
      <c r="I50" s="709"/>
      <c r="J50" s="710" t="n">
        <f aca="false">V72</f>
        <v>514638.388056925</v>
      </c>
      <c r="K50" s="710"/>
      <c r="L50" s="710"/>
      <c r="M50" s="718"/>
      <c r="N50" s="719"/>
      <c r="O50" s="720" t="n">
        <f aca="false">Z48</f>
        <v>11.6666666666667</v>
      </c>
      <c r="P50" s="720"/>
      <c r="Q50" s="720"/>
      <c r="R50" s="720"/>
      <c r="S50" s="720"/>
      <c r="T50" s="720"/>
      <c r="U50" s="721" t="n">
        <f aca="false">E50*O50</f>
        <v>7217378.58399746</v>
      </c>
      <c r="V50" s="721"/>
      <c r="X50" s="446"/>
    </row>
    <row r="51" customFormat="false" ht="12.75" hidden="false" customHeight="true" outlineLevel="0" collapsed="false">
      <c r="B51" s="723"/>
      <c r="C51" s="716"/>
      <c r="D51" s="716"/>
      <c r="E51" s="717"/>
      <c r="F51" s="704"/>
      <c r="G51" s="704"/>
      <c r="H51" s="709" t="s">
        <v>454</v>
      </c>
      <c r="I51" s="709"/>
      <c r="J51" s="710" t="n">
        <f aca="false">Q80</f>
        <v>0</v>
      </c>
      <c r="K51" s="710"/>
      <c r="L51" s="710"/>
      <c r="M51" s="718"/>
      <c r="N51" s="719"/>
      <c r="O51" s="720"/>
      <c r="P51" s="720"/>
      <c r="Q51" s="720"/>
      <c r="R51" s="720"/>
      <c r="S51" s="720"/>
      <c r="T51" s="720"/>
      <c r="U51" s="721"/>
      <c r="V51" s="721"/>
      <c r="X51" s="446"/>
    </row>
    <row r="52" customFormat="false" ht="12.75" hidden="false" customHeight="true" outlineLevel="0" collapsed="false">
      <c r="B52" s="704"/>
      <c r="C52" s="704"/>
      <c r="D52" s="704"/>
      <c r="E52" s="704"/>
      <c r="F52" s="704"/>
      <c r="G52" s="704"/>
      <c r="H52" s="704"/>
      <c r="I52" s="704"/>
      <c r="J52" s="704"/>
      <c r="K52" s="704"/>
      <c r="L52" s="704"/>
      <c r="M52" s="704"/>
      <c r="N52" s="704"/>
      <c r="O52" s="704"/>
      <c r="P52" s="704"/>
      <c r="Q52" s="704"/>
      <c r="R52" s="704"/>
      <c r="S52" s="704"/>
      <c r="T52" s="704"/>
      <c r="U52" s="704"/>
      <c r="V52" s="704"/>
      <c r="X52" s="446"/>
    </row>
    <row r="53" customFormat="false" ht="12.75" hidden="false" customHeight="true" outlineLevel="0" collapsed="false">
      <c r="X53" s="446"/>
    </row>
    <row r="54" customFormat="false" ht="12.75" hidden="false" customHeight="true" outlineLevel="0" collapsed="false">
      <c r="B54" s="724" t="s">
        <v>449</v>
      </c>
      <c r="C54" s="724"/>
      <c r="D54" s="724"/>
      <c r="E54" s="724"/>
      <c r="F54" s="724"/>
      <c r="G54" s="724"/>
      <c r="H54" s="724"/>
      <c r="I54" s="724"/>
      <c r="J54" s="724"/>
      <c r="K54" s="724"/>
      <c r="L54" s="724"/>
      <c r="M54" s="724"/>
      <c r="N54" s="724"/>
      <c r="O54" s="724"/>
      <c r="P54" s="724"/>
      <c r="Q54" s="724"/>
      <c r="R54" s="724"/>
      <c r="S54" s="724"/>
      <c r="T54" s="724"/>
      <c r="U54" s="724"/>
      <c r="V54" s="724"/>
      <c r="X54" s="728" t="n">
        <f aca="false">PLANEJAMENTO!E15+PLANEJAMENTO!E14</f>
        <v>691257.1</v>
      </c>
      <c r="Y54" s="729"/>
      <c r="Z54" s="729"/>
      <c r="AA54" s="730"/>
      <c r="AB54" s="729"/>
      <c r="AC54" s="731"/>
    </row>
    <row r="55" customFormat="false" ht="12.75" hidden="false" customHeight="true" outlineLevel="0" collapsed="false">
      <c r="B55" s="725" t="s">
        <v>5</v>
      </c>
      <c r="C55" s="725"/>
      <c r="D55" s="725" t="s">
        <v>455</v>
      </c>
      <c r="E55" s="725"/>
      <c r="F55" s="725"/>
      <c r="G55" s="725" t="s">
        <v>456</v>
      </c>
      <c r="H55" s="725" t="s">
        <v>457</v>
      </c>
      <c r="I55" s="725"/>
      <c r="J55" s="725" t="s">
        <v>458</v>
      </c>
      <c r="K55" s="725"/>
      <c r="L55" s="725"/>
      <c r="M55" s="725"/>
      <c r="N55" s="726"/>
      <c r="O55" s="726"/>
      <c r="P55" s="726"/>
      <c r="Q55" s="726"/>
      <c r="R55" s="726"/>
      <c r="S55" s="727" t="s">
        <v>459</v>
      </c>
      <c r="T55" s="727"/>
      <c r="U55" s="725" t="s">
        <v>451</v>
      </c>
      <c r="V55" s="725"/>
      <c r="X55" s="744" t="n">
        <f aca="false">X54*1.5</f>
        <v>1036885.65</v>
      </c>
      <c r="Y55" s="437" t="s">
        <v>346</v>
      </c>
      <c r="AC55" s="745"/>
    </row>
    <row r="56" customFormat="false" ht="12.75" hidden="false" customHeight="true" outlineLevel="0" collapsed="false">
      <c r="B56" s="725"/>
      <c r="C56" s="725"/>
      <c r="D56" s="725"/>
      <c r="E56" s="725"/>
      <c r="F56" s="725"/>
      <c r="G56" s="725"/>
      <c r="H56" s="725"/>
      <c r="I56" s="725"/>
      <c r="J56" s="725"/>
      <c r="K56" s="725"/>
      <c r="L56" s="725"/>
      <c r="M56" s="725"/>
      <c r="N56" s="726"/>
      <c r="O56" s="726"/>
      <c r="P56" s="726"/>
      <c r="Q56" s="726"/>
      <c r="R56" s="726"/>
      <c r="S56" s="727"/>
      <c r="T56" s="727"/>
      <c r="U56" s="725"/>
      <c r="V56" s="725"/>
      <c r="X56" s="746" t="n">
        <v>60</v>
      </c>
      <c r="Y56" s="437" t="s">
        <v>463</v>
      </c>
      <c r="Z56" s="437" t="n">
        <v>25</v>
      </c>
      <c r="AA56" s="437" t="s">
        <v>464</v>
      </c>
      <c r="AC56" s="745"/>
    </row>
    <row r="57" customFormat="false" ht="12.75" hidden="false" customHeight="true" outlineLevel="0" collapsed="false">
      <c r="B57" s="732" t="str">
        <f aca="false">F57</f>
        <v>P0040</v>
      </c>
      <c r="C57" s="733"/>
      <c r="D57" s="734"/>
      <c r="E57" s="735" t="s">
        <v>460</v>
      </c>
      <c r="F57" s="735" t="str">
        <f aca="false">VLOOKUP(E57,'MÃO DE OBRA'!$A:$B,2,FALSE())</f>
        <v>P0040</v>
      </c>
      <c r="G57" s="736" t="n">
        <f aca="false">1*2</f>
        <v>2</v>
      </c>
      <c r="H57" s="737" t="n">
        <f aca="false">IF(D57="h",VLOOKUP(B57,'MÃO DE OBRA'!$B$3:$D$97,3,0)*220,VLOOKUP(B57,'MÃO DE OBRA'!$B$3:$D$97,3,0))</f>
        <v>5000</v>
      </c>
      <c r="I57" s="737"/>
      <c r="J57" s="738" t="s">
        <v>461</v>
      </c>
      <c r="K57" s="739" t="n">
        <f aca="false">IF(J57="",0,IF(J57="D",H57*DADOS!$D$18,H57*DADOS!$D$19))</f>
        <v>1250</v>
      </c>
      <c r="L57" s="739"/>
      <c r="M57" s="739"/>
      <c r="N57" s="740"/>
      <c r="O57" s="739"/>
      <c r="P57" s="739"/>
      <c r="Q57" s="739"/>
      <c r="R57" s="739"/>
      <c r="S57" s="741" t="n">
        <f aca="false">IF(G57="",0,IF(C57="3º",0,IF(C57="PJ",0,((H57+K57)*DADOS!$D$7)+((H57+K57)*DADOS!$D$6))))</f>
        <v>3812.5</v>
      </c>
      <c r="T57" s="741"/>
      <c r="U57" s="742" t="n">
        <f aca="false">IF(G57="",0,SUM(H57,K57,,O57,V57,S57))</f>
        <v>10062.5</v>
      </c>
      <c r="V57" s="743"/>
      <c r="X57" s="747" t="n">
        <f aca="false">X56*Z57/Z56</f>
        <v>7.2</v>
      </c>
      <c r="Z57" s="437" t="n">
        <v>3</v>
      </c>
      <c r="AC57" s="745"/>
    </row>
    <row r="58" customFormat="false" ht="12.75" hidden="false" customHeight="true" outlineLevel="0" collapsed="false">
      <c r="B58" s="734" t="str">
        <f aca="false">F58</f>
        <v>P0032</v>
      </c>
      <c r="C58" s="733"/>
      <c r="D58" s="734"/>
      <c r="E58" s="735" t="s">
        <v>462</v>
      </c>
      <c r="F58" s="735" t="str">
        <f aca="false">VLOOKUP(E58,'MÃO DE OBRA'!$A:$B,2,FALSE())</f>
        <v>P0032</v>
      </c>
      <c r="G58" s="736" t="n">
        <v>11</v>
      </c>
      <c r="H58" s="737" t="n">
        <f aca="false">IF(D58="h",VLOOKUP(B58,'MÃO DE OBRA'!$B$3:$D$97,3,0)*220,VLOOKUP(B58,'MÃO DE OBRA'!$B$3:$D$97,3,0))</f>
        <v>3078.24</v>
      </c>
      <c r="I58" s="737"/>
      <c r="J58" s="738" t="s">
        <v>461</v>
      </c>
      <c r="K58" s="739" t="n">
        <f aca="false">IF(J58="",0,IF(J58="D",H58*DADOS!$D$18,H58*DADOS!$D$19))</f>
        <v>769.56</v>
      </c>
      <c r="L58" s="739"/>
      <c r="M58" s="739"/>
      <c r="N58" s="740"/>
      <c r="O58" s="739"/>
      <c r="P58" s="739"/>
      <c r="Q58" s="739"/>
      <c r="R58" s="739"/>
      <c r="S58" s="741" t="n">
        <f aca="false">IF(G58="",0,IF(C58="3º",0,IF(C58="PJ",0,((H58+K58)*DADOS!$D$7)+((H58+K58)*DADOS!$D$6))))</f>
        <v>2347.158</v>
      </c>
      <c r="T58" s="741"/>
      <c r="U58" s="742" t="n">
        <f aca="false">IF(G58="",0,SUM(H58,K58,,O58,V58,S58))</f>
        <v>6194.958</v>
      </c>
      <c r="V58" s="743"/>
      <c r="X58" s="746"/>
      <c r="AC58" s="745"/>
    </row>
    <row r="59" customFormat="false" ht="12.75" hidden="false" customHeight="true" outlineLevel="0" collapsed="false">
      <c r="B59" s="734" t="str">
        <f aca="false">F59</f>
        <v>P0001</v>
      </c>
      <c r="C59" s="733"/>
      <c r="D59" s="734"/>
      <c r="E59" s="735" t="s">
        <v>465</v>
      </c>
      <c r="F59" s="735" t="str">
        <f aca="false">VLOOKUP(E59,'MÃO DE OBRA'!$A:$B,2,FALSE())</f>
        <v>P0001</v>
      </c>
      <c r="G59" s="736" t="n">
        <f aca="false">1*2</f>
        <v>2</v>
      </c>
      <c r="H59" s="737" t="n">
        <f aca="false">IF(D59="h",VLOOKUP(B59,'MÃO DE OBRA'!$B$3:$D$97,3,0)*220,VLOOKUP(B59,'MÃO DE OBRA'!$B$3:$D$97,3,0))</f>
        <v>2043.36</v>
      </c>
      <c r="I59" s="737"/>
      <c r="J59" s="738" t="s">
        <v>461</v>
      </c>
      <c r="K59" s="739" t="n">
        <f aca="false">IF(J59="",0,IF(J59="D",H59*DADOS!$D$18,H59*DADOS!$D$19))</f>
        <v>510.84</v>
      </c>
      <c r="L59" s="739"/>
      <c r="M59" s="739"/>
      <c r="N59" s="740"/>
      <c r="O59" s="739"/>
      <c r="P59" s="739"/>
      <c r="Q59" s="739"/>
      <c r="R59" s="739"/>
      <c r="S59" s="741" t="n">
        <f aca="false">IF(G59="",0,IF(C59="3º",0,IF(C59="PJ",0,((H59+K59)*DADOS!$D$7)+((H59+K59)*DADOS!$D$6))))</f>
        <v>1558.062</v>
      </c>
      <c r="T59" s="741"/>
      <c r="U59" s="742" t="n">
        <f aca="false">IF(G59="",0,SUM(H59,K59,,O59,V59,S59))</f>
        <v>4112.262</v>
      </c>
      <c r="V59" s="743"/>
      <c r="X59" s="746"/>
      <c r="AB59" s="446"/>
      <c r="AC59" s="745"/>
    </row>
    <row r="60" customFormat="false" ht="12.75" hidden="false" customHeight="true" outlineLevel="0" collapsed="false">
      <c r="B60" s="734"/>
      <c r="C60" s="733"/>
      <c r="D60" s="734"/>
      <c r="E60" s="735"/>
      <c r="F60" s="735"/>
      <c r="G60" s="736"/>
      <c r="H60" s="737"/>
      <c r="I60" s="737"/>
      <c r="J60" s="738"/>
      <c r="K60" s="739"/>
      <c r="L60" s="739"/>
      <c r="M60" s="739"/>
      <c r="N60" s="740"/>
      <c r="O60" s="739"/>
      <c r="P60" s="739"/>
      <c r="Q60" s="739"/>
      <c r="R60" s="739"/>
      <c r="S60" s="741"/>
      <c r="T60" s="741"/>
      <c r="U60" s="742"/>
      <c r="V60" s="743"/>
      <c r="X60" s="746"/>
      <c r="Y60" s="438" t="s">
        <v>468</v>
      </c>
      <c r="AB60" s="438" t="s">
        <v>469</v>
      </c>
      <c r="AC60" s="745"/>
    </row>
    <row r="61" customFormat="false" ht="12.75" hidden="false" customHeight="true" outlineLevel="0" collapsed="false">
      <c r="B61" s="734" t="str">
        <f aca="false">F61</f>
        <v>P0065</v>
      </c>
      <c r="C61" s="733" t="s">
        <v>466</v>
      </c>
      <c r="D61" s="734"/>
      <c r="E61" s="748" t="s">
        <v>467</v>
      </c>
      <c r="F61" s="735" t="str">
        <f aca="false">VLOOKUP(E61,'MÃO DE OBRA'!$A:$B,2,FALSE())</f>
        <v>P0065</v>
      </c>
      <c r="G61" s="749" t="n">
        <v>1</v>
      </c>
      <c r="H61" s="737" t="n">
        <f aca="false">IF(D61="h",VLOOKUP(B61,'MÃO DE OBRA'!$B$3:$D$97,3,0)*220,VLOOKUP(B61,'MÃO DE OBRA'!$B$3:$D$97,3,0))</f>
        <v>7500</v>
      </c>
      <c r="I61" s="737"/>
      <c r="J61" s="750"/>
      <c r="K61" s="739" t="n">
        <f aca="false">IF(J61="",0,IF(J61="D",H61*DADOS!$D$18,H61*DADOS!$D$19))</f>
        <v>0</v>
      </c>
      <c r="L61" s="739"/>
      <c r="M61" s="739"/>
      <c r="N61" s="740"/>
      <c r="O61" s="739"/>
      <c r="P61" s="739"/>
      <c r="Q61" s="739"/>
      <c r="R61" s="739"/>
      <c r="S61" s="741" t="n">
        <f aca="false">IF(G61="",0,IF(C61="3º",0,IF(C61="PJ",0,((H61+K61)*DADOS!$D$7)+((H61+K61)*DADOS!$D$6))))</f>
        <v>0</v>
      </c>
      <c r="T61" s="741"/>
      <c r="U61" s="742" t="n">
        <f aca="false">IF(G61="",0,SUM(H61,K61,,O61,V61,S61))</f>
        <v>7500</v>
      </c>
      <c r="V61" s="743"/>
      <c r="X61" s="746"/>
      <c r="Y61" s="437" t="n">
        <f aca="false">Z57</f>
        <v>3</v>
      </c>
      <c r="Z61" s="437" t="s">
        <v>470</v>
      </c>
      <c r="AB61" s="474" t="n">
        <f aca="false">('Escavação e Carga'!T130*G57)*8*24</f>
        <v>63643.5692307692</v>
      </c>
      <c r="AC61" s="745" t="s">
        <v>471</v>
      </c>
    </row>
    <row r="62" customFormat="false" ht="12.75" hidden="false" customHeight="true" outlineLevel="0" collapsed="false">
      <c r="B62" s="751"/>
      <c r="C62" s="751"/>
      <c r="D62" s="752" t="s">
        <v>257</v>
      </c>
      <c r="E62" s="752"/>
      <c r="F62" s="752"/>
      <c r="G62" s="753" t="n">
        <f aca="false">SUM(G57:G61)</f>
        <v>16</v>
      </c>
      <c r="H62" s="754" t="n">
        <f aca="false">SUMPRODUCT($G$57:$G$61,H57:H61)</f>
        <v>55447.36</v>
      </c>
      <c r="I62" s="754"/>
      <c r="J62" s="755" t="n">
        <f aca="false">SUMPRODUCT($G$57:$G$61,K57:K61)</f>
        <v>11986.84</v>
      </c>
      <c r="K62" s="755"/>
      <c r="L62" s="755"/>
      <c r="M62" s="755"/>
      <c r="N62" s="755" t="n">
        <f aca="false">SUMPRODUCT($G$17:$G$21,O57:O61)</f>
        <v>0</v>
      </c>
      <c r="O62" s="755"/>
      <c r="P62" s="755"/>
      <c r="Q62" s="755"/>
      <c r="R62" s="755"/>
      <c r="S62" s="755" t="n">
        <f aca="false">SUMPRODUCT($G$57:$G$61,S57:S61)</f>
        <v>36559.862</v>
      </c>
      <c r="T62" s="755"/>
      <c r="U62" s="756" t="n">
        <f aca="false">SUMPRODUCT($G$57:$G$61,U57:U61)</f>
        <v>103994.062</v>
      </c>
      <c r="V62" s="757"/>
      <c r="X62" s="746"/>
      <c r="Y62" s="437" t="n">
        <f aca="false">Z56</f>
        <v>25</v>
      </c>
      <c r="Z62" s="437" t="s">
        <v>472</v>
      </c>
      <c r="AB62" s="474" t="n">
        <f aca="false">X54/AB61</f>
        <v>10.8613817288205</v>
      </c>
      <c r="AC62" s="745" t="s">
        <v>473</v>
      </c>
    </row>
    <row r="63" customFormat="false" ht="12.75" hidden="false" customHeight="true" outlineLevel="0" collapsed="false">
      <c r="R63" s="446"/>
      <c r="X63" s="746"/>
      <c r="Y63" s="446" t="n">
        <f aca="false">'Escavação e Carga'!M174+'Escavação e Carga'!M180+'Escavação e Carga'!M181+'Escavação e Carga'!M182</f>
        <v>5.50925925925926</v>
      </c>
      <c r="Z63" s="437" t="s">
        <v>479</v>
      </c>
      <c r="AB63" s="446"/>
      <c r="AC63" s="745"/>
    </row>
    <row r="64" customFormat="false" ht="12.75" hidden="false" customHeight="true" outlineLevel="0" collapsed="false">
      <c r="B64" s="724" t="s">
        <v>453</v>
      </c>
      <c r="C64" s="724"/>
      <c r="D64" s="724"/>
      <c r="E64" s="724"/>
      <c r="F64" s="724"/>
      <c r="G64" s="724"/>
      <c r="H64" s="724"/>
      <c r="I64" s="724"/>
      <c r="J64" s="724"/>
      <c r="K64" s="724"/>
      <c r="L64" s="724"/>
      <c r="M64" s="724"/>
      <c r="N64" s="724"/>
      <c r="O64" s="724"/>
      <c r="P64" s="724"/>
      <c r="Q64" s="724"/>
      <c r="R64" s="724"/>
      <c r="S64" s="724"/>
      <c r="T64" s="724"/>
      <c r="U64" s="724"/>
      <c r="V64" s="724"/>
      <c r="X64" s="746"/>
      <c r="Y64" s="474" t="n">
        <f aca="false">Y63+X57+X57</f>
        <v>19.9092592592593</v>
      </c>
      <c r="Z64" s="437" t="s">
        <v>481</v>
      </c>
      <c r="AC64" s="745"/>
    </row>
    <row r="65" customFormat="false" ht="12.75" hidden="false" customHeight="true" outlineLevel="0" collapsed="false">
      <c r="B65" s="452" t="s">
        <v>474</v>
      </c>
      <c r="C65" s="452"/>
      <c r="D65" s="452"/>
      <c r="E65" s="758" t="s">
        <v>475</v>
      </c>
      <c r="F65" s="758"/>
      <c r="G65" s="759" t="s">
        <v>456</v>
      </c>
      <c r="H65" s="725" t="s">
        <v>476</v>
      </c>
      <c r="I65" s="725"/>
      <c r="J65" s="725"/>
      <c r="K65" s="727" t="s">
        <v>477</v>
      </c>
      <c r="L65" s="727"/>
      <c r="M65" s="727"/>
      <c r="N65" s="727"/>
      <c r="O65" s="727"/>
      <c r="P65" s="760" t="s">
        <v>314</v>
      </c>
      <c r="Q65" s="760"/>
      <c r="R65" s="760"/>
      <c r="S65" s="760"/>
      <c r="T65" s="727" t="s">
        <v>312</v>
      </c>
      <c r="U65" s="761" t="s">
        <v>315</v>
      </c>
      <c r="V65" s="725" t="s">
        <v>478</v>
      </c>
      <c r="X65" s="746"/>
      <c r="Y65" s="446" t="n">
        <f aca="false">X56*8/Y64</f>
        <v>24.1093851734722</v>
      </c>
      <c r="Z65" s="437" t="s">
        <v>482</v>
      </c>
      <c r="AB65" s="446"/>
      <c r="AC65" s="745"/>
    </row>
    <row r="66" customFormat="false" ht="12.75" hidden="false" customHeight="true" outlineLevel="0" collapsed="false">
      <c r="B66" s="452"/>
      <c r="C66" s="452"/>
      <c r="D66" s="452"/>
      <c r="E66" s="758"/>
      <c r="F66" s="758"/>
      <c r="G66" s="759"/>
      <c r="H66" s="725"/>
      <c r="I66" s="725"/>
      <c r="J66" s="725"/>
      <c r="K66" s="727"/>
      <c r="L66" s="727"/>
      <c r="M66" s="727"/>
      <c r="N66" s="727"/>
      <c r="O66" s="727"/>
      <c r="P66" s="762" t="s">
        <v>480</v>
      </c>
      <c r="Q66" s="762"/>
      <c r="R66" s="762"/>
      <c r="S66" s="762"/>
      <c r="T66" s="727"/>
      <c r="U66" s="761"/>
      <c r="V66" s="725"/>
      <c r="X66" s="746"/>
      <c r="Y66" s="474"/>
      <c r="AC66" s="745"/>
    </row>
    <row r="67" customFormat="false" ht="12.75" hidden="false" customHeight="true" outlineLevel="0" collapsed="false">
      <c r="B67" s="763" t="str">
        <f aca="false">F67</f>
        <v>E0015</v>
      </c>
      <c r="C67" s="764"/>
      <c r="D67" s="765"/>
      <c r="E67" s="763" t="s">
        <v>483</v>
      </c>
      <c r="F67" s="735" t="str">
        <f aca="false">VLOOKUP($E67,EQUIPAMENTOS!$A:$B,2,FALSE())</f>
        <v>E0015</v>
      </c>
      <c r="G67" s="766" t="n">
        <f aca="false">G57</f>
        <v>2</v>
      </c>
      <c r="H67" s="774" t="n">
        <f aca="false">VLOOKUP($B67,EQUIPAMENTOS!$B$3:$R$101,11,0)*200</f>
        <v>48400</v>
      </c>
      <c r="I67" s="774"/>
      <c r="J67" s="774"/>
      <c r="K67" s="768" t="s">
        <v>484</v>
      </c>
      <c r="L67" s="768"/>
      <c r="M67" s="771" t="n">
        <v>200</v>
      </c>
      <c r="N67" s="771"/>
      <c r="O67" s="771"/>
      <c r="P67" s="770" t="s">
        <v>485</v>
      </c>
      <c r="Q67" s="771" t="n">
        <f aca="false">VLOOKUP($B67,EQUIPAMENTOS!$B$3:$R$101,17,0)</f>
        <v>26</v>
      </c>
      <c r="R67" s="771"/>
      <c r="S67" s="771"/>
      <c r="T67" s="772" t="n">
        <f aca="false">IF(Q67="","",IF(K67="km",M67/Q67,M67*Q67)*INDEX(DADOS!$1:$1048576,MATCH(P67,DADOS!D:D,0),5))*0.95</f>
        <v>34530.6</v>
      </c>
      <c r="U67" s="773" t="n">
        <f aca="false">SUM(H67,T67)</f>
        <v>82930.6</v>
      </c>
      <c r="V67" s="771" t="n">
        <f aca="false">U67*G67</f>
        <v>165861.2</v>
      </c>
      <c r="X67" s="746"/>
      <c r="Y67" s="446" t="n">
        <f aca="false">X55/(Y65*14)</f>
        <v>3071.96803988922</v>
      </c>
      <c r="Z67" s="437" t="s">
        <v>488</v>
      </c>
      <c r="AB67" s="474"/>
      <c r="AC67" s="745"/>
    </row>
    <row r="68" customFormat="false" ht="12.75" hidden="false" customHeight="true" outlineLevel="0" collapsed="false">
      <c r="B68" s="763" t="str">
        <f aca="false">F68</f>
        <v>E0002</v>
      </c>
      <c r="C68" s="764"/>
      <c r="D68" s="765"/>
      <c r="E68" s="763" t="s">
        <v>486</v>
      </c>
      <c r="F68" s="735" t="str">
        <f aca="false">VLOOKUP($E68,EQUIPAMENTOS!$A:$B,2,FALSE())</f>
        <v>E0002</v>
      </c>
      <c r="G68" s="766" t="n">
        <f aca="false">G58</f>
        <v>11</v>
      </c>
      <c r="H68" s="774" t="n">
        <f aca="false">VLOOKUP($B68,EQUIPAMENTOS!$B$3:$R$101,11,0)*200</f>
        <v>22000</v>
      </c>
      <c r="I68" s="774"/>
      <c r="J68" s="774"/>
      <c r="K68" s="768" t="s">
        <v>487</v>
      </c>
      <c r="L68" s="768"/>
      <c r="M68" s="771" t="n">
        <f aca="false">Z57*2*24*Y65</f>
        <v>3471.75146498</v>
      </c>
      <c r="N68" s="771"/>
      <c r="O68" s="771"/>
      <c r="P68" s="770" t="s">
        <v>485</v>
      </c>
      <c r="Q68" s="771" t="n">
        <f aca="false">VLOOKUP($B68,EQUIPAMENTOS!$B$3:$R$101,17,0)</f>
        <v>2.5</v>
      </c>
      <c r="R68" s="771"/>
      <c r="S68" s="771"/>
      <c r="T68" s="772" t="n">
        <f aca="false">IF(Q68="","",IF(K68="km",M68/Q68,M68*Q68)*INDEX(DADOS!$1:$1048576,MATCH(P68,DADOS!D:D,0),5))</f>
        <v>9707.01709608409</v>
      </c>
      <c r="U68" s="773" t="n">
        <f aca="false">SUM(H68,T68)</f>
        <v>31707.0170960841</v>
      </c>
      <c r="V68" s="771" t="n">
        <f aca="false">U68*G68</f>
        <v>348777.188056925</v>
      </c>
      <c r="X68" s="746"/>
      <c r="Y68" s="446" t="n">
        <f aca="false">Y67/24</f>
        <v>127.998668328718</v>
      </c>
      <c r="Z68" s="437" t="s">
        <v>489</v>
      </c>
      <c r="AC68" s="745"/>
    </row>
    <row r="69" customFormat="false" ht="12.75" hidden="false" customHeight="true" outlineLevel="0" collapsed="false">
      <c r="B69" s="763"/>
      <c r="C69" s="764"/>
      <c r="D69" s="765"/>
      <c r="E69" s="763"/>
      <c r="F69" s="735"/>
      <c r="G69" s="766"/>
      <c r="H69" s="774"/>
      <c r="I69" s="774"/>
      <c r="J69" s="774"/>
      <c r="K69" s="768"/>
      <c r="L69" s="768"/>
      <c r="M69" s="771"/>
      <c r="N69" s="771"/>
      <c r="O69" s="771"/>
      <c r="P69" s="770"/>
      <c r="Q69" s="771"/>
      <c r="R69" s="771"/>
      <c r="S69" s="771"/>
      <c r="T69" s="772"/>
      <c r="U69" s="773"/>
      <c r="V69" s="771"/>
      <c r="X69" s="776"/>
      <c r="Y69" s="777" t="n">
        <f aca="false">Y68/G68</f>
        <v>11.636242575338</v>
      </c>
      <c r="Z69" s="778"/>
      <c r="AA69" s="778"/>
      <c r="AB69" s="778"/>
      <c r="AC69" s="779"/>
    </row>
    <row r="70" customFormat="false" ht="12.75" hidden="false" customHeight="true" outlineLevel="0" collapsed="false">
      <c r="B70" s="763"/>
      <c r="C70" s="764"/>
      <c r="D70" s="765"/>
      <c r="E70" s="763"/>
      <c r="F70" s="735"/>
      <c r="G70" s="775"/>
      <c r="H70" s="774"/>
      <c r="I70" s="774"/>
      <c r="J70" s="774"/>
      <c r="K70" s="768"/>
      <c r="L70" s="768"/>
      <c r="M70" s="771"/>
      <c r="N70" s="771"/>
      <c r="O70" s="771"/>
      <c r="P70" s="770"/>
      <c r="Q70" s="771"/>
      <c r="R70" s="771"/>
      <c r="S70" s="771"/>
      <c r="T70" s="772"/>
      <c r="U70" s="773"/>
      <c r="V70" s="771" t="n">
        <f aca="false">U70*G70</f>
        <v>0</v>
      </c>
      <c r="X70" s="446"/>
    </row>
    <row r="71" customFormat="false" ht="12.75" hidden="false" customHeight="true" outlineLevel="0" collapsed="false">
      <c r="B71" s="780"/>
      <c r="C71" s="780"/>
      <c r="D71" s="780"/>
      <c r="E71" s="781"/>
      <c r="F71" s="781"/>
      <c r="G71" s="782"/>
      <c r="H71" s="783"/>
      <c r="I71" s="783"/>
      <c r="J71" s="783"/>
      <c r="K71" s="784"/>
      <c r="L71" s="784"/>
      <c r="M71" s="785"/>
      <c r="N71" s="785"/>
      <c r="O71" s="785"/>
      <c r="P71" s="786"/>
      <c r="Q71" s="785"/>
      <c r="R71" s="785"/>
      <c r="S71" s="785"/>
      <c r="T71" s="785"/>
      <c r="U71" s="787"/>
      <c r="V71" s="772"/>
      <c r="X71" s="446"/>
    </row>
    <row r="72" customFormat="false" ht="12.75" hidden="false" customHeight="true" outlineLevel="0" collapsed="false">
      <c r="B72" s="788"/>
      <c r="C72" s="788"/>
      <c r="D72" s="788"/>
      <c r="E72" s="789" t="s">
        <v>257</v>
      </c>
      <c r="F72" s="789"/>
      <c r="G72" s="790" t="n">
        <f aca="false">SUM(G67:G71)</f>
        <v>13</v>
      </c>
      <c r="H72" s="791" t="n">
        <f aca="false">SUMPRODUCT(G$67:$G71,H67:H71)</f>
        <v>338800</v>
      </c>
      <c r="I72" s="791"/>
      <c r="J72" s="791"/>
      <c r="K72" s="792"/>
      <c r="L72" s="792"/>
      <c r="M72" s="792"/>
      <c r="N72" s="792"/>
      <c r="O72" s="792"/>
      <c r="P72" s="793"/>
      <c r="Q72" s="794"/>
      <c r="R72" s="794"/>
      <c r="S72" s="794"/>
      <c r="T72" s="795" t="n">
        <f aca="false">SUMPRODUCT($G$67:G71,T67:T71)</f>
        <v>175838.388056925</v>
      </c>
      <c r="U72" s="795"/>
      <c r="V72" s="791" t="n">
        <f aca="false">SUM(V67:V71)</f>
        <v>514638.388056925</v>
      </c>
      <c r="X72" s="446"/>
    </row>
    <row r="73" customFormat="false" ht="12.75" hidden="false" customHeight="true" outlineLevel="0" collapsed="false">
      <c r="H73" s="796"/>
      <c r="I73" s="796"/>
      <c r="J73" s="796"/>
      <c r="T73" s="446"/>
      <c r="X73" s="446"/>
    </row>
    <row r="74" customFormat="false" ht="12.75" hidden="false" customHeight="true" outlineLevel="0" collapsed="false">
      <c r="X74" s="446"/>
    </row>
    <row r="75" customFormat="false" ht="12.75" hidden="true" customHeight="true" outlineLevel="0" collapsed="false">
      <c r="B75" s="724" t="s">
        <v>490</v>
      </c>
      <c r="C75" s="724"/>
      <c r="D75" s="724"/>
      <c r="E75" s="724"/>
      <c r="F75" s="724"/>
      <c r="G75" s="724"/>
      <c r="H75" s="724"/>
      <c r="I75" s="724"/>
      <c r="J75" s="724"/>
      <c r="K75" s="724"/>
      <c r="L75" s="724"/>
      <c r="M75" s="724"/>
      <c r="N75" s="724"/>
      <c r="O75" s="724"/>
      <c r="P75" s="724"/>
      <c r="Q75" s="724"/>
      <c r="R75" s="724"/>
      <c r="S75" s="724"/>
      <c r="T75" s="724"/>
      <c r="U75" s="724"/>
      <c r="V75" s="724"/>
      <c r="X75" s="446"/>
    </row>
    <row r="76" customFormat="false" ht="12.75" hidden="true" customHeight="true" outlineLevel="0" collapsed="false">
      <c r="B76" s="725" t="s">
        <v>5</v>
      </c>
      <c r="C76" s="725"/>
      <c r="D76" s="725" t="s">
        <v>491</v>
      </c>
      <c r="E76" s="725"/>
      <c r="F76" s="725"/>
      <c r="G76" s="725" t="s">
        <v>313</v>
      </c>
      <c r="H76" s="725"/>
      <c r="I76" s="727" t="s">
        <v>318</v>
      </c>
      <c r="J76" s="727"/>
      <c r="K76" s="727"/>
      <c r="L76" s="727" t="s">
        <v>11</v>
      </c>
      <c r="M76" s="727"/>
      <c r="N76" s="727"/>
      <c r="O76" s="727"/>
      <c r="P76" s="727"/>
      <c r="Q76" s="725" t="s">
        <v>492</v>
      </c>
      <c r="R76" s="725"/>
      <c r="S76" s="725"/>
      <c r="T76" s="725"/>
      <c r="U76" s="727"/>
      <c r="V76" s="727"/>
      <c r="X76" s="446"/>
    </row>
    <row r="77" customFormat="false" ht="12.75" hidden="true" customHeight="true" outlineLevel="0" collapsed="false">
      <c r="B77" s="740"/>
      <c r="C77" s="797"/>
      <c r="D77" s="798" t="s">
        <v>493</v>
      </c>
      <c r="E77" s="798"/>
      <c r="F77" s="798"/>
      <c r="G77" s="799" t="s">
        <v>109</v>
      </c>
      <c r="H77" s="799"/>
      <c r="I77" s="800"/>
      <c r="J77" s="800"/>
      <c r="K77" s="800"/>
      <c r="L77" s="800" t="n">
        <v>6000</v>
      </c>
      <c r="M77" s="800"/>
      <c r="N77" s="800"/>
      <c r="O77" s="800"/>
      <c r="P77" s="800"/>
      <c r="Q77" s="801" t="n">
        <f aca="false">I77*L77</f>
        <v>0</v>
      </c>
      <c r="R77" s="801"/>
      <c r="S77" s="801"/>
      <c r="T77" s="801"/>
      <c r="U77" s="802"/>
      <c r="V77" s="802"/>
      <c r="X77" s="446"/>
    </row>
    <row r="78" customFormat="false" ht="12.75" hidden="true" customHeight="true" outlineLevel="0" collapsed="false">
      <c r="B78" s="740"/>
      <c r="C78" s="797"/>
      <c r="D78" s="803" t="s">
        <v>494</v>
      </c>
      <c r="E78" s="803"/>
      <c r="F78" s="803"/>
      <c r="G78" s="804" t="s">
        <v>313</v>
      </c>
      <c r="H78" s="804"/>
      <c r="I78" s="805"/>
      <c r="J78" s="805"/>
      <c r="K78" s="805"/>
      <c r="L78" s="806" t="n">
        <v>27</v>
      </c>
      <c r="M78" s="806"/>
      <c r="N78" s="806"/>
      <c r="O78" s="806"/>
      <c r="P78" s="806"/>
      <c r="Q78" s="741" t="n">
        <f aca="false">I78*L78/O50</f>
        <v>0</v>
      </c>
      <c r="R78" s="741"/>
      <c r="S78" s="741"/>
      <c r="T78" s="741"/>
      <c r="U78" s="802"/>
      <c r="V78" s="802"/>
      <c r="X78" s="446"/>
    </row>
    <row r="79" customFormat="false" ht="12.75" hidden="true" customHeight="true" outlineLevel="0" collapsed="false">
      <c r="B79" s="740"/>
      <c r="C79" s="797"/>
      <c r="D79" s="798" t="s">
        <v>495</v>
      </c>
      <c r="E79" s="798"/>
      <c r="F79" s="798"/>
      <c r="G79" s="799" t="s">
        <v>313</v>
      </c>
      <c r="H79" s="799"/>
      <c r="I79" s="806"/>
      <c r="J79" s="806"/>
      <c r="K79" s="806"/>
      <c r="L79" s="806" t="n">
        <f aca="false">2500/O50</f>
        <v>214.285714285714</v>
      </c>
      <c r="M79" s="806"/>
      <c r="N79" s="806"/>
      <c r="O79" s="806"/>
      <c r="P79" s="806"/>
      <c r="Q79" s="801" t="n">
        <f aca="false">I79*L79</f>
        <v>0</v>
      </c>
      <c r="R79" s="801"/>
      <c r="S79" s="801"/>
      <c r="T79" s="801"/>
      <c r="U79" s="802"/>
      <c r="V79" s="802"/>
      <c r="X79" s="446"/>
    </row>
    <row r="80" customFormat="false" ht="12.75" hidden="true" customHeight="true" outlineLevel="0" collapsed="false">
      <c r="B80" s="788"/>
      <c r="C80" s="788"/>
      <c r="D80" s="788"/>
      <c r="E80" s="788"/>
      <c r="F80" s="788"/>
      <c r="G80" s="788"/>
      <c r="H80" s="788"/>
      <c r="I80" s="788"/>
      <c r="J80" s="788"/>
      <c r="K80" s="788"/>
      <c r="L80" s="788"/>
      <c r="M80" s="788"/>
      <c r="N80" s="788"/>
      <c r="O80" s="788"/>
      <c r="P80" s="788"/>
      <c r="Q80" s="807" t="n">
        <f aca="false">SUM(Q77:T79)/O50</f>
        <v>0</v>
      </c>
      <c r="R80" s="807"/>
      <c r="S80" s="807"/>
      <c r="T80" s="807"/>
      <c r="U80" s="788"/>
      <c r="V80" s="788"/>
      <c r="X80" s="446"/>
    </row>
    <row r="81" customFormat="false" ht="12.75" hidden="false" customHeight="true" outlineLevel="0" collapsed="false">
      <c r="X81" s="446"/>
    </row>
    <row r="82" customFormat="false" ht="12.75" hidden="false" customHeight="true" outlineLevel="0" collapsed="false">
      <c r="X82" s="446"/>
    </row>
    <row r="83" customFormat="false" ht="12.75" hidden="false" customHeight="true" outlineLevel="0" collapsed="false">
      <c r="B83" s="703" t="s">
        <v>447</v>
      </c>
      <c r="C83" s="703"/>
      <c r="D83" s="703"/>
      <c r="E83" s="438" t="s">
        <v>498</v>
      </c>
      <c r="X83" s="446"/>
    </row>
    <row r="84" customFormat="false" ht="12.75" hidden="false" customHeight="true" outlineLevel="0" collapsed="false">
      <c r="B84" s="704"/>
      <c r="C84" s="704"/>
      <c r="D84" s="704"/>
      <c r="E84" s="704"/>
      <c r="F84" s="704"/>
      <c r="G84" s="704"/>
      <c r="H84" s="704"/>
      <c r="I84" s="704"/>
      <c r="J84" s="704"/>
      <c r="K84" s="704"/>
      <c r="L84" s="704"/>
      <c r="M84" s="704"/>
      <c r="N84" s="704"/>
      <c r="O84" s="704"/>
      <c r="P84" s="704"/>
      <c r="Q84" s="704"/>
      <c r="R84" s="704"/>
      <c r="S84" s="704"/>
      <c r="T84" s="704"/>
      <c r="U84" s="704"/>
      <c r="V84" s="704"/>
      <c r="W84" s="809" t="n">
        <f aca="false">CRONOGRAMA!AT7</f>
        <v>46146</v>
      </c>
      <c r="X84" s="809" t="n">
        <f aca="false">CRONOGRAMA!EP7+2</f>
        <v>46498</v>
      </c>
      <c r="Y84" s="437" t="n">
        <f aca="false">X84-W84+1</f>
        <v>353</v>
      </c>
      <c r="Z84" s="706" t="n">
        <f aca="false">Y84/30</f>
        <v>11.7666666666667</v>
      </c>
      <c r="AA84" s="437" t="n">
        <f aca="false">(228+14)/24</f>
        <v>10.0833333333333</v>
      </c>
    </row>
    <row r="85" customFormat="false" ht="12.75" hidden="false" customHeight="true" outlineLevel="0" collapsed="false">
      <c r="B85" s="704"/>
      <c r="C85" s="708" t="s">
        <v>254</v>
      </c>
      <c r="D85" s="708"/>
      <c r="E85" s="708"/>
      <c r="F85" s="704"/>
      <c r="G85" s="704"/>
      <c r="H85" s="709" t="s">
        <v>449</v>
      </c>
      <c r="I85" s="709"/>
      <c r="J85" s="710" t="n">
        <f aca="false">U98</f>
        <v>211572.998</v>
      </c>
      <c r="K85" s="710"/>
      <c r="L85" s="710"/>
      <c r="M85" s="711"/>
      <c r="N85" s="712"/>
      <c r="O85" s="713" t="s">
        <v>450</v>
      </c>
      <c r="P85" s="713"/>
      <c r="Q85" s="713"/>
      <c r="R85" s="713"/>
      <c r="S85" s="713"/>
      <c r="T85" s="713"/>
      <c r="U85" s="714" t="s">
        <v>451</v>
      </c>
      <c r="V85" s="714"/>
      <c r="W85" s="715" t="s">
        <v>499</v>
      </c>
      <c r="X85" s="715"/>
    </row>
    <row r="86" customFormat="false" ht="12.75" hidden="false" customHeight="true" outlineLevel="0" collapsed="false">
      <c r="B86" s="704"/>
      <c r="C86" s="716"/>
      <c r="D86" s="716"/>
      <c r="E86" s="717" t="n">
        <f aca="false">J85+J86+J87</f>
        <v>1661857.67060794</v>
      </c>
      <c r="F86" s="704"/>
      <c r="G86" s="704"/>
      <c r="H86" s="709" t="s">
        <v>453</v>
      </c>
      <c r="I86" s="709"/>
      <c r="J86" s="710" t="n">
        <f aca="false">V109</f>
        <v>1450284.67260794</v>
      </c>
      <c r="K86" s="710"/>
      <c r="L86" s="710"/>
      <c r="M86" s="718"/>
      <c r="N86" s="719"/>
      <c r="O86" s="720" t="n">
        <f aca="false">AA84</f>
        <v>10.0833333333333</v>
      </c>
      <c r="P86" s="720"/>
      <c r="Q86" s="720"/>
      <c r="R86" s="720"/>
      <c r="S86" s="720"/>
      <c r="T86" s="720"/>
      <c r="U86" s="721" t="n">
        <f aca="false">E86*O86</f>
        <v>16757064.8452967</v>
      </c>
      <c r="V86" s="721"/>
      <c r="X86" s="446"/>
    </row>
    <row r="87" customFormat="false" ht="12.75" hidden="false" customHeight="true" outlineLevel="0" collapsed="false">
      <c r="B87" s="723"/>
      <c r="C87" s="716"/>
      <c r="D87" s="716"/>
      <c r="E87" s="717"/>
      <c r="F87" s="704"/>
      <c r="G87" s="704"/>
      <c r="H87" s="709" t="s">
        <v>454</v>
      </c>
      <c r="I87" s="709"/>
      <c r="J87" s="710" t="n">
        <f aca="false">Q117</f>
        <v>0</v>
      </c>
      <c r="K87" s="710"/>
      <c r="L87" s="710"/>
      <c r="M87" s="718"/>
      <c r="N87" s="719"/>
      <c r="O87" s="720"/>
      <c r="P87" s="720"/>
      <c r="Q87" s="720"/>
      <c r="R87" s="720"/>
      <c r="S87" s="720"/>
      <c r="T87" s="720"/>
      <c r="U87" s="721"/>
      <c r="V87" s="721"/>
      <c r="X87" s="446"/>
    </row>
    <row r="88" customFormat="false" ht="12.75" hidden="false" customHeight="true" outlineLevel="0" collapsed="false">
      <c r="B88" s="704"/>
      <c r="C88" s="704"/>
      <c r="D88" s="704"/>
      <c r="E88" s="704"/>
      <c r="F88" s="704"/>
      <c r="G88" s="704"/>
      <c r="H88" s="704"/>
      <c r="I88" s="704"/>
      <c r="J88" s="704"/>
      <c r="K88" s="704"/>
      <c r="L88" s="704"/>
      <c r="M88" s="704"/>
      <c r="N88" s="704"/>
      <c r="O88" s="704"/>
      <c r="P88" s="704"/>
      <c r="Q88" s="704"/>
      <c r="R88" s="704"/>
      <c r="S88" s="704"/>
      <c r="T88" s="704"/>
      <c r="U88" s="704"/>
      <c r="V88" s="704"/>
      <c r="X88" s="446"/>
    </row>
    <row r="89" customFormat="false" ht="12.75" hidden="false" customHeight="true" outlineLevel="0" collapsed="false">
      <c r="X89" s="446"/>
    </row>
    <row r="90" customFormat="false" ht="12.75" hidden="false" customHeight="true" outlineLevel="0" collapsed="false">
      <c r="B90" s="724" t="s">
        <v>449</v>
      </c>
      <c r="C90" s="724"/>
      <c r="D90" s="724"/>
      <c r="E90" s="724"/>
      <c r="F90" s="724"/>
      <c r="G90" s="724"/>
      <c r="H90" s="724"/>
      <c r="I90" s="724"/>
      <c r="J90" s="724"/>
      <c r="K90" s="724"/>
      <c r="L90" s="724"/>
      <c r="M90" s="724"/>
      <c r="N90" s="724"/>
      <c r="O90" s="724"/>
      <c r="P90" s="724"/>
      <c r="Q90" s="724"/>
      <c r="R90" s="724"/>
      <c r="S90" s="724"/>
      <c r="T90" s="724"/>
      <c r="U90" s="724"/>
      <c r="V90" s="724"/>
      <c r="X90" s="728" t="n">
        <f aca="false">PLANEJAMENTO!E17+PLANEJAMENTO!E16</f>
        <v>981153.5</v>
      </c>
      <c r="Y90" s="729"/>
      <c r="Z90" s="729"/>
      <c r="AA90" s="730"/>
      <c r="AB90" s="729"/>
      <c r="AC90" s="731"/>
    </row>
    <row r="91" customFormat="false" ht="12.75" hidden="false" customHeight="true" outlineLevel="0" collapsed="false">
      <c r="B91" s="725" t="s">
        <v>5</v>
      </c>
      <c r="C91" s="725"/>
      <c r="D91" s="725" t="s">
        <v>455</v>
      </c>
      <c r="E91" s="725"/>
      <c r="F91" s="725"/>
      <c r="G91" s="725" t="s">
        <v>456</v>
      </c>
      <c r="H91" s="725" t="s">
        <v>457</v>
      </c>
      <c r="I91" s="725"/>
      <c r="J91" s="725" t="s">
        <v>458</v>
      </c>
      <c r="K91" s="725"/>
      <c r="L91" s="725"/>
      <c r="M91" s="725"/>
      <c r="N91" s="726"/>
      <c r="O91" s="726"/>
      <c r="P91" s="726"/>
      <c r="Q91" s="726"/>
      <c r="R91" s="726"/>
      <c r="S91" s="727" t="s">
        <v>459</v>
      </c>
      <c r="T91" s="727"/>
      <c r="U91" s="725" t="s">
        <v>451</v>
      </c>
      <c r="V91" s="725"/>
      <c r="X91" s="744" t="n">
        <f aca="false">X90*1.6</f>
        <v>1569845.6</v>
      </c>
      <c r="Y91" s="437" t="s">
        <v>346</v>
      </c>
      <c r="AC91" s="745"/>
    </row>
    <row r="92" customFormat="false" ht="12.75" hidden="false" customHeight="true" outlineLevel="0" collapsed="false">
      <c r="B92" s="725"/>
      <c r="C92" s="725"/>
      <c r="D92" s="725"/>
      <c r="E92" s="725"/>
      <c r="F92" s="725"/>
      <c r="G92" s="725"/>
      <c r="H92" s="725"/>
      <c r="I92" s="725"/>
      <c r="J92" s="725"/>
      <c r="K92" s="725"/>
      <c r="L92" s="725"/>
      <c r="M92" s="725"/>
      <c r="N92" s="726"/>
      <c r="O92" s="726"/>
      <c r="P92" s="726"/>
      <c r="Q92" s="726"/>
      <c r="R92" s="726"/>
      <c r="S92" s="727"/>
      <c r="T92" s="727"/>
      <c r="U92" s="725"/>
      <c r="V92" s="725"/>
      <c r="X92" s="746" t="n">
        <v>60</v>
      </c>
      <c r="Y92" s="437" t="s">
        <v>463</v>
      </c>
      <c r="Z92" s="437" t="n">
        <v>17.5</v>
      </c>
      <c r="AA92" s="437" t="s">
        <v>464</v>
      </c>
      <c r="AC92" s="745"/>
    </row>
    <row r="93" customFormat="false" ht="12.75" hidden="false" customHeight="true" outlineLevel="0" collapsed="false">
      <c r="B93" s="732" t="str">
        <f aca="false">F93</f>
        <v>P0040</v>
      </c>
      <c r="C93" s="733"/>
      <c r="D93" s="734"/>
      <c r="E93" s="735" t="s">
        <v>460</v>
      </c>
      <c r="F93" s="735" t="str">
        <f aca="false">VLOOKUP(E93,'MÃO DE OBRA'!$A:$B,2,FALSE())</f>
        <v>P0040</v>
      </c>
      <c r="G93" s="736" t="n">
        <f aca="false">1*4</f>
        <v>4</v>
      </c>
      <c r="H93" s="737" t="n">
        <f aca="false">IF(D93="h",VLOOKUP(B93,'MÃO DE OBRA'!$B$3:$D$97,3,0)*220,VLOOKUP(B93,'MÃO DE OBRA'!$B$3:$D$97,3,0))</f>
        <v>5000</v>
      </c>
      <c r="I93" s="737"/>
      <c r="J93" s="738" t="s">
        <v>461</v>
      </c>
      <c r="K93" s="739" t="n">
        <f aca="false">IF(J93="",0,IF(J93="D",H93*DADOS!$D$18,H93*DADOS!$D$19))</f>
        <v>1250</v>
      </c>
      <c r="L93" s="739"/>
      <c r="M93" s="739"/>
      <c r="N93" s="740"/>
      <c r="O93" s="739"/>
      <c r="P93" s="739"/>
      <c r="Q93" s="739"/>
      <c r="R93" s="739"/>
      <c r="S93" s="741" t="n">
        <f aca="false">IF(G93="",0,IF(C93="3º",0,IF(C93="PJ",0,((H93+K93)*DADOS!$D$7)+((H93+K93)*DADOS!$D$6))))</f>
        <v>3812.5</v>
      </c>
      <c r="T93" s="741"/>
      <c r="U93" s="742" t="n">
        <f aca="false">IF(G93="",0,SUM(H93,K93,,O93,V93,S93))</f>
        <v>10062.5</v>
      </c>
      <c r="V93" s="743"/>
      <c r="X93" s="747" t="n">
        <f aca="false">X92*Z93/Z92</f>
        <v>10.2857142857143</v>
      </c>
      <c r="Z93" s="437" t="n">
        <v>3</v>
      </c>
      <c r="AC93" s="745"/>
    </row>
    <row r="94" customFormat="false" ht="12.75" hidden="false" customHeight="true" outlineLevel="0" collapsed="false">
      <c r="B94" s="734" t="str">
        <f aca="false">F94</f>
        <v>P0032</v>
      </c>
      <c r="C94" s="733"/>
      <c r="D94" s="734"/>
      <c r="E94" s="735" t="s">
        <v>462</v>
      </c>
      <c r="F94" s="735" t="str">
        <f aca="false">VLOOKUP(E94,'MÃO DE OBRA'!$A:$B,2,FALSE())</f>
        <v>P0032</v>
      </c>
      <c r="G94" s="736" t="n">
        <v>25</v>
      </c>
      <c r="H94" s="737" t="n">
        <f aca="false">IF(D94="h",VLOOKUP(B94,'MÃO DE OBRA'!$B$3:$D$97,3,0)*220,VLOOKUP(B94,'MÃO DE OBRA'!$B$3:$D$97,3,0))</f>
        <v>3078.24</v>
      </c>
      <c r="I94" s="737"/>
      <c r="J94" s="738" t="s">
        <v>461</v>
      </c>
      <c r="K94" s="739" t="n">
        <f aca="false">IF(J94="",0,IF(J94="D",H94*DADOS!$D$18,H94*DADOS!$D$19))</f>
        <v>769.56</v>
      </c>
      <c r="L94" s="739"/>
      <c r="M94" s="739"/>
      <c r="N94" s="740"/>
      <c r="O94" s="739"/>
      <c r="P94" s="739"/>
      <c r="Q94" s="739"/>
      <c r="R94" s="739"/>
      <c r="S94" s="741" t="n">
        <f aca="false">IF(G94="",0,IF(C94="3º",0,IF(C94="PJ",0,((H94+K94)*DADOS!$D$7)+((H94+K94)*DADOS!$D$6))))</f>
        <v>2347.158</v>
      </c>
      <c r="T94" s="741"/>
      <c r="U94" s="742" t="n">
        <f aca="false">IF(G94="",0,SUM(H94,K94,,O94,V94,S94))</f>
        <v>6194.958</v>
      </c>
      <c r="V94" s="743"/>
      <c r="X94" s="746"/>
      <c r="AC94" s="745"/>
    </row>
    <row r="95" customFormat="false" ht="12.75" hidden="false" customHeight="true" outlineLevel="0" collapsed="false">
      <c r="B95" s="734" t="str">
        <f aca="false">F95</f>
        <v>P0001</v>
      </c>
      <c r="C95" s="733"/>
      <c r="D95" s="734"/>
      <c r="E95" s="735" t="s">
        <v>465</v>
      </c>
      <c r="F95" s="735" t="str">
        <f aca="false">VLOOKUP(E95,'MÃO DE OBRA'!$A:$B,2,FALSE())</f>
        <v>P0001</v>
      </c>
      <c r="G95" s="736" t="n">
        <f aca="false">1*4</f>
        <v>4</v>
      </c>
      <c r="H95" s="737" t="n">
        <f aca="false">IF(D95="h",VLOOKUP(B95,'MÃO DE OBRA'!$B$3:$D$97,3,0)*220,VLOOKUP(B95,'MÃO DE OBRA'!$B$3:$D$97,3,0))</f>
        <v>2043.36</v>
      </c>
      <c r="I95" s="737"/>
      <c r="J95" s="738" t="s">
        <v>461</v>
      </c>
      <c r="K95" s="739" t="n">
        <f aca="false">IF(J95="",0,IF(J95="D",H95*DADOS!$D$18,H95*DADOS!$D$19))</f>
        <v>510.84</v>
      </c>
      <c r="L95" s="739"/>
      <c r="M95" s="739"/>
      <c r="N95" s="740"/>
      <c r="O95" s="739"/>
      <c r="P95" s="739"/>
      <c r="Q95" s="739"/>
      <c r="R95" s="739"/>
      <c r="S95" s="741" t="n">
        <f aca="false">IF(G95="",0,IF(C95="3º",0,IF(C95="PJ",0,((H95+K95)*DADOS!$D$7)+((H95+K95)*DADOS!$D$6))))</f>
        <v>1558.062</v>
      </c>
      <c r="T95" s="741"/>
      <c r="U95" s="742" t="n">
        <f aca="false">IF(G95="",0,SUM(H95,K95,,O95,V95,S95))</f>
        <v>4112.262</v>
      </c>
      <c r="V95" s="743"/>
      <c r="X95" s="746"/>
      <c r="AB95" s="446"/>
      <c r="AC95" s="745"/>
    </row>
    <row r="96" customFormat="false" ht="12.75" hidden="false" customHeight="true" outlineLevel="0" collapsed="false">
      <c r="B96" s="734"/>
      <c r="C96" s="733"/>
      <c r="D96" s="734"/>
      <c r="E96" s="735"/>
      <c r="F96" s="735"/>
      <c r="G96" s="736"/>
      <c r="H96" s="737"/>
      <c r="I96" s="737"/>
      <c r="J96" s="738"/>
      <c r="K96" s="739"/>
      <c r="L96" s="739"/>
      <c r="M96" s="739"/>
      <c r="N96" s="740"/>
      <c r="O96" s="739"/>
      <c r="P96" s="739"/>
      <c r="Q96" s="739"/>
      <c r="R96" s="739"/>
      <c r="S96" s="741"/>
      <c r="T96" s="741"/>
      <c r="U96" s="742"/>
      <c r="V96" s="743"/>
      <c r="X96" s="746"/>
      <c r="Y96" s="438" t="s">
        <v>500</v>
      </c>
      <c r="AB96" s="438" t="s">
        <v>469</v>
      </c>
      <c r="AC96" s="745"/>
    </row>
    <row r="97" customFormat="false" ht="12.75" hidden="false" customHeight="true" outlineLevel="0" collapsed="false">
      <c r="B97" s="734"/>
      <c r="C97" s="733"/>
      <c r="D97" s="734"/>
      <c r="E97" s="748"/>
      <c r="F97" s="735"/>
      <c r="G97" s="749"/>
      <c r="H97" s="737"/>
      <c r="I97" s="737"/>
      <c r="J97" s="750"/>
      <c r="K97" s="739"/>
      <c r="L97" s="739"/>
      <c r="M97" s="739"/>
      <c r="N97" s="740"/>
      <c r="O97" s="739"/>
      <c r="P97" s="739"/>
      <c r="Q97" s="739"/>
      <c r="R97" s="739"/>
      <c r="S97" s="741"/>
      <c r="T97" s="741"/>
      <c r="U97" s="742"/>
      <c r="V97" s="743"/>
      <c r="X97" s="746"/>
      <c r="Y97" s="437" t="n">
        <f aca="false">Z93</f>
        <v>3</v>
      </c>
      <c r="Z97" s="437" t="s">
        <v>470</v>
      </c>
      <c r="AB97" s="474" t="n">
        <f aca="false">(PRODUÇÕES!D20*G93)*8*24</f>
        <v>111297.224347826</v>
      </c>
      <c r="AC97" s="745" t="s">
        <v>471</v>
      </c>
    </row>
    <row r="98" customFormat="false" ht="12.75" hidden="false" customHeight="true" outlineLevel="0" collapsed="false">
      <c r="B98" s="751"/>
      <c r="C98" s="751"/>
      <c r="D98" s="752" t="s">
        <v>257</v>
      </c>
      <c r="E98" s="752"/>
      <c r="F98" s="752"/>
      <c r="G98" s="753" t="n">
        <f aca="false">SUM(G93:G97)</f>
        <v>33</v>
      </c>
      <c r="H98" s="754" t="n">
        <f aca="false">SUMPRODUCT($G$93:$G$97,H93:H97)</f>
        <v>105129.44</v>
      </c>
      <c r="I98" s="754"/>
      <c r="J98" s="755" t="n">
        <f aca="false">SUMPRODUCT($G$93:$G$97,K93:K97)</f>
        <v>26282.36</v>
      </c>
      <c r="K98" s="755"/>
      <c r="L98" s="755"/>
      <c r="M98" s="755"/>
      <c r="N98" s="755" t="n">
        <f aca="false">SUMPRODUCT($G$17:$G$21,O93:O97)</f>
        <v>0</v>
      </c>
      <c r="O98" s="755"/>
      <c r="P98" s="755"/>
      <c r="Q98" s="755"/>
      <c r="R98" s="755"/>
      <c r="S98" s="755" t="n">
        <f aca="false">SUMPRODUCT($G$93:$G$97,S93:S97)</f>
        <v>80161.198</v>
      </c>
      <c r="T98" s="755"/>
      <c r="U98" s="756" t="n">
        <f aca="false">SUMPRODUCT($G$93:$G$97,U93:U97)</f>
        <v>211572.998</v>
      </c>
      <c r="V98" s="757"/>
      <c r="X98" s="746"/>
      <c r="Y98" s="437" t="n">
        <f aca="false">Z92</f>
        <v>17.5</v>
      </c>
      <c r="Z98" s="437" t="s">
        <v>472</v>
      </c>
      <c r="AB98" s="474" t="n">
        <f aca="false">X90/AB97</f>
        <v>8.81561517593376</v>
      </c>
      <c r="AC98" s="745" t="s">
        <v>473</v>
      </c>
    </row>
    <row r="99" customFormat="false" ht="12.75" hidden="false" customHeight="true" outlineLevel="0" collapsed="false">
      <c r="R99" s="446"/>
      <c r="X99" s="746"/>
      <c r="Y99" s="446" t="n">
        <f aca="false">'Escavação e Carga'!M206+'Escavação e Carga'!M212+'Escavação e Carga'!M213+'Escavação e Carga'!M214</f>
        <v>5.25225806451613</v>
      </c>
      <c r="Z99" s="437" t="s">
        <v>479</v>
      </c>
      <c r="AB99" s="446"/>
      <c r="AC99" s="745"/>
    </row>
    <row r="100" customFormat="false" ht="12.75" hidden="false" customHeight="true" outlineLevel="0" collapsed="false">
      <c r="B100" s="724" t="s">
        <v>453</v>
      </c>
      <c r="C100" s="724"/>
      <c r="D100" s="724"/>
      <c r="E100" s="724"/>
      <c r="F100" s="724"/>
      <c r="G100" s="724"/>
      <c r="H100" s="724"/>
      <c r="I100" s="724"/>
      <c r="J100" s="724"/>
      <c r="K100" s="724"/>
      <c r="L100" s="724"/>
      <c r="M100" s="724"/>
      <c r="N100" s="724"/>
      <c r="O100" s="724"/>
      <c r="P100" s="724"/>
      <c r="Q100" s="724"/>
      <c r="R100" s="724"/>
      <c r="S100" s="724"/>
      <c r="T100" s="724"/>
      <c r="U100" s="724"/>
      <c r="V100" s="724"/>
      <c r="X100" s="746"/>
      <c r="Y100" s="474" t="n">
        <f aca="false">Y99+X93+X93</f>
        <v>25.8236866359447</v>
      </c>
      <c r="Z100" s="437" t="s">
        <v>481</v>
      </c>
      <c r="AC100" s="745"/>
    </row>
    <row r="101" customFormat="false" ht="12.75" hidden="false" customHeight="true" outlineLevel="0" collapsed="false">
      <c r="B101" s="452" t="s">
        <v>474</v>
      </c>
      <c r="C101" s="452"/>
      <c r="D101" s="452"/>
      <c r="E101" s="758" t="s">
        <v>475</v>
      </c>
      <c r="F101" s="758"/>
      <c r="G101" s="759" t="s">
        <v>456</v>
      </c>
      <c r="H101" s="725" t="s">
        <v>476</v>
      </c>
      <c r="I101" s="725"/>
      <c r="J101" s="725"/>
      <c r="K101" s="727" t="s">
        <v>477</v>
      </c>
      <c r="L101" s="727"/>
      <c r="M101" s="727"/>
      <c r="N101" s="727"/>
      <c r="O101" s="727"/>
      <c r="P101" s="760" t="s">
        <v>314</v>
      </c>
      <c r="Q101" s="760"/>
      <c r="R101" s="760"/>
      <c r="S101" s="760"/>
      <c r="T101" s="727" t="s">
        <v>312</v>
      </c>
      <c r="U101" s="761" t="s">
        <v>315</v>
      </c>
      <c r="V101" s="725" t="s">
        <v>478</v>
      </c>
      <c r="X101" s="746"/>
      <c r="Y101" s="446" t="n">
        <f aca="false">X92*8/Y100</f>
        <v>18.5875861478227</v>
      </c>
      <c r="Z101" s="437" t="s">
        <v>482</v>
      </c>
      <c r="AB101" s="446"/>
      <c r="AC101" s="745"/>
    </row>
    <row r="102" customFormat="false" ht="12.75" hidden="false" customHeight="true" outlineLevel="0" collapsed="false">
      <c r="B102" s="452"/>
      <c r="C102" s="452"/>
      <c r="D102" s="452"/>
      <c r="E102" s="758"/>
      <c r="F102" s="758"/>
      <c r="G102" s="759"/>
      <c r="H102" s="725"/>
      <c r="I102" s="725"/>
      <c r="J102" s="725"/>
      <c r="K102" s="727"/>
      <c r="L102" s="727"/>
      <c r="M102" s="727"/>
      <c r="N102" s="727"/>
      <c r="O102" s="727"/>
      <c r="P102" s="762" t="s">
        <v>480</v>
      </c>
      <c r="Q102" s="762"/>
      <c r="R102" s="762"/>
      <c r="S102" s="762"/>
      <c r="T102" s="727"/>
      <c r="U102" s="761"/>
      <c r="V102" s="725"/>
      <c r="X102" s="746"/>
      <c r="Y102" s="474"/>
      <c r="AC102" s="745"/>
    </row>
    <row r="103" customFormat="false" ht="12.75" hidden="false" customHeight="true" outlineLevel="0" collapsed="false">
      <c r="B103" s="763" t="str">
        <f aca="false">F103</f>
        <v>E0016</v>
      </c>
      <c r="C103" s="764"/>
      <c r="D103" s="765"/>
      <c r="E103" s="763" t="s">
        <v>501</v>
      </c>
      <c r="F103" s="735" t="str">
        <f aca="false">VLOOKUP($E103,EQUIPAMENTOS!$A:$B,2,FALSE())</f>
        <v>E0016</v>
      </c>
      <c r="G103" s="766" t="n">
        <f aca="false">G93</f>
        <v>4</v>
      </c>
      <c r="H103" s="774" t="n">
        <f aca="false">VLOOKUP($B103,EQUIPAMENTOS!$B$3:$R$101,11,0)*200</f>
        <v>69000</v>
      </c>
      <c r="I103" s="774"/>
      <c r="J103" s="774"/>
      <c r="K103" s="768" t="s">
        <v>484</v>
      </c>
      <c r="L103" s="768"/>
      <c r="M103" s="771" t="n">
        <v>200</v>
      </c>
      <c r="N103" s="771"/>
      <c r="O103" s="771"/>
      <c r="P103" s="770" t="s">
        <v>485</v>
      </c>
      <c r="Q103" s="771" t="n">
        <f aca="false">VLOOKUP($B103,EQUIPAMENTOS!$B$3:$R$101,17,0)</f>
        <v>30</v>
      </c>
      <c r="R103" s="771"/>
      <c r="S103" s="771"/>
      <c r="T103" s="772" t="n">
        <f aca="false">IF(Q103="","",IF(K103="km",M103/Q103,M103*Q103)*INDEX(DADOS!$1:$1048576,MATCH(P103,DADOS!D:D,0),5))*0.95</f>
        <v>39843</v>
      </c>
      <c r="U103" s="773" t="n">
        <f aca="false">SUM(H103,T103)</f>
        <v>108843</v>
      </c>
      <c r="V103" s="771" t="n">
        <f aca="false">U103*G103</f>
        <v>435372</v>
      </c>
      <c r="X103" s="746"/>
      <c r="Y103" s="446" t="n">
        <f aca="false">X91/(Y101*14)</f>
        <v>6032.61917280009</v>
      </c>
      <c r="Z103" s="437" t="s">
        <v>488</v>
      </c>
      <c r="AB103" s="474"/>
      <c r="AC103" s="745"/>
    </row>
    <row r="104" customFormat="false" ht="12.75" hidden="false" customHeight="true" outlineLevel="0" collapsed="false">
      <c r="B104" s="763" t="str">
        <f aca="false">F104</f>
        <v>E0004</v>
      </c>
      <c r="C104" s="764"/>
      <c r="D104" s="765"/>
      <c r="E104" s="763" t="s">
        <v>502</v>
      </c>
      <c r="F104" s="735" t="str">
        <f aca="false">VLOOKUP($E104,EQUIPAMENTOS!$A:$B,2,FALSE())</f>
        <v>E0004</v>
      </c>
      <c r="G104" s="766" t="n">
        <f aca="false">G94</f>
        <v>25</v>
      </c>
      <c r="H104" s="774" t="n">
        <f aca="false">VLOOKUP($B104,EQUIPAMENTOS!$B$3:$R$101,11,0)*200</f>
        <v>34360</v>
      </c>
      <c r="I104" s="774"/>
      <c r="J104" s="774"/>
      <c r="K104" s="768" t="s">
        <v>464</v>
      </c>
      <c r="L104" s="768"/>
      <c r="M104" s="771" t="n">
        <f aca="false">2*Z93*24*Y101</f>
        <v>2676.61240528647</v>
      </c>
      <c r="N104" s="771"/>
      <c r="O104" s="771"/>
      <c r="P104" s="770" t="s">
        <v>485</v>
      </c>
      <c r="Q104" s="771" t="n">
        <f aca="false">VLOOKUP($B104,EQUIPAMENTOS!$B$3:$R$101,17,0)</f>
        <v>3</v>
      </c>
      <c r="R104" s="771"/>
      <c r="S104" s="771"/>
      <c r="T104" s="772" t="n">
        <f aca="false">IF(Q104="","",IF(K104="km",M104/Q104,M104*Q104)*INDEX(DADOS!$1:$1048576,MATCH(P104,DADOS!D:D,0),5))</f>
        <v>6236.50690431747</v>
      </c>
      <c r="U104" s="773" t="n">
        <f aca="false">SUM(H104,T104)</f>
        <v>40596.5069043175</v>
      </c>
      <c r="V104" s="771" t="n">
        <f aca="false">U104*G104</f>
        <v>1014912.67260794</v>
      </c>
      <c r="X104" s="746"/>
      <c r="Y104" s="446" t="n">
        <f aca="false">Y103/24</f>
        <v>251.359132200004</v>
      </c>
      <c r="Z104" s="437" t="s">
        <v>489</v>
      </c>
      <c r="AC104" s="745"/>
    </row>
    <row r="105" customFormat="false" ht="12.75" hidden="false" customHeight="false" outlineLevel="0" collapsed="false">
      <c r="B105" s="763" t="n">
        <f aca="false">F105</f>
        <v>0</v>
      </c>
      <c r="C105" s="764"/>
      <c r="D105" s="765"/>
      <c r="E105" s="763"/>
      <c r="F105" s="735"/>
      <c r="G105" s="766"/>
      <c r="H105" s="774"/>
      <c r="I105" s="774"/>
      <c r="J105" s="774"/>
      <c r="K105" s="768"/>
      <c r="L105" s="768"/>
      <c r="M105" s="771"/>
      <c r="N105" s="771"/>
      <c r="O105" s="771"/>
      <c r="P105" s="770"/>
      <c r="Q105" s="771"/>
      <c r="R105" s="771"/>
      <c r="S105" s="771"/>
      <c r="T105" s="772"/>
      <c r="U105" s="773"/>
      <c r="V105" s="771"/>
      <c r="X105" s="776"/>
      <c r="Y105" s="777" t="n">
        <f aca="false">Y104/G104</f>
        <v>10.0543652880001</v>
      </c>
      <c r="Z105" s="778"/>
      <c r="AA105" s="778"/>
      <c r="AB105" s="778"/>
      <c r="AC105" s="779"/>
    </row>
    <row r="106" customFormat="false" ht="12.75" hidden="false" customHeight="false" outlineLevel="0" collapsed="false">
      <c r="B106" s="763"/>
      <c r="C106" s="764"/>
      <c r="D106" s="765"/>
      <c r="E106" s="763"/>
      <c r="F106" s="735"/>
      <c r="G106" s="775"/>
      <c r="H106" s="774"/>
      <c r="I106" s="774"/>
      <c r="J106" s="774"/>
      <c r="K106" s="768"/>
      <c r="L106" s="768"/>
      <c r="M106" s="771"/>
      <c r="N106" s="771"/>
      <c r="O106" s="771"/>
      <c r="P106" s="770"/>
      <c r="Q106" s="771"/>
      <c r="R106" s="771"/>
      <c r="S106" s="771"/>
      <c r="T106" s="772"/>
      <c r="U106" s="773"/>
      <c r="V106" s="771" t="n">
        <f aca="false">U106*G106</f>
        <v>0</v>
      </c>
      <c r="X106" s="446"/>
    </row>
    <row r="107" customFormat="false" ht="12.75" hidden="false" customHeight="true" outlineLevel="0" collapsed="false">
      <c r="B107" s="763"/>
      <c r="C107" s="764"/>
      <c r="D107" s="765"/>
      <c r="E107" s="763"/>
      <c r="F107" s="735"/>
      <c r="G107" s="775"/>
      <c r="H107" s="774"/>
      <c r="I107" s="774"/>
      <c r="J107" s="774"/>
      <c r="K107" s="768"/>
      <c r="L107" s="768"/>
      <c r="M107" s="771"/>
      <c r="N107" s="771"/>
      <c r="O107" s="771"/>
      <c r="P107" s="770"/>
      <c r="Q107" s="771"/>
      <c r="R107" s="771"/>
      <c r="S107" s="771"/>
      <c r="T107" s="772"/>
      <c r="U107" s="773"/>
      <c r="V107" s="771"/>
      <c r="X107" s="446"/>
    </row>
    <row r="108" customFormat="false" ht="12.75" hidden="false" customHeight="true" outlineLevel="0" collapsed="false">
      <c r="B108" s="780"/>
      <c r="C108" s="780"/>
      <c r="D108" s="780"/>
      <c r="E108" s="781"/>
      <c r="F108" s="781"/>
      <c r="G108" s="782"/>
      <c r="H108" s="783"/>
      <c r="I108" s="783"/>
      <c r="J108" s="783"/>
      <c r="K108" s="784"/>
      <c r="L108" s="784"/>
      <c r="M108" s="785"/>
      <c r="N108" s="785"/>
      <c r="O108" s="785"/>
      <c r="P108" s="786"/>
      <c r="Q108" s="785"/>
      <c r="R108" s="785"/>
      <c r="S108" s="785"/>
      <c r="T108" s="785"/>
      <c r="U108" s="787"/>
      <c r="V108" s="772"/>
      <c r="X108" s="446"/>
    </row>
    <row r="109" customFormat="false" ht="12.75" hidden="false" customHeight="true" outlineLevel="0" collapsed="false">
      <c r="B109" s="788"/>
      <c r="C109" s="788"/>
      <c r="D109" s="788"/>
      <c r="E109" s="789" t="s">
        <v>257</v>
      </c>
      <c r="F109" s="789"/>
      <c r="G109" s="790" t="n">
        <f aca="false">SUM(G103:G108)</f>
        <v>29</v>
      </c>
      <c r="H109" s="791" t="n">
        <f aca="false">SUMPRODUCT(G$103:$G108,H103:H108)</f>
        <v>1135000</v>
      </c>
      <c r="I109" s="791"/>
      <c r="J109" s="791"/>
      <c r="K109" s="792"/>
      <c r="L109" s="792"/>
      <c r="M109" s="792"/>
      <c r="N109" s="792"/>
      <c r="O109" s="792"/>
      <c r="P109" s="793"/>
      <c r="Q109" s="794"/>
      <c r="R109" s="794"/>
      <c r="S109" s="794"/>
      <c r="T109" s="795" t="n">
        <f aca="false">SUMPRODUCT($G$103:G108,T103:T108)</f>
        <v>315284.672607937</v>
      </c>
      <c r="U109" s="795"/>
      <c r="V109" s="791" t="n">
        <f aca="false">SUM(V103:V108)</f>
        <v>1450284.67260794</v>
      </c>
      <c r="X109" s="446"/>
    </row>
    <row r="110" customFormat="false" ht="12.75" hidden="false" customHeight="true" outlineLevel="0" collapsed="false">
      <c r="H110" s="796"/>
      <c r="I110" s="796"/>
      <c r="J110" s="796"/>
      <c r="T110" s="446"/>
      <c r="X110" s="446"/>
    </row>
    <row r="111" customFormat="false" ht="12.75" hidden="false" customHeight="true" outlineLevel="0" collapsed="false">
      <c r="X111" s="446"/>
    </row>
    <row r="112" customFormat="false" ht="12.75" hidden="true" customHeight="true" outlineLevel="0" collapsed="false">
      <c r="B112" s="724" t="s">
        <v>490</v>
      </c>
      <c r="C112" s="724"/>
      <c r="D112" s="724"/>
      <c r="E112" s="724"/>
      <c r="F112" s="724"/>
      <c r="G112" s="724"/>
      <c r="H112" s="724"/>
      <c r="I112" s="724"/>
      <c r="J112" s="724"/>
      <c r="K112" s="724"/>
      <c r="L112" s="724"/>
      <c r="M112" s="724"/>
      <c r="N112" s="724"/>
      <c r="O112" s="724"/>
      <c r="P112" s="724"/>
      <c r="Q112" s="724"/>
      <c r="R112" s="724"/>
      <c r="S112" s="724"/>
      <c r="T112" s="724"/>
      <c r="U112" s="724"/>
      <c r="V112" s="724"/>
      <c r="X112" s="446"/>
    </row>
    <row r="113" customFormat="false" ht="12.75" hidden="true" customHeight="true" outlineLevel="0" collapsed="false">
      <c r="B113" s="725" t="s">
        <v>5</v>
      </c>
      <c r="C113" s="725"/>
      <c r="D113" s="725" t="s">
        <v>491</v>
      </c>
      <c r="E113" s="725"/>
      <c r="F113" s="725"/>
      <c r="G113" s="725" t="s">
        <v>313</v>
      </c>
      <c r="H113" s="725"/>
      <c r="I113" s="727" t="s">
        <v>318</v>
      </c>
      <c r="J113" s="727"/>
      <c r="K113" s="727"/>
      <c r="L113" s="727" t="s">
        <v>11</v>
      </c>
      <c r="M113" s="727"/>
      <c r="N113" s="727"/>
      <c r="O113" s="727"/>
      <c r="P113" s="727"/>
      <c r="Q113" s="725" t="s">
        <v>492</v>
      </c>
      <c r="R113" s="725"/>
      <c r="S113" s="725"/>
      <c r="T113" s="725"/>
      <c r="U113" s="727"/>
      <c r="V113" s="727"/>
      <c r="X113" s="446"/>
    </row>
    <row r="114" customFormat="false" ht="12.75" hidden="true" customHeight="true" outlineLevel="0" collapsed="false">
      <c r="B114" s="740"/>
      <c r="C114" s="797"/>
      <c r="D114" s="798" t="s">
        <v>493</v>
      </c>
      <c r="E114" s="798"/>
      <c r="F114" s="798"/>
      <c r="G114" s="799" t="s">
        <v>109</v>
      </c>
      <c r="H114" s="799"/>
      <c r="I114" s="800"/>
      <c r="J114" s="800"/>
      <c r="K114" s="800"/>
      <c r="L114" s="800" t="n">
        <v>6000</v>
      </c>
      <c r="M114" s="800"/>
      <c r="N114" s="800"/>
      <c r="O114" s="800"/>
      <c r="P114" s="800"/>
      <c r="Q114" s="801" t="n">
        <f aca="false">I114*L114</f>
        <v>0</v>
      </c>
      <c r="R114" s="801"/>
      <c r="S114" s="801"/>
      <c r="T114" s="801"/>
      <c r="U114" s="802"/>
      <c r="V114" s="802"/>
      <c r="X114" s="446"/>
    </row>
    <row r="115" customFormat="false" ht="12.75" hidden="true" customHeight="true" outlineLevel="0" collapsed="false">
      <c r="B115" s="740"/>
      <c r="C115" s="797"/>
      <c r="D115" s="803" t="s">
        <v>494</v>
      </c>
      <c r="E115" s="803"/>
      <c r="F115" s="803"/>
      <c r="G115" s="804" t="s">
        <v>313</v>
      </c>
      <c r="H115" s="804"/>
      <c r="I115" s="805"/>
      <c r="J115" s="805"/>
      <c r="K115" s="805"/>
      <c r="L115" s="806" t="n">
        <v>27</v>
      </c>
      <c r="M115" s="806"/>
      <c r="N115" s="806"/>
      <c r="O115" s="806"/>
      <c r="P115" s="806"/>
      <c r="Q115" s="741" t="n">
        <f aca="false">I115*L115/O86</f>
        <v>0</v>
      </c>
      <c r="R115" s="741"/>
      <c r="S115" s="741"/>
      <c r="T115" s="741"/>
      <c r="U115" s="802"/>
      <c r="V115" s="802"/>
      <c r="X115" s="446"/>
    </row>
    <row r="116" customFormat="false" ht="12.75" hidden="true" customHeight="true" outlineLevel="0" collapsed="false">
      <c r="B116" s="740"/>
      <c r="C116" s="797"/>
      <c r="D116" s="798" t="s">
        <v>495</v>
      </c>
      <c r="E116" s="798"/>
      <c r="F116" s="798"/>
      <c r="G116" s="799" t="s">
        <v>313</v>
      </c>
      <c r="H116" s="799"/>
      <c r="I116" s="806"/>
      <c r="J116" s="806"/>
      <c r="K116" s="806"/>
      <c r="L116" s="806" t="n">
        <f aca="false">2500/O86</f>
        <v>247.933884297521</v>
      </c>
      <c r="M116" s="806"/>
      <c r="N116" s="806"/>
      <c r="O116" s="806"/>
      <c r="P116" s="806"/>
      <c r="Q116" s="801" t="n">
        <f aca="false">I116*L116</f>
        <v>0</v>
      </c>
      <c r="R116" s="801"/>
      <c r="S116" s="801"/>
      <c r="T116" s="801"/>
      <c r="U116" s="802"/>
      <c r="V116" s="802"/>
      <c r="X116" s="446"/>
    </row>
    <row r="117" customFormat="false" ht="12.75" hidden="true" customHeight="true" outlineLevel="0" collapsed="false">
      <c r="B117" s="788"/>
      <c r="C117" s="788"/>
      <c r="D117" s="788"/>
      <c r="E117" s="788"/>
      <c r="F117" s="788"/>
      <c r="G117" s="788"/>
      <c r="H117" s="788"/>
      <c r="I117" s="788"/>
      <c r="J117" s="788"/>
      <c r="K117" s="788"/>
      <c r="L117" s="788"/>
      <c r="M117" s="788"/>
      <c r="N117" s="788"/>
      <c r="O117" s="788"/>
      <c r="P117" s="788"/>
      <c r="Q117" s="807" t="n">
        <f aca="false">SUM(Q114:T116)/O86</f>
        <v>0</v>
      </c>
      <c r="R117" s="807"/>
      <c r="S117" s="807"/>
      <c r="T117" s="807"/>
      <c r="U117" s="788"/>
      <c r="V117" s="788"/>
      <c r="X117" s="446"/>
    </row>
    <row r="118" customFormat="false" ht="12.75" hidden="true" customHeight="true" outlineLevel="0" collapsed="false">
      <c r="X118" s="446"/>
    </row>
    <row r="119" customFormat="false" ht="12.75" hidden="false" customHeight="true" outlineLevel="0" collapsed="false">
      <c r="X119" s="446"/>
    </row>
    <row r="120" customFormat="false" ht="12.75" hidden="false" customHeight="true" outlineLevel="0" collapsed="false">
      <c r="B120" s="703" t="s">
        <v>447</v>
      </c>
      <c r="C120" s="703"/>
      <c r="D120" s="703"/>
      <c r="E120" s="438" t="s">
        <v>503</v>
      </c>
      <c r="X120" s="446"/>
      <c r="Y120" s="446"/>
      <c r="Z120" s="446"/>
    </row>
    <row r="121" s="810" customFormat="true" ht="15.75" hidden="false" customHeight="true" outlineLevel="0" collapsed="false">
      <c r="B121" s="811"/>
      <c r="C121" s="811"/>
      <c r="D121" s="811"/>
      <c r="E121" s="811"/>
      <c r="F121" s="811"/>
      <c r="G121" s="811"/>
      <c r="H121" s="811"/>
      <c r="I121" s="811"/>
      <c r="J121" s="811"/>
      <c r="K121" s="811"/>
      <c r="L121" s="811"/>
      <c r="M121" s="811"/>
      <c r="N121" s="811"/>
      <c r="O121" s="811"/>
      <c r="P121" s="811"/>
      <c r="Q121" s="811"/>
      <c r="R121" s="811"/>
      <c r="S121" s="811"/>
      <c r="T121" s="811"/>
      <c r="U121" s="811"/>
      <c r="V121" s="811"/>
      <c r="W121" s="812" t="n">
        <f aca="false">CRONOGRAMA!AZ7</f>
        <v>46167</v>
      </c>
      <c r="X121" s="812" t="n">
        <f aca="false">CRONOGRAMA!EV7+2</f>
        <v>46519</v>
      </c>
      <c r="Y121" s="810" t="n">
        <f aca="false">X121-W121</f>
        <v>352</v>
      </c>
      <c r="Z121" s="813" t="n">
        <f aca="false">Y121/30</f>
        <v>11.7333333333333</v>
      </c>
      <c r="AA121" s="810" t="n">
        <f aca="false">(272+18)/24</f>
        <v>12.0833333333333</v>
      </c>
      <c r="AB121" s="420"/>
    </row>
    <row r="122" customFormat="false" ht="12.75" hidden="false" customHeight="true" outlineLevel="0" collapsed="false">
      <c r="B122" s="704"/>
      <c r="C122" s="708" t="s">
        <v>254</v>
      </c>
      <c r="D122" s="708"/>
      <c r="E122" s="708"/>
      <c r="F122" s="704"/>
      <c r="G122" s="704"/>
      <c r="H122" s="709" t="s">
        <v>449</v>
      </c>
      <c r="I122" s="709"/>
      <c r="J122" s="710" t="n">
        <f aca="false">U137</f>
        <v>162785.442</v>
      </c>
      <c r="K122" s="710"/>
      <c r="L122" s="710"/>
      <c r="M122" s="711"/>
      <c r="N122" s="712"/>
      <c r="O122" s="713" t="s">
        <v>450</v>
      </c>
      <c r="P122" s="713"/>
      <c r="Q122" s="713"/>
      <c r="R122" s="713"/>
      <c r="S122" s="713"/>
      <c r="T122" s="713"/>
      <c r="U122" s="714" t="s">
        <v>451</v>
      </c>
      <c r="V122" s="714"/>
      <c r="W122" s="715" t="s">
        <v>504</v>
      </c>
      <c r="X122" s="715"/>
      <c r="AB122" s="446"/>
    </row>
    <row r="123" customFormat="false" ht="12.75" hidden="false" customHeight="true" outlineLevel="0" collapsed="false">
      <c r="B123" s="704"/>
      <c r="C123" s="716"/>
      <c r="D123" s="716"/>
      <c r="E123" s="717" t="n">
        <f aca="false">J122+J123+J124</f>
        <v>906477.042</v>
      </c>
      <c r="F123" s="704"/>
      <c r="G123" s="704"/>
      <c r="H123" s="709" t="s">
        <v>453</v>
      </c>
      <c r="I123" s="709"/>
      <c r="J123" s="710" t="n">
        <f aca="false">V147</f>
        <v>743691.6</v>
      </c>
      <c r="K123" s="710"/>
      <c r="L123" s="710"/>
      <c r="M123" s="718"/>
      <c r="N123" s="719"/>
      <c r="O123" s="720" t="n">
        <f aca="false">Z121</f>
        <v>11.7333333333333</v>
      </c>
      <c r="P123" s="720"/>
      <c r="Q123" s="720"/>
      <c r="R123" s="720"/>
      <c r="S123" s="720"/>
      <c r="T123" s="720"/>
      <c r="U123" s="721" t="n">
        <f aca="false">E123*O123</f>
        <v>10635997.2928</v>
      </c>
      <c r="V123" s="721"/>
    </row>
    <row r="124" customFormat="false" ht="12.75" hidden="false" customHeight="true" outlineLevel="0" collapsed="false">
      <c r="B124" s="723"/>
      <c r="C124" s="716"/>
      <c r="D124" s="716"/>
      <c r="E124" s="717"/>
      <c r="F124" s="704"/>
      <c r="G124" s="704"/>
      <c r="H124" s="709" t="s">
        <v>454</v>
      </c>
      <c r="I124" s="709"/>
      <c r="J124" s="710" t="n">
        <f aca="false">Q154</f>
        <v>0</v>
      </c>
      <c r="K124" s="710"/>
      <c r="L124" s="710"/>
      <c r="M124" s="718"/>
      <c r="N124" s="719"/>
      <c r="O124" s="720"/>
      <c r="P124" s="720"/>
      <c r="Q124" s="720"/>
      <c r="R124" s="720"/>
      <c r="S124" s="720"/>
      <c r="T124" s="720"/>
      <c r="U124" s="721"/>
      <c r="V124" s="721"/>
    </row>
    <row r="125" customFormat="false" ht="12.75" hidden="false" customHeight="true" outlineLevel="0" collapsed="false">
      <c r="B125" s="704"/>
      <c r="C125" s="704"/>
      <c r="D125" s="704"/>
      <c r="E125" s="704"/>
      <c r="F125" s="704"/>
      <c r="G125" s="704"/>
      <c r="H125" s="704"/>
      <c r="I125" s="704"/>
      <c r="J125" s="704"/>
      <c r="K125" s="704"/>
      <c r="L125" s="704"/>
      <c r="M125" s="704"/>
      <c r="N125" s="704"/>
      <c r="O125" s="704"/>
      <c r="P125" s="704"/>
      <c r="Q125" s="704"/>
      <c r="R125" s="704"/>
      <c r="S125" s="704"/>
      <c r="T125" s="704"/>
      <c r="U125" s="704"/>
      <c r="V125" s="704"/>
    </row>
    <row r="127" customFormat="false" ht="12.75" hidden="false" customHeight="true" outlineLevel="0" collapsed="false">
      <c r="B127" s="724" t="s">
        <v>449</v>
      </c>
      <c r="C127" s="724"/>
      <c r="D127" s="724"/>
      <c r="E127" s="724"/>
      <c r="F127" s="724"/>
      <c r="G127" s="724"/>
      <c r="H127" s="724"/>
      <c r="I127" s="724"/>
      <c r="J127" s="724"/>
      <c r="K127" s="724"/>
      <c r="L127" s="724"/>
      <c r="M127" s="724"/>
      <c r="N127" s="724"/>
      <c r="O127" s="724"/>
      <c r="P127" s="724"/>
      <c r="Q127" s="724"/>
      <c r="R127" s="724"/>
      <c r="S127" s="724"/>
      <c r="T127" s="724"/>
      <c r="U127" s="724"/>
      <c r="V127" s="724"/>
    </row>
    <row r="128" customFormat="false" ht="12.75" hidden="false" customHeight="true" outlineLevel="0" collapsed="false">
      <c r="B128" s="725" t="s">
        <v>5</v>
      </c>
      <c r="C128" s="725"/>
      <c r="D128" s="725" t="s">
        <v>455</v>
      </c>
      <c r="E128" s="725"/>
      <c r="F128" s="725"/>
      <c r="G128" s="725" t="s">
        <v>456</v>
      </c>
      <c r="H128" s="725" t="s">
        <v>457</v>
      </c>
      <c r="I128" s="725"/>
      <c r="J128" s="725" t="s">
        <v>458</v>
      </c>
      <c r="K128" s="725"/>
      <c r="L128" s="725"/>
      <c r="M128" s="725"/>
      <c r="N128" s="726"/>
      <c r="O128" s="726"/>
      <c r="P128" s="726"/>
      <c r="Q128" s="726"/>
      <c r="R128" s="726"/>
      <c r="S128" s="727" t="s">
        <v>459</v>
      </c>
      <c r="T128" s="727"/>
      <c r="U128" s="725" t="s">
        <v>451</v>
      </c>
      <c r="V128" s="725"/>
    </row>
    <row r="129" customFormat="false" ht="12.75" hidden="false" customHeight="true" outlineLevel="0" collapsed="false">
      <c r="B129" s="725"/>
      <c r="C129" s="725"/>
      <c r="D129" s="725"/>
      <c r="E129" s="725"/>
      <c r="F129" s="725"/>
      <c r="G129" s="725"/>
      <c r="H129" s="725"/>
      <c r="I129" s="725"/>
      <c r="J129" s="725"/>
      <c r="K129" s="725"/>
      <c r="L129" s="725"/>
      <c r="M129" s="725"/>
      <c r="N129" s="726"/>
      <c r="O129" s="726"/>
      <c r="P129" s="726"/>
      <c r="Q129" s="726"/>
      <c r="R129" s="726"/>
      <c r="S129" s="727"/>
      <c r="T129" s="727"/>
      <c r="U129" s="725"/>
      <c r="V129" s="725"/>
    </row>
    <row r="130" customFormat="false" ht="12.75" hidden="false" customHeight="true" outlineLevel="0" collapsed="false">
      <c r="B130" s="734" t="str">
        <f aca="false">F130</f>
        <v>P0043</v>
      </c>
      <c r="C130" s="733"/>
      <c r="D130" s="734"/>
      <c r="E130" s="735" t="s">
        <v>505</v>
      </c>
      <c r="F130" s="735" t="str">
        <f aca="false">VLOOKUP(E130,'MÃO DE OBRA'!$A:$B,2,FALSE())</f>
        <v>P0043</v>
      </c>
      <c r="G130" s="740" t="n">
        <f aca="false">1*3</f>
        <v>3</v>
      </c>
      <c r="H130" s="737" t="n">
        <f aca="false">IF(D130="h",VLOOKUP(B130,'MÃO DE OBRA'!$B$3:$D$97,3,0)*220,VLOOKUP(B130,'MÃO DE OBRA'!$B$3:$D$97,3,0))</f>
        <v>5000</v>
      </c>
      <c r="I130" s="737"/>
      <c r="J130" s="738" t="s">
        <v>461</v>
      </c>
      <c r="K130" s="739" t="n">
        <f aca="false">IF(J130="",0,IF(J130="D",H130*DADOS!$D$18,H130*DADOS!$D$19))</f>
        <v>1250</v>
      </c>
      <c r="L130" s="739"/>
      <c r="M130" s="739"/>
      <c r="N130" s="740"/>
      <c r="O130" s="739"/>
      <c r="P130" s="739"/>
      <c r="Q130" s="739"/>
      <c r="R130" s="739"/>
      <c r="S130" s="741" t="n">
        <f aca="false">IF(G130="",0,IF(C130="3º",0,IF(C130="PJ",0,((H130+K130)*DADOS!$D$7)+((H130+K130)*DADOS!$D$6))))</f>
        <v>3812.5</v>
      </c>
      <c r="T130" s="741"/>
      <c r="U130" s="742" t="n">
        <f aca="false">IF(G130="",0,SUM(H130,K130,,O130,V130,S130))</f>
        <v>10062.5</v>
      </c>
      <c r="V130" s="743"/>
    </row>
    <row r="131" customFormat="false" ht="12.75" hidden="false" customHeight="true" outlineLevel="0" collapsed="false">
      <c r="B131" s="734" t="str">
        <f aca="false">F131</f>
        <v>P0049</v>
      </c>
      <c r="C131" s="733"/>
      <c r="D131" s="734"/>
      <c r="E131" s="735" t="s">
        <v>506</v>
      </c>
      <c r="F131" s="735" t="str">
        <f aca="false">VLOOKUP(E131,'MÃO DE OBRA'!$A:$B,2,FALSE())</f>
        <v>P0049</v>
      </c>
      <c r="G131" s="740" t="n">
        <f aca="false">1*3</f>
        <v>3</v>
      </c>
      <c r="H131" s="737" t="n">
        <f aca="false">IF(D131="h",VLOOKUP(B131,'MÃO DE OBRA'!$B$3:$D$97,3,0)*220,VLOOKUP(B131,'MÃO DE OBRA'!$B$3:$D$97,3,0))</f>
        <v>3078.24</v>
      </c>
      <c r="I131" s="737"/>
      <c r="J131" s="738" t="s">
        <v>461</v>
      </c>
      <c r="K131" s="739" t="n">
        <f aca="false">IF(J131="",0,IF(J131="D",H131*DADOS!$D$18,H131*DADOS!$D$19))</f>
        <v>769.56</v>
      </c>
      <c r="L131" s="739"/>
      <c r="M131" s="739"/>
      <c r="N131" s="740"/>
      <c r="O131" s="739"/>
      <c r="P131" s="739"/>
      <c r="Q131" s="739"/>
      <c r="R131" s="739"/>
      <c r="S131" s="741" t="n">
        <f aca="false">IF(G131="",0,IF(C131="3º",0,IF(C131="PJ",0,((H131+K131)*DADOS!$D$7)+((H131+K131)*DADOS!$D$6))))</f>
        <v>2347.158</v>
      </c>
      <c r="T131" s="741"/>
      <c r="U131" s="742" t="n">
        <f aca="false">IF(G131="",0,SUM(H131,K131,,O131,V131,S131))</f>
        <v>6194.958</v>
      </c>
      <c r="V131" s="743"/>
      <c r="W131" s="474"/>
    </row>
    <row r="132" customFormat="false" ht="12.75" hidden="false" customHeight="true" outlineLevel="0" collapsed="false">
      <c r="B132" s="734" t="str">
        <f aca="false">F132</f>
        <v>P0033</v>
      </c>
      <c r="C132" s="733"/>
      <c r="D132" s="734"/>
      <c r="E132" s="735" t="s">
        <v>507</v>
      </c>
      <c r="F132" s="735" t="str">
        <f aca="false">VLOOKUP(E132,'MÃO DE OBRA'!$A:$B,2,FALSE())</f>
        <v>P0033</v>
      </c>
      <c r="G132" s="740" t="n">
        <f aca="false">1*3</f>
        <v>3</v>
      </c>
      <c r="H132" s="737" t="n">
        <f aca="false">IF(D132="h",VLOOKUP(B132,'MÃO DE OBRA'!$B$3:$D$97,3,0)*220,VLOOKUP(B132,'MÃO DE OBRA'!$B$3:$D$97,3,0))</f>
        <v>3078.24</v>
      </c>
      <c r="I132" s="737"/>
      <c r="J132" s="738" t="s">
        <v>461</v>
      </c>
      <c r="K132" s="739" t="n">
        <f aca="false">IF(J132="",0,IF(J132="D",H132*DADOS!$D$18,H132*DADOS!$D$19))</f>
        <v>769.56</v>
      </c>
      <c r="L132" s="739"/>
      <c r="M132" s="739"/>
      <c r="N132" s="740"/>
      <c r="O132" s="739"/>
      <c r="P132" s="739"/>
      <c r="Q132" s="739"/>
      <c r="R132" s="739"/>
      <c r="S132" s="741" t="n">
        <f aca="false">IF(G132="",0,IF(C132="3º",0,IF(C132="PJ",0,((H132+K132)*DADOS!$D$7)+((H132+K132)*DADOS!$D$6))))</f>
        <v>2347.158</v>
      </c>
      <c r="T132" s="741"/>
      <c r="U132" s="742" t="n">
        <f aca="false">IF(G132="",0,SUM(H132,K132,,O132,V132,S132))</f>
        <v>6194.958</v>
      </c>
      <c r="V132" s="743"/>
      <c r="W132" s="474"/>
    </row>
    <row r="133" customFormat="false" ht="12.75" hidden="false" customHeight="true" outlineLevel="0" collapsed="false">
      <c r="B133" s="734" t="str">
        <f aca="false">F133</f>
        <v>P0046</v>
      </c>
      <c r="C133" s="733"/>
      <c r="D133" s="734"/>
      <c r="E133" s="814" t="s">
        <v>508</v>
      </c>
      <c r="F133" s="735" t="str">
        <f aca="false">VLOOKUP(E133,'MÃO DE OBRA'!$A:$B,2,FALSE())</f>
        <v>P0046</v>
      </c>
      <c r="G133" s="736" t="n">
        <f aca="false">2*3</f>
        <v>6</v>
      </c>
      <c r="H133" s="737" t="n">
        <f aca="false">IF(D133="h",VLOOKUP(B133,'MÃO DE OBRA'!$B$3:$D$97,3,0)*220,VLOOKUP(B133,'MÃO DE OBRA'!$B$3:$D$97,3,0))</f>
        <v>3078.24</v>
      </c>
      <c r="I133" s="737"/>
      <c r="J133" s="738" t="s">
        <v>461</v>
      </c>
      <c r="K133" s="739" t="n">
        <f aca="false">IF(J133="",0,IF(J133="D",H133*DADOS!$D$18,H133*DADOS!$D$19))</f>
        <v>769.56</v>
      </c>
      <c r="L133" s="739"/>
      <c r="M133" s="739"/>
      <c r="N133" s="740"/>
      <c r="O133" s="739"/>
      <c r="P133" s="739"/>
      <c r="Q133" s="739"/>
      <c r="R133" s="739"/>
      <c r="S133" s="741" t="n">
        <f aca="false">IF(G133="",0,IF(C133="3º",0,IF(C133="PJ",0,((H133+K133)*DADOS!$D$7)+((H133+K133)*DADOS!$D$6))))</f>
        <v>2347.158</v>
      </c>
      <c r="T133" s="741"/>
      <c r="U133" s="742" t="n">
        <f aca="false">IF(G133="",0,SUM(H133,K133,,O133,V133,S133))</f>
        <v>6194.958</v>
      </c>
      <c r="V133" s="743"/>
      <c r="W133" s="446"/>
    </row>
    <row r="134" customFormat="false" ht="12.75" hidden="false" customHeight="true" outlineLevel="0" collapsed="false">
      <c r="B134" s="734" t="str">
        <f aca="false">F134</f>
        <v>P0001</v>
      </c>
      <c r="C134" s="733"/>
      <c r="D134" s="734"/>
      <c r="E134" s="735" t="s">
        <v>465</v>
      </c>
      <c r="F134" s="735" t="str">
        <f aca="false">VLOOKUP(E134,'MÃO DE OBRA'!$A:$B,2,FALSE())</f>
        <v>P0001</v>
      </c>
      <c r="G134" s="736" t="n">
        <f aca="false">2*3</f>
        <v>6</v>
      </c>
      <c r="H134" s="737" t="n">
        <f aca="false">IF(D134="h",VLOOKUP(B134,'MÃO DE OBRA'!$B$3:$D$97,3,0)*220,VLOOKUP(B134,'MÃO DE OBRA'!$B$3:$D$97,3,0))</f>
        <v>2043.36</v>
      </c>
      <c r="I134" s="737"/>
      <c r="J134" s="738" t="s">
        <v>461</v>
      </c>
      <c r="K134" s="739" t="n">
        <f aca="false">IF(J134="",0,IF(J134="D",H134*DADOS!$D$18,H134*DADOS!$D$19))</f>
        <v>510.84</v>
      </c>
      <c r="L134" s="739"/>
      <c r="M134" s="739"/>
      <c r="N134" s="740"/>
      <c r="O134" s="815"/>
      <c r="P134" s="816"/>
      <c r="Q134" s="816"/>
      <c r="R134" s="817"/>
      <c r="S134" s="741" t="n">
        <f aca="false">IF(G134="",0,IF(C134="3º",0,IF(C134="PJ",0,((H134+K134)*DADOS!$D$7)+((H134+K134)*DADOS!$D$6))))</f>
        <v>1558.062</v>
      </c>
      <c r="T134" s="741"/>
      <c r="U134" s="742" t="n">
        <f aca="false">IF(G134="",0,SUM(H134,K134,,O134,V134,S134))</f>
        <v>4112.262</v>
      </c>
      <c r="V134" s="743"/>
      <c r="W134" s="446"/>
    </row>
    <row r="135" customFormat="false" ht="12.75" hidden="false" customHeight="true" outlineLevel="0" collapsed="false">
      <c r="B135" s="734" t="str">
        <f aca="false">F135</f>
        <v>P0029</v>
      </c>
      <c r="C135" s="733"/>
      <c r="D135" s="734"/>
      <c r="E135" s="735" t="s">
        <v>509</v>
      </c>
      <c r="F135" s="735" t="str">
        <f aca="false">VLOOKUP(E135,'MÃO DE OBRA'!$A:$B,2,FALSE())</f>
        <v>P0029</v>
      </c>
      <c r="G135" s="736" t="n">
        <f aca="false">1*3</f>
        <v>3</v>
      </c>
      <c r="H135" s="737" t="n">
        <f aca="false">IF(D135="h",VLOOKUP(B135,'MÃO DE OBRA'!$B$3:$D$97,3,0)*220,VLOOKUP(B135,'MÃO DE OBRA'!$B$3:$D$97,3,0))</f>
        <v>3078.24</v>
      </c>
      <c r="I135" s="737"/>
      <c r="J135" s="738" t="s">
        <v>461</v>
      </c>
      <c r="K135" s="739" t="n">
        <f aca="false">IF(J135="",0,IF(J135="D",H135*DADOS!$D$18,H135*DADOS!$D$19))</f>
        <v>769.56</v>
      </c>
      <c r="L135" s="739"/>
      <c r="M135" s="739"/>
      <c r="N135" s="740"/>
      <c r="O135" s="815"/>
      <c r="P135" s="816"/>
      <c r="Q135" s="816"/>
      <c r="R135" s="817"/>
      <c r="S135" s="741" t="n">
        <f aca="false">IF(G135="",0,IF(C135="3º",0,IF(C135="PJ",0,((H135+K135)*DADOS!$D$7)+((H135+K135)*DADOS!$D$6))))</f>
        <v>2347.158</v>
      </c>
      <c r="T135" s="741"/>
      <c r="U135" s="742" t="n">
        <f aca="false">IF(G135="",0,SUM(H135,K135,,O135,V135,S135))</f>
        <v>6194.958</v>
      </c>
      <c r="V135" s="743"/>
      <c r="W135" s="446"/>
    </row>
    <row r="136" customFormat="false" ht="12.75" hidden="false" customHeight="true" outlineLevel="0" collapsed="false">
      <c r="B136" s="734" t="str">
        <f aca="false">F136</f>
        <v>P0065</v>
      </c>
      <c r="C136" s="733" t="s">
        <v>466</v>
      </c>
      <c r="D136" s="734"/>
      <c r="E136" s="735" t="s">
        <v>467</v>
      </c>
      <c r="F136" s="735" t="str">
        <f aca="false">VLOOKUP(E136,'MÃO DE OBRA'!$A:$B,2,FALSE())</f>
        <v>P0065</v>
      </c>
      <c r="G136" s="736" t="n">
        <v>2</v>
      </c>
      <c r="H136" s="737" t="n">
        <f aca="false">IF(D136="h",VLOOKUP(B136,'MÃO DE OBRA'!$B$3:$D$97,3,0)*220,VLOOKUP(B136,'MÃO DE OBRA'!$B$3:$D$97,3,0))</f>
        <v>7500</v>
      </c>
      <c r="I136" s="737"/>
      <c r="J136" s="738"/>
      <c r="K136" s="739" t="n">
        <f aca="false">IF(J136="",0,IF(J136="D",H136*DADOS!$D$18,H136*DADOS!$D$19))</f>
        <v>0</v>
      </c>
      <c r="L136" s="739"/>
      <c r="M136" s="739"/>
      <c r="N136" s="740"/>
      <c r="O136" s="815"/>
      <c r="P136" s="816"/>
      <c r="Q136" s="816"/>
      <c r="R136" s="817"/>
      <c r="S136" s="741" t="n">
        <f aca="false">IF(G136="",0,IF(C136="3º",0,IF(C136="PJ",0,((H136+K136)*DADOS!$D$7)+((H136+K136)*DADOS!$D$6))))</f>
        <v>0</v>
      </c>
      <c r="T136" s="741"/>
      <c r="U136" s="742" t="n">
        <f aca="false">IF(G136="",0,SUM(H136,K136,,O136,V136,S136))</f>
        <v>7500</v>
      </c>
      <c r="V136" s="743"/>
      <c r="W136" s="446"/>
    </row>
    <row r="137" customFormat="false" ht="12.75" hidden="false" customHeight="true" outlineLevel="0" collapsed="false">
      <c r="B137" s="751"/>
      <c r="C137" s="751"/>
      <c r="D137" s="752" t="s">
        <v>257</v>
      </c>
      <c r="E137" s="752"/>
      <c r="F137" s="752"/>
      <c r="G137" s="753" t="n">
        <f aca="false">SUM(G130:G136)</f>
        <v>26</v>
      </c>
      <c r="H137" s="754" t="n">
        <f aca="false">SUMPRODUCT($G$130:$G$136,H130:H136)</f>
        <v>88433.76</v>
      </c>
      <c r="I137" s="754"/>
      <c r="J137" s="755" t="n">
        <f aca="false">SUMPRODUCT($G$130:$G$136,K130:K136)</f>
        <v>18358.44</v>
      </c>
      <c r="K137" s="755"/>
      <c r="L137" s="755"/>
      <c r="M137" s="755"/>
      <c r="N137" s="755"/>
      <c r="O137" s="755"/>
      <c r="P137" s="755"/>
      <c r="Q137" s="755"/>
      <c r="R137" s="755"/>
      <c r="S137" s="755" t="n">
        <f aca="false">SUMPRODUCT($G$130:$G$136,S130:S136)</f>
        <v>55993.242</v>
      </c>
      <c r="T137" s="755"/>
      <c r="U137" s="756" t="n">
        <f aca="false">SUMPRODUCT($G$130:$G$136,U130:U136)</f>
        <v>162785.442</v>
      </c>
      <c r="V137" s="757"/>
      <c r="W137" s="446"/>
    </row>
    <row r="139" customFormat="false" ht="12.75" hidden="false" customHeight="true" outlineLevel="0" collapsed="false">
      <c r="B139" s="724" t="s">
        <v>453</v>
      </c>
      <c r="C139" s="724"/>
      <c r="D139" s="724"/>
      <c r="E139" s="724"/>
      <c r="F139" s="724"/>
      <c r="G139" s="724"/>
      <c r="H139" s="724"/>
      <c r="I139" s="724"/>
      <c r="J139" s="724"/>
      <c r="K139" s="724"/>
      <c r="L139" s="724"/>
      <c r="M139" s="724"/>
      <c r="N139" s="724"/>
      <c r="O139" s="724"/>
      <c r="P139" s="724"/>
      <c r="Q139" s="724"/>
      <c r="R139" s="724"/>
      <c r="S139" s="724"/>
      <c r="T139" s="724"/>
      <c r="U139" s="724"/>
      <c r="V139" s="724"/>
    </row>
    <row r="140" customFormat="false" ht="12.75" hidden="false" customHeight="true" outlineLevel="0" collapsed="false">
      <c r="B140" s="452" t="s">
        <v>474</v>
      </c>
      <c r="C140" s="452"/>
      <c r="D140" s="452"/>
      <c r="E140" s="758" t="s">
        <v>475</v>
      </c>
      <c r="F140" s="758"/>
      <c r="G140" s="759" t="s">
        <v>456</v>
      </c>
      <c r="H140" s="725" t="s">
        <v>476</v>
      </c>
      <c r="I140" s="725"/>
      <c r="J140" s="725"/>
      <c r="K140" s="727" t="s">
        <v>477</v>
      </c>
      <c r="L140" s="727"/>
      <c r="M140" s="727"/>
      <c r="N140" s="727"/>
      <c r="O140" s="727"/>
      <c r="P140" s="760" t="s">
        <v>314</v>
      </c>
      <c r="Q140" s="760"/>
      <c r="R140" s="760"/>
      <c r="S140" s="760"/>
      <c r="T140" s="727" t="s">
        <v>312</v>
      </c>
      <c r="U140" s="761" t="s">
        <v>315</v>
      </c>
      <c r="V140" s="725" t="s">
        <v>478</v>
      </c>
    </row>
    <row r="141" customFormat="false" ht="12.75" hidden="false" customHeight="true" outlineLevel="0" collapsed="false">
      <c r="B141" s="452"/>
      <c r="C141" s="452"/>
      <c r="D141" s="452"/>
      <c r="E141" s="758"/>
      <c r="F141" s="758"/>
      <c r="G141" s="759"/>
      <c r="H141" s="725"/>
      <c r="I141" s="725"/>
      <c r="J141" s="725"/>
      <c r="K141" s="727"/>
      <c r="L141" s="727"/>
      <c r="M141" s="727"/>
      <c r="N141" s="727"/>
      <c r="O141" s="727"/>
      <c r="P141" s="762" t="s">
        <v>480</v>
      </c>
      <c r="Q141" s="762"/>
      <c r="R141" s="762"/>
      <c r="S141" s="762"/>
      <c r="T141" s="727"/>
      <c r="U141" s="761"/>
      <c r="V141" s="725"/>
    </row>
    <row r="142" customFormat="false" ht="12.75" hidden="false" customHeight="true" outlineLevel="0" collapsed="false">
      <c r="B142" s="763" t="str">
        <f aca="false">F142</f>
        <v>E0021</v>
      </c>
      <c r="C142" s="764"/>
      <c r="D142" s="765"/>
      <c r="E142" s="763" t="s">
        <v>510</v>
      </c>
      <c r="F142" s="735" t="str">
        <f aca="false">VLOOKUP($E142,EQUIPAMENTOS!$A:$B,2,FALSE())</f>
        <v>E0021</v>
      </c>
      <c r="G142" s="766" t="n">
        <f aca="false">G130</f>
        <v>3</v>
      </c>
      <c r="H142" s="774" t="n">
        <f aca="false">VLOOKUP($B142,EQUIPAMENTOS!$B$3:$R$101,11,0)*200</f>
        <v>44168</v>
      </c>
      <c r="I142" s="774"/>
      <c r="J142" s="774"/>
      <c r="K142" s="768" t="s">
        <v>484</v>
      </c>
      <c r="L142" s="768"/>
      <c r="M142" s="771" t="n">
        <v>200</v>
      </c>
      <c r="N142" s="771"/>
      <c r="O142" s="771"/>
      <c r="P142" s="770" t="s">
        <v>511</v>
      </c>
      <c r="Q142" s="771" t="n">
        <f aca="false">VLOOKUP($B142,EQUIPAMENTOS!$B$3:$R$101,17,0)</f>
        <v>22</v>
      </c>
      <c r="R142" s="771"/>
      <c r="S142" s="771"/>
      <c r="T142" s="772" t="n">
        <f aca="false">IF(Q142="","",IF(K142="km",M142/Q142,200*Q142)*INDEX(DADOS!$1:$1048576,MATCH(P142,DADOS!D:D,0),5))*0.95</f>
        <v>29218.2</v>
      </c>
      <c r="U142" s="773" t="n">
        <f aca="false">SUM(H142,T142)</f>
        <v>73386.2</v>
      </c>
      <c r="V142" s="771" t="n">
        <f aca="false">U142*G142</f>
        <v>220158.6</v>
      </c>
      <c r="W142" s="446"/>
      <c r="AH142" s="488"/>
      <c r="AM142" s="488"/>
    </row>
    <row r="143" customFormat="false" ht="12.75" hidden="false" customHeight="true" outlineLevel="0" collapsed="false">
      <c r="B143" s="763" t="str">
        <f aca="false">F143</f>
        <v>E0034</v>
      </c>
      <c r="C143" s="764"/>
      <c r="D143" s="765"/>
      <c r="E143" s="763" t="s">
        <v>512</v>
      </c>
      <c r="F143" s="735" t="str">
        <f aca="false">VLOOKUP($E143,EQUIPAMENTOS!$A:$B,2,FALSE())</f>
        <v>E0034</v>
      </c>
      <c r="G143" s="766" t="n">
        <f aca="false">G131</f>
        <v>3</v>
      </c>
      <c r="H143" s="774" t="n">
        <f aca="false">VLOOKUP($B143,EQUIPAMENTOS!$B$3:$R$101,11,0)*200</f>
        <v>30320</v>
      </c>
      <c r="I143" s="774"/>
      <c r="J143" s="774"/>
      <c r="K143" s="768" t="s">
        <v>484</v>
      </c>
      <c r="L143" s="768"/>
      <c r="M143" s="771" t="n">
        <v>200</v>
      </c>
      <c r="N143" s="771"/>
      <c r="O143" s="771"/>
      <c r="P143" s="770" t="s">
        <v>511</v>
      </c>
      <c r="Q143" s="771" t="n">
        <f aca="false">VLOOKUP($B143,EQUIPAMENTOS!$B$3:$R$101,17,0)</f>
        <v>18</v>
      </c>
      <c r="R143" s="771"/>
      <c r="S143" s="771"/>
      <c r="T143" s="772" t="n">
        <f aca="false">IF(Q143="","",IF(K143="km",M143/Q143,200*Q143)*INDEX(DADOS!$1:$1048576,MATCH(P143,DADOS!D:D,0),5))*0.95</f>
        <v>23905.8</v>
      </c>
      <c r="U143" s="773" t="n">
        <f aca="false">SUM(H143,T143)</f>
        <v>54225.8</v>
      </c>
      <c r="V143" s="771" t="n">
        <f aca="false">U143*G143</f>
        <v>162677.4</v>
      </c>
      <c r="W143" s="446"/>
      <c r="AH143" s="488"/>
      <c r="AM143" s="488"/>
    </row>
    <row r="144" customFormat="false" ht="12.75" hidden="false" customHeight="true" outlineLevel="0" collapsed="false">
      <c r="B144" s="763" t="str">
        <f aca="false">F144</f>
        <v>E0013</v>
      </c>
      <c r="C144" s="764"/>
      <c r="D144" s="765"/>
      <c r="E144" s="763" t="s">
        <v>351</v>
      </c>
      <c r="F144" s="735" t="str">
        <f aca="false">VLOOKUP($E144,EQUIPAMENTOS!$A:$B,2,FALSE())</f>
        <v>E0013</v>
      </c>
      <c r="G144" s="766" t="n">
        <f aca="false">G132</f>
        <v>3</v>
      </c>
      <c r="H144" s="774" t="n">
        <f aca="false">VLOOKUP($B144,EQUIPAMENTOS!$B$3:$R$101,11,0)*200</f>
        <v>24000</v>
      </c>
      <c r="I144" s="774"/>
      <c r="J144" s="774"/>
      <c r="K144" s="768" t="s">
        <v>484</v>
      </c>
      <c r="L144" s="768"/>
      <c r="M144" s="771" t="n">
        <v>200</v>
      </c>
      <c r="N144" s="771"/>
      <c r="O144" s="771"/>
      <c r="P144" s="770" t="s">
        <v>511</v>
      </c>
      <c r="Q144" s="771" t="n">
        <f aca="false">VLOOKUP($B144,EQUIPAMENTOS!$B$3:$R$101,17,0)</f>
        <v>7</v>
      </c>
      <c r="R144" s="771"/>
      <c r="S144" s="771"/>
      <c r="T144" s="772" t="n">
        <f aca="false">IF(Q144="","",IF(K144="km",M144/Q144,200*Q144)*INDEX(DADOS!$1:$1048576,MATCH(P144,DADOS!D:D,0),5))</f>
        <v>9786</v>
      </c>
      <c r="U144" s="773" t="n">
        <f aca="false">SUM(H144,T144)</f>
        <v>33786</v>
      </c>
      <c r="V144" s="771" t="n">
        <f aca="false">U144*G144</f>
        <v>101358</v>
      </c>
      <c r="W144" s="446"/>
      <c r="AH144" s="488"/>
      <c r="AM144" s="488"/>
    </row>
    <row r="145" customFormat="false" ht="12.75" hidden="false" customHeight="true" outlineLevel="0" collapsed="false">
      <c r="B145" s="763" t="str">
        <f aca="false">F145</f>
        <v>E0028</v>
      </c>
      <c r="C145" s="764"/>
      <c r="D145" s="765"/>
      <c r="E145" s="763" t="s">
        <v>513</v>
      </c>
      <c r="F145" s="735" t="str">
        <f aca="false">VLOOKUP($E145,EQUIPAMENTOS!$A:$B,2,FALSE())</f>
        <v>E0028</v>
      </c>
      <c r="G145" s="766" t="n">
        <f aca="false">G133</f>
        <v>6</v>
      </c>
      <c r="H145" s="774" t="n">
        <f aca="false">VLOOKUP($B145,EQUIPAMENTOS!$B$3:$R$101,11,0)*200</f>
        <v>22000</v>
      </c>
      <c r="I145" s="774"/>
      <c r="J145" s="774"/>
      <c r="K145" s="768" t="s">
        <v>484</v>
      </c>
      <c r="L145" s="768"/>
      <c r="M145" s="771" t="n">
        <v>200</v>
      </c>
      <c r="N145" s="771"/>
      <c r="O145" s="771"/>
      <c r="P145" s="770" t="s">
        <v>485</v>
      </c>
      <c r="Q145" s="771" t="n">
        <f aca="false">VLOOKUP($B145,EQUIPAMENTOS!$B$3:$R$101,17,0)</f>
        <v>16</v>
      </c>
      <c r="R145" s="771"/>
      <c r="S145" s="771"/>
      <c r="T145" s="772" t="n">
        <f aca="false">IF(Q145="","",IF(K145="km",M145/Q145,200*Q145)*INDEX(DADOS!$1:$1048576,MATCH(P145,DADOS!D:D,0),5))*0.95</f>
        <v>21249.6</v>
      </c>
      <c r="U145" s="773" t="n">
        <f aca="false">SUM(H145,T145)</f>
        <v>43249.6</v>
      </c>
      <c r="V145" s="771" t="n">
        <f aca="false">U145*G145</f>
        <v>259497.6</v>
      </c>
      <c r="W145" s="446"/>
      <c r="AH145" s="488"/>
      <c r="AM145" s="488"/>
    </row>
    <row r="146" customFormat="false" ht="12.75" hidden="false" customHeight="true" outlineLevel="0" collapsed="false">
      <c r="B146" s="763"/>
      <c r="C146" s="764"/>
      <c r="D146" s="765"/>
      <c r="E146" s="818"/>
      <c r="F146" s="735"/>
      <c r="G146" s="766"/>
      <c r="H146" s="774"/>
      <c r="I146" s="774"/>
      <c r="J146" s="774"/>
      <c r="K146" s="768"/>
      <c r="L146" s="768"/>
      <c r="M146" s="771"/>
      <c r="N146" s="771"/>
      <c r="O146" s="771"/>
      <c r="P146" s="770"/>
      <c r="Q146" s="771"/>
      <c r="R146" s="771"/>
      <c r="S146" s="771"/>
      <c r="T146" s="785"/>
      <c r="U146" s="787"/>
      <c r="V146" s="771"/>
      <c r="AG146" s="819"/>
      <c r="AH146" s="819"/>
      <c r="AL146" s="819"/>
      <c r="AM146" s="819"/>
    </row>
    <row r="147" customFormat="false" ht="12.75" hidden="false" customHeight="true" outlineLevel="0" collapsed="false">
      <c r="B147" s="788"/>
      <c r="C147" s="788"/>
      <c r="D147" s="788"/>
      <c r="E147" s="790" t="s">
        <v>257</v>
      </c>
      <c r="F147" s="790"/>
      <c r="G147" s="790" t="n">
        <f aca="false">SUM(G142:G146)</f>
        <v>15</v>
      </c>
      <c r="H147" s="791" t="n">
        <f aca="false">SUMPRODUCT(G142:$G$146,H142:H146)</f>
        <v>427464</v>
      </c>
      <c r="I147" s="791"/>
      <c r="J147" s="791"/>
      <c r="K147" s="792"/>
      <c r="L147" s="792"/>
      <c r="M147" s="792"/>
      <c r="N147" s="792"/>
      <c r="O147" s="792"/>
      <c r="P147" s="793"/>
      <c r="Q147" s="794"/>
      <c r="R147" s="794"/>
      <c r="S147" s="794"/>
      <c r="T147" s="795" t="n">
        <f aca="false">SUMPRODUCT($G142:G$146,T142:T146)</f>
        <v>316227.6</v>
      </c>
      <c r="U147" s="795"/>
      <c r="V147" s="791" t="n">
        <f aca="false">SUM(V142:V146)</f>
        <v>743691.6</v>
      </c>
      <c r="W147" s="446"/>
      <c r="X147" s="819"/>
      <c r="Y147" s="819"/>
      <c r="AB147" s="819"/>
      <c r="AC147" s="819"/>
      <c r="AG147" s="819"/>
      <c r="AH147" s="819"/>
      <c r="AL147" s="819"/>
      <c r="AM147" s="819"/>
    </row>
    <row r="148" customFormat="false" ht="12.75" hidden="false" customHeight="true" outlineLevel="0" collapsed="false">
      <c r="H148" s="796"/>
      <c r="I148" s="796"/>
      <c r="N148" s="796"/>
      <c r="O148" s="796"/>
      <c r="P148" s="796"/>
      <c r="Q148" s="796"/>
      <c r="T148" s="446"/>
      <c r="AB148" s="446"/>
    </row>
    <row r="149" customFormat="false" ht="12.75" hidden="true" customHeight="true" outlineLevel="0" collapsed="false">
      <c r="B149" s="724" t="s">
        <v>490</v>
      </c>
      <c r="C149" s="724"/>
      <c r="D149" s="724"/>
      <c r="E149" s="724"/>
      <c r="F149" s="724"/>
      <c r="G149" s="724"/>
      <c r="H149" s="724"/>
      <c r="I149" s="724"/>
      <c r="J149" s="724"/>
      <c r="K149" s="724"/>
      <c r="L149" s="724"/>
      <c r="M149" s="724"/>
      <c r="N149" s="724"/>
      <c r="O149" s="724"/>
      <c r="P149" s="724"/>
      <c r="Q149" s="724"/>
      <c r="R149" s="724"/>
      <c r="S149" s="724"/>
      <c r="T149" s="724"/>
      <c r="U149" s="724"/>
      <c r="V149" s="724"/>
      <c r="Y149" s="446"/>
      <c r="AC149" s="446"/>
      <c r="AH149" s="446"/>
      <c r="AM149" s="446"/>
    </row>
    <row r="150" customFormat="false" ht="12.75" hidden="true" customHeight="true" outlineLevel="0" collapsed="false">
      <c r="B150" s="725" t="s">
        <v>5</v>
      </c>
      <c r="C150" s="725"/>
      <c r="D150" s="725" t="s">
        <v>491</v>
      </c>
      <c r="E150" s="725"/>
      <c r="F150" s="725"/>
      <c r="G150" s="725" t="s">
        <v>313</v>
      </c>
      <c r="H150" s="725"/>
      <c r="I150" s="727" t="s">
        <v>318</v>
      </c>
      <c r="J150" s="727"/>
      <c r="K150" s="727"/>
      <c r="L150" s="727" t="s">
        <v>11</v>
      </c>
      <c r="M150" s="727"/>
      <c r="N150" s="727"/>
      <c r="O150" s="727"/>
      <c r="P150" s="727"/>
      <c r="Q150" s="725" t="s">
        <v>492</v>
      </c>
      <c r="R150" s="725"/>
      <c r="S150" s="725"/>
      <c r="T150" s="725"/>
      <c r="U150" s="727"/>
      <c r="V150" s="727"/>
      <c r="Y150" s="446"/>
      <c r="AC150" s="446"/>
      <c r="AH150" s="446"/>
      <c r="AM150" s="446"/>
    </row>
    <row r="151" customFormat="false" ht="12.75" hidden="true" customHeight="true" outlineLevel="0" collapsed="false">
      <c r="B151" s="740"/>
      <c r="C151" s="797"/>
      <c r="D151" s="798"/>
      <c r="E151" s="798"/>
      <c r="F151" s="798"/>
      <c r="G151" s="799"/>
      <c r="H151" s="799"/>
      <c r="I151" s="800"/>
      <c r="J151" s="800"/>
      <c r="K151" s="800"/>
      <c r="L151" s="800"/>
      <c r="M151" s="800"/>
      <c r="N151" s="800"/>
      <c r="O151" s="800"/>
      <c r="P151" s="800"/>
      <c r="Q151" s="801" t="n">
        <f aca="false">I151*L151</f>
        <v>0</v>
      </c>
      <c r="R151" s="801"/>
      <c r="S151" s="801"/>
      <c r="T151" s="801"/>
      <c r="U151" s="802"/>
      <c r="V151" s="802"/>
      <c r="Y151" s="446"/>
      <c r="AC151" s="446"/>
      <c r="AH151" s="446"/>
      <c r="AM151" s="446"/>
    </row>
    <row r="152" customFormat="false" ht="12.75" hidden="true" customHeight="true" outlineLevel="0" collapsed="false">
      <c r="B152" s="740"/>
      <c r="C152" s="797"/>
      <c r="D152" s="803"/>
      <c r="E152" s="803"/>
      <c r="F152" s="803"/>
      <c r="G152" s="804"/>
      <c r="H152" s="804"/>
      <c r="I152" s="805"/>
      <c r="J152" s="805"/>
      <c r="K152" s="805"/>
      <c r="L152" s="806"/>
      <c r="M152" s="806"/>
      <c r="N152" s="806"/>
      <c r="O152" s="806"/>
      <c r="P152" s="806"/>
      <c r="Q152" s="801" t="n">
        <f aca="false">I152*L152</f>
        <v>0</v>
      </c>
      <c r="R152" s="801"/>
      <c r="S152" s="801"/>
      <c r="T152" s="801"/>
      <c r="U152" s="802"/>
      <c r="V152" s="802"/>
      <c r="Y152" s="446"/>
      <c r="AC152" s="446"/>
      <c r="AH152" s="446"/>
      <c r="AM152" s="446"/>
    </row>
    <row r="153" customFormat="false" ht="12.75" hidden="true" customHeight="true" outlineLevel="0" collapsed="false">
      <c r="B153" s="740"/>
      <c r="C153" s="797"/>
      <c r="D153" s="798"/>
      <c r="E153" s="798"/>
      <c r="F153" s="798"/>
      <c r="G153" s="799"/>
      <c r="H153" s="799"/>
      <c r="I153" s="806"/>
      <c r="J153" s="806"/>
      <c r="K153" s="806"/>
      <c r="L153" s="806"/>
      <c r="M153" s="806"/>
      <c r="N153" s="806"/>
      <c r="O153" s="806"/>
      <c r="P153" s="806"/>
      <c r="Q153" s="801" t="n">
        <f aca="false">I153*L153</f>
        <v>0</v>
      </c>
      <c r="R153" s="801"/>
      <c r="S153" s="801"/>
      <c r="T153" s="801"/>
      <c r="U153" s="802"/>
      <c r="V153" s="802"/>
      <c r="Y153" s="446"/>
      <c r="AC153" s="446"/>
      <c r="AH153" s="446"/>
      <c r="AM153" s="446"/>
    </row>
    <row r="154" customFormat="false" ht="12.75" hidden="true" customHeight="true" outlineLevel="0" collapsed="false">
      <c r="B154" s="788"/>
      <c r="C154" s="788"/>
      <c r="D154" s="788"/>
      <c r="E154" s="788"/>
      <c r="F154" s="788"/>
      <c r="G154" s="788"/>
      <c r="H154" s="788"/>
      <c r="I154" s="788"/>
      <c r="J154" s="788"/>
      <c r="K154" s="788"/>
      <c r="L154" s="788"/>
      <c r="M154" s="788"/>
      <c r="N154" s="788"/>
      <c r="O154" s="788"/>
      <c r="P154" s="788"/>
      <c r="Q154" s="807" t="n">
        <f aca="false">SUM(Q151:T153)/O123</f>
        <v>0</v>
      </c>
      <c r="R154" s="807"/>
      <c r="S154" s="807"/>
      <c r="T154" s="807"/>
      <c r="U154" s="788"/>
      <c r="V154" s="788"/>
      <c r="Y154" s="446"/>
      <c r="AC154" s="446"/>
      <c r="AH154" s="446"/>
      <c r="AM154" s="446"/>
    </row>
    <row r="155" customFormat="false" ht="12.75" hidden="false" customHeight="true" outlineLevel="0" collapsed="false">
      <c r="Y155" s="446"/>
      <c r="AC155" s="446"/>
      <c r="AH155" s="446"/>
      <c r="AM155" s="446"/>
    </row>
    <row r="156" customFormat="false" ht="12.75" hidden="true" customHeight="true" outlineLevel="0" collapsed="false">
      <c r="Y156" s="446"/>
      <c r="AC156" s="446"/>
      <c r="AH156" s="446"/>
      <c r="AM156" s="446"/>
    </row>
    <row r="157" customFormat="false" ht="12.75" hidden="true" customHeight="true" outlineLevel="0" collapsed="false">
      <c r="Y157" s="446"/>
      <c r="AC157" s="446"/>
      <c r="AH157" s="446"/>
      <c r="AM157" s="446"/>
    </row>
    <row r="158" customFormat="false" ht="12.75" hidden="true" customHeight="true" outlineLevel="0" collapsed="false">
      <c r="Y158" s="446"/>
      <c r="AC158" s="446"/>
      <c r="AH158" s="446"/>
      <c r="AM158" s="446"/>
    </row>
    <row r="159" customFormat="false" ht="12.75" hidden="true" customHeight="true" outlineLevel="0" collapsed="false">
      <c r="Y159" s="446"/>
      <c r="AC159" s="446"/>
      <c r="AH159" s="446"/>
      <c r="AM159" s="446"/>
    </row>
    <row r="160" customFormat="false" ht="12.75" hidden="false" customHeight="true" outlineLevel="0" collapsed="false">
      <c r="Y160" s="474"/>
      <c r="Z160" s="474"/>
      <c r="AA160" s="474"/>
      <c r="AB160" s="474"/>
      <c r="AC160" s="474"/>
      <c r="AD160" s="474"/>
      <c r="AE160" s="474"/>
      <c r="AF160" s="474"/>
      <c r="AG160" s="474"/>
      <c r="AH160" s="474"/>
      <c r="AI160" s="474"/>
      <c r="AJ160" s="474"/>
      <c r="AK160" s="474"/>
      <c r="AL160" s="474"/>
      <c r="AM160" s="474"/>
    </row>
    <row r="161" customFormat="false" ht="12.75" hidden="false" customHeight="true" outlineLevel="0" collapsed="false">
      <c r="B161" s="703" t="s">
        <v>447</v>
      </c>
      <c r="C161" s="703"/>
      <c r="D161" s="703"/>
      <c r="E161" s="438" t="s">
        <v>514</v>
      </c>
      <c r="Y161" s="474"/>
      <c r="Z161" s="474"/>
      <c r="AA161" s="474"/>
      <c r="AB161" s="474"/>
      <c r="AC161" s="474"/>
      <c r="AD161" s="474"/>
      <c r="AE161" s="474"/>
      <c r="AF161" s="474"/>
      <c r="AG161" s="474"/>
      <c r="AH161" s="474"/>
      <c r="AI161" s="474"/>
      <c r="AJ161" s="474"/>
      <c r="AK161" s="474"/>
      <c r="AL161" s="474"/>
      <c r="AM161" s="474"/>
    </row>
    <row r="162" customFormat="false" ht="12.75" hidden="false" customHeight="true" outlineLevel="0" collapsed="false">
      <c r="B162" s="811"/>
      <c r="C162" s="811"/>
      <c r="D162" s="811"/>
      <c r="E162" s="811"/>
      <c r="F162" s="811"/>
      <c r="G162" s="811"/>
      <c r="H162" s="811"/>
      <c r="I162" s="811"/>
      <c r="J162" s="811"/>
      <c r="K162" s="811"/>
      <c r="L162" s="811"/>
      <c r="M162" s="811"/>
      <c r="N162" s="811"/>
      <c r="O162" s="811"/>
      <c r="P162" s="811"/>
      <c r="Q162" s="811"/>
      <c r="R162" s="811"/>
      <c r="S162" s="811"/>
      <c r="T162" s="811"/>
      <c r="U162" s="811"/>
      <c r="V162" s="811"/>
      <c r="W162" s="820" t="n">
        <f aca="false">CRONOGRAMA!AT7</f>
        <v>46146</v>
      </c>
      <c r="X162" s="820" t="n">
        <f aca="false">CRONOGRAMA!EQ7</f>
        <v>46502</v>
      </c>
      <c r="Y162" s="810" t="n">
        <f aca="false">X162-W162</f>
        <v>356</v>
      </c>
      <c r="Z162" s="813" t="n">
        <f aca="false">Y162/30</f>
        <v>11.8666666666667</v>
      </c>
      <c r="AA162" s="474" t="n">
        <f aca="false">(275+18)/24</f>
        <v>12.2083333333333</v>
      </c>
      <c r="AB162" s="474"/>
      <c r="AC162" s="474"/>
      <c r="AD162" s="474"/>
      <c r="AE162" s="474"/>
      <c r="AF162" s="474"/>
      <c r="AG162" s="474"/>
      <c r="AH162" s="474"/>
      <c r="AI162" s="474"/>
      <c r="AJ162" s="474"/>
      <c r="AK162" s="474"/>
      <c r="AL162" s="474"/>
      <c r="AM162" s="474"/>
    </row>
    <row r="163" customFormat="false" ht="12.75" hidden="false" customHeight="true" outlineLevel="0" collapsed="false">
      <c r="B163" s="704"/>
      <c r="C163" s="708" t="s">
        <v>254</v>
      </c>
      <c r="D163" s="708"/>
      <c r="E163" s="708"/>
      <c r="F163" s="704"/>
      <c r="G163" s="704"/>
      <c r="H163" s="709" t="s">
        <v>449</v>
      </c>
      <c r="I163" s="709"/>
      <c r="J163" s="710" t="n">
        <f aca="false">U176</f>
        <v>81243.796</v>
      </c>
      <c r="K163" s="710"/>
      <c r="L163" s="710"/>
      <c r="M163" s="711"/>
      <c r="N163" s="712"/>
      <c r="O163" s="713" t="s">
        <v>450</v>
      </c>
      <c r="P163" s="713"/>
      <c r="Q163" s="713"/>
      <c r="R163" s="713"/>
      <c r="S163" s="713"/>
      <c r="T163" s="713"/>
      <c r="U163" s="714" t="s">
        <v>451</v>
      </c>
      <c r="V163" s="714"/>
      <c r="W163" s="715" t="s">
        <v>497</v>
      </c>
      <c r="X163" s="715"/>
      <c r="AA163" s="474"/>
      <c r="AB163" s="474"/>
      <c r="AC163" s="474"/>
      <c r="AD163" s="474"/>
      <c r="AE163" s="474"/>
      <c r="AF163" s="474"/>
      <c r="AG163" s="474"/>
      <c r="AH163" s="474"/>
      <c r="AI163" s="474"/>
      <c r="AJ163" s="474"/>
      <c r="AK163" s="474"/>
      <c r="AL163" s="474"/>
      <c r="AM163" s="474"/>
    </row>
    <row r="164" customFormat="false" ht="12.75" hidden="false" customHeight="true" outlineLevel="0" collapsed="false">
      <c r="B164" s="704"/>
      <c r="C164" s="716"/>
      <c r="D164" s="716"/>
      <c r="E164" s="717" t="n">
        <f aca="false">J163+J164+J165</f>
        <v>488740.596</v>
      </c>
      <c r="F164" s="704"/>
      <c r="G164" s="704"/>
      <c r="H164" s="709" t="s">
        <v>453</v>
      </c>
      <c r="I164" s="709"/>
      <c r="J164" s="710" t="n">
        <f aca="false">V184</f>
        <v>407496.8</v>
      </c>
      <c r="K164" s="710"/>
      <c r="L164" s="710"/>
      <c r="M164" s="718"/>
      <c r="N164" s="719"/>
      <c r="O164" s="720" t="n">
        <f aca="false">Z162</f>
        <v>11.8666666666667</v>
      </c>
      <c r="P164" s="720"/>
      <c r="Q164" s="720"/>
      <c r="R164" s="720"/>
      <c r="S164" s="720"/>
      <c r="T164" s="720"/>
      <c r="U164" s="721" t="n">
        <f aca="false">E164*O164</f>
        <v>5799721.7392</v>
      </c>
      <c r="V164" s="721"/>
      <c r="Y164" s="474"/>
      <c r="Z164" s="474"/>
      <c r="AA164" s="474"/>
      <c r="AB164" s="474"/>
      <c r="AC164" s="474"/>
      <c r="AD164" s="474"/>
      <c r="AE164" s="474"/>
      <c r="AF164" s="474"/>
      <c r="AG164" s="474"/>
      <c r="AH164" s="474"/>
      <c r="AI164" s="474"/>
      <c r="AJ164" s="474"/>
      <c r="AK164" s="474"/>
      <c r="AL164" s="474"/>
      <c r="AM164" s="474"/>
    </row>
    <row r="165" customFormat="false" ht="12.75" hidden="false" customHeight="true" outlineLevel="0" collapsed="false">
      <c r="B165" s="723"/>
      <c r="C165" s="716"/>
      <c r="D165" s="716"/>
      <c r="E165" s="717"/>
      <c r="F165" s="704"/>
      <c r="G165" s="704"/>
      <c r="H165" s="709" t="s">
        <v>454</v>
      </c>
      <c r="I165" s="709"/>
      <c r="J165" s="710" t="n">
        <f aca="false">Q191</f>
        <v>0</v>
      </c>
      <c r="K165" s="710"/>
      <c r="L165" s="710"/>
      <c r="M165" s="718"/>
      <c r="N165" s="719"/>
      <c r="O165" s="720"/>
      <c r="P165" s="720"/>
      <c r="Q165" s="720"/>
      <c r="R165" s="720"/>
      <c r="S165" s="720"/>
      <c r="T165" s="720"/>
      <c r="U165" s="721"/>
      <c r="V165" s="721"/>
      <c r="Y165" s="474"/>
      <c r="Z165" s="474"/>
      <c r="AA165" s="474"/>
      <c r="AB165" s="474"/>
      <c r="AC165" s="474"/>
      <c r="AD165" s="474"/>
      <c r="AE165" s="474"/>
      <c r="AF165" s="474"/>
      <c r="AG165" s="474"/>
      <c r="AH165" s="474"/>
      <c r="AI165" s="474"/>
      <c r="AJ165" s="474"/>
      <c r="AK165" s="474"/>
      <c r="AL165" s="474"/>
      <c r="AM165" s="474"/>
    </row>
    <row r="166" customFormat="false" ht="12.75" hidden="false" customHeight="true" outlineLevel="0" collapsed="false">
      <c r="B166" s="704"/>
      <c r="C166" s="704"/>
      <c r="D166" s="704"/>
      <c r="E166" s="704"/>
      <c r="F166" s="704"/>
      <c r="G166" s="704"/>
      <c r="H166" s="704"/>
      <c r="I166" s="704"/>
      <c r="J166" s="704"/>
      <c r="K166" s="704"/>
      <c r="L166" s="704"/>
      <c r="M166" s="704"/>
      <c r="N166" s="704"/>
      <c r="O166" s="704"/>
      <c r="P166" s="704"/>
      <c r="Q166" s="704"/>
      <c r="R166" s="704"/>
      <c r="S166" s="704"/>
      <c r="T166" s="704"/>
      <c r="U166" s="704"/>
      <c r="V166" s="704"/>
      <c r="Y166" s="474"/>
      <c r="Z166" s="474"/>
      <c r="AA166" s="474"/>
      <c r="AB166" s="474"/>
      <c r="AC166" s="474"/>
      <c r="AD166" s="474"/>
      <c r="AE166" s="474"/>
      <c r="AF166" s="474"/>
      <c r="AG166" s="474"/>
      <c r="AH166" s="474"/>
      <c r="AI166" s="474"/>
      <c r="AJ166" s="474"/>
      <c r="AK166" s="474"/>
      <c r="AL166" s="474"/>
      <c r="AM166" s="474"/>
    </row>
    <row r="167" customFormat="false" ht="12.75" hidden="false" customHeight="true" outlineLevel="0" collapsed="false">
      <c r="Y167" s="474"/>
      <c r="Z167" s="474"/>
      <c r="AA167" s="474"/>
      <c r="AB167" s="474"/>
      <c r="AC167" s="474"/>
      <c r="AD167" s="474"/>
      <c r="AE167" s="474"/>
      <c r="AF167" s="474"/>
      <c r="AG167" s="474"/>
      <c r="AH167" s="474"/>
      <c r="AI167" s="474"/>
      <c r="AJ167" s="474"/>
      <c r="AK167" s="474"/>
      <c r="AL167" s="474"/>
      <c r="AM167" s="474"/>
    </row>
    <row r="168" customFormat="false" ht="12.75" hidden="false" customHeight="true" outlineLevel="0" collapsed="false">
      <c r="B168" s="724" t="s">
        <v>449</v>
      </c>
      <c r="C168" s="724"/>
      <c r="D168" s="724"/>
      <c r="E168" s="724"/>
      <c r="F168" s="724"/>
      <c r="G168" s="724"/>
      <c r="H168" s="724"/>
      <c r="I168" s="724"/>
      <c r="J168" s="724"/>
      <c r="K168" s="724"/>
      <c r="L168" s="724"/>
      <c r="M168" s="724"/>
      <c r="N168" s="724"/>
      <c r="O168" s="724"/>
      <c r="P168" s="724"/>
      <c r="Q168" s="724"/>
      <c r="R168" s="724"/>
      <c r="S168" s="724"/>
      <c r="T168" s="724"/>
      <c r="U168" s="724"/>
      <c r="V168" s="724"/>
      <c r="Y168" s="474"/>
      <c r="Z168" s="474"/>
      <c r="AA168" s="474"/>
      <c r="AB168" s="474"/>
      <c r="AC168" s="474"/>
      <c r="AD168" s="474"/>
      <c r="AE168" s="474"/>
      <c r="AF168" s="474"/>
      <c r="AG168" s="474"/>
      <c r="AH168" s="474"/>
      <c r="AI168" s="474"/>
      <c r="AJ168" s="474"/>
      <c r="AK168" s="474"/>
      <c r="AL168" s="474"/>
      <c r="AM168" s="474"/>
    </row>
    <row r="169" customFormat="false" ht="12.75" hidden="false" customHeight="true" outlineLevel="0" collapsed="false">
      <c r="B169" s="725" t="s">
        <v>5</v>
      </c>
      <c r="C169" s="725"/>
      <c r="D169" s="725" t="s">
        <v>455</v>
      </c>
      <c r="E169" s="725"/>
      <c r="F169" s="725"/>
      <c r="G169" s="725" t="s">
        <v>456</v>
      </c>
      <c r="H169" s="725" t="s">
        <v>457</v>
      </c>
      <c r="I169" s="725"/>
      <c r="J169" s="725" t="s">
        <v>458</v>
      </c>
      <c r="K169" s="725"/>
      <c r="L169" s="725"/>
      <c r="M169" s="725"/>
      <c r="N169" s="726"/>
      <c r="O169" s="726"/>
      <c r="P169" s="726"/>
      <c r="Q169" s="726"/>
      <c r="R169" s="726"/>
      <c r="S169" s="727" t="s">
        <v>459</v>
      </c>
      <c r="T169" s="727"/>
      <c r="U169" s="725" t="s">
        <v>451</v>
      </c>
      <c r="V169" s="725"/>
      <c r="Y169" s="474"/>
      <c r="Z169" s="474"/>
      <c r="AA169" s="474"/>
      <c r="AB169" s="474"/>
      <c r="AC169" s="474"/>
      <c r="AD169" s="474"/>
      <c r="AE169" s="474"/>
      <c r="AF169" s="474"/>
      <c r="AG169" s="474"/>
      <c r="AH169" s="474"/>
      <c r="AI169" s="474"/>
      <c r="AJ169" s="474"/>
      <c r="AK169" s="474"/>
      <c r="AL169" s="474"/>
      <c r="AM169" s="474"/>
    </row>
    <row r="170" customFormat="false" ht="12.75" hidden="false" customHeight="true" outlineLevel="0" collapsed="false">
      <c r="B170" s="725"/>
      <c r="C170" s="725"/>
      <c r="D170" s="725"/>
      <c r="E170" s="725"/>
      <c r="F170" s="725"/>
      <c r="G170" s="725"/>
      <c r="H170" s="725"/>
      <c r="I170" s="725"/>
      <c r="J170" s="725"/>
      <c r="K170" s="725"/>
      <c r="L170" s="725"/>
      <c r="M170" s="725"/>
      <c r="N170" s="726"/>
      <c r="O170" s="726"/>
      <c r="P170" s="726"/>
      <c r="Q170" s="726"/>
      <c r="R170" s="726"/>
      <c r="S170" s="727"/>
      <c r="T170" s="727"/>
      <c r="U170" s="725"/>
      <c r="V170" s="725"/>
      <c r="Y170" s="474"/>
      <c r="Z170" s="474"/>
      <c r="AA170" s="474"/>
      <c r="AB170" s="474"/>
      <c r="AC170" s="474"/>
      <c r="AD170" s="474"/>
      <c r="AE170" s="474"/>
      <c r="AF170" s="474"/>
      <c r="AG170" s="474"/>
      <c r="AH170" s="474"/>
      <c r="AI170" s="474"/>
      <c r="AJ170" s="474"/>
      <c r="AK170" s="474"/>
      <c r="AL170" s="474"/>
      <c r="AM170" s="474"/>
    </row>
    <row r="171" customFormat="false" ht="12.75" hidden="false" customHeight="true" outlineLevel="0" collapsed="false">
      <c r="B171" s="734" t="str">
        <f aca="false">F171</f>
        <v>P0048</v>
      </c>
      <c r="C171" s="733"/>
      <c r="D171" s="734"/>
      <c r="E171" s="735" t="s">
        <v>515</v>
      </c>
      <c r="F171" s="735" t="str">
        <f aca="false">VLOOKUP(E171,'MÃO DE OBRA'!$A:$B,2,FALSE())</f>
        <v>P0048</v>
      </c>
      <c r="G171" s="740" t="n">
        <f aca="false">1*2</f>
        <v>2</v>
      </c>
      <c r="H171" s="737" t="n">
        <f aca="false">IF(D171="h",VLOOKUP(B171,'MÃO DE OBRA'!$B$3:$D$97,3,0)*220,VLOOKUP(B171,'MÃO DE OBRA'!$B$3:$D$97,3,0))</f>
        <v>5000</v>
      </c>
      <c r="I171" s="737"/>
      <c r="J171" s="738" t="s">
        <v>461</v>
      </c>
      <c r="K171" s="739" t="n">
        <f aca="false">IF(J171="",0,IF(J171="D",H171*DADOS!$D$18,H171*DADOS!$D$19))</f>
        <v>1250</v>
      </c>
      <c r="L171" s="739"/>
      <c r="M171" s="739"/>
      <c r="N171" s="740"/>
      <c r="O171" s="739"/>
      <c r="P171" s="739"/>
      <c r="Q171" s="739"/>
      <c r="R171" s="739"/>
      <c r="S171" s="741" t="n">
        <f aca="false">IF(G171="",0,IF(C171="3º",0,IF(C171="PJ",0,((H171+K171)*DADOS!$D$7)+((H171+K171)*DADOS!$D$6))))</f>
        <v>3812.5</v>
      </c>
      <c r="T171" s="741"/>
      <c r="U171" s="742" t="n">
        <f aca="false">IF(G171="",0,SUM(H171,K171,,O171,V171,S171))</f>
        <v>10062.5</v>
      </c>
      <c r="V171" s="743"/>
      <c r="Y171" s="474"/>
      <c r="Z171" s="474"/>
      <c r="AA171" s="474"/>
      <c r="AB171" s="474"/>
      <c r="AC171" s="474"/>
      <c r="AD171" s="474"/>
      <c r="AE171" s="474"/>
      <c r="AF171" s="474"/>
      <c r="AG171" s="474"/>
      <c r="AH171" s="474"/>
      <c r="AI171" s="474"/>
      <c r="AJ171" s="474"/>
      <c r="AK171" s="474"/>
      <c r="AL171" s="474"/>
      <c r="AM171" s="474"/>
    </row>
    <row r="172" customFormat="false" ht="12.75" hidden="false" customHeight="true" outlineLevel="0" collapsed="false">
      <c r="B172" s="734" t="str">
        <f aca="false">F172</f>
        <v>P0046</v>
      </c>
      <c r="C172" s="733"/>
      <c r="D172" s="734"/>
      <c r="E172" s="814" t="s">
        <v>508</v>
      </c>
      <c r="F172" s="735" t="str">
        <f aca="false">VLOOKUP(E172,'MÃO DE OBRA'!$A:$B,2,FALSE())</f>
        <v>P0046</v>
      </c>
      <c r="G172" s="736" t="n">
        <f aca="false">2*2</f>
        <v>4</v>
      </c>
      <c r="H172" s="737" t="n">
        <f aca="false">IF(D172="h",VLOOKUP(B172,'MÃO DE OBRA'!$B$3:$D$97,3,0)*220,VLOOKUP(B172,'MÃO DE OBRA'!$B$3:$D$97,3,0))</f>
        <v>3078.24</v>
      </c>
      <c r="I172" s="737"/>
      <c r="J172" s="738" t="s">
        <v>461</v>
      </c>
      <c r="K172" s="739" t="n">
        <f aca="false">IF(J172="",0,IF(J172="D",H172*DADOS!$D$18,H172*DADOS!$D$19))</f>
        <v>769.56</v>
      </c>
      <c r="L172" s="739"/>
      <c r="M172" s="739"/>
      <c r="N172" s="740"/>
      <c r="O172" s="739"/>
      <c r="P172" s="739"/>
      <c r="Q172" s="739"/>
      <c r="R172" s="739"/>
      <c r="S172" s="741" t="n">
        <f aca="false">IF(G172="",0,IF(C172="3º",0,IF(C172="PJ",0,((H172+K172)*DADOS!$D$7)+((H172+K172)*DADOS!$D$6))))</f>
        <v>2347.158</v>
      </c>
      <c r="T172" s="741"/>
      <c r="U172" s="742" t="n">
        <f aca="false">IF(G172="",0,SUM(H172,K172,,O172,V172,S172))</f>
        <v>6194.958</v>
      </c>
      <c r="V172" s="743"/>
      <c r="Y172" s="474"/>
      <c r="Z172" s="474"/>
      <c r="AA172" s="474"/>
      <c r="AB172" s="474"/>
      <c r="AC172" s="474"/>
      <c r="AD172" s="474"/>
      <c r="AE172" s="474"/>
      <c r="AF172" s="474"/>
      <c r="AG172" s="474"/>
      <c r="AH172" s="474"/>
      <c r="AI172" s="474"/>
      <c r="AJ172" s="474"/>
      <c r="AK172" s="474"/>
      <c r="AL172" s="474"/>
      <c r="AM172" s="474"/>
    </row>
    <row r="173" customFormat="false" ht="12.75" hidden="false" customHeight="true" outlineLevel="0" collapsed="false">
      <c r="B173" s="734" t="str">
        <f aca="false">F173</f>
        <v>P0001</v>
      </c>
      <c r="C173" s="733"/>
      <c r="D173" s="734"/>
      <c r="E173" s="735" t="s">
        <v>465</v>
      </c>
      <c r="F173" s="735" t="str">
        <f aca="false">VLOOKUP(E173,'MÃO DE OBRA'!$A:$B,2,FALSE())</f>
        <v>P0001</v>
      </c>
      <c r="G173" s="736" t="n">
        <f aca="false">2*2</f>
        <v>4</v>
      </c>
      <c r="H173" s="737" t="n">
        <f aca="false">IF(D173="h",VLOOKUP(B173,'MÃO DE OBRA'!$B$3:$D$97,3,0)*220,VLOOKUP(B173,'MÃO DE OBRA'!$B$3:$D$97,3,0))</f>
        <v>2043.36</v>
      </c>
      <c r="I173" s="737"/>
      <c r="J173" s="738" t="s">
        <v>461</v>
      </c>
      <c r="K173" s="739" t="n">
        <f aca="false">IF(J173="",0,IF(J173="D",H173*DADOS!$D$18,H173*DADOS!$D$19))</f>
        <v>510.84</v>
      </c>
      <c r="L173" s="739"/>
      <c r="M173" s="739"/>
      <c r="N173" s="740"/>
      <c r="O173" s="815"/>
      <c r="P173" s="816"/>
      <c r="Q173" s="816"/>
      <c r="R173" s="817"/>
      <c r="S173" s="741" t="n">
        <f aca="false">IF(G173="",0,IF(C173="3º",0,IF(C173="PJ",0,((H173+K173)*DADOS!$D$7)+((H173+K173)*DADOS!$D$6))))</f>
        <v>1558.062</v>
      </c>
      <c r="T173" s="741"/>
      <c r="U173" s="742" t="n">
        <f aca="false">IF(G173="",0,SUM(H173,K173,,O173,V173,S173))</f>
        <v>4112.262</v>
      </c>
      <c r="V173" s="743"/>
      <c r="Y173" s="474"/>
      <c r="Z173" s="474"/>
      <c r="AA173" s="474"/>
      <c r="AB173" s="474"/>
      <c r="AC173" s="474"/>
      <c r="AD173" s="474"/>
      <c r="AE173" s="474"/>
      <c r="AF173" s="474"/>
      <c r="AG173" s="474"/>
      <c r="AH173" s="474"/>
      <c r="AI173" s="474"/>
      <c r="AJ173" s="474"/>
      <c r="AK173" s="474"/>
      <c r="AL173" s="474"/>
      <c r="AM173" s="474"/>
    </row>
    <row r="174" customFormat="false" ht="12.75" hidden="false" customHeight="true" outlineLevel="0" collapsed="false">
      <c r="B174" s="734" t="str">
        <f aca="false">F174</f>
        <v>P0029</v>
      </c>
      <c r="C174" s="733"/>
      <c r="D174" s="734"/>
      <c r="E174" s="735" t="s">
        <v>509</v>
      </c>
      <c r="F174" s="735" t="str">
        <f aca="false">VLOOKUP(E174,'MÃO DE OBRA'!$A:$B,2,FALSE())</f>
        <v>P0029</v>
      </c>
      <c r="G174" s="736" t="n">
        <f aca="false">1*2</f>
        <v>2</v>
      </c>
      <c r="H174" s="737" t="n">
        <f aca="false">IF(D174="h",VLOOKUP(B174,'MÃO DE OBRA'!$B$3:$D$97,3,0)*220,VLOOKUP(B174,'MÃO DE OBRA'!$B$3:$D$97,3,0))</f>
        <v>3078.24</v>
      </c>
      <c r="I174" s="737"/>
      <c r="J174" s="738" t="s">
        <v>461</v>
      </c>
      <c r="K174" s="739" t="n">
        <f aca="false">IF(J174="",0,IF(J174="D",H174*DADOS!$D$18,H174*DADOS!$D$19))</f>
        <v>769.56</v>
      </c>
      <c r="L174" s="739"/>
      <c r="M174" s="739"/>
      <c r="N174" s="740"/>
      <c r="O174" s="815"/>
      <c r="P174" s="816"/>
      <c r="Q174" s="816"/>
      <c r="R174" s="817"/>
      <c r="S174" s="741" t="n">
        <f aca="false">IF(G174="",0,IF(C174="3º",0,IF(C174="PJ",0,((H174+K174)*DADOS!$D$7)+((H174+K174)*DADOS!$D$6))))</f>
        <v>2347.158</v>
      </c>
      <c r="T174" s="741"/>
      <c r="U174" s="742" t="n">
        <f aca="false">IF(G174="",0,SUM(H174,K174,,O174,V174,S174))</f>
        <v>6194.958</v>
      </c>
      <c r="V174" s="743"/>
      <c r="Y174" s="474"/>
      <c r="Z174" s="474"/>
      <c r="AA174" s="474"/>
      <c r="AB174" s="474"/>
      <c r="AC174" s="474"/>
      <c r="AD174" s="474"/>
      <c r="AE174" s="474"/>
      <c r="AF174" s="474"/>
      <c r="AG174" s="474"/>
      <c r="AH174" s="474"/>
      <c r="AI174" s="474"/>
      <c r="AJ174" s="474"/>
      <c r="AK174" s="474"/>
      <c r="AL174" s="474"/>
      <c r="AM174" s="474"/>
    </row>
    <row r="175" customFormat="false" ht="12.75" hidden="false" customHeight="true" outlineLevel="0" collapsed="false">
      <c r="B175" s="734" t="str">
        <f aca="false">F175</f>
        <v>P0065</v>
      </c>
      <c r="C175" s="733" t="s">
        <v>466</v>
      </c>
      <c r="D175" s="734"/>
      <c r="E175" s="735" t="s">
        <v>467</v>
      </c>
      <c r="F175" s="735" t="str">
        <f aca="false">VLOOKUP(E175,'MÃO DE OBRA'!$A:$B,2,FALSE())</f>
        <v>P0065</v>
      </c>
      <c r="G175" s="736" t="n">
        <v>1</v>
      </c>
      <c r="H175" s="737" t="n">
        <f aca="false">IF(D175="h",VLOOKUP(B175,'MÃO DE OBRA'!$B$3:$D$97,3,0)*220,VLOOKUP(B175,'MÃO DE OBRA'!$B$3:$D$97,3,0))</f>
        <v>7500</v>
      </c>
      <c r="I175" s="737"/>
      <c r="J175" s="738"/>
      <c r="K175" s="739" t="n">
        <f aca="false">IF(J175="",0,IF(J175="D",H175*DADOS!$D$18,H175*DADOS!$D$19))</f>
        <v>0</v>
      </c>
      <c r="L175" s="739"/>
      <c r="M175" s="739"/>
      <c r="N175" s="740"/>
      <c r="O175" s="815"/>
      <c r="P175" s="816"/>
      <c r="Q175" s="816"/>
      <c r="R175" s="817"/>
      <c r="S175" s="741" t="n">
        <f aca="false">IF(G175="",0,IF(C175="3º",0,IF(C175="PJ",0,((H175+K175)*DADOS!$D$7)+((H175+K175)*DADOS!$D$6))))</f>
        <v>0</v>
      </c>
      <c r="T175" s="741"/>
      <c r="U175" s="742" t="n">
        <f aca="false">IF(G175="",0,SUM(H175,K175,,O175,V175,S175))</f>
        <v>7500</v>
      </c>
      <c r="V175" s="743"/>
      <c r="Y175" s="474"/>
      <c r="Z175" s="474"/>
      <c r="AA175" s="474"/>
      <c r="AB175" s="474"/>
      <c r="AC175" s="474"/>
      <c r="AD175" s="474"/>
      <c r="AE175" s="474"/>
      <c r="AF175" s="474"/>
      <c r="AG175" s="474"/>
      <c r="AH175" s="474"/>
      <c r="AI175" s="474"/>
      <c r="AJ175" s="474"/>
      <c r="AK175" s="474"/>
      <c r="AL175" s="474"/>
      <c r="AM175" s="474"/>
    </row>
    <row r="176" customFormat="false" ht="12.75" hidden="false" customHeight="true" outlineLevel="0" collapsed="false">
      <c r="B176" s="751"/>
      <c r="C176" s="751"/>
      <c r="D176" s="752" t="s">
        <v>257</v>
      </c>
      <c r="E176" s="752"/>
      <c r="F176" s="752"/>
      <c r="G176" s="753" t="n">
        <f aca="false">SUM(G171:G175)</f>
        <v>13</v>
      </c>
      <c r="H176" s="754" t="n">
        <f aca="false">SUMPRODUCT($G$171:$G$175,H171:H175)</f>
        <v>44142.88</v>
      </c>
      <c r="I176" s="754"/>
      <c r="J176" s="755" t="n">
        <f aca="false">SUMPRODUCT($G$171:$G$175,K171:K175)</f>
        <v>9160.72</v>
      </c>
      <c r="K176" s="755"/>
      <c r="L176" s="755"/>
      <c r="M176" s="755"/>
      <c r="N176" s="755"/>
      <c r="O176" s="755"/>
      <c r="P176" s="755"/>
      <c r="Q176" s="755"/>
      <c r="R176" s="755"/>
      <c r="S176" s="755" t="n">
        <f aca="false">SUMPRODUCT($G$171:$G$175,S171:S175)</f>
        <v>27940.196</v>
      </c>
      <c r="T176" s="755"/>
      <c r="U176" s="756" t="n">
        <f aca="false">SUMPRODUCT($G$171:$G$175,U171:U175)</f>
        <v>81243.796</v>
      </c>
      <c r="V176" s="757"/>
      <c r="Y176" s="474"/>
      <c r="Z176" s="474"/>
      <c r="AA176" s="474"/>
      <c r="AB176" s="474"/>
      <c r="AC176" s="474"/>
      <c r="AD176" s="474"/>
      <c r="AE176" s="474"/>
      <c r="AF176" s="474"/>
      <c r="AG176" s="474"/>
      <c r="AH176" s="474"/>
      <c r="AI176" s="474"/>
      <c r="AJ176" s="474"/>
      <c r="AK176" s="474"/>
      <c r="AL176" s="474"/>
      <c r="AM176" s="474"/>
    </row>
    <row r="177" customFormat="false" ht="12.75" hidden="false" customHeight="true" outlineLevel="0" collapsed="false">
      <c r="Y177" s="474"/>
      <c r="Z177" s="474"/>
      <c r="AA177" s="474"/>
      <c r="AB177" s="474"/>
      <c r="AC177" s="474"/>
      <c r="AD177" s="474"/>
      <c r="AE177" s="474"/>
      <c r="AF177" s="474"/>
      <c r="AG177" s="474"/>
      <c r="AH177" s="474"/>
      <c r="AI177" s="474"/>
      <c r="AJ177" s="474"/>
      <c r="AK177" s="474"/>
      <c r="AL177" s="474"/>
      <c r="AM177" s="474"/>
    </row>
    <row r="178" customFormat="false" ht="12.75" hidden="false" customHeight="true" outlineLevel="0" collapsed="false">
      <c r="B178" s="724" t="s">
        <v>453</v>
      </c>
      <c r="C178" s="724"/>
      <c r="D178" s="724"/>
      <c r="E178" s="724"/>
      <c r="F178" s="724"/>
      <c r="G178" s="724"/>
      <c r="H178" s="724"/>
      <c r="I178" s="724"/>
      <c r="J178" s="724"/>
      <c r="K178" s="724"/>
      <c r="L178" s="724"/>
      <c r="M178" s="724"/>
      <c r="N178" s="724"/>
      <c r="O178" s="724"/>
      <c r="P178" s="724"/>
      <c r="Q178" s="724"/>
      <c r="R178" s="724"/>
      <c r="S178" s="724"/>
      <c r="T178" s="724"/>
      <c r="U178" s="724"/>
      <c r="V178" s="724"/>
      <c r="Y178" s="474"/>
      <c r="Z178" s="474"/>
      <c r="AA178" s="474"/>
      <c r="AB178" s="474"/>
      <c r="AC178" s="474"/>
      <c r="AD178" s="474"/>
      <c r="AE178" s="474"/>
      <c r="AF178" s="474"/>
      <c r="AG178" s="474"/>
      <c r="AH178" s="474"/>
      <c r="AI178" s="474"/>
      <c r="AJ178" s="474"/>
      <c r="AK178" s="474"/>
      <c r="AL178" s="474"/>
      <c r="AM178" s="474"/>
    </row>
    <row r="179" customFormat="false" ht="12.75" hidden="false" customHeight="true" outlineLevel="0" collapsed="false">
      <c r="B179" s="452" t="s">
        <v>474</v>
      </c>
      <c r="C179" s="452"/>
      <c r="D179" s="452"/>
      <c r="E179" s="758" t="s">
        <v>475</v>
      </c>
      <c r="F179" s="758"/>
      <c r="G179" s="759" t="s">
        <v>456</v>
      </c>
      <c r="H179" s="725" t="s">
        <v>476</v>
      </c>
      <c r="I179" s="725"/>
      <c r="J179" s="725"/>
      <c r="K179" s="727" t="s">
        <v>477</v>
      </c>
      <c r="L179" s="727"/>
      <c r="M179" s="727"/>
      <c r="N179" s="727"/>
      <c r="O179" s="727"/>
      <c r="P179" s="760" t="s">
        <v>314</v>
      </c>
      <c r="Q179" s="760"/>
      <c r="R179" s="760"/>
      <c r="S179" s="760"/>
      <c r="T179" s="727" t="s">
        <v>312</v>
      </c>
      <c r="U179" s="761" t="s">
        <v>315</v>
      </c>
      <c r="V179" s="725" t="s">
        <v>478</v>
      </c>
      <c r="Y179" s="474"/>
      <c r="Z179" s="474"/>
      <c r="AA179" s="474"/>
      <c r="AB179" s="474"/>
      <c r="AC179" s="474"/>
      <c r="AD179" s="474"/>
      <c r="AE179" s="474"/>
      <c r="AF179" s="474"/>
      <c r="AG179" s="474"/>
      <c r="AH179" s="474"/>
      <c r="AI179" s="474"/>
      <c r="AJ179" s="474"/>
      <c r="AK179" s="474"/>
      <c r="AL179" s="474"/>
      <c r="AM179" s="474"/>
    </row>
    <row r="180" customFormat="false" ht="12.75" hidden="false" customHeight="true" outlineLevel="0" collapsed="false">
      <c r="B180" s="452"/>
      <c r="C180" s="452"/>
      <c r="D180" s="452"/>
      <c r="E180" s="758"/>
      <c r="F180" s="758"/>
      <c r="G180" s="759"/>
      <c r="H180" s="725"/>
      <c r="I180" s="725"/>
      <c r="J180" s="725"/>
      <c r="K180" s="727"/>
      <c r="L180" s="727"/>
      <c r="M180" s="727"/>
      <c r="N180" s="727"/>
      <c r="O180" s="727"/>
      <c r="P180" s="762" t="s">
        <v>480</v>
      </c>
      <c r="Q180" s="762"/>
      <c r="R180" s="762"/>
      <c r="S180" s="762"/>
      <c r="T180" s="727"/>
      <c r="U180" s="761"/>
      <c r="V180" s="725"/>
      <c r="Y180" s="474"/>
      <c r="Z180" s="474"/>
      <c r="AA180" s="474"/>
      <c r="AB180" s="474"/>
      <c r="AC180" s="474"/>
      <c r="AD180" s="474"/>
      <c r="AE180" s="474"/>
      <c r="AF180" s="474"/>
      <c r="AG180" s="474"/>
      <c r="AH180" s="474"/>
      <c r="AI180" s="474"/>
      <c r="AJ180" s="474"/>
      <c r="AK180" s="474"/>
      <c r="AL180" s="474"/>
      <c r="AM180" s="474"/>
    </row>
    <row r="181" customFormat="false" ht="12.75" hidden="false" customHeight="true" outlineLevel="0" collapsed="false">
      <c r="B181" s="763" t="str">
        <f aca="false">F181</f>
        <v>E0037</v>
      </c>
      <c r="C181" s="764"/>
      <c r="D181" s="765"/>
      <c r="E181" s="763" t="s">
        <v>516</v>
      </c>
      <c r="F181" s="735" t="str">
        <f aca="false">VLOOKUP($E181,EQUIPAMENTOS!$A:$B,2,FALSE())</f>
        <v>E0037</v>
      </c>
      <c r="G181" s="766" t="n">
        <f aca="false">G171</f>
        <v>2</v>
      </c>
      <c r="H181" s="821" t="n">
        <f aca="false">VLOOKUP($B181,EQUIPAMENTOS!$B$3:$R$101,11,0)*200</f>
        <v>74750</v>
      </c>
      <c r="I181" s="821"/>
      <c r="J181" s="821"/>
      <c r="K181" s="768" t="s">
        <v>484</v>
      </c>
      <c r="L181" s="768"/>
      <c r="M181" s="771" t="n">
        <v>200</v>
      </c>
      <c r="N181" s="771"/>
      <c r="O181" s="771"/>
      <c r="P181" s="770" t="s">
        <v>511</v>
      </c>
      <c r="Q181" s="771" t="n">
        <f aca="false">VLOOKUP($B181,EQUIPAMENTOS!$B$3:$R$101,17,0)</f>
        <v>32</v>
      </c>
      <c r="R181" s="771"/>
      <c r="S181" s="771"/>
      <c r="T181" s="772" t="n">
        <f aca="false">IF(Q181="","",IF(K181="km",M181/Q181,200*Q181)*INDEX(DADOS!$1:$1048576,MATCH(P181,DADOS!D:D,0),5))*0.95</f>
        <v>42499.2</v>
      </c>
      <c r="U181" s="773" t="n">
        <f aca="false">SUM(H181,T181)</f>
        <v>117249.2</v>
      </c>
      <c r="V181" s="771" t="n">
        <f aca="false">U181*G181</f>
        <v>234498.4</v>
      </c>
      <c r="W181" s="446"/>
      <c r="Y181" s="474"/>
      <c r="Z181" s="474"/>
      <c r="AA181" s="474"/>
      <c r="AB181" s="474"/>
      <c r="AC181" s="474"/>
      <c r="AD181" s="474"/>
      <c r="AE181" s="474"/>
      <c r="AF181" s="474"/>
      <c r="AG181" s="474"/>
      <c r="AH181" s="474"/>
      <c r="AI181" s="474"/>
      <c r="AJ181" s="474"/>
      <c r="AK181" s="474"/>
      <c r="AL181" s="474"/>
      <c r="AM181" s="474"/>
    </row>
    <row r="182" customFormat="false" ht="12.75" hidden="false" customHeight="true" outlineLevel="0" collapsed="false">
      <c r="B182" s="763" t="str">
        <f aca="false">F182</f>
        <v>E0028</v>
      </c>
      <c r="C182" s="764"/>
      <c r="D182" s="765"/>
      <c r="E182" s="763" t="s">
        <v>513</v>
      </c>
      <c r="F182" s="735" t="str">
        <f aca="false">VLOOKUP($E182,EQUIPAMENTOS!$A:$B,2,FALSE())</f>
        <v>E0028</v>
      </c>
      <c r="G182" s="766" t="n">
        <f aca="false">G172</f>
        <v>4</v>
      </c>
      <c r="H182" s="821" t="n">
        <f aca="false">VLOOKUP($B182,EQUIPAMENTOS!$B$3:$R$101,11,0)*200</f>
        <v>22000</v>
      </c>
      <c r="I182" s="821"/>
      <c r="J182" s="821"/>
      <c r="K182" s="768" t="s">
        <v>484</v>
      </c>
      <c r="L182" s="768"/>
      <c r="M182" s="771" t="n">
        <v>200</v>
      </c>
      <c r="N182" s="771"/>
      <c r="O182" s="771"/>
      <c r="P182" s="770" t="s">
        <v>485</v>
      </c>
      <c r="Q182" s="771" t="n">
        <f aca="false">VLOOKUP($B182,EQUIPAMENTOS!$B$3:$R$101,17,0)</f>
        <v>16</v>
      </c>
      <c r="R182" s="771"/>
      <c r="S182" s="771"/>
      <c r="T182" s="772" t="n">
        <f aca="false">IF(Q182="","",IF(K182="km",M182/Q182,200*Q182)*INDEX(DADOS!$1:$1048576,MATCH(P182,DADOS!D:D,0),5))*0.95</f>
        <v>21249.6</v>
      </c>
      <c r="U182" s="773" t="n">
        <f aca="false">SUM(H182,T182)</f>
        <v>43249.6</v>
      </c>
      <c r="V182" s="771" t="n">
        <f aca="false">U182*G182</f>
        <v>172998.4</v>
      </c>
      <c r="Y182" s="474"/>
      <c r="Z182" s="474"/>
      <c r="AA182" s="474"/>
      <c r="AB182" s="474"/>
      <c r="AC182" s="474"/>
      <c r="AD182" s="474"/>
      <c r="AE182" s="474"/>
      <c r="AF182" s="474"/>
      <c r="AG182" s="474"/>
      <c r="AH182" s="474"/>
      <c r="AI182" s="474"/>
      <c r="AJ182" s="474"/>
      <c r="AK182" s="474"/>
      <c r="AL182" s="474"/>
      <c r="AM182" s="474"/>
    </row>
    <row r="183" customFormat="false" ht="12.75" hidden="false" customHeight="true" outlineLevel="0" collapsed="false">
      <c r="B183" s="763"/>
      <c r="C183" s="764"/>
      <c r="D183" s="765"/>
      <c r="E183" s="818"/>
      <c r="F183" s="735"/>
      <c r="G183" s="766"/>
      <c r="H183" s="774"/>
      <c r="I183" s="774"/>
      <c r="J183" s="774"/>
      <c r="K183" s="768"/>
      <c r="L183" s="768"/>
      <c r="M183" s="771"/>
      <c r="N183" s="771"/>
      <c r="O183" s="771"/>
      <c r="P183" s="770"/>
      <c r="Q183" s="771"/>
      <c r="R183" s="771"/>
      <c r="S183" s="771"/>
      <c r="T183" s="785"/>
      <c r="U183" s="787"/>
      <c r="V183" s="771"/>
      <c r="Y183" s="474"/>
      <c r="Z183" s="474"/>
      <c r="AA183" s="474"/>
      <c r="AB183" s="474"/>
      <c r="AC183" s="474"/>
      <c r="AD183" s="474"/>
      <c r="AE183" s="474"/>
      <c r="AF183" s="474"/>
      <c r="AG183" s="474"/>
      <c r="AH183" s="474"/>
      <c r="AI183" s="474"/>
      <c r="AJ183" s="474"/>
      <c r="AK183" s="474"/>
      <c r="AL183" s="474"/>
      <c r="AM183" s="474"/>
    </row>
    <row r="184" customFormat="false" ht="12.75" hidden="false" customHeight="true" outlineLevel="0" collapsed="false">
      <c r="B184" s="788"/>
      <c r="C184" s="788"/>
      <c r="D184" s="788"/>
      <c r="E184" s="790" t="s">
        <v>257</v>
      </c>
      <c r="F184" s="790"/>
      <c r="G184" s="790" t="n">
        <f aca="false">SUM(G181:G183)</f>
        <v>6</v>
      </c>
      <c r="H184" s="791" t="n">
        <f aca="false">SUMPRODUCT(G$181:$G183,H181:H183)</f>
        <v>237500</v>
      </c>
      <c r="I184" s="791"/>
      <c r="J184" s="791"/>
      <c r="K184" s="792"/>
      <c r="L184" s="792"/>
      <c r="M184" s="792"/>
      <c r="N184" s="792"/>
      <c r="O184" s="792"/>
      <c r="P184" s="793"/>
      <c r="Q184" s="794"/>
      <c r="R184" s="794"/>
      <c r="S184" s="794"/>
      <c r="T184" s="795" t="n">
        <f aca="false">SUMPRODUCT($G$181:G183,T181:T183)</f>
        <v>169996.8</v>
      </c>
      <c r="U184" s="795"/>
      <c r="V184" s="791" t="n">
        <f aca="false">SUM(V181:V183)</f>
        <v>407496.8</v>
      </c>
      <c r="Y184" s="474"/>
      <c r="Z184" s="474"/>
      <c r="AA184" s="474"/>
      <c r="AB184" s="474"/>
      <c r="AC184" s="474"/>
      <c r="AD184" s="474"/>
      <c r="AE184" s="474"/>
      <c r="AF184" s="474"/>
      <c r="AG184" s="474"/>
      <c r="AH184" s="474"/>
      <c r="AI184" s="474"/>
      <c r="AJ184" s="474"/>
      <c r="AK184" s="474"/>
      <c r="AL184" s="474"/>
      <c r="AM184" s="474"/>
    </row>
    <row r="185" customFormat="false" ht="12.75" hidden="false" customHeight="true" outlineLevel="0" collapsed="false">
      <c r="H185" s="796"/>
      <c r="I185" s="796"/>
      <c r="N185" s="796"/>
      <c r="O185" s="796"/>
      <c r="P185" s="796"/>
      <c r="Q185" s="796"/>
      <c r="T185" s="446"/>
      <c r="Y185" s="474"/>
      <c r="Z185" s="474"/>
      <c r="AA185" s="474"/>
      <c r="AB185" s="474"/>
      <c r="AC185" s="474"/>
      <c r="AD185" s="474"/>
      <c r="AE185" s="474"/>
      <c r="AF185" s="474"/>
      <c r="AG185" s="474"/>
      <c r="AH185" s="474"/>
      <c r="AI185" s="474"/>
      <c r="AJ185" s="474"/>
      <c r="AK185" s="474"/>
      <c r="AL185" s="474"/>
      <c r="AM185" s="474"/>
    </row>
    <row r="186" customFormat="false" ht="12.75" hidden="true" customHeight="true" outlineLevel="0" collapsed="false">
      <c r="B186" s="724" t="s">
        <v>490</v>
      </c>
      <c r="C186" s="724"/>
      <c r="D186" s="724"/>
      <c r="E186" s="724"/>
      <c r="F186" s="724"/>
      <c r="G186" s="724"/>
      <c r="H186" s="724"/>
      <c r="I186" s="724"/>
      <c r="J186" s="724"/>
      <c r="K186" s="724"/>
      <c r="L186" s="724"/>
      <c r="M186" s="724"/>
      <c r="N186" s="724"/>
      <c r="O186" s="724"/>
      <c r="P186" s="724"/>
      <c r="Q186" s="724"/>
      <c r="R186" s="724"/>
      <c r="S186" s="724"/>
      <c r="T186" s="724"/>
      <c r="U186" s="724"/>
      <c r="V186" s="724"/>
      <c r="Y186" s="474"/>
      <c r="Z186" s="474"/>
      <c r="AA186" s="474"/>
      <c r="AB186" s="474"/>
      <c r="AC186" s="474"/>
      <c r="AD186" s="474"/>
      <c r="AE186" s="474"/>
      <c r="AF186" s="474"/>
      <c r="AG186" s="474"/>
      <c r="AH186" s="474"/>
      <c r="AI186" s="474"/>
      <c r="AJ186" s="474"/>
      <c r="AK186" s="474"/>
      <c r="AL186" s="474"/>
      <c r="AM186" s="474"/>
    </row>
    <row r="187" customFormat="false" ht="12.75" hidden="true" customHeight="true" outlineLevel="0" collapsed="false">
      <c r="B187" s="725" t="s">
        <v>5</v>
      </c>
      <c r="C187" s="725"/>
      <c r="D187" s="725" t="s">
        <v>491</v>
      </c>
      <c r="E187" s="725"/>
      <c r="F187" s="725"/>
      <c r="G187" s="725" t="s">
        <v>313</v>
      </c>
      <c r="H187" s="725"/>
      <c r="I187" s="727" t="s">
        <v>318</v>
      </c>
      <c r="J187" s="727"/>
      <c r="K187" s="727"/>
      <c r="L187" s="727" t="s">
        <v>11</v>
      </c>
      <c r="M187" s="727"/>
      <c r="N187" s="727"/>
      <c r="O187" s="727"/>
      <c r="P187" s="727"/>
      <c r="Q187" s="725" t="s">
        <v>492</v>
      </c>
      <c r="R187" s="725"/>
      <c r="S187" s="725"/>
      <c r="T187" s="725"/>
      <c r="U187" s="727"/>
      <c r="V187" s="727"/>
      <c r="Y187" s="474"/>
      <c r="Z187" s="474"/>
      <c r="AA187" s="474"/>
      <c r="AB187" s="474"/>
      <c r="AC187" s="474"/>
      <c r="AD187" s="474"/>
      <c r="AE187" s="474"/>
      <c r="AF187" s="474"/>
      <c r="AG187" s="474"/>
      <c r="AH187" s="474"/>
      <c r="AI187" s="474"/>
      <c r="AJ187" s="474"/>
      <c r="AK187" s="474"/>
      <c r="AL187" s="474"/>
      <c r="AM187" s="474"/>
    </row>
    <row r="188" customFormat="false" ht="12.75" hidden="true" customHeight="true" outlineLevel="0" collapsed="false">
      <c r="B188" s="740"/>
      <c r="C188" s="797"/>
      <c r="D188" s="798"/>
      <c r="E188" s="798"/>
      <c r="F188" s="798"/>
      <c r="G188" s="799"/>
      <c r="H188" s="799"/>
      <c r="I188" s="800"/>
      <c r="J188" s="800"/>
      <c r="K188" s="800"/>
      <c r="L188" s="800"/>
      <c r="M188" s="800"/>
      <c r="N188" s="800"/>
      <c r="O188" s="800"/>
      <c r="P188" s="800"/>
      <c r="Q188" s="801" t="n">
        <f aca="false">I188*L188</f>
        <v>0</v>
      </c>
      <c r="R188" s="801"/>
      <c r="S188" s="801"/>
      <c r="T188" s="801"/>
      <c r="U188" s="802"/>
      <c r="V188" s="802"/>
      <c r="Y188" s="474"/>
      <c r="Z188" s="474"/>
      <c r="AA188" s="474"/>
      <c r="AB188" s="474"/>
      <c r="AC188" s="474"/>
      <c r="AD188" s="474"/>
      <c r="AE188" s="474"/>
      <c r="AF188" s="474"/>
      <c r="AG188" s="474"/>
      <c r="AH188" s="474"/>
      <c r="AI188" s="474"/>
      <c r="AJ188" s="474"/>
      <c r="AK188" s="474"/>
      <c r="AL188" s="474"/>
      <c r="AM188" s="474"/>
    </row>
    <row r="189" customFormat="false" ht="12.75" hidden="true" customHeight="true" outlineLevel="0" collapsed="false">
      <c r="B189" s="740"/>
      <c r="C189" s="797"/>
      <c r="D189" s="803"/>
      <c r="E189" s="803"/>
      <c r="F189" s="803"/>
      <c r="G189" s="804"/>
      <c r="H189" s="804"/>
      <c r="I189" s="805"/>
      <c r="J189" s="805"/>
      <c r="K189" s="805"/>
      <c r="L189" s="806"/>
      <c r="M189" s="806"/>
      <c r="N189" s="806"/>
      <c r="O189" s="806"/>
      <c r="P189" s="806"/>
      <c r="Q189" s="801" t="n">
        <f aca="false">I189*L189</f>
        <v>0</v>
      </c>
      <c r="R189" s="801"/>
      <c r="S189" s="801"/>
      <c r="T189" s="801"/>
      <c r="U189" s="802"/>
      <c r="V189" s="802"/>
      <c r="Y189" s="474"/>
      <c r="Z189" s="474"/>
      <c r="AA189" s="474"/>
      <c r="AB189" s="474"/>
      <c r="AC189" s="474"/>
      <c r="AD189" s="474"/>
      <c r="AE189" s="474"/>
      <c r="AF189" s="474"/>
      <c r="AG189" s="474"/>
      <c r="AH189" s="474"/>
      <c r="AI189" s="474"/>
      <c r="AJ189" s="474"/>
      <c r="AK189" s="474"/>
      <c r="AL189" s="474"/>
      <c r="AM189" s="474"/>
    </row>
    <row r="190" customFormat="false" ht="12.75" hidden="true" customHeight="true" outlineLevel="0" collapsed="false">
      <c r="B190" s="740"/>
      <c r="C190" s="797"/>
      <c r="D190" s="798"/>
      <c r="E190" s="798"/>
      <c r="F190" s="798"/>
      <c r="G190" s="799"/>
      <c r="H190" s="799"/>
      <c r="I190" s="806"/>
      <c r="J190" s="806"/>
      <c r="K190" s="806"/>
      <c r="L190" s="806"/>
      <c r="M190" s="806"/>
      <c r="N190" s="806"/>
      <c r="O190" s="806"/>
      <c r="P190" s="806"/>
      <c r="Q190" s="801" t="n">
        <f aca="false">I190*L190</f>
        <v>0</v>
      </c>
      <c r="R190" s="801"/>
      <c r="S190" s="801"/>
      <c r="T190" s="801"/>
      <c r="U190" s="802"/>
      <c r="V190" s="802"/>
      <c r="Y190" s="474"/>
      <c r="Z190" s="474"/>
      <c r="AA190" s="474"/>
      <c r="AB190" s="474"/>
      <c r="AC190" s="474"/>
      <c r="AD190" s="474"/>
      <c r="AE190" s="474"/>
      <c r="AF190" s="474"/>
      <c r="AG190" s="474"/>
      <c r="AH190" s="474"/>
      <c r="AI190" s="474"/>
      <c r="AJ190" s="474"/>
      <c r="AK190" s="474"/>
      <c r="AL190" s="474"/>
      <c r="AM190" s="474"/>
    </row>
    <row r="191" customFormat="false" ht="12.75" hidden="true" customHeight="true" outlineLevel="0" collapsed="false">
      <c r="B191" s="788"/>
      <c r="C191" s="788"/>
      <c r="D191" s="788"/>
      <c r="E191" s="788"/>
      <c r="F191" s="788"/>
      <c r="G191" s="788"/>
      <c r="H191" s="788"/>
      <c r="I191" s="788"/>
      <c r="J191" s="788"/>
      <c r="K191" s="788"/>
      <c r="L191" s="788"/>
      <c r="M191" s="788"/>
      <c r="N191" s="788"/>
      <c r="O191" s="788"/>
      <c r="P191" s="788"/>
      <c r="Q191" s="807" t="n">
        <f aca="false">SUM(Q188:T190)/O164</f>
        <v>0</v>
      </c>
      <c r="R191" s="807"/>
      <c r="S191" s="807"/>
      <c r="T191" s="807"/>
      <c r="U191" s="788"/>
      <c r="V191" s="788"/>
      <c r="Y191" s="474"/>
      <c r="Z191" s="474"/>
      <c r="AA191" s="474"/>
      <c r="AB191" s="474"/>
      <c r="AC191" s="474"/>
      <c r="AD191" s="474"/>
      <c r="AE191" s="474"/>
      <c r="AF191" s="474"/>
      <c r="AG191" s="474"/>
      <c r="AH191" s="474"/>
      <c r="AI191" s="474"/>
      <c r="AJ191" s="474"/>
      <c r="AK191" s="474"/>
      <c r="AL191" s="474"/>
      <c r="AM191" s="474"/>
    </row>
    <row r="192" customFormat="false" ht="12.75" hidden="false" customHeight="true" outlineLevel="0" collapsed="false">
      <c r="Y192" s="474"/>
      <c r="Z192" s="474"/>
      <c r="AA192" s="474"/>
      <c r="AB192" s="474"/>
      <c r="AC192" s="474"/>
      <c r="AD192" s="474"/>
      <c r="AE192" s="474"/>
      <c r="AF192" s="474"/>
      <c r="AG192" s="474"/>
      <c r="AH192" s="474"/>
      <c r="AI192" s="474"/>
      <c r="AJ192" s="474"/>
      <c r="AK192" s="474"/>
      <c r="AL192" s="474"/>
      <c r="AM192" s="474"/>
    </row>
    <row r="193" customFormat="false" ht="12.75" hidden="false" customHeight="true" outlineLevel="0" collapsed="false">
      <c r="Y193" s="474"/>
      <c r="Z193" s="474"/>
      <c r="AA193" s="474"/>
      <c r="AB193" s="474"/>
      <c r="AC193" s="474"/>
      <c r="AD193" s="474"/>
      <c r="AE193" s="474"/>
      <c r="AF193" s="474"/>
      <c r="AG193" s="474"/>
      <c r="AH193" s="474"/>
      <c r="AI193" s="474"/>
      <c r="AJ193" s="474"/>
      <c r="AK193" s="474"/>
      <c r="AL193" s="474"/>
      <c r="AM193" s="474"/>
    </row>
    <row r="194" customFormat="false" ht="12" hidden="false" customHeight="true" outlineLevel="0" collapsed="false">
      <c r="Y194" s="474"/>
      <c r="Z194" s="474"/>
      <c r="AA194" s="474"/>
      <c r="AB194" s="474"/>
      <c r="AC194" s="474"/>
      <c r="AD194" s="474"/>
      <c r="AE194" s="474"/>
      <c r="AF194" s="474"/>
      <c r="AG194" s="474"/>
      <c r="AH194" s="474"/>
      <c r="AI194" s="474"/>
      <c r="AJ194" s="474"/>
      <c r="AK194" s="474"/>
      <c r="AL194" s="474"/>
      <c r="AM194" s="474"/>
    </row>
    <row r="195" customFormat="false" ht="12.75" hidden="false" customHeight="true" outlineLevel="0" collapsed="false">
      <c r="B195" s="703" t="s">
        <v>447</v>
      </c>
      <c r="C195" s="703"/>
      <c r="D195" s="703"/>
      <c r="E195" s="438" t="s">
        <v>517</v>
      </c>
      <c r="Y195" s="474"/>
      <c r="Z195" s="474"/>
      <c r="AA195" s="474"/>
      <c r="AB195" s="474"/>
      <c r="AC195" s="474"/>
      <c r="AD195" s="474"/>
      <c r="AE195" s="474"/>
      <c r="AF195" s="474"/>
      <c r="AG195" s="474"/>
      <c r="AH195" s="474"/>
      <c r="AI195" s="474"/>
      <c r="AJ195" s="474"/>
      <c r="AK195" s="474"/>
      <c r="AL195" s="474"/>
      <c r="AM195" s="474"/>
    </row>
    <row r="196" customFormat="false" ht="12.75" hidden="false" customHeight="true" outlineLevel="0" collapsed="false">
      <c r="B196" s="811"/>
      <c r="C196" s="811"/>
      <c r="D196" s="811"/>
      <c r="E196" s="811"/>
      <c r="F196" s="811"/>
      <c r="G196" s="811"/>
      <c r="H196" s="811"/>
      <c r="I196" s="811"/>
      <c r="J196" s="811"/>
      <c r="K196" s="811"/>
      <c r="L196" s="811"/>
      <c r="M196" s="811"/>
      <c r="N196" s="811"/>
      <c r="O196" s="811"/>
      <c r="P196" s="811"/>
      <c r="Q196" s="811"/>
      <c r="R196" s="811"/>
      <c r="S196" s="811"/>
      <c r="T196" s="811"/>
      <c r="U196" s="811"/>
      <c r="V196" s="811"/>
      <c r="W196" s="822" t="n">
        <f aca="false">CRONOGRAMA!EF7</f>
        <v>46461</v>
      </c>
      <c r="X196" s="822" t="n">
        <f aca="false">CRONOGRAMA!ER7+5</f>
        <v>46508</v>
      </c>
      <c r="Y196" s="810" t="n">
        <f aca="false">X196-W196</f>
        <v>47</v>
      </c>
      <c r="Z196" s="813" t="n">
        <f aca="false">Y196/30</f>
        <v>1.56666666666667</v>
      </c>
      <c r="AA196" s="474"/>
      <c r="AB196" s="474"/>
      <c r="AC196" s="474"/>
      <c r="AD196" s="474"/>
      <c r="AE196" s="474"/>
      <c r="AF196" s="474"/>
      <c r="AG196" s="474"/>
      <c r="AH196" s="474"/>
      <c r="AI196" s="474"/>
      <c r="AJ196" s="474"/>
      <c r="AK196" s="474"/>
      <c r="AL196" s="474"/>
      <c r="AM196" s="474"/>
    </row>
    <row r="197" customFormat="false" ht="12.75" hidden="false" customHeight="true" outlineLevel="0" collapsed="false">
      <c r="B197" s="704"/>
      <c r="C197" s="708" t="s">
        <v>254</v>
      </c>
      <c r="D197" s="708"/>
      <c r="E197" s="708"/>
      <c r="F197" s="704"/>
      <c r="G197" s="704"/>
      <c r="H197" s="709" t="s">
        <v>449</v>
      </c>
      <c r="I197" s="709"/>
      <c r="J197" s="710" t="n">
        <f aca="false">U212</f>
        <v>43066.856</v>
      </c>
      <c r="K197" s="710"/>
      <c r="L197" s="710"/>
      <c r="M197" s="711"/>
      <c r="N197" s="712"/>
      <c r="O197" s="713" t="s">
        <v>450</v>
      </c>
      <c r="P197" s="713"/>
      <c r="Q197" s="713"/>
      <c r="R197" s="713"/>
      <c r="S197" s="713"/>
      <c r="T197" s="713"/>
      <c r="U197" s="714" t="s">
        <v>451</v>
      </c>
      <c r="V197" s="714"/>
      <c r="W197" s="715" t="s">
        <v>452</v>
      </c>
      <c r="X197" s="715"/>
      <c r="AA197" s="474"/>
      <c r="AB197" s="474"/>
      <c r="AC197" s="474"/>
      <c r="AD197" s="474"/>
      <c r="AE197" s="474"/>
      <c r="AF197" s="474"/>
      <c r="AG197" s="474"/>
      <c r="AH197" s="474"/>
      <c r="AI197" s="474"/>
      <c r="AJ197" s="474"/>
      <c r="AK197" s="474"/>
      <c r="AL197" s="474"/>
      <c r="AM197" s="474"/>
    </row>
    <row r="198" customFormat="false" ht="12.75" hidden="false" customHeight="true" outlineLevel="0" collapsed="false">
      <c r="B198" s="704"/>
      <c r="C198" s="716"/>
      <c r="D198" s="716"/>
      <c r="E198" s="717" t="n">
        <f aca="false">J197+J198+J199</f>
        <v>270329.856</v>
      </c>
      <c r="F198" s="704"/>
      <c r="G198" s="704"/>
      <c r="H198" s="709" t="s">
        <v>453</v>
      </c>
      <c r="I198" s="709"/>
      <c r="J198" s="710" t="n">
        <f aca="false">V223</f>
        <v>227263</v>
      </c>
      <c r="K198" s="710"/>
      <c r="L198" s="710"/>
      <c r="M198" s="718"/>
      <c r="N198" s="719"/>
      <c r="O198" s="720" t="n">
        <f aca="false">Z196</f>
        <v>1.56666666666667</v>
      </c>
      <c r="P198" s="720"/>
      <c r="Q198" s="720"/>
      <c r="R198" s="720"/>
      <c r="S198" s="720"/>
      <c r="T198" s="720"/>
      <c r="U198" s="721" t="n">
        <f aca="false">E198*O198</f>
        <v>423516.7744</v>
      </c>
      <c r="V198" s="721"/>
      <c r="Y198" s="474"/>
      <c r="Z198" s="474"/>
      <c r="AA198" s="474"/>
      <c r="AB198" s="474"/>
      <c r="AC198" s="474"/>
      <c r="AD198" s="474"/>
      <c r="AE198" s="474"/>
      <c r="AF198" s="474"/>
      <c r="AG198" s="474"/>
      <c r="AH198" s="474"/>
      <c r="AI198" s="474"/>
      <c r="AJ198" s="474"/>
      <c r="AK198" s="474"/>
      <c r="AL198" s="474"/>
      <c r="AM198" s="474"/>
    </row>
    <row r="199" customFormat="false" ht="12.75" hidden="false" customHeight="true" outlineLevel="0" collapsed="false">
      <c r="B199" s="723"/>
      <c r="C199" s="716"/>
      <c r="D199" s="716"/>
      <c r="E199" s="717"/>
      <c r="F199" s="704"/>
      <c r="G199" s="704"/>
      <c r="H199" s="709" t="s">
        <v>454</v>
      </c>
      <c r="I199" s="709"/>
      <c r="J199" s="710"/>
      <c r="K199" s="710"/>
      <c r="L199" s="710"/>
      <c r="M199" s="718"/>
      <c r="N199" s="719"/>
      <c r="O199" s="720"/>
      <c r="P199" s="720"/>
      <c r="Q199" s="720"/>
      <c r="R199" s="720"/>
      <c r="S199" s="720"/>
      <c r="T199" s="720"/>
      <c r="U199" s="721"/>
      <c r="V199" s="721"/>
      <c r="Y199" s="474"/>
      <c r="Z199" s="474"/>
      <c r="AA199" s="474"/>
      <c r="AB199" s="474"/>
      <c r="AC199" s="474"/>
      <c r="AD199" s="474"/>
      <c r="AE199" s="474"/>
      <c r="AF199" s="474"/>
      <c r="AG199" s="474"/>
      <c r="AH199" s="474"/>
      <c r="AI199" s="474"/>
      <c r="AJ199" s="474"/>
      <c r="AK199" s="474"/>
      <c r="AL199" s="474"/>
      <c r="AM199" s="474"/>
    </row>
    <row r="200" customFormat="false" ht="12.75" hidden="false" customHeight="true" outlineLevel="0" collapsed="false">
      <c r="B200" s="704"/>
      <c r="C200" s="704"/>
      <c r="D200" s="704"/>
      <c r="E200" s="704"/>
      <c r="F200" s="704"/>
      <c r="G200" s="704"/>
      <c r="H200" s="704"/>
      <c r="I200" s="704"/>
      <c r="J200" s="704"/>
      <c r="K200" s="704"/>
      <c r="L200" s="704"/>
      <c r="M200" s="704"/>
      <c r="N200" s="704"/>
      <c r="O200" s="704"/>
      <c r="P200" s="704"/>
      <c r="Q200" s="704"/>
      <c r="R200" s="704"/>
      <c r="S200" s="704"/>
      <c r="T200" s="704"/>
      <c r="U200" s="704"/>
      <c r="V200" s="704"/>
      <c r="Y200" s="474"/>
      <c r="Z200" s="474"/>
      <c r="AA200" s="474"/>
      <c r="AB200" s="474"/>
      <c r="AC200" s="474"/>
      <c r="AD200" s="474"/>
      <c r="AE200" s="474"/>
      <c r="AF200" s="474"/>
      <c r="AG200" s="474"/>
      <c r="AH200" s="474"/>
      <c r="AI200" s="474"/>
      <c r="AJ200" s="474"/>
      <c r="AK200" s="474"/>
      <c r="AL200" s="474"/>
      <c r="AM200" s="474"/>
    </row>
    <row r="201" customFormat="false" ht="12.75" hidden="false" customHeight="true" outlineLevel="0" collapsed="false">
      <c r="Y201" s="474"/>
      <c r="Z201" s="474"/>
      <c r="AA201" s="474"/>
      <c r="AB201" s="474"/>
      <c r="AC201" s="474"/>
      <c r="AD201" s="474"/>
      <c r="AE201" s="474"/>
      <c r="AF201" s="474"/>
      <c r="AG201" s="474"/>
      <c r="AH201" s="474"/>
      <c r="AI201" s="474"/>
      <c r="AJ201" s="474"/>
      <c r="AK201" s="474"/>
      <c r="AL201" s="474"/>
      <c r="AM201" s="474"/>
    </row>
    <row r="202" customFormat="false" ht="12.75" hidden="false" customHeight="true" outlineLevel="0" collapsed="false">
      <c r="B202" s="724" t="s">
        <v>449</v>
      </c>
      <c r="C202" s="724"/>
      <c r="D202" s="724"/>
      <c r="E202" s="724"/>
      <c r="F202" s="724"/>
      <c r="G202" s="724"/>
      <c r="H202" s="724"/>
      <c r="I202" s="724"/>
      <c r="J202" s="724"/>
      <c r="K202" s="724"/>
      <c r="L202" s="724"/>
      <c r="M202" s="724"/>
      <c r="N202" s="724"/>
      <c r="O202" s="724"/>
      <c r="P202" s="724"/>
      <c r="Q202" s="724"/>
      <c r="R202" s="724"/>
      <c r="S202" s="724"/>
      <c r="T202" s="724"/>
      <c r="U202" s="724"/>
      <c r="V202" s="724"/>
      <c r="Y202" s="474"/>
      <c r="Z202" s="474"/>
      <c r="AA202" s="474"/>
      <c r="AB202" s="474"/>
      <c r="AC202" s="474"/>
      <c r="AD202" s="474"/>
      <c r="AE202" s="474"/>
      <c r="AF202" s="474"/>
      <c r="AG202" s="474"/>
      <c r="AH202" s="474"/>
      <c r="AI202" s="474"/>
      <c r="AJ202" s="474"/>
      <c r="AK202" s="474"/>
      <c r="AL202" s="474"/>
      <c r="AM202" s="474"/>
    </row>
    <row r="203" customFormat="false" ht="12.75" hidden="false" customHeight="true" outlineLevel="0" collapsed="false">
      <c r="B203" s="725" t="s">
        <v>5</v>
      </c>
      <c r="C203" s="725"/>
      <c r="D203" s="725" t="s">
        <v>455</v>
      </c>
      <c r="E203" s="725"/>
      <c r="F203" s="725"/>
      <c r="G203" s="725" t="s">
        <v>456</v>
      </c>
      <c r="H203" s="725" t="s">
        <v>457</v>
      </c>
      <c r="I203" s="725"/>
      <c r="J203" s="725" t="s">
        <v>458</v>
      </c>
      <c r="K203" s="725"/>
      <c r="L203" s="725"/>
      <c r="M203" s="725"/>
      <c r="N203" s="726"/>
      <c r="O203" s="726"/>
      <c r="P203" s="726"/>
      <c r="Q203" s="726"/>
      <c r="R203" s="726"/>
      <c r="S203" s="727" t="s">
        <v>459</v>
      </c>
      <c r="T203" s="727"/>
      <c r="U203" s="725" t="s">
        <v>451</v>
      </c>
      <c r="V203" s="725"/>
      <c r="Y203" s="474"/>
      <c r="Z203" s="474"/>
      <c r="AA203" s="474"/>
      <c r="AB203" s="474"/>
      <c r="AC203" s="474"/>
      <c r="AD203" s="474"/>
      <c r="AE203" s="474"/>
      <c r="AF203" s="474"/>
      <c r="AG203" s="474"/>
      <c r="AH203" s="474"/>
      <c r="AI203" s="474"/>
      <c r="AJ203" s="474"/>
      <c r="AK203" s="474"/>
      <c r="AL203" s="474"/>
      <c r="AM203" s="474"/>
    </row>
    <row r="204" customFormat="false" ht="12.75" hidden="false" customHeight="true" outlineLevel="0" collapsed="false">
      <c r="B204" s="725"/>
      <c r="C204" s="725"/>
      <c r="D204" s="725"/>
      <c r="E204" s="725"/>
      <c r="F204" s="725"/>
      <c r="G204" s="725"/>
      <c r="H204" s="725"/>
      <c r="I204" s="725"/>
      <c r="J204" s="725"/>
      <c r="K204" s="725"/>
      <c r="L204" s="725"/>
      <c r="M204" s="725"/>
      <c r="N204" s="726"/>
      <c r="O204" s="726"/>
      <c r="P204" s="726"/>
      <c r="Q204" s="726"/>
      <c r="R204" s="726"/>
      <c r="S204" s="727"/>
      <c r="T204" s="727"/>
      <c r="U204" s="725"/>
      <c r="V204" s="725"/>
      <c r="Y204" s="474"/>
      <c r="Z204" s="474"/>
      <c r="AA204" s="474"/>
      <c r="AB204" s="474"/>
      <c r="AC204" s="474"/>
      <c r="AD204" s="474"/>
      <c r="AE204" s="474"/>
      <c r="AF204" s="474"/>
      <c r="AG204" s="474"/>
      <c r="AH204" s="474"/>
      <c r="AI204" s="474"/>
      <c r="AJ204" s="474"/>
      <c r="AK204" s="474"/>
      <c r="AL204" s="474"/>
      <c r="AM204" s="474"/>
    </row>
    <row r="205" customFormat="false" ht="12.75" hidden="false" customHeight="true" outlineLevel="0" collapsed="false">
      <c r="B205" s="734" t="str">
        <f aca="false">F205</f>
        <v>P0048</v>
      </c>
      <c r="C205" s="733"/>
      <c r="D205" s="734"/>
      <c r="E205" s="735" t="s">
        <v>515</v>
      </c>
      <c r="F205" s="735" t="str">
        <f aca="false">VLOOKUP(E205,'MÃO DE OBRA'!$A:$B,2,FALSE())</f>
        <v>P0048</v>
      </c>
      <c r="G205" s="740" t="n">
        <v>1</v>
      </c>
      <c r="H205" s="737" t="n">
        <f aca="false">IF(D205="h",VLOOKUP(B205,'MÃO DE OBRA'!$B$3:$D$97,3,0)*220,VLOOKUP(B205,'MÃO DE OBRA'!$B$3:$D$97,3,0))</f>
        <v>5000</v>
      </c>
      <c r="I205" s="737"/>
      <c r="J205" s="738" t="s">
        <v>461</v>
      </c>
      <c r="K205" s="739" t="n">
        <f aca="false">IF(J205="",0,IF(J205="D",H205*DADOS!$D$18,H205*DADOS!$D$19))</f>
        <v>1250</v>
      </c>
      <c r="L205" s="739"/>
      <c r="M205" s="739"/>
      <c r="N205" s="740"/>
      <c r="O205" s="739"/>
      <c r="P205" s="739"/>
      <c r="Q205" s="739"/>
      <c r="R205" s="739"/>
      <c r="S205" s="741" t="n">
        <f aca="false">IF(G205="",0,IF(C205="3º",0,IF(C205="PJ",0,((H205+K205)*DADOS!$D$7)+((H205+K205)*DADOS!$D$6))))</f>
        <v>3812.5</v>
      </c>
      <c r="T205" s="741"/>
      <c r="U205" s="742" t="n">
        <f aca="false">IF(G205="",0,SUM(H205,K205,,O205,V205,S205))</f>
        <v>10062.5</v>
      </c>
      <c r="V205" s="743"/>
      <c r="Y205" s="474"/>
      <c r="Z205" s="474"/>
      <c r="AA205" s="474"/>
      <c r="AB205" s="474"/>
      <c r="AC205" s="474"/>
      <c r="AD205" s="474"/>
      <c r="AE205" s="474"/>
      <c r="AF205" s="474"/>
      <c r="AG205" s="474"/>
      <c r="AH205" s="474"/>
      <c r="AI205" s="474"/>
      <c r="AJ205" s="474"/>
      <c r="AK205" s="474"/>
      <c r="AL205" s="474"/>
      <c r="AM205" s="474"/>
    </row>
    <row r="206" customFormat="false" ht="12.75" hidden="false" customHeight="true" outlineLevel="0" collapsed="false">
      <c r="B206" s="734" t="str">
        <f aca="false">F206</f>
        <v>P0046</v>
      </c>
      <c r="C206" s="733"/>
      <c r="D206" s="734"/>
      <c r="E206" s="814" t="s">
        <v>508</v>
      </c>
      <c r="F206" s="735" t="str">
        <f aca="false">VLOOKUP(E206,'MÃO DE OBRA'!$A:$B,2,FALSE())</f>
        <v>P0046</v>
      </c>
      <c r="G206" s="736" t="n">
        <f aca="false">G218+G219</f>
        <v>3</v>
      </c>
      <c r="H206" s="737" t="n">
        <f aca="false">IF(D206="h",VLOOKUP(B206,'MÃO DE OBRA'!$B$3:$D$97,3,0)*220,VLOOKUP(B206,'MÃO DE OBRA'!$B$3:$D$97,3,0))</f>
        <v>3078.24</v>
      </c>
      <c r="I206" s="737"/>
      <c r="J206" s="738" t="s">
        <v>461</v>
      </c>
      <c r="K206" s="739" t="n">
        <f aca="false">IF(J206="",0,IF(J206="D",H206*DADOS!$D$18,H206*DADOS!$D$19))</f>
        <v>769.56</v>
      </c>
      <c r="L206" s="739"/>
      <c r="M206" s="739"/>
      <c r="N206" s="740"/>
      <c r="O206" s="739"/>
      <c r="P206" s="739"/>
      <c r="Q206" s="739"/>
      <c r="R206" s="739"/>
      <c r="S206" s="741" t="n">
        <f aca="false">IF(G206="",0,IF(C206="3º",0,IF(C206="PJ",0,((H206+K206)*DADOS!$D$7)+((H206+K206)*DADOS!$D$6))))</f>
        <v>2347.158</v>
      </c>
      <c r="T206" s="741"/>
      <c r="U206" s="742" t="n">
        <f aca="false">IF(G206="",0,SUM(H206,K206,,O206,V206,S206))</f>
        <v>6194.958</v>
      </c>
      <c r="V206" s="743"/>
      <c r="Y206" s="474"/>
      <c r="Z206" s="474"/>
      <c r="AA206" s="474"/>
      <c r="AB206" s="474"/>
      <c r="AC206" s="474"/>
      <c r="AD206" s="474"/>
      <c r="AE206" s="474"/>
      <c r="AF206" s="474"/>
      <c r="AG206" s="474"/>
      <c r="AH206" s="474"/>
      <c r="AI206" s="474"/>
      <c r="AJ206" s="474"/>
      <c r="AK206" s="474"/>
      <c r="AL206" s="474"/>
      <c r="AM206" s="474"/>
    </row>
    <row r="207" customFormat="false" ht="12.75" hidden="false" customHeight="true" outlineLevel="0" collapsed="false">
      <c r="B207" s="734" t="str">
        <f aca="false">F207</f>
        <v>P0033</v>
      </c>
      <c r="C207" s="733"/>
      <c r="D207" s="734"/>
      <c r="E207" s="814" t="s">
        <v>507</v>
      </c>
      <c r="F207" s="735" t="str">
        <f aca="false">VLOOKUP(E207,'MÃO DE OBRA'!$A:$B,2,FALSE())</f>
        <v>P0033</v>
      </c>
      <c r="G207" s="736" t="n">
        <v>1</v>
      </c>
      <c r="H207" s="737" t="n">
        <f aca="false">IF(D207="h",VLOOKUP(B207,'MÃO DE OBRA'!$B$3:$D$97,3,0)*220,VLOOKUP(B207,'MÃO DE OBRA'!$B$3:$D$97,3,0))</f>
        <v>3078.24</v>
      </c>
      <c r="I207" s="737"/>
      <c r="J207" s="738" t="s">
        <v>461</v>
      </c>
      <c r="K207" s="739" t="n">
        <f aca="false">IF(J207="",0,IF(J207="D",H207*DADOS!$D$18,H207*DADOS!$D$19))</f>
        <v>769.56</v>
      </c>
      <c r="L207" s="739"/>
      <c r="M207" s="739"/>
      <c r="N207" s="740"/>
      <c r="O207" s="739"/>
      <c r="P207" s="739"/>
      <c r="Q207" s="739"/>
      <c r="R207" s="739"/>
      <c r="S207" s="741" t="n">
        <f aca="false">IF(G207="",0,IF(C207="3º",0,IF(C207="PJ",0,((H207+K207)*DADOS!$D$7)+((H207+K207)*DADOS!$D$6))))</f>
        <v>2347.158</v>
      </c>
      <c r="T207" s="741"/>
      <c r="U207" s="742" t="n">
        <f aca="false">IF(G207="",0,SUM(H207,K207,,O207,V207,S207))</f>
        <v>6194.958</v>
      </c>
      <c r="V207" s="743"/>
      <c r="Y207" s="474"/>
      <c r="Z207" s="474"/>
      <c r="AA207" s="474"/>
      <c r="AB207" s="474"/>
      <c r="AC207" s="474"/>
      <c r="AD207" s="474"/>
      <c r="AE207" s="474"/>
      <c r="AF207" s="474"/>
      <c r="AG207" s="474"/>
      <c r="AH207" s="474"/>
      <c r="AI207" s="474"/>
      <c r="AJ207" s="474"/>
      <c r="AK207" s="474"/>
      <c r="AL207" s="474"/>
      <c r="AM207" s="474"/>
    </row>
    <row r="208" customFormat="false" ht="12.75" hidden="false" customHeight="true" outlineLevel="0" collapsed="false">
      <c r="B208" s="734" t="str">
        <f aca="false">F208</f>
        <v>P0001</v>
      </c>
      <c r="C208" s="733"/>
      <c r="D208" s="734"/>
      <c r="E208" s="735" t="s">
        <v>465</v>
      </c>
      <c r="F208" s="735" t="str">
        <f aca="false">VLOOKUP(E208,'MÃO DE OBRA'!$A:$B,2,FALSE())</f>
        <v>P0001</v>
      </c>
      <c r="G208" s="736" t="n">
        <v>2</v>
      </c>
      <c r="H208" s="737" t="n">
        <f aca="false">IF(D208="h",VLOOKUP(B208,'MÃO DE OBRA'!$B$3:$D$97,3,0)*220,VLOOKUP(B208,'MÃO DE OBRA'!$B$3:$D$97,3,0))</f>
        <v>2043.36</v>
      </c>
      <c r="I208" s="737"/>
      <c r="J208" s="738" t="s">
        <v>461</v>
      </c>
      <c r="K208" s="739" t="n">
        <f aca="false">IF(J208="",0,IF(J208="D",H208*DADOS!$D$18,H208*DADOS!$D$19))</f>
        <v>510.84</v>
      </c>
      <c r="L208" s="739"/>
      <c r="M208" s="739"/>
      <c r="N208" s="740"/>
      <c r="O208" s="815"/>
      <c r="P208" s="816"/>
      <c r="Q208" s="816"/>
      <c r="R208" s="817"/>
      <c r="S208" s="741" t="n">
        <f aca="false">IF(G208="",0,IF(C208="3º",0,IF(C208="PJ",0,((H208+K208)*DADOS!$D$7)+((H208+K208)*DADOS!$D$6))))</f>
        <v>1558.062</v>
      </c>
      <c r="T208" s="741"/>
      <c r="U208" s="742" t="n">
        <f aca="false">IF(G208="",0,SUM(H208,K208,,O208,V208,S208))</f>
        <v>4112.262</v>
      </c>
      <c r="V208" s="743"/>
      <c r="Y208" s="474"/>
      <c r="Z208" s="474"/>
      <c r="AA208" s="474"/>
      <c r="AB208" s="474"/>
      <c r="AC208" s="474"/>
      <c r="AD208" s="474"/>
      <c r="AE208" s="474"/>
      <c r="AF208" s="474"/>
      <c r="AG208" s="474"/>
      <c r="AH208" s="474"/>
      <c r="AI208" s="474"/>
      <c r="AJ208" s="474"/>
      <c r="AK208" s="474"/>
      <c r="AL208" s="474"/>
      <c r="AM208" s="474"/>
    </row>
    <row r="209" customFormat="false" ht="12.75" hidden="true" customHeight="true" outlineLevel="0" collapsed="false">
      <c r="B209" s="734" t="str">
        <f aca="false">F209</f>
        <v>P0029</v>
      </c>
      <c r="C209" s="733"/>
      <c r="D209" s="734"/>
      <c r="E209" s="735" t="s">
        <v>509</v>
      </c>
      <c r="F209" s="735" t="str">
        <f aca="false">VLOOKUP(E209,'MÃO DE OBRA'!$A:$B,2,FALSE())</f>
        <v>P0029</v>
      </c>
      <c r="G209" s="736"/>
      <c r="H209" s="737" t="n">
        <f aca="false">IF(D209="h",VLOOKUP(B209,'MÃO DE OBRA'!$B$3:$D$97,3,0)*220,VLOOKUP(B209,'MÃO DE OBRA'!$B$3:$D$97,3,0))</f>
        <v>3078.24</v>
      </c>
      <c r="I209" s="737"/>
      <c r="J209" s="738" t="s">
        <v>461</v>
      </c>
      <c r="K209" s="739" t="n">
        <f aca="false">IF(J209="",0,IF(J209="D",H209*DADOS!$D$18,H209*DADOS!$D$19))</f>
        <v>769.56</v>
      </c>
      <c r="L209" s="739"/>
      <c r="M209" s="739"/>
      <c r="N209" s="740"/>
      <c r="O209" s="815"/>
      <c r="P209" s="816"/>
      <c r="Q209" s="816"/>
      <c r="R209" s="817"/>
      <c r="S209" s="741" t="n">
        <f aca="false">IF(G209="",0,IF(C209="3º",0,IF(C209="PJ",0,((H209+K209)*DADOS!$D$7)+((H209+K209)*DADOS!$D$6))))</f>
        <v>0</v>
      </c>
      <c r="T209" s="741"/>
      <c r="U209" s="742" t="n">
        <f aca="false">IF(G209="",0,SUM(H209,K209,,O209,V209,S209))</f>
        <v>0</v>
      </c>
      <c r="V209" s="743"/>
      <c r="Y209" s="474"/>
      <c r="Z209" s="474"/>
      <c r="AA209" s="474"/>
      <c r="AB209" s="474"/>
      <c r="AC209" s="474"/>
      <c r="AD209" s="474"/>
      <c r="AE209" s="474"/>
      <c r="AF209" s="474"/>
      <c r="AG209" s="474"/>
      <c r="AH209" s="474"/>
      <c r="AI209" s="474"/>
      <c r="AJ209" s="474"/>
      <c r="AK209" s="474"/>
      <c r="AL209" s="474"/>
      <c r="AM209" s="474"/>
    </row>
    <row r="210" customFormat="false" ht="12.75" hidden="true" customHeight="true" outlineLevel="0" collapsed="false">
      <c r="B210" s="734" t="str">
        <f aca="false">F210</f>
        <v>P0065</v>
      </c>
      <c r="C210" s="733" t="s">
        <v>466</v>
      </c>
      <c r="D210" s="734"/>
      <c r="E210" s="735" t="s">
        <v>467</v>
      </c>
      <c r="F210" s="735" t="str">
        <f aca="false">VLOOKUP(E210,'MÃO DE OBRA'!$A:$B,2,FALSE())</f>
        <v>P0065</v>
      </c>
      <c r="G210" s="736"/>
      <c r="H210" s="737" t="n">
        <f aca="false">IF(D210="h",VLOOKUP(B210,'MÃO DE OBRA'!$B$3:$D$97,3,0)*220,VLOOKUP(B210,'MÃO DE OBRA'!$B$3:$D$97,3,0))</f>
        <v>7500</v>
      </c>
      <c r="I210" s="737"/>
      <c r="J210" s="738"/>
      <c r="K210" s="739" t="n">
        <f aca="false">IF(J210="",0,IF(J210="D",H210*DADOS!$D$18,H210*DADOS!$D$19))</f>
        <v>0</v>
      </c>
      <c r="L210" s="739"/>
      <c r="M210" s="739"/>
      <c r="N210" s="740"/>
      <c r="O210" s="815"/>
      <c r="P210" s="816"/>
      <c r="Q210" s="816"/>
      <c r="R210" s="817"/>
      <c r="S210" s="741" t="n">
        <f aca="false">IF(G210="",0,IF(C210="3º",0,IF(C210="PJ",0,((H210+K210)*DADOS!$D$7)+((H210+K210)*DADOS!$D$6))))</f>
        <v>0</v>
      </c>
      <c r="T210" s="741"/>
      <c r="U210" s="742" t="n">
        <f aca="false">IF(G210="",0,SUM(H210,K210,,O210,V210,S210))</f>
        <v>0</v>
      </c>
      <c r="V210" s="743"/>
      <c r="Y210" s="474"/>
      <c r="Z210" s="474"/>
      <c r="AA210" s="474"/>
      <c r="AB210" s="474"/>
      <c r="AC210" s="474"/>
      <c r="AD210" s="474"/>
      <c r="AE210" s="474"/>
      <c r="AF210" s="474"/>
      <c r="AG210" s="474"/>
      <c r="AH210" s="474"/>
      <c r="AI210" s="474"/>
      <c r="AJ210" s="474"/>
      <c r="AK210" s="474"/>
      <c r="AL210" s="474"/>
      <c r="AM210" s="474"/>
    </row>
    <row r="211" customFormat="false" ht="12.75" hidden="true" customHeight="true" outlineLevel="0" collapsed="false">
      <c r="B211" s="734" t="str">
        <f aca="false">F211</f>
        <v>P0072</v>
      </c>
      <c r="C211" s="733"/>
      <c r="D211" s="734"/>
      <c r="E211" s="735" t="s">
        <v>518</v>
      </c>
      <c r="F211" s="735" t="str">
        <f aca="false">VLOOKUP(E211,'MÃO DE OBRA'!$A:$B,2,FALSE())</f>
        <v>P0072</v>
      </c>
      <c r="G211" s="736"/>
      <c r="H211" s="737" t="n">
        <f aca="false">IF(D211="h",VLOOKUP(B211,'MÃO DE OBRA'!$B$3:$D$97,3,0)*220,VLOOKUP(B211,'MÃO DE OBRA'!$B$3:$D$97,3,0))</f>
        <v>3078.24</v>
      </c>
      <c r="I211" s="737"/>
      <c r="J211" s="738" t="s">
        <v>461</v>
      </c>
      <c r="K211" s="739" t="n">
        <f aca="false">IF(J211="",0,IF(J211="D",H211*DADOS!$D$18,H211*DADOS!$D$19))</f>
        <v>769.56</v>
      </c>
      <c r="L211" s="739"/>
      <c r="M211" s="739"/>
      <c r="N211" s="740"/>
      <c r="O211" s="815"/>
      <c r="P211" s="816"/>
      <c r="Q211" s="816"/>
      <c r="R211" s="817"/>
      <c r="S211" s="741" t="n">
        <f aca="false">IF(G211="",0,IF(C211="3º",0,IF(C211="PJ",0,((H211+K211)*DADOS!$D$7)+((H211+K211)*DADOS!$D$6))))</f>
        <v>0</v>
      </c>
      <c r="T211" s="741"/>
      <c r="U211" s="742" t="n">
        <f aca="false">IF(G211="",0,SUM(H211,K211,,O211,V211,S211))</f>
        <v>0</v>
      </c>
      <c r="V211" s="743"/>
      <c r="Y211" s="474"/>
      <c r="Z211" s="474"/>
      <c r="AA211" s="474"/>
      <c r="AB211" s="474"/>
      <c r="AC211" s="474"/>
      <c r="AD211" s="474"/>
      <c r="AE211" s="474"/>
      <c r="AF211" s="474"/>
      <c r="AG211" s="474"/>
      <c r="AH211" s="474"/>
      <c r="AI211" s="474"/>
      <c r="AJ211" s="474"/>
      <c r="AK211" s="474"/>
      <c r="AL211" s="474"/>
      <c r="AM211" s="474"/>
    </row>
    <row r="212" customFormat="false" ht="12.75" hidden="false" customHeight="true" outlineLevel="0" collapsed="false">
      <c r="B212" s="751"/>
      <c r="C212" s="751"/>
      <c r="D212" s="752" t="s">
        <v>257</v>
      </c>
      <c r="E212" s="752"/>
      <c r="F212" s="752"/>
      <c r="G212" s="753" t="n">
        <f aca="false">SUM(G205:G211)</f>
        <v>7</v>
      </c>
      <c r="H212" s="754" t="n">
        <f aca="false">SUMPRODUCT($G$205:$G$211,H205:H211)</f>
        <v>21399.68</v>
      </c>
      <c r="I212" s="754"/>
      <c r="J212" s="755" t="n">
        <f aca="false">SUMPRODUCT($G$205:$G$211,K205:K211)</f>
        <v>5349.92</v>
      </c>
      <c r="K212" s="755"/>
      <c r="L212" s="755"/>
      <c r="M212" s="755"/>
      <c r="N212" s="755"/>
      <c r="O212" s="755"/>
      <c r="P212" s="755"/>
      <c r="Q212" s="755"/>
      <c r="R212" s="755"/>
      <c r="S212" s="755" t="n">
        <f aca="false">SUMPRODUCT($G$205:$G$211,S205:S211)</f>
        <v>16317.256</v>
      </c>
      <c r="T212" s="755"/>
      <c r="U212" s="756" t="n">
        <f aca="false">SUMPRODUCT($G$205:$G$211,U205:U211)</f>
        <v>43066.856</v>
      </c>
      <c r="V212" s="757"/>
      <c r="Y212" s="474"/>
      <c r="Z212" s="474"/>
      <c r="AA212" s="474"/>
      <c r="AB212" s="474"/>
      <c r="AC212" s="474"/>
      <c r="AD212" s="474"/>
      <c r="AE212" s="474"/>
      <c r="AF212" s="474"/>
      <c r="AG212" s="474"/>
      <c r="AH212" s="474"/>
      <c r="AI212" s="474"/>
      <c r="AJ212" s="474"/>
      <c r="AK212" s="474"/>
      <c r="AL212" s="474"/>
      <c r="AM212" s="474"/>
    </row>
    <row r="213" customFormat="false" ht="12.75" hidden="false" customHeight="true" outlineLevel="0" collapsed="false">
      <c r="Y213" s="474"/>
      <c r="Z213" s="474"/>
      <c r="AA213" s="474"/>
      <c r="AB213" s="474"/>
      <c r="AC213" s="474"/>
      <c r="AD213" s="474"/>
      <c r="AE213" s="474"/>
      <c r="AF213" s="474"/>
      <c r="AG213" s="474"/>
      <c r="AH213" s="474"/>
      <c r="AI213" s="474"/>
      <c r="AJ213" s="474"/>
      <c r="AK213" s="474"/>
      <c r="AL213" s="474"/>
      <c r="AM213" s="474"/>
    </row>
    <row r="214" customFormat="false" ht="12.75" hidden="false" customHeight="true" outlineLevel="0" collapsed="false">
      <c r="B214" s="724" t="s">
        <v>453</v>
      </c>
      <c r="C214" s="724"/>
      <c r="D214" s="724"/>
      <c r="E214" s="724"/>
      <c r="F214" s="724"/>
      <c r="G214" s="724"/>
      <c r="H214" s="724"/>
      <c r="I214" s="724"/>
      <c r="J214" s="724"/>
      <c r="K214" s="724"/>
      <c r="L214" s="724"/>
      <c r="M214" s="724"/>
      <c r="N214" s="724"/>
      <c r="O214" s="724"/>
      <c r="P214" s="724"/>
      <c r="Q214" s="724"/>
      <c r="R214" s="724"/>
      <c r="S214" s="724"/>
      <c r="T214" s="724"/>
      <c r="U214" s="724"/>
      <c r="V214" s="724"/>
      <c r="Y214" s="474"/>
      <c r="Z214" s="474"/>
      <c r="AA214" s="474"/>
      <c r="AB214" s="474"/>
      <c r="AC214" s="474"/>
      <c r="AD214" s="474"/>
      <c r="AE214" s="474"/>
      <c r="AF214" s="474"/>
      <c r="AG214" s="474"/>
      <c r="AH214" s="474"/>
      <c r="AI214" s="474"/>
      <c r="AJ214" s="474"/>
      <c r="AK214" s="474"/>
      <c r="AL214" s="474"/>
      <c r="AM214" s="474"/>
    </row>
    <row r="215" customFormat="false" ht="12.75" hidden="false" customHeight="true" outlineLevel="0" collapsed="false">
      <c r="B215" s="452" t="s">
        <v>474</v>
      </c>
      <c r="C215" s="452"/>
      <c r="D215" s="452"/>
      <c r="E215" s="758" t="s">
        <v>475</v>
      </c>
      <c r="F215" s="758"/>
      <c r="G215" s="759" t="s">
        <v>456</v>
      </c>
      <c r="H215" s="725" t="s">
        <v>476</v>
      </c>
      <c r="I215" s="725"/>
      <c r="J215" s="725"/>
      <c r="K215" s="727" t="s">
        <v>477</v>
      </c>
      <c r="L215" s="727"/>
      <c r="M215" s="727"/>
      <c r="N215" s="727"/>
      <c r="O215" s="727"/>
      <c r="P215" s="760" t="s">
        <v>314</v>
      </c>
      <c r="Q215" s="760"/>
      <c r="R215" s="760"/>
      <c r="S215" s="760"/>
      <c r="T215" s="727" t="s">
        <v>312</v>
      </c>
      <c r="U215" s="761" t="s">
        <v>315</v>
      </c>
      <c r="V215" s="725" t="s">
        <v>478</v>
      </c>
      <c r="Y215" s="474"/>
      <c r="Z215" s="474"/>
      <c r="AA215" s="474"/>
      <c r="AB215" s="474"/>
      <c r="AC215" s="474"/>
      <c r="AD215" s="474"/>
      <c r="AE215" s="474"/>
      <c r="AF215" s="474"/>
      <c r="AG215" s="474"/>
      <c r="AH215" s="474"/>
      <c r="AI215" s="474"/>
      <c r="AJ215" s="474"/>
      <c r="AK215" s="474"/>
      <c r="AL215" s="474"/>
      <c r="AM215" s="474"/>
    </row>
    <row r="216" customFormat="false" ht="12.75" hidden="false" customHeight="true" outlineLevel="0" collapsed="false">
      <c r="B216" s="452"/>
      <c r="C216" s="452"/>
      <c r="D216" s="452"/>
      <c r="E216" s="758"/>
      <c r="F216" s="758"/>
      <c r="G216" s="759"/>
      <c r="H216" s="725"/>
      <c r="I216" s="725"/>
      <c r="J216" s="725"/>
      <c r="K216" s="727"/>
      <c r="L216" s="727"/>
      <c r="M216" s="727"/>
      <c r="N216" s="727"/>
      <c r="O216" s="727"/>
      <c r="P216" s="762" t="s">
        <v>480</v>
      </c>
      <c r="Q216" s="762"/>
      <c r="R216" s="762"/>
      <c r="S216" s="762"/>
      <c r="T216" s="727"/>
      <c r="U216" s="761"/>
      <c r="V216" s="725"/>
      <c r="Y216" s="474"/>
      <c r="Z216" s="474"/>
      <c r="AA216" s="474"/>
      <c r="AB216" s="474"/>
      <c r="AC216" s="474"/>
      <c r="AD216" s="474"/>
      <c r="AE216" s="474"/>
      <c r="AF216" s="474"/>
      <c r="AG216" s="474"/>
      <c r="AH216" s="474"/>
      <c r="AI216" s="474"/>
      <c r="AJ216" s="474"/>
      <c r="AK216" s="474"/>
      <c r="AL216" s="474"/>
      <c r="AM216" s="474"/>
    </row>
    <row r="217" customFormat="false" ht="12.75" hidden="false" customHeight="true" outlineLevel="0" collapsed="false">
      <c r="B217" s="763" t="str">
        <f aca="false">F217</f>
        <v>E0035</v>
      </c>
      <c r="C217" s="764"/>
      <c r="D217" s="765"/>
      <c r="E217" s="763" t="s">
        <v>519</v>
      </c>
      <c r="F217" s="735" t="str">
        <f aca="false">VLOOKUP($E217,EQUIPAMENTOS!$A:$B,2,FALSE())</f>
        <v>E0035</v>
      </c>
      <c r="G217" s="766" t="n">
        <f aca="false">G205</f>
        <v>1</v>
      </c>
      <c r="H217" s="821" t="n">
        <f aca="false">VLOOKUP($B217,EQUIPAMENTOS!$B$3:$R$101,11,0)*200</f>
        <v>49500</v>
      </c>
      <c r="I217" s="821"/>
      <c r="J217" s="821"/>
      <c r="K217" s="768" t="s">
        <v>484</v>
      </c>
      <c r="L217" s="768"/>
      <c r="M217" s="771" t="n">
        <v>200</v>
      </c>
      <c r="N217" s="771"/>
      <c r="O217" s="771"/>
      <c r="P217" s="770" t="s">
        <v>511</v>
      </c>
      <c r="Q217" s="771" t="n">
        <f aca="false">VLOOKUP($B217,EQUIPAMENTOS!$B$3:$R$101,17,0)</f>
        <v>26</v>
      </c>
      <c r="R217" s="771"/>
      <c r="S217" s="771"/>
      <c r="T217" s="772" t="n">
        <f aca="false">IF(Q217="","",IF(K217="km",M217/Q217,200*Q217)*INDEX(DADOS!$1:$1048576,MATCH(P217,DADOS!D:D,0),5))*0.85</f>
        <v>30895.8</v>
      </c>
      <c r="U217" s="773" t="n">
        <f aca="false">SUM(H217,T217)</f>
        <v>80395.8</v>
      </c>
      <c r="V217" s="771" t="n">
        <f aca="false">U217*G217</f>
        <v>80395.8</v>
      </c>
      <c r="Y217" s="474"/>
      <c r="Z217" s="474"/>
      <c r="AA217" s="474"/>
      <c r="AB217" s="474"/>
      <c r="AC217" s="474"/>
      <c r="AD217" s="474"/>
      <c r="AE217" s="474"/>
      <c r="AF217" s="474"/>
      <c r="AG217" s="474"/>
      <c r="AH217" s="474"/>
      <c r="AI217" s="474"/>
      <c r="AJ217" s="474"/>
      <c r="AK217" s="474"/>
      <c r="AL217" s="474"/>
      <c r="AM217" s="474"/>
    </row>
    <row r="218" customFormat="false" ht="12.75" hidden="false" customHeight="true" outlineLevel="0" collapsed="false">
      <c r="B218" s="763" t="str">
        <f aca="false">F218</f>
        <v>E0028</v>
      </c>
      <c r="C218" s="764"/>
      <c r="D218" s="765"/>
      <c r="E218" s="763" t="s">
        <v>513</v>
      </c>
      <c r="F218" s="735" t="str">
        <f aca="false">VLOOKUP($E218,EQUIPAMENTOS!$A:$B,2,FALSE())</f>
        <v>E0028</v>
      </c>
      <c r="G218" s="766" t="n">
        <v>1</v>
      </c>
      <c r="H218" s="821" t="n">
        <f aca="false">VLOOKUP($B218,EQUIPAMENTOS!$B$3:$R$101,11,0)*200</f>
        <v>22000</v>
      </c>
      <c r="I218" s="821"/>
      <c r="J218" s="821"/>
      <c r="K218" s="768" t="s">
        <v>484</v>
      </c>
      <c r="L218" s="768"/>
      <c r="M218" s="771" t="n">
        <v>200</v>
      </c>
      <c r="N218" s="771"/>
      <c r="O218" s="771"/>
      <c r="P218" s="770" t="s">
        <v>485</v>
      </c>
      <c r="Q218" s="771" t="n">
        <f aca="false">VLOOKUP($B218,EQUIPAMENTOS!$B$3:$R$101,17,0)</f>
        <v>16</v>
      </c>
      <c r="R218" s="771"/>
      <c r="S218" s="771"/>
      <c r="T218" s="772" t="n">
        <f aca="false">IF(Q218="","",IF(K218="km",M218/Q218,200*Q218)*INDEX(DADOS!$1:$1048576,MATCH(P218,DADOS!D:D,0),5))*0.85</f>
        <v>19012.8</v>
      </c>
      <c r="U218" s="773" t="n">
        <f aca="false">SUM(H218,T218)</f>
        <v>41012.8</v>
      </c>
      <c r="V218" s="771" t="n">
        <f aca="false">U218*G218</f>
        <v>41012.8</v>
      </c>
      <c r="Y218" s="474"/>
      <c r="Z218" s="474"/>
      <c r="AA218" s="474"/>
      <c r="AB218" s="474"/>
      <c r="AC218" s="474"/>
      <c r="AD218" s="474"/>
      <c r="AE218" s="474"/>
      <c r="AF218" s="474"/>
      <c r="AG218" s="474"/>
      <c r="AH218" s="474"/>
      <c r="AI218" s="474"/>
      <c r="AJ218" s="474"/>
      <c r="AK218" s="474"/>
      <c r="AL218" s="474"/>
      <c r="AM218" s="474"/>
    </row>
    <row r="219" customFormat="false" ht="12.75" hidden="false" customHeight="true" outlineLevel="0" collapsed="false">
      <c r="B219" s="763" t="str">
        <f aca="false">F219</f>
        <v>E0027</v>
      </c>
      <c r="C219" s="764"/>
      <c r="D219" s="765"/>
      <c r="E219" s="763" t="s">
        <v>520</v>
      </c>
      <c r="F219" s="735" t="str">
        <f aca="false">VLOOKUP($E219,EQUIPAMENTOS!$A:$B,2,FALSE())</f>
        <v>E0027</v>
      </c>
      <c r="G219" s="766" t="n">
        <v>2</v>
      </c>
      <c r="H219" s="821" t="n">
        <f aca="false">VLOOKUP($B219,EQUIPAMENTOS!$B$3:$R$101,11,0)*200</f>
        <v>18000</v>
      </c>
      <c r="I219" s="821"/>
      <c r="J219" s="821"/>
      <c r="K219" s="768" t="s">
        <v>484</v>
      </c>
      <c r="L219" s="768"/>
      <c r="M219" s="771" t="n">
        <v>200</v>
      </c>
      <c r="N219" s="771"/>
      <c r="O219" s="771"/>
      <c r="P219" s="770" t="s">
        <v>485</v>
      </c>
      <c r="Q219" s="771" t="n">
        <f aca="false">VLOOKUP($B219,EQUIPAMENTOS!$B$3:$R$101,17,0)</f>
        <v>16</v>
      </c>
      <c r="R219" s="771"/>
      <c r="S219" s="771"/>
      <c r="T219" s="772" t="n">
        <f aca="false">IF(Q219="","",IF(K219="km",M219/Q219,200*Q219)*INDEX(DADOS!$1:$1048576,MATCH(P219,DADOS!D:D,0),5))*0.85</f>
        <v>19012.8</v>
      </c>
      <c r="U219" s="773" t="n">
        <f aca="false">SUM(H219,T219)</f>
        <v>37012.8</v>
      </c>
      <c r="V219" s="771" t="n">
        <f aca="false">U219*G219</f>
        <v>74025.6</v>
      </c>
      <c r="Y219" s="474"/>
      <c r="Z219" s="474"/>
      <c r="AA219" s="474"/>
      <c r="AB219" s="474"/>
      <c r="AC219" s="474"/>
      <c r="AD219" s="474"/>
      <c r="AE219" s="474"/>
      <c r="AF219" s="474"/>
      <c r="AG219" s="474"/>
      <c r="AH219" s="474"/>
      <c r="AI219" s="474"/>
      <c r="AJ219" s="474"/>
      <c r="AK219" s="474"/>
      <c r="AL219" s="474"/>
      <c r="AM219" s="474"/>
    </row>
    <row r="220" customFormat="false" ht="12.75" hidden="false" customHeight="true" outlineLevel="0" collapsed="false">
      <c r="B220" s="763" t="str">
        <f aca="false">F220</f>
        <v>E0013</v>
      </c>
      <c r="C220" s="764"/>
      <c r="D220" s="765"/>
      <c r="E220" s="763" t="s">
        <v>351</v>
      </c>
      <c r="F220" s="735" t="str">
        <f aca="false">VLOOKUP($E220,EQUIPAMENTOS!$A:$B,2,FALSE())</f>
        <v>E0013</v>
      </c>
      <c r="G220" s="766" t="n">
        <f aca="false">G207</f>
        <v>1</v>
      </c>
      <c r="H220" s="821" t="n">
        <f aca="false">VLOOKUP($B220,EQUIPAMENTOS!$B$3:$R$101,11,0)*200</f>
        <v>24000</v>
      </c>
      <c r="I220" s="821"/>
      <c r="J220" s="821"/>
      <c r="K220" s="768" t="s">
        <v>484</v>
      </c>
      <c r="L220" s="768"/>
      <c r="M220" s="771" t="n">
        <v>200</v>
      </c>
      <c r="N220" s="771"/>
      <c r="O220" s="771"/>
      <c r="P220" s="770" t="s">
        <v>485</v>
      </c>
      <c r="Q220" s="771" t="n">
        <f aca="false">VLOOKUP($B220,EQUIPAMENTOS!$B$3:$R$101,17,0)</f>
        <v>7</v>
      </c>
      <c r="R220" s="771"/>
      <c r="S220" s="771"/>
      <c r="T220" s="772" t="n">
        <f aca="false">IF(Q220="","",IF(K220="km",M220/Q220,200*Q220)*INDEX(DADOS!$1:$1048576,MATCH(P220,DADOS!D:D,0),5))*0.8</f>
        <v>7828.8</v>
      </c>
      <c r="U220" s="773" t="n">
        <f aca="false">SUM(H220,T220)</f>
        <v>31828.8</v>
      </c>
      <c r="V220" s="771" t="n">
        <f aca="false">U220*G220</f>
        <v>31828.8</v>
      </c>
      <c r="Y220" s="474"/>
      <c r="Z220" s="474"/>
      <c r="AA220" s="474"/>
      <c r="AB220" s="474"/>
      <c r="AC220" s="474"/>
      <c r="AD220" s="474"/>
      <c r="AE220" s="474"/>
      <c r="AF220" s="474"/>
      <c r="AG220" s="474"/>
      <c r="AH220" s="474"/>
      <c r="AI220" s="474"/>
      <c r="AJ220" s="474"/>
      <c r="AK220" s="474"/>
      <c r="AL220" s="474"/>
      <c r="AM220" s="474"/>
    </row>
    <row r="221" customFormat="false" ht="12.75" hidden="false" customHeight="true" outlineLevel="0" collapsed="false">
      <c r="B221" s="763"/>
      <c r="C221" s="764"/>
      <c r="D221" s="765"/>
      <c r="E221" s="763"/>
      <c r="F221" s="735"/>
      <c r="G221" s="766"/>
      <c r="H221" s="821"/>
      <c r="I221" s="821"/>
      <c r="J221" s="821"/>
      <c r="K221" s="768"/>
      <c r="L221" s="768"/>
      <c r="M221" s="771"/>
      <c r="N221" s="771"/>
      <c r="O221" s="771"/>
      <c r="P221" s="770"/>
      <c r="Q221" s="771"/>
      <c r="R221" s="771"/>
      <c r="S221" s="771"/>
      <c r="T221" s="772"/>
      <c r="U221" s="773"/>
      <c r="V221" s="771"/>
      <c r="Y221" s="474"/>
      <c r="Z221" s="474"/>
      <c r="AA221" s="474"/>
      <c r="AB221" s="474"/>
      <c r="AC221" s="474"/>
      <c r="AD221" s="474"/>
      <c r="AE221" s="474"/>
      <c r="AF221" s="474"/>
      <c r="AG221" s="474"/>
      <c r="AH221" s="474"/>
      <c r="AI221" s="474"/>
      <c r="AJ221" s="474"/>
      <c r="AK221" s="474"/>
      <c r="AL221" s="474"/>
      <c r="AM221" s="474"/>
    </row>
    <row r="222" customFormat="false" ht="12.75" hidden="false" customHeight="true" outlineLevel="0" collapsed="false">
      <c r="B222" s="763"/>
      <c r="C222" s="764"/>
      <c r="D222" s="765"/>
      <c r="E222" s="818"/>
      <c r="F222" s="735"/>
      <c r="G222" s="766"/>
      <c r="H222" s="774"/>
      <c r="I222" s="774"/>
      <c r="J222" s="774"/>
      <c r="K222" s="768"/>
      <c r="L222" s="768"/>
      <c r="M222" s="771"/>
      <c r="N222" s="771"/>
      <c r="O222" s="771"/>
      <c r="P222" s="770"/>
      <c r="Q222" s="771"/>
      <c r="R222" s="771"/>
      <c r="S222" s="771"/>
      <c r="T222" s="785"/>
      <c r="U222" s="787"/>
      <c r="V222" s="771"/>
      <c r="Y222" s="474"/>
      <c r="Z222" s="474"/>
      <c r="AA222" s="474"/>
      <c r="AB222" s="474"/>
      <c r="AC222" s="474"/>
      <c r="AD222" s="474"/>
      <c r="AE222" s="474"/>
      <c r="AF222" s="474"/>
      <c r="AG222" s="474"/>
      <c r="AH222" s="474"/>
      <c r="AI222" s="474"/>
      <c r="AJ222" s="474"/>
      <c r="AK222" s="474"/>
      <c r="AL222" s="474"/>
      <c r="AM222" s="474"/>
    </row>
    <row r="223" customFormat="false" ht="12.75" hidden="false" customHeight="true" outlineLevel="0" collapsed="false">
      <c r="B223" s="788"/>
      <c r="C223" s="788"/>
      <c r="D223" s="788"/>
      <c r="E223" s="790" t="s">
        <v>257</v>
      </c>
      <c r="F223" s="790"/>
      <c r="G223" s="790" t="n">
        <f aca="false">SUM(G217:G222)</f>
        <v>5</v>
      </c>
      <c r="H223" s="791" t="n">
        <f aca="false">SUMPRODUCT(G$217:$G222,H217:H222)</f>
        <v>131500</v>
      </c>
      <c r="I223" s="791"/>
      <c r="J223" s="791"/>
      <c r="K223" s="792"/>
      <c r="L223" s="792"/>
      <c r="M223" s="792"/>
      <c r="N223" s="792"/>
      <c r="O223" s="792"/>
      <c r="P223" s="793"/>
      <c r="Q223" s="794"/>
      <c r="R223" s="794"/>
      <c r="S223" s="794"/>
      <c r="T223" s="795" t="n">
        <f aca="false">SUMPRODUCT($G$217:G222,T217:T222)</f>
        <v>95763</v>
      </c>
      <c r="U223" s="795"/>
      <c r="V223" s="791" t="n">
        <f aca="false">SUM(V217:V222)</f>
        <v>227263</v>
      </c>
      <c r="Y223" s="474"/>
      <c r="Z223" s="474"/>
      <c r="AA223" s="474"/>
      <c r="AB223" s="474"/>
      <c r="AC223" s="474"/>
      <c r="AD223" s="474"/>
      <c r="AE223" s="474"/>
      <c r="AF223" s="474"/>
      <c r="AG223" s="474"/>
      <c r="AH223" s="474"/>
      <c r="AI223" s="474"/>
      <c r="AJ223" s="474"/>
      <c r="AK223" s="474"/>
      <c r="AL223" s="474"/>
      <c r="AM223" s="474"/>
    </row>
    <row r="224" customFormat="false" ht="12.75" hidden="false" customHeight="true" outlineLevel="0" collapsed="false">
      <c r="H224" s="796"/>
      <c r="I224" s="796"/>
      <c r="N224" s="796"/>
      <c r="O224" s="796"/>
      <c r="P224" s="796"/>
      <c r="Q224" s="796"/>
      <c r="T224" s="446"/>
      <c r="Y224" s="474"/>
      <c r="Z224" s="474"/>
      <c r="AA224" s="474"/>
      <c r="AB224" s="474"/>
      <c r="AC224" s="474"/>
      <c r="AD224" s="474"/>
      <c r="AE224" s="474"/>
      <c r="AF224" s="474"/>
      <c r="AG224" s="474"/>
      <c r="AH224" s="474"/>
      <c r="AI224" s="474"/>
      <c r="AJ224" s="474"/>
      <c r="AK224" s="474"/>
      <c r="AL224" s="474"/>
      <c r="AM224" s="474"/>
    </row>
    <row r="225" customFormat="false" ht="12.75" hidden="false" customHeight="true" outlineLevel="0" collapsed="false">
      <c r="B225" s="724" t="s">
        <v>490</v>
      </c>
      <c r="C225" s="724"/>
      <c r="D225" s="724"/>
      <c r="E225" s="724"/>
      <c r="F225" s="724"/>
      <c r="G225" s="724"/>
      <c r="H225" s="724"/>
      <c r="I225" s="724"/>
      <c r="J225" s="724"/>
      <c r="K225" s="724"/>
      <c r="L225" s="724"/>
      <c r="M225" s="724"/>
      <c r="N225" s="724"/>
      <c r="O225" s="724"/>
      <c r="P225" s="724"/>
      <c r="Q225" s="724"/>
      <c r="R225" s="724"/>
      <c r="S225" s="724"/>
      <c r="T225" s="724"/>
      <c r="U225" s="724"/>
      <c r="V225" s="724"/>
      <c r="Y225" s="474"/>
      <c r="Z225" s="474"/>
      <c r="AA225" s="474"/>
      <c r="AB225" s="474"/>
      <c r="AC225" s="474"/>
      <c r="AD225" s="474"/>
      <c r="AE225" s="474"/>
      <c r="AF225" s="474"/>
      <c r="AG225" s="474"/>
      <c r="AH225" s="474"/>
      <c r="AI225" s="474"/>
      <c r="AJ225" s="474"/>
      <c r="AK225" s="474"/>
      <c r="AL225" s="474"/>
      <c r="AM225" s="474"/>
    </row>
    <row r="226" customFormat="false" ht="12.75" hidden="false" customHeight="true" outlineLevel="0" collapsed="false">
      <c r="B226" s="725" t="s">
        <v>5</v>
      </c>
      <c r="C226" s="725"/>
      <c r="D226" s="725" t="s">
        <v>491</v>
      </c>
      <c r="E226" s="725"/>
      <c r="F226" s="725"/>
      <c r="G226" s="725" t="s">
        <v>313</v>
      </c>
      <c r="H226" s="725"/>
      <c r="I226" s="727" t="s">
        <v>318</v>
      </c>
      <c r="J226" s="727"/>
      <c r="K226" s="727"/>
      <c r="L226" s="727" t="s">
        <v>11</v>
      </c>
      <c r="M226" s="727"/>
      <c r="N226" s="727"/>
      <c r="O226" s="727"/>
      <c r="P226" s="727"/>
      <c r="Q226" s="725" t="s">
        <v>492</v>
      </c>
      <c r="R226" s="725"/>
      <c r="S226" s="725"/>
      <c r="T226" s="725"/>
      <c r="U226" s="727"/>
      <c r="V226" s="727"/>
      <c r="Y226" s="474"/>
      <c r="Z226" s="474"/>
      <c r="AA226" s="474"/>
      <c r="AB226" s="474"/>
      <c r="AC226" s="474"/>
      <c r="AD226" s="474"/>
      <c r="AE226" s="474"/>
      <c r="AF226" s="474"/>
      <c r="AG226" s="474"/>
      <c r="AH226" s="474"/>
      <c r="AI226" s="474"/>
      <c r="AJ226" s="474"/>
      <c r="AK226" s="474"/>
      <c r="AL226" s="474"/>
      <c r="AM226" s="474"/>
    </row>
    <row r="227" customFormat="false" ht="12.75" hidden="false" customHeight="true" outlineLevel="0" collapsed="false">
      <c r="B227" s="740"/>
      <c r="C227" s="797"/>
      <c r="D227" s="798"/>
      <c r="E227" s="798"/>
      <c r="F227" s="798"/>
      <c r="G227" s="799"/>
      <c r="H227" s="799"/>
      <c r="I227" s="800"/>
      <c r="J227" s="800"/>
      <c r="K227" s="800"/>
      <c r="L227" s="800"/>
      <c r="M227" s="800"/>
      <c r="N227" s="800"/>
      <c r="O227" s="800"/>
      <c r="P227" s="800"/>
      <c r="Q227" s="801" t="n">
        <f aca="false">I227*L227</f>
        <v>0</v>
      </c>
      <c r="R227" s="801"/>
      <c r="S227" s="801"/>
      <c r="T227" s="801"/>
      <c r="U227" s="802"/>
      <c r="V227" s="802"/>
      <c r="Y227" s="474"/>
      <c r="Z227" s="474"/>
      <c r="AA227" s="474"/>
      <c r="AB227" s="474"/>
      <c r="AC227" s="474"/>
      <c r="AD227" s="474"/>
      <c r="AE227" s="474"/>
      <c r="AF227" s="474"/>
      <c r="AG227" s="474"/>
      <c r="AH227" s="474"/>
      <c r="AI227" s="474"/>
      <c r="AJ227" s="474"/>
      <c r="AK227" s="474"/>
      <c r="AL227" s="474"/>
      <c r="AM227" s="474"/>
    </row>
    <row r="228" customFormat="false" ht="12.75" hidden="false" customHeight="true" outlineLevel="0" collapsed="false">
      <c r="B228" s="740"/>
      <c r="C228" s="797"/>
      <c r="D228" s="803"/>
      <c r="E228" s="803"/>
      <c r="F228" s="803"/>
      <c r="G228" s="804"/>
      <c r="H228" s="804"/>
      <c r="I228" s="805"/>
      <c r="J228" s="805"/>
      <c r="K228" s="805"/>
      <c r="L228" s="806"/>
      <c r="M228" s="806"/>
      <c r="N228" s="806"/>
      <c r="O228" s="806"/>
      <c r="P228" s="806"/>
      <c r="Q228" s="801" t="n">
        <f aca="false">I228*L228</f>
        <v>0</v>
      </c>
      <c r="R228" s="801"/>
      <c r="S228" s="801"/>
      <c r="T228" s="801"/>
      <c r="U228" s="802"/>
      <c r="V228" s="802"/>
      <c r="Y228" s="474"/>
      <c r="Z228" s="474"/>
      <c r="AA228" s="474"/>
      <c r="AB228" s="474"/>
      <c r="AC228" s="474"/>
      <c r="AD228" s="474"/>
      <c r="AE228" s="474"/>
      <c r="AF228" s="474"/>
      <c r="AG228" s="474"/>
      <c r="AH228" s="474"/>
      <c r="AI228" s="474"/>
      <c r="AJ228" s="474"/>
      <c r="AK228" s="474"/>
      <c r="AL228" s="474"/>
      <c r="AM228" s="474"/>
    </row>
    <row r="229" customFormat="false" ht="12.75" hidden="false" customHeight="true" outlineLevel="0" collapsed="false">
      <c r="B229" s="740"/>
      <c r="C229" s="797"/>
      <c r="D229" s="798"/>
      <c r="E229" s="798"/>
      <c r="F229" s="798"/>
      <c r="G229" s="799"/>
      <c r="H229" s="799"/>
      <c r="I229" s="806"/>
      <c r="J229" s="806"/>
      <c r="K229" s="806"/>
      <c r="L229" s="806"/>
      <c r="M229" s="806"/>
      <c r="N229" s="806"/>
      <c r="O229" s="806"/>
      <c r="P229" s="806"/>
      <c r="Q229" s="801" t="n">
        <f aca="false">I229*L229</f>
        <v>0</v>
      </c>
      <c r="R229" s="801"/>
      <c r="S229" s="801"/>
      <c r="T229" s="801"/>
      <c r="U229" s="802"/>
      <c r="V229" s="802"/>
      <c r="Y229" s="474"/>
      <c r="Z229" s="474"/>
      <c r="AA229" s="474"/>
      <c r="AB229" s="474"/>
      <c r="AC229" s="474"/>
      <c r="AD229" s="474"/>
      <c r="AE229" s="474"/>
      <c r="AF229" s="474"/>
      <c r="AG229" s="474"/>
      <c r="AH229" s="474"/>
      <c r="AI229" s="474"/>
      <c r="AJ229" s="474"/>
      <c r="AK229" s="474"/>
      <c r="AL229" s="474"/>
      <c r="AM229" s="474"/>
    </row>
    <row r="230" customFormat="false" ht="12.75" hidden="false" customHeight="true" outlineLevel="0" collapsed="false">
      <c r="B230" s="788"/>
      <c r="C230" s="788"/>
      <c r="D230" s="788"/>
      <c r="E230" s="788"/>
      <c r="F230" s="788"/>
      <c r="G230" s="788"/>
      <c r="H230" s="788"/>
      <c r="I230" s="788"/>
      <c r="J230" s="788"/>
      <c r="K230" s="788"/>
      <c r="L230" s="788"/>
      <c r="M230" s="788"/>
      <c r="N230" s="788"/>
      <c r="O230" s="788"/>
      <c r="P230" s="788"/>
      <c r="Q230" s="807" t="n">
        <f aca="false">SUM(Q227:T229)/O198</f>
        <v>0</v>
      </c>
      <c r="R230" s="807"/>
      <c r="S230" s="807"/>
      <c r="T230" s="807"/>
      <c r="U230" s="788"/>
      <c r="V230" s="788"/>
      <c r="Y230" s="474"/>
      <c r="Z230" s="474"/>
      <c r="AA230" s="474"/>
      <c r="AB230" s="474"/>
      <c r="AC230" s="474"/>
      <c r="AD230" s="474"/>
      <c r="AE230" s="474"/>
      <c r="AF230" s="474"/>
      <c r="AG230" s="474"/>
      <c r="AH230" s="474"/>
      <c r="AI230" s="474"/>
      <c r="AJ230" s="474"/>
      <c r="AK230" s="474"/>
      <c r="AL230" s="474"/>
      <c r="AM230" s="474"/>
    </row>
    <row r="231" customFormat="false" ht="12.75" hidden="false" customHeight="true" outlineLevel="0" collapsed="false">
      <c r="Y231" s="474"/>
      <c r="Z231" s="474"/>
      <c r="AA231" s="474"/>
      <c r="AB231" s="474"/>
      <c r="AC231" s="474"/>
      <c r="AD231" s="474"/>
      <c r="AE231" s="474"/>
      <c r="AF231" s="474"/>
      <c r="AG231" s="474"/>
      <c r="AH231" s="474"/>
      <c r="AI231" s="474"/>
      <c r="AJ231" s="474"/>
      <c r="AK231" s="474"/>
      <c r="AL231" s="474"/>
      <c r="AM231" s="474"/>
    </row>
    <row r="232" customFormat="false" ht="12.75" hidden="false" customHeight="true" outlineLevel="0" collapsed="false">
      <c r="B232" s="703" t="s">
        <v>447</v>
      </c>
      <c r="C232" s="703"/>
      <c r="D232" s="703"/>
      <c r="E232" s="438" t="s">
        <v>521</v>
      </c>
      <c r="Y232" s="474"/>
      <c r="Z232" s="474"/>
      <c r="AA232" s="474"/>
      <c r="AB232" s="474"/>
      <c r="AC232" s="474"/>
      <c r="AD232" s="474"/>
      <c r="AE232" s="474"/>
      <c r="AF232" s="474"/>
      <c r="AG232" s="474"/>
      <c r="AH232" s="474"/>
      <c r="AI232" s="474"/>
      <c r="AJ232" s="474"/>
      <c r="AK232" s="474"/>
      <c r="AL232" s="474"/>
      <c r="AM232" s="474"/>
    </row>
    <row r="233" customFormat="false" ht="12.75" hidden="false" customHeight="true" outlineLevel="0" collapsed="false">
      <c r="B233" s="811"/>
      <c r="C233" s="811"/>
      <c r="D233" s="811"/>
      <c r="E233" s="811"/>
      <c r="F233" s="811"/>
      <c r="G233" s="811"/>
      <c r="H233" s="811"/>
      <c r="I233" s="811"/>
      <c r="J233" s="811"/>
      <c r="K233" s="811"/>
      <c r="L233" s="811"/>
      <c r="M233" s="811"/>
      <c r="N233" s="811"/>
      <c r="O233" s="811"/>
      <c r="P233" s="811"/>
      <c r="Q233" s="811"/>
      <c r="R233" s="811"/>
      <c r="S233" s="811"/>
      <c r="T233" s="811"/>
      <c r="U233" s="811"/>
      <c r="V233" s="811"/>
      <c r="W233" s="822" t="n">
        <f aca="false">X196</f>
        <v>46508</v>
      </c>
      <c r="X233" s="822" t="n">
        <f aca="false">CRONOGRAMA!CB7</f>
        <v>46265</v>
      </c>
      <c r="Y233" s="810" t="n">
        <f aca="false">X233-W233</f>
        <v>-243</v>
      </c>
      <c r="Z233" s="813" t="n">
        <f aca="false">Y233/30</f>
        <v>-8.1</v>
      </c>
      <c r="AA233" s="474"/>
      <c r="AB233" s="474"/>
      <c r="AC233" s="474"/>
      <c r="AD233" s="474"/>
      <c r="AE233" s="474"/>
      <c r="AF233" s="474"/>
      <c r="AG233" s="474"/>
      <c r="AH233" s="474"/>
      <c r="AI233" s="474"/>
      <c r="AJ233" s="474"/>
      <c r="AK233" s="474"/>
      <c r="AL233" s="474"/>
      <c r="AM233" s="474"/>
    </row>
    <row r="234" customFormat="false" ht="12.75" hidden="false" customHeight="true" outlineLevel="0" collapsed="false">
      <c r="B234" s="704"/>
      <c r="C234" s="708" t="s">
        <v>254</v>
      </c>
      <c r="D234" s="708"/>
      <c r="E234" s="708"/>
      <c r="F234" s="704"/>
      <c r="G234" s="704"/>
      <c r="H234" s="709" t="s">
        <v>449</v>
      </c>
      <c r="I234" s="709"/>
      <c r="J234" s="710" t="n">
        <f aca="false">U249</f>
        <v>38656.744</v>
      </c>
      <c r="K234" s="710"/>
      <c r="L234" s="710"/>
      <c r="M234" s="711"/>
      <c r="N234" s="712"/>
      <c r="O234" s="713" t="s">
        <v>450</v>
      </c>
      <c r="P234" s="713"/>
      <c r="Q234" s="713"/>
      <c r="R234" s="713"/>
      <c r="S234" s="713"/>
      <c r="T234" s="713"/>
      <c r="U234" s="714" t="s">
        <v>451</v>
      </c>
      <c r="V234" s="714"/>
      <c r="W234" s="715" t="s">
        <v>452</v>
      </c>
      <c r="X234" s="715"/>
      <c r="AA234" s="474"/>
      <c r="AB234" s="474"/>
      <c r="AC234" s="474"/>
      <c r="AD234" s="474"/>
      <c r="AE234" s="474"/>
      <c r="AF234" s="474"/>
      <c r="AG234" s="474"/>
      <c r="AH234" s="474"/>
      <c r="AI234" s="474"/>
      <c r="AJ234" s="474"/>
      <c r="AK234" s="474"/>
      <c r="AL234" s="474"/>
      <c r="AM234" s="474"/>
    </row>
    <row r="235" customFormat="false" ht="12.75" hidden="false" customHeight="true" outlineLevel="0" collapsed="false">
      <c r="B235" s="704"/>
      <c r="C235" s="716"/>
      <c r="D235" s="716"/>
      <c r="E235" s="717" t="n">
        <f aca="false">J234+J235+J236</f>
        <v>942736.464</v>
      </c>
      <c r="F235" s="704"/>
      <c r="G235" s="704"/>
      <c r="H235" s="709" t="s">
        <v>453</v>
      </c>
      <c r="I235" s="709"/>
      <c r="J235" s="710" t="n">
        <f aca="false">V259</f>
        <v>904079.72</v>
      </c>
      <c r="K235" s="710"/>
      <c r="L235" s="710"/>
      <c r="M235" s="718"/>
      <c r="N235" s="719"/>
      <c r="O235" s="720"/>
      <c r="P235" s="720"/>
      <c r="Q235" s="720"/>
      <c r="R235" s="720"/>
      <c r="S235" s="720"/>
      <c r="T235" s="720"/>
      <c r="U235" s="721" t="n">
        <f aca="false">E235*O235</f>
        <v>0</v>
      </c>
      <c r="V235" s="721"/>
      <c r="Y235" s="474"/>
      <c r="Z235" s="474"/>
      <c r="AA235" s="474"/>
      <c r="AB235" s="474"/>
      <c r="AC235" s="474"/>
      <c r="AD235" s="474"/>
      <c r="AE235" s="474"/>
      <c r="AF235" s="474"/>
      <c r="AG235" s="474"/>
      <c r="AH235" s="474"/>
      <c r="AI235" s="474"/>
      <c r="AJ235" s="474"/>
      <c r="AK235" s="474"/>
      <c r="AL235" s="474"/>
      <c r="AM235" s="474"/>
    </row>
    <row r="236" customFormat="false" ht="12.75" hidden="false" customHeight="true" outlineLevel="0" collapsed="false">
      <c r="B236" s="723"/>
      <c r="C236" s="716"/>
      <c r="D236" s="716"/>
      <c r="E236" s="717"/>
      <c r="F236" s="704"/>
      <c r="G236" s="704"/>
      <c r="H236" s="709" t="s">
        <v>454</v>
      </c>
      <c r="I236" s="709"/>
      <c r="J236" s="710"/>
      <c r="K236" s="710"/>
      <c r="L236" s="710"/>
      <c r="M236" s="718"/>
      <c r="N236" s="719"/>
      <c r="O236" s="720"/>
      <c r="P236" s="720"/>
      <c r="Q236" s="720"/>
      <c r="R236" s="720"/>
      <c r="S236" s="720"/>
      <c r="T236" s="720"/>
      <c r="U236" s="721"/>
      <c r="V236" s="721"/>
      <c r="Y236" s="474"/>
      <c r="Z236" s="474"/>
      <c r="AA236" s="474"/>
      <c r="AB236" s="474"/>
      <c r="AC236" s="474"/>
      <c r="AD236" s="474"/>
      <c r="AE236" s="474"/>
      <c r="AF236" s="474"/>
      <c r="AG236" s="474"/>
      <c r="AH236" s="474"/>
      <c r="AI236" s="474"/>
      <c r="AJ236" s="474"/>
      <c r="AK236" s="474"/>
      <c r="AL236" s="474"/>
      <c r="AM236" s="474"/>
    </row>
    <row r="237" customFormat="false" ht="12.75" hidden="false" customHeight="true" outlineLevel="0" collapsed="false">
      <c r="B237" s="704"/>
      <c r="C237" s="704"/>
      <c r="D237" s="704"/>
      <c r="E237" s="704"/>
      <c r="F237" s="704"/>
      <c r="G237" s="704"/>
      <c r="H237" s="704"/>
      <c r="I237" s="704"/>
      <c r="J237" s="704"/>
      <c r="K237" s="704"/>
      <c r="L237" s="704"/>
      <c r="M237" s="704"/>
      <c r="N237" s="704"/>
      <c r="O237" s="704"/>
      <c r="P237" s="704"/>
      <c r="Q237" s="704"/>
      <c r="R237" s="704"/>
      <c r="S237" s="704"/>
      <c r="T237" s="704"/>
      <c r="U237" s="704"/>
      <c r="V237" s="704"/>
      <c r="Y237" s="474"/>
      <c r="Z237" s="474"/>
      <c r="AA237" s="474"/>
      <c r="AB237" s="474"/>
      <c r="AC237" s="474"/>
      <c r="AD237" s="474"/>
      <c r="AE237" s="474"/>
      <c r="AF237" s="474"/>
      <c r="AG237" s="474"/>
      <c r="AH237" s="474"/>
      <c r="AI237" s="474"/>
      <c r="AJ237" s="474"/>
      <c r="AK237" s="474"/>
      <c r="AL237" s="474"/>
      <c r="AM237" s="474"/>
    </row>
    <row r="238" customFormat="false" ht="12.75" hidden="false" customHeight="true" outlineLevel="0" collapsed="false">
      <c r="Y238" s="474"/>
      <c r="Z238" s="474"/>
      <c r="AA238" s="474"/>
      <c r="AB238" s="474"/>
      <c r="AC238" s="474"/>
      <c r="AD238" s="474"/>
      <c r="AE238" s="474"/>
      <c r="AF238" s="474"/>
      <c r="AG238" s="474"/>
      <c r="AH238" s="474"/>
      <c r="AI238" s="474"/>
      <c r="AJ238" s="474"/>
      <c r="AK238" s="474"/>
      <c r="AL238" s="474"/>
      <c r="AM238" s="474"/>
    </row>
    <row r="239" customFormat="false" ht="12.75" hidden="false" customHeight="true" outlineLevel="0" collapsed="false">
      <c r="B239" s="724" t="s">
        <v>449</v>
      </c>
      <c r="C239" s="724"/>
      <c r="D239" s="724"/>
      <c r="E239" s="724"/>
      <c r="F239" s="724"/>
      <c r="G239" s="724"/>
      <c r="H239" s="724"/>
      <c r="I239" s="724"/>
      <c r="J239" s="724"/>
      <c r="K239" s="724"/>
      <c r="L239" s="724"/>
      <c r="M239" s="724"/>
      <c r="N239" s="724"/>
      <c r="O239" s="724"/>
      <c r="P239" s="724"/>
      <c r="Q239" s="724"/>
      <c r="R239" s="724"/>
      <c r="S239" s="724"/>
      <c r="T239" s="724"/>
      <c r="U239" s="724"/>
      <c r="V239" s="724"/>
      <c r="Y239" s="474"/>
      <c r="Z239" s="474"/>
      <c r="AA239" s="474"/>
      <c r="AB239" s="474"/>
      <c r="AC239" s="474"/>
      <c r="AD239" s="474"/>
      <c r="AE239" s="474"/>
      <c r="AF239" s="474"/>
      <c r="AG239" s="474"/>
      <c r="AH239" s="474"/>
      <c r="AI239" s="474"/>
      <c r="AJ239" s="474"/>
      <c r="AK239" s="474"/>
      <c r="AL239" s="474"/>
      <c r="AM239" s="474"/>
    </row>
    <row r="240" customFormat="false" ht="12.75" hidden="false" customHeight="true" outlineLevel="0" collapsed="false">
      <c r="B240" s="725" t="s">
        <v>5</v>
      </c>
      <c r="C240" s="725"/>
      <c r="D240" s="725" t="s">
        <v>455</v>
      </c>
      <c r="E240" s="725"/>
      <c r="F240" s="725"/>
      <c r="G240" s="725" t="s">
        <v>456</v>
      </c>
      <c r="H240" s="725" t="s">
        <v>457</v>
      </c>
      <c r="I240" s="725"/>
      <c r="J240" s="725" t="s">
        <v>458</v>
      </c>
      <c r="K240" s="725"/>
      <c r="L240" s="725"/>
      <c r="M240" s="725"/>
      <c r="N240" s="726"/>
      <c r="O240" s="726"/>
      <c r="P240" s="726"/>
      <c r="Q240" s="726"/>
      <c r="R240" s="726"/>
      <c r="S240" s="727" t="s">
        <v>459</v>
      </c>
      <c r="T240" s="727"/>
      <c r="U240" s="725" t="s">
        <v>451</v>
      </c>
      <c r="V240" s="725"/>
      <c r="Y240" s="474"/>
      <c r="Z240" s="474"/>
      <c r="AA240" s="474"/>
      <c r="AB240" s="474"/>
      <c r="AC240" s="474"/>
      <c r="AD240" s="474"/>
      <c r="AE240" s="474"/>
      <c r="AF240" s="474"/>
      <c r="AG240" s="474"/>
      <c r="AH240" s="474"/>
      <c r="AI240" s="474"/>
      <c r="AJ240" s="474"/>
      <c r="AK240" s="474"/>
      <c r="AL240" s="474"/>
      <c r="AM240" s="474"/>
    </row>
    <row r="241" customFormat="false" ht="12.75" hidden="false" customHeight="true" outlineLevel="0" collapsed="false">
      <c r="B241" s="725"/>
      <c r="C241" s="725"/>
      <c r="D241" s="725"/>
      <c r="E241" s="725"/>
      <c r="F241" s="725"/>
      <c r="G241" s="725"/>
      <c r="H241" s="725"/>
      <c r="I241" s="725"/>
      <c r="J241" s="725"/>
      <c r="K241" s="725"/>
      <c r="L241" s="725"/>
      <c r="M241" s="725"/>
      <c r="N241" s="726"/>
      <c r="O241" s="726"/>
      <c r="P241" s="726"/>
      <c r="Q241" s="726"/>
      <c r="R241" s="726"/>
      <c r="S241" s="727"/>
      <c r="T241" s="727"/>
      <c r="U241" s="725"/>
      <c r="V241" s="725"/>
      <c r="Y241" s="474"/>
      <c r="Z241" s="474"/>
      <c r="AA241" s="474"/>
      <c r="AB241" s="474"/>
      <c r="AC241" s="474"/>
      <c r="AD241" s="474"/>
      <c r="AE241" s="474"/>
      <c r="AF241" s="474"/>
      <c r="AG241" s="474"/>
      <c r="AH241" s="474"/>
      <c r="AI241" s="474"/>
      <c r="AJ241" s="474"/>
      <c r="AK241" s="474"/>
      <c r="AL241" s="474"/>
      <c r="AM241" s="474"/>
    </row>
    <row r="242" customFormat="false" ht="12.75" hidden="false" customHeight="true" outlineLevel="0" collapsed="false">
      <c r="B242" s="734" t="str">
        <f aca="false">F242</f>
        <v>P0043</v>
      </c>
      <c r="C242" s="733"/>
      <c r="D242" s="734"/>
      <c r="E242" s="735" t="s">
        <v>505</v>
      </c>
      <c r="F242" s="735" t="str">
        <f aca="false">VLOOKUP(E242,'MÃO DE OBRA'!$A:$B,2,FALSE())</f>
        <v>P0043</v>
      </c>
      <c r="G242" s="740" t="n">
        <v>1</v>
      </c>
      <c r="H242" s="737" t="n">
        <f aca="false">IF(D242="h",VLOOKUP(B242,'MÃO DE OBRA'!$B$3:$D$97,3,0)*220,VLOOKUP(B242,'MÃO DE OBRA'!$B$3:$D$97,3,0))</f>
        <v>5000</v>
      </c>
      <c r="I242" s="737"/>
      <c r="J242" s="738" t="s">
        <v>461</v>
      </c>
      <c r="K242" s="739" t="n">
        <f aca="false">IF(J242="",0,IF(J242="D",H242*DADOS!$D$18,H242*DADOS!$D$19))</f>
        <v>1250</v>
      </c>
      <c r="L242" s="739"/>
      <c r="M242" s="739"/>
      <c r="N242" s="740"/>
      <c r="O242" s="739"/>
      <c r="P242" s="739"/>
      <c r="Q242" s="739"/>
      <c r="R242" s="739"/>
      <c r="S242" s="741" t="n">
        <f aca="false">IF(G242="",0,IF(C242="3º",0,IF(C242="PJ",0,((H242+K242)*DADOS!$D$7)+((H242+K242)*DADOS!$D$6))))</f>
        <v>3812.5</v>
      </c>
      <c r="T242" s="741"/>
      <c r="U242" s="742" t="n">
        <f aca="false">IF(G242="",0,SUM(H242,K242,,O242,V242,S242))</f>
        <v>10062.5</v>
      </c>
      <c r="V242" s="743"/>
      <c r="Y242" s="474"/>
      <c r="Z242" s="474"/>
      <c r="AA242" s="474"/>
      <c r="AB242" s="474"/>
      <c r="AC242" s="474"/>
      <c r="AD242" s="474"/>
      <c r="AE242" s="474"/>
      <c r="AF242" s="474"/>
      <c r="AG242" s="474"/>
      <c r="AH242" s="474"/>
      <c r="AI242" s="474"/>
      <c r="AJ242" s="474"/>
      <c r="AK242" s="474"/>
      <c r="AL242" s="474"/>
      <c r="AM242" s="474"/>
    </row>
    <row r="243" customFormat="false" ht="12.75" hidden="false" customHeight="true" outlineLevel="0" collapsed="false">
      <c r="B243" s="734" t="str">
        <f aca="false">F243</f>
        <v>P0046</v>
      </c>
      <c r="C243" s="733"/>
      <c r="D243" s="734"/>
      <c r="E243" s="814" t="s">
        <v>508</v>
      </c>
      <c r="F243" s="735" t="str">
        <f aca="false">VLOOKUP(E243,'MÃO DE OBRA'!$A:$B,2,FALSE())</f>
        <v>P0046</v>
      </c>
      <c r="G243" s="736" t="n">
        <v>1</v>
      </c>
      <c r="H243" s="737" t="n">
        <f aca="false">IF(D243="h",VLOOKUP(B243,'MÃO DE OBRA'!$B$3:$D$97,3,0)*220,VLOOKUP(B243,'MÃO DE OBRA'!$B$3:$D$97,3,0))</f>
        <v>3078.24</v>
      </c>
      <c r="I243" s="737"/>
      <c r="J243" s="738" t="s">
        <v>461</v>
      </c>
      <c r="K243" s="739" t="n">
        <f aca="false">IF(J243="",0,IF(J243="D",H243*DADOS!$D$18,H243*DADOS!$D$19))</f>
        <v>769.56</v>
      </c>
      <c r="L243" s="739"/>
      <c r="M243" s="739"/>
      <c r="N243" s="740"/>
      <c r="O243" s="739"/>
      <c r="P243" s="739"/>
      <c r="Q243" s="739"/>
      <c r="R243" s="739"/>
      <c r="S243" s="741" t="n">
        <f aca="false">IF(G243="",0,IF(C243="3º",0,IF(C243="PJ",0,((H243+K243)*DADOS!$D$7)+((H243+K243)*DADOS!$D$6))))</f>
        <v>2347.158</v>
      </c>
      <c r="T243" s="741"/>
      <c r="U243" s="742" t="n">
        <f aca="false">IF(G243="",0,SUM(H243,K243,,O243,V243,S243))</f>
        <v>6194.958</v>
      </c>
      <c r="V243" s="743"/>
      <c r="Y243" s="474"/>
      <c r="Z243" s="474"/>
      <c r="AA243" s="474"/>
      <c r="AB243" s="474"/>
      <c r="AC243" s="474"/>
      <c r="AD243" s="474"/>
      <c r="AE243" s="474"/>
      <c r="AF243" s="474"/>
      <c r="AG243" s="474"/>
      <c r="AH243" s="474"/>
      <c r="AI243" s="474"/>
      <c r="AJ243" s="474"/>
      <c r="AK243" s="474"/>
      <c r="AL243" s="474"/>
      <c r="AM243" s="474"/>
    </row>
    <row r="244" customFormat="false" ht="12.75" hidden="false" customHeight="true" outlineLevel="0" collapsed="false">
      <c r="B244" s="734" t="str">
        <f aca="false">F244</f>
        <v>P0048</v>
      </c>
      <c r="C244" s="733"/>
      <c r="D244" s="734"/>
      <c r="E244" s="814" t="s">
        <v>515</v>
      </c>
      <c r="F244" s="735" t="str">
        <f aca="false">VLOOKUP(E244,'MÃO DE OBRA'!$A:$B,2,FALSE())</f>
        <v>P0048</v>
      </c>
      <c r="G244" s="736" t="n">
        <v>1</v>
      </c>
      <c r="H244" s="823" t="n">
        <f aca="false">IF(D244="h",VLOOKUP(B244,'MÃO DE OBRA'!$B$3:$D$97,3,0)*220,VLOOKUP(B244,'MÃO DE OBRA'!$B$3:$D$97,3,0))</f>
        <v>5000</v>
      </c>
      <c r="I244" s="823"/>
      <c r="J244" s="738" t="s">
        <v>461</v>
      </c>
      <c r="K244" s="739" t="n">
        <f aca="false">IF(J244="",0,IF(J244="D",H244*DADOS!$D$18,H244*DADOS!$D$19))</f>
        <v>1250</v>
      </c>
      <c r="L244" s="739"/>
      <c r="M244" s="739"/>
      <c r="N244" s="740"/>
      <c r="O244" s="739"/>
      <c r="P244" s="739"/>
      <c r="Q244" s="739"/>
      <c r="R244" s="739"/>
      <c r="S244" s="741" t="n">
        <f aca="false">IF(G244="",0,IF(C244="3º",0,IF(C244="PJ",0,((H244+K244)*DADOS!$D$7)+((H244+K244)*DADOS!$D$6))))</f>
        <v>3812.5</v>
      </c>
      <c r="T244" s="741"/>
      <c r="U244" s="742" t="n">
        <f aca="false">IF(G244="",0,SUM(H244,K244,,O244,V244,S244))</f>
        <v>10062.5</v>
      </c>
      <c r="V244" s="743"/>
      <c r="Y244" s="474"/>
      <c r="Z244" s="474"/>
      <c r="AA244" s="474"/>
      <c r="AB244" s="474"/>
      <c r="AC244" s="474"/>
      <c r="AD244" s="474"/>
      <c r="AE244" s="474"/>
      <c r="AF244" s="474"/>
      <c r="AG244" s="474"/>
      <c r="AH244" s="474"/>
      <c r="AI244" s="474"/>
      <c r="AJ244" s="474"/>
      <c r="AK244" s="474"/>
      <c r="AL244" s="474"/>
      <c r="AM244" s="474"/>
    </row>
    <row r="245" customFormat="false" ht="12.75" hidden="false" customHeight="true" outlineLevel="0" collapsed="false">
      <c r="B245" s="734" t="str">
        <f aca="false">F245</f>
        <v>P0001</v>
      </c>
      <c r="C245" s="733"/>
      <c r="D245" s="734"/>
      <c r="E245" s="735" t="s">
        <v>465</v>
      </c>
      <c r="F245" s="735" t="str">
        <f aca="false">VLOOKUP(E245,'MÃO DE OBRA'!$A:$B,2,FALSE())</f>
        <v>P0001</v>
      </c>
      <c r="G245" s="736" t="n">
        <v>3</v>
      </c>
      <c r="H245" s="737" t="n">
        <f aca="false">IF(D245="h",VLOOKUP(B245,'MÃO DE OBRA'!$B$3:$D$97,3,0)*220,VLOOKUP(B245,'MÃO DE OBRA'!$B$3:$D$97,3,0))</f>
        <v>2043.36</v>
      </c>
      <c r="I245" s="737"/>
      <c r="J245" s="738" t="s">
        <v>461</v>
      </c>
      <c r="K245" s="739" t="n">
        <f aca="false">IF(J245="",0,IF(J245="D",H245*DADOS!$D$18,H245*DADOS!$D$19))</f>
        <v>510.84</v>
      </c>
      <c r="L245" s="739"/>
      <c r="M245" s="739"/>
      <c r="N245" s="740"/>
      <c r="O245" s="815"/>
      <c r="P245" s="816"/>
      <c r="Q245" s="816"/>
      <c r="R245" s="817"/>
      <c r="S245" s="741" t="n">
        <f aca="false">IF(G245="",0,IF(C245="3º",0,IF(C245="PJ",0,((H245+K245)*DADOS!$D$7)+((H245+K245)*DADOS!$D$6))))</f>
        <v>1558.062</v>
      </c>
      <c r="T245" s="741"/>
      <c r="U245" s="742" t="n">
        <f aca="false">IF(G245="",0,SUM(H245,K245,,O245,V245,S245))</f>
        <v>4112.262</v>
      </c>
      <c r="V245" s="743"/>
      <c r="Y245" s="474"/>
      <c r="Z245" s="474"/>
      <c r="AA245" s="474"/>
      <c r="AB245" s="474"/>
      <c r="AC245" s="474"/>
      <c r="AD245" s="474"/>
      <c r="AE245" s="474"/>
      <c r="AF245" s="474"/>
      <c r="AG245" s="474"/>
      <c r="AH245" s="474"/>
      <c r="AI245" s="474"/>
      <c r="AJ245" s="474"/>
      <c r="AK245" s="474"/>
      <c r="AL245" s="474"/>
      <c r="AM245" s="474"/>
    </row>
    <row r="246" customFormat="false" ht="12.75" hidden="false" customHeight="true" outlineLevel="0" collapsed="false">
      <c r="B246" s="734" t="str">
        <f aca="false">F246</f>
        <v>P0029</v>
      </c>
      <c r="C246" s="733"/>
      <c r="D246" s="734"/>
      <c r="E246" s="735" t="s">
        <v>509</v>
      </c>
      <c r="F246" s="735" t="str">
        <f aca="false">VLOOKUP(E246,'MÃO DE OBRA'!$A:$B,2,FALSE())</f>
        <v>P0029</v>
      </c>
      <c r="G246" s="736"/>
      <c r="H246" s="737" t="n">
        <f aca="false">IF(D246="h",VLOOKUP(B246,'MÃO DE OBRA'!$B$3:$D$97,3,0)*220,VLOOKUP(B246,'MÃO DE OBRA'!$B$3:$D$97,3,0))</f>
        <v>3078.24</v>
      </c>
      <c r="I246" s="737"/>
      <c r="J246" s="738" t="s">
        <v>461</v>
      </c>
      <c r="K246" s="739" t="n">
        <f aca="false">IF(J246="",0,IF(J246="D",H246*DADOS!$D$18,H246*DADOS!$D$19))</f>
        <v>769.56</v>
      </c>
      <c r="L246" s="739"/>
      <c r="M246" s="739"/>
      <c r="N246" s="740"/>
      <c r="O246" s="815"/>
      <c r="P246" s="816"/>
      <c r="Q246" s="816"/>
      <c r="R246" s="817"/>
      <c r="S246" s="741" t="n">
        <f aca="false">IF(G246="",0,IF(C246="3º",0,IF(C246="PJ",0,((H246+K246)*DADOS!$D$7)+((H246+K246)*DADOS!$D$6))))</f>
        <v>0</v>
      </c>
      <c r="T246" s="741"/>
      <c r="U246" s="742" t="n">
        <f aca="false">IF(G246="",0,SUM(H246,K246,,O246,V246,S246))</f>
        <v>0</v>
      </c>
      <c r="V246" s="743"/>
      <c r="Y246" s="474"/>
      <c r="Z246" s="474"/>
      <c r="AA246" s="474"/>
      <c r="AB246" s="474"/>
      <c r="AC246" s="474"/>
      <c r="AD246" s="474"/>
      <c r="AE246" s="474"/>
      <c r="AF246" s="474"/>
      <c r="AG246" s="474"/>
      <c r="AH246" s="474"/>
      <c r="AI246" s="474"/>
      <c r="AJ246" s="474"/>
      <c r="AK246" s="474"/>
      <c r="AL246" s="474"/>
      <c r="AM246" s="474"/>
    </row>
    <row r="247" customFormat="false" ht="12.75" hidden="false" customHeight="true" outlineLevel="0" collapsed="false">
      <c r="B247" s="734" t="str">
        <f aca="false">F247</f>
        <v>P0065</v>
      </c>
      <c r="C247" s="733" t="s">
        <v>466</v>
      </c>
      <c r="D247" s="734"/>
      <c r="E247" s="735" t="s">
        <v>467</v>
      </c>
      <c r="F247" s="735" t="str">
        <f aca="false">VLOOKUP(E247,'MÃO DE OBRA'!$A:$B,2,FALSE())</f>
        <v>P0065</v>
      </c>
      <c r="G247" s="736"/>
      <c r="H247" s="737" t="n">
        <f aca="false">IF(D247="h",VLOOKUP(B247,'MÃO DE OBRA'!$B$3:$D$97,3,0)*220,VLOOKUP(B247,'MÃO DE OBRA'!$B$3:$D$97,3,0))</f>
        <v>7500</v>
      </c>
      <c r="I247" s="737"/>
      <c r="J247" s="738"/>
      <c r="K247" s="739" t="n">
        <f aca="false">IF(J247="",0,IF(J247="D",H247*DADOS!$D$18,H247*DADOS!$D$19))</f>
        <v>0</v>
      </c>
      <c r="L247" s="739"/>
      <c r="M247" s="739"/>
      <c r="N247" s="740"/>
      <c r="O247" s="815"/>
      <c r="P247" s="816"/>
      <c r="Q247" s="816"/>
      <c r="R247" s="817"/>
      <c r="S247" s="741" t="n">
        <f aca="false">IF(G247="",0,IF(C247="3º",0,IF(C247="PJ",0,((H247+K247)*DADOS!$D$7)+((H247+K247)*DADOS!$D$6))))</f>
        <v>0</v>
      </c>
      <c r="T247" s="741"/>
      <c r="U247" s="742" t="n">
        <f aca="false">IF(G247="",0,SUM(H247,K247,,O247,V247,S247))</f>
        <v>0</v>
      </c>
      <c r="V247" s="743"/>
      <c r="Y247" s="474"/>
      <c r="Z247" s="474"/>
      <c r="AA247" s="474"/>
      <c r="AB247" s="474"/>
      <c r="AC247" s="474"/>
      <c r="AD247" s="474"/>
      <c r="AE247" s="474"/>
      <c r="AF247" s="474"/>
      <c r="AG247" s="474"/>
      <c r="AH247" s="474"/>
      <c r="AI247" s="474"/>
      <c r="AJ247" s="474"/>
      <c r="AK247" s="474"/>
      <c r="AL247" s="474"/>
      <c r="AM247" s="474"/>
    </row>
    <row r="248" customFormat="false" ht="12.75" hidden="false" customHeight="true" outlineLevel="0" collapsed="false">
      <c r="B248" s="734" t="str">
        <f aca="false">F248</f>
        <v>P0072</v>
      </c>
      <c r="C248" s="733"/>
      <c r="D248" s="734"/>
      <c r="E248" s="735" t="s">
        <v>518</v>
      </c>
      <c r="F248" s="735" t="str">
        <f aca="false">VLOOKUP(E248,'MÃO DE OBRA'!$A:$B,2,FALSE())</f>
        <v>P0072</v>
      </c>
      <c r="G248" s="736"/>
      <c r="H248" s="737" t="n">
        <f aca="false">IF(D248="h",VLOOKUP(B248,'MÃO DE OBRA'!$B$3:$D$97,3,0)*220,VLOOKUP(B248,'MÃO DE OBRA'!$B$3:$D$97,3,0))</f>
        <v>3078.24</v>
      </c>
      <c r="I248" s="737"/>
      <c r="J248" s="738" t="s">
        <v>461</v>
      </c>
      <c r="K248" s="739" t="n">
        <f aca="false">IF(J248="",0,IF(J248="D",H248*DADOS!$D$18,H248*DADOS!$D$19))</f>
        <v>769.56</v>
      </c>
      <c r="L248" s="739"/>
      <c r="M248" s="739"/>
      <c r="N248" s="740"/>
      <c r="O248" s="815"/>
      <c r="P248" s="816"/>
      <c r="Q248" s="816"/>
      <c r="R248" s="817"/>
      <c r="S248" s="741" t="n">
        <f aca="false">IF(G248="",0,IF(C248="3º",0,IF(C248="PJ",0,((H248+K248)*DADOS!$D$7)+((H248+K248)*DADOS!$D$6))))</f>
        <v>0</v>
      </c>
      <c r="T248" s="741"/>
      <c r="U248" s="742" t="n">
        <f aca="false">IF(G248="",0,SUM(H248,K248,,O248,V248,S248))</f>
        <v>0</v>
      </c>
      <c r="V248" s="743"/>
      <c r="Y248" s="474"/>
      <c r="Z248" s="474"/>
      <c r="AA248" s="474"/>
      <c r="AB248" s="474"/>
      <c r="AC248" s="474"/>
      <c r="AD248" s="474"/>
      <c r="AE248" s="474"/>
      <c r="AF248" s="474"/>
      <c r="AG248" s="474"/>
      <c r="AH248" s="474"/>
      <c r="AI248" s="474"/>
      <c r="AJ248" s="474"/>
      <c r="AK248" s="474"/>
      <c r="AL248" s="474"/>
      <c r="AM248" s="474"/>
    </row>
    <row r="249" customFormat="false" ht="12.75" hidden="false" customHeight="true" outlineLevel="0" collapsed="false">
      <c r="B249" s="751"/>
      <c r="C249" s="751"/>
      <c r="D249" s="752" t="s">
        <v>257</v>
      </c>
      <c r="E249" s="752"/>
      <c r="F249" s="752"/>
      <c r="G249" s="753" t="n">
        <f aca="false">SUM(G242:G248)</f>
        <v>6</v>
      </c>
      <c r="H249" s="754" t="n">
        <f aca="false">SUMPRODUCT($G$242:$G$248,H242:H248)</f>
        <v>19208.32</v>
      </c>
      <c r="I249" s="754"/>
      <c r="J249" s="755" t="n">
        <f aca="false">SUMPRODUCT($G$242:$G$248,K242:K248)</f>
        <v>4802.08</v>
      </c>
      <c r="K249" s="755"/>
      <c r="L249" s="755"/>
      <c r="M249" s="755"/>
      <c r="N249" s="755"/>
      <c r="O249" s="755"/>
      <c r="P249" s="755"/>
      <c r="Q249" s="755"/>
      <c r="R249" s="755"/>
      <c r="S249" s="755" t="n">
        <f aca="false">SUMPRODUCT($G$242:$G$248,S242:S248)</f>
        <v>14646.344</v>
      </c>
      <c r="T249" s="755"/>
      <c r="U249" s="756" t="n">
        <f aca="false">SUMPRODUCT($G$242:$G$248,U242:U248)</f>
        <v>38656.744</v>
      </c>
      <c r="V249" s="757"/>
      <c r="Y249" s="474"/>
      <c r="Z249" s="474"/>
      <c r="AA249" s="474"/>
      <c r="AB249" s="474"/>
      <c r="AC249" s="474"/>
      <c r="AD249" s="474"/>
      <c r="AE249" s="474"/>
      <c r="AF249" s="474"/>
      <c r="AG249" s="474"/>
      <c r="AH249" s="474"/>
      <c r="AI249" s="474"/>
      <c r="AJ249" s="474"/>
      <c r="AK249" s="474"/>
      <c r="AL249" s="474"/>
      <c r="AM249" s="474"/>
    </row>
    <row r="250" customFormat="false" ht="12.75" hidden="false" customHeight="true" outlineLevel="0" collapsed="false">
      <c r="Y250" s="474"/>
      <c r="Z250" s="474"/>
      <c r="AA250" s="474"/>
      <c r="AB250" s="474"/>
      <c r="AC250" s="474"/>
      <c r="AD250" s="474"/>
      <c r="AE250" s="474"/>
      <c r="AF250" s="474"/>
      <c r="AG250" s="474"/>
      <c r="AH250" s="474"/>
      <c r="AI250" s="474"/>
      <c r="AJ250" s="474"/>
      <c r="AK250" s="474"/>
      <c r="AL250" s="474"/>
      <c r="AM250" s="474"/>
    </row>
    <row r="251" customFormat="false" ht="12.75" hidden="false" customHeight="true" outlineLevel="0" collapsed="false">
      <c r="B251" s="724" t="s">
        <v>453</v>
      </c>
      <c r="C251" s="724"/>
      <c r="D251" s="724"/>
      <c r="E251" s="724"/>
      <c r="F251" s="724"/>
      <c r="G251" s="724"/>
      <c r="H251" s="724"/>
      <c r="I251" s="724"/>
      <c r="J251" s="724"/>
      <c r="K251" s="724"/>
      <c r="L251" s="724"/>
      <c r="M251" s="724"/>
      <c r="N251" s="724"/>
      <c r="O251" s="724"/>
      <c r="P251" s="724"/>
      <c r="Q251" s="724"/>
      <c r="R251" s="724"/>
      <c r="S251" s="724"/>
      <c r="T251" s="724"/>
      <c r="U251" s="724"/>
      <c r="V251" s="724"/>
      <c r="Y251" s="474"/>
      <c r="Z251" s="474"/>
      <c r="AA251" s="474"/>
      <c r="AB251" s="474"/>
      <c r="AC251" s="474"/>
      <c r="AD251" s="474"/>
      <c r="AE251" s="474"/>
      <c r="AF251" s="474"/>
      <c r="AG251" s="474"/>
      <c r="AH251" s="474"/>
      <c r="AI251" s="474"/>
      <c r="AJ251" s="474"/>
      <c r="AK251" s="474"/>
      <c r="AL251" s="474"/>
      <c r="AM251" s="474"/>
    </row>
    <row r="252" customFormat="false" ht="12.75" hidden="false" customHeight="true" outlineLevel="0" collapsed="false">
      <c r="B252" s="452" t="s">
        <v>474</v>
      </c>
      <c r="C252" s="452"/>
      <c r="D252" s="452"/>
      <c r="E252" s="758" t="s">
        <v>475</v>
      </c>
      <c r="F252" s="758"/>
      <c r="G252" s="759" t="s">
        <v>456</v>
      </c>
      <c r="H252" s="725" t="s">
        <v>476</v>
      </c>
      <c r="I252" s="725"/>
      <c r="J252" s="725"/>
      <c r="K252" s="727" t="s">
        <v>477</v>
      </c>
      <c r="L252" s="727"/>
      <c r="M252" s="727"/>
      <c r="N252" s="727"/>
      <c r="O252" s="727"/>
      <c r="P252" s="760" t="s">
        <v>314</v>
      </c>
      <c r="Q252" s="760"/>
      <c r="R252" s="760"/>
      <c r="S252" s="760"/>
      <c r="T252" s="727" t="s">
        <v>312</v>
      </c>
      <c r="U252" s="761" t="s">
        <v>315</v>
      </c>
      <c r="V252" s="725" t="s">
        <v>478</v>
      </c>
      <c r="Y252" s="474"/>
      <c r="Z252" s="474"/>
      <c r="AA252" s="474"/>
      <c r="AB252" s="474"/>
      <c r="AC252" s="474"/>
      <c r="AD252" s="474"/>
      <c r="AE252" s="474"/>
      <c r="AF252" s="474"/>
      <c r="AG252" s="474"/>
      <c r="AH252" s="474"/>
      <c r="AI252" s="474"/>
      <c r="AJ252" s="474"/>
      <c r="AK252" s="474"/>
      <c r="AL252" s="474"/>
      <c r="AM252" s="474"/>
    </row>
    <row r="253" customFormat="false" ht="12.75" hidden="false" customHeight="true" outlineLevel="0" collapsed="false">
      <c r="B253" s="452"/>
      <c r="C253" s="452"/>
      <c r="D253" s="452"/>
      <c r="E253" s="758"/>
      <c r="F253" s="758"/>
      <c r="G253" s="759"/>
      <c r="H253" s="725"/>
      <c r="I253" s="725"/>
      <c r="J253" s="725"/>
      <c r="K253" s="727"/>
      <c r="L253" s="727"/>
      <c r="M253" s="727"/>
      <c r="N253" s="727"/>
      <c r="O253" s="727"/>
      <c r="P253" s="762" t="s">
        <v>480</v>
      </c>
      <c r="Q253" s="762"/>
      <c r="R253" s="762"/>
      <c r="S253" s="762"/>
      <c r="T253" s="727"/>
      <c r="U253" s="761"/>
      <c r="V253" s="725"/>
      <c r="Y253" s="474"/>
      <c r="Z253" s="474"/>
      <c r="AA253" s="474"/>
      <c r="AB253" s="474"/>
      <c r="AC253" s="474"/>
      <c r="AD253" s="474"/>
      <c r="AE253" s="474"/>
      <c r="AF253" s="474"/>
      <c r="AG253" s="474"/>
      <c r="AH253" s="474"/>
      <c r="AI253" s="474"/>
      <c r="AJ253" s="474"/>
      <c r="AK253" s="474"/>
      <c r="AL253" s="474"/>
      <c r="AM253" s="474"/>
    </row>
    <row r="254" customFormat="false" ht="12.75" hidden="false" customHeight="true" outlineLevel="0" collapsed="false">
      <c r="B254" s="763" t="str">
        <f aca="false">F254</f>
        <v>E0021</v>
      </c>
      <c r="C254" s="764"/>
      <c r="D254" s="765"/>
      <c r="E254" s="763" t="s">
        <v>510</v>
      </c>
      <c r="F254" s="735" t="str">
        <f aca="false">VLOOKUP($E254,EQUIPAMENTOS!$A:$B,2,FALSE())</f>
        <v>E0021</v>
      </c>
      <c r="G254" s="766" t="n">
        <f aca="false">G242</f>
        <v>1</v>
      </c>
      <c r="H254" s="774" t="n">
        <f aca="false">VLOOKUP($B254,EQUIPAMENTOS!$B$3:$R$101,9,0)*200</f>
        <v>6760</v>
      </c>
      <c r="I254" s="774"/>
      <c r="J254" s="774"/>
      <c r="K254" s="768" t="s">
        <v>484</v>
      </c>
      <c r="L254" s="768"/>
      <c r="M254" s="771" t="n">
        <v>200</v>
      </c>
      <c r="N254" s="771"/>
      <c r="O254" s="771"/>
      <c r="P254" s="770" t="s">
        <v>511</v>
      </c>
      <c r="Q254" s="771" t="n">
        <f aca="false">VLOOKUP($B254,EQUIPAMENTOS!$B$3:$R$101,13,0)</f>
        <v>254.64</v>
      </c>
      <c r="R254" s="771"/>
      <c r="S254" s="771"/>
      <c r="T254" s="772" t="n">
        <f aca="false">IF(Q254="","",IF(K254="km",M254/Q254,200*Q254)*INDEX(DADOS!$1:$1048576,MATCH(P254,DADOS!D:D,0),5))</f>
        <v>355986.72</v>
      </c>
      <c r="U254" s="773" t="n">
        <f aca="false">SUM(H254,T254)</f>
        <v>362746.72</v>
      </c>
      <c r="V254" s="771" t="n">
        <f aca="false">U254*G254</f>
        <v>362746.72</v>
      </c>
      <c r="Y254" s="474"/>
      <c r="Z254" s="474"/>
      <c r="AA254" s="474"/>
      <c r="AB254" s="474"/>
      <c r="AC254" s="474"/>
      <c r="AD254" s="474"/>
      <c r="AE254" s="474"/>
      <c r="AF254" s="474"/>
      <c r="AG254" s="474"/>
      <c r="AH254" s="474"/>
      <c r="AI254" s="474"/>
      <c r="AJ254" s="474"/>
      <c r="AK254" s="474"/>
      <c r="AL254" s="474"/>
      <c r="AM254" s="474"/>
    </row>
    <row r="255" customFormat="false" ht="12.75" hidden="false" customHeight="true" outlineLevel="0" collapsed="false">
      <c r="B255" s="763" t="str">
        <f aca="false">F255</f>
        <v>E0028</v>
      </c>
      <c r="C255" s="764"/>
      <c r="D255" s="765"/>
      <c r="E255" s="763" t="s">
        <v>513</v>
      </c>
      <c r="F255" s="735" t="str">
        <f aca="false">VLOOKUP($E255,EQUIPAMENTOS!$A:$B,2,FALSE())</f>
        <v>E0028</v>
      </c>
      <c r="G255" s="766" t="n">
        <f aca="false">G243</f>
        <v>1</v>
      </c>
      <c r="H255" s="774" t="n">
        <f aca="false">VLOOKUP($B255,EQUIPAMENTOS!$B$3:$R$101,9,0)*200</f>
        <v>0</v>
      </c>
      <c r="I255" s="774"/>
      <c r="J255" s="774"/>
      <c r="K255" s="768" t="s">
        <v>484</v>
      </c>
      <c r="L255" s="768"/>
      <c r="M255" s="771" t="n">
        <v>200</v>
      </c>
      <c r="N255" s="771"/>
      <c r="O255" s="771"/>
      <c r="P255" s="770" t="s">
        <v>485</v>
      </c>
      <c r="Q255" s="771" t="n">
        <f aca="false">VLOOKUP($B255,EQUIPAMENTOS!$B$3:$R$101,13,0)</f>
        <v>110</v>
      </c>
      <c r="R255" s="771"/>
      <c r="S255" s="771"/>
      <c r="T255" s="772" t="n">
        <f aca="false">IF(Q255="","",IF(K255="km",M255/Q255,200*Q255)*INDEX(DADOS!$1:$1048576,MATCH(P255,DADOS!D:D,0),5))</f>
        <v>153780</v>
      </c>
      <c r="U255" s="773" t="n">
        <f aca="false">SUM(H255,T255)</f>
        <v>153780</v>
      </c>
      <c r="V255" s="771" t="n">
        <f aca="false">U255*G255</f>
        <v>153780</v>
      </c>
      <c r="Y255" s="474"/>
      <c r="Z255" s="474"/>
      <c r="AA255" s="474"/>
      <c r="AB255" s="474"/>
      <c r="AC255" s="474"/>
      <c r="AD255" s="474"/>
      <c r="AE255" s="474"/>
      <c r="AF255" s="474"/>
      <c r="AG255" s="474"/>
      <c r="AH255" s="474"/>
      <c r="AI255" s="474"/>
      <c r="AJ255" s="474"/>
      <c r="AK255" s="474"/>
      <c r="AL255" s="474"/>
      <c r="AM255" s="474"/>
    </row>
    <row r="256" customFormat="false" ht="12.75" hidden="false" customHeight="true" outlineLevel="0" collapsed="false">
      <c r="B256" s="763" t="str">
        <f aca="false">F256</f>
        <v>E0035</v>
      </c>
      <c r="C256" s="764"/>
      <c r="D256" s="765"/>
      <c r="E256" s="763" t="s">
        <v>519</v>
      </c>
      <c r="F256" s="735" t="str">
        <f aca="false">VLOOKUP($E256,EQUIPAMENTOS!$A:$B,2,FALSE())</f>
        <v>E0035</v>
      </c>
      <c r="G256" s="766" t="n">
        <f aca="false">G244</f>
        <v>1</v>
      </c>
      <c r="H256" s="774" t="n">
        <f aca="false">VLOOKUP($B256,EQUIPAMENTOS!$B$3:$R$101,9,0)*200</f>
        <v>5200</v>
      </c>
      <c r="I256" s="774"/>
      <c r="J256" s="774"/>
      <c r="K256" s="768" t="s">
        <v>484</v>
      </c>
      <c r="L256" s="768"/>
      <c r="M256" s="771" t="n">
        <v>200</v>
      </c>
      <c r="N256" s="771"/>
      <c r="O256" s="771"/>
      <c r="P256" s="770" t="s">
        <v>485</v>
      </c>
      <c r="Q256" s="771" t="n">
        <f aca="false">VLOOKUP($B256,EQUIPAMENTOS!$B$3:$R$101,13,0)</f>
        <v>273.5</v>
      </c>
      <c r="R256" s="771"/>
      <c r="S256" s="771"/>
      <c r="T256" s="772" t="n">
        <f aca="false">IF(Q256="","",IF(K256="km",M256/Q256,200*Q256)*INDEX(DADOS!$1:$1048576,MATCH(P256,DADOS!D:D,0),5))</f>
        <v>382353</v>
      </c>
      <c r="U256" s="773" t="n">
        <f aca="false">SUM(H256,T256)</f>
        <v>387553</v>
      </c>
      <c r="V256" s="771" t="n">
        <f aca="false">U256*G256</f>
        <v>387553</v>
      </c>
      <c r="Y256" s="474"/>
      <c r="Z256" s="474"/>
      <c r="AA256" s="474"/>
      <c r="AB256" s="474"/>
      <c r="AC256" s="474"/>
      <c r="AD256" s="474"/>
      <c r="AE256" s="474"/>
      <c r="AF256" s="474"/>
      <c r="AG256" s="474"/>
      <c r="AH256" s="474"/>
      <c r="AI256" s="474"/>
      <c r="AJ256" s="474"/>
      <c r="AK256" s="474"/>
      <c r="AL256" s="474"/>
      <c r="AM256" s="474"/>
    </row>
    <row r="257" customFormat="false" ht="12.75" hidden="false" customHeight="true" outlineLevel="0" collapsed="false">
      <c r="B257" s="763" t="str">
        <f aca="false">F257</f>
        <v>E0040</v>
      </c>
      <c r="C257" s="764"/>
      <c r="D257" s="765"/>
      <c r="E257" s="763" t="s">
        <v>522</v>
      </c>
      <c r="F257" s="735" t="str">
        <f aca="false">VLOOKUP($E257,EQUIPAMENTOS!$A:$B,2,FALSE())</f>
        <v>E0040</v>
      </c>
      <c r="G257" s="766"/>
      <c r="H257" s="774" t="n">
        <f aca="false">VLOOKUP($B257,EQUIPAMENTOS!$B$3:$R$101,9,0)*200</f>
        <v>0</v>
      </c>
      <c r="I257" s="774"/>
      <c r="J257" s="774"/>
      <c r="K257" s="768" t="s">
        <v>487</v>
      </c>
      <c r="L257" s="768"/>
      <c r="M257" s="771" t="n">
        <f aca="false">200*24</f>
        <v>4800</v>
      </c>
      <c r="N257" s="771"/>
      <c r="O257" s="771"/>
      <c r="P257" s="770" t="s">
        <v>511</v>
      </c>
      <c r="Q257" s="771" t="n">
        <f aca="false">VLOOKUP($B257,EQUIPAMENTOS!$B$3:$R$101,13,0)</f>
        <v>45</v>
      </c>
      <c r="R257" s="771"/>
      <c r="S257" s="771"/>
      <c r="T257" s="772" t="n">
        <f aca="false">IF(Q257="","",IF(K257="km",M257/Q257,200*Q257)*INDEX(DADOS!$1:$1048576,MATCH(P257,DADOS!D:D,0),5))</f>
        <v>745.6</v>
      </c>
      <c r="U257" s="773" t="n">
        <f aca="false">SUM(H257,T257)</f>
        <v>745.6</v>
      </c>
      <c r="V257" s="771" t="n">
        <f aca="false">U257*G257</f>
        <v>0</v>
      </c>
      <c r="Y257" s="474"/>
      <c r="Z257" s="474"/>
      <c r="AA257" s="474"/>
      <c r="AB257" s="474"/>
      <c r="AC257" s="474"/>
      <c r="AD257" s="474"/>
      <c r="AE257" s="474"/>
      <c r="AF257" s="474"/>
      <c r="AG257" s="474"/>
      <c r="AH257" s="474"/>
      <c r="AI257" s="474"/>
      <c r="AJ257" s="474"/>
      <c r="AK257" s="474"/>
      <c r="AL257" s="474"/>
      <c r="AM257" s="474"/>
    </row>
    <row r="258" customFormat="false" ht="12.75" hidden="false" customHeight="true" outlineLevel="0" collapsed="false">
      <c r="B258" s="763"/>
      <c r="C258" s="764"/>
      <c r="D258" s="765"/>
      <c r="E258" s="818"/>
      <c r="F258" s="735"/>
      <c r="G258" s="766"/>
      <c r="H258" s="774"/>
      <c r="I258" s="774"/>
      <c r="J258" s="774"/>
      <c r="K258" s="768"/>
      <c r="L258" s="768"/>
      <c r="M258" s="771"/>
      <c r="N258" s="771"/>
      <c r="O258" s="771"/>
      <c r="P258" s="770"/>
      <c r="Q258" s="771"/>
      <c r="R258" s="771"/>
      <c r="S258" s="771"/>
      <c r="T258" s="785"/>
      <c r="U258" s="787"/>
      <c r="V258" s="771"/>
      <c r="Y258" s="474"/>
      <c r="Z258" s="474"/>
      <c r="AA258" s="474"/>
      <c r="AB258" s="474"/>
      <c r="AC258" s="474"/>
      <c r="AD258" s="474"/>
      <c r="AE258" s="474"/>
      <c r="AF258" s="474"/>
      <c r="AG258" s="474"/>
      <c r="AH258" s="474"/>
      <c r="AI258" s="474"/>
      <c r="AJ258" s="474"/>
      <c r="AK258" s="474"/>
      <c r="AL258" s="474"/>
      <c r="AM258" s="474"/>
    </row>
    <row r="259" customFormat="false" ht="12.75" hidden="false" customHeight="true" outlineLevel="0" collapsed="false">
      <c r="B259" s="788"/>
      <c r="C259" s="788"/>
      <c r="D259" s="788"/>
      <c r="E259" s="790" t="s">
        <v>257</v>
      </c>
      <c r="F259" s="790"/>
      <c r="G259" s="790" t="n">
        <f aca="false">SUM(G254:G258)</f>
        <v>3</v>
      </c>
      <c r="H259" s="791" t="n">
        <f aca="false">SUMPRODUCT(G$254:$G258,H254:H258)</f>
        <v>11960</v>
      </c>
      <c r="I259" s="791"/>
      <c r="J259" s="791"/>
      <c r="K259" s="792"/>
      <c r="L259" s="792"/>
      <c r="M259" s="792"/>
      <c r="N259" s="792"/>
      <c r="O259" s="792"/>
      <c r="P259" s="793"/>
      <c r="Q259" s="794"/>
      <c r="R259" s="794"/>
      <c r="S259" s="794"/>
      <c r="T259" s="795" t="n">
        <f aca="false">SUMPRODUCT($G$254:G258,T254:T258)</f>
        <v>892119.72</v>
      </c>
      <c r="U259" s="795"/>
      <c r="V259" s="791" t="n">
        <f aca="false">SUM(V254:V258)</f>
        <v>904079.72</v>
      </c>
      <c r="Y259" s="474"/>
      <c r="Z259" s="474"/>
      <c r="AA259" s="474"/>
      <c r="AB259" s="474"/>
      <c r="AC259" s="474"/>
      <c r="AD259" s="474"/>
      <c r="AE259" s="474"/>
      <c r="AF259" s="474"/>
      <c r="AG259" s="474"/>
      <c r="AH259" s="474"/>
      <c r="AI259" s="474"/>
      <c r="AJ259" s="474"/>
      <c r="AK259" s="474"/>
      <c r="AL259" s="474"/>
      <c r="AM259" s="474"/>
    </row>
    <row r="260" customFormat="false" ht="12.75" hidden="false" customHeight="true" outlineLevel="0" collapsed="false">
      <c r="H260" s="796"/>
      <c r="I260" s="796"/>
      <c r="N260" s="796"/>
      <c r="O260" s="796"/>
      <c r="P260" s="796"/>
      <c r="Q260" s="796"/>
      <c r="T260" s="446"/>
      <c r="Y260" s="474"/>
      <c r="Z260" s="474"/>
      <c r="AA260" s="474"/>
      <c r="AB260" s="474"/>
      <c r="AC260" s="474"/>
      <c r="AD260" s="474"/>
      <c r="AE260" s="474"/>
      <c r="AF260" s="474"/>
      <c r="AG260" s="474"/>
      <c r="AH260" s="474"/>
      <c r="AI260" s="474"/>
      <c r="AJ260" s="474"/>
      <c r="AK260" s="474"/>
      <c r="AL260" s="474"/>
      <c r="AM260" s="474"/>
    </row>
    <row r="261" customFormat="false" ht="12.75" hidden="false" customHeight="true" outlineLevel="0" collapsed="false">
      <c r="B261" s="724" t="s">
        <v>490</v>
      </c>
      <c r="C261" s="724"/>
      <c r="D261" s="724"/>
      <c r="E261" s="724"/>
      <c r="F261" s="724"/>
      <c r="G261" s="724"/>
      <c r="H261" s="724"/>
      <c r="I261" s="724"/>
      <c r="J261" s="724"/>
      <c r="K261" s="724"/>
      <c r="L261" s="724"/>
      <c r="M261" s="724"/>
      <c r="N261" s="724"/>
      <c r="O261" s="724"/>
      <c r="P261" s="724"/>
      <c r="Q261" s="724"/>
      <c r="R261" s="724"/>
      <c r="S261" s="724"/>
      <c r="T261" s="724"/>
      <c r="U261" s="724"/>
      <c r="V261" s="724"/>
      <c r="Y261" s="474"/>
      <c r="Z261" s="474"/>
      <c r="AA261" s="474"/>
      <c r="AB261" s="474"/>
      <c r="AC261" s="474"/>
      <c r="AD261" s="474"/>
      <c r="AE261" s="474"/>
      <c r="AF261" s="474"/>
      <c r="AG261" s="474"/>
      <c r="AH261" s="474"/>
      <c r="AI261" s="474"/>
      <c r="AJ261" s="474"/>
      <c r="AK261" s="474"/>
      <c r="AL261" s="474"/>
      <c r="AM261" s="474"/>
    </row>
    <row r="262" customFormat="false" ht="12.75" hidden="false" customHeight="true" outlineLevel="0" collapsed="false">
      <c r="B262" s="725" t="s">
        <v>5</v>
      </c>
      <c r="C262" s="725"/>
      <c r="D262" s="725" t="s">
        <v>491</v>
      </c>
      <c r="E262" s="725"/>
      <c r="F262" s="725"/>
      <c r="G262" s="725" t="s">
        <v>313</v>
      </c>
      <c r="H262" s="725"/>
      <c r="I262" s="727" t="s">
        <v>318</v>
      </c>
      <c r="J262" s="727"/>
      <c r="K262" s="727"/>
      <c r="L262" s="727" t="s">
        <v>11</v>
      </c>
      <c r="M262" s="727"/>
      <c r="N262" s="727"/>
      <c r="O262" s="727"/>
      <c r="P262" s="727"/>
      <c r="Q262" s="725" t="s">
        <v>492</v>
      </c>
      <c r="R262" s="725"/>
      <c r="S262" s="725"/>
      <c r="T262" s="725"/>
      <c r="U262" s="727"/>
      <c r="V262" s="727"/>
      <c r="Y262" s="474"/>
      <c r="Z262" s="474"/>
      <c r="AA262" s="474"/>
      <c r="AB262" s="474"/>
      <c r="AC262" s="474"/>
      <c r="AD262" s="474"/>
      <c r="AE262" s="474"/>
      <c r="AF262" s="474"/>
      <c r="AG262" s="474"/>
      <c r="AH262" s="474"/>
      <c r="AI262" s="474"/>
      <c r="AJ262" s="474"/>
      <c r="AK262" s="474"/>
      <c r="AL262" s="474"/>
      <c r="AM262" s="474"/>
    </row>
    <row r="263" customFormat="false" ht="12.75" hidden="false" customHeight="true" outlineLevel="0" collapsed="false">
      <c r="B263" s="740"/>
      <c r="C263" s="797"/>
      <c r="D263" s="798"/>
      <c r="E263" s="798"/>
      <c r="F263" s="798"/>
      <c r="G263" s="799"/>
      <c r="H263" s="799"/>
      <c r="I263" s="800"/>
      <c r="J263" s="800"/>
      <c r="K263" s="800"/>
      <c r="L263" s="800"/>
      <c r="M263" s="800"/>
      <c r="N263" s="800"/>
      <c r="O263" s="800"/>
      <c r="P263" s="800"/>
      <c r="Q263" s="801" t="n">
        <f aca="false">I263*L263</f>
        <v>0</v>
      </c>
      <c r="R263" s="801"/>
      <c r="S263" s="801"/>
      <c r="T263" s="801"/>
      <c r="U263" s="802"/>
      <c r="V263" s="802"/>
      <c r="Y263" s="474"/>
      <c r="Z263" s="474"/>
      <c r="AA263" s="474"/>
      <c r="AB263" s="474"/>
      <c r="AC263" s="474"/>
      <c r="AD263" s="474"/>
      <c r="AE263" s="474"/>
      <c r="AF263" s="474"/>
      <c r="AG263" s="474"/>
      <c r="AH263" s="474"/>
      <c r="AI263" s="474"/>
      <c r="AJ263" s="474"/>
      <c r="AK263" s="474"/>
      <c r="AL263" s="474"/>
      <c r="AM263" s="474"/>
    </row>
    <row r="264" customFormat="false" ht="12.75" hidden="false" customHeight="true" outlineLevel="0" collapsed="false">
      <c r="B264" s="740"/>
      <c r="C264" s="797"/>
      <c r="D264" s="803"/>
      <c r="E264" s="803"/>
      <c r="F264" s="803"/>
      <c r="G264" s="804"/>
      <c r="H264" s="804"/>
      <c r="I264" s="805"/>
      <c r="J264" s="805"/>
      <c r="K264" s="805"/>
      <c r="L264" s="806"/>
      <c r="M264" s="806"/>
      <c r="N264" s="806"/>
      <c r="O264" s="806"/>
      <c r="P264" s="806"/>
      <c r="Q264" s="801" t="n">
        <f aca="false">I264*L264</f>
        <v>0</v>
      </c>
      <c r="R264" s="801"/>
      <c r="S264" s="801"/>
      <c r="T264" s="801"/>
      <c r="U264" s="802"/>
      <c r="V264" s="802"/>
      <c r="Y264" s="474"/>
      <c r="Z264" s="474"/>
      <c r="AA264" s="474"/>
      <c r="AB264" s="474"/>
      <c r="AC264" s="474"/>
      <c r="AD264" s="474"/>
      <c r="AE264" s="474"/>
      <c r="AF264" s="474"/>
      <c r="AG264" s="474"/>
      <c r="AH264" s="474"/>
      <c r="AI264" s="474"/>
      <c r="AJ264" s="474"/>
      <c r="AK264" s="474"/>
      <c r="AL264" s="474"/>
      <c r="AM264" s="474"/>
    </row>
    <row r="265" customFormat="false" ht="12.75" hidden="false" customHeight="true" outlineLevel="0" collapsed="false">
      <c r="B265" s="740"/>
      <c r="C265" s="797"/>
      <c r="D265" s="798"/>
      <c r="E265" s="798"/>
      <c r="F265" s="798"/>
      <c r="G265" s="799"/>
      <c r="H265" s="799"/>
      <c r="I265" s="806"/>
      <c r="J265" s="806"/>
      <c r="K265" s="806"/>
      <c r="L265" s="806"/>
      <c r="M265" s="806"/>
      <c r="N265" s="806"/>
      <c r="O265" s="806"/>
      <c r="P265" s="806"/>
      <c r="Q265" s="801" t="n">
        <f aca="false">I265*L265</f>
        <v>0</v>
      </c>
      <c r="R265" s="801"/>
      <c r="S265" s="801"/>
      <c r="T265" s="801"/>
      <c r="U265" s="802"/>
      <c r="V265" s="802"/>
      <c r="Y265" s="474"/>
      <c r="Z265" s="474"/>
      <c r="AA265" s="474"/>
      <c r="AB265" s="474"/>
      <c r="AC265" s="474"/>
      <c r="AD265" s="474"/>
      <c r="AE265" s="474"/>
      <c r="AF265" s="474"/>
      <c r="AG265" s="474"/>
      <c r="AH265" s="474"/>
      <c r="AI265" s="474"/>
      <c r="AJ265" s="474"/>
      <c r="AK265" s="474"/>
      <c r="AL265" s="474"/>
      <c r="AM265" s="474"/>
    </row>
    <row r="266" customFormat="false" ht="12.75" hidden="false" customHeight="true" outlineLevel="0" collapsed="false">
      <c r="B266" s="788"/>
      <c r="C266" s="788"/>
      <c r="D266" s="788"/>
      <c r="E266" s="788"/>
      <c r="F266" s="788"/>
      <c r="G266" s="788"/>
      <c r="H266" s="788"/>
      <c r="I266" s="788"/>
      <c r="J266" s="788"/>
      <c r="K266" s="788"/>
      <c r="L266" s="788"/>
      <c r="M266" s="788"/>
      <c r="N266" s="788"/>
      <c r="O266" s="788"/>
      <c r="P266" s="788"/>
      <c r="Q266" s="807" t="e">
        <f aca="false">SUM(Q263:T265)/O235</f>
        <v>#DIV/0!</v>
      </c>
      <c r="R266" s="807"/>
      <c r="S266" s="807"/>
      <c r="T266" s="807"/>
      <c r="U266" s="788"/>
      <c r="V266" s="788"/>
      <c r="Y266" s="474"/>
      <c r="Z266" s="474"/>
      <c r="AA266" s="474"/>
      <c r="AB266" s="474"/>
      <c r="AC266" s="474"/>
      <c r="AD266" s="474"/>
      <c r="AE266" s="474"/>
      <c r="AF266" s="474"/>
      <c r="AG266" s="474"/>
      <c r="AH266" s="474"/>
      <c r="AI266" s="474"/>
      <c r="AJ266" s="474"/>
      <c r="AK266" s="474"/>
      <c r="AL266" s="474"/>
      <c r="AM266" s="474"/>
    </row>
    <row r="267" customFormat="false" ht="12.75" hidden="false" customHeight="true" outlineLevel="0" collapsed="false">
      <c r="Y267" s="474"/>
      <c r="Z267" s="474"/>
      <c r="AA267" s="474"/>
      <c r="AB267" s="474"/>
      <c r="AC267" s="474"/>
      <c r="AD267" s="474"/>
      <c r="AE267" s="474"/>
      <c r="AF267" s="474"/>
      <c r="AG267" s="474"/>
      <c r="AH267" s="474"/>
      <c r="AI267" s="474"/>
      <c r="AJ267" s="474"/>
      <c r="AK267" s="474"/>
      <c r="AL267" s="474"/>
      <c r="AM267" s="474"/>
    </row>
    <row r="268" customFormat="false" ht="12.75" hidden="false" customHeight="true" outlineLevel="0" collapsed="false">
      <c r="Y268" s="474"/>
      <c r="Z268" s="474"/>
      <c r="AA268" s="474"/>
      <c r="AB268" s="474"/>
      <c r="AC268" s="474"/>
      <c r="AD268" s="474"/>
      <c r="AE268" s="474"/>
      <c r="AF268" s="474"/>
      <c r="AG268" s="474"/>
      <c r="AH268" s="474"/>
      <c r="AI268" s="474"/>
      <c r="AJ268" s="474"/>
      <c r="AK268" s="474"/>
      <c r="AL268" s="474"/>
      <c r="AM268" s="474"/>
    </row>
    <row r="269" customFormat="false" ht="12.75" hidden="false" customHeight="true" outlineLevel="0" collapsed="false">
      <c r="B269" s="703" t="s">
        <v>447</v>
      </c>
      <c r="C269" s="703"/>
      <c r="D269" s="703"/>
      <c r="E269" s="438" t="s">
        <v>523</v>
      </c>
      <c r="Y269" s="474"/>
      <c r="Z269" s="474"/>
      <c r="AA269" s="474"/>
      <c r="AB269" s="474"/>
      <c r="AC269" s="474"/>
      <c r="AD269" s="474"/>
      <c r="AE269" s="474"/>
      <c r="AF269" s="474"/>
      <c r="AG269" s="474"/>
      <c r="AH269" s="474"/>
      <c r="AI269" s="474"/>
      <c r="AJ269" s="474"/>
      <c r="AK269" s="474"/>
      <c r="AL269" s="474"/>
      <c r="AM269" s="474"/>
    </row>
    <row r="270" customFormat="false" ht="12.75" hidden="false" customHeight="true" outlineLevel="0" collapsed="false">
      <c r="B270" s="811"/>
      <c r="C270" s="811"/>
      <c r="D270" s="811"/>
      <c r="E270" s="811"/>
      <c r="F270" s="811"/>
      <c r="G270" s="811"/>
      <c r="H270" s="811"/>
      <c r="I270" s="811"/>
      <c r="J270" s="811"/>
      <c r="K270" s="811"/>
      <c r="L270" s="811"/>
      <c r="M270" s="811"/>
      <c r="N270" s="811"/>
      <c r="O270" s="811"/>
      <c r="P270" s="811"/>
      <c r="Q270" s="811"/>
      <c r="R270" s="811"/>
      <c r="S270" s="811"/>
      <c r="T270" s="811"/>
      <c r="U270" s="811"/>
      <c r="V270" s="811"/>
      <c r="W270" s="822" t="n">
        <f aca="false">CRONOGRAMA!CB7+1</f>
        <v>46266</v>
      </c>
      <c r="X270" s="822" t="n">
        <f aca="false">CRONOGRAMA!EN7+3</f>
        <v>46492</v>
      </c>
      <c r="Y270" s="810" t="n">
        <f aca="false">X270-W270</f>
        <v>226</v>
      </c>
      <c r="Z270" s="813" t="n">
        <f aca="false">Y270/30</f>
        <v>7.53333333333333</v>
      </c>
      <c r="AA270" s="474"/>
      <c r="AB270" s="474"/>
      <c r="AC270" s="474"/>
      <c r="AD270" s="474"/>
      <c r="AE270" s="474"/>
      <c r="AF270" s="474"/>
      <c r="AG270" s="474"/>
      <c r="AH270" s="474"/>
      <c r="AI270" s="474"/>
      <c r="AJ270" s="474"/>
      <c r="AK270" s="474"/>
      <c r="AL270" s="474"/>
      <c r="AM270" s="474"/>
    </row>
    <row r="271" customFormat="false" ht="12.75" hidden="false" customHeight="true" outlineLevel="0" collapsed="false">
      <c r="B271" s="704"/>
      <c r="C271" s="708" t="s">
        <v>254</v>
      </c>
      <c r="D271" s="708"/>
      <c r="E271" s="708"/>
      <c r="F271" s="704"/>
      <c r="G271" s="704"/>
      <c r="H271" s="709" t="s">
        <v>449</v>
      </c>
      <c r="I271" s="709"/>
      <c r="J271" s="710" t="n">
        <f aca="false">U287</f>
        <v>55456.772</v>
      </c>
      <c r="K271" s="710"/>
      <c r="L271" s="710"/>
      <c r="M271" s="711"/>
      <c r="N271" s="712"/>
      <c r="O271" s="713" t="s">
        <v>450</v>
      </c>
      <c r="P271" s="713"/>
      <c r="Q271" s="713"/>
      <c r="R271" s="713"/>
      <c r="S271" s="713"/>
      <c r="T271" s="713"/>
      <c r="U271" s="714" t="s">
        <v>451</v>
      </c>
      <c r="V271" s="714"/>
      <c r="W271" s="715" t="s">
        <v>452</v>
      </c>
      <c r="X271" s="715"/>
      <c r="Y271" s="474"/>
      <c r="Z271" s="474"/>
      <c r="AA271" s="474"/>
      <c r="AB271" s="474"/>
      <c r="AC271" s="474"/>
      <c r="AD271" s="474"/>
      <c r="AE271" s="474"/>
      <c r="AF271" s="474"/>
      <c r="AG271" s="474"/>
      <c r="AH271" s="474"/>
      <c r="AI271" s="474"/>
      <c r="AJ271" s="474"/>
      <c r="AK271" s="474"/>
      <c r="AL271" s="474"/>
      <c r="AM271" s="474"/>
    </row>
    <row r="272" customFormat="false" ht="12.75" hidden="false" customHeight="true" outlineLevel="0" collapsed="false">
      <c r="B272" s="704"/>
      <c r="C272" s="716"/>
      <c r="D272" s="716"/>
      <c r="E272" s="717" t="n">
        <f aca="false">J271+J272+J273</f>
        <v>1314768.292</v>
      </c>
      <c r="F272" s="704"/>
      <c r="G272" s="704"/>
      <c r="H272" s="709" t="s">
        <v>453</v>
      </c>
      <c r="I272" s="709"/>
      <c r="J272" s="710" t="n">
        <f aca="false">V298</f>
        <v>1259311.52</v>
      </c>
      <c r="K272" s="710"/>
      <c r="L272" s="710"/>
      <c r="M272" s="718"/>
      <c r="N272" s="719"/>
      <c r="O272" s="720"/>
      <c r="P272" s="720"/>
      <c r="Q272" s="720"/>
      <c r="R272" s="720"/>
      <c r="S272" s="720"/>
      <c r="T272" s="720"/>
      <c r="U272" s="721" t="n">
        <f aca="false">E272*O272</f>
        <v>0</v>
      </c>
      <c r="V272" s="721"/>
      <c r="Y272" s="474"/>
      <c r="Z272" s="474"/>
      <c r="AA272" s="474"/>
      <c r="AB272" s="474"/>
      <c r="AC272" s="474"/>
      <c r="AD272" s="474"/>
      <c r="AE272" s="474"/>
      <c r="AF272" s="474"/>
      <c r="AG272" s="474"/>
      <c r="AH272" s="474"/>
      <c r="AI272" s="474"/>
      <c r="AJ272" s="474"/>
      <c r="AK272" s="474"/>
      <c r="AL272" s="474"/>
      <c r="AM272" s="474"/>
    </row>
    <row r="273" customFormat="false" ht="12.75" hidden="false" customHeight="true" outlineLevel="0" collapsed="false">
      <c r="B273" s="723"/>
      <c r="C273" s="716"/>
      <c r="D273" s="716"/>
      <c r="E273" s="717"/>
      <c r="F273" s="704"/>
      <c r="G273" s="704"/>
      <c r="H273" s="709" t="s">
        <v>454</v>
      </c>
      <c r="I273" s="709"/>
      <c r="J273" s="710"/>
      <c r="K273" s="710"/>
      <c r="L273" s="710"/>
      <c r="M273" s="718"/>
      <c r="N273" s="719"/>
      <c r="O273" s="720"/>
      <c r="P273" s="720"/>
      <c r="Q273" s="720"/>
      <c r="R273" s="720"/>
      <c r="S273" s="720"/>
      <c r="T273" s="720"/>
      <c r="U273" s="721"/>
      <c r="V273" s="721"/>
      <c r="Y273" s="474"/>
      <c r="Z273" s="474"/>
      <c r="AA273" s="474"/>
      <c r="AB273" s="474"/>
      <c r="AC273" s="474"/>
      <c r="AD273" s="474"/>
      <c r="AE273" s="474"/>
      <c r="AF273" s="474"/>
      <c r="AG273" s="474"/>
      <c r="AH273" s="474"/>
      <c r="AI273" s="474"/>
      <c r="AJ273" s="474"/>
      <c r="AK273" s="474"/>
      <c r="AL273" s="474"/>
      <c r="AM273" s="474"/>
    </row>
    <row r="274" customFormat="false" ht="12.75" hidden="false" customHeight="true" outlineLevel="0" collapsed="false">
      <c r="B274" s="704"/>
      <c r="C274" s="704"/>
      <c r="D274" s="704"/>
      <c r="E274" s="704"/>
      <c r="F274" s="704"/>
      <c r="G274" s="704"/>
      <c r="H274" s="704"/>
      <c r="I274" s="704"/>
      <c r="J274" s="704"/>
      <c r="K274" s="704"/>
      <c r="L274" s="704"/>
      <c r="M274" s="704"/>
      <c r="N274" s="704"/>
      <c r="O274" s="704"/>
      <c r="P274" s="704"/>
      <c r="Q274" s="704"/>
      <c r="R274" s="704"/>
      <c r="S274" s="704"/>
      <c r="T274" s="704"/>
      <c r="U274" s="704"/>
      <c r="V274" s="704"/>
      <c r="Y274" s="474"/>
      <c r="Z274" s="474"/>
      <c r="AA274" s="474"/>
      <c r="AB274" s="474"/>
      <c r="AC274" s="474"/>
      <c r="AD274" s="474"/>
      <c r="AE274" s="474"/>
      <c r="AF274" s="474"/>
      <c r="AG274" s="474"/>
      <c r="AH274" s="474"/>
      <c r="AI274" s="474"/>
      <c r="AJ274" s="474"/>
      <c r="AK274" s="474"/>
      <c r="AL274" s="474"/>
      <c r="AM274" s="474"/>
    </row>
    <row r="275" customFormat="false" ht="12.75" hidden="false" customHeight="true" outlineLevel="0" collapsed="false">
      <c r="Y275" s="474"/>
      <c r="Z275" s="474"/>
      <c r="AA275" s="474"/>
      <c r="AB275" s="474"/>
      <c r="AC275" s="474"/>
      <c r="AD275" s="474"/>
      <c r="AE275" s="474"/>
      <c r="AF275" s="474"/>
      <c r="AG275" s="474"/>
      <c r="AH275" s="474"/>
      <c r="AI275" s="474"/>
      <c r="AJ275" s="474"/>
      <c r="AK275" s="474"/>
      <c r="AL275" s="474"/>
      <c r="AM275" s="474"/>
    </row>
    <row r="276" customFormat="false" ht="12.75" hidden="false" customHeight="true" outlineLevel="0" collapsed="false">
      <c r="B276" s="724" t="s">
        <v>449</v>
      </c>
      <c r="C276" s="724"/>
      <c r="D276" s="724"/>
      <c r="E276" s="724"/>
      <c r="F276" s="724"/>
      <c r="G276" s="724"/>
      <c r="H276" s="724"/>
      <c r="I276" s="724"/>
      <c r="J276" s="724"/>
      <c r="K276" s="724"/>
      <c r="L276" s="724"/>
      <c r="M276" s="724"/>
      <c r="N276" s="724"/>
      <c r="O276" s="724"/>
      <c r="P276" s="724"/>
      <c r="Q276" s="724"/>
      <c r="R276" s="724"/>
      <c r="S276" s="724"/>
      <c r="T276" s="724"/>
      <c r="U276" s="724"/>
      <c r="V276" s="724"/>
      <c r="Y276" s="474"/>
      <c r="Z276" s="474"/>
      <c r="AA276" s="474"/>
      <c r="AB276" s="474"/>
      <c r="AC276" s="474"/>
      <c r="AD276" s="474"/>
      <c r="AE276" s="474"/>
      <c r="AF276" s="474"/>
      <c r="AG276" s="474"/>
      <c r="AH276" s="474"/>
      <c r="AI276" s="474"/>
      <c r="AJ276" s="474"/>
      <c r="AK276" s="474"/>
      <c r="AL276" s="474"/>
      <c r="AM276" s="474"/>
    </row>
    <row r="277" customFormat="false" ht="12.75" hidden="false" customHeight="true" outlineLevel="0" collapsed="false">
      <c r="B277" s="725" t="s">
        <v>5</v>
      </c>
      <c r="C277" s="725"/>
      <c r="D277" s="725" t="s">
        <v>455</v>
      </c>
      <c r="E277" s="725"/>
      <c r="F277" s="725"/>
      <c r="G277" s="725" t="s">
        <v>456</v>
      </c>
      <c r="H277" s="725" t="s">
        <v>457</v>
      </c>
      <c r="I277" s="725"/>
      <c r="J277" s="725" t="s">
        <v>458</v>
      </c>
      <c r="K277" s="725"/>
      <c r="L277" s="725"/>
      <c r="M277" s="725"/>
      <c r="N277" s="726"/>
      <c r="O277" s="726"/>
      <c r="P277" s="726"/>
      <c r="Q277" s="726"/>
      <c r="R277" s="726"/>
      <c r="S277" s="727" t="s">
        <v>459</v>
      </c>
      <c r="T277" s="727"/>
      <c r="U277" s="725" t="s">
        <v>451</v>
      </c>
      <c r="V277" s="725"/>
      <c r="Y277" s="474"/>
      <c r="Z277" s="474"/>
      <c r="AA277" s="474"/>
      <c r="AB277" s="474"/>
      <c r="AC277" s="474"/>
      <c r="AD277" s="474"/>
      <c r="AE277" s="474"/>
      <c r="AF277" s="474"/>
      <c r="AG277" s="474"/>
      <c r="AH277" s="474"/>
      <c r="AI277" s="474"/>
      <c r="AJ277" s="474"/>
      <c r="AK277" s="474"/>
      <c r="AL277" s="474"/>
      <c r="AM277" s="474"/>
    </row>
    <row r="278" customFormat="false" ht="12.75" hidden="false" customHeight="true" outlineLevel="0" collapsed="false">
      <c r="B278" s="725"/>
      <c r="C278" s="725"/>
      <c r="D278" s="725"/>
      <c r="E278" s="725"/>
      <c r="F278" s="725"/>
      <c r="G278" s="725"/>
      <c r="H278" s="725"/>
      <c r="I278" s="725"/>
      <c r="J278" s="725"/>
      <c r="K278" s="725"/>
      <c r="L278" s="725"/>
      <c r="M278" s="725"/>
      <c r="N278" s="726"/>
      <c r="O278" s="726"/>
      <c r="P278" s="726"/>
      <c r="Q278" s="726"/>
      <c r="R278" s="726"/>
      <c r="S278" s="727"/>
      <c r="T278" s="727"/>
      <c r="U278" s="725"/>
      <c r="V278" s="725"/>
      <c r="Y278" s="474"/>
      <c r="Z278" s="474"/>
      <c r="AA278" s="474"/>
      <c r="AB278" s="474"/>
      <c r="AC278" s="474"/>
      <c r="AD278" s="474"/>
      <c r="AE278" s="474"/>
      <c r="AF278" s="474"/>
      <c r="AG278" s="474"/>
      <c r="AH278" s="474"/>
      <c r="AI278" s="474"/>
      <c r="AJ278" s="474"/>
      <c r="AK278" s="474"/>
      <c r="AL278" s="474"/>
      <c r="AM278" s="474"/>
    </row>
    <row r="279" customFormat="false" ht="12.75" hidden="false" customHeight="true" outlineLevel="0" collapsed="false">
      <c r="B279" s="734" t="str">
        <f aca="false">F279</f>
        <v>P0043</v>
      </c>
      <c r="C279" s="733"/>
      <c r="D279" s="734"/>
      <c r="E279" s="735" t="s">
        <v>505</v>
      </c>
      <c r="F279" s="735" t="str">
        <f aca="false">VLOOKUP(E279,'MÃO DE OBRA'!$A:$B,2,FALSE())</f>
        <v>P0043</v>
      </c>
      <c r="G279" s="740" t="n">
        <v>1</v>
      </c>
      <c r="H279" s="737" t="n">
        <f aca="false">IF(D279="h",VLOOKUP(B279,'MÃO DE OBRA'!$B$3:$D$97,3,0)*220,VLOOKUP(B279,'MÃO DE OBRA'!$B$3:$D$97,3,0))</f>
        <v>5000</v>
      </c>
      <c r="I279" s="737"/>
      <c r="J279" s="738" t="s">
        <v>461</v>
      </c>
      <c r="K279" s="739" t="n">
        <f aca="false">IF(J279="",0,IF(J279="D",H279*DADOS!$D$18,H279*DADOS!$D$19))</f>
        <v>1250</v>
      </c>
      <c r="L279" s="739"/>
      <c r="M279" s="739"/>
      <c r="N279" s="740"/>
      <c r="O279" s="739"/>
      <c r="P279" s="739"/>
      <c r="Q279" s="739"/>
      <c r="R279" s="739"/>
      <c r="S279" s="741" t="n">
        <f aca="false">IF(G279="",0,IF(C279="3º",0,IF(C279="PJ",0,((H279+K279)*DADOS!$D$7)+((H279+K279)*DADOS!$D$6))))</f>
        <v>3812.5</v>
      </c>
      <c r="T279" s="741"/>
      <c r="U279" s="742" t="n">
        <f aca="false">IF(G279="",0,SUM(H279,K279,,O279,V279,S279))</f>
        <v>10062.5</v>
      </c>
      <c r="V279" s="743"/>
      <c r="Y279" s="474"/>
      <c r="Z279" s="474"/>
      <c r="AA279" s="474"/>
      <c r="AB279" s="474"/>
      <c r="AC279" s="474"/>
      <c r="AD279" s="474"/>
      <c r="AE279" s="474"/>
      <c r="AF279" s="474"/>
      <c r="AG279" s="474"/>
      <c r="AH279" s="474"/>
      <c r="AI279" s="474"/>
      <c r="AJ279" s="474"/>
      <c r="AK279" s="474"/>
      <c r="AL279" s="474"/>
      <c r="AM279" s="474"/>
    </row>
    <row r="280" customFormat="false" ht="12.75" hidden="false" customHeight="true" outlineLevel="0" collapsed="false">
      <c r="B280" s="734" t="str">
        <f aca="false">F280</f>
        <v>P0046</v>
      </c>
      <c r="C280" s="733"/>
      <c r="D280" s="734"/>
      <c r="E280" s="814" t="s">
        <v>508</v>
      </c>
      <c r="F280" s="735" t="str">
        <f aca="false">VLOOKUP(E280,'MÃO DE OBRA'!$A:$B,2,FALSE())</f>
        <v>P0046</v>
      </c>
      <c r="G280" s="736" t="n">
        <v>2</v>
      </c>
      <c r="H280" s="737" t="n">
        <f aca="false">IF(D280="h",VLOOKUP(B280,'MÃO DE OBRA'!$B$3:$D$97,3,0)*220,VLOOKUP(B280,'MÃO DE OBRA'!$B$3:$D$97,3,0))</f>
        <v>3078.24</v>
      </c>
      <c r="I280" s="737"/>
      <c r="J280" s="738" t="s">
        <v>461</v>
      </c>
      <c r="K280" s="739" t="n">
        <f aca="false">IF(J280="",0,IF(J280="D",H280*DADOS!$D$18,H280*DADOS!$D$19))</f>
        <v>769.56</v>
      </c>
      <c r="L280" s="739"/>
      <c r="M280" s="739"/>
      <c r="N280" s="740"/>
      <c r="O280" s="739"/>
      <c r="P280" s="739"/>
      <c r="Q280" s="739"/>
      <c r="R280" s="739"/>
      <c r="S280" s="741" t="n">
        <f aca="false">IF(G280="",0,IF(C280="3º",0,IF(C280="PJ",0,((H280+K280)*DADOS!$D$7)+((H280+K280)*DADOS!$D$6))))</f>
        <v>2347.158</v>
      </c>
      <c r="T280" s="741"/>
      <c r="U280" s="742" t="n">
        <f aca="false">IF(G280="",0,SUM(H280,K280,,O280,V280,S280))</f>
        <v>6194.958</v>
      </c>
      <c r="V280" s="743"/>
      <c r="Y280" s="474"/>
      <c r="Z280" s="474"/>
      <c r="AA280" s="474"/>
      <c r="AB280" s="474"/>
      <c r="AC280" s="474"/>
      <c r="AD280" s="474"/>
      <c r="AE280" s="474"/>
      <c r="AF280" s="474"/>
      <c r="AG280" s="474"/>
      <c r="AH280" s="474"/>
      <c r="AI280" s="474"/>
      <c r="AJ280" s="474"/>
      <c r="AK280" s="474"/>
      <c r="AL280" s="474"/>
      <c r="AM280" s="474"/>
    </row>
    <row r="281" customFormat="false" ht="12.75" hidden="false" customHeight="true" outlineLevel="0" collapsed="false">
      <c r="B281" s="734" t="str">
        <f aca="false">F281</f>
        <v>P0049</v>
      </c>
      <c r="C281" s="733"/>
      <c r="D281" s="734"/>
      <c r="E281" s="814" t="s">
        <v>506</v>
      </c>
      <c r="F281" s="735" t="str">
        <f aca="false">VLOOKUP(E281,'MÃO DE OBRA'!$A:$B,2,FALSE())</f>
        <v>P0049</v>
      </c>
      <c r="G281" s="736" t="n">
        <v>1</v>
      </c>
      <c r="H281" s="823" t="n">
        <f aca="false">IF(D281="h",VLOOKUP(B281,'MÃO DE OBRA'!$B$3:$D$97,3,0)*220,VLOOKUP(B281,'MÃO DE OBRA'!$B$3:$D$97,3,0))</f>
        <v>3078.24</v>
      </c>
      <c r="I281" s="823"/>
      <c r="J281" s="738" t="s">
        <v>461</v>
      </c>
      <c r="K281" s="739" t="n">
        <f aca="false">IF(J281="",0,IF(J281="D",H281*DADOS!$D$18,H281*DADOS!$D$19))</f>
        <v>769.56</v>
      </c>
      <c r="L281" s="739"/>
      <c r="M281" s="739"/>
      <c r="N281" s="740"/>
      <c r="O281" s="739"/>
      <c r="P281" s="739"/>
      <c r="Q281" s="739"/>
      <c r="R281" s="739"/>
      <c r="S281" s="741" t="n">
        <f aca="false">IF(G281="",0,IF(C281="3º",0,IF(C281="PJ",0,((H281+K281)*DADOS!$D$7)+((H281+K281)*DADOS!$D$6))))</f>
        <v>2347.158</v>
      </c>
      <c r="T281" s="741"/>
      <c r="U281" s="742" t="n">
        <f aca="false">IF(G281="",0,SUM(H281,K281,,O281,V281,S281))</f>
        <v>6194.958</v>
      </c>
      <c r="V281" s="743"/>
      <c r="Y281" s="474"/>
      <c r="Z281" s="474"/>
      <c r="AA281" s="474"/>
      <c r="AB281" s="474"/>
      <c r="AC281" s="474"/>
      <c r="AD281" s="474"/>
      <c r="AE281" s="474"/>
      <c r="AF281" s="474"/>
      <c r="AG281" s="474"/>
      <c r="AH281" s="474"/>
      <c r="AI281" s="474"/>
      <c r="AJ281" s="474"/>
      <c r="AK281" s="474"/>
      <c r="AL281" s="474"/>
      <c r="AM281" s="474"/>
    </row>
    <row r="282" customFormat="false" ht="12.75" hidden="false" customHeight="true" outlineLevel="0" collapsed="false">
      <c r="B282" s="734" t="str">
        <f aca="false">F282</f>
        <v>P0033</v>
      </c>
      <c r="C282" s="733"/>
      <c r="D282" s="734"/>
      <c r="E282" s="814" t="s">
        <v>507</v>
      </c>
      <c r="F282" s="735" t="str">
        <f aca="false">VLOOKUP(E282,'MÃO DE OBRA'!$A:$B,2,FALSE())</f>
        <v>P0033</v>
      </c>
      <c r="G282" s="736" t="n">
        <v>2</v>
      </c>
      <c r="H282" s="823" t="n">
        <f aca="false">IF(D282="h",VLOOKUP(B282,'MÃO DE OBRA'!$B$3:$D$97,3,0)*220,VLOOKUP(B282,'MÃO DE OBRA'!$B$3:$D$97,3,0))</f>
        <v>3078.24</v>
      </c>
      <c r="I282" s="823"/>
      <c r="J282" s="738" t="s">
        <v>461</v>
      </c>
      <c r="K282" s="739" t="n">
        <f aca="false">IF(J282="",0,IF(J282="D",H282*DADOS!$D$18,H282*DADOS!$D$19))</f>
        <v>769.56</v>
      </c>
      <c r="L282" s="739"/>
      <c r="M282" s="739"/>
      <c r="N282" s="740"/>
      <c r="O282" s="739"/>
      <c r="P282" s="739"/>
      <c r="Q282" s="739"/>
      <c r="R282" s="739"/>
      <c r="S282" s="741" t="n">
        <f aca="false">IF(G282="",0,IF(C282="3º",0,IF(C282="PJ",0,((H282+K282)*DADOS!$D$7)+((H282+K282)*DADOS!$D$6))))</f>
        <v>2347.158</v>
      </c>
      <c r="T282" s="741"/>
      <c r="U282" s="742" t="n">
        <f aca="false">IF(G282="",0,SUM(H282,K282,,O282,V282,S282))</f>
        <v>6194.958</v>
      </c>
      <c r="V282" s="743"/>
      <c r="Y282" s="474"/>
      <c r="Z282" s="474"/>
      <c r="AA282" s="474"/>
      <c r="AB282" s="474"/>
      <c r="AC282" s="474"/>
      <c r="AD282" s="474"/>
      <c r="AE282" s="474"/>
      <c r="AF282" s="474"/>
      <c r="AG282" s="474"/>
      <c r="AH282" s="474"/>
      <c r="AI282" s="474"/>
      <c r="AJ282" s="474"/>
      <c r="AK282" s="474"/>
      <c r="AL282" s="474"/>
      <c r="AM282" s="474"/>
    </row>
    <row r="283" customFormat="false" ht="12.75" hidden="false" customHeight="true" outlineLevel="0" collapsed="false">
      <c r="B283" s="734" t="str">
        <f aca="false">F283</f>
        <v>P0001</v>
      </c>
      <c r="C283" s="733"/>
      <c r="D283" s="734"/>
      <c r="E283" s="735" t="s">
        <v>465</v>
      </c>
      <c r="F283" s="735" t="str">
        <f aca="false">VLOOKUP(E283,'MÃO DE OBRA'!$A:$B,2,FALSE())</f>
        <v>P0001</v>
      </c>
      <c r="G283" s="736" t="n">
        <v>2</v>
      </c>
      <c r="H283" s="737" t="n">
        <f aca="false">IF(D283="h",VLOOKUP(B283,'MÃO DE OBRA'!$B$3:$D$97,3,0)*220,VLOOKUP(B283,'MÃO DE OBRA'!$B$3:$D$97,3,0))</f>
        <v>2043.36</v>
      </c>
      <c r="I283" s="737"/>
      <c r="J283" s="738" t="s">
        <v>461</v>
      </c>
      <c r="K283" s="739" t="n">
        <f aca="false">IF(J283="",0,IF(J283="D",H283*DADOS!$D$18,H283*DADOS!$D$19))</f>
        <v>510.84</v>
      </c>
      <c r="L283" s="739"/>
      <c r="M283" s="739"/>
      <c r="N283" s="740"/>
      <c r="O283" s="815"/>
      <c r="P283" s="816"/>
      <c r="Q283" s="816"/>
      <c r="R283" s="817"/>
      <c r="S283" s="741" t="n">
        <f aca="false">IF(G283="",0,IF(C283="3º",0,IF(C283="PJ",0,((H283+K283)*DADOS!$D$7)+((H283+K283)*DADOS!$D$6))))</f>
        <v>1558.062</v>
      </c>
      <c r="T283" s="741"/>
      <c r="U283" s="742" t="n">
        <f aca="false">IF(G283="",0,SUM(H283,K283,,O283,V283,S283))</f>
        <v>4112.262</v>
      </c>
      <c r="V283" s="743"/>
      <c r="Y283" s="474"/>
      <c r="Z283" s="474"/>
      <c r="AA283" s="474"/>
      <c r="AB283" s="474"/>
      <c r="AC283" s="474"/>
      <c r="AD283" s="474"/>
      <c r="AE283" s="474"/>
      <c r="AF283" s="474"/>
      <c r="AG283" s="474"/>
      <c r="AH283" s="474"/>
      <c r="AI283" s="474"/>
      <c r="AJ283" s="474"/>
      <c r="AK283" s="474"/>
      <c r="AL283" s="474"/>
      <c r="AM283" s="474"/>
    </row>
    <row r="284" customFormat="false" ht="12.75" hidden="false" customHeight="true" outlineLevel="0" collapsed="false">
      <c r="B284" s="734" t="str">
        <f aca="false">F284</f>
        <v>P0029</v>
      </c>
      <c r="C284" s="733"/>
      <c r="D284" s="734"/>
      <c r="E284" s="735" t="s">
        <v>509</v>
      </c>
      <c r="F284" s="735" t="str">
        <f aca="false">VLOOKUP(E284,'MÃO DE OBRA'!$A:$B,2,FALSE())</f>
        <v>P0029</v>
      </c>
      <c r="G284" s="736" t="n">
        <v>1</v>
      </c>
      <c r="H284" s="737" t="n">
        <f aca="false">IF(D284="h",VLOOKUP(B284,'MÃO DE OBRA'!$B$3:$D$97,3,0)*220,VLOOKUP(B284,'MÃO DE OBRA'!$B$3:$D$97,3,0))</f>
        <v>3078.24</v>
      </c>
      <c r="I284" s="737"/>
      <c r="J284" s="738" t="s">
        <v>461</v>
      </c>
      <c r="K284" s="739" t="n">
        <f aca="false">IF(J284="",0,IF(J284="D",H284*DADOS!$D$18,H284*DADOS!$D$19))</f>
        <v>769.56</v>
      </c>
      <c r="L284" s="739"/>
      <c r="M284" s="739"/>
      <c r="N284" s="740"/>
      <c r="O284" s="815"/>
      <c r="P284" s="816"/>
      <c r="Q284" s="816"/>
      <c r="R284" s="817"/>
      <c r="S284" s="741" t="n">
        <f aca="false">IF(G284="",0,IF(C284="3º",0,IF(C284="PJ",0,((H284+K284)*DADOS!$D$7)+((H284+K284)*DADOS!$D$6))))</f>
        <v>2347.158</v>
      </c>
      <c r="T284" s="741"/>
      <c r="U284" s="742" t="n">
        <f aca="false">IF(G284="",0,SUM(H284,K284,,O284,V284,S284))</f>
        <v>6194.958</v>
      </c>
      <c r="V284" s="743"/>
      <c r="Y284" s="474"/>
      <c r="Z284" s="474"/>
      <c r="AA284" s="474"/>
      <c r="AB284" s="474"/>
      <c r="AC284" s="474"/>
      <c r="AD284" s="474"/>
      <c r="AE284" s="474"/>
      <c r="AF284" s="474"/>
      <c r="AG284" s="474"/>
      <c r="AH284" s="474"/>
      <c r="AI284" s="474"/>
      <c r="AJ284" s="474"/>
      <c r="AK284" s="474"/>
      <c r="AL284" s="474"/>
      <c r="AM284" s="474"/>
    </row>
    <row r="285" customFormat="false" ht="12.75" hidden="false" customHeight="true" outlineLevel="0" collapsed="false">
      <c r="B285" s="734" t="str">
        <f aca="false">F285</f>
        <v>P0065</v>
      </c>
      <c r="C285" s="733" t="s">
        <v>466</v>
      </c>
      <c r="D285" s="734"/>
      <c r="E285" s="735" t="s">
        <v>467</v>
      </c>
      <c r="F285" s="735" t="str">
        <f aca="false">VLOOKUP(E285,'MÃO DE OBRA'!$A:$B,2,FALSE())</f>
        <v>P0065</v>
      </c>
      <c r="G285" s="736"/>
      <c r="H285" s="737" t="n">
        <f aca="false">IF(D285="h",VLOOKUP(B285,'MÃO DE OBRA'!$B$3:$D$97,3,0)*220,VLOOKUP(B285,'MÃO DE OBRA'!$B$3:$D$97,3,0))</f>
        <v>7500</v>
      </c>
      <c r="I285" s="737"/>
      <c r="J285" s="738"/>
      <c r="K285" s="739" t="n">
        <f aca="false">IF(J285="",0,IF(J285="D",H285*DADOS!$D$18,H285*DADOS!$D$19))</f>
        <v>0</v>
      </c>
      <c r="L285" s="739"/>
      <c r="M285" s="739"/>
      <c r="N285" s="740"/>
      <c r="O285" s="815"/>
      <c r="P285" s="816"/>
      <c r="Q285" s="816"/>
      <c r="R285" s="817"/>
      <c r="S285" s="741" t="n">
        <f aca="false">IF(G285="",0,IF(C285="3º",0,IF(C285="PJ",0,((H285+K285)*DADOS!$D$7)+((H285+K285)*DADOS!$D$6))))</f>
        <v>0</v>
      </c>
      <c r="T285" s="741"/>
      <c r="U285" s="742" t="n">
        <f aca="false">IF(G285="",0,SUM(H285,K285,,O285,V285,S285))</f>
        <v>0</v>
      </c>
      <c r="V285" s="743"/>
      <c r="Y285" s="474"/>
      <c r="Z285" s="474"/>
      <c r="AA285" s="474"/>
      <c r="AB285" s="474"/>
      <c r="AC285" s="474"/>
      <c r="AD285" s="474"/>
      <c r="AE285" s="474"/>
      <c r="AF285" s="474"/>
      <c r="AG285" s="474"/>
      <c r="AH285" s="474"/>
      <c r="AI285" s="474"/>
      <c r="AJ285" s="474"/>
      <c r="AK285" s="474"/>
      <c r="AL285" s="474"/>
      <c r="AM285" s="474"/>
    </row>
    <row r="286" customFormat="false" ht="12.75" hidden="false" customHeight="true" outlineLevel="0" collapsed="false">
      <c r="B286" s="734" t="str">
        <f aca="false">F286</f>
        <v>P0072</v>
      </c>
      <c r="C286" s="733"/>
      <c r="D286" s="734"/>
      <c r="E286" s="735" t="s">
        <v>518</v>
      </c>
      <c r="F286" s="735" t="str">
        <f aca="false">VLOOKUP(E286,'MÃO DE OBRA'!$A:$B,2,FALSE())</f>
        <v>P0072</v>
      </c>
      <c r="G286" s="736"/>
      <c r="H286" s="737" t="n">
        <f aca="false">IF(D286="h",VLOOKUP(B286,'MÃO DE OBRA'!$B$3:$D$97,3,0)*220,VLOOKUP(B286,'MÃO DE OBRA'!$B$3:$D$97,3,0))</f>
        <v>3078.24</v>
      </c>
      <c r="I286" s="737"/>
      <c r="J286" s="738" t="s">
        <v>461</v>
      </c>
      <c r="K286" s="739" t="n">
        <f aca="false">IF(J286="",0,IF(J286="D",H286*DADOS!$D$18,H286*DADOS!$D$19))</f>
        <v>769.56</v>
      </c>
      <c r="L286" s="739"/>
      <c r="M286" s="739"/>
      <c r="N286" s="740"/>
      <c r="O286" s="815"/>
      <c r="P286" s="816"/>
      <c r="Q286" s="816"/>
      <c r="R286" s="817"/>
      <c r="S286" s="741" t="n">
        <f aca="false">IF(G286="",0,IF(C286="3º",0,IF(C286="PJ",0,((H286+K286)*DADOS!$D$7)+((H286+K286)*DADOS!$D$6))))</f>
        <v>0</v>
      </c>
      <c r="T286" s="741"/>
      <c r="U286" s="742" t="n">
        <f aca="false">IF(G286="",0,SUM(H286,K286,,O286,V286,S286))</f>
        <v>0</v>
      </c>
      <c r="V286" s="743"/>
      <c r="Y286" s="474"/>
      <c r="Z286" s="474"/>
      <c r="AA286" s="474"/>
      <c r="AB286" s="474"/>
      <c r="AC286" s="474"/>
      <c r="AD286" s="474"/>
      <c r="AE286" s="474"/>
      <c r="AF286" s="474"/>
      <c r="AG286" s="474"/>
      <c r="AH286" s="474"/>
      <c r="AI286" s="474"/>
      <c r="AJ286" s="474"/>
      <c r="AK286" s="474"/>
      <c r="AL286" s="474"/>
      <c r="AM286" s="474"/>
    </row>
    <row r="287" customFormat="false" ht="12.75" hidden="false" customHeight="true" outlineLevel="0" collapsed="false">
      <c r="B287" s="751"/>
      <c r="C287" s="751"/>
      <c r="D287" s="752" t="s">
        <v>257</v>
      </c>
      <c r="E287" s="752"/>
      <c r="F287" s="752"/>
      <c r="G287" s="753" t="n">
        <f aca="false">SUM(G279:G286)</f>
        <v>9</v>
      </c>
      <c r="H287" s="754" t="n">
        <f aca="false">SUMPRODUCT($G$279:$G$286,H279:H286)</f>
        <v>27556.16</v>
      </c>
      <c r="I287" s="754"/>
      <c r="J287" s="755" t="n">
        <f aca="false">SUMPRODUCT($G$279:$G$286,K279:K286)</f>
        <v>6889.04</v>
      </c>
      <c r="K287" s="755"/>
      <c r="L287" s="755"/>
      <c r="M287" s="755"/>
      <c r="N287" s="755"/>
      <c r="O287" s="755"/>
      <c r="P287" s="755"/>
      <c r="Q287" s="755"/>
      <c r="R287" s="755"/>
      <c r="S287" s="755" t="n">
        <f aca="false">SUMPRODUCT($G$279:$G$286,S279:S286)</f>
        <v>21011.572</v>
      </c>
      <c r="T287" s="755"/>
      <c r="U287" s="756" t="n">
        <f aca="false">SUMPRODUCT($G$279:$G$286,U279:U286)</f>
        <v>55456.772</v>
      </c>
      <c r="V287" s="757"/>
      <c r="Y287" s="474"/>
      <c r="Z287" s="474"/>
      <c r="AA287" s="474"/>
      <c r="AB287" s="474"/>
      <c r="AC287" s="474"/>
      <c r="AD287" s="474"/>
      <c r="AE287" s="474"/>
      <c r="AF287" s="474"/>
      <c r="AG287" s="474"/>
      <c r="AH287" s="474"/>
      <c r="AI287" s="474"/>
      <c r="AJ287" s="474"/>
      <c r="AK287" s="474"/>
      <c r="AL287" s="474"/>
      <c r="AM287" s="474"/>
    </row>
    <row r="288" customFormat="false" ht="12.75" hidden="false" customHeight="true" outlineLevel="0" collapsed="false">
      <c r="Y288" s="474"/>
      <c r="Z288" s="474"/>
      <c r="AA288" s="474"/>
      <c r="AB288" s="474"/>
      <c r="AC288" s="474"/>
      <c r="AD288" s="474"/>
      <c r="AE288" s="474"/>
      <c r="AF288" s="474"/>
      <c r="AG288" s="474"/>
      <c r="AH288" s="474"/>
      <c r="AI288" s="474"/>
      <c r="AJ288" s="474"/>
      <c r="AK288" s="474"/>
      <c r="AL288" s="474"/>
      <c r="AM288" s="474"/>
    </row>
    <row r="289" customFormat="false" ht="12.75" hidden="false" customHeight="true" outlineLevel="0" collapsed="false">
      <c r="B289" s="724" t="s">
        <v>453</v>
      </c>
      <c r="C289" s="724"/>
      <c r="D289" s="724"/>
      <c r="E289" s="724"/>
      <c r="F289" s="724"/>
      <c r="G289" s="724"/>
      <c r="H289" s="724"/>
      <c r="I289" s="724"/>
      <c r="J289" s="724"/>
      <c r="K289" s="724"/>
      <c r="L289" s="724"/>
      <c r="M289" s="724"/>
      <c r="N289" s="724"/>
      <c r="O289" s="724"/>
      <c r="P289" s="724"/>
      <c r="Q289" s="724"/>
      <c r="R289" s="724"/>
      <c r="S289" s="724"/>
      <c r="T289" s="724"/>
      <c r="U289" s="724"/>
      <c r="V289" s="724"/>
      <c r="Y289" s="474"/>
      <c r="Z289" s="474"/>
      <c r="AA289" s="474"/>
      <c r="AB289" s="474"/>
      <c r="AC289" s="474"/>
      <c r="AD289" s="474"/>
      <c r="AE289" s="474"/>
      <c r="AF289" s="474"/>
      <c r="AG289" s="474"/>
      <c r="AH289" s="474"/>
      <c r="AI289" s="474"/>
      <c r="AJ289" s="474"/>
      <c r="AK289" s="474"/>
      <c r="AL289" s="474"/>
      <c r="AM289" s="474"/>
    </row>
    <row r="290" customFormat="false" ht="12.75" hidden="false" customHeight="true" outlineLevel="0" collapsed="false">
      <c r="B290" s="452" t="s">
        <v>474</v>
      </c>
      <c r="C290" s="452"/>
      <c r="D290" s="452"/>
      <c r="E290" s="758" t="s">
        <v>475</v>
      </c>
      <c r="F290" s="758"/>
      <c r="G290" s="759" t="s">
        <v>456</v>
      </c>
      <c r="H290" s="725" t="s">
        <v>476</v>
      </c>
      <c r="I290" s="725"/>
      <c r="J290" s="725"/>
      <c r="K290" s="727" t="s">
        <v>477</v>
      </c>
      <c r="L290" s="727"/>
      <c r="M290" s="727"/>
      <c r="N290" s="727"/>
      <c r="O290" s="727"/>
      <c r="P290" s="760" t="s">
        <v>314</v>
      </c>
      <c r="Q290" s="760"/>
      <c r="R290" s="760"/>
      <c r="S290" s="760"/>
      <c r="T290" s="727" t="s">
        <v>312</v>
      </c>
      <c r="U290" s="761" t="s">
        <v>315</v>
      </c>
      <c r="V290" s="725" t="s">
        <v>478</v>
      </c>
      <c r="Y290" s="474"/>
      <c r="Z290" s="474"/>
      <c r="AA290" s="474"/>
      <c r="AB290" s="474"/>
      <c r="AC290" s="474"/>
      <c r="AD290" s="474"/>
      <c r="AE290" s="474"/>
      <c r="AF290" s="474"/>
      <c r="AG290" s="474"/>
      <c r="AH290" s="474"/>
      <c r="AI290" s="474"/>
      <c r="AJ290" s="474"/>
      <c r="AK290" s="474"/>
      <c r="AL290" s="474"/>
      <c r="AM290" s="474"/>
    </row>
    <row r="291" customFormat="false" ht="12.75" hidden="false" customHeight="true" outlineLevel="0" collapsed="false">
      <c r="B291" s="452"/>
      <c r="C291" s="452"/>
      <c r="D291" s="452"/>
      <c r="E291" s="758"/>
      <c r="F291" s="758"/>
      <c r="G291" s="759"/>
      <c r="H291" s="725"/>
      <c r="I291" s="725"/>
      <c r="J291" s="725"/>
      <c r="K291" s="727"/>
      <c r="L291" s="727"/>
      <c r="M291" s="727"/>
      <c r="N291" s="727"/>
      <c r="O291" s="727"/>
      <c r="P291" s="762" t="s">
        <v>480</v>
      </c>
      <c r="Q291" s="762"/>
      <c r="R291" s="762"/>
      <c r="S291" s="762"/>
      <c r="T291" s="727"/>
      <c r="U291" s="761"/>
      <c r="V291" s="725"/>
      <c r="Y291" s="474"/>
      <c r="Z291" s="474"/>
      <c r="AA291" s="474"/>
      <c r="AB291" s="474"/>
      <c r="AC291" s="474"/>
      <c r="AD291" s="474"/>
      <c r="AE291" s="474"/>
      <c r="AF291" s="474"/>
      <c r="AG291" s="474"/>
      <c r="AH291" s="474"/>
      <c r="AI291" s="474"/>
      <c r="AJ291" s="474"/>
      <c r="AK291" s="474"/>
      <c r="AL291" s="474"/>
      <c r="AM291" s="474"/>
    </row>
    <row r="292" customFormat="false" ht="12.75" hidden="false" customHeight="true" outlineLevel="0" collapsed="false">
      <c r="B292" s="763" t="str">
        <f aca="false">F292</f>
        <v>E0021</v>
      </c>
      <c r="C292" s="764"/>
      <c r="D292" s="765"/>
      <c r="E292" s="763" t="s">
        <v>510</v>
      </c>
      <c r="F292" s="735" t="str">
        <f aca="false">VLOOKUP($E292,EQUIPAMENTOS!$A:$B,2,FALSE())</f>
        <v>E0021</v>
      </c>
      <c r="G292" s="766" t="n">
        <f aca="false">G279</f>
        <v>1</v>
      </c>
      <c r="H292" s="774" t="n">
        <f aca="false">VLOOKUP($B292,EQUIPAMENTOS!$B$3:$R$101,9,0)*200</f>
        <v>6760</v>
      </c>
      <c r="I292" s="774"/>
      <c r="J292" s="774"/>
      <c r="K292" s="768" t="s">
        <v>484</v>
      </c>
      <c r="L292" s="768"/>
      <c r="M292" s="771" t="n">
        <v>200</v>
      </c>
      <c r="N292" s="771"/>
      <c r="O292" s="771"/>
      <c r="P292" s="770" t="s">
        <v>511</v>
      </c>
      <c r="Q292" s="771" t="n">
        <f aca="false">VLOOKUP($B292,EQUIPAMENTOS!$B$3:$R$101,13,0)</f>
        <v>254.64</v>
      </c>
      <c r="R292" s="771"/>
      <c r="S292" s="771"/>
      <c r="T292" s="772" t="n">
        <f aca="false">IF(Q292="","",IF(K292="km",M292/Q292,200*Q292)*INDEX(DADOS!$1:$1048576,MATCH(P292,DADOS!D:D,0),5))</f>
        <v>355986.72</v>
      </c>
      <c r="U292" s="773" t="n">
        <f aca="false">SUM(H292,T292)</f>
        <v>362746.72</v>
      </c>
      <c r="V292" s="771" t="n">
        <f aca="false">U292*G292</f>
        <v>362746.72</v>
      </c>
      <c r="Y292" s="474"/>
      <c r="Z292" s="474"/>
      <c r="AA292" s="474"/>
      <c r="AB292" s="474"/>
      <c r="AC292" s="474"/>
      <c r="AD292" s="474"/>
      <c r="AE292" s="474"/>
      <c r="AF292" s="474"/>
      <c r="AG292" s="474"/>
      <c r="AH292" s="474"/>
      <c r="AI292" s="474"/>
      <c r="AJ292" s="474"/>
      <c r="AK292" s="474"/>
      <c r="AL292" s="474"/>
      <c r="AM292" s="474"/>
    </row>
    <row r="293" customFormat="false" ht="12.75" hidden="false" customHeight="true" outlineLevel="0" collapsed="false">
      <c r="B293" s="763" t="str">
        <f aca="false">F293</f>
        <v>E0028</v>
      </c>
      <c r="C293" s="764"/>
      <c r="D293" s="765"/>
      <c r="E293" s="763" t="s">
        <v>513</v>
      </c>
      <c r="F293" s="735" t="str">
        <f aca="false">VLOOKUP($E293,EQUIPAMENTOS!$A:$B,2,FALSE())</f>
        <v>E0028</v>
      </c>
      <c r="G293" s="766" t="n">
        <f aca="false">G280</f>
        <v>2</v>
      </c>
      <c r="H293" s="774" t="n">
        <f aca="false">VLOOKUP($B293,EQUIPAMENTOS!$B$3:$R$101,9,0)*200</f>
        <v>0</v>
      </c>
      <c r="I293" s="774"/>
      <c r="J293" s="774"/>
      <c r="K293" s="768" t="s">
        <v>484</v>
      </c>
      <c r="L293" s="768"/>
      <c r="M293" s="771" t="n">
        <v>200</v>
      </c>
      <c r="N293" s="771"/>
      <c r="O293" s="771"/>
      <c r="P293" s="770" t="s">
        <v>485</v>
      </c>
      <c r="Q293" s="771" t="n">
        <f aca="false">VLOOKUP($B293,EQUIPAMENTOS!$B$3:$R$101,13,0)</f>
        <v>110</v>
      </c>
      <c r="R293" s="771"/>
      <c r="S293" s="771"/>
      <c r="T293" s="772" t="n">
        <f aca="false">IF(Q293="","",IF(K293="km",M293/Q293,200*Q293)*INDEX(DADOS!$1:$1048576,MATCH(P293,DADOS!D:D,0),5))</f>
        <v>153780</v>
      </c>
      <c r="U293" s="773" t="n">
        <f aca="false">SUM(H293,T293)</f>
        <v>153780</v>
      </c>
      <c r="V293" s="771" t="n">
        <f aca="false">U293*G293</f>
        <v>307560</v>
      </c>
      <c r="Y293" s="474"/>
      <c r="Z293" s="474"/>
      <c r="AA293" s="474"/>
      <c r="AB293" s="474"/>
      <c r="AC293" s="474"/>
      <c r="AD293" s="474"/>
      <c r="AE293" s="474"/>
      <c r="AF293" s="474"/>
      <c r="AG293" s="474"/>
      <c r="AH293" s="474"/>
      <c r="AI293" s="474"/>
      <c r="AJ293" s="474"/>
      <c r="AK293" s="474"/>
      <c r="AL293" s="474"/>
      <c r="AM293" s="474"/>
    </row>
    <row r="294" customFormat="false" ht="12.75" hidden="false" customHeight="true" outlineLevel="0" collapsed="false">
      <c r="B294" s="763" t="str">
        <f aca="false">F294</f>
        <v>E0034</v>
      </c>
      <c r="C294" s="764"/>
      <c r="D294" s="765"/>
      <c r="E294" s="763" t="s">
        <v>512</v>
      </c>
      <c r="F294" s="735" t="str">
        <f aca="false">VLOOKUP($E294,EQUIPAMENTOS!$A:$B,2,FALSE())</f>
        <v>E0034</v>
      </c>
      <c r="G294" s="766" t="n">
        <f aca="false">G281</f>
        <v>1</v>
      </c>
      <c r="H294" s="774" t="n">
        <f aca="false">VLOOKUP($B294,EQUIPAMENTOS!$B$3:$R$101,9,0)*200</f>
        <v>5200</v>
      </c>
      <c r="I294" s="774"/>
      <c r="J294" s="774"/>
      <c r="K294" s="768" t="s">
        <v>484</v>
      </c>
      <c r="L294" s="768"/>
      <c r="M294" s="771" t="n">
        <v>200</v>
      </c>
      <c r="N294" s="771"/>
      <c r="O294" s="771"/>
      <c r="P294" s="770" t="s">
        <v>485</v>
      </c>
      <c r="Q294" s="771" t="n">
        <f aca="false">VLOOKUP($B294,EQUIPAMENTOS!$B$3:$R$101,13,0)</f>
        <v>177.6</v>
      </c>
      <c r="R294" s="771"/>
      <c r="S294" s="771"/>
      <c r="T294" s="772" t="n">
        <f aca="false">IF(Q294="","",IF(K294="km",M294/Q294,200*Q294)*INDEX(DADOS!$1:$1048576,MATCH(P294,DADOS!D:D,0),5))</f>
        <v>248284.8</v>
      </c>
      <c r="U294" s="773" t="n">
        <f aca="false">SUM(H294,T294)</f>
        <v>253484.8</v>
      </c>
      <c r="V294" s="771" t="n">
        <f aca="false">U294*G294</f>
        <v>253484.8</v>
      </c>
      <c r="Y294" s="474"/>
      <c r="Z294" s="474"/>
      <c r="AA294" s="474"/>
      <c r="AB294" s="474"/>
      <c r="AC294" s="474"/>
      <c r="AD294" s="474"/>
      <c r="AE294" s="474"/>
      <c r="AF294" s="474"/>
      <c r="AG294" s="474"/>
      <c r="AH294" s="474"/>
      <c r="AI294" s="474"/>
      <c r="AJ294" s="474"/>
      <c r="AK294" s="474"/>
      <c r="AL294" s="474"/>
      <c r="AM294" s="474"/>
    </row>
    <row r="295" customFormat="false" ht="12.75" hidden="false" customHeight="true" outlineLevel="0" collapsed="false">
      <c r="B295" s="763" t="str">
        <f aca="false">F295</f>
        <v>E0013</v>
      </c>
      <c r="C295" s="764"/>
      <c r="D295" s="765"/>
      <c r="E295" s="763" t="s">
        <v>351</v>
      </c>
      <c r="F295" s="735" t="str">
        <f aca="false">VLOOKUP($E295,EQUIPAMENTOS!$A:$B,2,FALSE())</f>
        <v>E0013</v>
      </c>
      <c r="G295" s="766" t="n">
        <f aca="false">G282</f>
        <v>2</v>
      </c>
      <c r="H295" s="774" t="n">
        <f aca="false">VLOOKUP($B295,EQUIPAMENTOS!$B$3:$R$101,9,0)*200</f>
        <v>0</v>
      </c>
      <c r="I295" s="774"/>
      <c r="J295" s="774"/>
      <c r="K295" s="768" t="s">
        <v>484</v>
      </c>
      <c r="L295" s="768"/>
      <c r="M295" s="771" t="n">
        <v>200</v>
      </c>
      <c r="N295" s="771"/>
      <c r="O295" s="771"/>
      <c r="P295" s="770" t="s">
        <v>485</v>
      </c>
      <c r="Q295" s="771" t="n">
        <f aca="false">VLOOKUP($B295,EQUIPAMENTOS!$B$3:$R$101,13,0)</f>
        <v>120</v>
      </c>
      <c r="R295" s="771"/>
      <c r="S295" s="771"/>
      <c r="T295" s="772" t="n">
        <f aca="false">IF(Q295="","",IF(K295="km",M295/Q295,200*Q295)*INDEX(DADOS!$1:$1048576,MATCH(P295,DADOS!D:D,0),5))</f>
        <v>167760</v>
      </c>
      <c r="U295" s="773" t="n">
        <f aca="false">SUM(H295,T295)</f>
        <v>167760</v>
      </c>
      <c r="V295" s="771" t="n">
        <f aca="false">U295*G295</f>
        <v>335520</v>
      </c>
      <c r="Y295" s="474"/>
      <c r="Z295" s="474"/>
      <c r="AA295" s="474"/>
      <c r="AB295" s="474"/>
      <c r="AC295" s="474"/>
      <c r="AD295" s="474"/>
      <c r="AE295" s="474"/>
      <c r="AF295" s="474"/>
      <c r="AG295" s="474"/>
      <c r="AH295" s="474"/>
      <c r="AI295" s="474"/>
      <c r="AJ295" s="474"/>
      <c r="AK295" s="474"/>
      <c r="AL295" s="474"/>
      <c r="AM295" s="474"/>
    </row>
    <row r="296" customFormat="false" ht="12.75" hidden="false" customHeight="true" outlineLevel="0" collapsed="false">
      <c r="B296" s="763" t="str">
        <f aca="false">F296</f>
        <v>E0040</v>
      </c>
      <c r="C296" s="764"/>
      <c r="D296" s="765"/>
      <c r="E296" s="763" t="s">
        <v>522</v>
      </c>
      <c r="F296" s="735" t="str">
        <f aca="false">VLOOKUP($E296,EQUIPAMENTOS!$A:$B,2,FALSE())</f>
        <v>E0040</v>
      </c>
      <c r="G296" s="766"/>
      <c r="H296" s="774" t="n">
        <f aca="false">VLOOKUP($B296,EQUIPAMENTOS!$B$3:$R$101,9,0)*200</f>
        <v>0</v>
      </c>
      <c r="I296" s="774"/>
      <c r="J296" s="774"/>
      <c r="K296" s="768" t="s">
        <v>487</v>
      </c>
      <c r="L296" s="768"/>
      <c r="M296" s="771" t="n">
        <f aca="false">200*24</f>
        <v>4800</v>
      </c>
      <c r="N296" s="771"/>
      <c r="O296" s="771"/>
      <c r="P296" s="770" t="s">
        <v>511</v>
      </c>
      <c r="Q296" s="771" t="n">
        <f aca="false">VLOOKUP($B296,EQUIPAMENTOS!$B$3:$R$101,13,0)</f>
        <v>45</v>
      </c>
      <c r="R296" s="771"/>
      <c r="S296" s="771"/>
      <c r="T296" s="772" t="n">
        <f aca="false">IF(Q296="","",IF(K296="km",M296/Q296,200*Q296)*INDEX(DADOS!$1:$1048576,MATCH(P296,DADOS!D:D,0),5))</f>
        <v>745.6</v>
      </c>
      <c r="U296" s="773" t="n">
        <f aca="false">SUM(H296,T296)</f>
        <v>745.6</v>
      </c>
      <c r="V296" s="771" t="n">
        <f aca="false">U296*G296</f>
        <v>0</v>
      </c>
      <c r="Y296" s="474"/>
      <c r="Z296" s="474"/>
      <c r="AA296" s="474"/>
      <c r="AB296" s="474"/>
      <c r="AC296" s="474"/>
      <c r="AD296" s="474"/>
      <c r="AE296" s="474"/>
      <c r="AF296" s="474"/>
      <c r="AG296" s="474"/>
      <c r="AH296" s="474"/>
      <c r="AI296" s="474"/>
      <c r="AJ296" s="474"/>
      <c r="AK296" s="474"/>
      <c r="AL296" s="474"/>
      <c r="AM296" s="474"/>
    </row>
    <row r="297" customFormat="false" ht="12.75" hidden="false" customHeight="true" outlineLevel="0" collapsed="false">
      <c r="B297" s="763"/>
      <c r="C297" s="764"/>
      <c r="D297" s="765"/>
      <c r="E297" s="818"/>
      <c r="F297" s="735"/>
      <c r="G297" s="766"/>
      <c r="H297" s="774"/>
      <c r="I297" s="774"/>
      <c r="J297" s="774"/>
      <c r="K297" s="768"/>
      <c r="L297" s="768"/>
      <c r="M297" s="771"/>
      <c r="N297" s="771"/>
      <c r="O297" s="771"/>
      <c r="P297" s="770"/>
      <c r="Q297" s="771"/>
      <c r="R297" s="771"/>
      <c r="S297" s="771"/>
      <c r="T297" s="785"/>
      <c r="U297" s="787"/>
      <c r="V297" s="771"/>
      <c r="Y297" s="474"/>
      <c r="Z297" s="474"/>
      <c r="AA297" s="474"/>
      <c r="AB297" s="474"/>
      <c r="AC297" s="474"/>
      <c r="AD297" s="474"/>
      <c r="AE297" s="474"/>
      <c r="AF297" s="474"/>
      <c r="AG297" s="474"/>
      <c r="AH297" s="474"/>
      <c r="AI297" s="474"/>
      <c r="AJ297" s="474"/>
      <c r="AK297" s="474"/>
      <c r="AL297" s="474"/>
      <c r="AM297" s="474"/>
    </row>
    <row r="298" customFormat="false" ht="12.75" hidden="false" customHeight="true" outlineLevel="0" collapsed="false">
      <c r="B298" s="788"/>
      <c r="C298" s="788"/>
      <c r="D298" s="788"/>
      <c r="E298" s="790" t="s">
        <v>257</v>
      </c>
      <c r="F298" s="790"/>
      <c r="G298" s="790" t="n">
        <f aca="false">SUM(G292:G297)</f>
        <v>6</v>
      </c>
      <c r="H298" s="791" t="n">
        <f aca="false">SUMPRODUCT(G$292:$G297,H292:H297)</f>
        <v>11960</v>
      </c>
      <c r="I298" s="791"/>
      <c r="J298" s="791"/>
      <c r="K298" s="792"/>
      <c r="L298" s="792"/>
      <c r="M298" s="792"/>
      <c r="N298" s="792"/>
      <c r="O298" s="792"/>
      <c r="P298" s="793"/>
      <c r="Q298" s="794"/>
      <c r="R298" s="794"/>
      <c r="S298" s="794"/>
      <c r="T298" s="795" t="n">
        <f aca="false">SUMPRODUCT($G$292:G297,T292:T297)</f>
        <v>1247351.52</v>
      </c>
      <c r="U298" s="795"/>
      <c r="V298" s="791" t="n">
        <f aca="false">SUM(V292:V297)</f>
        <v>1259311.52</v>
      </c>
      <c r="Y298" s="474"/>
      <c r="Z298" s="474"/>
      <c r="AA298" s="474"/>
      <c r="AB298" s="474"/>
      <c r="AC298" s="474"/>
      <c r="AD298" s="474"/>
      <c r="AE298" s="474"/>
      <c r="AF298" s="474"/>
      <c r="AG298" s="474"/>
      <c r="AH298" s="474"/>
      <c r="AI298" s="474"/>
      <c r="AJ298" s="474"/>
      <c r="AK298" s="474"/>
      <c r="AL298" s="474"/>
      <c r="AM298" s="474"/>
    </row>
    <row r="299" customFormat="false" ht="12.75" hidden="false" customHeight="true" outlineLevel="0" collapsed="false">
      <c r="H299" s="796"/>
      <c r="I299" s="796"/>
      <c r="N299" s="796"/>
      <c r="O299" s="796"/>
      <c r="P299" s="796"/>
      <c r="Q299" s="796"/>
      <c r="T299" s="446"/>
      <c r="Y299" s="474"/>
      <c r="Z299" s="474"/>
      <c r="AA299" s="474"/>
      <c r="AB299" s="474"/>
      <c r="AC299" s="474"/>
      <c r="AD299" s="474"/>
      <c r="AE299" s="474"/>
      <c r="AF299" s="474"/>
      <c r="AG299" s="474"/>
      <c r="AH299" s="474"/>
      <c r="AI299" s="474"/>
      <c r="AJ299" s="474"/>
      <c r="AK299" s="474"/>
      <c r="AL299" s="474"/>
      <c r="AM299" s="474"/>
    </row>
    <row r="300" customFormat="false" ht="12.75" hidden="false" customHeight="true" outlineLevel="0" collapsed="false">
      <c r="B300" s="724" t="s">
        <v>490</v>
      </c>
      <c r="C300" s="724"/>
      <c r="D300" s="724"/>
      <c r="E300" s="724"/>
      <c r="F300" s="724"/>
      <c r="G300" s="724"/>
      <c r="H300" s="724"/>
      <c r="I300" s="724"/>
      <c r="J300" s="724"/>
      <c r="K300" s="724"/>
      <c r="L300" s="724"/>
      <c r="M300" s="724"/>
      <c r="N300" s="724"/>
      <c r="O300" s="724"/>
      <c r="P300" s="724"/>
      <c r="Q300" s="724"/>
      <c r="R300" s="724"/>
      <c r="S300" s="724"/>
      <c r="T300" s="724"/>
      <c r="U300" s="724"/>
      <c r="V300" s="724"/>
      <c r="Y300" s="474"/>
      <c r="Z300" s="474"/>
      <c r="AA300" s="474"/>
      <c r="AB300" s="474"/>
      <c r="AC300" s="474"/>
      <c r="AD300" s="474"/>
      <c r="AE300" s="474"/>
      <c r="AF300" s="474"/>
      <c r="AG300" s="474"/>
      <c r="AH300" s="474"/>
      <c r="AI300" s="474"/>
      <c r="AJ300" s="474"/>
      <c r="AK300" s="474"/>
      <c r="AL300" s="474"/>
      <c r="AM300" s="474"/>
    </row>
    <row r="301" customFormat="false" ht="12.75" hidden="false" customHeight="true" outlineLevel="0" collapsed="false">
      <c r="B301" s="725" t="s">
        <v>5</v>
      </c>
      <c r="C301" s="725"/>
      <c r="D301" s="725" t="s">
        <v>491</v>
      </c>
      <c r="E301" s="725"/>
      <c r="F301" s="725"/>
      <c r="G301" s="725" t="s">
        <v>313</v>
      </c>
      <c r="H301" s="725"/>
      <c r="I301" s="727" t="s">
        <v>318</v>
      </c>
      <c r="J301" s="727"/>
      <c r="K301" s="727"/>
      <c r="L301" s="727" t="s">
        <v>11</v>
      </c>
      <c r="M301" s="727"/>
      <c r="N301" s="727"/>
      <c r="O301" s="727"/>
      <c r="P301" s="727"/>
      <c r="Q301" s="725" t="s">
        <v>492</v>
      </c>
      <c r="R301" s="725"/>
      <c r="S301" s="725"/>
      <c r="T301" s="725"/>
      <c r="U301" s="727"/>
      <c r="V301" s="727"/>
      <c r="Y301" s="474"/>
      <c r="Z301" s="474"/>
      <c r="AA301" s="474"/>
      <c r="AB301" s="474"/>
      <c r="AC301" s="474"/>
      <c r="AD301" s="474"/>
      <c r="AE301" s="474"/>
      <c r="AF301" s="474"/>
      <c r="AG301" s="474"/>
      <c r="AH301" s="474"/>
      <c r="AI301" s="474"/>
      <c r="AJ301" s="474"/>
      <c r="AK301" s="474"/>
      <c r="AL301" s="474"/>
      <c r="AM301" s="474"/>
    </row>
    <row r="302" customFormat="false" ht="12.75" hidden="false" customHeight="true" outlineLevel="0" collapsed="false">
      <c r="B302" s="740"/>
      <c r="C302" s="797"/>
      <c r="D302" s="798"/>
      <c r="E302" s="798"/>
      <c r="F302" s="798"/>
      <c r="G302" s="799"/>
      <c r="H302" s="799"/>
      <c r="I302" s="800"/>
      <c r="J302" s="800"/>
      <c r="K302" s="800"/>
      <c r="L302" s="800"/>
      <c r="M302" s="800"/>
      <c r="N302" s="800"/>
      <c r="O302" s="800"/>
      <c r="P302" s="800"/>
      <c r="Q302" s="801" t="n">
        <f aca="false">I302*L302</f>
        <v>0</v>
      </c>
      <c r="R302" s="801"/>
      <c r="S302" s="801"/>
      <c r="T302" s="801"/>
      <c r="U302" s="802"/>
      <c r="V302" s="802"/>
      <c r="Y302" s="474"/>
      <c r="Z302" s="474"/>
      <c r="AA302" s="474"/>
      <c r="AB302" s="474"/>
      <c r="AC302" s="474"/>
      <c r="AD302" s="474"/>
      <c r="AE302" s="474"/>
      <c r="AF302" s="474"/>
      <c r="AG302" s="474"/>
      <c r="AH302" s="474"/>
      <c r="AI302" s="474"/>
      <c r="AJ302" s="474"/>
      <c r="AK302" s="474"/>
      <c r="AL302" s="474"/>
      <c r="AM302" s="474"/>
    </row>
    <row r="303" customFormat="false" ht="12.75" hidden="false" customHeight="true" outlineLevel="0" collapsed="false">
      <c r="B303" s="740"/>
      <c r="C303" s="797"/>
      <c r="D303" s="803"/>
      <c r="E303" s="803"/>
      <c r="F303" s="803"/>
      <c r="G303" s="804"/>
      <c r="H303" s="804"/>
      <c r="I303" s="805"/>
      <c r="J303" s="805"/>
      <c r="K303" s="805"/>
      <c r="L303" s="806"/>
      <c r="M303" s="806"/>
      <c r="N303" s="806"/>
      <c r="O303" s="806"/>
      <c r="P303" s="806"/>
      <c r="Q303" s="801" t="n">
        <f aca="false">I303*L303</f>
        <v>0</v>
      </c>
      <c r="R303" s="801"/>
      <c r="S303" s="801"/>
      <c r="T303" s="801"/>
      <c r="U303" s="802"/>
      <c r="V303" s="802"/>
      <c r="Y303" s="474"/>
      <c r="Z303" s="474"/>
      <c r="AA303" s="474"/>
      <c r="AB303" s="474"/>
      <c r="AC303" s="474"/>
      <c r="AD303" s="474"/>
      <c r="AE303" s="474"/>
      <c r="AF303" s="474"/>
      <c r="AG303" s="474"/>
      <c r="AH303" s="474"/>
      <c r="AI303" s="474"/>
      <c r="AJ303" s="474"/>
      <c r="AK303" s="474"/>
      <c r="AL303" s="474"/>
      <c r="AM303" s="474"/>
    </row>
    <row r="304" customFormat="false" ht="12.75" hidden="false" customHeight="true" outlineLevel="0" collapsed="false">
      <c r="B304" s="740"/>
      <c r="C304" s="797"/>
      <c r="D304" s="798"/>
      <c r="E304" s="798"/>
      <c r="F304" s="798"/>
      <c r="G304" s="799"/>
      <c r="H304" s="799"/>
      <c r="I304" s="806"/>
      <c r="J304" s="806"/>
      <c r="K304" s="806"/>
      <c r="L304" s="806"/>
      <c r="M304" s="806"/>
      <c r="N304" s="806"/>
      <c r="O304" s="806"/>
      <c r="P304" s="806"/>
      <c r="Q304" s="801" t="n">
        <f aca="false">I304*L304</f>
        <v>0</v>
      </c>
      <c r="R304" s="801"/>
      <c r="S304" s="801"/>
      <c r="T304" s="801"/>
      <c r="U304" s="802"/>
      <c r="V304" s="802"/>
      <c r="Y304" s="474"/>
      <c r="Z304" s="474"/>
      <c r="AA304" s="474"/>
      <c r="AB304" s="474"/>
      <c r="AC304" s="474"/>
      <c r="AD304" s="474"/>
      <c r="AE304" s="474"/>
      <c r="AF304" s="474"/>
      <c r="AG304" s="474"/>
      <c r="AH304" s="474"/>
      <c r="AI304" s="474"/>
      <c r="AJ304" s="474"/>
      <c r="AK304" s="474"/>
      <c r="AL304" s="474"/>
      <c r="AM304" s="474"/>
    </row>
    <row r="305" customFormat="false" ht="12.75" hidden="false" customHeight="true" outlineLevel="0" collapsed="false">
      <c r="B305" s="788"/>
      <c r="C305" s="788"/>
      <c r="D305" s="788"/>
      <c r="E305" s="788"/>
      <c r="F305" s="788"/>
      <c r="G305" s="788"/>
      <c r="H305" s="788"/>
      <c r="I305" s="788"/>
      <c r="J305" s="788"/>
      <c r="K305" s="788"/>
      <c r="L305" s="788"/>
      <c r="M305" s="788"/>
      <c r="N305" s="788"/>
      <c r="O305" s="788"/>
      <c r="P305" s="788"/>
      <c r="Q305" s="807" t="e">
        <f aca="false">SUM(Q302:T304)/O272</f>
        <v>#DIV/0!</v>
      </c>
      <c r="R305" s="807"/>
      <c r="S305" s="807"/>
      <c r="T305" s="807"/>
      <c r="U305" s="788"/>
      <c r="V305" s="788"/>
      <c r="Y305" s="474"/>
      <c r="Z305" s="474"/>
      <c r="AA305" s="474"/>
      <c r="AB305" s="474"/>
      <c r="AC305" s="474"/>
      <c r="AD305" s="474"/>
      <c r="AE305" s="474"/>
      <c r="AF305" s="474"/>
      <c r="AG305" s="474"/>
      <c r="AH305" s="474"/>
      <c r="AI305" s="474"/>
      <c r="AJ305" s="474"/>
      <c r="AK305" s="474"/>
      <c r="AL305" s="474"/>
      <c r="AM305" s="474"/>
    </row>
    <row r="306" customFormat="false" ht="12.75" hidden="false" customHeight="true" outlineLevel="0" collapsed="false">
      <c r="Y306" s="474"/>
      <c r="Z306" s="474"/>
      <c r="AA306" s="474"/>
      <c r="AB306" s="474"/>
      <c r="AC306" s="474"/>
      <c r="AD306" s="474"/>
      <c r="AE306" s="474"/>
      <c r="AF306" s="474"/>
      <c r="AG306" s="474"/>
      <c r="AH306" s="474"/>
      <c r="AI306" s="474"/>
      <c r="AJ306" s="474"/>
      <c r="AK306" s="474"/>
      <c r="AL306" s="474"/>
      <c r="AM306" s="474"/>
    </row>
    <row r="307" customFormat="false" ht="12.75" hidden="false" customHeight="true" outlineLevel="0" collapsed="false">
      <c r="B307" s="703" t="s">
        <v>447</v>
      </c>
      <c r="C307" s="703"/>
      <c r="D307" s="703"/>
      <c r="E307" s="438" t="s">
        <v>524</v>
      </c>
    </row>
    <row r="308" customFormat="false" ht="23.25" hidden="false" customHeight="true" outlineLevel="0" collapsed="false">
      <c r="B308" s="704"/>
      <c r="C308" s="704"/>
      <c r="D308" s="704"/>
      <c r="E308" s="704"/>
      <c r="F308" s="704"/>
      <c r="G308" s="704"/>
      <c r="H308" s="704"/>
      <c r="I308" s="704"/>
      <c r="J308" s="704"/>
      <c r="K308" s="704"/>
      <c r="L308" s="704"/>
      <c r="M308" s="704"/>
      <c r="N308" s="704"/>
      <c r="O308" s="704"/>
      <c r="P308" s="704"/>
      <c r="Q308" s="704"/>
      <c r="R308" s="704"/>
      <c r="S308" s="704"/>
      <c r="T308" s="704"/>
      <c r="U308" s="704"/>
      <c r="V308" s="704"/>
      <c r="W308" s="824"/>
      <c r="X308" s="824"/>
      <c r="Z308" s="474"/>
    </row>
    <row r="309" customFormat="false" ht="12.75" hidden="false" customHeight="true" outlineLevel="0" collapsed="false">
      <c r="B309" s="704"/>
      <c r="C309" s="708" t="s">
        <v>254</v>
      </c>
      <c r="D309" s="708"/>
      <c r="E309" s="708"/>
      <c r="F309" s="704"/>
      <c r="G309" s="704"/>
      <c r="H309" s="709" t="s">
        <v>449</v>
      </c>
      <c r="I309" s="709"/>
      <c r="J309" s="710" t="n">
        <f aca="false">U324</f>
        <v>0</v>
      </c>
      <c r="K309" s="710"/>
      <c r="L309" s="710"/>
      <c r="M309" s="711"/>
      <c r="N309" s="712"/>
      <c r="O309" s="713" t="s">
        <v>450</v>
      </c>
      <c r="P309" s="713"/>
      <c r="Q309" s="713"/>
      <c r="R309" s="713"/>
      <c r="S309" s="713"/>
      <c r="T309" s="713"/>
      <c r="U309" s="714" t="s">
        <v>451</v>
      </c>
      <c r="V309" s="714"/>
      <c r="X309" s="825"/>
      <c r="Y309" s="446"/>
    </row>
    <row r="310" customFormat="false" ht="12.75" hidden="false" customHeight="true" outlineLevel="0" collapsed="false">
      <c r="B310" s="704"/>
      <c r="C310" s="716"/>
      <c r="D310" s="716"/>
      <c r="E310" s="717" t="n">
        <f aca="false">J309+J310+J311</f>
        <v>0</v>
      </c>
      <c r="F310" s="704"/>
      <c r="G310" s="704"/>
      <c r="H310" s="709" t="s">
        <v>453</v>
      </c>
      <c r="I310" s="709"/>
      <c r="J310" s="710" t="n">
        <f aca="false">V334</f>
        <v>0</v>
      </c>
      <c r="K310" s="710"/>
      <c r="L310" s="710"/>
      <c r="M310" s="718"/>
      <c r="N310" s="719"/>
      <c r="O310" s="720"/>
      <c r="P310" s="720"/>
      <c r="Q310" s="720"/>
      <c r="R310" s="720"/>
      <c r="S310" s="720"/>
      <c r="T310" s="720"/>
      <c r="U310" s="721" t="n">
        <f aca="false">E310*O310</f>
        <v>0</v>
      </c>
      <c r="V310" s="721"/>
      <c r="Y310" s="446"/>
    </row>
    <row r="311" customFormat="false" ht="12.75" hidden="false" customHeight="true" outlineLevel="0" collapsed="false">
      <c r="B311" s="723"/>
      <c r="C311" s="716"/>
      <c r="D311" s="716"/>
      <c r="E311" s="717"/>
      <c r="F311" s="704"/>
      <c r="G311" s="704"/>
      <c r="H311" s="709" t="s">
        <v>454</v>
      </c>
      <c r="I311" s="709"/>
      <c r="J311" s="710"/>
      <c r="K311" s="710"/>
      <c r="L311" s="710"/>
      <c r="M311" s="718"/>
      <c r="N311" s="719"/>
      <c r="O311" s="720"/>
      <c r="P311" s="720"/>
      <c r="Q311" s="720"/>
      <c r="R311" s="720"/>
      <c r="S311" s="720"/>
      <c r="T311" s="720"/>
      <c r="U311" s="721"/>
      <c r="V311" s="721"/>
    </row>
    <row r="312" customFormat="false" ht="12.75" hidden="false" customHeight="true" outlineLevel="0" collapsed="false">
      <c r="B312" s="704"/>
      <c r="C312" s="704"/>
      <c r="D312" s="704"/>
      <c r="E312" s="704"/>
      <c r="F312" s="704"/>
      <c r="G312" s="704"/>
      <c r="H312" s="704"/>
      <c r="I312" s="704"/>
      <c r="J312" s="704"/>
      <c r="K312" s="704"/>
      <c r="L312" s="704"/>
      <c r="M312" s="704"/>
      <c r="N312" s="704"/>
      <c r="O312" s="704"/>
      <c r="P312" s="704"/>
      <c r="Q312" s="704"/>
      <c r="R312" s="704"/>
      <c r="S312" s="704"/>
      <c r="T312" s="704"/>
      <c r="U312" s="704"/>
      <c r="V312" s="704"/>
    </row>
    <row r="314" customFormat="false" ht="12.75" hidden="false" customHeight="true" outlineLevel="0" collapsed="false">
      <c r="B314" s="724" t="s">
        <v>449</v>
      </c>
      <c r="C314" s="724"/>
      <c r="D314" s="724"/>
      <c r="E314" s="724"/>
      <c r="F314" s="724"/>
      <c r="G314" s="724"/>
      <c r="H314" s="724"/>
      <c r="I314" s="724"/>
      <c r="J314" s="724"/>
      <c r="K314" s="724"/>
      <c r="L314" s="724"/>
      <c r="M314" s="724"/>
      <c r="N314" s="724"/>
      <c r="O314" s="724"/>
      <c r="P314" s="724"/>
      <c r="Q314" s="724"/>
      <c r="R314" s="724"/>
      <c r="S314" s="724"/>
      <c r="T314" s="724"/>
      <c r="U314" s="724"/>
      <c r="V314" s="724"/>
    </row>
    <row r="315" customFormat="false" ht="12.75" hidden="false" customHeight="true" outlineLevel="0" collapsed="false">
      <c r="B315" s="725" t="s">
        <v>5</v>
      </c>
      <c r="C315" s="725"/>
      <c r="D315" s="725" t="s">
        <v>455</v>
      </c>
      <c r="E315" s="725"/>
      <c r="F315" s="725"/>
      <c r="G315" s="725" t="s">
        <v>456</v>
      </c>
      <c r="H315" s="725" t="s">
        <v>457</v>
      </c>
      <c r="I315" s="725"/>
      <c r="J315" s="725" t="s">
        <v>458</v>
      </c>
      <c r="K315" s="725"/>
      <c r="L315" s="725"/>
      <c r="M315" s="725"/>
      <c r="N315" s="726"/>
      <c r="O315" s="726"/>
      <c r="P315" s="726"/>
      <c r="Q315" s="726"/>
      <c r="R315" s="726"/>
      <c r="S315" s="727" t="s">
        <v>459</v>
      </c>
      <c r="T315" s="727"/>
      <c r="U315" s="725" t="s">
        <v>451</v>
      </c>
      <c r="V315" s="725"/>
    </row>
    <row r="316" customFormat="false" ht="12.75" hidden="false" customHeight="true" outlineLevel="0" collapsed="false">
      <c r="B316" s="725"/>
      <c r="C316" s="725"/>
      <c r="D316" s="725"/>
      <c r="E316" s="725"/>
      <c r="F316" s="725"/>
      <c r="G316" s="725"/>
      <c r="H316" s="725"/>
      <c r="I316" s="725"/>
      <c r="J316" s="725"/>
      <c r="K316" s="725"/>
      <c r="L316" s="725"/>
      <c r="M316" s="725"/>
      <c r="N316" s="726"/>
      <c r="O316" s="726"/>
      <c r="P316" s="726"/>
      <c r="Q316" s="726"/>
      <c r="R316" s="726"/>
      <c r="S316" s="727"/>
      <c r="T316" s="727"/>
      <c r="U316" s="725"/>
      <c r="V316" s="725"/>
    </row>
    <row r="317" customFormat="false" ht="12.75" hidden="false" customHeight="true" outlineLevel="0" collapsed="false">
      <c r="B317" s="734" t="str">
        <f aca="false">F317</f>
        <v>P0052</v>
      </c>
      <c r="C317" s="733"/>
      <c r="D317" s="734"/>
      <c r="E317" s="814" t="s">
        <v>525</v>
      </c>
      <c r="F317" s="735" t="str">
        <f aca="false">VLOOKUP(E317,'MÃO DE OBRA'!$A:$B,2,FALSE())</f>
        <v>P0052</v>
      </c>
      <c r="G317" s="740"/>
      <c r="H317" s="737" t="n">
        <f aca="false">IF(D317="h",VLOOKUP(B317,'MÃO DE OBRA'!$B$3:$D$97,3,0)*220,VLOOKUP(B317,'MÃO DE OBRA'!$B$3:$D$97,3,0))</f>
        <v>3078.24</v>
      </c>
      <c r="I317" s="737"/>
      <c r="J317" s="738" t="s">
        <v>461</v>
      </c>
      <c r="K317" s="739" t="n">
        <f aca="false">IF(J317="",0,IF(J317="D",H317*DADOS!$D$18,H317*DADOS!$D$19))</f>
        <v>769.56</v>
      </c>
      <c r="L317" s="739"/>
      <c r="M317" s="739"/>
      <c r="N317" s="740"/>
      <c r="O317" s="739"/>
      <c r="P317" s="739"/>
      <c r="Q317" s="739"/>
      <c r="R317" s="739"/>
      <c r="S317" s="741" t="n">
        <f aca="false">IF(G317="",0,IF(C317="3º",0,IF(C317="PJ",0,((H317+K317)*DADOS!$D$7)+((H317+K317)*DADOS!$D$6))))</f>
        <v>0</v>
      </c>
      <c r="T317" s="741"/>
      <c r="U317" s="742" t="n">
        <f aca="false">IF(G317="",0,SUM(H317,K317,,O317,V317,S317))</f>
        <v>0</v>
      </c>
      <c r="V317" s="743"/>
      <c r="W317" s="446"/>
    </row>
    <row r="318" customFormat="false" ht="12.75" hidden="false" customHeight="true" outlineLevel="0" collapsed="false">
      <c r="B318" s="734" t="str">
        <f aca="false">F318</f>
        <v>P0001</v>
      </c>
      <c r="C318" s="733"/>
      <c r="D318" s="734"/>
      <c r="E318" s="814" t="s">
        <v>465</v>
      </c>
      <c r="F318" s="735" t="str">
        <f aca="false">VLOOKUP(E318,'MÃO DE OBRA'!$A:$B,2,FALSE())</f>
        <v>P0001</v>
      </c>
      <c r="G318" s="736"/>
      <c r="H318" s="823" t="n">
        <f aca="false">IF(D318="h",VLOOKUP(B318,'MÃO DE OBRA'!$B$3:$D$97,3,0)*220,VLOOKUP(B318,'MÃO DE OBRA'!$B$3:$D$97,3,0))</f>
        <v>2043.36</v>
      </c>
      <c r="I318" s="823"/>
      <c r="J318" s="738" t="s">
        <v>461</v>
      </c>
      <c r="K318" s="739" t="n">
        <f aca="false">IF(J318="",0,IF(J318="D",H318*DADOS!$D$18,H318*DADOS!$D$19))</f>
        <v>510.84</v>
      </c>
      <c r="L318" s="739"/>
      <c r="M318" s="739"/>
      <c r="N318" s="740"/>
      <c r="O318" s="739"/>
      <c r="P318" s="739"/>
      <c r="Q318" s="739"/>
      <c r="R318" s="739"/>
      <c r="S318" s="741" t="n">
        <f aca="false">IF(G318="",0,IF(C318="3º",0,IF(C318="PJ",0,((H318+K318)*DADOS!$D$7)+((H318+K318)*DADOS!$D$6))))</f>
        <v>0</v>
      </c>
      <c r="T318" s="741"/>
      <c r="U318" s="742" t="n">
        <f aca="false">IF(G318="",0,SUM(H318,K318,,O318,V318,S318))</f>
        <v>0</v>
      </c>
      <c r="V318" s="743"/>
      <c r="W318" s="446"/>
    </row>
    <row r="319" customFormat="false" ht="12.75" hidden="false" customHeight="true" outlineLevel="0" collapsed="false">
      <c r="B319" s="734" t="str">
        <f aca="false">F319</f>
        <v>P0071</v>
      </c>
      <c r="C319" s="733"/>
      <c r="D319" s="734"/>
      <c r="E319" s="814" t="s">
        <v>526</v>
      </c>
      <c r="F319" s="735" t="str">
        <f aca="false">VLOOKUP(E319,'MÃO DE OBRA'!$A:$B,2,FALSE())</f>
        <v>P0071</v>
      </c>
      <c r="G319" s="736"/>
      <c r="H319" s="823" t="n">
        <f aca="false">IF(D319="h",VLOOKUP(B319,'MÃO DE OBRA'!$B$3:$D$97,3,0)*220,VLOOKUP(B319,'MÃO DE OBRA'!$B$3:$D$97,3,0))</f>
        <v>4002.24</v>
      </c>
      <c r="I319" s="823"/>
      <c r="J319" s="738" t="s">
        <v>461</v>
      </c>
      <c r="K319" s="739" t="n">
        <f aca="false">IF(J319="",0,IF(J319="D",H319*DADOS!$D$18,H319*DADOS!$D$19))</f>
        <v>1000.56</v>
      </c>
      <c r="L319" s="739"/>
      <c r="M319" s="739"/>
      <c r="N319" s="740"/>
      <c r="O319" s="739"/>
      <c r="P319" s="739"/>
      <c r="Q319" s="739"/>
      <c r="R319" s="739"/>
      <c r="S319" s="741" t="n">
        <f aca="false">IF(G319="",0,IF(C319="3º",0,IF(C319="PJ",0,((H319+K319)*DADOS!$D$7)+((H319+K319)*DADOS!$D$6))))</f>
        <v>0</v>
      </c>
      <c r="T319" s="741"/>
      <c r="U319" s="742" t="n">
        <f aca="false">IF(G319="",0,SUM(H319,K319,,O319,V319,S319))</f>
        <v>0</v>
      </c>
      <c r="V319" s="743"/>
      <c r="W319" s="446"/>
    </row>
    <row r="320" customFormat="false" ht="12.75" hidden="false" customHeight="false" outlineLevel="0" collapsed="false">
      <c r="B320" s="734" t="str">
        <f aca="false">F320</f>
        <v>P0040</v>
      </c>
      <c r="C320" s="733"/>
      <c r="D320" s="734"/>
      <c r="E320" s="814" t="s">
        <v>460</v>
      </c>
      <c r="F320" s="735" t="str">
        <f aca="false">VLOOKUP(E320,'MÃO DE OBRA'!$A:$B,2,FALSE())</f>
        <v>P0040</v>
      </c>
      <c r="G320" s="736"/>
      <c r="H320" s="823" t="n">
        <f aca="false">IF(D320="h",VLOOKUP(B320,'MÃO DE OBRA'!$B$3:$D$97,3,0)*220,VLOOKUP(B320,'MÃO DE OBRA'!$B$3:$D$97,3,0))</f>
        <v>5000</v>
      </c>
      <c r="I320" s="823"/>
      <c r="J320" s="738" t="s">
        <v>461</v>
      </c>
      <c r="K320" s="739" t="n">
        <f aca="false">IF(J320="",0,IF(J320="D",H320*DADOS!$D$18,H320*DADOS!$D$19))</f>
        <v>1250</v>
      </c>
      <c r="L320" s="739"/>
      <c r="M320" s="739"/>
      <c r="N320" s="740"/>
      <c r="O320" s="739"/>
      <c r="P320" s="739"/>
      <c r="Q320" s="739"/>
      <c r="R320" s="739"/>
      <c r="S320" s="741" t="n">
        <f aca="false">IF(G320="",0,IF(C320="3º",0,IF(C320="PJ",0,((H320+K320)*DADOS!$D$7)+((H320+K320)*DADOS!$D$6))))</f>
        <v>0</v>
      </c>
      <c r="T320" s="741"/>
      <c r="U320" s="742" t="n">
        <f aca="false">IF(G320="",0,SUM(H320,K320,,O320,V320,S320))</f>
        <v>0</v>
      </c>
      <c r="V320" s="743"/>
      <c r="W320" s="446"/>
    </row>
    <row r="321" customFormat="false" ht="12.75" hidden="false" customHeight="true" outlineLevel="0" collapsed="false">
      <c r="B321" s="734" t="str">
        <f aca="false">F321</f>
        <v>P0044</v>
      </c>
      <c r="C321" s="733"/>
      <c r="D321" s="734"/>
      <c r="E321" s="735" t="s">
        <v>527</v>
      </c>
      <c r="F321" s="735" t="str">
        <f aca="false">VLOOKUP(E321,'MÃO DE OBRA'!$A:$B,2,FALSE())</f>
        <v>P0044</v>
      </c>
      <c r="G321" s="736"/>
      <c r="H321" s="823" t="n">
        <f aca="false">IF(D321="h",VLOOKUP(B321,'MÃO DE OBRA'!$B$3:$D$97,3,0)*220,VLOOKUP(B321,'MÃO DE OBRA'!$B$3:$D$97,3,0))</f>
        <v>4002.24</v>
      </c>
      <c r="I321" s="823"/>
      <c r="J321" s="738" t="s">
        <v>461</v>
      </c>
      <c r="K321" s="739" t="n">
        <f aca="false">IF(J321="",0,IF(J321="D",H321*DADOS!$D$18,H321*DADOS!$D$19))</f>
        <v>1000.56</v>
      </c>
      <c r="L321" s="739"/>
      <c r="M321" s="739"/>
      <c r="N321" s="740"/>
      <c r="O321" s="739"/>
      <c r="P321" s="739"/>
      <c r="Q321" s="739"/>
      <c r="R321" s="739"/>
      <c r="S321" s="741" t="n">
        <f aca="false">IF(G321="",0,IF(C321="3º",0,IF(C321="PJ",0,((H321+K321)*DADOS!$D$7)+((H321+K321)*DADOS!$D$6))))</f>
        <v>0</v>
      </c>
      <c r="T321" s="741"/>
      <c r="U321" s="742" t="n">
        <f aca="false">IF(G321="",0,SUM(H321,K321,,O321,V321,S321))</f>
        <v>0</v>
      </c>
      <c r="V321" s="743"/>
      <c r="W321" s="446"/>
    </row>
    <row r="322" customFormat="false" ht="12.75" hidden="false" customHeight="false" outlineLevel="0" collapsed="false">
      <c r="B322" s="734"/>
      <c r="C322" s="733"/>
      <c r="D322" s="734"/>
      <c r="E322" s="735"/>
      <c r="F322" s="735"/>
      <c r="G322" s="740"/>
      <c r="H322" s="823"/>
      <c r="I322" s="823"/>
      <c r="J322" s="738"/>
      <c r="K322" s="739"/>
      <c r="L322" s="739"/>
      <c r="M322" s="739"/>
      <c r="N322" s="740"/>
      <c r="O322" s="739"/>
      <c r="P322" s="739"/>
      <c r="Q322" s="739"/>
      <c r="R322" s="739"/>
      <c r="S322" s="741"/>
      <c r="T322" s="741"/>
      <c r="U322" s="742"/>
      <c r="V322" s="743"/>
      <c r="W322" s="446"/>
    </row>
    <row r="323" customFormat="false" ht="12.75" hidden="false" customHeight="false" outlineLevel="0" collapsed="false">
      <c r="B323" s="734"/>
      <c r="C323" s="733"/>
      <c r="D323" s="734"/>
      <c r="E323" s="735"/>
      <c r="F323" s="735"/>
      <c r="G323" s="740"/>
      <c r="H323" s="823"/>
      <c r="I323" s="823"/>
      <c r="J323" s="738"/>
      <c r="K323" s="739"/>
      <c r="L323" s="739"/>
      <c r="M323" s="739"/>
      <c r="N323" s="740"/>
      <c r="O323" s="739"/>
      <c r="P323" s="739"/>
      <c r="Q323" s="739"/>
      <c r="R323" s="739"/>
      <c r="S323" s="741"/>
      <c r="T323" s="741"/>
      <c r="U323" s="742"/>
      <c r="V323" s="743"/>
      <c r="W323" s="446"/>
    </row>
    <row r="324" customFormat="false" ht="12.75" hidden="false" customHeight="true" outlineLevel="0" collapsed="false">
      <c r="B324" s="751"/>
      <c r="C324" s="751"/>
      <c r="D324" s="752" t="s">
        <v>257</v>
      </c>
      <c r="E324" s="752"/>
      <c r="F324" s="752"/>
      <c r="G324" s="753" t="n">
        <f aca="false">SUM(G317:G323)</f>
        <v>0</v>
      </c>
      <c r="H324" s="754" t="n">
        <f aca="false">SUMPRODUCT($G$317:$G$323,H317:H323)</f>
        <v>0</v>
      </c>
      <c r="I324" s="754"/>
      <c r="J324" s="755" t="n">
        <f aca="false">SUMPRODUCT($G$317:$G$323,K317:K323)</f>
        <v>0</v>
      </c>
      <c r="K324" s="755"/>
      <c r="L324" s="755"/>
      <c r="M324" s="755"/>
      <c r="N324" s="755"/>
      <c r="O324" s="755"/>
      <c r="P324" s="755"/>
      <c r="Q324" s="755"/>
      <c r="R324" s="755"/>
      <c r="S324" s="755" t="n">
        <f aca="false">SUMPRODUCT($G$317:$G$323,S317:S323)</f>
        <v>0</v>
      </c>
      <c r="T324" s="755"/>
      <c r="U324" s="756" t="n">
        <f aca="false">SUMPRODUCT($G$317:$G$323,U317:U323)</f>
        <v>0</v>
      </c>
      <c r="V324" s="757"/>
      <c r="W324" s="446"/>
    </row>
    <row r="326" customFormat="false" ht="12.75" hidden="false" customHeight="true" outlineLevel="0" collapsed="false">
      <c r="B326" s="724" t="s">
        <v>453</v>
      </c>
      <c r="C326" s="724"/>
      <c r="D326" s="724"/>
      <c r="E326" s="724"/>
      <c r="F326" s="724"/>
      <c r="G326" s="724"/>
      <c r="H326" s="724"/>
      <c r="I326" s="724"/>
      <c r="J326" s="724"/>
      <c r="K326" s="724"/>
      <c r="L326" s="724"/>
      <c r="M326" s="724"/>
      <c r="N326" s="724"/>
      <c r="O326" s="724"/>
      <c r="P326" s="724"/>
      <c r="Q326" s="724"/>
      <c r="R326" s="724"/>
      <c r="S326" s="724"/>
      <c r="T326" s="724"/>
      <c r="U326" s="724"/>
      <c r="V326" s="724"/>
    </row>
    <row r="327" customFormat="false" ht="12.75" hidden="false" customHeight="true" outlineLevel="0" collapsed="false">
      <c r="B327" s="452" t="s">
        <v>474</v>
      </c>
      <c r="C327" s="452"/>
      <c r="D327" s="452"/>
      <c r="E327" s="758" t="s">
        <v>475</v>
      </c>
      <c r="F327" s="758"/>
      <c r="G327" s="759" t="s">
        <v>456</v>
      </c>
      <c r="H327" s="725" t="s">
        <v>476</v>
      </c>
      <c r="I327" s="725"/>
      <c r="J327" s="725"/>
      <c r="K327" s="727" t="s">
        <v>477</v>
      </c>
      <c r="L327" s="727"/>
      <c r="M327" s="727"/>
      <c r="N327" s="727"/>
      <c r="O327" s="727"/>
      <c r="P327" s="760" t="s">
        <v>314</v>
      </c>
      <c r="Q327" s="760"/>
      <c r="R327" s="760"/>
      <c r="S327" s="760"/>
      <c r="T327" s="727" t="s">
        <v>312</v>
      </c>
      <c r="U327" s="761" t="s">
        <v>315</v>
      </c>
      <c r="V327" s="725" t="s">
        <v>478</v>
      </c>
    </row>
    <row r="328" customFormat="false" ht="12.75" hidden="false" customHeight="true" outlineLevel="0" collapsed="false">
      <c r="B328" s="452"/>
      <c r="C328" s="452"/>
      <c r="D328" s="452"/>
      <c r="E328" s="758"/>
      <c r="F328" s="758"/>
      <c r="G328" s="759"/>
      <c r="H328" s="725"/>
      <c r="I328" s="725"/>
      <c r="J328" s="725"/>
      <c r="K328" s="727"/>
      <c r="L328" s="727"/>
      <c r="M328" s="727"/>
      <c r="N328" s="727"/>
      <c r="O328" s="727"/>
      <c r="P328" s="762" t="s">
        <v>480</v>
      </c>
      <c r="Q328" s="762"/>
      <c r="R328" s="762"/>
      <c r="S328" s="762"/>
      <c r="T328" s="727"/>
      <c r="U328" s="761"/>
      <c r="V328" s="725"/>
    </row>
    <row r="329" customFormat="false" ht="12.75" hidden="false" customHeight="true" outlineLevel="0" collapsed="false">
      <c r="B329" s="763" t="str">
        <f aca="false">F329</f>
        <v>E0011</v>
      </c>
      <c r="C329" s="826"/>
      <c r="D329" s="827"/>
      <c r="E329" s="763" t="s">
        <v>528</v>
      </c>
      <c r="F329" s="735" t="str">
        <f aca="false">VLOOKUP($E329,EQUIPAMENTOS!$A:$B,2,FALSE())</f>
        <v>E0011</v>
      </c>
      <c r="G329" s="775"/>
      <c r="H329" s="774" t="n">
        <f aca="false">VLOOKUP($B329,EQUIPAMENTOS!$B$3:$R$101,11,0)*M329</f>
        <v>35000</v>
      </c>
      <c r="I329" s="774"/>
      <c r="J329" s="774"/>
      <c r="K329" s="768" t="s">
        <v>484</v>
      </c>
      <c r="L329" s="768"/>
      <c r="M329" s="771" t="n">
        <v>200</v>
      </c>
      <c r="N329" s="771"/>
      <c r="O329" s="771"/>
      <c r="P329" s="770" t="s">
        <v>485</v>
      </c>
      <c r="Q329" s="771" t="n">
        <f aca="false">VLOOKUP($B329,EQUIPAMENTOS!$B$3:$R$101,17,0)</f>
        <v>6</v>
      </c>
      <c r="R329" s="771"/>
      <c r="S329" s="771"/>
      <c r="T329" s="772" t="n">
        <f aca="false">IF(Q329="","",IF(K329="km",M329/Q329,M329*Q329)*INDEX(DADOS!$1:$1048576,MATCH(P329,DADOS!D:D,0),5))</f>
        <v>8388</v>
      </c>
      <c r="U329" s="773" t="n">
        <f aca="false">SUM(H329,T329)</f>
        <v>43388</v>
      </c>
      <c r="V329" s="771" t="n">
        <f aca="false">U329*G329</f>
        <v>0</v>
      </c>
      <c r="W329" s="446"/>
    </row>
    <row r="330" customFormat="false" ht="12.75" hidden="false" customHeight="true" outlineLevel="0" collapsed="false">
      <c r="B330" s="763" t="str">
        <f aca="false">F330</f>
        <v>E0014</v>
      </c>
      <c r="C330" s="826"/>
      <c r="D330" s="827"/>
      <c r="E330" s="763" t="s">
        <v>529</v>
      </c>
      <c r="F330" s="735" t="str">
        <f aca="false">VLOOKUP($E330,EQUIPAMENTOS!$A:$B,2,FALSE())</f>
        <v>E0014</v>
      </c>
      <c r="G330" s="775"/>
      <c r="H330" s="774" t="n">
        <f aca="false">VLOOKUP($B330,EQUIPAMENTOS!$B$3:$R$101,11,0)*M330</f>
        <v>34400</v>
      </c>
      <c r="I330" s="774"/>
      <c r="J330" s="774"/>
      <c r="K330" s="768" t="s">
        <v>484</v>
      </c>
      <c r="L330" s="768"/>
      <c r="M330" s="771" t="n">
        <v>200</v>
      </c>
      <c r="N330" s="771"/>
      <c r="O330" s="771"/>
      <c r="P330" s="770" t="s">
        <v>485</v>
      </c>
      <c r="Q330" s="771" t="n">
        <f aca="false">VLOOKUP($B330,EQUIPAMENTOS!$B$3:$R$101,17,0)</f>
        <v>22</v>
      </c>
      <c r="R330" s="771"/>
      <c r="S330" s="771"/>
      <c r="T330" s="772" t="n">
        <f aca="false">IF(Q330="","",IF(K330="km",M330/Q330,M330*Q330)*INDEX(DADOS!$1:$1048576,MATCH(P330,DADOS!D:D,0),5))</f>
        <v>30756</v>
      </c>
      <c r="U330" s="773" t="n">
        <f aca="false">SUM(H330,T330)</f>
        <v>65156</v>
      </c>
      <c r="V330" s="771" t="n">
        <f aca="false">U330*G330</f>
        <v>0</v>
      </c>
      <c r="W330" s="446"/>
      <c r="X330" s="446"/>
      <c r="Y330" s="474"/>
    </row>
    <row r="331" customFormat="false" ht="12.75" hidden="false" customHeight="true" outlineLevel="0" collapsed="false">
      <c r="B331" s="763" t="str">
        <f aca="false">F331</f>
        <v>E0026</v>
      </c>
      <c r="C331" s="826"/>
      <c r="D331" s="827"/>
      <c r="E331" s="763" t="s">
        <v>530</v>
      </c>
      <c r="F331" s="735" t="str">
        <f aca="false">VLOOKUP($E331,EQUIPAMENTOS!$A:$B,2,FALSE())</f>
        <v>E0026</v>
      </c>
      <c r="G331" s="775"/>
      <c r="H331" s="774" t="n">
        <f aca="false">VLOOKUP($B331,EQUIPAMENTOS!$B$3:$R$101,11,0)*M331</f>
        <v>14900</v>
      </c>
      <c r="I331" s="774"/>
      <c r="J331" s="774"/>
      <c r="K331" s="768" t="s">
        <v>484</v>
      </c>
      <c r="L331" s="768"/>
      <c r="M331" s="771" t="n">
        <v>200</v>
      </c>
      <c r="N331" s="771"/>
      <c r="O331" s="771"/>
      <c r="P331" s="770" t="s">
        <v>485</v>
      </c>
      <c r="Q331" s="771" t="n">
        <f aca="false">VLOOKUP($B331,EQUIPAMENTOS!$B$3:$R$101,17,0)</f>
        <v>16</v>
      </c>
      <c r="R331" s="771"/>
      <c r="S331" s="771"/>
      <c r="T331" s="772" t="n">
        <f aca="false">IF(Q331="","",IF(K331="km",M331/Q331,M331*Q331)*INDEX(DADOS!$1:$1048576,MATCH(P331,DADOS!D:D,0),5))</f>
        <v>22368</v>
      </c>
      <c r="U331" s="773" t="n">
        <f aca="false">SUM(H331,T331)</f>
        <v>37268</v>
      </c>
      <c r="V331" s="771" t="n">
        <f aca="false">U331*G331</f>
        <v>0</v>
      </c>
      <c r="W331" s="446"/>
      <c r="Y331" s="474" t="n">
        <f aca="false">Y325*14*2</f>
        <v>0</v>
      </c>
      <c r="AB331" s="446"/>
      <c r="AC331" s="488"/>
    </row>
    <row r="332" customFormat="false" ht="12.75" hidden="false" customHeight="true" outlineLevel="0" collapsed="false">
      <c r="B332" s="763" t="n">
        <f aca="false">F332</f>
        <v>0</v>
      </c>
      <c r="C332" s="826"/>
      <c r="D332" s="827"/>
      <c r="E332" s="763" t="s">
        <v>531</v>
      </c>
      <c r="F332" s="735"/>
      <c r="G332" s="775"/>
      <c r="H332" s="774"/>
      <c r="I332" s="774"/>
      <c r="J332" s="774"/>
      <c r="K332" s="768" t="s">
        <v>484</v>
      </c>
      <c r="L332" s="768"/>
      <c r="M332" s="771" t="n">
        <v>100</v>
      </c>
      <c r="N332" s="771"/>
      <c r="O332" s="771"/>
      <c r="P332" s="770" t="s">
        <v>532</v>
      </c>
      <c r="Q332" s="771"/>
      <c r="R332" s="771"/>
      <c r="S332" s="771"/>
      <c r="T332" s="772" t="str">
        <f aca="false">IF(Q332="","",IF(K332="km",M332/Q332,M332*Q332)*INDEX(DADOS!$1:$1048576,MATCH(P332,DADOS!D:D,0),5))</f>
        <v/>
      </c>
      <c r="U332" s="773" t="n">
        <f aca="false">SUM(H332,T332)</f>
        <v>0</v>
      </c>
      <c r="V332" s="771" t="n">
        <f aca="false">U332*G332</f>
        <v>0</v>
      </c>
      <c r="W332" s="446" t="s">
        <v>531</v>
      </c>
      <c r="X332" s="819" t="n">
        <f aca="false">Y331/8</f>
        <v>0</v>
      </c>
      <c r="Y332" s="819"/>
      <c r="AB332" s="819"/>
      <c r="AC332" s="819"/>
    </row>
    <row r="333" customFormat="false" ht="12.75" hidden="false" customHeight="true" outlineLevel="0" collapsed="false">
      <c r="B333" s="763"/>
      <c r="C333" s="764"/>
      <c r="D333" s="765"/>
      <c r="E333" s="763"/>
      <c r="F333" s="735"/>
      <c r="G333" s="775"/>
      <c r="H333" s="774"/>
      <c r="I333" s="774"/>
      <c r="J333" s="774"/>
      <c r="K333" s="768"/>
      <c r="L333" s="768"/>
      <c r="M333" s="771"/>
      <c r="N333" s="771"/>
      <c r="O333" s="771"/>
      <c r="P333" s="770"/>
      <c r="Q333" s="771"/>
      <c r="R333" s="771"/>
      <c r="S333" s="771"/>
      <c r="T333" s="772"/>
      <c r="U333" s="828"/>
      <c r="V333" s="772"/>
      <c r="W333" s="446"/>
      <c r="X333" s="446"/>
    </row>
    <row r="334" customFormat="false" ht="12.75" hidden="false" customHeight="true" outlineLevel="0" collapsed="false">
      <c r="B334" s="788"/>
      <c r="C334" s="788"/>
      <c r="D334" s="788"/>
      <c r="E334" s="790"/>
      <c r="F334" s="790"/>
      <c r="G334" s="790" t="n">
        <f aca="false">SUM(G329:G333)</f>
        <v>0</v>
      </c>
      <c r="H334" s="791" t="n">
        <f aca="false">SUMPRODUCT(G$329:$G333,H329:H333)</f>
        <v>0</v>
      </c>
      <c r="I334" s="791"/>
      <c r="J334" s="791"/>
      <c r="K334" s="792"/>
      <c r="L334" s="792"/>
      <c r="M334" s="792"/>
      <c r="N334" s="792"/>
      <c r="O334" s="792"/>
      <c r="P334" s="793"/>
      <c r="Q334" s="794"/>
      <c r="R334" s="794"/>
      <c r="S334" s="794"/>
      <c r="T334" s="791" t="n">
        <f aca="false">SUMPRODUCT($G$329:G333,T329:T333)</f>
        <v>0</v>
      </c>
      <c r="U334" s="791"/>
      <c r="V334" s="791" t="n">
        <f aca="false">SUM(V329:V333)</f>
        <v>0</v>
      </c>
      <c r="W334" s="446"/>
    </row>
    <row r="335" customFormat="false" ht="12.75" hidden="false" customHeight="true" outlineLevel="0" collapsed="false">
      <c r="H335" s="796"/>
      <c r="I335" s="796"/>
      <c r="J335" s="796"/>
      <c r="T335" s="446"/>
    </row>
    <row r="336" customFormat="false" ht="13.5" hidden="false" customHeight="true" outlineLevel="0" collapsed="false"/>
    <row r="337" customFormat="false" ht="12.75" hidden="false" customHeight="true" outlineLevel="0" collapsed="false">
      <c r="B337" s="724"/>
      <c r="C337" s="724"/>
      <c r="D337" s="724"/>
      <c r="E337" s="724"/>
      <c r="F337" s="724"/>
      <c r="G337" s="724"/>
      <c r="H337" s="724"/>
      <c r="I337" s="724"/>
      <c r="J337" s="724"/>
      <c r="K337" s="724"/>
      <c r="L337" s="724"/>
      <c r="M337" s="724"/>
      <c r="N337" s="724"/>
      <c r="O337" s="724"/>
      <c r="P337" s="724"/>
      <c r="Q337" s="724"/>
      <c r="R337" s="724"/>
      <c r="S337" s="724"/>
      <c r="T337" s="724"/>
      <c r="U337" s="724"/>
      <c r="V337" s="724"/>
    </row>
    <row r="338" customFormat="false" ht="12.75" hidden="false" customHeight="true" outlineLevel="0" collapsed="false">
      <c r="B338" s="725" t="s">
        <v>5</v>
      </c>
      <c r="C338" s="725"/>
      <c r="D338" s="452" t="s">
        <v>491</v>
      </c>
      <c r="E338" s="452"/>
      <c r="F338" s="452"/>
      <c r="G338" s="725" t="s">
        <v>7</v>
      </c>
      <c r="H338" s="725"/>
      <c r="I338" s="727" t="s">
        <v>318</v>
      </c>
      <c r="J338" s="727"/>
      <c r="K338" s="727"/>
      <c r="L338" s="727" t="s">
        <v>11</v>
      </c>
      <c r="M338" s="727"/>
      <c r="N338" s="727"/>
      <c r="O338" s="727"/>
      <c r="P338" s="727"/>
      <c r="Q338" s="725" t="s">
        <v>492</v>
      </c>
      <c r="R338" s="725"/>
      <c r="S338" s="725"/>
      <c r="T338" s="725"/>
      <c r="U338" s="727"/>
      <c r="V338" s="727"/>
    </row>
    <row r="339" customFormat="false" ht="12.75" hidden="false" customHeight="true" outlineLevel="0" collapsed="false">
      <c r="B339" s="740" t="n">
        <v>1</v>
      </c>
      <c r="C339" s="797"/>
      <c r="D339" s="803" t="s">
        <v>533</v>
      </c>
      <c r="E339" s="803"/>
      <c r="F339" s="803"/>
      <c r="G339" s="806" t="s">
        <v>7</v>
      </c>
      <c r="H339" s="806"/>
      <c r="I339" s="806"/>
      <c r="J339" s="806"/>
      <c r="K339" s="806"/>
      <c r="L339" s="806" t="n">
        <v>700</v>
      </c>
      <c r="M339" s="806"/>
      <c r="N339" s="806"/>
      <c r="O339" s="806"/>
      <c r="P339" s="806"/>
      <c r="Q339" s="741" t="n">
        <f aca="false">I339*L339</f>
        <v>0</v>
      </c>
      <c r="R339" s="741"/>
      <c r="S339" s="741"/>
      <c r="T339" s="741"/>
      <c r="U339" s="829"/>
      <c r="V339" s="829"/>
    </row>
    <row r="340" customFormat="false" ht="12.75" hidden="false" customHeight="true" outlineLevel="0" collapsed="false">
      <c r="B340" s="740" t="n">
        <v>2</v>
      </c>
      <c r="C340" s="797"/>
      <c r="D340" s="803" t="s">
        <v>534</v>
      </c>
      <c r="E340" s="803"/>
      <c r="F340" s="803"/>
      <c r="G340" s="806" t="s">
        <v>7</v>
      </c>
      <c r="H340" s="806"/>
      <c r="I340" s="806"/>
      <c r="J340" s="806"/>
      <c r="K340" s="806"/>
      <c r="L340" s="806" t="n">
        <v>280</v>
      </c>
      <c r="M340" s="806"/>
      <c r="N340" s="806"/>
      <c r="O340" s="806"/>
      <c r="P340" s="806"/>
      <c r="Q340" s="741" t="n">
        <f aca="false">I340*L340</f>
        <v>0</v>
      </c>
      <c r="R340" s="741"/>
      <c r="S340" s="741"/>
      <c r="T340" s="741"/>
      <c r="U340" s="740"/>
      <c r="V340" s="797"/>
    </row>
    <row r="341" customFormat="false" ht="12.75" hidden="false" customHeight="true" outlineLevel="0" collapsed="false">
      <c r="B341" s="740" t="n">
        <v>3</v>
      </c>
      <c r="C341" s="797"/>
      <c r="D341" s="803"/>
      <c r="E341" s="803"/>
      <c r="F341" s="803"/>
      <c r="G341" s="806"/>
      <c r="H341" s="806"/>
      <c r="I341" s="806"/>
      <c r="J341" s="806"/>
      <c r="K341" s="806"/>
      <c r="L341" s="806"/>
      <c r="M341" s="806"/>
      <c r="N341" s="806"/>
      <c r="O341" s="806"/>
      <c r="P341" s="806"/>
      <c r="Q341" s="741" t="n">
        <f aca="false">I341*L341*G341</f>
        <v>0</v>
      </c>
      <c r="R341" s="741"/>
      <c r="S341" s="741"/>
      <c r="T341" s="741"/>
      <c r="U341" s="804"/>
      <c r="V341" s="804"/>
    </row>
    <row r="342" customFormat="false" ht="12.75" hidden="false" customHeight="true" outlineLevel="0" collapsed="false">
      <c r="B342" s="788"/>
      <c r="C342" s="788"/>
      <c r="D342" s="830"/>
      <c r="E342" s="830"/>
      <c r="F342" s="830"/>
      <c r="G342" s="788"/>
      <c r="H342" s="788"/>
      <c r="I342" s="788"/>
      <c r="J342" s="788"/>
      <c r="K342" s="788"/>
      <c r="L342" s="788"/>
      <c r="M342" s="788"/>
      <c r="N342" s="788"/>
      <c r="O342" s="788"/>
      <c r="P342" s="788"/>
      <c r="Q342" s="807" t="e">
        <f aca="false">SUM(Q339:T341)/O310</f>
        <v>#DIV/0!</v>
      </c>
      <c r="R342" s="807"/>
      <c r="S342" s="807"/>
      <c r="T342" s="807"/>
      <c r="U342" s="788"/>
      <c r="V342" s="788"/>
    </row>
    <row r="344" customFormat="false" ht="12.75" hidden="false" customHeight="true" outlineLevel="0" collapsed="false">
      <c r="B344" s="703" t="s">
        <v>447</v>
      </c>
      <c r="C344" s="703"/>
      <c r="D344" s="703"/>
      <c r="E344" s="438"/>
      <c r="W344" s="702"/>
      <c r="X344" s="702"/>
    </row>
    <row r="345" customFormat="false" ht="12.75" hidden="false" customHeight="true" outlineLevel="0" collapsed="false">
      <c r="B345" s="704"/>
      <c r="C345" s="704"/>
      <c r="D345" s="704"/>
      <c r="E345" s="704"/>
      <c r="F345" s="704"/>
      <c r="G345" s="704"/>
      <c r="H345" s="704"/>
      <c r="I345" s="704"/>
      <c r="J345" s="704"/>
      <c r="K345" s="704"/>
      <c r="L345" s="704"/>
      <c r="M345" s="704"/>
      <c r="N345" s="704"/>
      <c r="O345" s="704"/>
      <c r="P345" s="704"/>
      <c r="Q345" s="704"/>
      <c r="R345" s="704"/>
      <c r="S345" s="704"/>
      <c r="T345" s="704"/>
      <c r="U345" s="704"/>
      <c r="V345" s="704"/>
      <c r="W345" s="831"/>
      <c r="X345" s="831"/>
      <c r="Z345" s="474"/>
    </row>
    <row r="346" customFormat="false" ht="12.75" hidden="false" customHeight="true" outlineLevel="0" collapsed="false">
      <c r="B346" s="704"/>
      <c r="C346" s="708" t="s">
        <v>254</v>
      </c>
      <c r="D346" s="708"/>
      <c r="E346" s="708"/>
      <c r="F346" s="704"/>
      <c r="G346" s="704"/>
      <c r="H346" s="709" t="s">
        <v>449</v>
      </c>
      <c r="I346" s="709"/>
      <c r="J346" s="710" t="n">
        <f aca="false">U361</f>
        <v>0</v>
      </c>
      <c r="K346" s="710"/>
      <c r="L346" s="710"/>
      <c r="M346" s="711"/>
      <c r="N346" s="712"/>
      <c r="O346" s="713" t="s">
        <v>450</v>
      </c>
      <c r="P346" s="713"/>
      <c r="Q346" s="713"/>
      <c r="R346" s="713"/>
      <c r="S346" s="713"/>
      <c r="T346" s="713"/>
      <c r="U346" s="714" t="s">
        <v>451</v>
      </c>
      <c r="V346" s="714"/>
      <c r="W346" s="832"/>
      <c r="X346" s="702"/>
    </row>
    <row r="347" customFormat="false" ht="12.75" hidden="false" customHeight="true" outlineLevel="0" collapsed="false">
      <c r="B347" s="704"/>
      <c r="C347" s="716"/>
      <c r="D347" s="716"/>
      <c r="E347" s="717" t="e">
        <f aca="false">J346+J347+J348</f>
        <v>#N/A</v>
      </c>
      <c r="F347" s="704"/>
      <c r="G347" s="704"/>
      <c r="H347" s="709" t="s">
        <v>453</v>
      </c>
      <c r="I347" s="709"/>
      <c r="J347" s="710" t="e">
        <f aca="false">V371</f>
        <v>#N/A</v>
      </c>
      <c r="K347" s="710"/>
      <c r="L347" s="710"/>
      <c r="M347" s="718"/>
      <c r="N347" s="719"/>
      <c r="O347" s="720"/>
      <c r="P347" s="720"/>
      <c r="Q347" s="720"/>
      <c r="R347" s="720"/>
      <c r="S347" s="720"/>
      <c r="T347" s="720"/>
      <c r="U347" s="721" t="e">
        <f aca="false">E347*O347</f>
        <v>#N/A</v>
      </c>
      <c r="V347" s="721"/>
    </row>
    <row r="348" customFormat="false" ht="12.75" hidden="false" customHeight="true" outlineLevel="0" collapsed="false">
      <c r="B348" s="723"/>
      <c r="C348" s="716"/>
      <c r="D348" s="716"/>
      <c r="E348" s="717"/>
      <c r="F348" s="704"/>
      <c r="G348" s="704"/>
      <c r="H348" s="709" t="s">
        <v>454</v>
      </c>
      <c r="I348" s="709"/>
      <c r="J348" s="710"/>
      <c r="K348" s="710"/>
      <c r="L348" s="710"/>
      <c r="M348" s="718"/>
      <c r="N348" s="719"/>
      <c r="O348" s="720"/>
      <c r="P348" s="720"/>
      <c r="Q348" s="720"/>
      <c r="R348" s="720"/>
      <c r="S348" s="720"/>
      <c r="T348" s="720"/>
      <c r="U348" s="721"/>
      <c r="V348" s="721"/>
    </row>
    <row r="349" customFormat="false" ht="12.75" hidden="false" customHeight="true" outlineLevel="0" collapsed="false">
      <c r="B349" s="704"/>
      <c r="C349" s="704"/>
      <c r="D349" s="704"/>
      <c r="E349" s="704"/>
      <c r="F349" s="704"/>
      <c r="G349" s="704"/>
      <c r="H349" s="704"/>
      <c r="I349" s="704"/>
      <c r="J349" s="704"/>
      <c r="K349" s="704"/>
      <c r="L349" s="704"/>
      <c r="M349" s="704"/>
      <c r="N349" s="704"/>
      <c r="O349" s="704"/>
      <c r="P349" s="704"/>
      <c r="Q349" s="704"/>
      <c r="R349" s="704"/>
      <c r="S349" s="704"/>
      <c r="T349" s="704"/>
      <c r="U349" s="704"/>
      <c r="V349" s="704"/>
    </row>
    <row r="351" customFormat="false" ht="12.75" hidden="false" customHeight="true" outlineLevel="0" collapsed="false">
      <c r="B351" s="724" t="s">
        <v>449</v>
      </c>
      <c r="C351" s="724"/>
      <c r="D351" s="724"/>
      <c r="E351" s="724"/>
      <c r="F351" s="724"/>
      <c r="G351" s="724"/>
      <c r="H351" s="724"/>
      <c r="I351" s="724"/>
      <c r="J351" s="724"/>
      <c r="K351" s="724"/>
      <c r="L351" s="724"/>
      <c r="M351" s="724"/>
      <c r="N351" s="724"/>
      <c r="O351" s="724"/>
      <c r="P351" s="724"/>
      <c r="Q351" s="724"/>
      <c r="R351" s="724"/>
      <c r="S351" s="724"/>
      <c r="T351" s="724"/>
      <c r="U351" s="724"/>
      <c r="V351" s="724"/>
    </row>
    <row r="352" customFormat="false" ht="12.75" hidden="false" customHeight="true" outlineLevel="0" collapsed="false">
      <c r="B352" s="725" t="s">
        <v>5</v>
      </c>
      <c r="C352" s="725"/>
      <c r="D352" s="725" t="s">
        <v>455</v>
      </c>
      <c r="E352" s="725"/>
      <c r="F352" s="725"/>
      <c r="G352" s="725" t="s">
        <v>456</v>
      </c>
      <c r="H352" s="725" t="s">
        <v>457</v>
      </c>
      <c r="I352" s="725"/>
      <c r="J352" s="725" t="s">
        <v>458</v>
      </c>
      <c r="K352" s="725"/>
      <c r="L352" s="725"/>
      <c r="M352" s="725"/>
      <c r="N352" s="725"/>
      <c r="O352" s="725"/>
      <c r="P352" s="725"/>
      <c r="Q352" s="725"/>
      <c r="R352" s="725"/>
      <c r="S352" s="727" t="s">
        <v>459</v>
      </c>
      <c r="T352" s="727"/>
      <c r="U352" s="725" t="s">
        <v>451</v>
      </c>
      <c r="V352" s="725"/>
    </row>
    <row r="353" customFormat="false" ht="12.75" hidden="false" customHeight="true" outlineLevel="0" collapsed="false">
      <c r="B353" s="725"/>
      <c r="C353" s="725"/>
      <c r="D353" s="725"/>
      <c r="E353" s="725"/>
      <c r="F353" s="725"/>
      <c r="G353" s="725"/>
      <c r="H353" s="725"/>
      <c r="I353" s="725"/>
      <c r="J353" s="725"/>
      <c r="K353" s="725"/>
      <c r="L353" s="725"/>
      <c r="M353" s="725"/>
      <c r="N353" s="725"/>
      <c r="O353" s="725"/>
      <c r="P353" s="725"/>
      <c r="Q353" s="725"/>
      <c r="R353" s="725"/>
      <c r="S353" s="727"/>
      <c r="T353" s="727"/>
      <c r="U353" s="725"/>
      <c r="V353" s="725"/>
    </row>
    <row r="354" customFormat="false" ht="12.75" hidden="false" customHeight="true" outlineLevel="0" collapsed="false">
      <c r="B354" s="734" t="str">
        <f aca="false">F354</f>
        <v>P0043</v>
      </c>
      <c r="C354" s="733"/>
      <c r="D354" s="734"/>
      <c r="E354" s="735" t="s">
        <v>505</v>
      </c>
      <c r="F354" s="735" t="str">
        <f aca="false">VLOOKUP(E354,'MÃO DE OBRA'!$A:$B,2,FALSE())</f>
        <v>P0043</v>
      </c>
      <c r="G354" s="740"/>
      <c r="H354" s="737" t="n">
        <f aca="false">IF(D354="h",VLOOKUP(B354,'MÃO DE OBRA'!$B$3:$D$97,3,0)*220,VLOOKUP(B354,'MÃO DE OBRA'!$B$3:$D$97,3,0))</f>
        <v>5000</v>
      </c>
      <c r="I354" s="737"/>
      <c r="J354" s="738" t="s">
        <v>461</v>
      </c>
      <c r="K354" s="739" t="n">
        <f aca="false">IF(J354="",0,IF(J354="D",H354*DADOS!$D$18,H354*DADOS!$D$19))</f>
        <v>1250</v>
      </c>
      <c r="L354" s="739"/>
      <c r="M354" s="739"/>
      <c r="N354" s="740"/>
      <c r="O354" s="739"/>
      <c r="P354" s="739"/>
      <c r="Q354" s="739"/>
      <c r="R354" s="739"/>
      <c r="S354" s="741" t="n">
        <f aca="false">IF(G354="",0,IF(C354="3º",0,IF(C354="PJ",0,((H354+K354)*DADOS!$D$7)+((H354+K354)*DADOS!$D$6))))</f>
        <v>0</v>
      </c>
      <c r="T354" s="741"/>
      <c r="U354" s="742" t="n">
        <f aca="false">IF(G354="",0,SUM(H354,K354,,O354,V354,S354))</f>
        <v>0</v>
      </c>
      <c r="V354" s="743"/>
    </row>
    <row r="355" customFormat="false" ht="12.75" hidden="false" customHeight="true" outlineLevel="0" collapsed="false">
      <c r="B355" s="734" t="str">
        <f aca="false">F355</f>
        <v>P0049</v>
      </c>
      <c r="C355" s="733"/>
      <c r="D355" s="734"/>
      <c r="E355" s="814" t="s">
        <v>506</v>
      </c>
      <c r="F355" s="735" t="str">
        <f aca="false">VLOOKUP(E355,'MÃO DE OBRA'!$A:$B,2,FALSE())</f>
        <v>P0049</v>
      </c>
      <c r="G355" s="740"/>
      <c r="H355" s="737" t="n">
        <f aca="false">IF(D355="h",VLOOKUP(B355,'MÃO DE OBRA'!$B$3:$D$97,3,0)*220,VLOOKUP(B355,'MÃO DE OBRA'!$B$3:$D$97,3,0))</f>
        <v>3078.24</v>
      </c>
      <c r="I355" s="737"/>
      <c r="J355" s="738" t="s">
        <v>461</v>
      </c>
      <c r="K355" s="739" t="n">
        <f aca="false">IF(J355="",0,IF(J355="D",H355*DADOS!$D$18,H355*DADOS!$D$19))</f>
        <v>769.56</v>
      </c>
      <c r="L355" s="739"/>
      <c r="M355" s="739"/>
      <c r="N355" s="740"/>
      <c r="O355" s="815"/>
      <c r="P355" s="816"/>
      <c r="Q355" s="816"/>
      <c r="R355" s="817"/>
      <c r="S355" s="741" t="n">
        <f aca="false">IF(G355="",0,IF(C355="3º",0,IF(C355="PJ",0,((H355+K355)*DADOS!$D$7)+((H355+K355)*DADOS!$D$6))))</f>
        <v>0</v>
      </c>
      <c r="T355" s="741"/>
      <c r="U355" s="742" t="n">
        <f aca="false">IF(G355="",0,SUM(H355,K355,,O355,V355,S355))</f>
        <v>0</v>
      </c>
      <c r="V355" s="743"/>
    </row>
    <row r="356" customFormat="false" ht="12.75" hidden="false" customHeight="true" outlineLevel="0" collapsed="false">
      <c r="B356" s="734" t="str">
        <f aca="false">F356</f>
        <v>P0033</v>
      </c>
      <c r="C356" s="733"/>
      <c r="D356" s="734"/>
      <c r="E356" s="814" t="s">
        <v>507</v>
      </c>
      <c r="F356" s="735" t="str">
        <f aca="false">VLOOKUP(E356,'MÃO DE OBRA'!$A:$B,2,FALSE())</f>
        <v>P0033</v>
      </c>
      <c r="G356" s="740"/>
      <c r="H356" s="737" t="n">
        <f aca="false">IF(D356="h",VLOOKUP(B356,'MÃO DE OBRA'!$B$3:$D$97,3,0)*220,VLOOKUP(B356,'MÃO DE OBRA'!$B$3:$D$97,3,0))</f>
        <v>3078.24</v>
      </c>
      <c r="I356" s="737"/>
      <c r="J356" s="738" t="s">
        <v>461</v>
      </c>
      <c r="K356" s="739" t="n">
        <f aca="false">IF(J356="",0,IF(J356="D",H356*DADOS!$D$18,H356*DADOS!$D$19))</f>
        <v>769.56</v>
      </c>
      <c r="L356" s="739"/>
      <c r="M356" s="739"/>
      <c r="N356" s="740"/>
      <c r="O356" s="815"/>
      <c r="P356" s="816"/>
      <c r="Q356" s="816"/>
      <c r="R356" s="817"/>
      <c r="S356" s="741" t="n">
        <f aca="false">IF(G356="",0,IF(C356="3º",0,IF(C356="PJ",0,((H356+K356)*DADOS!$D$7)+((H356+K356)*DADOS!$D$6))))</f>
        <v>0</v>
      </c>
      <c r="T356" s="741"/>
      <c r="U356" s="742" t="n">
        <f aca="false">IF(G356="",0,SUM(H356,K356,,O356,V356,S356))</f>
        <v>0</v>
      </c>
      <c r="V356" s="743"/>
    </row>
    <row r="357" customFormat="false" ht="12.75" hidden="false" customHeight="true" outlineLevel="0" collapsed="false">
      <c r="B357" s="734" t="str">
        <f aca="false">F357</f>
        <v>P0046</v>
      </c>
      <c r="C357" s="733"/>
      <c r="D357" s="734"/>
      <c r="E357" s="814" t="s">
        <v>508</v>
      </c>
      <c r="F357" s="735" t="str">
        <f aca="false">VLOOKUP(E357,'MÃO DE OBRA'!$A:$B,2,FALSE())</f>
        <v>P0046</v>
      </c>
      <c r="G357" s="740"/>
      <c r="H357" s="737" t="n">
        <f aca="false">IF(D357="h",VLOOKUP(B357,'MÃO DE OBRA'!$B$3:$D$97,3,0)*220,VLOOKUP(B357,'MÃO DE OBRA'!$B$3:$D$97,3,0))</f>
        <v>3078.24</v>
      </c>
      <c r="I357" s="737"/>
      <c r="J357" s="738" t="s">
        <v>461</v>
      </c>
      <c r="K357" s="739" t="n">
        <f aca="false">IF(J357="",0,IF(J357="D",H357*DADOS!$D$18,H357*DADOS!$D$19))</f>
        <v>769.56</v>
      </c>
      <c r="L357" s="739"/>
      <c r="M357" s="739"/>
      <c r="N357" s="740"/>
      <c r="O357" s="815"/>
      <c r="P357" s="816"/>
      <c r="Q357" s="816"/>
      <c r="R357" s="817"/>
      <c r="S357" s="741" t="n">
        <f aca="false">IF(G357="",0,IF(C357="3º",0,IF(C357="PJ",0,((H357+K357)*DADOS!$D$7)+((H357+K357)*DADOS!$D$6))))</f>
        <v>0</v>
      </c>
      <c r="T357" s="741"/>
      <c r="U357" s="742" t="n">
        <f aca="false">IF(G357="",0,SUM(H357,K357,,O357,V357,S357))</f>
        <v>0</v>
      </c>
      <c r="V357" s="743"/>
    </row>
    <row r="358" customFormat="false" ht="12.75" hidden="false" customHeight="true" outlineLevel="0" collapsed="false">
      <c r="B358" s="734" t="str">
        <f aca="false">F358</f>
        <v>P0001</v>
      </c>
      <c r="C358" s="733"/>
      <c r="D358" s="734"/>
      <c r="E358" s="735" t="s">
        <v>465</v>
      </c>
      <c r="F358" s="735" t="str">
        <f aca="false">VLOOKUP(E358,'MÃO DE OBRA'!$A:$B,2,FALSE())</f>
        <v>P0001</v>
      </c>
      <c r="G358" s="740"/>
      <c r="H358" s="737" t="n">
        <f aca="false">IF(D358="h",VLOOKUP(B358,'MÃO DE OBRA'!$B$3:$D$97,3,0)*220,VLOOKUP(B358,'MÃO DE OBRA'!$B$3:$D$97,3,0))</f>
        <v>2043.36</v>
      </c>
      <c r="I358" s="737"/>
      <c r="J358" s="738" t="s">
        <v>461</v>
      </c>
      <c r="K358" s="739" t="n">
        <f aca="false">IF(J358="",0,IF(J358="D",H358*DADOS!$D$18,H358*DADOS!$D$19))</f>
        <v>510.84</v>
      </c>
      <c r="L358" s="739"/>
      <c r="M358" s="739"/>
      <c r="N358" s="740"/>
      <c r="O358" s="815"/>
      <c r="P358" s="816"/>
      <c r="Q358" s="816"/>
      <c r="R358" s="817"/>
      <c r="S358" s="741" t="n">
        <f aca="false">IF(G358="",0,IF(C358="3º",0,IF(C358="PJ",0,((H358+K358)*DADOS!$D$7)+((H358+K358)*DADOS!$D$6))))</f>
        <v>0</v>
      </c>
      <c r="T358" s="741"/>
      <c r="U358" s="742" t="n">
        <f aca="false">IF(G358="",0,SUM(H358,K358,,O358,V358,S358))</f>
        <v>0</v>
      </c>
      <c r="V358" s="743"/>
    </row>
    <row r="359" customFormat="false" ht="12.75" hidden="false" customHeight="true" outlineLevel="0" collapsed="false">
      <c r="B359" s="734" t="str">
        <f aca="false">F359</f>
        <v>P0029</v>
      </c>
      <c r="C359" s="733"/>
      <c r="D359" s="734"/>
      <c r="E359" s="735" t="s">
        <v>509</v>
      </c>
      <c r="F359" s="735" t="str">
        <f aca="false">VLOOKUP(E359,'MÃO DE OBRA'!$A:$B,2,FALSE())</f>
        <v>P0029</v>
      </c>
      <c r="G359" s="740"/>
      <c r="H359" s="737" t="n">
        <f aca="false">IF(D359="h",VLOOKUP(B359,'MÃO DE OBRA'!$B$3:$D$97,3,0)*220,VLOOKUP(B359,'MÃO DE OBRA'!$B$3:$D$97,3,0))</f>
        <v>3078.24</v>
      </c>
      <c r="I359" s="737"/>
      <c r="J359" s="738" t="s">
        <v>461</v>
      </c>
      <c r="K359" s="739" t="n">
        <f aca="false">IF(J359="",0,IF(J359="D",H359*DADOS!$D$18,H359*DADOS!$D$19))</f>
        <v>769.56</v>
      </c>
      <c r="L359" s="739"/>
      <c r="M359" s="739"/>
      <c r="N359" s="740"/>
      <c r="O359" s="815"/>
      <c r="P359" s="816"/>
      <c r="Q359" s="816"/>
      <c r="R359" s="817"/>
      <c r="S359" s="741" t="n">
        <f aca="false">IF(G359="",0,IF(C359="3º",0,IF(C359="PJ",0,((H359+K359)*DADOS!$D$7)+((H359+K359)*DADOS!$D$6))))</f>
        <v>0</v>
      </c>
      <c r="T359" s="741"/>
      <c r="U359" s="742" t="n">
        <f aca="false">IF(G359="",0,SUM(H359,K359,,O359,V359,S359))</f>
        <v>0</v>
      </c>
      <c r="V359" s="743"/>
    </row>
    <row r="360" customFormat="false" ht="12.75" hidden="false" customHeight="true" outlineLevel="0" collapsed="false">
      <c r="B360" s="734"/>
      <c r="C360" s="733"/>
      <c r="D360" s="734"/>
      <c r="E360" s="735"/>
      <c r="F360" s="735"/>
      <c r="G360" s="740"/>
      <c r="H360" s="737"/>
      <c r="I360" s="737"/>
      <c r="J360" s="738"/>
      <c r="K360" s="739"/>
      <c r="L360" s="739"/>
      <c r="M360" s="739"/>
      <c r="N360" s="740"/>
      <c r="O360" s="739"/>
      <c r="P360" s="739"/>
      <c r="Q360" s="739"/>
      <c r="R360" s="739"/>
      <c r="S360" s="741"/>
      <c r="T360" s="741"/>
      <c r="U360" s="742"/>
      <c r="V360" s="743"/>
    </row>
    <row r="361" customFormat="false" ht="12.75" hidden="false" customHeight="true" outlineLevel="0" collapsed="false">
      <c r="B361" s="751"/>
      <c r="C361" s="751"/>
      <c r="D361" s="752" t="s">
        <v>257</v>
      </c>
      <c r="E361" s="752"/>
      <c r="F361" s="752"/>
      <c r="G361" s="753" t="n">
        <f aca="false">SUM(G354:G360)</f>
        <v>0</v>
      </c>
      <c r="H361" s="754" t="n">
        <f aca="false">SUMPRODUCT($G$354:$G$360,H354:H360)</f>
        <v>0</v>
      </c>
      <c r="I361" s="754"/>
      <c r="J361" s="755" t="n">
        <f aca="false">SUMPRODUCT($G$354:$G$360,K354:K360)</f>
        <v>0</v>
      </c>
      <c r="K361" s="755"/>
      <c r="L361" s="755"/>
      <c r="M361" s="755"/>
      <c r="N361" s="755"/>
      <c r="O361" s="755"/>
      <c r="P361" s="755"/>
      <c r="Q361" s="755"/>
      <c r="R361" s="755"/>
      <c r="S361" s="755" t="n">
        <f aca="false">SUMPRODUCT($G$354:$G$360,S354:S360)</f>
        <v>0</v>
      </c>
      <c r="T361" s="755"/>
      <c r="U361" s="756" t="n">
        <f aca="false">SUMPRODUCT($G$354:$G$360,U354:U360)</f>
        <v>0</v>
      </c>
      <c r="V361" s="757"/>
      <c r="W361" s="446"/>
    </row>
    <row r="363" customFormat="false" ht="12.75" hidden="false" customHeight="true" outlineLevel="0" collapsed="false">
      <c r="B363" s="724" t="s">
        <v>453</v>
      </c>
      <c r="C363" s="724"/>
      <c r="D363" s="724"/>
      <c r="E363" s="724"/>
      <c r="F363" s="724"/>
      <c r="G363" s="724"/>
      <c r="H363" s="724"/>
      <c r="I363" s="724"/>
      <c r="J363" s="724"/>
      <c r="K363" s="724"/>
      <c r="L363" s="724"/>
      <c r="M363" s="724"/>
      <c r="N363" s="724"/>
      <c r="O363" s="724"/>
      <c r="P363" s="724"/>
      <c r="Q363" s="724"/>
      <c r="R363" s="724"/>
      <c r="S363" s="724"/>
      <c r="T363" s="724"/>
      <c r="U363" s="724"/>
      <c r="V363" s="724"/>
    </row>
    <row r="364" customFormat="false" ht="12.75" hidden="false" customHeight="true" outlineLevel="0" collapsed="false">
      <c r="B364" s="452" t="s">
        <v>474</v>
      </c>
      <c r="C364" s="452"/>
      <c r="D364" s="452"/>
      <c r="E364" s="758" t="s">
        <v>475</v>
      </c>
      <c r="F364" s="758"/>
      <c r="G364" s="759" t="s">
        <v>456</v>
      </c>
      <c r="H364" s="725" t="s">
        <v>476</v>
      </c>
      <c r="I364" s="725"/>
      <c r="J364" s="725"/>
      <c r="K364" s="727" t="s">
        <v>477</v>
      </c>
      <c r="L364" s="727"/>
      <c r="M364" s="727"/>
      <c r="N364" s="727"/>
      <c r="O364" s="727"/>
      <c r="P364" s="760" t="s">
        <v>314</v>
      </c>
      <c r="Q364" s="760"/>
      <c r="R364" s="760"/>
      <c r="S364" s="760"/>
      <c r="T364" s="727" t="s">
        <v>312</v>
      </c>
      <c r="U364" s="761" t="s">
        <v>315</v>
      </c>
      <c r="V364" s="725" t="s">
        <v>478</v>
      </c>
    </row>
    <row r="365" customFormat="false" ht="12.75" hidden="false" customHeight="true" outlineLevel="0" collapsed="false">
      <c r="B365" s="452"/>
      <c r="C365" s="452"/>
      <c r="D365" s="452"/>
      <c r="E365" s="758"/>
      <c r="F365" s="758"/>
      <c r="G365" s="759"/>
      <c r="H365" s="725"/>
      <c r="I365" s="725"/>
      <c r="J365" s="725"/>
      <c r="K365" s="727"/>
      <c r="L365" s="727"/>
      <c r="M365" s="727"/>
      <c r="N365" s="727"/>
      <c r="O365" s="727"/>
      <c r="P365" s="762" t="s">
        <v>480</v>
      </c>
      <c r="Q365" s="762"/>
      <c r="R365" s="762"/>
      <c r="S365" s="762"/>
      <c r="T365" s="727"/>
      <c r="U365" s="761"/>
      <c r="V365" s="725"/>
    </row>
    <row r="366" customFormat="false" ht="12.75" hidden="false" customHeight="true" outlineLevel="0" collapsed="false">
      <c r="B366" s="734" t="str">
        <f aca="false">F366</f>
        <v>E0021</v>
      </c>
      <c r="C366" s="833"/>
      <c r="D366" s="834"/>
      <c r="E366" s="835" t="s">
        <v>510</v>
      </c>
      <c r="F366" s="735" t="str">
        <f aca="false">VLOOKUP($E366,EQUIPAMENTOS!$A:$B,2,FALSE())</f>
        <v>E0021</v>
      </c>
      <c r="G366" s="836" t="n">
        <f aca="false">G354</f>
        <v>0</v>
      </c>
      <c r="H366" s="774" t="n">
        <f aca="false">VLOOKUP($B366,EQUIPAMENTOS!$B$3:$R$101,9,0)*200</f>
        <v>6760</v>
      </c>
      <c r="I366" s="774"/>
      <c r="J366" s="774"/>
      <c r="K366" s="768" t="s">
        <v>484</v>
      </c>
      <c r="L366" s="768"/>
      <c r="M366" s="771" t="n">
        <v>200</v>
      </c>
      <c r="N366" s="771"/>
      <c r="O366" s="771"/>
      <c r="P366" s="770" t="s">
        <v>511</v>
      </c>
      <c r="Q366" s="771" t="n">
        <f aca="false">VLOOKUP($B366,EQUIPAMENTOS!$B$3:$R$101,13,0)</f>
        <v>254.64</v>
      </c>
      <c r="R366" s="771"/>
      <c r="S366" s="771"/>
      <c r="T366" s="772" t="n">
        <f aca="false">IF(Q366="","",IF(K366="km",M366/Q366,200*Q366)*INDEX(DADOS!$1:$1048576,MATCH(P366,DADOS!D:D,0),5))</f>
        <v>355986.72</v>
      </c>
      <c r="U366" s="773" t="n">
        <f aca="false">SUM(H366,T366)</f>
        <v>362746.72</v>
      </c>
      <c r="V366" s="771" t="n">
        <f aca="false">G366*U366</f>
        <v>0</v>
      </c>
      <c r="X366" s="446"/>
      <c r="Y366" s="446"/>
    </row>
    <row r="367" customFormat="false" ht="12.75" hidden="false" customHeight="true" outlineLevel="0" collapsed="false">
      <c r="B367" s="734" t="str">
        <f aca="false">F367</f>
        <v>E0034</v>
      </c>
      <c r="C367" s="764"/>
      <c r="D367" s="765"/>
      <c r="E367" s="763" t="s">
        <v>512</v>
      </c>
      <c r="F367" s="735" t="str">
        <f aca="false">VLOOKUP($E367,EQUIPAMENTOS!$A:$B,2,FALSE())</f>
        <v>E0034</v>
      </c>
      <c r="G367" s="775" t="n">
        <f aca="false">G355</f>
        <v>0</v>
      </c>
      <c r="H367" s="774" t="n">
        <f aca="false">VLOOKUP($B367,EQUIPAMENTOS!$B$3:$R$101,9,0)*200</f>
        <v>5200</v>
      </c>
      <c r="I367" s="774"/>
      <c r="J367" s="774"/>
      <c r="K367" s="768" t="s">
        <v>484</v>
      </c>
      <c r="L367" s="768"/>
      <c r="M367" s="771" t="n">
        <v>200</v>
      </c>
      <c r="N367" s="771"/>
      <c r="O367" s="771"/>
      <c r="P367" s="770" t="s">
        <v>511</v>
      </c>
      <c r="Q367" s="771" t="n">
        <f aca="false">VLOOKUP($B367,EQUIPAMENTOS!$B$3:$R$101,13,0)</f>
        <v>177.6</v>
      </c>
      <c r="R367" s="771"/>
      <c r="S367" s="771"/>
      <c r="T367" s="772" t="n">
        <f aca="false">IF(Q367="","",IF(K367="km",M367/Q367,200*Q367)*INDEX(DADOS!$1:$1048576,MATCH(P367,DADOS!D:D,0),5))</f>
        <v>248284.8</v>
      </c>
      <c r="U367" s="773" t="n">
        <f aca="false">SUM(H367,T367)</f>
        <v>253484.8</v>
      </c>
      <c r="V367" s="771" t="n">
        <f aca="false">G367*U367</f>
        <v>0</v>
      </c>
    </row>
    <row r="368" customFormat="false" ht="12.75" hidden="false" customHeight="true" outlineLevel="0" collapsed="false">
      <c r="B368" s="734" t="e">
        <f aca="false">F368</f>
        <v>#N/A</v>
      </c>
      <c r="C368" s="764"/>
      <c r="D368" s="765"/>
      <c r="E368" s="763" t="s">
        <v>535</v>
      </c>
      <c r="F368" s="735" t="e">
        <f aca="false">VLOOKUP($E368,EQUIPAMENTOS!$A:$B,2,FALSE())</f>
        <v>#N/A</v>
      </c>
      <c r="G368" s="775" t="n">
        <f aca="false">G356</f>
        <v>0</v>
      </c>
      <c r="H368" s="774" t="e">
        <f aca="false">VLOOKUP($B368,EQUIPAMENTOS!$B$3:$R$101,9,0)*200</f>
        <v>#N/A</v>
      </c>
      <c r="I368" s="774"/>
      <c r="J368" s="774"/>
      <c r="K368" s="768" t="s">
        <v>464</v>
      </c>
      <c r="L368" s="768"/>
      <c r="M368" s="771" t="n">
        <f aca="false">25*120</f>
        <v>3000</v>
      </c>
      <c r="N368" s="771"/>
      <c r="O368" s="771"/>
      <c r="P368" s="770" t="s">
        <v>511</v>
      </c>
      <c r="Q368" s="771" t="e">
        <f aca="false">VLOOKUP($B368,EQUIPAMENTOS!$B$3:$R$101,13,0)</f>
        <v>#N/A</v>
      </c>
      <c r="R368" s="771"/>
      <c r="S368" s="771"/>
      <c r="T368" s="772" t="e">
        <f aca="false">IF(Q368="","",IF(K368="km",M368/Q368,200*Q368)*INDEX(DADOS!$1:$1048576,MATCH(P368,DADOS!D:D,0),5))</f>
        <v>#N/A</v>
      </c>
      <c r="U368" s="773" t="e">
        <f aca="false">SUM(H368,T368)</f>
        <v>#N/A</v>
      </c>
      <c r="V368" s="771" t="e">
        <f aca="false">G368*U368</f>
        <v>#N/A</v>
      </c>
    </row>
    <row r="369" customFormat="false" ht="12.75" hidden="false" customHeight="true" outlineLevel="0" collapsed="false">
      <c r="B369" s="734" t="str">
        <f aca="false">F369</f>
        <v>E0028</v>
      </c>
      <c r="C369" s="764"/>
      <c r="D369" s="765"/>
      <c r="E369" s="763" t="s">
        <v>513</v>
      </c>
      <c r="F369" s="735" t="str">
        <f aca="false">VLOOKUP($E369,EQUIPAMENTOS!$A:$B,2,FALSE())</f>
        <v>E0028</v>
      </c>
      <c r="G369" s="775" t="n">
        <f aca="false">G357</f>
        <v>0</v>
      </c>
      <c r="H369" s="774" t="n">
        <f aca="false">VLOOKUP($B369,EQUIPAMENTOS!$B$3:$R$101,9,0)*200</f>
        <v>0</v>
      </c>
      <c r="I369" s="774"/>
      <c r="J369" s="774"/>
      <c r="K369" s="768" t="s">
        <v>484</v>
      </c>
      <c r="L369" s="768"/>
      <c r="M369" s="771" t="n">
        <v>200</v>
      </c>
      <c r="N369" s="771"/>
      <c r="O369" s="771"/>
      <c r="P369" s="770" t="s">
        <v>511</v>
      </c>
      <c r="Q369" s="771" t="n">
        <f aca="false">VLOOKUP($B369,EQUIPAMENTOS!$B$3:$R$101,13,0)</f>
        <v>110</v>
      </c>
      <c r="R369" s="771"/>
      <c r="S369" s="771"/>
      <c r="T369" s="772" t="n">
        <f aca="false">IF(Q369="","",IF(K369="km",M369/Q369,200*Q369)*INDEX(DADOS!$1:$1048576,MATCH(P369,DADOS!D:D,0),5))</f>
        <v>153780</v>
      </c>
      <c r="U369" s="773" t="n">
        <f aca="false">SUM(H369,T369)</f>
        <v>153780</v>
      </c>
      <c r="V369" s="771" t="n">
        <f aca="false">G369*U369</f>
        <v>0</v>
      </c>
    </row>
    <row r="370" customFormat="false" ht="12.75" hidden="false" customHeight="true" outlineLevel="0" collapsed="false">
      <c r="B370" s="780"/>
      <c r="C370" s="780"/>
      <c r="D370" s="780"/>
      <c r="E370" s="837"/>
      <c r="F370" s="837"/>
      <c r="G370" s="782"/>
      <c r="H370" s="838"/>
      <c r="I370" s="838"/>
      <c r="J370" s="838"/>
      <c r="K370" s="784"/>
      <c r="L370" s="784"/>
      <c r="M370" s="785"/>
      <c r="N370" s="785"/>
      <c r="O370" s="785"/>
      <c r="P370" s="786"/>
      <c r="Q370" s="771"/>
      <c r="R370" s="771"/>
      <c r="S370" s="771"/>
      <c r="T370" s="785"/>
      <c r="U370" s="787"/>
      <c r="V370" s="772"/>
    </row>
    <row r="371" customFormat="false" ht="12.75" hidden="false" customHeight="true" outlineLevel="0" collapsed="false">
      <c r="B371" s="788"/>
      <c r="C371" s="788"/>
      <c r="D371" s="788"/>
      <c r="E371" s="790" t="s">
        <v>257</v>
      </c>
      <c r="F371" s="790"/>
      <c r="G371" s="790" t="n">
        <f aca="false">SUM(G366:G370)</f>
        <v>0</v>
      </c>
      <c r="H371" s="791" t="e">
        <f aca="false">SUMPRODUCT(G$366:$G370,H366:H370)</f>
        <v>#N/A</v>
      </c>
      <c r="I371" s="791"/>
      <c r="J371" s="791"/>
      <c r="K371" s="792"/>
      <c r="L371" s="792"/>
      <c r="M371" s="792"/>
      <c r="N371" s="792"/>
      <c r="O371" s="792"/>
      <c r="P371" s="793"/>
      <c r="Q371" s="794"/>
      <c r="R371" s="794"/>
      <c r="S371" s="794"/>
      <c r="T371" s="795" t="e">
        <f aca="false">SUMPRODUCT($G$366:G370,T366:T370)</f>
        <v>#N/A</v>
      </c>
      <c r="U371" s="795"/>
      <c r="V371" s="791" t="e">
        <f aca="false">SUM(V366:V370)</f>
        <v>#N/A</v>
      </c>
    </row>
  </sheetData>
  <mergeCells count="1216">
    <mergeCell ref="AA1:AA2"/>
    <mergeCell ref="B7:D7"/>
    <mergeCell ref="C9:E9"/>
    <mergeCell ref="H9:I9"/>
    <mergeCell ref="J9:L9"/>
    <mergeCell ref="O9:T9"/>
    <mergeCell ref="U9:V9"/>
    <mergeCell ref="W9:X9"/>
    <mergeCell ref="E10:E11"/>
    <mergeCell ref="H10:I10"/>
    <mergeCell ref="J10:L10"/>
    <mergeCell ref="O10:T11"/>
    <mergeCell ref="U10:V11"/>
    <mergeCell ref="H11:I11"/>
    <mergeCell ref="J11:L11"/>
    <mergeCell ref="B14:V14"/>
    <mergeCell ref="B15:C16"/>
    <mergeCell ref="D15:F16"/>
    <mergeCell ref="G15:G16"/>
    <mergeCell ref="H15:I16"/>
    <mergeCell ref="J15:M16"/>
    <mergeCell ref="N15:R16"/>
    <mergeCell ref="S15:T16"/>
    <mergeCell ref="U15:U16"/>
    <mergeCell ref="V15:V16"/>
    <mergeCell ref="H17:I17"/>
    <mergeCell ref="K17:M17"/>
    <mergeCell ref="O17:R17"/>
    <mergeCell ref="S17:T17"/>
    <mergeCell ref="H18:I18"/>
    <mergeCell ref="K18:M18"/>
    <mergeCell ref="O18:R18"/>
    <mergeCell ref="S18:T18"/>
    <mergeCell ref="H19:I19"/>
    <mergeCell ref="K19:M19"/>
    <mergeCell ref="O19:R19"/>
    <mergeCell ref="S19:T19"/>
    <mergeCell ref="H20:I20"/>
    <mergeCell ref="K20:M20"/>
    <mergeCell ref="O20:R20"/>
    <mergeCell ref="S20:T20"/>
    <mergeCell ref="H21:I21"/>
    <mergeCell ref="K21:M21"/>
    <mergeCell ref="O21:R21"/>
    <mergeCell ref="S21:T21"/>
    <mergeCell ref="B22:C22"/>
    <mergeCell ref="D22:F22"/>
    <mergeCell ref="H22:I22"/>
    <mergeCell ref="J22:M22"/>
    <mergeCell ref="N22:R22"/>
    <mergeCell ref="S22:T22"/>
    <mergeCell ref="B24:V24"/>
    <mergeCell ref="B25:D26"/>
    <mergeCell ref="E25:F26"/>
    <mergeCell ref="G25:G26"/>
    <mergeCell ref="H25:J26"/>
    <mergeCell ref="K25:O26"/>
    <mergeCell ref="P25:S25"/>
    <mergeCell ref="T25:T26"/>
    <mergeCell ref="U25:U26"/>
    <mergeCell ref="V25:V26"/>
    <mergeCell ref="P26:S26"/>
    <mergeCell ref="H27:J27"/>
    <mergeCell ref="K27:L27"/>
    <mergeCell ref="M27:O27"/>
    <mergeCell ref="Q27:S27"/>
    <mergeCell ref="H28:J28"/>
    <mergeCell ref="K28:L28"/>
    <mergeCell ref="M28:O28"/>
    <mergeCell ref="Q28:S28"/>
    <mergeCell ref="H29:J29"/>
    <mergeCell ref="K29:L29"/>
    <mergeCell ref="M29:O29"/>
    <mergeCell ref="Q29:S29"/>
    <mergeCell ref="H30:J30"/>
    <mergeCell ref="K30:L30"/>
    <mergeCell ref="M30:O30"/>
    <mergeCell ref="Q30:S30"/>
    <mergeCell ref="H31:J31"/>
    <mergeCell ref="K31:L31"/>
    <mergeCell ref="M31:O31"/>
    <mergeCell ref="Q31:S31"/>
    <mergeCell ref="H32:J32"/>
    <mergeCell ref="K32:L32"/>
    <mergeCell ref="M32:O32"/>
    <mergeCell ref="Q32:S32"/>
    <mergeCell ref="B33:D33"/>
    <mergeCell ref="E33:F33"/>
    <mergeCell ref="H33:J33"/>
    <mergeCell ref="K33:L33"/>
    <mergeCell ref="M33:O33"/>
    <mergeCell ref="Q33:S33"/>
    <mergeCell ref="B34:D34"/>
    <mergeCell ref="E34:F34"/>
    <mergeCell ref="H34:J34"/>
    <mergeCell ref="K34:O34"/>
    <mergeCell ref="H35:J35"/>
    <mergeCell ref="B37:V37"/>
    <mergeCell ref="B38:C38"/>
    <mergeCell ref="D38:F38"/>
    <mergeCell ref="G38:H38"/>
    <mergeCell ref="I38:K38"/>
    <mergeCell ref="L38:P38"/>
    <mergeCell ref="Q38:T38"/>
    <mergeCell ref="U38:V38"/>
    <mergeCell ref="D39:F39"/>
    <mergeCell ref="G39:H39"/>
    <mergeCell ref="I39:K39"/>
    <mergeCell ref="L39:P39"/>
    <mergeCell ref="Q39:T39"/>
    <mergeCell ref="U39:V39"/>
    <mergeCell ref="D40:F40"/>
    <mergeCell ref="G40:H40"/>
    <mergeCell ref="I40:K40"/>
    <mergeCell ref="L40:P40"/>
    <mergeCell ref="Q40:T40"/>
    <mergeCell ref="U40:V40"/>
    <mergeCell ref="D41:F41"/>
    <mergeCell ref="G41:H41"/>
    <mergeCell ref="I41:K41"/>
    <mergeCell ref="L41:P41"/>
    <mergeCell ref="Q41:T41"/>
    <mergeCell ref="U41:V41"/>
    <mergeCell ref="B42:C42"/>
    <mergeCell ref="D42:F42"/>
    <mergeCell ref="G42:H42"/>
    <mergeCell ref="I42:K42"/>
    <mergeCell ref="L42:P42"/>
    <mergeCell ref="Q42:T42"/>
    <mergeCell ref="U42:V42"/>
    <mergeCell ref="B47:D47"/>
    <mergeCell ref="C49:E49"/>
    <mergeCell ref="H49:I49"/>
    <mergeCell ref="J49:L49"/>
    <mergeCell ref="O49:T49"/>
    <mergeCell ref="U49:V49"/>
    <mergeCell ref="W49:X49"/>
    <mergeCell ref="E50:E51"/>
    <mergeCell ref="H50:I50"/>
    <mergeCell ref="J50:L50"/>
    <mergeCell ref="O50:T51"/>
    <mergeCell ref="U50:V51"/>
    <mergeCell ref="H51:I51"/>
    <mergeCell ref="J51:L51"/>
    <mergeCell ref="B54:V54"/>
    <mergeCell ref="B55:C56"/>
    <mergeCell ref="D55:F56"/>
    <mergeCell ref="G55:G56"/>
    <mergeCell ref="H55:I56"/>
    <mergeCell ref="J55:M56"/>
    <mergeCell ref="N55:R56"/>
    <mergeCell ref="S55:T56"/>
    <mergeCell ref="U55:U56"/>
    <mergeCell ref="V55:V56"/>
    <mergeCell ref="H57:I57"/>
    <mergeCell ref="K57:M57"/>
    <mergeCell ref="O57:R57"/>
    <mergeCell ref="S57:T57"/>
    <mergeCell ref="H58:I58"/>
    <mergeCell ref="K58:M58"/>
    <mergeCell ref="O58:R58"/>
    <mergeCell ref="S58:T58"/>
    <mergeCell ref="H59:I59"/>
    <mergeCell ref="K59:M59"/>
    <mergeCell ref="O59:R59"/>
    <mergeCell ref="S59:T59"/>
    <mergeCell ref="H60:I60"/>
    <mergeCell ref="K60:M60"/>
    <mergeCell ref="O60:R60"/>
    <mergeCell ref="S60:T60"/>
    <mergeCell ref="H61:I61"/>
    <mergeCell ref="K61:M61"/>
    <mergeCell ref="O61:R61"/>
    <mergeCell ref="S61:T61"/>
    <mergeCell ref="B62:C62"/>
    <mergeCell ref="D62:F62"/>
    <mergeCell ref="H62:I62"/>
    <mergeCell ref="J62:M62"/>
    <mergeCell ref="N62:R62"/>
    <mergeCell ref="S62:T62"/>
    <mergeCell ref="B64:V64"/>
    <mergeCell ref="B65:D66"/>
    <mergeCell ref="E65:F66"/>
    <mergeCell ref="G65:G66"/>
    <mergeCell ref="H65:J66"/>
    <mergeCell ref="K65:O66"/>
    <mergeCell ref="P65:S65"/>
    <mergeCell ref="T65:T66"/>
    <mergeCell ref="U65:U66"/>
    <mergeCell ref="V65:V66"/>
    <mergeCell ref="P66:S66"/>
    <mergeCell ref="H67:J67"/>
    <mergeCell ref="K67:L67"/>
    <mergeCell ref="M67:O67"/>
    <mergeCell ref="Q67:S67"/>
    <mergeCell ref="H68:J68"/>
    <mergeCell ref="K68:L68"/>
    <mergeCell ref="M68:O68"/>
    <mergeCell ref="Q68:S68"/>
    <mergeCell ref="H69:J69"/>
    <mergeCell ref="K69:L69"/>
    <mergeCell ref="M69:O69"/>
    <mergeCell ref="Q69:S69"/>
    <mergeCell ref="H70:J70"/>
    <mergeCell ref="K70:L70"/>
    <mergeCell ref="M70:O70"/>
    <mergeCell ref="Q70:S70"/>
    <mergeCell ref="B71:D71"/>
    <mergeCell ref="E71:F71"/>
    <mergeCell ref="H71:J71"/>
    <mergeCell ref="K71:L71"/>
    <mergeCell ref="M71:O71"/>
    <mergeCell ref="Q71:S71"/>
    <mergeCell ref="B72:D72"/>
    <mergeCell ref="E72:F72"/>
    <mergeCell ref="H72:J72"/>
    <mergeCell ref="K72:O72"/>
    <mergeCell ref="H73:J73"/>
    <mergeCell ref="B75:V75"/>
    <mergeCell ref="B76:C76"/>
    <mergeCell ref="D76:F76"/>
    <mergeCell ref="G76:H76"/>
    <mergeCell ref="I76:K76"/>
    <mergeCell ref="L76:P76"/>
    <mergeCell ref="Q76:T76"/>
    <mergeCell ref="U76:V76"/>
    <mergeCell ref="D77:F77"/>
    <mergeCell ref="G77:H77"/>
    <mergeCell ref="I77:K77"/>
    <mergeCell ref="L77:P77"/>
    <mergeCell ref="Q77:T77"/>
    <mergeCell ref="U77:V77"/>
    <mergeCell ref="D78:F78"/>
    <mergeCell ref="G78:H78"/>
    <mergeCell ref="I78:K78"/>
    <mergeCell ref="L78:P78"/>
    <mergeCell ref="Q78:T78"/>
    <mergeCell ref="U78:V78"/>
    <mergeCell ref="D79:F79"/>
    <mergeCell ref="G79:H79"/>
    <mergeCell ref="I79:K79"/>
    <mergeCell ref="L79:P79"/>
    <mergeCell ref="Q79:T79"/>
    <mergeCell ref="U79:V79"/>
    <mergeCell ref="B80:C80"/>
    <mergeCell ref="D80:F80"/>
    <mergeCell ref="G80:H80"/>
    <mergeCell ref="I80:K80"/>
    <mergeCell ref="L80:P80"/>
    <mergeCell ref="Q80:T80"/>
    <mergeCell ref="U80:V80"/>
    <mergeCell ref="B83:D83"/>
    <mergeCell ref="C85:E85"/>
    <mergeCell ref="H85:I85"/>
    <mergeCell ref="J85:L85"/>
    <mergeCell ref="O85:T85"/>
    <mergeCell ref="U85:V85"/>
    <mergeCell ref="W85:X85"/>
    <mergeCell ref="E86:E87"/>
    <mergeCell ref="H86:I86"/>
    <mergeCell ref="J86:L86"/>
    <mergeCell ref="O86:T87"/>
    <mergeCell ref="U86:V87"/>
    <mergeCell ref="H87:I87"/>
    <mergeCell ref="J87:L87"/>
    <mergeCell ref="B90:V90"/>
    <mergeCell ref="B91:C92"/>
    <mergeCell ref="D91:F92"/>
    <mergeCell ref="G91:G92"/>
    <mergeCell ref="H91:I92"/>
    <mergeCell ref="J91:M92"/>
    <mergeCell ref="N91:R92"/>
    <mergeCell ref="S91:T92"/>
    <mergeCell ref="U91:U92"/>
    <mergeCell ref="V91:V92"/>
    <mergeCell ref="H93:I93"/>
    <mergeCell ref="K93:M93"/>
    <mergeCell ref="O93:R93"/>
    <mergeCell ref="S93:T93"/>
    <mergeCell ref="H94:I94"/>
    <mergeCell ref="K94:M94"/>
    <mergeCell ref="O94:R94"/>
    <mergeCell ref="S94:T94"/>
    <mergeCell ref="H95:I95"/>
    <mergeCell ref="K95:M95"/>
    <mergeCell ref="O95:R95"/>
    <mergeCell ref="S95:T95"/>
    <mergeCell ref="H96:I96"/>
    <mergeCell ref="K96:M96"/>
    <mergeCell ref="O96:R96"/>
    <mergeCell ref="S96:T96"/>
    <mergeCell ref="H97:I97"/>
    <mergeCell ref="K97:M97"/>
    <mergeCell ref="O97:R97"/>
    <mergeCell ref="S97:T97"/>
    <mergeCell ref="B98:C98"/>
    <mergeCell ref="D98:F98"/>
    <mergeCell ref="H98:I98"/>
    <mergeCell ref="J98:M98"/>
    <mergeCell ref="N98:R98"/>
    <mergeCell ref="S98:T98"/>
    <mergeCell ref="B100:V100"/>
    <mergeCell ref="B101:D102"/>
    <mergeCell ref="E101:F102"/>
    <mergeCell ref="G101:G102"/>
    <mergeCell ref="H101:J102"/>
    <mergeCell ref="K101:O102"/>
    <mergeCell ref="P101:S101"/>
    <mergeCell ref="T101:T102"/>
    <mergeCell ref="U101:U102"/>
    <mergeCell ref="V101:V102"/>
    <mergeCell ref="P102:S102"/>
    <mergeCell ref="H103:J103"/>
    <mergeCell ref="K103:L103"/>
    <mergeCell ref="M103:O103"/>
    <mergeCell ref="Q103:S103"/>
    <mergeCell ref="H104:J104"/>
    <mergeCell ref="K104:L104"/>
    <mergeCell ref="M104:O104"/>
    <mergeCell ref="Q104:S104"/>
    <mergeCell ref="H105:J105"/>
    <mergeCell ref="K105:L105"/>
    <mergeCell ref="M105:O105"/>
    <mergeCell ref="Q105:S105"/>
    <mergeCell ref="H106:J106"/>
    <mergeCell ref="K106:L106"/>
    <mergeCell ref="M106:O106"/>
    <mergeCell ref="Q106:S106"/>
    <mergeCell ref="H107:J107"/>
    <mergeCell ref="K107:L107"/>
    <mergeCell ref="M107:O107"/>
    <mergeCell ref="Q107:S107"/>
    <mergeCell ref="B108:D108"/>
    <mergeCell ref="E108:F108"/>
    <mergeCell ref="H108:J108"/>
    <mergeCell ref="K108:L108"/>
    <mergeCell ref="M108:O108"/>
    <mergeCell ref="Q108:S108"/>
    <mergeCell ref="B109:D109"/>
    <mergeCell ref="E109:F109"/>
    <mergeCell ref="H109:J109"/>
    <mergeCell ref="K109:O109"/>
    <mergeCell ref="H110:J110"/>
    <mergeCell ref="B112:V112"/>
    <mergeCell ref="B113:C113"/>
    <mergeCell ref="D113:F113"/>
    <mergeCell ref="G113:H113"/>
    <mergeCell ref="I113:K113"/>
    <mergeCell ref="L113:P113"/>
    <mergeCell ref="Q113:T113"/>
    <mergeCell ref="U113:V113"/>
    <mergeCell ref="D114:F114"/>
    <mergeCell ref="G114:H114"/>
    <mergeCell ref="I114:K114"/>
    <mergeCell ref="L114:P114"/>
    <mergeCell ref="Q114:T114"/>
    <mergeCell ref="U114:V114"/>
    <mergeCell ref="D115:F115"/>
    <mergeCell ref="G115:H115"/>
    <mergeCell ref="I115:K115"/>
    <mergeCell ref="L115:P115"/>
    <mergeCell ref="Q115:T115"/>
    <mergeCell ref="U115:V115"/>
    <mergeCell ref="D116:F116"/>
    <mergeCell ref="G116:H116"/>
    <mergeCell ref="I116:K116"/>
    <mergeCell ref="L116:P116"/>
    <mergeCell ref="Q116:T116"/>
    <mergeCell ref="U116:V116"/>
    <mergeCell ref="B117:C117"/>
    <mergeCell ref="D117:F117"/>
    <mergeCell ref="G117:H117"/>
    <mergeCell ref="I117:K117"/>
    <mergeCell ref="L117:P117"/>
    <mergeCell ref="Q117:T117"/>
    <mergeCell ref="U117:V117"/>
    <mergeCell ref="B120:D120"/>
    <mergeCell ref="C122:E122"/>
    <mergeCell ref="H122:I122"/>
    <mergeCell ref="J122:L122"/>
    <mergeCell ref="O122:T122"/>
    <mergeCell ref="U122:V122"/>
    <mergeCell ref="W122:X122"/>
    <mergeCell ref="E123:E124"/>
    <mergeCell ref="H123:I123"/>
    <mergeCell ref="J123:L123"/>
    <mergeCell ref="O123:T124"/>
    <mergeCell ref="U123:V124"/>
    <mergeCell ref="H124:I124"/>
    <mergeCell ref="J124:L124"/>
    <mergeCell ref="B127:V127"/>
    <mergeCell ref="B128:C129"/>
    <mergeCell ref="D128:F129"/>
    <mergeCell ref="G128:G129"/>
    <mergeCell ref="H128:I129"/>
    <mergeCell ref="J128:M129"/>
    <mergeCell ref="N128:R129"/>
    <mergeCell ref="S128:T129"/>
    <mergeCell ref="U128:U129"/>
    <mergeCell ref="V128:V129"/>
    <mergeCell ref="H130:I130"/>
    <mergeCell ref="K130:M130"/>
    <mergeCell ref="O130:R130"/>
    <mergeCell ref="S130:T130"/>
    <mergeCell ref="H131:I131"/>
    <mergeCell ref="K131:M131"/>
    <mergeCell ref="O131:R131"/>
    <mergeCell ref="S131:T131"/>
    <mergeCell ref="H132:I132"/>
    <mergeCell ref="K132:M132"/>
    <mergeCell ref="O132:R132"/>
    <mergeCell ref="S132:T132"/>
    <mergeCell ref="H133:I133"/>
    <mergeCell ref="K133:M133"/>
    <mergeCell ref="O133:R133"/>
    <mergeCell ref="S133:T133"/>
    <mergeCell ref="H134:I134"/>
    <mergeCell ref="K134:M134"/>
    <mergeCell ref="S134:T134"/>
    <mergeCell ref="H135:I135"/>
    <mergeCell ref="K135:M135"/>
    <mergeCell ref="S135:T135"/>
    <mergeCell ref="H136:I136"/>
    <mergeCell ref="K136:M136"/>
    <mergeCell ref="S136:T136"/>
    <mergeCell ref="B137:C137"/>
    <mergeCell ref="D137:F137"/>
    <mergeCell ref="H137:I137"/>
    <mergeCell ref="J137:M137"/>
    <mergeCell ref="N137:R137"/>
    <mergeCell ref="S137:T137"/>
    <mergeCell ref="B139:V139"/>
    <mergeCell ref="B140:D141"/>
    <mergeCell ref="E140:F141"/>
    <mergeCell ref="G140:G141"/>
    <mergeCell ref="H140:J141"/>
    <mergeCell ref="K140:O141"/>
    <mergeCell ref="P140:S140"/>
    <mergeCell ref="T140:T141"/>
    <mergeCell ref="U140:U141"/>
    <mergeCell ref="V140:V141"/>
    <mergeCell ref="P141:S141"/>
    <mergeCell ref="H142:J142"/>
    <mergeCell ref="K142:L142"/>
    <mergeCell ref="M142:O142"/>
    <mergeCell ref="Q142:S142"/>
    <mergeCell ref="H143:J143"/>
    <mergeCell ref="K143:L143"/>
    <mergeCell ref="M143:O143"/>
    <mergeCell ref="Q143:S143"/>
    <mergeCell ref="H144:J144"/>
    <mergeCell ref="K144:L144"/>
    <mergeCell ref="M144:O144"/>
    <mergeCell ref="Q144:S144"/>
    <mergeCell ref="H145:J145"/>
    <mergeCell ref="K145:L145"/>
    <mergeCell ref="M145:O145"/>
    <mergeCell ref="Q145:S145"/>
    <mergeCell ref="H146:J146"/>
    <mergeCell ref="K146:L146"/>
    <mergeCell ref="M146:O146"/>
    <mergeCell ref="Q146:S146"/>
    <mergeCell ref="AG146:AH146"/>
    <mergeCell ref="AL146:AM146"/>
    <mergeCell ref="B147:D147"/>
    <mergeCell ref="E147:F147"/>
    <mergeCell ref="H147:J147"/>
    <mergeCell ref="K147:O147"/>
    <mergeCell ref="X147:Y147"/>
    <mergeCell ref="AB147:AC147"/>
    <mergeCell ref="AG147:AH147"/>
    <mergeCell ref="AL147:AM147"/>
    <mergeCell ref="H148:I148"/>
    <mergeCell ref="N148:Q148"/>
    <mergeCell ref="B149:V149"/>
    <mergeCell ref="B150:C150"/>
    <mergeCell ref="D150:F150"/>
    <mergeCell ref="G150:H150"/>
    <mergeCell ref="I150:K150"/>
    <mergeCell ref="L150:P150"/>
    <mergeCell ref="Q150:T150"/>
    <mergeCell ref="U150:V150"/>
    <mergeCell ref="D151:F151"/>
    <mergeCell ref="G151:H151"/>
    <mergeCell ref="I151:K151"/>
    <mergeCell ref="L151:P151"/>
    <mergeCell ref="Q151:T151"/>
    <mergeCell ref="U151:V151"/>
    <mergeCell ref="D152:F152"/>
    <mergeCell ref="G152:H152"/>
    <mergeCell ref="I152:K152"/>
    <mergeCell ref="L152:P152"/>
    <mergeCell ref="Q152:T152"/>
    <mergeCell ref="U152:V152"/>
    <mergeCell ref="D153:F153"/>
    <mergeCell ref="G153:H153"/>
    <mergeCell ref="I153:K153"/>
    <mergeCell ref="L153:P153"/>
    <mergeCell ref="Q153:T153"/>
    <mergeCell ref="U153:V153"/>
    <mergeCell ref="B154:C154"/>
    <mergeCell ref="D154:F154"/>
    <mergeCell ref="G154:H154"/>
    <mergeCell ref="I154:K154"/>
    <mergeCell ref="L154:P154"/>
    <mergeCell ref="Q154:T154"/>
    <mergeCell ref="U154:V154"/>
    <mergeCell ref="B161:D161"/>
    <mergeCell ref="C163:E163"/>
    <mergeCell ref="H163:I163"/>
    <mergeCell ref="J163:L163"/>
    <mergeCell ref="O163:T163"/>
    <mergeCell ref="U163:V163"/>
    <mergeCell ref="W163:X163"/>
    <mergeCell ref="E164:E165"/>
    <mergeCell ref="H164:I164"/>
    <mergeCell ref="J164:L164"/>
    <mergeCell ref="O164:T165"/>
    <mergeCell ref="U164:V165"/>
    <mergeCell ref="H165:I165"/>
    <mergeCell ref="J165:L165"/>
    <mergeCell ref="B168:V168"/>
    <mergeCell ref="B169:C170"/>
    <mergeCell ref="D169:F170"/>
    <mergeCell ref="G169:G170"/>
    <mergeCell ref="H169:I170"/>
    <mergeCell ref="J169:M170"/>
    <mergeCell ref="N169:R170"/>
    <mergeCell ref="S169:T170"/>
    <mergeCell ref="U169:U170"/>
    <mergeCell ref="V169:V170"/>
    <mergeCell ref="H171:I171"/>
    <mergeCell ref="K171:M171"/>
    <mergeCell ref="O171:R171"/>
    <mergeCell ref="S171:T171"/>
    <mergeCell ref="H172:I172"/>
    <mergeCell ref="K172:M172"/>
    <mergeCell ref="O172:R172"/>
    <mergeCell ref="S172:T172"/>
    <mergeCell ref="H173:I173"/>
    <mergeCell ref="K173:M173"/>
    <mergeCell ref="S173:T173"/>
    <mergeCell ref="H174:I174"/>
    <mergeCell ref="K174:M174"/>
    <mergeCell ref="S174:T174"/>
    <mergeCell ref="H175:I175"/>
    <mergeCell ref="K175:M175"/>
    <mergeCell ref="S175:T175"/>
    <mergeCell ref="B176:C176"/>
    <mergeCell ref="D176:F176"/>
    <mergeCell ref="H176:I176"/>
    <mergeCell ref="J176:M176"/>
    <mergeCell ref="N176:R176"/>
    <mergeCell ref="S176:T176"/>
    <mergeCell ref="B178:V178"/>
    <mergeCell ref="B179:D180"/>
    <mergeCell ref="E179:F180"/>
    <mergeCell ref="G179:G180"/>
    <mergeCell ref="H179:J180"/>
    <mergeCell ref="K179:O180"/>
    <mergeCell ref="P179:S179"/>
    <mergeCell ref="T179:T180"/>
    <mergeCell ref="U179:U180"/>
    <mergeCell ref="V179:V180"/>
    <mergeCell ref="P180:S180"/>
    <mergeCell ref="H181:J181"/>
    <mergeCell ref="K181:L181"/>
    <mergeCell ref="M181:O181"/>
    <mergeCell ref="Q181:S181"/>
    <mergeCell ref="H182:J182"/>
    <mergeCell ref="K182:L182"/>
    <mergeCell ref="M182:O182"/>
    <mergeCell ref="Q182:S182"/>
    <mergeCell ref="H183:J183"/>
    <mergeCell ref="K183:L183"/>
    <mergeCell ref="M183:O183"/>
    <mergeCell ref="Q183:S183"/>
    <mergeCell ref="B184:D184"/>
    <mergeCell ref="E184:F184"/>
    <mergeCell ref="H184:J184"/>
    <mergeCell ref="K184:O184"/>
    <mergeCell ref="H185:I185"/>
    <mergeCell ref="N185:Q185"/>
    <mergeCell ref="B186:V186"/>
    <mergeCell ref="B187:C187"/>
    <mergeCell ref="D187:F187"/>
    <mergeCell ref="G187:H187"/>
    <mergeCell ref="I187:K187"/>
    <mergeCell ref="L187:P187"/>
    <mergeCell ref="Q187:T187"/>
    <mergeCell ref="U187:V187"/>
    <mergeCell ref="D188:F188"/>
    <mergeCell ref="G188:H188"/>
    <mergeCell ref="I188:K188"/>
    <mergeCell ref="L188:P188"/>
    <mergeCell ref="Q188:T188"/>
    <mergeCell ref="U188:V188"/>
    <mergeCell ref="D189:F189"/>
    <mergeCell ref="G189:H189"/>
    <mergeCell ref="I189:K189"/>
    <mergeCell ref="L189:P189"/>
    <mergeCell ref="Q189:T189"/>
    <mergeCell ref="U189:V189"/>
    <mergeCell ref="D190:F190"/>
    <mergeCell ref="G190:H190"/>
    <mergeCell ref="I190:K190"/>
    <mergeCell ref="L190:P190"/>
    <mergeCell ref="Q190:T190"/>
    <mergeCell ref="U190:V190"/>
    <mergeCell ref="B191:C191"/>
    <mergeCell ref="D191:F191"/>
    <mergeCell ref="G191:H191"/>
    <mergeCell ref="I191:K191"/>
    <mergeCell ref="L191:P191"/>
    <mergeCell ref="Q191:T191"/>
    <mergeCell ref="U191:V191"/>
    <mergeCell ref="B195:D195"/>
    <mergeCell ref="C197:E197"/>
    <mergeCell ref="H197:I197"/>
    <mergeCell ref="J197:L197"/>
    <mergeCell ref="O197:T197"/>
    <mergeCell ref="U197:V197"/>
    <mergeCell ref="W197:X197"/>
    <mergeCell ref="E198:E199"/>
    <mergeCell ref="H198:I198"/>
    <mergeCell ref="J198:L198"/>
    <mergeCell ref="O198:T199"/>
    <mergeCell ref="U198:V199"/>
    <mergeCell ref="H199:I199"/>
    <mergeCell ref="J199:L199"/>
    <mergeCell ref="B202:V202"/>
    <mergeCell ref="B203:C204"/>
    <mergeCell ref="D203:F204"/>
    <mergeCell ref="G203:G204"/>
    <mergeCell ref="H203:I204"/>
    <mergeCell ref="J203:M204"/>
    <mergeCell ref="N203:R204"/>
    <mergeCell ref="S203:T204"/>
    <mergeCell ref="U203:U204"/>
    <mergeCell ref="V203:V204"/>
    <mergeCell ref="H205:I205"/>
    <mergeCell ref="K205:M205"/>
    <mergeCell ref="O205:R205"/>
    <mergeCell ref="S205:T205"/>
    <mergeCell ref="H206:I206"/>
    <mergeCell ref="K206:M206"/>
    <mergeCell ref="O206:R206"/>
    <mergeCell ref="S206:T206"/>
    <mergeCell ref="H207:I207"/>
    <mergeCell ref="K207:M207"/>
    <mergeCell ref="O207:R207"/>
    <mergeCell ref="S207:T207"/>
    <mergeCell ref="H208:I208"/>
    <mergeCell ref="K208:M208"/>
    <mergeCell ref="S208:T208"/>
    <mergeCell ref="H209:I209"/>
    <mergeCell ref="K209:M209"/>
    <mergeCell ref="S209:T209"/>
    <mergeCell ref="H210:I210"/>
    <mergeCell ref="K210:M210"/>
    <mergeCell ref="S210:T210"/>
    <mergeCell ref="H211:I211"/>
    <mergeCell ref="K211:M211"/>
    <mergeCell ref="S211:T211"/>
    <mergeCell ref="B212:C212"/>
    <mergeCell ref="D212:F212"/>
    <mergeCell ref="H212:I212"/>
    <mergeCell ref="J212:M212"/>
    <mergeCell ref="N212:R212"/>
    <mergeCell ref="S212:T212"/>
    <mergeCell ref="B214:V214"/>
    <mergeCell ref="B215:D216"/>
    <mergeCell ref="E215:F216"/>
    <mergeCell ref="G215:G216"/>
    <mergeCell ref="H215:J216"/>
    <mergeCell ref="K215:O216"/>
    <mergeCell ref="P215:S215"/>
    <mergeCell ref="T215:T216"/>
    <mergeCell ref="U215:U216"/>
    <mergeCell ref="V215:V216"/>
    <mergeCell ref="P216:S216"/>
    <mergeCell ref="H217:J217"/>
    <mergeCell ref="K217:L217"/>
    <mergeCell ref="M217:O217"/>
    <mergeCell ref="Q217:S217"/>
    <mergeCell ref="H218:J218"/>
    <mergeCell ref="K218:L218"/>
    <mergeCell ref="M218:O218"/>
    <mergeCell ref="Q218:S218"/>
    <mergeCell ref="H219:J219"/>
    <mergeCell ref="K219:L219"/>
    <mergeCell ref="M219:O219"/>
    <mergeCell ref="Q219:S219"/>
    <mergeCell ref="H220:J220"/>
    <mergeCell ref="K220:L220"/>
    <mergeCell ref="M220:O220"/>
    <mergeCell ref="Q220:S220"/>
    <mergeCell ref="H221:J221"/>
    <mergeCell ref="K221:L221"/>
    <mergeCell ref="M221:O221"/>
    <mergeCell ref="Q221:S221"/>
    <mergeCell ref="H222:J222"/>
    <mergeCell ref="K222:L222"/>
    <mergeCell ref="M222:O222"/>
    <mergeCell ref="Q222:S222"/>
    <mergeCell ref="B223:D223"/>
    <mergeCell ref="E223:F223"/>
    <mergeCell ref="H223:J223"/>
    <mergeCell ref="K223:O223"/>
    <mergeCell ref="H224:I224"/>
    <mergeCell ref="N224:Q224"/>
    <mergeCell ref="B225:V225"/>
    <mergeCell ref="B226:C226"/>
    <mergeCell ref="D226:F226"/>
    <mergeCell ref="G226:H226"/>
    <mergeCell ref="I226:K226"/>
    <mergeCell ref="L226:P226"/>
    <mergeCell ref="Q226:T226"/>
    <mergeCell ref="U226:V226"/>
    <mergeCell ref="D227:F227"/>
    <mergeCell ref="G227:H227"/>
    <mergeCell ref="I227:K227"/>
    <mergeCell ref="L227:P227"/>
    <mergeCell ref="Q227:T227"/>
    <mergeCell ref="U227:V227"/>
    <mergeCell ref="D228:F228"/>
    <mergeCell ref="G228:H228"/>
    <mergeCell ref="I228:K228"/>
    <mergeCell ref="L228:P228"/>
    <mergeCell ref="Q228:T228"/>
    <mergeCell ref="U228:V228"/>
    <mergeCell ref="D229:F229"/>
    <mergeCell ref="G229:H229"/>
    <mergeCell ref="I229:K229"/>
    <mergeCell ref="L229:P229"/>
    <mergeCell ref="Q229:T229"/>
    <mergeCell ref="U229:V229"/>
    <mergeCell ref="B230:C230"/>
    <mergeCell ref="D230:F230"/>
    <mergeCell ref="G230:H230"/>
    <mergeCell ref="I230:K230"/>
    <mergeCell ref="L230:P230"/>
    <mergeCell ref="Q230:T230"/>
    <mergeCell ref="U230:V230"/>
    <mergeCell ref="B232:D232"/>
    <mergeCell ref="C234:E234"/>
    <mergeCell ref="H234:I234"/>
    <mergeCell ref="J234:L234"/>
    <mergeCell ref="O234:T234"/>
    <mergeCell ref="U234:V234"/>
    <mergeCell ref="W234:X234"/>
    <mergeCell ref="E235:E236"/>
    <mergeCell ref="H235:I235"/>
    <mergeCell ref="J235:L235"/>
    <mergeCell ref="O235:T236"/>
    <mergeCell ref="U235:V236"/>
    <mergeCell ref="H236:I236"/>
    <mergeCell ref="J236:L236"/>
    <mergeCell ref="B239:V239"/>
    <mergeCell ref="B240:C241"/>
    <mergeCell ref="D240:F241"/>
    <mergeCell ref="G240:G241"/>
    <mergeCell ref="H240:I241"/>
    <mergeCell ref="J240:M241"/>
    <mergeCell ref="N240:R241"/>
    <mergeCell ref="S240:T241"/>
    <mergeCell ref="U240:U241"/>
    <mergeCell ref="V240:V241"/>
    <mergeCell ref="H242:I242"/>
    <mergeCell ref="K242:M242"/>
    <mergeCell ref="O242:R242"/>
    <mergeCell ref="S242:T242"/>
    <mergeCell ref="H243:I243"/>
    <mergeCell ref="K243:M243"/>
    <mergeCell ref="O243:R243"/>
    <mergeCell ref="S243:T243"/>
    <mergeCell ref="H244:I244"/>
    <mergeCell ref="K244:M244"/>
    <mergeCell ref="O244:R244"/>
    <mergeCell ref="S244:T244"/>
    <mergeCell ref="H245:I245"/>
    <mergeCell ref="K245:M245"/>
    <mergeCell ref="S245:T245"/>
    <mergeCell ref="H246:I246"/>
    <mergeCell ref="K246:M246"/>
    <mergeCell ref="S246:T246"/>
    <mergeCell ref="H247:I247"/>
    <mergeCell ref="K247:M247"/>
    <mergeCell ref="S247:T247"/>
    <mergeCell ref="H248:I248"/>
    <mergeCell ref="K248:M248"/>
    <mergeCell ref="S248:T248"/>
    <mergeCell ref="B249:C249"/>
    <mergeCell ref="D249:F249"/>
    <mergeCell ref="H249:I249"/>
    <mergeCell ref="J249:M249"/>
    <mergeCell ref="N249:R249"/>
    <mergeCell ref="S249:T249"/>
    <mergeCell ref="B251:V251"/>
    <mergeCell ref="B252:D253"/>
    <mergeCell ref="E252:F253"/>
    <mergeCell ref="G252:G253"/>
    <mergeCell ref="H252:J253"/>
    <mergeCell ref="K252:O253"/>
    <mergeCell ref="P252:S252"/>
    <mergeCell ref="T252:T253"/>
    <mergeCell ref="U252:U253"/>
    <mergeCell ref="V252:V253"/>
    <mergeCell ref="P253:S253"/>
    <mergeCell ref="H254:J254"/>
    <mergeCell ref="K254:L254"/>
    <mergeCell ref="M254:O254"/>
    <mergeCell ref="Q254:S254"/>
    <mergeCell ref="H255:J255"/>
    <mergeCell ref="K255:L255"/>
    <mergeCell ref="M255:O255"/>
    <mergeCell ref="Q255:S255"/>
    <mergeCell ref="H256:J256"/>
    <mergeCell ref="K256:L256"/>
    <mergeCell ref="M256:O256"/>
    <mergeCell ref="Q256:S256"/>
    <mergeCell ref="H257:J257"/>
    <mergeCell ref="K257:L257"/>
    <mergeCell ref="M257:O257"/>
    <mergeCell ref="Q257:S257"/>
    <mergeCell ref="H258:J258"/>
    <mergeCell ref="K258:L258"/>
    <mergeCell ref="M258:O258"/>
    <mergeCell ref="Q258:S258"/>
    <mergeCell ref="B259:D259"/>
    <mergeCell ref="E259:F259"/>
    <mergeCell ref="H259:J259"/>
    <mergeCell ref="K259:O259"/>
    <mergeCell ref="H260:I260"/>
    <mergeCell ref="N260:Q260"/>
    <mergeCell ref="B261:V261"/>
    <mergeCell ref="B262:C262"/>
    <mergeCell ref="D262:F262"/>
    <mergeCell ref="G262:H262"/>
    <mergeCell ref="I262:K262"/>
    <mergeCell ref="L262:P262"/>
    <mergeCell ref="Q262:T262"/>
    <mergeCell ref="U262:V262"/>
    <mergeCell ref="D263:F263"/>
    <mergeCell ref="G263:H263"/>
    <mergeCell ref="I263:K263"/>
    <mergeCell ref="L263:P263"/>
    <mergeCell ref="Q263:T263"/>
    <mergeCell ref="U263:V263"/>
    <mergeCell ref="D264:F264"/>
    <mergeCell ref="G264:H264"/>
    <mergeCell ref="I264:K264"/>
    <mergeCell ref="L264:P264"/>
    <mergeCell ref="Q264:T264"/>
    <mergeCell ref="U264:V264"/>
    <mergeCell ref="D265:F265"/>
    <mergeCell ref="G265:H265"/>
    <mergeCell ref="I265:K265"/>
    <mergeCell ref="L265:P265"/>
    <mergeCell ref="Q265:T265"/>
    <mergeCell ref="U265:V265"/>
    <mergeCell ref="B266:C266"/>
    <mergeCell ref="D266:F266"/>
    <mergeCell ref="G266:H266"/>
    <mergeCell ref="I266:K266"/>
    <mergeCell ref="L266:P266"/>
    <mergeCell ref="Q266:T266"/>
    <mergeCell ref="U266:V266"/>
    <mergeCell ref="B269:D269"/>
    <mergeCell ref="C271:E271"/>
    <mergeCell ref="H271:I271"/>
    <mergeCell ref="J271:L271"/>
    <mergeCell ref="O271:T271"/>
    <mergeCell ref="U271:V271"/>
    <mergeCell ref="W271:X271"/>
    <mergeCell ref="E272:E273"/>
    <mergeCell ref="H272:I272"/>
    <mergeCell ref="J272:L272"/>
    <mergeCell ref="O272:T273"/>
    <mergeCell ref="U272:V273"/>
    <mergeCell ref="H273:I273"/>
    <mergeCell ref="J273:L273"/>
    <mergeCell ref="B276:V276"/>
    <mergeCell ref="B277:C278"/>
    <mergeCell ref="D277:F278"/>
    <mergeCell ref="G277:G278"/>
    <mergeCell ref="H277:I278"/>
    <mergeCell ref="J277:M278"/>
    <mergeCell ref="N277:R278"/>
    <mergeCell ref="S277:T278"/>
    <mergeCell ref="U277:U278"/>
    <mergeCell ref="V277:V278"/>
    <mergeCell ref="H279:I279"/>
    <mergeCell ref="K279:M279"/>
    <mergeCell ref="O279:R279"/>
    <mergeCell ref="S279:T279"/>
    <mergeCell ref="H280:I280"/>
    <mergeCell ref="K280:M280"/>
    <mergeCell ref="O280:R280"/>
    <mergeCell ref="S280:T280"/>
    <mergeCell ref="H281:I281"/>
    <mergeCell ref="K281:M281"/>
    <mergeCell ref="O281:R281"/>
    <mergeCell ref="S281:T281"/>
    <mergeCell ref="H282:I282"/>
    <mergeCell ref="K282:M282"/>
    <mergeCell ref="O282:R282"/>
    <mergeCell ref="S282:T282"/>
    <mergeCell ref="H283:I283"/>
    <mergeCell ref="K283:M283"/>
    <mergeCell ref="S283:T283"/>
    <mergeCell ref="H284:I284"/>
    <mergeCell ref="K284:M284"/>
    <mergeCell ref="S284:T284"/>
    <mergeCell ref="H285:I285"/>
    <mergeCell ref="K285:M285"/>
    <mergeCell ref="S285:T285"/>
    <mergeCell ref="H286:I286"/>
    <mergeCell ref="K286:M286"/>
    <mergeCell ref="S286:T286"/>
    <mergeCell ref="B287:C287"/>
    <mergeCell ref="D287:F287"/>
    <mergeCell ref="H287:I287"/>
    <mergeCell ref="J287:M287"/>
    <mergeCell ref="N287:R287"/>
    <mergeCell ref="S287:T287"/>
    <mergeCell ref="B289:V289"/>
    <mergeCell ref="B290:D291"/>
    <mergeCell ref="E290:F291"/>
    <mergeCell ref="G290:G291"/>
    <mergeCell ref="H290:J291"/>
    <mergeCell ref="K290:O291"/>
    <mergeCell ref="P290:S290"/>
    <mergeCell ref="T290:T291"/>
    <mergeCell ref="U290:U291"/>
    <mergeCell ref="V290:V291"/>
    <mergeCell ref="P291:S291"/>
    <mergeCell ref="H292:J292"/>
    <mergeCell ref="K292:L292"/>
    <mergeCell ref="M292:O292"/>
    <mergeCell ref="Q292:S292"/>
    <mergeCell ref="H293:J293"/>
    <mergeCell ref="K293:L293"/>
    <mergeCell ref="M293:O293"/>
    <mergeCell ref="Q293:S293"/>
    <mergeCell ref="H294:J294"/>
    <mergeCell ref="K294:L294"/>
    <mergeCell ref="M294:O294"/>
    <mergeCell ref="Q294:S294"/>
    <mergeCell ref="H295:J295"/>
    <mergeCell ref="K295:L295"/>
    <mergeCell ref="M295:O295"/>
    <mergeCell ref="Q295:S295"/>
    <mergeCell ref="H296:J296"/>
    <mergeCell ref="K296:L296"/>
    <mergeCell ref="M296:O296"/>
    <mergeCell ref="Q296:S296"/>
    <mergeCell ref="H297:J297"/>
    <mergeCell ref="K297:L297"/>
    <mergeCell ref="M297:O297"/>
    <mergeCell ref="Q297:S297"/>
    <mergeCell ref="B298:D298"/>
    <mergeCell ref="E298:F298"/>
    <mergeCell ref="H298:J298"/>
    <mergeCell ref="K298:O298"/>
    <mergeCell ref="H299:I299"/>
    <mergeCell ref="N299:Q299"/>
    <mergeCell ref="B300:V300"/>
    <mergeCell ref="B301:C301"/>
    <mergeCell ref="D301:F301"/>
    <mergeCell ref="G301:H301"/>
    <mergeCell ref="I301:K301"/>
    <mergeCell ref="L301:P301"/>
    <mergeCell ref="Q301:T301"/>
    <mergeCell ref="U301:V301"/>
    <mergeCell ref="D302:F302"/>
    <mergeCell ref="G302:H302"/>
    <mergeCell ref="I302:K302"/>
    <mergeCell ref="L302:P302"/>
    <mergeCell ref="Q302:T302"/>
    <mergeCell ref="U302:V302"/>
    <mergeCell ref="D303:F303"/>
    <mergeCell ref="G303:H303"/>
    <mergeCell ref="I303:K303"/>
    <mergeCell ref="L303:P303"/>
    <mergeCell ref="Q303:T303"/>
    <mergeCell ref="U303:V303"/>
    <mergeCell ref="D304:F304"/>
    <mergeCell ref="G304:H304"/>
    <mergeCell ref="I304:K304"/>
    <mergeCell ref="L304:P304"/>
    <mergeCell ref="Q304:T304"/>
    <mergeCell ref="U304:V304"/>
    <mergeCell ref="B305:C305"/>
    <mergeCell ref="D305:F305"/>
    <mergeCell ref="G305:H305"/>
    <mergeCell ref="I305:K305"/>
    <mergeCell ref="L305:P305"/>
    <mergeCell ref="Q305:T305"/>
    <mergeCell ref="U305:V305"/>
    <mergeCell ref="B307:D307"/>
    <mergeCell ref="C309:E309"/>
    <mergeCell ref="H309:I309"/>
    <mergeCell ref="J309:L309"/>
    <mergeCell ref="O309:T309"/>
    <mergeCell ref="U309:V309"/>
    <mergeCell ref="E310:E311"/>
    <mergeCell ref="H310:I310"/>
    <mergeCell ref="J310:L310"/>
    <mergeCell ref="O310:T311"/>
    <mergeCell ref="U310:V311"/>
    <mergeCell ref="H311:I311"/>
    <mergeCell ref="J311:L311"/>
    <mergeCell ref="B314:V314"/>
    <mergeCell ref="B315:C316"/>
    <mergeCell ref="D315:F316"/>
    <mergeCell ref="G315:G316"/>
    <mergeCell ref="H315:I316"/>
    <mergeCell ref="J315:M316"/>
    <mergeCell ref="N315:R316"/>
    <mergeCell ref="S315:T316"/>
    <mergeCell ref="U315:U316"/>
    <mergeCell ref="V315:V316"/>
    <mergeCell ref="H317:I317"/>
    <mergeCell ref="K317:M317"/>
    <mergeCell ref="O317:R317"/>
    <mergeCell ref="S317:T317"/>
    <mergeCell ref="H318:I318"/>
    <mergeCell ref="K318:M318"/>
    <mergeCell ref="O318:R318"/>
    <mergeCell ref="S318:T318"/>
    <mergeCell ref="H319:I319"/>
    <mergeCell ref="K319:M319"/>
    <mergeCell ref="O319:R319"/>
    <mergeCell ref="S319:T319"/>
    <mergeCell ref="H320:I320"/>
    <mergeCell ref="K320:M320"/>
    <mergeCell ref="O320:R320"/>
    <mergeCell ref="S320:T320"/>
    <mergeCell ref="H321:I321"/>
    <mergeCell ref="K321:M321"/>
    <mergeCell ref="O321:R321"/>
    <mergeCell ref="S321:T321"/>
    <mergeCell ref="H322:I322"/>
    <mergeCell ref="K322:M322"/>
    <mergeCell ref="O322:R322"/>
    <mergeCell ref="S322:T322"/>
    <mergeCell ref="H323:I323"/>
    <mergeCell ref="K323:M323"/>
    <mergeCell ref="O323:R323"/>
    <mergeCell ref="S323:T323"/>
    <mergeCell ref="B324:C324"/>
    <mergeCell ref="D324:F324"/>
    <mergeCell ref="H324:I324"/>
    <mergeCell ref="J324:M324"/>
    <mergeCell ref="N324:R324"/>
    <mergeCell ref="S324:T324"/>
    <mergeCell ref="B326:V326"/>
    <mergeCell ref="B327:D328"/>
    <mergeCell ref="E327:F328"/>
    <mergeCell ref="G327:G328"/>
    <mergeCell ref="H327:J328"/>
    <mergeCell ref="K327:O328"/>
    <mergeCell ref="P327:S327"/>
    <mergeCell ref="T327:T328"/>
    <mergeCell ref="U327:U328"/>
    <mergeCell ref="V327:V328"/>
    <mergeCell ref="P328:S328"/>
    <mergeCell ref="H329:J329"/>
    <mergeCell ref="K329:L329"/>
    <mergeCell ref="M329:O329"/>
    <mergeCell ref="Q329:S329"/>
    <mergeCell ref="H330:J330"/>
    <mergeCell ref="K330:L330"/>
    <mergeCell ref="M330:O330"/>
    <mergeCell ref="Q330:S330"/>
    <mergeCell ref="H331:J331"/>
    <mergeCell ref="K331:L331"/>
    <mergeCell ref="M331:O331"/>
    <mergeCell ref="Q331:S331"/>
    <mergeCell ref="H332:J332"/>
    <mergeCell ref="K332:L332"/>
    <mergeCell ref="M332:O332"/>
    <mergeCell ref="Q332:S332"/>
    <mergeCell ref="X332:Y332"/>
    <mergeCell ref="AB332:AC332"/>
    <mergeCell ref="H333:J333"/>
    <mergeCell ref="K333:L333"/>
    <mergeCell ref="M333:O333"/>
    <mergeCell ref="Q333:S333"/>
    <mergeCell ref="B334:D334"/>
    <mergeCell ref="E334:F334"/>
    <mergeCell ref="H334:J334"/>
    <mergeCell ref="K334:O334"/>
    <mergeCell ref="H335:J335"/>
    <mergeCell ref="B337:V337"/>
    <mergeCell ref="B338:C338"/>
    <mergeCell ref="D338:F338"/>
    <mergeCell ref="G338:H338"/>
    <mergeCell ref="I338:K338"/>
    <mergeCell ref="L338:P338"/>
    <mergeCell ref="Q338:T338"/>
    <mergeCell ref="U338:V338"/>
    <mergeCell ref="D339:F339"/>
    <mergeCell ref="G339:H339"/>
    <mergeCell ref="I339:K339"/>
    <mergeCell ref="L339:P339"/>
    <mergeCell ref="Q339:T339"/>
    <mergeCell ref="U339:V339"/>
    <mergeCell ref="D340:F340"/>
    <mergeCell ref="G340:H340"/>
    <mergeCell ref="I340:K340"/>
    <mergeCell ref="L340:P340"/>
    <mergeCell ref="Q340:T340"/>
    <mergeCell ref="D341:F341"/>
    <mergeCell ref="G341:H341"/>
    <mergeCell ref="I341:K341"/>
    <mergeCell ref="L341:P341"/>
    <mergeCell ref="Q341:T341"/>
    <mergeCell ref="U341:V341"/>
    <mergeCell ref="B342:C342"/>
    <mergeCell ref="D342:F342"/>
    <mergeCell ref="G342:H342"/>
    <mergeCell ref="I342:K342"/>
    <mergeCell ref="L342:P342"/>
    <mergeCell ref="Q342:T342"/>
    <mergeCell ref="U342:V342"/>
    <mergeCell ref="B344:D344"/>
    <mergeCell ref="C346:E346"/>
    <mergeCell ref="H346:I346"/>
    <mergeCell ref="J346:L346"/>
    <mergeCell ref="O346:T346"/>
    <mergeCell ref="U346:V346"/>
    <mergeCell ref="E347:E348"/>
    <mergeCell ref="H347:I347"/>
    <mergeCell ref="J347:L347"/>
    <mergeCell ref="O347:T348"/>
    <mergeCell ref="U347:V348"/>
    <mergeCell ref="H348:I348"/>
    <mergeCell ref="J348:L348"/>
    <mergeCell ref="B351:V351"/>
    <mergeCell ref="B352:C353"/>
    <mergeCell ref="D352:F353"/>
    <mergeCell ref="G352:G353"/>
    <mergeCell ref="H352:I353"/>
    <mergeCell ref="J352:M353"/>
    <mergeCell ref="N352:R353"/>
    <mergeCell ref="S352:T353"/>
    <mergeCell ref="U352:U353"/>
    <mergeCell ref="V352:V353"/>
    <mergeCell ref="H354:I354"/>
    <mergeCell ref="K354:M354"/>
    <mergeCell ref="O354:R354"/>
    <mergeCell ref="S354:T354"/>
    <mergeCell ref="H355:I355"/>
    <mergeCell ref="K355:M355"/>
    <mergeCell ref="S355:T355"/>
    <mergeCell ref="H356:I356"/>
    <mergeCell ref="K356:M356"/>
    <mergeCell ref="S356:T356"/>
    <mergeCell ref="H357:I357"/>
    <mergeCell ref="K357:M357"/>
    <mergeCell ref="S357:T357"/>
    <mergeCell ref="H358:I358"/>
    <mergeCell ref="K358:M358"/>
    <mergeCell ref="S358:T358"/>
    <mergeCell ref="H359:I359"/>
    <mergeCell ref="K359:M359"/>
    <mergeCell ref="S359:T359"/>
    <mergeCell ref="H360:I360"/>
    <mergeCell ref="K360:M360"/>
    <mergeCell ref="O360:R360"/>
    <mergeCell ref="S360:T360"/>
    <mergeCell ref="B361:C361"/>
    <mergeCell ref="D361:F361"/>
    <mergeCell ref="H361:I361"/>
    <mergeCell ref="J361:M361"/>
    <mergeCell ref="N361:R361"/>
    <mergeCell ref="S361:T361"/>
    <mergeCell ref="B363:V363"/>
    <mergeCell ref="B364:D365"/>
    <mergeCell ref="E364:F365"/>
    <mergeCell ref="G364:G365"/>
    <mergeCell ref="H364:J365"/>
    <mergeCell ref="K364:O365"/>
    <mergeCell ref="P364:S364"/>
    <mergeCell ref="T364:T365"/>
    <mergeCell ref="U364:U365"/>
    <mergeCell ref="V364:V365"/>
    <mergeCell ref="P365:S365"/>
    <mergeCell ref="H366:J366"/>
    <mergeCell ref="K366:L366"/>
    <mergeCell ref="M366:O366"/>
    <mergeCell ref="Q366:S366"/>
    <mergeCell ref="H367:J367"/>
    <mergeCell ref="K367:L367"/>
    <mergeCell ref="M367:O367"/>
    <mergeCell ref="Q367:S367"/>
    <mergeCell ref="H368:J368"/>
    <mergeCell ref="K368:L368"/>
    <mergeCell ref="M368:O368"/>
    <mergeCell ref="Q368:S368"/>
    <mergeCell ref="H369:J369"/>
    <mergeCell ref="K369:L369"/>
    <mergeCell ref="M369:O369"/>
    <mergeCell ref="Q369:S369"/>
    <mergeCell ref="B370:D370"/>
    <mergeCell ref="E370:F370"/>
    <mergeCell ref="H370:J370"/>
    <mergeCell ref="K370:L370"/>
    <mergeCell ref="M370:O370"/>
    <mergeCell ref="Q370:S370"/>
    <mergeCell ref="B371:D371"/>
    <mergeCell ref="E371:F371"/>
    <mergeCell ref="H371:J371"/>
    <mergeCell ref="K371:O371"/>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B6:V41"/>
  <sheetViews>
    <sheetView showFormulas="false" showGridLines="false" showRowColHeaders="true" showZeros="true" rightToLeft="false" tabSelected="false" showOutlineSymbols="true" defaultGridColor="true" view="normal" topLeftCell="A18" colorId="64" zoomScale="100" zoomScaleNormal="100" zoomScalePageLayoutView="100" workbookViewId="0">
      <selection pane="topLeft" activeCell="T41" activeCellId="0" sqref="T41"/>
    </sheetView>
  </sheetViews>
  <sheetFormatPr defaultColWidth="9.1484375" defaultRowHeight="12.75" customHeight="true" zeroHeight="false" outlineLevelRow="0" outlineLevelCol="0"/>
  <cols>
    <col collapsed="false" customWidth="true" hidden="false" outlineLevel="0" max="1" min="1" style="437" width="3.42"/>
    <col collapsed="false" customWidth="true" hidden="false" outlineLevel="0" max="2" min="2" style="437" width="6"/>
    <col collapsed="false" customWidth="true" hidden="false" outlineLevel="0" max="3" min="3" style="437" width="2.15"/>
    <col collapsed="false" customWidth="true" hidden="false" outlineLevel="0" max="4" min="4" style="437" width="2.57"/>
    <col collapsed="false" customWidth="true" hidden="false" outlineLevel="0" max="5" min="5" style="437" width="33.29"/>
    <col collapsed="false" customWidth="true" hidden="false" outlineLevel="0" max="6" min="6" style="437" width="6"/>
    <col collapsed="false" customWidth="true" hidden="false" outlineLevel="0" max="7" min="7" style="437" width="3.57"/>
    <col collapsed="false" customWidth="true" hidden="false" outlineLevel="0" max="8" min="8" style="437" width="6.71"/>
    <col collapsed="false" customWidth="true" hidden="false" outlineLevel="0" max="9" min="9" style="437" width="7.42"/>
    <col collapsed="false" customWidth="true" hidden="false" outlineLevel="0" max="10" min="10" style="437" width="4.42"/>
    <col collapsed="false" customWidth="true" hidden="false" outlineLevel="0" max="11" min="11" style="437" width="4.29"/>
    <col collapsed="false" customWidth="true" hidden="false" outlineLevel="0" max="12" min="12" style="437" width="2.71"/>
    <col collapsed="false" customWidth="true" hidden="false" outlineLevel="0" max="15" min="13" style="437" width="3.15"/>
    <col collapsed="false" customWidth="true" hidden="false" outlineLevel="0" max="16" min="16" style="437" width="2.71"/>
    <col collapsed="false" customWidth="true" hidden="false" outlineLevel="0" max="18" min="17" style="437" width="3.15"/>
    <col collapsed="false" customWidth="true" hidden="false" outlineLevel="0" max="19" min="19" style="437" width="3"/>
    <col collapsed="false" customWidth="true" hidden="false" outlineLevel="0" max="20" min="20" style="437" width="14.14"/>
    <col collapsed="false" customWidth="true" hidden="false" outlineLevel="0" max="21" min="21" style="437" width="44.57"/>
    <col collapsed="false" customWidth="true" hidden="false" outlineLevel="0" max="22" min="22" style="437" width="17"/>
    <col collapsed="false" customWidth="false" hidden="false" outlineLevel="0" max="24" min="23" style="437" width="9.14"/>
    <col collapsed="false" customWidth="true" hidden="false" outlineLevel="0" max="25" min="25" style="437" width="13.15"/>
    <col collapsed="false" customWidth="false" hidden="false" outlineLevel="0" max="16384" min="26" style="437" width="9.14"/>
  </cols>
  <sheetData>
    <row r="6" customFormat="false" ht="18.75" hidden="false" customHeight="true" outlineLevel="0" collapsed="false">
      <c r="B6" s="703" t="s">
        <v>447</v>
      </c>
      <c r="C6" s="703"/>
      <c r="D6" s="703"/>
      <c r="E6" s="485" t="s">
        <v>111</v>
      </c>
    </row>
    <row r="7" customFormat="false" ht="12.75" hidden="false" customHeight="true" outlineLevel="0" collapsed="false">
      <c r="B7" s="704"/>
      <c r="C7" s="704"/>
      <c r="D7" s="704"/>
      <c r="E7" s="704"/>
      <c r="F7" s="704"/>
      <c r="G7" s="704"/>
      <c r="H7" s="704"/>
      <c r="I7" s="704"/>
      <c r="J7" s="704"/>
      <c r="K7" s="704"/>
      <c r="L7" s="704"/>
      <c r="M7" s="704"/>
      <c r="N7" s="704"/>
      <c r="O7" s="704"/>
      <c r="P7" s="704"/>
      <c r="Q7" s="704"/>
      <c r="R7" s="704"/>
      <c r="S7" s="704"/>
      <c r="T7" s="704"/>
      <c r="U7" s="704"/>
      <c r="V7" s="704"/>
    </row>
    <row r="8" customFormat="false" ht="12.75" hidden="false" customHeight="true" outlineLevel="0" collapsed="false">
      <c r="B8" s="704"/>
      <c r="C8" s="708" t="s">
        <v>254</v>
      </c>
      <c r="D8" s="708"/>
      <c r="E8" s="708"/>
      <c r="F8" s="704"/>
      <c r="G8" s="704"/>
      <c r="H8" s="709" t="s">
        <v>449</v>
      </c>
      <c r="I8" s="709"/>
      <c r="J8" s="710" t="n">
        <f aca="false">U21</f>
        <v>94433.76</v>
      </c>
      <c r="K8" s="710"/>
      <c r="L8" s="710"/>
      <c r="M8" s="711"/>
      <c r="N8" s="712"/>
      <c r="O8" s="713" t="s">
        <v>450</v>
      </c>
      <c r="P8" s="713"/>
      <c r="Q8" s="713"/>
      <c r="R8" s="713"/>
      <c r="S8" s="713"/>
      <c r="T8" s="713"/>
      <c r="U8" s="714" t="s">
        <v>451</v>
      </c>
      <c r="V8" s="714"/>
    </row>
    <row r="9" customFormat="false" ht="12.75" hidden="false" customHeight="true" outlineLevel="0" collapsed="false">
      <c r="B9" s="704"/>
      <c r="C9" s="716"/>
      <c r="D9" s="716"/>
      <c r="E9" s="717" t="n">
        <f aca="false">J8+J9+J10</f>
        <v>119817.76</v>
      </c>
      <c r="F9" s="704"/>
      <c r="G9" s="704"/>
      <c r="H9" s="709" t="s">
        <v>453</v>
      </c>
      <c r="I9" s="709"/>
      <c r="J9" s="710" t="n">
        <f aca="false">V31</f>
        <v>22384</v>
      </c>
      <c r="K9" s="710"/>
      <c r="L9" s="710"/>
      <c r="M9" s="718"/>
      <c r="N9" s="719"/>
      <c r="O9" s="720" t="n">
        <f aca="false">ADM!O10</f>
        <v>12.5666666666667</v>
      </c>
      <c r="P9" s="720"/>
      <c r="Q9" s="720"/>
      <c r="R9" s="720"/>
      <c r="S9" s="720"/>
      <c r="T9" s="720"/>
      <c r="U9" s="721" t="n">
        <f aca="false">E9*O9</f>
        <v>1505709.85066667</v>
      </c>
      <c r="V9" s="721"/>
    </row>
    <row r="10" customFormat="false" ht="12.75" hidden="false" customHeight="true" outlineLevel="0" collapsed="false">
      <c r="B10" s="723"/>
      <c r="C10" s="716"/>
      <c r="D10" s="716"/>
      <c r="E10" s="717"/>
      <c r="F10" s="704"/>
      <c r="G10" s="704"/>
      <c r="H10" s="709" t="s">
        <v>454</v>
      </c>
      <c r="I10" s="709"/>
      <c r="J10" s="710" t="n">
        <f aca="false">Q38</f>
        <v>3000</v>
      </c>
      <c r="K10" s="710"/>
      <c r="L10" s="710"/>
      <c r="M10" s="718"/>
      <c r="N10" s="719"/>
      <c r="O10" s="720"/>
      <c r="P10" s="720"/>
      <c r="Q10" s="720"/>
      <c r="R10" s="720"/>
      <c r="S10" s="720"/>
      <c r="T10" s="720"/>
      <c r="U10" s="721"/>
      <c r="V10" s="721"/>
    </row>
    <row r="11" customFormat="false" ht="12.75" hidden="false" customHeight="true" outlineLevel="0" collapsed="false">
      <c r="B11" s="704"/>
      <c r="C11" s="704"/>
      <c r="D11" s="704"/>
      <c r="E11" s="704"/>
      <c r="F11" s="704"/>
      <c r="G11" s="704"/>
      <c r="H11" s="704"/>
      <c r="I11" s="704"/>
      <c r="J11" s="704"/>
      <c r="K11" s="704"/>
      <c r="L11" s="704"/>
      <c r="M11" s="704"/>
      <c r="N11" s="704"/>
      <c r="O11" s="704"/>
      <c r="P11" s="704"/>
      <c r="Q11" s="704"/>
      <c r="R11" s="704"/>
      <c r="S11" s="704"/>
      <c r="T11" s="704"/>
      <c r="U11" s="704"/>
      <c r="V11" s="704"/>
    </row>
    <row r="13" customFormat="false" ht="12.75" hidden="false" customHeight="true" outlineLevel="0" collapsed="false">
      <c r="B13" s="724" t="s">
        <v>449</v>
      </c>
      <c r="C13" s="724"/>
      <c r="D13" s="724"/>
      <c r="E13" s="724"/>
      <c r="F13" s="724"/>
      <c r="G13" s="724"/>
      <c r="H13" s="724"/>
      <c r="I13" s="724"/>
      <c r="J13" s="724"/>
      <c r="K13" s="724"/>
      <c r="L13" s="724"/>
      <c r="M13" s="724"/>
      <c r="N13" s="724"/>
      <c r="O13" s="724"/>
      <c r="P13" s="724"/>
      <c r="Q13" s="724"/>
      <c r="R13" s="724"/>
      <c r="S13" s="724"/>
      <c r="T13" s="724"/>
      <c r="U13" s="724"/>
      <c r="V13" s="724"/>
    </row>
    <row r="14" customFormat="false" ht="12.75" hidden="false" customHeight="true" outlineLevel="0" collapsed="false">
      <c r="B14" s="725" t="s">
        <v>5</v>
      </c>
      <c r="C14" s="725"/>
      <c r="D14" s="725" t="s">
        <v>455</v>
      </c>
      <c r="E14" s="725"/>
      <c r="F14" s="725"/>
      <c r="G14" s="725" t="s">
        <v>456</v>
      </c>
      <c r="H14" s="725" t="s">
        <v>457</v>
      </c>
      <c r="I14" s="725"/>
      <c r="J14" s="725" t="s">
        <v>458</v>
      </c>
      <c r="K14" s="725"/>
      <c r="L14" s="725"/>
      <c r="M14" s="725"/>
      <c r="N14" s="725" t="s">
        <v>536</v>
      </c>
      <c r="O14" s="725"/>
      <c r="P14" s="725"/>
      <c r="Q14" s="725"/>
      <c r="R14" s="725"/>
      <c r="S14" s="727" t="s">
        <v>459</v>
      </c>
      <c r="T14" s="727"/>
      <c r="U14" s="725" t="s">
        <v>451</v>
      </c>
      <c r="V14" s="725"/>
    </row>
    <row r="15" customFormat="false" ht="12.75" hidden="false" customHeight="false" outlineLevel="0" collapsed="false">
      <c r="B15" s="725"/>
      <c r="C15" s="725"/>
      <c r="D15" s="725"/>
      <c r="E15" s="725"/>
      <c r="F15" s="725"/>
      <c r="G15" s="725"/>
      <c r="H15" s="725"/>
      <c r="I15" s="725"/>
      <c r="J15" s="725"/>
      <c r="K15" s="725"/>
      <c r="L15" s="725"/>
      <c r="M15" s="725"/>
      <c r="N15" s="725"/>
      <c r="O15" s="725"/>
      <c r="P15" s="725"/>
      <c r="Q15" s="725"/>
      <c r="R15" s="725"/>
      <c r="S15" s="727"/>
      <c r="T15" s="727"/>
      <c r="U15" s="725"/>
      <c r="V15" s="725"/>
    </row>
    <row r="16" customFormat="false" ht="15" hidden="false" customHeight="true" outlineLevel="0" collapsed="false">
      <c r="B16" s="732" t="str">
        <f aca="false">F16</f>
        <v>P0057</v>
      </c>
      <c r="C16" s="733" t="s">
        <v>466</v>
      </c>
      <c r="D16" s="734"/>
      <c r="E16" s="735" t="s">
        <v>537</v>
      </c>
      <c r="F16" s="735" t="str">
        <f aca="false">VLOOKUP(E16,'MÃO DE OBRA'!$A:$B,2,FALSE())</f>
        <v>P0057</v>
      </c>
      <c r="G16" s="839" t="n">
        <v>3</v>
      </c>
      <c r="H16" s="737" t="n">
        <f aca="false">IF(D16="h",VLOOKUP(B16,'MÃO DE OBRA'!$B$3:$D$97,3,0)*220,VLOOKUP(B16,'MÃO DE OBRA'!$B$3:$D$97,3,0))</f>
        <v>18000</v>
      </c>
      <c r="I16" s="737"/>
      <c r="J16" s="738"/>
      <c r="K16" s="840" t="n">
        <f aca="false">IF(J16="",0,IF(J16="D",H16*DADOS!$D$18,H16*DADOS!$D$19))</f>
        <v>0</v>
      </c>
      <c r="L16" s="840"/>
      <c r="M16" s="840"/>
      <c r="N16" s="740" t="s">
        <v>538</v>
      </c>
      <c r="O16" s="739" t="n">
        <f aca="false">IF(N16="C",(DADOS!$E$9+DADOS!$E$10)*30,IF(N16="J",(DADOS!$E$9+DADOS!$E$10+DADOS!$E$11)*30,IF(C16="PJ",DADOS!$E$12,0)))</f>
        <v>1950</v>
      </c>
      <c r="P16" s="739"/>
      <c r="Q16" s="739"/>
      <c r="R16" s="739"/>
      <c r="S16" s="841" t="n">
        <f aca="false">IF(G16="",0,IF(C16="3º",0,IF(C16="PJ",0,((H16+K16)*DADOS!$D$7)+((H16+K16)*DADOS!$D$6))))</f>
        <v>0</v>
      </c>
      <c r="T16" s="841"/>
      <c r="U16" s="742" t="n">
        <f aca="false">IF(G16="",0,SUM(H16,K16,,O16,V16,S16))</f>
        <v>19950</v>
      </c>
      <c r="V16" s="743"/>
    </row>
    <row r="17" customFormat="false" ht="12.75" hidden="false" customHeight="false" outlineLevel="0" collapsed="false">
      <c r="B17" s="734" t="str">
        <f aca="false">F17</f>
        <v>P0010</v>
      </c>
      <c r="C17" s="733"/>
      <c r="D17" s="734"/>
      <c r="E17" s="814" t="s">
        <v>539</v>
      </c>
      <c r="F17" s="735" t="str">
        <f aca="false">VLOOKUP(E17,'MÃO DE OBRA'!$A:$B,2,FALSE())</f>
        <v>P0010</v>
      </c>
      <c r="G17" s="740" t="n">
        <f aca="false">G16</f>
        <v>3</v>
      </c>
      <c r="H17" s="737" t="n">
        <f aca="false">IF(D17="h",VLOOKUP(B17,'MÃO DE OBRA'!$B$3:$D$97,3,0)*220,VLOOKUP(B17,'MÃO DE OBRA'!$B$3:$D$97,3,0))</f>
        <v>2217.6</v>
      </c>
      <c r="I17" s="737"/>
      <c r="J17" s="738" t="s">
        <v>461</v>
      </c>
      <c r="K17" s="739" t="n">
        <f aca="false">IF(J17="",0,IF(J17="D",H17*DADOS!$D$18,H17*DADOS!$D$19))</f>
        <v>554.4</v>
      </c>
      <c r="L17" s="739"/>
      <c r="M17" s="739"/>
      <c r="N17" s="740" t="s">
        <v>538</v>
      </c>
      <c r="O17" s="739" t="n">
        <f aca="false">IF(N17="C",(DADOS!$E$9+DADOS!$E$10)*30,IF(N17="J",(DADOS!$E$9+DADOS!$E$10+DADOS!$E$11)*30,IF(C17="PJ",DADOS!$E$12,0)))+DADOS!$E$24+DADOS!$E$25+DADOS!$E$26</f>
        <v>2415</v>
      </c>
      <c r="P17" s="739"/>
      <c r="Q17" s="739"/>
      <c r="R17" s="739"/>
      <c r="S17" s="741" t="n">
        <f aca="false">IF(G17="",0,IF(C17="3º",0,IF(C17="PJ",0,((H17+K17)*DADOS!$D$7)+((H17+K17)*DADOS!$D$6))))</f>
        <v>1690.92</v>
      </c>
      <c r="T17" s="741"/>
      <c r="U17" s="742" t="n">
        <f aca="false">IF(G17="",0,SUM(H17,K17,,O17,V17,S17))</f>
        <v>6877.92</v>
      </c>
      <c r="V17" s="743"/>
    </row>
    <row r="18" customFormat="false" ht="12.75" hidden="false" customHeight="false" outlineLevel="0" collapsed="false">
      <c r="B18" s="734" t="str">
        <f aca="false">F18</f>
        <v>P0058</v>
      </c>
      <c r="C18" s="733" t="s">
        <v>466</v>
      </c>
      <c r="D18" s="734"/>
      <c r="E18" s="814" t="s">
        <v>540</v>
      </c>
      <c r="F18" s="735" t="str">
        <f aca="false">VLOOKUP(E18,'MÃO DE OBRA'!$A:$B,2,FALSE())</f>
        <v>P0058</v>
      </c>
      <c r="G18" s="839" t="n">
        <v>1</v>
      </c>
      <c r="H18" s="737" t="n">
        <f aca="false">IF(D18="h",VLOOKUP(B18,'MÃO DE OBRA'!$B$3:$D$97,3,0)*220,VLOOKUP(B18,'MÃO DE OBRA'!$B$3:$D$97,3,0))</f>
        <v>12000</v>
      </c>
      <c r="I18" s="737"/>
      <c r="J18" s="738"/>
      <c r="K18" s="739" t="n">
        <f aca="false">IF(J18="",0,IF(J18="D",H18*DADOS!$D$18,H18*DADOS!$D$19))</f>
        <v>0</v>
      </c>
      <c r="L18" s="739"/>
      <c r="M18" s="739"/>
      <c r="N18" s="740" t="s">
        <v>538</v>
      </c>
      <c r="O18" s="739" t="n">
        <f aca="false">IF(N18="C",(DADOS!$E$9+DADOS!$E$10)*30,IF(N18="J",(DADOS!$E$9+DADOS!$E$10+DADOS!$E$11)*30,IF(C18="PJ",DADOS!$E$12,0)))</f>
        <v>1950</v>
      </c>
      <c r="P18" s="739"/>
      <c r="Q18" s="739"/>
      <c r="R18" s="739"/>
      <c r="S18" s="741" t="n">
        <f aca="false">IF(G18="",0,IF(C18="3º",0,IF(C18="PJ",0,((H18+K18)*DADOS!$D$7)+((H18+K18)*DADOS!$D$6))))</f>
        <v>0</v>
      </c>
      <c r="T18" s="741"/>
      <c r="U18" s="742" t="n">
        <f aca="false">IF(G18="",0,SUM(H18,K18,,O18,V18,S18))</f>
        <v>13950</v>
      </c>
      <c r="V18" s="743"/>
    </row>
    <row r="19" customFormat="false" ht="12.75" hidden="true" customHeight="false" outlineLevel="0" collapsed="false">
      <c r="B19" s="734" t="str">
        <f aca="false">F19</f>
        <v>P0001</v>
      </c>
      <c r="C19" s="733"/>
      <c r="D19" s="734"/>
      <c r="E19" s="735" t="s">
        <v>307</v>
      </c>
      <c r="F19" s="735" t="str">
        <f aca="false">VLOOKUP(E19,'MÃO DE OBRA'!$A:$B,2,FALSE())</f>
        <v>P0001</v>
      </c>
      <c r="G19" s="740"/>
      <c r="H19" s="737" t="n">
        <f aca="false">IF(D19="h",VLOOKUP(B19,'MÃO DE OBRA'!$B$3:$D$97,3,0)*220,VLOOKUP(B19,'MÃO DE OBRA'!$B$3:$D$97,3,0))</f>
        <v>2043.36</v>
      </c>
      <c r="I19" s="737"/>
      <c r="J19" s="738" t="s">
        <v>461</v>
      </c>
      <c r="K19" s="739" t="n">
        <f aca="false">IF(J19="",0,IF(J19="D",H19*DADOS!$D$18,H19*DADOS!$D$19))</f>
        <v>510.84</v>
      </c>
      <c r="L19" s="739"/>
      <c r="M19" s="739"/>
      <c r="N19" s="740" t="s">
        <v>541</v>
      </c>
      <c r="O19" s="739" t="n">
        <f aca="false">IF(N19="C",(DADOS!$E$9+DADOS!$E$10)*30,IF(N19="J",(DADOS!$E$9+DADOS!$E$10+DADOS!$E$11)*30,IF(C19="PJ",DADOS!$E$12,0)))+DADOS!$E$24+DADOS!$E$25+DADOS!$E$26</f>
        <v>2415</v>
      </c>
      <c r="P19" s="739"/>
      <c r="Q19" s="739"/>
      <c r="R19" s="739"/>
      <c r="S19" s="741" t="n">
        <f aca="false">IF(G19="",0,IF(C19="3º",0,IF(C19="PJ",0,((H19+K19)*DADOS!$D$7)+((H19+K19)*DADOS!$D$6))))</f>
        <v>0</v>
      </c>
      <c r="T19" s="741"/>
      <c r="U19" s="742" t="n">
        <f aca="false">IF(G19="",0,SUM(H19,K19,,O19,V19,S19))</f>
        <v>0</v>
      </c>
      <c r="V19" s="743"/>
    </row>
    <row r="20" customFormat="false" ht="12.75" hidden="false" customHeight="false" outlineLevel="0" collapsed="false">
      <c r="B20" s="842"/>
      <c r="C20" s="843"/>
      <c r="D20" s="844"/>
      <c r="E20" s="748"/>
      <c r="F20" s="735"/>
      <c r="G20" s="845"/>
      <c r="H20" s="846"/>
      <c r="I20" s="846"/>
      <c r="J20" s="750"/>
      <c r="K20" s="847" t="n">
        <f aca="false">IF(J20="",0,IF(J20="D",H20*DADOS!$D$18,H20*DADOS!$D$19))</f>
        <v>0</v>
      </c>
      <c r="L20" s="847"/>
      <c r="M20" s="847"/>
      <c r="N20" s="740"/>
      <c r="O20" s="739" t="n">
        <f aca="false">IF(N20="C",(DADOS!$E$9+DADOS!$E$10)*25,IF(N20="J",(DADOS!$E$9+DADOS!$E$10+DADOS!$E$11)*25,IF(C20="PJ",DADOS!$E$12,0)))</f>
        <v>0</v>
      </c>
      <c r="P20" s="739"/>
      <c r="Q20" s="739"/>
      <c r="R20" s="739"/>
      <c r="S20" s="741" t="n">
        <f aca="false">IF(G20="",0,IF(C20="3º",0,IF(C20="PJ",0,((H20+K20)*DADOS!$D$7)+((H20+K20)*DADOS!$D$6))))</f>
        <v>0</v>
      </c>
      <c r="T20" s="741"/>
      <c r="U20" s="742" t="n">
        <f aca="false">IF(G20="",0,SUM(H20,K20,,O20,V20,S20))</f>
        <v>0</v>
      </c>
      <c r="V20" s="743"/>
    </row>
    <row r="21" customFormat="false" ht="12.75" hidden="false" customHeight="false" outlineLevel="0" collapsed="false">
      <c r="B21" s="751"/>
      <c r="C21" s="751"/>
      <c r="D21" s="752" t="s">
        <v>257</v>
      </c>
      <c r="E21" s="752"/>
      <c r="F21" s="752"/>
      <c r="G21" s="753" t="n">
        <f aca="false">SUM(G16:G20)</f>
        <v>7</v>
      </c>
      <c r="H21" s="754" t="n">
        <f aca="false">SUMPRODUCT($G$16:$G$20,H16:H20)</f>
        <v>72652.8</v>
      </c>
      <c r="I21" s="754"/>
      <c r="J21" s="755" t="n">
        <f aca="false">SUMPRODUCT($G$16:$G$20,K16:K20)</f>
        <v>1663.2</v>
      </c>
      <c r="K21" s="755"/>
      <c r="L21" s="755"/>
      <c r="M21" s="755"/>
      <c r="N21" s="755" t="n">
        <f aca="false">SUMPRODUCT($G$16:$G$20,O16:O20)</f>
        <v>15045</v>
      </c>
      <c r="O21" s="755"/>
      <c r="P21" s="755"/>
      <c r="Q21" s="755"/>
      <c r="R21" s="755"/>
      <c r="S21" s="755" t="n">
        <f aca="false">SUMPRODUCT($G$16:$G$20,S16:S20)</f>
        <v>5072.76</v>
      </c>
      <c r="T21" s="755"/>
      <c r="U21" s="756" t="n">
        <f aca="false">SUMPRODUCT($G$16:$G$20,U16:U20)</f>
        <v>94433.76</v>
      </c>
      <c r="V21" s="757"/>
    </row>
    <row r="23" customFormat="false" ht="12.75" hidden="false" customHeight="true" outlineLevel="0" collapsed="false">
      <c r="B23" s="724" t="s">
        <v>453</v>
      </c>
      <c r="C23" s="724"/>
      <c r="D23" s="724"/>
      <c r="E23" s="724"/>
      <c r="F23" s="724"/>
      <c r="G23" s="724"/>
      <c r="H23" s="724"/>
      <c r="I23" s="724"/>
      <c r="J23" s="724"/>
      <c r="K23" s="724"/>
      <c r="L23" s="724"/>
      <c r="M23" s="724"/>
      <c r="N23" s="724"/>
      <c r="O23" s="724"/>
      <c r="P23" s="724"/>
      <c r="Q23" s="724"/>
      <c r="R23" s="724"/>
      <c r="S23" s="724"/>
      <c r="T23" s="724"/>
      <c r="U23" s="724"/>
      <c r="V23" s="724"/>
    </row>
    <row r="24" customFormat="false" ht="12.75" hidden="false" customHeight="true" outlineLevel="0" collapsed="false">
      <c r="B24" s="452" t="s">
        <v>474</v>
      </c>
      <c r="C24" s="452"/>
      <c r="D24" s="452"/>
      <c r="E24" s="758" t="s">
        <v>475</v>
      </c>
      <c r="F24" s="758"/>
      <c r="G24" s="759" t="s">
        <v>456</v>
      </c>
      <c r="H24" s="725" t="s">
        <v>476</v>
      </c>
      <c r="I24" s="725"/>
      <c r="J24" s="725"/>
      <c r="K24" s="727" t="s">
        <v>477</v>
      </c>
      <c r="L24" s="727"/>
      <c r="M24" s="727"/>
      <c r="N24" s="727"/>
      <c r="O24" s="727"/>
      <c r="P24" s="760" t="s">
        <v>314</v>
      </c>
      <c r="Q24" s="760"/>
      <c r="R24" s="760"/>
      <c r="S24" s="760"/>
      <c r="T24" s="727" t="s">
        <v>312</v>
      </c>
      <c r="U24" s="761" t="s">
        <v>315</v>
      </c>
      <c r="V24" s="725" t="s">
        <v>478</v>
      </c>
    </row>
    <row r="25" customFormat="false" ht="12.75" hidden="false" customHeight="false" outlineLevel="0" collapsed="false">
      <c r="B25" s="452"/>
      <c r="C25" s="452"/>
      <c r="D25" s="452"/>
      <c r="E25" s="758"/>
      <c r="F25" s="758"/>
      <c r="G25" s="759"/>
      <c r="H25" s="725"/>
      <c r="I25" s="725"/>
      <c r="J25" s="725"/>
      <c r="K25" s="727"/>
      <c r="L25" s="727"/>
      <c r="M25" s="727"/>
      <c r="N25" s="727"/>
      <c r="O25" s="727"/>
      <c r="P25" s="762" t="s">
        <v>480</v>
      </c>
      <c r="Q25" s="762"/>
      <c r="R25" s="762"/>
      <c r="S25" s="762"/>
      <c r="T25" s="727"/>
      <c r="U25" s="761"/>
      <c r="V25" s="725"/>
    </row>
    <row r="26" customFormat="false" ht="12.75" hidden="false" customHeight="true" outlineLevel="0" collapsed="false">
      <c r="B26" s="848" t="str">
        <f aca="false">F26</f>
        <v>E0039</v>
      </c>
      <c r="C26" s="848"/>
      <c r="D26" s="848"/>
      <c r="E26" s="763" t="s">
        <v>542</v>
      </c>
      <c r="F26" s="735" t="str">
        <f aca="false">VLOOKUP($E26,EQUIPAMENTOS!$A:$B,2,FALSE())</f>
        <v>E0039</v>
      </c>
      <c r="G26" s="836" t="n">
        <f aca="false">G16</f>
        <v>3</v>
      </c>
      <c r="H26" s="774" t="n">
        <f aca="false">VLOOKUP($B26,EQUIPAMENTOS!$B$3:$R$101,11,0)*200</f>
        <v>4000</v>
      </c>
      <c r="I26" s="774"/>
      <c r="J26" s="774"/>
      <c r="K26" s="768" t="s">
        <v>464</v>
      </c>
      <c r="L26" s="768"/>
      <c r="M26" s="771" t="n">
        <f aca="false">200*24</f>
        <v>4800</v>
      </c>
      <c r="N26" s="771"/>
      <c r="O26" s="771"/>
      <c r="P26" s="770" t="s">
        <v>532</v>
      </c>
      <c r="Q26" s="771" t="n">
        <f aca="false">VLOOKUP($B26,EQUIPAMENTOS!$B$3:$R$101,17,0)</f>
        <v>9</v>
      </c>
      <c r="R26" s="771"/>
      <c r="S26" s="771"/>
      <c r="T26" s="771" t="n">
        <f aca="false">IF(Q26="","",IF(K26="km",M26/Q26,100*Q26)*INDEX(DADOS!$1:$1048576,MATCH(P26,DADOS!D:D,0),5))</f>
        <v>3461.33333333333</v>
      </c>
      <c r="U26" s="773" t="n">
        <f aca="false">SUM(H26,T26)</f>
        <v>7461.33333333333</v>
      </c>
      <c r="V26" s="849" t="n">
        <f aca="false">G26*U26</f>
        <v>22384</v>
      </c>
    </row>
    <row r="27" customFormat="false" ht="12.75" hidden="true" customHeight="true" outlineLevel="0" collapsed="false">
      <c r="B27" s="850" t="n">
        <f aca="false">F27</f>
        <v>0</v>
      </c>
      <c r="C27" s="850"/>
      <c r="D27" s="850"/>
      <c r="E27" s="763"/>
      <c r="F27" s="735"/>
      <c r="G27" s="775"/>
      <c r="H27" s="774"/>
      <c r="I27" s="774"/>
      <c r="J27" s="774"/>
      <c r="K27" s="768" t="s">
        <v>484</v>
      </c>
      <c r="L27" s="768"/>
      <c r="M27" s="771"/>
      <c r="N27" s="771"/>
      <c r="O27" s="771"/>
      <c r="P27" s="770"/>
      <c r="Q27" s="771"/>
      <c r="R27" s="771"/>
      <c r="S27" s="771"/>
      <c r="T27" s="771" t="str">
        <f aca="false">IF(Q27="","",IF(K27="km",#REF!/Q27,100*Q27)*INDEX(DADOS!$1:$1048576,MATCH(P27,DADOS!D:D,0),5))</f>
        <v/>
      </c>
      <c r="U27" s="773" t="n">
        <f aca="false">SUM(H27,T27)</f>
        <v>0</v>
      </c>
      <c r="V27" s="771" t="n">
        <f aca="false">U27*G27</f>
        <v>0</v>
      </c>
    </row>
    <row r="28" customFormat="false" ht="12.75" hidden="true" customHeight="true" outlineLevel="0" collapsed="false">
      <c r="B28" s="850" t="n">
        <f aca="false">F28</f>
        <v>0</v>
      </c>
      <c r="C28" s="850"/>
      <c r="D28" s="850"/>
      <c r="E28" s="763"/>
      <c r="F28" s="735"/>
      <c r="G28" s="775"/>
      <c r="H28" s="774"/>
      <c r="I28" s="774"/>
      <c r="J28" s="774"/>
      <c r="K28" s="768" t="s">
        <v>484</v>
      </c>
      <c r="L28" s="768"/>
      <c r="M28" s="771"/>
      <c r="N28" s="771"/>
      <c r="O28" s="771"/>
      <c r="P28" s="770"/>
      <c r="Q28" s="771"/>
      <c r="R28" s="771"/>
      <c r="S28" s="771"/>
      <c r="T28" s="771" t="str">
        <f aca="false">IF(Q28="","",IF(K28="km",#REF!/Q28,100*Q28)*INDEX(DADOS!$1:$1048576,MATCH(P28,DADOS!D:D,0),5))</f>
        <v/>
      </c>
      <c r="U28" s="773" t="n">
        <f aca="false">SUM(H28,T28)</f>
        <v>0</v>
      </c>
      <c r="V28" s="771" t="n">
        <f aca="false">U28*G28</f>
        <v>0</v>
      </c>
    </row>
    <row r="29" customFormat="false" ht="12.75" hidden="true" customHeight="false" outlineLevel="0" collapsed="false">
      <c r="B29" s="850"/>
      <c r="C29" s="850"/>
      <c r="D29" s="850"/>
      <c r="E29" s="851"/>
      <c r="F29" s="851"/>
      <c r="G29" s="775"/>
      <c r="H29" s="852"/>
      <c r="I29" s="852"/>
      <c r="J29" s="852"/>
      <c r="K29" s="768"/>
      <c r="L29" s="768"/>
      <c r="M29" s="771"/>
      <c r="N29" s="771"/>
      <c r="O29" s="771"/>
      <c r="P29" s="770"/>
      <c r="Q29" s="771"/>
      <c r="R29" s="771"/>
      <c r="S29" s="771"/>
      <c r="T29" s="771" t="str">
        <f aca="false">IF(Q29="","",IF(K29="km",#REF!/Q29,100*Q29)*INDEX(DADOS!$1:$1048576,MATCH(P29,DADOS!D:D,0),5))</f>
        <v/>
      </c>
      <c r="U29" s="773" t="n">
        <f aca="false">SUM(H29,T29)</f>
        <v>0</v>
      </c>
      <c r="V29" s="771"/>
    </row>
    <row r="30" customFormat="false" ht="12.75" hidden="false" customHeight="false" outlineLevel="0" collapsed="false">
      <c r="B30" s="780"/>
      <c r="C30" s="780"/>
      <c r="D30" s="780"/>
      <c r="E30" s="837"/>
      <c r="F30" s="837"/>
      <c r="G30" s="782"/>
      <c r="H30" s="780"/>
      <c r="I30" s="780"/>
      <c r="J30" s="780"/>
      <c r="K30" s="784"/>
      <c r="L30" s="784"/>
      <c r="M30" s="785"/>
      <c r="N30" s="785"/>
      <c r="O30" s="785"/>
      <c r="P30" s="786"/>
      <c r="Q30" s="771"/>
      <c r="R30" s="771"/>
      <c r="S30" s="771"/>
      <c r="T30" s="785" t="str">
        <f aca="false">IF(Q30="","",IF(K30="km",#REF!/Q30,#REF!*Q30)*INDEX(DADOS!$1:$1048576,MATCH(P30,DADOS!D:D,0),5))</f>
        <v/>
      </c>
      <c r="U30" s="773" t="n">
        <f aca="false">SUM(H30,T30)</f>
        <v>0</v>
      </c>
      <c r="V30" s="772"/>
    </row>
    <row r="31" customFormat="false" ht="12.75" hidden="false" customHeight="true" outlineLevel="0" collapsed="false">
      <c r="B31" s="788"/>
      <c r="C31" s="788"/>
      <c r="D31" s="788"/>
      <c r="E31" s="790" t="s">
        <v>257</v>
      </c>
      <c r="F31" s="790"/>
      <c r="G31" s="790" t="n">
        <f aca="false">SUM(G26:G30)</f>
        <v>3</v>
      </c>
      <c r="H31" s="853" t="n">
        <f aca="false">SUMPRODUCT(G26:$G$30,H26:H30)</f>
        <v>12000</v>
      </c>
      <c r="I31" s="853"/>
      <c r="J31" s="853"/>
      <c r="K31" s="792"/>
      <c r="L31" s="792"/>
      <c r="M31" s="792"/>
      <c r="N31" s="792"/>
      <c r="O31" s="792"/>
      <c r="P31" s="793"/>
      <c r="Q31" s="794"/>
      <c r="R31" s="794"/>
      <c r="S31" s="794"/>
      <c r="T31" s="853" t="n">
        <f aca="false">SUMPRODUCT($G26:G$30,T26:T30)</f>
        <v>10384</v>
      </c>
      <c r="U31" s="853"/>
      <c r="V31" s="853" t="n">
        <f aca="false">SUM(V26:V30)</f>
        <v>22384</v>
      </c>
    </row>
    <row r="33" customFormat="false" ht="12.75" hidden="false" customHeight="true" outlineLevel="0" collapsed="false">
      <c r="B33" s="724" t="s">
        <v>454</v>
      </c>
      <c r="C33" s="724"/>
      <c r="D33" s="724"/>
      <c r="E33" s="724"/>
      <c r="F33" s="724"/>
      <c r="G33" s="724"/>
      <c r="H33" s="724"/>
      <c r="I33" s="724"/>
      <c r="J33" s="724"/>
      <c r="K33" s="724"/>
      <c r="L33" s="724"/>
      <c r="M33" s="724"/>
      <c r="N33" s="724"/>
      <c r="O33" s="724"/>
      <c r="P33" s="724"/>
      <c r="Q33" s="724"/>
      <c r="R33" s="724"/>
      <c r="S33" s="724"/>
      <c r="T33" s="724"/>
      <c r="U33" s="724"/>
      <c r="V33" s="724"/>
    </row>
    <row r="34" customFormat="false" ht="12.75" hidden="false" customHeight="true" outlineLevel="0" collapsed="false">
      <c r="B34" s="725" t="s">
        <v>5</v>
      </c>
      <c r="C34" s="725"/>
      <c r="D34" s="452" t="s">
        <v>491</v>
      </c>
      <c r="E34" s="452"/>
      <c r="F34" s="452"/>
      <c r="G34" s="725" t="s">
        <v>313</v>
      </c>
      <c r="H34" s="725"/>
      <c r="I34" s="727" t="s">
        <v>318</v>
      </c>
      <c r="J34" s="727"/>
      <c r="K34" s="727"/>
      <c r="L34" s="727" t="s">
        <v>11</v>
      </c>
      <c r="M34" s="727"/>
      <c r="N34" s="727"/>
      <c r="O34" s="727"/>
      <c r="P34" s="727"/>
      <c r="Q34" s="725" t="s">
        <v>492</v>
      </c>
      <c r="R34" s="725"/>
      <c r="S34" s="725"/>
      <c r="T34" s="725"/>
      <c r="U34" s="727"/>
      <c r="V34" s="727"/>
    </row>
    <row r="35" customFormat="false" ht="12.75" hidden="false" customHeight="false" outlineLevel="0" collapsed="false">
      <c r="B35" s="740" t="n">
        <f aca="false">IF(I35="","",COUNT($I$35:I35))</f>
        <v>1</v>
      </c>
      <c r="C35" s="797"/>
      <c r="D35" s="803" t="s">
        <v>543</v>
      </c>
      <c r="E35" s="803"/>
      <c r="F35" s="803"/>
      <c r="G35" s="804" t="s">
        <v>109</v>
      </c>
      <c r="H35" s="804"/>
      <c r="I35" s="806" t="n">
        <v>1</v>
      </c>
      <c r="J35" s="806"/>
      <c r="K35" s="806"/>
      <c r="L35" s="806" t="n">
        <v>3000</v>
      </c>
      <c r="M35" s="806"/>
      <c r="N35" s="806"/>
      <c r="O35" s="806"/>
      <c r="P35" s="806"/>
      <c r="Q35" s="741" t="n">
        <f aca="false">I35*L35</f>
        <v>3000</v>
      </c>
      <c r="R35" s="741"/>
      <c r="S35" s="741"/>
      <c r="T35" s="741"/>
      <c r="U35" s="829"/>
      <c r="V35" s="829"/>
    </row>
    <row r="36" customFormat="false" ht="12.75" hidden="false" customHeight="false" outlineLevel="0" collapsed="false">
      <c r="B36" s="740"/>
      <c r="C36" s="797"/>
      <c r="D36" s="803"/>
      <c r="E36" s="803"/>
      <c r="F36" s="803"/>
      <c r="G36" s="804"/>
      <c r="H36" s="804"/>
      <c r="I36" s="806"/>
      <c r="J36" s="806"/>
      <c r="K36" s="806"/>
      <c r="L36" s="806"/>
      <c r="M36" s="806"/>
      <c r="N36" s="806"/>
      <c r="O36" s="806"/>
      <c r="P36" s="806"/>
      <c r="Q36" s="741"/>
      <c r="R36" s="741"/>
      <c r="S36" s="741"/>
      <c r="T36" s="741"/>
      <c r="U36" s="854"/>
      <c r="V36" s="854"/>
    </row>
    <row r="37" customFormat="false" ht="12.75" hidden="false" customHeight="true" outlineLevel="0" collapsed="false">
      <c r="B37" s="740" t="str">
        <f aca="false">IF(I37="","",COUNT($I$35:I37))</f>
        <v/>
      </c>
      <c r="C37" s="797"/>
      <c r="D37" s="803"/>
      <c r="E37" s="803"/>
      <c r="F37" s="803"/>
      <c r="G37" s="855"/>
      <c r="H37" s="855"/>
      <c r="I37" s="856"/>
      <c r="J37" s="856"/>
      <c r="K37" s="856"/>
      <c r="L37" s="856"/>
      <c r="M37" s="856"/>
      <c r="N37" s="856"/>
      <c r="O37" s="856"/>
      <c r="P37" s="856"/>
      <c r="Q37" s="741" t="n">
        <f aca="false">I37*L37</f>
        <v>0</v>
      </c>
      <c r="R37" s="741"/>
      <c r="S37" s="741"/>
      <c r="T37" s="741"/>
      <c r="U37" s="855"/>
      <c r="V37" s="855"/>
    </row>
    <row r="38" customFormat="false" ht="12.75" hidden="false" customHeight="true" outlineLevel="0" collapsed="false">
      <c r="B38" s="788"/>
      <c r="C38" s="788"/>
      <c r="D38" s="830"/>
      <c r="E38" s="830"/>
      <c r="F38" s="830"/>
      <c r="G38" s="788"/>
      <c r="H38" s="788"/>
      <c r="I38" s="788"/>
      <c r="J38" s="788"/>
      <c r="K38" s="788"/>
      <c r="L38" s="788"/>
      <c r="M38" s="788"/>
      <c r="N38" s="788"/>
      <c r="O38" s="788"/>
      <c r="P38" s="788"/>
      <c r="Q38" s="807" t="n">
        <f aca="false">SUM(Q35:T37)</f>
        <v>3000</v>
      </c>
      <c r="R38" s="807"/>
      <c r="S38" s="807"/>
      <c r="T38" s="807"/>
      <c r="U38" s="788"/>
      <c r="V38" s="788"/>
    </row>
    <row r="41" customFormat="false" ht="12.75" hidden="false" customHeight="true" outlineLevel="0" collapsed="false">
      <c r="T41" s="446" t="n">
        <f aca="false">Q36*(1+BDI!O16)</f>
        <v>0</v>
      </c>
    </row>
  </sheetData>
  <mergeCells count="124">
    <mergeCell ref="B6:D6"/>
    <mergeCell ref="C8:E8"/>
    <mergeCell ref="H8:I8"/>
    <mergeCell ref="J8:L8"/>
    <mergeCell ref="O8:T8"/>
    <mergeCell ref="U8:V8"/>
    <mergeCell ref="E9:E10"/>
    <mergeCell ref="H9:I9"/>
    <mergeCell ref="J9:L9"/>
    <mergeCell ref="O9:T10"/>
    <mergeCell ref="U9:V10"/>
    <mergeCell ref="H10:I10"/>
    <mergeCell ref="J10:L10"/>
    <mergeCell ref="B13:V13"/>
    <mergeCell ref="B14:C15"/>
    <mergeCell ref="D14:F15"/>
    <mergeCell ref="G14:G15"/>
    <mergeCell ref="H14:I15"/>
    <mergeCell ref="J14:M15"/>
    <mergeCell ref="N14:R15"/>
    <mergeCell ref="S14:T15"/>
    <mergeCell ref="U14:U15"/>
    <mergeCell ref="V14:V15"/>
    <mergeCell ref="H16:I16"/>
    <mergeCell ref="K16:M16"/>
    <mergeCell ref="O16:R16"/>
    <mergeCell ref="S16:T16"/>
    <mergeCell ref="H17:I17"/>
    <mergeCell ref="K17:M17"/>
    <mergeCell ref="O17:R17"/>
    <mergeCell ref="S17:T17"/>
    <mergeCell ref="H18:I18"/>
    <mergeCell ref="K18:M18"/>
    <mergeCell ref="O18:R18"/>
    <mergeCell ref="S18:T18"/>
    <mergeCell ref="H19:I19"/>
    <mergeCell ref="K19:M19"/>
    <mergeCell ref="O19:R19"/>
    <mergeCell ref="S19:T19"/>
    <mergeCell ref="H20:I20"/>
    <mergeCell ref="K20:M20"/>
    <mergeCell ref="O20:R20"/>
    <mergeCell ref="S20:T20"/>
    <mergeCell ref="B21:C21"/>
    <mergeCell ref="D21:F21"/>
    <mergeCell ref="H21:I21"/>
    <mergeCell ref="J21:M21"/>
    <mergeCell ref="N21:R21"/>
    <mergeCell ref="S21:T21"/>
    <mergeCell ref="B23:V23"/>
    <mergeCell ref="B24:D25"/>
    <mergeCell ref="E24:F25"/>
    <mergeCell ref="G24:G25"/>
    <mergeCell ref="H24:J25"/>
    <mergeCell ref="K24:O25"/>
    <mergeCell ref="P24:S24"/>
    <mergeCell ref="T24:T25"/>
    <mergeCell ref="U24:U25"/>
    <mergeCell ref="V24:V25"/>
    <mergeCell ref="P25:S25"/>
    <mergeCell ref="B26:D26"/>
    <mergeCell ref="H26:J26"/>
    <mergeCell ref="K26:L26"/>
    <mergeCell ref="M26:O26"/>
    <mergeCell ref="Q26:S26"/>
    <mergeCell ref="B27:D27"/>
    <mergeCell ref="H27:J27"/>
    <mergeCell ref="K27:L27"/>
    <mergeCell ref="M27:O27"/>
    <mergeCell ref="Q27:S27"/>
    <mergeCell ref="B28:D28"/>
    <mergeCell ref="H28:J28"/>
    <mergeCell ref="K28:L28"/>
    <mergeCell ref="M28:O28"/>
    <mergeCell ref="Q28:S28"/>
    <mergeCell ref="B29:D29"/>
    <mergeCell ref="E29:F29"/>
    <mergeCell ref="H29:J29"/>
    <mergeCell ref="K29:L29"/>
    <mergeCell ref="M29:O29"/>
    <mergeCell ref="Q29:S29"/>
    <mergeCell ref="B30:D30"/>
    <mergeCell ref="E30:F30"/>
    <mergeCell ref="H30:J30"/>
    <mergeCell ref="K30:L30"/>
    <mergeCell ref="M30:O30"/>
    <mergeCell ref="Q30:S30"/>
    <mergeCell ref="B31:D31"/>
    <mergeCell ref="E31:F31"/>
    <mergeCell ref="H31:J31"/>
    <mergeCell ref="K31:O31"/>
    <mergeCell ref="B33:V33"/>
    <mergeCell ref="B34:C34"/>
    <mergeCell ref="D34:F34"/>
    <mergeCell ref="G34:H34"/>
    <mergeCell ref="I34:K34"/>
    <mergeCell ref="L34:P34"/>
    <mergeCell ref="Q34:T34"/>
    <mergeCell ref="U34:V34"/>
    <mergeCell ref="D35:F35"/>
    <mergeCell ref="G35:H35"/>
    <mergeCell ref="I35:K35"/>
    <mergeCell ref="L35:P35"/>
    <mergeCell ref="Q35:T35"/>
    <mergeCell ref="U35:V35"/>
    <mergeCell ref="D36:F36"/>
    <mergeCell ref="G36:H36"/>
    <mergeCell ref="I36:K36"/>
    <mergeCell ref="L36:P36"/>
    <mergeCell ref="Q36:T36"/>
    <mergeCell ref="U36:V36"/>
    <mergeCell ref="D37:F37"/>
    <mergeCell ref="G37:H37"/>
    <mergeCell ref="I37:K37"/>
    <mergeCell ref="L37:P37"/>
    <mergeCell ref="Q37:T37"/>
    <mergeCell ref="U37:V37"/>
    <mergeCell ref="B38:C38"/>
    <mergeCell ref="D38:F38"/>
    <mergeCell ref="G38:H38"/>
    <mergeCell ref="I38:K38"/>
    <mergeCell ref="L38:P38"/>
    <mergeCell ref="Q38:T38"/>
    <mergeCell ref="U38:V38"/>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B1:AF114"/>
  <sheetViews>
    <sheetView showFormulas="false" showGridLines="false" showRowColHeaders="true" showZeros="true" rightToLeft="false" tabSelected="false" showOutlineSymbols="true" defaultGridColor="true" view="normal" topLeftCell="A81" colorId="64" zoomScale="100" zoomScaleNormal="100" zoomScalePageLayoutView="100" workbookViewId="0">
      <selection pane="topLeft" activeCell="D108" activeCellId="0" sqref="D108"/>
    </sheetView>
  </sheetViews>
  <sheetFormatPr defaultColWidth="9.1484375" defaultRowHeight="12.75" customHeight="true" zeroHeight="false" outlineLevelRow="0" outlineLevelCol="0"/>
  <cols>
    <col collapsed="false" customWidth="true" hidden="false" outlineLevel="0" max="1" min="1" style="437" width="3.42"/>
    <col collapsed="false" customWidth="true" hidden="false" outlineLevel="0" max="2" min="2" style="437" width="7.42"/>
    <col collapsed="false" customWidth="true" hidden="false" outlineLevel="0" max="3" min="3" style="437" width="2.15"/>
    <col collapsed="false" customWidth="true" hidden="false" outlineLevel="0" max="4" min="4" style="437" width="2.57"/>
    <col collapsed="false" customWidth="true" hidden="false" outlineLevel="0" max="5" min="5" style="437" width="38"/>
    <col collapsed="false" customWidth="true" hidden="false" outlineLevel="0" max="6" min="6" style="437" width="7.42"/>
    <col collapsed="false" customWidth="true" hidden="false" outlineLevel="0" max="7" min="7" style="437" width="3.57"/>
    <col collapsed="false" customWidth="true" hidden="false" outlineLevel="0" max="8" min="8" style="437" width="6.71"/>
    <col collapsed="false" customWidth="true" hidden="false" outlineLevel="0" max="9" min="9" style="437" width="7.42"/>
    <col collapsed="false" customWidth="true" hidden="false" outlineLevel="0" max="10" min="10" style="437" width="7.29"/>
    <col collapsed="false" customWidth="true" hidden="false" outlineLevel="0" max="12" min="11" style="437" width="5.71"/>
    <col collapsed="false" customWidth="true" hidden="false" outlineLevel="0" max="14" min="13" style="437" width="3.15"/>
    <col collapsed="false" customWidth="true" hidden="false" outlineLevel="0" max="15" min="15" style="437" width="4.29"/>
    <col collapsed="false" customWidth="true" hidden="false" outlineLevel="0" max="16" min="16" style="437" width="2.71"/>
    <col collapsed="false" customWidth="true" hidden="false" outlineLevel="0" max="18" min="17" style="437" width="3.15"/>
    <col collapsed="false" customWidth="true" hidden="false" outlineLevel="0" max="19" min="19" style="437" width="3"/>
    <col collapsed="false" customWidth="true" hidden="false" outlineLevel="0" max="20" min="20" style="437" width="14.14"/>
    <col collapsed="false" customWidth="true" hidden="false" outlineLevel="0" max="21" min="21" style="437" width="13.71"/>
    <col collapsed="false" customWidth="true" hidden="false" outlineLevel="0" max="22" min="22" style="437" width="22.86"/>
    <col collapsed="false" customWidth="true" hidden="false" outlineLevel="0" max="23" min="23" style="437" width="14.71"/>
    <col collapsed="false" customWidth="true" hidden="false" outlineLevel="0" max="24" min="24" style="437" width="13.57"/>
    <col collapsed="false" customWidth="true" hidden="false" outlineLevel="0" max="25" min="25" style="437" width="16"/>
    <col collapsed="false" customWidth="true" hidden="false" outlineLevel="0" max="26" min="26" style="437" width="13.86"/>
    <col collapsed="false" customWidth="true" hidden="false" outlineLevel="0" max="27" min="27" style="437" width="6.29"/>
    <col collapsed="false" customWidth="true" hidden="false" outlineLevel="0" max="28" min="28" style="437" width="13.29"/>
    <col collapsed="false" customWidth="true" hidden="false" outlineLevel="0" max="29" min="29" style="437" width="6.57"/>
    <col collapsed="false" customWidth="true" hidden="false" outlineLevel="0" max="30" min="30" style="437" width="4"/>
    <col collapsed="false" customWidth="true" hidden="false" outlineLevel="0" max="32" min="31" style="437" width="11"/>
    <col collapsed="false" customWidth="false" hidden="false" outlineLevel="0" max="16384" min="33" style="437" width="9.14"/>
  </cols>
  <sheetData>
    <row r="1" customFormat="false" ht="12.75" hidden="false" customHeight="true" outlineLevel="0" collapsed="false">
      <c r="W1" s="857"/>
      <c r="X1" s="446"/>
      <c r="Y1" s="446"/>
      <c r="AB1" s="858"/>
      <c r="AC1" s="858"/>
      <c r="AE1" s="474"/>
    </row>
    <row r="2" customFormat="false" ht="12.75" hidden="false" customHeight="true" outlineLevel="0" collapsed="false">
      <c r="I2" s="859"/>
      <c r="J2" s="859"/>
      <c r="W2" s="482"/>
      <c r="X2" s="446"/>
      <c r="Y2" s="446"/>
      <c r="Z2" s="446"/>
    </row>
    <row r="3" customFormat="false" ht="12.75" hidden="false" customHeight="true" outlineLevel="0" collapsed="false">
      <c r="I3" s="859"/>
      <c r="J3" s="859"/>
      <c r="W3" s="482"/>
      <c r="X3" s="446"/>
      <c r="Y3" s="446"/>
      <c r="Z3" s="506"/>
    </row>
    <row r="4" customFormat="false" ht="12.75" hidden="false" customHeight="true" outlineLevel="0" collapsed="false">
      <c r="H4" s="702"/>
      <c r="W4" s="482"/>
      <c r="X4" s="446"/>
      <c r="Y4" s="446"/>
      <c r="Z4" s="506"/>
    </row>
    <row r="5" customFormat="false" ht="12.75" hidden="false" customHeight="true" outlineLevel="0" collapsed="false">
      <c r="H5" s="702"/>
      <c r="W5" s="482"/>
      <c r="X5" s="446"/>
      <c r="Y5" s="446"/>
      <c r="Z5" s="506"/>
    </row>
    <row r="6" customFormat="false" ht="12.75" hidden="false" customHeight="true" outlineLevel="0" collapsed="false">
      <c r="H6" s="702"/>
    </row>
    <row r="7" customFormat="false" ht="18.75" hidden="false" customHeight="true" outlineLevel="0" collapsed="false">
      <c r="B7" s="703" t="s">
        <v>447</v>
      </c>
      <c r="C7" s="703"/>
      <c r="D7" s="703"/>
      <c r="E7" s="485" t="s">
        <v>268</v>
      </c>
    </row>
    <row r="8" customFormat="false" ht="12.75" hidden="false" customHeight="true" outlineLevel="0" collapsed="false">
      <c r="B8" s="704"/>
      <c r="C8" s="704"/>
      <c r="D8" s="704"/>
      <c r="E8" s="704"/>
      <c r="F8" s="704"/>
      <c r="G8" s="704"/>
      <c r="H8" s="704"/>
      <c r="I8" s="704"/>
      <c r="J8" s="704"/>
      <c r="K8" s="704"/>
      <c r="L8" s="704"/>
      <c r="M8" s="704"/>
      <c r="N8" s="704"/>
      <c r="O8" s="704"/>
      <c r="P8" s="704"/>
      <c r="Q8" s="704"/>
      <c r="R8" s="704"/>
      <c r="S8" s="704"/>
      <c r="T8" s="704"/>
      <c r="U8" s="704"/>
      <c r="V8" s="704"/>
      <c r="W8" s="702" t="n">
        <f aca="false">CRONOGRAMA!AT7</f>
        <v>46146</v>
      </c>
      <c r="X8" s="702" t="n">
        <f aca="false">CRONOGRAMA!EW7</f>
        <v>46523</v>
      </c>
      <c r="Y8" s="860" t="n">
        <f aca="false">X8-W8</f>
        <v>377</v>
      </c>
      <c r="Z8" s="474" t="n">
        <f aca="false">Y8/30</f>
        <v>12.5666666666667</v>
      </c>
      <c r="AA8" s="474"/>
    </row>
    <row r="9" customFormat="false" ht="12.75" hidden="false" customHeight="true" outlineLevel="0" collapsed="false">
      <c r="B9" s="704"/>
      <c r="C9" s="708" t="s">
        <v>254</v>
      </c>
      <c r="D9" s="708"/>
      <c r="E9" s="708"/>
      <c r="F9" s="704"/>
      <c r="G9" s="704"/>
      <c r="H9" s="709" t="s">
        <v>449</v>
      </c>
      <c r="I9" s="709"/>
      <c r="J9" s="710" t="n">
        <f aca="false">U41</f>
        <v>474667.378</v>
      </c>
      <c r="K9" s="710"/>
      <c r="L9" s="710"/>
      <c r="M9" s="711"/>
      <c r="N9" s="712"/>
      <c r="O9" s="713" t="s">
        <v>450</v>
      </c>
      <c r="P9" s="713"/>
      <c r="Q9" s="713"/>
      <c r="R9" s="713"/>
      <c r="S9" s="713"/>
      <c r="T9" s="713"/>
      <c r="U9" s="714" t="s">
        <v>451</v>
      </c>
      <c r="V9" s="714"/>
      <c r="W9" s="858"/>
      <c r="X9" s="702"/>
      <c r="Z9" s="474"/>
    </row>
    <row r="10" customFormat="false" ht="12.75" hidden="false" customHeight="true" outlineLevel="0" collapsed="false">
      <c r="B10" s="704"/>
      <c r="C10" s="716"/>
      <c r="D10" s="716"/>
      <c r="E10" s="717" t="n">
        <f aca="false">J9+J10+J11</f>
        <v>1219468.24163016</v>
      </c>
      <c r="F10" s="704"/>
      <c r="G10" s="704"/>
      <c r="H10" s="709" t="s">
        <v>453</v>
      </c>
      <c r="I10" s="709"/>
      <c r="J10" s="710" t="n">
        <f aca="false">V53</f>
        <v>280658.571428571</v>
      </c>
      <c r="K10" s="710"/>
      <c r="L10" s="710"/>
      <c r="M10" s="718"/>
      <c r="N10" s="719"/>
      <c r="O10" s="720" t="n">
        <f aca="false">Z8</f>
        <v>12.5666666666667</v>
      </c>
      <c r="P10" s="720"/>
      <c r="Q10" s="720"/>
      <c r="R10" s="720"/>
      <c r="S10" s="720"/>
      <c r="T10" s="720"/>
      <c r="U10" s="721" t="n">
        <f aca="false">E10*O10</f>
        <v>15324650.9031524</v>
      </c>
      <c r="V10" s="721"/>
    </row>
    <row r="11" customFormat="false" ht="12.75" hidden="false" customHeight="true" outlineLevel="0" collapsed="false">
      <c r="B11" s="723"/>
      <c r="C11" s="716"/>
      <c r="D11" s="716"/>
      <c r="E11" s="717"/>
      <c r="F11" s="704"/>
      <c r="G11" s="704"/>
      <c r="H11" s="709" t="s">
        <v>454</v>
      </c>
      <c r="I11" s="709"/>
      <c r="J11" s="710" t="n">
        <f aca="false">Q78+Q95+Q109</f>
        <v>464142.292201592</v>
      </c>
      <c r="K11" s="710"/>
      <c r="L11" s="710"/>
      <c r="M11" s="718"/>
      <c r="N11" s="719"/>
      <c r="O11" s="720"/>
      <c r="P11" s="720"/>
      <c r="Q11" s="720"/>
      <c r="R11" s="720"/>
      <c r="S11" s="720"/>
      <c r="T11" s="720"/>
      <c r="U11" s="721"/>
      <c r="V11" s="721"/>
      <c r="X11" s="488"/>
    </row>
    <row r="12" customFormat="false" ht="12.75" hidden="false" customHeight="true" outlineLevel="0" collapsed="false">
      <c r="B12" s="704"/>
      <c r="C12" s="704"/>
      <c r="D12" s="704"/>
      <c r="E12" s="704"/>
      <c r="F12" s="704"/>
      <c r="G12" s="704"/>
      <c r="H12" s="704"/>
      <c r="I12" s="704"/>
      <c r="J12" s="704"/>
      <c r="K12" s="704"/>
      <c r="L12" s="704"/>
      <c r="M12" s="704"/>
      <c r="N12" s="704"/>
      <c r="O12" s="704"/>
      <c r="P12" s="704"/>
      <c r="Q12" s="704"/>
      <c r="R12" s="704"/>
      <c r="S12" s="704"/>
      <c r="T12" s="704"/>
      <c r="U12" s="704"/>
      <c r="V12" s="704"/>
    </row>
    <row r="13" customFormat="false" ht="12.75" hidden="false" customHeight="true" outlineLevel="0" collapsed="false">
      <c r="Y13" s="858"/>
      <c r="AA13" s="858"/>
      <c r="AB13" s="858"/>
    </row>
    <row r="14" customFormat="false" ht="12.75" hidden="false" customHeight="true" outlineLevel="0" collapsed="false">
      <c r="B14" s="724" t="s">
        <v>449</v>
      </c>
      <c r="C14" s="724"/>
      <c r="D14" s="724"/>
      <c r="E14" s="724"/>
      <c r="F14" s="724"/>
      <c r="G14" s="724"/>
      <c r="H14" s="724"/>
      <c r="I14" s="724"/>
      <c r="J14" s="724"/>
      <c r="K14" s="724"/>
      <c r="L14" s="724"/>
      <c r="M14" s="724"/>
      <c r="N14" s="724"/>
      <c r="O14" s="724"/>
      <c r="P14" s="724"/>
      <c r="Q14" s="724"/>
      <c r="R14" s="724"/>
      <c r="S14" s="724"/>
      <c r="T14" s="724"/>
      <c r="U14" s="724"/>
      <c r="V14" s="724"/>
      <c r="Y14" s="446"/>
      <c r="Z14" s="861"/>
    </row>
    <row r="15" customFormat="false" ht="12.75" hidden="false" customHeight="true" outlineLevel="0" collapsed="false">
      <c r="B15" s="725" t="s">
        <v>5</v>
      </c>
      <c r="C15" s="725"/>
      <c r="D15" s="725" t="s">
        <v>455</v>
      </c>
      <c r="E15" s="725"/>
      <c r="F15" s="725"/>
      <c r="G15" s="725" t="s">
        <v>456</v>
      </c>
      <c r="H15" s="725" t="s">
        <v>457</v>
      </c>
      <c r="I15" s="725"/>
      <c r="J15" s="725" t="s">
        <v>458</v>
      </c>
      <c r="K15" s="725"/>
      <c r="L15" s="725"/>
      <c r="M15" s="725"/>
      <c r="N15" s="725" t="s">
        <v>536</v>
      </c>
      <c r="O15" s="725"/>
      <c r="P15" s="725"/>
      <c r="Q15" s="725"/>
      <c r="R15" s="725"/>
      <c r="S15" s="727" t="s">
        <v>459</v>
      </c>
      <c r="T15" s="727"/>
      <c r="U15" s="725" t="s">
        <v>451</v>
      </c>
      <c r="V15" s="725"/>
      <c r="Y15" s="702"/>
      <c r="Z15" s="861"/>
      <c r="AC15" s="702"/>
      <c r="AD15" s="702"/>
    </row>
    <row r="16" customFormat="false" ht="12.75" hidden="false" customHeight="false" outlineLevel="0" collapsed="false">
      <c r="B16" s="725"/>
      <c r="C16" s="725"/>
      <c r="D16" s="725"/>
      <c r="E16" s="725"/>
      <c r="F16" s="725"/>
      <c r="G16" s="725"/>
      <c r="H16" s="725"/>
      <c r="I16" s="725"/>
      <c r="J16" s="725"/>
      <c r="K16" s="725"/>
      <c r="L16" s="725"/>
      <c r="M16" s="725"/>
      <c r="N16" s="725"/>
      <c r="O16" s="725"/>
      <c r="P16" s="725"/>
      <c r="Q16" s="725"/>
      <c r="R16" s="725"/>
      <c r="S16" s="727"/>
      <c r="T16" s="727"/>
      <c r="U16" s="725"/>
      <c r="V16" s="725"/>
      <c r="Y16" s="446"/>
      <c r="Z16" s="861"/>
    </row>
    <row r="17" customFormat="false" ht="13.5" hidden="false" customHeight="true" outlineLevel="0" collapsed="false">
      <c r="B17" s="732" t="str">
        <f aca="false">F17</f>
        <v>P0013</v>
      </c>
      <c r="C17" s="733" t="s">
        <v>466</v>
      </c>
      <c r="D17" s="734"/>
      <c r="E17" s="735" t="s">
        <v>544</v>
      </c>
      <c r="F17" s="735" t="str">
        <f aca="false">VLOOKUP(E17,'MÃO DE OBRA'!$A:$B,2,FALSE())</f>
        <v>P0013</v>
      </c>
      <c r="G17" s="862" t="n">
        <v>1</v>
      </c>
      <c r="H17" s="863" t="n">
        <f aca="false">(IF(D17="h",VLOOKUP(B17,'MÃO DE OBRA'!$B$3:$D$97,3,0)*220,VLOOKUP(B17,'MÃO DE OBRA'!$B$3:$D$97,3,0)))</f>
        <v>10000</v>
      </c>
      <c r="I17" s="863"/>
      <c r="J17" s="738"/>
      <c r="K17" s="739" t="n">
        <f aca="false">IF(J17="",0,IF(J17="D",H17*DADOS!$D$18,H17*DADOS!$D$19))</f>
        <v>0</v>
      </c>
      <c r="L17" s="739"/>
      <c r="M17" s="739"/>
      <c r="N17" s="740" t="s">
        <v>541</v>
      </c>
      <c r="O17" s="739" t="n">
        <f aca="false">IF(N17="C",(DADOS!$E$9+DADOS!$E$10)*30,IF(N17="J",(DADOS!$E$9+DADOS!$E$10+DADOS!$E$11)*30,IF(C17="PJ",DADOS!$E$12,0)))</f>
        <v>1950</v>
      </c>
      <c r="P17" s="739"/>
      <c r="Q17" s="739"/>
      <c r="R17" s="739"/>
      <c r="S17" s="741" t="n">
        <f aca="false">IF(G17="",0,IF(C17="3º",0,IF(C17="PJ",0,((H17+K17)*DADOS!$D$7)+((H17+K17)*DADOS!$D$6))))</f>
        <v>0</v>
      </c>
      <c r="T17" s="741"/>
      <c r="U17" s="742" t="n">
        <f aca="false">IF(G17="",0,SUM(H17,K17,,O17,V17,S17))</f>
        <v>11950</v>
      </c>
      <c r="V17" s="743"/>
      <c r="W17" s="446"/>
      <c r="Y17" s="446"/>
      <c r="Z17" s="861"/>
    </row>
    <row r="18" customFormat="false" ht="12.75" hidden="false" customHeight="false" outlineLevel="0" collapsed="false">
      <c r="B18" s="734" t="str">
        <f aca="false">F18</f>
        <v>P0006</v>
      </c>
      <c r="C18" s="733"/>
      <c r="D18" s="734"/>
      <c r="E18" s="814" t="s">
        <v>545</v>
      </c>
      <c r="F18" s="735" t="str">
        <f aca="false">VLOOKUP(E18,'MÃO DE OBRA'!$A:$B,2,FALSE())</f>
        <v>P0006</v>
      </c>
      <c r="G18" s="862" t="n">
        <v>3</v>
      </c>
      <c r="H18" s="863" t="n">
        <f aca="false">(IF(D18="h",VLOOKUP(B18,'MÃO DE OBRA'!$B$3:$D$97,3,0)*220,VLOOKUP(B18,'MÃO DE OBRA'!$B$3:$D$97,3,0)))</f>
        <v>3358.08</v>
      </c>
      <c r="I18" s="863"/>
      <c r="J18" s="738" t="s">
        <v>461</v>
      </c>
      <c r="K18" s="739" t="n">
        <f aca="false">IF(J18="",0,IF(J18="D",H18*DADOS!$D$18,H18*DADOS!$D$19))</f>
        <v>839.52</v>
      </c>
      <c r="L18" s="739"/>
      <c r="M18" s="739"/>
      <c r="N18" s="740" t="s">
        <v>541</v>
      </c>
      <c r="O18" s="739" t="n">
        <f aca="false">IF(N18="C",(DADOS!$E$9+DADOS!$E$10)*30,IF(N18="J",(DADOS!$E$9+DADOS!$E$10+DADOS!$E$11)*30,IF(C18="PJ",DADOS!$E$12,0)))+DADOS!E24+DADOS!E25+DADOS!E26</f>
        <v>2415</v>
      </c>
      <c r="P18" s="739"/>
      <c r="Q18" s="739"/>
      <c r="R18" s="739"/>
      <c r="S18" s="741" t="n">
        <f aca="false">IF(G18="",0,IF(C18="3º",0,IF(C18="PJ",0,((H18+K18)*DADOS!$D$7)+((H18+K18)*DADOS!$D$6))))</f>
        <v>2560.536</v>
      </c>
      <c r="T18" s="741"/>
      <c r="U18" s="742" t="n">
        <f aca="false">IF(G18="",0,SUM(H18,K18,,O18,V18,S18))</f>
        <v>9173.136</v>
      </c>
      <c r="V18" s="743" t="s">
        <v>546</v>
      </c>
      <c r="W18" s="446"/>
      <c r="Y18" s="446"/>
      <c r="Z18" s="861"/>
    </row>
    <row r="19" customFormat="false" ht="12.75" hidden="false" customHeight="false" outlineLevel="0" collapsed="false">
      <c r="B19" s="734" t="str">
        <f aca="false">F19</f>
        <v>P0003</v>
      </c>
      <c r="C19" s="733"/>
      <c r="D19" s="734"/>
      <c r="E19" s="735" t="s">
        <v>547</v>
      </c>
      <c r="F19" s="735" t="str">
        <f aca="false">VLOOKUP(E19,'MÃO DE OBRA'!$A:$B,2,FALSE())</f>
        <v>P0003</v>
      </c>
      <c r="G19" s="736" t="n">
        <v>1</v>
      </c>
      <c r="H19" s="863" t="n">
        <f aca="false">(IF(D19="h",VLOOKUP(B19,'MÃO DE OBRA'!$B$3:$D$97,3,0)*220,VLOOKUP(B19,'MÃO DE OBRA'!$B$3:$D$97,3,0)))</f>
        <v>3078.24</v>
      </c>
      <c r="I19" s="863"/>
      <c r="J19" s="738" t="s">
        <v>461</v>
      </c>
      <c r="K19" s="739" t="n">
        <f aca="false">IF(J19="",0,IF(J19="D",H19*DADOS!$D$18,H19*DADOS!$D$19))</f>
        <v>769.56</v>
      </c>
      <c r="L19" s="739"/>
      <c r="M19" s="739"/>
      <c r="N19" s="740" t="s">
        <v>541</v>
      </c>
      <c r="O19" s="739" t="n">
        <f aca="false">IF(N19="C",(DADOS!$E$9+DADOS!$E$10)*30,IF(N19="J",(DADOS!$E$9+DADOS!$E$10+DADOS!$E$11)*30,IF(C19="PJ",DADOS!$E$12,0)))</f>
        <v>1950</v>
      </c>
      <c r="P19" s="739"/>
      <c r="Q19" s="739"/>
      <c r="R19" s="739"/>
      <c r="S19" s="741" t="n">
        <f aca="false">IF(G19="",0,IF(C19="3º",0,IF(C19="PJ",0,((H19+K19)*DADOS!$D$7)+((H19+K19)*DADOS!$D$6))))</f>
        <v>2347.158</v>
      </c>
      <c r="T19" s="741"/>
      <c r="U19" s="742" t="n">
        <f aca="false">IF(G19="",0,SUM(H19,K19,,O19,V19,S19))</f>
        <v>8144.958</v>
      </c>
      <c r="V19" s="743"/>
      <c r="W19" s="446"/>
      <c r="Y19" s="446"/>
      <c r="Z19" s="861"/>
    </row>
    <row r="20" customFormat="false" ht="12.75" hidden="false" customHeight="false" outlineLevel="0" collapsed="false">
      <c r="B20" s="734" t="str">
        <f aca="false">F20</f>
        <v>P0007</v>
      </c>
      <c r="C20" s="733"/>
      <c r="D20" s="734"/>
      <c r="E20" s="735" t="s">
        <v>548</v>
      </c>
      <c r="F20" s="735" t="str">
        <f aca="false">VLOOKUP(E20,'MÃO DE OBRA'!$A:$B,2,FALSE())</f>
        <v>P0007</v>
      </c>
      <c r="G20" s="736" t="n">
        <v>1</v>
      </c>
      <c r="H20" s="863" t="n">
        <f aca="false">(IF(D20="h",VLOOKUP(B20,'MÃO DE OBRA'!$B$3:$D$97,3,0)*220,VLOOKUP(B20,'MÃO DE OBRA'!$B$3:$D$97,3,0)))</f>
        <v>2217.6</v>
      </c>
      <c r="I20" s="863"/>
      <c r="J20" s="738" t="s">
        <v>461</v>
      </c>
      <c r="K20" s="739" t="n">
        <f aca="false">IF(J20="",0,IF(J20="D",H20*DADOS!$D$18,H20*DADOS!$D$19))</f>
        <v>554.4</v>
      </c>
      <c r="L20" s="739"/>
      <c r="M20" s="739"/>
      <c r="N20" s="740" t="s">
        <v>541</v>
      </c>
      <c r="O20" s="739" t="n">
        <f aca="false">IF(N20="C",(DADOS!$E$9+DADOS!$E$10)*30,IF(N20="J",(DADOS!$E$9+DADOS!$E$10+DADOS!$E$11)*30,IF(C20="PJ",DADOS!$E$12,0)))</f>
        <v>1950</v>
      </c>
      <c r="P20" s="739"/>
      <c r="Q20" s="739"/>
      <c r="R20" s="739"/>
      <c r="S20" s="741" t="n">
        <f aca="false">IF(G20="",0,IF(C20="3º",0,IF(C20="PJ",0,((H20+K20)*DADOS!$D$7)+((H20+K20)*DADOS!$D$6))))</f>
        <v>1690.92</v>
      </c>
      <c r="T20" s="741"/>
      <c r="U20" s="742" t="n">
        <f aca="false">IF(G20="",0,SUM(H20,K20,,O20,V20,S20))</f>
        <v>6412.92</v>
      </c>
      <c r="V20" s="743"/>
      <c r="W20" s="446"/>
      <c r="Y20" s="446"/>
      <c r="Z20" s="861"/>
    </row>
    <row r="21" customFormat="false" ht="12.75" hidden="false" customHeight="false" outlineLevel="0" collapsed="false">
      <c r="B21" s="734" t="str">
        <f aca="false">F21</f>
        <v>P0027</v>
      </c>
      <c r="C21" s="733" t="s">
        <v>466</v>
      </c>
      <c r="D21" s="734"/>
      <c r="E21" s="864" t="s">
        <v>549</v>
      </c>
      <c r="F21" s="735" t="str">
        <f aca="false">VLOOKUP(E21,'MÃO DE OBRA'!$A:$B,2,FALSE())</f>
        <v>P0027</v>
      </c>
      <c r="G21" s="865" t="n">
        <v>1</v>
      </c>
      <c r="H21" s="863" t="n">
        <f aca="false">(IF(D21="h",VLOOKUP(B21,'MÃO DE OBRA'!$B$3:$D$97,3,0)*220,VLOOKUP(B21,'MÃO DE OBRA'!$B$3:$D$97,3,0)))</f>
        <v>30000</v>
      </c>
      <c r="I21" s="863"/>
      <c r="J21" s="738"/>
      <c r="K21" s="739" t="n">
        <f aca="false">IF(J21="",0,IF(J21="D",H21*DADOS!$D$18,H21*DADOS!$D$19))</f>
        <v>0</v>
      </c>
      <c r="L21" s="739"/>
      <c r="M21" s="739"/>
      <c r="N21" s="740" t="s">
        <v>541</v>
      </c>
      <c r="O21" s="739" t="n">
        <f aca="false">IF(N21="C",(DADOS!$E$9+DADOS!$E$10)*30,IF(N21="J",(DADOS!$E$9+DADOS!$E$10+DADOS!$E$11)*30,IF(C21="PJ",DADOS!$E$12,0)))</f>
        <v>1950</v>
      </c>
      <c r="P21" s="739"/>
      <c r="Q21" s="739"/>
      <c r="R21" s="739"/>
      <c r="S21" s="741" t="n">
        <f aca="false">IF(G21="",0,IF(C21="3º",0,IF(C21="PJ",0,((H21+K21)*DADOS!$D$7)+((H21+K21)*DADOS!$D$6))))</f>
        <v>0</v>
      </c>
      <c r="T21" s="741"/>
      <c r="U21" s="742" t="n">
        <f aca="false">IF(G21="",0,SUM(H21,K21,,O21,V21,S21))</f>
        <v>31950</v>
      </c>
      <c r="V21" s="743"/>
      <c r="W21" s="446"/>
      <c r="Y21" s="861"/>
      <c r="Z21" s="861"/>
    </row>
    <row r="22" customFormat="false" ht="12.75" hidden="false" customHeight="false" outlineLevel="0" collapsed="false">
      <c r="B22" s="734" t="str">
        <f aca="false">F22</f>
        <v>P0075</v>
      </c>
      <c r="C22" s="733" t="s">
        <v>466</v>
      </c>
      <c r="D22" s="734"/>
      <c r="E22" s="735" t="s">
        <v>550</v>
      </c>
      <c r="F22" s="735" t="str">
        <f aca="false">VLOOKUP(E22,'MÃO DE OBRA'!$A:$B,2,FALSE())</f>
        <v>P0075</v>
      </c>
      <c r="G22" s="865" t="n">
        <v>1</v>
      </c>
      <c r="H22" s="863" t="n">
        <f aca="false">(IF(D22="h",VLOOKUP(B22,'MÃO DE OBRA'!$B$3:$D$97,3,0)*220,VLOOKUP(B22,'MÃO DE OBRA'!$B$3:$D$97,3,0)))</f>
        <v>14000</v>
      </c>
      <c r="I22" s="863"/>
      <c r="J22" s="738"/>
      <c r="K22" s="739" t="n">
        <f aca="false">IF(J22="",0,IF(J22="D",H22*DADOS!$D$18,H22*DADOS!$D$19))</f>
        <v>0</v>
      </c>
      <c r="L22" s="739"/>
      <c r="M22" s="739"/>
      <c r="N22" s="740" t="s">
        <v>541</v>
      </c>
      <c r="O22" s="739" t="n">
        <f aca="false">IF(N22="C",(DADOS!$E$9+DADOS!$E$10)*30,IF(N22="J",(DADOS!$E$9+DADOS!$E$10+DADOS!$E$11)*30,IF(C22="PJ",DADOS!$E$12,0)))</f>
        <v>1950</v>
      </c>
      <c r="P22" s="739"/>
      <c r="Q22" s="739"/>
      <c r="R22" s="739"/>
      <c r="S22" s="741" t="n">
        <f aca="false">IF(G22="",0,IF(C22="3º",0,IF(C22="PJ",0,((H22+K22)*DADOS!$D$7)+((H22+K22)*DADOS!$D$6))))</f>
        <v>0</v>
      </c>
      <c r="T22" s="741"/>
      <c r="U22" s="742" t="n">
        <f aca="false">IF(G22="",0,SUM(H22,K22,,O22,V22,S22))</f>
        <v>15950</v>
      </c>
      <c r="V22" s="743"/>
      <c r="W22" s="446"/>
      <c r="Y22" s="861"/>
      <c r="Z22" s="861"/>
    </row>
    <row r="23" customFormat="false" ht="12" hidden="false" customHeight="true" outlineLevel="0" collapsed="false">
      <c r="B23" s="734" t="str">
        <f aca="false">F23</f>
        <v>P0018</v>
      </c>
      <c r="C23" s="733" t="s">
        <v>466</v>
      </c>
      <c r="D23" s="734"/>
      <c r="E23" s="814" t="s">
        <v>551</v>
      </c>
      <c r="F23" s="735" t="str">
        <f aca="false">VLOOKUP(E23,'MÃO DE OBRA'!$A:$B,2,FALSE())</f>
        <v>P0018</v>
      </c>
      <c r="G23" s="866" t="n">
        <v>2</v>
      </c>
      <c r="H23" s="863" t="n">
        <f aca="false">(IF(D23="h",VLOOKUP(B23,'MÃO DE OBRA'!$B$3:$D$97,3,0)*220,VLOOKUP(B23,'MÃO DE OBRA'!$B$3:$D$97,3,0)))</f>
        <v>18000</v>
      </c>
      <c r="I23" s="863"/>
      <c r="J23" s="738"/>
      <c r="K23" s="739" t="n">
        <f aca="false">IF(J23="",0,IF(J23="D",H23*DADOS!$D$18,H23*DADOS!$D$19))</f>
        <v>0</v>
      </c>
      <c r="L23" s="739"/>
      <c r="M23" s="739"/>
      <c r="N23" s="740" t="s">
        <v>541</v>
      </c>
      <c r="O23" s="739" t="n">
        <f aca="false">IF(N23="C",(DADOS!$E$9+DADOS!$E$10)*30,IF(N23="J",(DADOS!$E$9+DADOS!$E$10+DADOS!$E$11)*30,IF(C23="PJ",DADOS!$E$12,0)))</f>
        <v>1950</v>
      </c>
      <c r="P23" s="739"/>
      <c r="Q23" s="739"/>
      <c r="R23" s="739"/>
      <c r="S23" s="741" t="n">
        <f aca="false">IF(G23="",0,IF(C23="3º",0,IF(C23="PJ",0,((H23+K23)*DADOS!$D$7)+((H23+K23)*DADOS!$D$6))))</f>
        <v>0</v>
      </c>
      <c r="T23" s="741"/>
      <c r="U23" s="742" t="n">
        <f aca="false">IF(G23="",0,SUM(H23,K23,,O23,V23,S23))</f>
        <v>19950</v>
      </c>
      <c r="V23" s="743"/>
      <c r="W23" s="446"/>
      <c r="Y23" s="867"/>
      <c r="Z23" s="861"/>
    </row>
    <row r="24" customFormat="false" ht="12" hidden="false" customHeight="true" outlineLevel="0" collapsed="false">
      <c r="B24" s="734" t="str">
        <f aca="false">F24</f>
        <v>P0024</v>
      </c>
      <c r="C24" s="733" t="s">
        <v>466</v>
      </c>
      <c r="D24" s="734"/>
      <c r="E24" s="814" t="s">
        <v>552</v>
      </c>
      <c r="F24" s="735" t="str">
        <f aca="false">VLOOKUP(E24,'MÃO DE OBRA'!$A:$B,2,FALSE())</f>
        <v>P0024</v>
      </c>
      <c r="G24" s="865" t="n">
        <v>1</v>
      </c>
      <c r="H24" s="863" t="n">
        <f aca="false">(IF(D24="h",VLOOKUP(B24,'MÃO DE OBRA'!$B$3:$D$97,3,0)*220,VLOOKUP(B24,'MÃO DE OBRA'!$B$3:$D$97,3,0)))</f>
        <v>22000</v>
      </c>
      <c r="I24" s="863"/>
      <c r="J24" s="738"/>
      <c r="K24" s="739" t="n">
        <f aca="false">IF(J24="",0,IF(J24="D",H24*DADOS!$D$18,H24*DADOS!$D$19))</f>
        <v>0</v>
      </c>
      <c r="L24" s="739"/>
      <c r="M24" s="739"/>
      <c r="N24" s="740" t="s">
        <v>541</v>
      </c>
      <c r="O24" s="739" t="n">
        <f aca="false">IF(N24="C",(DADOS!$E$9+DADOS!$E$10)*30,IF(N24="J",(DADOS!$E$9+DADOS!$E$10+DADOS!$E$11)*30,IF(C24="PJ",DADOS!$E$12,0)))</f>
        <v>1950</v>
      </c>
      <c r="P24" s="739"/>
      <c r="Q24" s="739"/>
      <c r="R24" s="739"/>
      <c r="S24" s="741" t="n">
        <f aca="false">IF(G24="",0,IF(C24="3º",0,IF(C24="PJ",0,((H24+K24)*DADOS!$D$7)+((H24+K24)*DADOS!$D$6))))</f>
        <v>0</v>
      </c>
      <c r="T24" s="741"/>
      <c r="U24" s="742" t="n">
        <f aca="false">IF(G24="",0,SUM(H24,K24,,O24,V24,S24))</f>
        <v>23950</v>
      </c>
      <c r="V24" s="743"/>
      <c r="W24" s="446"/>
      <c r="Y24" s="867"/>
      <c r="Z24" s="861"/>
    </row>
    <row r="25" customFormat="false" ht="12.75" hidden="false" customHeight="false" outlineLevel="0" collapsed="false">
      <c r="B25" s="734" t="str">
        <f aca="false">F25</f>
        <v>P0073</v>
      </c>
      <c r="C25" s="843"/>
      <c r="D25" s="844"/>
      <c r="E25" s="748" t="s">
        <v>553</v>
      </c>
      <c r="F25" s="735" t="str">
        <f aca="false">VLOOKUP(E25,'MÃO DE OBRA'!$A:$B,2,FALSE())</f>
        <v>P0073</v>
      </c>
      <c r="G25" s="868" t="n">
        <v>2</v>
      </c>
      <c r="H25" s="863" t="n">
        <f aca="false">(IF(D25="h",VLOOKUP(B25,'MÃO DE OBRA'!$B$3:$D$97,3,0)*220,VLOOKUP(B25,'MÃO DE OBRA'!$B$3:$D$97,3,0)))</f>
        <v>7200</v>
      </c>
      <c r="I25" s="863"/>
      <c r="J25" s="750" t="s">
        <v>461</v>
      </c>
      <c r="K25" s="739" t="n">
        <f aca="false">IF(J25="",0,IF(J25="D",H25*DADOS!$D$18,H25*DADOS!$D$19))</f>
        <v>1800</v>
      </c>
      <c r="L25" s="739"/>
      <c r="M25" s="739"/>
      <c r="N25" s="740" t="s">
        <v>541</v>
      </c>
      <c r="O25" s="739" t="n">
        <f aca="false">IF(N25="C",(DADOS!$E$9+DADOS!$E$10)*30,IF(N25="J",(DADOS!$E$9+DADOS!$E$10+DADOS!$E$11)*30,IF(C25="PJ",DADOS!$E$12,0)))+DADOS!$E$24+DADOS!$E$25+DADOS!$E$26</f>
        <v>2415</v>
      </c>
      <c r="P25" s="739"/>
      <c r="Q25" s="739"/>
      <c r="R25" s="739"/>
      <c r="S25" s="741" t="n">
        <f aca="false">IF(G25="",0,IF(C25="3º",0,IF(C25="PJ",0,((H25+K25)*DADOS!$D$7)+((H25+K25)*DADOS!$D$6))))</f>
        <v>5490</v>
      </c>
      <c r="T25" s="741"/>
      <c r="U25" s="742" t="n">
        <f aca="false">IF(G25="",0,SUM(H25,K25,,O25,V25,S25))</f>
        <v>16905</v>
      </c>
      <c r="V25" s="743" t="s">
        <v>554</v>
      </c>
      <c r="W25" s="446"/>
      <c r="AB25" s="858"/>
    </row>
    <row r="26" customFormat="false" ht="12.75" hidden="false" customHeight="false" outlineLevel="0" collapsed="false">
      <c r="B26" s="734" t="str">
        <f aca="false">F26</f>
        <v>P0011</v>
      </c>
      <c r="C26" s="843"/>
      <c r="D26" s="844"/>
      <c r="E26" s="748" t="s">
        <v>555</v>
      </c>
      <c r="F26" s="735" t="str">
        <f aca="false">VLOOKUP(E26,'MÃO DE OBRA'!$A:$B,2,FALSE())</f>
        <v>P0011</v>
      </c>
      <c r="G26" s="749" t="n">
        <v>2</v>
      </c>
      <c r="H26" s="863" t="n">
        <f aca="false">(IF(D26="h",VLOOKUP(B26,'MÃO DE OBRA'!$B$3:$D$97,3,0)*220,VLOOKUP(B26,'MÃO DE OBRA'!$B$3:$D$97,3,0)))</f>
        <v>2217.6</v>
      </c>
      <c r="I26" s="863"/>
      <c r="J26" s="750" t="s">
        <v>461</v>
      </c>
      <c r="K26" s="739" t="n">
        <f aca="false">IF(J26="",0,IF(J26="D",H26*DADOS!$D$18,H26*DADOS!$D$19))</f>
        <v>554.4</v>
      </c>
      <c r="L26" s="739"/>
      <c r="M26" s="739"/>
      <c r="N26" s="740" t="s">
        <v>541</v>
      </c>
      <c r="O26" s="739" t="n">
        <f aca="false">IF(N26="C",(DADOS!$E$9+DADOS!$E$10)*30,IF(N26="J",(DADOS!$E$9+DADOS!$E$10+DADOS!$E$11)*30,IF(C26="PJ",DADOS!$E$12,0)))+DADOS!$E$24+DADOS!$E$25+DADOS!$E$26</f>
        <v>2415</v>
      </c>
      <c r="P26" s="739"/>
      <c r="Q26" s="739"/>
      <c r="R26" s="739"/>
      <c r="S26" s="741" t="n">
        <f aca="false">IF(G26="",0,IF(C26="3º",0,IF(C26="PJ",0,((H26+K26)*DADOS!$D$7)+((H26+K26)*DADOS!$D$6))))</f>
        <v>1690.92</v>
      </c>
      <c r="T26" s="741"/>
      <c r="U26" s="742" t="n">
        <f aca="false">IF(G26="",0,SUM(H26,K26,,O26,V26,S26))</f>
        <v>6877.92</v>
      </c>
      <c r="V26" s="743"/>
      <c r="W26" s="446"/>
      <c r="AB26" s="858"/>
    </row>
    <row r="27" customFormat="false" ht="12.75" hidden="false" customHeight="false" outlineLevel="0" collapsed="false">
      <c r="B27" s="734" t="str">
        <f aca="false">F27</f>
        <v>P0086</v>
      </c>
      <c r="C27" s="843"/>
      <c r="D27" s="844"/>
      <c r="E27" s="748" t="s">
        <v>556</v>
      </c>
      <c r="F27" s="735" t="str">
        <f aca="false">VLOOKUP(E27,'MÃO DE OBRA'!$A:$B,2,FALSE())</f>
        <v>P0086</v>
      </c>
      <c r="G27" s="868" t="n">
        <v>1</v>
      </c>
      <c r="H27" s="863" t="n">
        <f aca="false">(IF(D27="h",VLOOKUP(B27,'MÃO DE OBRA'!$B$3:$D$97,3,0)*220,VLOOKUP(B27,'MÃO DE OBRA'!$B$3:$D$97,3,0)))</f>
        <v>4485.36</v>
      </c>
      <c r="I27" s="863"/>
      <c r="J27" s="750" t="s">
        <v>461</v>
      </c>
      <c r="K27" s="739" t="n">
        <f aca="false">IF(J27="",0,IF(J27="D",H27*DADOS!$D$18,H27*DADOS!$D$19))</f>
        <v>1121.34</v>
      </c>
      <c r="L27" s="739"/>
      <c r="M27" s="739"/>
      <c r="N27" s="740" t="s">
        <v>541</v>
      </c>
      <c r="O27" s="739" t="n">
        <f aca="false">IF(N27="C",(DADOS!$E$9+DADOS!$E$10)*30,IF(N27="J",(DADOS!$E$9+DADOS!$E$10+DADOS!$E$11)*30,IF(C27="PJ",DADOS!$E$12,0)))+DADOS!$E$24+DADOS!$E$25+DADOS!$E$26</f>
        <v>2415</v>
      </c>
      <c r="P27" s="739"/>
      <c r="Q27" s="739"/>
      <c r="R27" s="739"/>
      <c r="S27" s="741" t="n">
        <f aca="false">IF(G27="",0,IF(C27="3º",0,IF(C27="PJ",0,((H27+K27)*DADOS!$D$7)+((H27+K27)*DADOS!$D$6))))</f>
        <v>3420.087</v>
      </c>
      <c r="T27" s="741"/>
      <c r="U27" s="742" t="n">
        <f aca="false">IF(G27="",0,SUM(H27,K27,,O27,V27,S27))</f>
        <v>11441.787</v>
      </c>
      <c r="V27" s="743"/>
      <c r="W27" s="446"/>
      <c r="AB27" s="858"/>
    </row>
    <row r="28" customFormat="false" ht="12.75" hidden="false" customHeight="false" outlineLevel="0" collapsed="false">
      <c r="B28" s="734" t="str">
        <f aca="false">F28</f>
        <v>P0014</v>
      </c>
      <c r="C28" s="733"/>
      <c r="D28" s="734"/>
      <c r="E28" s="864" t="s">
        <v>557</v>
      </c>
      <c r="F28" s="735" t="str">
        <f aca="false">VLOOKUP(E28,'MÃO DE OBRA'!$A:$B,2,FALSE())</f>
        <v>P0014</v>
      </c>
      <c r="G28" s="736" t="n">
        <v>2</v>
      </c>
      <c r="H28" s="863" t="n">
        <f aca="false">(IF(D28="h",VLOOKUP(B28,'MÃO DE OBRA'!$B$3:$D$97,3,0)*220,VLOOKUP(B28,'MÃO DE OBRA'!$B$3:$D$97,3,0)))</f>
        <v>3078.24</v>
      </c>
      <c r="I28" s="863"/>
      <c r="J28" s="750" t="s">
        <v>461</v>
      </c>
      <c r="K28" s="739" t="n">
        <f aca="false">IF(J28="",0,IF(J28="D",H28*DADOS!$D$18,H28*DADOS!$D$19))</f>
        <v>769.56</v>
      </c>
      <c r="L28" s="739"/>
      <c r="M28" s="739"/>
      <c r="N28" s="740" t="s">
        <v>541</v>
      </c>
      <c r="O28" s="739" t="n">
        <f aca="false">IF(N28="C",(DADOS!$E$9+DADOS!$E$10)*30,IF(N28="J",(DADOS!$E$9+DADOS!$E$10+DADOS!$E$11)*30,IF(C28="PJ",DADOS!$E$12,0)))+DADOS!$E$24+DADOS!$E$25+DADOS!$E$26</f>
        <v>2415</v>
      </c>
      <c r="P28" s="739"/>
      <c r="Q28" s="739"/>
      <c r="R28" s="739"/>
      <c r="S28" s="741" t="n">
        <f aca="false">IF(G28="",0,IF(C28="3º",0,IF(C28="PJ",0,((H28+K28)*DADOS!$D$7)+((H28+K28)*DADOS!$D$6))))</f>
        <v>2347.158</v>
      </c>
      <c r="T28" s="741"/>
      <c r="U28" s="742" t="n">
        <f aca="false">IF(G28="",0,SUM(H28,K28,,O28,V28,S28))</f>
        <v>8609.958</v>
      </c>
      <c r="V28" s="743"/>
      <c r="W28" s="446"/>
      <c r="Z28" s="446"/>
    </row>
    <row r="29" customFormat="false" ht="12.75" hidden="false" customHeight="false" outlineLevel="0" collapsed="false">
      <c r="B29" s="734" t="str">
        <f aca="false">F29</f>
        <v>P0088</v>
      </c>
      <c r="C29" s="733"/>
      <c r="D29" s="734"/>
      <c r="E29" s="864" t="s">
        <v>558</v>
      </c>
      <c r="F29" s="735" t="str">
        <f aca="false">VLOOKUP(E29,'MÃO DE OBRA'!$A:$B,2,FALSE())</f>
        <v>P0088</v>
      </c>
      <c r="G29" s="736" t="n">
        <v>2</v>
      </c>
      <c r="H29" s="863" t="n">
        <f aca="false">(IF(D29="h",VLOOKUP(B29,'MÃO DE OBRA'!$B$3:$D$97,3,0)*220,VLOOKUP(B29,'MÃO DE OBRA'!$B$3:$D$97,3,0)))</f>
        <v>2217.6</v>
      </c>
      <c r="I29" s="863"/>
      <c r="J29" s="750" t="s">
        <v>461</v>
      </c>
      <c r="K29" s="739" t="n">
        <f aca="false">IF(J29="",0,IF(J29="D",H29*DADOS!$D$18,H29*DADOS!$D$19))</f>
        <v>554.4</v>
      </c>
      <c r="L29" s="739"/>
      <c r="M29" s="739"/>
      <c r="N29" s="740" t="s">
        <v>541</v>
      </c>
      <c r="O29" s="739" t="n">
        <f aca="false">IF(N29="C",(DADOS!$E$9+DADOS!$E$10)*30,IF(N29="J",(DADOS!$E$9+DADOS!$E$10+DADOS!$E$11)*30,IF(C29="PJ",DADOS!$E$12,0)))+DADOS!$E$24+DADOS!$E$25+DADOS!$E$26</f>
        <v>2415</v>
      </c>
      <c r="P29" s="739"/>
      <c r="Q29" s="739"/>
      <c r="R29" s="739"/>
      <c r="S29" s="741" t="n">
        <f aca="false">IF(G29="",0,IF(C29="3º",0,IF(C29="PJ",0,((H29+K29)*DADOS!$D$7)+((H29+K29)*DADOS!$D$6))))</f>
        <v>1690.92</v>
      </c>
      <c r="T29" s="741"/>
      <c r="U29" s="742" t="n">
        <f aca="false">IF(G29="",0,SUM(H29,K29,,O29,V29,S29))</f>
        <v>6877.92</v>
      </c>
      <c r="V29" s="743"/>
      <c r="W29" s="446"/>
      <c r="Z29" s="446"/>
    </row>
    <row r="30" customFormat="false" ht="12" hidden="false" customHeight="true" outlineLevel="0" collapsed="false">
      <c r="B30" s="734" t="str">
        <f aca="false">F30</f>
        <v>P0087</v>
      </c>
      <c r="C30" s="733"/>
      <c r="D30" s="734"/>
      <c r="E30" s="864" t="s">
        <v>559</v>
      </c>
      <c r="F30" s="735" t="str">
        <f aca="false">VLOOKUP(E30,'MÃO DE OBRA'!$A:$B,2,FALSE())</f>
        <v>P0087</v>
      </c>
      <c r="G30" s="736" t="n">
        <v>1</v>
      </c>
      <c r="H30" s="863" t="n">
        <f aca="false">(IF(D30="h",VLOOKUP(B30,'MÃO DE OBRA'!$B$3:$D$97,3,0)*220,VLOOKUP(B30,'MÃO DE OBRA'!$B$3:$D$97,3,0)))</f>
        <v>3960</v>
      </c>
      <c r="I30" s="863"/>
      <c r="J30" s="738" t="s">
        <v>461</v>
      </c>
      <c r="K30" s="739" t="n">
        <f aca="false">IF(J30="",0,IF(J30="D",H30*DADOS!$D$18,H30*DADOS!$D$19))</f>
        <v>990</v>
      </c>
      <c r="L30" s="739"/>
      <c r="M30" s="739"/>
      <c r="N30" s="740" t="s">
        <v>541</v>
      </c>
      <c r="O30" s="739" t="n">
        <f aca="false">IF(N30="C",(DADOS!$E$9+DADOS!$E$10)*30,IF(N30="J",(DADOS!$E$9+DADOS!$E$10+DADOS!$E$11)*30,IF(C30="PJ",DADOS!$E$12,0)))+DADOS!$E$24+DADOS!$E$25+DADOS!$E$26</f>
        <v>2415</v>
      </c>
      <c r="P30" s="739"/>
      <c r="Q30" s="739"/>
      <c r="R30" s="739"/>
      <c r="S30" s="741" t="n">
        <f aca="false">IF(G30="",0,IF(C30="3º",0,IF(C30="PJ",0,((H30+K30)*DADOS!$D$7)+((H30+K30)*DADOS!$D$6))))</f>
        <v>3019.5</v>
      </c>
      <c r="T30" s="741"/>
      <c r="U30" s="742" t="n">
        <f aca="false">IF(G30="",0,SUM(H30,K30,,O30,V30,S30))</f>
        <v>10384.5</v>
      </c>
      <c r="V30" s="743"/>
      <c r="Z30" s="861"/>
    </row>
    <row r="31" customFormat="false" ht="12.75" hidden="false" customHeight="false" outlineLevel="0" collapsed="false">
      <c r="B31" s="734" t="str">
        <f aca="false">F31</f>
        <v>P0034</v>
      </c>
      <c r="C31" s="733"/>
      <c r="D31" s="734"/>
      <c r="E31" s="864" t="s">
        <v>560</v>
      </c>
      <c r="F31" s="735" t="str">
        <f aca="false">VLOOKUP(E31,'MÃO DE OBRA'!$A:$B,2,FALSE())</f>
        <v>P0034</v>
      </c>
      <c r="G31" s="736" t="n">
        <v>2</v>
      </c>
      <c r="H31" s="863" t="n">
        <f aca="false">(IF(D31="h",VLOOKUP(B31,'MÃO DE OBRA'!$B$3:$D$97,3,0)*220,VLOOKUP(B31,'MÃO DE OBRA'!$B$3:$D$97,3,0)))*1.3</f>
        <v>4001.712</v>
      </c>
      <c r="I31" s="863"/>
      <c r="J31" s="738" t="s">
        <v>461</v>
      </c>
      <c r="K31" s="739" t="n">
        <f aca="false">IF(J31="",0,IF(J31="D",H31*DADOS!$D$18,H31*DADOS!$D$19))</f>
        <v>1000.428</v>
      </c>
      <c r="L31" s="739"/>
      <c r="M31" s="739"/>
      <c r="N31" s="740" t="s">
        <v>541</v>
      </c>
      <c r="O31" s="739" t="n">
        <f aca="false">IF(N31="C",(DADOS!$E$9+DADOS!$E$10)*30,IF(N31="J",(DADOS!$E$9+DADOS!$E$10+DADOS!$E$11)*30,IF(C31="PJ",DADOS!$E$12,0)))+DADOS!$E$24+DADOS!$E$25+DADOS!$E$26</f>
        <v>2415</v>
      </c>
      <c r="P31" s="739"/>
      <c r="Q31" s="739"/>
      <c r="R31" s="739"/>
      <c r="S31" s="741" t="n">
        <f aca="false">IF(G31="",0,IF(C31="3º",0,IF(C31="PJ",0,((H31+K31)*DADOS!$D$7)+((H31+K31)*DADOS!$D$6))))</f>
        <v>3051.3054</v>
      </c>
      <c r="T31" s="741"/>
      <c r="U31" s="742" t="n">
        <f aca="false">IF(G31="",0,SUM(H31,K31,,O31,V31,S31))</f>
        <v>10468.4454</v>
      </c>
      <c r="V31" s="743"/>
      <c r="W31" s="446"/>
      <c r="AB31" s="858"/>
    </row>
    <row r="32" customFormat="false" ht="12" hidden="false" customHeight="true" outlineLevel="0" collapsed="false">
      <c r="B32" s="734" t="str">
        <f aca="false">F32</f>
        <v>P0001</v>
      </c>
      <c r="C32" s="733"/>
      <c r="D32" s="734"/>
      <c r="E32" s="864" t="s">
        <v>465</v>
      </c>
      <c r="F32" s="735" t="str">
        <f aca="false">VLOOKUP(E32,'MÃO DE OBRA'!$A:$B,2,FALSE())</f>
        <v>P0001</v>
      </c>
      <c r="G32" s="736" t="n">
        <f aca="false">G31</f>
        <v>2</v>
      </c>
      <c r="H32" s="863" t="n">
        <f aca="false">(IF(D32="h",VLOOKUP(B32,'MÃO DE OBRA'!$B$3:$D$97,3,0)*220,VLOOKUP(B32,'MÃO DE OBRA'!$B$3:$D$97,3,0)))*1.3</f>
        <v>2656.368</v>
      </c>
      <c r="I32" s="863"/>
      <c r="J32" s="738" t="s">
        <v>461</v>
      </c>
      <c r="K32" s="739" t="n">
        <f aca="false">IF(J32="",0,IF(J32="D",H32*DADOS!$D$18,H32*DADOS!$D$19))</f>
        <v>664.092</v>
      </c>
      <c r="L32" s="739"/>
      <c r="M32" s="739"/>
      <c r="N32" s="740" t="s">
        <v>541</v>
      </c>
      <c r="O32" s="739" t="n">
        <f aca="false">IF(N32="C",(DADOS!$E$9+DADOS!$E$10)*30,IF(N32="J",(DADOS!$E$9+DADOS!$E$10+DADOS!$E$11)*30,IF(C32="PJ",DADOS!$E$12,0)))+DADOS!$E$24+DADOS!$E$25+DADOS!$E$26</f>
        <v>2415</v>
      </c>
      <c r="P32" s="739"/>
      <c r="Q32" s="739"/>
      <c r="R32" s="739"/>
      <c r="S32" s="741" t="n">
        <f aca="false">IF(G32="",0,IF(C32="3º",0,IF(C32="PJ",0,((H32+K32)*DADOS!$D$7)+((H32+K32)*DADOS!$D$6))))</f>
        <v>2025.4806</v>
      </c>
      <c r="T32" s="741"/>
      <c r="U32" s="742" t="n">
        <f aca="false">IF(G32="",0,SUM(H32,K32,,O32,V32,S32))</f>
        <v>7760.9406</v>
      </c>
      <c r="V32" s="743" t="s">
        <v>561</v>
      </c>
      <c r="Z32" s="861"/>
    </row>
    <row r="33" customFormat="false" ht="12.75" hidden="false" customHeight="false" outlineLevel="0" collapsed="false">
      <c r="B33" s="734"/>
      <c r="C33" s="733"/>
      <c r="D33" s="734"/>
      <c r="E33" s="864" t="s">
        <v>562</v>
      </c>
      <c r="F33" s="735"/>
      <c r="G33" s="736" t="n">
        <v>3</v>
      </c>
      <c r="H33" s="863" t="n">
        <v>4000</v>
      </c>
      <c r="I33" s="863"/>
      <c r="J33" s="738" t="s">
        <v>461</v>
      </c>
      <c r="K33" s="739" t="n">
        <f aca="false">IF(J33="",0,IF(J33="D",H33*DADOS!$D$18,H33*DADOS!$D$19))</f>
        <v>1000</v>
      </c>
      <c r="L33" s="739"/>
      <c r="M33" s="739"/>
      <c r="N33" s="740" t="s">
        <v>541</v>
      </c>
      <c r="O33" s="739" t="n">
        <f aca="false">IF(N33="C",(DADOS!$E$9+DADOS!$E$10)*30,IF(N33="J",(DADOS!$E$9+DADOS!$E$10+DADOS!$E$11)*30,IF(C33="PJ",DADOS!$E$12,0)))+DADOS!$E$24+DADOS!$E$25+DADOS!$E$26</f>
        <v>2415</v>
      </c>
      <c r="P33" s="739"/>
      <c r="Q33" s="739"/>
      <c r="R33" s="739"/>
      <c r="S33" s="741" t="n">
        <f aca="false">IF(G33="",0,IF(C33="3º",0,IF(C33="PJ",0,((H33+K33)*DADOS!$D$7)+((H33+K33)*DADOS!$D$6))))</f>
        <v>3050</v>
      </c>
      <c r="T33" s="741"/>
      <c r="U33" s="742" t="n">
        <f aca="false">IF(G33="",0,SUM(H33,K33,,O33,V33,S33))</f>
        <v>10465</v>
      </c>
      <c r="V33" s="743"/>
      <c r="W33" s="446"/>
      <c r="Z33" s="446"/>
    </row>
    <row r="34" customFormat="false" ht="12.75" hidden="false" customHeight="false" outlineLevel="0" collapsed="false">
      <c r="B34" s="734" t="str">
        <f aca="false">F34</f>
        <v>P0052</v>
      </c>
      <c r="C34" s="733"/>
      <c r="D34" s="734"/>
      <c r="E34" s="864" t="s">
        <v>525</v>
      </c>
      <c r="F34" s="735" t="str">
        <f aca="false">VLOOKUP(E34,'MÃO DE OBRA'!$A:$B,2,FALSE())</f>
        <v>P0052</v>
      </c>
      <c r="G34" s="736" t="n">
        <v>1</v>
      </c>
      <c r="H34" s="863" t="n">
        <f aca="false">(IF(D34="h",VLOOKUP(B34,'MÃO DE OBRA'!$B$3:$D$97,3,0)*220,VLOOKUP(B34,'MÃO DE OBRA'!$B$3:$D$97,3,0)))</f>
        <v>3078.24</v>
      </c>
      <c r="I34" s="863"/>
      <c r="J34" s="738" t="s">
        <v>461</v>
      </c>
      <c r="K34" s="739" t="n">
        <f aca="false">IF(J34="",0,IF(J34="D",H34*DADOS!$D$18,H34*DADOS!$D$19))</f>
        <v>769.56</v>
      </c>
      <c r="L34" s="739"/>
      <c r="M34" s="739"/>
      <c r="N34" s="740" t="s">
        <v>541</v>
      </c>
      <c r="O34" s="739" t="n">
        <f aca="false">IF(N34="C",(DADOS!$E$9+DADOS!$E$10)*30,IF(N34="J",(DADOS!$E$9+DADOS!$E$10+DADOS!$E$11)*30,IF(C34="PJ",DADOS!$E$12,0)))+DADOS!$E$24+DADOS!$E$25+DADOS!$E$26</f>
        <v>2415</v>
      </c>
      <c r="P34" s="739"/>
      <c r="Q34" s="739"/>
      <c r="R34" s="739"/>
      <c r="S34" s="741" t="n">
        <f aca="false">IF(G34="",0,IF(C34="3º",0,IF(C34="PJ",0,((H34+K34)*DADOS!$D$7)+((H34+K34)*DADOS!$D$6))))</f>
        <v>2347.158</v>
      </c>
      <c r="T34" s="741"/>
      <c r="U34" s="742" t="n">
        <f aca="false">IF(G34="",0,SUM(H34,K34,,O34,V34,S34))</f>
        <v>8609.958</v>
      </c>
      <c r="V34" s="743"/>
      <c r="W34" s="446"/>
      <c r="Z34" s="446"/>
    </row>
    <row r="35" customFormat="false" ht="12.75" hidden="false" customHeight="false" outlineLevel="0" collapsed="false">
      <c r="B35" s="734" t="str">
        <f aca="false">F35</f>
        <v>P0063</v>
      </c>
      <c r="C35" s="843"/>
      <c r="D35" s="844"/>
      <c r="E35" s="748" t="s">
        <v>563</v>
      </c>
      <c r="F35" s="735" t="str">
        <f aca="false">VLOOKUP(E35,'MÃO DE OBRA'!$A:$B,2,FALSE())</f>
        <v>P0063</v>
      </c>
      <c r="G35" s="749" t="n">
        <v>2</v>
      </c>
      <c r="H35" s="863" t="n">
        <f aca="false">(IF(D35="h",VLOOKUP(B35,'MÃO DE OBRA'!$B$3:$D$97,3,0)*220,VLOOKUP(B35,'MÃO DE OBRA'!$B$3:$D$97,3,0)))</f>
        <v>2043.36</v>
      </c>
      <c r="I35" s="863"/>
      <c r="J35" s="750" t="s">
        <v>461</v>
      </c>
      <c r="K35" s="739" t="n">
        <f aca="false">IF(J35="",0,IF(J35="D",H35*DADOS!$D$18,H35*DADOS!$D$19))</f>
        <v>510.84</v>
      </c>
      <c r="L35" s="739"/>
      <c r="M35" s="739"/>
      <c r="N35" s="740" t="s">
        <v>541</v>
      </c>
      <c r="O35" s="739" t="n">
        <f aca="false">IF(N35="C",(DADOS!$E$9+DADOS!$E$10)*30,IF(N35="J",(DADOS!$E$9+DADOS!$E$10+DADOS!$E$11)*30,IF(C35="PJ",DADOS!$E$12,0)))+DADOS!$E$24+DADOS!$E$25+DADOS!$E$26</f>
        <v>2415</v>
      </c>
      <c r="P35" s="739"/>
      <c r="Q35" s="739"/>
      <c r="R35" s="739"/>
      <c r="S35" s="741" t="n">
        <f aca="false">IF(G35="",0,IF(C35="3º",0,IF(C35="PJ",0,((H35+K35)*DADOS!$D$7)+((H35+K35)*DADOS!$D$6))))</f>
        <v>1558.062</v>
      </c>
      <c r="T35" s="741"/>
      <c r="U35" s="742" t="n">
        <f aca="false">IF(G35="",0,SUM(H35,K35,,O35,V35,S35))</f>
        <v>6527.262</v>
      </c>
      <c r="V35" s="743"/>
      <c r="W35" s="446"/>
    </row>
    <row r="36" customFormat="false" ht="12" hidden="false" customHeight="true" outlineLevel="0" collapsed="false">
      <c r="B36" s="734" t="str">
        <f aca="false">F36</f>
        <v>P0072</v>
      </c>
      <c r="C36" s="733"/>
      <c r="D36" s="734"/>
      <c r="E36" s="864" t="s">
        <v>518</v>
      </c>
      <c r="F36" s="735" t="str">
        <f aca="false">VLOOKUP(E36,'MÃO DE OBRA'!$A:$B,2,FALSE())</f>
        <v>P0072</v>
      </c>
      <c r="G36" s="869" t="n">
        <v>9</v>
      </c>
      <c r="H36" s="863" t="n">
        <f aca="false">(IF(D36="h",VLOOKUP(B36,'MÃO DE OBRA'!$B$3:$D$97,3,0)*220,VLOOKUP(B36,'MÃO DE OBRA'!$B$3:$D$97,3,0)))</f>
        <v>3078.24</v>
      </c>
      <c r="I36" s="863"/>
      <c r="J36" s="738" t="s">
        <v>461</v>
      </c>
      <c r="K36" s="739" t="n">
        <f aca="false">IF(J36="",0,IF(J36="D",H36*DADOS!$D$18,H36*DADOS!$D$19))</f>
        <v>769.56</v>
      </c>
      <c r="L36" s="739"/>
      <c r="M36" s="739"/>
      <c r="N36" s="740" t="s">
        <v>541</v>
      </c>
      <c r="O36" s="739" t="n">
        <f aca="false">IF(N36="C",(DADOS!$E$9+DADOS!$E$10)*30,IF(N36="J",(DADOS!$E$9+DADOS!$E$10+DADOS!$E$11)*30,IF(C36="PJ",DADOS!$E$12,0)))+DADOS!$E$24+DADOS!$E$25+DADOS!$E$26</f>
        <v>2415</v>
      </c>
      <c r="P36" s="739"/>
      <c r="Q36" s="739"/>
      <c r="R36" s="739"/>
      <c r="S36" s="741" t="n">
        <f aca="false">IF(G36="",0,IF(C36="3º",0,IF(C36="PJ",0,((H36+K36)*DADOS!$D$7)+((H36+K36)*DADOS!$D$6))))</f>
        <v>2347.158</v>
      </c>
      <c r="T36" s="741"/>
      <c r="U36" s="742" t="n">
        <f aca="false">IF(G36="",0,SUM(H36,K36,,O36,V36,S36))</f>
        <v>8609.958</v>
      </c>
      <c r="V36" s="743"/>
      <c r="Z36" s="861"/>
    </row>
    <row r="37" customFormat="false" ht="12.75" hidden="true" customHeight="false" outlineLevel="0" collapsed="false">
      <c r="B37" s="734" t="str">
        <f aca="false">F37</f>
        <v>P0033</v>
      </c>
      <c r="C37" s="733"/>
      <c r="D37" s="734"/>
      <c r="E37" s="864" t="s">
        <v>507</v>
      </c>
      <c r="F37" s="735" t="str">
        <f aca="false">VLOOKUP(E37,'MÃO DE OBRA'!$A:$B,2,FALSE())</f>
        <v>P0033</v>
      </c>
      <c r="G37" s="736"/>
      <c r="H37" s="863" t="n">
        <f aca="false">(IF(D37="h",VLOOKUP(B37,'MÃO DE OBRA'!$B$3:$D$97,3,0)*220,VLOOKUP(B37,'MÃO DE OBRA'!$B$3:$D$97,3,0)))</f>
        <v>3078.24</v>
      </c>
      <c r="I37" s="863"/>
      <c r="J37" s="738" t="s">
        <v>461</v>
      </c>
      <c r="K37" s="739" t="n">
        <f aca="false">IF(J37="",0,IF(J37="D",H37*DADOS!$D$18,H37*DADOS!$D$19))</f>
        <v>769.56</v>
      </c>
      <c r="L37" s="739"/>
      <c r="M37" s="739"/>
      <c r="N37" s="740" t="s">
        <v>541</v>
      </c>
      <c r="O37" s="739" t="n">
        <f aca="false">IF(N37="C",(DADOS!$E$9+DADOS!$E$10)*30,IF(N37="J",(DADOS!$E$9+DADOS!$E$10+DADOS!$E$11)*30,IF(C37="PJ",DADOS!$E$12,0)))+DADOS!$E$24+DADOS!$E$25+DADOS!$E$26</f>
        <v>2415</v>
      </c>
      <c r="P37" s="739"/>
      <c r="Q37" s="739"/>
      <c r="R37" s="739"/>
      <c r="S37" s="741" t="n">
        <f aca="false">IF(G37="",0,IF(C37="3º",0,IF(C37="PJ",0,((H37+K37)*DADOS!$D$7)+((H37+K37)*DADOS!$D$6))))</f>
        <v>0</v>
      </c>
      <c r="T37" s="741"/>
      <c r="U37" s="742" t="n">
        <f aca="false">IF(G37="",0,SUM(H37,K37,,O37,V37,S37))</f>
        <v>0</v>
      </c>
      <c r="V37" s="743"/>
      <c r="Z37" s="861"/>
    </row>
    <row r="38" customFormat="false" ht="12.75" hidden="false" customHeight="true" outlineLevel="0" collapsed="false">
      <c r="B38" s="734" t="str">
        <f aca="false">F38</f>
        <v>P0089</v>
      </c>
      <c r="C38" s="733"/>
      <c r="D38" s="734"/>
      <c r="E38" s="864" t="s">
        <v>564</v>
      </c>
      <c r="F38" s="735" t="str">
        <f aca="false">VLOOKUP(E38,'MÃO DE OBRA'!$A:$B,2,FALSE())</f>
        <v>P0089</v>
      </c>
      <c r="G38" s="736" t="n">
        <v>1</v>
      </c>
      <c r="H38" s="863" t="n">
        <f aca="false">(IF(D38="h",VLOOKUP(B38,'MÃO DE OBRA'!$B$3:$D$97,3,0)*220,VLOOKUP(B38,'MÃO DE OBRA'!$B$3:$D$97,3,0)))</f>
        <v>4002.24</v>
      </c>
      <c r="I38" s="863"/>
      <c r="J38" s="738" t="s">
        <v>461</v>
      </c>
      <c r="K38" s="739" t="n">
        <f aca="false">IF(J38="",0,IF(J38="D",H38*DADOS!$D$18,H38*DADOS!$D$19))</f>
        <v>1000.56</v>
      </c>
      <c r="L38" s="739"/>
      <c r="M38" s="739"/>
      <c r="N38" s="740" t="s">
        <v>541</v>
      </c>
      <c r="O38" s="739" t="n">
        <f aca="false">IF(N38="C",(DADOS!$E$9+DADOS!$E$10)*30,IF(N38="J",(DADOS!$E$9+DADOS!$E$10+DADOS!$E$11)*30,IF(C38="PJ",DADOS!$E$12,0)))+DADOS!$E$24+DADOS!$E$25+DADOS!$E$26</f>
        <v>2415</v>
      </c>
      <c r="P38" s="739"/>
      <c r="Q38" s="739"/>
      <c r="R38" s="739"/>
      <c r="S38" s="741" t="n">
        <f aca="false">IF(G38="",0,IF(C38="3º",0,IF(C38="PJ",0,((H38+K38)*DADOS!$D$7)+((H38+K38)*DADOS!$D$6))))</f>
        <v>3051.708</v>
      </c>
      <c r="T38" s="741"/>
      <c r="U38" s="742" t="n">
        <f aca="false">IF(G38="",0,SUM(H38,K38,,O38,V38,S38))</f>
        <v>10469.508</v>
      </c>
      <c r="V38" s="743"/>
      <c r="Z38" s="861"/>
    </row>
    <row r="39" customFormat="false" ht="12.75" hidden="false" customHeight="false" outlineLevel="0" collapsed="false">
      <c r="B39" s="734" t="str">
        <f aca="false">F39</f>
        <v>P0036</v>
      </c>
      <c r="C39" s="733"/>
      <c r="D39" s="734"/>
      <c r="E39" s="864" t="s">
        <v>565</v>
      </c>
      <c r="F39" s="735" t="str">
        <f aca="false">VLOOKUP(E39,'MÃO DE OBRA'!$A:$B,2,FALSE())</f>
        <v>P0036</v>
      </c>
      <c r="G39" s="870" t="n">
        <f aca="false">G46</f>
        <v>4</v>
      </c>
      <c r="H39" s="863" t="n">
        <f aca="false">(IF(D39="h",VLOOKUP(B39,'MÃO DE OBRA'!$B$3:$D$97,3,0)*220,VLOOKUP(B39,'MÃO DE OBRA'!$B$3:$D$97,3,0)))</f>
        <v>2656.5</v>
      </c>
      <c r="I39" s="863"/>
      <c r="J39" s="738" t="s">
        <v>461</v>
      </c>
      <c r="K39" s="739" t="n">
        <f aca="false">IF(J39="",0,IF(J39="D",H39*DADOS!$D$18,H39*DADOS!$D$19))</f>
        <v>664.125</v>
      </c>
      <c r="L39" s="739"/>
      <c r="M39" s="739"/>
      <c r="N39" s="740" t="s">
        <v>541</v>
      </c>
      <c r="O39" s="739" t="n">
        <f aca="false">IF(N39="C",(DADOS!$E$9+DADOS!$E$10)*30,IF(N39="J",(DADOS!$E$9+DADOS!$E$10+DADOS!$E$11)*30,IF(C39="PJ",DADOS!$E$12,0)))+DADOS!$E$24+DADOS!$E$25+DADOS!$E$26</f>
        <v>2415</v>
      </c>
      <c r="P39" s="739"/>
      <c r="Q39" s="739"/>
      <c r="R39" s="739"/>
      <c r="S39" s="741" t="n">
        <f aca="false">IF(G39="",0,IF(C39="3º",0,IF(C39="PJ",0,((H39+K39)*DADOS!$D$7)+((H39+K39)*DADOS!$D$6))))</f>
        <v>2025.58125</v>
      </c>
      <c r="T39" s="741"/>
      <c r="U39" s="742" t="n">
        <f aca="false">IF(G39="",0,SUM(H39,K39,,O39,V39,S39))</f>
        <v>7761.20625</v>
      </c>
      <c r="V39" s="743"/>
      <c r="W39" s="446"/>
      <c r="Z39" s="446"/>
    </row>
    <row r="40" customFormat="false" ht="12.75" hidden="false" customHeight="false" outlineLevel="0" collapsed="false">
      <c r="B40" s="734"/>
      <c r="C40" s="733"/>
      <c r="D40" s="734"/>
      <c r="E40" s="864"/>
      <c r="F40" s="735"/>
      <c r="G40" s="736"/>
      <c r="H40" s="871"/>
      <c r="I40" s="872"/>
      <c r="J40" s="738"/>
      <c r="K40" s="815"/>
      <c r="L40" s="816"/>
      <c r="M40" s="817"/>
      <c r="N40" s="740"/>
      <c r="O40" s="815"/>
      <c r="P40" s="816"/>
      <c r="Q40" s="816"/>
      <c r="R40" s="817"/>
      <c r="S40" s="741" t="n">
        <f aca="false">IF(G40="",0,IF(C40="3º",0,IF(C40="PJ",0,((H40+K40)*DADOS!$D$7)+((H40+K40)*DADOS!$D$6))))</f>
        <v>0</v>
      </c>
      <c r="T40" s="741"/>
      <c r="U40" s="742"/>
      <c r="V40" s="743"/>
      <c r="W40" s="446"/>
      <c r="Z40" s="446"/>
    </row>
    <row r="41" customFormat="false" ht="12.75" hidden="false" customHeight="false" outlineLevel="0" collapsed="false">
      <c r="B41" s="751"/>
      <c r="C41" s="751"/>
      <c r="D41" s="752" t="s">
        <v>257</v>
      </c>
      <c r="E41" s="752"/>
      <c r="F41" s="752"/>
      <c r="G41" s="753" t="n">
        <f aca="false">SUM(G17:G40)</f>
        <v>45</v>
      </c>
      <c r="H41" s="754" t="n">
        <f aca="false">SUMPRODUCT($G$17:$G$40,H17:H40)</f>
        <v>240055.84</v>
      </c>
      <c r="I41" s="754"/>
      <c r="J41" s="755" t="n">
        <f aca="false">SUMPRODUCT($G$17:$G$40,K17:K40)</f>
        <v>32013.96</v>
      </c>
      <c r="K41" s="755"/>
      <c r="L41" s="755"/>
      <c r="M41" s="755"/>
      <c r="N41" s="755" t="n">
        <f aca="false">SUMPRODUCT($G$17:$G$40,O17:O40)</f>
        <v>104955</v>
      </c>
      <c r="O41" s="755"/>
      <c r="P41" s="755"/>
      <c r="Q41" s="755"/>
      <c r="R41" s="755"/>
      <c r="S41" s="755" t="n">
        <f aca="false">SUMPRODUCT($G$17:$G$40,S17:S40)</f>
        <v>97642.578</v>
      </c>
      <c r="T41" s="755"/>
      <c r="U41" s="756" t="n">
        <f aca="false">SUMPRODUCT($G$17:$G$40,U17:U40)</f>
        <v>474667.378</v>
      </c>
      <c r="V41" s="757"/>
      <c r="W41" s="446"/>
      <c r="X41" s="707"/>
      <c r="Z41" s="873"/>
      <c r="AB41" s="858"/>
    </row>
    <row r="42" customFormat="false" ht="12.75" hidden="false" customHeight="false" outlineLevel="0" collapsed="false">
      <c r="X42" s="707"/>
    </row>
    <row r="43" customFormat="false" ht="12.75" hidden="false" customHeight="true" outlineLevel="0" collapsed="false">
      <c r="B43" s="724" t="s">
        <v>453</v>
      </c>
      <c r="C43" s="724"/>
      <c r="D43" s="724"/>
      <c r="E43" s="724"/>
      <c r="F43" s="724"/>
      <c r="G43" s="724"/>
      <c r="H43" s="724"/>
      <c r="I43" s="724"/>
      <c r="J43" s="724"/>
      <c r="K43" s="724"/>
      <c r="L43" s="724"/>
      <c r="M43" s="724"/>
      <c r="N43" s="724"/>
      <c r="O43" s="724"/>
      <c r="P43" s="724"/>
      <c r="Q43" s="724"/>
      <c r="R43" s="724"/>
      <c r="S43" s="724"/>
      <c r="T43" s="724"/>
      <c r="U43" s="724"/>
      <c r="V43" s="724"/>
    </row>
    <row r="44" customFormat="false" ht="12.75" hidden="false" customHeight="true" outlineLevel="0" collapsed="false">
      <c r="B44" s="452" t="s">
        <v>474</v>
      </c>
      <c r="C44" s="452"/>
      <c r="D44" s="452"/>
      <c r="E44" s="758" t="s">
        <v>475</v>
      </c>
      <c r="F44" s="758"/>
      <c r="G44" s="759" t="s">
        <v>456</v>
      </c>
      <c r="H44" s="725" t="s">
        <v>476</v>
      </c>
      <c r="I44" s="725"/>
      <c r="J44" s="725"/>
      <c r="K44" s="727" t="s">
        <v>477</v>
      </c>
      <c r="L44" s="727"/>
      <c r="M44" s="727"/>
      <c r="N44" s="727"/>
      <c r="O44" s="727"/>
      <c r="P44" s="760" t="s">
        <v>314</v>
      </c>
      <c r="Q44" s="760"/>
      <c r="R44" s="760"/>
      <c r="S44" s="760"/>
      <c r="T44" s="727" t="s">
        <v>312</v>
      </c>
      <c r="U44" s="761" t="s">
        <v>315</v>
      </c>
      <c r="V44" s="725" t="s">
        <v>478</v>
      </c>
    </row>
    <row r="45" customFormat="false" ht="12.75" hidden="false" customHeight="false" outlineLevel="0" collapsed="false">
      <c r="B45" s="452"/>
      <c r="C45" s="452"/>
      <c r="D45" s="452"/>
      <c r="E45" s="758"/>
      <c r="F45" s="758"/>
      <c r="G45" s="759"/>
      <c r="H45" s="725"/>
      <c r="I45" s="725"/>
      <c r="J45" s="725"/>
      <c r="K45" s="727"/>
      <c r="L45" s="727"/>
      <c r="M45" s="727"/>
      <c r="N45" s="727"/>
      <c r="O45" s="727"/>
      <c r="P45" s="762" t="s">
        <v>480</v>
      </c>
      <c r="Q45" s="762"/>
      <c r="R45" s="762"/>
      <c r="S45" s="762"/>
      <c r="T45" s="727"/>
      <c r="U45" s="761"/>
      <c r="V45" s="725"/>
    </row>
    <row r="46" customFormat="false" ht="12.75" hidden="false" customHeight="true" outlineLevel="0" collapsed="false">
      <c r="B46" s="850" t="str">
        <f aca="false">F46</f>
        <v>E0023</v>
      </c>
      <c r="C46" s="850"/>
      <c r="D46" s="850"/>
      <c r="E46" s="874" t="s">
        <v>566</v>
      </c>
      <c r="F46" s="735" t="str">
        <f aca="false">VLOOKUP($E46,EQUIPAMENTOS!$A:$B,2,FALSE())</f>
        <v>E0023</v>
      </c>
      <c r="G46" s="875" t="n">
        <v>4</v>
      </c>
      <c r="H46" s="821" t="n">
        <f aca="false">VLOOKUP($B46,EQUIPAMENTOS!$B$3:$R$101,11,0)*200</f>
        <v>28000</v>
      </c>
      <c r="I46" s="821"/>
      <c r="J46" s="821"/>
      <c r="K46" s="768" t="s">
        <v>464</v>
      </c>
      <c r="L46" s="768"/>
      <c r="M46" s="771" t="n">
        <f aca="false">150*24</f>
        <v>3600</v>
      </c>
      <c r="N46" s="771"/>
      <c r="O46" s="771"/>
      <c r="P46" s="770" t="s">
        <v>485</v>
      </c>
      <c r="Q46" s="771" t="n">
        <f aca="false">VLOOKUP($B46,EQUIPAMENTOS!$B$3:$R$101,17,0)</f>
        <v>9</v>
      </c>
      <c r="R46" s="771"/>
      <c r="S46" s="771"/>
      <c r="T46" s="771" t="n">
        <f aca="false">IF(Q46="","",IF(K46="km",M46/Q46,200*Q46)*INDEX(DADOS!$1:$1048576,MATCH(P46,DADOS!D:D,0),5))</f>
        <v>2796</v>
      </c>
      <c r="U46" s="773" t="n">
        <f aca="false">SUM(H46,T46)</f>
        <v>30796</v>
      </c>
      <c r="V46" s="849" t="n">
        <f aca="false">G46*U46</f>
        <v>123184</v>
      </c>
      <c r="W46" s="446"/>
      <c r="X46" s="474"/>
      <c r="Y46" s="446"/>
      <c r="Z46" s="446"/>
    </row>
    <row r="47" customFormat="false" ht="15.75" hidden="false" customHeight="true" outlineLevel="0" collapsed="false">
      <c r="B47" s="850" t="str">
        <f aca="false">F47</f>
        <v>E0008</v>
      </c>
      <c r="C47" s="850"/>
      <c r="D47" s="850"/>
      <c r="E47" s="763" t="s">
        <v>567</v>
      </c>
      <c r="F47" s="735" t="str">
        <f aca="false">VLOOKUP($E47,EQUIPAMENTOS!$A:$B,2,FALSE())</f>
        <v>E0008</v>
      </c>
      <c r="G47" s="766" t="n">
        <f aca="false">G31</f>
        <v>2</v>
      </c>
      <c r="H47" s="821" t="n">
        <f aca="false">VLOOKUP($B47,EQUIPAMENTOS!$B$3:$R$101,11,0)*200</f>
        <v>25000</v>
      </c>
      <c r="I47" s="821"/>
      <c r="J47" s="821"/>
      <c r="K47" s="768" t="s">
        <v>464</v>
      </c>
      <c r="L47" s="768"/>
      <c r="M47" s="771" t="n">
        <f aca="false">150*24</f>
        <v>3600</v>
      </c>
      <c r="N47" s="771"/>
      <c r="O47" s="771"/>
      <c r="P47" s="770" t="s">
        <v>485</v>
      </c>
      <c r="Q47" s="771" t="n">
        <f aca="false">VLOOKUP($B47,EQUIPAMENTOS!$B$3:$R$101,17,0)</f>
        <v>4</v>
      </c>
      <c r="R47" s="771"/>
      <c r="S47" s="771"/>
      <c r="T47" s="771" t="n">
        <f aca="false">IF(Q47="","",IF(K47="km",M47/Q47,200*Q47)*INDEX(DADOS!$1:$1048576,MATCH(P47,DADOS!D:D,0),5))</f>
        <v>6291</v>
      </c>
      <c r="U47" s="773" t="n">
        <f aca="false">SUM(H47,T47)</f>
        <v>31291</v>
      </c>
      <c r="V47" s="771" t="n">
        <f aca="false">U47*G47</f>
        <v>62582</v>
      </c>
      <c r="W47" s="446"/>
      <c r="X47" s="446"/>
      <c r="Y47" s="446"/>
    </row>
    <row r="48" customFormat="false" ht="12.75" hidden="false" customHeight="true" outlineLevel="0" collapsed="false">
      <c r="B48" s="850" t="str">
        <f aca="false">F48</f>
        <v>E0040</v>
      </c>
      <c r="C48" s="850"/>
      <c r="D48" s="850"/>
      <c r="E48" s="763" t="s">
        <v>568</v>
      </c>
      <c r="F48" s="735" t="str">
        <f aca="false">VLOOKUP($E48,EQUIPAMENTOS!$A:$B,2,FALSE())</f>
        <v>E0040</v>
      </c>
      <c r="G48" s="766" t="n">
        <v>1</v>
      </c>
      <c r="H48" s="821" t="n">
        <f aca="false">VLOOKUP($B48,EQUIPAMENTOS!$B$3:$R$101,11,0)*200</f>
        <v>9000</v>
      </c>
      <c r="I48" s="821"/>
      <c r="J48" s="821"/>
      <c r="K48" s="768" t="s">
        <v>464</v>
      </c>
      <c r="L48" s="768"/>
      <c r="M48" s="771" t="n">
        <f aca="false">200*24</f>
        <v>4800</v>
      </c>
      <c r="N48" s="771"/>
      <c r="O48" s="771"/>
      <c r="P48" s="770" t="s">
        <v>485</v>
      </c>
      <c r="Q48" s="771" t="n">
        <f aca="false">VLOOKUP($B48,EQUIPAMENTOS!$B$3:$R$101,17,0)</f>
        <v>9</v>
      </c>
      <c r="R48" s="771"/>
      <c r="S48" s="771"/>
      <c r="T48" s="771" t="n">
        <f aca="false">IF(Q48="","",IF(K48="km",M48/Q48,200*Q48)*INDEX(DADOS!$1:$1048576,MATCH(P48,DADOS!D:D,0),5))</f>
        <v>3728</v>
      </c>
      <c r="U48" s="773" t="n">
        <f aca="false">SUM(H48,T48)</f>
        <v>12728</v>
      </c>
      <c r="V48" s="771" t="n">
        <f aca="false">U48*G48</f>
        <v>12728</v>
      </c>
      <c r="W48" s="446"/>
    </row>
    <row r="49" customFormat="false" ht="12.75" hidden="true" customHeight="true" outlineLevel="0" collapsed="false">
      <c r="B49" s="850" t="str">
        <f aca="false">F49</f>
        <v>E0013</v>
      </c>
      <c r="C49" s="850"/>
      <c r="D49" s="850"/>
      <c r="E49" s="763" t="s">
        <v>340</v>
      </c>
      <c r="F49" s="735" t="str">
        <f aca="false">VLOOKUP($E49,EQUIPAMENTOS!$A:$B,2,FALSE())</f>
        <v>E0013</v>
      </c>
      <c r="G49" s="766" t="n">
        <f aca="false">G37</f>
        <v>0</v>
      </c>
      <c r="H49" s="821" t="n">
        <f aca="false">VLOOKUP($B49,EQUIPAMENTOS!$B$3:$R$101,11,0)*200</f>
        <v>24000</v>
      </c>
      <c r="I49" s="821"/>
      <c r="J49" s="821"/>
      <c r="K49" s="768" t="s">
        <v>464</v>
      </c>
      <c r="L49" s="768"/>
      <c r="M49" s="771" t="n">
        <f aca="false">100*24</f>
        <v>2400</v>
      </c>
      <c r="N49" s="771"/>
      <c r="O49" s="771"/>
      <c r="P49" s="770" t="s">
        <v>485</v>
      </c>
      <c r="Q49" s="771" t="n">
        <f aca="false">VLOOKUP($B49,EQUIPAMENTOS!$B$3:$R$101,17,0)</f>
        <v>7</v>
      </c>
      <c r="R49" s="771"/>
      <c r="S49" s="771"/>
      <c r="T49" s="771" t="n">
        <f aca="false">IF(Q49="","",IF(K49="km",M49/Q49,200*Q49)*INDEX(DADOS!$1:$1048576,MATCH(P49,DADOS!D:D,0),5))</f>
        <v>2396.57142857143</v>
      </c>
      <c r="U49" s="773" t="n">
        <f aca="false">SUM(H49,T49)</f>
        <v>26396.5714285714</v>
      </c>
      <c r="V49" s="771" t="n">
        <f aca="false">U49*G49</f>
        <v>0</v>
      </c>
      <c r="W49" s="446"/>
    </row>
    <row r="50" customFormat="false" ht="12.75" hidden="false" customHeight="true" outlineLevel="0" collapsed="false">
      <c r="B50" s="850" t="str">
        <f aca="false">F50</f>
        <v>E0009</v>
      </c>
      <c r="C50" s="850"/>
      <c r="D50" s="850"/>
      <c r="E50" s="763" t="s">
        <v>365</v>
      </c>
      <c r="F50" s="735" t="str">
        <f aca="false">VLOOKUP($E50,EQUIPAMENTOS!$A:$B,2,FALSE())</f>
        <v>E0009</v>
      </c>
      <c r="G50" s="766" t="n">
        <f aca="false">G38</f>
        <v>1</v>
      </c>
      <c r="H50" s="821" t="n">
        <f aca="false">VLOOKUP($B50,EQUIPAMENTOS!$B$3:$R$101,11,0)*200</f>
        <v>35000</v>
      </c>
      <c r="I50" s="821"/>
      <c r="J50" s="821"/>
      <c r="K50" s="768" t="s">
        <v>464</v>
      </c>
      <c r="L50" s="768"/>
      <c r="M50" s="771" t="n">
        <f aca="false">100*24</f>
        <v>2400</v>
      </c>
      <c r="N50" s="771"/>
      <c r="O50" s="771"/>
      <c r="P50" s="770" t="s">
        <v>485</v>
      </c>
      <c r="Q50" s="771" t="n">
        <f aca="false">VLOOKUP($B50,EQUIPAMENTOS!$B$3:$R$101,17,0)</f>
        <v>7</v>
      </c>
      <c r="R50" s="771"/>
      <c r="S50" s="771"/>
      <c r="T50" s="771" t="n">
        <f aca="false">IF(Q50="","",IF(K50="km",M50/Q50,200*Q50)*INDEX(DADOS!$1:$1048576,MATCH(P50,DADOS!D:D,0),5))</f>
        <v>2396.57142857143</v>
      </c>
      <c r="U50" s="773" t="n">
        <f aca="false">SUM(H50,T50)</f>
        <v>37396.5714285714</v>
      </c>
      <c r="V50" s="771" t="n">
        <f aca="false">U50*G50</f>
        <v>37396.5714285714</v>
      </c>
      <c r="W50" s="446"/>
      <c r="AC50" s="876"/>
      <c r="AD50" s="876"/>
      <c r="AE50" s="876"/>
      <c r="AF50" s="876"/>
    </row>
    <row r="51" customFormat="false" ht="12.75" hidden="false" customHeight="true" outlineLevel="0" collapsed="false">
      <c r="B51" s="850" t="str">
        <f aca="false">F51</f>
        <v>E0039</v>
      </c>
      <c r="C51" s="850"/>
      <c r="D51" s="850"/>
      <c r="E51" s="763" t="s">
        <v>542</v>
      </c>
      <c r="F51" s="735" t="str">
        <f aca="false">VLOOKUP($E51,EQUIPAMENTOS!$A:$B,2,FALSE())</f>
        <v>E0039</v>
      </c>
      <c r="G51" s="766" t="n">
        <v>6</v>
      </c>
      <c r="H51" s="821" t="n">
        <f aca="false">VLOOKUP($B51,EQUIPAMENTOS!$B$3:$R$101,11,0)*200</f>
        <v>4000</v>
      </c>
      <c r="I51" s="821"/>
      <c r="J51" s="821"/>
      <c r="K51" s="768" t="s">
        <v>464</v>
      </c>
      <c r="L51" s="768"/>
      <c r="M51" s="771" t="n">
        <f aca="false">200*24</f>
        <v>4800</v>
      </c>
      <c r="N51" s="771"/>
      <c r="O51" s="771"/>
      <c r="P51" s="770" t="s">
        <v>532</v>
      </c>
      <c r="Q51" s="771" t="n">
        <f aca="false">VLOOKUP($B51,EQUIPAMENTOS!$B$3:$R$101,17,0)</f>
        <v>9</v>
      </c>
      <c r="R51" s="771"/>
      <c r="S51" s="771"/>
      <c r="T51" s="771" t="n">
        <f aca="false">IF(Q51="","",IF(K51="km",M51/Q51,200*Q51)*INDEX(DADOS!$1:$1048576,MATCH(P51,DADOS!D:D,0),5))</f>
        <v>3461.33333333333</v>
      </c>
      <c r="U51" s="773" t="n">
        <f aca="false">SUM(H51,T51)</f>
        <v>7461.33333333333</v>
      </c>
      <c r="V51" s="771" t="n">
        <f aca="false">U51*G51</f>
        <v>44768</v>
      </c>
      <c r="W51" s="446"/>
    </row>
    <row r="52" customFormat="false" ht="12.75" hidden="false" customHeight="false" outlineLevel="0" collapsed="false">
      <c r="B52" s="850"/>
      <c r="C52" s="850"/>
      <c r="D52" s="850"/>
      <c r="E52" s="763"/>
      <c r="F52" s="735"/>
      <c r="G52" s="775"/>
      <c r="H52" s="838"/>
      <c r="I52" s="838"/>
      <c r="J52" s="838"/>
      <c r="K52" s="768"/>
      <c r="L52" s="768"/>
      <c r="M52" s="771"/>
      <c r="N52" s="771"/>
      <c r="O52" s="771"/>
      <c r="P52" s="770"/>
      <c r="Q52" s="771"/>
      <c r="R52" s="771"/>
      <c r="S52" s="771"/>
      <c r="T52" s="771"/>
      <c r="U52" s="773"/>
      <c r="V52" s="771"/>
      <c r="W52" s="446"/>
      <c r="AC52" s="876"/>
      <c r="AD52" s="876"/>
      <c r="AE52" s="876"/>
      <c r="AF52" s="876"/>
    </row>
    <row r="53" customFormat="false" ht="12.75" hidden="false" customHeight="false" outlineLevel="0" collapsed="false">
      <c r="B53" s="788"/>
      <c r="C53" s="788"/>
      <c r="D53" s="788"/>
      <c r="E53" s="790" t="s">
        <v>257</v>
      </c>
      <c r="F53" s="790"/>
      <c r="G53" s="790" t="n">
        <f aca="false">SUM(G46:G52)</f>
        <v>14</v>
      </c>
      <c r="H53" s="791" t="n">
        <f aca="false">SUMPRODUCT(G46:$G$51,H46:H51)</f>
        <v>230000</v>
      </c>
      <c r="I53" s="791"/>
      <c r="J53" s="791"/>
      <c r="K53" s="792"/>
      <c r="L53" s="792"/>
      <c r="M53" s="792"/>
      <c r="N53" s="792"/>
      <c r="O53" s="792"/>
      <c r="P53" s="793"/>
      <c r="Q53" s="794"/>
      <c r="R53" s="794"/>
      <c r="S53" s="794"/>
      <c r="T53" s="791" t="n">
        <f aca="false">SUMPRODUCT($G46:G$51,T46:T51)</f>
        <v>50658.5714285714</v>
      </c>
      <c r="U53" s="791"/>
      <c r="V53" s="791" t="n">
        <f aca="false">SUM(V46:V51)</f>
        <v>280658.571428571</v>
      </c>
      <c r="W53" s="446"/>
    </row>
    <row r="54" customFormat="false" ht="12.75" hidden="false" customHeight="true" outlineLevel="0" collapsed="false">
      <c r="T54" s="446"/>
    </row>
    <row r="55" customFormat="false" ht="12.75" hidden="false" customHeight="true" outlineLevel="0" collapsed="false">
      <c r="B55" s="724" t="s">
        <v>569</v>
      </c>
      <c r="C55" s="724"/>
      <c r="D55" s="724"/>
      <c r="E55" s="724"/>
      <c r="F55" s="724"/>
      <c r="G55" s="724"/>
      <c r="H55" s="724"/>
      <c r="I55" s="724"/>
      <c r="J55" s="724"/>
      <c r="K55" s="724"/>
      <c r="L55" s="724"/>
      <c r="M55" s="724"/>
      <c r="N55" s="724"/>
      <c r="O55" s="724"/>
      <c r="P55" s="724"/>
      <c r="Q55" s="724"/>
      <c r="R55" s="724"/>
      <c r="S55" s="724"/>
      <c r="T55" s="724"/>
      <c r="U55" s="724"/>
      <c r="V55" s="724"/>
    </row>
    <row r="56" customFormat="false" ht="12" hidden="false" customHeight="true" outlineLevel="0" collapsed="false">
      <c r="B56" s="725" t="s">
        <v>5</v>
      </c>
      <c r="C56" s="725"/>
      <c r="D56" s="452" t="s">
        <v>491</v>
      </c>
      <c r="E56" s="452"/>
      <c r="F56" s="452"/>
      <c r="G56" s="725" t="s">
        <v>313</v>
      </c>
      <c r="H56" s="725"/>
      <c r="I56" s="727" t="s">
        <v>318</v>
      </c>
      <c r="J56" s="727"/>
      <c r="K56" s="727"/>
      <c r="L56" s="727" t="s">
        <v>11</v>
      </c>
      <c r="M56" s="727"/>
      <c r="N56" s="727"/>
      <c r="O56" s="727"/>
      <c r="P56" s="727"/>
      <c r="Q56" s="725" t="s">
        <v>492</v>
      </c>
      <c r="R56" s="725"/>
      <c r="S56" s="725"/>
      <c r="T56" s="725"/>
      <c r="U56" s="727"/>
      <c r="V56" s="727"/>
      <c r="Z56" s="474"/>
    </row>
    <row r="57" customFormat="false" ht="12.75" hidden="false" customHeight="false" outlineLevel="0" collapsed="false">
      <c r="B57" s="740" t="n">
        <f aca="false">IF(I57="","",COUNT($I$57:I57))</f>
        <v>1</v>
      </c>
      <c r="C57" s="797"/>
      <c r="D57" s="803" t="s">
        <v>570</v>
      </c>
      <c r="E57" s="803"/>
      <c r="F57" s="803"/>
      <c r="G57" s="804" t="s">
        <v>109</v>
      </c>
      <c r="H57" s="804"/>
      <c r="I57" s="806" t="n">
        <v>2</v>
      </c>
      <c r="J57" s="806"/>
      <c r="K57" s="806"/>
      <c r="L57" s="806" t="n">
        <v>1800</v>
      </c>
      <c r="M57" s="806"/>
      <c r="N57" s="806"/>
      <c r="O57" s="806"/>
      <c r="P57" s="806"/>
      <c r="Q57" s="741" t="n">
        <f aca="false">I57*L57</f>
        <v>3600</v>
      </c>
      <c r="R57" s="741"/>
      <c r="S57" s="741"/>
      <c r="T57" s="741"/>
      <c r="U57" s="854"/>
      <c r="V57" s="854"/>
    </row>
    <row r="58" customFormat="false" ht="12.75" hidden="false" customHeight="false" outlineLevel="0" collapsed="false">
      <c r="B58" s="740" t="n">
        <f aca="false">IF(I58="","",COUNT($I$57:I58))</f>
        <v>2</v>
      </c>
      <c r="C58" s="797"/>
      <c r="D58" s="803" t="s">
        <v>571</v>
      </c>
      <c r="E58" s="803"/>
      <c r="F58" s="803"/>
      <c r="G58" s="804" t="s">
        <v>109</v>
      </c>
      <c r="H58" s="804"/>
      <c r="I58" s="806" t="n">
        <v>2</v>
      </c>
      <c r="J58" s="806"/>
      <c r="K58" s="806"/>
      <c r="L58" s="806" t="n">
        <v>1000</v>
      </c>
      <c r="M58" s="806"/>
      <c r="N58" s="806"/>
      <c r="O58" s="806"/>
      <c r="P58" s="806"/>
      <c r="Q58" s="741" t="n">
        <f aca="false">I58*L58</f>
        <v>2000</v>
      </c>
      <c r="R58" s="741"/>
      <c r="S58" s="741"/>
      <c r="T58" s="741"/>
      <c r="U58" s="854"/>
      <c r="V58" s="854"/>
    </row>
    <row r="59" customFormat="false" ht="12.75" hidden="false" customHeight="false" outlineLevel="0" collapsed="false">
      <c r="B59" s="740" t="n">
        <f aca="false">IF(I59="","",COUNT($I$57:I59))</f>
        <v>3</v>
      </c>
      <c r="C59" s="797"/>
      <c r="D59" s="803" t="s">
        <v>572</v>
      </c>
      <c r="E59" s="803"/>
      <c r="F59" s="803"/>
      <c r="G59" s="804" t="s">
        <v>109</v>
      </c>
      <c r="H59" s="804"/>
      <c r="I59" s="806" t="n">
        <v>4</v>
      </c>
      <c r="J59" s="806"/>
      <c r="K59" s="806"/>
      <c r="L59" s="806" t="n">
        <v>1800</v>
      </c>
      <c r="M59" s="806"/>
      <c r="N59" s="806"/>
      <c r="O59" s="806"/>
      <c r="P59" s="806"/>
      <c r="Q59" s="741" t="n">
        <f aca="false">I59*L59</f>
        <v>7200</v>
      </c>
      <c r="R59" s="741"/>
      <c r="S59" s="741"/>
      <c r="T59" s="741"/>
      <c r="U59" s="854"/>
      <c r="V59" s="854"/>
    </row>
    <row r="60" customFormat="false" ht="12.75" hidden="false" customHeight="false" outlineLevel="0" collapsed="false">
      <c r="B60" s="740" t="n">
        <f aca="false">IF(I60="","",COUNT($I$57:I60))</f>
        <v>4</v>
      </c>
      <c r="C60" s="797"/>
      <c r="D60" s="803" t="s">
        <v>573</v>
      </c>
      <c r="E60" s="803"/>
      <c r="F60" s="803"/>
      <c r="G60" s="804" t="s">
        <v>109</v>
      </c>
      <c r="H60" s="804"/>
      <c r="I60" s="805" t="n">
        <v>2</v>
      </c>
      <c r="J60" s="805"/>
      <c r="K60" s="805"/>
      <c r="L60" s="805" t="n">
        <v>650</v>
      </c>
      <c r="M60" s="805"/>
      <c r="N60" s="805"/>
      <c r="O60" s="805"/>
      <c r="P60" s="805"/>
      <c r="Q60" s="741" t="n">
        <f aca="false">I60*L60</f>
        <v>1300</v>
      </c>
      <c r="R60" s="741"/>
      <c r="S60" s="741"/>
      <c r="T60" s="741"/>
      <c r="U60" s="854"/>
      <c r="V60" s="854"/>
    </row>
    <row r="61" customFormat="false" ht="12.75" hidden="false" customHeight="true" outlineLevel="0" collapsed="false">
      <c r="B61" s="740" t="n">
        <f aca="false">IF(I61="","",COUNT($I$57:I61))</f>
        <v>5</v>
      </c>
      <c r="C61" s="797"/>
      <c r="D61" s="803" t="s">
        <v>574</v>
      </c>
      <c r="E61" s="803"/>
      <c r="F61" s="803"/>
      <c r="G61" s="804" t="s">
        <v>313</v>
      </c>
      <c r="H61" s="804"/>
      <c r="I61" s="805" t="n">
        <v>5</v>
      </c>
      <c r="J61" s="805"/>
      <c r="K61" s="805"/>
      <c r="L61" s="805" t="n">
        <v>1650</v>
      </c>
      <c r="M61" s="805"/>
      <c r="N61" s="805"/>
      <c r="O61" s="805"/>
      <c r="P61" s="805"/>
      <c r="Q61" s="741" t="n">
        <f aca="false">I61*L61</f>
        <v>8250</v>
      </c>
      <c r="R61" s="741"/>
      <c r="S61" s="741"/>
      <c r="T61" s="741"/>
      <c r="U61" s="854" t="s">
        <v>575</v>
      </c>
      <c r="V61" s="854"/>
    </row>
    <row r="62" customFormat="false" ht="12.75" hidden="false" customHeight="false" outlineLevel="0" collapsed="false">
      <c r="B62" s="740" t="n">
        <f aca="false">IF(I62="","",COUNT($I$57:I62))</f>
        <v>6</v>
      </c>
      <c r="C62" s="797"/>
      <c r="D62" s="803" t="s">
        <v>576</v>
      </c>
      <c r="E62" s="803"/>
      <c r="F62" s="803"/>
      <c r="G62" s="804" t="s">
        <v>313</v>
      </c>
      <c r="H62" s="804"/>
      <c r="I62" s="805" t="n">
        <v>33</v>
      </c>
      <c r="J62" s="805"/>
      <c r="K62" s="805"/>
      <c r="L62" s="805" t="n">
        <v>4500</v>
      </c>
      <c r="M62" s="805"/>
      <c r="N62" s="805"/>
      <c r="O62" s="805"/>
      <c r="P62" s="805"/>
      <c r="Q62" s="741" t="n">
        <f aca="false">I62*L62</f>
        <v>148500</v>
      </c>
      <c r="R62" s="741"/>
      <c r="S62" s="741"/>
      <c r="T62" s="741"/>
      <c r="U62" s="877"/>
      <c r="V62" s="878"/>
    </row>
    <row r="63" customFormat="false" ht="12.75" hidden="false" customHeight="false" outlineLevel="0" collapsed="false">
      <c r="B63" s="740" t="n">
        <f aca="false">IF(I63="","",COUNT($I$57:I63))</f>
        <v>7</v>
      </c>
      <c r="C63" s="797"/>
      <c r="D63" s="803" t="s">
        <v>577</v>
      </c>
      <c r="E63" s="803"/>
      <c r="F63" s="803"/>
      <c r="G63" s="804" t="s">
        <v>313</v>
      </c>
      <c r="H63" s="804"/>
      <c r="I63" s="805" t="n">
        <f aca="false">I62</f>
        <v>33</v>
      </c>
      <c r="J63" s="805"/>
      <c r="K63" s="805"/>
      <c r="L63" s="805" t="n">
        <v>1200</v>
      </c>
      <c r="M63" s="805"/>
      <c r="N63" s="805"/>
      <c r="O63" s="805"/>
      <c r="P63" s="805"/>
      <c r="Q63" s="741" t="n">
        <f aca="false">I63*L63</f>
        <v>39600</v>
      </c>
      <c r="R63" s="741"/>
      <c r="S63" s="741"/>
      <c r="T63" s="741"/>
      <c r="U63" s="854"/>
      <c r="V63" s="854"/>
    </row>
    <row r="64" customFormat="false" ht="12.75" hidden="false" customHeight="false" outlineLevel="0" collapsed="false">
      <c r="B64" s="740" t="n">
        <f aca="false">IF(I64="","",COUNT($I$57:I64))</f>
        <v>8</v>
      </c>
      <c r="C64" s="797"/>
      <c r="D64" s="803" t="s">
        <v>578</v>
      </c>
      <c r="E64" s="803"/>
      <c r="F64" s="803"/>
      <c r="G64" s="804" t="s">
        <v>313</v>
      </c>
      <c r="H64" s="804"/>
      <c r="I64" s="805" t="n">
        <f aca="false">I63</f>
        <v>33</v>
      </c>
      <c r="J64" s="805"/>
      <c r="K64" s="805"/>
      <c r="L64" s="805" t="n">
        <v>600</v>
      </c>
      <c r="M64" s="805"/>
      <c r="N64" s="805"/>
      <c r="O64" s="805"/>
      <c r="P64" s="805"/>
      <c r="Q64" s="741" t="n">
        <f aca="false">I64*L64</f>
        <v>19800</v>
      </c>
      <c r="R64" s="741"/>
      <c r="S64" s="741"/>
      <c r="T64" s="741"/>
      <c r="U64" s="854"/>
      <c r="V64" s="854"/>
    </row>
    <row r="65" customFormat="false" ht="26.25" hidden="false" customHeight="true" outlineLevel="0" collapsed="false">
      <c r="B65" s="740" t="n">
        <f aca="false">IF(I65="","",COUNT($I$57:I65))</f>
        <v>9</v>
      </c>
      <c r="C65" s="797"/>
      <c r="D65" s="879" t="s">
        <v>579</v>
      </c>
      <c r="E65" s="879"/>
      <c r="F65" s="879"/>
      <c r="G65" s="804" t="s">
        <v>109</v>
      </c>
      <c r="H65" s="804"/>
      <c r="I65" s="806" t="n">
        <v>2</v>
      </c>
      <c r="J65" s="806"/>
      <c r="K65" s="806"/>
      <c r="L65" s="805" t="n">
        <v>30000</v>
      </c>
      <c r="M65" s="805"/>
      <c r="N65" s="805"/>
      <c r="O65" s="805"/>
      <c r="P65" s="805"/>
      <c r="Q65" s="741" t="n">
        <f aca="false">I65*L65</f>
        <v>60000</v>
      </c>
      <c r="R65" s="741"/>
      <c r="S65" s="741"/>
      <c r="T65" s="741"/>
      <c r="U65" s="880"/>
      <c r="V65" s="880"/>
    </row>
    <row r="66" customFormat="false" ht="12.75" hidden="false" customHeight="false" outlineLevel="0" collapsed="false">
      <c r="B66" s="740" t="n">
        <f aca="false">IF(I66="","",COUNT($I$57:I66))</f>
        <v>10</v>
      </c>
      <c r="C66" s="797"/>
      <c r="D66" s="803" t="s">
        <v>580</v>
      </c>
      <c r="E66" s="803"/>
      <c r="F66" s="803"/>
      <c r="G66" s="804" t="s">
        <v>316</v>
      </c>
      <c r="H66" s="804"/>
      <c r="I66" s="806" t="n">
        <f aca="false">('PONTO DE EQUILIBRIO'!C20+'PONTO DE EQUILIBRIO'!C21)*2.5*30</f>
        <v>17100</v>
      </c>
      <c r="J66" s="806"/>
      <c r="K66" s="806"/>
      <c r="L66" s="805" t="n">
        <v>2</v>
      </c>
      <c r="M66" s="805"/>
      <c r="N66" s="805"/>
      <c r="O66" s="805"/>
      <c r="P66" s="805"/>
      <c r="Q66" s="741" t="n">
        <f aca="false">I66*L66</f>
        <v>34200</v>
      </c>
      <c r="R66" s="741"/>
      <c r="S66" s="741"/>
      <c r="T66" s="741"/>
      <c r="U66" s="880"/>
      <c r="V66" s="880"/>
    </row>
    <row r="67" customFormat="false" ht="12.75" hidden="false" customHeight="false" outlineLevel="0" collapsed="false">
      <c r="B67" s="740" t="n">
        <f aca="false">IF(I67="","",COUNT($I$57:I67))</f>
        <v>11</v>
      </c>
      <c r="C67" s="797"/>
      <c r="D67" s="803" t="s">
        <v>581</v>
      </c>
      <c r="E67" s="803"/>
      <c r="F67" s="803"/>
      <c r="G67" s="804" t="s">
        <v>109</v>
      </c>
      <c r="H67" s="804"/>
      <c r="I67" s="806" t="n">
        <v>1</v>
      </c>
      <c r="J67" s="806"/>
      <c r="K67" s="806"/>
      <c r="L67" s="805" t="n">
        <v>200</v>
      </c>
      <c r="M67" s="805"/>
      <c r="N67" s="805"/>
      <c r="O67" s="805"/>
      <c r="P67" s="805"/>
      <c r="Q67" s="741" t="n">
        <f aca="false">I67*L67</f>
        <v>200</v>
      </c>
      <c r="R67" s="741"/>
      <c r="S67" s="741"/>
      <c r="T67" s="741"/>
      <c r="U67" s="854"/>
      <c r="V67" s="854"/>
      <c r="W67" s="446"/>
    </row>
    <row r="68" customFormat="false" ht="12.75" hidden="false" customHeight="false" outlineLevel="0" collapsed="false">
      <c r="B68" s="740" t="n">
        <f aca="false">IF(I68="","",COUNT($I$57:I68))</f>
        <v>12</v>
      </c>
      <c r="C68" s="797"/>
      <c r="D68" s="803" t="s">
        <v>582</v>
      </c>
      <c r="E68" s="803"/>
      <c r="F68" s="803"/>
      <c r="G68" s="804" t="s">
        <v>109</v>
      </c>
      <c r="H68" s="804"/>
      <c r="I68" s="806" t="n">
        <v>1</v>
      </c>
      <c r="J68" s="806"/>
      <c r="K68" s="806"/>
      <c r="L68" s="805" t="n">
        <v>300</v>
      </c>
      <c r="M68" s="805"/>
      <c r="N68" s="805"/>
      <c r="O68" s="805"/>
      <c r="P68" s="805"/>
      <c r="Q68" s="741" t="n">
        <f aca="false">I68*L68</f>
        <v>300</v>
      </c>
      <c r="R68" s="741"/>
      <c r="S68" s="741"/>
      <c r="T68" s="741"/>
      <c r="U68" s="854"/>
      <c r="V68" s="854"/>
    </row>
    <row r="69" customFormat="false" ht="12.75" hidden="false" customHeight="false" outlineLevel="0" collapsed="false">
      <c r="B69" s="740" t="n">
        <f aca="false">IF(I69="","",COUNT($I$57:I69))</f>
        <v>13</v>
      </c>
      <c r="C69" s="797"/>
      <c r="D69" s="879" t="s">
        <v>583</v>
      </c>
      <c r="E69" s="879"/>
      <c r="F69" s="879"/>
      <c r="G69" s="804" t="s">
        <v>109</v>
      </c>
      <c r="H69" s="804"/>
      <c r="I69" s="806" t="n">
        <v>6</v>
      </c>
      <c r="J69" s="806"/>
      <c r="K69" s="806"/>
      <c r="L69" s="806" t="n">
        <v>600</v>
      </c>
      <c r="M69" s="806"/>
      <c r="N69" s="806"/>
      <c r="O69" s="806"/>
      <c r="P69" s="806"/>
      <c r="Q69" s="741" t="n">
        <f aca="false">I69*L69</f>
        <v>3600</v>
      </c>
      <c r="R69" s="741"/>
      <c r="S69" s="741"/>
      <c r="T69" s="741"/>
      <c r="U69" s="854"/>
      <c r="V69" s="854"/>
    </row>
    <row r="70" customFormat="false" ht="12.75" hidden="false" customHeight="false" outlineLevel="0" collapsed="false">
      <c r="B70" s="740" t="n">
        <f aca="false">IF(I70="","",COUNT($I$57:I70))</f>
        <v>14</v>
      </c>
      <c r="C70" s="797"/>
      <c r="D70" s="879" t="s">
        <v>584</v>
      </c>
      <c r="E70" s="879"/>
      <c r="F70" s="879"/>
      <c r="G70" s="804" t="s">
        <v>109</v>
      </c>
      <c r="H70" s="804"/>
      <c r="I70" s="805" t="n">
        <v>4</v>
      </c>
      <c r="J70" s="805"/>
      <c r="K70" s="805"/>
      <c r="L70" s="805" t="n">
        <v>3000</v>
      </c>
      <c r="M70" s="805"/>
      <c r="N70" s="805"/>
      <c r="O70" s="805"/>
      <c r="P70" s="805"/>
      <c r="Q70" s="741" t="n">
        <f aca="false">I70*L70</f>
        <v>12000</v>
      </c>
      <c r="R70" s="741"/>
      <c r="S70" s="741"/>
      <c r="T70" s="741"/>
      <c r="U70" s="854"/>
      <c r="V70" s="854"/>
    </row>
    <row r="71" customFormat="false" ht="12.75" hidden="false" customHeight="false" outlineLevel="0" collapsed="false">
      <c r="B71" s="740" t="n">
        <f aca="false">IF(I71="","",COUNT($I$57:I71))</f>
        <v>15</v>
      </c>
      <c r="C71" s="797"/>
      <c r="D71" s="879" t="s">
        <v>585</v>
      </c>
      <c r="E71" s="879"/>
      <c r="F71" s="879"/>
      <c r="G71" s="804" t="s">
        <v>313</v>
      </c>
      <c r="H71" s="804"/>
      <c r="I71" s="805" t="n">
        <v>1</v>
      </c>
      <c r="J71" s="805"/>
      <c r="K71" s="805"/>
      <c r="L71" s="805" t="n">
        <f aca="false">8*12*24*DADOS!E21</f>
        <v>16104.96</v>
      </c>
      <c r="M71" s="805"/>
      <c r="N71" s="805"/>
      <c r="O71" s="805"/>
      <c r="P71" s="805"/>
      <c r="Q71" s="741" t="n">
        <f aca="false">I71*L71</f>
        <v>16104.96</v>
      </c>
      <c r="R71" s="741"/>
      <c r="S71" s="741"/>
      <c r="T71" s="741"/>
      <c r="U71" s="854"/>
      <c r="V71" s="854"/>
    </row>
    <row r="72" customFormat="false" ht="12.75" hidden="false" customHeight="false" outlineLevel="0" collapsed="false">
      <c r="B72" s="740" t="n">
        <f aca="false">IF(I72="","",COUNT($I$57:I72))</f>
        <v>16</v>
      </c>
      <c r="C72" s="797"/>
      <c r="D72" s="879" t="s">
        <v>586</v>
      </c>
      <c r="E72" s="879"/>
      <c r="F72" s="879"/>
      <c r="G72" s="804" t="s">
        <v>313</v>
      </c>
      <c r="H72" s="804"/>
      <c r="I72" s="806" t="n">
        <v>1</v>
      </c>
      <c r="J72" s="806"/>
      <c r="K72" s="806"/>
      <c r="L72" s="806" t="n">
        <f aca="false">6000+2000</f>
        <v>8000</v>
      </c>
      <c r="M72" s="806"/>
      <c r="N72" s="806"/>
      <c r="O72" s="806"/>
      <c r="P72" s="806"/>
      <c r="Q72" s="741" t="n">
        <f aca="false">I72*L72</f>
        <v>8000</v>
      </c>
      <c r="R72" s="741"/>
      <c r="S72" s="741"/>
      <c r="T72" s="741"/>
      <c r="U72" s="854"/>
      <c r="V72" s="854"/>
    </row>
    <row r="73" customFormat="false" ht="12.75" hidden="false" customHeight="false" outlineLevel="0" collapsed="false">
      <c r="B73" s="740" t="n">
        <f aca="false">IF(I73="","",COUNT($I$57:I73))</f>
        <v>17</v>
      </c>
      <c r="C73" s="797"/>
      <c r="D73" s="803" t="s">
        <v>587</v>
      </c>
      <c r="E73" s="803"/>
      <c r="F73" s="803"/>
      <c r="G73" s="804" t="s">
        <v>313</v>
      </c>
      <c r="H73" s="804"/>
      <c r="I73" s="805" t="n">
        <f aca="false">EQUIPE!G17+EQUIPE!G18+EQUIPE!G20+EQUIPE!G21+EQUIPE!G132+EQUIPE!G133+EQUIPE!G135+EQUIPE!G136+EQUIPE!G319+EQUIPE!G320+ADM!G23+ADM!G25+ADM!G17</f>
        <v>28</v>
      </c>
      <c r="J73" s="805"/>
      <c r="K73" s="805"/>
      <c r="L73" s="805" t="n">
        <v>200</v>
      </c>
      <c r="M73" s="805"/>
      <c r="N73" s="805"/>
      <c r="O73" s="805"/>
      <c r="P73" s="805"/>
      <c r="Q73" s="741" t="n">
        <f aca="false">I73*L73</f>
        <v>5600</v>
      </c>
      <c r="R73" s="741"/>
      <c r="S73" s="741"/>
      <c r="T73" s="741"/>
      <c r="U73" s="854"/>
      <c r="V73" s="854"/>
    </row>
    <row r="74" customFormat="false" ht="12.75" hidden="true" customHeight="false" outlineLevel="0" collapsed="false">
      <c r="B74" s="740" t="str">
        <f aca="false">IF(I74="","",COUNT($I$57:I74))</f>
        <v/>
      </c>
      <c r="C74" s="797"/>
      <c r="D74" s="803" t="s">
        <v>588</v>
      </c>
      <c r="E74" s="803"/>
      <c r="F74" s="803"/>
      <c r="G74" s="804" t="s">
        <v>313</v>
      </c>
      <c r="H74" s="804"/>
      <c r="I74" s="805"/>
      <c r="J74" s="805"/>
      <c r="K74" s="805"/>
      <c r="L74" s="805" t="n">
        <v>250</v>
      </c>
      <c r="M74" s="805"/>
      <c r="N74" s="805"/>
      <c r="O74" s="805"/>
      <c r="P74" s="805"/>
      <c r="Q74" s="741" t="n">
        <f aca="false">I74*L74</f>
        <v>0</v>
      </c>
      <c r="R74" s="741"/>
      <c r="S74" s="741"/>
      <c r="T74" s="741"/>
      <c r="U74" s="854"/>
      <c r="V74" s="854"/>
    </row>
    <row r="75" customFormat="false" ht="12.75" hidden="true" customHeight="false" outlineLevel="0" collapsed="false">
      <c r="B75" s="740" t="str">
        <f aca="false">IF(I75="","",COUNT($I$57:I75))</f>
        <v/>
      </c>
      <c r="C75" s="797"/>
      <c r="D75" s="803" t="s">
        <v>589</v>
      </c>
      <c r="E75" s="803"/>
      <c r="F75" s="803"/>
      <c r="G75" s="804" t="s">
        <v>313</v>
      </c>
      <c r="H75" s="804"/>
      <c r="I75" s="806"/>
      <c r="J75" s="806"/>
      <c r="K75" s="806"/>
      <c r="L75" s="806" t="n">
        <v>6500</v>
      </c>
      <c r="M75" s="806"/>
      <c r="N75" s="806"/>
      <c r="O75" s="806"/>
      <c r="P75" s="806"/>
      <c r="Q75" s="741" t="n">
        <f aca="false">I75*L75</f>
        <v>0</v>
      </c>
      <c r="R75" s="741"/>
      <c r="S75" s="741"/>
      <c r="T75" s="741"/>
      <c r="U75" s="854"/>
      <c r="V75" s="854"/>
    </row>
    <row r="76" customFormat="false" ht="12.75" hidden="true" customHeight="false" outlineLevel="0" collapsed="false">
      <c r="B76" s="740" t="str">
        <f aca="false">IF(I76="","",COUNT($I$57:I76))</f>
        <v/>
      </c>
      <c r="C76" s="797"/>
      <c r="D76" s="879" t="s">
        <v>590</v>
      </c>
      <c r="E76" s="879"/>
      <c r="F76" s="879"/>
      <c r="G76" s="804" t="s">
        <v>109</v>
      </c>
      <c r="H76" s="804"/>
      <c r="I76" s="806"/>
      <c r="J76" s="806"/>
      <c r="K76" s="806"/>
      <c r="L76" s="806" t="n">
        <v>15000</v>
      </c>
      <c r="M76" s="806"/>
      <c r="N76" s="806"/>
      <c r="O76" s="806"/>
      <c r="P76" s="806"/>
      <c r="Q76" s="741" t="n">
        <f aca="false">I76*L76</f>
        <v>0</v>
      </c>
      <c r="R76" s="741"/>
      <c r="S76" s="741"/>
      <c r="T76" s="741"/>
      <c r="U76" s="854"/>
      <c r="V76" s="854"/>
    </row>
    <row r="77" customFormat="false" ht="12.75" hidden="false" customHeight="false" outlineLevel="0" collapsed="false">
      <c r="B77" s="740" t="n">
        <f aca="false">IF(I77="","",COUNT($I$57:I77))</f>
        <v>18</v>
      </c>
      <c r="C77" s="797"/>
      <c r="D77" s="879" t="s">
        <v>591</v>
      </c>
      <c r="E77" s="879"/>
      <c r="F77" s="879"/>
      <c r="G77" s="804" t="s">
        <v>313</v>
      </c>
      <c r="H77" s="804"/>
      <c r="I77" s="805" t="n">
        <v>1</v>
      </c>
      <c r="J77" s="805"/>
      <c r="K77" s="805"/>
      <c r="L77" s="805" t="n">
        <f aca="false">6*2*24*DADOS!E23</f>
        <v>1869.12</v>
      </c>
      <c r="M77" s="805"/>
      <c r="N77" s="805"/>
      <c r="O77" s="805"/>
      <c r="P77" s="805"/>
      <c r="Q77" s="741" t="n">
        <f aca="false">I77*L77</f>
        <v>1869.12</v>
      </c>
      <c r="R77" s="741"/>
      <c r="S77" s="741"/>
      <c r="T77" s="741"/>
      <c r="U77" s="854"/>
      <c r="V77" s="854"/>
    </row>
    <row r="78" customFormat="false" ht="12.75" hidden="false" customHeight="false" outlineLevel="0" collapsed="false">
      <c r="B78" s="788"/>
      <c r="C78" s="788"/>
      <c r="D78" s="830"/>
      <c r="E78" s="830"/>
      <c r="F78" s="830"/>
      <c r="G78" s="788"/>
      <c r="H78" s="788"/>
      <c r="I78" s="788"/>
      <c r="J78" s="788"/>
      <c r="K78" s="788"/>
      <c r="L78" s="788"/>
      <c r="M78" s="788"/>
      <c r="N78" s="788"/>
      <c r="O78" s="788"/>
      <c r="P78" s="788"/>
      <c r="Q78" s="807" t="n">
        <f aca="false">SUM(Q57:T77)</f>
        <v>372124.08</v>
      </c>
      <c r="R78" s="807"/>
      <c r="S78" s="807"/>
      <c r="T78" s="807"/>
      <c r="U78" s="788"/>
      <c r="V78" s="788"/>
    </row>
    <row r="80" customFormat="false" ht="12.75" hidden="false" customHeight="true" outlineLevel="0" collapsed="false">
      <c r="B80" s="724" t="s">
        <v>592</v>
      </c>
      <c r="C80" s="724"/>
      <c r="D80" s="724"/>
      <c r="E80" s="724"/>
      <c r="F80" s="724"/>
      <c r="G80" s="724"/>
      <c r="H80" s="724"/>
      <c r="I80" s="724"/>
      <c r="J80" s="724"/>
      <c r="K80" s="724"/>
      <c r="L80" s="724"/>
      <c r="M80" s="724"/>
      <c r="N80" s="724"/>
      <c r="O80" s="724"/>
      <c r="P80" s="724"/>
      <c r="Q80" s="724"/>
      <c r="R80" s="724"/>
      <c r="S80" s="724"/>
      <c r="T80" s="724"/>
      <c r="U80" s="724"/>
      <c r="V80" s="724"/>
    </row>
    <row r="81" customFormat="false" ht="12.75" hidden="false" customHeight="true" outlineLevel="0" collapsed="false">
      <c r="B81" s="725" t="s">
        <v>5</v>
      </c>
      <c r="C81" s="725"/>
      <c r="D81" s="452" t="s">
        <v>491</v>
      </c>
      <c r="E81" s="452"/>
      <c r="F81" s="452"/>
      <c r="G81" s="725" t="s">
        <v>313</v>
      </c>
      <c r="H81" s="725"/>
      <c r="I81" s="727"/>
      <c r="J81" s="727"/>
      <c r="K81" s="727"/>
      <c r="L81" s="727" t="s">
        <v>11</v>
      </c>
      <c r="M81" s="727"/>
      <c r="N81" s="727"/>
      <c r="O81" s="727"/>
      <c r="P81" s="727"/>
      <c r="Q81" s="725" t="s">
        <v>492</v>
      </c>
      <c r="R81" s="725"/>
      <c r="S81" s="725"/>
      <c r="T81" s="725"/>
      <c r="U81" s="727"/>
      <c r="V81" s="727"/>
    </row>
    <row r="82" customFormat="false" ht="12.75" hidden="false" customHeight="false" outlineLevel="0" collapsed="false">
      <c r="B82" s="740" t="n">
        <f aca="false">IF(I82="","",COUNT($I82:I$82))</f>
        <v>1</v>
      </c>
      <c r="C82" s="797"/>
      <c r="D82" s="803" t="s">
        <v>593</v>
      </c>
      <c r="E82" s="803"/>
      <c r="F82" s="803"/>
      <c r="G82" s="804" t="s">
        <v>109</v>
      </c>
      <c r="H82" s="804"/>
      <c r="I82" s="806" t="n">
        <v>1</v>
      </c>
      <c r="J82" s="806"/>
      <c r="K82" s="806"/>
      <c r="L82" s="805" t="n">
        <v>40000</v>
      </c>
      <c r="M82" s="805"/>
      <c r="N82" s="805"/>
      <c r="O82" s="805"/>
      <c r="P82" s="805"/>
      <c r="Q82" s="741" t="n">
        <f aca="false">I82*L82</f>
        <v>40000</v>
      </c>
      <c r="R82" s="741"/>
      <c r="S82" s="741"/>
      <c r="T82" s="741"/>
      <c r="U82" s="881"/>
      <c r="V82" s="881"/>
    </row>
    <row r="83" customFormat="false" ht="12.75" hidden="false" customHeight="false" outlineLevel="0" collapsed="false">
      <c r="B83" s="740" t="n">
        <f aca="false">IF(I83="","",COUNT($I$82:I83))</f>
        <v>2</v>
      </c>
      <c r="C83" s="797"/>
      <c r="D83" s="881" t="s">
        <v>594</v>
      </c>
      <c r="E83" s="881"/>
      <c r="F83" s="881"/>
      <c r="G83" s="804" t="s">
        <v>109</v>
      </c>
      <c r="H83" s="804"/>
      <c r="I83" s="805" t="n">
        <f aca="false">G17+G18+G21+G22+TOP!G16+QSMS!G19</f>
        <v>10</v>
      </c>
      <c r="J83" s="805"/>
      <c r="K83" s="805"/>
      <c r="L83" s="806" t="n">
        <v>4500</v>
      </c>
      <c r="M83" s="806"/>
      <c r="N83" s="806"/>
      <c r="O83" s="806"/>
      <c r="P83" s="806"/>
      <c r="Q83" s="741" t="n">
        <f aca="false">I83*L83</f>
        <v>45000</v>
      </c>
      <c r="R83" s="741"/>
      <c r="S83" s="741"/>
      <c r="T83" s="741"/>
      <c r="U83" s="804"/>
      <c r="V83" s="804"/>
    </row>
    <row r="84" customFormat="false" ht="12.75" hidden="false" customHeight="false" outlineLevel="0" collapsed="false">
      <c r="B84" s="740" t="n">
        <f aca="false">IF(I84="","",COUNT($I$82:I84))</f>
        <v>3</v>
      </c>
      <c r="C84" s="797"/>
      <c r="D84" s="803" t="s">
        <v>595</v>
      </c>
      <c r="E84" s="803"/>
      <c r="F84" s="803"/>
      <c r="G84" s="804" t="s">
        <v>313</v>
      </c>
      <c r="H84" s="804"/>
      <c r="I84" s="805" t="n">
        <v>4</v>
      </c>
      <c r="J84" s="805"/>
      <c r="K84" s="805"/>
      <c r="L84" s="806" t="n">
        <f aca="false">(5500+36*60+9*120)</f>
        <v>8740</v>
      </c>
      <c r="M84" s="806"/>
      <c r="N84" s="806"/>
      <c r="O84" s="806"/>
      <c r="P84" s="806"/>
      <c r="Q84" s="741" t="n">
        <f aca="false">I84*L84</f>
        <v>34960</v>
      </c>
      <c r="R84" s="741"/>
      <c r="S84" s="741"/>
      <c r="T84" s="741"/>
      <c r="U84" s="804"/>
      <c r="V84" s="804"/>
    </row>
    <row r="85" customFormat="false" ht="12.75" hidden="false" customHeight="false" outlineLevel="0" collapsed="false">
      <c r="B85" s="740" t="n">
        <f aca="false">IF(I85="","",COUNT($I$82:I85))</f>
        <v>4</v>
      </c>
      <c r="C85" s="797"/>
      <c r="D85" s="803" t="s">
        <v>596</v>
      </c>
      <c r="E85" s="803"/>
      <c r="F85" s="803"/>
      <c r="G85" s="804" t="s">
        <v>109</v>
      </c>
      <c r="H85" s="804"/>
      <c r="I85" s="805" t="n">
        <v>2</v>
      </c>
      <c r="J85" s="805"/>
      <c r="K85" s="805"/>
      <c r="L85" s="806" t="n">
        <f aca="false">2000+260</f>
        <v>2260</v>
      </c>
      <c r="M85" s="806"/>
      <c r="N85" s="806"/>
      <c r="O85" s="806"/>
      <c r="P85" s="806"/>
      <c r="Q85" s="741" t="n">
        <f aca="false">I85*L85</f>
        <v>4520</v>
      </c>
      <c r="R85" s="741"/>
      <c r="S85" s="741"/>
      <c r="T85" s="741"/>
      <c r="U85" s="804"/>
      <c r="V85" s="804"/>
    </row>
    <row r="86" customFormat="false" ht="12.75" hidden="false" customHeight="false" outlineLevel="0" collapsed="false">
      <c r="B86" s="740" t="n">
        <f aca="false">IF(I86="","",COUNT($I$82:I86))</f>
        <v>5</v>
      </c>
      <c r="C86" s="797"/>
      <c r="D86" s="803" t="s">
        <v>597</v>
      </c>
      <c r="E86" s="803"/>
      <c r="F86" s="803"/>
      <c r="G86" s="804" t="s">
        <v>109</v>
      </c>
      <c r="H86" s="804"/>
      <c r="I86" s="805" t="n">
        <v>1</v>
      </c>
      <c r="J86" s="805"/>
      <c r="K86" s="805"/>
      <c r="L86" s="806" t="n">
        <v>20000</v>
      </c>
      <c r="M86" s="806"/>
      <c r="N86" s="806"/>
      <c r="O86" s="806"/>
      <c r="P86" s="806"/>
      <c r="Q86" s="741" t="n">
        <f aca="false">I86*L86</f>
        <v>20000</v>
      </c>
      <c r="R86" s="741"/>
      <c r="S86" s="741"/>
      <c r="T86" s="741"/>
      <c r="U86" s="804"/>
      <c r="V86" s="804"/>
    </row>
    <row r="87" customFormat="false" ht="12.75" hidden="false" customHeight="false" outlineLevel="0" collapsed="false">
      <c r="B87" s="740" t="n">
        <f aca="false">IF(I87="","",COUNT($I$82:I87))</f>
        <v>6</v>
      </c>
      <c r="C87" s="797"/>
      <c r="D87" s="803" t="s">
        <v>598</v>
      </c>
      <c r="E87" s="803"/>
      <c r="F87" s="803"/>
      <c r="G87" s="804" t="s">
        <v>313</v>
      </c>
      <c r="H87" s="804"/>
      <c r="I87" s="805" t="n">
        <v>1</v>
      </c>
      <c r="J87" s="805"/>
      <c r="K87" s="805"/>
      <c r="L87" s="806" t="n">
        <f aca="false">DADOS!AE19</f>
        <v>582080</v>
      </c>
      <c r="M87" s="806"/>
      <c r="N87" s="806"/>
      <c r="O87" s="806"/>
      <c r="P87" s="806"/>
      <c r="Q87" s="741" t="n">
        <f aca="false">I87*L87</f>
        <v>582080</v>
      </c>
      <c r="R87" s="741"/>
      <c r="S87" s="741"/>
      <c r="T87" s="741"/>
      <c r="U87" s="804"/>
      <c r="V87" s="804"/>
    </row>
    <row r="88" customFormat="false" ht="12.75" hidden="false" customHeight="true" outlineLevel="0" collapsed="false">
      <c r="B88" s="740" t="n">
        <f aca="false">IF(I88="","",COUNT($I$82:I88))</f>
        <v>7</v>
      </c>
      <c r="C88" s="797"/>
      <c r="D88" s="882" t="s">
        <v>599</v>
      </c>
      <c r="E88" s="882"/>
      <c r="F88" s="882"/>
      <c r="G88" s="804" t="s">
        <v>109</v>
      </c>
      <c r="H88" s="804"/>
      <c r="I88" s="805" t="n">
        <v>1</v>
      </c>
      <c r="J88" s="805"/>
      <c r="K88" s="805"/>
      <c r="L88" s="806" t="n">
        <f aca="false">DADOS!AE34</f>
        <v>291102.2</v>
      </c>
      <c r="M88" s="806"/>
      <c r="N88" s="806"/>
      <c r="O88" s="806"/>
      <c r="P88" s="806"/>
      <c r="Q88" s="741" t="n">
        <f aca="false">I88*L88</f>
        <v>291102.2</v>
      </c>
      <c r="R88" s="741"/>
      <c r="S88" s="741"/>
      <c r="T88" s="741"/>
      <c r="U88" s="804"/>
      <c r="V88" s="804"/>
    </row>
    <row r="89" customFormat="false" ht="12.75" hidden="false" customHeight="false" outlineLevel="0" collapsed="false">
      <c r="B89" s="740" t="n">
        <f aca="false">IF(I89="","",COUNT($I$82:I89))</f>
        <v>8</v>
      </c>
      <c r="C89" s="797"/>
      <c r="D89" s="803" t="s">
        <v>600</v>
      </c>
      <c r="E89" s="803"/>
      <c r="F89" s="803"/>
      <c r="G89" s="804" t="s">
        <v>109</v>
      </c>
      <c r="H89" s="804"/>
      <c r="I89" s="805" t="n">
        <v>1</v>
      </c>
      <c r="J89" s="805"/>
      <c r="K89" s="805"/>
      <c r="L89" s="806" t="n">
        <v>1800</v>
      </c>
      <c r="M89" s="806"/>
      <c r="N89" s="806"/>
      <c r="O89" s="806"/>
      <c r="P89" s="806"/>
      <c r="Q89" s="741" t="n">
        <f aca="false">I89*L89</f>
        <v>1800</v>
      </c>
      <c r="R89" s="741"/>
      <c r="S89" s="741"/>
      <c r="T89" s="741"/>
      <c r="U89" s="804" t="s">
        <v>601</v>
      </c>
      <c r="V89" s="804"/>
    </row>
    <row r="90" customFormat="false" ht="12.75" hidden="false" customHeight="false" outlineLevel="0" collapsed="false">
      <c r="B90" s="740" t="n">
        <f aca="false">IF(I90="","",COUNT($I$82:I90))</f>
        <v>9</v>
      </c>
      <c r="C90" s="797"/>
      <c r="D90" s="803" t="s">
        <v>602</v>
      </c>
      <c r="E90" s="803"/>
      <c r="F90" s="803"/>
      <c r="G90" s="804" t="s">
        <v>109</v>
      </c>
      <c r="H90" s="804"/>
      <c r="I90" s="805" t="n">
        <f aca="false">I61</f>
        <v>5</v>
      </c>
      <c r="J90" s="805"/>
      <c r="K90" s="805"/>
      <c r="L90" s="806" t="n">
        <v>1200</v>
      </c>
      <c r="M90" s="806"/>
      <c r="N90" s="806"/>
      <c r="O90" s="806"/>
      <c r="P90" s="806"/>
      <c r="Q90" s="741" t="n">
        <f aca="false">I90*L90</f>
        <v>6000</v>
      </c>
      <c r="R90" s="741"/>
      <c r="S90" s="741"/>
      <c r="T90" s="741"/>
      <c r="U90" s="804"/>
      <c r="V90" s="804"/>
      <c r="W90" s="446"/>
    </row>
    <row r="91" customFormat="false" ht="12.75" hidden="false" customHeight="true" outlineLevel="0" collapsed="false">
      <c r="B91" s="740" t="n">
        <f aca="false">IF(I91="","",COUNT($I$82:I91))</f>
        <v>10</v>
      </c>
      <c r="C91" s="797"/>
      <c r="D91" s="803" t="s">
        <v>603</v>
      </c>
      <c r="E91" s="803"/>
      <c r="F91" s="803"/>
      <c r="G91" s="804" t="s">
        <v>357</v>
      </c>
      <c r="H91" s="804"/>
      <c r="I91" s="805" t="n">
        <v>4</v>
      </c>
      <c r="J91" s="805"/>
      <c r="K91" s="805"/>
      <c r="L91" s="806" t="n">
        <v>900</v>
      </c>
      <c r="M91" s="806"/>
      <c r="N91" s="806"/>
      <c r="O91" s="806"/>
      <c r="P91" s="806"/>
      <c r="Q91" s="741" t="n">
        <f aca="false">I91*L91</f>
        <v>3600</v>
      </c>
      <c r="R91" s="741"/>
      <c r="S91" s="741"/>
      <c r="T91" s="741"/>
      <c r="U91" s="883"/>
      <c r="V91" s="883"/>
    </row>
    <row r="92" customFormat="false" ht="12.75" hidden="false" customHeight="false" outlineLevel="0" collapsed="false">
      <c r="B92" s="740" t="n">
        <f aca="false">IF(I92="","",COUNT($I$82:I92))</f>
        <v>11</v>
      </c>
      <c r="C92" s="797"/>
      <c r="D92" s="879" t="s">
        <v>604</v>
      </c>
      <c r="E92" s="879"/>
      <c r="F92" s="879"/>
      <c r="G92" s="804" t="s">
        <v>109</v>
      </c>
      <c r="H92" s="804"/>
      <c r="I92" s="806" t="n">
        <v>1</v>
      </c>
      <c r="J92" s="806"/>
      <c r="K92" s="806"/>
      <c r="L92" s="806" t="n">
        <v>7800</v>
      </c>
      <c r="M92" s="806"/>
      <c r="N92" s="806"/>
      <c r="O92" s="806"/>
      <c r="P92" s="806"/>
      <c r="Q92" s="741" t="n">
        <f aca="false">I92*L92</f>
        <v>7800</v>
      </c>
      <c r="R92" s="741"/>
      <c r="S92" s="741"/>
      <c r="T92" s="741"/>
      <c r="U92" s="804"/>
      <c r="V92" s="804"/>
      <c r="W92" s="446"/>
    </row>
    <row r="93" customFormat="false" ht="12.75" hidden="true" customHeight="false" outlineLevel="0" collapsed="false">
      <c r="B93" s="740" t="n">
        <f aca="false">IF(I93="","",COUNT($I$82:I93))</f>
        <v>12</v>
      </c>
      <c r="C93" s="797"/>
      <c r="D93" s="803" t="s">
        <v>605</v>
      </c>
      <c r="E93" s="803"/>
      <c r="F93" s="803"/>
      <c r="G93" s="804" t="s">
        <v>109</v>
      </c>
      <c r="H93" s="804"/>
      <c r="I93" s="805" t="n">
        <f aca="false">5%*0.5%*0</f>
        <v>0</v>
      </c>
      <c r="J93" s="805"/>
      <c r="K93" s="805"/>
      <c r="L93" s="806" t="n">
        <v>27916882.78</v>
      </c>
      <c r="M93" s="806"/>
      <c r="N93" s="806"/>
      <c r="O93" s="806"/>
      <c r="P93" s="806"/>
      <c r="Q93" s="741" t="n">
        <f aca="false">I93*L93+4000</f>
        <v>4000</v>
      </c>
      <c r="R93" s="741"/>
      <c r="S93" s="741"/>
      <c r="T93" s="741"/>
      <c r="U93" s="804" t="s">
        <v>606</v>
      </c>
      <c r="V93" s="804"/>
      <c r="W93" s="446"/>
    </row>
    <row r="94" customFormat="false" ht="12.75" hidden="false" customHeight="false" outlineLevel="0" collapsed="false">
      <c r="B94" s="740" t="n">
        <f aca="false">IF(I94="","",COUNT($I$82:I94))</f>
        <v>13</v>
      </c>
      <c r="C94" s="797"/>
      <c r="D94" s="803" t="s">
        <v>607</v>
      </c>
      <c r="E94" s="803"/>
      <c r="F94" s="803"/>
      <c r="G94" s="804" t="s">
        <v>109</v>
      </c>
      <c r="H94" s="804"/>
      <c r="I94" s="805" t="n">
        <f aca="false">I62</f>
        <v>33</v>
      </c>
      <c r="J94" s="805"/>
      <c r="K94" s="805"/>
      <c r="L94" s="806" t="n">
        <v>3500</v>
      </c>
      <c r="M94" s="806"/>
      <c r="N94" s="806"/>
      <c r="O94" s="806"/>
      <c r="P94" s="806"/>
      <c r="Q94" s="741" t="n">
        <f aca="false">I94*L94</f>
        <v>115500</v>
      </c>
      <c r="R94" s="741"/>
      <c r="S94" s="741"/>
      <c r="T94" s="741"/>
      <c r="U94" s="804"/>
      <c r="V94" s="804"/>
      <c r="W94" s="446"/>
    </row>
    <row r="95" customFormat="false" ht="12.75" hidden="false" customHeight="false" outlineLevel="0" collapsed="false">
      <c r="B95" s="788"/>
      <c r="C95" s="788"/>
      <c r="D95" s="830"/>
      <c r="E95" s="830"/>
      <c r="F95" s="830"/>
      <c r="G95" s="788"/>
      <c r="H95" s="788"/>
      <c r="I95" s="788"/>
      <c r="J95" s="788"/>
      <c r="K95" s="788"/>
      <c r="L95" s="788"/>
      <c r="M95" s="788"/>
      <c r="N95" s="788"/>
      <c r="O95" s="788"/>
      <c r="P95" s="788"/>
      <c r="Q95" s="791" t="n">
        <f aca="false">SUM(Q82:T94)/O10</f>
        <v>92018.2122015915</v>
      </c>
      <c r="R95" s="791"/>
      <c r="S95" s="791"/>
      <c r="T95" s="791"/>
      <c r="U95" s="788"/>
      <c r="V95" s="788"/>
    </row>
    <row r="96" customFormat="false" ht="12.75" hidden="false" customHeight="false" outlineLevel="0" collapsed="false">
      <c r="T96" s="446"/>
    </row>
    <row r="97" customFormat="false" ht="12.75" hidden="false" customHeight="true" outlineLevel="0" collapsed="false">
      <c r="B97" s="724" t="s">
        <v>608</v>
      </c>
      <c r="C97" s="724"/>
      <c r="D97" s="724"/>
      <c r="E97" s="724"/>
      <c r="F97" s="724"/>
      <c r="G97" s="724"/>
      <c r="H97" s="724"/>
      <c r="I97" s="724"/>
      <c r="J97" s="724"/>
      <c r="K97" s="724"/>
      <c r="L97" s="724"/>
      <c r="M97" s="724"/>
      <c r="N97" s="724"/>
      <c r="O97" s="724"/>
      <c r="P97" s="724"/>
      <c r="Q97" s="724"/>
      <c r="R97" s="724"/>
      <c r="S97" s="724"/>
      <c r="T97" s="724"/>
      <c r="U97" s="724"/>
      <c r="V97" s="724"/>
    </row>
    <row r="98" customFormat="false" ht="9.75" hidden="false" customHeight="true" outlineLevel="0" collapsed="false">
      <c r="B98" s="725" t="s">
        <v>5</v>
      </c>
      <c r="C98" s="725"/>
      <c r="D98" s="452" t="s">
        <v>491</v>
      </c>
      <c r="E98" s="452"/>
      <c r="F98" s="452"/>
      <c r="G98" s="725" t="s">
        <v>313</v>
      </c>
      <c r="H98" s="725"/>
      <c r="I98" s="884" t="s">
        <v>303</v>
      </c>
      <c r="J98" s="761" t="s">
        <v>609</v>
      </c>
      <c r="K98" s="761"/>
      <c r="L98" s="727" t="s">
        <v>11</v>
      </c>
      <c r="M98" s="727"/>
      <c r="N98" s="727"/>
      <c r="O98" s="727"/>
      <c r="P98" s="727"/>
      <c r="Q98" s="725" t="s">
        <v>492</v>
      </c>
      <c r="R98" s="725"/>
      <c r="S98" s="725"/>
      <c r="T98" s="725"/>
      <c r="U98" s="727"/>
      <c r="V98" s="727"/>
    </row>
    <row r="99" customFormat="false" ht="12.75" hidden="false" customHeight="true" outlineLevel="0" collapsed="false">
      <c r="B99" s="740"/>
      <c r="C99" s="797"/>
      <c r="D99" s="803" t="str">
        <f aca="false">EQUIPE!E7</f>
        <v>EQUIPE 1 - ESCAVAÇÃO MAT 1ª CAT</v>
      </c>
      <c r="E99" s="803"/>
      <c r="F99" s="803"/>
      <c r="G99" s="804" t="s">
        <v>109</v>
      </c>
      <c r="H99" s="804"/>
      <c r="I99" s="742" t="n">
        <f aca="false">EQUIPE!G27+EQUIPE!G28+EQUIPE!G29</f>
        <v>8</v>
      </c>
      <c r="J99" s="806" t="n">
        <f aca="false">'PONTO DE EQUILIBRIO'!D8</f>
        <v>10.3</v>
      </c>
      <c r="K99" s="806"/>
      <c r="L99" s="806" t="n">
        <f aca="false">0*1200</f>
        <v>0</v>
      </c>
      <c r="M99" s="806"/>
      <c r="N99" s="806"/>
      <c r="O99" s="806"/>
      <c r="P99" s="806"/>
      <c r="Q99" s="741" t="n">
        <f aca="false">L99*J99*I99</f>
        <v>0</v>
      </c>
      <c r="R99" s="741"/>
      <c r="S99" s="741"/>
      <c r="T99" s="741"/>
      <c r="U99" s="804"/>
      <c r="V99" s="804"/>
    </row>
    <row r="100" customFormat="false" ht="12.75" hidden="false" customHeight="true" outlineLevel="0" collapsed="false">
      <c r="B100" s="740"/>
      <c r="C100" s="797"/>
      <c r="D100" s="803" t="str">
        <f aca="false">EQUIPE!E47</f>
        <v>EQUIPE 2 - ESCAVAÇÃO MAT 2ª CAT</v>
      </c>
      <c r="E100" s="803"/>
      <c r="F100" s="803"/>
      <c r="G100" s="804" t="s">
        <v>109</v>
      </c>
      <c r="H100" s="804"/>
      <c r="I100" s="742" t="n">
        <f aca="false">EQUIPE!G67+EQUIPE!G68</f>
        <v>13</v>
      </c>
      <c r="J100" s="806" t="n">
        <f aca="false">'PONTO DE EQUILIBRIO'!D9</f>
        <v>11.6666666666667</v>
      </c>
      <c r="K100" s="806"/>
      <c r="L100" s="806" t="n">
        <f aca="false">L99</f>
        <v>0</v>
      </c>
      <c r="M100" s="806"/>
      <c r="N100" s="806"/>
      <c r="O100" s="806"/>
      <c r="P100" s="806"/>
      <c r="Q100" s="741" t="n">
        <f aca="false">L100*J100*I100</f>
        <v>0</v>
      </c>
      <c r="R100" s="741"/>
      <c r="S100" s="741"/>
      <c r="T100" s="741"/>
      <c r="U100" s="740"/>
      <c r="V100" s="797"/>
    </row>
    <row r="101" customFormat="false" ht="12.75" hidden="false" customHeight="true" outlineLevel="0" collapsed="false">
      <c r="B101" s="740"/>
      <c r="C101" s="797"/>
      <c r="D101" s="803" t="str">
        <f aca="false">EQUIPE!E83</f>
        <v>EQUIPE 3 - CARGA DE MAT 3ª CAT</v>
      </c>
      <c r="E101" s="803"/>
      <c r="F101" s="803"/>
      <c r="G101" s="804" t="s">
        <v>109</v>
      </c>
      <c r="H101" s="804"/>
      <c r="I101" s="742" t="n">
        <f aca="false">EQUIPE!G103+EQUIPE!G104</f>
        <v>29</v>
      </c>
      <c r="J101" s="806" t="n">
        <f aca="false">'PONTO DE EQUILIBRIO'!D10</f>
        <v>10.0833333333333</v>
      </c>
      <c r="K101" s="806"/>
      <c r="L101" s="806" t="n">
        <f aca="false">L100</f>
        <v>0</v>
      </c>
      <c r="M101" s="806"/>
      <c r="N101" s="806"/>
      <c r="O101" s="806"/>
      <c r="P101" s="806"/>
      <c r="Q101" s="741" t="n">
        <f aca="false">L101*J101*I101</f>
        <v>0</v>
      </c>
      <c r="R101" s="741"/>
      <c r="S101" s="741"/>
      <c r="T101" s="741"/>
      <c r="U101" s="740"/>
      <c r="V101" s="797"/>
    </row>
    <row r="102" customFormat="false" ht="12.75" hidden="false" customHeight="true" outlineLevel="0" collapsed="false">
      <c r="B102" s="740"/>
      <c r="C102" s="797"/>
      <c r="D102" s="803" t="str">
        <f aca="false">EQUIPE!E120</f>
        <v>EQUIPE 4 - ATERRO</v>
      </c>
      <c r="E102" s="803"/>
      <c r="F102" s="803"/>
      <c r="G102" s="804" t="s">
        <v>109</v>
      </c>
      <c r="H102" s="804"/>
      <c r="I102" s="742" t="n">
        <f aca="false">EQUIPE!G142+EQUIPE!G143+EQUIPE!G145</f>
        <v>12</v>
      </c>
      <c r="J102" s="806" t="n">
        <f aca="false">'PONTO DE EQUILIBRIO'!D11</f>
        <v>11.7333333333333</v>
      </c>
      <c r="K102" s="806"/>
      <c r="L102" s="806" t="n">
        <f aca="false">L101</f>
        <v>0</v>
      </c>
      <c r="M102" s="806"/>
      <c r="N102" s="806"/>
      <c r="O102" s="806"/>
      <c r="P102" s="806"/>
      <c r="Q102" s="741" t="n">
        <f aca="false">L102*J102*I102</f>
        <v>0</v>
      </c>
      <c r="R102" s="741"/>
      <c r="S102" s="741"/>
      <c r="T102" s="741"/>
      <c r="U102" s="740"/>
      <c r="V102" s="797"/>
    </row>
    <row r="103" customFormat="false" ht="12.75" hidden="false" customHeight="true" outlineLevel="0" collapsed="false">
      <c r="B103" s="740"/>
      <c r="C103" s="797"/>
      <c r="D103" s="803" t="str">
        <f aca="false">EQUIPE!E161</f>
        <v>EQUIPE 5 - CONSTRUÇÃO DE ATERRO</v>
      </c>
      <c r="E103" s="803"/>
      <c r="F103" s="803"/>
      <c r="G103" s="804" t="s">
        <v>109</v>
      </c>
      <c r="H103" s="804"/>
      <c r="I103" s="742" t="n">
        <f aca="false">EQUIPE!G181+EQUIPE!G182</f>
        <v>6</v>
      </c>
      <c r="J103" s="806" t="n">
        <f aca="false">'PONTO DE EQUILIBRIO'!D12</f>
        <v>11.8666666666667</v>
      </c>
      <c r="K103" s="806"/>
      <c r="L103" s="806" t="n">
        <f aca="false">L102</f>
        <v>0</v>
      </c>
      <c r="M103" s="806"/>
      <c r="N103" s="806"/>
      <c r="O103" s="806"/>
      <c r="P103" s="806"/>
      <c r="Q103" s="741" t="n">
        <f aca="false">L103*J103*I103</f>
        <v>0</v>
      </c>
      <c r="R103" s="741"/>
      <c r="S103" s="741"/>
      <c r="T103" s="741"/>
      <c r="U103" s="740"/>
      <c r="V103" s="797"/>
    </row>
    <row r="104" customFormat="false" ht="12.75" hidden="false" customHeight="true" outlineLevel="0" collapsed="false">
      <c r="B104" s="740"/>
      <c r="C104" s="797"/>
      <c r="D104" s="803" t="str">
        <f aca="false">EQUIPE!E195</f>
        <v>EQUIPE 6 - CAMADA FINAL DE ATERRO DE ROCHA</v>
      </c>
      <c r="E104" s="803"/>
      <c r="F104" s="803"/>
      <c r="G104" s="804" t="s">
        <v>109</v>
      </c>
      <c r="H104" s="804"/>
      <c r="I104" s="742" t="n">
        <f aca="false">EQUIPE!G217+EQUIPE!G218+EQUIPE!G219</f>
        <v>4</v>
      </c>
      <c r="J104" s="806" t="n">
        <f aca="false">'PONTO DE EQUILIBRIO'!D13</f>
        <v>1.56666666666667</v>
      </c>
      <c r="K104" s="806"/>
      <c r="L104" s="806" t="n">
        <f aca="false">L103</f>
        <v>0</v>
      </c>
      <c r="M104" s="806"/>
      <c r="N104" s="806"/>
      <c r="O104" s="806"/>
      <c r="P104" s="806"/>
      <c r="Q104" s="741" t="n">
        <f aca="false">L104*J104*I104</f>
        <v>0</v>
      </c>
      <c r="R104" s="741"/>
      <c r="S104" s="741"/>
      <c r="T104" s="741"/>
      <c r="U104" s="740"/>
      <c r="V104" s="797"/>
    </row>
    <row r="105" customFormat="false" ht="12.75" hidden="false" customHeight="true" outlineLevel="0" collapsed="false">
      <c r="B105" s="740"/>
      <c r="C105" s="797"/>
      <c r="D105" s="803" t="str">
        <f aca="false">EQUIPE!E232</f>
        <v>EQUIPE 7 - ENCHIMENTO DE REBAIXO EM ROCHA COM MATERIAL DE 3ª</v>
      </c>
      <c r="E105" s="803"/>
      <c r="F105" s="803"/>
      <c r="G105" s="804" t="s">
        <v>109</v>
      </c>
      <c r="H105" s="804"/>
      <c r="I105" s="742" t="n">
        <f aca="false">EQUIPE!G254+EQUIPE!G255+EQUIPE!G256</f>
        <v>3</v>
      </c>
      <c r="J105" s="806" t="n">
        <f aca="false">'PONTO DE EQUILIBRIO'!D14</f>
        <v>0</v>
      </c>
      <c r="K105" s="806"/>
      <c r="L105" s="806" t="n">
        <f aca="false">L104</f>
        <v>0</v>
      </c>
      <c r="M105" s="806"/>
      <c r="N105" s="806"/>
      <c r="O105" s="806"/>
      <c r="P105" s="806"/>
      <c r="Q105" s="741" t="n">
        <f aca="false">L105*J105*I105</f>
        <v>0</v>
      </c>
      <c r="R105" s="741"/>
      <c r="S105" s="741"/>
      <c r="T105" s="741"/>
      <c r="U105" s="740"/>
      <c r="V105" s="797"/>
    </row>
    <row r="106" customFormat="false" ht="12.75" hidden="false" customHeight="true" outlineLevel="0" collapsed="false">
      <c r="B106" s="740"/>
      <c r="C106" s="797"/>
      <c r="D106" s="803" t="str">
        <f aca="false">EQUIPE!E269</f>
        <v>EQUIPE 8 - BASE</v>
      </c>
      <c r="E106" s="803"/>
      <c r="F106" s="803"/>
      <c r="G106" s="804" t="s">
        <v>109</v>
      </c>
      <c r="H106" s="804"/>
      <c r="I106" s="742" t="n">
        <f aca="false">EQUIPE!G292+EQUIPE!G293+EQUIPE!G294</f>
        <v>4</v>
      </c>
      <c r="J106" s="806" t="n">
        <f aca="false">'PONTO DE EQUILIBRIO'!D15</f>
        <v>0</v>
      </c>
      <c r="K106" s="806"/>
      <c r="L106" s="806" t="n">
        <f aca="false">L105</f>
        <v>0</v>
      </c>
      <c r="M106" s="806"/>
      <c r="N106" s="806"/>
      <c r="O106" s="806"/>
      <c r="P106" s="806"/>
      <c r="Q106" s="741" t="n">
        <f aca="false">L106*J106*I106</f>
        <v>0</v>
      </c>
      <c r="R106" s="741"/>
      <c r="S106" s="741"/>
      <c r="T106" s="741"/>
      <c r="U106" s="804"/>
      <c r="V106" s="804"/>
    </row>
    <row r="107" customFormat="false" ht="12.75" hidden="false" customHeight="true" outlineLevel="0" collapsed="false">
      <c r="B107" s="740"/>
      <c r="C107" s="797"/>
      <c r="D107" s="803" t="str">
        <f aca="false">EQUIPE!E307</f>
        <v>EQUIPE 6 - DRENAGEM</v>
      </c>
      <c r="E107" s="803"/>
      <c r="F107" s="803"/>
      <c r="G107" s="804" t="s">
        <v>109</v>
      </c>
      <c r="H107" s="804"/>
      <c r="I107" s="742" t="n">
        <f aca="false">EQUIPE!G330+EQUIPE!G331</f>
        <v>0</v>
      </c>
      <c r="J107" s="806" t="n">
        <f aca="false">'PONTO DE EQUILIBRIO'!D16</f>
        <v>9.76666666666667</v>
      </c>
      <c r="K107" s="806"/>
      <c r="L107" s="806" t="n">
        <f aca="false">L106</f>
        <v>0</v>
      </c>
      <c r="M107" s="806"/>
      <c r="N107" s="806"/>
      <c r="O107" s="806"/>
      <c r="P107" s="806"/>
      <c r="Q107" s="741" t="n">
        <f aca="false">L107*J107*I107</f>
        <v>0</v>
      </c>
      <c r="R107" s="741"/>
      <c r="S107" s="741"/>
      <c r="T107" s="741"/>
      <c r="U107" s="804"/>
      <c r="V107" s="804"/>
    </row>
    <row r="108" customFormat="false" ht="12.75" hidden="false" customHeight="true" outlineLevel="0" collapsed="false">
      <c r="B108" s="740"/>
      <c r="C108" s="797"/>
      <c r="D108" s="803"/>
      <c r="E108" s="803"/>
      <c r="F108" s="803"/>
      <c r="G108" s="804"/>
      <c r="H108" s="804"/>
      <c r="I108" s="885"/>
      <c r="J108" s="886"/>
      <c r="K108" s="886"/>
      <c r="L108" s="806"/>
      <c r="M108" s="806"/>
      <c r="N108" s="806"/>
      <c r="O108" s="806"/>
      <c r="P108" s="806"/>
      <c r="Q108" s="741"/>
      <c r="R108" s="741"/>
      <c r="S108" s="741"/>
      <c r="T108" s="741"/>
      <c r="U108" s="855"/>
      <c r="V108" s="855"/>
    </row>
    <row r="109" customFormat="false" ht="12.75" hidden="false" customHeight="true" outlineLevel="0" collapsed="false">
      <c r="B109" s="788"/>
      <c r="C109" s="788"/>
      <c r="D109" s="830"/>
      <c r="E109" s="830"/>
      <c r="F109" s="830"/>
      <c r="G109" s="788"/>
      <c r="H109" s="788"/>
      <c r="I109" s="793"/>
      <c r="J109" s="887"/>
      <c r="K109" s="887"/>
      <c r="L109" s="788"/>
      <c r="M109" s="788"/>
      <c r="N109" s="788"/>
      <c r="O109" s="788"/>
      <c r="P109" s="788"/>
      <c r="Q109" s="807" t="n">
        <f aca="false">SUM(Q99:T108)/O10</f>
        <v>0</v>
      </c>
      <c r="R109" s="807"/>
      <c r="S109" s="807"/>
      <c r="T109" s="807"/>
      <c r="U109" s="788"/>
      <c r="V109" s="788"/>
    </row>
    <row r="110" customFormat="false" ht="12.75" hidden="false" customHeight="true" outlineLevel="0" collapsed="false">
      <c r="T110" s="446"/>
    </row>
    <row r="111" customFormat="false" ht="12.75" hidden="false" customHeight="true" outlineLevel="0" collapsed="false">
      <c r="T111" s="446"/>
    </row>
    <row r="112" customFormat="false" ht="12.75" hidden="false" customHeight="true" outlineLevel="0" collapsed="false">
      <c r="T112" s="446"/>
    </row>
    <row r="114" customFormat="false" ht="12.75" hidden="false" customHeight="true" outlineLevel="0" collapsed="false">
      <c r="T114" s="446"/>
    </row>
  </sheetData>
  <mergeCells count="476">
    <mergeCell ref="I2:J2"/>
    <mergeCell ref="I3:J3"/>
    <mergeCell ref="B7:D7"/>
    <mergeCell ref="C9:E9"/>
    <mergeCell ref="H9:I9"/>
    <mergeCell ref="J9:L9"/>
    <mergeCell ref="O9:T9"/>
    <mergeCell ref="U9:V9"/>
    <mergeCell ref="E10:E11"/>
    <mergeCell ref="H10:I10"/>
    <mergeCell ref="J10:L10"/>
    <mergeCell ref="O10:T11"/>
    <mergeCell ref="U10:V11"/>
    <mergeCell ref="H11:I11"/>
    <mergeCell ref="J11:L11"/>
    <mergeCell ref="B14:V14"/>
    <mergeCell ref="B15:C16"/>
    <mergeCell ref="D15:F16"/>
    <mergeCell ref="G15:G16"/>
    <mergeCell ref="H15:I16"/>
    <mergeCell ref="J15:M16"/>
    <mergeCell ref="N15:R16"/>
    <mergeCell ref="S15:T16"/>
    <mergeCell ref="U15:U16"/>
    <mergeCell ref="V15:V16"/>
    <mergeCell ref="H17:I17"/>
    <mergeCell ref="K17:M17"/>
    <mergeCell ref="O17:R17"/>
    <mergeCell ref="S17:T17"/>
    <mergeCell ref="H18:I18"/>
    <mergeCell ref="K18:M18"/>
    <mergeCell ref="O18:R18"/>
    <mergeCell ref="S18:T18"/>
    <mergeCell ref="H19:I19"/>
    <mergeCell ref="K19:M19"/>
    <mergeCell ref="O19:R19"/>
    <mergeCell ref="S19:T19"/>
    <mergeCell ref="H20:I20"/>
    <mergeCell ref="K20:M20"/>
    <mergeCell ref="O20:R20"/>
    <mergeCell ref="S20:T20"/>
    <mergeCell ref="H21:I21"/>
    <mergeCell ref="K21:M21"/>
    <mergeCell ref="O21:R21"/>
    <mergeCell ref="S21:T21"/>
    <mergeCell ref="H22:I22"/>
    <mergeCell ref="K22:M22"/>
    <mergeCell ref="O22:R22"/>
    <mergeCell ref="S22:T22"/>
    <mergeCell ref="H23:I23"/>
    <mergeCell ref="K23:M23"/>
    <mergeCell ref="O23:R23"/>
    <mergeCell ref="S23:T23"/>
    <mergeCell ref="H24:I24"/>
    <mergeCell ref="K24:M24"/>
    <mergeCell ref="O24:R24"/>
    <mergeCell ref="S24:T24"/>
    <mergeCell ref="H25:I25"/>
    <mergeCell ref="K25:M25"/>
    <mergeCell ref="O25:R25"/>
    <mergeCell ref="S25:T25"/>
    <mergeCell ref="H26:I26"/>
    <mergeCell ref="K26:M26"/>
    <mergeCell ref="O26:R26"/>
    <mergeCell ref="S26:T26"/>
    <mergeCell ref="H27:I27"/>
    <mergeCell ref="K27:M27"/>
    <mergeCell ref="O27:R27"/>
    <mergeCell ref="S27:T27"/>
    <mergeCell ref="H28:I28"/>
    <mergeCell ref="K28:M28"/>
    <mergeCell ref="O28:R28"/>
    <mergeCell ref="S28:T28"/>
    <mergeCell ref="H29:I29"/>
    <mergeCell ref="K29:M29"/>
    <mergeCell ref="O29:R29"/>
    <mergeCell ref="S29:T29"/>
    <mergeCell ref="H30:I30"/>
    <mergeCell ref="K30:M30"/>
    <mergeCell ref="O30:R30"/>
    <mergeCell ref="S30:T30"/>
    <mergeCell ref="H31:I31"/>
    <mergeCell ref="K31:M31"/>
    <mergeCell ref="O31:R31"/>
    <mergeCell ref="S31:T31"/>
    <mergeCell ref="H32:I32"/>
    <mergeCell ref="K32:M32"/>
    <mergeCell ref="O32:R32"/>
    <mergeCell ref="S32:T32"/>
    <mergeCell ref="H33:I33"/>
    <mergeCell ref="K33:M33"/>
    <mergeCell ref="O33:R33"/>
    <mergeCell ref="S33:T33"/>
    <mergeCell ref="H34:I34"/>
    <mergeCell ref="K34:M34"/>
    <mergeCell ref="O34:R34"/>
    <mergeCell ref="S34:T34"/>
    <mergeCell ref="H35:I35"/>
    <mergeCell ref="K35:M35"/>
    <mergeCell ref="O35:R35"/>
    <mergeCell ref="S35:T35"/>
    <mergeCell ref="H36:I36"/>
    <mergeCell ref="K36:M36"/>
    <mergeCell ref="O36:R36"/>
    <mergeCell ref="S36:T36"/>
    <mergeCell ref="H37:I37"/>
    <mergeCell ref="K37:M37"/>
    <mergeCell ref="O37:R37"/>
    <mergeCell ref="S37:T37"/>
    <mergeCell ref="H38:I38"/>
    <mergeCell ref="K38:M38"/>
    <mergeCell ref="O38:R38"/>
    <mergeCell ref="S38:T38"/>
    <mergeCell ref="H39:I39"/>
    <mergeCell ref="K39:M39"/>
    <mergeCell ref="O39:R39"/>
    <mergeCell ref="S39:T39"/>
    <mergeCell ref="S40:T40"/>
    <mergeCell ref="B41:C41"/>
    <mergeCell ref="D41:F41"/>
    <mergeCell ref="H41:I41"/>
    <mergeCell ref="J41:M41"/>
    <mergeCell ref="N41:R41"/>
    <mergeCell ref="S41:T41"/>
    <mergeCell ref="B43:V43"/>
    <mergeCell ref="B44:D45"/>
    <mergeCell ref="E44:F45"/>
    <mergeCell ref="G44:G45"/>
    <mergeCell ref="H44:J45"/>
    <mergeCell ref="K44:O45"/>
    <mergeCell ref="P44:S44"/>
    <mergeCell ref="T44:T45"/>
    <mergeCell ref="U44:U45"/>
    <mergeCell ref="V44:V45"/>
    <mergeCell ref="P45:S45"/>
    <mergeCell ref="B46:D46"/>
    <mergeCell ref="H46:J46"/>
    <mergeCell ref="K46:L46"/>
    <mergeCell ref="M46:O46"/>
    <mergeCell ref="Q46:S46"/>
    <mergeCell ref="B47:D47"/>
    <mergeCell ref="H47:J47"/>
    <mergeCell ref="K47:L47"/>
    <mergeCell ref="M47:O47"/>
    <mergeCell ref="Q47:S47"/>
    <mergeCell ref="B48:D48"/>
    <mergeCell ref="H48:J48"/>
    <mergeCell ref="K48:L48"/>
    <mergeCell ref="M48:O48"/>
    <mergeCell ref="Q48:S48"/>
    <mergeCell ref="B49:D49"/>
    <mergeCell ref="H49:J49"/>
    <mergeCell ref="K49:L49"/>
    <mergeCell ref="M49:O49"/>
    <mergeCell ref="Q49:S49"/>
    <mergeCell ref="B50:D50"/>
    <mergeCell ref="H50:J50"/>
    <mergeCell ref="K50:L50"/>
    <mergeCell ref="M50:O50"/>
    <mergeCell ref="Q50:S50"/>
    <mergeCell ref="B51:D51"/>
    <mergeCell ref="H51:J51"/>
    <mergeCell ref="K51:L51"/>
    <mergeCell ref="M51:O51"/>
    <mergeCell ref="Q51:S51"/>
    <mergeCell ref="B52:D52"/>
    <mergeCell ref="H52:J52"/>
    <mergeCell ref="K52:L52"/>
    <mergeCell ref="M52:O52"/>
    <mergeCell ref="Q52:S52"/>
    <mergeCell ref="B53:D53"/>
    <mergeCell ref="E53:F53"/>
    <mergeCell ref="H53:J53"/>
    <mergeCell ref="K53:O53"/>
    <mergeCell ref="B55:V55"/>
    <mergeCell ref="B56:C56"/>
    <mergeCell ref="D56:F56"/>
    <mergeCell ref="G56:H56"/>
    <mergeCell ref="I56:K56"/>
    <mergeCell ref="L56:P56"/>
    <mergeCell ref="Q56:T56"/>
    <mergeCell ref="U56:V56"/>
    <mergeCell ref="D57:F57"/>
    <mergeCell ref="G57:H57"/>
    <mergeCell ref="I57:K57"/>
    <mergeCell ref="L57:P57"/>
    <mergeCell ref="Q57:T57"/>
    <mergeCell ref="U57:V57"/>
    <mergeCell ref="D58:F58"/>
    <mergeCell ref="G58:H58"/>
    <mergeCell ref="I58:K58"/>
    <mergeCell ref="L58:P58"/>
    <mergeCell ref="Q58:T58"/>
    <mergeCell ref="U58:V58"/>
    <mergeCell ref="D59:F59"/>
    <mergeCell ref="G59:H59"/>
    <mergeCell ref="I59:K59"/>
    <mergeCell ref="L59:P59"/>
    <mergeCell ref="Q59:T59"/>
    <mergeCell ref="U59:V59"/>
    <mergeCell ref="D60:F60"/>
    <mergeCell ref="G60:H60"/>
    <mergeCell ref="I60:K60"/>
    <mergeCell ref="L60:P60"/>
    <mergeCell ref="Q60:T60"/>
    <mergeCell ref="U60:V60"/>
    <mergeCell ref="D61:F61"/>
    <mergeCell ref="G61:H61"/>
    <mergeCell ref="I61:K61"/>
    <mergeCell ref="L61:P61"/>
    <mergeCell ref="Q61:T61"/>
    <mergeCell ref="U61:V61"/>
    <mergeCell ref="D62:F62"/>
    <mergeCell ref="G62:H62"/>
    <mergeCell ref="I62:K62"/>
    <mergeCell ref="L62:P62"/>
    <mergeCell ref="Q62:T62"/>
    <mergeCell ref="D63:F63"/>
    <mergeCell ref="G63:H63"/>
    <mergeCell ref="I63:K63"/>
    <mergeCell ref="L63:P63"/>
    <mergeCell ref="Q63:T63"/>
    <mergeCell ref="U63:V63"/>
    <mergeCell ref="D64:F64"/>
    <mergeCell ref="G64:H64"/>
    <mergeCell ref="I64:K64"/>
    <mergeCell ref="L64:P64"/>
    <mergeCell ref="Q64:T64"/>
    <mergeCell ref="U64:V64"/>
    <mergeCell ref="D65:F65"/>
    <mergeCell ref="G65:H65"/>
    <mergeCell ref="I65:K65"/>
    <mergeCell ref="L65:P65"/>
    <mergeCell ref="Q65:T65"/>
    <mergeCell ref="U65:V65"/>
    <mergeCell ref="D66:F66"/>
    <mergeCell ref="G66:H66"/>
    <mergeCell ref="I66:K66"/>
    <mergeCell ref="L66:P66"/>
    <mergeCell ref="Q66:T66"/>
    <mergeCell ref="U66:V66"/>
    <mergeCell ref="D67:F67"/>
    <mergeCell ref="G67:H67"/>
    <mergeCell ref="I67:K67"/>
    <mergeCell ref="L67:P67"/>
    <mergeCell ref="Q67:T67"/>
    <mergeCell ref="U67:V67"/>
    <mergeCell ref="D68:F68"/>
    <mergeCell ref="G68:H68"/>
    <mergeCell ref="I68:K68"/>
    <mergeCell ref="L68:P68"/>
    <mergeCell ref="Q68:T68"/>
    <mergeCell ref="U68:V68"/>
    <mergeCell ref="D69:F69"/>
    <mergeCell ref="G69:H69"/>
    <mergeCell ref="I69:K69"/>
    <mergeCell ref="L69:P69"/>
    <mergeCell ref="Q69:T69"/>
    <mergeCell ref="U69:V69"/>
    <mergeCell ref="D70:F70"/>
    <mergeCell ref="G70:H70"/>
    <mergeCell ref="I70:K70"/>
    <mergeCell ref="L70:P70"/>
    <mergeCell ref="Q70:T70"/>
    <mergeCell ref="U70:V70"/>
    <mergeCell ref="D71:F71"/>
    <mergeCell ref="G71:H71"/>
    <mergeCell ref="I71:K71"/>
    <mergeCell ref="L71:P71"/>
    <mergeCell ref="Q71:T71"/>
    <mergeCell ref="U71:V71"/>
    <mergeCell ref="D72:F72"/>
    <mergeCell ref="G72:H72"/>
    <mergeCell ref="I72:K72"/>
    <mergeCell ref="L72:P72"/>
    <mergeCell ref="Q72:T72"/>
    <mergeCell ref="U72:V72"/>
    <mergeCell ref="D73:F73"/>
    <mergeCell ref="G73:H73"/>
    <mergeCell ref="I73:K73"/>
    <mergeCell ref="L73:P73"/>
    <mergeCell ref="Q73:T73"/>
    <mergeCell ref="U73:V73"/>
    <mergeCell ref="D74:F74"/>
    <mergeCell ref="G74:H74"/>
    <mergeCell ref="I74:K74"/>
    <mergeCell ref="L74:P74"/>
    <mergeCell ref="Q74:T74"/>
    <mergeCell ref="U74:V74"/>
    <mergeCell ref="D75:F75"/>
    <mergeCell ref="G75:H75"/>
    <mergeCell ref="I75:K75"/>
    <mergeCell ref="L75:P75"/>
    <mergeCell ref="Q75:T75"/>
    <mergeCell ref="U75:V75"/>
    <mergeCell ref="D76:F76"/>
    <mergeCell ref="G76:H76"/>
    <mergeCell ref="I76:K76"/>
    <mergeCell ref="L76:P76"/>
    <mergeCell ref="Q76:T76"/>
    <mergeCell ref="U76:V76"/>
    <mergeCell ref="D77:F77"/>
    <mergeCell ref="G77:H77"/>
    <mergeCell ref="I77:K77"/>
    <mergeCell ref="L77:P77"/>
    <mergeCell ref="Q77:T77"/>
    <mergeCell ref="U77:V77"/>
    <mergeCell ref="B78:C78"/>
    <mergeCell ref="D78:F78"/>
    <mergeCell ref="G78:H78"/>
    <mergeCell ref="I78:K78"/>
    <mergeCell ref="L78:P78"/>
    <mergeCell ref="Q78:T78"/>
    <mergeCell ref="U78:V78"/>
    <mergeCell ref="B80:V80"/>
    <mergeCell ref="B81:C81"/>
    <mergeCell ref="D81:F81"/>
    <mergeCell ref="G81:H81"/>
    <mergeCell ref="I81:K81"/>
    <mergeCell ref="L81:P81"/>
    <mergeCell ref="Q81:T81"/>
    <mergeCell ref="U81:V81"/>
    <mergeCell ref="D82:F82"/>
    <mergeCell ref="G82:H82"/>
    <mergeCell ref="I82:K82"/>
    <mergeCell ref="L82:P82"/>
    <mergeCell ref="Q82:T82"/>
    <mergeCell ref="U82:V82"/>
    <mergeCell ref="D83:F83"/>
    <mergeCell ref="G83:H83"/>
    <mergeCell ref="I83:K83"/>
    <mergeCell ref="L83:P83"/>
    <mergeCell ref="Q83:T83"/>
    <mergeCell ref="U83:V83"/>
    <mergeCell ref="D84:F84"/>
    <mergeCell ref="G84:H84"/>
    <mergeCell ref="I84:K84"/>
    <mergeCell ref="L84:P84"/>
    <mergeCell ref="Q84:T84"/>
    <mergeCell ref="U84:V84"/>
    <mergeCell ref="D85:F85"/>
    <mergeCell ref="G85:H85"/>
    <mergeCell ref="I85:K85"/>
    <mergeCell ref="L85:P85"/>
    <mergeCell ref="Q85:T85"/>
    <mergeCell ref="U85:V85"/>
    <mergeCell ref="D86:F86"/>
    <mergeCell ref="G86:H86"/>
    <mergeCell ref="I86:K86"/>
    <mergeCell ref="L86:P86"/>
    <mergeCell ref="Q86:T86"/>
    <mergeCell ref="U86:V86"/>
    <mergeCell ref="D87:F87"/>
    <mergeCell ref="G87:H87"/>
    <mergeCell ref="I87:K87"/>
    <mergeCell ref="L87:P87"/>
    <mergeCell ref="Q87:T87"/>
    <mergeCell ref="U87:V87"/>
    <mergeCell ref="D88:F88"/>
    <mergeCell ref="G88:H88"/>
    <mergeCell ref="I88:K88"/>
    <mergeCell ref="L88:P88"/>
    <mergeCell ref="Q88:T88"/>
    <mergeCell ref="U88:V88"/>
    <mergeCell ref="D89:F89"/>
    <mergeCell ref="G89:H89"/>
    <mergeCell ref="I89:K89"/>
    <mergeCell ref="L89:P89"/>
    <mergeCell ref="Q89:T89"/>
    <mergeCell ref="U89:V89"/>
    <mergeCell ref="D90:F90"/>
    <mergeCell ref="G90:H90"/>
    <mergeCell ref="I90:K90"/>
    <mergeCell ref="L90:P90"/>
    <mergeCell ref="Q90:T90"/>
    <mergeCell ref="U90:V90"/>
    <mergeCell ref="D91:F91"/>
    <mergeCell ref="G91:H91"/>
    <mergeCell ref="I91:K91"/>
    <mergeCell ref="L91:P91"/>
    <mergeCell ref="Q91:T91"/>
    <mergeCell ref="U91:V91"/>
    <mergeCell ref="D92:F92"/>
    <mergeCell ref="G92:H92"/>
    <mergeCell ref="I92:K92"/>
    <mergeCell ref="L92:P92"/>
    <mergeCell ref="Q92:T92"/>
    <mergeCell ref="U92:V92"/>
    <mergeCell ref="D93:F93"/>
    <mergeCell ref="G93:H93"/>
    <mergeCell ref="I93:K93"/>
    <mergeCell ref="L93:P93"/>
    <mergeCell ref="Q93:T93"/>
    <mergeCell ref="U93:V93"/>
    <mergeCell ref="D94:F94"/>
    <mergeCell ref="G94:H94"/>
    <mergeCell ref="I94:K94"/>
    <mergeCell ref="L94:P94"/>
    <mergeCell ref="Q94:T94"/>
    <mergeCell ref="U94:V94"/>
    <mergeCell ref="B95:C95"/>
    <mergeCell ref="D95:F95"/>
    <mergeCell ref="G95:H95"/>
    <mergeCell ref="I95:K95"/>
    <mergeCell ref="L95:P95"/>
    <mergeCell ref="Q95:T95"/>
    <mergeCell ref="U95:V95"/>
    <mergeCell ref="B97:V97"/>
    <mergeCell ref="B98:C98"/>
    <mergeCell ref="D98:F98"/>
    <mergeCell ref="G98:H98"/>
    <mergeCell ref="J98:K98"/>
    <mergeCell ref="L98:P98"/>
    <mergeCell ref="Q98:T98"/>
    <mergeCell ref="U98:V98"/>
    <mergeCell ref="D99:F99"/>
    <mergeCell ref="G99:H99"/>
    <mergeCell ref="J99:K99"/>
    <mergeCell ref="L99:P99"/>
    <mergeCell ref="Q99:T99"/>
    <mergeCell ref="U99:V99"/>
    <mergeCell ref="D100:F100"/>
    <mergeCell ref="G100:H100"/>
    <mergeCell ref="J100:K100"/>
    <mergeCell ref="L100:P100"/>
    <mergeCell ref="Q100:T100"/>
    <mergeCell ref="D101:F101"/>
    <mergeCell ref="G101:H101"/>
    <mergeCell ref="J101:K101"/>
    <mergeCell ref="L101:P101"/>
    <mergeCell ref="Q101:T101"/>
    <mergeCell ref="D102:F102"/>
    <mergeCell ref="G102:H102"/>
    <mergeCell ref="J102:K102"/>
    <mergeCell ref="L102:P102"/>
    <mergeCell ref="Q102:T102"/>
    <mergeCell ref="D103:F103"/>
    <mergeCell ref="G103:H103"/>
    <mergeCell ref="J103:K103"/>
    <mergeCell ref="L103:P103"/>
    <mergeCell ref="Q103:T103"/>
    <mergeCell ref="D104:F104"/>
    <mergeCell ref="G104:H104"/>
    <mergeCell ref="J104:K104"/>
    <mergeCell ref="L104:P104"/>
    <mergeCell ref="Q104:T104"/>
    <mergeCell ref="D105:F105"/>
    <mergeCell ref="G105:H105"/>
    <mergeCell ref="J105:K105"/>
    <mergeCell ref="L105:P105"/>
    <mergeCell ref="Q105:T105"/>
    <mergeCell ref="D106:F106"/>
    <mergeCell ref="G106:H106"/>
    <mergeCell ref="J106:K106"/>
    <mergeCell ref="L106:P106"/>
    <mergeCell ref="Q106:T106"/>
    <mergeCell ref="U106:V106"/>
    <mergeCell ref="D107:F107"/>
    <mergeCell ref="G107:H107"/>
    <mergeCell ref="J107:K107"/>
    <mergeCell ref="L107:P107"/>
    <mergeCell ref="Q107:T107"/>
    <mergeCell ref="U107:V107"/>
    <mergeCell ref="D108:F108"/>
    <mergeCell ref="G108:H108"/>
    <mergeCell ref="J108:K108"/>
    <mergeCell ref="L108:P108"/>
    <mergeCell ref="Q108:T108"/>
    <mergeCell ref="U108:V108"/>
    <mergeCell ref="B109:C109"/>
    <mergeCell ref="D109:F109"/>
    <mergeCell ref="G109:H109"/>
    <mergeCell ref="J109:K109"/>
    <mergeCell ref="L109:P109"/>
    <mergeCell ref="Q109:T109"/>
    <mergeCell ref="U109:V109"/>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B6:W48"/>
  <sheetViews>
    <sheetView showFormulas="false" showGridLines="false" showRowColHeaders="true" showZeros="true" rightToLeft="false" tabSelected="false" showOutlineSymbols="true" defaultGridColor="true" view="normal" topLeftCell="A9" colorId="64" zoomScale="100" zoomScaleNormal="100" zoomScalePageLayoutView="100" workbookViewId="0">
      <selection pane="topLeft" activeCell="E29" activeCellId="0" sqref="E29"/>
    </sheetView>
  </sheetViews>
  <sheetFormatPr defaultColWidth="9.1484375" defaultRowHeight="12.75" customHeight="true" zeroHeight="false" outlineLevelRow="0" outlineLevelCol="0"/>
  <cols>
    <col collapsed="false" customWidth="true" hidden="false" outlineLevel="0" max="1" min="1" style="437" width="3.42"/>
    <col collapsed="false" customWidth="true" hidden="false" outlineLevel="0" max="2" min="2" style="437" width="6"/>
    <col collapsed="false" customWidth="true" hidden="false" outlineLevel="0" max="3" min="3" style="437" width="2.15"/>
    <col collapsed="false" customWidth="true" hidden="false" outlineLevel="0" max="4" min="4" style="437" width="2.57"/>
    <col collapsed="false" customWidth="true" hidden="false" outlineLevel="0" max="5" min="5" style="437" width="23.86"/>
    <col collapsed="false" customWidth="true" hidden="false" outlineLevel="0" max="6" min="6" style="437" width="6"/>
    <col collapsed="false" customWidth="true" hidden="false" outlineLevel="0" max="7" min="7" style="437" width="3.57"/>
    <col collapsed="false" customWidth="true" hidden="false" outlineLevel="0" max="8" min="8" style="437" width="6.71"/>
    <col collapsed="false" customWidth="true" hidden="false" outlineLevel="0" max="9" min="9" style="437" width="7.42"/>
    <col collapsed="false" customWidth="true" hidden="false" outlineLevel="0" max="10" min="10" style="437" width="4.42"/>
    <col collapsed="false" customWidth="true" hidden="false" outlineLevel="0" max="11" min="11" style="437" width="4.29"/>
    <col collapsed="false" customWidth="true" hidden="false" outlineLevel="0" max="12" min="12" style="437" width="2.71"/>
    <col collapsed="false" customWidth="true" hidden="false" outlineLevel="0" max="15" min="13" style="437" width="3.15"/>
    <col collapsed="false" customWidth="true" hidden="false" outlineLevel="0" max="16" min="16" style="437" width="2.71"/>
    <col collapsed="false" customWidth="true" hidden="false" outlineLevel="0" max="18" min="17" style="437" width="3.15"/>
    <col collapsed="false" customWidth="true" hidden="false" outlineLevel="0" max="19" min="19" style="437" width="3"/>
    <col collapsed="false" customWidth="true" hidden="false" outlineLevel="0" max="20" min="20" style="437" width="14.14"/>
    <col collapsed="false" customWidth="true" hidden="false" outlineLevel="0" max="21" min="21" style="437" width="13.71"/>
    <col collapsed="false" customWidth="true" hidden="false" outlineLevel="0" max="22" min="22" style="437" width="18.71"/>
    <col collapsed="false" customWidth="false" hidden="false" outlineLevel="0" max="16384" min="23" style="437" width="9.14"/>
  </cols>
  <sheetData>
    <row r="6" customFormat="false" ht="18.75" hidden="false" customHeight="true" outlineLevel="0" collapsed="false">
      <c r="B6" s="703" t="s">
        <v>447</v>
      </c>
      <c r="C6" s="703"/>
      <c r="D6" s="703"/>
      <c r="E6" s="485" t="s">
        <v>112</v>
      </c>
    </row>
    <row r="7" customFormat="false" ht="12.75" hidden="false" customHeight="true" outlineLevel="0" collapsed="false">
      <c r="B7" s="704"/>
      <c r="C7" s="704"/>
      <c r="D7" s="704"/>
      <c r="E7" s="704"/>
      <c r="F7" s="704"/>
      <c r="G7" s="704"/>
      <c r="H7" s="704"/>
      <c r="I7" s="704"/>
      <c r="J7" s="704"/>
      <c r="K7" s="704"/>
      <c r="L7" s="704"/>
      <c r="M7" s="704"/>
      <c r="N7" s="704"/>
      <c r="O7" s="704"/>
      <c r="P7" s="704"/>
      <c r="Q7" s="704"/>
      <c r="R7" s="704"/>
      <c r="S7" s="704"/>
      <c r="T7" s="704"/>
      <c r="U7" s="704"/>
      <c r="V7" s="704"/>
      <c r="W7" s="888"/>
    </row>
    <row r="8" customFormat="false" ht="12.75" hidden="false" customHeight="true" outlineLevel="0" collapsed="false">
      <c r="B8" s="704"/>
      <c r="C8" s="708" t="s">
        <v>254</v>
      </c>
      <c r="D8" s="708"/>
      <c r="E8" s="708"/>
      <c r="F8" s="704"/>
      <c r="G8" s="704"/>
      <c r="H8" s="709" t="s">
        <v>449</v>
      </c>
      <c r="I8" s="709"/>
      <c r="J8" s="710" t="n">
        <f aca="false">U28</f>
        <v>68634.6</v>
      </c>
      <c r="K8" s="710"/>
      <c r="L8" s="710"/>
      <c r="M8" s="711"/>
      <c r="N8" s="712"/>
      <c r="O8" s="713" t="s">
        <v>450</v>
      </c>
      <c r="P8" s="713"/>
      <c r="Q8" s="713"/>
      <c r="R8" s="713"/>
      <c r="S8" s="713"/>
      <c r="T8" s="713"/>
      <c r="U8" s="714" t="s">
        <v>451</v>
      </c>
      <c r="V8" s="714"/>
    </row>
    <row r="9" customFormat="false" ht="12.75" hidden="false" customHeight="true" outlineLevel="0" collapsed="false">
      <c r="B9" s="704"/>
      <c r="C9" s="716"/>
      <c r="D9" s="716"/>
      <c r="E9" s="717" t="n">
        <f aca="false">J8+J9+J10</f>
        <v>83557.2666666667</v>
      </c>
      <c r="F9" s="704"/>
      <c r="G9" s="704"/>
      <c r="H9" s="709" t="s">
        <v>453</v>
      </c>
      <c r="I9" s="709"/>
      <c r="J9" s="710" t="n">
        <f aca="false">V38</f>
        <v>14922.6666666667</v>
      </c>
      <c r="K9" s="710"/>
      <c r="L9" s="710"/>
      <c r="M9" s="718"/>
      <c r="N9" s="719"/>
      <c r="O9" s="720" t="n">
        <f aca="false">TOP!O9</f>
        <v>12.5666666666667</v>
      </c>
      <c r="P9" s="720"/>
      <c r="Q9" s="720"/>
      <c r="R9" s="720"/>
      <c r="S9" s="720"/>
      <c r="T9" s="720"/>
      <c r="U9" s="721" t="n">
        <f aca="false">E9*O9</f>
        <v>1050036.31777778</v>
      </c>
      <c r="V9" s="721"/>
    </row>
    <row r="10" customFormat="false" ht="12.75" hidden="false" customHeight="true" outlineLevel="0" collapsed="false">
      <c r="B10" s="723"/>
      <c r="C10" s="716"/>
      <c r="D10" s="716"/>
      <c r="E10" s="717"/>
      <c r="F10" s="704"/>
      <c r="G10" s="704"/>
      <c r="H10" s="709" t="s">
        <v>454</v>
      </c>
      <c r="I10" s="709"/>
      <c r="J10" s="710" t="n">
        <f aca="false">Q48</f>
        <v>0</v>
      </c>
      <c r="K10" s="710"/>
      <c r="L10" s="710"/>
      <c r="M10" s="718"/>
      <c r="N10" s="719"/>
      <c r="O10" s="720"/>
      <c r="P10" s="720"/>
      <c r="Q10" s="720"/>
      <c r="R10" s="720"/>
      <c r="S10" s="720"/>
      <c r="T10" s="720"/>
      <c r="U10" s="721"/>
      <c r="V10" s="721"/>
    </row>
    <row r="11" customFormat="false" ht="12.75" hidden="false" customHeight="true" outlineLevel="0" collapsed="false">
      <c r="B11" s="704"/>
      <c r="C11" s="704"/>
      <c r="D11" s="704"/>
      <c r="E11" s="704"/>
      <c r="F11" s="704"/>
      <c r="G11" s="704"/>
      <c r="H11" s="704"/>
      <c r="I11" s="704"/>
      <c r="J11" s="704"/>
      <c r="K11" s="704"/>
      <c r="L11" s="704"/>
      <c r="M11" s="704"/>
      <c r="N11" s="704"/>
      <c r="O11" s="704"/>
      <c r="P11" s="704"/>
      <c r="Q11" s="704"/>
      <c r="R11" s="704"/>
      <c r="S11" s="704"/>
      <c r="T11" s="704"/>
      <c r="U11" s="704"/>
      <c r="V11" s="704"/>
    </row>
    <row r="13" customFormat="false" ht="12.75" hidden="false" customHeight="true" outlineLevel="0" collapsed="false">
      <c r="B13" s="724" t="s">
        <v>449</v>
      </c>
      <c r="C13" s="724"/>
      <c r="D13" s="724"/>
      <c r="E13" s="724"/>
      <c r="F13" s="724"/>
      <c r="G13" s="724"/>
      <c r="H13" s="724"/>
      <c r="I13" s="724"/>
      <c r="J13" s="724"/>
      <c r="K13" s="724"/>
      <c r="L13" s="724"/>
      <c r="M13" s="724"/>
      <c r="N13" s="724"/>
      <c r="O13" s="724"/>
      <c r="P13" s="724"/>
      <c r="Q13" s="724"/>
      <c r="R13" s="724"/>
      <c r="S13" s="724"/>
      <c r="T13" s="724"/>
      <c r="U13" s="724"/>
      <c r="V13" s="724"/>
    </row>
    <row r="14" customFormat="false" ht="12.75" hidden="false" customHeight="true" outlineLevel="0" collapsed="false">
      <c r="B14" s="725" t="s">
        <v>5</v>
      </c>
      <c r="C14" s="725"/>
      <c r="D14" s="725" t="s">
        <v>455</v>
      </c>
      <c r="E14" s="725"/>
      <c r="F14" s="725"/>
      <c r="G14" s="725" t="s">
        <v>456</v>
      </c>
      <c r="H14" s="725" t="s">
        <v>457</v>
      </c>
      <c r="I14" s="725"/>
      <c r="J14" s="725" t="s">
        <v>458</v>
      </c>
      <c r="K14" s="725"/>
      <c r="L14" s="725"/>
      <c r="M14" s="725"/>
      <c r="N14" s="725" t="s">
        <v>536</v>
      </c>
      <c r="O14" s="725"/>
      <c r="P14" s="725"/>
      <c r="Q14" s="725"/>
      <c r="R14" s="725"/>
      <c r="S14" s="727" t="s">
        <v>459</v>
      </c>
      <c r="T14" s="727"/>
      <c r="U14" s="725" t="s">
        <v>451</v>
      </c>
      <c r="V14" s="725"/>
    </row>
    <row r="15" customFormat="false" ht="12.75" hidden="false" customHeight="false" outlineLevel="0" collapsed="false">
      <c r="B15" s="725"/>
      <c r="C15" s="725"/>
      <c r="D15" s="725"/>
      <c r="E15" s="725"/>
      <c r="F15" s="725"/>
      <c r="G15" s="725"/>
      <c r="H15" s="725"/>
      <c r="I15" s="725"/>
      <c r="J15" s="725"/>
      <c r="K15" s="725"/>
      <c r="L15" s="725"/>
      <c r="M15" s="725"/>
      <c r="N15" s="725"/>
      <c r="O15" s="725"/>
      <c r="P15" s="725"/>
      <c r="Q15" s="725"/>
      <c r="R15" s="725"/>
      <c r="S15" s="727"/>
      <c r="T15" s="727"/>
      <c r="U15" s="725"/>
      <c r="V15" s="725"/>
    </row>
    <row r="16" customFormat="false" ht="15" hidden="false" customHeight="true" outlineLevel="0" collapsed="false">
      <c r="B16" s="732" t="str">
        <f aca="false">F16</f>
        <v>P0030</v>
      </c>
      <c r="C16" s="733" t="s">
        <v>466</v>
      </c>
      <c r="D16" s="734"/>
      <c r="E16" s="735" t="s">
        <v>610</v>
      </c>
      <c r="F16" s="735" t="str">
        <f aca="false">VLOOKUP(E16,'MÃO DE OBRA'!$A:$B,2,FALSE())</f>
        <v>P0030</v>
      </c>
      <c r="G16" s="889" t="n">
        <v>3</v>
      </c>
      <c r="H16" s="737" t="n">
        <f aca="false">IF(D16="h",VLOOKUP(B16,'MÃO DE OBRA'!$B$3:$D$97,3,0)*220,VLOOKUP(B16,'MÃO DE OBRA'!$B$3:$D$97,3,0))</f>
        <v>9000</v>
      </c>
      <c r="I16" s="737"/>
      <c r="J16" s="738"/>
      <c r="K16" s="739" t="n">
        <f aca="false">IF(J16="",0,IF(J16="D",H16*DADOS!$D$18,H16*DADOS!$D$19))</f>
        <v>0</v>
      </c>
      <c r="L16" s="739"/>
      <c r="M16" s="739"/>
      <c r="N16" s="740" t="s">
        <v>541</v>
      </c>
      <c r="O16" s="739" t="n">
        <f aca="false">IF(N16="C",(DADOS!$E$9+DADOS!$E$10)*30,IF(N16="J",(DADOS!$E$9+DADOS!$E$10+DADOS!$E$11)*30,IF(C16="PJ",DADOS!$E$12,0)))+DADOS!$E$24+DADOS!$E$25+DADOS!$E$26</f>
        <v>2415</v>
      </c>
      <c r="P16" s="739"/>
      <c r="Q16" s="739"/>
      <c r="R16" s="739"/>
      <c r="S16" s="741" t="n">
        <f aca="false">IF(G16="",0,IF(C16="3º",0,IF(C16="PJ",0,((H16+K16)*DADOS!$D$7)+((H16+K16)*DADOS!$D$6))))</f>
        <v>0</v>
      </c>
      <c r="T16" s="741"/>
      <c r="U16" s="742" t="n">
        <f aca="false">IF(G16="",0,SUM(H16,K16,,O16,V16,S16))</f>
        <v>11415</v>
      </c>
      <c r="V16" s="743" t="s">
        <v>611</v>
      </c>
    </row>
    <row r="17" customFormat="false" ht="12.75" hidden="false" customHeight="false" outlineLevel="0" collapsed="false">
      <c r="B17" s="734" t="str">
        <f aca="false">F17</f>
        <v>P0009</v>
      </c>
      <c r="C17" s="733"/>
      <c r="D17" s="734"/>
      <c r="E17" s="814" t="s">
        <v>612</v>
      </c>
      <c r="F17" s="735" t="str">
        <f aca="false">VLOOKUP(E17,'MÃO DE OBRA'!$A:$B,2,FALSE())</f>
        <v>P0009</v>
      </c>
      <c r="G17" s="740" t="n">
        <v>5</v>
      </c>
      <c r="H17" s="737" t="n">
        <f aca="false">IF(D17="h",VLOOKUP(B17,'MÃO DE OBRA'!$B$3:$D$97,3,0)*220,VLOOKUP(B17,'MÃO DE OBRA'!$B$3:$D$97,3,0))</f>
        <v>2217.6</v>
      </c>
      <c r="I17" s="737"/>
      <c r="J17" s="738" t="s">
        <v>461</v>
      </c>
      <c r="K17" s="739" t="n">
        <f aca="false">IF(J17="",0,IF(J17="D",H17*DADOS!$D$18,H17*DADOS!$D$19))</f>
        <v>554.4</v>
      </c>
      <c r="L17" s="739"/>
      <c r="M17" s="739"/>
      <c r="N17" s="740" t="s">
        <v>541</v>
      </c>
      <c r="O17" s="739" t="n">
        <f aca="false">IF(N17="C",(DADOS!$E$9+DADOS!$E$10)*30,IF(N17="J",(DADOS!$E$9+DADOS!$E$10+DADOS!$E$11)*30,IF(C17="PJ",DADOS!$E$12,0)))+DADOS!$E$24+DADOS!$E$25+DADOS!$E$26</f>
        <v>2415</v>
      </c>
      <c r="P17" s="739"/>
      <c r="Q17" s="739"/>
      <c r="R17" s="739"/>
      <c r="S17" s="741" t="n">
        <f aca="false">IF(G17="",0,IF(C17="3º",0,IF(C17="PJ",0,((H17+K17)*DADOS!$D$7)+((H17+K17)*DADOS!$D$6))))</f>
        <v>1690.92</v>
      </c>
      <c r="T17" s="741"/>
      <c r="U17" s="742" t="n">
        <f aca="false">IF(G17="",0,SUM(H17,K17,,O17,V17,S17))</f>
        <v>6877.92</v>
      </c>
      <c r="V17" s="743"/>
    </row>
    <row r="18" customFormat="false" ht="13.5" hidden="true" customHeight="true" outlineLevel="0" collapsed="false">
      <c r="B18" s="734" t="n">
        <f aca="false">F18</f>
        <v>0</v>
      </c>
      <c r="C18" s="733" t="s">
        <v>466</v>
      </c>
      <c r="D18" s="734"/>
      <c r="E18" s="814"/>
      <c r="F18" s="735"/>
      <c r="G18" s="740"/>
      <c r="H18" s="737"/>
      <c r="I18" s="737"/>
      <c r="J18" s="738" t="s">
        <v>461</v>
      </c>
      <c r="K18" s="739" t="n">
        <f aca="false">IF(J18="",0,IF(J18="D",H18*DADOS!$D$18,H18*DADOS!$D$19))</f>
        <v>0</v>
      </c>
      <c r="L18" s="739"/>
      <c r="M18" s="739"/>
      <c r="N18" s="740" t="s">
        <v>541</v>
      </c>
      <c r="O18" s="739" t="n">
        <f aca="false">IF(N18="C",(DADOS!$E$9+DADOS!$E$10)*25,IF(N18="J",(DADOS!$E$9+DADOS!$E$10+DADOS!$E$11)*25,IF(C18="PJ",DADOS!$E$12,0)))</f>
        <v>1625</v>
      </c>
      <c r="P18" s="739"/>
      <c r="Q18" s="739"/>
      <c r="R18" s="739"/>
      <c r="S18" s="741" t="n">
        <f aca="false">IF(G18="",0,IF(C18="3º",0,IF(C18="PJ",0,((H18+K18)*DADOS!$D$7)+((H18+K18)*DADOS!$D$6))))</f>
        <v>0</v>
      </c>
      <c r="T18" s="741"/>
      <c r="U18" s="742" t="n">
        <f aca="false">IF(G18="",0,SUM(H18,K18,,O18,V18,S18))</f>
        <v>0</v>
      </c>
      <c r="V18" s="743"/>
    </row>
    <row r="19" customFormat="false" ht="12.75" hidden="true" customHeight="true" outlineLevel="0" collapsed="false">
      <c r="B19" s="734" t="n">
        <f aca="false">F19</f>
        <v>0</v>
      </c>
      <c r="C19" s="733" t="s">
        <v>466</v>
      </c>
      <c r="D19" s="734"/>
      <c r="E19" s="735"/>
      <c r="F19" s="735"/>
      <c r="G19" s="740"/>
      <c r="H19" s="737"/>
      <c r="I19" s="737"/>
      <c r="J19" s="738" t="s">
        <v>461</v>
      </c>
      <c r="K19" s="739" t="n">
        <f aca="false">IF(J19="",0,IF(J19="D",H19*DADOS!$D$18,H19*DADOS!$D$19))</f>
        <v>0</v>
      </c>
      <c r="L19" s="739"/>
      <c r="M19" s="739"/>
      <c r="N19" s="740" t="s">
        <v>541</v>
      </c>
      <c r="O19" s="739" t="n">
        <f aca="false">IF(N19="C",(DADOS!$E$9+DADOS!$E$10)*25,IF(N19="J",(DADOS!$E$9+DADOS!$E$10+DADOS!$E$11)*25,IF(C19="PJ",DADOS!$E$12,0)))</f>
        <v>1625</v>
      </c>
      <c r="P19" s="739"/>
      <c r="Q19" s="739"/>
      <c r="R19" s="739"/>
      <c r="S19" s="741" t="n">
        <f aca="false">IF(G19="",0,IF(C19="3º",0,IF(C19="PJ",0,((H19+K19)*DADOS!$D$7)+((H19+K19)*DADOS!$D$6))))</f>
        <v>0</v>
      </c>
      <c r="T19" s="741"/>
      <c r="U19" s="742" t="n">
        <f aca="false">IF(G19="",0,SUM(H19,K19,,O19,V19,S19))</f>
        <v>0</v>
      </c>
      <c r="V19" s="743"/>
    </row>
    <row r="20" customFormat="false" ht="12.75" hidden="true" customHeight="false" outlineLevel="0" collapsed="false">
      <c r="B20" s="734"/>
      <c r="C20" s="733"/>
      <c r="D20" s="734"/>
      <c r="E20" s="735"/>
      <c r="F20" s="735"/>
      <c r="G20" s="740"/>
      <c r="H20" s="737"/>
      <c r="I20" s="737"/>
      <c r="J20" s="738"/>
      <c r="K20" s="739" t="n">
        <f aca="false">IF(J20="",0,IF(J20="D",H20*DADOS!$D$18,H20*DADOS!$D$19))</f>
        <v>0</v>
      </c>
      <c r="L20" s="739"/>
      <c r="M20" s="739"/>
      <c r="N20" s="740"/>
      <c r="O20" s="739" t="n">
        <f aca="false">IF(N20="C",(DADOS!$E$9+DADOS!$E$10)*25,IF(N20="J",(DADOS!$E$9+DADOS!$E$10+DADOS!$E$11)*25,IF(C20="PJ",DADOS!$E$12,0)))</f>
        <v>0</v>
      </c>
      <c r="P20" s="739"/>
      <c r="Q20" s="739"/>
      <c r="R20" s="739"/>
      <c r="S20" s="741" t="n">
        <f aca="false">IF(G20="",0,IF(C20="3º",0,IF(C20="PJ",0,((H20+K20)*DADOS!$D$7)+((H20+K20)*DADOS!$D$6))))</f>
        <v>0</v>
      </c>
      <c r="T20" s="741"/>
      <c r="U20" s="742" t="n">
        <f aca="false">IF(G20="",0,SUM(H20,K20,,O20,V20,S20))</f>
        <v>0</v>
      </c>
      <c r="V20" s="743"/>
    </row>
    <row r="21" customFormat="false" ht="12.75" hidden="true" customHeight="true" outlineLevel="0" collapsed="false">
      <c r="B21" s="734"/>
      <c r="C21" s="733"/>
      <c r="D21" s="734"/>
      <c r="E21" s="735"/>
      <c r="F21" s="735"/>
      <c r="G21" s="740"/>
      <c r="H21" s="737"/>
      <c r="I21" s="737"/>
      <c r="J21" s="738"/>
      <c r="K21" s="739" t="n">
        <f aca="false">IF(J21="",0,IF(J21="D",H21*DADOS!$D$18,H21*DADOS!$D$19))</f>
        <v>0</v>
      </c>
      <c r="L21" s="739"/>
      <c r="M21" s="739"/>
      <c r="N21" s="740"/>
      <c r="O21" s="739" t="n">
        <f aca="false">IF(N21="C",(DADOS!$E$9+DADOS!$E$10)*25,IF(N21="J",(DADOS!$E$9+DADOS!$E$10+DADOS!$E$11)*25,IF(C21="PJ",DADOS!$E$12,0)))</f>
        <v>0</v>
      </c>
      <c r="P21" s="739"/>
      <c r="Q21" s="739"/>
      <c r="R21" s="739"/>
      <c r="S21" s="741" t="n">
        <f aca="false">IF(G21="",0,IF(C21="3º",0,IF(C21="PJ",0,((H21+K21)*DADOS!$D$7)+((H21+K21)*DADOS!$D$6))))</f>
        <v>0</v>
      </c>
      <c r="T21" s="741"/>
      <c r="U21" s="742" t="n">
        <f aca="false">IF(G21="",0,SUM(H21,K21,,O21,V21,S21))</f>
        <v>0</v>
      </c>
      <c r="V21" s="743"/>
    </row>
    <row r="22" customFormat="false" ht="12.75" hidden="true" customHeight="true" outlineLevel="0" collapsed="false">
      <c r="B22" s="734"/>
      <c r="C22" s="733"/>
      <c r="D22" s="734"/>
      <c r="E22" s="735"/>
      <c r="F22" s="735"/>
      <c r="G22" s="740"/>
      <c r="H22" s="737"/>
      <c r="I22" s="737"/>
      <c r="J22" s="738"/>
      <c r="K22" s="739" t="n">
        <f aca="false">IF(J22="",0,IF(J22="D",H22*DADOS!$D$18,H22*DADOS!$D$19))</f>
        <v>0</v>
      </c>
      <c r="L22" s="739"/>
      <c r="M22" s="739"/>
      <c r="N22" s="740"/>
      <c r="O22" s="739" t="n">
        <f aca="false">IF(N22="C",(DADOS!$E$9+DADOS!$E$10)*25,IF(N22="J",(DADOS!$E$9+DADOS!$E$10+DADOS!$E$11)*25,IF(C22="PJ",DADOS!$E$12,0)))</f>
        <v>0</v>
      </c>
      <c r="P22" s="739"/>
      <c r="Q22" s="739"/>
      <c r="R22" s="739"/>
      <c r="S22" s="741" t="n">
        <f aca="false">IF(G22="",0,IF(C22="3º",0,IF(C22="PJ",0,((H22+K22)*DADOS!$D$7)+((H22+K22)*DADOS!$D$6))))</f>
        <v>0</v>
      </c>
      <c r="T22" s="741"/>
      <c r="U22" s="742" t="n">
        <f aca="false">IF(G22="",0,SUM(H22,K22,,O22,V22,S22))</f>
        <v>0</v>
      </c>
      <c r="V22" s="743"/>
    </row>
    <row r="23" customFormat="false" ht="12.75" hidden="true" customHeight="true" outlineLevel="0" collapsed="false">
      <c r="B23" s="734"/>
      <c r="C23" s="733"/>
      <c r="D23" s="734"/>
      <c r="E23" s="735"/>
      <c r="F23" s="735"/>
      <c r="G23" s="740"/>
      <c r="H23" s="737"/>
      <c r="I23" s="737"/>
      <c r="J23" s="738"/>
      <c r="K23" s="739" t="n">
        <f aca="false">IF(J23="",0,IF(J23="D",H23*DADOS!$D$18,H23*DADOS!$D$19))</f>
        <v>0</v>
      </c>
      <c r="L23" s="739"/>
      <c r="M23" s="739"/>
      <c r="N23" s="740"/>
      <c r="O23" s="739" t="n">
        <f aca="false">IF(N23="C",(DADOS!$E$9+DADOS!$E$10)*25,IF(N23="J",(DADOS!$E$9+DADOS!$E$10+DADOS!$E$11)*25,IF(C23="PJ",DADOS!$E$12,0)))</f>
        <v>0</v>
      </c>
      <c r="P23" s="739"/>
      <c r="Q23" s="739"/>
      <c r="R23" s="739"/>
      <c r="S23" s="741" t="n">
        <f aca="false">IF(G23="",0,IF(C23="3º",0,IF(C23="PJ",0,((H23+K23)*DADOS!$D$7)+((H23+K23)*DADOS!$D$6))))</f>
        <v>0</v>
      </c>
      <c r="T23" s="741"/>
      <c r="U23" s="742" t="n">
        <f aca="false">IF(G23="",0,SUM(H23,K23,,O23,V23,S23))</f>
        <v>0</v>
      </c>
      <c r="V23" s="743"/>
    </row>
    <row r="24" customFormat="false" ht="12.75" hidden="true" customHeight="true" outlineLevel="0" collapsed="false">
      <c r="B24" s="734"/>
      <c r="C24" s="733"/>
      <c r="D24" s="734"/>
      <c r="E24" s="735"/>
      <c r="F24" s="735"/>
      <c r="G24" s="740"/>
      <c r="H24" s="737"/>
      <c r="I24" s="737"/>
      <c r="J24" s="738"/>
      <c r="K24" s="739" t="n">
        <f aca="false">IF(J24="",0,IF(J24="D",H24*DADOS!$D$18,H24*DADOS!$D$19))</f>
        <v>0</v>
      </c>
      <c r="L24" s="739"/>
      <c r="M24" s="739"/>
      <c r="N24" s="740"/>
      <c r="O24" s="739" t="n">
        <f aca="false">IF(N24="C",(DADOS!$E$9+DADOS!$E$10)*25,IF(N24="J",(DADOS!$E$9+DADOS!$E$10+DADOS!$E$11)*25,IF(C24="PJ",DADOS!$E$12,0)))</f>
        <v>0</v>
      </c>
      <c r="P24" s="739"/>
      <c r="Q24" s="739"/>
      <c r="R24" s="739"/>
      <c r="S24" s="741" t="n">
        <f aca="false">IF(G24="",0,IF(C24="3º",0,IF(C24="PJ",0,((H24+K24)*DADOS!$D$7)+((H24+K24)*DADOS!$D$6))))</f>
        <v>0</v>
      </c>
      <c r="T24" s="741"/>
      <c r="U24" s="742" t="n">
        <f aca="false">IF(G24="",0,SUM(H24,K24,,O24,V24,S24))</f>
        <v>0</v>
      </c>
      <c r="V24" s="743"/>
    </row>
    <row r="25" customFormat="false" ht="12.75" hidden="true" customHeight="true" outlineLevel="0" collapsed="false">
      <c r="B25" s="734"/>
      <c r="C25" s="733"/>
      <c r="D25" s="734"/>
      <c r="E25" s="735"/>
      <c r="F25" s="735"/>
      <c r="G25" s="740"/>
      <c r="H25" s="737"/>
      <c r="I25" s="737"/>
      <c r="J25" s="738"/>
      <c r="K25" s="739" t="n">
        <f aca="false">IF(J25="",0,IF(J25="D",H25*DADOS!$D$18,H25*DADOS!$D$19))</f>
        <v>0</v>
      </c>
      <c r="L25" s="739"/>
      <c r="M25" s="739"/>
      <c r="N25" s="740"/>
      <c r="O25" s="739" t="n">
        <f aca="false">IF(N25="C",(DADOS!$E$9+DADOS!$E$10)*25,IF(N25="J",(DADOS!$E$9+DADOS!$E$10+DADOS!$E$11)*25,IF(C25="PJ",DADOS!$E$12,0)))</f>
        <v>0</v>
      </c>
      <c r="P25" s="739"/>
      <c r="Q25" s="739"/>
      <c r="R25" s="739"/>
      <c r="S25" s="741" t="n">
        <f aca="false">IF(G25="",0,IF(C25="3º",0,IF(C25="PJ",0,((H25+K25)*DADOS!$D$7)+((H25+K25)*DADOS!$D$6))))</f>
        <v>0</v>
      </c>
      <c r="T25" s="741"/>
      <c r="U25" s="742" t="n">
        <f aca="false">IF(G25="",0,SUM(H25,K25,,O25,V25,S25))</f>
        <v>0</v>
      </c>
      <c r="V25" s="743"/>
    </row>
    <row r="26" customFormat="false" ht="12.75" hidden="false" customHeight="false" outlineLevel="0" collapsed="false">
      <c r="B26" s="734"/>
      <c r="C26" s="733"/>
      <c r="D26" s="734"/>
      <c r="E26" s="735"/>
      <c r="F26" s="735"/>
      <c r="G26" s="740"/>
      <c r="H26" s="737"/>
      <c r="I26" s="737"/>
      <c r="J26" s="738"/>
      <c r="K26" s="739" t="n">
        <f aca="false">IF(J26="",0,IF(J26="D",H26*DADOS!$D$18,H26*DADOS!$D$19))</f>
        <v>0</v>
      </c>
      <c r="L26" s="739"/>
      <c r="M26" s="739"/>
      <c r="N26" s="740"/>
      <c r="O26" s="739" t="n">
        <f aca="false">IF(N26="C",(DADOS!$E$9+DADOS!$E$10)*25,IF(N26="J",(DADOS!$E$9+DADOS!$E$10+DADOS!$E$11)*25,IF(C26="PJ",DADOS!$E$12,0)))</f>
        <v>0</v>
      </c>
      <c r="P26" s="739"/>
      <c r="Q26" s="739"/>
      <c r="R26" s="739"/>
      <c r="S26" s="741" t="n">
        <f aca="false">IF(G26="",0,IF(C26="3º",0,IF(C26="PJ",0,((H26+K26)*DADOS!$D$7)+((H26+K26)*DADOS!$D$6))))</f>
        <v>0</v>
      </c>
      <c r="T26" s="741"/>
      <c r="U26" s="742" t="n">
        <f aca="false">IF(G26="",0,SUM(H26,K26,,O26,V26,S26))</f>
        <v>0</v>
      </c>
      <c r="V26" s="743"/>
    </row>
    <row r="27" customFormat="false" ht="12.75" hidden="false" customHeight="false" outlineLevel="0" collapsed="false">
      <c r="B27" s="842"/>
      <c r="C27" s="843"/>
      <c r="D27" s="844"/>
      <c r="E27" s="748"/>
      <c r="F27" s="735"/>
      <c r="G27" s="845"/>
      <c r="H27" s="846"/>
      <c r="I27" s="846"/>
      <c r="J27" s="750"/>
      <c r="K27" s="847" t="n">
        <f aca="false">IF(J27="",0,IF(J27="D",H27*DADOS!$D$18,H27*DADOS!$D$19))</f>
        <v>0</v>
      </c>
      <c r="L27" s="847"/>
      <c r="M27" s="847"/>
      <c r="N27" s="740"/>
      <c r="O27" s="739" t="n">
        <f aca="false">IF(N27="C",(DADOS!$E$9+DADOS!$E$10)*25,IF(N27="J",(DADOS!$E$9+DADOS!$E$10+DADOS!$E$11)*25,IF(C27="PJ",DADOS!$E$12,0)))</f>
        <v>0</v>
      </c>
      <c r="P27" s="739"/>
      <c r="Q27" s="739"/>
      <c r="R27" s="739"/>
      <c r="S27" s="741" t="n">
        <f aca="false">IF(G27="",0,IF(C27="3º",0,IF(C27="PJ",0,((H27+K27)*DADOS!$D$7)+((H27+K27)*DADOS!$D$6))))</f>
        <v>0</v>
      </c>
      <c r="T27" s="741"/>
      <c r="U27" s="742" t="n">
        <f aca="false">IF(G27="",0,SUM(H27,K27,,O27,V27,S27))</f>
        <v>0</v>
      </c>
      <c r="V27" s="743"/>
    </row>
    <row r="28" customFormat="false" ht="12.75" hidden="false" customHeight="false" outlineLevel="0" collapsed="false">
      <c r="B28" s="751"/>
      <c r="C28" s="751"/>
      <c r="D28" s="752" t="s">
        <v>257</v>
      </c>
      <c r="E28" s="752"/>
      <c r="F28" s="752"/>
      <c r="G28" s="753" t="n">
        <f aca="false">SUM(G16:G27)</f>
        <v>8</v>
      </c>
      <c r="H28" s="754" t="n">
        <f aca="false">SUMPRODUCT($G$16:$G$27,H16:H27)</f>
        <v>38088</v>
      </c>
      <c r="I28" s="754"/>
      <c r="J28" s="755" t="n">
        <f aca="false">SUMPRODUCT($G$16:$G$27,K16:K27)</f>
        <v>2772</v>
      </c>
      <c r="K28" s="755"/>
      <c r="L28" s="755"/>
      <c r="M28" s="755"/>
      <c r="N28" s="755" t="n">
        <f aca="false">SUMPRODUCT($G$16:$G$27,O16:O27)</f>
        <v>19320</v>
      </c>
      <c r="O28" s="755"/>
      <c r="P28" s="755"/>
      <c r="Q28" s="755"/>
      <c r="R28" s="755"/>
      <c r="S28" s="755" t="n">
        <f aca="false">SUMPRODUCT($G$16:$G$27,S16:S27)</f>
        <v>8454.6</v>
      </c>
      <c r="T28" s="755"/>
      <c r="U28" s="756" t="n">
        <f aca="false">SUMPRODUCT($G$16:$G$27,U16:U27)</f>
        <v>68634.6</v>
      </c>
      <c r="V28" s="757"/>
    </row>
    <row r="30" customFormat="false" ht="12.75" hidden="false" customHeight="true" outlineLevel="0" collapsed="false">
      <c r="B30" s="724" t="s">
        <v>453</v>
      </c>
      <c r="C30" s="724"/>
      <c r="D30" s="724"/>
      <c r="E30" s="724"/>
      <c r="F30" s="724"/>
      <c r="G30" s="724"/>
      <c r="H30" s="724"/>
      <c r="I30" s="724"/>
      <c r="J30" s="724"/>
      <c r="K30" s="724"/>
      <c r="L30" s="724"/>
      <c r="M30" s="724"/>
      <c r="N30" s="724"/>
      <c r="O30" s="724"/>
      <c r="P30" s="724"/>
      <c r="Q30" s="724"/>
      <c r="R30" s="724"/>
      <c r="S30" s="724"/>
      <c r="T30" s="724"/>
      <c r="U30" s="724"/>
      <c r="V30" s="724"/>
    </row>
    <row r="31" customFormat="false" ht="12.75" hidden="false" customHeight="true" outlineLevel="0" collapsed="false">
      <c r="B31" s="452" t="s">
        <v>474</v>
      </c>
      <c r="C31" s="452"/>
      <c r="D31" s="452"/>
      <c r="E31" s="758" t="s">
        <v>475</v>
      </c>
      <c r="F31" s="758"/>
      <c r="G31" s="759" t="s">
        <v>456</v>
      </c>
      <c r="H31" s="725" t="s">
        <v>476</v>
      </c>
      <c r="I31" s="725"/>
      <c r="J31" s="725"/>
      <c r="K31" s="727" t="s">
        <v>477</v>
      </c>
      <c r="L31" s="727"/>
      <c r="M31" s="727"/>
      <c r="N31" s="727"/>
      <c r="O31" s="727"/>
      <c r="P31" s="760" t="s">
        <v>314</v>
      </c>
      <c r="Q31" s="760"/>
      <c r="R31" s="760"/>
      <c r="S31" s="760"/>
      <c r="T31" s="727" t="s">
        <v>312</v>
      </c>
      <c r="U31" s="761" t="s">
        <v>315</v>
      </c>
      <c r="V31" s="725" t="s">
        <v>478</v>
      </c>
    </row>
    <row r="32" customFormat="false" ht="12.75" hidden="false" customHeight="false" outlineLevel="0" collapsed="false">
      <c r="B32" s="452"/>
      <c r="C32" s="452"/>
      <c r="D32" s="452"/>
      <c r="E32" s="758"/>
      <c r="F32" s="758"/>
      <c r="G32" s="759"/>
      <c r="H32" s="725"/>
      <c r="I32" s="725"/>
      <c r="J32" s="725"/>
      <c r="K32" s="727"/>
      <c r="L32" s="727"/>
      <c r="M32" s="727"/>
      <c r="N32" s="727"/>
      <c r="O32" s="727"/>
      <c r="P32" s="762" t="s">
        <v>480</v>
      </c>
      <c r="Q32" s="762"/>
      <c r="R32" s="762"/>
      <c r="S32" s="762"/>
      <c r="T32" s="727"/>
      <c r="U32" s="761"/>
      <c r="V32" s="725"/>
    </row>
    <row r="33" customFormat="false" ht="12.75" hidden="false" customHeight="true" outlineLevel="0" collapsed="false">
      <c r="B33" s="848" t="str">
        <f aca="false">F33</f>
        <v>E0039</v>
      </c>
      <c r="C33" s="848"/>
      <c r="D33" s="848"/>
      <c r="E33" s="763" t="s">
        <v>613</v>
      </c>
      <c r="F33" s="735" t="str">
        <f aca="false">VLOOKUP($E33,EQUIPAMENTOS!$A:$B,2,FALSE())</f>
        <v>E0039</v>
      </c>
      <c r="G33" s="836" t="n">
        <v>2</v>
      </c>
      <c r="H33" s="774" t="n">
        <f aca="false">VLOOKUP($B33,EQUIPAMENTOS!$B$3:$R$101,11,0)*200</f>
        <v>4000</v>
      </c>
      <c r="I33" s="774"/>
      <c r="J33" s="774"/>
      <c r="K33" s="768" t="s">
        <v>464</v>
      </c>
      <c r="L33" s="768"/>
      <c r="M33" s="771" t="n">
        <f aca="false">200*24</f>
        <v>4800</v>
      </c>
      <c r="N33" s="771"/>
      <c r="O33" s="771"/>
      <c r="P33" s="770" t="s">
        <v>532</v>
      </c>
      <c r="Q33" s="771" t="n">
        <f aca="false">VLOOKUP($B33,EQUIPAMENTOS!$B$3:$R$101,17,0)</f>
        <v>9</v>
      </c>
      <c r="R33" s="771"/>
      <c r="S33" s="771"/>
      <c r="T33" s="771" t="n">
        <f aca="false">IF(Q33="","",IF(K33="km",M33/Q33,100*Q33)*INDEX(DADOS!$1:$1048576,MATCH(P33,DADOS!D:D,0),5))</f>
        <v>3461.33333333333</v>
      </c>
      <c r="U33" s="773" t="n">
        <f aca="false">SUM(H33,T33)</f>
        <v>7461.33333333333</v>
      </c>
      <c r="V33" s="849" t="n">
        <f aca="false">G33*U33</f>
        <v>14922.6666666667</v>
      </c>
    </row>
    <row r="34" customFormat="false" ht="12.75" hidden="false" customHeight="true" outlineLevel="0" collapsed="false">
      <c r="B34" s="850" t="n">
        <f aca="false">F34</f>
        <v>0</v>
      </c>
      <c r="C34" s="850"/>
      <c r="D34" s="850"/>
      <c r="E34" s="763"/>
      <c r="F34" s="735"/>
      <c r="G34" s="775"/>
      <c r="H34" s="774"/>
      <c r="I34" s="774"/>
      <c r="J34" s="774"/>
      <c r="K34" s="768" t="s">
        <v>484</v>
      </c>
      <c r="L34" s="768"/>
      <c r="M34" s="771"/>
      <c r="N34" s="771"/>
      <c r="O34" s="771"/>
      <c r="P34" s="770"/>
      <c r="Q34" s="771"/>
      <c r="R34" s="771"/>
      <c r="S34" s="771"/>
      <c r="T34" s="771" t="str">
        <f aca="false">IF(Q34="","",IF(K34="km",#REF!/Q34,100*Q34)*INDEX(DADOS!$1:$1048576,MATCH(P34,DADOS!D:D,0),5))</f>
        <v/>
      </c>
      <c r="U34" s="773" t="n">
        <f aca="false">SUM(H34,T34)</f>
        <v>0</v>
      </c>
      <c r="V34" s="771" t="n">
        <f aca="false">U34*G34</f>
        <v>0</v>
      </c>
    </row>
    <row r="35" customFormat="false" ht="12.75" hidden="false" customHeight="true" outlineLevel="0" collapsed="false">
      <c r="B35" s="850" t="n">
        <f aca="false">F35</f>
        <v>0</v>
      </c>
      <c r="C35" s="850"/>
      <c r="D35" s="850"/>
      <c r="E35" s="763"/>
      <c r="F35" s="735"/>
      <c r="G35" s="775"/>
      <c r="H35" s="774"/>
      <c r="I35" s="774"/>
      <c r="J35" s="774"/>
      <c r="K35" s="768" t="s">
        <v>484</v>
      </c>
      <c r="L35" s="768"/>
      <c r="M35" s="771"/>
      <c r="N35" s="771"/>
      <c r="O35" s="771"/>
      <c r="P35" s="770"/>
      <c r="Q35" s="771"/>
      <c r="R35" s="771"/>
      <c r="S35" s="771"/>
      <c r="T35" s="771" t="str">
        <f aca="false">IF(Q35="","",IF(K35="km",#REF!/Q35,100*Q35)*INDEX(DADOS!$1:$1048576,MATCH(P35,DADOS!D:D,0),5))</f>
        <v/>
      </c>
      <c r="U35" s="773" t="n">
        <f aca="false">SUM(H35,T35)</f>
        <v>0</v>
      </c>
      <c r="V35" s="771" t="n">
        <f aca="false">U35*G35</f>
        <v>0</v>
      </c>
    </row>
    <row r="36" customFormat="false" ht="12.75" hidden="false" customHeight="false" outlineLevel="0" collapsed="false">
      <c r="B36" s="850"/>
      <c r="C36" s="850"/>
      <c r="D36" s="850"/>
      <c r="E36" s="851"/>
      <c r="F36" s="851"/>
      <c r="G36" s="775"/>
      <c r="H36" s="852"/>
      <c r="I36" s="852"/>
      <c r="J36" s="852"/>
      <c r="K36" s="768"/>
      <c r="L36" s="768"/>
      <c r="M36" s="771"/>
      <c r="N36" s="771"/>
      <c r="O36" s="771"/>
      <c r="P36" s="770"/>
      <c r="Q36" s="771"/>
      <c r="R36" s="771"/>
      <c r="S36" s="771"/>
      <c r="T36" s="771" t="str">
        <f aca="false">IF(Q36="","",IF(K36="km",#REF!/Q36,100*Q36)*INDEX(DADOS!$1:$1048576,MATCH(P36,DADOS!D:D,0),5))</f>
        <v/>
      </c>
      <c r="U36" s="773" t="n">
        <f aca="false">SUM(H36,T36)</f>
        <v>0</v>
      </c>
      <c r="V36" s="771"/>
    </row>
    <row r="37" customFormat="false" ht="12.75" hidden="false" customHeight="false" outlineLevel="0" collapsed="false">
      <c r="B37" s="780"/>
      <c r="C37" s="780"/>
      <c r="D37" s="780"/>
      <c r="E37" s="837"/>
      <c r="F37" s="837"/>
      <c r="G37" s="782"/>
      <c r="H37" s="780"/>
      <c r="I37" s="780"/>
      <c r="J37" s="780"/>
      <c r="K37" s="784"/>
      <c r="L37" s="784"/>
      <c r="M37" s="785"/>
      <c r="N37" s="785"/>
      <c r="O37" s="785"/>
      <c r="P37" s="786"/>
      <c r="Q37" s="771"/>
      <c r="R37" s="771"/>
      <c r="S37" s="771"/>
      <c r="T37" s="785" t="str">
        <f aca="false">IF(Q37="","",IF(K37="km",#REF!/Q37,#REF!*Q37)*INDEX(DADOS!$1:$1048576,MATCH(P37,DADOS!D:D,0),5))</f>
        <v/>
      </c>
      <c r="U37" s="773" t="n">
        <f aca="false">SUM(H37,T37)</f>
        <v>0</v>
      </c>
      <c r="V37" s="772"/>
    </row>
    <row r="38" customFormat="false" ht="12.75" hidden="false" customHeight="true" outlineLevel="0" collapsed="false">
      <c r="B38" s="788"/>
      <c r="C38" s="788"/>
      <c r="D38" s="788"/>
      <c r="E38" s="790" t="s">
        <v>257</v>
      </c>
      <c r="F38" s="790"/>
      <c r="G38" s="790" t="n">
        <f aca="false">SUM(G33:G37)</f>
        <v>2</v>
      </c>
      <c r="H38" s="853" t="n">
        <f aca="false">SUMPRODUCT(G33:$G$37,H33:H37)</f>
        <v>8000</v>
      </c>
      <c r="I38" s="853"/>
      <c r="J38" s="853"/>
      <c r="K38" s="792"/>
      <c r="L38" s="792"/>
      <c r="M38" s="792"/>
      <c r="N38" s="792"/>
      <c r="O38" s="792"/>
      <c r="P38" s="793"/>
      <c r="Q38" s="794"/>
      <c r="R38" s="794"/>
      <c r="S38" s="794"/>
      <c r="T38" s="853" t="n">
        <f aca="false">SUMPRODUCT($G33:G$37,T33:T37)</f>
        <v>6922.66666666667</v>
      </c>
      <c r="U38" s="853"/>
      <c r="V38" s="853" t="n">
        <f aca="false">SUM(V33:V37)</f>
        <v>14922.6666666667</v>
      </c>
    </row>
    <row r="40" customFormat="false" ht="12.75" hidden="true" customHeight="true" outlineLevel="0" collapsed="false">
      <c r="B40" s="724" t="s">
        <v>454</v>
      </c>
      <c r="C40" s="724"/>
      <c r="D40" s="724"/>
      <c r="E40" s="724"/>
      <c r="F40" s="724"/>
      <c r="G40" s="724"/>
      <c r="H40" s="724"/>
      <c r="I40" s="724"/>
      <c r="J40" s="724"/>
      <c r="K40" s="724"/>
      <c r="L40" s="724"/>
      <c r="M40" s="724"/>
      <c r="N40" s="724"/>
      <c r="O40" s="724"/>
      <c r="P40" s="724"/>
      <c r="Q40" s="724"/>
      <c r="R40" s="724"/>
      <c r="S40" s="724"/>
      <c r="T40" s="724"/>
      <c r="U40" s="724"/>
      <c r="V40" s="724"/>
    </row>
    <row r="41" customFormat="false" ht="12.75" hidden="true" customHeight="true" outlineLevel="0" collapsed="false">
      <c r="B41" s="725" t="s">
        <v>5</v>
      </c>
      <c r="C41" s="725"/>
      <c r="D41" s="452" t="s">
        <v>491</v>
      </c>
      <c r="E41" s="452"/>
      <c r="F41" s="452"/>
      <c r="G41" s="725" t="s">
        <v>313</v>
      </c>
      <c r="H41" s="725"/>
      <c r="I41" s="727" t="s">
        <v>318</v>
      </c>
      <c r="J41" s="727"/>
      <c r="K41" s="727"/>
      <c r="L41" s="727" t="s">
        <v>11</v>
      </c>
      <c r="M41" s="727"/>
      <c r="N41" s="727"/>
      <c r="O41" s="727"/>
      <c r="P41" s="727"/>
      <c r="Q41" s="725" t="s">
        <v>492</v>
      </c>
      <c r="R41" s="725"/>
      <c r="S41" s="725"/>
      <c r="T41" s="725"/>
      <c r="U41" s="727"/>
      <c r="V41" s="727"/>
    </row>
    <row r="42" customFormat="false" ht="12.75" hidden="true" customHeight="false" outlineLevel="0" collapsed="false">
      <c r="B42" s="740" t="str">
        <f aca="false">IF(I42="","",COUNT($I$42:I42))</f>
        <v/>
      </c>
      <c r="C42" s="797"/>
      <c r="D42" s="803"/>
      <c r="E42" s="803"/>
      <c r="F42" s="803"/>
      <c r="G42" s="804"/>
      <c r="H42" s="804"/>
      <c r="I42" s="806"/>
      <c r="J42" s="806"/>
      <c r="K42" s="806"/>
      <c r="L42" s="806"/>
      <c r="M42" s="806"/>
      <c r="N42" s="806"/>
      <c r="O42" s="806"/>
      <c r="P42" s="806"/>
      <c r="Q42" s="741" t="n">
        <f aca="false">I42*L42</f>
        <v>0</v>
      </c>
      <c r="R42" s="741"/>
      <c r="S42" s="741"/>
      <c r="T42" s="741"/>
      <c r="U42" s="829"/>
      <c r="V42" s="829"/>
    </row>
    <row r="43" customFormat="false" ht="12.75" hidden="true" customHeight="true" outlineLevel="0" collapsed="false">
      <c r="B43" s="740"/>
      <c r="C43" s="797"/>
      <c r="D43" s="803"/>
      <c r="E43" s="803"/>
      <c r="F43" s="803"/>
      <c r="G43" s="804"/>
      <c r="H43" s="804"/>
      <c r="I43" s="806"/>
      <c r="J43" s="806"/>
      <c r="K43" s="806"/>
      <c r="L43" s="806"/>
      <c r="M43" s="806"/>
      <c r="N43" s="806"/>
      <c r="O43" s="806"/>
      <c r="P43" s="806"/>
      <c r="Q43" s="741" t="n">
        <f aca="false">I43*L43</f>
        <v>0</v>
      </c>
      <c r="R43" s="741"/>
      <c r="S43" s="741"/>
      <c r="T43" s="741"/>
      <c r="U43" s="804"/>
      <c r="V43" s="804"/>
    </row>
    <row r="44" customFormat="false" ht="12.75" hidden="true" customHeight="true" outlineLevel="0" collapsed="false">
      <c r="B44" s="740"/>
      <c r="C44" s="797"/>
      <c r="D44" s="803"/>
      <c r="E44" s="803"/>
      <c r="F44" s="803"/>
      <c r="G44" s="804"/>
      <c r="H44" s="804"/>
      <c r="I44" s="806"/>
      <c r="J44" s="806"/>
      <c r="K44" s="806"/>
      <c r="L44" s="806"/>
      <c r="M44" s="806"/>
      <c r="N44" s="806"/>
      <c r="O44" s="806"/>
      <c r="P44" s="806"/>
      <c r="Q44" s="741" t="n">
        <f aca="false">I44*L44</f>
        <v>0</v>
      </c>
      <c r="R44" s="741"/>
      <c r="S44" s="741"/>
      <c r="T44" s="741"/>
      <c r="U44" s="804"/>
      <c r="V44" s="804"/>
    </row>
    <row r="45" customFormat="false" ht="12.75" hidden="true" customHeight="true" outlineLevel="0" collapsed="false">
      <c r="B45" s="740"/>
      <c r="C45" s="797"/>
      <c r="D45" s="803"/>
      <c r="E45" s="803"/>
      <c r="F45" s="803"/>
      <c r="G45" s="804"/>
      <c r="H45" s="804"/>
      <c r="I45" s="806"/>
      <c r="J45" s="806"/>
      <c r="K45" s="806"/>
      <c r="L45" s="806"/>
      <c r="M45" s="806"/>
      <c r="N45" s="806"/>
      <c r="O45" s="806"/>
      <c r="P45" s="806"/>
      <c r="Q45" s="741" t="n">
        <f aca="false">I45*L45</f>
        <v>0</v>
      </c>
      <c r="R45" s="741"/>
      <c r="S45" s="741"/>
      <c r="T45" s="741"/>
      <c r="U45" s="804"/>
      <c r="V45" s="804"/>
    </row>
    <row r="46" customFormat="false" ht="12.75" hidden="true" customHeight="true" outlineLevel="0" collapsed="false">
      <c r="B46" s="740"/>
      <c r="C46" s="797"/>
      <c r="D46" s="803"/>
      <c r="E46" s="803"/>
      <c r="F46" s="803"/>
      <c r="G46" s="804"/>
      <c r="H46" s="804"/>
      <c r="I46" s="806"/>
      <c r="J46" s="806"/>
      <c r="K46" s="806"/>
      <c r="L46" s="806"/>
      <c r="M46" s="806"/>
      <c r="N46" s="806"/>
      <c r="O46" s="806"/>
      <c r="P46" s="806"/>
      <c r="Q46" s="741" t="n">
        <f aca="false">I46*L46</f>
        <v>0</v>
      </c>
      <c r="R46" s="741"/>
      <c r="S46" s="741"/>
      <c r="T46" s="741"/>
      <c r="U46" s="804"/>
      <c r="V46" s="804"/>
    </row>
    <row r="47" customFormat="false" ht="12.75" hidden="true" customHeight="true" outlineLevel="0" collapsed="false">
      <c r="B47" s="740" t="str">
        <f aca="false">IF(I47="","",COUNT($I$42:I47))</f>
        <v/>
      </c>
      <c r="C47" s="797"/>
      <c r="D47" s="803"/>
      <c r="E47" s="803"/>
      <c r="F47" s="803"/>
      <c r="G47" s="855"/>
      <c r="H47" s="855"/>
      <c r="I47" s="856"/>
      <c r="J47" s="856"/>
      <c r="K47" s="856"/>
      <c r="L47" s="856"/>
      <c r="M47" s="856"/>
      <c r="N47" s="856"/>
      <c r="O47" s="856"/>
      <c r="P47" s="856"/>
      <c r="Q47" s="741" t="n">
        <f aca="false">I47*L47</f>
        <v>0</v>
      </c>
      <c r="R47" s="741"/>
      <c r="S47" s="741"/>
      <c r="T47" s="741"/>
      <c r="U47" s="855"/>
      <c r="V47" s="855"/>
    </row>
    <row r="48" customFormat="false" ht="12.75" hidden="true" customHeight="true" outlineLevel="0" collapsed="false">
      <c r="B48" s="788"/>
      <c r="C48" s="788"/>
      <c r="D48" s="830"/>
      <c r="E48" s="830"/>
      <c r="F48" s="830"/>
      <c r="G48" s="788"/>
      <c r="H48" s="788"/>
      <c r="I48" s="788"/>
      <c r="J48" s="788"/>
      <c r="K48" s="788"/>
      <c r="L48" s="788"/>
      <c r="M48" s="788"/>
      <c r="N48" s="788"/>
      <c r="O48" s="788"/>
      <c r="P48" s="788"/>
      <c r="Q48" s="807" t="n">
        <f aca="false">SUM(Q42:T47)</f>
        <v>0</v>
      </c>
      <c r="R48" s="807"/>
      <c r="S48" s="807"/>
      <c r="T48" s="807"/>
      <c r="U48" s="788"/>
      <c r="V48" s="788"/>
    </row>
  </sheetData>
  <mergeCells count="170">
    <mergeCell ref="B6:D6"/>
    <mergeCell ref="C8:E8"/>
    <mergeCell ref="H8:I8"/>
    <mergeCell ref="J8:L8"/>
    <mergeCell ref="O8:T8"/>
    <mergeCell ref="U8:V8"/>
    <mergeCell ref="E9:E10"/>
    <mergeCell ref="H9:I9"/>
    <mergeCell ref="J9:L9"/>
    <mergeCell ref="O9:T10"/>
    <mergeCell ref="U9:V10"/>
    <mergeCell ref="H10:I10"/>
    <mergeCell ref="J10:L10"/>
    <mergeCell ref="B13:V13"/>
    <mergeCell ref="B14:C15"/>
    <mergeCell ref="D14:F15"/>
    <mergeCell ref="G14:G15"/>
    <mergeCell ref="H14:I15"/>
    <mergeCell ref="J14:M15"/>
    <mergeCell ref="N14:R15"/>
    <mergeCell ref="S14:T15"/>
    <mergeCell ref="U14:U15"/>
    <mergeCell ref="V14:V15"/>
    <mergeCell ref="H16:I16"/>
    <mergeCell ref="K16:M16"/>
    <mergeCell ref="O16:R16"/>
    <mergeCell ref="S16:T16"/>
    <mergeCell ref="H17:I17"/>
    <mergeCell ref="K17:M17"/>
    <mergeCell ref="O17:R17"/>
    <mergeCell ref="S17:T17"/>
    <mergeCell ref="H18:I18"/>
    <mergeCell ref="K18:M18"/>
    <mergeCell ref="O18:R18"/>
    <mergeCell ref="S18:T18"/>
    <mergeCell ref="H19:I19"/>
    <mergeCell ref="K19:M19"/>
    <mergeCell ref="O19:R19"/>
    <mergeCell ref="S19:T19"/>
    <mergeCell ref="H20:I20"/>
    <mergeCell ref="K20:M20"/>
    <mergeCell ref="O20:R20"/>
    <mergeCell ref="S20:T20"/>
    <mergeCell ref="H21:I21"/>
    <mergeCell ref="K21:M21"/>
    <mergeCell ref="O21:R21"/>
    <mergeCell ref="S21:T21"/>
    <mergeCell ref="H22:I22"/>
    <mergeCell ref="K22:M22"/>
    <mergeCell ref="O22:R22"/>
    <mergeCell ref="S22:T22"/>
    <mergeCell ref="H23:I23"/>
    <mergeCell ref="K23:M23"/>
    <mergeCell ref="O23:R23"/>
    <mergeCell ref="S23:T23"/>
    <mergeCell ref="H24:I24"/>
    <mergeCell ref="K24:M24"/>
    <mergeCell ref="O24:R24"/>
    <mergeCell ref="S24:T24"/>
    <mergeCell ref="H25:I25"/>
    <mergeCell ref="K25:M25"/>
    <mergeCell ref="O25:R25"/>
    <mergeCell ref="S25:T25"/>
    <mergeCell ref="H26:I26"/>
    <mergeCell ref="K26:M26"/>
    <mergeCell ref="O26:R26"/>
    <mergeCell ref="S26:T26"/>
    <mergeCell ref="H27:I27"/>
    <mergeCell ref="K27:M27"/>
    <mergeCell ref="O27:R27"/>
    <mergeCell ref="S27:T27"/>
    <mergeCell ref="B28:C28"/>
    <mergeCell ref="D28:F28"/>
    <mergeCell ref="H28:I28"/>
    <mergeCell ref="J28:M28"/>
    <mergeCell ref="N28:R28"/>
    <mergeCell ref="S28:T28"/>
    <mergeCell ref="B30:V30"/>
    <mergeCell ref="B31:D32"/>
    <mergeCell ref="E31:F32"/>
    <mergeCell ref="G31:G32"/>
    <mergeCell ref="H31:J32"/>
    <mergeCell ref="K31:O32"/>
    <mergeCell ref="P31:S31"/>
    <mergeCell ref="T31:T32"/>
    <mergeCell ref="U31:U32"/>
    <mergeCell ref="V31:V32"/>
    <mergeCell ref="P32:S32"/>
    <mergeCell ref="B33:D33"/>
    <mergeCell ref="H33:J33"/>
    <mergeCell ref="K33:L33"/>
    <mergeCell ref="M33:O33"/>
    <mergeCell ref="Q33:S33"/>
    <mergeCell ref="B34:D34"/>
    <mergeCell ref="H34:J34"/>
    <mergeCell ref="K34:L34"/>
    <mergeCell ref="M34:O34"/>
    <mergeCell ref="Q34:S34"/>
    <mergeCell ref="B35:D35"/>
    <mergeCell ref="H35:J35"/>
    <mergeCell ref="K35:L35"/>
    <mergeCell ref="M35:O35"/>
    <mergeCell ref="Q35:S35"/>
    <mergeCell ref="B36:D36"/>
    <mergeCell ref="E36:F36"/>
    <mergeCell ref="H36:J36"/>
    <mergeCell ref="K36:L36"/>
    <mergeCell ref="M36:O36"/>
    <mergeCell ref="Q36:S36"/>
    <mergeCell ref="B37:D37"/>
    <mergeCell ref="E37:F37"/>
    <mergeCell ref="H37:J37"/>
    <mergeCell ref="K37:L37"/>
    <mergeCell ref="M37:O37"/>
    <mergeCell ref="Q37:S37"/>
    <mergeCell ref="B38:D38"/>
    <mergeCell ref="E38:F38"/>
    <mergeCell ref="H38:J38"/>
    <mergeCell ref="K38:O38"/>
    <mergeCell ref="B40:V40"/>
    <mergeCell ref="B41:C41"/>
    <mergeCell ref="D41:F41"/>
    <mergeCell ref="G41:H41"/>
    <mergeCell ref="I41:K41"/>
    <mergeCell ref="L41:P41"/>
    <mergeCell ref="Q41:T41"/>
    <mergeCell ref="U41:V41"/>
    <mergeCell ref="D42:F42"/>
    <mergeCell ref="G42:H42"/>
    <mergeCell ref="I42:K42"/>
    <mergeCell ref="L42:P42"/>
    <mergeCell ref="Q42:T42"/>
    <mergeCell ref="U42:V42"/>
    <mergeCell ref="D43:F43"/>
    <mergeCell ref="G43:H43"/>
    <mergeCell ref="I43:K43"/>
    <mergeCell ref="L43:P43"/>
    <mergeCell ref="Q43:T43"/>
    <mergeCell ref="U43:V43"/>
    <mergeCell ref="D44:F44"/>
    <mergeCell ref="G44:H44"/>
    <mergeCell ref="I44:K44"/>
    <mergeCell ref="L44:P44"/>
    <mergeCell ref="Q44:T44"/>
    <mergeCell ref="U44:V44"/>
    <mergeCell ref="D45:F45"/>
    <mergeCell ref="G45:H45"/>
    <mergeCell ref="I45:K45"/>
    <mergeCell ref="L45:P45"/>
    <mergeCell ref="Q45:T45"/>
    <mergeCell ref="U45:V45"/>
    <mergeCell ref="D46:F46"/>
    <mergeCell ref="G46:H46"/>
    <mergeCell ref="I46:K46"/>
    <mergeCell ref="L46:P46"/>
    <mergeCell ref="Q46:T46"/>
    <mergeCell ref="U46:V46"/>
    <mergeCell ref="D47:F47"/>
    <mergeCell ref="G47:H47"/>
    <mergeCell ref="I47:K47"/>
    <mergeCell ref="L47:P47"/>
    <mergeCell ref="Q47:T47"/>
    <mergeCell ref="U47:V47"/>
    <mergeCell ref="B48:C48"/>
    <mergeCell ref="D48:F48"/>
    <mergeCell ref="G48:H48"/>
    <mergeCell ref="I48:K48"/>
    <mergeCell ref="L48:P48"/>
    <mergeCell ref="Q48:T48"/>
    <mergeCell ref="U48:V48"/>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B6:X41"/>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F30" activeCellId="0" sqref="F30"/>
    </sheetView>
  </sheetViews>
  <sheetFormatPr defaultColWidth="9.1484375" defaultRowHeight="12.75" customHeight="true" zeroHeight="false" outlineLevelRow="0" outlineLevelCol="0"/>
  <cols>
    <col collapsed="false" customWidth="true" hidden="false" outlineLevel="0" max="1" min="1" style="437" width="3.42"/>
    <col collapsed="false" customWidth="true" hidden="false" outlineLevel="0" max="2" min="2" style="437" width="6"/>
    <col collapsed="false" customWidth="true" hidden="false" outlineLevel="0" max="3" min="3" style="437" width="2.15"/>
    <col collapsed="false" customWidth="true" hidden="false" outlineLevel="0" max="4" min="4" style="437" width="2.57"/>
    <col collapsed="false" customWidth="true" hidden="false" outlineLevel="0" max="5" min="5" style="437" width="33.29"/>
    <col collapsed="false" customWidth="true" hidden="false" outlineLevel="0" max="6" min="6" style="437" width="6"/>
    <col collapsed="false" customWidth="true" hidden="false" outlineLevel="0" max="7" min="7" style="437" width="3.57"/>
    <col collapsed="false" customWidth="true" hidden="false" outlineLevel="0" max="8" min="8" style="437" width="6.71"/>
    <col collapsed="false" customWidth="true" hidden="false" outlineLevel="0" max="9" min="9" style="437" width="7.42"/>
    <col collapsed="false" customWidth="true" hidden="false" outlineLevel="0" max="10" min="10" style="437" width="4.42"/>
    <col collapsed="false" customWidth="true" hidden="false" outlineLevel="0" max="11" min="11" style="437" width="6"/>
    <col collapsed="false" customWidth="true" hidden="false" outlineLevel="0" max="12" min="12" style="437" width="2.71"/>
    <col collapsed="false" customWidth="true" hidden="false" outlineLevel="0" max="15" min="13" style="437" width="3.15"/>
    <col collapsed="false" customWidth="true" hidden="false" outlineLevel="0" max="16" min="16" style="437" width="2.71"/>
    <col collapsed="false" customWidth="true" hidden="false" outlineLevel="0" max="18" min="17" style="437" width="3.15"/>
    <col collapsed="false" customWidth="true" hidden="false" outlineLevel="0" max="19" min="19" style="437" width="3"/>
    <col collapsed="false" customWidth="true" hidden="false" outlineLevel="0" max="20" min="20" style="437" width="14.14"/>
    <col collapsed="false" customWidth="true" hidden="false" outlineLevel="0" max="21" min="21" style="437" width="13.71"/>
    <col collapsed="false" customWidth="true" hidden="false" outlineLevel="0" max="22" min="22" style="437" width="22"/>
    <col collapsed="false" customWidth="true" hidden="false" outlineLevel="0" max="23" min="23" style="437" width="13"/>
    <col collapsed="false" customWidth="true" hidden="false" outlineLevel="0" max="24" min="24" style="437" width="13.42"/>
    <col collapsed="false" customWidth="false" hidden="false" outlineLevel="0" max="16384" min="25" style="437" width="9.14"/>
  </cols>
  <sheetData>
    <row r="6" customFormat="false" ht="18.75" hidden="false" customHeight="true" outlineLevel="0" collapsed="false">
      <c r="B6" s="703" t="s">
        <v>447</v>
      </c>
      <c r="C6" s="703"/>
      <c r="D6" s="703"/>
      <c r="E6" s="485" t="s">
        <v>113</v>
      </c>
    </row>
    <row r="7" customFormat="false" ht="12.75" hidden="false" customHeight="true" outlineLevel="0" collapsed="false">
      <c r="B7" s="704"/>
      <c r="C7" s="704"/>
      <c r="D7" s="704"/>
      <c r="E7" s="704"/>
      <c r="F7" s="704"/>
      <c r="G7" s="704"/>
      <c r="H7" s="704"/>
      <c r="I7" s="704"/>
      <c r="J7" s="704"/>
      <c r="K7" s="704"/>
      <c r="L7" s="704"/>
      <c r="M7" s="704"/>
      <c r="N7" s="704"/>
      <c r="O7" s="704"/>
      <c r="P7" s="704"/>
      <c r="Q7" s="704"/>
      <c r="R7" s="704"/>
      <c r="S7" s="704"/>
      <c r="T7" s="704"/>
      <c r="U7" s="704"/>
      <c r="V7" s="704"/>
      <c r="W7" s="890"/>
      <c r="X7" s="890"/>
    </row>
    <row r="8" customFormat="false" ht="12.75" hidden="false" customHeight="true" outlineLevel="0" collapsed="false">
      <c r="B8" s="704"/>
      <c r="C8" s="708" t="s">
        <v>254</v>
      </c>
      <c r="D8" s="708"/>
      <c r="E8" s="708"/>
      <c r="F8" s="704"/>
      <c r="G8" s="704"/>
      <c r="H8" s="709" t="s">
        <v>449</v>
      </c>
      <c r="I8" s="709"/>
      <c r="J8" s="710" t="n">
        <f aca="false">U25</f>
        <v>54750</v>
      </c>
      <c r="K8" s="710"/>
      <c r="L8" s="710"/>
      <c r="M8" s="711"/>
      <c r="N8" s="712"/>
      <c r="O8" s="713" t="s">
        <v>450</v>
      </c>
      <c r="P8" s="713"/>
      <c r="Q8" s="713"/>
      <c r="R8" s="713"/>
      <c r="S8" s="713"/>
      <c r="T8" s="713"/>
      <c r="U8" s="714" t="s">
        <v>451</v>
      </c>
      <c r="V8" s="714"/>
      <c r="W8" s="890"/>
      <c r="X8" s="890"/>
    </row>
    <row r="9" customFormat="false" ht="12.75" hidden="false" customHeight="true" outlineLevel="0" collapsed="false">
      <c r="B9" s="704"/>
      <c r="C9" s="716"/>
      <c r="D9" s="716"/>
      <c r="E9" s="717" t="n">
        <f aca="false">J8+J9+J10</f>
        <v>77892.6666666667</v>
      </c>
      <c r="F9" s="704"/>
      <c r="G9" s="704"/>
      <c r="H9" s="709" t="s">
        <v>453</v>
      </c>
      <c r="I9" s="709"/>
      <c r="J9" s="710" t="n">
        <f aca="false">V33</f>
        <v>14922.6666666667</v>
      </c>
      <c r="K9" s="710"/>
      <c r="L9" s="710"/>
      <c r="M9" s="718"/>
      <c r="N9" s="719"/>
      <c r="O9" s="720" t="n">
        <f aca="false">ADM!O10</f>
        <v>12.5666666666667</v>
      </c>
      <c r="P9" s="720"/>
      <c r="Q9" s="720"/>
      <c r="R9" s="720"/>
      <c r="S9" s="720"/>
      <c r="T9" s="720"/>
      <c r="U9" s="721" t="n">
        <f aca="false">E9*O9</f>
        <v>978851.177777778</v>
      </c>
      <c r="V9" s="721"/>
      <c r="W9" s="890"/>
      <c r="X9" s="890"/>
    </row>
    <row r="10" customFormat="false" ht="12.75" hidden="false" customHeight="true" outlineLevel="0" collapsed="false">
      <c r="B10" s="723"/>
      <c r="C10" s="716"/>
      <c r="D10" s="716"/>
      <c r="E10" s="717"/>
      <c r="F10" s="704"/>
      <c r="G10" s="704"/>
      <c r="H10" s="709" t="s">
        <v>454</v>
      </c>
      <c r="I10" s="709"/>
      <c r="J10" s="710" t="n">
        <f aca="false">Q38</f>
        <v>8220</v>
      </c>
      <c r="K10" s="710"/>
      <c r="L10" s="710"/>
      <c r="M10" s="718"/>
      <c r="N10" s="719"/>
      <c r="O10" s="720"/>
      <c r="P10" s="720"/>
      <c r="Q10" s="720"/>
      <c r="R10" s="720"/>
      <c r="S10" s="720"/>
      <c r="T10" s="720"/>
      <c r="U10" s="721"/>
      <c r="V10" s="721"/>
      <c r="W10" s="890"/>
      <c r="X10" s="890"/>
    </row>
    <row r="11" customFormat="false" ht="12.75" hidden="false" customHeight="true" outlineLevel="0" collapsed="false">
      <c r="B11" s="704"/>
      <c r="C11" s="704"/>
      <c r="D11" s="704"/>
      <c r="E11" s="704"/>
      <c r="F11" s="704"/>
      <c r="G11" s="704"/>
      <c r="H11" s="704"/>
      <c r="I11" s="704"/>
      <c r="J11" s="704"/>
      <c r="K11" s="704"/>
      <c r="L11" s="704"/>
      <c r="M11" s="704"/>
      <c r="N11" s="704"/>
      <c r="O11" s="704"/>
      <c r="P11" s="704"/>
      <c r="Q11" s="704"/>
      <c r="R11" s="704"/>
      <c r="S11" s="704"/>
      <c r="T11" s="704"/>
      <c r="U11" s="704"/>
      <c r="V11" s="704"/>
      <c r="W11" s="890"/>
      <c r="X11" s="890"/>
    </row>
    <row r="13" customFormat="false" ht="12.75" hidden="false" customHeight="true" outlineLevel="0" collapsed="false">
      <c r="B13" s="724" t="s">
        <v>449</v>
      </c>
      <c r="C13" s="724"/>
      <c r="D13" s="724"/>
      <c r="E13" s="724"/>
      <c r="F13" s="724"/>
      <c r="G13" s="724"/>
      <c r="H13" s="724"/>
      <c r="I13" s="724"/>
      <c r="J13" s="724"/>
      <c r="K13" s="724"/>
      <c r="L13" s="724"/>
      <c r="M13" s="724"/>
      <c r="N13" s="724"/>
      <c r="O13" s="724"/>
      <c r="P13" s="724"/>
      <c r="Q13" s="724"/>
      <c r="R13" s="724"/>
      <c r="S13" s="724"/>
      <c r="T13" s="724"/>
      <c r="U13" s="724"/>
      <c r="V13" s="724"/>
    </row>
    <row r="14" customFormat="false" ht="12.75" hidden="false" customHeight="true" outlineLevel="0" collapsed="false">
      <c r="B14" s="725" t="s">
        <v>5</v>
      </c>
      <c r="C14" s="725"/>
      <c r="D14" s="725" t="s">
        <v>455</v>
      </c>
      <c r="E14" s="725"/>
      <c r="F14" s="725"/>
      <c r="G14" s="725" t="s">
        <v>456</v>
      </c>
      <c r="H14" s="725" t="s">
        <v>457</v>
      </c>
      <c r="I14" s="725"/>
      <c r="J14" s="725" t="s">
        <v>458</v>
      </c>
      <c r="K14" s="725"/>
      <c r="L14" s="725"/>
      <c r="M14" s="725"/>
      <c r="N14" s="725" t="s">
        <v>536</v>
      </c>
      <c r="O14" s="725"/>
      <c r="P14" s="725"/>
      <c r="Q14" s="725"/>
      <c r="R14" s="725"/>
      <c r="S14" s="727" t="s">
        <v>459</v>
      </c>
      <c r="T14" s="727"/>
      <c r="U14" s="725" t="s">
        <v>451</v>
      </c>
      <c r="V14" s="725"/>
    </row>
    <row r="15" customFormat="false" ht="12.75" hidden="false" customHeight="false" outlineLevel="0" collapsed="false">
      <c r="B15" s="725"/>
      <c r="C15" s="725"/>
      <c r="D15" s="725"/>
      <c r="E15" s="725"/>
      <c r="F15" s="725"/>
      <c r="G15" s="725"/>
      <c r="H15" s="725"/>
      <c r="I15" s="725"/>
      <c r="J15" s="725"/>
      <c r="K15" s="725"/>
      <c r="L15" s="725"/>
      <c r="M15" s="725"/>
      <c r="N15" s="725"/>
      <c r="O15" s="725"/>
      <c r="P15" s="725"/>
      <c r="Q15" s="725"/>
      <c r="R15" s="725"/>
      <c r="S15" s="727"/>
      <c r="T15" s="727"/>
      <c r="U15" s="725"/>
      <c r="V15" s="725"/>
    </row>
    <row r="16" customFormat="false" ht="12.75" hidden="false" customHeight="false" outlineLevel="0" collapsed="false">
      <c r="B16" s="732" t="str">
        <f aca="false">F16</f>
        <v>P0056</v>
      </c>
      <c r="C16" s="733" t="s">
        <v>466</v>
      </c>
      <c r="D16" s="734"/>
      <c r="E16" s="735" t="s">
        <v>614</v>
      </c>
      <c r="F16" s="735" t="str">
        <f aca="false">VLOOKUP(E16,'MÃO DE OBRA'!$A:$B,2,FALSE())</f>
        <v>P0056</v>
      </c>
      <c r="G16" s="862" t="n">
        <v>4</v>
      </c>
      <c r="H16" s="737" t="n">
        <f aca="false">IF(D16="h",VLOOKUP(B16,'MÃO DE OBRA'!$B$3:$D$97,3,0)*220,VLOOKUP(B16,'MÃO DE OBRA'!$B$3:$D$97,3,0))</f>
        <v>7500</v>
      </c>
      <c r="I16" s="737"/>
      <c r="J16" s="738"/>
      <c r="K16" s="739" t="n">
        <f aca="false">IF(J16="",0,IF(J16="D",H16*DADOS!$D$18,H16*DADOS!$D$19))</f>
        <v>0</v>
      </c>
      <c r="L16" s="739"/>
      <c r="M16" s="739"/>
      <c r="N16" s="740" t="s">
        <v>541</v>
      </c>
      <c r="O16" s="739" t="n">
        <f aca="false">IF(N16="C",(DADOS!$E$9+DADOS!$E$10)*30,IF(N16="J",(DADOS!$E$9+DADOS!$E$10+DADOS!$E$11)*30,IF(C16="PJ",DADOS!$E$12,0)))</f>
        <v>1950</v>
      </c>
      <c r="P16" s="739"/>
      <c r="Q16" s="739"/>
      <c r="R16" s="739"/>
      <c r="S16" s="741" t="n">
        <f aca="false">IF(G16="",0,IF(C16="3º",0,IF(C16="PJ",0,((H16+K16)*DADOS!$D$7)+((H16+K16)*DADOS!$D$6))))</f>
        <v>0</v>
      </c>
      <c r="T16" s="741"/>
      <c r="U16" s="742" t="n">
        <f aca="false">IF(G16="",0,SUM(H16,K16,,O16,V16,S16))</f>
        <v>9450</v>
      </c>
      <c r="V16" s="743" t="s">
        <v>615</v>
      </c>
      <c r="W16" s="446"/>
    </row>
    <row r="17" customFormat="false" ht="12.75" hidden="false" customHeight="false" outlineLevel="0" collapsed="false">
      <c r="B17" s="734" t="n">
        <f aca="false">F17</f>
        <v>0</v>
      </c>
      <c r="C17" s="733" t="s">
        <v>466</v>
      </c>
      <c r="D17" s="734"/>
      <c r="E17" s="735" t="s">
        <v>616</v>
      </c>
      <c r="F17" s="735"/>
      <c r="G17" s="891"/>
      <c r="H17" s="737" t="n">
        <v>7500</v>
      </c>
      <c r="I17" s="737"/>
      <c r="J17" s="738"/>
      <c r="K17" s="739" t="n">
        <f aca="false">IF(J17="",0,IF(J17="D",H17*DADOS!$D$18,H17*DADOS!$D$19))</f>
        <v>0</v>
      </c>
      <c r="L17" s="739"/>
      <c r="M17" s="739"/>
      <c r="N17" s="740" t="s">
        <v>541</v>
      </c>
      <c r="O17" s="739" t="n">
        <f aca="false">IF(N17="C",(DADOS!$E$9+DADOS!$E$10)*30,IF(N17="J",(DADOS!$E$9+DADOS!$E$10+DADOS!$E$11)*30,IF(C17="PJ",DADOS!$E$12,0)))</f>
        <v>1950</v>
      </c>
      <c r="P17" s="739"/>
      <c r="Q17" s="739"/>
      <c r="R17" s="739"/>
      <c r="S17" s="741" t="n">
        <f aca="false">IF(G17="",0,IF(C17="3º",0,IF(C17="PJ",0,((H17+K17)*DADOS!$D$7)+((H17+K17)*DADOS!$D$6))))</f>
        <v>0</v>
      </c>
      <c r="T17" s="741"/>
      <c r="U17" s="742" t="n">
        <f aca="false">IF(G17="",0,SUM(H17,K17,,O17,V17,S17))</f>
        <v>0</v>
      </c>
      <c r="V17" s="743"/>
    </row>
    <row r="18" customFormat="false" ht="12.75" hidden="false" customHeight="false" outlineLevel="0" collapsed="false">
      <c r="B18" s="734" t="str">
        <f aca="false">F18</f>
        <v>P0002</v>
      </c>
      <c r="C18" s="733"/>
      <c r="D18" s="734"/>
      <c r="E18" s="735" t="s">
        <v>617</v>
      </c>
      <c r="F18" s="735" t="str">
        <f aca="false">VLOOKUP(E18,'MÃO DE OBRA'!$A:$B,2,FALSE())</f>
        <v>P0002</v>
      </c>
      <c r="G18" s="891"/>
      <c r="H18" s="737" t="n">
        <f aca="false">IF(D18="h",VLOOKUP(B18,'MÃO DE OBRA'!$B$3:$D$97,3,0)*220,VLOOKUP(B18,'MÃO DE OBRA'!$B$3:$D$97,3,0))</f>
        <v>2217.6</v>
      </c>
      <c r="I18" s="737"/>
      <c r="J18" s="738" t="s">
        <v>461</v>
      </c>
      <c r="K18" s="739" t="n">
        <f aca="false">IF(J18="",0,IF(J18="D",H18*DADOS!$D$18,H18*DADOS!$D$19))</f>
        <v>554.4</v>
      </c>
      <c r="L18" s="739"/>
      <c r="M18" s="739"/>
      <c r="N18" s="740" t="s">
        <v>541</v>
      </c>
      <c r="O18" s="739" t="n">
        <f aca="false">IF(N18="C",(DADOS!$E$9+DADOS!$E$10)*30,IF(N18="J",(DADOS!$E$9+DADOS!$E$10+DADOS!$E$11)*30,IF(C18="PJ",DADOS!$E$12,0)))+DADOS!E24+DADOS!E25+DADOS!E26</f>
        <v>2415</v>
      </c>
      <c r="P18" s="739"/>
      <c r="Q18" s="739"/>
      <c r="R18" s="739"/>
      <c r="S18" s="741" t="n">
        <f aca="false">IF(G18="",0,IF(C18="3º",0,IF(C18="PJ",0,((H18+K18)*DADOS!$D$7)+((H18+K18)*DADOS!$D$6))))</f>
        <v>0</v>
      </c>
      <c r="T18" s="741"/>
      <c r="U18" s="742" t="n">
        <f aca="false">IF(G18="",0,SUM(H18,K18,,O18,V18,S18))</f>
        <v>0</v>
      </c>
      <c r="V18" s="743"/>
    </row>
    <row r="19" customFormat="false" ht="12.75" hidden="false" customHeight="false" outlineLevel="0" collapsed="false">
      <c r="B19" s="734" t="n">
        <f aca="false">F19</f>
        <v>0</v>
      </c>
      <c r="C19" s="733" t="s">
        <v>466</v>
      </c>
      <c r="D19" s="734"/>
      <c r="E19" s="735" t="s">
        <v>618</v>
      </c>
      <c r="F19" s="735"/>
      <c r="G19" s="865" t="n">
        <v>1</v>
      </c>
      <c r="H19" s="737" t="n">
        <v>15000</v>
      </c>
      <c r="I19" s="737"/>
      <c r="J19" s="738"/>
      <c r="K19" s="739" t="n">
        <f aca="false">IF(J19="",0,IF(J19="D",H19*DADOS!$D$18,H19*DADOS!$D$19))</f>
        <v>0</v>
      </c>
      <c r="L19" s="739"/>
      <c r="M19" s="739"/>
      <c r="N19" s="740" t="s">
        <v>541</v>
      </c>
      <c r="O19" s="739" t="n">
        <f aca="false">IF(N19="C",(DADOS!$E$9+DADOS!$E$10)*30,IF(N19="J",(DADOS!$E$9+DADOS!$E$10+DADOS!$E$11)*30,IF(C19="PJ",DADOS!$E$12,0)))</f>
        <v>1950</v>
      </c>
      <c r="P19" s="739"/>
      <c r="Q19" s="739"/>
      <c r="R19" s="739"/>
      <c r="S19" s="741" t="n">
        <f aca="false">IF(G19="",0,IF(C19="3º",0,IF(C19="PJ",0,((H19+K19)*DADOS!$D$7)+((H19+K19)*DADOS!$D$6))))</f>
        <v>0</v>
      </c>
      <c r="T19" s="741"/>
      <c r="U19" s="742" t="n">
        <f aca="false">IF(G19="",0,SUM(H19,K19,,O19,V19,S19))</f>
        <v>16950</v>
      </c>
      <c r="V19" s="743"/>
    </row>
    <row r="20" customFormat="false" ht="12.75" hidden="true" customHeight="false" outlineLevel="0" collapsed="false">
      <c r="B20" s="734" t="n">
        <f aca="false">F20</f>
        <v>0</v>
      </c>
      <c r="C20" s="733" t="s">
        <v>466</v>
      </c>
      <c r="D20" s="734"/>
      <c r="E20" s="735" t="s">
        <v>619</v>
      </c>
      <c r="F20" s="735"/>
      <c r="G20" s="892"/>
      <c r="H20" s="737" t="n">
        <f aca="false">H17</f>
        <v>7500</v>
      </c>
      <c r="I20" s="737"/>
      <c r="J20" s="738"/>
      <c r="K20" s="739" t="n">
        <f aca="false">IF(J20="",0,IF(J20="D",H20*DADOS!$D$18,H20*DADOS!$D$19))</f>
        <v>0</v>
      </c>
      <c r="L20" s="739"/>
      <c r="M20" s="739"/>
      <c r="N20" s="740" t="s">
        <v>541</v>
      </c>
      <c r="O20" s="739" t="n">
        <f aca="false">IF(N20="C",(DADOS!$E$9+DADOS!$E$10)*30,IF(N20="J",(DADOS!$E$9+DADOS!$E$10+DADOS!$E$11)*30,IF(C20="PJ",DADOS!$E$12,0)))+DADOS!$E$24+DADOS!$E$25+DADOS!$E$26</f>
        <v>2415</v>
      </c>
      <c r="P20" s="739"/>
      <c r="Q20" s="739"/>
      <c r="R20" s="739"/>
      <c r="S20" s="741" t="n">
        <f aca="false">IF(G20="",0,IF(C20="3º",0,IF(C20="PJ",0,((H20+K20)*DADOS!$D$7)+((H20+K20)*DADOS!$D$6))))</f>
        <v>0</v>
      </c>
      <c r="T20" s="741"/>
      <c r="U20" s="742" t="n">
        <f aca="false">IF(G20="",0,SUM(H20,K20,,O20,V20,S20))</f>
        <v>0</v>
      </c>
      <c r="V20" s="743" t="s">
        <v>620</v>
      </c>
      <c r="W20" s="446"/>
    </row>
    <row r="21" customFormat="false" ht="12.75" hidden="false" customHeight="false" outlineLevel="0" collapsed="false">
      <c r="B21" s="734"/>
      <c r="C21" s="733"/>
      <c r="D21" s="734"/>
      <c r="E21" s="735"/>
      <c r="F21" s="735"/>
      <c r="G21" s="740"/>
      <c r="H21" s="737"/>
      <c r="I21" s="737"/>
      <c r="J21" s="738"/>
      <c r="K21" s="739"/>
      <c r="L21" s="739"/>
      <c r="M21" s="739"/>
      <c r="N21" s="740"/>
      <c r="O21" s="739"/>
      <c r="P21" s="739"/>
      <c r="Q21" s="739"/>
      <c r="R21" s="739"/>
      <c r="S21" s="741"/>
      <c r="T21" s="741"/>
      <c r="U21" s="742"/>
      <c r="V21" s="743"/>
    </row>
    <row r="22" customFormat="false" ht="12.75" hidden="false" customHeight="false" outlineLevel="0" collapsed="false">
      <c r="B22" s="734"/>
      <c r="C22" s="733"/>
      <c r="D22" s="734"/>
      <c r="E22" s="735"/>
      <c r="F22" s="735"/>
      <c r="G22" s="740"/>
      <c r="H22" s="737"/>
      <c r="I22" s="737"/>
      <c r="J22" s="738"/>
      <c r="K22" s="739"/>
      <c r="L22" s="739"/>
      <c r="M22" s="739"/>
      <c r="N22" s="740"/>
      <c r="O22" s="739"/>
      <c r="P22" s="739"/>
      <c r="Q22" s="739"/>
      <c r="R22" s="739"/>
      <c r="S22" s="741"/>
      <c r="T22" s="741"/>
      <c r="U22" s="742"/>
      <c r="V22" s="743"/>
    </row>
    <row r="23" customFormat="false" ht="12.75" hidden="false" customHeight="false" outlineLevel="0" collapsed="false">
      <c r="B23" s="734"/>
      <c r="C23" s="733"/>
      <c r="D23" s="734"/>
      <c r="E23" s="735"/>
      <c r="F23" s="735"/>
      <c r="G23" s="740"/>
      <c r="H23" s="737"/>
      <c r="I23" s="737"/>
      <c r="J23" s="738"/>
      <c r="K23" s="739"/>
      <c r="L23" s="739"/>
      <c r="M23" s="739"/>
      <c r="N23" s="740"/>
      <c r="O23" s="739"/>
      <c r="P23" s="739"/>
      <c r="Q23" s="739"/>
      <c r="R23" s="739"/>
      <c r="S23" s="741"/>
      <c r="T23" s="741"/>
      <c r="U23" s="742"/>
      <c r="V23" s="743"/>
    </row>
    <row r="24" customFormat="false" ht="12.75" hidden="false" customHeight="false" outlineLevel="0" collapsed="false">
      <c r="B24" s="734"/>
      <c r="C24" s="733"/>
      <c r="D24" s="734"/>
      <c r="E24" s="735"/>
      <c r="F24" s="735"/>
      <c r="G24" s="740"/>
      <c r="H24" s="737"/>
      <c r="I24" s="737"/>
      <c r="J24" s="738"/>
      <c r="K24" s="739"/>
      <c r="L24" s="739"/>
      <c r="M24" s="739"/>
      <c r="N24" s="740"/>
      <c r="O24" s="739"/>
      <c r="P24" s="739"/>
      <c r="Q24" s="739"/>
      <c r="R24" s="739"/>
      <c r="S24" s="741"/>
      <c r="T24" s="741"/>
      <c r="U24" s="742"/>
      <c r="V24" s="743"/>
    </row>
    <row r="25" customFormat="false" ht="12.75" hidden="false" customHeight="false" outlineLevel="0" collapsed="false">
      <c r="B25" s="751"/>
      <c r="C25" s="751"/>
      <c r="D25" s="752" t="s">
        <v>257</v>
      </c>
      <c r="E25" s="752"/>
      <c r="F25" s="752"/>
      <c r="G25" s="753" t="n">
        <f aca="false">SUM(G16:G20)</f>
        <v>5</v>
      </c>
      <c r="H25" s="754" t="n">
        <f aca="false">SUMPRODUCT($G$16:$G$20,H16:H20)</f>
        <v>45000</v>
      </c>
      <c r="I25" s="754"/>
      <c r="J25" s="755" t="n">
        <f aca="false">SUMPRODUCT($G$16:$G$20,K16:K20)</f>
        <v>0</v>
      </c>
      <c r="K25" s="755"/>
      <c r="L25" s="755"/>
      <c r="M25" s="755"/>
      <c r="N25" s="755" t="n">
        <f aca="false">SUMPRODUCT($G$16:$G$20,O16:O20)</f>
        <v>9750</v>
      </c>
      <c r="O25" s="755"/>
      <c r="P25" s="755"/>
      <c r="Q25" s="755"/>
      <c r="R25" s="755"/>
      <c r="S25" s="755" t="n">
        <f aca="false">SUMPRODUCT($G$16:$G$20,S16:S20)</f>
        <v>0</v>
      </c>
      <c r="T25" s="755"/>
      <c r="U25" s="756" t="n">
        <f aca="false">SUMPRODUCT($G$16:$G$20,U16:U20)</f>
        <v>54750</v>
      </c>
      <c r="V25" s="757"/>
    </row>
    <row r="27" customFormat="false" ht="12.75" hidden="false" customHeight="true" outlineLevel="0" collapsed="false">
      <c r="B27" s="724" t="s">
        <v>453</v>
      </c>
      <c r="C27" s="724"/>
      <c r="D27" s="724"/>
      <c r="E27" s="724"/>
      <c r="F27" s="724"/>
      <c r="G27" s="724"/>
      <c r="H27" s="724"/>
      <c r="I27" s="724"/>
      <c r="J27" s="724"/>
      <c r="K27" s="724"/>
      <c r="L27" s="724"/>
      <c r="M27" s="724"/>
      <c r="N27" s="724"/>
      <c r="O27" s="724"/>
      <c r="P27" s="724"/>
      <c r="Q27" s="724"/>
      <c r="R27" s="724"/>
      <c r="S27" s="724"/>
      <c r="T27" s="724"/>
      <c r="U27" s="724"/>
      <c r="V27" s="724"/>
    </row>
    <row r="28" customFormat="false" ht="12.75" hidden="false" customHeight="true" outlineLevel="0" collapsed="false">
      <c r="B28" s="452" t="s">
        <v>474</v>
      </c>
      <c r="C28" s="452"/>
      <c r="D28" s="452"/>
      <c r="E28" s="758" t="s">
        <v>475</v>
      </c>
      <c r="F28" s="758"/>
      <c r="G28" s="759" t="s">
        <v>456</v>
      </c>
      <c r="H28" s="725" t="s">
        <v>476</v>
      </c>
      <c r="I28" s="725"/>
      <c r="J28" s="725"/>
      <c r="K28" s="727" t="s">
        <v>477</v>
      </c>
      <c r="L28" s="727"/>
      <c r="M28" s="727"/>
      <c r="N28" s="727"/>
      <c r="O28" s="727"/>
      <c r="P28" s="760" t="s">
        <v>314</v>
      </c>
      <c r="Q28" s="760"/>
      <c r="R28" s="760"/>
      <c r="S28" s="760"/>
      <c r="T28" s="727" t="s">
        <v>312</v>
      </c>
      <c r="U28" s="761" t="s">
        <v>315</v>
      </c>
      <c r="V28" s="725" t="s">
        <v>478</v>
      </c>
    </row>
    <row r="29" customFormat="false" ht="12.75" hidden="false" customHeight="false" outlineLevel="0" collapsed="false">
      <c r="B29" s="452"/>
      <c r="C29" s="452"/>
      <c r="D29" s="452"/>
      <c r="E29" s="758"/>
      <c r="F29" s="758"/>
      <c r="G29" s="759"/>
      <c r="H29" s="725"/>
      <c r="I29" s="725"/>
      <c r="J29" s="725"/>
      <c r="K29" s="727"/>
      <c r="L29" s="727"/>
      <c r="M29" s="727"/>
      <c r="N29" s="727"/>
      <c r="O29" s="727"/>
      <c r="P29" s="762" t="s">
        <v>480</v>
      </c>
      <c r="Q29" s="762"/>
      <c r="R29" s="762"/>
      <c r="S29" s="762"/>
      <c r="T29" s="727"/>
      <c r="U29" s="761"/>
      <c r="V29" s="725"/>
    </row>
    <row r="30" customFormat="false" ht="12.75" hidden="false" customHeight="true" outlineLevel="0" collapsed="false">
      <c r="B30" s="848" t="str">
        <f aca="false">F30</f>
        <v>E0039</v>
      </c>
      <c r="C30" s="848"/>
      <c r="D30" s="848"/>
      <c r="E30" s="763" t="s">
        <v>542</v>
      </c>
      <c r="F30" s="735" t="str">
        <f aca="false">VLOOKUP($E30,EQUIPAMENTOS!$A:$B,2,FALSE())</f>
        <v>E0039</v>
      </c>
      <c r="G30" s="836" t="n">
        <v>2</v>
      </c>
      <c r="H30" s="774" t="n">
        <f aca="false">VLOOKUP($B30,EQUIPAMENTOS!$B$3:$R$101,11,0)*200</f>
        <v>4000</v>
      </c>
      <c r="I30" s="774"/>
      <c r="J30" s="774"/>
      <c r="K30" s="768" t="s">
        <v>487</v>
      </c>
      <c r="L30" s="768"/>
      <c r="M30" s="771" t="n">
        <f aca="false">200*24</f>
        <v>4800</v>
      </c>
      <c r="N30" s="771"/>
      <c r="O30" s="771"/>
      <c r="P30" s="770" t="s">
        <v>532</v>
      </c>
      <c r="Q30" s="771" t="n">
        <f aca="false">VLOOKUP($B30,EQUIPAMENTOS!$B$3:$R$101,17,0)</f>
        <v>9</v>
      </c>
      <c r="R30" s="771"/>
      <c r="S30" s="771"/>
      <c r="T30" s="771" t="n">
        <f aca="false">IF(Q30="","",IF(K30="km",M30/Q30,100*Q30)*INDEX(DADOS!$1:$1048576,MATCH(P30,DADOS!D:D,0),5))</f>
        <v>3461.33333333333</v>
      </c>
      <c r="U30" s="773" t="n">
        <f aca="false">SUM(H30,T30)</f>
        <v>7461.33333333333</v>
      </c>
      <c r="V30" s="849" t="n">
        <f aca="false">G30*U30</f>
        <v>14922.6666666667</v>
      </c>
    </row>
    <row r="31" customFormat="false" ht="15" hidden="false" customHeight="true" outlineLevel="0" collapsed="false">
      <c r="B31" s="850"/>
      <c r="C31" s="850"/>
      <c r="D31" s="850"/>
      <c r="E31" s="763"/>
      <c r="F31" s="735"/>
      <c r="G31" s="775"/>
      <c r="H31" s="774"/>
      <c r="I31" s="774"/>
      <c r="J31" s="774"/>
      <c r="K31" s="768"/>
      <c r="L31" s="768"/>
      <c r="M31" s="771"/>
      <c r="N31" s="771"/>
      <c r="O31" s="771"/>
      <c r="P31" s="770"/>
      <c r="Q31" s="771"/>
      <c r="R31" s="771"/>
      <c r="S31" s="771"/>
      <c r="T31" s="771" t="str">
        <f aca="false">IF(Q31="","",IF(K31="km",#REF!/Q31,100*Q31)*INDEX(DADOS!$1:$1048576,MATCH(P31,DADOS!D:D,0),5))</f>
        <v/>
      </c>
      <c r="U31" s="773" t="n">
        <f aca="false">SUM(H31,T31)</f>
        <v>0</v>
      </c>
      <c r="V31" s="771" t="n">
        <f aca="false">U31*G31</f>
        <v>0</v>
      </c>
    </row>
    <row r="32" customFormat="false" ht="12.75" hidden="false" customHeight="false" outlineLevel="0" collapsed="false">
      <c r="B32" s="780"/>
      <c r="C32" s="780"/>
      <c r="D32" s="780"/>
      <c r="E32" s="837"/>
      <c r="F32" s="837"/>
      <c r="G32" s="782"/>
      <c r="H32" s="780"/>
      <c r="I32" s="780"/>
      <c r="J32" s="780"/>
      <c r="K32" s="784"/>
      <c r="L32" s="784"/>
      <c r="M32" s="785"/>
      <c r="N32" s="785"/>
      <c r="O32" s="785"/>
      <c r="P32" s="786"/>
      <c r="Q32" s="771"/>
      <c r="R32" s="771"/>
      <c r="S32" s="771"/>
      <c r="T32" s="785" t="str">
        <f aca="false">IF(Q32="","",IF(K32="km",#REF!/Q32,#REF!*Q32)*INDEX(DADOS!$1:$1048576,MATCH(P32,DADOS!D:D,0),5))</f>
        <v/>
      </c>
      <c r="U32" s="828" t="n">
        <f aca="false">SUM(H32,T32)</f>
        <v>0</v>
      </c>
      <c r="V32" s="772"/>
    </row>
    <row r="33" customFormat="false" ht="12.75" hidden="false" customHeight="true" outlineLevel="0" collapsed="false">
      <c r="B33" s="788"/>
      <c r="C33" s="788"/>
      <c r="D33" s="788"/>
      <c r="E33" s="790" t="s">
        <v>257</v>
      </c>
      <c r="F33" s="790"/>
      <c r="G33" s="790" t="n">
        <f aca="false">SUM(G30:G32)</f>
        <v>2</v>
      </c>
      <c r="H33" s="853" t="n">
        <f aca="false">SUMPRODUCT(G30:$G$32,H30:H32)</f>
        <v>8000</v>
      </c>
      <c r="I33" s="853"/>
      <c r="J33" s="853"/>
      <c r="K33" s="792"/>
      <c r="L33" s="792"/>
      <c r="M33" s="792"/>
      <c r="N33" s="792"/>
      <c r="O33" s="792"/>
      <c r="P33" s="793"/>
      <c r="Q33" s="794"/>
      <c r="R33" s="794"/>
      <c r="S33" s="794"/>
      <c r="T33" s="853" t="n">
        <f aca="false">SUMPRODUCT($G30:G$32,T30:T32)</f>
        <v>6922.66666666667</v>
      </c>
      <c r="U33" s="791"/>
      <c r="V33" s="791" t="n">
        <f aca="false">SUM(V30:V32)</f>
        <v>14922.6666666667</v>
      </c>
    </row>
    <row r="34" customFormat="false" ht="18.75" hidden="false" customHeight="true" outlineLevel="0" collapsed="false"/>
    <row r="35" customFormat="false" ht="12.75" hidden="false" customHeight="true" outlineLevel="0" collapsed="false">
      <c r="B35" s="724" t="s">
        <v>454</v>
      </c>
      <c r="C35" s="724"/>
      <c r="D35" s="724"/>
      <c r="E35" s="724"/>
      <c r="F35" s="724"/>
      <c r="G35" s="724"/>
      <c r="H35" s="724"/>
      <c r="I35" s="724"/>
      <c r="J35" s="724"/>
      <c r="K35" s="724"/>
      <c r="L35" s="724"/>
      <c r="M35" s="724"/>
      <c r="N35" s="724"/>
      <c r="O35" s="724"/>
      <c r="P35" s="724"/>
      <c r="Q35" s="724"/>
      <c r="R35" s="724"/>
      <c r="S35" s="724"/>
      <c r="T35" s="724"/>
      <c r="U35" s="724"/>
      <c r="V35" s="724"/>
    </row>
    <row r="36" customFormat="false" ht="12.75" hidden="false" customHeight="true" outlineLevel="0" collapsed="false">
      <c r="B36" s="725" t="s">
        <v>5</v>
      </c>
      <c r="C36" s="725"/>
      <c r="D36" s="452" t="s">
        <v>491</v>
      </c>
      <c r="E36" s="452"/>
      <c r="F36" s="452"/>
      <c r="G36" s="725" t="s">
        <v>313</v>
      </c>
      <c r="H36" s="725"/>
      <c r="I36" s="727" t="s">
        <v>318</v>
      </c>
      <c r="J36" s="727"/>
      <c r="K36" s="727"/>
      <c r="L36" s="727" t="s">
        <v>11</v>
      </c>
      <c r="M36" s="727"/>
      <c r="N36" s="727"/>
      <c r="O36" s="727"/>
      <c r="P36" s="727"/>
      <c r="Q36" s="725" t="s">
        <v>492</v>
      </c>
      <c r="R36" s="725"/>
      <c r="S36" s="725"/>
      <c r="T36" s="725"/>
      <c r="U36" s="727"/>
      <c r="V36" s="727"/>
    </row>
    <row r="37" customFormat="false" ht="12.75" hidden="false" customHeight="false" outlineLevel="0" collapsed="false">
      <c r="B37" s="740" t="n">
        <f aca="false">IF(I37="","",COUNT($I$37:I37))</f>
        <v>1</v>
      </c>
      <c r="C37" s="797"/>
      <c r="D37" s="803" t="s">
        <v>621</v>
      </c>
      <c r="E37" s="803"/>
      <c r="F37" s="803"/>
      <c r="G37" s="804" t="s">
        <v>622</v>
      </c>
      <c r="H37" s="804"/>
      <c r="I37" s="806" t="n">
        <v>1</v>
      </c>
      <c r="J37" s="806"/>
      <c r="K37" s="806"/>
      <c r="L37" s="806" t="n">
        <f aca="false">(2*1450+3*350+2900)*1.2</f>
        <v>8220</v>
      </c>
      <c r="M37" s="806"/>
      <c r="N37" s="806"/>
      <c r="O37" s="806"/>
      <c r="P37" s="806"/>
      <c r="Q37" s="741" t="n">
        <f aca="false">I37*L37</f>
        <v>8220</v>
      </c>
      <c r="R37" s="741"/>
      <c r="S37" s="741"/>
      <c r="T37" s="741"/>
      <c r="U37" s="883"/>
      <c r="V37" s="883"/>
      <c r="W37" s="446" t="n">
        <f aca="false">Q37*O9</f>
        <v>103298</v>
      </c>
    </row>
    <row r="38" customFormat="false" ht="12.75" hidden="false" customHeight="true" outlineLevel="0" collapsed="false">
      <c r="B38" s="788"/>
      <c r="C38" s="788"/>
      <c r="D38" s="830"/>
      <c r="E38" s="830"/>
      <c r="F38" s="830"/>
      <c r="G38" s="788"/>
      <c r="H38" s="788"/>
      <c r="I38" s="788"/>
      <c r="J38" s="788"/>
      <c r="K38" s="788"/>
      <c r="L38" s="788"/>
      <c r="M38" s="788"/>
      <c r="N38" s="788"/>
      <c r="O38" s="788"/>
      <c r="P38" s="788"/>
      <c r="Q38" s="791" t="n">
        <f aca="false">SUM(Q37:T37)</f>
        <v>8220</v>
      </c>
      <c r="R38" s="791"/>
      <c r="S38" s="791"/>
      <c r="T38" s="791"/>
      <c r="U38" s="788"/>
      <c r="V38" s="788"/>
    </row>
    <row r="41" customFormat="false" ht="12.75" hidden="false" customHeight="true" outlineLevel="0" collapsed="false">
      <c r="T41" s="446"/>
    </row>
  </sheetData>
  <mergeCells count="118">
    <mergeCell ref="B6:D6"/>
    <mergeCell ref="W7:X11"/>
    <mergeCell ref="C8:E8"/>
    <mergeCell ref="H8:I8"/>
    <mergeCell ref="J8:L8"/>
    <mergeCell ref="O8:T8"/>
    <mergeCell ref="U8:V8"/>
    <mergeCell ref="E9:E10"/>
    <mergeCell ref="H9:I9"/>
    <mergeCell ref="J9:L9"/>
    <mergeCell ref="O9:T10"/>
    <mergeCell ref="U9:V10"/>
    <mergeCell ref="H10:I10"/>
    <mergeCell ref="J10:L10"/>
    <mergeCell ref="B13:V13"/>
    <mergeCell ref="B14:C15"/>
    <mergeCell ref="D14:F15"/>
    <mergeCell ref="G14:G15"/>
    <mergeCell ref="H14:I15"/>
    <mergeCell ref="J14:M15"/>
    <mergeCell ref="N14:R15"/>
    <mergeCell ref="S14:T15"/>
    <mergeCell ref="U14:U15"/>
    <mergeCell ref="V14:V15"/>
    <mergeCell ref="H16:I16"/>
    <mergeCell ref="K16:M16"/>
    <mergeCell ref="O16:R16"/>
    <mergeCell ref="S16:T16"/>
    <mergeCell ref="H17:I17"/>
    <mergeCell ref="K17:M17"/>
    <mergeCell ref="O17:R17"/>
    <mergeCell ref="S17:T17"/>
    <mergeCell ref="H18:I18"/>
    <mergeCell ref="K18:M18"/>
    <mergeCell ref="O18:R18"/>
    <mergeCell ref="S18:T18"/>
    <mergeCell ref="H19:I19"/>
    <mergeCell ref="K19:M19"/>
    <mergeCell ref="O19:R19"/>
    <mergeCell ref="S19:T19"/>
    <mergeCell ref="H20:I20"/>
    <mergeCell ref="K20:M20"/>
    <mergeCell ref="O20:R20"/>
    <mergeCell ref="S20:T20"/>
    <mergeCell ref="H21:I21"/>
    <mergeCell ref="K21:M21"/>
    <mergeCell ref="O21:R21"/>
    <mergeCell ref="S21:T21"/>
    <mergeCell ref="H22:I22"/>
    <mergeCell ref="K22:M22"/>
    <mergeCell ref="O22:R22"/>
    <mergeCell ref="S22:T22"/>
    <mergeCell ref="H23:I23"/>
    <mergeCell ref="K23:M23"/>
    <mergeCell ref="O23:R23"/>
    <mergeCell ref="S23:T23"/>
    <mergeCell ref="H24:I24"/>
    <mergeCell ref="K24:M24"/>
    <mergeCell ref="O24:R24"/>
    <mergeCell ref="S24:T24"/>
    <mergeCell ref="B25:C25"/>
    <mergeCell ref="D25:F25"/>
    <mergeCell ref="H25:I25"/>
    <mergeCell ref="J25:M25"/>
    <mergeCell ref="N25:R25"/>
    <mergeCell ref="S25:T25"/>
    <mergeCell ref="B27:V27"/>
    <mergeCell ref="B28:D29"/>
    <mergeCell ref="E28:F29"/>
    <mergeCell ref="G28:G29"/>
    <mergeCell ref="H28:J29"/>
    <mergeCell ref="K28:O29"/>
    <mergeCell ref="P28:S28"/>
    <mergeCell ref="T28:T29"/>
    <mergeCell ref="U28:U29"/>
    <mergeCell ref="V28:V29"/>
    <mergeCell ref="P29:S29"/>
    <mergeCell ref="B30:D30"/>
    <mergeCell ref="H30:J30"/>
    <mergeCell ref="K30:L30"/>
    <mergeCell ref="M30:O30"/>
    <mergeCell ref="Q30:S30"/>
    <mergeCell ref="B31:D31"/>
    <mergeCell ref="H31:J31"/>
    <mergeCell ref="K31:L31"/>
    <mergeCell ref="M31:O31"/>
    <mergeCell ref="Q31:S31"/>
    <mergeCell ref="B32:D32"/>
    <mergeCell ref="E32:F32"/>
    <mergeCell ref="H32:J32"/>
    <mergeCell ref="K32:L32"/>
    <mergeCell ref="M32:O32"/>
    <mergeCell ref="Q32:S32"/>
    <mergeCell ref="B33:D33"/>
    <mergeCell ref="E33:F33"/>
    <mergeCell ref="H33:J33"/>
    <mergeCell ref="K33:O33"/>
    <mergeCell ref="B35:V35"/>
    <mergeCell ref="B36:C36"/>
    <mergeCell ref="D36:F36"/>
    <mergeCell ref="G36:H36"/>
    <mergeCell ref="I36:K36"/>
    <mergeCell ref="L36:P36"/>
    <mergeCell ref="Q36:T36"/>
    <mergeCell ref="U36:V36"/>
    <mergeCell ref="D37:F37"/>
    <mergeCell ref="G37:H37"/>
    <mergeCell ref="I37:K37"/>
    <mergeCell ref="L37:P37"/>
    <mergeCell ref="Q37:T37"/>
    <mergeCell ref="U37:V37"/>
    <mergeCell ref="B38:C38"/>
    <mergeCell ref="D38:F38"/>
    <mergeCell ref="G38:H38"/>
    <mergeCell ref="I38:K38"/>
    <mergeCell ref="L38:P38"/>
    <mergeCell ref="Q38:T38"/>
    <mergeCell ref="U38:V38"/>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BI63"/>
  <sheetViews>
    <sheetView showFormulas="false" showGridLines="false" showRowColHeaders="true" showZeros="true" rightToLeft="false" tabSelected="false" showOutlineSymbols="true" defaultGridColor="true" view="normal" topLeftCell="A39" colorId="64" zoomScale="90" zoomScaleNormal="90" zoomScalePageLayoutView="100" workbookViewId="0">
      <selection pane="topLeft" activeCell="AJ56" activeCellId="0" sqref="AJ56"/>
    </sheetView>
  </sheetViews>
  <sheetFormatPr defaultColWidth="8.859375" defaultRowHeight="15" customHeight="false" zeroHeight="false" outlineLevelRow="0" outlineLevelCol="0"/>
  <cols>
    <col collapsed="false" customWidth="true" hidden="false" outlineLevel="0" max="1" min="1" style="0" width="3.42"/>
    <col collapsed="false" customWidth="true" hidden="false" outlineLevel="0" max="2" min="2" style="0" width="3.15"/>
    <col collapsed="false" customWidth="true" hidden="false" outlineLevel="0" max="3" min="3" style="0" width="2.29"/>
    <col collapsed="false" customWidth="true" hidden="false" outlineLevel="0" max="4" min="4" style="0" width="3.29"/>
    <col collapsed="false" customWidth="true" hidden="false" outlineLevel="0" max="6" min="5" style="0" width="2.29"/>
    <col collapsed="false" customWidth="true" hidden="false" outlineLevel="0" max="7" min="7" style="0" width="15.85"/>
    <col collapsed="false" customWidth="true" hidden="false" outlineLevel="0" max="8" min="8" style="0" width="4.42"/>
    <col collapsed="false" customWidth="true" hidden="false" outlineLevel="0" max="9" min="9" style="0" width="6.43"/>
    <col collapsed="false" customWidth="true" hidden="false" outlineLevel="0" max="10" min="10" style="0" width="10.85"/>
    <col collapsed="false" customWidth="true" hidden="false" outlineLevel="0" max="12" min="11" style="0" width="2.15"/>
    <col collapsed="false" customWidth="true" hidden="false" outlineLevel="0" max="13" min="13" style="0" width="3.15"/>
    <col collapsed="false" customWidth="true" hidden="false" outlineLevel="0" max="15" min="14" style="0" width="1.14"/>
    <col collapsed="false" customWidth="true" hidden="false" outlineLevel="0" max="16" min="16" style="0" width="4.71"/>
    <col collapsed="false" customWidth="true" hidden="false" outlineLevel="0" max="18" min="17" style="0" width="3.15"/>
    <col collapsed="false" customWidth="true" hidden="false" outlineLevel="0" max="19" min="19" style="0" width="0.86"/>
    <col collapsed="false" customWidth="true" hidden="false" outlineLevel="0" max="20" min="20" style="0" width="5.86"/>
    <col collapsed="false" customWidth="true" hidden="false" outlineLevel="0" max="21" min="21" style="0" width="0.57"/>
    <col collapsed="false" customWidth="true" hidden="false" outlineLevel="0" max="22" min="22" style="0" width="1.71"/>
    <col collapsed="false" customWidth="true" hidden="false" outlineLevel="0" max="23" min="23" style="0" width="0.42"/>
    <col collapsed="false" customWidth="true" hidden="false" outlineLevel="0" max="24" min="24" style="0" width="3.15"/>
    <col collapsed="false" customWidth="true" hidden="false" outlineLevel="0" max="25" min="25" style="0" width="2.15"/>
    <col collapsed="false" customWidth="true" hidden="false" outlineLevel="0" max="26" min="26" style="0" width="4.71"/>
    <col collapsed="false" customWidth="true" hidden="false" outlineLevel="0" max="27" min="27" style="0" width="3.15"/>
    <col collapsed="false" customWidth="true" hidden="false" outlineLevel="0" max="28" min="28" style="0" width="3.42"/>
    <col collapsed="false" customWidth="true" hidden="false" outlineLevel="0" max="29" min="29" style="0" width="4.57"/>
    <col collapsed="false" customWidth="true" hidden="false" outlineLevel="0" max="30" min="30" style="0" width="1.57"/>
    <col collapsed="false" customWidth="true" hidden="false" outlineLevel="0" max="31" min="31" style="0" width="2.15"/>
    <col collapsed="false" customWidth="true" hidden="false" outlineLevel="0" max="32" min="32" style="0" width="3.57"/>
    <col collapsed="false" customWidth="true" hidden="false" outlineLevel="0" max="33" min="33" style="0" width="3.15"/>
    <col collapsed="false" customWidth="true" hidden="false" outlineLevel="0" max="34" min="34" style="0" width="1.42"/>
    <col collapsed="false" customWidth="true" hidden="false" outlineLevel="0" max="35" min="35" style="0" width="3.29"/>
    <col collapsed="false" customWidth="true" hidden="false" outlineLevel="0" max="36" min="36" style="0" width="2.15"/>
    <col collapsed="false" customWidth="true" hidden="false" outlineLevel="0" max="37" min="37" style="0" width="3.15"/>
    <col collapsed="false" customWidth="true" hidden="false" outlineLevel="0" max="38" min="38" style="0" width="2.71"/>
    <col collapsed="false" customWidth="true" hidden="false" outlineLevel="0" max="39" min="39" style="0" width="2.29"/>
    <col collapsed="false" customWidth="true" hidden="false" outlineLevel="0" max="40" min="40" style="0" width="1.42"/>
    <col collapsed="false" customWidth="true" hidden="false" outlineLevel="0" max="41" min="41" style="0" width="2.71"/>
    <col collapsed="false" customWidth="true" hidden="false" outlineLevel="0" max="42" min="42" style="0" width="2.29"/>
    <col collapsed="false" customWidth="true" hidden="false" outlineLevel="0" max="44" min="43" style="0" width="3.15"/>
    <col collapsed="false" customWidth="true" hidden="false" outlineLevel="0" max="45" min="45" style="0" width="1.71"/>
    <col collapsed="false" customWidth="true" hidden="false" outlineLevel="0" max="46" min="46" style="0" width="3.15"/>
    <col collapsed="false" customWidth="true" hidden="false" outlineLevel="0" max="47" min="47" style="0" width="2.29"/>
    <col collapsed="false" customWidth="true" hidden="false" outlineLevel="0" max="49" min="48" style="0" width="3.42"/>
    <col collapsed="false" customWidth="true" hidden="false" outlineLevel="0" max="54" min="50" style="0" width="3.15"/>
    <col collapsed="false" customWidth="true" hidden="false" outlineLevel="0" max="55" min="55" style="0" width="3.29"/>
    <col collapsed="false" customWidth="true" hidden="false" outlineLevel="0" max="57" min="56" style="0" width="3.15"/>
    <col collapsed="false" customWidth="true" hidden="false" outlineLevel="0" max="58" min="58" style="0" width="6.29"/>
    <col collapsed="false" customWidth="true" hidden="false" outlineLevel="0" max="59" min="59" style="0" width="15.42"/>
    <col collapsed="false" customWidth="true" hidden="false" outlineLevel="0" max="60" min="60" style="0" width="13.86"/>
  </cols>
  <sheetData>
    <row r="1" customFormat="false" ht="15" hidden="false" customHeight="false" outlineLevel="0" collapsed="false">
      <c r="BG1" s="893"/>
    </row>
    <row r="7" customFormat="false" ht="15" hidden="false" customHeight="false" outlineLevel="0" collapsed="false">
      <c r="A7" s="437"/>
      <c r="B7" s="703" t="s">
        <v>251</v>
      </c>
      <c r="C7" s="703"/>
      <c r="D7" s="703"/>
      <c r="E7" s="485" t="s">
        <v>273</v>
      </c>
      <c r="F7" s="437"/>
      <c r="G7" s="437"/>
      <c r="H7" s="437"/>
      <c r="I7" s="437"/>
      <c r="J7" s="437"/>
      <c r="K7" s="437"/>
      <c r="L7" s="437"/>
      <c r="M7" s="437"/>
      <c r="N7" s="437"/>
      <c r="O7" s="437"/>
      <c r="P7" s="437"/>
      <c r="Q7" s="437"/>
      <c r="R7" s="437"/>
      <c r="S7" s="437"/>
      <c r="T7" s="437"/>
      <c r="U7" s="437"/>
      <c r="V7" s="437"/>
      <c r="W7" s="437"/>
      <c r="X7" s="437"/>
      <c r="Y7" s="437"/>
      <c r="Z7" s="437"/>
      <c r="AA7" s="437"/>
      <c r="AB7" s="437"/>
      <c r="AC7" s="437"/>
      <c r="AD7" s="437"/>
      <c r="AE7" s="437"/>
      <c r="AF7" s="437"/>
      <c r="AG7" s="437"/>
      <c r="AH7" s="437"/>
      <c r="AI7" s="437"/>
      <c r="AJ7" s="437"/>
      <c r="AK7" s="437"/>
      <c r="AL7" s="437"/>
      <c r="AM7" s="437"/>
      <c r="AN7" s="437"/>
      <c r="AO7" s="437"/>
      <c r="AP7" s="437"/>
      <c r="AQ7" s="437"/>
      <c r="AR7" s="437"/>
      <c r="AS7" s="437"/>
      <c r="AT7" s="437"/>
      <c r="AU7" s="437"/>
      <c r="AV7" s="437"/>
      <c r="AW7" s="437"/>
      <c r="AX7" s="437"/>
      <c r="AY7" s="437"/>
      <c r="AZ7" s="437"/>
      <c r="BA7" s="437"/>
      <c r="BB7" s="437"/>
      <c r="BC7" s="437"/>
      <c r="BD7" s="437"/>
      <c r="BE7" s="437"/>
      <c r="BF7" s="437"/>
    </row>
    <row r="8" customFormat="false" ht="15" hidden="false" customHeight="false" outlineLevel="0" collapsed="false">
      <c r="A8" s="437"/>
      <c r="B8" s="704"/>
      <c r="C8" s="704"/>
      <c r="D8" s="704"/>
      <c r="E8" s="704"/>
      <c r="F8" s="704"/>
      <c r="G8" s="704"/>
      <c r="H8" s="704"/>
      <c r="I8" s="704"/>
      <c r="J8" s="704"/>
      <c r="K8" s="704"/>
      <c r="L8" s="704"/>
      <c r="M8" s="704"/>
      <c r="N8" s="704"/>
      <c r="O8" s="704"/>
      <c r="P8" s="704"/>
      <c r="Q8" s="704"/>
      <c r="R8" s="704"/>
      <c r="S8" s="704"/>
      <c r="T8" s="704"/>
      <c r="U8" s="704"/>
      <c r="V8" s="704"/>
      <c r="W8" s="704"/>
      <c r="X8" s="704"/>
      <c r="Y8" s="704"/>
      <c r="Z8" s="704"/>
      <c r="AA8" s="704"/>
      <c r="AB8" s="704"/>
      <c r="AC8" s="704"/>
      <c r="AD8" s="704"/>
      <c r="AE8" s="704"/>
      <c r="AF8" s="704"/>
      <c r="AG8" s="704"/>
      <c r="AH8" s="704"/>
      <c r="AI8" s="704"/>
      <c r="AJ8" s="704"/>
      <c r="AK8" s="704"/>
      <c r="AL8" s="704"/>
      <c r="AM8" s="704"/>
      <c r="AN8" s="704"/>
      <c r="AO8" s="704"/>
      <c r="AP8" s="704"/>
      <c r="AQ8" s="704"/>
      <c r="AR8" s="704"/>
      <c r="AS8" s="704"/>
      <c r="AT8" s="704"/>
      <c r="AU8" s="704"/>
      <c r="AV8" s="704"/>
      <c r="AW8" s="704"/>
      <c r="AX8" s="704"/>
      <c r="AY8" s="704"/>
      <c r="AZ8" s="704"/>
      <c r="BA8" s="704"/>
      <c r="BB8" s="704"/>
      <c r="BC8" s="704"/>
      <c r="BD8" s="704"/>
      <c r="BE8" s="704"/>
      <c r="BF8" s="704"/>
    </row>
    <row r="9" customFormat="false" ht="15" hidden="false" customHeight="false" outlineLevel="0" collapsed="false">
      <c r="A9" s="437"/>
      <c r="B9" s="704"/>
      <c r="C9" s="894"/>
      <c r="D9" s="894"/>
      <c r="E9" s="894"/>
      <c r="F9" s="894"/>
      <c r="G9" s="894"/>
      <c r="H9" s="894"/>
      <c r="I9" s="894"/>
      <c r="J9" s="894"/>
      <c r="K9" s="894"/>
      <c r="L9" s="704"/>
      <c r="M9" s="704"/>
      <c r="N9" s="704"/>
      <c r="O9" s="704"/>
      <c r="P9" s="704"/>
      <c r="Q9" s="709" t="s">
        <v>453</v>
      </c>
      <c r="R9" s="709"/>
      <c r="S9" s="709"/>
      <c r="T9" s="709"/>
      <c r="U9" s="709"/>
      <c r="V9" s="709"/>
      <c r="W9" s="709"/>
      <c r="X9" s="895" t="n">
        <f aca="false">AV27</f>
        <v>151980</v>
      </c>
      <c r="Y9" s="895"/>
      <c r="Z9" s="895"/>
      <c r="AA9" s="895"/>
      <c r="AB9" s="895"/>
      <c r="AC9" s="895"/>
      <c r="AD9" s="895"/>
      <c r="AE9" s="896"/>
      <c r="AF9" s="704"/>
      <c r="AG9" s="894" t="s">
        <v>623</v>
      </c>
      <c r="AH9" s="894"/>
      <c r="AI9" s="894"/>
      <c r="AJ9" s="894"/>
      <c r="AK9" s="894"/>
      <c r="AL9" s="894"/>
      <c r="AM9" s="894"/>
      <c r="AN9" s="894"/>
      <c r="AO9" s="894"/>
      <c r="AP9" s="894"/>
      <c r="AQ9" s="894"/>
      <c r="AR9" s="894"/>
      <c r="AS9" s="894"/>
      <c r="AT9" s="894"/>
      <c r="AU9" s="894"/>
      <c r="AV9" s="894"/>
      <c r="AW9" s="894"/>
      <c r="AX9" s="894"/>
      <c r="AY9" s="894"/>
      <c r="AZ9" s="894"/>
      <c r="BA9" s="894"/>
      <c r="BB9" s="894"/>
      <c r="BC9" s="704"/>
      <c r="BD9" s="704"/>
      <c r="BE9" s="704"/>
      <c r="BF9" s="704"/>
    </row>
    <row r="10" customFormat="false" ht="15" hidden="false" customHeight="false" outlineLevel="0" collapsed="false">
      <c r="A10" s="437"/>
      <c r="B10" s="704"/>
      <c r="C10" s="897"/>
      <c r="D10" s="897"/>
      <c r="E10" s="897"/>
      <c r="F10" s="897"/>
      <c r="G10" s="897"/>
      <c r="H10" s="897"/>
      <c r="I10" s="897"/>
      <c r="J10" s="897"/>
      <c r="K10" s="897"/>
      <c r="L10" s="704"/>
      <c r="M10" s="704"/>
      <c r="N10" s="704"/>
      <c r="O10" s="704"/>
      <c r="P10" s="704"/>
      <c r="Q10" s="709" t="s">
        <v>449</v>
      </c>
      <c r="R10" s="709"/>
      <c r="S10" s="709"/>
      <c r="T10" s="709"/>
      <c r="U10" s="709"/>
      <c r="V10" s="709"/>
      <c r="W10" s="709"/>
      <c r="X10" s="895" t="n">
        <f aca="false">AH34</f>
        <v>310080</v>
      </c>
      <c r="Y10" s="895"/>
      <c r="Z10" s="895"/>
      <c r="AA10" s="895"/>
      <c r="AB10" s="895"/>
      <c r="AC10" s="895"/>
      <c r="AD10" s="895"/>
      <c r="AE10" s="896"/>
      <c r="AF10" s="704"/>
      <c r="AG10" s="898" t="n">
        <f aca="false">X9+X10+X11</f>
        <v>6265184.86266667</v>
      </c>
      <c r="AH10" s="898"/>
      <c r="AI10" s="898"/>
      <c r="AJ10" s="898"/>
      <c r="AK10" s="898"/>
      <c r="AL10" s="898"/>
      <c r="AM10" s="898"/>
      <c r="AN10" s="898"/>
      <c r="AO10" s="898"/>
      <c r="AP10" s="898"/>
      <c r="AQ10" s="898"/>
      <c r="AR10" s="898"/>
      <c r="AS10" s="898"/>
      <c r="AT10" s="898"/>
      <c r="AU10" s="898"/>
      <c r="AV10" s="898"/>
      <c r="AW10" s="898"/>
      <c r="AX10" s="898"/>
      <c r="AY10" s="898"/>
      <c r="AZ10" s="898"/>
      <c r="BA10" s="898"/>
      <c r="BB10" s="898"/>
      <c r="BC10" s="898"/>
      <c r="BD10" s="898"/>
      <c r="BE10" s="898"/>
      <c r="BF10" s="898"/>
      <c r="BG10" s="899"/>
    </row>
    <row r="11" customFormat="false" ht="15" hidden="false" customHeight="false" outlineLevel="0" collapsed="false">
      <c r="A11" s="437"/>
      <c r="B11" s="723"/>
      <c r="C11" s="897"/>
      <c r="D11" s="897"/>
      <c r="E11" s="897"/>
      <c r="F11" s="897"/>
      <c r="G11" s="897"/>
      <c r="H11" s="897"/>
      <c r="I11" s="897"/>
      <c r="J11" s="897"/>
      <c r="K11" s="897"/>
      <c r="L11" s="704"/>
      <c r="M11" s="704"/>
      <c r="N11" s="704"/>
      <c r="O11" s="704"/>
      <c r="P11" s="704"/>
      <c r="Q11" s="709" t="s">
        <v>454</v>
      </c>
      <c r="R11" s="709"/>
      <c r="S11" s="709"/>
      <c r="T11" s="709"/>
      <c r="U11" s="709"/>
      <c r="V11" s="709"/>
      <c r="W11" s="709"/>
      <c r="X11" s="895" t="n">
        <f aca="false">AP40+B49+B63</f>
        <v>5803124.86266667</v>
      </c>
      <c r="Y11" s="895"/>
      <c r="Z11" s="895"/>
      <c r="AA11" s="895"/>
      <c r="AB11" s="895"/>
      <c r="AC11" s="895"/>
      <c r="AD11" s="895"/>
      <c r="AE11" s="896"/>
      <c r="AF11" s="704"/>
      <c r="AG11" s="898"/>
      <c r="AH11" s="898"/>
      <c r="AI11" s="898"/>
      <c r="AJ11" s="898"/>
      <c r="AK11" s="898"/>
      <c r="AL11" s="898"/>
      <c r="AM11" s="898"/>
      <c r="AN11" s="898"/>
      <c r="AO11" s="898"/>
      <c r="AP11" s="898"/>
      <c r="AQ11" s="898"/>
      <c r="AR11" s="898"/>
      <c r="AS11" s="898"/>
      <c r="AT11" s="898"/>
      <c r="AU11" s="898"/>
      <c r="AV11" s="898"/>
      <c r="AW11" s="898"/>
      <c r="AX11" s="898"/>
      <c r="AY11" s="898"/>
      <c r="AZ11" s="898"/>
      <c r="BA11" s="898"/>
      <c r="BB11" s="898"/>
      <c r="BC11" s="898"/>
      <c r="BD11" s="898"/>
      <c r="BE11" s="898"/>
      <c r="BF11" s="898"/>
    </row>
    <row r="12" customFormat="false" ht="15" hidden="false" customHeight="false" outlineLevel="0" collapsed="false">
      <c r="A12" s="437"/>
      <c r="B12" s="704"/>
      <c r="C12" s="704"/>
      <c r="D12" s="704"/>
      <c r="E12" s="704"/>
      <c r="F12" s="704"/>
      <c r="G12" s="704"/>
      <c r="H12" s="704"/>
      <c r="I12" s="704"/>
      <c r="J12" s="704"/>
      <c r="K12" s="704"/>
      <c r="L12" s="704"/>
      <c r="M12" s="704"/>
      <c r="N12" s="704"/>
      <c r="O12" s="704"/>
      <c r="P12" s="704"/>
      <c r="Q12" s="704"/>
      <c r="R12" s="704"/>
      <c r="S12" s="704"/>
      <c r="T12" s="704"/>
      <c r="U12" s="704"/>
      <c r="V12" s="704"/>
      <c r="W12" s="704"/>
      <c r="X12" s="704"/>
      <c r="Y12" s="704"/>
      <c r="Z12" s="704"/>
      <c r="AA12" s="704"/>
      <c r="AB12" s="704"/>
      <c r="AC12" s="704"/>
      <c r="AD12" s="704"/>
      <c r="AE12" s="704"/>
      <c r="AF12" s="704"/>
      <c r="AG12" s="704"/>
      <c r="AH12" s="704"/>
      <c r="AI12" s="704"/>
      <c r="AJ12" s="704"/>
      <c r="AK12" s="704"/>
      <c r="AL12" s="704"/>
      <c r="AM12" s="704"/>
      <c r="AN12" s="704"/>
      <c r="AO12" s="704"/>
      <c r="AP12" s="704"/>
      <c r="AQ12" s="704"/>
      <c r="AR12" s="704"/>
      <c r="AS12" s="704"/>
      <c r="AT12" s="704"/>
      <c r="AU12" s="704"/>
      <c r="AV12" s="704"/>
      <c r="AW12" s="704"/>
      <c r="AX12" s="704"/>
      <c r="AY12" s="704"/>
      <c r="AZ12" s="704"/>
      <c r="BA12" s="704"/>
      <c r="BB12" s="704"/>
      <c r="BC12" s="704"/>
      <c r="BD12" s="704"/>
      <c r="BE12" s="704"/>
      <c r="BF12" s="704"/>
    </row>
    <row r="13" customFormat="false" ht="15" hidden="false" customHeight="false" outlineLevel="0" collapsed="false">
      <c r="A13" s="437"/>
      <c r="B13" s="437"/>
      <c r="C13" s="437"/>
      <c r="D13" s="437"/>
      <c r="E13" s="437"/>
      <c r="F13" s="437"/>
      <c r="G13" s="437"/>
      <c r="H13" s="437"/>
      <c r="I13" s="437"/>
      <c r="J13" s="437"/>
      <c r="K13" s="437"/>
      <c r="L13" s="437"/>
      <c r="M13" s="437"/>
      <c r="N13" s="437"/>
      <c r="O13" s="437"/>
      <c r="P13" s="437"/>
      <c r="Q13" s="437"/>
      <c r="R13" s="437"/>
      <c r="S13" s="437"/>
      <c r="T13" s="437"/>
      <c r="U13" s="437"/>
      <c r="V13" s="437"/>
      <c r="W13" s="437"/>
      <c r="X13" s="437"/>
      <c r="Y13" s="437"/>
      <c r="Z13" s="437"/>
      <c r="AA13" s="437"/>
      <c r="AB13" s="437"/>
      <c r="AC13" s="437"/>
      <c r="AD13" s="437"/>
      <c r="AE13" s="437"/>
      <c r="AF13" s="437"/>
      <c r="AG13" s="437"/>
      <c r="AH13" s="437"/>
      <c r="AI13" s="437"/>
      <c r="AJ13" s="437"/>
      <c r="AK13" s="437"/>
      <c r="AL13" s="437"/>
      <c r="AM13" s="437"/>
      <c r="AN13" s="437"/>
      <c r="AO13" s="437"/>
      <c r="AP13" s="437"/>
      <c r="AQ13" s="437"/>
      <c r="AR13" s="437"/>
      <c r="AS13" s="437"/>
      <c r="AT13" s="437"/>
      <c r="AU13" s="437"/>
      <c r="AV13" s="437"/>
      <c r="AW13" s="437"/>
      <c r="AX13" s="437"/>
      <c r="AY13" s="437"/>
      <c r="AZ13" s="437"/>
      <c r="BA13" s="437"/>
      <c r="BB13" s="437"/>
      <c r="BC13" s="437"/>
      <c r="BD13" s="437"/>
      <c r="BE13" s="437"/>
      <c r="BF13" s="437"/>
    </row>
    <row r="14" customFormat="false" ht="15" hidden="false" customHeight="false" outlineLevel="0" collapsed="false">
      <c r="A14" s="437"/>
      <c r="B14" s="724" t="s">
        <v>453</v>
      </c>
      <c r="C14" s="724"/>
      <c r="D14" s="724"/>
      <c r="E14" s="724"/>
      <c r="F14" s="724"/>
      <c r="G14" s="724"/>
      <c r="H14" s="724"/>
      <c r="I14" s="724"/>
      <c r="J14" s="724"/>
      <c r="K14" s="724"/>
      <c r="L14" s="724"/>
      <c r="M14" s="724"/>
      <c r="N14" s="724"/>
      <c r="O14" s="724"/>
      <c r="P14" s="724"/>
      <c r="Q14" s="724"/>
      <c r="R14" s="724"/>
      <c r="S14" s="724"/>
      <c r="T14" s="724"/>
      <c r="U14" s="724"/>
      <c r="V14" s="724"/>
      <c r="W14" s="724"/>
      <c r="X14" s="724"/>
      <c r="Y14" s="724"/>
      <c r="Z14" s="724"/>
      <c r="AA14" s="724"/>
      <c r="AB14" s="724"/>
      <c r="AC14" s="724"/>
      <c r="AD14" s="724"/>
      <c r="AE14" s="724"/>
      <c r="AF14" s="724"/>
      <c r="AG14" s="724"/>
      <c r="AH14" s="724"/>
      <c r="AI14" s="724"/>
      <c r="AJ14" s="724"/>
      <c r="AK14" s="724"/>
      <c r="AL14" s="724"/>
      <c r="AM14" s="724"/>
      <c r="AN14" s="724"/>
      <c r="AO14" s="724"/>
      <c r="AP14" s="724"/>
      <c r="AQ14" s="724"/>
      <c r="AR14" s="724"/>
      <c r="AS14" s="724"/>
      <c r="AT14" s="724"/>
      <c r="AU14" s="724"/>
      <c r="AV14" s="724"/>
      <c r="AW14" s="724"/>
      <c r="AX14" s="724"/>
      <c r="AY14" s="724"/>
      <c r="AZ14" s="724"/>
      <c r="BA14" s="724"/>
      <c r="BB14" s="724"/>
      <c r="BC14" s="724"/>
      <c r="BD14" s="724"/>
      <c r="BE14" s="724"/>
      <c r="BF14" s="724"/>
    </row>
    <row r="15" customFormat="false" ht="21" hidden="false" customHeight="true" outlineLevel="0" collapsed="false">
      <c r="A15" s="437"/>
      <c r="B15" s="725" t="s">
        <v>5</v>
      </c>
      <c r="C15" s="725"/>
      <c r="D15" s="900" t="s">
        <v>624</v>
      </c>
      <c r="E15" s="900"/>
      <c r="F15" s="900"/>
      <c r="G15" s="900"/>
      <c r="H15" s="900"/>
      <c r="I15" s="900"/>
      <c r="J15" s="900"/>
      <c r="K15" s="900"/>
      <c r="L15" s="900"/>
      <c r="M15" s="900"/>
      <c r="N15" s="900"/>
      <c r="O15" s="900"/>
      <c r="P15" s="900"/>
      <c r="Q15" s="725" t="s">
        <v>7</v>
      </c>
      <c r="R15" s="725"/>
      <c r="S15" s="725" t="s">
        <v>303</v>
      </c>
      <c r="T15" s="725"/>
      <c r="U15" s="725" t="s">
        <v>625</v>
      </c>
      <c r="V15" s="725"/>
      <c r="W15" s="725"/>
      <c r="X15" s="725"/>
      <c r="Y15" s="725"/>
      <c r="Z15" s="727" t="s">
        <v>626</v>
      </c>
      <c r="AA15" s="727"/>
      <c r="AB15" s="727"/>
      <c r="AC15" s="727"/>
      <c r="AD15" s="727"/>
      <c r="AE15" s="725" t="s">
        <v>627</v>
      </c>
      <c r="AF15" s="725"/>
      <c r="AG15" s="725"/>
      <c r="AH15" s="725"/>
      <c r="AI15" s="725"/>
      <c r="AJ15" s="727" t="s">
        <v>628</v>
      </c>
      <c r="AK15" s="727"/>
      <c r="AL15" s="727"/>
      <c r="AM15" s="727"/>
      <c r="AN15" s="727"/>
      <c r="AO15" s="727"/>
      <c r="AP15" s="727" t="s">
        <v>629</v>
      </c>
      <c r="AQ15" s="727"/>
      <c r="AR15" s="727"/>
      <c r="AS15" s="727"/>
      <c r="AT15" s="727"/>
      <c r="AU15" s="727"/>
      <c r="AV15" s="727" t="s">
        <v>630</v>
      </c>
      <c r="AW15" s="727"/>
      <c r="AX15" s="727"/>
      <c r="AY15" s="727"/>
      <c r="AZ15" s="727"/>
      <c r="BA15" s="727"/>
      <c r="BB15" s="727" t="s">
        <v>631</v>
      </c>
      <c r="BC15" s="727"/>
      <c r="BD15" s="727"/>
      <c r="BE15" s="727"/>
      <c r="BF15" s="727"/>
    </row>
    <row r="16" customFormat="false" ht="24" hidden="false" customHeight="true" outlineLevel="0" collapsed="false">
      <c r="A16" s="437"/>
      <c r="B16" s="725"/>
      <c r="C16" s="725"/>
      <c r="D16" s="900"/>
      <c r="E16" s="900"/>
      <c r="F16" s="900"/>
      <c r="G16" s="900"/>
      <c r="H16" s="900"/>
      <c r="I16" s="900"/>
      <c r="J16" s="900"/>
      <c r="K16" s="900"/>
      <c r="L16" s="900"/>
      <c r="M16" s="900"/>
      <c r="N16" s="900"/>
      <c r="O16" s="900"/>
      <c r="P16" s="900"/>
      <c r="Q16" s="725"/>
      <c r="R16" s="725"/>
      <c r="S16" s="725"/>
      <c r="T16" s="725"/>
      <c r="U16" s="725"/>
      <c r="V16" s="725"/>
      <c r="W16" s="725"/>
      <c r="X16" s="725"/>
      <c r="Y16" s="725"/>
      <c r="Z16" s="727"/>
      <c r="AA16" s="727"/>
      <c r="AB16" s="727"/>
      <c r="AC16" s="727"/>
      <c r="AD16" s="727"/>
      <c r="AE16" s="725"/>
      <c r="AF16" s="725"/>
      <c r="AG16" s="725"/>
      <c r="AH16" s="725"/>
      <c r="AI16" s="725"/>
      <c r="AJ16" s="727"/>
      <c r="AK16" s="727"/>
      <c r="AL16" s="727"/>
      <c r="AM16" s="727"/>
      <c r="AN16" s="727"/>
      <c r="AO16" s="727"/>
      <c r="AP16" s="727"/>
      <c r="AQ16" s="727"/>
      <c r="AR16" s="727"/>
      <c r="AS16" s="727"/>
      <c r="AT16" s="727"/>
      <c r="AU16" s="727"/>
      <c r="AV16" s="727"/>
      <c r="AW16" s="727"/>
      <c r="AX16" s="727"/>
      <c r="AY16" s="727"/>
      <c r="AZ16" s="727"/>
      <c r="BA16" s="727"/>
      <c r="BB16" s="727"/>
      <c r="BC16" s="727"/>
      <c r="BD16" s="727"/>
      <c r="BE16" s="727"/>
      <c r="BF16" s="727"/>
    </row>
    <row r="17" customFormat="false" ht="23.25" hidden="false" customHeight="true" outlineLevel="0" collapsed="false">
      <c r="A17" s="437"/>
      <c r="B17" s="829" t="n">
        <f aca="false">IF(S17="","",COUNT($S$17:S17))</f>
        <v>1</v>
      </c>
      <c r="C17" s="829"/>
      <c r="D17" s="901" t="s">
        <v>632</v>
      </c>
      <c r="E17" s="901"/>
      <c r="F17" s="901"/>
      <c r="G17" s="901"/>
      <c r="H17" s="901"/>
      <c r="I17" s="901"/>
      <c r="J17" s="901"/>
      <c r="K17" s="901"/>
      <c r="L17" s="901"/>
      <c r="M17" s="901"/>
      <c r="N17" s="901"/>
      <c r="O17" s="901"/>
      <c r="P17" s="901"/>
      <c r="Q17" s="829" t="s">
        <v>109</v>
      </c>
      <c r="R17" s="829"/>
      <c r="S17" s="902" t="n">
        <v>20</v>
      </c>
      <c r="T17" s="902"/>
      <c r="U17" s="902"/>
      <c r="V17" s="902"/>
      <c r="W17" s="902"/>
      <c r="X17" s="902"/>
      <c r="Y17" s="902"/>
      <c r="Z17" s="841" t="s">
        <v>633</v>
      </c>
      <c r="AA17" s="841"/>
      <c r="AB17" s="841"/>
      <c r="AC17" s="841"/>
      <c r="AD17" s="841"/>
      <c r="AE17" s="902" t="s">
        <v>634</v>
      </c>
      <c r="AF17" s="902"/>
      <c r="AG17" s="902"/>
      <c r="AH17" s="902"/>
      <c r="AI17" s="902"/>
      <c r="AJ17" s="841" t="n">
        <f aca="false">120*2</f>
        <v>240</v>
      </c>
      <c r="AK17" s="841"/>
      <c r="AL17" s="841"/>
      <c r="AM17" s="841"/>
      <c r="AN17" s="841"/>
      <c r="AO17" s="841"/>
      <c r="AP17" s="903" t="n">
        <v>13</v>
      </c>
      <c r="AQ17" s="903"/>
      <c r="AR17" s="903"/>
      <c r="AS17" s="903"/>
      <c r="AT17" s="903"/>
      <c r="AU17" s="903"/>
      <c r="AV17" s="841" t="n">
        <f aca="false">AJ17*AP17*S17</f>
        <v>62400</v>
      </c>
      <c r="AW17" s="841"/>
      <c r="AX17" s="841"/>
      <c r="AY17" s="841"/>
      <c r="AZ17" s="841"/>
      <c r="BA17" s="841"/>
      <c r="BB17" s="841"/>
      <c r="BC17" s="841"/>
      <c r="BD17" s="841"/>
      <c r="BE17" s="841"/>
      <c r="BF17" s="841"/>
    </row>
    <row r="18" customFormat="false" ht="23.25" hidden="false" customHeight="true" outlineLevel="0" collapsed="false">
      <c r="A18" s="437"/>
      <c r="B18" s="855" t="n">
        <f aca="false">IF(S18="","",COUNT($S$17:S18))</f>
        <v>2</v>
      </c>
      <c r="C18" s="855"/>
      <c r="D18" s="881" t="s">
        <v>635</v>
      </c>
      <c r="E18" s="881"/>
      <c r="F18" s="881"/>
      <c r="G18" s="881"/>
      <c r="H18" s="881"/>
      <c r="I18" s="881"/>
      <c r="J18" s="881"/>
      <c r="K18" s="881"/>
      <c r="L18" s="881"/>
      <c r="M18" s="881"/>
      <c r="N18" s="881"/>
      <c r="O18" s="881"/>
      <c r="P18" s="881"/>
      <c r="Q18" s="804" t="s">
        <v>109</v>
      </c>
      <c r="R18" s="804"/>
      <c r="S18" s="806" t="n">
        <f aca="false">S17</f>
        <v>20</v>
      </c>
      <c r="T18" s="806"/>
      <c r="U18" s="806"/>
      <c r="V18" s="806"/>
      <c r="W18" s="806"/>
      <c r="X18" s="806"/>
      <c r="Y18" s="806"/>
      <c r="Z18" s="856" t="str">
        <f aca="false">AE17</f>
        <v>BATURITE</v>
      </c>
      <c r="AA18" s="856"/>
      <c r="AB18" s="856"/>
      <c r="AC18" s="856"/>
      <c r="AD18" s="856"/>
      <c r="AE18" s="741" t="str">
        <f aca="false">Z17</f>
        <v>FORTALEZA</v>
      </c>
      <c r="AF18" s="741"/>
      <c r="AG18" s="741"/>
      <c r="AH18" s="741"/>
      <c r="AI18" s="741"/>
      <c r="AJ18" s="806" t="n">
        <f aca="false">AJ17</f>
        <v>240</v>
      </c>
      <c r="AK18" s="806"/>
      <c r="AL18" s="806"/>
      <c r="AM18" s="806"/>
      <c r="AN18" s="806"/>
      <c r="AO18" s="806"/>
      <c r="AP18" s="805" t="n">
        <f aca="false">AP17</f>
        <v>13</v>
      </c>
      <c r="AQ18" s="805"/>
      <c r="AR18" s="805"/>
      <c r="AS18" s="805"/>
      <c r="AT18" s="805"/>
      <c r="AU18" s="805"/>
      <c r="AV18" s="806" t="n">
        <f aca="false">AJ18*AP18*S18</f>
        <v>62400</v>
      </c>
      <c r="AW18" s="806"/>
      <c r="AX18" s="806"/>
      <c r="AY18" s="806"/>
      <c r="AZ18" s="806"/>
      <c r="BA18" s="806"/>
      <c r="BB18" s="741"/>
      <c r="BC18" s="741"/>
      <c r="BD18" s="741"/>
      <c r="BE18" s="741"/>
      <c r="BF18" s="741"/>
    </row>
    <row r="19" customFormat="false" ht="23.25" hidden="false" customHeight="true" outlineLevel="0" collapsed="false">
      <c r="A19" s="437"/>
      <c r="B19" s="829" t="n">
        <f aca="false">IF(S19="","",COUNT($S$17:S19))</f>
        <v>3</v>
      </c>
      <c r="C19" s="829"/>
      <c r="D19" s="901" t="s">
        <v>636</v>
      </c>
      <c r="E19" s="901"/>
      <c r="F19" s="901"/>
      <c r="G19" s="901"/>
      <c r="H19" s="901"/>
      <c r="I19" s="901"/>
      <c r="J19" s="901"/>
      <c r="K19" s="901"/>
      <c r="L19" s="901"/>
      <c r="M19" s="901"/>
      <c r="N19" s="901"/>
      <c r="O19" s="901"/>
      <c r="P19" s="901"/>
      <c r="Q19" s="829" t="s">
        <v>109</v>
      </c>
      <c r="R19" s="829"/>
      <c r="S19" s="904" t="n">
        <f aca="false">ADM!I61+ADM!I57+ADM!I58</f>
        <v>9</v>
      </c>
      <c r="T19" s="904"/>
      <c r="U19" s="902"/>
      <c r="V19" s="902"/>
      <c r="W19" s="902"/>
      <c r="X19" s="902"/>
      <c r="Y19" s="902"/>
      <c r="Z19" s="841"/>
      <c r="AA19" s="841"/>
      <c r="AB19" s="841"/>
      <c r="AC19" s="841"/>
      <c r="AD19" s="841"/>
      <c r="AE19" s="902"/>
      <c r="AF19" s="902"/>
      <c r="AG19" s="902"/>
      <c r="AH19" s="902"/>
      <c r="AI19" s="902"/>
      <c r="AJ19" s="841"/>
      <c r="AK19" s="841"/>
      <c r="AL19" s="841"/>
      <c r="AM19" s="841"/>
      <c r="AN19" s="841"/>
      <c r="AO19" s="841"/>
      <c r="AP19" s="903" t="n">
        <v>950</v>
      </c>
      <c r="AQ19" s="903"/>
      <c r="AR19" s="903"/>
      <c r="AS19" s="903"/>
      <c r="AT19" s="903"/>
      <c r="AU19" s="903"/>
      <c r="AV19" s="841" t="n">
        <f aca="false">AP19*S19</f>
        <v>8550</v>
      </c>
      <c r="AW19" s="841"/>
      <c r="AX19" s="841"/>
      <c r="AY19" s="841"/>
      <c r="AZ19" s="841"/>
      <c r="BA19" s="841"/>
      <c r="BB19" s="841"/>
      <c r="BC19" s="841"/>
      <c r="BD19" s="841"/>
      <c r="BE19" s="841"/>
      <c r="BF19" s="841"/>
    </row>
    <row r="20" customFormat="false" ht="15" hidden="false" customHeight="false" outlineLevel="0" collapsed="false">
      <c r="A20" s="437"/>
      <c r="B20" s="855" t="n">
        <f aca="false">IF(S20="","",COUNT($S$17:S20))</f>
        <v>4</v>
      </c>
      <c r="C20" s="855"/>
      <c r="D20" s="881" t="s">
        <v>637</v>
      </c>
      <c r="E20" s="881"/>
      <c r="F20" s="881"/>
      <c r="G20" s="881"/>
      <c r="H20" s="881"/>
      <c r="I20" s="881"/>
      <c r="J20" s="881"/>
      <c r="K20" s="881"/>
      <c r="L20" s="881"/>
      <c r="M20" s="881"/>
      <c r="N20" s="881"/>
      <c r="O20" s="881"/>
      <c r="P20" s="881"/>
      <c r="Q20" s="804" t="s">
        <v>109</v>
      </c>
      <c r="R20" s="804"/>
      <c r="S20" s="806" t="n">
        <f aca="false">S19</f>
        <v>9</v>
      </c>
      <c r="T20" s="806"/>
      <c r="U20" s="806"/>
      <c r="V20" s="806"/>
      <c r="W20" s="806"/>
      <c r="X20" s="806"/>
      <c r="Y20" s="806"/>
      <c r="Z20" s="856"/>
      <c r="AA20" s="856"/>
      <c r="AB20" s="856"/>
      <c r="AC20" s="856"/>
      <c r="AD20" s="856"/>
      <c r="AE20" s="741"/>
      <c r="AF20" s="741"/>
      <c r="AG20" s="741"/>
      <c r="AH20" s="741"/>
      <c r="AI20" s="741"/>
      <c r="AJ20" s="806"/>
      <c r="AK20" s="806"/>
      <c r="AL20" s="806"/>
      <c r="AM20" s="806"/>
      <c r="AN20" s="806"/>
      <c r="AO20" s="806"/>
      <c r="AP20" s="805" t="n">
        <f aca="false">AP19</f>
        <v>950</v>
      </c>
      <c r="AQ20" s="805"/>
      <c r="AR20" s="805"/>
      <c r="AS20" s="805"/>
      <c r="AT20" s="805"/>
      <c r="AU20" s="805"/>
      <c r="AV20" s="806" t="n">
        <f aca="false">AP20*S20</f>
        <v>8550</v>
      </c>
      <c r="AW20" s="806"/>
      <c r="AX20" s="806"/>
      <c r="AY20" s="806"/>
      <c r="AZ20" s="806"/>
      <c r="BA20" s="806"/>
      <c r="BB20" s="741"/>
      <c r="BC20" s="741"/>
      <c r="BD20" s="741"/>
      <c r="BE20" s="741"/>
      <c r="BF20" s="741"/>
    </row>
    <row r="21" customFormat="false" ht="15" hidden="false" customHeight="false" outlineLevel="0" collapsed="false">
      <c r="A21" s="437"/>
      <c r="B21" s="829" t="n">
        <f aca="false">IF(S21="","",COUNT($S$17:S21))</f>
        <v>5</v>
      </c>
      <c r="C21" s="829"/>
      <c r="D21" s="901" t="s">
        <v>638</v>
      </c>
      <c r="E21" s="901"/>
      <c r="F21" s="901"/>
      <c r="G21" s="901"/>
      <c r="H21" s="901"/>
      <c r="I21" s="901"/>
      <c r="J21" s="901"/>
      <c r="K21" s="901"/>
      <c r="L21" s="901"/>
      <c r="M21" s="901"/>
      <c r="N21" s="901"/>
      <c r="O21" s="901"/>
      <c r="P21" s="901"/>
      <c r="Q21" s="829" t="s">
        <v>109</v>
      </c>
      <c r="R21" s="829"/>
      <c r="S21" s="902" t="n">
        <f aca="false">ADM!I59</f>
        <v>4</v>
      </c>
      <c r="T21" s="902"/>
      <c r="U21" s="902"/>
      <c r="V21" s="902"/>
      <c r="W21" s="902"/>
      <c r="X21" s="902"/>
      <c r="Y21" s="902"/>
      <c r="Z21" s="841"/>
      <c r="AA21" s="841"/>
      <c r="AB21" s="841"/>
      <c r="AC21" s="841"/>
      <c r="AD21" s="841"/>
      <c r="AE21" s="902"/>
      <c r="AF21" s="902"/>
      <c r="AG21" s="902"/>
      <c r="AH21" s="902"/>
      <c r="AI21" s="902"/>
      <c r="AJ21" s="841"/>
      <c r="AK21" s="841"/>
      <c r="AL21" s="841"/>
      <c r="AM21" s="841"/>
      <c r="AN21" s="841"/>
      <c r="AO21" s="841"/>
      <c r="AP21" s="903" t="n">
        <v>600</v>
      </c>
      <c r="AQ21" s="903"/>
      <c r="AR21" s="903"/>
      <c r="AS21" s="903"/>
      <c r="AT21" s="903"/>
      <c r="AU21" s="903"/>
      <c r="AV21" s="841" t="n">
        <f aca="false">AP21*S21</f>
        <v>2400</v>
      </c>
      <c r="AW21" s="841"/>
      <c r="AX21" s="841"/>
      <c r="AY21" s="841"/>
      <c r="AZ21" s="841"/>
      <c r="BA21" s="841"/>
      <c r="BB21" s="841"/>
      <c r="BC21" s="841"/>
      <c r="BD21" s="841"/>
      <c r="BE21" s="841"/>
      <c r="BF21" s="841"/>
    </row>
    <row r="22" customFormat="false" ht="15" hidden="false" customHeight="false" outlineLevel="0" collapsed="false">
      <c r="A22" s="437"/>
      <c r="B22" s="855" t="n">
        <f aca="false">IF(S22="","",COUNT($S$17:S22))</f>
        <v>6</v>
      </c>
      <c r="C22" s="855"/>
      <c r="D22" s="881" t="s">
        <v>639</v>
      </c>
      <c r="E22" s="881"/>
      <c r="F22" s="881"/>
      <c r="G22" s="881"/>
      <c r="H22" s="881"/>
      <c r="I22" s="881"/>
      <c r="J22" s="881"/>
      <c r="K22" s="881"/>
      <c r="L22" s="881"/>
      <c r="M22" s="881"/>
      <c r="N22" s="881"/>
      <c r="O22" s="881"/>
      <c r="P22" s="881"/>
      <c r="Q22" s="804" t="s">
        <v>109</v>
      </c>
      <c r="R22" s="804"/>
      <c r="S22" s="806" t="n">
        <f aca="false">S21</f>
        <v>4</v>
      </c>
      <c r="T22" s="806"/>
      <c r="U22" s="806"/>
      <c r="V22" s="806"/>
      <c r="W22" s="806"/>
      <c r="X22" s="806"/>
      <c r="Y22" s="806"/>
      <c r="Z22" s="856"/>
      <c r="AA22" s="856"/>
      <c r="AB22" s="856"/>
      <c r="AC22" s="856"/>
      <c r="AD22" s="856"/>
      <c r="AE22" s="741"/>
      <c r="AF22" s="741"/>
      <c r="AG22" s="741"/>
      <c r="AH22" s="741"/>
      <c r="AI22" s="741"/>
      <c r="AJ22" s="806"/>
      <c r="AK22" s="806"/>
      <c r="AL22" s="806"/>
      <c r="AM22" s="806"/>
      <c r="AN22" s="806"/>
      <c r="AO22" s="806"/>
      <c r="AP22" s="805" t="n">
        <f aca="false">AP21</f>
        <v>600</v>
      </c>
      <c r="AQ22" s="805"/>
      <c r="AR22" s="805"/>
      <c r="AS22" s="805"/>
      <c r="AT22" s="805"/>
      <c r="AU22" s="805"/>
      <c r="AV22" s="806" t="n">
        <f aca="false">AP22*S22</f>
        <v>2400</v>
      </c>
      <c r="AW22" s="806"/>
      <c r="AX22" s="806"/>
      <c r="AY22" s="806"/>
      <c r="AZ22" s="806"/>
      <c r="BA22" s="806"/>
      <c r="BB22" s="741"/>
      <c r="BC22" s="741"/>
      <c r="BD22" s="741"/>
      <c r="BE22" s="741"/>
      <c r="BF22" s="741"/>
    </row>
    <row r="23" customFormat="false" ht="15" hidden="false" customHeight="false" outlineLevel="0" collapsed="false">
      <c r="A23" s="437"/>
      <c r="B23" s="829" t="n">
        <f aca="false">IF(S23="","",COUNT($S$17:S23))</f>
        <v>7</v>
      </c>
      <c r="C23" s="829"/>
      <c r="D23" s="901" t="s">
        <v>640</v>
      </c>
      <c r="E23" s="901"/>
      <c r="F23" s="901"/>
      <c r="G23" s="901"/>
      <c r="H23" s="901"/>
      <c r="I23" s="901"/>
      <c r="J23" s="901"/>
      <c r="K23" s="901"/>
      <c r="L23" s="901"/>
      <c r="M23" s="901"/>
      <c r="N23" s="901"/>
      <c r="O23" s="901"/>
      <c r="P23" s="901"/>
      <c r="Q23" s="829" t="s">
        <v>109</v>
      </c>
      <c r="R23" s="829"/>
      <c r="S23" s="904" t="n">
        <f aca="false">ADM!I72</f>
        <v>1</v>
      </c>
      <c r="T23" s="904"/>
      <c r="U23" s="902"/>
      <c r="V23" s="902"/>
      <c r="W23" s="902"/>
      <c r="X23" s="902"/>
      <c r="Y23" s="902"/>
      <c r="Z23" s="841" t="str">
        <f aca="false">Z17</f>
        <v>FORTALEZA</v>
      </c>
      <c r="AA23" s="841"/>
      <c r="AB23" s="841"/>
      <c r="AC23" s="841"/>
      <c r="AD23" s="841"/>
      <c r="AE23" s="902" t="str">
        <f aca="false">AE17</f>
        <v>BATURITE</v>
      </c>
      <c r="AF23" s="902"/>
      <c r="AG23" s="902"/>
      <c r="AH23" s="902"/>
      <c r="AI23" s="902"/>
      <c r="AJ23" s="841" t="n">
        <f aca="false">AJ17</f>
        <v>240</v>
      </c>
      <c r="AK23" s="841"/>
      <c r="AL23" s="841"/>
      <c r="AM23" s="841"/>
      <c r="AN23" s="841"/>
      <c r="AO23" s="841"/>
      <c r="AP23" s="903" t="n">
        <v>11</v>
      </c>
      <c r="AQ23" s="903"/>
      <c r="AR23" s="903"/>
      <c r="AS23" s="903"/>
      <c r="AT23" s="903"/>
      <c r="AU23" s="903"/>
      <c r="AV23" s="841" t="n">
        <f aca="false">AJ23*AP23*S23</f>
        <v>2640</v>
      </c>
      <c r="AW23" s="841"/>
      <c r="AX23" s="841"/>
      <c r="AY23" s="841"/>
      <c r="AZ23" s="841"/>
      <c r="BA23" s="841"/>
      <c r="BB23" s="841"/>
      <c r="BC23" s="841"/>
      <c r="BD23" s="841"/>
      <c r="BE23" s="841"/>
      <c r="BF23" s="841"/>
    </row>
    <row r="24" customFormat="false" ht="15" hidden="false" customHeight="false" outlineLevel="0" collapsed="false">
      <c r="A24" s="437"/>
      <c r="B24" s="855" t="n">
        <f aca="false">IF(S24="","",COUNT($S$17:S24))</f>
        <v>8</v>
      </c>
      <c r="C24" s="855"/>
      <c r="D24" s="881" t="s">
        <v>641</v>
      </c>
      <c r="E24" s="881"/>
      <c r="F24" s="881"/>
      <c r="G24" s="881"/>
      <c r="H24" s="881"/>
      <c r="I24" s="881"/>
      <c r="J24" s="881"/>
      <c r="K24" s="881"/>
      <c r="L24" s="881"/>
      <c r="M24" s="881"/>
      <c r="N24" s="881"/>
      <c r="O24" s="881"/>
      <c r="P24" s="881"/>
      <c r="Q24" s="804" t="s">
        <v>109</v>
      </c>
      <c r="R24" s="804"/>
      <c r="S24" s="805" t="n">
        <f aca="false">S23</f>
        <v>1</v>
      </c>
      <c r="T24" s="805"/>
      <c r="U24" s="806"/>
      <c r="V24" s="806"/>
      <c r="W24" s="806"/>
      <c r="X24" s="806"/>
      <c r="Y24" s="806"/>
      <c r="Z24" s="856" t="str">
        <f aca="false">AE23</f>
        <v>BATURITE</v>
      </c>
      <c r="AA24" s="856"/>
      <c r="AB24" s="856"/>
      <c r="AC24" s="856"/>
      <c r="AD24" s="856"/>
      <c r="AE24" s="741" t="str">
        <f aca="false">Z23</f>
        <v>FORTALEZA</v>
      </c>
      <c r="AF24" s="741"/>
      <c r="AG24" s="741"/>
      <c r="AH24" s="741"/>
      <c r="AI24" s="741"/>
      <c r="AJ24" s="806" t="n">
        <f aca="false">AJ23</f>
        <v>240</v>
      </c>
      <c r="AK24" s="806"/>
      <c r="AL24" s="806"/>
      <c r="AM24" s="806"/>
      <c r="AN24" s="806"/>
      <c r="AO24" s="806"/>
      <c r="AP24" s="805" t="n">
        <v>11</v>
      </c>
      <c r="AQ24" s="805"/>
      <c r="AR24" s="805"/>
      <c r="AS24" s="805"/>
      <c r="AT24" s="805"/>
      <c r="AU24" s="805"/>
      <c r="AV24" s="806" t="n">
        <f aca="false">AJ24*AP24*S24</f>
        <v>2640</v>
      </c>
      <c r="AW24" s="806"/>
      <c r="AX24" s="806"/>
      <c r="AY24" s="806"/>
      <c r="AZ24" s="806"/>
      <c r="BA24" s="806"/>
      <c r="BB24" s="741"/>
      <c r="BC24" s="741"/>
      <c r="BD24" s="741"/>
      <c r="BE24" s="741"/>
      <c r="BF24" s="741"/>
    </row>
    <row r="25" customFormat="false" ht="15" hidden="false" customHeight="false" outlineLevel="0" collapsed="false">
      <c r="A25" s="437"/>
      <c r="B25" s="829"/>
      <c r="C25" s="829"/>
      <c r="D25" s="901"/>
      <c r="E25" s="901"/>
      <c r="F25" s="901"/>
      <c r="G25" s="901"/>
      <c r="H25" s="901"/>
      <c r="I25" s="901"/>
      <c r="J25" s="901"/>
      <c r="K25" s="901"/>
      <c r="L25" s="901"/>
      <c r="M25" s="901"/>
      <c r="N25" s="901"/>
      <c r="O25" s="901"/>
      <c r="P25" s="901"/>
      <c r="Q25" s="829"/>
      <c r="R25" s="829"/>
      <c r="S25" s="902"/>
      <c r="T25" s="902"/>
      <c r="U25" s="902"/>
      <c r="V25" s="902"/>
      <c r="W25" s="902"/>
      <c r="X25" s="902"/>
      <c r="Y25" s="902"/>
      <c r="Z25" s="841"/>
      <c r="AA25" s="841"/>
      <c r="AB25" s="841"/>
      <c r="AC25" s="841"/>
      <c r="AD25" s="841"/>
      <c r="AE25" s="902"/>
      <c r="AF25" s="902"/>
      <c r="AG25" s="902"/>
      <c r="AH25" s="902"/>
      <c r="AI25" s="902"/>
      <c r="AJ25" s="841"/>
      <c r="AK25" s="841"/>
      <c r="AL25" s="841"/>
      <c r="AM25" s="841"/>
      <c r="AN25" s="841"/>
      <c r="AO25" s="841"/>
      <c r="AP25" s="841"/>
      <c r="AQ25" s="841"/>
      <c r="AR25" s="841"/>
      <c r="AS25" s="841"/>
      <c r="AT25" s="841"/>
      <c r="AU25" s="841"/>
      <c r="AV25" s="841"/>
      <c r="AW25" s="841"/>
      <c r="AX25" s="841"/>
      <c r="AY25" s="841"/>
      <c r="AZ25" s="841"/>
      <c r="BA25" s="841"/>
      <c r="BB25" s="841"/>
      <c r="BC25" s="841"/>
      <c r="BD25" s="841"/>
      <c r="BE25" s="841"/>
      <c r="BF25" s="841"/>
    </row>
    <row r="26" customFormat="false" ht="15" hidden="false" customHeight="false" outlineLevel="0" collapsed="false">
      <c r="A26" s="437"/>
      <c r="B26" s="855"/>
      <c r="C26" s="855"/>
      <c r="D26" s="881"/>
      <c r="E26" s="881"/>
      <c r="F26" s="881"/>
      <c r="G26" s="881"/>
      <c r="H26" s="881"/>
      <c r="I26" s="881"/>
      <c r="J26" s="881"/>
      <c r="K26" s="881"/>
      <c r="L26" s="881"/>
      <c r="M26" s="881"/>
      <c r="N26" s="881"/>
      <c r="O26" s="881"/>
      <c r="P26" s="881"/>
      <c r="Q26" s="804"/>
      <c r="R26" s="804"/>
      <c r="S26" s="806"/>
      <c r="T26" s="806"/>
      <c r="U26" s="806"/>
      <c r="V26" s="806"/>
      <c r="W26" s="806"/>
      <c r="X26" s="806"/>
      <c r="Y26" s="806"/>
      <c r="Z26" s="856"/>
      <c r="AA26" s="856"/>
      <c r="AB26" s="856"/>
      <c r="AC26" s="856"/>
      <c r="AD26" s="856"/>
      <c r="AE26" s="741"/>
      <c r="AF26" s="741"/>
      <c r="AG26" s="741"/>
      <c r="AH26" s="741"/>
      <c r="AI26" s="741"/>
      <c r="AJ26" s="806"/>
      <c r="AK26" s="806"/>
      <c r="AL26" s="806"/>
      <c r="AM26" s="806"/>
      <c r="AN26" s="806"/>
      <c r="AO26" s="806"/>
      <c r="AP26" s="806"/>
      <c r="AQ26" s="806"/>
      <c r="AR26" s="806"/>
      <c r="AS26" s="806"/>
      <c r="AT26" s="806"/>
      <c r="AU26" s="806"/>
      <c r="AV26" s="806"/>
      <c r="AW26" s="806"/>
      <c r="AX26" s="806"/>
      <c r="AY26" s="806"/>
      <c r="AZ26" s="806"/>
      <c r="BA26" s="806"/>
      <c r="BB26" s="741"/>
      <c r="BC26" s="741"/>
      <c r="BD26" s="741"/>
      <c r="BE26" s="741"/>
      <c r="BF26" s="741"/>
    </row>
    <row r="27" customFormat="false" ht="15" hidden="false" customHeight="false" outlineLevel="0" collapsed="false">
      <c r="A27" s="437"/>
      <c r="B27" s="751"/>
      <c r="C27" s="751"/>
      <c r="D27" s="752"/>
      <c r="E27" s="752"/>
      <c r="F27" s="752"/>
      <c r="G27" s="752"/>
      <c r="H27" s="752"/>
      <c r="I27" s="752"/>
      <c r="J27" s="752"/>
      <c r="K27" s="752"/>
      <c r="L27" s="752"/>
      <c r="M27" s="752"/>
      <c r="N27" s="752"/>
      <c r="O27" s="752"/>
      <c r="P27" s="752"/>
      <c r="Q27" s="752"/>
      <c r="R27" s="752"/>
      <c r="S27" s="754"/>
      <c r="T27" s="754"/>
      <c r="U27" s="905"/>
      <c r="V27" s="905"/>
      <c r="W27" s="905"/>
      <c r="X27" s="905"/>
      <c r="Y27" s="905"/>
      <c r="Z27" s="755"/>
      <c r="AA27" s="755"/>
      <c r="AB27" s="755"/>
      <c r="AC27" s="755"/>
      <c r="AD27" s="755"/>
      <c r="AE27" s="755"/>
      <c r="AF27" s="755"/>
      <c r="AG27" s="755"/>
      <c r="AH27" s="755"/>
      <c r="AI27" s="755"/>
      <c r="AJ27" s="755"/>
      <c r="AK27" s="755"/>
      <c r="AL27" s="755"/>
      <c r="AM27" s="755"/>
      <c r="AN27" s="755"/>
      <c r="AO27" s="755"/>
      <c r="AP27" s="755"/>
      <c r="AQ27" s="755"/>
      <c r="AR27" s="755"/>
      <c r="AS27" s="755"/>
      <c r="AT27" s="755"/>
      <c r="AU27" s="755"/>
      <c r="AV27" s="755" t="n">
        <f aca="false">SUM(AV17:BA26)</f>
        <v>151980</v>
      </c>
      <c r="AW27" s="755"/>
      <c r="AX27" s="755"/>
      <c r="AY27" s="755"/>
      <c r="AZ27" s="755"/>
      <c r="BA27" s="755"/>
      <c r="BB27" s="755"/>
      <c r="BC27" s="755"/>
      <c r="BD27" s="755"/>
      <c r="BE27" s="755"/>
      <c r="BF27" s="755"/>
    </row>
    <row r="28" customFormat="false" ht="15" hidden="false" customHeight="false" outlineLevel="0" collapsed="false">
      <c r="A28" s="437"/>
      <c r="B28" s="437"/>
      <c r="C28" s="437"/>
      <c r="D28" s="437"/>
      <c r="E28" s="437"/>
      <c r="F28" s="437"/>
      <c r="G28" s="437"/>
      <c r="H28" s="437"/>
      <c r="I28" s="437"/>
      <c r="J28" s="437"/>
      <c r="K28" s="437"/>
      <c r="L28" s="437"/>
      <c r="M28" s="437"/>
      <c r="N28" s="437"/>
      <c r="O28" s="437"/>
      <c r="P28" s="437"/>
      <c r="Q28" s="437"/>
      <c r="R28" s="437"/>
      <c r="S28" s="437"/>
      <c r="T28" s="437"/>
      <c r="U28" s="437"/>
      <c r="V28" s="437"/>
      <c r="W28" s="437"/>
      <c r="X28" s="437"/>
      <c r="Y28" s="437"/>
      <c r="Z28" s="437"/>
      <c r="AA28" s="437"/>
      <c r="AB28" s="437"/>
      <c r="AC28" s="437"/>
      <c r="AD28" s="437"/>
      <c r="AE28" s="437"/>
      <c r="AF28" s="437"/>
      <c r="AG28" s="437"/>
      <c r="AH28" s="437"/>
      <c r="AI28" s="437"/>
      <c r="AJ28" s="437"/>
      <c r="AK28" s="437"/>
      <c r="AL28" s="437"/>
      <c r="AM28" s="437"/>
      <c r="AN28" s="437"/>
      <c r="AO28" s="437"/>
      <c r="AP28" s="437"/>
      <c r="AQ28" s="437"/>
      <c r="AR28" s="437"/>
      <c r="AS28" s="437"/>
      <c r="AT28" s="437"/>
      <c r="AU28" s="437"/>
      <c r="AV28" s="437"/>
      <c r="AW28" s="437"/>
      <c r="AX28" s="437"/>
      <c r="AY28" s="437"/>
      <c r="AZ28" s="437"/>
      <c r="BA28" s="437"/>
      <c r="BB28" s="437"/>
      <c r="BC28" s="437"/>
      <c r="BD28" s="437"/>
      <c r="BE28" s="437"/>
      <c r="BF28" s="437"/>
    </row>
    <row r="29" customFormat="false" ht="15" hidden="false" customHeight="false" outlineLevel="0" collapsed="false">
      <c r="A29" s="437"/>
      <c r="B29" s="724" t="s">
        <v>449</v>
      </c>
      <c r="C29" s="724"/>
      <c r="D29" s="724"/>
      <c r="E29" s="724"/>
      <c r="F29" s="724"/>
      <c r="G29" s="724"/>
      <c r="H29" s="724"/>
      <c r="I29" s="724"/>
      <c r="J29" s="724"/>
      <c r="K29" s="724"/>
      <c r="L29" s="724"/>
      <c r="M29" s="724"/>
      <c r="N29" s="724"/>
      <c r="O29" s="724"/>
      <c r="P29" s="724"/>
      <c r="Q29" s="724"/>
      <c r="R29" s="724"/>
      <c r="S29" s="724"/>
      <c r="T29" s="724"/>
      <c r="U29" s="724"/>
      <c r="V29" s="724"/>
      <c r="W29" s="724"/>
      <c r="X29" s="724"/>
      <c r="Y29" s="724"/>
      <c r="Z29" s="724"/>
      <c r="AA29" s="724"/>
      <c r="AB29" s="724"/>
      <c r="AC29" s="724"/>
      <c r="AD29" s="724"/>
      <c r="AE29" s="724"/>
      <c r="AF29" s="724"/>
      <c r="AG29" s="724"/>
      <c r="AH29" s="724"/>
      <c r="AI29" s="724"/>
      <c r="AJ29" s="724"/>
      <c r="AK29" s="724"/>
      <c r="AL29" s="724"/>
      <c r="AM29" s="724"/>
      <c r="AN29" s="724"/>
      <c r="AO29" s="724"/>
      <c r="AP29" s="724"/>
      <c r="AQ29" s="724"/>
      <c r="AR29" s="724"/>
      <c r="AS29" s="724"/>
      <c r="AT29" s="724"/>
      <c r="AU29" s="724"/>
      <c r="AV29" s="724"/>
      <c r="AW29" s="724"/>
      <c r="AX29" s="724"/>
      <c r="AY29" s="724"/>
      <c r="AZ29" s="724"/>
      <c r="BA29" s="724"/>
      <c r="BB29" s="724"/>
      <c r="BC29" s="724"/>
      <c r="BD29" s="724"/>
      <c r="BE29" s="724"/>
      <c r="BF29" s="724"/>
    </row>
    <row r="30" customFormat="false" ht="15" hidden="false" customHeight="true" outlineLevel="0" collapsed="false">
      <c r="A30" s="437"/>
      <c r="B30" s="725" t="s">
        <v>625</v>
      </c>
      <c r="C30" s="725"/>
      <c r="D30" s="725"/>
      <c r="E30" s="725"/>
      <c r="F30" s="725"/>
      <c r="G30" s="725"/>
      <c r="H30" s="725"/>
      <c r="I30" s="725"/>
      <c r="J30" s="725"/>
      <c r="K30" s="725"/>
      <c r="L30" s="725"/>
      <c r="M30" s="725" t="s">
        <v>7</v>
      </c>
      <c r="N30" s="725"/>
      <c r="O30" s="725"/>
      <c r="P30" s="452" t="s">
        <v>626</v>
      </c>
      <c r="Q30" s="452"/>
      <c r="R30" s="452"/>
      <c r="S30" s="452"/>
      <c r="T30" s="452"/>
      <c r="U30" s="452"/>
      <c r="V30" s="725" t="s">
        <v>627</v>
      </c>
      <c r="W30" s="725"/>
      <c r="X30" s="725"/>
      <c r="Y30" s="725"/>
      <c r="Z30" s="725"/>
      <c r="AA30" s="725"/>
      <c r="AB30" s="727" t="s">
        <v>629</v>
      </c>
      <c r="AC30" s="727"/>
      <c r="AD30" s="727"/>
      <c r="AE30" s="727"/>
      <c r="AF30" s="727"/>
      <c r="AG30" s="727"/>
      <c r="AH30" s="727" t="s">
        <v>630</v>
      </c>
      <c r="AI30" s="727"/>
      <c r="AJ30" s="727"/>
      <c r="AK30" s="727"/>
      <c r="AL30" s="727"/>
      <c r="AM30" s="727"/>
      <c r="AN30" s="725" t="s">
        <v>631</v>
      </c>
      <c r="AO30" s="725"/>
      <c r="AP30" s="725"/>
      <c r="AQ30" s="725"/>
      <c r="AR30" s="725"/>
      <c r="AS30" s="725"/>
      <c r="AT30" s="725"/>
      <c r="AU30" s="725"/>
      <c r="AV30" s="725"/>
      <c r="AW30" s="725"/>
      <c r="AX30" s="725"/>
      <c r="AY30" s="725"/>
      <c r="AZ30" s="725"/>
      <c r="BA30" s="725"/>
      <c r="BB30" s="725"/>
      <c r="BC30" s="725"/>
      <c r="BD30" s="725"/>
      <c r="BE30" s="725"/>
      <c r="BF30" s="725"/>
    </row>
    <row r="31" customFormat="false" ht="15" hidden="false" customHeight="false" outlineLevel="0" collapsed="false">
      <c r="A31" s="437"/>
      <c r="B31" s="725"/>
      <c r="C31" s="725"/>
      <c r="D31" s="725"/>
      <c r="E31" s="725"/>
      <c r="F31" s="725"/>
      <c r="G31" s="725"/>
      <c r="H31" s="725"/>
      <c r="I31" s="725"/>
      <c r="J31" s="725"/>
      <c r="K31" s="725"/>
      <c r="L31" s="725"/>
      <c r="M31" s="725"/>
      <c r="N31" s="725"/>
      <c r="O31" s="725"/>
      <c r="P31" s="452"/>
      <c r="Q31" s="452"/>
      <c r="R31" s="452"/>
      <c r="S31" s="452"/>
      <c r="T31" s="452"/>
      <c r="U31" s="452"/>
      <c r="V31" s="725"/>
      <c r="W31" s="725"/>
      <c r="X31" s="725"/>
      <c r="Y31" s="725"/>
      <c r="Z31" s="725"/>
      <c r="AA31" s="725"/>
      <c r="AB31" s="727"/>
      <c r="AC31" s="727"/>
      <c r="AD31" s="727"/>
      <c r="AE31" s="727"/>
      <c r="AF31" s="727"/>
      <c r="AG31" s="727"/>
      <c r="AH31" s="727"/>
      <c r="AI31" s="727"/>
      <c r="AJ31" s="727"/>
      <c r="AK31" s="727"/>
      <c r="AL31" s="727"/>
      <c r="AM31" s="727"/>
      <c r="AN31" s="725"/>
      <c r="AO31" s="725"/>
      <c r="AP31" s="725"/>
      <c r="AQ31" s="725"/>
      <c r="AR31" s="725"/>
      <c r="AS31" s="725"/>
      <c r="AT31" s="725"/>
      <c r="AU31" s="725"/>
      <c r="AV31" s="725"/>
      <c r="AW31" s="725"/>
      <c r="AX31" s="725"/>
      <c r="AY31" s="725"/>
      <c r="AZ31" s="725"/>
      <c r="BA31" s="725"/>
      <c r="BB31" s="725"/>
      <c r="BC31" s="725"/>
      <c r="BD31" s="725"/>
      <c r="BE31" s="725"/>
      <c r="BF31" s="725"/>
    </row>
    <row r="32" customFormat="false" ht="15" hidden="false" customHeight="false" outlineLevel="0" collapsed="false">
      <c r="A32" s="437"/>
      <c r="B32" s="901" t="s">
        <v>642</v>
      </c>
      <c r="C32" s="901"/>
      <c r="D32" s="901"/>
      <c r="E32" s="901"/>
      <c r="F32" s="901"/>
      <c r="G32" s="901"/>
      <c r="H32" s="901"/>
      <c r="I32" s="901"/>
      <c r="J32" s="901"/>
      <c r="K32" s="901"/>
      <c r="L32" s="901"/>
      <c r="M32" s="906" t="n">
        <f aca="false">('PONTO DE EQUILIBRIO'!C20+'PONTO DE EQUILIBRIO'!C21)*0.8</f>
        <v>182.4</v>
      </c>
      <c r="N32" s="906"/>
      <c r="O32" s="906"/>
      <c r="P32" s="907" t="str">
        <f aca="false">Z17</f>
        <v>FORTALEZA</v>
      </c>
      <c r="Q32" s="907"/>
      <c r="R32" s="907"/>
      <c r="S32" s="907"/>
      <c r="T32" s="907"/>
      <c r="U32" s="907"/>
      <c r="V32" s="908" t="str">
        <f aca="false">AE17</f>
        <v>BATURITE</v>
      </c>
      <c r="W32" s="908"/>
      <c r="X32" s="908"/>
      <c r="Y32" s="908"/>
      <c r="Z32" s="908"/>
      <c r="AA32" s="908"/>
      <c r="AB32" s="909" t="n">
        <v>850</v>
      </c>
      <c r="AC32" s="909"/>
      <c r="AD32" s="909"/>
      <c r="AE32" s="909"/>
      <c r="AF32" s="909"/>
      <c r="AG32" s="909"/>
      <c r="AH32" s="910" t="n">
        <f aca="false">AB32*M32</f>
        <v>155040</v>
      </c>
      <c r="AI32" s="910"/>
      <c r="AJ32" s="910"/>
      <c r="AK32" s="910"/>
      <c r="AL32" s="910"/>
      <c r="AM32" s="910"/>
      <c r="AN32" s="769"/>
      <c r="AO32" s="769"/>
      <c r="AP32" s="769"/>
      <c r="AQ32" s="769"/>
      <c r="AR32" s="769"/>
      <c r="AS32" s="769"/>
      <c r="AT32" s="769"/>
      <c r="AU32" s="769"/>
      <c r="AV32" s="769"/>
      <c r="AW32" s="769"/>
      <c r="AX32" s="769"/>
      <c r="AY32" s="769"/>
      <c r="AZ32" s="769"/>
      <c r="BA32" s="769"/>
      <c r="BB32" s="769"/>
      <c r="BC32" s="769"/>
      <c r="BD32" s="769"/>
      <c r="BE32" s="769"/>
      <c r="BF32" s="769"/>
    </row>
    <row r="33" customFormat="false" ht="15" hidden="false" customHeight="false" outlineLevel="0" collapsed="false">
      <c r="A33" s="437"/>
      <c r="B33" s="911" t="s">
        <v>642</v>
      </c>
      <c r="C33" s="911"/>
      <c r="D33" s="911"/>
      <c r="E33" s="911"/>
      <c r="F33" s="911"/>
      <c r="G33" s="911"/>
      <c r="H33" s="911"/>
      <c r="I33" s="911"/>
      <c r="J33" s="911"/>
      <c r="K33" s="911"/>
      <c r="L33" s="911"/>
      <c r="M33" s="912" t="n">
        <f aca="false">M32</f>
        <v>182.4</v>
      </c>
      <c r="N33" s="912"/>
      <c r="O33" s="912"/>
      <c r="P33" s="913" t="str">
        <f aca="false">V32</f>
        <v>BATURITE</v>
      </c>
      <c r="Q33" s="913"/>
      <c r="R33" s="913"/>
      <c r="S33" s="913"/>
      <c r="T33" s="913"/>
      <c r="U33" s="913"/>
      <c r="V33" s="914" t="str">
        <f aca="false">P32</f>
        <v>FORTALEZA</v>
      </c>
      <c r="W33" s="914"/>
      <c r="X33" s="914"/>
      <c r="Y33" s="914"/>
      <c r="Z33" s="914"/>
      <c r="AA33" s="914"/>
      <c r="AB33" s="915" t="n">
        <f aca="false">AB32</f>
        <v>850</v>
      </c>
      <c r="AC33" s="915"/>
      <c r="AD33" s="915"/>
      <c r="AE33" s="915"/>
      <c r="AF33" s="915"/>
      <c r="AG33" s="915"/>
      <c r="AH33" s="916" t="n">
        <f aca="false">AB33*M33</f>
        <v>155040</v>
      </c>
      <c r="AI33" s="916"/>
      <c r="AJ33" s="916"/>
      <c r="AK33" s="916"/>
      <c r="AL33" s="916"/>
      <c r="AM33" s="916"/>
      <c r="AN33" s="785" t="str">
        <f aca="false">IF(AT33="","",IF(AM33="km",AO33/AT33,AO33*AT33)*INDEX(DADOS!$1:$1048576,MATCH(AS33,DADOS!D:D,0),5))</f>
        <v/>
      </c>
      <c r="AO33" s="785"/>
      <c r="AP33" s="785"/>
      <c r="AQ33" s="785"/>
      <c r="AR33" s="785"/>
      <c r="AS33" s="785"/>
      <c r="AT33" s="785"/>
      <c r="AU33" s="785"/>
      <c r="AV33" s="785"/>
      <c r="AW33" s="785"/>
      <c r="AX33" s="785"/>
      <c r="AY33" s="785"/>
      <c r="AZ33" s="785"/>
      <c r="BA33" s="785"/>
      <c r="BB33" s="785"/>
      <c r="BC33" s="785"/>
      <c r="BD33" s="785"/>
      <c r="BE33" s="785"/>
      <c r="BF33" s="785"/>
    </row>
    <row r="34" customFormat="false" ht="15" hidden="false" customHeight="false" outlineLevel="0" collapsed="false">
      <c r="A34" s="437"/>
      <c r="B34" s="751"/>
      <c r="C34" s="751"/>
      <c r="D34" s="751"/>
      <c r="E34" s="751"/>
      <c r="F34" s="751"/>
      <c r="G34" s="751"/>
      <c r="H34" s="751"/>
      <c r="I34" s="751"/>
      <c r="J34" s="751"/>
      <c r="K34" s="751"/>
      <c r="L34" s="751"/>
      <c r="M34" s="789"/>
      <c r="N34" s="789"/>
      <c r="O34" s="789"/>
      <c r="P34" s="789"/>
      <c r="Q34" s="789"/>
      <c r="R34" s="789"/>
      <c r="S34" s="789"/>
      <c r="T34" s="789"/>
      <c r="U34" s="789"/>
      <c r="V34" s="789"/>
      <c r="W34" s="789"/>
      <c r="X34" s="789"/>
      <c r="Y34" s="789"/>
      <c r="Z34" s="789"/>
      <c r="AA34" s="789"/>
      <c r="AB34" s="789"/>
      <c r="AC34" s="789"/>
      <c r="AD34" s="789"/>
      <c r="AE34" s="789"/>
      <c r="AF34" s="789"/>
      <c r="AG34" s="789"/>
      <c r="AH34" s="791" t="n">
        <f aca="false">SUM(AH32:AM33)</f>
        <v>310080</v>
      </c>
      <c r="AI34" s="791"/>
      <c r="AJ34" s="791"/>
      <c r="AK34" s="791"/>
      <c r="AL34" s="791"/>
      <c r="AM34" s="791"/>
      <c r="AN34" s="917"/>
      <c r="AO34" s="917"/>
      <c r="AP34" s="917"/>
      <c r="AQ34" s="917"/>
      <c r="AR34" s="917"/>
      <c r="AS34" s="917"/>
      <c r="AT34" s="917"/>
      <c r="AU34" s="917"/>
      <c r="AV34" s="917"/>
      <c r="AW34" s="917"/>
      <c r="AX34" s="917"/>
      <c r="AY34" s="917"/>
      <c r="AZ34" s="917"/>
      <c r="BA34" s="917"/>
      <c r="BB34" s="917"/>
      <c r="BC34" s="917"/>
      <c r="BD34" s="917"/>
      <c r="BE34" s="917"/>
      <c r="BF34" s="917"/>
    </row>
    <row r="35" customFormat="false" ht="15" hidden="false" customHeight="false" outlineLevel="0" collapsed="false">
      <c r="A35" s="437"/>
      <c r="B35" s="437"/>
      <c r="C35" s="437"/>
      <c r="D35" s="437"/>
      <c r="E35" s="437"/>
      <c r="F35" s="437"/>
      <c r="G35" s="437"/>
      <c r="H35" s="437"/>
      <c r="I35" s="437"/>
      <c r="J35" s="437"/>
      <c r="K35" s="437"/>
      <c r="L35" s="437"/>
      <c r="M35" s="437"/>
      <c r="N35" s="437"/>
      <c r="O35" s="437"/>
      <c r="P35" s="437"/>
      <c r="Q35" s="437"/>
      <c r="R35" s="437"/>
      <c r="S35" s="437"/>
      <c r="T35" s="437"/>
      <c r="U35" s="437"/>
      <c r="V35" s="437"/>
      <c r="W35" s="437"/>
      <c r="X35" s="437"/>
      <c r="Y35" s="437"/>
      <c r="Z35" s="437"/>
      <c r="AA35" s="437"/>
      <c r="AB35" s="437"/>
      <c r="AC35" s="437"/>
      <c r="AD35" s="437"/>
      <c r="AE35" s="437"/>
      <c r="AF35" s="437"/>
      <c r="AG35" s="437"/>
      <c r="AH35" s="437"/>
      <c r="AI35" s="437"/>
      <c r="AJ35" s="437"/>
      <c r="AK35" s="437"/>
      <c r="AL35" s="437"/>
      <c r="AM35" s="437"/>
      <c r="AN35" s="437"/>
      <c r="AO35" s="437"/>
      <c r="AP35" s="437"/>
      <c r="AQ35" s="437"/>
      <c r="AR35" s="437"/>
      <c r="AS35" s="437"/>
      <c r="AT35" s="437"/>
      <c r="AU35" s="437"/>
      <c r="AV35" s="437"/>
      <c r="AW35" s="437"/>
      <c r="AX35" s="437"/>
      <c r="AY35" s="437"/>
      <c r="AZ35" s="437"/>
      <c r="BA35" s="437"/>
      <c r="BB35" s="437"/>
      <c r="BC35" s="437"/>
      <c r="BD35" s="437"/>
      <c r="BE35" s="437"/>
      <c r="BF35" s="437"/>
    </row>
    <row r="36" customFormat="false" ht="15" hidden="false" customHeight="false" outlineLevel="0" collapsed="false">
      <c r="A36" s="437"/>
      <c r="B36" s="724" t="s">
        <v>454</v>
      </c>
      <c r="C36" s="724"/>
      <c r="D36" s="724"/>
      <c r="E36" s="724"/>
      <c r="F36" s="724"/>
      <c r="G36" s="724"/>
      <c r="H36" s="724"/>
      <c r="I36" s="724"/>
      <c r="J36" s="724"/>
      <c r="K36" s="724"/>
      <c r="L36" s="724"/>
      <c r="M36" s="724"/>
      <c r="N36" s="724"/>
      <c r="O36" s="724"/>
      <c r="P36" s="724"/>
      <c r="Q36" s="724"/>
      <c r="R36" s="724"/>
      <c r="S36" s="724"/>
      <c r="T36" s="724"/>
      <c r="U36" s="724"/>
      <c r="V36" s="724"/>
      <c r="W36" s="724"/>
      <c r="X36" s="724"/>
      <c r="Y36" s="724"/>
      <c r="Z36" s="724"/>
      <c r="AA36" s="724"/>
      <c r="AB36" s="724"/>
      <c r="AC36" s="724"/>
      <c r="AD36" s="724"/>
      <c r="AE36" s="724"/>
      <c r="AF36" s="724"/>
      <c r="AG36" s="724"/>
      <c r="AH36" s="724"/>
      <c r="AI36" s="724"/>
      <c r="AJ36" s="724"/>
      <c r="AK36" s="724"/>
      <c r="AL36" s="724"/>
      <c r="AM36" s="724"/>
      <c r="AN36" s="724"/>
      <c r="AO36" s="724"/>
      <c r="AP36" s="724"/>
      <c r="AQ36" s="724"/>
      <c r="AR36" s="724"/>
      <c r="AS36" s="724"/>
      <c r="AT36" s="724"/>
      <c r="AU36" s="724"/>
      <c r="AV36" s="724"/>
      <c r="AW36" s="724"/>
      <c r="AX36" s="724"/>
      <c r="AY36" s="724"/>
      <c r="AZ36" s="724"/>
      <c r="BA36" s="724"/>
      <c r="BB36" s="724"/>
      <c r="BC36" s="724"/>
      <c r="BD36" s="724"/>
      <c r="BE36" s="724"/>
      <c r="BF36" s="724"/>
    </row>
    <row r="37" customFormat="false" ht="24.75" hidden="false" customHeight="true" outlineLevel="0" collapsed="false">
      <c r="A37" s="437"/>
      <c r="B37" s="725" t="s">
        <v>5</v>
      </c>
      <c r="C37" s="725"/>
      <c r="D37" s="725" t="s">
        <v>491</v>
      </c>
      <c r="E37" s="725"/>
      <c r="F37" s="725"/>
      <c r="G37" s="725"/>
      <c r="H37" s="725"/>
      <c r="I37" s="725"/>
      <c r="J37" s="725"/>
      <c r="K37" s="725"/>
      <c r="L37" s="725"/>
      <c r="M37" s="725"/>
      <c r="N37" s="725"/>
      <c r="O37" s="725"/>
      <c r="P37" s="725"/>
      <c r="Q37" s="725"/>
      <c r="R37" s="725"/>
      <c r="S37" s="725"/>
      <c r="T37" s="725"/>
      <c r="U37" s="725"/>
      <c r="V37" s="725"/>
      <c r="W37" s="725"/>
      <c r="X37" s="725"/>
      <c r="Y37" s="725"/>
      <c r="Z37" s="725"/>
      <c r="AA37" s="725" t="s">
        <v>313</v>
      </c>
      <c r="AB37" s="725"/>
      <c r="AC37" s="725"/>
      <c r="AD37" s="727" t="s">
        <v>318</v>
      </c>
      <c r="AE37" s="727"/>
      <c r="AF37" s="727"/>
      <c r="AG37" s="727"/>
      <c r="AH37" s="727"/>
      <c r="AI37" s="727"/>
      <c r="AJ37" s="727" t="s">
        <v>11</v>
      </c>
      <c r="AK37" s="727"/>
      <c r="AL37" s="727"/>
      <c r="AM37" s="727"/>
      <c r="AN37" s="727"/>
      <c r="AO37" s="727"/>
      <c r="AP37" s="725" t="s">
        <v>492</v>
      </c>
      <c r="AQ37" s="725"/>
      <c r="AR37" s="725"/>
      <c r="AS37" s="725"/>
      <c r="AT37" s="725"/>
      <c r="AU37" s="725"/>
      <c r="AV37" s="727" t="s">
        <v>631</v>
      </c>
      <c r="AW37" s="727"/>
      <c r="AX37" s="727"/>
      <c r="AY37" s="727"/>
      <c r="AZ37" s="727"/>
      <c r="BA37" s="727"/>
      <c r="BB37" s="727"/>
      <c r="BC37" s="727"/>
      <c r="BD37" s="727"/>
      <c r="BE37" s="727"/>
      <c r="BF37" s="727"/>
    </row>
    <row r="38" customFormat="false" ht="15.75" hidden="false" customHeight="true" outlineLevel="0" collapsed="false">
      <c r="A38" s="437"/>
      <c r="B38" s="804" t="n">
        <f aca="false">IF(AD38="","",COUNT($AD$38:AD38))</f>
        <v>1</v>
      </c>
      <c r="C38" s="804"/>
      <c r="D38" s="881" t="s">
        <v>643</v>
      </c>
      <c r="E38" s="881"/>
      <c r="F38" s="881"/>
      <c r="G38" s="881"/>
      <c r="H38" s="881"/>
      <c r="I38" s="881"/>
      <c r="J38" s="881"/>
      <c r="K38" s="881"/>
      <c r="L38" s="881"/>
      <c r="M38" s="881"/>
      <c r="N38" s="881"/>
      <c r="O38" s="881"/>
      <c r="P38" s="881"/>
      <c r="Q38" s="881"/>
      <c r="R38" s="881"/>
      <c r="S38" s="881"/>
      <c r="T38" s="881"/>
      <c r="U38" s="881"/>
      <c r="V38" s="881"/>
      <c r="W38" s="881"/>
      <c r="X38" s="881"/>
      <c r="Y38" s="881"/>
      <c r="Z38" s="881"/>
      <c r="AA38" s="804" t="s">
        <v>109</v>
      </c>
      <c r="AB38" s="804"/>
      <c r="AC38" s="804"/>
      <c r="AD38" s="805" t="n">
        <f aca="false">10/30</f>
        <v>0.333333333333333</v>
      </c>
      <c r="AE38" s="805"/>
      <c r="AF38" s="805"/>
      <c r="AG38" s="805"/>
      <c r="AH38" s="805"/>
      <c r="AI38" s="805"/>
      <c r="AJ38" s="902" t="n">
        <f aca="false">EQUIPE!U22+EQUIPE!U62+EQUIPE!U98+EQUIPE!U137+EQUIPE!U176+EQUIPE!U212+EQUIPE!U249+EQUIPE!U287+EQUIPE!U324</f>
        <v>761816.138</v>
      </c>
      <c r="AK38" s="902"/>
      <c r="AL38" s="902"/>
      <c r="AM38" s="902"/>
      <c r="AN38" s="902"/>
      <c r="AO38" s="902"/>
      <c r="AP38" s="741" t="n">
        <f aca="false">AD38*AJ38</f>
        <v>253938.712666667</v>
      </c>
      <c r="AQ38" s="741"/>
      <c r="AR38" s="741"/>
      <c r="AS38" s="741"/>
      <c r="AT38" s="741"/>
      <c r="AU38" s="741"/>
      <c r="AV38" s="804" t="s">
        <v>644</v>
      </c>
      <c r="AW38" s="804"/>
      <c r="AX38" s="804"/>
      <c r="AY38" s="804"/>
      <c r="AZ38" s="804"/>
      <c r="BA38" s="804"/>
      <c r="BB38" s="804"/>
      <c r="BC38" s="804"/>
      <c r="BD38" s="804"/>
      <c r="BE38" s="804"/>
      <c r="BF38" s="804"/>
    </row>
    <row r="39" customFormat="false" ht="15" hidden="false" customHeight="false" outlineLevel="0" collapsed="false">
      <c r="A39" s="437"/>
      <c r="B39" s="804" t="n">
        <f aca="false">IF(AD39="","",COUNT($AD$38:AD39))</f>
        <v>2</v>
      </c>
      <c r="C39" s="804"/>
      <c r="D39" s="881" t="s">
        <v>624</v>
      </c>
      <c r="E39" s="881"/>
      <c r="F39" s="881"/>
      <c r="G39" s="881"/>
      <c r="H39" s="881"/>
      <c r="I39" s="881"/>
      <c r="J39" s="881"/>
      <c r="K39" s="881"/>
      <c r="L39" s="881"/>
      <c r="M39" s="881"/>
      <c r="N39" s="881"/>
      <c r="O39" s="881"/>
      <c r="P39" s="881"/>
      <c r="Q39" s="881"/>
      <c r="R39" s="881"/>
      <c r="S39" s="881"/>
      <c r="T39" s="881"/>
      <c r="U39" s="881"/>
      <c r="V39" s="881"/>
      <c r="W39" s="881"/>
      <c r="X39" s="881"/>
      <c r="Y39" s="881"/>
      <c r="Z39" s="881"/>
      <c r="AA39" s="804" t="s">
        <v>109</v>
      </c>
      <c r="AB39" s="804"/>
      <c r="AC39" s="804"/>
      <c r="AD39" s="805" t="n">
        <f aca="false">3/30</f>
        <v>0.1</v>
      </c>
      <c r="AE39" s="805"/>
      <c r="AF39" s="805"/>
      <c r="AG39" s="805"/>
      <c r="AH39" s="805"/>
      <c r="AI39" s="805"/>
      <c r="AJ39" s="806" t="n">
        <f aca="false">EQUIPE!H34+EQUIPE!H72+EQUIPE!H109+EQUIPE!H147+EQUIPE!H184+EQUIPE!H223+EQUIPE!H259+EQUIPE!H298+EQUIPE!H334</f>
        <v>2496584</v>
      </c>
      <c r="AK39" s="806"/>
      <c r="AL39" s="806"/>
      <c r="AM39" s="806"/>
      <c r="AN39" s="806"/>
      <c r="AO39" s="806"/>
      <c r="AP39" s="741" t="n">
        <f aca="false">AD39*AJ39</f>
        <v>249658.4</v>
      </c>
      <c r="AQ39" s="741"/>
      <c r="AR39" s="741"/>
      <c r="AS39" s="741"/>
      <c r="AT39" s="741"/>
      <c r="AU39" s="741"/>
      <c r="AV39" s="804" t="s">
        <v>645</v>
      </c>
      <c r="AW39" s="804"/>
      <c r="AX39" s="804"/>
      <c r="AY39" s="804"/>
      <c r="AZ39" s="804"/>
      <c r="BA39" s="804"/>
      <c r="BB39" s="804"/>
      <c r="BC39" s="804"/>
      <c r="BD39" s="804"/>
      <c r="BE39" s="804"/>
      <c r="BF39" s="804"/>
    </row>
    <row r="40" customFormat="false" ht="15" hidden="false" customHeight="false" outlineLevel="0" collapsed="false">
      <c r="A40" s="437"/>
      <c r="B40" s="788"/>
      <c r="C40" s="788"/>
      <c r="D40" s="788"/>
      <c r="E40" s="788"/>
      <c r="F40" s="788"/>
      <c r="G40" s="788"/>
      <c r="H40" s="788"/>
      <c r="I40" s="788"/>
      <c r="J40" s="788"/>
      <c r="K40" s="788"/>
      <c r="L40" s="788"/>
      <c r="M40" s="788"/>
      <c r="N40" s="788"/>
      <c r="O40" s="788"/>
      <c r="P40" s="788"/>
      <c r="Q40" s="788"/>
      <c r="R40" s="788"/>
      <c r="S40" s="788"/>
      <c r="T40" s="788"/>
      <c r="U40" s="788"/>
      <c r="V40" s="788"/>
      <c r="W40" s="788"/>
      <c r="X40" s="788"/>
      <c r="Y40" s="788"/>
      <c r="Z40" s="788"/>
      <c r="AA40" s="788"/>
      <c r="AB40" s="788"/>
      <c r="AC40" s="788"/>
      <c r="AD40" s="788"/>
      <c r="AE40" s="788"/>
      <c r="AF40" s="788"/>
      <c r="AG40" s="788"/>
      <c r="AH40" s="788"/>
      <c r="AI40" s="788"/>
      <c r="AJ40" s="788"/>
      <c r="AK40" s="788"/>
      <c r="AL40" s="788"/>
      <c r="AM40" s="788"/>
      <c r="AN40" s="788"/>
      <c r="AO40" s="788"/>
      <c r="AP40" s="807" t="n">
        <f aca="false">SUM(AP38:AU39)</f>
        <v>503597.112666667</v>
      </c>
      <c r="AQ40" s="807"/>
      <c r="AR40" s="807"/>
      <c r="AS40" s="807"/>
      <c r="AT40" s="807"/>
      <c r="AU40" s="807"/>
      <c r="AV40" s="788"/>
      <c r="AW40" s="788"/>
      <c r="AX40" s="788"/>
      <c r="AY40" s="788"/>
      <c r="AZ40" s="788"/>
      <c r="BA40" s="788"/>
      <c r="BB40" s="788"/>
      <c r="BC40" s="788"/>
      <c r="BD40" s="788"/>
      <c r="BE40" s="788"/>
      <c r="BF40" s="788"/>
    </row>
    <row r="41" customFormat="false" ht="15" hidden="false" customHeight="false" outlineLevel="0" collapsed="false">
      <c r="A41" s="437"/>
      <c r="B41" s="437"/>
      <c r="C41" s="437"/>
      <c r="D41" s="437"/>
      <c r="E41" s="437"/>
      <c r="F41" s="437"/>
      <c r="G41" s="437"/>
      <c r="H41" s="437"/>
      <c r="I41" s="437"/>
      <c r="J41" s="437"/>
      <c r="K41" s="437"/>
      <c r="L41" s="437"/>
      <c r="M41" s="437"/>
      <c r="N41" s="437"/>
      <c r="O41" s="437"/>
      <c r="P41" s="437"/>
      <c r="Q41" s="437"/>
      <c r="R41" s="437"/>
      <c r="S41" s="437"/>
      <c r="T41" s="437"/>
      <c r="U41" s="437"/>
      <c r="V41" s="437"/>
      <c r="W41" s="437"/>
      <c r="X41" s="437"/>
      <c r="Y41" s="437"/>
      <c r="Z41" s="437"/>
      <c r="AA41" s="437"/>
      <c r="AB41" s="437"/>
      <c r="AC41" s="437"/>
      <c r="AD41" s="437"/>
      <c r="AE41" s="437"/>
      <c r="AF41" s="437"/>
      <c r="AG41" s="437"/>
      <c r="AH41" s="437"/>
      <c r="AI41" s="437"/>
      <c r="AJ41" s="437"/>
      <c r="AK41" s="437"/>
      <c r="AL41" s="437"/>
      <c r="AM41" s="437"/>
      <c r="AN41" s="437"/>
      <c r="AO41" s="437"/>
      <c r="AP41" s="437"/>
      <c r="AQ41" s="437"/>
      <c r="AR41" s="437"/>
      <c r="AS41" s="437"/>
      <c r="AT41" s="437"/>
      <c r="AU41" s="437"/>
      <c r="AV41" s="437"/>
      <c r="AW41" s="437"/>
      <c r="AX41" s="437"/>
      <c r="AY41" s="437"/>
      <c r="AZ41" s="437"/>
      <c r="BA41" s="437"/>
      <c r="BB41" s="437"/>
      <c r="BC41" s="437"/>
      <c r="BD41" s="437"/>
      <c r="BE41" s="437"/>
      <c r="BF41" s="437"/>
      <c r="BI41" s="918"/>
    </row>
    <row r="42" customFormat="false" ht="15" hidden="false" customHeight="false" outlineLevel="0" collapsed="false">
      <c r="A42" s="437"/>
      <c r="B42" s="724" t="s">
        <v>646</v>
      </c>
      <c r="C42" s="724"/>
      <c r="D42" s="724"/>
      <c r="E42" s="724"/>
      <c r="F42" s="724"/>
      <c r="G42" s="724"/>
      <c r="H42" s="724"/>
      <c r="I42" s="724"/>
      <c r="J42" s="724"/>
      <c r="K42" s="724"/>
      <c r="L42" s="724"/>
      <c r="M42" s="724"/>
      <c r="N42" s="724"/>
      <c r="O42" s="724"/>
      <c r="P42" s="724"/>
      <c r="Q42" s="724"/>
      <c r="R42" s="724"/>
      <c r="S42" s="724"/>
      <c r="T42" s="724"/>
      <c r="U42" s="724"/>
      <c r="V42" s="724"/>
      <c r="W42" s="724"/>
      <c r="X42" s="724"/>
      <c r="Y42" s="724"/>
      <c r="Z42" s="724"/>
      <c r="AA42" s="724"/>
      <c r="AB42" s="724"/>
      <c r="AC42" s="724"/>
      <c r="AD42" s="724"/>
      <c r="AE42" s="724"/>
      <c r="AF42" s="724"/>
      <c r="AG42" s="724"/>
      <c r="AH42" s="724"/>
      <c r="AI42" s="724"/>
      <c r="AJ42" s="724"/>
      <c r="AK42" s="724"/>
      <c r="AL42" s="724"/>
      <c r="AM42" s="724"/>
      <c r="AN42" s="724"/>
      <c r="AO42" s="724"/>
      <c r="AP42" s="724"/>
      <c r="AQ42" s="724"/>
      <c r="AR42" s="724"/>
      <c r="AS42" s="724"/>
      <c r="AT42" s="724"/>
      <c r="AU42" s="724"/>
      <c r="AV42" s="724"/>
      <c r="AW42" s="724"/>
      <c r="AX42" s="724"/>
      <c r="AY42" s="724"/>
      <c r="AZ42" s="724"/>
      <c r="BA42" s="724"/>
      <c r="BB42" s="724"/>
      <c r="BC42" s="724"/>
      <c r="BD42" s="724"/>
      <c r="BE42" s="724"/>
      <c r="BF42" s="724"/>
    </row>
    <row r="43" customFormat="false" ht="15" hidden="false" customHeight="false" outlineLevel="0" collapsed="false">
      <c r="A43" s="437"/>
      <c r="B43" s="919"/>
      <c r="C43" s="919"/>
      <c r="D43" s="919"/>
      <c r="E43" s="919"/>
      <c r="F43" s="919"/>
      <c r="G43" s="919"/>
      <c r="H43" s="920"/>
      <c r="I43" s="921" t="s">
        <v>315</v>
      </c>
      <c r="J43" s="921"/>
      <c r="K43" s="922" t="s">
        <v>647</v>
      </c>
      <c r="L43" s="922"/>
      <c r="M43" s="922"/>
      <c r="N43" s="922" t="s">
        <v>648</v>
      </c>
      <c r="O43" s="922"/>
      <c r="P43" s="922"/>
      <c r="Q43" s="922" t="s">
        <v>649</v>
      </c>
      <c r="R43" s="922"/>
      <c r="S43" s="922"/>
      <c r="T43" s="922" t="s">
        <v>650</v>
      </c>
      <c r="U43" s="922"/>
      <c r="V43" s="922"/>
      <c r="W43" s="922" t="s">
        <v>651</v>
      </c>
      <c r="X43" s="922"/>
      <c r="Y43" s="922"/>
      <c r="Z43" s="922" t="s">
        <v>652</v>
      </c>
      <c r="AA43" s="922"/>
      <c r="AB43" s="922"/>
      <c r="AC43" s="922" t="s">
        <v>653</v>
      </c>
      <c r="AD43" s="922"/>
      <c r="AE43" s="922"/>
      <c r="AF43" s="922" t="s">
        <v>654</v>
      </c>
      <c r="AG43" s="922"/>
      <c r="AH43" s="922"/>
      <c r="AI43" s="922" t="s">
        <v>655</v>
      </c>
      <c r="AJ43" s="922"/>
      <c r="AK43" s="922"/>
      <c r="AL43" s="922" t="s">
        <v>656</v>
      </c>
      <c r="AM43" s="922"/>
      <c r="AN43" s="922"/>
      <c r="AO43" s="922" t="s">
        <v>657</v>
      </c>
      <c r="AP43" s="922"/>
      <c r="AQ43" s="922"/>
      <c r="AR43" s="922" t="s">
        <v>658</v>
      </c>
      <c r="AS43" s="922"/>
      <c r="AT43" s="922"/>
      <c r="AU43" s="922" t="s">
        <v>659</v>
      </c>
      <c r="AV43" s="922"/>
      <c r="AW43" s="922"/>
      <c r="AX43" s="923" t="s">
        <v>660</v>
      </c>
      <c r="AY43" s="923"/>
      <c r="AZ43" s="923"/>
      <c r="BA43" s="923" t="s">
        <v>661</v>
      </c>
      <c r="BB43" s="923"/>
      <c r="BC43" s="923"/>
      <c r="BD43" s="924" t="s">
        <v>451</v>
      </c>
      <c r="BE43" s="924"/>
      <c r="BF43" s="924"/>
    </row>
    <row r="44" customFormat="false" ht="15" hidden="false" customHeight="false" outlineLevel="0" collapsed="false">
      <c r="A44" s="437"/>
      <c r="B44" s="925" t="s">
        <v>662</v>
      </c>
      <c r="C44" s="925"/>
      <c r="D44" s="925"/>
      <c r="E44" s="925"/>
      <c r="F44" s="925"/>
      <c r="G44" s="925"/>
      <c r="H44" s="926" t="n">
        <f aca="false">ADM!G17</f>
        <v>1</v>
      </c>
      <c r="I44" s="927" t="n">
        <v>2500</v>
      </c>
      <c r="J44" s="927"/>
      <c r="K44" s="928"/>
      <c r="L44" s="928"/>
      <c r="M44" s="928"/>
      <c r="N44" s="928"/>
      <c r="O44" s="928"/>
      <c r="P44" s="928"/>
      <c r="Q44" s="928"/>
      <c r="R44" s="928"/>
      <c r="S44" s="928"/>
      <c r="T44" s="928" t="s">
        <v>663</v>
      </c>
      <c r="U44" s="928"/>
      <c r="V44" s="928"/>
      <c r="W44" s="928"/>
      <c r="X44" s="928"/>
      <c r="Y44" s="928"/>
      <c r="Z44" s="928"/>
      <c r="AA44" s="928"/>
      <c r="AB44" s="928"/>
      <c r="AC44" s="928" t="s">
        <v>663</v>
      </c>
      <c r="AD44" s="928"/>
      <c r="AE44" s="928"/>
      <c r="AF44" s="928"/>
      <c r="AG44" s="928"/>
      <c r="AH44" s="928"/>
      <c r="AI44" s="928"/>
      <c r="AJ44" s="928"/>
      <c r="AK44" s="928"/>
      <c r="AL44" s="928" t="s">
        <v>663</v>
      </c>
      <c r="AM44" s="928"/>
      <c r="AN44" s="928"/>
      <c r="AO44" s="928"/>
      <c r="AP44" s="928"/>
      <c r="AQ44" s="928"/>
      <c r="AR44" s="928"/>
      <c r="AS44" s="928"/>
      <c r="AT44" s="928"/>
      <c r="AU44" s="928" t="s">
        <v>664</v>
      </c>
      <c r="AV44" s="928"/>
      <c r="AW44" s="928"/>
      <c r="AX44" s="928"/>
      <c r="AY44" s="928"/>
      <c r="AZ44" s="928"/>
      <c r="BA44" s="928"/>
      <c r="BB44" s="928"/>
      <c r="BC44" s="928"/>
      <c r="BD44" s="929" t="n">
        <f aca="false">COUNTIF(K44:BC44,"X")*I44*H44</f>
        <v>10000</v>
      </c>
      <c r="BE44" s="929"/>
      <c r="BF44" s="929"/>
      <c r="BG44" s="434"/>
    </row>
    <row r="45" customFormat="false" ht="15" hidden="false" customHeight="false" outlineLevel="0" collapsed="false">
      <c r="A45" s="437"/>
      <c r="B45" s="925" t="s">
        <v>665</v>
      </c>
      <c r="C45" s="925"/>
      <c r="D45" s="925"/>
      <c r="E45" s="925"/>
      <c r="F45" s="925"/>
      <c r="G45" s="925"/>
      <c r="H45" s="926" t="n">
        <f aca="false">ADM!G23</f>
        <v>2</v>
      </c>
      <c r="I45" s="927" t="n">
        <f aca="false">2*2000</f>
        <v>4000</v>
      </c>
      <c r="J45" s="927"/>
      <c r="K45" s="928"/>
      <c r="L45" s="928"/>
      <c r="M45" s="928"/>
      <c r="N45" s="928" t="s">
        <v>663</v>
      </c>
      <c r="O45" s="928"/>
      <c r="P45" s="928"/>
      <c r="Q45" s="928" t="s">
        <v>663</v>
      </c>
      <c r="R45" s="928"/>
      <c r="S45" s="928"/>
      <c r="T45" s="928" t="s">
        <v>663</v>
      </c>
      <c r="U45" s="928"/>
      <c r="V45" s="928"/>
      <c r="W45" s="928" t="s">
        <v>663</v>
      </c>
      <c r="X45" s="928"/>
      <c r="Y45" s="928"/>
      <c r="Z45" s="928" t="s">
        <v>663</v>
      </c>
      <c r="AA45" s="928"/>
      <c r="AB45" s="928"/>
      <c r="AC45" s="928" t="s">
        <v>663</v>
      </c>
      <c r="AD45" s="928"/>
      <c r="AE45" s="928"/>
      <c r="AF45" s="928" t="s">
        <v>663</v>
      </c>
      <c r="AG45" s="928"/>
      <c r="AH45" s="928"/>
      <c r="AI45" s="928" t="s">
        <v>663</v>
      </c>
      <c r="AJ45" s="928"/>
      <c r="AK45" s="928"/>
      <c r="AL45" s="928" t="s">
        <v>663</v>
      </c>
      <c r="AM45" s="928"/>
      <c r="AN45" s="928"/>
      <c r="AO45" s="928" t="s">
        <v>663</v>
      </c>
      <c r="AP45" s="928"/>
      <c r="AQ45" s="928"/>
      <c r="AR45" s="928" t="s">
        <v>663</v>
      </c>
      <c r="AS45" s="928"/>
      <c r="AT45" s="928"/>
      <c r="AU45" s="928" t="s">
        <v>663</v>
      </c>
      <c r="AV45" s="928"/>
      <c r="AW45" s="928"/>
      <c r="AX45" s="928"/>
      <c r="AY45" s="928"/>
      <c r="AZ45" s="928"/>
      <c r="BA45" s="928"/>
      <c r="BB45" s="928"/>
      <c r="BC45" s="928"/>
      <c r="BD45" s="929" t="n">
        <f aca="false">COUNTIF(K45:BC45,"X")*I45*H45</f>
        <v>96000</v>
      </c>
      <c r="BE45" s="929"/>
      <c r="BF45" s="929"/>
      <c r="BG45" s="434"/>
    </row>
    <row r="46" customFormat="false" ht="15" hidden="false" customHeight="true" outlineLevel="0" collapsed="false">
      <c r="A46" s="437"/>
      <c r="B46" s="930" t="s">
        <v>666</v>
      </c>
      <c r="C46" s="930"/>
      <c r="D46" s="930"/>
      <c r="E46" s="930"/>
      <c r="F46" s="930"/>
      <c r="G46" s="930"/>
      <c r="H46" s="926" t="n">
        <f aca="false">ADM!G21</f>
        <v>1</v>
      </c>
      <c r="I46" s="927" t="n">
        <v>2500</v>
      </c>
      <c r="J46" s="927"/>
      <c r="K46" s="928"/>
      <c r="L46" s="928"/>
      <c r="M46" s="928"/>
      <c r="N46" s="928" t="s">
        <v>664</v>
      </c>
      <c r="O46" s="928"/>
      <c r="P46" s="928"/>
      <c r="Q46" s="928" t="s">
        <v>663</v>
      </c>
      <c r="R46" s="928"/>
      <c r="S46" s="928"/>
      <c r="T46" s="928" t="s">
        <v>663</v>
      </c>
      <c r="U46" s="928"/>
      <c r="V46" s="928"/>
      <c r="W46" s="928" t="s">
        <v>663</v>
      </c>
      <c r="X46" s="928"/>
      <c r="Y46" s="928"/>
      <c r="Z46" s="928" t="s">
        <v>663</v>
      </c>
      <c r="AA46" s="928"/>
      <c r="AB46" s="928"/>
      <c r="AC46" s="928" t="s">
        <v>663</v>
      </c>
      <c r="AD46" s="928"/>
      <c r="AE46" s="928"/>
      <c r="AF46" s="928" t="s">
        <v>663</v>
      </c>
      <c r="AG46" s="928"/>
      <c r="AH46" s="928"/>
      <c r="AI46" s="928" t="s">
        <v>663</v>
      </c>
      <c r="AJ46" s="928"/>
      <c r="AK46" s="928"/>
      <c r="AL46" s="928" t="s">
        <v>663</v>
      </c>
      <c r="AM46" s="928"/>
      <c r="AN46" s="928"/>
      <c r="AO46" s="928" t="s">
        <v>663</v>
      </c>
      <c r="AP46" s="928"/>
      <c r="AQ46" s="928"/>
      <c r="AR46" s="928" t="s">
        <v>663</v>
      </c>
      <c r="AS46" s="928"/>
      <c r="AT46" s="928"/>
      <c r="AU46" s="928" t="s">
        <v>663</v>
      </c>
      <c r="AV46" s="928"/>
      <c r="AW46" s="928"/>
      <c r="AX46" s="928"/>
      <c r="AY46" s="928"/>
      <c r="AZ46" s="928"/>
      <c r="BA46" s="928"/>
      <c r="BB46" s="928"/>
      <c r="BC46" s="928"/>
      <c r="BD46" s="929" t="n">
        <f aca="false">COUNTIF(K46:BC46,"X")*I46*H46</f>
        <v>30000</v>
      </c>
      <c r="BE46" s="929"/>
      <c r="BF46" s="929"/>
      <c r="BG46" s="434"/>
    </row>
    <row r="47" customFormat="false" ht="15" hidden="false" customHeight="false" outlineLevel="0" collapsed="false">
      <c r="A47" s="437"/>
      <c r="B47" s="925" t="s">
        <v>667</v>
      </c>
      <c r="C47" s="925"/>
      <c r="D47" s="925"/>
      <c r="E47" s="925"/>
      <c r="F47" s="925"/>
      <c r="G47" s="925"/>
      <c r="H47" s="926" t="n">
        <f aca="false">'PONTO DE EQUILIBRIO'!C20*0.7</f>
        <v>114.1</v>
      </c>
      <c r="I47" s="927" t="n">
        <v>1500</v>
      </c>
      <c r="J47" s="927"/>
      <c r="K47" s="928"/>
      <c r="L47" s="928"/>
      <c r="M47" s="928"/>
      <c r="N47" s="928"/>
      <c r="O47" s="928"/>
      <c r="P47" s="928"/>
      <c r="Q47" s="928"/>
      <c r="R47" s="928"/>
      <c r="S47" s="928"/>
      <c r="T47" s="928"/>
      <c r="U47" s="928"/>
      <c r="V47" s="928"/>
      <c r="W47" s="928" t="s">
        <v>664</v>
      </c>
      <c r="X47" s="928"/>
      <c r="Y47" s="928"/>
      <c r="Z47" s="928"/>
      <c r="AA47" s="928"/>
      <c r="AB47" s="928"/>
      <c r="AC47" s="928"/>
      <c r="AD47" s="928"/>
      <c r="AE47" s="928"/>
      <c r="AF47" s="928" t="s">
        <v>664</v>
      </c>
      <c r="AG47" s="928"/>
      <c r="AH47" s="928"/>
      <c r="AI47" s="928"/>
      <c r="AJ47" s="928"/>
      <c r="AK47" s="928"/>
      <c r="AL47" s="928"/>
      <c r="AM47" s="928"/>
      <c r="AN47" s="928"/>
      <c r="AO47" s="928" t="s">
        <v>664</v>
      </c>
      <c r="AP47" s="928"/>
      <c r="AQ47" s="928"/>
      <c r="AR47" s="928"/>
      <c r="AS47" s="928"/>
      <c r="AT47" s="928"/>
      <c r="AU47" s="928" t="s">
        <v>664</v>
      </c>
      <c r="AV47" s="928"/>
      <c r="AW47" s="928"/>
      <c r="AX47" s="928"/>
      <c r="AY47" s="928"/>
      <c r="AZ47" s="928"/>
      <c r="BA47" s="928"/>
      <c r="BB47" s="928"/>
      <c r="BC47" s="928"/>
      <c r="BD47" s="929" t="n">
        <f aca="false">COUNTIF(K47:BC47,"X")*I47*H47</f>
        <v>684600</v>
      </c>
      <c r="BE47" s="929"/>
      <c r="BF47" s="929"/>
    </row>
    <row r="48" customFormat="false" ht="15" hidden="false" customHeight="false" outlineLevel="0" collapsed="false">
      <c r="A48" s="437"/>
      <c r="B48" s="931" t="s">
        <v>668</v>
      </c>
      <c r="C48" s="931"/>
      <c r="D48" s="931"/>
      <c r="E48" s="931"/>
      <c r="F48" s="931"/>
      <c r="G48" s="931"/>
      <c r="H48" s="932" t="n">
        <f aca="false">('PONTO DE EQUILIBRIO'!C21-H44-H46-ADM!G35-H45)</f>
        <v>59</v>
      </c>
      <c r="I48" s="933" t="n">
        <v>2000</v>
      </c>
      <c r="J48" s="933"/>
      <c r="K48" s="934"/>
      <c r="L48" s="934"/>
      <c r="M48" s="934"/>
      <c r="N48" s="934"/>
      <c r="O48" s="934"/>
      <c r="P48" s="934"/>
      <c r="Q48" s="934"/>
      <c r="R48" s="934"/>
      <c r="S48" s="934"/>
      <c r="T48" s="934" t="s">
        <v>663</v>
      </c>
      <c r="U48" s="934"/>
      <c r="V48" s="934"/>
      <c r="W48" s="934"/>
      <c r="X48" s="934"/>
      <c r="Y48" s="934"/>
      <c r="Z48" s="934"/>
      <c r="AA48" s="934"/>
      <c r="AB48" s="934"/>
      <c r="AC48" s="934" t="s">
        <v>663</v>
      </c>
      <c r="AD48" s="934"/>
      <c r="AE48" s="934"/>
      <c r="AF48" s="934"/>
      <c r="AG48" s="934"/>
      <c r="AH48" s="934"/>
      <c r="AI48" s="934"/>
      <c r="AJ48" s="934"/>
      <c r="AK48" s="934"/>
      <c r="AL48" s="934" t="s">
        <v>663</v>
      </c>
      <c r="AM48" s="934"/>
      <c r="AN48" s="934"/>
      <c r="AO48" s="934"/>
      <c r="AP48" s="934"/>
      <c r="AQ48" s="934"/>
      <c r="AR48" s="934"/>
      <c r="AS48" s="934"/>
      <c r="AT48" s="934"/>
      <c r="AU48" s="934" t="s">
        <v>664</v>
      </c>
      <c r="AV48" s="934"/>
      <c r="AW48" s="934"/>
      <c r="AX48" s="934"/>
      <c r="AY48" s="934"/>
      <c r="AZ48" s="934"/>
      <c r="BA48" s="934"/>
      <c r="BB48" s="934"/>
      <c r="BC48" s="934"/>
      <c r="BD48" s="929" t="n">
        <f aca="false">COUNTIF(K48:BC48,"X")*I48*H48</f>
        <v>472000</v>
      </c>
      <c r="BE48" s="929"/>
      <c r="BF48" s="929"/>
      <c r="BH48" s="434"/>
    </row>
    <row r="49" customFormat="false" ht="15" hidden="false" customHeight="false" outlineLevel="0" collapsed="false">
      <c r="A49" s="437"/>
      <c r="B49" s="935" t="n">
        <f aca="false">SUM(BD44:BF48)</f>
        <v>1292600</v>
      </c>
      <c r="C49" s="935"/>
      <c r="D49" s="935"/>
      <c r="E49" s="935"/>
      <c r="F49" s="935"/>
      <c r="G49" s="935"/>
      <c r="H49" s="935"/>
      <c r="I49" s="935"/>
      <c r="J49" s="935"/>
      <c r="K49" s="935"/>
      <c r="L49" s="935"/>
      <c r="M49" s="935"/>
      <c r="N49" s="935"/>
      <c r="O49" s="935"/>
      <c r="P49" s="935"/>
      <c r="Q49" s="935"/>
      <c r="R49" s="935"/>
      <c r="S49" s="935"/>
      <c r="T49" s="935"/>
      <c r="U49" s="935"/>
      <c r="V49" s="935"/>
      <c r="W49" s="935"/>
      <c r="X49" s="935"/>
      <c r="Y49" s="935"/>
      <c r="Z49" s="935"/>
      <c r="AA49" s="935"/>
      <c r="AB49" s="935"/>
      <c r="AC49" s="935"/>
      <c r="AD49" s="935"/>
      <c r="AE49" s="935"/>
      <c r="AF49" s="935"/>
      <c r="AG49" s="935"/>
      <c r="AH49" s="935"/>
      <c r="AI49" s="935"/>
      <c r="AJ49" s="935"/>
      <c r="AK49" s="935"/>
      <c r="AL49" s="935"/>
      <c r="AM49" s="935"/>
      <c r="AN49" s="935"/>
      <c r="AO49" s="935"/>
      <c r="AP49" s="935"/>
      <c r="AQ49" s="935"/>
      <c r="AR49" s="935"/>
      <c r="AS49" s="935"/>
      <c r="AT49" s="935"/>
      <c r="AU49" s="935"/>
      <c r="AV49" s="935"/>
      <c r="AW49" s="935"/>
      <c r="AX49" s="935"/>
      <c r="AY49" s="935"/>
      <c r="AZ49" s="935"/>
      <c r="BA49" s="935"/>
      <c r="BB49" s="935"/>
      <c r="BC49" s="935"/>
      <c r="BD49" s="935"/>
      <c r="BE49" s="935"/>
      <c r="BF49" s="935"/>
      <c r="BH49" s="434"/>
    </row>
    <row r="50" customFormat="false" ht="15" hidden="false" customHeight="false" outlineLevel="0" collapsed="false">
      <c r="BH50" s="434"/>
    </row>
    <row r="51" customFormat="false" ht="15" hidden="false" customHeight="false" outlineLevel="0" collapsed="false">
      <c r="B51" s="724" t="s">
        <v>669</v>
      </c>
      <c r="C51" s="724"/>
      <c r="D51" s="724"/>
      <c r="E51" s="724"/>
      <c r="F51" s="724"/>
      <c r="G51" s="724"/>
      <c r="H51" s="724"/>
      <c r="I51" s="724"/>
      <c r="J51" s="724"/>
      <c r="K51" s="724"/>
      <c r="L51" s="724"/>
      <c r="M51" s="724"/>
      <c r="N51" s="724"/>
      <c r="O51" s="724"/>
      <c r="P51" s="724"/>
      <c r="Q51" s="724"/>
      <c r="R51" s="724"/>
      <c r="S51" s="724"/>
      <c r="T51" s="724"/>
      <c r="U51" s="724"/>
      <c r="V51" s="724"/>
      <c r="W51" s="724"/>
      <c r="X51" s="724"/>
      <c r="Y51" s="724"/>
      <c r="Z51" s="724"/>
      <c r="AA51" s="724"/>
      <c r="AB51" s="724"/>
      <c r="AC51" s="724"/>
      <c r="AD51" s="724"/>
      <c r="AE51" s="724"/>
      <c r="AF51" s="724"/>
      <c r="AG51" s="724"/>
      <c r="AH51" s="724"/>
      <c r="AI51" s="724"/>
      <c r="AJ51" s="724"/>
      <c r="AK51" s="724"/>
      <c r="AL51" s="724"/>
      <c r="AM51" s="724"/>
      <c r="AN51" s="724"/>
      <c r="AO51" s="724"/>
      <c r="AP51" s="724"/>
      <c r="AQ51" s="724"/>
      <c r="AR51" s="724"/>
      <c r="AS51" s="724"/>
      <c r="AT51" s="724"/>
      <c r="AU51" s="724"/>
      <c r="AV51" s="724"/>
      <c r="AW51" s="724"/>
      <c r="AX51" s="724"/>
      <c r="AY51" s="724"/>
      <c r="AZ51" s="724"/>
      <c r="BA51" s="724"/>
      <c r="BB51" s="724"/>
      <c r="BC51" s="724"/>
      <c r="BD51" s="724"/>
      <c r="BE51" s="724"/>
      <c r="BF51" s="724"/>
    </row>
    <row r="52" customFormat="false" ht="15" hidden="false" customHeight="false" outlineLevel="0" collapsed="false">
      <c r="B52" s="936"/>
      <c r="C52" s="936"/>
      <c r="D52" s="936"/>
      <c r="E52" s="936"/>
      <c r="F52" s="936"/>
      <c r="G52" s="936"/>
      <c r="H52" s="937" t="s">
        <v>318</v>
      </c>
      <c r="I52" s="937"/>
      <c r="J52" s="937"/>
      <c r="K52" s="938" t="s">
        <v>315</v>
      </c>
      <c r="L52" s="938"/>
      <c r="M52" s="938"/>
      <c r="N52" s="938"/>
      <c r="O52" s="938"/>
      <c r="P52" s="938"/>
      <c r="Q52" s="938"/>
      <c r="R52" s="938"/>
      <c r="S52" s="938"/>
      <c r="T52" s="921" t="s">
        <v>670</v>
      </c>
      <c r="U52" s="921"/>
      <c r="V52" s="921"/>
      <c r="W52" s="921"/>
      <c r="X52" s="921"/>
      <c r="Y52" s="921"/>
      <c r="Z52" s="939" t="s">
        <v>451</v>
      </c>
      <c r="AA52" s="939"/>
      <c r="AB52" s="939"/>
      <c r="AC52" s="939"/>
      <c r="AD52" s="940"/>
      <c r="AE52" s="940"/>
      <c r="AF52" s="940"/>
      <c r="AG52" s="940"/>
      <c r="AH52" s="940"/>
      <c r="AI52" s="940"/>
      <c r="AJ52" s="940"/>
      <c r="AK52" s="940"/>
      <c r="AL52" s="940"/>
      <c r="AM52" s="940"/>
      <c r="AN52" s="940"/>
      <c r="AO52" s="940"/>
      <c r="AP52" s="940"/>
      <c r="AQ52" s="940"/>
      <c r="AR52" s="940"/>
      <c r="AS52" s="940"/>
      <c r="AT52" s="940"/>
      <c r="AU52" s="940"/>
      <c r="AV52" s="940"/>
      <c r="AW52" s="940"/>
      <c r="AX52" s="940"/>
      <c r="AY52" s="940"/>
      <c r="AZ52" s="940"/>
      <c r="BA52" s="940"/>
      <c r="BB52" s="940"/>
      <c r="BC52" s="940"/>
      <c r="BD52" s="940"/>
      <c r="BE52" s="940"/>
      <c r="BF52" s="940"/>
    </row>
    <row r="53" customFormat="false" ht="15" hidden="false" customHeight="false" outlineLevel="0" collapsed="false">
      <c r="B53" s="941" t="str">
        <f aca="false">'PONTO DE EQUILIBRIO'!B8</f>
        <v>EQUIPE 1 - ESCAVAÇÃO MAT 1ª CAT</v>
      </c>
      <c r="C53" s="941"/>
      <c r="D53" s="941"/>
      <c r="E53" s="941"/>
      <c r="F53" s="941"/>
      <c r="G53" s="941"/>
      <c r="H53" s="942" t="n">
        <f aca="false">'PONTO DE EQUILIBRIO'!C8</f>
        <v>10</v>
      </c>
      <c r="I53" s="942"/>
      <c r="J53" s="942"/>
      <c r="K53" s="942" t="n">
        <f aca="false">DADOS!$E$24+DADOS!$E$25+DADOS!$E$26+DADOS!$E$12</f>
        <v>2415</v>
      </c>
      <c r="L53" s="942"/>
      <c r="M53" s="942"/>
      <c r="N53" s="942"/>
      <c r="O53" s="942"/>
      <c r="P53" s="942"/>
      <c r="Q53" s="942"/>
      <c r="R53" s="942"/>
      <c r="S53" s="942"/>
      <c r="T53" s="943" t="n">
        <f aca="false">'PONTO DE EQUILIBRIO'!D8</f>
        <v>10.3</v>
      </c>
      <c r="U53" s="943"/>
      <c r="V53" s="943"/>
      <c r="W53" s="943"/>
      <c r="X53" s="943"/>
      <c r="Y53" s="943"/>
      <c r="Z53" s="927" t="n">
        <f aca="false">T53*K53*H53</f>
        <v>248745</v>
      </c>
      <c r="AA53" s="927"/>
      <c r="AB53" s="927"/>
      <c r="AC53" s="927"/>
      <c r="AD53" s="944"/>
      <c r="AE53" s="944"/>
      <c r="AF53" s="944"/>
      <c r="AG53" s="944"/>
      <c r="AH53" s="944"/>
      <c r="AI53" s="944"/>
      <c r="AJ53" s="944"/>
      <c r="AK53" s="944"/>
      <c r="AL53" s="944"/>
      <c r="AM53" s="944"/>
      <c r="AN53" s="944"/>
      <c r="AO53" s="944"/>
      <c r="AP53" s="944"/>
      <c r="AQ53" s="944"/>
      <c r="AR53" s="944"/>
      <c r="AS53" s="944"/>
      <c r="AT53" s="944"/>
      <c r="AU53" s="944"/>
      <c r="AV53" s="944"/>
      <c r="AW53" s="944"/>
      <c r="AX53" s="944"/>
      <c r="AY53" s="944"/>
      <c r="AZ53" s="944"/>
      <c r="BA53" s="944"/>
      <c r="BB53" s="944"/>
      <c r="BC53" s="944"/>
      <c r="BD53" s="944"/>
      <c r="BE53" s="944"/>
      <c r="BF53" s="944"/>
    </row>
    <row r="54" customFormat="false" ht="15" hidden="false" customHeight="false" outlineLevel="0" collapsed="false">
      <c r="B54" s="941" t="str">
        <f aca="false">'PONTO DE EQUILIBRIO'!B9</f>
        <v>EQUIPE 2 - ESCAVAÇÃO MAT 2ª CAT</v>
      </c>
      <c r="C54" s="941"/>
      <c r="D54" s="941"/>
      <c r="E54" s="941"/>
      <c r="F54" s="941"/>
      <c r="G54" s="941"/>
      <c r="H54" s="942" t="n">
        <f aca="false">'PONTO DE EQUILIBRIO'!C9</f>
        <v>16</v>
      </c>
      <c r="I54" s="942"/>
      <c r="J54" s="942"/>
      <c r="K54" s="942" t="n">
        <f aca="false">DADOS!$E$24+DADOS!$E$25+DADOS!$E$26+DADOS!$E$12</f>
        <v>2415</v>
      </c>
      <c r="L54" s="942"/>
      <c r="M54" s="942"/>
      <c r="N54" s="942"/>
      <c r="O54" s="942"/>
      <c r="P54" s="942"/>
      <c r="Q54" s="942"/>
      <c r="R54" s="942"/>
      <c r="S54" s="942"/>
      <c r="T54" s="943" t="n">
        <f aca="false">'PONTO DE EQUILIBRIO'!D9</f>
        <v>11.6666666666667</v>
      </c>
      <c r="U54" s="943"/>
      <c r="V54" s="943"/>
      <c r="W54" s="943"/>
      <c r="X54" s="943"/>
      <c r="Y54" s="943"/>
      <c r="Z54" s="927" t="n">
        <f aca="false">T54*K54*H54</f>
        <v>450800</v>
      </c>
      <c r="AA54" s="927"/>
      <c r="AB54" s="927"/>
      <c r="AC54" s="927"/>
      <c r="AD54" s="945"/>
      <c r="AE54" s="946"/>
      <c r="AF54" s="946"/>
      <c r="AG54" s="946"/>
      <c r="AH54" s="946"/>
      <c r="AI54" s="946"/>
      <c r="AJ54" s="946"/>
      <c r="AK54" s="946"/>
      <c r="AL54" s="946"/>
      <c r="AM54" s="946"/>
      <c r="AN54" s="946"/>
      <c r="AO54" s="946"/>
      <c r="AP54" s="946"/>
      <c r="AQ54" s="946"/>
      <c r="AR54" s="946"/>
      <c r="AS54" s="946"/>
      <c r="AT54" s="946"/>
      <c r="AU54" s="946"/>
      <c r="AV54" s="946"/>
      <c r="AW54" s="946"/>
      <c r="AX54" s="946"/>
      <c r="AY54" s="946"/>
      <c r="AZ54" s="946"/>
      <c r="BA54" s="946"/>
      <c r="BB54" s="946"/>
      <c r="BC54" s="946"/>
      <c r="BD54" s="946"/>
      <c r="BE54" s="946"/>
      <c r="BF54" s="947"/>
    </row>
    <row r="55" customFormat="false" ht="15" hidden="false" customHeight="false" outlineLevel="0" collapsed="false">
      <c r="B55" s="941" t="str">
        <f aca="false">'PONTO DE EQUILIBRIO'!B10</f>
        <v>EQUIPE 3 - CARGA DE MAT 3ª CAT</v>
      </c>
      <c r="C55" s="941"/>
      <c r="D55" s="941"/>
      <c r="E55" s="941"/>
      <c r="F55" s="941"/>
      <c r="G55" s="941"/>
      <c r="H55" s="942" t="n">
        <f aca="false">'PONTO DE EQUILIBRIO'!C10</f>
        <v>33</v>
      </c>
      <c r="I55" s="942"/>
      <c r="J55" s="942"/>
      <c r="K55" s="942" t="n">
        <f aca="false">DADOS!$E$24+DADOS!$E$25+DADOS!$E$26+DADOS!$E$12</f>
        <v>2415</v>
      </c>
      <c r="L55" s="942"/>
      <c r="M55" s="942"/>
      <c r="N55" s="942"/>
      <c r="O55" s="942"/>
      <c r="P55" s="942"/>
      <c r="Q55" s="942"/>
      <c r="R55" s="942"/>
      <c r="S55" s="942"/>
      <c r="T55" s="943" t="n">
        <f aca="false">'PONTO DE EQUILIBRIO'!D10</f>
        <v>10.0833333333333</v>
      </c>
      <c r="U55" s="943"/>
      <c r="V55" s="943"/>
      <c r="W55" s="943"/>
      <c r="X55" s="943"/>
      <c r="Y55" s="943"/>
      <c r="Z55" s="927" t="n">
        <f aca="false">T55*K55*H55</f>
        <v>803591.25</v>
      </c>
      <c r="AA55" s="927"/>
      <c r="AB55" s="927"/>
      <c r="AC55" s="927"/>
      <c r="AD55" s="945"/>
      <c r="AE55" s="946"/>
      <c r="AF55" s="946"/>
      <c r="AG55" s="946"/>
      <c r="AH55" s="946"/>
      <c r="AI55" s="946"/>
      <c r="AJ55" s="946"/>
      <c r="AK55" s="946"/>
      <c r="AL55" s="946"/>
      <c r="AM55" s="946"/>
      <c r="AN55" s="946"/>
      <c r="AO55" s="946"/>
      <c r="AP55" s="946"/>
      <c r="AQ55" s="946"/>
      <c r="AR55" s="946"/>
      <c r="AS55" s="946"/>
      <c r="AT55" s="946"/>
      <c r="AU55" s="946"/>
      <c r="AV55" s="946"/>
      <c r="AW55" s="946"/>
      <c r="AX55" s="946"/>
      <c r="AY55" s="946"/>
      <c r="AZ55" s="946"/>
      <c r="BA55" s="946"/>
      <c r="BB55" s="946"/>
      <c r="BC55" s="946"/>
      <c r="BD55" s="946"/>
      <c r="BE55" s="946"/>
      <c r="BF55" s="947"/>
    </row>
    <row r="56" customFormat="false" ht="15" hidden="false" customHeight="false" outlineLevel="0" collapsed="false">
      <c r="B56" s="941" t="str">
        <f aca="false">'PONTO DE EQUILIBRIO'!B11</f>
        <v>EQUIPE 4 - ATERRO</v>
      </c>
      <c r="C56" s="941"/>
      <c r="D56" s="941"/>
      <c r="E56" s="941"/>
      <c r="F56" s="941"/>
      <c r="G56" s="941"/>
      <c r="H56" s="942" t="n">
        <f aca="false">'PONTO DE EQUILIBRIO'!C11</f>
        <v>26</v>
      </c>
      <c r="I56" s="942"/>
      <c r="J56" s="942"/>
      <c r="K56" s="942" t="n">
        <f aca="false">DADOS!$E$24+DADOS!$E$25+DADOS!$E$26+DADOS!$E$12</f>
        <v>2415</v>
      </c>
      <c r="L56" s="942"/>
      <c r="M56" s="942"/>
      <c r="N56" s="942"/>
      <c r="O56" s="942"/>
      <c r="P56" s="942"/>
      <c r="Q56" s="942"/>
      <c r="R56" s="942"/>
      <c r="S56" s="942"/>
      <c r="T56" s="943" t="n">
        <f aca="false">'PONTO DE EQUILIBRIO'!D11</f>
        <v>11.7333333333333</v>
      </c>
      <c r="U56" s="943"/>
      <c r="V56" s="943"/>
      <c r="W56" s="943"/>
      <c r="X56" s="943"/>
      <c r="Y56" s="943"/>
      <c r="Z56" s="927" t="n">
        <f aca="false">T56*K56*H56</f>
        <v>736736</v>
      </c>
      <c r="AA56" s="927"/>
      <c r="AB56" s="927"/>
      <c r="AC56" s="927"/>
      <c r="AD56" s="945"/>
      <c r="AE56" s="946"/>
      <c r="AF56" s="946"/>
      <c r="AG56" s="946"/>
      <c r="AH56" s="946"/>
      <c r="AI56" s="946"/>
      <c r="AJ56" s="946"/>
      <c r="AK56" s="946"/>
      <c r="AL56" s="946"/>
      <c r="AM56" s="946"/>
      <c r="AN56" s="946"/>
      <c r="AO56" s="946"/>
      <c r="AP56" s="946"/>
      <c r="AQ56" s="946"/>
      <c r="AR56" s="946"/>
      <c r="AS56" s="946"/>
      <c r="AT56" s="946"/>
      <c r="AU56" s="946"/>
      <c r="AV56" s="946"/>
      <c r="AW56" s="946"/>
      <c r="AX56" s="946"/>
      <c r="AY56" s="946"/>
      <c r="AZ56" s="946"/>
      <c r="BA56" s="946"/>
      <c r="BB56" s="946"/>
      <c r="BC56" s="946"/>
      <c r="BD56" s="946"/>
      <c r="BE56" s="946"/>
      <c r="BF56" s="947"/>
    </row>
    <row r="57" customFormat="false" ht="15" hidden="false" customHeight="false" outlineLevel="0" collapsed="false">
      <c r="B57" s="941" t="str">
        <f aca="false">'PONTO DE EQUILIBRIO'!B12</f>
        <v>EQUIPE 5 - CONSTRUÇÃO DE ATERRO</v>
      </c>
      <c r="C57" s="941"/>
      <c r="D57" s="941"/>
      <c r="E57" s="941"/>
      <c r="F57" s="941"/>
      <c r="G57" s="941"/>
      <c r="H57" s="942" t="n">
        <f aca="false">'PONTO DE EQUILIBRIO'!C12</f>
        <v>13</v>
      </c>
      <c r="I57" s="942"/>
      <c r="J57" s="942"/>
      <c r="K57" s="942" t="n">
        <f aca="false">DADOS!$E$24+DADOS!$E$25+DADOS!$E$26+DADOS!$E$12</f>
        <v>2415</v>
      </c>
      <c r="L57" s="942"/>
      <c r="M57" s="942"/>
      <c r="N57" s="942"/>
      <c r="O57" s="942"/>
      <c r="P57" s="942"/>
      <c r="Q57" s="942"/>
      <c r="R57" s="942"/>
      <c r="S57" s="942"/>
      <c r="T57" s="943" t="n">
        <f aca="false">'PONTO DE EQUILIBRIO'!D12</f>
        <v>11.8666666666667</v>
      </c>
      <c r="U57" s="943"/>
      <c r="V57" s="943"/>
      <c r="W57" s="943"/>
      <c r="X57" s="943"/>
      <c r="Y57" s="943"/>
      <c r="Z57" s="927" t="n">
        <f aca="false">T57*K57*H57</f>
        <v>372554</v>
      </c>
      <c r="AA57" s="927"/>
      <c r="AB57" s="927"/>
      <c r="AC57" s="927"/>
      <c r="AD57" s="945"/>
      <c r="AE57" s="946"/>
      <c r="AF57" s="946"/>
      <c r="AG57" s="946"/>
      <c r="AH57" s="946"/>
      <c r="AI57" s="946"/>
      <c r="AJ57" s="946"/>
      <c r="AK57" s="946"/>
      <c r="AL57" s="946"/>
      <c r="AM57" s="946"/>
      <c r="AN57" s="946"/>
      <c r="AO57" s="946"/>
      <c r="AP57" s="946"/>
      <c r="AQ57" s="946"/>
      <c r="AR57" s="946"/>
      <c r="AS57" s="946"/>
      <c r="AT57" s="946"/>
      <c r="AU57" s="946"/>
      <c r="AV57" s="946"/>
      <c r="AW57" s="946"/>
      <c r="AX57" s="946"/>
      <c r="AY57" s="946"/>
      <c r="AZ57" s="946"/>
      <c r="BA57" s="946"/>
      <c r="BB57" s="946"/>
      <c r="BC57" s="946"/>
      <c r="BD57" s="946"/>
      <c r="BE57" s="946"/>
      <c r="BF57" s="947"/>
    </row>
    <row r="58" customFormat="false" ht="15" hidden="false" customHeight="false" outlineLevel="0" collapsed="false">
      <c r="B58" s="941" t="str">
        <f aca="false">'PONTO DE EQUILIBRIO'!B13</f>
        <v>EQUIPE 6 - CAMADA FINAL DE ATERRO DE ROCHA</v>
      </c>
      <c r="C58" s="941"/>
      <c r="D58" s="941"/>
      <c r="E58" s="941"/>
      <c r="F58" s="941"/>
      <c r="G58" s="941"/>
      <c r="H58" s="942" t="n">
        <f aca="false">'PONTO DE EQUILIBRIO'!C13</f>
        <v>7</v>
      </c>
      <c r="I58" s="942"/>
      <c r="J58" s="942"/>
      <c r="K58" s="942" t="n">
        <f aca="false">DADOS!$E$24+DADOS!$E$25+DADOS!$E$26+DADOS!$E$12</f>
        <v>2415</v>
      </c>
      <c r="L58" s="942"/>
      <c r="M58" s="942"/>
      <c r="N58" s="942"/>
      <c r="O58" s="942"/>
      <c r="P58" s="942"/>
      <c r="Q58" s="942"/>
      <c r="R58" s="942"/>
      <c r="S58" s="942"/>
      <c r="T58" s="943" t="n">
        <f aca="false">'PONTO DE EQUILIBRIO'!D13</f>
        <v>1.56666666666667</v>
      </c>
      <c r="U58" s="943"/>
      <c r="V58" s="943"/>
      <c r="W58" s="943"/>
      <c r="X58" s="943"/>
      <c r="Y58" s="943"/>
      <c r="Z58" s="927" t="n">
        <f aca="false">T58*K58*H58</f>
        <v>26484.5</v>
      </c>
      <c r="AA58" s="927"/>
      <c r="AB58" s="927"/>
      <c r="AC58" s="927"/>
      <c r="AD58" s="944"/>
      <c r="AE58" s="944"/>
      <c r="AF58" s="944"/>
      <c r="AG58" s="944"/>
      <c r="AH58" s="944"/>
      <c r="AI58" s="944"/>
      <c r="AJ58" s="944"/>
      <c r="AK58" s="944"/>
      <c r="AL58" s="944"/>
      <c r="AM58" s="944"/>
      <c r="AN58" s="944"/>
      <c r="AO58" s="944"/>
      <c r="AP58" s="944"/>
      <c r="AQ58" s="944"/>
      <c r="AR58" s="944"/>
      <c r="AS58" s="944"/>
      <c r="AT58" s="944"/>
      <c r="AU58" s="944"/>
      <c r="AV58" s="944"/>
      <c r="AW58" s="944"/>
      <c r="AX58" s="944"/>
      <c r="AY58" s="944"/>
      <c r="AZ58" s="944"/>
      <c r="BA58" s="944"/>
      <c r="BB58" s="944"/>
      <c r="BC58" s="944"/>
      <c r="BD58" s="944"/>
      <c r="BE58" s="944"/>
      <c r="BF58" s="944"/>
    </row>
    <row r="59" customFormat="false" ht="15" hidden="true" customHeight="false" outlineLevel="0" collapsed="false">
      <c r="B59" s="941" t="str">
        <f aca="false">'PONTO DE EQUILIBRIO'!B14</f>
        <v>EQUIPE 7 - ENCHIMENTO DE REBAIXO EM ROCHA COM MATERIAL DE 3ª</v>
      </c>
      <c r="C59" s="941"/>
      <c r="D59" s="941"/>
      <c r="E59" s="941"/>
      <c r="F59" s="941"/>
      <c r="G59" s="941"/>
      <c r="H59" s="942" t="n">
        <f aca="false">'PONTO DE EQUILIBRIO'!C14</f>
        <v>0</v>
      </c>
      <c r="I59" s="942"/>
      <c r="J59" s="942"/>
      <c r="K59" s="942" t="n">
        <f aca="false">DADOS!$E$24+DADOS!$E$25+DADOS!$E$26+DADOS!$E$12</f>
        <v>2415</v>
      </c>
      <c r="L59" s="942"/>
      <c r="M59" s="942"/>
      <c r="N59" s="942"/>
      <c r="O59" s="942"/>
      <c r="P59" s="942"/>
      <c r="Q59" s="942"/>
      <c r="R59" s="942"/>
      <c r="S59" s="942"/>
      <c r="T59" s="943" t="n">
        <f aca="false">'PONTO DE EQUILIBRIO'!D14</f>
        <v>0</v>
      </c>
      <c r="U59" s="943"/>
      <c r="V59" s="943"/>
      <c r="W59" s="943"/>
      <c r="X59" s="943"/>
      <c r="Y59" s="943"/>
      <c r="Z59" s="927" t="n">
        <f aca="false">T59*K59*H59</f>
        <v>0</v>
      </c>
      <c r="AA59" s="927"/>
      <c r="AB59" s="927"/>
      <c r="AC59" s="927"/>
      <c r="AD59" s="945"/>
      <c r="AE59" s="946"/>
      <c r="AF59" s="946"/>
      <c r="AG59" s="946"/>
      <c r="AH59" s="946"/>
      <c r="AI59" s="946"/>
      <c r="AJ59" s="946"/>
      <c r="AK59" s="946"/>
      <c r="AL59" s="946"/>
      <c r="AM59" s="946"/>
      <c r="AN59" s="946"/>
      <c r="AO59" s="946"/>
      <c r="AP59" s="946"/>
      <c r="AQ59" s="946"/>
      <c r="AR59" s="946"/>
      <c r="AS59" s="946"/>
      <c r="AT59" s="946"/>
      <c r="AU59" s="946"/>
      <c r="AV59" s="946"/>
      <c r="AW59" s="946"/>
      <c r="AX59" s="946"/>
      <c r="AY59" s="946"/>
      <c r="AZ59" s="946"/>
      <c r="BA59" s="946"/>
      <c r="BB59" s="946"/>
      <c r="BC59" s="946"/>
      <c r="BD59" s="946"/>
      <c r="BE59" s="946"/>
      <c r="BF59" s="947"/>
    </row>
    <row r="60" customFormat="false" ht="15" hidden="true" customHeight="false" outlineLevel="0" collapsed="false">
      <c r="B60" s="941" t="str">
        <f aca="false">'PONTO DE EQUILIBRIO'!B15</f>
        <v>EQUIPE 8 - BASE</v>
      </c>
      <c r="C60" s="941"/>
      <c r="D60" s="941"/>
      <c r="E60" s="941"/>
      <c r="F60" s="941"/>
      <c r="G60" s="941"/>
      <c r="H60" s="942" t="n">
        <f aca="false">'PONTO DE EQUILIBRIO'!C15</f>
        <v>0</v>
      </c>
      <c r="I60" s="942"/>
      <c r="J60" s="942"/>
      <c r="K60" s="942" t="n">
        <f aca="false">DADOS!$E$24+DADOS!$E$25+DADOS!$E$26+DADOS!$E$12</f>
        <v>2415</v>
      </c>
      <c r="L60" s="942"/>
      <c r="M60" s="942"/>
      <c r="N60" s="942"/>
      <c r="O60" s="942"/>
      <c r="P60" s="942"/>
      <c r="Q60" s="942"/>
      <c r="R60" s="942"/>
      <c r="S60" s="942"/>
      <c r="T60" s="943" t="n">
        <f aca="false">'PONTO DE EQUILIBRIO'!D15</f>
        <v>0</v>
      </c>
      <c r="U60" s="943"/>
      <c r="V60" s="943"/>
      <c r="W60" s="943"/>
      <c r="X60" s="943"/>
      <c r="Y60" s="943"/>
      <c r="Z60" s="927" t="n">
        <f aca="false">T60*K60*H60</f>
        <v>0</v>
      </c>
      <c r="AA60" s="927"/>
      <c r="AB60" s="927"/>
      <c r="AC60" s="927"/>
      <c r="AD60" s="945"/>
      <c r="AE60" s="946"/>
      <c r="AF60" s="946"/>
      <c r="AG60" s="946"/>
      <c r="AH60" s="946"/>
      <c r="AI60" s="946"/>
      <c r="AJ60" s="946"/>
      <c r="AK60" s="946"/>
      <c r="AL60" s="946"/>
      <c r="AM60" s="946"/>
      <c r="AN60" s="946"/>
      <c r="AO60" s="946"/>
      <c r="AP60" s="946"/>
      <c r="AQ60" s="946"/>
      <c r="AR60" s="946"/>
      <c r="AS60" s="946"/>
      <c r="AT60" s="946"/>
      <c r="AU60" s="946"/>
      <c r="AV60" s="946"/>
      <c r="AW60" s="946"/>
      <c r="AX60" s="946"/>
      <c r="AY60" s="946"/>
      <c r="AZ60" s="946"/>
      <c r="BA60" s="946"/>
      <c r="BB60" s="946"/>
      <c r="BC60" s="946"/>
      <c r="BD60" s="946"/>
      <c r="BE60" s="946"/>
      <c r="BF60" s="947"/>
    </row>
    <row r="61" customFormat="false" ht="15" hidden="false" customHeight="false" outlineLevel="0" collapsed="false">
      <c r="B61" s="941" t="str">
        <f aca="false">'PONTO DE EQUILIBRIO'!B16</f>
        <v>EQUIPE 6 - DRENAGEM</v>
      </c>
      <c r="C61" s="941"/>
      <c r="D61" s="941"/>
      <c r="E61" s="941"/>
      <c r="F61" s="941"/>
      <c r="G61" s="941"/>
      <c r="H61" s="942" t="n">
        <f aca="false">'PONTO DE EQUILIBRIO'!C16</f>
        <v>58</v>
      </c>
      <c r="I61" s="942"/>
      <c r="J61" s="942"/>
      <c r="K61" s="942" t="n">
        <f aca="false">DADOS!$E$24+DADOS!$E$25+DADOS!$E$26+DADOS!$E$12</f>
        <v>2415</v>
      </c>
      <c r="L61" s="942"/>
      <c r="M61" s="942"/>
      <c r="N61" s="942"/>
      <c r="O61" s="942"/>
      <c r="P61" s="942"/>
      <c r="Q61" s="942"/>
      <c r="R61" s="942"/>
      <c r="S61" s="942"/>
      <c r="T61" s="943" t="n">
        <f aca="false">'PONTO DE EQUILIBRIO'!D16</f>
        <v>9.76666666666667</v>
      </c>
      <c r="U61" s="943"/>
      <c r="V61" s="943"/>
      <c r="W61" s="943"/>
      <c r="X61" s="943"/>
      <c r="Y61" s="943"/>
      <c r="Z61" s="927" t="n">
        <f aca="false">T61*K61*H61</f>
        <v>1368017</v>
      </c>
      <c r="AA61" s="927"/>
      <c r="AB61" s="927"/>
      <c r="AC61" s="927"/>
      <c r="AD61" s="944"/>
      <c r="AE61" s="944"/>
      <c r="AF61" s="944"/>
      <c r="AG61" s="944"/>
      <c r="AH61" s="944"/>
      <c r="AI61" s="944"/>
      <c r="AJ61" s="944"/>
      <c r="AK61" s="944"/>
      <c r="AL61" s="944"/>
      <c r="AM61" s="944"/>
      <c r="AN61" s="944"/>
      <c r="AO61" s="944"/>
      <c r="AP61" s="944"/>
      <c r="AQ61" s="944"/>
      <c r="AR61" s="944"/>
      <c r="AS61" s="944"/>
      <c r="AT61" s="944"/>
      <c r="AU61" s="944"/>
      <c r="AV61" s="944"/>
      <c r="AW61" s="944"/>
      <c r="AX61" s="944"/>
      <c r="AY61" s="944"/>
      <c r="AZ61" s="944"/>
      <c r="BA61" s="944"/>
      <c r="BB61" s="944"/>
      <c r="BC61" s="944"/>
      <c r="BD61" s="944"/>
      <c r="BE61" s="944"/>
      <c r="BF61" s="944"/>
    </row>
    <row r="62" customFormat="false" ht="15" hidden="false" customHeight="false" outlineLevel="0" collapsed="false">
      <c r="B62" s="941"/>
      <c r="C62" s="941"/>
      <c r="D62" s="941"/>
      <c r="E62" s="941"/>
      <c r="F62" s="941"/>
      <c r="G62" s="941"/>
      <c r="H62" s="942"/>
      <c r="I62" s="942"/>
      <c r="J62" s="942"/>
      <c r="K62" s="948"/>
      <c r="L62" s="948"/>
      <c r="M62" s="948"/>
      <c r="N62" s="948"/>
      <c r="O62" s="948"/>
      <c r="P62" s="948"/>
      <c r="Q62" s="948"/>
      <c r="R62" s="948"/>
      <c r="S62" s="948"/>
      <c r="T62" s="943"/>
      <c r="U62" s="943"/>
      <c r="V62" s="943"/>
      <c r="W62" s="943"/>
      <c r="X62" s="943"/>
      <c r="Y62" s="943"/>
      <c r="Z62" s="927"/>
      <c r="AA62" s="927"/>
      <c r="AB62" s="927"/>
      <c r="AC62" s="927"/>
      <c r="AD62" s="949"/>
      <c r="AE62" s="949"/>
      <c r="AF62" s="949"/>
      <c r="AG62" s="949"/>
      <c r="AH62" s="949"/>
      <c r="AI62" s="949"/>
      <c r="AJ62" s="949"/>
      <c r="AK62" s="949"/>
      <c r="AL62" s="949"/>
      <c r="AM62" s="949"/>
      <c r="AN62" s="949"/>
      <c r="AO62" s="949"/>
      <c r="AP62" s="949"/>
      <c r="AQ62" s="949"/>
      <c r="AR62" s="949"/>
      <c r="AS62" s="949"/>
      <c r="AT62" s="949"/>
      <c r="AU62" s="949"/>
      <c r="AV62" s="949"/>
      <c r="AW62" s="949"/>
      <c r="AX62" s="949"/>
      <c r="AY62" s="949"/>
      <c r="AZ62" s="949"/>
      <c r="BA62" s="949"/>
      <c r="BB62" s="949"/>
      <c r="BC62" s="949"/>
      <c r="BD62" s="949"/>
      <c r="BE62" s="949"/>
      <c r="BF62" s="949"/>
    </row>
    <row r="63" customFormat="false" ht="15" hidden="false" customHeight="false" outlineLevel="0" collapsed="false">
      <c r="B63" s="935" t="n">
        <f aca="false">SUM(Z53:AC62)</f>
        <v>4006927.75</v>
      </c>
      <c r="C63" s="935"/>
      <c r="D63" s="935"/>
      <c r="E63" s="935"/>
      <c r="F63" s="935"/>
      <c r="G63" s="935"/>
      <c r="H63" s="935"/>
      <c r="I63" s="935"/>
      <c r="J63" s="935"/>
      <c r="K63" s="935"/>
      <c r="L63" s="935"/>
      <c r="M63" s="935"/>
      <c r="N63" s="935"/>
      <c r="O63" s="935"/>
      <c r="P63" s="935"/>
      <c r="Q63" s="935"/>
      <c r="R63" s="935"/>
      <c r="S63" s="935"/>
      <c r="T63" s="935"/>
      <c r="U63" s="935"/>
      <c r="V63" s="935"/>
      <c r="W63" s="935"/>
      <c r="X63" s="935"/>
      <c r="Y63" s="935"/>
      <c r="Z63" s="935"/>
      <c r="AA63" s="935"/>
      <c r="AB63" s="935"/>
      <c r="AC63" s="935"/>
      <c r="AD63" s="935"/>
      <c r="AE63" s="935"/>
      <c r="AF63" s="935"/>
      <c r="AG63" s="935"/>
      <c r="AH63" s="935"/>
      <c r="AI63" s="935"/>
      <c r="AJ63" s="935"/>
      <c r="AK63" s="935"/>
      <c r="AL63" s="935"/>
      <c r="AM63" s="935"/>
      <c r="AN63" s="935"/>
      <c r="AO63" s="935"/>
      <c r="AP63" s="935"/>
      <c r="AQ63" s="935"/>
      <c r="AR63" s="935"/>
      <c r="AS63" s="935"/>
      <c r="AT63" s="935"/>
      <c r="AU63" s="935"/>
      <c r="AV63" s="935"/>
      <c r="AW63" s="935"/>
      <c r="AX63" s="935"/>
      <c r="AY63" s="935"/>
      <c r="AZ63" s="935"/>
      <c r="BA63" s="935"/>
      <c r="BB63" s="935"/>
      <c r="BC63" s="935"/>
      <c r="BD63" s="935"/>
      <c r="BE63" s="935"/>
      <c r="BF63" s="935"/>
    </row>
  </sheetData>
  <mergeCells count="374">
    <mergeCell ref="B7:D7"/>
    <mergeCell ref="C9:K9"/>
    <mergeCell ref="Q9:W9"/>
    <mergeCell ref="X9:AD9"/>
    <mergeCell ref="AG9:BB9"/>
    <mergeCell ref="C10:K11"/>
    <mergeCell ref="Q10:W10"/>
    <mergeCell ref="X10:AD10"/>
    <mergeCell ref="AG10:BF11"/>
    <mergeCell ref="Q11:W11"/>
    <mergeCell ref="X11:AD11"/>
    <mergeCell ref="B14:BF14"/>
    <mergeCell ref="B15:C16"/>
    <mergeCell ref="D15:P16"/>
    <mergeCell ref="Q15:R16"/>
    <mergeCell ref="S15:T16"/>
    <mergeCell ref="U15:Y16"/>
    <mergeCell ref="Z15:AD16"/>
    <mergeCell ref="AE15:AI16"/>
    <mergeCell ref="AJ15:AO16"/>
    <mergeCell ref="AP15:AU16"/>
    <mergeCell ref="AV15:BA16"/>
    <mergeCell ref="BB15:BF16"/>
    <mergeCell ref="B17:C17"/>
    <mergeCell ref="D17:P17"/>
    <mergeCell ref="Q17:R17"/>
    <mergeCell ref="S17:T17"/>
    <mergeCell ref="U17:Y17"/>
    <mergeCell ref="Z17:AD17"/>
    <mergeCell ref="AE17:AI17"/>
    <mergeCell ref="AJ17:AO17"/>
    <mergeCell ref="AP17:AU17"/>
    <mergeCell ref="AV17:BA17"/>
    <mergeCell ref="BB17:BF17"/>
    <mergeCell ref="B18:C18"/>
    <mergeCell ref="D18:P18"/>
    <mergeCell ref="Q18:R18"/>
    <mergeCell ref="S18:T18"/>
    <mergeCell ref="U18:Y18"/>
    <mergeCell ref="Z18:AD18"/>
    <mergeCell ref="AE18:AI18"/>
    <mergeCell ref="AJ18:AO18"/>
    <mergeCell ref="AP18:AU18"/>
    <mergeCell ref="AV18:BA18"/>
    <mergeCell ref="BB18:BF18"/>
    <mergeCell ref="B19:C19"/>
    <mergeCell ref="D19:P19"/>
    <mergeCell ref="Q19:R19"/>
    <mergeCell ref="S19:T19"/>
    <mergeCell ref="U19:Y19"/>
    <mergeCell ref="Z19:AD19"/>
    <mergeCell ref="AE19:AI19"/>
    <mergeCell ref="AJ19:AO19"/>
    <mergeCell ref="AP19:AU19"/>
    <mergeCell ref="AV19:BA19"/>
    <mergeCell ref="BB19:BF19"/>
    <mergeCell ref="B20:C20"/>
    <mergeCell ref="D20:P20"/>
    <mergeCell ref="Q20:R20"/>
    <mergeCell ref="S20:T20"/>
    <mergeCell ref="U20:Y20"/>
    <mergeCell ref="Z20:AD20"/>
    <mergeCell ref="AE20:AI20"/>
    <mergeCell ref="AJ20:AO20"/>
    <mergeCell ref="AP20:AU20"/>
    <mergeCell ref="AV20:BA20"/>
    <mergeCell ref="BB20:BF20"/>
    <mergeCell ref="B21:C21"/>
    <mergeCell ref="D21:P21"/>
    <mergeCell ref="Q21:R21"/>
    <mergeCell ref="S21:T21"/>
    <mergeCell ref="U21:Y21"/>
    <mergeCell ref="Z21:AD21"/>
    <mergeCell ref="AE21:AI21"/>
    <mergeCell ref="AJ21:AO21"/>
    <mergeCell ref="AP21:AU21"/>
    <mergeCell ref="AV21:BA21"/>
    <mergeCell ref="BB21:BF21"/>
    <mergeCell ref="B22:C22"/>
    <mergeCell ref="D22:P22"/>
    <mergeCell ref="Q22:R22"/>
    <mergeCell ref="S22:T22"/>
    <mergeCell ref="U22:Y22"/>
    <mergeCell ref="Z22:AD22"/>
    <mergeCell ref="AE22:AI22"/>
    <mergeCell ref="AJ22:AO22"/>
    <mergeCell ref="AP22:AU22"/>
    <mergeCell ref="AV22:BA22"/>
    <mergeCell ref="BB22:BF22"/>
    <mergeCell ref="B23:C23"/>
    <mergeCell ref="D23:P23"/>
    <mergeCell ref="Q23:R23"/>
    <mergeCell ref="S23:T23"/>
    <mergeCell ref="U23:Y23"/>
    <mergeCell ref="Z23:AD23"/>
    <mergeCell ref="AE23:AI23"/>
    <mergeCell ref="AJ23:AO23"/>
    <mergeCell ref="AP23:AU23"/>
    <mergeCell ref="AV23:BA23"/>
    <mergeCell ref="BB23:BF23"/>
    <mergeCell ref="B24:C24"/>
    <mergeCell ref="D24:P24"/>
    <mergeCell ref="Q24:R24"/>
    <mergeCell ref="S24:T24"/>
    <mergeCell ref="U24:Y24"/>
    <mergeCell ref="Z24:AD24"/>
    <mergeCell ref="AE24:AI24"/>
    <mergeCell ref="AJ24:AO24"/>
    <mergeCell ref="AP24:AU24"/>
    <mergeCell ref="AV24:BA24"/>
    <mergeCell ref="BB24:BF24"/>
    <mergeCell ref="B25:C25"/>
    <mergeCell ref="D25:P25"/>
    <mergeCell ref="Q25:R25"/>
    <mergeCell ref="S25:T25"/>
    <mergeCell ref="U25:Y25"/>
    <mergeCell ref="Z25:AD25"/>
    <mergeCell ref="AE25:AI25"/>
    <mergeCell ref="AJ25:AO25"/>
    <mergeCell ref="AP25:AU25"/>
    <mergeCell ref="AV25:BA25"/>
    <mergeCell ref="BB25:BF25"/>
    <mergeCell ref="B26:C26"/>
    <mergeCell ref="D26:P26"/>
    <mergeCell ref="Q26:R26"/>
    <mergeCell ref="S26:T26"/>
    <mergeCell ref="U26:Y26"/>
    <mergeCell ref="Z26:AD26"/>
    <mergeCell ref="AE26:AI26"/>
    <mergeCell ref="AJ26:AO26"/>
    <mergeCell ref="AP26:AU26"/>
    <mergeCell ref="AV26:BA26"/>
    <mergeCell ref="BB26:BF26"/>
    <mergeCell ref="B27:C27"/>
    <mergeCell ref="D27:P27"/>
    <mergeCell ref="Q27:R27"/>
    <mergeCell ref="S27:T27"/>
    <mergeCell ref="U27:Y27"/>
    <mergeCell ref="Z27:AD27"/>
    <mergeCell ref="AE27:AI27"/>
    <mergeCell ref="AJ27:AO27"/>
    <mergeCell ref="AP27:AU27"/>
    <mergeCell ref="AV27:BA27"/>
    <mergeCell ref="BB27:BF27"/>
    <mergeCell ref="B29:BF29"/>
    <mergeCell ref="B30:L31"/>
    <mergeCell ref="M30:O31"/>
    <mergeCell ref="P30:U31"/>
    <mergeCell ref="V30:AA31"/>
    <mergeCell ref="AB30:AG31"/>
    <mergeCell ref="AH30:AM31"/>
    <mergeCell ref="AN30:BF31"/>
    <mergeCell ref="B32:L32"/>
    <mergeCell ref="M32:O32"/>
    <mergeCell ref="P32:U32"/>
    <mergeCell ref="V32:AA32"/>
    <mergeCell ref="AB32:AG32"/>
    <mergeCell ref="AH32:AM32"/>
    <mergeCell ref="AN32:BF32"/>
    <mergeCell ref="B33:L33"/>
    <mergeCell ref="M33:O33"/>
    <mergeCell ref="P33:U33"/>
    <mergeCell ref="V33:AA33"/>
    <mergeCell ref="AB33:AG33"/>
    <mergeCell ref="AH33:AM33"/>
    <mergeCell ref="AN33:BF33"/>
    <mergeCell ref="B34:L34"/>
    <mergeCell ref="M34:O34"/>
    <mergeCell ref="P34:U34"/>
    <mergeCell ref="V34:AA34"/>
    <mergeCell ref="AB34:AG34"/>
    <mergeCell ref="AH34:AM34"/>
    <mergeCell ref="AN34:BF34"/>
    <mergeCell ref="B36:BF36"/>
    <mergeCell ref="B37:C37"/>
    <mergeCell ref="D37:Z37"/>
    <mergeCell ref="AA37:AC37"/>
    <mergeCell ref="AD37:AI37"/>
    <mergeCell ref="AJ37:AO37"/>
    <mergeCell ref="AP37:AU37"/>
    <mergeCell ref="AV37:BF37"/>
    <mergeCell ref="B38:C38"/>
    <mergeCell ref="D38:Z38"/>
    <mergeCell ref="AA38:AC38"/>
    <mergeCell ref="AD38:AI38"/>
    <mergeCell ref="AJ38:AO38"/>
    <mergeCell ref="AP38:AU38"/>
    <mergeCell ref="AV38:BF38"/>
    <mergeCell ref="B39:C39"/>
    <mergeCell ref="D39:Z39"/>
    <mergeCell ref="AA39:AC39"/>
    <mergeCell ref="AD39:AI39"/>
    <mergeCell ref="AJ39:AO39"/>
    <mergeCell ref="AP39:AU39"/>
    <mergeCell ref="AV39:BF39"/>
    <mergeCell ref="B40:C40"/>
    <mergeCell ref="D40:Z40"/>
    <mergeCell ref="AA40:AC40"/>
    <mergeCell ref="AD40:AI40"/>
    <mergeCell ref="AJ40:AO40"/>
    <mergeCell ref="AP40:AU40"/>
    <mergeCell ref="AV40:BF40"/>
    <mergeCell ref="B42:BF42"/>
    <mergeCell ref="B43:G43"/>
    <mergeCell ref="I43:J43"/>
    <mergeCell ref="K43:M43"/>
    <mergeCell ref="N43:P43"/>
    <mergeCell ref="Q43:S43"/>
    <mergeCell ref="T43:V43"/>
    <mergeCell ref="W43:Y43"/>
    <mergeCell ref="Z43:AB43"/>
    <mergeCell ref="AC43:AE43"/>
    <mergeCell ref="AF43:AH43"/>
    <mergeCell ref="AI43:AK43"/>
    <mergeCell ref="AL43:AN43"/>
    <mergeCell ref="AO43:AQ43"/>
    <mergeCell ref="AR43:AT43"/>
    <mergeCell ref="AU43:AW43"/>
    <mergeCell ref="AX43:AZ43"/>
    <mergeCell ref="BA43:BC43"/>
    <mergeCell ref="BD43:BF43"/>
    <mergeCell ref="B44:G44"/>
    <mergeCell ref="I44:J44"/>
    <mergeCell ref="K44:M44"/>
    <mergeCell ref="N44:P44"/>
    <mergeCell ref="Q44:S44"/>
    <mergeCell ref="T44:V44"/>
    <mergeCell ref="W44:Y44"/>
    <mergeCell ref="Z44:AB44"/>
    <mergeCell ref="AC44:AE44"/>
    <mergeCell ref="AF44:AH44"/>
    <mergeCell ref="AI44:AK44"/>
    <mergeCell ref="AL44:AN44"/>
    <mergeCell ref="AO44:AQ44"/>
    <mergeCell ref="AR44:AT44"/>
    <mergeCell ref="AU44:AW44"/>
    <mergeCell ref="AX44:AZ44"/>
    <mergeCell ref="BA44:BC44"/>
    <mergeCell ref="BD44:BF44"/>
    <mergeCell ref="B45:G45"/>
    <mergeCell ref="I45:J45"/>
    <mergeCell ref="K45:M45"/>
    <mergeCell ref="N45:P45"/>
    <mergeCell ref="Q45:S45"/>
    <mergeCell ref="T45:V45"/>
    <mergeCell ref="W45:Y45"/>
    <mergeCell ref="Z45:AB45"/>
    <mergeCell ref="AC45:AE45"/>
    <mergeCell ref="AF45:AH45"/>
    <mergeCell ref="AI45:AK45"/>
    <mergeCell ref="AL45:AN45"/>
    <mergeCell ref="AO45:AQ45"/>
    <mergeCell ref="AR45:AT45"/>
    <mergeCell ref="AU45:AW45"/>
    <mergeCell ref="AX45:AZ45"/>
    <mergeCell ref="BA45:BC45"/>
    <mergeCell ref="BD45:BF45"/>
    <mergeCell ref="B46:G46"/>
    <mergeCell ref="I46:J46"/>
    <mergeCell ref="K46:M46"/>
    <mergeCell ref="N46:P46"/>
    <mergeCell ref="Q46:S46"/>
    <mergeCell ref="T46:V46"/>
    <mergeCell ref="W46:Y46"/>
    <mergeCell ref="Z46:AB46"/>
    <mergeCell ref="AC46:AE46"/>
    <mergeCell ref="AF46:AH46"/>
    <mergeCell ref="AI46:AK46"/>
    <mergeCell ref="AL46:AN46"/>
    <mergeCell ref="AO46:AQ46"/>
    <mergeCell ref="AR46:AT46"/>
    <mergeCell ref="AU46:AW46"/>
    <mergeCell ref="AX46:AZ46"/>
    <mergeCell ref="BA46:BC46"/>
    <mergeCell ref="BD46:BF46"/>
    <mergeCell ref="B47:G47"/>
    <mergeCell ref="I47:J47"/>
    <mergeCell ref="K47:M47"/>
    <mergeCell ref="N47:P47"/>
    <mergeCell ref="Q47:S47"/>
    <mergeCell ref="T47:V47"/>
    <mergeCell ref="W47:Y47"/>
    <mergeCell ref="Z47:AB47"/>
    <mergeCell ref="AC47:AE47"/>
    <mergeCell ref="AF47:AH47"/>
    <mergeCell ref="AI47:AK47"/>
    <mergeCell ref="AL47:AN47"/>
    <mergeCell ref="AO47:AQ47"/>
    <mergeCell ref="AR47:AT47"/>
    <mergeCell ref="AU47:AW47"/>
    <mergeCell ref="AX47:AZ47"/>
    <mergeCell ref="BA47:BC47"/>
    <mergeCell ref="BD47:BF47"/>
    <mergeCell ref="B48:G48"/>
    <mergeCell ref="I48:J48"/>
    <mergeCell ref="K48:M48"/>
    <mergeCell ref="N48:P48"/>
    <mergeCell ref="Q48:S48"/>
    <mergeCell ref="T48:V48"/>
    <mergeCell ref="W48:Y48"/>
    <mergeCell ref="Z48:AB48"/>
    <mergeCell ref="AC48:AE48"/>
    <mergeCell ref="AF48:AH48"/>
    <mergeCell ref="AI48:AK48"/>
    <mergeCell ref="AL48:AN48"/>
    <mergeCell ref="AO48:AQ48"/>
    <mergeCell ref="AR48:AT48"/>
    <mergeCell ref="AU48:AW48"/>
    <mergeCell ref="AX48:AZ48"/>
    <mergeCell ref="BA48:BC48"/>
    <mergeCell ref="BD48:BF48"/>
    <mergeCell ref="B49:BF49"/>
    <mergeCell ref="B51:BF51"/>
    <mergeCell ref="B52:G52"/>
    <mergeCell ref="H52:J52"/>
    <mergeCell ref="K52:S52"/>
    <mergeCell ref="T52:Y52"/>
    <mergeCell ref="Z52:AC52"/>
    <mergeCell ref="AD52:BF52"/>
    <mergeCell ref="B53:G53"/>
    <mergeCell ref="H53:J53"/>
    <mergeCell ref="K53:S53"/>
    <mergeCell ref="T53:Y53"/>
    <mergeCell ref="Z53:AC53"/>
    <mergeCell ref="AD53:BF53"/>
    <mergeCell ref="B54:G54"/>
    <mergeCell ref="H54:J54"/>
    <mergeCell ref="K54:S54"/>
    <mergeCell ref="T54:Y54"/>
    <mergeCell ref="Z54:AC54"/>
    <mergeCell ref="B55:G55"/>
    <mergeCell ref="H55:J55"/>
    <mergeCell ref="K55:S55"/>
    <mergeCell ref="T55:Y55"/>
    <mergeCell ref="Z55:AC55"/>
    <mergeCell ref="B56:G56"/>
    <mergeCell ref="H56:J56"/>
    <mergeCell ref="K56:S56"/>
    <mergeCell ref="T56:Y56"/>
    <mergeCell ref="Z56:AC56"/>
    <mergeCell ref="B57:G57"/>
    <mergeCell ref="H57:J57"/>
    <mergeCell ref="K57:S57"/>
    <mergeCell ref="T57:Y57"/>
    <mergeCell ref="Z57:AC57"/>
    <mergeCell ref="B58:G58"/>
    <mergeCell ref="H58:J58"/>
    <mergeCell ref="K58:S58"/>
    <mergeCell ref="T58:Y58"/>
    <mergeCell ref="Z58:AC58"/>
    <mergeCell ref="AD58:BF58"/>
    <mergeCell ref="B59:G59"/>
    <mergeCell ref="H59:J59"/>
    <mergeCell ref="K59:S59"/>
    <mergeCell ref="T59:Y59"/>
    <mergeCell ref="Z59:AC59"/>
    <mergeCell ref="B60:G60"/>
    <mergeCell ref="H60:J60"/>
    <mergeCell ref="K60:S60"/>
    <mergeCell ref="T60:Y60"/>
    <mergeCell ref="Z60:AC60"/>
    <mergeCell ref="B61:G61"/>
    <mergeCell ref="H61:J61"/>
    <mergeCell ref="K61:S61"/>
    <mergeCell ref="T61:Y61"/>
    <mergeCell ref="Z61:AC61"/>
    <mergeCell ref="AD61:BF61"/>
    <mergeCell ref="B62:G62"/>
    <mergeCell ref="H62:J62"/>
    <mergeCell ref="K62:S62"/>
    <mergeCell ref="T62:Y62"/>
    <mergeCell ref="Z62:AC62"/>
    <mergeCell ref="AD62:BF62"/>
    <mergeCell ref="B63:BF63"/>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B1:I6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8" topLeftCell="A10" activePane="bottomLeft" state="frozen"/>
      <selection pane="topLeft" activeCell="A1" activeCellId="0" sqref="A1"/>
      <selection pane="bottomLeft" activeCell="I10" activeCellId="0" sqref="I10"/>
    </sheetView>
  </sheetViews>
  <sheetFormatPr defaultColWidth="8.54296875" defaultRowHeight="15" customHeight="false" zeroHeight="false" outlineLevelRow="0" outlineLevelCol="0"/>
  <cols>
    <col collapsed="false" customWidth="true" hidden="false" outlineLevel="0" max="1" min="1" style="0" width="2.71"/>
    <col collapsed="false" customWidth="true" hidden="false" outlineLevel="0" max="2" min="2" style="0" width="12.15"/>
    <col collapsed="false" customWidth="true" hidden="false" outlineLevel="0" max="3" min="3" style="0" width="51.71"/>
    <col collapsed="false" customWidth="true" hidden="false" outlineLevel="0" max="4" min="4" style="0" width="12"/>
    <col collapsed="false" customWidth="true" hidden="false" outlineLevel="0" max="6" min="6" style="0" width="13"/>
    <col collapsed="false" customWidth="true" hidden="false" outlineLevel="0" max="7" min="7" style="0" width="50"/>
    <col collapsed="false" customWidth="true" hidden="false" outlineLevel="0" max="8" min="8" style="0" width="13.29"/>
  </cols>
  <sheetData>
    <row r="1" s="950" customFormat="true" ht="33.75" hidden="false" customHeight="true" outlineLevel="0" collapsed="false">
      <c r="C1" s="951"/>
      <c r="D1" s="952"/>
      <c r="E1" s="953"/>
    </row>
    <row r="2" s="950" customFormat="true" ht="15" hidden="false" customHeight="false" outlineLevel="0" collapsed="false">
      <c r="B2" s="954" t="s">
        <v>671</v>
      </c>
      <c r="C2" s="955" t="s">
        <v>672</v>
      </c>
      <c r="D2" s="956"/>
      <c r="E2" s="957"/>
      <c r="F2" s="954" t="s">
        <v>671</v>
      </c>
      <c r="G2" s="955" t="s">
        <v>672</v>
      </c>
      <c r="H2" s="956"/>
      <c r="I2" s="957"/>
    </row>
    <row r="3" s="950" customFormat="true" ht="15" hidden="false" customHeight="false" outlineLevel="0" collapsed="false">
      <c r="B3" s="958" t="s">
        <v>673</v>
      </c>
      <c r="C3" s="959" t="s">
        <v>336</v>
      </c>
      <c r="D3" s="952"/>
      <c r="E3" s="960"/>
      <c r="F3" s="958" t="s">
        <v>673</v>
      </c>
      <c r="G3" s="959" t="s">
        <v>336</v>
      </c>
      <c r="H3" s="952"/>
      <c r="I3" s="960"/>
    </row>
    <row r="4" s="950" customFormat="true" ht="15" hidden="false" customHeight="false" outlineLevel="0" collapsed="false">
      <c r="B4" s="958" t="s">
        <v>674</v>
      </c>
      <c r="C4" s="959" t="s">
        <v>336</v>
      </c>
      <c r="D4" s="952"/>
      <c r="E4" s="960"/>
      <c r="F4" s="958" t="s">
        <v>674</v>
      </c>
      <c r="G4" s="959" t="s">
        <v>336</v>
      </c>
      <c r="H4" s="952"/>
      <c r="I4" s="960"/>
    </row>
    <row r="5" s="950" customFormat="true" ht="15" hidden="false" customHeight="false" outlineLevel="0" collapsed="false">
      <c r="B5" s="958" t="s">
        <v>675</v>
      </c>
      <c r="C5" s="959" t="s">
        <v>336</v>
      </c>
      <c r="D5" s="952"/>
      <c r="E5" s="960"/>
      <c r="F5" s="958" t="s">
        <v>675</v>
      </c>
      <c r="G5" s="959" t="s">
        <v>336</v>
      </c>
      <c r="H5" s="952"/>
      <c r="I5" s="960"/>
    </row>
    <row r="6" s="950" customFormat="true" ht="15" hidden="false" customHeight="false" outlineLevel="0" collapsed="false">
      <c r="B6" s="961"/>
      <c r="C6" s="962"/>
      <c r="D6" s="963"/>
      <c r="E6" s="960"/>
      <c r="F6" s="961"/>
      <c r="G6" s="962"/>
      <c r="H6" s="963"/>
      <c r="I6" s="960"/>
    </row>
    <row r="7" s="950" customFormat="true" ht="15" hidden="false" customHeight="false" outlineLevel="0" collapsed="false">
      <c r="B7" s="964" t="s">
        <v>676</v>
      </c>
      <c r="C7" s="951"/>
      <c r="D7" s="952"/>
      <c r="E7" s="960"/>
      <c r="F7" s="964" t="s">
        <v>676</v>
      </c>
      <c r="G7" s="951"/>
      <c r="H7" s="952"/>
      <c r="I7" s="960"/>
    </row>
    <row r="8" s="950" customFormat="true" ht="15" hidden="false" customHeight="false" outlineLevel="0" collapsed="false">
      <c r="B8" s="965"/>
      <c r="C8" s="966" t="s">
        <v>677</v>
      </c>
      <c r="D8" s="967"/>
      <c r="E8" s="968"/>
      <c r="F8" s="965"/>
      <c r="G8" s="966" t="s">
        <v>678</v>
      </c>
      <c r="H8" s="967"/>
      <c r="I8" s="968"/>
    </row>
    <row r="9" s="950" customFormat="true" ht="18.75" hidden="false" customHeight="true" outlineLevel="0" collapsed="false">
      <c r="B9" s="969" t="s">
        <v>679</v>
      </c>
      <c r="C9" s="970"/>
      <c r="D9" s="971"/>
      <c r="E9" s="972"/>
      <c r="F9" s="969" t="s">
        <v>679</v>
      </c>
      <c r="G9" s="970"/>
      <c r="H9" s="971"/>
      <c r="I9" s="972"/>
    </row>
    <row r="10" s="950" customFormat="true" ht="18.75" hidden="false" customHeight="true" outlineLevel="0" collapsed="false">
      <c r="B10" s="973"/>
      <c r="C10" s="974" t="s">
        <v>680</v>
      </c>
      <c r="D10" s="975" t="n">
        <f aca="false">SUM(E13:E60)</f>
        <v>1.77703111111111</v>
      </c>
      <c r="E10" s="976"/>
      <c r="F10" s="973"/>
      <c r="G10" s="974" t="s">
        <v>680</v>
      </c>
      <c r="H10" s="977" t="n">
        <f aca="false">SUM(I13:I60)</f>
        <v>1.06</v>
      </c>
      <c r="I10" s="976"/>
    </row>
    <row r="11" s="950" customFormat="true" ht="12" hidden="false" customHeight="true" outlineLevel="0" collapsed="false">
      <c r="B11" s="961"/>
      <c r="C11" s="978"/>
      <c r="D11" s="979"/>
      <c r="E11" s="980"/>
      <c r="F11" s="961"/>
      <c r="G11" s="978"/>
      <c r="H11" s="979"/>
      <c r="I11" s="981"/>
    </row>
    <row r="12" s="950" customFormat="true" ht="18.75" hidden="false" customHeight="true" outlineLevel="0" collapsed="false">
      <c r="B12" s="982"/>
      <c r="C12" s="983" t="s">
        <v>681</v>
      </c>
      <c r="D12" s="984" t="s">
        <v>682</v>
      </c>
      <c r="E12" s="985" t="s">
        <v>683</v>
      </c>
      <c r="F12" s="986"/>
      <c r="G12" s="983" t="s">
        <v>681</v>
      </c>
      <c r="H12" s="984" t="s">
        <v>682</v>
      </c>
      <c r="I12" s="985" t="s">
        <v>683</v>
      </c>
    </row>
    <row r="13" s="950" customFormat="true" ht="12.75" hidden="false" customHeight="true" outlineLevel="0" collapsed="false">
      <c r="B13" s="987"/>
      <c r="C13" s="988"/>
      <c r="D13" s="989"/>
      <c r="E13" s="990"/>
      <c r="F13" s="987"/>
      <c r="G13" s="988"/>
      <c r="H13" s="989"/>
      <c r="I13" s="990"/>
    </row>
    <row r="14" s="950" customFormat="true" ht="15" hidden="false" customHeight="false" outlineLevel="0" collapsed="false">
      <c r="B14" s="991" t="s">
        <v>684</v>
      </c>
      <c r="C14" s="992" t="s">
        <v>685</v>
      </c>
      <c r="D14" s="993"/>
      <c r="E14" s="994" t="n">
        <f aca="false">SUM(D15:D23)</f>
        <v>0.378</v>
      </c>
      <c r="F14" s="991" t="s">
        <v>684</v>
      </c>
      <c r="G14" s="992" t="s">
        <v>685</v>
      </c>
      <c r="H14" s="993"/>
      <c r="I14" s="994" t="n">
        <f aca="false">SUM(H15:H23)</f>
        <v>0.378</v>
      </c>
    </row>
    <row r="15" s="950" customFormat="true" ht="15" hidden="false" customHeight="false" outlineLevel="0" collapsed="false">
      <c r="B15" s="995" t="s">
        <v>686</v>
      </c>
      <c r="C15" s="996" t="s">
        <v>687</v>
      </c>
      <c r="D15" s="997" t="n">
        <v>0.2</v>
      </c>
      <c r="E15" s="998"/>
      <c r="F15" s="995" t="s">
        <v>686</v>
      </c>
      <c r="G15" s="996" t="s">
        <v>687</v>
      </c>
      <c r="H15" s="997" t="n">
        <v>0.2</v>
      </c>
      <c r="I15" s="998"/>
    </row>
    <row r="16" s="950" customFormat="true" ht="15" hidden="false" customHeight="false" outlineLevel="0" collapsed="false">
      <c r="B16" s="995" t="s">
        <v>688</v>
      </c>
      <c r="C16" s="996" t="s">
        <v>689</v>
      </c>
      <c r="D16" s="997" t="n">
        <v>0.08</v>
      </c>
      <c r="E16" s="998"/>
      <c r="F16" s="995" t="s">
        <v>688</v>
      </c>
      <c r="G16" s="996" t="s">
        <v>689</v>
      </c>
      <c r="H16" s="997" t="n">
        <v>0.08</v>
      </c>
      <c r="I16" s="998"/>
    </row>
    <row r="17" s="950" customFormat="true" ht="15" hidden="false" customHeight="false" outlineLevel="0" collapsed="false">
      <c r="B17" s="995" t="s">
        <v>690</v>
      </c>
      <c r="C17" s="996" t="s">
        <v>691</v>
      </c>
      <c r="D17" s="997" t="n">
        <v>0.025</v>
      </c>
      <c r="E17" s="998"/>
      <c r="F17" s="995" t="s">
        <v>690</v>
      </c>
      <c r="G17" s="996" t="s">
        <v>691</v>
      </c>
      <c r="H17" s="997" t="n">
        <v>0.025</v>
      </c>
      <c r="I17" s="998"/>
    </row>
    <row r="18" s="950" customFormat="true" ht="15" hidden="false" customHeight="false" outlineLevel="0" collapsed="false">
      <c r="B18" s="995" t="s">
        <v>692</v>
      </c>
      <c r="C18" s="996" t="s">
        <v>693</v>
      </c>
      <c r="D18" s="997" t="n">
        <v>0.015</v>
      </c>
      <c r="E18" s="998"/>
      <c r="F18" s="995" t="s">
        <v>692</v>
      </c>
      <c r="G18" s="996" t="s">
        <v>693</v>
      </c>
      <c r="H18" s="997" t="n">
        <v>0.015</v>
      </c>
      <c r="I18" s="998"/>
    </row>
    <row r="19" s="950" customFormat="true" ht="15" hidden="false" customHeight="false" outlineLevel="0" collapsed="false">
      <c r="B19" s="995" t="s">
        <v>694</v>
      </c>
      <c r="C19" s="996" t="s">
        <v>695</v>
      </c>
      <c r="D19" s="997" t="n">
        <v>0.01</v>
      </c>
      <c r="E19" s="998"/>
      <c r="F19" s="995" t="s">
        <v>694</v>
      </c>
      <c r="G19" s="996" t="s">
        <v>695</v>
      </c>
      <c r="H19" s="997" t="n">
        <v>0.01</v>
      </c>
      <c r="I19" s="998"/>
    </row>
    <row r="20" s="950" customFormat="true" ht="15" hidden="false" customHeight="false" outlineLevel="0" collapsed="false">
      <c r="B20" s="995" t="s">
        <v>696</v>
      </c>
      <c r="C20" s="996" t="s">
        <v>697</v>
      </c>
      <c r="D20" s="997" t="n">
        <v>0.006</v>
      </c>
      <c r="E20" s="998"/>
      <c r="F20" s="995" t="s">
        <v>696</v>
      </c>
      <c r="G20" s="996" t="s">
        <v>697</v>
      </c>
      <c r="H20" s="997" t="n">
        <v>0.006</v>
      </c>
      <c r="I20" s="998"/>
    </row>
    <row r="21" s="950" customFormat="true" ht="15" hidden="false" customHeight="false" outlineLevel="0" collapsed="false">
      <c r="B21" s="995" t="s">
        <v>698</v>
      </c>
      <c r="C21" s="996" t="s">
        <v>699</v>
      </c>
      <c r="D21" s="997" t="n">
        <v>0.002</v>
      </c>
      <c r="E21" s="998"/>
      <c r="F21" s="995" t="s">
        <v>698</v>
      </c>
      <c r="G21" s="996" t="s">
        <v>699</v>
      </c>
      <c r="H21" s="997" t="n">
        <v>0.002</v>
      </c>
      <c r="I21" s="998"/>
    </row>
    <row r="22" s="950" customFormat="true" ht="15" hidden="false" customHeight="false" outlineLevel="0" collapsed="false">
      <c r="B22" s="995" t="s">
        <v>700</v>
      </c>
      <c r="C22" s="996" t="s">
        <v>701</v>
      </c>
      <c r="D22" s="997" t="n">
        <v>0.03</v>
      </c>
      <c r="E22" s="998"/>
      <c r="F22" s="995" t="s">
        <v>700</v>
      </c>
      <c r="G22" s="996" t="s">
        <v>701</v>
      </c>
      <c r="H22" s="997" t="n">
        <v>0.03</v>
      </c>
      <c r="I22" s="998"/>
    </row>
    <row r="23" s="950" customFormat="true" ht="15" hidden="false" customHeight="false" outlineLevel="0" collapsed="false">
      <c r="B23" s="995" t="s">
        <v>702</v>
      </c>
      <c r="C23" s="996" t="s">
        <v>703</v>
      </c>
      <c r="D23" s="997" t="n">
        <v>0.01</v>
      </c>
      <c r="E23" s="998"/>
      <c r="F23" s="995" t="s">
        <v>702</v>
      </c>
      <c r="G23" s="996" t="s">
        <v>703</v>
      </c>
      <c r="H23" s="997" t="n">
        <v>0.01</v>
      </c>
      <c r="I23" s="998"/>
    </row>
    <row r="24" s="950" customFormat="true" ht="15" hidden="false" customHeight="false" outlineLevel="0" collapsed="false">
      <c r="B24" s="995"/>
      <c r="C24" s="996"/>
      <c r="D24" s="997"/>
      <c r="E24" s="998"/>
      <c r="F24" s="995"/>
      <c r="G24" s="996"/>
      <c r="H24" s="997"/>
      <c r="I24" s="998"/>
    </row>
    <row r="25" s="950" customFormat="true" ht="15" hidden="false" customHeight="false" outlineLevel="0" collapsed="false">
      <c r="B25" s="991" t="s">
        <v>704</v>
      </c>
      <c r="C25" s="992" t="s">
        <v>705</v>
      </c>
      <c r="D25" s="997"/>
      <c r="E25" s="994" t="n">
        <f aca="false">SUM(D26:D36)</f>
        <v>0.4784</v>
      </c>
      <c r="F25" s="991" t="s">
        <v>704</v>
      </c>
      <c r="G25" s="992" t="s">
        <v>705</v>
      </c>
      <c r="H25" s="997"/>
      <c r="I25" s="994" t="n">
        <f aca="false">SUM(H26:H36)</f>
        <v>0.0994</v>
      </c>
    </row>
    <row r="26" s="950" customFormat="true" ht="15" hidden="false" customHeight="false" outlineLevel="0" collapsed="false">
      <c r="B26" s="995" t="s">
        <v>706</v>
      </c>
      <c r="C26" s="996" t="s">
        <v>707</v>
      </c>
      <c r="D26" s="997" t="n">
        <v>0.212</v>
      </c>
      <c r="E26" s="998"/>
      <c r="F26" s="995" t="s">
        <v>706</v>
      </c>
      <c r="G26" s="996" t="s">
        <v>708</v>
      </c>
      <c r="H26" s="997" t="n">
        <v>0.0994</v>
      </c>
      <c r="I26" s="998"/>
    </row>
    <row r="27" s="950" customFormat="true" ht="15" hidden="false" customHeight="false" outlineLevel="0" collapsed="false">
      <c r="B27" s="995" t="s">
        <v>709</v>
      </c>
      <c r="C27" s="996" t="s">
        <v>710</v>
      </c>
      <c r="D27" s="997" t="n">
        <v>0.0124</v>
      </c>
      <c r="E27" s="998"/>
      <c r="F27" s="995" t="s">
        <v>709</v>
      </c>
      <c r="G27" s="996" t="s">
        <v>711</v>
      </c>
      <c r="H27" s="997"/>
      <c r="I27" s="998"/>
    </row>
    <row r="28" s="950" customFormat="true" ht="15" hidden="false" customHeight="false" outlineLevel="0" collapsed="false">
      <c r="B28" s="995" t="s">
        <v>712</v>
      </c>
      <c r="C28" s="996" t="s">
        <v>713</v>
      </c>
      <c r="D28" s="997" t="n">
        <v>0.0034</v>
      </c>
      <c r="E28" s="998"/>
      <c r="F28" s="995" t="s">
        <v>712</v>
      </c>
      <c r="G28" s="996" t="s">
        <v>714</v>
      </c>
      <c r="H28" s="999"/>
      <c r="I28" s="1000"/>
    </row>
    <row r="29" s="950" customFormat="true" ht="15" hidden="false" customHeight="false" outlineLevel="0" collapsed="false">
      <c r="B29" s="995" t="s">
        <v>715</v>
      </c>
      <c r="C29" s="996" t="s">
        <v>708</v>
      </c>
      <c r="D29" s="997" t="n">
        <v>0.1057</v>
      </c>
      <c r="E29" s="998"/>
      <c r="F29" s="995" t="s">
        <v>715</v>
      </c>
      <c r="G29" s="996" t="s">
        <v>716</v>
      </c>
      <c r="H29" s="999"/>
      <c r="I29" s="1000"/>
    </row>
    <row r="30" s="950" customFormat="true" ht="15" hidden="false" customHeight="false" outlineLevel="0" collapsed="false">
      <c r="B30" s="995" t="s">
        <v>717</v>
      </c>
      <c r="C30" s="996" t="s">
        <v>718</v>
      </c>
      <c r="D30" s="997" t="n">
        <v>0.0632</v>
      </c>
      <c r="E30" s="998"/>
      <c r="F30" s="995" t="s">
        <v>717</v>
      </c>
      <c r="G30" s="996" t="s">
        <v>719</v>
      </c>
      <c r="H30" s="999"/>
      <c r="I30" s="1000"/>
    </row>
    <row r="31" s="950" customFormat="true" ht="15" hidden="false" customHeight="false" outlineLevel="0" collapsed="false">
      <c r="B31" s="995" t="s">
        <v>720</v>
      </c>
      <c r="C31" s="951" t="s">
        <v>721</v>
      </c>
      <c r="D31" s="997"/>
      <c r="E31" s="998"/>
      <c r="F31" s="995" t="s">
        <v>720</v>
      </c>
      <c r="G31" s="996" t="s">
        <v>713</v>
      </c>
      <c r="H31" s="999"/>
      <c r="I31" s="1000"/>
    </row>
    <row r="32" s="950" customFormat="true" ht="15" hidden="false" customHeight="false" outlineLevel="0" collapsed="false">
      <c r="B32" s="995" t="s">
        <v>722</v>
      </c>
      <c r="C32" s="951" t="s">
        <v>723</v>
      </c>
      <c r="D32" s="997"/>
      <c r="E32" s="998"/>
      <c r="F32" s="995" t="s">
        <v>722</v>
      </c>
      <c r="G32" s="951" t="s">
        <v>724</v>
      </c>
      <c r="H32" s="999"/>
      <c r="I32" s="1000"/>
    </row>
    <row r="33" s="950" customFormat="true" ht="15" hidden="false" customHeight="false" outlineLevel="0" collapsed="false">
      <c r="B33" s="995" t="s">
        <v>725</v>
      </c>
      <c r="C33" s="996" t="s">
        <v>726</v>
      </c>
      <c r="D33" s="997" t="n">
        <v>0.01</v>
      </c>
      <c r="E33" s="998"/>
      <c r="F33" s="995" t="s">
        <v>725</v>
      </c>
      <c r="G33" s="951" t="s">
        <v>721</v>
      </c>
      <c r="H33" s="999"/>
      <c r="I33" s="1000"/>
    </row>
    <row r="34" s="950" customFormat="true" ht="15" hidden="false" customHeight="false" outlineLevel="0" collapsed="false">
      <c r="B34" s="995" t="s">
        <v>727</v>
      </c>
      <c r="C34" s="996" t="s">
        <v>728</v>
      </c>
      <c r="D34" s="997" t="n">
        <v>0.0166</v>
      </c>
      <c r="E34" s="998"/>
      <c r="F34" s="995" t="s">
        <v>727</v>
      </c>
      <c r="G34" s="951" t="s">
        <v>723</v>
      </c>
      <c r="H34" s="999"/>
      <c r="I34" s="1000"/>
    </row>
    <row r="35" s="950" customFormat="true" ht="15" hidden="false" customHeight="false" outlineLevel="0" collapsed="false">
      <c r="B35" s="995" t="s">
        <v>729</v>
      </c>
      <c r="C35" s="996" t="s">
        <v>730</v>
      </c>
      <c r="D35" s="997" t="n">
        <v>0.0551</v>
      </c>
      <c r="E35" s="998"/>
      <c r="F35" s="995" t="s">
        <v>729</v>
      </c>
      <c r="G35" s="951" t="s">
        <v>730</v>
      </c>
      <c r="H35" s="999"/>
      <c r="I35" s="1000"/>
    </row>
    <row r="36" s="950" customFormat="true" ht="15" hidden="false" customHeight="false" outlineLevel="0" collapsed="false">
      <c r="B36" s="995"/>
      <c r="C36" s="996"/>
      <c r="D36" s="997"/>
      <c r="E36" s="998"/>
      <c r="F36" s="1001"/>
      <c r="H36" s="999"/>
      <c r="I36" s="1000"/>
    </row>
    <row r="37" s="950" customFormat="true" ht="15" hidden="false" customHeight="false" outlineLevel="0" collapsed="false">
      <c r="B37" s="991" t="s">
        <v>731</v>
      </c>
      <c r="C37" s="992" t="s">
        <v>732</v>
      </c>
      <c r="D37" s="997"/>
      <c r="E37" s="994" t="n">
        <f aca="false">SUM(D38:D41)</f>
        <v>0.4053</v>
      </c>
      <c r="F37" s="991" t="s">
        <v>731</v>
      </c>
      <c r="G37" s="992" t="s">
        <v>732</v>
      </c>
      <c r="H37" s="997"/>
      <c r="I37" s="994" t="n">
        <f aca="false">SUM(H38:H41)</f>
        <v>0.403</v>
      </c>
    </row>
    <row r="38" s="950" customFormat="true" ht="15" hidden="false" customHeight="false" outlineLevel="0" collapsed="false">
      <c r="B38" s="995" t="s">
        <v>733</v>
      </c>
      <c r="C38" s="996" t="s">
        <v>734</v>
      </c>
      <c r="D38" s="997" t="n">
        <v>0.0625</v>
      </c>
      <c r="E38" s="998"/>
      <c r="F38" s="995" t="s">
        <v>733</v>
      </c>
      <c r="G38" s="996" t="s">
        <v>734</v>
      </c>
      <c r="H38" s="997" t="n">
        <v>0.0602</v>
      </c>
      <c r="I38" s="998"/>
    </row>
    <row r="39" s="950" customFormat="true" ht="15" hidden="false" customHeight="false" outlineLevel="0" collapsed="false">
      <c r="B39" s="995" t="s">
        <v>735</v>
      </c>
      <c r="C39" s="996" t="s">
        <v>736</v>
      </c>
      <c r="D39" s="997" t="n">
        <v>0.1325</v>
      </c>
      <c r="E39" s="998"/>
      <c r="F39" s="995" t="s">
        <v>735</v>
      </c>
      <c r="G39" s="996" t="s">
        <v>736</v>
      </c>
      <c r="H39" s="997" t="n">
        <v>0.1325</v>
      </c>
      <c r="I39" s="998"/>
    </row>
    <row r="40" s="950" customFormat="true" ht="15" hidden="false" customHeight="false" outlineLevel="0" collapsed="false">
      <c r="B40" s="995" t="s">
        <v>737</v>
      </c>
      <c r="C40" s="996" t="s">
        <v>738</v>
      </c>
      <c r="D40" s="997" t="n">
        <v>0.1213</v>
      </c>
      <c r="E40" s="998"/>
      <c r="F40" s="995" t="s">
        <v>737</v>
      </c>
      <c r="G40" s="996" t="s">
        <v>738</v>
      </c>
      <c r="H40" s="997" t="n">
        <v>0.1213</v>
      </c>
      <c r="I40" s="998"/>
    </row>
    <row r="41" s="950" customFormat="true" ht="15" hidden="false" customHeight="false" outlineLevel="0" collapsed="false">
      <c r="B41" s="995" t="s">
        <v>739</v>
      </c>
      <c r="C41" s="996" t="s">
        <v>740</v>
      </c>
      <c r="D41" s="997" t="n">
        <v>0.089</v>
      </c>
      <c r="E41" s="998"/>
      <c r="F41" s="995" t="s">
        <v>739</v>
      </c>
      <c r="G41" s="996" t="s">
        <v>740</v>
      </c>
      <c r="H41" s="997" t="n">
        <v>0.089</v>
      </c>
      <c r="I41" s="998"/>
    </row>
    <row r="42" s="950" customFormat="true" ht="15" hidden="false" customHeight="false" outlineLevel="0" collapsed="false">
      <c r="B42" s="995"/>
      <c r="C42" s="996"/>
      <c r="D42" s="997"/>
      <c r="E42" s="998"/>
      <c r="F42" s="995"/>
      <c r="G42" s="996"/>
      <c r="H42" s="997"/>
      <c r="I42" s="998"/>
    </row>
    <row r="43" s="950" customFormat="true" ht="15" hidden="false" customHeight="false" outlineLevel="0" collapsed="false">
      <c r="B43" s="991" t="s">
        <v>741</v>
      </c>
      <c r="C43" s="992" t="s">
        <v>742</v>
      </c>
      <c r="D43" s="997"/>
      <c r="E43" s="994" t="n">
        <f aca="false">SUM(D44:D45)</f>
        <v>0.1907</v>
      </c>
      <c r="F43" s="991" t="s">
        <v>741</v>
      </c>
      <c r="G43" s="992" t="s">
        <v>742</v>
      </c>
      <c r="H43" s="997"/>
      <c r="I43" s="994" t="n">
        <f aca="false">SUM(H44:H45)</f>
        <v>0.0474</v>
      </c>
    </row>
    <row r="44" s="950" customFormat="true" ht="15" hidden="false" customHeight="false" outlineLevel="0" collapsed="false">
      <c r="B44" s="995" t="s">
        <v>743</v>
      </c>
      <c r="C44" s="996" t="s">
        <v>744</v>
      </c>
      <c r="D44" s="997" t="n">
        <f aca="false">ROUNDUP(E14*E25,4)</f>
        <v>0.1809</v>
      </c>
      <c r="E44" s="998"/>
      <c r="F44" s="995" t="s">
        <v>743</v>
      </c>
      <c r="G44" s="996" t="s">
        <v>744</v>
      </c>
      <c r="H44" s="997" t="n">
        <f aca="false">ROUNDUP(I14*I25,4)</f>
        <v>0.0376</v>
      </c>
      <c r="I44" s="994"/>
    </row>
    <row r="45" s="950" customFormat="true" ht="15" hidden="false" customHeight="false" outlineLevel="0" collapsed="false">
      <c r="B45" s="995" t="s">
        <v>745</v>
      </c>
      <c r="C45" s="996" t="s">
        <v>746</v>
      </c>
      <c r="D45" s="997" t="n">
        <f aca="false">ROUNDUP(D16*D40,4)</f>
        <v>0.0098</v>
      </c>
      <c r="E45" s="998"/>
      <c r="F45" s="995" t="s">
        <v>743</v>
      </c>
      <c r="G45" s="996" t="s">
        <v>746</v>
      </c>
      <c r="H45" s="997" t="n">
        <f aca="false">ROUNDUP(H16*H40,4)</f>
        <v>0.0098</v>
      </c>
      <c r="I45" s="998"/>
    </row>
    <row r="46" s="950" customFormat="true" ht="15" hidden="false" customHeight="false" outlineLevel="0" collapsed="false">
      <c r="B46" s="995"/>
      <c r="C46" s="996"/>
      <c r="D46" s="997"/>
      <c r="E46" s="998"/>
      <c r="F46" s="995"/>
      <c r="G46" s="996"/>
      <c r="H46" s="997"/>
      <c r="I46" s="998"/>
    </row>
    <row r="47" s="950" customFormat="true" ht="15" hidden="false" customHeight="false" outlineLevel="0" collapsed="false">
      <c r="B47" s="991" t="s">
        <v>747</v>
      </c>
      <c r="C47" s="992" t="s">
        <v>748</v>
      </c>
      <c r="D47" s="997"/>
      <c r="E47" s="994" t="n">
        <f aca="false">SUM(D48:D51)</f>
        <v>0.1022</v>
      </c>
      <c r="F47" s="991" t="s">
        <v>747</v>
      </c>
      <c r="G47" s="992" t="s">
        <v>748</v>
      </c>
      <c r="H47" s="997"/>
      <c r="I47" s="994" t="n">
        <f aca="false">SUM(H48:H51)</f>
        <v>0.1022</v>
      </c>
    </row>
    <row r="48" s="950" customFormat="true" ht="15" hidden="false" customHeight="false" outlineLevel="0" collapsed="false">
      <c r="B48" s="995" t="s">
        <v>749</v>
      </c>
      <c r="C48" s="996" t="s">
        <v>750</v>
      </c>
      <c r="D48" s="997" t="n">
        <v>0.0075</v>
      </c>
      <c r="E48" s="998"/>
      <c r="F48" s="995" t="s">
        <v>749</v>
      </c>
      <c r="G48" s="996" t="s">
        <v>750</v>
      </c>
      <c r="H48" s="997" t="n">
        <v>0.0075</v>
      </c>
      <c r="I48" s="998"/>
    </row>
    <row r="49" s="950" customFormat="true" ht="15" hidden="false" customHeight="false" outlineLevel="0" collapsed="false">
      <c r="B49" s="995" t="s">
        <v>751</v>
      </c>
      <c r="C49" s="996" t="s">
        <v>752</v>
      </c>
      <c r="D49" s="997" t="n">
        <v>0</v>
      </c>
      <c r="E49" s="998"/>
      <c r="F49" s="995" t="s">
        <v>751</v>
      </c>
      <c r="G49" s="996" t="s">
        <v>752</v>
      </c>
      <c r="H49" s="997" t="n">
        <v>0</v>
      </c>
      <c r="I49" s="998"/>
    </row>
    <row r="50" s="950" customFormat="true" ht="15" hidden="false" customHeight="false" outlineLevel="0" collapsed="false">
      <c r="B50" s="995" t="s">
        <v>753</v>
      </c>
      <c r="C50" s="996" t="s">
        <v>754</v>
      </c>
      <c r="D50" s="997" t="n">
        <v>0</v>
      </c>
      <c r="E50" s="998"/>
      <c r="F50" s="995" t="s">
        <v>753</v>
      </c>
      <c r="G50" s="996" t="s">
        <v>754</v>
      </c>
      <c r="H50" s="997" t="n">
        <v>0</v>
      </c>
      <c r="I50" s="998"/>
    </row>
    <row r="51" s="950" customFormat="true" ht="15" hidden="false" customHeight="false" outlineLevel="0" collapsed="false">
      <c r="B51" s="995" t="s">
        <v>755</v>
      </c>
      <c r="C51" s="996" t="s">
        <v>756</v>
      </c>
      <c r="D51" s="997" t="n">
        <v>0.0947</v>
      </c>
      <c r="E51" s="998"/>
      <c r="F51" s="995" t="s">
        <v>755</v>
      </c>
      <c r="G51" s="996" t="s">
        <v>756</v>
      </c>
      <c r="H51" s="997" t="n">
        <v>0.0947</v>
      </c>
      <c r="I51" s="998"/>
    </row>
    <row r="52" s="950" customFormat="true" ht="15" hidden="false" customHeight="false" outlineLevel="0" collapsed="false">
      <c r="B52" s="995"/>
      <c r="C52" s="996"/>
      <c r="D52" s="997"/>
      <c r="E52" s="998"/>
      <c r="F52" s="995"/>
      <c r="G52" s="996"/>
      <c r="H52" s="997"/>
      <c r="I52" s="998"/>
    </row>
    <row r="53" s="950" customFormat="true" ht="15" hidden="false" customHeight="false" outlineLevel="0" collapsed="false">
      <c r="B53" s="991" t="s">
        <v>757</v>
      </c>
      <c r="C53" s="992" t="s">
        <v>758</v>
      </c>
      <c r="D53" s="997"/>
      <c r="E53" s="994" t="n">
        <f aca="false">SUM(D54:D57)</f>
        <v>0.192431111111111</v>
      </c>
      <c r="F53" s="991" t="s">
        <v>757</v>
      </c>
      <c r="G53" s="992" t="s">
        <v>758</v>
      </c>
      <c r="H53" s="997"/>
      <c r="I53" s="994" t="n">
        <f aca="false">SUM(H54:H57)</f>
        <v>0</v>
      </c>
    </row>
    <row r="54" s="950" customFormat="true" ht="15" hidden="false" customHeight="false" outlineLevel="0" collapsed="false">
      <c r="B54" s="995" t="s">
        <v>759</v>
      </c>
      <c r="C54" s="996" t="s">
        <v>760</v>
      </c>
      <c r="D54" s="997" t="n">
        <f aca="false">((2*5*26)-(1800*0.06))/1800</f>
        <v>0.0844444444444445</v>
      </c>
      <c r="E54" s="998"/>
      <c r="F54" s="995" t="s">
        <v>759</v>
      </c>
      <c r="G54" s="996" t="s">
        <v>760</v>
      </c>
      <c r="H54" s="997"/>
      <c r="I54" s="998"/>
    </row>
    <row r="55" s="950" customFormat="true" ht="15" hidden="false" customHeight="false" outlineLevel="0" collapsed="false">
      <c r="B55" s="995" t="s">
        <v>761</v>
      </c>
      <c r="C55" s="996" t="s">
        <v>762</v>
      </c>
      <c r="D55" s="997"/>
      <c r="E55" s="998"/>
      <c r="F55" s="995" t="s">
        <v>761</v>
      </c>
      <c r="G55" s="996" t="s">
        <v>762</v>
      </c>
      <c r="H55" s="997"/>
      <c r="I55" s="998"/>
    </row>
    <row r="56" s="950" customFormat="true" ht="15" hidden="false" customHeight="false" outlineLevel="0" collapsed="false">
      <c r="B56" s="995" t="s">
        <v>763</v>
      </c>
      <c r="C56" s="996" t="s">
        <v>764</v>
      </c>
      <c r="D56" s="997"/>
      <c r="E56" s="998"/>
      <c r="F56" s="995" t="s">
        <v>763</v>
      </c>
      <c r="G56" s="996" t="s">
        <v>764</v>
      </c>
      <c r="H56" s="997"/>
      <c r="I56" s="998"/>
    </row>
    <row r="57" s="950" customFormat="true" ht="15" hidden="false" customHeight="false" outlineLevel="0" collapsed="false">
      <c r="B57" s="995" t="s">
        <v>765</v>
      </c>
      <c r="C57" s="996" t="s">
        <v>766</v>
      </c>
      <c r="D57" s="997" t="n">
        <v>0.107986666666667</v>
      </c>
      <c r="E57" s="998"/>
      <c r="F57" s="995" t="s">
        <v>765</v>
      </c>
      <c r="G57" s="996" t="s">
        <v>767</v>
      </c>
      <c r="H57" s="997"/>
      <c r="I57" s="998"/>
    </row>
    <row r="58" s="950" customFormat="true" ht="15" hidden="false" customHeight="false" outlineLevel="0" collapsed="false">
      <c r="B58" s="995"/>
      <c r="C58" s="996"/>
      <c r="D58" s="997"/>
      <c r="E58" s="998"/>
      <c r="F58" s="995"/>
      <c r="G58" s="996"/>
      <c r="H58" s="997"/>
      <c r="I58" s="998"/>
    </row>
    <row r="59" s="950" customFormat="true" ht="15" hidden="false" customHeight="false" outlineLevel="0" collapsed="false">
      <c r="B59" s="991" t="s">
        <v>747</v>
      </c>
      <c r="C59" s="992" t="s">
        <v>768</v>
      </c>
      <c r="D59" s="997"/>
      <c r="E59" s="994" t="n">
        <f aca="false">SUM(D60)</f>
        <v>0.03</v>
      </c>
      <c r="F59" s="991" t="s">
        <v>747</v>
      </c>
      <c r="G59" s="992" t="s">
        <v>768</v>
      </c>
      <c r="H59" s="997"/>
      <c r="I59" s="994" t="n">
        <f aca="false">SUM(H60)</f>
        <v>0.03</v>
      </c>
    </row>
    <row r="60" s="950" customFormat="true" ht="15" hidden="false" customHeight="false" outlineLevel="0" collapsed="false">
      <c r="B60" s="1002" t="s">
        <v>749</v>
      </c>
      <c r="C60" s="1003" t="s">
        <v>769</v>
      </c>
      <c r="D60" s="1004" t="n">
        <v>0.03</v>
      </c>
      <c r="E60" s="1005"/>
      <c r="F60" s="1002" t="s">
        <v>749</v>
      </c>
      <c r="G60" s="1003" t="s">
        <v>769</v>
      </c>
      <c r="H60" s="1004" t="n">
        <v>0.03</v>
      </c>
      <c r="I60" s="1005"/>
    </row>
    <row r="64" customFormat="false" ht="15" hidden="false" customHeight="false" outlineLevel="0" collapsed="false">
      <c r="D64" s="1006"/>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Y18"/>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O16" activeCellId="0" sqref="O16"/>
    </sheetView>
  </sheetViews>
  <sheetFormatPr defaultColWidth="8.54296875" defaultRowHeight="15" customHeight="false" zeroHeight="false" outlineLevelRow="0" outlineLevelCol="0"/>
  <cols>
    <col collapsed="false" customWidth="true" hidden="false" outlineLevel="0" max="1" min="1" style="0" width="6.14"/>
    <col collapsed="false" customWidth="true" hidden="false" outlineLevel="0" max="2" min="2" style="0" width="23"/>
    <col collapsed="false" customWidth="true" hidden="false" outlineLevel="0" max="3" min="3" style="0" width="14.71"/>
    <col collapsed="false" customWidth="true" hidden="false" outlineLevel="0" max="4" min="4" style="0" width="1.29"/>
    <col collapsed="false" customWidth="true" hidden="false" outlineLevel="0" max="6" min="6" style="0" width="23"/>
    <col collapsed="false" customWidth="true" hidden="false" outlineLevel="0" max="7" min="7" style="0" width="14.71"/>
    <col collapsed="false" customWidth="true" hidden="false" outlineLevel="0" max="8" min="8" style="0" width="1.29"/>
    <col collapsed="false" customWidth="true" hidden="false" outlineLevel="0" max="10" min="10" style="0" width="23"/>
    <col collapsed="false" customWidth="true" hidden="false" outlineLevel="0" max="11" min="11" style="0" width="14.71"/>
    <col collapsed="false" customWidth="true" hidden="false" outlineLevel="0" max="12" min="12" style="0" width="1.29"/>
    <col collapsed="false" customWidth="true" hidden="false" outlineLevel="0" max="13" min="13" style="0" width="6.14"/>
    <col collapsed="false" customWidth="true" hidden="false" outlineLevel="0" max="14" min="14" style="0" width="23.14"/>
    <col collapsed="false" customWidth="true" hidden="false" outlineLevel="0" max="15" min="15" style="0" width="15"/>
    <col collapsed="false" customWidth="true" hidden="false" outlineLevel="0" max="16" min="16" style="0" width="2"/>
    <col collapsed="false" customWidth="true" hidden="false" outlineLevel="0" max="17" min="17" style="0" width="6.14"/>
    <col collapsed="false" customWidth="true" hidden="false" outlineLevel="0" max="18" min="18" style="0" width="23.14"/>
    <col collapsed="false" customWidth="true" hidden="false" outlineLevel="0" max="19" min="19" style="0" width="15"/>
  </cols>
  <sheetData>
    <row r="1" customFormat="false" ht="36.75" hidden="false" customHeight="true" outlineLevel="0" collapsed="false"/>
    <row r="2" customFormat="false" ht="15" hidden="false" customHeight="false" outlineLevel="0" collapsed="false">
      <c r="A2" s="1007" t="s">
        <v>770</v>
      </c>
      <c r="B2" s="1007"/>
      <c r="C2" s="1007"/>
      <c r="E2" s="1007" t="s">
        <v>771</v>
      </c>
      <c r="F2" s="1007"/>
      <c r="G2" s="1007"/>
      <c r="I2" s="1007" t="s">
        <v>772</v>
      </c>
      <c r="J2" s="1007"/>
      <c r="K2" s="1007"/>
      <c r="M2" s="1007" t="s">
        <v>773</v>
      </c>
      <c r="N2" s="1007"/>
      <c r="O2" s="1007"/>
      <c r="Q2" s="1007" t="s">
        <v>774</v>
      </c>
      <c r="R2" s="1007"/>
      <c r="S2" s="1007"/>
      <c r="Y2" s="899"/>
    </row>
    <row r="3" customFormat="false" ht="15" hidden="false" customHeight="false" outlineLevel="0" collapsed="false">
      <c r="A3" s="1008" t="s">
        <v>117</v>
      </c>
      <c r="B3" s="1008" t="s">
        <v>5</v>
      </c>
      <c r="C3" s="1008" t="s">
        <v>775</v>
      </c>
      <c r="D3" s="1009"/>
      <c r="E3" s="1008" t="s">
        <v>117</v>
      </c>
      <c r="F3" s="1008" t="s">
        <v>5</v>
      </c>
      <c r="G3" s="1008"/>
      <c r="H3" s="1009"/>
      <c r="I3" s="1008" t="s">
        <v>117</v>
      </c>
      <c r="J3" s="1008" t="s">
        <v>5</v>
      </c>
      <c r="K3" s="1008" t="s">
        <v>775</v>
      </c>
      <c r="L3" s="1009"/>
      <c r="M3" s="1008" t="s">
        <v>117</v>
      </c>
      <c r="N3" s="1008" t="s">
        <v>5</v>
      </c>
      <c r="O3" s="1008" t="s">
        <v>775</v>
      </c>
      <c r="Q3" s="1008" t="s">
        <v>117</v>
      </c>
      <c r="R3" s="1008" t="s">
        <v>5</v>
      </c>
      <c r="S3" s="1008" t="s">
        <v>775</v>
      </c>
    </row>
    <row r="4" customFormat="false" ht="15" hidden="false" customHeight="false" outlineLevel="0" collapsed="false">
      <c r="A4" s="1010" t="s">
        <v>776</v>
      </c>
      <c r="B4" s="1010" t="s">
        <v>777</v>
      </c>
      <c r="C4" s="1011" t="n">
        <v>0.05</v>
      </c>
      <c r="E4" s="1010" t="s">
        <v>776</v>
      </c>
      <c r="F4" s="1010" t="s">
        <v>777</v>
      </c>
      <c r="G4" s="1011"/>
      <c r="I4" s="1010" t="s">
        <v>776</v>
      </c>
      <c r="J4" s="1010" t="s">
        <v>777</v>
      </c>
      <c r="K4" s="1011" t="n">
        <f aca="false">C4</f>
        <v>0.05</v>
      </c>
      <c r="M4" s="1010" t="s">
        <v>776</v>
      </c>
      <c r="N4" s="1010" t="s">
        <v>777</v>
      </c>
      <c r="O4" s="1011" t="n">
        <v>0.05</v>
      </c>
      <c r="Q4" s="1010" t="s">
        <v>776</v>
      </c>
      <c r="R4" s="1010" t="s">
        <v>777</v>
      </c>
      <c r="S4" s="1011"/>
    </row>
    <row r="5" customFormat="false" ht="15" hidden="false" customHeight="false" outlineLevel="0" collapsed="false">
      <c r="A5" s="1010" t="s">
        <v>778</v>
      </c>
      <c r="B5" s="1010" t="s">
        <v>779</v>
      </c>
      <c r="C5" s="1011" t="n">
        <v>0.015</v>
      </c>
      <c r="E5" s="1010" t="s">
        <v>778</v>
      </c>
      <c r="F5" s="1010" t="s">
        <v>779</v>
      </c>
      <c r="G5" s="1011"/>
      <c r="I5" s="1010" t="s">
        <v>778</v>
      </c>
      <c r="J5" s="1010" t="s">
        <v>779</v>
      </c>
      <c r="K5" s="1011" t="n">
        <f aca="false">C5</f>
        <v>0.015</v>
      </c>
      <c r="M5" s="1010" t="s">
        <v>778</v>
      </c>
      <c r="N5" s="1010" t="s">
        <v>779</v>
      </c>
      <c r="O5" s="1011" t="n">
        <f aca="false">C5</f>
        <v>0.015</v>
      </c>
      <c r="Q5" s="1010" t="s">
        <v>778</v>
      </c>
      <c r="R5" s="1010" t="s">
        <v>779</v>
      </c>
      <c r="S5" s="1011"/>
    </row>
    <row r="6" customFormat="false" ht="15" hidden="false" customHeight="false" outlineLevel="0" collapsed="false">
      <c r="A6" s="1010" t="s">
        <v>780</v>
      </c>
      <c r="B6" s="1010" t="s">
        <v>781</v>
      </c>
      <c r="C6" s="1011" t="n">
        <v>0.01</v>
      </c>
      <c r="E6" s="1010" t="s">
        <v>780</v>
      </c>
      <c r="F6" s="1010" t="s">
        <v>781</v>
      </c>
      <c r="G6" s="1011"/>
      <c r="I6" s="1010" t="s">
        <v>780</v>
      </c>
      <c r="J6" s="1010" t="s">
        <v>781</v>
      </c>
      <c r="K6" s="1011" t="n">
        <v>0.01</v>
      </c>
      <c r="M6" s="1010" t="s">
        <v>780</v>
      </c>
      <c r="N6" s="1010" t="s">
        <v>781</v>
      </c>
      <c r="O6" s="1011" t="n">
        <f aca="false">K6</f>
        <v>0.01</v>
      </c>
      <c r="Q6" s="1010" t="s">
        <v>780</v>
      </c>
      <c r="R6" s="1010" t="s">
        <v>781</v>
      </c>
      <c r="S6" s="1011"/>
    </row>
    <row r="7" customFormat="false" ht="15" hidden="false" customHeight="false" outlineLevel="0" collapsed="false">
      <c r="A7" s="1010" t="s">
        <v>316</v>
      </c>
      <c r="B7" s="1010" t="s">
        <v>782</v>
      </c>
      <c r="C7" s="1012" t="n">
        <v>0.09</v>
      </c>
      <c r="E7" s="1010" t="s">
        <v>316</v>
      </c>
      <c r="F7" s="1010" t="s">
        <v>782</v>
      </c>
      <c r="G7" s="1012" t="n">
        <v>0.04</v>
      </c>
      <c r="I7" s="1010" t="s">
        <v>316</v>
      </c>
      <c r="J7" s="1010" t="s">
        <v>782</v>
      </c>
      <c r="K7" s="1011" t="n">
        <f aca="false">C7</f>
        <v>0.09</v>
      </c>
      <c r="M7" s="1010" t="s">
        <v>316</v>
      </c>
      <c r="N7" s="1010" t="s">
        <v>782</v>
      </c>
      <c r="O7" s="1012" t="n">
        <v>0.05</v>
      </c>
      <c r="Q7" s="1010" t="s">
        <v>316</v>
      </c>
      <c r="R7" s="1010" t="s">
        <v>782</v>
      </c>
      <c r="S7" s="1011" t="n">
        <f aca="false">G7</f>
        <v>0.04</v>
      </c>
    </row>
    <row r="8" customFormat="false" ht="15" hidden="false" customHeight="false" outlineLevel="0" collapsed="false">
      <c r="A8" s="1013"/>
      <c r="B8" s="1013" t="s">
        <v>783</v>
      </c>
      <c r="C8" s="1014" t="n">
        <v>0</v>
      </c>
      <c r="E8" s="1013"/>
      <c r="F8" s="1013" t="s">
        <v>783</v>
      </c>
      <c r="G8" s="1014"/>
      <c r="I8" s="1013"/>
      <c r="J8" s="1013" t="s">
        <v>783</v>
      </c>
      <c r="K8" s="1014" t="n">
        <f aca="false">C8</f>
        <v>0</v>
      </c>
      <c r="M8" s="1013"/>
      <c r="N8" s="1013" t="s">
        <v>783</v>
      </c>
      <c r="O8" s="1014" t="n">
        <f aca="false">K8</f>
        <v>0</v>
      </c>
      <c r="Q8" s="1013"/>
      <c r="R8" s="1013" t="s">
        <v>783</v>
      </c>
      <c r="S8" s="1014"/>
    </row>
    <row r="9" customFormat="false" ht="15" hidden="false" customHeight="false" outlineLevel="0" collapsed="false">
      <c r="A9" s="1013"/>
      <c r="B9" s="1013" t="s">
        <v>784</v>
      </c>
      <c r="C9" s="1014" t="n">
        <v>0.05</v>
      </c>
      <c r="E9" s="1013"/>
      <c r="F9" s="1013" t="s">
        <v>784</v>
      </c>
      <c r="G9" s="1014"/>
      <c r="I9" s="1013"/>
      <c r="J9" s="1013" t="s">
        <v>784</v>
      </c>
      <c r="K9" s="1014" t="n">
        <v>0.05</v>
      </c>
      <c r="M9" s="1013"/>
      <c r="N9" s="1013" t="s">
        <v>784</v>
      </c>
      <c r="O9" s="1014" t="n">
        <v>0.05</v>
      </c>
      <c r="Q9" s="1013"/>
      <c r="R9" s="1013" t="s">
        <v>784</v>
      </c>
      <c r="S9" s="1014"/>
    </row>
    <row r="10" customFormat="false" ht="15" hidden="false" customHeight="false" outlineLevel="0" collapsed="false">
      <c r="A10" s="1013"/>
      <c r="B10" s="1013" t="s">
        <v>785</v>
      </c>
      <c r="C10" s="1014" t="n">
        <v>0</v>
      </c>
      <c r="E10" s="1013"/>
      <c r="F10" s="1013" t="s">
        <v>785</v>
      </c>
      <c r="G10" s="1014"/>
      <c r="I10" s="1013"/>
      <c r="J10" s="1013" t="s">
        <v>785</v>
      </c>
      <c r="K10" s="1014" t="n">
        <f aca="false">C10</f>
        <v>0</v>
      </c>
      <c r="M10" s="1013"/>
      <c r="N10" s="1013" t="s">
        <v>785</v>
      </c>
      <c r="O10" s="1014" t="n">
        <f aca="false">K10</f>
        <v>0</v>
      </c>
      <c r="Q10" s="1013"/>
      <c r="R10" s="1013" t="s">
        <v>785</v>
      </c>
      <c r="S10" s="1014"/>
    </row>
    <row r="11" customFormat="false" ht="15" hidden="false" customHeight="false" outlineLevel="0" collapsed="false">
      <c r="A11" s="1013"/>
      <c r="B11" s="1013" t="s">
        <v>786</v>
      </c>
      <c r="C11" s="1014" t="n">
        <v>0.0199</v>
      </c>
      <c r="E11" s="1013"/>
      <c r="F11" s="1013" t="s">
        <v>786</v>
      </c>
      <c r="G11" s="1014"/>
      <c r="I11" s="1013"/>
      <c r="J11" s="1013" t="s">
        <v>786</v>
      </c>
      <c r="K11" s="1014" t="n">
        <v>0.0199</v>
      </c>
      <c r="M11" s="1013"/>
      <c r="N11" s="1013" t="s">
        <v>786</v>
      </c>
      <c r="O11" s="1014" t="n">
        <v>0.0199</v>
      </c>
      <c r="Q11" s="1013"/>
      <c r="R11" s="1013" t="s">
        <v>786</v>
      </c>
      <c r="S11" s="1014"/>
    </row>
    <row r="12" customFormat="false" ht="15" hidden="false" customHeight="false" outlineLevel="0" collapsed="false">
      <c r="A12" s="1013"/>
      <c r="B12" s="1013" t="s">
        <v>787</v>
      </c>
      <c r="C12" s="1014" t="n">
        <v>0.0274</v>
      </c>
      <c r="E12" s="1013"/>
      <c r="F12" s="1013" t="s">
        <v>787</v>
      </c>
      <c r="G12" s="1014"/>
      <c r="I12" s="1013"/>
      <c r="J12" s="1013" t="s">
        <v>787</v>
      </c>
      <c r="K12" s="1014" t="n">
        <v>0.0274</v>
      </c>
      <c r="M12" s="1013"/>
      <c r="N12" s="1013" t="s">
        <v>787</v>
      </c>
      <c r="O12" s="1014" t="n">
        <v>0.0274</v>
      </c>
      <c r="Q12" s="1013"/>
      <c r="R12" s="1013" t="s">
        <v>787</v>
      </c>
      <c r="S12" s="1014"/>
    </row>
    <row r="13" customFormat="false" ht="15" hidden="false" customHeight="false" outlineLevel="0" collapsed="false">
      <c r="A13" s="1010" t="s">
        <v>788</v>
      </c>
      <c r="B13" s="1010" t="s">
        <v>789</v>
      </c>
      <c r="C13" s="1011" t="n">
        <f aca="false">SUM(C8:C12)</f>
        <v>0.0973</v>
      </c>
      <c r="E13" s="1010" t="s">
        <v>788</v>
      </c>
      <c r="F13" s="1010" t="s">
        <v>789</v>
      </c>
      <c r="G13" s="1011" t="n">
        <f aca="false">SUM(G8:G12)</f>
        <v>0</v>
      </c>
      <c r="I13" s="1010" t="s">
        <v>788</v>
      </c>
      <c r="J13" s="1010" t="s">
        <v>789</v>
      </c>
      <c r="K13" s="1011" t="n">
        <f aca="false">SUM(K8:K12)</f>
        <v>0.0973</v>
      </c>
      <c r="M13" s="1010" t="s">
        <v>788</v>
      </c>
      <c r="N13" s="1010" t="s">
        <v>789</v>
      </c>
      <c r="O13" s="1011" t="n">
        <f aca="false">SUM(O8:O12)</f>
        <v>0.0973</v>
      </c>
      <c r="Q13" s="1010" t="s">
        <v>788</v>
      </c>
      <c r="R13" s="1010" t="s">
        <v>789</v>
      </c>
      <c r="S13" s="1011" t="n">
        <f aca="false">SUM(S8:S12)</f>
        <v>0</v>
      </c>
    </row>
    <row r="14" customFormat="false" ht="15" hidden="true" customHeight="false" outlineLevel="0" collapsed="false">
      <c r="A14" s="1010" t="s">
        <v>790</v>
      </c>
      <c r="B14" s="1010" t="s">
        <v>791</v>
      </c>
      <c r="C14" s="1011"/>
      <c r="E14" s="1010" t="s">
        <v>790</v>
      </c>
      <c r="F14" s="1010" t="s">
        <v>791</v>
      </c>
      <c r="G14" s="1012" t="n">
        <f aca="false">C14</f>
        <v>0</v>
      </c>
      <c r="I14" s="1010" t="s">
        <v>790</v>
      </c>
      <c r="J14" s="1010" t="s">
        <v>791</v>
      </c>
      <c r="K14" s="1012" t="n">
        <f aca="false">C14</f>
        <v>0</v>
      </c>
      <c r="M14" s="1010" t="s">
        <v>790</v>
      </c>
      <c r="N14" s="1010" t="s">
        <v>791</v>
      </c>
      <c r="O14" s="1012" t="n">
        <f aca="false">K14</f>
        <v>0</v>
      </c>
      <c r="Q14" s="1010" t="s">
        <v>790</v>
      </c>
      <c r="R14" s="1010" t="s">
        <v>791</v>
      </c>
      <c r="S14" s="1011" t="n">
        <f aca="false">O14</f>
        <v>0</v>
      </c>
    </row>
    <row r="16" customFormat="false" ht="15" hidden="false" customHeight="false" outlineLevel="0" collapsed="false">
      <c r="A16" s="1015" t="s">
        <v>792</v>
      </c>
      <c r="B16" s="1015" t="s">
        <v>793</v>
      </c>
      <c r="C16" s="1016" t="n">
        <f aca="false">((((1+C4)*(1+C5)*(1+C6)*(1+C7)*(1+C14))/(1-C13))-1)</f>
        <v>0.299749833831838</v>
      </c>
      <c r="E16" s="1015" t="s">
        <v>792</v>
      </c>
      <c r="F16" s="1015" t="s">
        <v>793</v>
      </c>
      <c r="G16" s="1016" t="n">
        <f aca="false">((((1+G4)*(1+G5)*(1+G6)*(1+G7)*(1+G14))/(1-G13))-1)</f>
        <v>0.04</v>
      </c>
      <c r="I16" s="1015" t="s">
        <v>792</v>
      </c>
      <c r="J16" s="1015" t="s">
        <v>793</v>
      </c>
      <c r="K16" s="1016" t="n">
        <f aca="false">((((1+K4)*(1+K5)*(1+K6)*(1+K7)*(1+K14))/(1-K13))-1)</f>
        <v>0.299749833831838</v>
      </c>
      <c r="M16" s="1015" t="s">
        <v>792</v>
      </c>
      <c r="N16" s="1015" t="s">
        <v>793</v>
      </c>
      <c r="O16" s="1016" t="n">
        <f aca="false">((((1+O4)*(1+O5)*(1+O6)*(1+O7)*(1+O14))/(1-O13))-1)</f>
        <v>0.25205259222333</v>
      </c>
      <c r="Q16" s="1015" t="s">
        <v>792</v>
      </c>
      <c r="R16" s="1015" t="s">
        <v>793</v>
      </c>
      <c r="S16" s="1016" t="n">
        <f aca="false">((((1+S4)*(1+S5)*(1+S6)*(1+S7)*(1+S14))/(1-S13))-1)</f>
        <v>0.04</v>
      </c>
    </row>
    <row r="18" customFormat="false" ht="15" hidden="false" customHeight="false" outlineLevel="0" collapsed="false">
      <c r="C18" s="918"/>
    </row>
  </sheetData>
  <mergeCells count="5">
    <mergeCell ref="A2:C2"/>
    <mergeCell ref="E2:G2"/>
    <mergeCell ref="I2:K2"/>
    <mergeCell ref="M2:O2"/>
    <mergeCell ref="Q2:S2"/>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B3:AL48"/>
  <sheetViews>
    <sheetView showFormulas="false" showGridLines="false" showRowColHeaders="true" showZeros="true" rightToLeft="false" tabSelected="true" showOutlineSymbols="true" defaultGridColor="true" view="normal" topLeftCell="A4" colorId="64" zoomScale="100" zoomScaleNormal="100" zoomScalePageLayoutView="100" workbookViewId="0">
      <selection pane="topLeft" activeCell="E21" activeCellId="0" sqref="E21"/>
    </sheetView>
  </sheetViews>
  <sheetFormatPr defaultColWidth="8.859375" defaultRowHeight="15" customHeight="false" zeroHeight="false" outlineLevelRow="0" outlineLevelCol="0"/>
  <cols>
    <col collapsed="false" customWidth="true" hidden="false" outlineLevel="0" max="1" min="1" style="0" width="0.29"/>
    <col collapsed="false" customWidth="true" hidden="false" outlineLevel="0" max="3" min="3" style="0" width="43.86"/>
    <col collapsed="false" customWidth="true" hidden="false" outlineLevel="0" max="4" min="4" style="0" width="10.85"/>
    <col collapsed="false" customWidth="true" hidden="false" outlineLevel="0" max="5" min="5" style="0" width="12.86"/>
    <col collapsed="false" customWidth="true" hidden="false" outlineLevel="0" max="9" min="6" style="0" width="1.71"/>
    <col collapsed="false" customWidth="true" hidden="false" outlineLevel="0" max="10" min="10" style="0" width="28.86"/>
    <col collapsed="false" customWidth="true" hidden="false" outlineLevel="0" max="11" min="11" style="0" width="10.85"/>
    <col collapsed="false" customWidth="true" hidden="false" outlineLevel="0" max="12" min="12" style="0" width="8.42"/>
    <col collapsed="false" customWidth="true" hidden="false" outlineLevel="0" max="13" min="13" style="0" width="14.71"/>
    <col collapsed="false" customWidth="true" hidden="false" outlineLevel="0" max="14" min="14" style="0" width="6.57"/>
    <col collapsed="false" customWidth="true" hidden="false" outlineLevel="0" max="15" min="15" style="0" width="7.71"/>
    <col collapsed="false" customWidth="true" hidden="false" outlineLevel="0" max="16" min="16" style="0" width="7.57"/>
    <col collapsed="false" customWidth="true" hidden="false" outlineLevel="0" max="17" min="17" style="0" width="5"/>
    <col collapsed="false" customWidth="true" hidden="false" outlineLevel="0" max="26" min="18" style="0" width="3.86"/>
    <col collapsed="false" customWidth="true" hidden="false" outlineLevel="0" max="30" min="27" style="0" width="4.86"/>
    <col collapsed="false" customWidth="true" hidden="false" outlineLevel="0" max="31" min="31" style="0" width="11.57"/>
    <col collapsed="false" customWidth="true" hidden="false" outlineLevel="0" max="33" min="32" style="0" width="5.57"/>
    <col collapsed="false" customWidth="true" hidden="false" outlineLevel="0" max="34" min="34" style="0" width="4.86"/>
    <col collapsed="false" customWidth="true" hidden="false" outlineLevel="0" max="35" min="35" style="0" width="9.57"/>
    <col collapsed="false" customWidth="true" hidden="false" outlineLevel="0" max="36" min="36" style="0" width="6.57"/>
    <col collapsed="false" customWidth="true" hidden="false" outlineLevel="0" max="37" min="37" style="0" width="2.71"/>
    <col collapsed="false" customWidth="true" hidden="false" outlineLevel="0" max="38" min="38" style="0" width="4.86"/>
    <col collapsed="false" customWidth="true" hidden="false" outlineLevel="0" max="40" min="40" style="0" width="10.57"/>
  </cols>
  <sheetData>
    <row r="3" customFormat="false" ht="15" hidden="false" customHeight="false" outlineLevel="0" collapsed="false">
      <c r="B3" s="1017" t="s">
        <v>136</v>
      </c>
      <c r="C3" s="1017" t="s">
        <v>794</v>
      </c>
      <c r="D3" s="1017" t="s">
        <v>682</v>
      </c>
      <c r="E3" s="1017" t="s">
        <v>795</v>
      </c>
      <c r="V3" s="1018"/>
      <c r="W3" s="1018"/>
      <c r="X3" s="1018"/>
      <c r="Y3" s="1018"/>
      <c r="Z3" s="1018"/>
      <c r="AA3" s="1018"/>
      <c r="AB3" s="1018"/>
      <c r="AC3" s="1018"/>
      <c r="AD3" s="1018"/>
    </row>
    <row r="4" customFormat="false" ht="15" hidden="false" customHeight="false" outlineLevel="0" collapsed="false">
      <c r="B4" s="1019" t="n">
        <v>1</v>
      </c>
      <c r="C4" s="1020" t="s">
        <v>796</v>
      </c>
      <c r="D4" s="1021"/>
      <c r="E4" s="1021"/>
      <c r="J4" s="1022" t="s">
        <v>797</v>
      </c>
      <c r="K4" s="1022" t="s">
        <v>798</v>
      </c>
      <c r="L4" s="1023" t="s">
        <v>799</v>
      </c>
      <c r="M4" s="1024" t="s">
        <v>800</v>
      </c>
      <c r="O4" s="434"/>
      <c r="P4" s="1025" t="s">
        <v>801</v>
      </c>
      <c r="Q4" s="1026" t="s">
        <v>802</v>
      </c>
      <c r="R4" s="1026" t="s">
        <v>803</v>
      </c>
      <c r="S4" s="1026" t="s">
        <v>357</v>
      </c>
      <c r="T4" s="1026" t="s">
        <v>28</v>
      </c>
      <c r="U4" s="1026" t="s">
        <v>804</v>
      </c>
      <c r="V4" s="1026" t="s">
        <v>805</v>
      </c>
      <c r="W4" s="1026" t="s">
        <v>806</v>
      </c>
      <c r="X4" s="1026" t="s">
        <v>807</v>
      </c>
      <c r="Y4" s="1026" t="s">
        <v>808</v>
      </c>
      <c r="Z4" s="1026" t="s">
        <v>809</v>
      </c>
      <c r="AA4" s="1026" t="s">
        <v>810</v>
      </c>
      <c r="AB4" s="1026" t="s">
        <v>811</v>
      </c>
      <c r="AC4" s="1026" t="s">
        <v>812</v>
      </c>
      <c r="AD4" s="1025"/>
      <c r="AE4" s="1025" t="s">
        <v>257</v>
      </c>
    </row>
    <row r="5" customFormat="false" ht="15" hidden="false" customHeight="false" outlineLevel="0" collapsed="false">
      <c r="B5" s="1019" t="n">
        <v>2</v>
      </c>
      <c r="C5" s="1027" t="s">
        <v>813</v>
      </c>
      <c r="D5" s="1028"/>
      <c r="E5" s="1028"/>
      <c r="J5" s="1029"/>
      <c r="K5" s="1030"/>
      <c r="L5" s="1031"/>
      <c r="M5" s="1032"/>
      <c r="N5" s="1033"/>
      <c r="O5" s="1033"/>
      <c r="P5" s="1034"/>
      <c r="Q5" s="1034"/>
      <c r="R5" s="1034"/>
      <c r="S5" s="1034"/>
      <c r="T5" s="1034"/>
      <c r="U5" s="1034"/>
      <c r="V5" s="1034"/>
      <c r="W5" s="1034"/>
      <c r="X5" s="1034"/>
      <c r="Y5" s="1034"/>
      <c r="Z5" s="1034"/>
      <c r="AA5" s="1034"/>
      <c r="AB5" s="1034"/>
      <c r="AC5" s="1034"/>
      <c r="AD5" s="1034"/>
      <c r="AE5" s="1035"/>
      <c r="AF5" s="433"/>
      <c r="AG5" s="1036"/>
      <c r="AH5" s="1036"/>
      <c r="AI5" s="1036"/>
      <c r="AJ5" s="1036"/>
      <c r="AK5" s="1036"/>
      <c r="AL5" s="1036"/>
    </row>
    <row r="6" customFormat="false" ht="15" hidden="false" customHeight="false" outlineLevel="0" collapsed="false">
      <c r="B6" s="1019" t="n">
        <v>3</v>
      </c>
      <c r="C6" s="1027" t="s">
        <v>814</v>
      </c>
      <c r="D6" s="1037" t="n">
        <v>0.31</v>
      </c>
      <c r="E6" s="1028"/>
      <c r="J6" s="1038" t="s">
        <v>815</v>
      </c>
      <c r="K6" s="1039" t="n">
        <f aca="false">30*2</f>
        <v>60</v>
      </c>
      <c r="L6" s="1009" t="n">
        <v>60</v>
      </c>
      <c r="M6" s="1040" t="n">
        <f aca="false">K6</f>
        <v>60</v>
      </c>
      <c r="N6" s="1033"/>
      <c r="O6" s="1033"/>
      <c r="P6" s="927" t="n">
        <f aca="false">'PONTO DE EQUILIBRIO'!C20+'PONTO DE EQUILIBRIO'!C21</f>
        <v>228</v>
      </c>
      <c r="Q6" s="927"/>
      <c r="R6" s="927" t="s">
        <v>663</v>
      </c>
      <c r="S6" s="927"/>
      <c r="T6" s="927" t="s">
        <v>663</v>
      </c>
      <c r="U6" s="927"/>
      <c r="V6" s="927" t="s">
        <v>663</v>
      </c>
      <c r="W6" s="927"/>
      <c r="X6" s="927" t="s">
        <v>663</v>
      </c>
      <c r="Y6" s="927"/>
      <c r="Z6" s="927" t="s">
        <v>663</v>
      </c>
      <c r="AA6" s="927"/>
      <c r="AB6" s="927" t="s">
        <v>663</v>
      </c>
      <c r="AC6" s="927"/>
      <c r="AD6" s="927"/>
      <c r="AE6" s="1035" t="n">
        <f aca="false">COUNTIF(Q6:AD6,"X")*M6*P6</f>
        <v>82080</v>
      </c>
      <c r="AF6" s="434"/>
    </row>
    <row r="7" customFormat="false" ht="15" hidden="false" customHeight="false" outlineLevel="0" collapsed="false">
      <c r="B7" s="1019" t="n">
        <v>4</v>
      </c>
      <c r="C7" s="1027" t="s">
        <v>816</v>
      </c>
      <c r="D7" s="1037" t="n">
        <v>0.3</v>
      </c>
      <c r="E7" s="1028"/>
      <c r="J7" s="1038" t="s">
        <v>817</v>
      </c>
      <c r="K7" s="1039" t="n">
        <v>90</v>
      </c>
      <c r="L7" s="1009" t="n">
        <v>360</v>
      </c>
      <c r="M7" s="1040" t="n">
        <f aca="false">K7</f>
        <v>90</v>
      </c>
      <c r="N7" s="1033"/>
      <c r="O7" s="1033"/>
      <c r="P7" s="927" t="n">
        <f aca="false">'PONTO DE EQUILIBRIO'!C20</f>
        <v>163</v>
      </c>
      <c r="Q7" s="927"/>
      <c r="R7" s="927" t="s">
        <v>663</v>
      </c>
      <c r="S7" s="927"/>
      <c r="T7" s="927"/>
      <c r="U7" s="927"/>
      <c r="V7" s="927"/>
      <c r="W7" s="927"/>
      <c r="X7" s="927"/>
      <c r="Y7" s="927"/>
      <c r="Z7" s="927"/>
      <c r="AA7" s="927"/>
      <c r="AB7" s="927"/>
      <c r="AC7" s="927"/>
      <c r="AD7" s="927"/>
      <c r="AE7" s="1035" t="n">
        <f aca="false">COUNTIF(Q7:AD7,"X")*M7*P7</f>
        <v>14670</v>
      </c>
      <c r="AF7" s="434"/>
    </row>
    <row r="8" customFormat="false" ht="15" hidden="false" customHeight="false" outlineLevel="0" collapsed="false">
      <c r="B8" s="1019" t="n">
        <v>5</v>
      </c>
      <c r="C8" s="1027" t="s">
        <v>818</v>
      </c>
      <c r="D8" s="1041" t="n">
        <v>0.05</v>
      </c>
      <c r="E8" s="1028"/>
      <c r="J8" s="1038" t="s">
        <v>819</v>
      </c>
      <c r="K8" s="1039"/>
      <c r="L8" s="1009" t="n">
        <f aca="false">3*365</f>
        <v>1095</v>
      </c>
      <c r="M8" s="1040" t="n">
        <f aca="false">K8</f>
        <v>0</v>
      </c>
      <c r="N8" s="1033"/>
      <c r="O8" s="1033"/>
      <c r="P8" s="927"/>
      <c r="Q8" s="927"/>
      <c r="R8" s="927"/>
      <c r="S8" s="927"/>
      <c r="T8" s="927"/>
      <c r="U8" s="927"/>
      <c r="V8" s="927"/>
      <c r="W8" s="927"/>
      <c r="X8" s="927"/>
      <c r="Y8" s="927"/>
      <c r="Z8" s="927"/>
      <c r="AA8" s="927"/>
      <c r="AB8" s="927"/>
      <c r="AC8" s="927"/>
      <c r="AD8" s="927"/>
      <c r="AE8" s="1035"/>
      <c r="AF8" s="434"/>
    </row>
    <row r="9" customFormat="false" ht="15" hidden="false" customHeight="false" outlineLevel="0" collapsed="false">
      <c r="B9" s="1019" t="n">
        <v>6</v>
      </c>
      <c r="C9" s="1027" t="s">
        <v>820</v>
      </c>
      <c r="D9" s="1028"/>
      <c r="E9" s="1042" t="n">
        <v>10</v>
      </c>
      <c r="F9" s="434"/>
      <c r="J9" s="1038" t="s">
        <v>821</v>
      </c>
      <c r="K9" s="1039" t="n">
        <v>220</v>
      </c>
      <c r="L9" s="1009" t="n">
        <v>180</v>
      </c>
      <c r="M9" s="1040" t="n">
        <f aca="false">K9</f>
        <v>220</v>
      </c>
      <c r="N9" s="1033"/>
      <c r="O9" s="1033"/>
      <c r="P9" s="927" t="n">
        <f aca="false">P6</f>
        <v>228</v>
      </c>
      <c r="Q9" s="927"/>
      <c r="R9" s="927" t="s">
        <v>663</v>
      </c>
      <c r="S9" s="927"/>
      <c r="T9" s="927"/>
      <c r="U9" s="927"/>
      <c r="V9" s="927"/>
      <c r="W9" s="927"/>
      <c r="X9" s="927" t="s">
        <v>663</v>
      </c>
      <c r="Y9" s="927"/>
      <c r="Z9" s="927"/>
      <c r="AA9" s="927"/>
      <c r="AB9" s="927"/>
      <c r="AC9" s="927"/>
      <c r="AD9" s="927"/>
      <c r="AE9" s="1035" t="n">
        <f aca="false">COUNTIF(Q9:AD9,"X")*M9*P9</f>
        <v>100320</v>
      </c>
      <c r="AF9" s="434"/>
    </row>
    <row r="10" customFormat="false" ht="15" hidden="false" customHeight="false" outlineLevel="0" collapsed="false">
      <c r="B10" s="1019" t="n">
        <v>7</v>
      </c>
      <c r="C10" s="1027" t="s">
        <v>822</v>
      </c>
      <c r="D10" s="1028"/>
      <c r="E10" s="1042" t="n">
        <v>30</v>
      </c>
      <c r="J10" s="1038" t="s">
        <v>823</v>
      </c>
      <c r="K10" s="1039" t="n">
        <f aca="false">(160*3)</f>
        <v>480</v>
      </c>
      <c r="L10" s="1009" t="n">
        <v>180</v>
      </c>
      <c r="M10" s="1040" t="n">
        <f aca="false">K10</f>
        <v>480</v>
      </c>
      <c r="N10" s="1033"/>
      <c r="O10" s="1033"/>
      <c r="P10" s="927" t="n">
        <f aca="false">'PONTO DE EQUILIBRIO'!C21+'PONTO DE EQUILIBRIO'!C20-P13</f>
        <v>228</v>
      </c>
      <c r="Q10" s="927"/>
      <c r="R10" s="927" t="s">
        <v>663</v>
      </c>
      <c r="S10" s="927"/>
      <c r="T10" s="927"/>
      <c r="U10" s="927"/>
      <c r="V10" s="927"/>
      <c r="W10" s="927"/>
      <c r="X10" s="927" t="s">
        <v>663</v>
      </c>
      <c r="Y10" s="927"/>
      <c r="Z10" s="927"/>
      <c r="AA10" s="927"/>
      <c r="AB10" s="927"/>
      <c r="AC10" s="927"/>
      <c r="AD10" s="927"/>
      <c r="AE10" s="1035" t="n">
        <f aca="false">COUNTIF(Q10:AD10,"X")*M10*P10</f>
        <v>218880</v>
      </c>
      <c r="AF10" s="434"/>
    </row>
    <row r="11" customFormat="false" ht="15" hidden="false" customHeight="false" outlineLevel="0" collapsed="false">
      <c r="B11" s="1019" t="n">
        <v>8</v>
      </c>
      <c r="C11" s="1027" t="s">
        <v>824</v>
      </c>
      <c r="D11" s="1028"/>
      <c r="E11" s="1042" t="n">
        <v>25</v>
      </c>
      <c r="J11" s="1038" t="s">
        <v>825</v>
      </c>
      <c r="K11" s="1039" t="n">
        <v>100</v>
      </c>
      <c r="L11" s="1009" t="n">
        <v>180</v>
      </c>
      <c r="M11" s="1040" t="n">
        <f aca="false">K11</f>
        <v>100</v>
      </c>
      <c r="N11" s="1033"/>
      <c r="O11" s="1033"/>
      <c r="P11" s="927" t="n">
        <f aca="false">P9</f>
        <v>228</v>
      </c>
      <c r="Q11" s="927"/>
      <c r="R11" s="927" t="s">
        <v>663</v>
      </c>
      <c r="S11" s="927"/>
      <c r="T11" s="927"/>
      <c r="U11" s="927"/>
      <c r="V11" s="927"/>
      <c r="W11" s="927"/>
      <c r="X11" s="927" t="s">
        <v>663</v>
      </c>
      <c r="Y11" s="927"/>
      <c r="Z11" s="927"/>
      <c r="AA11" s="927"/>
      <c r="AB11" s="927"/>
      <c r="AC11" s="927"/>
      <c r="AD11" s="927"/>
      <c r="AE11" s="1035" t="n">
        <f aca="false">COUNTIF(Q11:AD11,"X")*M11*P11</f>
        <v>45600</v>
      </c>
      <c r="AF11" s="434"/>
    </row>
    <row r="12" customFormat="false" ht="15" hidden="false" customHeight="false" outlineLevel="0" collapsed="false">
      <c r="B12" s="1019" t="n">
        <v>9</v>
      </c>
      <c r="C12" s="1027" t="s">
        <v>826</v>
      </c>
      <c r="D12" s="1028"/>
      <c r="E12" s="1042" t="n">
        <f aca="false">(E9+E10+E11)*30</f>
        <v>1950</v>
      </c>
      <c r="J12" s="1038" t="s">
        <v>827</v>
      </c>
      <c r="K12" s="1039" t="n">
        <v>170</v>
      </c>
      <c r="L12" s="1009" t="n">
        <v>360</v>
      </c>
      <c r="M12" s="1040" t="n">
        <f aca="false">K12</f>
        <v>170</v>
      </c>
      <c r="N12" s="1033"/>
      <c r="O12" s="1033"/>
      <c r="P12" s="927" t="n">
        <f aca="false">P11</f>
        <v>228</v>
      </c>
      <c r="Q12" s="927"/>
      <c r="R12" s="927" t="s">
        <v>663</v>
      </c>
      <c r="S12" s="927"/>
      <c r="T12" s="927"/>
      <c r="U12" s="927"/>
      <c r="V12" s="927"/>
      <c r="W12" s="927"/>
      <c r="X12" s="927"/>
      <c r="Y12" s="927"/>
      <c r="Z12" s="927"/>
      <c r="AA12" s="927"/>
      <c r="AB12" s="927"/>
      <c r="AC12" s="927"/>
      <c r="AD12" s="927"/>
      <c r="AE12" s="1035" t="n">
        <f aca="false">COUNTIF(Q12:AD12,"X")*M12*P12</f>
        <v>38760</v>
      </c>
      <c r="AF12" s="434"/>
    </row>
    <row r="13" customFormat="false" ht="15" hidden="false" customHeight="false" outlineLevel="0" collapsed="false">
      <c r="B13" s="1019" t="n">
        <v>10</v>
      </c>
      <c r="C13" s="1027" t="s">
        <v>828</v>
      </c>
      <c r="D13" s="1028"/>
      <c r="E13" s="1042"/>
      <c r="J13" s="1038" t="s">
        <v>829</v>
      </c>
      <c r="K13" s="1039" t="n">
        <f aca="false">380+90*2+60</f>
        <v>620</v>
      </c>
      <c r="L13" s="1009" t="n">
        <v>360</v>
      </c>
      <c r="M13" s="1040" t="n">
        <f aca="false">K13</f>
        <v>620</v>
      </c>
      <c r="N13" s="1033"/>
      <c r="O13" s="1033"/>
      <c r="P13" s="927"/>
      <c r="Q13" s="927"/>
      <c r="R13" s="927"/>
      <c r="S13" s="927"/>
      <c r="T13" s="927"/>
      <c r="U13" s="927"/>
      <c r="V13" s="927"/>
      <c r="W13" s="927"/>
      <c r="X13" s="927"/>
      <c r="Y13" s="927"/>
      <c r="Z13" s="927"/>
      <c r="AA13" s="927"/>
      <c r="AB13" s="927"/>
      <c r="AC13" s="927"/>
      <c r="AD13" s="927"/>
      <c r="AE13" s="1035" t="n">
        <f aca="false">COUNTIF(Q13:AD13,"X")*M13*P13</f>
        <v>0</v>
      </c>
      <c r="AF13" s="434"/>
    </row>
    <row r="14" customFormat="false" ht="15" hidden="false" customHeight="false" outlineLevel="0" collapsed="false">
      <c r="B14" s="1043" t="n">
        <v>11</v>
      </c>
      <c r="C14" s="1027" t="s">
        <v>830</v>
      </c>
      <c r="D14" s="1028"/>
      <c r="E14" s="1042"/>
      <c r="F14" s="434"/>
      <c r="J14" s="1038" t="s">
        <v>831</v>
      </c>
      <c r="K14" s="1039" t="n">
        <v>40</v>
      </c>
      <c r="L14" s="1009" t="n">
        <v>180</v>
      </c>
      <c r="M14" s="1040" t="n">
        <f aca="false">K14</f>
        <v>40</v>
      </c>
      <c r="N14" s="1033"/>
      <c r="O14" s="1033"/>
      <c r="P14" s="927" t="n">
        <f aca="false">P12</f>
        <v>228</v>
      </c>
      <c r="Q14" s="927"/>
      <c r="R14" s="927" t="s">
        <v>663</v>
      </c>
      <c r="S14" s="927"/>
      <c r="T14" s="927"/>
      <c r="U14" s="927"/>
      <c r="V14" s="927"/>
      <c r="W14" s="927"/>
      <c r="X14" s="927" t="s">
        <v>663</v>
      </c>
      <c r="Y14" s="927"/>
      <c r="Z14" s="927"/>
      <c r="AA14" s="927"/>
      <c r="AB14" s="927"/>
      <c r="AC14" s="927"/>
      <c r="AD14" s="927"/>
      <c r="AE14" s="1035" t="n">
        <f aca="false">COUNTIF(Q14:AD14,"X")*M14*P14</f>
        <v>18240</v>
      </c>
      <c r="AF14" s="434"/>
    </row>
    <row r="15" customFormat="false" ht="15" hidden="false" customHeight="false" outlineLevel="0" collapsed="false">
      <c r="B15" s="1043"/>
      <c r="C15" s="1044" t="s">
        <v>832</v>
      </c>
      <c r="D15" s="1045" t="n">
        <v>4000</v>
      </c>
      <c r="E15" s="1028"/>
      <c r="J15" s="1038"/>
      <c r="K15" s="1039"/>
      <c r="L15" s="1009"/>
      <c r="M15" s="1040"/>
      <c r="N15" s="1033"/>
      <c r="O15" s="1033"/>
      <c r="P15" s="927"/>
      <c r="Q15" s="927"/>
      <c r="R15" s="927"/>
      <c r="S15" s="927"/>
      <c r="T15" s="927"/>
      <c r="U15" s="927"/>
      <c r="V15" s="927"/>
      <c r="W15" s="927"/>
      <c r="X15" s="927"/>
      <c r="Y15" s="927"/>
      <c r="Z15" s="927"/>
      <c r="AA15" s="927"/>
      <c r="AB15" s="927"/>
      <c r="AC15" s="927"/>
      <c r="AD15" s="927"/>
      <c r="AE15" s="1035" t="n">
        <f aca="false">COUNTIF(Q15:AD15,"X")*M15*P15</f>
        <v>0</v>
      </c>
      <c r="AF15" s="434"/>
    </row>
    <row r="16" customFormat="false" ht="15" hidden="false" customHeight="false" outlineLevel="0" collapsed="false">
      <c r="B16" s="1043"/>
      <c r="C16" s="1046" t="s">
        <v>833</v>
      </c>
      <c r="D16" s="1047" t="n">
        <v>900</v>
      </c>
      <c r="E16" s="1028"/>
      <c r="J16" s="1038" t="s">
        <v>834</v>
      </c>
      <c r="K16" s="1039" t="n">
        <v>50</v>
      </c>
      <c r="L16" s="1009" t="n">
        <v>120</v>
      </c>
      <c r="M16" s="1040" t="n">
        <f aca="false">K16</f>
        <v>50</v>
      </c>
      <c r="N16" s="1033"/>
      <c r="O16" s="1033"/>
      <c r="P16" s="927" t="n">
        <f aca="false">P6</f>
        <v>228</v>
      </c>
      <c r="Q16" s="927"/>
      <c r="R16" s="927" t="s">
        <v>663</v>
      </c>
      <c r="S16" s="927"/>
      <c r="T16" s="927"/>
      <c r="U16" s="927"/>
      <c r="V16" s="927" t="s">
        <v>663</v>
      </c>
      <c r="W16" s="927"/>
      <c r="X16" s="927"/>
      <c r="Y16" s="927"/>
      <c r="Z16" s="927" t="s">
        <v>663</v>
      </c>
      <c r="AA16" s="927"/>
      <c r="AB16" s="927"/>
      <c r="AC16" s="927" t="s">
        <v>664</v>
      </c>
      <c r="AD16" s="927"/>
      <c r="AE16" s="1035" t="n">
        <f aca="false">COUNTIF(Q16:AD16,"X")*M16*P16</f>
        <v>45600</v>
      </c>
      <c r="AF16" s="434"/>
    </row>
    <row r="17" customFormat="false" ht="15" hidden="false" customHeight="false" outlineLevel="0" collapsed="false">
      <c r="B17" s="1043"/>
      <c r="C17" s="1048" t="s">
        <v>835</v>
      </c>
      <c r="D17" s="1049" t="n">
        <v>10</v>
      </c>
      <c r="E17" s="1028"/>
      <c r="J17" s="1038" t="s">
        <v>836</v>
      </c>
      <c r="K17" s="1039" t="n">
        <v>110</v>
      </c>
      <c r="L17" s="1009" t="n">
        <v>360</v>
      </c>
      <c r="M17" s="1040" t="n">
        <f aca="false">K17</f>
        <v>110</v>
      </c>
      <c r="N17" s="1033"/>
      <c r="O17" s="1033"/>
      <c r="P17" s="927" t="n">
        <f aca="false">P7</f>
        <v>163</v>
      </c>
      <c r="Q17" s="927"/>
      <c r="R17" s="927" t="s">
        <v>663</v>
      </c>
      <c r="S17" s="927"/>
      <c r="T17" s="927"/>
      <c r="U17" s="927"/>
      <c r="V17" s="927"/>
      <c r="W17" s="927"/>
      <c r="X17" s="927"/>
      <c r="Y17" s="927"/>
      <c r="Z17" s="927"/>
      <c r="AA17" s="927"/>
      <c r="AB17" s="927"/>
      <c r="AC17" s="927"/>
      <c r="AD17" s="927"/>
      <c r="AE17" s="1035" t="n">
        <f aca="false">COUNTIF(Q17:AD17,"X")*M17*P17</f>
        <v>17930</v>
      </c>
      <c r="AF17" s="434"/>
    </row>
    <row r="18" customFormat="false" ht="15" hidden="false" customHeight="false" outlineLevel="0" collapsed="false">
      <c r="B18" s="1019" t="n">
        <v>12</v>
      </c>
      <c r="C18" s="1027" t="s">
        <v>837</v>
      </c>
      <c r="D18" s="1050" t="n">
        <v>0.25</v>
      </c>
      <c r="E18" s="1028"/>
      <c r="J18" s="1051" t="s">
        <v>838</v>
      </c>
      <c r="K18" s="1052"/>
      <c r="L18" s="1053" t="n">
        <v>180</v>
      </c>
      <c r="M18" s="1054" t="n">
        <f aca="false">K18</f>
        <v>0</v>
      </c>
      <c r="N18" s="1033"/>
      <c r="O18" s="1033"/>
      <c r="P18" s="927"/>
      <c r="Q18" s="927"/>
      <c r="R18" s="927"/>
      <c r="S18" s="927"/>
      <c r="T18" s="927"/>
      <c r="U18" s="927"/>
      <c r="V18" s="927"/>
      <c r="W18" s="927"/>
      <c r="X18" s="927"/>
      <c r="Y18" s="927"/>
      <c r="Z18" s="927"/>
      <c r="AA18" s="927"/>
      <c r="AB18" s="927"/>
      <c r="AC18" s="927"/>
      <c r="AD18" s="927"/>
      <c r="AE18" s="1035" t="n">
        <f aca="false">COUNTIF(Q18:AD18,"X")*M18*P18</f>
        <v>0</v>
      </c>
      <c r="AF18" s="434"/>
    </row>
    <row r="19" customFormat="false" ht="15" hidden="false" customHeight="false" outlineLevel="0" collapsed="false">
      <c r="B19" s="1019" t="n">
        <v>13</v>
      </c>
      <c r="C19" s="1027" t="s">
        <v>839</v>
      </c>
      <c r="D19" s="1050" t="n">
        <f aca="false">((6*1)*4)/220</f>
        <v>0.109090909090909</v>
      </c>
      <c r="E19" s="1028"/>
      <c r="J19" s="401"/>
      <c r="K19" s="1039"/>
      <c r="L19" s="1009"/>
      <c r="M19" s="1055"/>
      <c r="N19" s="1055"/>
      <c r="O19" s="1055"/>
      <c r="P19" s="1055"/>
      <c r="Q19" s="1055"/>
      <c r="R19" s="1055"/>
      <c r="S19" s="1055"/>
      <c r="T19" s="1055"/>
      <c r="U19" s="1055"/>
      <c r="V19" s="1055"/>
      <c r="W19" s="1055"/>
      <c r="X19" s="1055"/>
      <c r="Y19" s="1055"/>
      <c r="Z19" s="1055"/>
      <c r="AA19" s="1055"/>
      <c r="AB19" s="1055"/>
      <c r="AC19" s="1055"/>
      <c r="AD19" s="1055"/>
      <c r="AE19" s="1035" t="n">
        <f aca="false">SUM(AE5:AE18)</f>
        <v>582080</v>
      </c>
      <c r="AF19" s="1055"/>
      <c r="AG19" s="1055"/>
      <c r="AH19" s="1055"/>
    </row>
    <row r="20" customFormat="false" ht="15" hidden="false" customHeight="false" outlineLevel="0" collapsed="false">
      <c r="B20" s="1019" t="n">
        <v>14</v>
      </c>
      <c r="C20" s="1027" t="s">
        <v>840</v>
      </c>
      <c r="D20" s="1028"/>
      <c r="E20" s="1042"/>
      <c r="J20" s="401"/>
      <c r="K20" s="1056"/>
      <c r="L20" s="1009"/>
      <c r="M20" s="1056"/>
      <c r="N20" s="1033"/>
      <c r="P20" s="1056"/>
      <c r="Q20" s="1056"/>
      <c r="R20" s="1056"/>
      <c r="S20" s="1056"/>
      <c r="T20" s="1056"/>
      <c r="U20" s="1056"/>
      <c r="V20" s="1056"/>
      <c r="W20" s="1056"/>
      <c r="X20" s="1056"/>
      <c r="Y20" s="1056"/>
      <c r="Z20" s="1056"/>
      <c r="AA20" s="1056"/>
      <c r="AB20" s="1056"/>
      <c r="AC20" s="1056"/>
      <c r="AD20" s="1056"/>
      <c r="AF20" s="3"/>
    </row>
    <row r="21" customFormat="false" ht="14.25" hidden="false" customHeight="true" outlineLevel="0" collapsed="false">
      <c r="B21" s="1019" t="n">
        <v>15</v>
      </c>
      <c r="C21" s="1027" t="s">
        <v>841</v>
      </c>
      <c r="D21" s="1019" t="s">
        <v>485</v>
      </c>
      <c r="E21" s="1057" t="n">
        <v>6.99</v>
      </c>
      <c r="F21" s="1058"/>
      <c r="G21" s="1058"/>
      <c r="H21" s="1058"/>
      <c r="J21" s="1022" t="s">
        <v>842</v>
      </c>
      <c r="K21" s="1022" t="s">
        <v>798</v>
      </c>
      <c r="L21" s="1023" t="s">
        <v>799</v>
      </c>
      <c r="M21" s="1024" t="s">
        <v>843</v>
      </c>
      <c r="AE21" s="3"/>
    </row>
    <row r="22" customFormat="false" ht="15" hidden="false" customHeight="false" outlineLevel="0" collapsed="false">
      <c r="B22" s="1019" t="n">
        <v>16</v>
      </c>
      <c r="C22" s="1027" t="s">
        <v>844</v>
      </c>
      <c r="D22" s="1019" t="s">
        <v>845</v>
      </c>
      <c r="E22" s="1042"/>
      <c r="J22" s="1059" t="s">
        <v>846</v>
      </c>
      <c r="K22" s="1059"/>
      <c r="L22" s="1059"/>
      <c r="M22" s="1059"/>
      <c r="AE22" s="3"/>
    </row>
    <row r="23" customFormat="false" ht="15" hidden="false" customHeight="false" outlineLevel="0" collapsed="false">
      <c r="B23" s="1019" t="n">
        <v>17</v>
      </c>
      <c r="C23" s="1027" t="s">
        <v>847</v>
      </c>
      <c r="D23" s="1019" t="s">
        <v>532</v>
      </c>
      <c r="E23" s="1060" t="n">
        <v>6.49</v>
      </c>
      <c r="J23" s="1038" t="s">
        <v>848</v>
      </c>
      <c r="K23" s="1039" t="n">
        <v>315</v>
      </c>
      <c r="L23" s="1009" t="n">
        <v>360</v>
      </c>
      <c r="M23" s="1061" t="n">
        <f aca="false">K23</f>
        <v>315</v>
      </c>
      <c r="P23" s="927"/>
      <c r="Q23" s="927"/>
      <c r="R23" s="927"/>
      <c r="S23" s="927"/>
      <c r="T23" s="927"/>
      <c r="U23" s="927"/>
      <c r="V23" s="927"/>
      <c r="W23" s="927"/>
      <c r="X23" s="927"/>
      <c r="Y23" s="927"/>
      <c r="Z23" s="927"/>
      <c r="AA23" s="927"/>
      <c r="AB23" s="927"/>
      <c r="AC23" s="927"/>
      <c r="AD23" s="927"/>
      <c r="AE23" s="1035" t="n">
        <f aca="false">COUNTIF(Q23:AD23,"X")*M23*P23</f>
        <v>0</v>
      </c>
      <c r="AF23" s="1062"/>
    </row>
    <row r="24" customFormat="false" ht="15" hidden="false" customHeight="false" outlineLevel="0" collapsed="false">
      <c r="B24" s="1019" t="n">
        <v>19</v>
      </c>
      <c r="C24" s="1027" t="s">
        <v>849</v>
      </c>
      <c r="D24" s="1028"/>
      <c r="E24" s="1042"/>
      <c r="J24" s="1038" t="s">
        <v>850</v>
      </c>
      <c r="K24" s="1039" t="n">
        <v>300</v>
      </c>
      <c r="L24" s="1009" t="n">
        <v>360</v>
      </c>
      <c r="M24" s="1061" t="n">
        <f aca="false">K24</f>
        <v>300</v>
      </c>
      <c r="P24" s="927" t="n">
        <f aca="false">'PONTO DE EQUILIBRIO'!C20</f>
        <v>163</v>
      </c>
      <c r="Q24" s="927" t="s">
        <v>663</v>
      </c>
      <c r="R24" s="927"/>
      <c r="S24" s="927"/>
      <c r="T24" s="927"/>
      <c r="U24" s="927"/>
      <c r="V24" s="927"/>
      <c r="W24" s="927"/>
      <c r="X24" s="927"/>
      <c r="Y24" s="927"/>
      <c r="Z24" s="927"/>
      <c r="AA24" s="927"/>
      <c r="AB24" s="927"/>
      <c r="AC24" s="927"/>
      <c r="AD24" s="927"/>
      <c r="AE24" s="1035" t="n">
        <f aca="false">COUNTIF(Q24:AD24,"X")*M24*P24</f>
        <v>48900</v>
      </c>
      <c r="AF24" s="1062"/>
    </row>
    <row r="25" customFormat="false" ht="15" hidden="false" customHeight="false" outlineLevel="0" collapsed="false">
      <c r="B25" s="1019" t="n">
        <v>20</v>
      </c>
      <c r="C25" s="1027" t="s">
        <v>851</v>
      </c>
      <c r="D25" s="1028"/>
      <c r="E25" s="1042" t="n">
        <v>430</v>
      </c>
      <c r="J25" s="1038" t="s">
        <v>852</v>
      </c>
      <c r="K25" s="1039" t="n">
        <v>450</v>
      </c>
      <c r="L25" s="1009" t="n">
        <v>360</v>
      </c>
      <c r="M25" s="1061" t="n">
        <f aca="false">K25</f>
        <v>450</v>
      </c>
      <c r="P25" s="927" t="n">
        <f aca="false">P13</f>
        <v>0</v>
      </c>
      <c r="Q25" s="927" t="s">
        <v>663</v>
      </c>
      <c r="R25" s="927"/>
      <c r="S25" s="927"/>
      <c r="T25" s="927"/>
      <c r="U25" s="927"/>
      <c r="V25" s="927"/>
      <c r="W25" s="927"/>
      <c r="X25" s="927"/>
      <c r="Y25" s="927"/>
      <c r="Z25" s="927"/>
      <c r="AA25" s="927"/>
      <c r="AB25" s="927"/>
      <c r="AC25" s="927"/>
      <c r="AD25" s="927"/>
      <c r="AE25" s="1035" t="n">
        <f aca="false">COUNTIF(Q25:AD25,"X")*M25*P25</f>
        <v>0</v>
      </c>
      <c r="AF25" s="1062"/>
    </row>
    <row r="26" customFormat="false" ht="15" hidden="false" customHeight="false" outlineLevel="0" collapsed="false">
      <c r="B26" s="1063" t="n">
        <v>21</v>
      </c>
      <c r="C26" s="1064" t="s">
        <v>853</v>
      </c>
      <c r="D26" s="1065"/>
      <c r="E26" s="1066" t="n">
        <v>35</v>
      </c>
      <c r="J26" s="1038" t="s">
        <v>854</v>
      </c>
      <c r="K26" s="1039" t="n">
        <v>400</v>
      </c>
      <c r="L26" s="1009" t="n">
        <v>360</v>
      </c>
      <c r="M26" s="1061" t="n">
        <f aca="false">K26</f>
        <v>400</v>
      </c>
      <c r="P26" s="927"/>
      <c r="Q26" s="927"/>
      <c r="R26" s="927"/>
      <c r="S26" s="927"/>
      <c r="T26" s="927"/>
      <c r="U26" s="927"/>
      <c r="V26" s="927"/>
      <c r="W26" s="927"/>
      <c r="X26" s="927"/>
      <c r="Y26" s="927"/>
      <c r="Z26" s="927"/>
      <c r="AA26" s="927"/>
      <c r="AB26" s="927"/>
      <c r="AC26" s="927"/>
      <c r="AD26" s="927"/>
      <c r="AE26" s="1035" t="n">
        <f aca="false">COUNTIF(Q26:AD26,"X")*M26*P26</f>
        <v>0</v>
      </c>
      <c r="AF26" s="1062"/>
    </row>
    <row r="27" customFormat="false" ht="15" hidden="false" customHeight="false" outlineLevel="0" collapsed="false">
      <c r="J27" s="1038" t="s">
        <v>855</v>
      </c>
      <c r="K27" s="1039" t="n">
        <v>175</v>
      </c>
      <c r="L27" s="1009" t="n">
        <v>360</v>
      </c>
      <c r="M27" s="1061" t="n">
        <f aca="false">K27</f>
        <v>175</v>
      </c>
      <c r="P27" s="927" t="n">
        <f aca="false">P24</f>
        <v>163</v>
      </c>
      <c r="Q27" s="927" t="s">
        <v>663</v>
      </c>
      <c r="R27" s="927"/>
      <c r="S27" s="927"/>
      <c r="T27" s="927"/>
      <c r="U27" s="927"/>
      <c r="V27" s="927"/>
      <c r="W27" s="927"/>
      <c r="X27" s="927"/>
      <c r="Y27" s="927"/>
      <c r="Z27" s="927"/>
      <c r="AA27" s="927"/>
      <c r="AB27" s="927"/>
      <c r="AC27" s="927"/>
      <c r="AD27" s="927"/>
      <c r="AE27" s="1035" t="n">
        <f aca="false">COUNTIF(Q27:AD27,"X")*M27*P27</f>
        <v>28525</v>
      </c>
      <c r="AF27" s="1062"/>
    </row>
    <row r="28" customFormat="false" ht="15" hidden="false" customHeight="false" outlineLevel="0" collapsed="false">
      <c r="C28" s="1067" t="s">
        <v>856</v>
      </c>
      <c r="D28" s="1067"/>
      <c r="E28" s="1068" t="n">
        <f aca="false">EQUIPE!H17</f>
        <v>5000</v>
      </c>
      <c r="J28" s="1038" t="s">
        <v>857</v>
      </c>
      <c r="K28" s="1039" t="n">
        <v>315</v>
      </c>
      <c r="L28" s="1009" t="n">
        <v>360</v>
      </c>
      <c r="M28" s="1061" t="n">
        <f aca="false">K28</f>
        <v>315</v>
      </c>
      <c r="P28" s="927"/>
      <c r="Q28" s="927"/>
      <c r="R28" s="927"/>
      <c r="S28" s="927"/>
      <c r="T28" s="927"/>
      <c r="U28" s="927"/>
      <c r="V28" s="927"/>
      <c r="W28" s="927"/>
      <c r="X28" s="927"/>
      <c r="Y28" s="927"/>
      <c r="Z28" s="927"/>
      <c r="AA28" s="927"/>
      <c r="AB28" s="927"/>
      <c r="AC28" s="927"/>
      <c r="AD28" s="927"/>
      <c r="AE28" s="1035" t="n">
        <f aca="false">COUNTIF(Q28:AD28,"X")*M28*P28</f>
        <v>0</v>
      </c>
      <c r="AF28" s="1062"/>
    </row>
    <row r="29" customFormat="false" ht="15" hidden="false" customHeight="false" outlineLevel="0" collapsed="false">
      <c r="C29" s="1069" t="s">
        <v>858</v>
      </c>
      <c r="D29" s="1070" t="n">
        <v>0.25</v>
      </c>
      <c r="E29" s="1071" t="n">
        <f aca="false">D29*E28</f>
        <v>1250</v>
      </c>
      <c r="J29" s="1038" t="s">
        <v>859</v>
      </c>
      <c r="K29" s="1039" t="n">
        <v>300</v>
      </c>
      <c r="L29" s="1009" t="n">
        <v>360</v>
      </c>
      <c r="M29" s="1061" t="n">
        <f aca="false">K29</f>
        <v>300</v>
      </c>
      <c r="P29" s="927" t="n">
        <f aca="false">P27</f>
        <v>163</v>
      </c>
      <c r="Q29" s="927" t="s">
        <v>663</v>
      </c>
      <c r="R29" s="927"/>
      <c r="S29" s="927"/>
      <c r="T29" s="927"/>
      <c r="U29" s="927"/>
      <c r="V29" s="927"/>
      <c r="W29" s="927"/>
      <c r="X29" s="927"/>
      <c r="Y29" s="927"/>
      <c r="Z29" s="927"/>
      <c r="AA29" s="927"/>
      <c r="AB29" s="927"/>
      <c r="AC29" s="927"/>
      <c r="AD29" s="927"/>
      <c r="AE29" s="1035" t="n">
        <f aca="false">COUNTIF(Q29:AD29,"X")*M29*P29</f>
        <v>48900</v>
      </c>
      <c r="AF29" s="1062"/>
    </row>
    <row r="30" customFormat="false" ht="15" hidden="false" customHeight="false" outlineLevel="0" collapsed="false">
      <c r="C30" s="1069" t="s">
        <v>814</v>
      </c>
      <c r="D30" s="1070" t="n">
        <v>0.31</v>
      </c>
      <c r="E30" s="1071" t="n">
        <f aca="false">D30*(E28+E29)</f>
        <v>1937.5</v>
      </c>
      <c r="J30" s="1038" t="s">
        <v>860</v>
      </c>
      <c r="K30" s="1039" t="n">
        <v>150</v>
      </c>
      <c r="L30" s="1009" t="n">
        <v>360</v>
      </c>
      <c r="M30" s="1061" t="n">
        <f aca="false">K30</f>
        <v>150</v>
      </c>
      <c r="P30" s="927" t="n">
        <f aca="false">P29</f>
        <v>163</v>
      </c>
      <c r="Q30" s="927" t="s">
        <v>664</v>
      </c>
      <c r="R30" s="927"/>
      <c r="S30" s="927"/>
      <c r="T30" s="927"/>
      <c r="U30" s="927"/>
      <c r="V30" s="927"/>
      <c r="W30" s="927"/>
      <c r="X30" s="927"/>
      <c r="Y30" s="927"/>
      <c r="Z30" s="927"/>
      <c r="AA30" s="927"/>
      <c r="AB30" s="927"/>
      <c r="AC30" s="927"/>
      <c r="AD30" s="927"/>
      <c r="AE30" s="1035" t="n">
        <f aca="false">COUNTIF(Q30:AD30,"X")*M30*P30</f>
        <v>24450</v>
      </c>
      <c r="AF30" s="1062"/>
    </row>
    <row r="31" customFormat="false" ht="15" hidden="false" customHeight="false" outlineLevel="0" collapsed="false">
      <c r="C31" s="1069" t="s">
        <v>816</v>
      </c>
      <c r="D31" s="1070" t="n">
        <v>0.3</v>
      </c>
      <c r="E31" s="1071" t="n">
        <f aca="false">D31*(E28+E29)</f>
        <v>1875</v>
      </c>
      <c r="J31" s="1051" t="s">
        <v>861</v>
      </c>
      <c r="K31" s="1052" t="n">
        <v>350</v>
      </c>
      <c r="L31" s="1053" t="n">
        <v>360</v>
      </c>
      <c r="M31" s="1072" t="n">
        <f aca="false">K31</f>
        <v>350</v>
      </c>
      <c r="P31" s="927"/>
      <c r="Q31" s="927"/>
      <c r="R31" s="927"/>
      <c r="S31" s="927"/>
      <c r="T31" s="927"/>
      <c r="U31" s="927"/>
      <c r="V31" s="927"/>
      <c r="W31" s="927"/>
      <c r="X31" s="927"/>
      <c r="Y31" s="927"/>
      <c r="Z31" s="927"/>
      <c r="AA31" s="927"/>
      <c r="AB31" s="927"/>
      <c r="AC31" s="927"/>
      <c r="AD31" s="927"/>
      <c r="AE31" s="1035" t="n">
        <f aca="false">COUNTIF(Q31:AD31,"X")*M31*P31</f>
        <v>0</v>
      </c>
      <c r="AF31" s="1062"/>
    </row>
    <row r="32" customFormat="false" ht="15" hidden="false" customHeight="false" outlineLevel="0" collapsed="false">
      <c r="E32" s="434" t="n">
        <f aca="false">SUM(E29:E31)</f>
        <v>5062.5</v>
      </c>
      <c r="J32" s="401"/>
      <c r="K32" s="1039"/>
      <c r="L32" s="1009"/>
      <c r="M32" s="1073"/>
    </row>
    <row r="33" customFormat="false" ht="15" hidden="false" customHeight="false" outlineLevel="0" collapsed="false">
      <c r="E33" s="1074" t="n">
        <f aca="false">E32/E28</f>
        <v>1.0125</v>
      </c>
      <c r="J33" s="1075" t="s">
        <v>862</v>
      </c>
      <c r="K33" s="1076" t="n">
        <f aca="false">SUM(K34:K43)</f>
        <v>681.2</v>
      </c>
      <c r="L33" s="1031" t="n">
        <v>360</v>
      </c>
      <c r="M33" s="1077" t="n">
        <f aca="false">K33</f>
        <v>681.2</v>
      </c>
      <c r="N33" s="1033"/>
      <c r="O33" s="1033"/>
      <c r="P33" s="927" t="n">
        <f aca="false">'PONTO DE EQUILIBRIO'!C20+ADM!G41-ADM!G17-ADM!G23-ADM!G22-ADM!G21+TOP!G17+QSMS!G18</f>
        <v>206</v>
      </c>
      <c r="Q33" s="927" t="s">
        <v>663</v>
      </c>
      <c r="R33" s="927"/>
      <c r="S33" s="927"/>
      <c r="T33" s="927"/>
      <c r="U33" s="927"/>
      <c r="V33" s="927"/>
      <c r="W33" s="927"/>
      <c r="X33" s="927"/>
      <c r="Y33" s="927"/>
      <c r="Z33" s="927"/>
      <c r="AA33" s="927"/>
      <c r="AB33" s="927"/>
      <c r="AC33" s="927"/>
      <c r="AD33" s="927"/>
      <c r="AE33" s="1035" t="n">
        <f aca="false">COUNTIF(Q33:AD33,"X")*M33*P33</f>
        <v>140327.2</v>
      </c>
      <c r="AF33" s="434"/>
    </row>
    <row r="34" customFormat="false" ht="15" hidden="false" customHeight="false" outlineLevel="0" collapsed="false">
      <c r="J34" s="1038" t="s">
        <v>863</v>
      </c>
      <c r="K34" s="1039" t="n">
        <v>400</v>
      </c>
      <c r="L34" s="1009" t="n">
        <v>360</v>
      </c>
      <c r="M34" s="1078"/>
      <c r="AE34" s="434" t="n">
        <f aca="false">SUM(AE22:AE33)</f>
        <v>291102.2</v>
      </c>
      <c r="AF34" s="434"/>
    </row>
    <row r="35" customFormat="false" ht="15" hidden="false" customHeight="false" outlineLevel="0" collapsed="false">
      <c r="J35" s="1038" t="s">
        <v>864</v>
      </c>
      <c r="K35" s="1039" t="n">
        <v>46</v>
      </c>
      <c r="L35" s="1009" t="n">
        <v>360</v>
      </c>
      <c r="M35" s="1079"/>
    </row>
    <row r="36" customFormat="false" ht="15" hidden="false" customHeight="false" outlineLevel="0" collapsed="false">
      <c r="J36" s="1038" t="s">
        <v>865</v>
      </c>
      <c r="K36" s="1039" t="n">
        <v>35</v>
      </c>
      <c r="L36" s="1009" t="n">
        <v>360</v>
      </c>
      <c r="M36" s="1079"/>
    </row>
    <row r="37" customFormat="false" ht="15" hidden="false" customHeight="false" outlineLevel="0" collapsed="false">
      <c r="J37" s="1038" t="s">
        <v>866</v>
      </c>
      <c r="K37" s="1039" t="n">
        <v>19.5</v>
      </c>
      <c r="L37" s="1009" t="n">
        <v>360</v>
      </c>
      <c r="M37" s="1079"/>
      <c r="N37" s="1056"/>
      <c r="O37" s="1056"/>
    </row>
    <row r="38" customFormat="false" ht="15" hidden="false" customHeight="false" outlineLevel="0" collapsed="false">
      <c r="J38" s="1038" t="s">
        <v>867</v>
      </c>
      <c r="K38" s="1039" t="n">
        <v>19.5</v>
      </c>
      <c r="L38" s="1009" t="n">
        <v>360</v>
      </c>
      <c r="M38" s="1080"/>
      <c r="N38" s="1081"/>
      <c r="O38" s="1081"/>
      <c r="P38" s="1056"/>
    </row>
    <row r="39" customFormat="false" ht="15" hidden="false" customHeight="false" outlineLevel="0" collapsed="false">
      <c r="J39" s="1038" t="s">
        <v>868</v>
      </c>
      <c r="K39" s="1039" t="n">
        <v>15.6</v>
      </c>
      <c r="L39" s="1009" t="n">
        <v>360</v>
      </c>
      <c r="M39" s="1082"/>
    </row>
    <row r="40" customFormat="false" ht="15" hidden="false" customHeight="false" outlineLevel="0" collapsed="false">
      <c r="J40" s="1038" t="s">
        <v>869</v>
      </c>
      <c r="K40" s="1039" t="n">
        <v>15.6</v>
      </c>
      <c r="L40" s="1009" t="n">
        <v>360</v>
      </c>
      <c r="M40" s="1079"/>
      <c r="P40" s="1081"/>
    </row>
    <row r="41" customFormat="false" ht="15" hidden="false" customHeight="false" outlineLevel="0" collapsed="false">
      <c r="J41" s="1038" t="s">
        <v>870</v>
      </c>
      <c r="K41" s="1039" t="n">
        <v>65</v>
      </c>
      <c r="L41" s="1009" t="n">
        <v>360</v>
      </c>
      <c r="M41" s="1079"/>
    </row>
    <row r="42" customFormat="false" ht="15" hidden="false" customHeight="false" outlineLevel="0" collapsed="false">
      <c r="J42" s="1051" t="s">
        <v>871</v>
      </c>
      <c r="K42" s="1052" t="n">
        <v>65</v>
      </c>
      <c r="L42" s="1053" t="n">
        <v>360</v>
      </c>
      <c r="M42" s="1083"/>
    </row>
    <row r="45" customFormat="false" ht="15" hidden="false" customHeight="false" outlineLevel="0" collapsed="false">
      <c r="J45" s="401"/>
    </row>
    <row r="46" customFormat="false" ht="15" hidden="false" customHeight="false" outlineLevel="0" collapsed="false">
      <c r="J46" s="401"/>
    </row>
    <row r="47" customFormat="false" ht="15" hidden="false" customHeight="false" outlineLevel="0" collapsed="false">
      <c r="J47" s="401"/>
    </row>
    <row r="48" customFormat="false" ht="15" hidden="false" customHeight="false" outlineLevel="0" collapsed="false">
      <c r="J48" s="401"/>
    </row>
  </sheetData>
  <mergeCells count="5">
    <mergeCell ref="B14:B17"/>
    <mergeCell ref="F21:H21"/>
    <mergeCell ref="J22:M22"/>
    <mergeCell ref="AF23:AF31"/>
    <mergeCell ref="C28:D28"/>
  </mergeCells>
  <conditionalFormatting sqref="D29:D31 D4:E25 D26:E26">
    <cfRule type="cellIs" priority="2" operator="equal" aboveAverage="0" equalAverage="0" bottom="0" percent="0" rank="0" text="" dxfId="11">
      <formula>0</formula>
    </cfRule>
  </conditionalFormatting>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B1:AB40"/>
  <sheetViews>
    <sheetView showFormulas="false" showGridLines="false" showRowColHeaders="true" showZeros="true" rightToLeft="false" tabSelected="false" showOutlineSymbols="true" defaultGridColor="true" view="normal" topLeftCell="P12" colorId="64" zoomScale="90" zoomScaleNormal="90" zoomScalePageLayoutView="100" workbookViewId="0">
      <selection pane="topLeft" activeCell="Q32" activeCellId="0" sqref="Q32"/>
    </sheetView>
  </sheetViews>
  <sheetFormatPr defaultColWidth="8.54296875" defaultRowHeight="15" customHeight="false" zeroHeight="false" outlineLevelRow="0" outlineLevelCol="0"/>
  <cols>
    <col collapsed="false" customWidth="true" hidden="false" outlineLevel="0" max="2" min="2" style="0" width="31"/>
    <col collapsed="false" customWidth="true" hidden="false" outlineLevel="0" max="14" min="3" style="0" width="8.71"/>
    <col collapsed="false" customWidth="true" hidden="false" outlineLevel="0" max="15" min="15" style="0" width="25.57"/>
    <col collapsed="false" customWidth="true" hidden="false" outlineLevel="0" max="16" min="16" style="0" width="52.57"/>
    <col collapsed="false" customWidth="true" hidden="false" outlineLevel="0" max="17" min="17" style="0" width="13.15"/>
    <col collapsed="false" customWidth="true" hidden="false" outlineLevel="0" max="28" min="18" style="0" width="11.29"/>
    <col collapsed="false" customWidth="true" hidden="false" outlineLevel="0" max="29" min="29" style="0" width="9.14"/>
  </cols>
  <sheetData>
    <row r="1" customFormat="false" ht="32.25" hidden="false" customHeight="true" outlineLevel="0" collapsed="false">
      <c r="B1" s="1084" t="s">
        <v>872</v>
      </c>
      <c r="C1" s="1084"/>
      <c r="D1" s="1084"/>
      <c r="E1" s="1084"/>
      <c r="F1" s="1084"/>
      <c r="G1" s="1084"/>
      <c r="H1" s="1084"/>
      <c r="I1" s="1084"/>
      <c r="J1" s="1084"/>
      <c r="K1" s="1084"/>
      <c r="L1" s="1084"/>
      <c r="M1" s="1084"/>
      <c r="N1" s="1084"/>
      <c r="P1" s="1085"/>
      <c r="Q1" s="1086"/>
      <c r="R1" s="1086"/>
      <c r="S1" s="1086"/>
      <c r="T1" s="1086"/>
      <c r="U1" s="1086"/>
      <c r="V1" s="1086"/>
      <c r="W1" s="1086"/>
      <c r="X1" s="1086"/>
      <c r="Y1" s="1086"/>
      <c r="Z1" s="1086"/>
      <c r="AA1" s="1086"/>
      <c r="AB1" s="1086"/>
    </row>
    <row r="2" customFormat="false" ht="12" hidden="false" customHeight="true" outlineLevel="0" collapsed="false">
      <c r="B2" s="153"/>
      <c r="C2" s="153"/>
      <c r="D2" s="153"/>
      <c r="E2" s="153"/>
      <c r="F2" s="153"/>
      <c r="G2" s="153"/>
      <c r="H2" s="153"/>
      <c r="I2" s="153"/>
      <c r="J2" s="153"/>
      <c r="K2" s="153"/>
      <c r="L2" s="153"/>
      <c r="M2" s="153"/>
      <c r="N2" s="153"/>
      <c r="P2" s="1087" t="s">
        <v>873</v>
      </c>
      <c r="Q2" s="1087"/>
      <c r="R2" s="1087"/>
      <c r="S2" s="1087"/>
      <c r="T2" s="1087"/>
      <c r="U2" s="1087"/>
      <c r="V2" s="1087"/>
      <c r="W2" s="1087"/>
      <c r="X2" s="1087"/>
      <c r="Y2" s="1087"/>
      <c r="Z2" s="1087"/>
      <c r="AA2" s="1087"/>
      <c r="AB2" s="1087"/>
    </row>
    <row r="3" customFormat="false" ht="18" hidden="false" customHeight="true" outlineLevel="0" collapsed="false">
      <c r="B3" s="1088" t="s">
        <v>874</v>
      </c>
      <c r="C3" s="153" t="s">
        <v>875</v>
      </c>
      <c r="D3" s="153"/>
      <c r="E3" s="153"/>
      <c r="F3" s="153"/>
      <c r="G3" s="153"/>
      <c r="H3" s="153"/>
      <c r="I3" s="153"/>
      <c r="J3" s="153"/>
      <c r="K3" s="153"/>
      <c r="L3" s="153"/>
      <c r="M3" s="153"/>
      <c r="N3" s="153"/>
      <c r="P3" s="1087"/>
      <c r="Q3" s="1087"/>
      <c r="R3" s="1087"/>
      <c r="S3" s="1087"/>
      <c r="T3" s="1087"/>
      <c r="U3" s="1087"/>
      <c r="V3" s="1087"/>
      <c r="W3" s="1087"/>
      <c r="X3" s="1087"/>
      <c r="Y3" s="1087"/>
      <c r="Z3" s="1087"/>
      <c r="AA3" s="1087"/>
      <c r="AB3" s="1087"/>
    </row>
    <row r="4" customFormat="false" ht="15" hidden="false" customHeight="false" outlineLevel="0" collapsed="false">
      <c r="B4" s="1089" t="s">
        <v>876</v>
      </c>
      <c r="C4" s="1090" t="s">
        <v>877</v>
      </c>
      <c r="D4" s="153"/>
      <c r="E4" s="153"/>
      <c r="F4" s="153"/>
      <c r="G4" s="153"/>
      <c r="H4" s="153"/>
      <c r="I4" s="153"/>
      <c r="J4" s="153"/>
      <c r="K4" s="153"/>
      <c r="L4" s="153"/>
      <c r="M4" s="153"/>
      <c r="N4" s="153"/>
      <c r="P4" s="1087"/>
      <c r="Q4" s="1087"/>
      <c r="R4" s="1087"/>
      <c r="S4" s="1087"/>
      <c r="T4" s="1087"/>
      <c r="U4" s="1087"/>
      <c r="V4" s="1087"/>
      <c r="W4" s="1087"/>
      <c r="X4" s="1087"/>
      <c r="Y4" s="1087"/>
      <c r="Z4" s="1087"/>
      <c r="AA4" s="1087"/>
      <c r="AB4" s="1087"/>
    </row>
    <row r="5" customFormat="false" ht="15" hidden="false" customHeight="false" outlineLevel="0" collapsed="false">
      <c r="B5" s="1089"/>
      <c r="C5" s="1091" t="n">
        <v>2026</v>
      </c>
      <c r="D5" s="1091"/>
      <c r="E5" s="1091"/>
      <c r="F5" s="1091"/>
      <c r="G5" s="1091"/>
      <c r="H5" s="1091"/>
      <c r="I5" s="1091"/>
      <c r="J5" s="1091"/>
      <c r="K5" s="1091"/>
      <c r="L5" s="1091"/>
      <c r="M5" s="1091"/>
      <c r="N5" s="1091"/>
      <c r="P5" s="1087"/>
      <c r="Q5" s="1087"/>
      <c r="R5" s="1087"/>
      <c r="S5" s="1087"/>
      <c r="T5" s="1087"/>
      <c r="U5" s="1087"/>
      <c r="V5" s="1087"/>
      <c r="W5" s="1087"/>
      <c r="X5" s="1087"/>
      <c r="Y5" s="1087"/>
      <c r="Z5" s="1087"/>
      <c r="AA5" s="1087"/>
      <c r="AB5" s="1087"/>
    </row>
    <row r="6" customFormat="false" ht="15" hidden="false" customHeight="false" outlineLevel="0" collapsed="false">
      <c r="C6" s="1092" t="s">
        <v>878</v>
      </c>
      <c r="D6" s="1092"/>
      <c r="E6" s="1092"/>
      <c r="F6" s="1092"/>
      <c r="G6" s="1092"/>
      <c r="H6" s="1092"/>
      <c r="I6" s="1092"/>
      <c r="J6" s="1092"/>
      <c r="K6" s="1092"/>
      <c r="L6" s="1092"/>
      <c r="M6" s="1092"/>
      <c r="N6" s="1092"/>
      <c r="P6" s="1093" t="s">
        <v>879</v>
      </c>
      <c r="Q6" s="1094" t="n">
        <v>2026</v>
      </c>
      <c r="R6" s="1094"/>
      <c r="S6" s="1094"/>
      <c r="T6" s="1094"/>
      <c r="U6" s="1094"/>
      <c r="V6" s="1094"/>
      <c r="W6" s="1094"/>
      <c r="X6" s="1094"/>
      <c r="Y6" s="1094"/>
      <c r="Z6" s="1094"/>
      <c r="AA6" s="1094"/>
      <c r="AB6" s="1094"/>
    </row>
    <row r="7" customFormat="false" ht="15" hidden="false" customHeight="false" outlineLevel="0" collapsed="false">
      <c r="B7" s="1095"/>
      <c r="C7" s="1096" t="s">
        <v>880</v>
      </c>
      <c r="D7" s="1096" t="s">
        <v>881</v>
      </c>
      <c r="E7" s="1096" t="s">
        <v>882</v>
      </c>
      <c r="F7" s="1096" t="s">
        <v>883</v>
      </c>
      <c r="G7" s="1096" t="s">
        <v>149</v>
      </c>
      <c r="H7" s="1096" t="s">
        <v>150</v>
      </c>
      <c r="I7" s="1096" t="s">
        <v>151</v>
      </c>
      <c r="J7" s="1096" t="s">
        <v>152</v>
      </c>
      <c r="K7" s="1096" t="s">
        <v>884</v>
      </c>
      <c r="L7" s="1096" t="s">
        <v>885</v>
      </c>
      <c r="M7" s="1096" t="s">
        <v>886</v>
      </c>
      <c r="N7" s="1096" t="s">
        <v>887</v>
      </c>
      <c r="P7" s="1093"/>
      <c r="Q7" s="1097" t="s">
        <v>880</v>
      </c>
      <c r="R7" s="1097" t="s">
        <v>881</v>
      </c>
      <c r="S7" s="1097" t="s">
        <v>882</v>
      </c>
      <c r="T7" s="1097" t="s">
        <v>883</v>
      </c>
      <c r="U7" s="1097" t="s">
        <v>149</v>
      </c>
      <c r="V7" s="1097" t="s">
        <v>150</v>
      </c>
      <c r="W7" s="1097" t="s">
        <v>151</v>
      </c>
      <c r="X7" s="1097" t="s">
        <v>152</v>
      </c>
      <c r="Y7" s="1097" t="s">
        <v>884</v>
      </c>
      <c r="Z7" s="1097" t="s">
        <v>885</v>
      </c>
      <c r="AA7" s="1097" t="s">
        <v>886</v>
      </c>
      <c r="AB7" s="1097" t="s">
        <v>887</v>
      </c>
    </row>
    <row r="8" customFormat="false" ht="15" hidden="false" customHeight="false" outlineLevel="0" collapsed="false">
      <c r="B8" s="1098" t="s">
        <v>888</v>
      </c>
      <c r="C8" s="1099" t="n">
        <v>31</v>
      </c>
      <c r="D8" s="1099" t="n">
        <v>28</v>
      </c>
      <c r="E8" s="1099" t="n">
        <v>31</v>
      </c>
      <c r="F8" s="1099" t="n">
        <v>30</v>
      </c>
      <c r="G8" s="1099" t="n">
        <v>31</v>
      </c>
      <c r="H8" s="1099" t="n">
        <v>30</v>
      </c>
      <c r="I8" s="1099" t="n">
        <v>31</v>
      </c>
      <c r="J8" s="1099" t="n">
        <v>31</v>
      </c>
      <c r="K8" s="1099" t="n">
        <v>30</v>
      </c>
      <c r="L8" s="1099" t="n">
        <v>31</v>
      </c>
      <c r="M8" s="1099" t="n">
        <v>30</v>
      </c>
      <c r="N8" s="1100" t="n">
        <v>31</v>
      </c>
      <c r="P8" s="1098" t="s">
        <v>888</v>
      </c>
      <c r="Q8" s="1099" t="n">
        <v>31</v>
      </c>
      <c r="R8" s="1099" t="n">
        <v>28</v>
      </c>
      <c r="S8" s="1099" t="n">
        <v>31</v>
      </c>
      <c r="T8" s="1099" t="n">
        <v>30</v>
      </c>
      <c r="U8" s="1099" t="n">
        <v>31</v>
      </c>
      <c r="V8" s="1099" t="n">
        <v>30</v>
      </c>
      <c r="W8" s="1099" t="n">
        <v>31</v>
      </c>
      <c r="X8" s="1099" t="n">
        <v>31</v>
      </c>
      <c r="Y8" s="1099" t="n">
        <v>30</v>
      </c>
      <c r="Z8" s="1099" t="n">
        <v>31</v>
      </c>
      <c r="AA8" s="1099" t="n">
        <v>30</v>
      </c>
      <c r="AB8" s="1100" t="n">
        <v>31</v>
      </c>
    </row>
    <row r="9" customFormat="false" ht="15" hidden="false" customHeight="false" outlineLevel="0" collapsed="false">
      <c r="B9" s="1101" t="s">
        <v>889</v>
      </c>
      <c r="C9" s="1102" t="n">
        <v>5</v>
      </c>
      <c r="D9" s="1102" t="n">
        <v>4</v>
      </c>
      <c r="E9" s="1102" t="n">
        <v>4</v>
      </c>
      <c r="F9" s="1102" t="n">
        <v>4</v>
      </c>
      <c r="G9" s="1102" t="n">
        <v>5</v>
      </c>
      <c r="H9" s="1102" t="n">
        <v>4</v>
      </c>
      <c r="I9" s="1102" t="n">
        <v>4</v>
      </c>
      <c r="J9" s="1102" t="n">
        <v>5</v>
      </c>
      <c r="K9" s="1102" t="n">
        <v>4</v>
      </c>
      <c r="L9" s="1102" t="n">
        <v>5</v>
      </c>
      <c r="M9" s="1102" t="n">
        <v>4</v>
      </c>
      <c r="N9" s="1103" t="n">
        <v>4</v>
      </c>
      <c r="P9" s="1101" t="s">
        <v>889</v>
      </c>
      <c r="Q9" s="1102" t="n">
        <v>5</v>
      </c>
      <c r="R9" s="1102" t="n">
        <v>4</v>
      </c>
      <c r="S9" s="1102" t="n">
        <v>4</v>
      </c>
      <c r="T9" s="1102" t="n">
        <v>4</v>
      </c>
      <c r="U9" s="1102" t="n">
        <v>5</v>
      </c>
      <c r="V9" s="1102" t="n">
        <v>4</v>
      </c>
      <c r="W9" s="1102" t="n">
        <v>4</v>
      </c>
      <c r="X9" s="1102" t="n">
        <v>5</v>
      </c>
      <c r="Y9" s="1102" t="n">
        <v>4</v>
      </c>
      <c r="Z9" s="1102" t="n">
        <v>5</v>
      </c>
      <c r="AA9" s="1102" t="n">
        <v>4</v>
      </c>
      <c r="AB9" s="1103" t="n">
        <v>4</v>
      </c>
    </row>
    <row r="10" customFormat="false" ht="15" hidden="false" customHeight="false" outlineLevel="0" collapsed="false">
      <c r="B10" s="1101" t="s">
        <v>890</v>
      </c>
      <c r="C10" s="1102" t="n">
        <v>4</v>
      </c>
      <c r="D10" s="1102" t="n">
        <v>4</v>
      </c>
      <c r="E10" s="1102" t="n">
        <v>5</v>
      </c>
      <c r="F10" s="1102" t="n">
        <v>4</v>
      </c>
      <c r="G10" s="1102" t="n">
        <v>5</v>
      </c>
      <c r="H10" s="1102" t="n">
        <v>4</v>
      </c>
      <c r="I10" s="1102" t="n">
        <v>4</v>
      </c>
      <c r="J10" s="1102" t="n">
        <v>5</v>
      </c>
      <c r="K10" s="1102" t="n">
        <v>4</v>
      </c>
      <c r="L10" s="1102" t="n">
        <v>4</v>
      </c>
      <c r="M10" s="1102" t="n">
        <v>5</v>
      </c>
      <c r="N10" s="1103" t="n">
        <v>4</v>
      </c>
      <c r="P10" s="1101" t="s">
        <v>890</v>
      </c>
      <c r="Q10" s="1102" t="n">
        <v>4</v>
      </c>
      <c r="R10" s="1102" t="n">
        <v>4</v>
      </c>
      <c r="S10" s="1102" t="n">
        <v>5</v>
      </c>
      <c r="T10" s="1102" t="n">
        <v>4</v>
      </c>
      <c r="U10" s="1102" t="n">
        <v>5</v>
      </c>
      <c r="V10" s="1102" t="n">
        <v>4</v>
      </c>
      <c r="W10" s="1102" t="n">
        <v>4</v>
      </c>
      <c r="X10" s="1102" t="n">
        <v>5</v>
      </c>
      <c r="Y10" s="1102" t="n">
        <v>4</v>
      </c>
      <c r="Z10" s="1102" t="n">
        <v>4</v>
      </c>
      <c r="AA10" s="1102" t="n">
        <v>5</v>
      </c>
      <c r="AB10" s="1103" t="n">
        <v>4</v>
      </c>
    </row>
    <row r="11" customFormat="false" ht="15" hidden="false" customHeight="false" outlineLevel="0" collapsed="false">
      <c r="B11" s="1101" t="s">
        <v>891</v>
      </c>
      <c r="C11" s="1102" t="n">
        <v>1</v>
      </c>
      <c r="D11" s="1102" t="n">
        <v>3</v>
      </c>
      <c r="E11" s="1102" t="n">
        <v>0</v>
      </c>
      <c r="F11" s="1102" t="n">
        <v>2</v>
      </c>
      <c r="G11" s="1102" t="n">
        <v>1</v>
      </c>
      <c r="H11" s="1102" t="n">
        <v>1</v>
      </c>
      <c r="I11" s="1102" t="n">
        <v>0</v>
      </c>
      <c r="J11" s="1102" t="n">
        <v>0</v>
      </c>
      <c r="K11" s="1102" t="n">
        <v>1</v>
      </c>
      <c r="L11" s="1102" t="n">
        <v>1</v>
      </c>
      <c r="M11" s="1102" t="n">
        <v>2</v>
      </c>
      <c r="N11" s="1103" t="n">
        <v>4</v>
      </c>
      <c r="P11" s="1101" t="s">
        <v>891</v>
      </c>
      <c r="Q11" s="1102" t="n">
        <v>1</v>
      </c>
      <c r="R11" s="1102" t="n">
        <v>3</v>
      </c>
      <c r="S11" s="1102" t="n">
        <v>0</v>
      </c>
      <c r="T11" s="1102" t="n">
        <v>3</v>
      </c>
      <c r="U11" s="1102" t="n">
        <v>2</v>
      </c>
      <c r="V11" s="1102" t="n">
        <v>3</v>
      </c>
      <c r="W11" s="1102" t="n">
        <v>0</v>
      </c>
      <c r="X11" s="1102" t="n">
        <v>0</v>
      </c>
      <c r="Y11" s="1102" t="n">
        <v>1</v>
      </c>
      <c r="Z11" s="1102" t="n">
        <v>1</v>
      </c>
      <c r="AA11" s="1102" t="n">
        <v>2</v>
      </c>
      <c r="AB11" s="1104" t="n">
        <v>5</v>
      </c>
    </row>
    <row r="12" customFormat="false" ht="15" hidden="false" customHeight="false" outlineLevel="0" collapsed="false">
      <c r="B12" s="1101" t="s">
        <v>892</v>
      </c>
      <c r="C12" s="1102" t="n">
        <f aca="false">C8-C10-C11</f>
        <v>26</v>
      </c>
      <c r="D12" s="1102" t="n">
        <f aca="false">D8-D10-D11</f>
        <v>21</v>
      </c>
      <c r="E12" s="1102" t="n">
        <f aca="false">E8-E10-E11</f>
        <v>26</v>
      </c>
      <c r="F12" s="1102" t="n">
        <f aca="false">F8-F10-F11</f>
        <v>24</v>
      </c>
      <c r="G12" s="1102" t="n">
        <f aca="false">G8-G10-G11</f>
        <v>25</v>
      </c>
      <c r="H12" s="1102" t="n">
        <f aca="false">H8-H10-H11</f>
        <v>25</v>
      </c>
      <c r="I12" s="1102" t="n">
        <f aca="false">I8-I10-I11</f>
        <v>27</v>
      </c>
      <c r="J12" s="1102" t="n">
        <f aca="false">J8-J10-J11</f>
        <v>26</v>
      </c>
      <c r="K12" s="1102" t="n">
        <f aca="false">K8-K10-K11</f>
        <v>25</v>
      </c>
      <c r="L12" s="1102" t="n">
        <f aca="false">L8-L10-L11</f>
        <v>26</v>
      </c>
      <c r="M12" s="1102" t="n">
        <f aca="false">M8-M10-M11</f>
        <v>23</v>
      </c>
      <c r="N12" s="1102" t="n">
        <f aca="false">N8-N10-N11</f>
        <v>23</v>
      </c>
      <c r="P12" s="1105" t="s">
        <v>893</v>
      </c>
      <c r="Q12" s="1106" t="n">
        <f aca="false">Q8-Q11-Q10</f>
        <v>26</v>
      </c>
      <c r="R12" s="1106" t="n">
        <f aca="false">R8-R11-R10</f>
        <v>21</v>
      </c>
      <c r="S12" s="1106" t="n">
        <f aca="false">S8-S11-S10</f>
        <v>26</v>
      </c>
      <c r="T12" s="1106" t="n">
        <f aca="false">T8-T11-T10</f>
        <v>23</v>
      </c>
      <c r="U12" s="1106" t="n">
        <f aca="false">U8-U11-U10</f>
        <v>24</v>
      </c>
      <c r="V12" s="1106" t="n">
        <f aca="false">V8-V11-V10</f>
        <v>23</v>
      </c>
      <c r="W12" s="1106" t="n">
        <f aca="false">W8-W11-W10</f>
        <v>27</v>
      </c>
      <c r="X12" s="1106" t="n">
        <f aca="false">X8-X11-X10</f>
        <v>26</v>
      </c>
      <c r="Y12" s="1106" t="n">
        <f aca="false">Y8-Y11-Y10</f>
        <v>25</v>
      </c>
      <c r="Z12" s="1106" t="n">
        <f aca="false">Z8-Z11-Z10</f>
        <v>26</v>
      </c>
      <c r="AA12" s="1106" t="n">
        <f aca="false">AA8-AA11-AA10</f>
        <v>23</v>
      </c>
      <c r="AB12" s="1107" t="n">
        <f aca="false">AB8-AB11-AB10</f>
        <v>22</v>
      </c>
    </row>
    <row r="13" customFormat="false" ht="15" hidden="false" customHeight="false" outlineLevel="0" collapsed="false">
      <c r="B13" s="1108" t="s">
        <v>894</v>
      </c>
      <c r="C13" s="1109"/>
      <c r="D13" s="1109"/>
      <c r="E13" s="1109"/>
      <c r="F13" s="1109"/>
      <c r="G13" s="1109"/>
      <c r="H13" s="1109"/>
      <c r="I13" s="1109"/>
      <c r="J13" s="1109"/>
      <c r="K13" s="1109"/>
      <c r="L13" s="1109"/>
      <c r="M13" s="1109"/>
      <c r="N13" s="1104"/>
      <c r="P13" s="1108" t="s">
        <v>894</v>
      </c>
      <c r="Q13" s="1109" t="n">
        <v>3.5</v>
      </c>
      <c r="R13" s="1109" t="n">
        <v>4.3</v>
      </c>
      <c r="S13" s="1109" t="n">
        <v>6.8</v>
      </c>
      <c r="T13" s="1109" t="n">
        <v>7.4</v>
      </c>
      <c r="U13" s="1109" t="n">
        <v>3.2</v>
      </c>
      <c r="V13" s="1109" t="n">
        <v>2.1</v>
      </c>
      <c r="W13" s="1109" t="n">
        <v>0.8</v>
      </c>
      <c r="X13" s="1109" t="n">
        <v>0.2</v>
      </c>
      <c r="Y13" s="1109" t="n">
        <v>0.1</v>
      </c>
      <c r="Z13" s="1109" t="n">
        <v>0.1</v>
      </c>
      <c r="AA13" s="1109" t="n">
        <v>0</v>
      </c>
      <c r="AB13" s="1104" t="n">
        <v>1.1</v>
      </c>
    </row>
    <row r="14" customFormat="false" ht="15" hidden="false" customHeight="false" outlineLevel="0" collapsed="false">
      <c r="B14" s="1108" t="s">
        <v>895</v>
      </c>
      <c r="C14" s="1109" t="n">
        <v>1.4</v>
      </c>
      <c r="D14" s="1109" t="n">
        <v>3.2</v>
      </c>
      <c r="E14" s="1109" t="n">
        <v>4.9</v>
      </c>
      <c r="F14" s="1109" t="n">
        <v>4.8</v>
      </c>
      <c r="G14" s="1109" t="n">
        <v>1.7</v>
      </c>
      <c r="H14" s="1109" t="n">
        <v>0.7</v>
      </c>
      <c r="I14" s="1109" t="n">
        <v>0.3</v>
      </c>
      <c r="J14" s="1109" t="n">
        <v>0.1</v>
      </c>
      <c r="K14" s="1109" t="n">
        <v>0</v>
      </c>
      <c r="L14" s="1109" t="n">
        <v>0</v>
      </c>
      <c r="M14" s="1109" t="n">
        <v>0</v>
      </c>
      <c r="N14" s="1104" t="n">
        <v>0.3</v>
      </c>
      <c r="P14" s="1108" t="s">
        <v>895</v>
      </c>
      <c r="Q14" s="1109" t="n">
        <f aca="false">C14</f>
        <v>1.4</v>
      </c>
      <c r="R14" s="1109" t="n">
        <f aca="false">D14</f>
        <v>3.2</v>
      </c>
      <c r="S14" s="1109" t="n">
        <f aca="false">E14</f>
        <v>4.9</v>
      </c>
      <c r="T14" s="1109" t="n">
        <f aca="false">F14</f>
        <v>4.8</v>
      </c>
      <c r="U14" s="1109" t="n">
        <f aca="false">G14</f>
        <v>1.7</v>
      </c>
      <c r="V14" s="1109" t="n">
        <f aca="false">H14</f>
        <v>0.7</v>
      </c>
      <c r="W14" s="1109" t="n">
        <f aca="false">I14</f>
        <v>0.3</v>
      </c>
      <c r="X14" s="1109" t="n">
        <f aca="false">J14</f>
        <v>0.1</v>
      </c>
      <c r="Y14" s="1109" t="n">
        <f aca="false">K14</f>
        <v>0</v>
      </c>
      <c r="Z14" s="1109" t="n">
        <f aca="false">L14</f>
        <v>0</v>
      </c>
      <c r="AA14" s="1109" t="n">
        <f aca="false">M14</f>
        <v>0</v>
      </c>
      <c r="AB14" s="1104" t="n">
        <f aca="false">N14</f>
        <v>0.3</v>
      </c>
    </row>
    <row r="15" customFormat="false" ht="15" hidden="false" customHeight="false" outlineLevel="0" collapsed="false">
      <c r="B15" s="1108" t="s">
        <v>896</v>
      </c>
      <c r="C15" s="1109" t="n">
        <v>0.9</v>
      </c>
      <c r="D15" s="1109" t="n">
        <v>0.7</v>
      </c>
      <c r="E15" s="1109" t="n">
        <v>1.3</v>
      </c>
      <c r="F15" s="1109" t="n">
        <v>1.2</v>
      </c>
      <c r="G15" s="1109" t="n">
        <v>0.4</v>
      </c>
      <c r="H15" s="1109" t="n">
        <v>0.1</v>
      </c>
      <c r="I15" s="1109" t="n">
        <v>0.1</v>
      </c>
      <c r="J15" s="1109" t="n">
        <v>0</v>
      </c>
      <c r="K15" s="1109" t="n">
        <v>0</v>
      </c>
      <c r="L15" s="1109" t="n">
        <v>0</v>
      </c>
      <c r="M15" s="1109" t="n">
        <v>0.1</v>
      </c>
      <c r="N15" s="1104" t="n">
        <v>0.1</v>
      </c>
      <c r="P15" s="1108" t="s">
        <v>896</v>
      </c>
      <c r="Q15" s="1109" t="n">
        <f aca="false">C15</f>
        <v>0.9</v>
      </c>
      <c r="R15" s="1109" t="n">
        <f aca="false">D15</f>
        <v>0.7</v>
      </c>
      <c r="S15" s="1109" t="n">
        <f aca="false">E15</f>
        <v>1.3</v>
      </c>
      <c r="T15" s="1109" t="n">
        <f aca="false">F15</f>
        <v>1.2</v>
      </c>
      <c r="U15" s="1109" t="n">
        <f aca="false">G15</f>
        <v>0.4</v>
      </c>
      <c r="V15" s="1109" t="n">
        <f aca="false">H15</f>
        <v>0.1</v>
      </c>
      <c r="W15" s="1109" t="n">
        <f aca="false">I15</f>
        <v>0.1</v>
      </c>
      <c r="X15" s="1109" t="n">
        <f aca="false">J15</f>
        <v>0</v>
      </c>
      <c r="Y15" s="1109" t="n">
        <f aca="false">K15</f>
        <v>0</v>
      </c>
      <c r="Z15" s="1109" t="n">
        <f aca="false">L15</f>
        <v>0</v>
      </c>
      <c r="AA15" s="1109" t="n">
        <f aca="false">M15</f>
        <v>0.1</v>
      </c>
      <c r="AB15" s="1104" t="n">
        <f aca="false">N15</f>
        <v>0.1</v>
      </c>
    </row>
    <row r="16" customFormat="false" ht="15" hidden="false" customHeight="false" outlineLevel="0" collapsed="false">
      <c r="B16" s="1110" t="s">
        <v>897</v>
      </c>
      <c r="C16" s="1111" t="n">
        <f aca="false">(C8-C13-C14-C15)/C8</f>
        <v>0.925806451612903</v>
      </c>
      <c r="D16" s="1111" t="n">
        <f aca="false">(D8-D13-D14-D15)/D8</f>
        <v>0.860714285714286</v>
      </c>
      <c r="E16" s="1111" t="n">
        <f aca="false">(E8-E13-E14-E15)/E8</f>
        <v>0.8</v>
      </c>
      <c r="F16" s="1111" t="n">
        <f aca="false">(F8-F13-F14-F15)/F8</f>
        <v>0.8</v>
      </c>
      <c r="G16" s="1111" t="n">
        <f aca="false">(G8-G13-G14-G15)/G8</f>
        <v>0.932258064516129</v>
      </c>
      <c r="H16" s="1111" t="n">
        <f aca="false">(H8-H13-H14-H15)/H8</f>
        <v>0.973333333333333</v>
      </c>
      <c r="I16" s="1111" t="n">
        <f aca="false">(I8-I13-I14-I15)/I8</f>
        <v>0.987096774193548</v>
      </c>
      <c r="J16" s="1111" t="n">
        <f aca="false">(J8-J13-J14-J15)/J8</f>
        <v>0.996774193548387</v>
      </c>
      <c r="K16" s="1111" t="n">
        <f aca="false">(K8-K13-K14-K15)/K8</f>
        <v>1</v>
      </c>
      <c r="L16" s="1111" t="n">
        <f aca="false">(L8-L13-L14-L15)/L8</f>
        <v>1</v>
      </c>
      <c r="M16" s="1111" t="n">
        <f aca="false">(M8-M13-M14-M15)/M8</f>
        <v>0.996666666666667</v>
      </c>
      <c r="N16" s="1112" t="n">
        <f aca="false">(N8-N13-N14-N15)/N8</f>
        <v>0.987096774193548</v>
      </c>
      <c r="P16" s="1108" t="s">
        <v>898</v>
      </c>
      <c r="Q16" s="1113" t="n">
        <v>0.03125</v>
      </c>
      <c r="R16" s="1113" t="n">
        <v>0.03125</v>
      </c>
      <c r="S16" s="1113" t="n">
        <v>0.03125</v>
      </c>
      <c r="T16" s="1113" t="n">
        <v>0.03125</v>
      </c>
      <c r="U16" s="1113" t="n">
        <v>0.03125</v>
      </c>
      <c r="V16" s="1113" t="n">
        <v>0.03125</v>
      </c>
      <c r="W16" s="1113" t="n">
        <v>0.03125</v>
      </c>
      <c r="X16" s="1113" t="n">
        <v>0.03125</v>
      </c>
      <c r="Y16" s="1113" t="n">
        <v>0.03125</v>
      </c>
      <c r="Z16" s="1113" t="n">
        <v>0.03125</v>
      </c>
      <c r="AA16" s="1113" t="n">
        <v>0.03125</v>
      </c>
      <c r="AB16" s="1113" t="n">
        <v>0.03125</v>
      </c>
    </row>
    <row r="17" customFormat="false" ht="15" hidden="false" customHeight="false" outlineLevel="0" collapsed="false">
      <c r="C17" s="1114"/>
      <c r="D17" s="1114"/>
      <c r="E17" s="1114"/>
      <c r="F17" s="1114"/>
      <c r="G17" s="1114"/>
      <c r="H17" s="1114"/>
      <c r="I17" s="1114"/>
      <c r="J17" s="1114"/>
      <c r="K17" s="1114"/>
      <c r="L17" s="1114"/>
      <c r="M17" s="1114"/>
      <c r="N17" s="1114"/>
      <c r="P17" s="1108" t="s">
        <v>899</v>
      </c>
      <c r="Q17" s="1113" t="n">
        <v>0.0104166666666667</v>
      </c>
      <c r="R17" s="1113" t="n">
        <v>0.0104166666666667</v>
      </c>
      <c r="S17" s="1113" t="n">
        <v>0.0104166666666667</v>
      </c>
      <c r="T17" s="1113" t="n">
        <v>0.0104166666666667</v>
      </c>
      <c r="U17" s="1113" t="n">
        <v>0.0104166666666667</v>
      </c>
      <c r="V17" s="1113" t="n">
        <v>0.0104166666666667</v>
      </c>
      <c r="W17" s="1113" t="n">
        <v>0.0104166666666667</v>
      </c>
      <c r="X17" s="1113" t="n">
        <v>0.0104166666666667</v>
      </c>
      <c r="Y17" s="1113" t="n">
        <v>0.0104166666666667</v>
      </c>
      <c r="Z17" s="1113" t="n">
        <v>0.0104166666666667</v>
      </c>
      <c r="AA17" s="1113" t="n">
        <v>0.0104166666666667</v>
      </c>
      <c r="AB17" s="1113" t="n">
        <v>0.0104166666666667</v>
      </c>
    </row>
    <row r="18" customFormat="false" ht="15" hidden="false" customHeight="false" outlineLevel="0" collapsed="false">
      <c r="P18" s="1108" t="s">
        <v>900</v>
      </c>
      <c r="Q18" s="1113" t="n">
        <v>0.291666666666667</v>
      </c>
      <c r="R18" s="1113" t="n">
        <v>0.291666666666667</v>
      </c>
      <c r="S18" s="1113" t="n">
        <v>0.291666666666667</v>
      </c>
      <c r="T18" s="1113" t="n">
        <v>0.291666666666667</v>
      </c>
      <c r="U18" s="1113" t="n">
        <v>0.291666666666667</v>
      </c>
      <c r="V18" s="1113" t="n">
        <v>0.291666666666667</v>
      </c>
      <c r="W18" s="1113" t="n">
        <v>0.291666666666667</v>
      </c>
      <c r="X18" s="1113" t="n">
        <v>0.291666666666667</v>
      </c>
      <c r="Y18" s="1113" t="n">
        <v>0.291666666666667</v>
      </c>
      <c r="Z18" s="1113" t="n">
        <v>0.291666666666667</v>
      </c>
      <c r="AA18" s="1113" t="n">
        <v>0.291666666666667</v>
      </c>
      <c r="AB18" s="1113" t="n">
        <v>0.291666666666667</v>
      </c>
    </row>
    <row r="19" customFormat="false" ht="15" hidden="false" customHeight="false" outlineLevel="0" collapsed="false">
      <c r="B19" s="1115"/>
      <c r="P19" s="1108" t="s">
        <v>822</v>
      </c>
      <c r="Q19" s="1113" t="n">
        <v>0.0416666666666667</v>
      </c>
      <c r="R19" s="1113" t="n">
        <v>0.0416666666666667</v>
      </c>
      <c r="S19" s="1113" t="n">
        <v>0.0416666666666667</v>
      </c>
      <c r="T19" s="1113" t="n">
        <v>0.0416666666666667</v>
      </c>
      <c r="U19" s="1113" t="n">
        <v>0.0416666666666667</v>
      </c>
      <c r="V19" s="1113" t="n">
        <v>0.0416666666666667</v>
      </c>
      <c r="W19" s="1113" t="n">
        <v>0.0416666666666667</v>
      </c>
      <c r="X19" s="1113" t="n">
        <v>0.0416666666666667</v>
      </c>
      <c r="Y19" s="1113" t="n">
        <v>0.0416666666666667</v>
      </c>
      <c r="Z19" s="1113" t="n">
        <v>0.0416666666666667</v>
      </c>
      <c r="AA19" s="1113" t="n">
        <v>0.0416666666666667</v>
      </c>
      <c r="AB19" s="1113" t="n">
        <v>0.0416666666666667</v>
      </c>
    </row>
    <row r="20" customFormat="false" ht="15" hidden="false" customHeight="false" outlineLevel="0" collapsed="false">
      <c r="P20" s="1108" t="s">
        <v>901</v>
      </c>
      <c r="Q20" s="1113" t="n">
        <v>0.708333333333333</v>
      </c>
      <c r="R20" s="1113" t="n">
        <v>0.708333333333333</v>
      </c>
      <c r="S20" s="1113" t="n">
        <v>0.708333333333333</v>
      </c>
      <c r="T20" s="1113" t="n">
        <v>0.708333333333333</v>
      </c>
      <c r="U20" s="1113" t="n">
        <v>0.708333333333333</v>
      </c>
      <c r="V20" s="1113" t="n">
        <v>0.708333333333333</v>
      </c>
      <c r="W20" s="1113" t="n">
        <v>0.708333333333333</v>
      </c>
      <c r="X20" s="1113" t="n">
        <v>0.708333333333333</v>
      </c>
      <c r="Y20" s="1113" t="n">
        <v>0.708333333333333</v>
      </c>
      <c r="Z20" s="1113" t="n">
        <v>0.708333333333333</v>
      </c>
      <c r="AA20" s="1113" t="n">
        <v>0.708333333333333</v>
      </c>
      <c r="AB20" s="1113" t="n">
        <v>0.708333333333333</v>
      </c>
    </row>
    <row r="21" customFormat="false" ht="15" hidden="false" customHeight="false" outlineLevel="0" collapsed="false">
      <c r="P21" s="1116" t="s">
        <v>902</v>
      </c>
      <c r="Q21" s="1117" t="n">
        <f aca="false">Q20-Q19-Q18-Q17-Q16</f>
        <v>0.333333333333333</v>
      </c>
      <c r="R21" s="1117" t="n">
        <f aca="false">R20-R19-R18-R17-R16</f>
        <v>0.333333333333333</v>
      </c>
      <c r="S21" s="1117" t="n">
        <f aca="false">S20-S19-S18-S17-S16</f>
        <v>0.333333333333333</v>
      </c>
      <c r="T21" s="1117" t="n">
        <f aca="false">T20-T19-T18-T17-T16</f>
        <v>0.333333333333333</v>
      </c>
      <c r="U21" s="1117" t="n">
        <f aca="false">U20-U19-U18-U17-U16</f>
        <v>0.333333333333333</v>
      </c>
      <c r="V21" s="1117" t="n">
        <f aca="false">V20-V19-V18-V17-V16</f>
        <v>0.333333333333333</v>
      </c>
      <c r="W21" s="1117" t="n">
        <f aca="false">W20-W19-W18-W17-W16</f>
        <v>0.333333333333333</v>
      </c>
      <c r="X21" s="1117" t="n">
        <f aca="false">X20-X19-X18-X17-X16</f>
        <v>0.333333333333333</v>
      </c>
      <c r="Y21" s="1117" t="n">
        <f aca="false">Y20-Y19-Y18-Y17-Y16</f>
        <v>0.333333333333333</v>
      </c>
      <c r="Z21" s="1117" t="n">
        <f aca="false">Z20-Z19-Z18-Z17-Z16</f>
        <v>0.333333333333333</v>
      </c>
      <c r="AA21" s="1117" t="n">
        <f aca="false">AA20-AA19-AA18-AA17-AA16</f>
        <v>0.333333333333333</v>
      </c>
      <c r="AB21" s="1118" t="n">
        <f aca="false">AB20-AB19-AB18-AB17-AB16</f>
        <v>0.333333333333333</v>
      </c>
    </row>
    <row r="22" customFormat="false" ht="15" hidden="false" customHeight="false" outlineLevel="0" collapsed="false">
      <c r="O22" s="1119"/>
      <c r="P22" s="1120"/>
      <c r="Q22" s="1085"/>
      <c r="R22" s="1085"/>
      <c r="S22" s="1085"/>
      <c r="T22" s="1085"/>
      <c r="U22" s="1085"/>
      <c r="V22" s="1085"/>
      <c r="W22" s="1085"/>
      <c r="X22" s="1085"/>
      <c r="Y22" s="1085"/>
      <c r="Z22" s="1085"/>
      <c r="AA22" s="1085"/>
      <c r="AB22" s="1121"/>
    </row>
    <row r="23" customFormat="false" ht="15" hidden="false" customHeight="false" outlineLevel="0" collapsed="false">
      <c r="P23" s="1122"/>
      <c r="W23" s="1123" t="s">
        <v>903</v>
      </c>
      <c r="X23" s="1123"/>
      <c r="Y23" s="1123"/>
      <c r="Z23" s="1123"/>
      <c r="AA23" s="1123"/>
      <c r="AB23" s="1124"/>
    </row>
    <row r="24" customFormat="false" ht="15" hidden="false" customHeight="false" outlineLevel="0" collapsed="false">
      <c r="P24" s="1122"/>
      <c r="W24" s="1125" t="s">
        <v>904</v>
      </c>
      <c r="X24" s="1126" t="s">
        <v>905</v>
      </c>
      <c r="Y24" s="1127" t="s">
        <v>491</v>
      </c>
      <c r="Z24" s="1127"/>
      <c r="AA24" s="1127"/>
      <c r="AB24" s="1124"/>
    </row>
    <row r="25" customFormat="false" ht="15" hidden="false" customHeight="false" outlineLevel="0" collapsed="false">
      <c r="P25" s="1122"/>
      <c r="W25" s="1128" t="str">
        <f aca="false">TEXT(X25,"DDD")</f>
        <v>qui</v>
      </c>
      <c r="X25" s="1119" t="n">
        <v>46023</v>
      </c>
      <c r="Y25" s="1129" t="s">
        <v>906</v>
      </c>
      <c r="Z25" s="1129"/>
      <c r="AA25" s="1129"/>
      <c r="AB25" s="1124"/>
    </row>
    <row r="26" customFormat="false" ht="15" hidden="false" customHeight="false" outlineLevel="0" collapsed="false">
      <c r="P26" s="1122"/>
      <c r="W26" s="1128" t="str">
        <f aca="false">TEXT(X26,"DDD")</f>
        <v>seg</v>
      </c>
      <c r="X26" s="1119" t="n">
        <v>46069</v>
      </c>
      <c r="Y26" s="1129" t="s">
        <v>907</v>
      </c>
      <c r="Z26" s="1129"/>
      <c r="AA26" s="1129"/>
      <c r="AB26" s="1124"/>
    </row>
    <row r="27" customFormat="false" ht="15" hidden="false" customHeight="false" outlineLevel="0" collapsed="false">
      <c r="P27" s="1122"/>
      <c r="W27" s="1128" t="str">
        <f aca="false">TEXT(X27,"DDD")</f>
        <v>ter</v>
      </c>
      <c r="X27" s="1119" t="n">
        <v>46070</v>
      </c>
      <c r="Y27" s="1129" t="s">
        <v>907</v>
      </c>
      <c r="Z27" s="1129"/>
      <c r="AA27" s="1129"/>
      <c r="AB27" s="1124"/>
    </row>
    <row r="28" customFormat="false" ht="15" hidden="false" customHeight="false" outlineLevel="0" collapsed="false">
      <c r="P28" s="1122"/>
      <c r="W28" s="1128" t="str">
        <f aca="false">TEXT(X28,"DDD")</f>
        <v>qua</v>
      </c>
      <c r="X28" s="1119" t="n">
        <v>46071</v>
      </c>
      <c r="Y28" s="1129" t="s">
        <v>907</v>
      </c>
      <c r="Z28" s="1129"/>
      <c r="AA28" s="1129"/>
      <c r="AB28" s="1124"/>
    </row>
    <row r="29" customFormat="false" ht="15" hidden="false" customHeight="false" outlineLevel="0" collapsed="false">
      <c r="P29" s="1122"/>
      <c r="W29" s="1128" t="str">
        <f aca="false">TEXT(X29,"DDD")</f>
        <v>sex</v>
      </c>
      <c r="X29" s="1119" t="n">
        <v>46115</v>
      </c>
      <c r="Y29" s="1129" t="s">
        <v>908</v>
      </c>
      <c r="Z29" s="1129"/>
      <c r="AA29" s="1129"/>
      <c r="AB29" s="1124"/>
    </row>
    <row r="30" customFormat="false" ht="15" hidden="false" customHeight="false" outlineLevel="0" collapsed="false">
      <c r="P30" s="1122"/>
      <c r="W30" s="1128" t="str">
        <f aca="false">TEXT(X30,"DDD")</f>
        <v>ter</v>
      </c>
      <c r="X30" s="1119" t="n">
        <v>46133</v>
      </c>
      <c r="Y30" s="1130" t="s">
        <v>909</v>
      </c>
      <c r="Z30" s="1130"/>
      <c r="AA30" s="1129"/>
      <c r="AB30" s="1124"/>
    </row>
    <row r="31" customFormat="false" ht="15" hidden="false" customHeight="false" outlineLevel="0" collapsed="false">
      <c r="P31" s="1122"/>
      <c r="W31" s="1128" t="str">
        <f aca="false">TEXT(X31,"DDD")</f>
        <v>sex</v>
      </c>
      <c r="X31" s="1119" t="n">
        <v>46143</v>
      </c>
      <c r="Y31" s="1130" t="s">
        <v>910</v>
      </c>
      <c r="Z31" s="1130"/>
      <c r="AA31" s="1129"/>
      <c r="AB31" s="1124"/>
    </row>
    <row r="32" customFormat="false" ht="15" hidden="false" customHeight="false" outlineLevel="0" collapsed="false">
      <c r="P32" s="1122"/>
      <c r="W32" s="1128" t="str">
        <f aca="false">TEXT(X32,"DDD")</f>
        <v>qui</v>
      </c>
      <c r="X32" s="1119" t="n">
        <v>46177</v>
      </c>
      <c r="Y32" s="1130" t="s">
        <v>911</v>
      </c>
      <c r="Z32" s="1130"/>
      <c r="AA32" s="1129"/>
      <c r="AB32" s="1124"/>
    </row>
    <row r="33" customFormat="false" ht="15" hidden="false" customHeight="false" outlineLevel="0" collapsed="false">
      <c r="P33" s="1122"/>
      <c r="W33" s="1128" t="str">
        <f aca="false">TEXT(X33,"DDD")</f>
        <v>seg</v>
      </c>
      <c r="X33" s="1119" t="n">
        <v>46272</v>
      </c>
      <c r="Y33" s="1130" t="s">
        <v>912</v>
      </c>
      <c r="Z33" s="1130"/>
      <c r="AA33" s="1129"/>
      <c r="AB33" s="1124"/>
    </row>
    <row r="34" customFormat="false" ht="15" hidden="false" customHeight="false" outlineLevel="0" collapsed="false">
      <c r="P34" s="1122"/>
      <c r="W34" s="1128" t="str">
        <f aca="false">TEXT(X34,"DDD")</f>
        <v>seg</v>
      </c>
      <c r="X34" s="1119" t="n">
        <v>46307</v>
      </c>
      <c r="Y34" s="1130" t="s">
        <v>913</v>
      </c>
      <c r="Z34" s="1130"/>
      <c r="AA34" s="1129"/>
      <c r="AB34" s="1124"/>
    </row>
    <row r="35" customFormat="false" ht="15" hidden="false" customHeight="false" outlineLevel="0" collapsed="false">
      <c r="P35" s="1122"/>
      <c r="W35" s="1128" t="str">
        <f aca="false">TEXT(X35,"DDD")</f>
        <v>seg</v>
      </c>
      <c r="X35" s="1119" t="n">
        <v>46328</v>
      </c>
      <c r="Y35" s="1130" t="s">
        <v>914</v>
      </c>
      <c r="Z35" s="1130"/>
      <c r="AA35" s="1129"/>
      <c r="AB35" s="1124"/>
    </row>
    <row r="36" customFormat="false" ht="15" hidden="false" customHeight="false" outlineLevel="0" collapsed="false">
      <c r="P36" s="1122"/>
      <c r="W36" s="1128" t="str">
        <f aca="false">TEXT(X36,"DDD")</f>
        <v>dom</v>
      </c>
      <c r="X36" s="1119" t="n">
        <v>46341</v>
      </c>
      <c r="Y36" s="1130" t="s">
        <v>915</v>
      </c>
      <c r="Z36" s="1130"/>
      <c r="AA36" s="1129"/>
      <c r="AB36" s="1124"/>
    </row>
    <row r="37" customFormat="false" ht="15" hidden="false" customHeight="false" outlineLevel="0" collapsed="false">
      <c r="P37" s="1122"/>
      <c r="W37" s="1128" t="str">
        <f aca="false">TEXT(X37,"DDD")</f>
        <v>sex</v>
      </c>
      <c r="X37" s="1119" t="n">
        <v>46346</v>
      </c>
      <c r="Y37" s="1130" t="s">
        <v>916</v>
      </c>
      <c r="Z37" s="1130"/>
      <c r="AA37" s="1129"/>
      <c r="AB37" s="1124"/>
    </row>
    <row r="38" customFormat="false" ht="15" hidden="false" customHeight="false" outlineLevel="0" collapsed="false">
      <c r="P38" s="1122"/>
      <c r="W38" s="1128" t="str">
        <f aca="false">TEXT(X38,"DDD")</f>
        <v>sex</v>
      </c>
      <c r="X38" s="1119" t="n">
        <v>46381</v>
      </c>
      <c r="Y38" s="1130" t="s">
        <v>917</v>
      </c>
      <c r="Z38" s="1130"/>
      <c r="AA38" s="1129"/>
      <c r="AB38" s="1124"/>
    </row>
    <row r="39" customFormat="false" ht="15" hidden="false" customHeight="false" outlineLevel="0" collapsed="false">
      <c r="P39" s="1122"/>
      <c r="W39" s="1131" t="str">
        <f aca="false">TEXT(X39,"DDD")</f>
        <v>sex</v>
      </c>
      <c r="X39" s="1132" t="n">
        <v>46388</v>
      </c>
      <c r="Y39" s="1133" t="s">
        <v>906</v>
      </c>
      <c r="Z39" s="1133"/>
      <c r="AA39" s="1134"/>
      <c r="AB39" s="1124"/>
    </row>
    <row r="40" customFormat="false" ht="15" hidden="false" customHeight="false" outlineLevel="0" collapsed="false">
      <c r="P40" s="1135"/>
      <c r="Q40" s="1136"/>
      <c r="R40" s="1136"/>
      <c r="S40" s="1136"/>
      <c r="T40" s="1136"/>
      <c r="U40" s="1136"/>
      <c r="V40" s="1136"/>
      <c r="W40" s="1136"/>
      <c r="X40" s="1136"/>
      <c r="Y40" s="1136"/>
      <c r="Z40" s="1136"/>
      <c r="AA40" s="1136"/>
      <c r="AB40" s="1137"/>
    </row>
  </sheetData>
  <mergeCells count="13">
    <mergeCell ref="B1:N1"/>
    <mergeCell ref="P2:AB5"/>
    <mergeCell ref="C5:N5"/>
    <mergeCell ref="C6:N6"/>
    <mergeCell ref="P6:P7"/>
    <mergeCell ref="Q6:AB6"/>
    <mergeCell ref="W23:AA23"/>
    <mergeCell ref="Y24:AA24"/>
    <mergeCell ref="Y25:AA25"/>
    <mergeCell ref="Y26:AA26"/>
    <mergeCell ref="Y27:AA27"/>
    <mergeCell ref="Y28:AA28"/>
    <mergeCell ref="Y29:AA29"/>
  </mergeCells>
  <printOptions headings="false" gridLines="false" gridLinesSet="true" horizontalCentered="true" verticalCentered="true"/>
  <pageMargins left="0.511805555555556" right="0.511805555555556" top="0.7875" bottom="0.7875" header="0.511811023622047" footer="0.511811023622047"/>
  <pageSetup paperSize="9" scale="71"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U103"/>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16" activeCellId="0" sqref="D16"/>
    </sheetView>
  </sheetViews>
  <sheetFormatPr defaultColWidth="8.54296875" defaultRowHeight="15" customHeight="false" zeroHeight="false" outlineLevelRow="0" outlineLevelCol="0"/>
  <cols>
    <col collapsed="false" customWidth="true" hidden="false" outlineLevel="0" max="1" min="1" style="1138" width="5.42"/>
    <col collapsed="false" customWidth="true" hidden="false" outlineLevel="0" max="2" min="2" style="1138" width="58.85"/>
    <col collapsed="false" customWidth="true" hidden="false" outlineLevel="0" max="3" min="3" style="1138" width="9.42"/>
    <col collapsed="false" customWidth="true" hidden="false" outlineLevel="0" max="4" min="4" style="1138" width="13.42"/>
    <col collapsed="false" customWidth="true" hidden="false" outlineLevel="0" max="5" min="5" style="1138" width="27.57"/>
    <col collapsed="false" customWidth="true" hidden="true" outlineLevel="0" max="6" min="6" style="0" width="12.42"/>
    <col collapsed="false" customWidth="true" hidden="true" outlineLevel="0" max="7" min="7" style="0" width="10.85"/>
    <col collapsed="false" customWidth="true" hidden="true" outlineLevel="0" max="9" min="8" style="0" width="10.42"/>
    <col collapsed="false" customWidth="true" hidden="true" outlineLevel="0" max="10" min="10" style="0" width="13.15"/>
    <col collapsed="false" customWidth="true" hidden="true" outlineLevel="0" max="11" min="11" style="0" width="10"/>
    <col collapsed="false" customWidth="true" hidden="true" outlineLevel="0" max="12" min="12" style="0" width="13.29"/>
    <col collapsed="false" customWidth="true" hidden="true" outlineLevel="0" max="13" min="13" style="702" width="13.29"/>
    <col collapsed="false" customWidth="true" hidden="false" outlineLevel="0" max="14" min="14" style="0" width="10.57"/>
    <col collapsed="false" customWidth="true" hidden="false" outlineLevel="0" max="15" min="15" style="0" width="13.42"/>
    <col collapsed="false" customWidth="true" hidden="false" outlineLevel="0" max="17" min="17" style="0" width="11.57"/>
    <col collapsed="false" customWidth="true" hidden="false" outlineLevel="0" max="18" min="18" style="0" width="14.71"/>
    <col collapsed="false" customWidth="true" hidden="false" outlineLevel="0" max="20" min="20" style="0" width="13"/>
  </cols>
  <sheetData>
    <row r="1" customFormat="false" ht="15" hidden="false" customHeight="true" outlineLevel="0" collapsed="false">
      <c r="A1" s="1139" t="s">
        <v>918</v>
      </c>
      <c r="B1" s="1139"/>
      <c r="C1" s="1139"/>
      <c r="D1" s="1139"/>
      <c r="E1" s="1139"/>
    </row>
    <row r="2" customFormat="false" ht="15" hidden="false" customHeight="false" outlineLevel="0" collapsed="false">
      <c r="A2" s="1139"/>
      <c r="B2" s="1139"/>
      <c r="C2" s="1139"/>
      <c r="D2" s="1139"/>
      <c r="E2" s="1139"/>
    </row>
    <row r="3" customFormat="false" ht="15" hidden="false" customHeight="false" outlineLevel="0" collapsed="false">
      <c r="A3" s="1139"/>
      <c r="B3" s="1139"/>
      <c r="C3" s="1139"/>
      <c r="D3" s="1139"/>
      <c r="E3" s="1139"/>
    </row>
    <row r="4" customFormat="false" ht="15" hidden="false" customHeight="false" outlineLevel="0" collapsed="false">
      <c r="A4" s="1139"/>
      <c r="B4" s="1139"/>
      <c r="C4" s="1139"/>
      <c r="D4" s="1139"/>
      <c r="E4" s="1139"/>
      <c r="L4" s="0" t="n">
        <f aca="false">316/30</f>
        <v>10.5333333333333</v>
      </c>
    </row>
    <row r="5" customFormat="false" ht="15" hidden="false" customHeight="true" outlineLevel="0" collapsed="false">
      <c r="A5" s="1140" t="s">
        <v>5</v>
      </c>
      <c r="B5" s="1141" t="s">
        <v>118</v>
      </c>
      <c r="C5" s="1141" t="s">
        <v>7</v>
      </c>
      <c r="D5" s="1141" t="s">
        <v>919</v>
      </c>
      <c r="E5" s="1142" t="s">
        <v>920</v>
      </c>
      <c r="I5" s="437"/>
      <c r="J5" s="437"/>
      <c r="K5" s="437"/>
      <c r="L5" s="437" t="n">
        <f aca="false">9.5*30</f>
        <v>285</v>
      </c>
      <c r="N5" s="437"/>
      <c r="O5" s="437"/>
      <c r="P5" s="437"/>
      <c r="Q5" s="437"/>
      <c r="R5" s="437"/>
      <c r="S5" s="437"/>
    </row>
    <row r="6" customFormat="false" ht="15" hidden="false" customHeight="false" outlineLevel="0" collapsed="false">
      <c r="A6" s="1140"/>
      <c r="B6" s="1141"/>
      <c r="C6" s="1141"/>
      <c r="D6" s="1141"/>
      <c r="E6" s="1142"/>
      <c r="I6" s="437"/>
      <c r="J6" s="437"/>
      <c r="K6" s="437"/>
      <c r="L6" s="437"/>
      <c r="N6" s="437"/>
      <c r="P6" s="437"/>
      <c r="Q6" s="437"/>
      <c r="R6" s="401"/>
      <c r="S6" s="401"/>
      <c r="T6" s="401"/>
      <c r="U6" s="401"/>
    </row>
    <row r="7" customFormat="false" ht="15" hidden="false" customHeight="false" outlineLevel="0" collapsed="false">
      <c r="A7" s="1140"/>
      <c r="B7" s="1141"/>
      <c r="C7" s="1141"/>
      <c r="D7" s="1141"/>
      <c r="E7" s="1143" t="s">
        <v>921</v>
      </c>
      <c r="I7" s="437"/>
      <c r="K7" s="437"/>
      <c r="L7" s="437"/>
      <c r="N7" s="437"/>
      <c r="O7" s="446"/>
      <c r="P7" s="437"/>
      <c r="Q7" s="437"/>
      <c r="R7" s="401"/>
      <c r="S7" s="401"/>
      <c r="T7" s="401"/>
      <c r="U7" s="401"/>
    </row>
    <row r="8" customFormat="false" ht="15" hidden="true" customHeight="false" outlineLevel="0" collapsed="false">
      <c r="A8" s="1144" t="n">
        <v>1</v>
      </c>
      <c r="B8" s="1145" t="s">
        <v>922</v>
      </c>
      <c r="C8" s="1146"/>
      <c r="D8" s="1146"/>
      <c r="E8" s="1147"/>
      <c r="I8" s="437"/>
      <c r="J8" s="475"/>
      <c r="K8" s="437"/>
      <c r="L8" s="437"/>
      <c r="N8" s="437"/>
      <c r="O8" s="437"/>
      <c r="P8" s="437"/>
      <c r="Q8" s="437"/>
      <c r="T8" s="401"/>
      <c r="U8" s="401"/>
    </row>
    <row r="9" customFormat="false" ht="15" hidden="true" customHeight="false" outlineLevel="0" collapsed="false">
      <c r="A9" s="1148" t="s">
        <v>26</v>
      </c>
      <c r="B9" s="233" t="s">
        <v>923</v>
      </c>
      <c r="C9" s="1149" t="s">
        <v>924</v>
      </c>
      <c r="D9" s="1150" t="n">
        <f aca="false">5/8</f>
        <v>0.625</v>
      </c>
      <c r="E9" s="1151" t="n">
        <f aca="false">D9*9</f>
        <v>5.625</v>
      </c>
      <c r="I9" s="437"/>
      <c r="J9" s="475"/>
      <c r="K9" s="437"/>
      <c r="L9" s="437"/>
      <c r="N9" s="437"/>
      <c r="O9" s="437"/>
      <c r="P9" s="437"/>
      <c r="Q9" s="437"/>
      <c r="R9" s="401"/>
      <c r="S9" s="401"/>
      <c r="T9" s="401"/>
    </row>
    <row r="10" customFormat="false" ht="24.05" hidden="true" customHeight="false" outlineLevel="0" collapsed="false">
      <c r="A10" s="1148" t="s">
        <v>30</v>
      </c>
      <c r="B10" s="233" t="s">
        <v>925</v>
      </c>
      <c r="C10" s="1149" t="s">
        <v>357</v>
      </c>
      <c r="D10" s="1150" t="n">
        <f aca="false">6000/8</f>
        <v>750</v>
      </c>
      <c r="E10" s="1151" t="n">
        <f aca="false">D10*8</f>
        <v>6000</v>
      </c>
      <c r="I10" s="437"/>
      <c r="J10" s="475"/>
      <c r="K10" s="437"/>
      <c r="L10" s="437"/>
      <c r="N10" s="437"/>
      <c r="O10" s="437"/>
      <c r="P10" s="437"/>
      <c r="Q10" s="437"/>
      <c r="R10" s="401"/>
      <c r="T10" s="401"/>
    </row>
    <row r="11" customFormat="false" ht="15" hidden="true" customHeight="false" outlineLevel="0" collapsed="false">
      <c r="A11" s="1148" t="s">
        <v>32</v>
      </c>
      <c r="B11" s="233" t="s">
        <v>926</v>
      </c>
      <c r="C11" s="1149" t="s">
        <v>357</v>
      </c>
      <c r="D11" s="1150" t="n">
        <f aca="false">0.2*10000/8</f>
        <v>250</v>
      </c>
      <c r="E11" s="1151" t="n">
        <f aca="false">D11*9</f>
        <v>2250</v>
      </c>
      <c r="I11" s="437"/>
      <c r="J11" s="475"/>
      <c r="K11" s="437"/>
      <c r="L11" s="437"/>
      <c r="N11" s="437"/>
      <c r="O11" s="437"/>
      <c r="P11" s="437"/>
      <c r="Q11" s="437"/>
      <c r="R11" s="401"/>
      <c r="S11" s="401"/>
      <c r="T11" s="401"/>
    </row>
    <row r="12" customFormat="false" ht="15" hidden="true" customHeight="false" outlineLevel="0" collapsed="false">
      <c r="A12" s="1148" t="s">
        <v>34</v>
      </c>
      <c r="B12" s="233" t="s">
        <v>927</v>
      </c>
      <c r="C12" s="1149" t="s">
        <v>347</v>
      </c>
      <c r="D12" s="1150" t="n">
        <v>500</v>
      </c>
      <c r="E12" s="1151" t="n">
        <f aca="false">D12*9</f>
        <v>4500</v>
      </c>
      <c r="I12" s="437"/>
      <c r="J12" s="475"/>
      <c r="K12" s="437"/>
      <c r="L12" s="437"/>
      <c r="N12" s="437"/>
      <c r="O12" s="437"/>
      <c r="P12" s="437"/>
      <c r="Q12" s="437"/>
      <c r="R12" s="401"/>
      <c r="S12" s="401"/>
      <c r="T12" s="401"/>
    </row>
    <row r="13" customFormat="false" ht="15" hidden="true" customHeight="false" outlineLevel="0" collapsed="false">
      <c r="A13" s="1148" t="s">
        <v>36</v>
      </c>
      <c r="B13" s="233" t="s">
        <v>928</v>
      </c>
      <c r="C13" s="1149" t="s">
        <v>28</v>
      </c>
      <c r="D13" s="1150" t="n">
        <f aca="false">50/8</f>
        <v>6.25</v>
      </c>
      <c r="E13" s="1151" t="n">
        <f aca="false">D13*8</f>
        <v>50</v>
      </c>
      <c r="I13" s="437"/>
      <c r="J13" s="475"/>
      <c r="K13" s="437"/>
      <c r="L13" s="437"/>
      <c r="N13" s="437"/>
      <c r="O13" s="437"/>
      <c r="P13" s="437"/>
      <c r="Q13" s="437"/>
      <c r="R13" s="401"/>
      <c r="T13" s="401"/>
    </row>
    <row r="14" customFormat="false" ht="15" hidden="false" customHeight="false" outlineLevel="0" collapsed="false">
      <c r="A14" s="1144" t="n">
        <v>2</v>
      </c>
      <c r="B14" s="1145" t="s">
        <v>929</v>
      </c>
      <c r="C14" s="1146"/>
      <c r="D14" s="1146"/>
      <c r="E14" s="1147"/>
      <c r="I14" s="437"/>
      <c r="J14" s="475"/>
      <c r="K14" s="437"/>
      <c r="L14" s="437"/>
      <c r="N14" s="437"/>
      <c r="O14" s="437"/>
      <c r="P14" s="437"/>
      <c r="Q14" s="474"/>
      <c r="R14" s="401"/>
      <c r="S14" s="401"/>
      <c r="T14" s="401"/>
    </row>
    <row r="15" customFormat="false" ht="15" hidden="true" customHeight="false" outlineLevel="0" collapsed="false">
      <c r="A15" s="1148" t="s">
        <v>930</v>
      </c>
      <c r="B15" s="233" t="s">
        <v>931</v>
      </c>
      <c r="C15" s="1149" t="s">
        <v>346</v>
      </c>
      <c r="D15" s="1150" t="n">
        <v>160</v>
      </c>
      <c r="E15" s="1151" t="n">
        <f aca="false">D15*8</f>
        <v>1280</v>
      </c>
      <c r="I15" s="437"/>
      <c r="J15" s="475"/>
      <c r="K15" s="437"/>
      <c r="L15" s="437"/>
      <c r="N15" s="437"/>
      <c r="O15" s="437"/>
      <c r="P15" s="437"/>
      <c r="Q15" s="437"/>
      <c r="R15" s="437"/>
      <c r="S15" s="437"/>
    </row>
    <row r="16" customFormat="false" ht="35.25" hidden="false" customHeight="true" outlineLevel="0" collapsed="false">
      <c r="A16" s="1148" t="s">
        <v>930</v>
      </c>
      <c r="B16" s="1152" t="str">
        <f aca="false">CPU!D5</f>
        <v>ESCAVAÇÃO, CARGA, TRANSPORTE, DESCARGA E ESPALHAMENTO DE MATERIAL DE 1ª CATEGORIA - DMT ATÉ 2000M</v>
      </c>
      <c r="C16" s="1149" t="s">
        <v>346</v>
      </c>
      <c r="D16" s="1153" t="n">
        <f aca="false">'Escavação e Carga'!F30</f>
        <v>239.04</v>
      </c>
      <c r="E16" s="1151" t="n">
        <f aca="false">D16*8</f>
        <v>1912.32</v>
      </c>
      <c r="I16" s="437"/>
      <c r="J16" s="475"/>
      <c r="K16" s="437"/>
      <c r="L16" s="437"/>
      <c r="N16" s="437"/>
      <c r="O16" s="437"/>
      <c r="P16" s="437"/>
      <c r="Q16" s="437"/>
      <c r="R16" s="437"/>
      <c r="S16" s="437"/>
    </row>
    <row r="17" customFormat="false" ht="35.25" hidden="false" customHeight="true" outlineLevel="0" collapsed="false">
      <c r="A17" s="1148" t="s">
        <v>932</v>
      </c>
      <c r="B17" s="1154" t="str">
        <f aca="false">CPU!D64</f>
        <v>ESCAVAÇÃO, CARGA, TRANSPORTE, DESCARGA E ESPALHAMENTO DE MATERIAL DE 1ª CATEGORIA - DMT DE 2000 ATÉ 3000M</v>
      </c>
      <c r="C17" s="1149" t="s">
        <v>346</v>
      </c>
      <c r="D17" s="1150" t="n">
        <f aca="false">'Escavação e Carga'!F62</f>
        <v>239.04</v>
      </c>
      <c r="E17" s="1151" t="n">
        <f aca="false">D17*8</f>
        <v>1912.32</v>
      </c>
      <c r="I17" s="437"/>
      <c r="J17" s="475"/>
      <c r="K17" s="437"/>
      <c r="L17" s="437"/>
      <c r="N17" s="437"/>
      <c r="O17" s="437"/>
      <c r="P17" s="437"/>
      <c r="Q17" s="437"/>
      <c r="R17" s="437"/>
      <c r="S17" s="437"/>
    </row>
    <row r="18" customFormat="false" ht="35.25" hidden="false" customHeight="true" outlineLevel="0" collapsed="false">
      <c r="A18" s="1148" t="s">
        <v>933</v>
      </c>
      <c r="B18" s="233" t="str">
        <f aca="false">'Escavação e Carga'!C130</f>
        <v>ESCAVAÇÃO, CARGA, TRANSPORTE, DESCARGA E ESPALHAMENTO DE MATERIAL DE 2ª CATEGORIA - DMT até 2000m</v>
      </c>
      <c r="C18" s="1149" t="s">
        <v>346</v>
      </c>
      <c r="D18" s="1150" t="n">
        <f aca="false">'Escavação e Carga'!F153</f>
        <v>165.738461538462</v>
      </c>
      <c r="E18" s="1151" t="n">
        <f aca="false">D18*8</f>
        <v>1325.90769230769</v>
      </c>
      <c r="I18" s="437"/>
      <c r="J18" s="475"/>
      <c r="K18" s="437"/>
      <c r="L18" s="437"/>
      <c r="N18" s="437"/>
      <c r="O18" s="437"/>
      <c r="P18" s="437"/>
      <c r="Q18" s="437"/>
      <c r="R18" s="437"/>
      <c r="S18" s="437"/>
    </row>
    <row r="19" customFormat="false" ht="35.25" hidden="false" customHeight="true" outlineLevel="0" collapsed="false">
      <c r="A19" s="1148" t="s">
        <v>934</v>
      </c>
      <c r="B19" s="233" t="str">
        <f aca="false">'Escavação e Carga'!C162</f>
        <v>ESCAVAÇÃO, CARGA, TRANSPORTE, DESCARGA E ESPALHAMENTO DE MATERIAL DE 2ª CATEGORIA - DMT 2000 A 3000M</v>
      </c>
      <c r="C19" s="1149" t="s">
        <v>346</v>
      </c>
      <c r="D19" s="1150" t="n">
        <f aca="false">'Escavação e Carga'!F185</f>
        <v>165.738461538462</v>
      </c>
      <c r="E19" s="1151" t="n">
        <f aca="false">D19*8</f>
        <v>1325.90769230769</v>
      </c>
      <c r="I19" s="437"/>
      <c r="J19" s="475"/>
      <c r="K19" s="437"/>
      <c r="L19" s="437"/>
      <c r="N19" s="437"/>
      <c r="O19" s="437"/>
      <c r="P19" s="437"/>
      <c r="Q19" s="437"/>
      <c r="R19" s="437"/>
      <c r="S19" s="437"/>
    </row>
    <row r="20" customFormat="false" ht="35.25" hidden="false" customHeight="true" outlineLevel="0" collapsed="false">
      <c r="A20" s="1148" t="s">
        <v>935</v>
      </c>
      <c r="B20" s="233" t="str">
        <f aca="false">'Escavação e Carga'!C195</f>
        <v>ESCAVAÇÃO, CARGA, TRANSPORTE, DESCARGA E ESPALHAMENTO DE MATERIAL DE 3ª CATEGORIA - DMT ATÉ 2000M</v>
      </c>
      <c r="C20" s="1149" t="s">
        <v>346</v>
      </c>
      <c r="D20" s="1150" t="n">
        <f aca="false">'Escavação e Carga'!F217</f>
        <v>144.918260869565</v>
      </c>
      <c r="E20" s="1151" t="n">
        <f aca="false">D20*8</f>
        <v>1159.34608695652</v>
      </c>
      <c r="I20" s="437"/>
      <c r="J20" s="475"/>
      <c r="K20" s="437"/>
      <c r="L20" s="437"/>
      <c r="N20" s="437"/>
      <c r="O20" s="437"/>
      <c r="P20" s="437"/>
      <c r="Q20" s="437"/>
      <c r="R20" s="437"/>
      <c r="S20" s="437"/>
    </row>
    <row r="21" customFormat="false" ht="35.25" hidden="false" customHeight="true" outlineLevel="0" collapsed="false">
      <c r="A21" s="1148" t="s">
        <v>936</v>
      </c>
      <c r="B21" s="233" t="str">
        <f aca="false">'Escavação e Carga'!C224</f>
        <v>ESCAVAÇÃO, CARGA, TRANSPORTE, DESCARGA E ESPALHAMENTO DE MATERIAL DE 3ª CATEGORIA - DMT 2000m a 3000m</v>
      </c>
      <c r="C21" s="1149" t="s">
        <v>346</v>
      </c>
      <c r="D21" s="1150" t="n">
        <f aca="false">'Escavação e Carga'!F246</f>
        <v>144.918260869565</v>
      </c>
      <c r="E21" s="1151" t="n">
        <f aca="false">D21*8</f>
        <v>1159.34608695652</v>
      </c>
      <c r="I21" s="437"/>
      <c r="J21" s="475"/>
      <c r="K21" s="437"/>
      <c r="L21" s="437"/>
      <c r="N21" s="437"/>
      <c r="O21" s="437"/>
      <c r="P21" s="437"/>
      <c r="Q21" s="437"/>
      <c r="R21" s="437"/>
      <c r="S21" s="437"/>
    </row>
    <row r="22" customFormat="false" ht="15" hidden="false" customHeight="false" outlineLevel="0" collapsed="false">
      <c r="A22" s="1148" t="s">
        <v>937</v>
      </c>
      <c r="B22" s="233" t="s">
        <v>938</v>
      </c>
      <c r="C22" s="1149" t="s">
        <v>346</v>
      </c>
      <c r="D22" s="1150" t="n">
        <f aca="false">'Escavação e Carga'!T69</f>
        <v>192.228</v>
      </c>
      <c r="E22" s="1151" t="n">
        <f aca="false">D22*8</f>
        <v>1537.824</v>
      </c>
      <c r="I22" s="437"/>
      <c r="J22" s="475"/>
      <c r="K22" s="437"/>
      <c r="L22" s="437"/>
      <c r="N22" s="437"/>
      <c r="O22" s="437"/>
      <c r="P22" s="437"/>
      <c r="Q22" s="437"/>
      <c r="R22" s="437"/>
      <c r="S22" s="437"/>
    </row>
    <row r="23" customFormat="false" ht="15" hidden="false" customHeight="false" outlineLevel="0" collapsed="false">
      <c r="A23" s="1148" t="s">
        <v>939</v>
      </c>
      <c r="B23" s="233" t="s">
        <v>940</v>
      </c>
      <c r="C23" s="1149" t="s">
        <v>346</v>
      </c>
      <c r="D23" s="1150" t="n">
        <f aca="false">'Escavação e Carga'!T99</f>
        <v>149.510666666667</v>
      </c>
      <c r="E23" s="1151" t="n">
        <f aca="false">D23*8</f>
        <v>1196.08533333333</v>
      </c>
      <c r="I23" s="437"/>
      <c r="J23" s="475"/>
      <c r="K23" s="437"/>
      <c r="L23" s="437"/>
      <c r="N23" s="437"/>
      <c r="O23" s="437"/>
      <c r="P23" s="437"/>
      <c r="Q23" s="437"/>
      <c r="R23" s="437"/>
      <c r="S23" s="437"/>
    </row>
    <row r="24" customFormat="false" ht="25.5" hidden="false" customHeight="true" outlineLevel="0" collapsed="false">
      <c r="A24" s="1148" t="s">
        <v>941</v>
      </c>
      <c r="B24" s="233" t="s">
        <v>45</v>
      </c>
      <c r="C24" s="1149" t="s">
        <v>346</v>
      </c>
      <c r="D24" s="1150" t="n">
        <v>240</v>
      </c>
      <c r="E24" s="1151" t="n">
        <f aca="false">D24*8</f>
        <v>1920</v>
      </c>
      <c r="I24" s="437"/>
      <c r="J24" s="475"/>
      <c r="K24" s="437"/>
      <c r="L24" s="437"/>
      <c r="N24" s="437"/>
      <c r="O24" s="437"/>
      <c r="P24" s="437"/>
      <c r="Q24" s="437"/>
      <c r="R24" s="437"/>
      <c r="S24" s="437"/>
    </row>
    <row r="25" customFormat="false" ht="15" hidden="false" customHeight="false" outlineLevel="0" collapsed="false">
      <c r="A25" s="1148" t="s">
        <v>942</v>
      </c>
      <c r="B25" s="233" t="s">
        <v>47</v>
      </c>
      <c r="C25" s="1149" t="s">
        <v>346</v>
      </c>
      <c r="D25" s="1150" t="n">
        <v>100</v>
      </c>
      <c r="E25" s="1151" t="n">
        <f aca="false">D25*8</f>
        <v>800</v>
      </c>
      <c r="I25" s="437"/>
      <c r="J25" s="475"/>
      <c r="K25" s="437"/>
      <c r="L25" s="437"/>
      <c r="N25" s="437"/>
      <c r="O25" s="437"/>
      <c r="P25" s="437"/>
      <c r="Q25" s="437"/>
      <c r="R25" s="437"/>
      <c r="S25" s="437"/>
    </row>
    <row r="26" customFormat="false" ht="24.05" hidden="false" customHeight="false" outlineLevel="0" collapsed="false">
      <c r="A26" s="1155" t="s">
        <v>943</v>
      </c>
      <c r="B26" s="1156" t="s">
        <v>49</v>
      </c>
      <c r="C26" s="1157" t="s">
        <v>346</v>
      </c>
      <c r="D26" s="1158" t="n">
        <v>250</v>
      </c>
      <c r="E26" s="1159" t="n">
        <f aca="false">D26*8</f>
        <v>2000</v>
      </c>
      <c r="I26" s="437"/>
      <c r="J26" s="475"/>
      <c r="K26" s="437"/>
      <c r="L26" s="437"/>
      <c r="N26" s="437"/>
      <c r="O26" s="437"/>
      <c r="P26" s="437"/>
      <c r="Q26" s="437"/>
      <c r="R26" s="437"/>
      <c r="S26" s="437"/>
    </row>
    <row r="27" customFormat="false" ht="25.5" hidden="false" customHeight="true" outlineLevel="0" collapsed="false">
      <c r="A27" s="1148"/>
      <c r="B27" s="1145" t="s">
        <v>944</v>
      </c>
      <c r="C27" s="1146"/>
      <c r="D27" s="1146"/>
      <c r="E27" s="1147"/>
      <c r="I27" s="437"/>
      <c r="J27" s="475"/>
      <c r="K27" s="437"/>
      <c r="L27" s="437"/>
      <c r="N27" s="437"/>
      <c r="O27" s="437"/>
      <c r="P27" s="437"/>
      <c r="Q27" s="437"/>
      <c r="R27" s="437"/>
      <c r="S27" s="437"/>
    </row>
    <row r="28" customFormat="false" ht="24.05" hidden="false" customHeight="false" outlineLevel="0" collapsed="false">
      <c r="A28" s="1148"/>
      <c r="B28" s="233" t="s">
        <v>945</v>
      </c>
      <c r="C28" s="1149" t="s">
        <v>60</v>
      </c>
      <c r="D28" s="1150" t="n">
        <v>1</v>
      </c>
      <c r="E28" s="1151" t="n">
        <f aca="false">D28*8</f>
        <v>8</v>
      </c>
      <c r="I28" s="437"/>
      <c r="J28" s="475"/>
      <c r="K28" s="437"/>
      <c r="L28" s="437"/>
      <c r="N28" s="437" t="s">
        <v>362</v>
      </c>
      <c r="O28" s="437"/>
      <c r="P28" s="437"/>
      <c r="Q28" s="437"/>
      <c r="R28" s="437"/>
      <c r="S28" s="437"/>
    </row>
    <row r="29" customFormat="false" ht="24.05" hidden="false" customHeight="false" outlineLevel="0" collapsed="false">
      <c r="A29" s="1148"/>
      <c r="B29" s="233" t="s">
        <v>946</v>
      </c>
      <c r="C29" s="1149" t="s">
        <v>60</v>
      </c>
      <c r="D29" s="1150" t="n">
        <v>1</v>
      </c>
      <c r="E29" s="1151" t="n">
        <f aca="false">D29*8</f>
        <v>8</v>
      </c>
      <c r="I29" s="437"/>
      <c r="J29" s="475"/>
      <c r="K29" s="437"/>
      <c r="L29" s="437"/>
      <c r="N29" s="437" t="str">
        <f aca="false">[32]CPU!$L$901</f>
        <v>CPU 136</v>
      </c>
      <c r="O29" s="437"/>
      <c r="P29" s="437"/>
      <c r="Q29" s="437"/>
      <c r="R29" s="437"/>
      <c r="S29" s="437"/>
    </row>
    <row r="30" customFormat="false" ht="24.05" hidden="false" customHeight="false" outlineLevel="0" collapsed="false">
      <c r="A30" s="1148"/>
      <c r="B30" s="1154" t="str">
        <f aca="false">[32]CPU!$D$970</f>
        <v>CORPO DE BSTC D = 1,20 M PA2 - AREIA, BRITA E PEDRA DE MÃO COMERCIAIS PADRÃO VALEC</v>
      </c>
      <c r="C30" s="1149" t="s">
        <v>170</v>
      </c>
      <c r="D30" s="1150" t="n">
        <f aca="false">6/8</f>
        <v>0.75</v>
      </c>
      <c r="E30" s="1151" t="n">
        <f aca="false">D30*8</f>
        <v>6</v>
      </c>
      <c r="I30" s="437"/>
      <c r="J30" s="475"/>
      <c r="K30" s="437"/>
      <c r="L30" s="437"/>
      <c r="N30" s="437" t="s">
        <v>382</v>
      </c>
      <c r="O30" s="437" t="s">
        <v>947</v>
      </c>
      <c r="P30" s="437"/>
      <c r="Q30" s="437" t="n">
        <v>2</v>
      </c>
      <c r="R30" s="437"/>
      <c r="S30" s="437"/>
    </row>
    <row r="31" customFormat="false" ht="24.05" hidden="false" customHeight="false" outlineLevel="0" collapsed="false">
      <c r="A31" s="1148"/>
      <c r="B31" s="1154" t="str">
        <f aca="false">[32]CPU!$D$1039</f>
        <v>CORPO DE BSTC D = 1,20 M PA3 - AREIA, BRITA E PEDRA DE MÃO COMERCIAIS PADRÃO VALEC</v>
      </c>
      <c r="C31" s="1149" t="s">
        <v>170</v>
      </c>
      <c r="D31" s="1150" t="n">
        <f aca="false">6/8</f>
        <v>0.75</v>
      </c>
      <c r="E31" s="1151" t="n">
        <f aca="false">D31*8</f>
        <v>6</v>
      </c>
      <c r="I31" s="437"/>
      <c r="J31" s="475"/>
      <c r="K31" s="437"/>
      <c r="L31" s="437"/>
      <c r="N31" s="437"/>
      <c r="O31" s="437" t="s">
        <v>948</v>
      </c>
      <c r="P31" s="437"/>
      <c r="Q31" s="437" t="n">
        <v>1</v>
      </c>
      <c r="R31" s="437"/>
      <c r="S31" s="437"/>
    </row>
    <row r="32" customFormat="false" ht="24.05" hidden="false" customHeight="false" outlineLevel="0" collapsed="false">
      <c r="A32" s="1148"/>
      <c r="B32" s="233" t="s">
        <v>69</v>
      </c>
      <c r="C32" s="1149" t="s">
        <v>170</v>
      </c>
      <c r="D32" s="1150" t="n">
        <f aca="false">4/8</f>
        <v>0.5</v>
      </c>
      <c r="E32" s="1151" t="n">
        <f aca="false">D32*8</f>
        <v>4</v>
      </c>
      <c r="I32" s="437"/>
      <c r="J32" s="475"/>
      <c r="K32" s="437"/>
      <c r="L32" s="437"/>
      <c r="N32" s="437" t="s">
        <v>390</v>
      </c>
      <c r="O32" s="437" t="s">
        <v>949</v>
      </c>
      <c r="P32" s="437"/>
      <c r="Q32" s="437" t="n">
        <v>2</v>
      </c>
      <c r="R32" s="437"/>
      <c r="S32" s="437"/>
    </row>
    <row r="33" customFormat="false" ht="24.05" hidden="false" customHeight="false" outlineLevel="0" collapsed="false">
      <c r="A33" s="1148"/>
      <c r="B33" s="233" t="s">
        <v>70</v>
      </c>
      <c r="C33" s="1149" t="s">
        <v>170</v>
      </c>
      <c r="D33" s="1150" t="n">
        <f aca="false">4/8</f>
        <v>0.5</v>
      </c>
      <c r="E33" s="1151" t="n">
        <f aca="false">D33*8</f>
        <v>4</v>
      </c>
      <c r="I33" s="437"/>
      <c r="J33" s="475"/>
      <c r="K33" s="437"/>
      <c r="L33" s="437"/>
      <c r="N33" s="437" t="s">
        <v>392</v>
      </c>
      <c r="O33" s="437" t="s">
        <v>950</v>
      </c>
      <c r="P33" s="437"/>
      <c r="Q33" s="437" t="n">
        <v>2</v>
      </c>
      <c r="R33" s="437"/>
      <c r="S33" s="437"/>
    </row>
    <row r="34" customFormat="false" ht="24.05" hidden="false" customHeight="false" outlineLevel="0" collapsed="false">
      <c r="A34" s="1148"/>
      <c r="B34" s="233" t="s">
        <v>71</v>
      </c>
      <c r="C34" s="1149" t="s">
        <v>170</v>
      </c>
      <c r="D34" s="1150" t="n">
        <f aca="false">3/8</f>
        <v>0.375</v>
      </c>
      <c r="E34" s="1151" t="n">
        <f aca="false">D34*8</f>
        <v>3</v>
      </c>
      <c r="I34" s="437"/>
      <c r="J34" s="475"/>
      <c r="K34" s="437"/>
      <c r="L34" s="437"/>
      <c r="N34" s="437" t="s">
        <v>393</v>
      </c>
      <c r="O34" s="437"/>
      <c r="P34" s="437"/>
      <c r="Q34" s="437" t="n">
        <f aca="false">SUM(Q30:Q33)</f>
        <v>7</v>
      </c>
      <c r="R34" s="437"/>
      <c r="S34" s="437"/>
    </row>
    <row r="35" customFormat="false" ht="24.05" hidden="false" customHeight="false" outlineLevel="0" collapsed="false">
      <c r="A35" s="1148"/>
      <c r="B35" s="233" t="s">
        <v>75</v>
      </c>
      <c r="C35" s="1149" t="s">
        <v>170</v>
      </c>
      <c r="D35" s="1150" t="n">
        <f aca="false">2/8</f>
        <v>0.25</v>
      </c>
      <c r="E35" s="1151" t="n">
        <f aca="false">D35*8</f>
        <v>2</v>
      </c>
      <c r="I35" s="437"/>
      <c r="J35" s="475"/>
      <c r="K35" s="437"/>
      <c r="L35" s="437"/>
      <c r="N35" s="437" t="s">
        <v>396</v>
      </c>
      <c r="O35" s="437"/>
      <c r="P35" s="437"/>
      <c r="Q35" s="437" t="n">
        <f aca="false">20</f>
        <v>20</v>
      </c>
      <c r="R35" s="437"/>
      <c r="S35" s="437"/>
    </row>
    <row r="36" customFormat="false" ht="35.5" hidden="false" customHeight="false" outlineLevel="0" collapsed="false">
      <c r="A36" s="1148"/>
      <c r="B36" s="233" t="s">
        <v>79</v>
      </c>
      <c r="C36" s="1149" t="s">
        <v>170</v>
      </c>
      <c r="D36" s="1150" t="n">
        <f aca="false">6/8</f>
        <v>0.75</v>
      </c>
      <c r="E36" s="1151" t="n">
        <f aca="false">D36*8</f>
        <v>6</v>
      </c>
      <c r="I36" s="437"/>
      <c r="J36" s="475"/>
      <c r="K36" s="437"/>
      <c r="L36" s="437"/>
      <c r="N36" s="437" t="s">
        <v>399</v>
      </c>
      <c r="O36" s="437"/>
      <c r="P36" s="437"/>
      <c r="Q36" s="437" t="n">
        <f aca="false">Q35/Q34</f>
        <v>2.85714285714286</v>
      </c>
      <c r="R36" s="437"/>
      <c r="S36" s="437"/>
    </row>
    <row r="37" customFormat="false" ht="35.5" hidden="false" customHeight="false" outlineLevel="0" collapsed="false">
      <c r="A37" s="1148"/>
      <c r="B37" s="233" t="s">
        <v>80</v>
      </c>
      <c r="C37" s="1149" t="s">
        <v>170</v>
      </c>
      <c r="D37" s="1150" t="n">
        <f aca="false">D36</f>
        <v>0.75</v>
      </c>
      <c r="E37" s="1151" t="n">
        <f aca="false">D37*8</f>
        <v>6</v>
      </c>
      <c r="I37" s="437"/>
      <c r="J37" s="475"/>
      <c r="K37" s="437"/>
      <c r="L37" s="437"/>
      <c r="N37" s="437" t="s">
        <v>407</v>
      </c>
      <c r="O37" s="437"/>
      <c r="P37" s="437"/>
      <c r="Q37" s="437"/>
      <c r="R37" s="437"/>
      <c r="S37" s="437"/>
    </row>
    <row r="38" customFormat="false" ht="35.5" hidden="false" customHeight="false" outlineLevel="0" collapsed="false">
      <c r="A38" s="1148"/>
      <c r="B38" s="233" t="s">
        <v>82</v>
      </c>
      <c r="C38" s="1149" t="s">
        <v>170</v>
      </c>
      <c r="D38" s="1150" t="n">
        <v>0.3</v>
      </c>
      <c r="E38" s="1151" t="n">
        <f aca="false">D38*8</f>
        <v>2.4</v>
      </c>
      <c r="I38" s="437"/>
      <c r="J38" s="475"/>
      <c r="K38" s="437"/>
      <c r="L38" s="437"/>
      <c r="N38" s="437" t="s">
        <v>410</v>
      </c>
      <c r="O38" s="437"/>
      <c r="P38" s="437"/>
      <c r="Q38" s="437"/>
      <c r="R38" s="437"/>
      <c r="S38" s="437"/>
    </row>
    <row r="39" customFormat="false" ht="35.5" hidden="false" customHeight="false" outlineLevel="0" collapsed="false">
      <c r="A39" s="1148"/>
      <c r="B39" s="233" t="s">
        <v>83</v>
      </c>
      <c r="C39" s="1149" t="s">
        <v>170</v>
      </c>
      <c r="D39" s="1150" t="n">
        <v>0.25</v>
      </c>
      <c r="E39" s="1151" t="n">
        <f aca="false">D39*8</f>
        <v>2</v>
      </c>
      <c r="I39" s="437"/>
      <c r="J39" s="475"/>
      <c r="K39" s="437"/>
      <c r="L39" s="437"/>
      <c r="N39" s="437" t="s">
        <v>411</v>
      </c>
      <c r="O39" s="437"/>
      <c r="P39" s="437"/>
      <c r="Q39" s="437"/>
      <c r="R39" s="437"/>
      <c r="S39" s="437"/>
    </row>
    <row r="40" customFormat="false" ht="35.5" hidden="false" customHeight="false" outlineLevel="0" collapsed="false">
      <c r="A40" s="1148"/>
      <c r="B40" s="233" t="s">
        <v>85</v>
      </c>
      <c r="C40" s="1149" t="s">
        <v>170</v>
      </c>
      <c r="D40" s="1150" t="n">
        <v>0.25</v>
      </c>
      <c r="E40" s="1151" t="n">
        <f aca="false">D40*8</f>
        <v>2</v>
      </c>
      <c r="I40" s="437"/>
      <c r="J40" s="475"/>
      <c r="K40" s="437"/>
      <c r="L40" s="437"/>
      <c r="N40" s="437" t="s">
        <v>414</v>
      </c>
      <c r="O40" s="437"/>
      <c r="P40" s="437"/>
      <c r="Q40" s="437"/>
      <c r="R40" s="437"/>
      <c r="S40" s="437"/>
    </row>
    <row r="41" customFormat="false" ht="35.5" hidden="false" customHeight="false" outlineLevel="0" collapsed="false">
      <c r="A41" s="1148"/>
      <c r="B41" s="233" t="s">
        <v>93</v>
      </c>
      <c r="C41" s="1149" t="s">
        <v>170</v>
      </c>
      <c r="D41" s="1150" t="n">
        <v>0.2</v>
      </c>
      <c r="E41" s="1151" t="n">
        <f aca="false">D41*8</f>
        <v>1.6</v>
      </c>
      <c r="I41" s="437"/>
      <c r="J41" s="475"/>
      <c r="K41" s="437"/>
      <c r="L41" s="437"/>
      <c r="N41" s="437" t="s">
        <v>427</v>
      </c>
      <c r="O41" s="437"/>
      <c r="P41" s="437"/>
      <c r="Q41" s="437"/>
      <c r="R41" s="437"/>
      <c r="S41" s="437"/>
    </row>
    <row r="42" customFormat="false" ht="35.5" hidden="false" customHeight="false" outlineLevel="0" collapsed="false">
      <c r="A42" s="1148"/>
      <c r="B42" s="233" t="s">
        <v>95</v>
      </c>
      <c r="C42" s="1149" t="s">
        <v>170</v>
      </c>
      <c r="D42" s="1150" t="n">
        <v>0.15</v>
      </c>
      <c r="E42" s="1151" t="n">
        <f aca="false">D42*8</f>
        <v>1.2</v>
      </c>
      <c r="I42" s="437"/>
      <c r="J42" s="475"/>
      <c r="K42" s="437"/>
      <c r="L42" s="437"/>
      <c r="N42" s="437" t="s">
        <v>430</v>
      </c>
      <c r="O42" s="437"/>
      <c r="P42" s="437"/>
      <c r="Q42" s="437"/>
      <c r="R42" s="437"/>
      <c r="S42" s="437"/>
    </row>
    <row r="43" customFormat="false" ht="35.5" hidden="false" customHeight="false" outlineLevel="0" collapsed="false">
      <c r="A43" s="1148"/>
      <c r="B43" s="233" t="s">
        <v>100</v>
      </c>
      <c r="C43" s="1149" t="s">
        <v>170</v>
      </c>
      <c r="D43" s="1150" t="n">
        <v>0.05</v>
      </c>
      <c r="E43" s="1151" t="n">
        <f aca="false">D43*8</f>
        <v>0.4</v>
      </c>
      <c r="I43" s="437"/>
      <c r="J43" s="475"/>
      <c r="K43" s="437"/>
      <c r="L43" s="437"/>
      <c r="N43" s="437" t="s">
        <v>432</v>
      </c>
      <c r="O43" s="437" t="n">
        <f aca="false">22/20</f>
        <v>1.1</v>
      </c>
      <c r="P43" s="437" t="n">
        <f aca="false">O43/8</f>
        <v>0.1375</v>
      </c>
      <c r="Q43" s="437"/>
      <c r="R43" s="437"/>
      <c r="S43" s="437"/>
    </row>
    <row r="44" customFormat="false" ht="15" hidden="false" customHeight="false" outlineLevel="0" collapsed="false">
      <c r="A44" s="1148"/>
      <c r="B44" s="233" t="s">
        <v>951</v>
      </c>
      <c r="C44" s="1149" t="s">
        <v>7</v>
      </c>
      <c r="D44" s="1150" t="n">
        <f aca="false">1/3/8</f>
        <v>0.0416666666666667</v>
      </c>
      <c r="E44" s="1151" t="n">
        <f aca="false">D44*8</f>
        <v>0.333333333333333</v>
      </c>
      <c r="I44" s="437"/>
      <c r="J44" s="475"/>
      <c r="K44" s="437"/>
      <c r="L44" s="437"/>
      <c r="N44" s="437"/>
      <c r="O44" s="437"/>
      <c r="P44" s="437"/>
      <c r="Q44" s="437"/>
      <c r="R44" s="437"/>
      <c r="S44" s="437"/>
    </row>
    <row r="45" customFormat="false" ht="15" hidden="false" customHeight="false" outlineLevel="0" collapsed="false">
      <c r="A45" s="1148"/>
      <c r="B45" s="233" t="s">
        <v>952</v>
      </c>
      <c r="C45" s="1149" t="s">
        <v>7</v>
      </c>
      <c r="D45" s="1150" t="n">
        <f aca="false">1/7/8</f>
        <v>0.0178571428571429</v>
      </c>
      <c r="E45" s="1151" t="n">
        <f aca="false">D45*8</f>
        <v>0.142857142857143</v>
      </c>
      <c r="I45" s="437"/>
      <c r="J45" s="475"/>
      <c r="K45" s="437"/>
      <c r="L45" s="437"/>
      <c r="N45" s="437"/>
      <c r="O45" s="437"/>
      <c r="P45" s="437"/>
      <c r="Q45" s="437"/>
      <c r="R45" s="437"/>
      <c r="S45" s="437"/>
    </row>
    <row r="46" customFormat="false" ht="15" hidden="true" customHeight="false" outlineLevel="0" collapsed="false">
      <c r="A46" s="1144"/>
      <c r="B46" s="1145" t="s">
        <v>953</v>
      </c>
      <c r="C46" s="1146"/>
      <c r="D46" s="1146"/>
      <c r="E46" s="1147"/>
      <c r="I46" s="437"/>
      <c r="J46" s="475"/>
      <c r="K46" s="437"/>
      <c r="L46" s="437"/>
      <c r="N46" s="437"/>
      <c r="O46" s="437"/>
      <c r="P46" s="437"/>
      <c r="Q46" s="437"/>
      <c r="R46" s="437"/>
      <c r="S46" s="437"/>
    </row>
    <row r="47" customFormat="false" ht="24.05" hidden="true" customHeight="false" outlineLevel="0" collapsed="false">
      <c r="A47" s="1148"/>
      <c r="B47" s="233" t="s">
        <v>954</v>
      </c>
      <c r="C47" s="1149" t="s">
        <v>60</v>
      </c>
      <c r="D47" s="1150" t="n">
        <f aca="false">120/8</f>
        <v>15</v>
      </c>
      <c r="E47" s="1151" t="n">
        <f aca="false">D47*8</f>
        <v>120</v>
      </c>
      <c r="I47" s="437"/>
      <c r="J47" s="475"/>
      <c r="K47" s="437"/>
      <c r="L47" s="437"/>
      <c r="N47" s="437"/>
      <c r="O47" s="437"/>
      <c r="P47" s="437"/>
      <c r="Q47" s="437"/>
      <c r="R47" s="437"/>
      <c r="S47" s="437"/>
    </row>
    <row r="48" customFormat="false" ht="24.05" hidden="true" customHeight="false" outlineLevel="0" collapsed="false">
      <c r="A48" s="1148"/>
      <c r="B48" s="233" t="s">
        <v>955</v>
      </c>
      <c r="C48" s="1149" t="s">
        <v>60</v>
      </c>
      <c r="D48" s="1150" t="n">
        <f aca="false">114/8</f>
        <v>14.25</v>
      </c>
      <c r="E48" s="1151" t="n">
        <f aca="false">D48*8</f>
        <v>114</v>
      </c>
      <c r="I48" s="437"/>
      <c r="J48" s="475"/>
      <c r="K48" s="437"/>
      <c r="L48" s="437"/>
      <c r="N48" s="437"/>
      <c r="O48" s="437"/>
      <c r="P48" s="437"/>
      <c r="Q48" s="437"/>
      <c r="R48" s="437"/>
      <c r="S48" s="437"/>
    </row>
    <row r="49" customFormat="false" ht="24.05" hidden="true" customHeight="false" outlineLevel="0" collapsed="false">
      <c r="A49" s="1148"/>
      <c r="B49" s="233" t="s">
        <v>956</v>
      </c>
      <c r="C49" s="1149" t="s">
        <v>60</v>
      </c>
      <c r="D49" s="1150" t="n">
        <f aca="false">102.6/8</f>
        <v>12.825</v>
      </c>
      <c r="E49" s="1151" t="n">
        <f aca="false">D49*8</f>
        <v>102.6</v>
      </c>
      <c r="I49" s="437"/>
      <c r="J49" s="475"/>
      <c r="K49" s="437"/>
      <c r="L49" s="437"/>
      <c r="N49" s="437"/>
      <c r="O49" s="437"/>
      <c r="P49" s="437"/>
      <c r="Q49" s="437"/>
      <c r="R49" s="437"/>
      <c r="S49" s="437"/>
    </row>
    <row r="50" customFormat="false" ht="15" hidden="true" customHeight="false" outlineLevel="0" collapsed="false">
      <c r="A50" s="1148"/>
      <c r="B50" s="233" t="s">
        <v>957</v>
      </c>
      <c r="C50" s="1149" t="s">
        <v>60</v>
      </c>
      <c r="D50" s="1150" t="n">
        <f aca="false">102.6/8</f>
        <v>12.825</v>
      </c>
      <c r="E50" s="1151" t="n">
        <f aca="false">D50*8</f>
        <v>102.6</v>
      </c>
      <c r="I50" s="437"/>
      <c r="J50" s="475"/>
      <c r="K50" s="437"/>
      <c r="L50" s="437"/>
      <c r="N50" s="437"/>
      <c r="O50" s="437"/>
      <c r="P50" s="437"/>
      <c r="Q50" s="437"/>
      <c r="R50" s="437"/>
      <c r="S50" s="437"/>
    </row>
    <row r="51" customFormat="false" ht="15" hidden="true" customHeight="false" outlineLevel="0" collapsed="false">
      <c r="A51" s="1148"/>
      <c r="B51" s="233" t="s">
        <v>958</v>
      </c>
      <c r="C51" s="1149" t="s">
        <v>60</v>
      </c>
      <c r="D51" s="1150" t="n">
        <f aca="false">92.34/8</f>
        <v>11.5425</v>
      </c>
      <c r="E51" s="1151" t="n">
        <f aca="false">D51*8</f>
        <v>92.34</v>
      </c>
      <c r="I51" s="437"/>
      <c r="J51" s="475"/>
      <c r="K51" s="437"/>
      <c r="L51" s="437"/>
      <c r="N51" s="437"/>
      <c r="O51" s="437"/>
      <c r="P51" s="437"/>
      <c r="Q51" s="437"/>
      <c r="R51" s="437"/>
      <c r="S51" s="437"/>
    </row>
    <row r="52" customFormat="false" ht="24.05" hidden="true" customHeight="false" outlineLevel="0" collapsed="false">
      <c r="A52" s="1148"/>
      <c r="B52" s="233" t="s">
        <v>959</v>
      </c>
      <c r="C52" s="1149" t="s">
        <v>60</v>
      </c>
      <c r="D52" s="1150" t="n">
        <f aca="false">92.34/8</f>
        <v>11.5425</v>
      </c>
      <c r="E52" s="1151" t="n">
        <f aca="false">D52*8</f>
        <v>92.34</v>
      </c>
      <c r="I52" s="437"/>
      <c r="J52" s="475"/>
      <c r="K52" s="437"/>
      <c r="L52" s="437"/>
      <c r="N52" s="437"/>
      <c r="O52" s="437"/>
      <c r="P52" s="437"/>
      <c r="Q52" s="437"/>
      <c r="R52" s="437"/>
      <c r="S52" s="437"/>
    </row>
    <row r="53" customFormat="false" ht="24.05" hidden="true" customHeight="false" outlineLevel="0" collapsed="false">
      <c r="A53" s="1148"/>
      <c r="B53" s="233" t="s">
        <v>960</v>
      </c>
      <c r="C53" s="1149" t="s">
        <v>60</v>
      </c>
      <c r="D53" s="1150" t="n">
        <f aca="false">87.72/8</f>
        <v>10.965</v>
      </c>
      <c r="E53" s="1151" t="n">
        <f aca="false">D53*8</f>
        <v>87.72</v>
      </c>
      <c r="I53" s="437"/>
      <c r="J53" s="475"/>
      <c r="K53" s="437"/>
      <c r="L53" s="437"/>
      <c r="N53" s="437"/>
      <c r="O53" s="437"/>
      <c r="P53" s="437"/>
      <c r="Q53" s="437"/>
      <c r="R53" s="437"/>
      <c r="S53" s="437"/>
    </row>
    <row r="54" customFormat="false" ht="24.05" hidden="true" customHeight="false" outlineLevel="0" collapsed="false">
      <c r="A54" s="1148"/>
      <c r="B54" s="233" t="s">
        <v>961</v>
      </c>
      <c r="C54" s="1149" t="s">
        <v>60</v>
      </c>
      <c r="D54" s="1150" t="n">
        <f aca="false">83.34/8</f>
        <v>10.4175</v>
      </c>
      <c r="E54" s="1151" t="n">
        <f aca="false">D54*8</f>
        <v>83.34</v>
      </c>
      <c r="I54" s="437"/>
      <c r="J54" s="475"/>
      <c r="K54" s="437"/>
      <c r="L54" s="437"/>
      <c r="N54" s="437"/>
      <c r="O54" s="437"/>
      <c r="P54" s="437"/>
      <c r="Q54" s="437"/>
      <c r="R54" s="437"/>
      <c r="S54" s="437"/>
    </row>
    <row r="55" customFormat="false" ht="24.05" hidden="true" customHeight="false" outlineLevel="0" collapsed="false">
      <c r="A55" s="1148"/>
      <c r="B55" s="233" t="s">
        <v>962</v>
      </c>
      <c r="C55" s="1149" t="s">
        <v>60</v>
      </c>
      <c r="D55" s="1150" t="n">
        <f aca="false">79.17/8</f>
        <v>9.89625</v>
      </c>
      <c r="E55" s="1151" t="n">
        <f aca="false">D55*8</f>
        <v>79.17</v>
      </c>
      <c r="I55" s="437"/>
      <c r="J55" s="475"/>
      <c r="K55" s="437"/>
      <c r="L55" s="437"/>
      <c r="N55" s="437"/>
      <c r="O55" s="437"/>
      <c r="P55" s="437"/>
      <c r="Q55" s="437"/>
      <c r="R55" s="437"/>
      <c r="S55" s="437"/>
    </row>
    <row r="56" customFormat="false" ht="15" hidden="true" customHeight="false" outlineLevel="0" collapsed="false">
      <c r="A56" s="1144"/>
      <c r="B56" s="1145" t="s">
        <v>963</v>
      </c>
      <c r="C56" s="1146"/>
      <c r="D56" s="1146"/>
      <c r="E56" s="1147"/>
      <c r="I56" s="437"/>
      <c r="J56" s="475"/>
      <c r="K56" s="437"/>
      <c r="L56" s="437"/>
      <c r="N56" s="437"/>
      <c r="O56" s="437"/>
      <c r="P56" s="437"/>
      <c r="Q56" s="437"/>
      <c r="R56" s="437"/>
      <c r="S56" s="437"/>
    </row>
    <row r="57" customFormat="false" ht="24.05" hidden="true" customHeight="false" outlineLevel="0" collapsed="false">
      <c r="A57" s="1148"/>
      <c r="B57" s="233" t="s">
        <v>964</v>
      </c>
      <c r="C57" s="1149" t="s">
        <v>347</v>
      </c>
      <c r="D57" s="1150" t="n">
        <v>300</v>
      </c>
      <c r="E57" s="1151" t="n">
        <f aca="false">D57*9</f>
        <v>2700</v>
      </c>
      <c r="I57" s="437"/>
      <c r="J57" s="475"/>
      <c r="K57" s="437"/>
      <c r="L57" s="437"/>
      <c r="N57" s="437"/>
      <c r="O57" s="437"/>
      <c r="P57" s="437"/>
      <c r="Q57" s="437"/>
      <c r="R57" s="437"/>
      <c r="S57" s="437"/>
    </row>
    <row r="58" customFormat="false" ht="15" hidden="true" customHeight="false" outlineLevel="0" collapsed="false">
      <c r="A58" s="1148"/>
      <c r="B58" s="233" t="s">
        <v>965</v>
      </c>
      <c r="C58" s="1149" t="s">
        <v>55</v>
      </c>
      <c r="D58" s="1150" t="n">
        <v>220</v>
      </c>
      <c r="E58" s="1151" t="n">
        <f aca="false">D58*9</f>
        <v>1980</v>
      </c>
      <c r="I58" s="437"/>
      <c r="J58" s="475"/>
      <c r="K58" s="437"/>
      <c r="L58" s="437"/>
      <c r="N58" s="437"/>
      <c r="O58" s="446"/>
      <c r="P58" s="437"/>
      <c r="Q58" s="437"/>
      <c r="R58" s="437"/>
      <c r="S58" s="437"/>
    </row>
    <row r="59" customFormat="false" ht="15" hidden="true" customHeight="false" outlineLevel="0" collapsed="false">
      <c r="A59" s="1148"/>
      <c r="B59" s="233" t="s">
        <v>966</v>
      </c>
      <c r="C59" s="1149" t="s">
        <v>55</v>
      </c>
      <c r="D59" s="1150" t="n">
        <v>55</v>
      </c>
      <c r="E59" s="1151" t="n">
        <f aca="false">D59*9</f>
        <v>495</v>
      </c>
      <c r="I59" s="437"/>
      <c r="J59" s="475"/>
      <c r="K59" s="437"/>
      <c r="L59" s="437"/>
      <c r="N59" s="437"/>
      <c r="O59" s="437"/>
      <c r="P59" s="437"/>
      <c r="Q59" s="437"/>
      <c r="R59" s="437"/>
      <c r="S59" s="437"/>
    </row>
    <row r="60" customFormat="false" ht="15" hidden="true" customHeight="false" outlineLevel="0" collapsed="false">
      <c r="A60" s="1148"/>
      <c r="B60" s="233" t="s">
        <v>967</v>
      </c>
      <c r="C60" s="1149" t="s">
        <v>55</v>
      </c>
      <c r="D60" s="1150" t="n">
        <v>55</v>
      </c>
      <c r="E60" s="1151" t="n">
        <f aca="false">D60*9</f>
        <v>495</v>
      </c>
      <c r="I60" s="437"/>
      <c r="J60" s="475"/>
      <c r="K60" s="437"/>
      <c r="L60" s="437"/>
      <c r="N60" s="437"/>
      <c r="O60" s="437"/>
      <c r="P60" s="437"/>
      <c r="Q60" s="437"/>
      <c r="R60" s="437"/>
      <c r="S60" s="437"/>
    </row>
    <row r="61" customFormat="false" ht="15" hidden="true" customHeight="false" outlineLevel="0" collapsed="false">
      <c r="A61" s="1148"/>
      <c r="B61" s="233" t="s">
        <v>968</v>
      </c>
      <c r="C61" s="1149" t="s">
        <v>347</v>
      </c>
      <c r="D61" s="1150" t="n">
        <v>900</v>
      </c>
      <c r="E61" s="1151" t="n">
        <f aca="false">D61*9</f>
        <v>8100</v>
      </c>
      <c r="I61" s="437"/>
      <c r="J61" s="475"/>
      <c r="K61" s="437"/>
      <c r="L61" s="437"/>
      <c r="N61" s="437"/>
      <c r="O61" s="437"/>
      <c r="P61" s="437"/>
      <c r="Q61" s="437"/>
      <c r="R61" s="437"/>
      <c r="S61" s="437"/>
    </row>
    <row r="62" customFormat="false" ht="15" hidden="true" customHeight="false" outlineLevel="0" collapsed="false">
      <c r="A62" s="1148"/>
      <c r="B62" s="233" t="s">
        <v>969</v>
      </c>
      <c r="C62" s="1149" t="s">
        <v>347</v>
      </c>
      <c r="D62" s="1150" t="n">
        <f aca="false">D63</f>
        <v>816.666666666667</v>
      </c>
      <c r="E62" s="1151" t="n">
        <f aca="false">D62*8</f>
        <v>6533.33333333333</v>
      </c>
      <c r="I62" s="437"/>
      <c r="J62" s="475"/>
      <c r="K62" s="437"/>
      <c r="L62" s="437"/>
      <c r="N62" s="437"/>
      <c r="O62" s="437"/>
      <c r="P62" s="437"/>
      <c r="Q62" s="437"/>
      <c r="R62" s="437"/>
      <c r="S62" s="437"/>
    </row>
    <row r="63" customFormat="false" ht="15" hidden="true" customHeight="false" outlineLevel="0" collapsed="false">
      <c r="A63" s="1148"/>
      <c r="B63" s="233" t="s">
        <v>970</v>
      </c>
      <c r="C63" s="1149" t="s">
        <v>347</v>
      </c>
      <c r="D63" s="1150" t="n">
        <f aca="false">(14*14)/(0.03)/8</f>
        <v>816.666666666667</v>
      </c>
      <c r="E63" s="1151" t="n">
        <f aca="false">D63*8</f>
        <v>6533.33333333333</v>
      </c>
      <c r="I63" s="437"/>
      <c r="J63" s="475"/>
      <c r="K63" s="437"/>
      <c r="L63" s="437"/>
      <c r="N63" s="437"/>
      <c r="O63" s="437"/>
      <c r="P63" s="437"/>
      <c r="Q63" s="437"/>
      <c r="R63" s="437"/>
      <c r="S63" s="437"/>
    </row>
    <row r="64" customFormat="false" ht="15" hidden="true" customHeight="false" outlineLevel="0" collapsed="false">
      <c r="A64" s="1148"/>
      <c r="B64" s="233" t="s">
        <v>971</v>
      </c>
      <c r="C64" s="1149" t="s">
        <v>60</v>
      </c>
      <c r="D64" s="1150" t="n">
        <f aca="false">60/9</f>
        <v>6.66666666666667</v>
      </c>
      <c r="E64" s="1151" t="n">
        <f aca="false">D64*9</f>
        <v>60</v>
      </c>
      <c r="I64" s="437"/>
      <c r="J64" s="475"/>
      <c r="K64" s="437"/>
      <c r="L64" s="437"/>
      <c r="N64" s="437"/>
      <c r="O64" s="437"/>
      <c r="P64" s="437"/>
      <c r="Q64" s="437"/>
      <c r="R64" s="437"/>
      <c r="S64" s="437"/>
    </row>
    <row r="65" customFormat="false" ht="15" hidden="true" customHeight="false" outlineLevel="0" collapsed="false">
      <c r="A65" s="1148"/>
      <c r="B65" s="233" t="s">
        <v>972</v>
      </c>
      <c r="C65" s="1149" t="s">
        <v>346</v>
      </c>
      <c r="D65" s="1150" t="n">
        <f aca="false">870*0.6*0.05</f>
        <v>26.1</v>
      </c>
      <c r="E65" s="1151" t="n">
        <f aca="false">D65*9</f>
        <v>234.9</v>
      </c>
      <c r="I65" s="437"/>
      <c r="J65" s="475"/>
      <c r="K65" s="437"/>
      <c r="L65" s="437"/>
      <c r="N65" s="437"/>
      <c r="O65" s="437"/>
      <c r="P65" s="437"/>
      <c r="Q65" s="437"/>
      <c r="R65" s="437"/>
      <c r="S65" s="437"/>
    </row>
    <row r="66" customFormat="false" ht="15" hidden="true" customHeight="false" outlineLevel="0" collapsed="false">
      <c r="A66" s="1148"/>
      <c r="B66" s="233" t="s">
        <v>973</v>
      </c>
      <c r="C66" s="1149" t="s">
        <v>347</v>
      </c>
      <c r="D66" s="1150" t="n">
        <f aca="false">(200*8)/2.4/9</f>
        <v>74.0740740740741</v>
      </c>
      <c r="E66" s="1151" t="n">
        <f aca="false">D66*9</f>
        <v>666.666666666667</v>
      </c>
      <c r="I66" s="437"/>
      <c r="J66" s="475"/>
      <c r="K66" s="437"/>
      <c r="L66" s="437"/>
      <c r="N66" s="437"/>
      <c r="O66" s="437"/>
      <c r="P66" s="437"/>
      <c r="Q66" s="437"/>
      <c r="R66" s="437"/>
      <c r="S66" s="437"/>
    </row>
    <row r="67" customFormat="false" ht="15" hidden="true" customHeight="false" outlineLevel="0" collapsed="false">
      <c r="A67" s="1160"/>
      <c r="B67" s="1161" t="s">
        <v>974</v>
      </c>
      <c r="C67" s="1162" t="s">
        <v>347</v>
      </c>
      <c r="D67" s="1163" t="n">
        <v>277</v>
      </c>
      <c r="E67" s="1164" t="n">
        <f aca="false">D67*9</f>
        <v>2493</v>
      </c>
      <c r="I67" s="437"/>
      <c r="J67" s="475"/>
      <c r="K67" s="437"/>
      <c r="L67" s="437"/>
      <c r="N67" s="437"/>
      <c r="O67" s="446"/>
      <c r="P67" s="437"/>
      <c r="Q67" s="437"/>
      <c r="R67" s="437"/>
      <c r="S67" s="437"/>
    </row>
    <row r="68" customFormat="false" ht="15" hidden="true" customHeight="false" outlineLevel="0" collapsed="false">
      <c r="A68" s="1165"/>
      <c r="B68" s="1166"/>
      <c r="C68" s="1167"/>
      <c r="D68" s="1167"/>
      <c r="E68" s="1168"/>
      <c r="F68" s="437"/>
      <c r="G68" s="437"/>
      <c r="H68" s="437"/>
      <c r="I68" s="437"/>
      <c r="J68" s="1169"/>
      <c r="K68" s="437"/>
      <c r="L68" s="437"/>
      <c r="N68" s="437"/>
      <c r="O68" s="446"/>
      <c r="P68" s="437"/>
      <c r="Q68" s="437"/>
      <c r="R68" s="437"/>
      <c r="S68" s="437"/>
    </row>
    <row r="69" customFormat="false" ht="15" hidden="true" customHeight="false" outlineLevel="0" collapsed="false">
      <c r="A69" s="1170"/>
      <c r="B69" s="1171" t="s">
        <v>975</v>
      </c>
      <c r="C69" s="1170" t="s">
        <v>357</v>
      </c>
      <c r="D69" s="1172" t="n">
        <f aca="false">10000/7</f>
        <v>1428.57142857143</v>
      </c>
      <c r="E69" s="1173" t="n">
        <f aca="false">D69*7</f>
        <v>10000</v>
      </c>
      <c r="F69" s="437"/>
      <c r="G69" s="437"/>
      <c r="H69" s="437"/>
      <c r="I69" s="437"/>
      <c r="J69" s="475" t="s">
        <v>976</v>
      </c>
      <c r="K69" s="437"/>
      <c r="L69" s="437"/>
      <c r="R69" s="437"/>
      <c r="S69" s="437"/>
    </row>
    <row r="70" customFormat="false" ht="15" hidden="true" customHeight="false" outlineLevel="0" collapsed="false">
      <c r="A70" s="1149"/>
      <c r="B70" s="233" t="s">
        <v>977</v>
      </c>
      <c r="C70" s="1149" t="s">
        <v>357</v>
      </c>
      <c r="D70" s="1150" t="n">
        <f aca="false">5000/8</f>
        <v>625</v>
      </c>
      <c r="E70" s="1174" t="n">
        <f aca="false">D70*8</f>
        <v>5000</v>
      </c>
      <c r="F70" s="437"/>
      <c r="G70" s="437"/>
      <c r="H70" s="437"/>
      <c r="I70" s="437"/>
      <c r="J70" s="446" t="e">
        <f aca="false">planejamento!#ref!+planejamento!#ref!</f>
        <v>#NAME?</v>
      </c>
      <c r="K70" s="437" t="s">
        <v>978</v>
      </c>
      <c r="L70" s="437"/>
      <c r="R70" s="437"/>
      <c r="S70" s="437"/>
    </row>
    <row r="71" customFormat="false" ht="15" hidden="true" customHeight="false" outlineLevel="0" collapsed="false">
      <c r="A71" s="1149"/>
      <c r="B71" s="233" t="s">
        <v>979</v>
      </c>
      <c r="C71" s="1149" t="s">
        <v>357</v>
      </c>
      <c r="D71" s="1150" t="n">
        <f aca="false">3000/8</f>
        <v>375</v>
      </c>
      <c r="E71" s="1174" t="n">
        <f aca="false">D71*8</f>
        <v>3000</v>
      </c>
      <c r="F71" s="474" t="n">
        <f aca="false">CRONOGRAMA!AT22+CRONOGRAMA!AT32</f>
        <v>13901.3872685295</v>
      </c>
      <c r="G71" s="702" t="n">
        <v>45674</v>
      </c>
      <c r="H71" s="702" t="n">
        <f aca="false">G71+K71</f>
        <v>45781</v>
      </c>
      <c r="I71" s="1175" t="n">
        <v>0.25</v>
      </c>
      <c r="J71" s="446" t="e">
        <f aca="false">J70*I71</f>
        <v>#NAME?</v>
      </c>
      <c r="K71" s="1176" t="n">
        <v>107</v>
      </c>
      <c r="L71" s="446" t="n">
        <f aca="false">CRONOGRAMA!AR22+CRONOGRAMA!AR32</f>
        <v>0</v>
      </c>
      <c r="M71" s="702" t="n">
        <f aca="false">CRONOGRAMA!AS7</f>
        <v>46145</v>
      </c>
      <c r="R71" s="437"/>
      <c r="S71" s="437"/>
    </row>
    <row r="72" customFormat="false" ht="15" hidden="true" customHeight="false" outlineLevel="0" collapsed="false">
      <c r="A72" s="1149" t="s">
        <v>34</v>
      </c>
      <c r="B72" s="233" t="s">
        <v>980</v>
      </c>
      <c r="C72" s="1149" t="s">
        <v>319</v>
      </c>
      <c r="D72" s="1150" t="n">
        <v>9</v>
      </c>
      <c r="E72" s="1174" t="n">
        <f aca="false">D72*8</f>
        <v>72</v>
      </c>
      <c r="F72" s="474" t="n">
        <f aca="false">CRONOGRAMA!BP22+CRONOGRAMA!BP32</f>
        <v>380791.846496666</v>
      </c>
      <c r="G72" s="702"/>
      <c r="H72" s="702" t="n">
        <f aca="false">G71+K72</f>
        <v>45858</v>
      </c>
      <c r="I72" s="1177" t="n">
        <v>0.5</v>
      </c>
      <c r="J72" s="446" t="e">
        <f aca="false">J70*I72</f>
        <v>#NAME?</v>
      </c>
      <c r="K72" s="1176" t="n">
        <v>184</v>
      </c>
      <c r="L72" s="446" t="n">
        <f aca="false">CRONOGRAMA!BN22+CRONOGRAMA!BN32</f>
        <v>344487.293938246</v>
      </c>
      <c r="M72" s="702" t="n">
        <f aca="false">CRONOGRAMA!BO7</f>
        <v>46222</v>
      </c>
      <c r="R72" s="437"/>
      <c r="S72" s="437"/>
    </row>
    <row r="73" customFormat="false" ht="15" hidden="true" customHeight="false" outlineLevel="0" collapsed="false">
      <c r="A73" s="1149" t="s">
        <v>36</v>
      </c>
      <c r="B73" s="233" t="s">
        <v>981</v>
      </c>
      <c r="C73" s="1149" t="s">
        <v>170</v>
      </c>
      <c r="D73" s="1150" t="n">
        <f aca="false">300/8</f>
        <v>37.5</v>
      </c>
      <c r="E73" s="1174" t="n">
        <f aca="false">D73*8</f>
        <v>300</v>
      </c>
      <c r="F73" s="446" t="n">
        <f aca="false">CRONOGRAMA!CL22+CRONOGRAMA!CL32</f>
        <v>778283.19482421</v>
      </c>
      <c r="G73" s="702"/>
      <c r="H73" s="702" t="n">
        <f aca="false">G71+K73</f>
        <v>45935</v>
      </c>
      <c r="I73" s="1177" t="n">
        <v>0.75</v>
      </c>
      <c r="J73" s="446" t="e">
        <f aca="false">I73*J70</f>
        <v>#NAME?</v>
      </c>
      <c r="K73" s="1176" t="n">
        <v>261</v>
      </c>
      <c r="L73" s="446" t="n">
        <f aca="false">CRONOGRAMA!CD22+CRONOGRAMA!CD32</f>
        <v>631166.707332571</v>
      </c>
      <c r="M73" s="702" t="n">
        <f aca="false">CRONOGRAMA!BX7+14</f>
        <v>46265</v>
      </c>
      <c r="R73" s="437"/>
      <c r="S73" s="437"/>
    </row>
    <row r="74" customFormat="false" ht="15" hidden="true" customHeight="false" outlineLevel="0" collapsed="false">
      <c r="A74" s="1149" t="s">
        <v>38</v>
      </c>
      <c r="B74" s="233" t="s">
        <v>982</v>
      </c>
      <c r="C74" s="1149" t="s">
        <v>170</v>
      </c>
      <c r="D74" s="1150" t="n">
        <f aca="false">400/8</f>
        <v>50</v>
      </c>
      <c r="E74" s="1174" t="n">
        <f aca="false">D74*8</f>
        <v>400</v>
      </c>
      <c r="F74" s="474" t="n">
        <f aca="false">CRONOGRAMA!CR22+CRONOGRAMA!CT32</f>
        <v>899822.930797454</v>
      </c>
      <c r="G74" s="702"/>
      <c r="H74" s="702" t="n">
        <f aca="false">G71+K74</f>
        <v>45990</v>
      </c>
      <c r="I74" s="1177" t="n">
        <v>1</v>
      </c>
      <c r="J74" s="446" t="e">
        <f aca="false">I74*J70</f>
        <v>#NAME?</v>
      </c>
      <c r="K74" s="1176" t="n">
        <v>316</v>
      </c>
      <c r="M74" s="702" t="n">
        <f aca="false">CRONOGRAMA!CS7-1+14</f>
        <v>46340</v>
      </c>
      <c r="R74" s="437"/>
      <c r="S74" s="437"/>
    </row>
    <row r="75" customFormat="false" ht="15" hidden="true" customHeight="false" outlineLevel="0" collapsed="false">
      <c r="A75" s="1149" t="s">
        <v>40</v>
      </c>
      <c r="B75" s="233" t="s">
        <v>983</v>
      </c>
      <c r="C75" s="1149" t="s">
        <v>170</v>
      </c>
      <c r="D75" s="1150" t="n">
        <f aca="false">300/7</f>
        <v>42.8571428571429</v>
      </c>
      <c r="E75" s="1174" t="n">
        <f aca="false">D75*7</f>
        <v>300</v>
      </c>
      <c r="I75" s="437"/>
      <c r="J75" s="437"/>
      <c r="K75" s="437"/>
      <c r="L75" s="437"/>
      <c r="N75" s="437"/>
      <c r="O75" s="437"/>
      <c r="P75" s="437"/>
      <c r="Q75" s="437"/>
      <c r="R75" s="437"/>
      <c r="S75" s="437"/>
    </row>
    <row r="76" customFormat="false" ht="15" hidden="true" customHeight="false" outlineLevel="0" collapsed="false">
      <c r="A76" s="1149" t="s">
        <v>42</v>
      </c>
      <c r="B76" s="233" t="s">
        <v>984</v>
      </c>
      <c r="C76" s="1149" t="s">
        <v>170</v>
      </c>
      <c r="D76" s="1150" t="n">
        <f aca="false">1000/7</f>
        <v>142.857142857143</v>
      </c>
      <c r="E76" s="1174" t="n">
        <f aca="false">D76*7</f>
        <v>1000</v>
      </c>
      <c r="G76" s="702"/>
      <c r="H76" s="437"/>
      <c r="I76" s="437" t="s">
        <v>985</v>
      </c>
      <c r="J76" s="437"/>
      <c r="K76" s="437"/>
    </row>
    <row r="77" customFormat="false" ht="15" hidden="true" customHeight="false" outlineLevel="0" collapsed="false">
      <c r="A77" s="1149" t="s">
        <v>44</v>
      </c>
      <c r="B77" s="1178" t="s">
        <v>986</v>
      </c>
      <c r="C77" s="1162" t="s">
        <v>487</v>
      </c>
      <c r="D77" s="1163" t="n">
        <f aca="false">1/7</f>
        <v>0.142857142857143</v>
      </c>
      <c r="E77" s="1163" t="n">
        <f aca="false">D77*7</f>
        <v>1</v>
      </c>
      <c r="G77" s="702"/>
      <c r="H77" s="437"/>
      <c r="I77" s="446" t="e">
        <f aca="false">SUM(planejamento!#ref!)</f>
        <v>#NAME?</v>
      </c>
      <c r="J77" s="437"/>
      <c r="K77" s="437"/>
    </row>
    <row r="78" customFormat="false" ht="15" hidden="true" customHeight="false" outlineLevel="0" collapsed="false">
      <c r="F78" s="474" t="n">
        <f aca="false">CRONOGRAMA!AR97+CRONOGRAMA!AT96/6*2</f>
        <v>0</v>
      </c>
      <c r="H78" s="702" t="n">
        <f aca="false">$G$71+J78</f>
        <v>45777</v>
      </c>
      <c r="I78" s="446" t="e">
        <f aca="false">I77*I71</f>
        <v>#NAME?</v>
      </c>
      <c r="J78" s="1176" t="n">
        <v>103</v>
      </c>
      <c r="K78" s="474" t="n">
        <f aca="false">CRONOGRAMA!AR97</f>
        <v>0</v>
      </c>
      <c r="L78" s="702"/>
    </row>
    <row r="79" customFormat="false" ht="15" hidden="true" customHeight="false" outlineLevel="0" collapsed="false">
      <c r="F79" s="474" t="n">
        <f aca="false">CRONOGRAMA!BL97+CRONOGRAMA!BN96/6*3</f>
        <v>92.8670967741935</v>
      </c>
      <c r="H79" s="702" t="n">
        <f aca="false">$G$71+J79</f>
        <v>45848</v>
      </c>
      <c r="I79" s="446" t="e">
        <f aca="false">I77*I72</f>
        <v>#NAME?</v>
      </c>
      <c r="J79" s="1176" t="n">
        <v>174</v>
      </c>
      <c r="K79" s="474" t="n">
        <f aca="false">CRONOGRAMA!BL97</f>
        <v>86.9445161290323</v>
      </c>
      <c r="L79" s="702"/>
    </row>
    <row r="80" customFormat="false" ht="15" hidden="true" customHeight="false" outlineLevel="0" collapsed="false">
      <c r="F80" s="474" t="n">
        <f aca="false">CRONOGRAMA!CH97+CRONOGRAMA!CH106+CRONOGRAMA!CH115</f>
        <v>554.231161290323</v>
      </c>
      <c r="H80" s="702" t="n">
        <f aca="false">$G$71+J80</f>
        <v>45919</v>
      </c>
      <c r="I80" s="446" t="e">
        <f aca="false">I77*I73</f>
        <v>#NAME?</v>
      </c>
      <c r="J80" s="1176" t="n">
        <v>245</v>
      </c>
      <c r="K80" s="474" t="n">
        <f aca="false">CRONOGRAMA!CF97+CRONOGRAMA!CF106+CRONOGRAMA!CF115</f>
        <v>516.331161290323</v>
      </c>
      <c r="L80" s="474" t="n">
        <f aca="false">CRONOGRAMA!CD97+CRONOGRAMA!CD106+CRONOGRAMA!CD115</f>
        <v>470.431161290323</v>
      </c>
      <c r="M80" s="702" t="n">
        <f aca="false">CRONOGRAMA!CE7-1</f>
        <v>46277</v>
      </c>
    </row>
    <row r="81" customFormat="false" ht="15" hidden="true" customHeight="false" outlineLevel="0" collapsed="false">
      <c r="F81" s="474" t="e">
        <f aca="false">CRONOGRAMA!CP115+CRONOGRAMA!CP106+CRONOGRAMA!CP97+CRONOGRAMA!CP124+cronograma!#ref!</f>
        <v>#NAME?</v>
      </c>
      <c r="H81" s="702" t="n">
        <f aca="false">$G$71+J81</f>
        <v>45974</v>
      </c>
      <c r="I81" s="446" t="e">
        <f aca="false">I74*I77</f>
        <v>#NAME?</v>
      </c>
      <c r="J81" s="1176" t="n">
        <v>300</v>
      </c>
      <c r="K81" s="474" t="e">
        <f aca="false">CRONOGRAMA!CN124+CRONOGRAMA!CN115+cronograma!#ref!+CRONOGRAMA!CN97+CRONOGRAMA!CN106</f>
        <v>#NAME?</v>
      </c>
      <c r="L81" s="702" t="n">
        <f aca="false">CRONOGRAMA!CO7-3</f>
        <v>46310</v>
      </c>
    </row>
    <row r="82" customFormat="false" ht="15" hidden="true" customHeight="false" outlineLevel="0" collapsed="false"/>
    <row r="83" customFormat="false" ht="15" hidden="true" customHeight="false" outlineLevel="0" collapsed="false">
      <c r="F83" s="1138"/>
      <c r="G83" s="1138"/>
      <c r="H83" s="1138"/>
      <c r="I83" s="1138"/>
      <c r="J83" s="1138"/>
      <c r="K83" s="1138"/>
      <c r="L83" s="1138"/>
      <c r="M83" s="1138"/>
      <c r="N83" s="1138"/>
    </row>
    <row r="84" customFormat="false" ht="15" hidden="true" customHeight="true" outlineLevel="0" collapsed="false">
      <c r="B84" s="1179" t="s">
        <v>987</v>
      </c>
      <c r="C84" s="1179"/>
      <c r="D84" s="1179"/>
      <c r="F84" s="1138"/>
      <c r="G84" s="1138"/>
      <c r="H84" s="1138"/>
      <c r="I84" s="1138"/>
      <c r="J84" s="1138"/>
      <c r="K84" s="1138"/>
      <c r="L84" s="1138"/>
      <c r="M84" s="1138"/>
      <c r="N84" s="1138"/>
    </row>
    <row r="85" customFormat="false" ht="15" hidden="true" customHeight="true" outlineLevel="0" collapsed="false">
      <c r="B85" s="1179"/>
      <c r="C85" s="1179"/>
      <c r="D85" s="1179"/>
      <c r="F85" s="1138"/>
      <c r="G85" s="1138"/>
      <c r="H85" s="1138"/>
      <c r="I85" s="1138"/>
      <c r="J85" s="1138"/>
      <c r="K85" s="1138"/>
      <c r="L85" s="1138"/>
      <c r="M85" s="1138"/>
      <c r="N85" s="1138"/>
    </row>
    <row r="86" customFormat="false" ht="15" hidden="true" customHeight="true" outlineLevel="0" collapsed="false">
      <c r="B86" s="1179"/>
      <c r="C86" s="1179"/>
      <c r="D86" s="1179"/>
      <c r="F86" s="1138"/>
      <c r="G86" s="1138"/>
      <c r="H86" s="1138"/>
      <c r="I86" s="1138"/>
      <c r="J86" s="1138"/>
      <c r="K86" s="1138"/>
      <c r="L86" s="1138"/>
      <c r="M86" s="1138"/>
      <c r="N86" s="1138"/>
    </row>
    <row r="87" customFormat="false" ht="15" hidden="true" customHeight="true" outlineLevel="0" collapsed="false">
      <c r="B87" s="1179"/>
      <c r="C87" s="1179"/>
      <c r="D87" s="1179"/>
      <c r="F87" s="1138"/>
      <c r="G87" s="1138"/>
      <c r="H87" s="1138"/>
      <c r="I87" s="1138"/>
      <c r="J87" s="1138"/>
      <c r="K87" s="1138"/>
      <c r="L87" s="1138"/>
      <c r="M87" s="1138"/>
      <c r="N87" s="1138"/>
    </row>
    <row r="88" customFormat="false" ht="15" hidden="true" customHeight="true" outlineLevel="0" collapsed="false">
      <c r="B88" s="1180" t="s">
        <v>988</v>
      </c>
      <c r="C88" s="1180" t="s">
        <v>989</v>
      </c>
      <c r="D88" s="1180" t="s">
        <v>313</v>
      </c>
      <c r="F88" s="1138"/>
      <c r="G88" s="1138"/>
      <c r="H88" s="1138"/>
      <c r="I88" s="1138"/>
      <c r="J88" s="1138"/>
      <c r="K88" s="1138"/>
      <c r="L88" s="1138"/>
      <c r="M88" s="1138"/>
      <c r="N88" s="1138"/>
    </row>
    <row r="89" customFormat="false" ht="15" hidden="true" customHeight="true" outlineLevel="0" collapsed="false">
      <c r="B89" s="1181" t="s">
        <v>990</v>
      </c>
      <c r="C89" s="1182" t="e">
        <f aca="false">(planejamento!#ref!/EQUIPE!Y8)</f>
        <v>#NAME?</v>
      </c>
      <c r="D89" s="1183" t="s">
        <v>991</v>
      </c>
      <c r="F89" s="1138"/>
      <c r="G89" s="1138"/>
      <c r="H89" s="1138"/>
      <c r="I89" s="1138"/>
      <c r="J89" s="1138"/>
      <c r="K89" s="1138"/>
      <c r="L89" s="1138"/>
      <c r="M89" s="1138"/>
      <c r="N89" s="1138"/>
    </row>
    <row r="90" customFormat="false" ht="24.05" hidden="true" customHeight="false" outlineLevel="0" collapsed="false">
      <c r="B90" s="1181" t="s">
        <v>992</v>
      </c>
      <c r="C90" s="1182" t="e">
        <f aca="false">((planejamento!#ref!/EQUIPE!Y121))/2</f>
        <v>#NAME?</v>
      </c>
      <c r="D90" s="1183" t="s">
        <v>991</v>
      </c>
    </row>
    <row r="91" customFormat="false" ht="15" hidden="true" customHeight="false" outlineLevel="0" collapsed="false">
      <c r="B91" s="1181" t="s">
        <v>993</v>
      </c>
      <c r="C91" s="1182" t="e">
        <f aca="false">PLANEJAMENTO!E12/EQUIPE!Y308</f>
        <v>#DIV/0!</v>
      </c>
      <c r="D91" s="1183" t="s">
        <v>994</v>
      </c>
    </row>
    <row r="92" customFormat="false" ht="35.5" hidden="true" customHeight="false" outlineLevel="0" collapsed="false">
      <c r="B92" s="1181" t="s">
        <v>995</v>
      </c>
      <c r="C92" s="1182" t="n">
        <f aca="false">E74</f>
        <v>400</v>
      </c>
      <c r="D92" s="1183" t="s">
        <v>996</v>
      </c>
    </row>
    <row r="93" customFormat="false" ht="24.05" hidden="true" customHeight="false" outlineLevel="0" collapsed="false">
      <c r="B93" s="1181" t="s">
        <v>997</v>
      </c>
      <c r="C93" s="1182" t="n">
        <v>200</v>
      </c>
      <c r="D93" s="1183" t="s">
        <v>996</v>
      </c>
    </row>
    <row r="94" customFormat="false" ht="35.5" hidden="true" customHeight="false" outlineLevel="0" collapsed="false">
      <c r="B94" s="1181" t="s">
        <v>998</v>
      </c>
      <c r="C94" s="1182" t="n">
        <f aca="false">E73</f>
        <v>300</v>
      </c>
      <c r="D94" s="1183" t="s">
        <v>996</v>
      </c>
    </row>
    <row r="95" customFormat="false" ht="35.5" hidden="true" customHeight="false" outlineLevel="0" collapsed="false">
      <c r="B95" s="1181" t="s">
        <v>999</v>
      </c>
      <c r="C95" s="1182" t="n">
        <v>300</v>
      </c>
      <c r="D95" s="1183" t="s">
        <v>996</v>
      </c>
    </row>
    <row r="96" customFormat="false" ht="24.05" hidden="true" customHeight="false" outlineLevel="0" collapsed="false">
      <c r="B96" s="1181" t="s">
        <v>1000</v>
      </c>
      <c r="C96" s="1182" t="n">
        <v>300</v>
      </c>
      <c r="D96" s="1183" t="s">
        <v>996</v>
      </c>
    </row>
    <row r="97" customFormat="false" ht="15" hidden="true" customHeight="false" outlineLevel="0" collapsed="false">
      <c r="B97" s="1181" t="s">
        <v>1001</v>
      </c>
      <c r="C97" s="1182" t="n">
        <f aca="false">300</f>
        <v>300</v>
      </c>
      <c r="D97" s="1183" t="s">
        <v>996</v>
      </c>
    </row>
    <row r="98" customFormat="false" ht="15" hidden="true" customHeight="false" outlineLevel="0" collapsed="false">
      <c r="B98" s="1181" t="e">
        <f aca="false">planejamento!#ref!</f>
        <v>#NAME?</v>
      </c>
      <c r="C98" s="1184" t="e">
        <f aca="false">planejamento!#ref!/#REF!</f>
        <v>#NAME?</v>
      </c>
      <c r="D98" s="1183" t="s">
        <v>1002</v>
      </c>
    </row>
    <row r="99" customFormat="false" ht="15" hidden="true" customHeight="false" outlineLevel="0" collapsed="false">
      <c r="B99" s="1181" t="e">
        <f aca="false">planejamento!#ref!</f>
        <v>#NAME?</v>
      </c>
      <c r="C99" s="1182" t="e">
        <f aca="false">planejamento!#ref!/#REF!</f>
        <v>#NAME?</v>
      </c>
      <c r="D99" s="1183" t="s">
        <v>996</v>
      </c>
    </row>
    <row r="100" customFormat="false" ht="15" hidden="true" customHeight="false" outlineLevel="0" collapsed="false"/>
    <row r="101" customFormat="false" ht="15" hidden="true" customHeight="false" outlineLevel="0" collapsed="false"/>
    <row r="103" customFormat="false" ht="15" hidden="false" customHeight="false" outlineLevel="0" collapsed="false">
      <c r="O103" s="0" t="n">
        <f aca="false">0.4/8</f>
        <v>0.05</v>
      </c>
    </row>
  </sheetData>
  <mergeCells count="7">
    <mergeCell ref="A1:E4"/>
    <mergeCell ref="A5:A7"/>
    <mergeCell ref="B5:B7"/>
    <mergeCell ref="C5:C7"/>
    <mergeCell ref="D5:D7"/>
    <mergeCell ref="E5:E6"/>
    <mergeCell ref="B84:D87"/>
  </mergeCells>
  <printOptions headings="false" gridLines="false" gridLinesSet="true" horizontalCentered="tru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3A2C7"/>
    <pageSetUpPr fitToPage="false"/>
  </sheetPr>
  <dimension ref="A1:P504"/>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pane xSplit="0" ySplit="2" topLeftCell="A3" activePane="bottomLeft" state="frozen"/>
      <selection pane="topLeft" activeCell="A1" activeCellId="0" sqref="A1"/>
      <selection pane="bottomLeft" activeCell="E3" activeCellId="0" sqref="E3"/>
    </sheetView>
  </sheetViews>
  <sheetFormatPr defaultColWidth="8.54296875" defaultRowHeight="15" customHeight="false" zeroHeight="false" outlineLevelRow="0" outlineLevelCol="0"/>
  <cols>
    <col collapsed="false" customWidth="true" hidden="false" outlineLevel="0" max="1" min="1" style="0" width="53.42"/>
    <col collapsed="false" customWidth="true" hidden="false" outlineLevel="0" max="3" min="3" style="1009" width="8.42"/>
    <col collapsed="false" customWidth="true" hidden="false" outlineLevel="0" max="4" min="4" style="0" width="15.42"/>
    <col collapsed="false" customWidth="true" hidden="false" outlineLevel="0" max="5" min="5" style="0" width="23.29"/>
    <col collapsed="false" customWidth="true" hidden="false" outlineLevel="0" max="8" min="8" style="0" width="5.14"/>
    <col collapsed="false" customWidth="true" hidden="false" outlineLevel="0" max="9" min="9" style="0" width="12.71"/>
    <col collapsed="false" customWidth="true" hidden="false" outlineLevel="0" max="10" min="10" style="0" width="34.29"/>
    <col collapsed="false" customWidth="true" hidden="false" outlineLevel="0" max="11" min="11" style="0" width="14.71"/>
    <col collapsed="false" customWidth="true" hidden="false" outlineLevel="0" max="12" min="12" style="0" width="15.42"/>
    <col collapsed="false" customWidth="true" hidden="false" outlineLevel="0" max="13" min="13" style="0" width="27.15"/>
    <col collapsed="false" customWidth="true" hidden="false" outlineLevel="0" max="14" min="14" style="0" width="3.57"/>
    <col collapsed="false" customWidth="true" hidden="false" outlineLevel="0" max="15" min="15" style="0" width="20.85"/>
    <col collapsed="false" customWidth="true" hidden="false" outlineLevel="0" max="16" min="16" style="0" width="20.57"/>
  </cols>
  <sheetData>
    <row r="1" customFormat="false" ht="36" hidden="false" customHeight="true" outlineLevel="0" collapsed="false">
      <c r="I1" s="1185" t="s">
        <v>1003</v>
      </c>
      <c r="O1" s="1186" t="s">
        <v>1004</v>
      </c>
    </row>
    <row r="2" customFormat="false" ht="42.75" hidden="false" customHeight="true" outlineLevel="0" collapsed="false">
      <c r="A2" s="1187" t="s">
        <v>794</v>
      </c>
      <c r="B2" s="1187" t="s">
        <v>1005</v>
      </c>
      <c r="C2" s="1187" t="s">
        <v>1006</v>
      </c>
      <c r="D2" s="1187" t="s">
        <v>1007</v>
      </c>
      <c r="E2" s="1187" t="s">
        <v>1008</v>
      </c>
      <c r="I2" s="1188" t="n">
        <v>1.2</v>
      </c>
      <c r="J2" s="1189" t="s">
        <v>1009</v>
      </c>
      <c r="K2" s="1189" t="s">
        <v>1010</v>
      </c>
      <c r="L2" s="1189" t="s">
        <v>1011</v>
      </c>
      <c r="M2" s="1190" t="s">
        <v>1012</v>
      </c>
      <c r="O2" s="0" t="n">
        <v>220</v>
      </c>
      <c r="P2" s="0" t="n">
        <v>2.01</v>
      </c>
    </row>
    <row r="3" customFormat="false" ht="15" hidden="false" customHeight="false" outlineLevel="0" collapsed="false">
      <c r="A3" s="0" t="s">
        <v>307</v>
      </c>
      <c r="B3" s="0" t="s">
        <v>1013</v>
      </c>
      <c r="C3" s="1191" t="s">
        <v>1014</v>
      </c>
      <c r="D3" s="1192" t="n">
        <f aca="false">K3</f>
        <v>2043.36</v>
      </c>
      <c r="E3" s="1192" t="n">
        <f aca="false">IF($C3="h",$D3+($D3*HORISTA),IF($C3="mês",$D3+($D3*MENSALISTA),D3))</f>
        <v>4209.3216</v>
      </c>
      <c r="J3" s="1193" t="s">
        <v>307</v>
      </c>
      <c r="K3" s="1194" t="n">
        <f aca="false">1702.8*I2</f>
        <v>2043.36</v>
      </c>
      <c r="L3" s="1194" t="n">
        <f aca="false">K3/$O$2</f>
        <v>9.288</v>
      </c>
      <c r="M3" s="1194" t="n">
        <f aca="false">(K3*$P$2)/$O$2</f>
        <v>18.66888</v>
      </c>
      <c r="O3" s="893"/>
      <c r="P3" s="893"/>
    </row>
    <row r="4" customFormat="false" ht="15" hidden="false" customHeight="false" outlineLevel="0" collapsed="false">
      <c r="A4" s="0" t="s">
        <v>617</v>
      </c>
      <c r="B4" s="0" t="s">
        <v>1015</v>
      </c>
      <c r="C4" s="1191" t="s">
        <v>1014</v>
      </c>
      <c r="D4" s="1192" t="n">
        <f aca="false">K4</f>
        <v>2217.6</v>
      </c>
      <c r="E4" s="1192" t="n">
        <f aca="false">IF($C4="h",$D4+($D4*HORISTA),IF($C4="mês",$D4+($D4*MENSALISTA),D4))</f>
        <v>4568.256</v>
      </c>
      <c r="J4" s="1193" t="s">
        <v>617</v>
      </c>
      <c r="K4" s="1194" t="n">
        <f aca="false">1848*I2</f>
        <v>2217.6</v>
      </c>
      <c r="L4" s="1194" t="n">
        <f aca="false">K4/$O$2</f>
        <v>10.08</v>
      </c>
      <c r="M4" s="1194" t="n">
        <f aca="false">(K4*$P$2)/$O$2</f>
        <v>20.2608</v>
      </c>
      <c r="O4" s="1195"/>
      <c r="P4" s="893"/>
    </row>
    <row r="5" customFormat="false" ht="15" hidden="false" customHeight="false" outlineLevel="0" collapsed="false">
      <c r="A5" s="0" t="s">
        <v>1016</v>
      </c>
      <c r="B5" s="0" t="s">
        <v>1017</v>
      </c>
      <c r="C5" s="1191" t="s">
        <v>1014</v>
      </c>
      <c r="D5" s="1192" t="n">
        <f aca="false">K5</f>
        <v>3078.24</v>
      </c>
      <c r="E5" s="1192" t="n">
        <f aca="false">IF($C5="h",$D5+($D5*HORISTA),IF($C5="mês",$D5+($D5*MENSALISTA),D5))</f>
        <v>6341.1744</v>
      </c>
      <c r="J5" s="1193" t="s">
        <v>1016</v>
      </c>
      <c r="K5" s="1194" t="n">
        <f aca="false">2565.2*I2</f>
        <v>3078.24</v>
      </c>
      <c r="L5" s="1194" t="n">
        <f aca="false">K5/$O$2</f>
        <v>13.992</v>
      </c>
      <c r="M5" s="1194" t="n">
        <f aca="false">(K5*$P$2)/$O$2</f>
        <v>28.12392</v>
      </c>
    </row>
    <row r="6" customFormat="false" ht="15" hidden="false" customHeight="false" outlineLevel="0" collapsed="false">
      <c r="A6" s="0" t="s">
        <v>1018</v>
      </c>
      <c r="B6" s="0" t="s">
        <v>1019</v>
      </c>
      <c r="C6" s="1191" t="s">
        <v>1014</v>
      </c>
      <c r="D6" s="1192" t="n">
        <f aca="false">K15</f>
        <v>3960</v>
      </c>
      <c r="E6" s="1192" t="n">
        <f aca="false">IF($C6="h",$D6+($D6*HORISTA),IF($C6="mês",$D6+($D6*MENSALISTA),D6))</f>
        <v>8157.6</v>
      </c>
      <c r="J6" s="1193" t="s">
        <v>1020</v>
      </c>
      <c r="K6" s="1194" t="n">
        <f aca="false">2565.2*I2</f>
        <v>3078.24</v>
      </c>
      <c r="L6" s="1194" t="n">
        <f aca="false">K6/$O$2</f>
        <v>13.992</v>
      </c>
      <c r="M6" s="1194" t="n">
        <f aca="false">(K6*$P$2)/$O$2</f>
        <v>28.12392</v>
      </c>
    </row>
    <row r="7" customFormat="false" ht="15" hidden="false" customHeight="false" outlineLevel="0" collapsed="false">
      <c r="A7" s="0" t="s">
        <v>1020</v>
      </c>
      <c r="B7" s="0" t="s">
        <v>1021</v>
      </c>
      <c r="C7" s="1191" t="s">
        <v>1014</v>
      </c>
      <c r="D7" s="1192" t="n">
        <f aca="false">K6</f>
        <v>3078.24</v>
      </c>
      <c r="E7" s="1192" t="n">
        <f aca="false">IF($C7="h",$D7+($D7*HORISTA),IF($C7="mês",$D7+($D7*MENSALISTA),D7))</f>
        <v>6341.1744</v>
      </c>
      <c r="J7" s="1196" t="s">
        <v>1022</v>
      </c>
      <c r="K7" s="1194" t="n">
        <f aca="false">2798.4*I2</f>
        <v>3358.08</v>
      </c>
      <c r="L7" s="1194" t="n">
        <f aca="false">K7/$O$2</f>
        <v>15.264</v>
      </c>
      <c r="M7" s="1194" t="n">
        <f aca="false">(K7*$P$2)/$O$2</f>
        <v>30.68064</v>
      </c>
    </row>
    <row r="8" customFormat="false" ht="15" hidden="false" customHeight="false" outlineLevel="0" collapsed="false">
      <c r="A8" s="0" t="s">
        <v>1023</v>
      </c>
      <c r="B8" s="0" t="s">
        <v>1024</v>
      </c>
      <c r="C8" s="1191" t="s">
        <v>1014</v>
      </c>
      <c r="D8" s="1192" t="n">
        <f aca="false">K7</f>
        <v>3358.08</v>
      </c>
      <c r="E8" s="1192" t="n">
        <f aca="false">IF($C8="h",$D8+($D8*HORISTA),IF($C8="mês",$D8+($D8*MENSALISTA),D8))</f>
        <v>6917.6448</v>
      </c>
      <c r="J8" s="1193" t="s">
        <v>1025</v>
      </c>
      <c r="K8" s="1194" t="n">
        <f aca="false">1848*I2</f>
        <v>2217.6</v>
      </c>
      <c r="L8" s="1194" t="n">
        <f aca="false">K8/$O$2</f>
        <v>10.08</v>
      </c>
      <c r="M8" s="1194" t="n">
        <f aca="false">(K8*$P$2)/$O$2</f>
        <v>20.2608</v>
      </c>
    </row>
    <row r="9" customFormat="false" ht="15" hidden="false" customHeight="false" outlineLevel="0" collapsed="false">
      <c r="A9" s="0" t="s">
        <v>1026</v>
      </c>
      <c r="B9" s="0" t="s">
        <v>1027</v>
      </c>
      <c r="C9" s="1191" t="s">
        <v>1014</v>
      </c>
      <c r="D9" s="1192" t="n">
        <f aca="false">K8</f>
        <v>2217.6</v>
      </c>
      <c r="E9" s="1192" t="n">
        <f aca="false">IF($C9="h",$D9+($D9*HORISTA),IF($C9="mês",$D9+($D9*MENSALISTA),D9))</f>
        <v>4568.256</v>
      </c>
      <c r="J9" s="1193" t="s">
        <v>1028</v>
      </c>
      <c r="K9" s="1194" t="n">
        <f aca="false">1848*I2</f>
        <v>2217.6</v>
      </c>
      <c r="L9" s="1194" t="n">
        <f aca="false">K9/$O$2</f>
        <v>10.08</v>
      </c>
      <c r="M9" s="1194" t="n">
        <f aca="false">(K9*$P$2)/$O$2</f>
        <v>20.2608</v>
      </c>
    </row>
    <row r="10" customFormat="false" ht="15" hidden="false" customHeight="false" outlineLevel="0" collapsed="false">
      <c r="A10" s="0" t="s">
        <v>1029</v>
      </c>
      <c r="B10" s="0" t="s">
        <v>1030</v>
      </c>
      <c r="C10" s="1191" t="s">
        <v>1014</v>
      </c>
      <c r="D10" s="1192" t="n">
        <f aca="false">K9</f>
        <v>2217.6</v>
      </c>
      <c r="E10" s="1192" t="n">
        <f aca="false">IF($C10="h",$D10+($D10*HORISTA),IF($C10="mês",$D10+($D10*MENSALISTA),D10))</f>
        <v>4568.256</v>
      </c>
      <c r="J10" s="1193" t="s">
        <v>1031</v>
      </c>
      <c r="K10" s="1194" t="n">
        <f aca="false">1848*I2</f>
        <v>2217.6</v>
      </c>
      <c r="L10" s="1194" t="n">
        <f aca="false">K10/$O$2</f>
        <v>10.08</v>
      </c>
      <c r="M10" s="1194" t="n">
        <f aca="false">(K10*$P$2)/$O$2</f>
        <v>20.2608</v>
      </c>
    </row>
    <row r="11" customFormat="false" ht="15" hidden="false" customHeight="false" outlineLevel="0" collapsed="false">
      <c r="A11" s="0" t="s">
        <v>612</v>
      </c>
      <c r="B11" s="0" t="s">
        <v>1032</v>
      </c>
      <c r="C11" s="1191" t="s">
        <v>1014</v>
      </c>
      <c r="D11" s="1192" t="n">
        <f aca="false">K11</f>
        <v>2217.6</v>
      </c>
      <c r="E11" s="1192" t="n">
        <f aca="false">IF($C11="h",$D11+($D11*HORISTA),IF($C11="mês",$D11+($D11*MENSALISTA),D11))</f>
        <v>4568.256</v>
      </c>
      <c r="J11" s="1193" t="s">
        <v>1033</v>
      </c>
      <c r="K11" s="1194" t="n">
        <f aca="false">1848*I2</f>
        <v>2217.6</v>
      </c>
      <c r="L11" s="1194" t="n">
        <f aca="false">K11/$O$2</f>
        <v>10.08</v>
      </c>
      <c r="M11" s="1194" t="n">
        <f aca="false">(K11*$P$2)/$O$2</f>
        <v>20.2608</v>
      </c>
    </row>
    <row r="12" customFormat="false" ht="15" hidden="false" customHeight="false" outlineLevel="0" collapsed="false">
      <c r="A12" s="0" t="s">
        <v>539</v>
      </c>
      <c r="B12" s="0" t="s">
        <v>1034</v>
      </c>
      <c r="C12" s="1191" t="s">
        <v>1014</v>
      </c>
      <c r="D12" s="1192" t="n">
        <f aca="false">K10</f>
        <v>2217.6</v>
      </c>
      <c r="E12" s="1192" t="n">
        <f aca="false">IF($C12="h",$D12+($D12*HORISTA),IF($C12="mês",$D12+($D12*MENSALISTA),D12))</f>
        <v>4568.256</v>
      </c>
      <c r="J12" s="1193" t="s">
        <v>1035</v>
      </c>
      <c r="K12" s="1194" t="n">
        <f aca="false">1848*I2</f>
        <v>2217.6</v>
      </c>
      <c r="L12" s="1194" t="n">
        <f aca="false">K12/$O$2</f>
        <v>10.08</v>
      </c>
      <c r="M12" s="1194" t="n">
        <f aca="false">(K12*$P$2)/$O$2</f>
        <v>20.2608</v>
      </c>
    </row>
    <row r="13" customFormat="false" ht="15" hidden="false" customHeight="false" outlineLevel="0" collapsed="false">
      <c r="A13" s="0" t="s">
        <v>1036</v>
      </c>
      <c r="B13" s="0" t="s">
        <v>1037</v>
      </c>
      <c r="C13" s="1191" t="s">
        <v>1014</v>
      </c>
      <c r="D13" s="1192" t="n">
        <f aca="false">K12</f>
        <v>2217.6</v>
      </c>
      <c r="E13" s="1192" t="n">
        <f aca="false">IF($C13="h",$D13+($D13*HORISTA),IF($C13="mês",$D13+($D13*MENSALISTA),D13))</f>
        <v>4568.256</v>
      </c>
      <c r="J13" s="1193" t="s">
        <v>1038</v>
      </c>
      <c r="K13" s="1194" t="n">
        <f aca="false">1848*I2</f>
        <v>2217.6</v>
      </c>
      <c r="L13" s="1194" t="n">
        <f aca="false">K13/$O$2</f>
        <v>10.08</v>
      </c>
      <c r="M13" s="1194" t="n">
        <f aca="false">(K13*$P$2)/$O$2</f>
        <v>20.2608</v>
      </c>
    </row>
    <row r="14" customFormat="false" ht="15" hidden="false" customHeight="false" outlineLevel="0" collapsed="false">
      <c r="A14" s="0" t="s">
        <v>1039</v>
      </c>
      <c r="B14" s="0" t="s">
        <v>1040</v>
      </c>
      <c r="C14" s="1191" t="s">
        <v>1014</v>
      </c>
      <c r="D14" s="1192" t="n">
        <f aca="false">K13</f>
        <v>2217.6</v>
      </c>
      <c r="E14" s="1192" t="n">
        <f aca="false">IF($C14="h",$D14+($D14*HORISTA),IF($C14="mês",$D14+($D14*MENSALISTA),D14))</f>
        <v>4568.256</v>
      </c>
      <c r="J14" s="1196" t="s">
        <v>1041</v>
      </c>
      <c r="K14" s="1194" t="n">
        <v>10000</v>
      </c>
      <c r="L14" s="1194"/>
      <c r="M14" s="1194"/>
      <c r="N14" s="1197" t="s">
        <v>466</v>
      </c>
    </row>
    <row r="15" customFormat="false" ht="15" hidden="false" customHeight="false" outlineLevel="0" collapsed="false">
      <c r="A15" s="0" t="s">
        <v>1041</v>
      </c>
      <c r="B15" s="0" t="s">
        <v>1042</v>
      </c>
      <c r="C15" s="1191" t="s">
        <v>1043</v>
      </c>
      <c r="D15" s="1192" t="n">
        <f aca="false">K14</f>
        <v>10000</v>
      </c>
      <c r="E15" s="1192" t="n">
        <f aca="false">IF($C15="h",$D15+($D15*HORISTA),IF($C15="mês",$D15+($D15*MENSALISTA),D15))</f>
        <v>10000</v>
      </c>
      <c r="J15" s="1196" t="s">
        <v>1018</v>
      </c>
      <c r="K15" s="1194" t="n">
        <f aca="false">3300*I2</f>
        <v>3960</v>
      </c>
      <c r="L15" s="1194" t="n">
        <f aca="false">K15/$O$2</f>
        <v>18</v>
      </c>
      <c r="M15" s="1194" t="n">
        <f aca="false">(K15*$P$2)/$O$2</f>
        <v>36.18</v>
      </c>
    </row>
    <row r="16" customFormat="false" ht="15" hidden="false" customHeight="false" outlineLevel="0" collapsed="false">
      <c r="A16" s="0" t="s">
        <v>1044</v>
      </c>
      <c r="B16" s="0" t="s">
        <v>1045</v>
      </c>
      <c r="C16" s="1191" t="s">
        <v>1014</v>
      </c>
      <c r="D16" s="1192" t="n">
        <f aca="false">K16</f>
        <v>3078.24</v>
      </c>
      <c r="E16" s="1192" t="n">
        <f aca="false">IF($C16="h",$D16+($D16*HORISTA),IF($C16="mês",$D16+($D16*MENSALISTA),D16))</f>
        <v>6341.1744</v>
      </c>
      <c r="J16" s="1193" t="s">
        <v>1044</v>
      </c>
      <c r="K16" s="1194" t="n">
        <f aca="false">2565.2*I2</f>
        <v>3078.24</v>
      </c>
      <c r="L16" s="1194" t="n">
        <f aca="false">K16/$O$2</f>
        <v>13.992</v>
      </c>
      <c r="M16" s="1194" t="n">
        <f aca="false">(K16*$P$2)/$O$2</f>
        <v>28.12392</v>
      </c>
    </row>
    <row r="17" customFormat="false" ht="15" hidden="false" customHeight="false" outlineLevel="0" collapsed="false">
      <c r="A17" s="0" t="s">
        <v>1046</v>
      </c>
      <c r="B17" s="0" t="s">
        <v>1047</v>
      </c>
      <c r="C17" s="1191" t="s">
        <v>1014</v>
      </c>
      <c r="D17" s="1192" t="n">
        <f aca="false">K17</f>
        <v>3078.24</v>
      </c>
      <c r="E17" s="1192" t="n">
        <f aca="false">IF($C17="h",$D17+($D17*HORISTA),IF($C17="mês",$D17+($D17*MENSALISTA),D17))</f>
        <v>6341.1744</v>
      </c>
      <c r="J17" s="1193" t="s">
        <v>1046</v>
      </c>
      <c r="K17" s="1194" t="n">
        <f aca="false">2565.2*I2</f>
        <v>3078.24</v>
      </c>
      <c r="L17" s="1194" t="n">
        <f aca="false">K17/$O$2</f>
        <v>13.992</v>
      </c>
      <c r="M17" s="1194" t="n">
        <f aca="false">(K17*$P$2)/$O$2</f>
        <v>28.12392</v>
      </c>
    </row>
    <row r="18" customFormat="false" ht="15" hidden="false" customHeight="false" outlineLevel="0" collapsed="false">
      <c r="A18" s="0" t="s">
        <v>1048</v>
      </c>
      <c r="B18" s="0" t="s">
        <v>1049</v>
      </c>
      <c r="C18" s="1191" t="s">
        <v>1014</v>
      </c>
      <c r="D18" s="1192" t="n">
        <f aca="false">K18</f>
        <v>3078.24</v>
      </c>
      <c r="E18" s="1192" t="n">
        <f aca="false">IF($C18="h",$D18+($D18*HORISTA),IF($C18="mês",$D18+($D18*MENSALISTA),D18))</f>
        <v>6341.1744</v>
      </c>
      <c r="J18" s="1193" t="s">
        <v>1048</v>
      </c>
      <c r="K18" s="1194" t="n">
        <f aca="false">2565.2*I2</f>
        <v>3078.24</v>
      </c>
      <c r="L18" s="1194" t="n">
        <f aca="false">K18/$O$2</f>
        <v>13.992</v>
      </c>
      <c r="M18" s="1194" t="n">
        <f aca="false">(K18*$P$2)/$O$2</f>
        <v>28.12392</v>
      </c>
    </row>
    <row r="19" customFormat="false" ht="15" hidden="false" customHeight="false" outlineLevel="0" collapsed="false">
      <c r="A19" s="0" t="s">
        <v>1050</v>
      </c>
      <c r="B19" s="0" t="s">
        <v>1051</v>
      </c>
      <c r="C19" s="1191" t="s">
        <v>1014</v>
      </c>
      <c r="D19" s="1192" t="n">
        <f aca="false">K19</f>
        <v>3078.24</v>
      </c>
      <c r="E19" s="1192" t="n">
        <f aca="false">IF($C19="h",$D19+($D19*HORISTA),IF($C19="mês",$D19+($D19*MENSALISTA),D19))</f>
        <v>6341.1744</v>
      </c>
      <c r="J19" s="1193" t="s">
        <v>1050</v>
      </c>
      <c r="K19" s="1194" t="n">
        <f aca="false">2565.2*I2</f>
        <v>3078.24</v>
      </c>
      <c r="L19" s="1194" t="n">
        <f aca="false">K19/$O$2</f>
        <v>13.992</v>
      </c>
      <c r="M19" s="1194" t="n">
        <f aca="false">(K19*$P$2)/$O$2</f>
        <v>28.12392</v>
      </c>
    </row>
    <row r="20" customFormat="false" ht="15" hidden="false" customHeight="false" outlineLevel="0" collapsed="false">
      <c r="A20" s="0" t="s">
        <v>1052</v>
      </c>
      <c r="B20" s="0" t="s">
        <v>1053</v>
      </c>
      <c r="C20" s="1191" t="s">
        <v>1043</v>
      </c>
      <c r="D20" s="1192" t="n">
        <f aca="false">K20</f>
        <v>18000</v>
      </c>
      <c r="E20" s="1192" t="n">
        <f aca="false">IF($C20="h",$D20+($D20*HORISTA),IF($C20="mês",$D20+($D20*MENSALISTA),D20))</f>
        <v>18000</v>
      </c>
      <c r="J20" s="1196" t="s">
        <v>1052</v>
      </c>
      <c r="K20" s="1194" t="n">
        <v>18000</v>
      </c>
      <c r="L20" s="1194"/>
      <c r="M20" s="1194"/>
      <c r="N20" s="1197" t="s">
        <v>466</v>
      </c>
    </row>
    <row r="21" customFormat="false" ht="15" hidden="false" customHeight="false" outlineLevel="0" collapsed="false">
      <c r="A21" s="0" t="s">
        <v>1054</v>
      </c>
      <c r="B21" s="0" t="s">
        <v>1055</v>
      </c>
      <c r="C21" s="1191" t="s">
        <v>1043</v>
      </c>
      <c r="D21" s="1192" t="n">
        <f aca="false">K21</f>
        <v>12000</v>
      </c>
      <c r="E21" s="1192" t="n">
        <f aca="false">IF($C21="h",$D21+($D21*HORISTA),IF($C21="mês",$D21+($D21*MENSALISTA),D21))</f>
        <v>12000</v>
      </c>
      <c r="J21" s="1196" t="s">
        <v>1054</v>
      </c>
      <c r="K21" s="1194" t="n">
        <f aca="false">12000</f>
        <v>12000</v>
      </c>
      <c r="L21" s="1194"/>
      <c r="M21" s="1194"/>
      <c r="N21" s="1197" t="s">
        <v>466</v>
      </c>
    </row>
    <row r="22" customFormat="false" ht="15" hidden="false" customHeight="false" outlineLevel="0" collapsed="false">
      <c r="A22" s="0" t="s">
        <v>1056</v>
      </c>
      <c r="B22" s="0" t="s">
        <v>1057</v>
      </c>
      <c r="C22" s="1191" t="s">
        <v>1014</v>
      </c>
      <c r="D22" s="1192" t="n">
        <f aca="false">K22</f>
        <v>10000</v>
      </c>
      <c r="E22" s="1192" t="n">
        <f aca="false">IF($C22="h",$D22+($D22*HORISTA),IF($C22="mês",$D22+($D22*MENSALISTA),D22))</f>
        <v>20600</v>
      </c>
      <c r="J22" s="1193" t="s">
        <v>1056</v>
      </c>
      <c r="K22" s="1194" t="n">
        <v>10000</v>
      </c>
      <c r="L22" s="1194"/>
      <c r="M22" s="1194"/>
      <c r="N22" s="1197" t="s">
        <v>466</v>
      </c>
    </row>
    <row r="23" customFormat="false" ht="15" hidden="false" customHeight="false" outlineLevel="0" collapsed="false">
      <c r="A23" s="0" t="s">
        <v>1058</v>
      </c>
      <c r="B23" s="0" t="s">
        <v>1059</v>
      </c>
      <c r="C23" s="1191" t="s">
        <v>1014</v>
      </c>
      <c r="D23" s="1192" t="n">
        <f aca="false">K23</f>
        <v>4485.36</v>
      </c>
      <c r="E23" s="1192" t="n">
        <f aca="false">IF($C23="h",$D23+($D23*HORISTA),IF($C23="mês",$D23+($D23*MENSALISTA),D23))</f>
        <v>9239.8416</v>
      </c>
      <c r="J23" s="1193" t="s">
        <v>1058</v>
      </c>
      <c r="K23" s="1194" t="n">
        <f aca="false">3737.8*I2</f>
        <v>4485.36</v>
      </c>
      <c r="L23" s="1194" t="n">
        <f aca="false">K23/$O$2</f>
        <v>20.388</v>
      </c>
      <c r="M23" s="1194" t="n">
        <f aca="false">(K23*$P$2)/$O$2</f>
        <v>40.97988</v>
      </c>
      <c r="N23" s="1197"/>
    </row>
    <row r="24" customFormat="false" ht="15" hidden="false" customHeight="false" outlineLevel="0" collapsed="false">
      <c r="A24" s="0" t="s">
        <v>1060</v>
      </c>
      <c r="B24" s="0" t="s">
        <v>1061</v>
      </c>
      <c r="C24" s="1191" t="s">
        <v>1014</v>
      </c>
      <c r="D24" s="1192" t="n">
        <f aca="false">K24</f>
        <v>4485.36</v>
      </c>
      <c r="E24" s="1192" t="n">
        <f aca="false">IF($C24="h",$D24+($D24*HORISTA),IF($C24="mês",$D24+($D24*MENSALISTA),D24))</f>
        <v>9239.8416</v>
      </c>
      <c r="J24" s="1193" t="s">
        <v>1060</v>
      </c>
      <c r="K24" s="1194" t="n">
        <f aca="false">3737.8*I2</f>
        <v>4485.36</v>
      </c>
      <c r="L24" s="1194" t="n">
        <f aca="false">K24/$O$2</f>
        <v>20.388</v>
      </c>
      <c r="M24" s="1194" t="n">
        <f aca="false">(K24*$P$2)/$O$2</f>
        <v>40.97988</v>
      </c>
      <c r="N24" s="1197"/>
    </row>
    <row r="25" customFormat="false" ht="15" hidden="false" customHeight="false" outlineLevel="0" collapsed="false">
      <c r="A25" s="0" t="s">
        <v>1062</v>
      </c>
      <c r="B25" s="0" t="s">
        <v>1063</v>
      </c>
      <c r="C25" s="1191" t="s">
        <v>1014</v>
      </c>
      <c r="D25" s="1192" t="n">
        <f aca="false">K25</f>
        <v>4485.36</v>
      </c>
      <c r="E25" s="1192" t="n">
        <f aca="false">IF($C25="h",$D25+($D25*HORISTA),IF($C25="mês",$D25+($D25*MENSALISTA),D25))</f>
        <v>9239.8416</v>
      </c>
      <c r="J25" s="1193" t="s">
        <v>1062</v>
      </c>
      <c r="K25" s="1194" t="n">
        <f aca="false">3737.8*I2</f>
        <v>4485.36</v>
      </c>
      <c r="L25" s="1194" t="n">
        <f aca="false">K25/$O$2</f>
        <v>20.388</v>
      </c>
      <c r="M25" s="1194" t="n">
        <f aca="false">(K25*$P$2)/$O$2</f>
        <v>40.97988</v>
      </c>
      <c r="N25" s="1197"/>
    </row>
    <row r="26" customFormat="false" ht="15" hidden="false" customHeight="false" outlineLevel="0" collapsed="false">
      <c r="A26" s="0" t="s">
        <v>1064</v>
      </c>
      <c r="B26" s="0" t="s">
        <v>1065</v>
      </c>
      <c r="C26" s="1191" t="s">
        <v>1043</v>
      </c>
      <c r="D26" s="1192" t="n">
        <f aca="false">K26</f>
        <v>22000</v>
      </c>
      <c r="E26" s="1192" t="n">
        <f aca="false">IF($C26="h",$D26+($D26*HORISTA),IF($C26="mês",$D26+($D26*MENSALISTA),D26))</f>
        <v>22000</v>
      </c>
      <c r="J26" s="1196" t="s">
        <v>1064</v>
      </c>
      <c r="K26" s="1194" t="n">
        <v>22000</v>
      </c>
      <c r="L26" s="1194"/>
      <c r="M26" s="1194"/>
      <c r="N26" s="1197" t="s">
        <v>466</v>
      </c>
    </row>
    <row r="27" customFormat="false" ht="15" hidden="false" customHeight="false" outlineLevel="0" collapsed="false">
      <c r="A27" s="0" t="s">
        <v>1066</v>
      </c>
      <c r="B27" s="0" t="s">
        <v>1067</v>
      </c>
      <c r="C27" s="1191" t="s">
        <v>1043</v>
      </c>
      <c r="D27" s="1192" t="n">
        <f aca="false">K27</f>
        <v>12000</v>
      </c>
      <c r="E27" s="1192" t="n">
        <f aca="false">IF($C27="h",$D27+($D27*HORISTA),IF($C27="mês",$D27+($D27*MENSALISTA),D27))</f>
        <v>12000</v>
      </c>
      <c r="J27" s="1196" t="s">
        <v>1066</v>
      </c>
      <c r="K27" s="1194" t="n">
        <v>12000</v>
      </c>
      <c r="L27" s="1194"/>
      <c r="M27" s="1194"/>
      <c r="N27" s="1197" t="s">
        <v>466</v>
      </c>
    </row>
    <row r="28" customFormat="false" ht="15" hidden="false" customHeight="false" outlineLevel="0" collapsed="false">
      <c r="A28" s="0" t="s">
        <v>1068</v>
      </c>
      <c r="B28" s="0" t="s">
        <v>1069</v>
      </c>
      <c r="C28" s="1191" t="s">
        <v>1043</v>
      </c>
      <c r="D28" s="1192" t="n">
        <f aca="false">K28</f>
        <v>6870</v>
      </c>
      <c r="E28" s="1192" t="n">
        <f aca="false">IF($C28="h",$D28+($D28*HORISTA),IF($C28="mês",$D28+($D28*MENSALISTA),D28))</f>
        <v>6870</v>
      </c>
      <c r="J28" s="1196" t="s">
        <v>1068</v>
      </c>
      <c r="K28" s="1194" t="n">
        <v>6870</v>
      </c>
      <c r="L28" s="1194"/>
      <c r="M28" s="1194"/>
      <c r="N28" s="1197" t="s">
        <v>466</v>
      </c>
    </row>
    <row r="29" customFormat="false" ht="15" hidden="false" customHeight="false" outlineLevel="0" collapsed="false">
      <c r="A29" s="0" t="s">
        <v>1070</v>
      </c>
      <c r="B29" s="0" t="s">
        <v>1071</v>
      </c>
      <c r="C29" s="1191" t="s">
        <v>1043</v>
      </c>
      <c r="D29" s="1192" t="n">
        <f aca="false">K29</f>
        <v>30000</v>
      </c>
      <c r="E29" s="1192" t="n">
        <f aca="false">IF($C29="h",$D29+($D29*HORISTA),IF($C29="mês",$D29+($D29*MENSALISTA),D29))</f>
        <v>30000</v>
      </c>
      <c r="J29" s="1196" t="s">
        <v>1070</v>
      </c>
      <c r="K29" s="1194" t="n">
        <v>30000</v>
      </c>
      <c r="L29" s="1194"/>
      <c r="M29" s="1194"/>
      <c r="N29" s="1197" t="s">
        <v>466</v>
      </c>
    </row>
    <row r="30" customFormat="false" ht="15" hidden="false" customHeight="false" outlineLevel="0" collapsed="false">
      <c r="A30" s="0" t="s">
        <v>1072</v>
      </c>
      <c r="B30" s="0" t="s">
        <v>1073</v>
      </c>
      <c r="C30" s="1191" t="s">
        <v>1043</v>
      </c>
      <c r="D30" s="1192" t="n">
        <f aca="false">K30</f>
        <v>18000</v>
      </c>
      <c r="E30" s="1192" t="n">
        <f aca="false">IF($C30="h",$D30+($D30*HORISTA),IF($C30="mês",$D30+($D30*MENSALISTA),D30))</f>
        <v>18000</v>
      </c>
      <c r="J30" s="1196" t="s">
        <v>1072</v>
      </c>
      <c r="K30" s="1194" t="n">
        <v>18000</v>
      </c>
      <c r="L30" s="1194"/>
      <c r="M30" s="1194"/>
      <c r="N30" s="1197" t="s">
        <v>466</v>
      </c>
    </row>
    <row r="31" customFormat="false" ht="15" hidden="false" customHeight="false" outlineLevel="0" collapsed="false">
      <c r="A31" s="0" t="s">
        <v>345</v>
      </c>
      <c r="B31" s="0" t="s">
        <v>1074</v>
      </c>
      <c r="C31" s="1191" t="s">
        <v>1014</v>
      </c>
      <c r="D31" s="1192" t="n">
        <f aca="false">K31</f>
        <v>3078.24</v>
      </c>
      <c r="E31" s="1192" t="n">
        <f aca="false">IF($C31="h",$D31+($D31*HORISTA),IF($C31="mês",$D31+($D31*MENSALISTA),D31))</f>
        <v>6341.1744</v>
      </c>
      <c r="J31" s="1193" t="s">
        <v>345</v>
      </c>
      <c r="K31" s="1194" t="n">
        <f aca="false">2565.2*I2</f>
        <v>3078.24</v>
      </c>
      <c r="L31" s="1194" t="n">
        <f aca="false">K31/$O$2</f>
        <v>13.992</v>
      </c>
      <c r="M31" s="1194" t="n">
        <f aca="false">(K31*$P$2)/$O$2</f>
        <v>28.12392</v>
      </c>
      <c r="O31" s="1198"/>
    </row>
    <row r="32" customFormat="false" ht="15" hidden="false" customHeight="false" outlineLevel="0" collapsed="false">
      <c r="A32" s="0" t="s">
        <v>610</v>
      </c>
      <c r="B32" s="0" t="s">
        <v>1075</v>
      </c>
      <c r="C32" s="1191" t="s">
        <v>1043</v>
      </c>
      <c r="D32" s="1192" t="n">
        <f aca="false">K32</f>
        <v>9000</v>
      </c>
      <c r="E32" s="1192" t="n">
        <f aca="false">IF($C32="h",$D32+($D32*HORISTA),IF($C32="mês",$D32+($D32*MENSALISTA),D32))</f>
        <v>9000</v>
      </c>
      <c r="J32" s="1196" t="s">
        <v>610</v>
      </c>
      <c r="K32" s="1194" t="n">
        <v>9000</v>
      </c>
      <c r="L32" s="1194"/>
      <c r="M32" s="1194"/>
      <c r="N32" s="1197" t="s">
        <v>466</v>
      </c>
      <c r="O32" s="1198"/>
    </row>
    <row r="33" customFormat="false" ht="15" hidden="false" customHeight="false" outlineLevel="0" collapsed="false">
      <c r="A33" s="0" t="s">
        <v>1076</v>
      </c>
      <c r="B33" s="0" t="s">
        <v>1077</v>
      </c>
      <c r="C33" s="1191" t="s">
        <v>1014</v>
      </c>
      <c r="D33" s="1192" t="n">
        <f aca="false">K33</f>
        <v>3078.24</v>
      </c>
      <c r="E33" s="1192" t="n">
        <f aca="false">IF($C33="h",$D33+($D33*HORISTA),IF($C33="mês",$D33+($D33*MENSALISTA),D33))</f>
        <v>6341.1744</v>
      </c>
      <c r="J33" s="1193" t="s">
        <v>1076</v>
      </c>
      <c r="K33" s="1194" t="n">
        <f aca="false">2565.2*I2</f>
        <v>3078.24</v>
      </c>
      <c r="L33" s="1194" t="n">
        <f aca="false">K33/$O$2</f>
        <v>13.992</v>
      </c>
      <c r="M33" s="1194" t="n">
        <f aca="false">(K33*$P$2)/$O$2</f>
        <v>28.12392</v>
      </c>
      <c r="N33" s="1197"/>
    </row>
    <row r="34" customFormat="false" ht="15" hidden="false" customHeight="false" outlineLevel="0" collapsed="false">
      <c r="A34" s="0" t="s">
        <v>1078</v>
      </c>
      <c r="B34" s="0" t="s">
        <v>1079</v>
      </c>
      <c r="C34" s="1191" t="s">
        <v>1014</v>
      </c>
      <c r="D34" s="1192" t="n">
        <f aca="false">K34</f>
        <v>3078.24</v>
      </c>
      <c r="E34" s="1192" t="n">
        <f aca="false">IF($C34="h",$D34+($D34*HORISTA),IF($C34="mês",$D34+($D34*MENSALISTA),D34))</f>
        <v>6341.1744</v>
      </c>
      <c r="J34" s="1193" t="s">
        <v>1078</v>
      </c>
      <c r="K34" s="1194" t="n">
        <f aca="false">2565.2*I2</f>
        <v>3078.24</v>
      </c>
      <c r="L34" s="1194" t="n">
        <f aca="false">K34/$O$2</f>
        <v>13.992</v>
      </c>
      <c r="M34" s="1194" t="n">
        <f aca="false">(K34*$P$2)/$O$2</f>
        <v>28.12392</v>
      </c>
    </row>
    <row r="35" customFormat="false" ht="15" hidden="false" customHeight="false" outlineLevel="0" collapsed="false">
      <c r="A35" s="0" t="s">
        <v>1080</v>
      </c>
      <c r="B35" s="0" t="s">
        <v>1081</v>
      </c>
      <c r="C35" s="1191" t="s">
        <v>1014</v>
      </c>
      <c r="D35" s="1192" t="n">
        <f aca="false">K35</f>
        <v>3078.24</v>
      </c>
      <c r="E35" s="1192" t="n">
        <f aca="false">IF($C35="h",$D35+($D35*HORISTA),IF($C35="mês",$D35+($D35*MENSALISTA),D35))</f>
        <v>6341.1744</v>
      </c>
      <c r="J35" s="1193" t="s">
        <v>1080</v>
      </c>
      <c r="K35" s="1194" t="n">
        <f aca="false">2565.2*I2</f>
        <v>3078.24</v>
      </c>
      <c r="L35" s="1194" t="n">
        <f aca="false">K35/$O$2</f>
        <v>13.992</v>
      </c>
      <c r="M35" s="1194" t="n">
        <f aca="false">(K35*$P$2)/$O$2</f>
        <v>28.12392</v>
      </c>
    </row>
    <row r="36" customFormat="false" ht="15" hidden="false" customHeight="false" outlineLevel="0" collapsed="false">
      <c r="A36" s="0" t="s">
        <v>1082</v>
      </c>
      <c r="B36" s="0" t="s">
        <v>1083</v>
      </c>
      <c r="C36" s="1191" t="s">
        <v>1014</v>
      </c>
      <c r="D36" s="1192" t="n">
        <f aca="false">K36</f>
        <v>3078.24</v>
      </c>
      <c r="E36" s="1192" t="n">
        <f aca="false">IF($C36="h",$D36+($D36*HORISTA),IF($C36="mês",$D36+($D36*MENSALISTA),D36))</f>
        <v>6341.1744</v>
      </c>
      <c r="J36" s="1193" t="s">
        <v>1082</v>
      </c>
      <c r="K36" s="1194" t="n">
        <f aca="false">2565.2*I2</f>
        <v>3078.24</v>
      </c>
      <c r="L36" s="1194" t="n">
        <f aca="false">K36/$O$2</f>
        <v>13.992</v>
      </c>
      <c r="M36" s="1194" t="n">
        <f aca="false">(K36*$P$2)/$O$2</f>
        <v>28.12392</v>
      </c>
    </row>
    <row r="37" customFormat="false" ht="15" hidden="false" customHeight="false" outlineLevel="0" collapsed="false">
      <c r="A37" s="0" t="s">
        <v>1084</v>
      </c>
      <c r="B37" s="0" t="s">
        <v>1085</v>
      </c>
      <c r="C37" s="1191" t="s">
        <v>1014</v>
      </c>
      <c r="D37" s="1192" t="n">
        <f aca="false">K37</f>
        <v>4002.24</v>
      </c>
      <c r="E37" s="1192" t="n">
        <f aca="false">IF($C37="h",$D37+($D37*HORISTA),IF($C37="mês",$D37+($D37*MENSALISTA),D37))</f>
        <v>8244.6144</v>
      </c>
      <c r="J37" s="1193" t="s">
        <v>1086</v>
      </c>
      <c r="K37" s="1194" t="n">
        <f aca="false">3335.2*I2</f>
        <v>4002.24</v>
      </c>
      <c r="L37" s="1194" t="n">
        <f aca="false">K37/$O$2</f>
        <v>18.192</v>
      </c>
      <c r="M37" s="1194" t="n">
        <f aca="false">(K37*$P$2)/$O$2</f>
        <v>36.56592</v>
      </c>
    </row>
    <row r="38" customFormat="false" ht="15" hidden="false" customHeight="false" outlineLevel="0" collapsed="false">
      <c r="A38" s="0" t="s">
        <v>1087</v>
      </c>
      <c r="B38" s="0" t="s">
        <v>1088</v>
      </c>
      <c r="C38" s="1191" t="s">
        <v>1014</v>
      </c>
      <c r="D38" s="1192" t="n">
        <f aca="false">K64</f>
        <v>2656.5</v>
      </c>
      <c r="E38" s="1192" t="n">
        <f aca="false">IF($C38="h",$D38+($D38*HORISTA),IF($C38="mês",$D38+($D38*MENSALISTA),D38))</f>
        <v>5472.39</v>
      </c>
      <c r="J38" s="1193" t="s">
        <v>1089</v>
      </c>
      <c r="K38" s="1194" t="n">
        <f aca="false">2565.2*I2</f>
        <v>3078.24</v>
      </c>
      <c r="L38" s="1194" t="n">
        <f aca="false">K38/$O$2</f>
        <v>13.992</v>
      </c>
      <c r="M38" s="1194" t="n">
        <f aca="false">(K38*$P$2)/$O$2</f>
        <v>28.12392</v>
      </c>
    </row>
    <row r="39" customFormat="false" ht="15" hidden="false" customHeight="false" outlineLevel="0" collapsed="false">
      <c r="A39" s="0" t="s">
        <v>1090</v>
      </c>
      <c r="B39" s="0" t="s">
        <v>1091</v>
      </c>
      <c r="C39" s="1191" t="s">
        <v>1014</v>
      </c>
      <c r="D39" s="1192" t="n">
        <f aca="false">K38</f>
        <v>3078.24</v>
      </c>
      <c r="E39" s="1192" t="n">
        <f aca="false">IF($C39="h",$D39+($D39*HORISTA),IF($C39="mês",$D39+($D39*MENSALISTA),D39))</f>
        <v>6341.1744</v>
      </c>
      <c r="J39" s="1193" t="s">
        <v>1092</v>
      </c>
      <c r="K39" s="1194" t="n">
        <f aca="false">2565.2*I2</f>
        <v>3078.24</v>
      </c>
      <c r="L39" s="1194" t="n">
        <f aca="false">K39/$O$2</f>
        <v>13.992</v>
      </c>
      <c r="M39" s="1194" t="n">
        <f aca="false">(K39*$P$2)/$O$2</f>
        <v>28.12392</v>
      </c>
    </row>
    <row r="40" customFormat="false" ht="15" hidden="false" customHeight="false" outlineLevel="0" collapsed="false">
      <c r="A40" s="0" t="s">
        <v>1092</v>
      </c>
      <c r="B40" s="0" t="s">
        <v>1093</v>
      </c>
      <c r="C40" s="1191" t="s">
        <v>1014</v>
      </c>
      <c r="D40" s="1192" t="n">
        <f aca="false">K39</f>
        <v>3078.24</v>
      </c>
      <c r="E40" s="1192" t="n">
        <f aca="false">IF($C40="h",$D40+($D40*HORISTA),IF($C40="mês",$D40+($D40*MENSALISTA),D40))</f>
        <v>6341.1744</v>
      </c>
      <c r="J40" s="1193" t="s">
        <v>1094</v>
      </c>
      <c r="K40" s="1194" t="n">
        <f aca="false">2565.2*I2</f>
        <v>3078.24</v>
      </c>
      <c r="L40" s="1194" t="n">
        <f aca="false">K40/$O$2</f>
        <v>13.992</v>
      </c>
      <c r="M40" s="1194" t="n">
        <f aca="false">(K40*$P$2)/$O$2</f>
        <v>28.12392</v>
      </c>
    </row>
    <row r="41" customFormat="false" ht="15" hidden="false" customHeight="false" outlineLevel="0" collapsed="false">
      <c r="A41" s="0" t="s">
        <v>1094</v>
      </c>
      <c r="B41" s="0" t="s">
        <v>1095</v>
      </c>
      <c r="C41" s="1191" t="s">
        <v>1014</v>
      </c>
      <c r="D41" s="1192" t="n">
        <f aca="false">K40</f>
        <v>3078.24</v>
      </c>
      <c r="E41" s="1192" t="n">
        <f aca="false">IF($C41="h",$D41+($D41*HORISTA),IF($C41="mês",$D41+($D41*MENSALISTA),D41))</f>
        <v>6341.1744</v>
      </c>
      <c r="J41" s="1193" t="s">
        <v>1096</v>
      </c>
      <c r="K41" s="1194" t="n">
        <f aca="false">5000</f>
        <v>5000</v>
      </c>
      <c r="L41" s="1194" t="n">
        <f aca="false">K41/$O$2</f>
        <v>22.7272727272727</v>
      </c>
      <c r="M41" s="1194" t="n">
        <f aca="false">(K41*$P$2)/$O$2</f>
        <v>45.6818181818182</v>
      </c>
    </row>
    <row r="42" customFormat="false" ht="15" hidden="false" customHeight="false" outlineLevel="0" collapsed="false">
      <c r="A42" s="0" t="s">
        <v>1096</v>
      </c>
      <c r="B42" s="0" t="s">
        <v>1097</v>
      </c>
      <c r="C42" s="1191" t="s">
        <v>1014</v>
      </c>
      <c r="D42" s="1192" t="n">
        <f aca="false">K41</f>
        <v>5000</v>
      </c>
      <c r="E42" s="1192" t="n">
        <f aca="false">IF($C42="h",$D42+($D42*HORISTA),IF($C42="mês",$D42+($D42*MENSALISTA),D42))</f>
        <v>10300</v>
      </c>
      <c r="J42" s="1193" t="s">
        <v>1098</v>
      </c>
      <c r="K42" s="1194" t="n">
        <f aca="false">3335.2*I2</f>
        <v>4002.24</v>
      </c>
      <c r="L42" s="1194" t="n">
        <f aca="false">K42/$O$2</f>
        <v>18.192</v>
      </c>
      <c r="M42" s="1194" t="n">
        <f aca="false">(K42*$P$2)/$O$2</f>
        <v>36.56592</v>
      </c>
      <c r="N42" s="893"/>
    </row>
    <row r="43" customFormat="false" ht="15" hidden="false" customHeight="false" outlineLevel="0" collapsed="false">
      <c r="A43" s="0" t="s">
        <v>1098</v>
      </c>
      <c r="B43" s="0" t="s">
        <v>1099</v>
      </c>
      <c r="C43" s="1191" t="s">
        <v>1014</v>
      </c>
      <c r="D43" s="1192" t="n">
        <f aca="false">K42</f>
        <v>4002.24</v>
      </c>
      <c r="E43" s="1192" t="n">
        <f aca="false">IF($C43="h",$D43+($D43*HORISTA),IF($C43="mês",$D43+($D43*MENSALISTA),D43))</f>
        <v>8244.6144</v>
      </c>
      <c r="J43" s="1193" t="s">
        <v>1100</v>
      </c>
      <c r="K43" s="1194" t="n">
        <f aca="false">2565.2*I2</f>
        <v>3078.24</v>
      </c>
      <c r="L43" s="1194" t="n">
        <f aca="false">K43/$O$2</f>
        <v>13.992</v>
      </c>
      <c r="M43" s="1194" t="n">
        <f aca="false">(K43*$P$2)/$O$2</f>
        <v>28.12392</v>
      </c>
      <c r="N43" s="893"/>
    </row>
    <row r="44" customFormat="false" ht="15" hidden="false" customHeight="false" outlineLevel="0" collapsed="false">
      <c r="A44" s="0" t="s">
        <v>1100</v>
      </c>
      <c r="B44" s="0" t="s">
        <v>1101</v>
      </c>
      <c r="C44" s="1191" t="s">
        <v>1014</v>
      </c>
      <c r="D44" s="1192" t="n">
        <f aca="false">K43</f>
        <v>3078.24</v>
      </c>
      <c r="E44" s="1192" t="n">
        <f aca="false">IF($C44="h",$D44+($D44*HORISTA),IF($C44="mês",$D44+($D44*MENSALISTA),D44))</f>
        <v>6341.1744</v>
      </c>
      <c r="J44" s="1193" t="s">
        <v>1102</v>
      </c>
      <c r="K44" s="1194" t="n">
        <v>5000</v>
      </c>
      <c r="L44" s="1194" t="n">
        <f aca="false">K44/$O$2</f>
        <v>22.7272727272727</v>
      </c>
      <c r="M44" s="1194" t="n">
        <f aca="false">(K44*$P$2)/$O$2</f>
        <v>45.6818181818182</v>
      </c>
    </row>
    <row r="45" customFormat="false" ht="15" hidden="false" customHeight="false" outlineLevel="0" collapsed="false">
      <c r="A45" s="0" t="s">
        <v>1102</v>
      </c>
      <c r="B45" s="0" t="s">
        <v>1103</v>
      </c>
      <c r="C45" s="1191" t="s">
        <v>1014</v>
      </c>
      <c r="D45" s="1192" t="n">
        <f aca="false">K44</f>
        <v>5000</v>
      </c>
      <c r="E45" s="1192" t="n">
        <f aca="false">IF($C45="h",$D45+($D45*HORISTA),IF($C45="mês",$D45+($D45*MENSALISTA),D45))</f>
        <v>10300</v>
      </c>
      <c r="J45" s="1193" t="s">
        <v>1104</v>
      </c>
      <c r="K45" s="1194" t="n">
        <f aca="false">3335.2*I2</f>
        <v>4002.24</v>
      </c>
      <c r="L45" s="1194" t="n">
        <f aca="false">K45/$O$2</f>
        <v>18.192</v>
      </c>
      <c r="M45" s="1194" t="n">
        <f aca="false">(K45*$P$2)/$O$2</f>
        <v>36.56592</v>
      </c>
    </row>
    <row r="46" customFormat="false" ht="15" hidden="false" customHeight="false" outlineLevel="0" collapsed="false">
      <c r="A46" s="0" t="s">
        <v>1104</v>
      </c>
      <c r="B46" s="0" t="s">
        <v>1105</v>
      </c>
      <c r="C46" s="1191" t="s">
        <v>1014</v>
      </c>
      <c r="D46" s="1192" t="n">
        <f aca="false">K45</f>
        <v>4002.24</v>
      </c>
      <c r="E46" s="1192" t="n">
        <f aca="false">IF($C46="h",$D46+($D46*HORISTA),IF($C46="mês",$D46+($D46*MENSALISTA),D46))</f>
        <v>8244.6144</v>
      </c>
      <c r="J46" s="1193" t="s">
        <v>1106</v>
      </c>
      <c r="K46" s="1194" t="n">
        <v>5000</v>
      </c>
      <c r="L46" s="1194" t="n">
        <f aca="false">K46/$O$2</f>
        <v>22.7272727272727</v>
      </c>
      <c r="M46" s="1194" t="n">
        <f aca="false">(K46*$P$2)/$O$2</f>
        <v>45.6818181818182</v>
      </c>
    </row>
    <row r="47" customFormat="false" ht="15" hidden="false" customHeight="false" outlineLevel="0" collapsed="false">
      <c r="A47" s="0" t="s">
        <v>1106</v>
      </c>
      <c r="B47" s="0" t="s">
        <v>1107</v>
      </c>
      <c r="C47" s="1191" t="s">
        <v>1014</v>
      </c>
      <c r="D47" s="1192" t="n">
        <f aca="false">K46</f>
        <v>5000</v>
      </c>
      <c r="E47" s="1192" t="n">
        <f aca="false">IF($C47="h",$D47+($D47*HORISTA),IF($C47="mês",$D47+($D47*MENSALISTA),D47))</f>
        <v>10300</v>
      </c>
      <c r="J47" s="1193" t="s">
        <v>1108</v>
      </c>
      <c r="K47" s="1194" t="n">
        <f aca="false">2565.2*I2</f>
        <v>3078.24</v>
      </c>
      <c r="L47" s="1194" t="n">
        <f aca="false">K47/$O$2</f>
        <v>13.992</v>
      </c>
      <c r="M47" s="1194" t="n">
        <f aca="false">(K47*$P$2)/$O$2</f>
        <v>28.12392</v>
      </c>
    </row>
    <row r="48" customFormat="false" ht="15" hidden="false" customHeight="false" outlineLevel="0" collapsed="false">
      <c r="A48" s="0" t="s">
        <v>1108</v>
      </c>
      <c r="B48" s="0" t="s">
        <v>1109</v>
      </c>
      <c r="C48" s="1191" t="s">
        <v>1014</v>
      </c>
      <c r="D48" s="1192" t="n">
        <f aca="false">K47</f>
        <v>3078.24</v>
      </c>
      <c r="E48" s="1192" t="n">
        <f aca="false">IF($C48="h",$D48+($D48*HORISTA),IF($C48="mês",$D48+($D48*MENSALISTA),D48))</f>
        <v>6341.1744</v>
      </c>
      <c r="J48" s="1193" t="s">
        <v>1110</v>
      </c>
      <c r="K48" s="1194" t="n">
        <f aca="false">3335.2*I2</f>
        <v>4002.24</v>
      </c>
      <c r="L48" s="1194" t="n">
        <f aca="false">K48/$O$2</f>
        <v>18.192</v>
      </c>
      <c r="M48" s="1194" t="n">
        <f aca="false">(K48*$P$2)/$O$2</f>
        <v>36.56592</v>
      </c>
    </row>
    <row r="49" customFormat="false" ht="15" hidden="false" customHeight="false" outlineLevel="0" collapsed="false">
      <c r="A49" s="0" t="s">
        <v>1110</v>
      </c>
      <c r="B49" s="0" t="s">
        <v>1111</v>
      </c>
      <c r="C49" s="1191" t="s">
        <v>1014</v>
      </c>
      <c r="D49" s="1192" t="n">
        <f aca="false">K48</f>
        <v>4002.24</v>
      </c>
      <c r="E49" s="1192" t="n">
        <f aca="false">IF($C49="h",$D49+($D49*HORISTA),IF($C49="mês",$D49+($D49*MENSALISTA),D49))</f>
        <v>8244.6144</v>
      </c>
      <c r="J49" s="1193" t="s">
        <v>330</v>
      </c>
      <c r="K49" s="1194" t="n">
        <v>5000</v>
      </c>
      <c r="L49" s="1194" t="n">
        <f aca="false">K49/$O$2</f>
        <v>22.7272727272727</v>
      </c>
      <c r="M49" s="1194" t="n">
        <f aca="false">(K49*$P$2)/$O$2</f>
        <v>45.6818181818182</v>
      </c>
    </row>
    <row r="50" customFormat="false" ht="15" hidden="false" customHeight="false" outlineLevel="0" collapsed="false">
      <c r="A50" s="0" t="s">
        <v>330</v>
      </c>
      <c r="B50" s="0" t="s">
        <v>1112</v>
      </c>
      <c r="C50" s="1191" t="s">
        <v>1014</v>
      </c>
      <c r="D50" s="1192" t="n">
        <f aca="false">K49</f>
        <v>5000</v>
      </c>
      <c r="E50" s="1192" t="n">
        <f aca="false">IF($C50="h",$D50+($D50*HORISTA),IF($C50="mês",$D50+($D50*MENSALISTA),D50))</f>
        <v>10300</v>
      </c>
      <c r="J50" s="1193" t="s">
        <v>1113</v>
      </c>
      <c r="K50" s="1194" t="n">
        <f aca="false">2565.2*I2</f>
        <v>3078.24</v>
      </c>
      <c r="L50" s="1194" t="n">
        <f aca="false">K50/$O$2</f>
        <v>13.992</v>
      </c>
      <c r="M50" s="1194" t="n">
        <f aca="false">(K50*$P$2)/$O$2</f>
        <v>28.12392</v>
      </c>
    </row>
    <row r="51" customFormat="false" ht="15" hidden="false" customHeight="false" outlineLevel="0" collapsed="false">
      <c r="A51" s="0" t="s">
        <v>1113</v>
      </c>
      <c r="B51" s="0" t="s">
        <v>1114</v>
      </c>
      <c r="C51" s="1191" t="s">
        <v>1014</v>
      </c>
      <c r="D51" s="1192" t="n">
        <f aca="false">K50</f>
        <v>3078.24</v>
      </c>
      <c r="E51" s="1192" t="n">
        <f aca="false">IF($C51="h",$D51+($D51*HORISTA),IF($C51="mês",$D51+($D51*MENSALISTA),D51))</f>
        <v>6341.1744</v>
      </c>
      <c r="J51" s="1193" t="s">
        <v>1115</v>
      </c>
      <c r="K51" s="1194" t="n">
        <f aca="false">2565.2*I2</f>
        <v>3078.24</v>
      </c>
      <c r="L51" s="1194" t="n">
        <f aca="false">K51/$O$2</f>
        <v>13.992</v>
      </c>
      <c r="M51" s="1194" t="n">
        <f aca="false">(K51*$P$2)/$O$2</f>
        <v>28.12392</v>
      </c>
    </row>
    <row r="52" customFormat="false" ht="15" hidden="false" customHeight="false" outlineLevel="0" collapsed="false">
      <c r="A52" s="0" t="s">
        <v>1115</v>
      </c>
      <c r="B52" s="0" t="s">
        <v>1116</v>
      </c>
      <c r="C52" s="1191" t="s">
        <v>1014</v>
      </c>
      <c r="D52" s="1192" t="n">
        <f aca="false">K51</f>
        <v>3078.24</v>
      </c>
      <c r="E52" s="1192" t="n">
        <f aca="false">IF($C52="h",$D52+($D52*HORISTA),IF($C52="mês",$D52+($D52*MENSALISTA),D52))</f>
        <v>6341.1744</v>
      </c>
      <c r="J52" s="1193" t="s">
        <v>366</v>
      </c>
      <c r="K52" s="1194" t="n">
        <f aca="false">2565.2*I2</f>
        <v>3078.24</v>
      </c>
      <c r="L52" s="1194" t="n">
        <f aca="false">K52/$O$2</f>
        <v>13.992</v>
      </c>
      <c r="M52" s="1194" t="n">
        <f aca="false">(K52*$P$2)/$O$2</f>
        <v>28.12392</v>
      </c>
    </row>
    <row r="53" customFormat="false" ht="15" hidden="false" customHeight="false" outlineLevel="0" collapsed="false">
      <c r="A53" s="0" t="s">
        <v>1117</v>
      </c>
      <c r="B53" s="0" t="s">
        <v>1118</v>
      </c>
      <c r="C53" s="1191" t="s">
        <v>1014</v>
      </c>
      <c r="D53" s="1192" t="n">
        <f aca="false">D46</f>
        <v>4002.24</v>
      </c>
      <c r="E53" s="1192" t="n">
        <f aca="false">IF($C53="h",$D53+($D53*HORISTA),IF($C53="mês",$D53+($D53*MENSALISTA),D53))</f>
        <v>8244.6144</v>
      </c>
      <c r="J53" s="1193" t="s">
        <v>1119</v>
      </c>
      <c r="K53" s="1194" t="n">
        <f aca="false">2565.2*I2</f>
        <v>3078.24</v>
      </c>
      <c r="L53" s="1194" t="n">
        <f aca="false">K53/$O$2</f>
        <v>13.992</v>
      </c>
      <c r="M53" s="1194" t="n">
        <f aca="false">(K53*$P$2)/$O$2</f>
        <v>28.12392</v>
      </c>
    </row>
    <row r="54" customFormat="false" ht="15" hidden="false" customHeight="false" outlineLevel="0" collapsed="false">
      <c r="A54" s="0" t="s">
        <v>366</v>
      </c>
      <c r="B54" s="0" t="s">
        <v>1120</v>
      </c>
      <c r="C54" s="1191" t="s">
        <v>1014</v>
      </c>
      <c r="D54" s="1192" t="n">
        <f aca="false">K52</f>
        <v>3078.24</v>
      </c>
      <c r="E54" s="1192" t="n">
        <f aca="false">IF($C54="h",$D54+($D54*HORISTA),IF($C54="mês",$D54+($D54*MENSALISTA),D54))</f>
        <v>6341.1744</v>
      </c>
      <c r="J54" s="1193" t="s">
        <v>1121</v>
      </c>
      <c r="K54" s="1194" t="n">
        <f aca="false">1848*I2</f>
        <v>2217.6</v>
      </c>
      <c r="L54" s="1194" t="n">
        <f aca="false">K54/$O$2</f>
        <v>10.08</v>
      </c>
      <c r="M54" s="1194" t="n">
        <f aca="false">(K54*$P$2)/$O$2</f>
        <v>20.2608</v>
      </c>
    </row>
    <row r="55" customFormat="false" ht="15" hidden="false" customHeight="false" outlineLevel="0" collapsed="false">
      <c r="A55" s="0" t="s">
        <v>1119</v>
      </c>
      <c r="B55" s="0" t="s">
        <v>1122</v>
      </c>
      <c r="C55" s="1191" t="s">
        <v>1014</v>
      </c>
      <c r="D55" s="1192" t="n">
        <f aca="false">K53</f>
        <v>3078.24</v>
      </c>
      <c r="E55" s="1192" t="n">
        <f aca="false">IF($C55="h",$D55+($D55*HORISTA),IF($C55="mês",$D55+($D55*MENSALISTA),D55))</f>
        <v>6341.1744</v>
      </c>
      <c r="J55" s="1193" t="s">
        <v>1123</v>
      </c>
      <c r="K55" s="1194" t="n">
        <f aca="false">1702.8*I2</f>
        <v>2043.36</v>
      </c>
      <c r="L55" s="1194" t="n">
        <f aca="false">K55/$O$2</f>
        <v>9.288</v>
      </c>
      <c r="M55" s="1194" t="n">
        <f aca="false">(K55*$P$2)/$O$2</f>
        <v>18.66888</v>
      </c>
    </row>
    <row r="56" customFormat="false" ht="15" hidden="false" customHeight="false" outlineLevel="0" collapsed="false">
      <c r="A56" s="0" t="s">
        <v>1121</v>
      </c>
      <c r="B56" s="0" t="s">
        <v>1124</v>
      </c>
      <c r="C56" s="1191" t="s">
        <v>1014</v>
      </c>
      <c r="D56" s="1192" t="n">
        <f aca="false">K54</f>
        <v>2217.6</v>
      </c>
      <c r="E56" s="1192" t="n">
        <f aca="false">IF($C56="h",$D56+($D56*HORISTA),IF($C56="mês",$D56+($D56*MENSALISTA),D56))</f>
        <v>4568.256</v>
      </c>
      <c r="J56" s="1196" t="s">
        <v>614</v>
      </c>
      <c r="K56" s="1194" t="n">
        <v>7500</v>
      </c>
      <c r="L56" s="1194"/>
      <c r="M56" s="1194"/>
      <c r="N56" s="1197" t="s">
        <v>466</v>
      </c>
    </row>
    <row r="57" customFormat="false" ht="15" hidden="false" customHeight="false" outlineLevel="0" collapsed="false">
      <c r="A57" s="0" t="s">
        <v>1123</v>
      </c>
      <c r="B57" s="0" t="s">
        <v>1125</v>
      </c>
      <c r="C57" s="1191" t="s">
        <v>1014</v>
      </c>
      <c r="D57" s="1192" t="n">
        <f aca="false">K55</f>
        <v>2043.36</v>
      </c>
      <c r="E57" s="1192" t="n">
        <f aca="false">IF($C57="h",$D57+($D57*HORISTA),IF($C57="mês",$D57+($D57*MENSALISTA),D57))</f>
        <v>4209.3216</v>
      </c>
      <c r="J57" s="1196" t="s">
        <v>537</v>
      </c>
      <c r="K57" s="1194" t="n">
        <v>18000</v>
      </c>
      <c r="L57" s="1194"/>
      <c r="M57" s="1194"/>
      <c r="N57" s="1197" t="s">
        <v>466</v>
      </c>
      <c r="O57" s="1198"/>
    </row>
    <row r="58" customFormat="false" ht="15" hidden="false" customHeight="false" outlineLevel="0" collapsed="false">
      <c r="A58" s="0" t="s">
        <v>614</v>
      </c>
      <c r="B58" s="0" t="s">
        <v>1126</v>
      </c>
      <c r="C58" s="1191" t="s">
        <v>1043</v>
      </c>
      <c r="D58" s="1192" t="n">
        <f aca="false">K56</f>
        <v>7500</v>
      </c>
      <c r="E58" s="1192" t="n">
        <f aca="false">IF($C58="h",$D58+($D58*HORISTA),IF($C58="mês",$D58+($D58*MENSALISTA),D58))</f>
        <v>7500</v>
      </c>
      <c r="J58" s="1196" t="s">
        <v>1127</v>
      </c>
      <c r="K58" s="1194" t="n">
        <v>12000</v>
      </c>
      <c r="L58" s="1194" t="n">
        <f aca="false">K58/$O$2</f>
        <v>54.5454545454546</v>
      </c>
      <c r="M58" s="1194" t="n">
        <f aca="false">(K58*$P$2)/$O$2</f>
        <v>109.636363636364</v>
      </c>
    </row>
    <row r="59" customFormat="false" ht="15" hidden="false" customHeight="false" outlineLevel="0" collapsed="false">
      <c r="A59" s="0" t="s">
        <v>537</v>
      </c>
      <c r="B59" s="0" t="s">
        <v>1128</v>
      </c>
      <c r="C59" s="1191" t="s">
        <v>1043</v>
      </c>
      <c r="D59" s="1192" t="n">
        <f aca="false">K57</f>
        <v>18000</v>
      </c>
      <c r="E59" s="1192" t="n">
        <f aca="false">IF($C59="h",$D59+($D59*HORISTA),IF($C59="mês",$D59+($D59*MENSALISTA),D59))</f>
        <v>18000</v>
      </c>
      <c r="J59" s="1193" t="s">
        <v>1129</v>
      </c>
      <c r="K59" s="1194" t="n">
        <f aca="false">3335.2*I2</f>
        <v>4002.24</v>
      </c>
      <c r="L59" s="1194" t="n">
        <f aca="false">K59/$O$2</f>
        <v>18.192</v>
      </c>
      <c r="M59" s="1194" t="n">
        <f aca="false">(K59*$P$2)/$O$2</f>
        <v>36.56592</v>
      </c>
    </row>
    <row r="60" customFormat="false" ht="15" hidden="false" customHeight="false" outlineLevel="0" collapsed="false">
      <c r="A60" s="0" t="s">
        <v>1127</v>
      </c>
      <c r="B60" s="0" t="s">
        <v>1130</v>
      </c>
      <c r="C60" s="1191" t="s">
        <v>1014</v>
      </c>
      <c r="D60" s="1192" t="n">
        <f aca="false">K58</f>
        <v>12000</v>
      </c>
      <c r="E60" s="1192" t="n">
        <f aca="false">IF($C60="h",$D60+($D60*HORISTA),IF($C60="mês",$D60+($D60*MENSALISTA),D60))</f>
        <v>24720</v>
      </c>
      <c r="J60" s="1193" t="s">
        <v>1131</v>
      </c>
      <c r="K60" s="1194" t="n">
        <f aca="false">1702.8*I2</f>
        <v>2043.36</v>
      </c>
      <c r="L60" s="1194" t="n">
        <f aca="false">K60/$O$2</f>
        <v>9.288</v>
      </c>
      <c r="M60" s="1194" t="n">
        <f aca="false">(K60*$P$2)/$O$2</f>
        <v>18.66888</v>
      </c>
    </row>
    <row r="61" customFormat="false" ht="15" hidden="false" customHeight="false" outlineLevel="0" collapsed="false">
      <c r="A61" s="0" t="s">
        <v>1129</v>
      </c>
      <c r="B61" s="0" t="s">
        <v>1132</v>
      </c>
      <c r="C61" s="1191" t="s">
        <v>1014</v>
      </c>
      <c r="D61" s="1192" t="n">
        <f aca="false">K59</f>
        <v>4002.24</v>
      </c>
      <c r="E61" s="1192"/>
      <c r="J61" s="1196" t="s">
        <v>1133</v>
      </c>
      <c r="K61" s="1194" t="n">
        <f aca="false">1995.93*I2+1450</f>
        <v>3845.116</v>
      </c>
      <c r="L61" s="1194" t="n">
        <f aca="false">K61/$O$2</f>
        <v>17.4778</v>
      </c>
      <c r="M61" s="1194" t="n">
        <f aca="false">(K61*$P$2)/$O$2</f>
        <v>35.130378</v>
      </c>
    </row>
    <row r="62" customFormat="false" ht="15" hidden="false" customHeight="false" outlineLevel="0" collapsed="false">
      <c r="A62" s="0" t="s">
        <v>1134</v>
      </c>
      <c r="B62" s="0" t="s">
        <v>1132</v>
      </c>
      <c r="C62" s="1191" t="s">
        <v>1043</v>
      </c>
      <c r="D62" s="1192" t="n">
        <v>7000</v>
      </c>
      <c r="E62" s="1192" t="n">
        <f aca="false">IF($C62="h",$D62+($D62*HORISTA),IF($C62="mês",$D62+($D62*MENSALISTA),D62))</f>
        <v>7000</v>
      </c>
      <c r="J62" s="1196" t="s">
        <v>331</v>
      </c>
      <c r="K62" s="1194" t="n">
        <v>7500</v>
      </c>
      <c r="L62" s="1194"/>
      <c r="M62" s="1194"/>
      <c r="N62" s="1197" t="s">
        <v>466</v>
      </c>
    </row>
    <row r="63" customFormat="false" ht="15" hidden="false" customHeight="false" outlineLevel="0" collapsed="false">
      <c r="A63" s="0" t="s">
        <v>1087</v>
      </c>
      <c r="B63" s="0" t="s">
        <v>1135</v>
      </c>
      <c r="C63" s="1191" t="s">
        <v>1014</v>
      </c>
      <c r="D63" s="1192" t="n">
        <f aca="false">D37</f>
        <v>4002.24</v>
      </c>
      <c r="E63" s="1192" t="n">
        <f aca="false">IF($C63="h",$D63+($D63*HORISTA),IF($C63="mês",$D63+($D63*MENSALISTA),D63))</f>
        <v>8244.6144</v>
      </c>
      <c r="J63" s="1193" t="s">
        <v>1136</v>
      </c>
      <c r="K63" s="1194" t="n">
        <f aca="false">3737.8*I2</f>
        <v>4485.36</v>
      </c>
      <c r="L63" s="1194" t="n">
        <f aca="false">K63/$O$2</f>
        <v>20.388</v>
      </c>
      <c r="M63" s="1194" t="n">
        <f aca="false">(K63*$P$2)/$O$2</f>
        <v>40.97988</v>
      </c>
    </row>
    <row r="64" customFormat="false" ht="15" hidden="false" customHeight="false" outlineLevel="0" collapsed="false">
      <c r="A64" s="0" t="s">
        <v>1137</v>
      </c>
      <c r="B64" s="0" t="s">
        <v>1138</v>
      </c>
      <c r="C64" s="1191" t="s">
        <v>1014</v>
      </c>
      <c r="D64" s="1192" t="n">
        <v>3000</v>
      </c>
      <c r="E64" s="1192" t="n">
        <f aca="false">IF($C64="h",$D64+($D64*HORISTA),IF($C64="mês",$D64+($D64*MENSALISTA),D64))</f>
        <v>6180</v>
      </c>
      <c r="J64" s="1196" t="s">
        <v>1087</v>
      </c>
      <c r="K64" s="1194" t="n">
        <f aca="false">2656.5</f>
        <v>2656.5</v>
      </c>
      <c r="L64" s="1196" t="n">
        <f aca="false">K64/$O$2</f>
        <v>12.075</v>
      </c>
      <c r="M64" s="1196" t="n">
        <f aca="false">(K64*$P$2)/$O$2</f>
        <v>24.27075</v>
      </c>
    </row>
    <row r="65" customFormat="false" ht="15" hidden="false" customHeight="false" outlineLevel="0" collapsed="false">
      <c r="A65" s="0" t="s">
        <v>1139</v>
      </c>
      <c r="B65" s="0" t="s">
        <v>1140</v>
      </c>
      <c r="C65" s="1191" t="s">
        <v>1014</v>
      </c>
      <c r="D65" s="1192" t="n">
        <f aca="false">K65</f>
        <v>3547.404</v>
      </c>
      <c r="E65" s="1192" t="n">
        <f aca="false">IF($C65="h",$D65+($D65*HORISTA),IF($C65="mês",$D65+($D65*MENSALISTA),D65))</f>
        <v>7307.65224</v>
      </c>
      <c r="J65" s="1196" t="s">
        <v>1141</v>
      </c>
      <c r="K65" s="1194" t="n">
        <f aca="false">2956.17*I2</f>
        <v>3547.404</v>
      </c>
      <c r="L65" s="1196" t="n">
        <f aca="false">K65/$O$2</f>
        <v>16.1245636363636</v>
      </c>
      <c r="M65" s="1196" t="n">
        <f aca="false">(K65*$P$2)/$O$2</f>
        <v>32.4103729090909</v>
      </c>
    </row>
    <row r="66" customFormat="false" ht="15" hidden="false" customHeight="false" outlineLevel="0" collapsed="false">
      <c r="A66" s="0" t="s">
        <v>1131</v>
      </c>
      <c r="B66" s="0" t="s">
        <v>1142</v>
      </c>
      <c r="C66" s="1191" t="s">
        <v>1014</v>
      </c>
      <c r="D66" s="1192" t="n">
        <f aca="false">K60</f>
        <v>2043.36</v>
      </c>
      <c r="E66" s="1192" t="n">
        <f aca="false">IF($C66="h",$D66+($D66*HORISTA),IF($C66="mês",$D66+($D66*MENSALISTA),D66))</f>
        <v>4209.3216</v>
      </c>
      <c r="J66" s="1196" t="s">
        <v>1143</v>
      </c>
      <c r="K66" s="1194" t="n">
        <f aca="false">2594.04*I2</f>
        <v>3112.848</v>
      </c>
      <c r="L66" s="1194" t="n">
        <f aca="false">K66/$O$2</f>
        <v>14.1493090909091</v>
      </c>
      <c r="M66" s="1194" t="n">
        <f aca="false">(K66*$P$2)/$O$2</f>
        <v>28.4401112727273</v>
      </c>
    </row>
    <row r="67" customFormat="false" ht="15" hidden="false" customHeight="false" outlineLevel="0" collapsed="false">
      <c r="A67" s="0" t="s">
        <v>1133</v>
      </c>
      <c r="B67" s="0" t="s">
        <v>1144</v>
      </c>
      <c r="C67" s="1191" t="s">
        <v>1014</v>
      </c>
      <c r="D67" s="1192" t="n">
        <f aca="false">K61</f>
        <v>3845.116</v>
      </c>
      <c r="E67" s="1192" t="n">
        <f aca="false">IF($C67="h",$D67+($D67*HORISTA),IF($C67="mês",$D67+($D67*MENSALISTA),D67))</f>
        <v>7920.93896</v>
      </c>
      <c r="J67" s="1196" t="s">
        <v>1145</v>
      </c>
      <c r="K67" s="1194" t="n">
        <f aca="false">2525.77*I2</f>
        <v>3030.924</v>
      </c>
      <c r="L67" s="1194" t="n">
        <f aca="false">K67/$O$2</f>
        <v>13.7769272727273</v>
      </c>
      <c r="M67" s="1194" t="n">
        <f aca="false">(K67*$P$2)/$O$2</f>
        <v>27.6916238181818</v>
      </c>
    </row>
    <row r="68" customFormat="false" ht="15" hidden="false" customHeight="false" outlineLevel="0" collapsed="false">
      <c r="A68" s="0" t="s">
        <v>308</v>
      </c>
      <c r="B68" s="0" t="s">
        <v>1146</v>
      </c>
      <c r="C68" s="1191" t="s">
        <v>1043</v>
      </c>
      <c r="D68" s="1192" t="n">
        <f aca="false">K62</f>
        <v>7500</v>
      </c>
      <c r="E68" s="1192" t="n">
        <f aca="false">IF($C68="h",$D68+($D68*HORISTA),IF($C68="mês",$D68+($D68*MENSALISTA),D68))</f>
        <v>7500</v>
      </c>
      <c r="J68" s="1193" t="s">
        <v>1147</v>
      </c>
      <c r="K68" s="1194" t="n">
        <f aca="false">3335.2*I2</f>
        <v>4002.24</v>
      </c>
      <c r="L68" s="1194" t="n">
        <f aca="false">K68/$O$2</f>
        <v>18.192</v>
      </c>
      <c r="M68" s="1194" t="n">
        <f aca="false">(K68*$P$2)/$O$2</f>
        <v>36.56592</v>
      </c>
    </row>
    <row r="69" customFormat="false" ht="15" hidden="false" customHeight="false" outlineLevel="0" collapsed="false">
      <c r="A69" s="0" t="s">
        <v>1136</v>
      </c>
      <c r="B69" s="0" t="s">
        <v>1148</v>
      </c>
      <c r="C69" s="1191" t="s">
        <v>1014</v>
      </c>
      <c r="D69" s="1192" t="n">
        <f aca="false">K63</f>
        <v>4485.36</v>
      </c>
      <c r="E69" s="1192" t="n">
        <f aca="false">IF($C69="h",$D69+($D69*HORISTA),IF($C69="mês",$D69+($D69*MENSALISTA),D69))</f>
        <v>9239.8416</v>
      </c>
      <c r="J69" s="1196" t="s">
        <v>1149</v>
      </c>
      <c r="K69" s="1194" t="n">
        <f aca="false">1000*I2</f>
        <v>1200</v>
      </c>
      <c r="L69" s="1194" t="n">
        <f aca="false">K69/$O$2</f>
        <v>5.45454545454545</v>
      </c>
      <c r="M69" s="1194" t="n">
        <f aca="false">(K69*$P$2)/$O$2</f>
        <v>10.9636363636364</v>
      </c>
    </row>
    <row r="70" customFormat="false" ht="15" hidden="false" customHeight="false" outlineLevel="0" collapsed="false">
      <c r="A70" s="0" t="s">
        <v>1143</v>
      </c>
      <c r="B70" s="0" t="s">
        <v>1150</v>
      </c>
      <c r="C70" s="1191" t="s">
        <v>1014</v>
      </c>
      <c r="D70" s="1192" t="n">
        <f aca="false">K66</f>
        <v>3112.848</v>
      </c>
      <c r="E70" s="1192" t="n">
        <f aca="false">IF($C70="h",$D70+($D70*HORISTA),IF($C70="mês",$D70+($D70*MENSALISTA),D70))</f>
        <v>6412.46688</v>
      </c>
      <c r="J70" s="1193" t="s">
        <v>361</v>
      </c>
      <c r="K70" s="1194" t="n">
        <f aca="false">3335.2*I2</f>
        <v>4002.24</v>
      </c>
      <c r="L70" s="1194" t="n">
        <f aca="false">K70/$O$2</f>
        <v>18.192</v>
      </c>
      <c r="M70" s="1194" t="n">
        <f aca="false">(K70*$P$2)/$O$2</f>
        <v>36.56592</v>
      </c>
    </row>
    <row r="71" customFormat="false" ht="15" hidden="false" customHeight="false" outlineLevel="0" collapsed="false">
      <c r="A71" s="0" t="s">
        <v>1151</v>
      </c>
      <c r="B71" s="0" t="s">
        <v>1152</v>
      </c>
      <c r="C71" s="1191" t="s">
        <v>1014</v>
      </c>
      <c r="D71" s="1192" t="n">
        <f aca="false">K67</f>
        <v>3030.924</v>
      </c>
      <c r="E71" s="1192" t="n">
        <f aca="false">IF($C71="h",$D71+($D71*HORISTA),IF($C71="mês",$D71+($D71*MENSALISTA),D71))</f>
        <v>6243.70344</v>
      </c>
      <c r="J71" s="1199" t="s">
        <v>1153</v>
      </c>
      <c r="K71" s="1200" t="n">
        <f aca="false">2565.2*I2</f>
        <v>3078.24</v>
      </c>
      <c r="L71" s="1200" t="n">
        <f aca="false">K71/$O$2</f>
        <v>13.992</v>
      </c>
      <c r="M71" s="1200" t="n">
        <f aca="false">(K71*$P$2)/$O$2</f>
        <v>28.12392</v>
      </c>
    </row>
    <row r="72" customFormat="false" ht="15" hidden="false" customHeight="false" outlineLevel="0" collapsed="false">
      <c r="A72" s="0" t="str">
        <f aca="false">J68</f>
        <v>Operador de maquinas da Const Civil</v>
      </c>
      <c r="B72" s="0" t="s">
        <v>1154</v>
      </c>
      <c r="C72" s="1191" t="s">
        <v>1014</v>
      </c>
      <c r="D72" s="1192" t="n">
        <f aca="false">K68</f>
        <v>4002.24</v>
      </c>
      <c r="E72" s="1192" t="n">
        <f aca="false">IF($C72="h",$D72+($D72*HORISTA),IF($C72="mês",$D72+($D72*MENSALISTA),D72))</f>
        <v>8244.6144</v>
      </c>
      <c r="J72" s="1196" t="s">
        <v>553</v>
      </c>
      <c r="K72" s="1194" t="n">
        <f aca="false">6000*I2</f>
        <v>7200</v>
      </c>
      <c r="L72" s="1194" t="n">
        <f aca="false">K72/$O$2</f>
        <v>32.7272727272727</v>
      </c>
      <c r="M72" s="1194" t="n">
        <f aca="false">(K72*$P$2)/$O$2</f>
        <v>65.7818181818182</v>
      </c>
    </row>
    <row r="73" customFormat="false" ht="15" hidden="false" customHeight="false" outlineLevel="0" collapsed="false">
      <c r="A73" s="0" t="str">
        <f aca="false">J69</f>
        <v>Estagiário</v>
      </c>
      <c r="B73" s="0" t="s">
        <v>1155</v>
      </c>
      <c r="C73" s="1191" t="s">
        <v>1014</v>
      </c>
      <c r="D73" s="1192" t="n">
        <f aca="false">K69</f>
        <v>1200</v>
      </c>
      <c r="E73" s="1192" t="n">
        <f aca="false">IF($C73="h",$D73+($D73*HORISTA),IF($C73="mês",$D73+($D73*MENSALISTA),D73))</f>
        <v>2472</v>
      </c>
      <c r="J73" s="1196" t="s">
        <v>1156</v>
      </c>
      <c r="K73" s="1194" t="n">
        <v>15000</v>
      </c>
      <c r="L73" s="1194"/>
      <c r="M73" s="1194"/>
      <c r="N73" s="0" t="s">
        <v>466</v>
      </c>
    </row>
    <row r="74" customFormat="false" ht="15" hidden="false" customHeight="false" outlineLevel="0" collapsed="false">
      <c r="A74" s="0" t="str">
        <f aca="false">J70</f>
        <v>Motorista de caminhão munck</v>
      </c>
      <c r="B74" s="0" t="s">
        <v>1157</v>
      </c>
      <c r="C74" s="1191" t="s">
        <v>1014</v>
      </c>
      <c r="D74" s="1192" t="n">
        <f aca="false">K70</f>
        <v>4002.24</v>
      </c>
      <c r="E74" s="1192" t="n">
        <f aca="false">IF($C74="h",$D74+($D74*HORISTA),IF($C74="mês",$D74+($D74*MENSALISTA),D74))</f>
        <v>8244.6144</v>
      </c>
      <c r="J74" s="1196" t="s">
        <v>1158</v>
      </c>
      <c r="K74" s="1194" t="n">
        <v>14000</v>
      </c>
      <c r="L74" s="1194"/>
      <c r="M74" s="1194"/>
      <c r="N74" s="0" t="s">
        <v>466</v>
      </c>
    </row>
    <row r="75" customFormat="false" ht="15" hidden="false" customHeight="false" outlineLevel="0" collapsed="false">
      <c r="A75" s="0" t="str">
        <f aca="false">J71</f>
        <v>Apontador</v>
      </c>
      <c r="B75" s="0" t="s">
        <v>1159</v>
      </c>
      <c r="C75" s="1191" t="s">
        <v>1014</v>
      </c>
      <c r="D75" s="1192" t="n">
        <f aca="false">K71</f>
        <v>3078.24</v>
      </c>
      <c r="E75" s="1192" t="n">
        <f aca="false">IF($C75="h",$D75+($D75*HORISTA),IF($C75="mês",$D75+($D75*MENSALISTA),D75))</f>
        <v>6341.1744</v>
      </c>
      <c r="J75" s="1193" t="s">
        <v>1160</v>
      </c>
      <c r="K75" s="1194" t="n">
        <f aca="false">2565.2*I2</f>
        <v>3078.24</v>
      </c>
      <c r="L75" s="1194" t="n">
        <f aca="false">K75/$O$2</f>
        <v>13.992</v>
      </c>
      <c r="M75" s="1194" t="n">
        <f aca="false">(K75*$P$2)/$O$2</f>
        <v>28.12392</v>
      </c>
    </row>
    <row r="76" customFormat="false" ht="15" hidden="false" customHeight="false" outlineLevel="0" collapsed="false">
      <c r="A76" s="0" t="str">
        <f aca="false">J72</f>
        <v>MECÂNICO</v>
      </c>
      <c r="B76" s="0" t="s">
        <v>1161</v>
      </c>
      <c r="C76" s="1191" t="s">
        <v>1014</v>
      </c>
      <c r="D76" s="1192" t="n">
        <f aca="false">K72</f>
        <v>7200</v>
      </c>
      <c r="E76" s="1192" t="n">
        <f aca="false">IF($C76="h",$D76+($D76*HORISTA),IF($C76="mês",$D76+($D76*MENSALISTA),D76))</f>
        <v>14832</v>
      </c>
      <c r="J76" s="1196" t="s">
        <v>1162</v>
      </c>
      <c r="K76" s="1194" t="n">
        <f aca="false">5060*I2</f>
        <v>6072</v>
      </c>
      <c r="L76" s="1194" t="n">
        <f aca="false">K76/$O$2</f>
        <v>27.6</v>
      </c>
      <c r="M76" s="1194" t="n">
        <f aca="false">(K76*$P$2)/$O$2</f>
        <v>55.476</v>
      </c>
    </row>
    <row r="77" customFormat="false" ht="15" hidden="false" customHeight="false" outlineLevel="0" collapsed="false">
      <c r="A77" s="0" t="str">
        <f aca="false">J73</f>
        <v>Engenheiro Florestal</v>
      </c>
      <c r="B77" s="0" t="s">
        <v>1163</v>
      </c>
      <c r="C77" s="1191" t="s">
        <v>1043</v>
      </c>
      <c r="D77" s="1192" t="n">
        <f aca="false">K73</f>
        <v>15000</v>
      </c>
      <c r="E77" s="1192" t="n">
        <f aca="false">IF($C77="h",$D77+($D77*HORISTA),IF($C77="mês",$D77+($D77*MENSALISTA),D77))</f>
        <v>15000</v>
      </c>
      <c r="J77" s="1196" t="s">
        <v>1164</v>
      </c>
      <c r="K77" s="1194" t="n">
        <f aca="false">3325*I2</f>
        <v>3990</v>
      </c>
      <c r="L77" s="1194" t="n">
        <f aca="false">K77/$O$2</f>
        <v>18.1363636363636</v>
      </c>
      <c r="M77" s="1194" t="n">
        <f aca="false">(K77*$P$2)/$O$2</f>
        <v>36.4540909090909</v>
      </c>
    </row>
    <row r="78" customFormat="false" ht="15" hidden="false" customHeight="false" outlineLevel="0" collapsed="false">
      <c r="A78" s="0" t="str">
        <f aca="false">J74</f>
        <v>Técnico de Planejamento</v>
      </c>
      <c r="B78" s="0" t="s">
        <v>1165</v>
      </c>
      <c r="C78" s="1191" t="s">
        <v>1043</v>
      </c>
      <c r="D78" s="1192" t="n">
        <f aca="false">K74</f>
        <v>14000</v>
      </c>
      <c r="E78" s="1192" t="n">
        <f aca="false">IF($C78="h",$D78+($D78*HORISTA),IF($C78="mês",$D78+($D78*MENSALISTA),D78))</f>
        <v>14000</v>
      </c>
      <c r="J78" s="1193" t="s">
        <v>1166</v>
      </c>
      <c r="K78" s="1194" t="n">
        <f aca="false">2565.2*I2</f>
        <v>3078.24</v>
      </c>
      <c r="L78" s="1194" t="n">
        <f aca="false">K78/$O$2</f>
        <v>13.992</v>
      </c>
      <c r="M78" s="1194" t="n">
        <f aca="false">(K78*$P$2)/$O$2</f>
        <v>28.12392</v>
      </c>
    </row>
    <row r="79" customFormat="false" ht="15" hidden="false" customHeight="false" outlineLevel="0" collapsed="false">
      <c r="A79" s="0" t="str">
        <f aca="false">J75</f>
        <v>Porteiro</v>
      </c>
      <c r="B79" s="0" t="s">
        <v>1167</v>
      </c>
      <c r="C79" s="1191" t="s">
        <v>1014</v>
      </c>
      <c r="D79" s="1192" t="n">
        <f aca="false">K75</f>
        <v>3078.24</v>
      </c>
      <c r="E79" s="1192" t="n">
        <f aca="false">IF($C79="h",$D79+($D79*HORISTA),IF($C79="mês",$D79+($D79*MENSALISTA),D79))</f>
        <v>6341.1744</v>
      </c>
      <c r="J79" s="1201" t="s">
        <v>1168</v>
      </c>
      <c r="K79" s="1194" t="n">
        <f aca="false">2565.2*I2</f>
        <v>3078.24</v>
      </c>
      <c r="L79" s="1194" t="n">
        <f aca="false">K79/$O$2</f>
        <v>13.992</v>
      </c>
      <c r="M79" s="1194" t="n">
        <f aca="false">(K79*$P$2)/$O$2</f>
        <v>28.12392</v>
      </c>
    </row>
    <row r="80" customFormat="false" ht="15" hidden="false" customHeight="false" outlineLevel="0" collapsed="false">
      <c r="A80" s="0" t="str">
        <f aca="false">J76</f>
        <v>Mestre de obras</v>
      </c>
      <c r="B80" s="0" t="s">
        <v>1169</v>
      </c>
      <c r="C80" s="1191" t="s">
        <v>1014</v>
      </c>
      <c r="D80" s="1192" t="n">
        <f aca="false">K76</f>
        <v>6072</v>
      </c>
      <c r="E80" s="1192" t="n">
        <f aca="false">IF($C80="h",$D80+($D80*HORISTA),IF($C80="mês",$D80+($D80*MENSALISTA),D80))</f>
        <v>12508.32</v>
      </c>
      <c r="J80" s="1201" t="s">
        <v>1170</v>
      </c>
      <c r="K80" s="1194" t="n">
        <f aca="false">3335.2*I2</f>
        <v>4002.24</v>
      </c>
      <c r="L80" s="1194" t="n">
        <f aca="false">K80/$O$2</f>
        <v>18.192</v>
      </c>
      <c r="M80" s="1194" t="n">
        <f aca="false">(K80*$P$2)/$O$2</f>
        <v>36.56592</v>
      </c>
    </row>
    <row r="81" customFormat="false" ht="15" hidden="false" customHeight="false" outlineLevel="0" collapsed="false">
      <c r="A81" s="0" t="str">
        <f aca="false">J77</f>
        <v>Técnico de enfermagem</v>
      </c>
      <c r="B81" s="0" t="s">
        <v>1171</v>
      </c>
      <c r="C81" s="1191" t="s">
        <v>1014</v>
      </c>
      <c r="D81" s="1192" t="n">
        <f aca="false">K77</f>
        <v>3990</v>
      </c>
      <c r="E81" s="1192" t="n">
        <f aca="false">IF($C81="h",$D81+($D81*HORISTA),IF($C81="mês",$D81+($D81*MENSALISTA),D81))</f>
        <v>8219.4</v>
      </c>
      <c r="J81" s="1201" t="s">
        <v>1172</v>
      </c>
      <c r="K81" s="1194" t="n">
        <f aca="false">3335.2*I2</f>
        <v>4002.24</v>
      </c>
      <c r="L81" s="1194" t="n">
        <f aca="false">K81/$O$2</f>
        <v>18.192</v>
      </c>
      <c r="M81" s="1194" t="n">
        <f aca="false">(K81*$P$2)/$O$2</f>
        <v>36.56592</v>
      </c>
    </row>
    <row r="82" customFormat="false" ht="15" hidden="false" customHeight="false" outlineLevel="0" collapsed="false">
      <c r="A82" s="0" t="str">
        <f aca="false">J78</f>
        <v>SINALEIRO</v>
      </c>
      <c r="B82" s="0" t="s">
        <v>1173</v>
      </c>
      <c r="C82" s="1191" t="s">
        <v>1014</v>
      </c>
      <c r="D82" s="1192" t="n">
        <f aca="false">K78</f>
        <v>3078.24</v>
      </c>
      <c r="E82" s="1192" t="n">
        <f aca="false">IF($C82="h",$D82+($D82*HORISTA),IF($C82="mês",$D82+($D82*MENSALISTA),D82))</f>
        <v>6341.1744</v>
      </c>
      <c r="J82" s="1193" t="s">
        <v>1174</v>
      </c>
      <c r="K82" s="1194" t="n">
        <f aca="false">K55*1.2</f>
        <v>2452.032</v>
      </c>
      <c r="L82" s="1194" t="n">
        <f aca="false">K82/$O$2</f>
        <v>11.1456</v>
      </c>
      <c r="M82" s="1194" t="n">
        <f aca="false">(K82*$P$2)/$O$2</f>
        <v>22.402656</v>
      </c>
    </row>
    <row r="83" customFormat="false" ht="15" hidden="false" customHeight="false" outlineLevel="0" collapsed="false">
      <c r="A83" s="0" t="str">
        <f aca="false">J79</f>
        <v>RASTELEIRO</v>
      </c>
      <c r="B83" s="0" t="s">
        <v>1175</v>
      </c>
      <c r="C83" s="1191" t="s">
        <v>1014</v>
      </c>
      <c r="D83" s="1192" t="n">
        <f aca="false">K79</f>
        <v>3078.24</v>
      </c>
      <c r="E83" s="1192" t="n">
        <f aca="false">IF($C83="h",$D83+($D83*HORISTA),IF($C83="mês",$D83+($D83*MENSALISTA),D83))</f>
        <v>6341.1744</v>
      </c>
      <c r="J83" s="1193" t="s">
        <v>619</v>
      </c>
      <c r="K83" s="1194" t="n">
        <v>7500</v>
      </c>
      <c r="L83" s="1194"/>
      <c r="M83" s="1194"/>
      <c r="N83" s="0" t="s">
        <v>466</v>
      </c>
    </row>
    <row r="84" customFormat="false" ht="15" hidden="false" customHeight="false" outlineLevel="0" collapsed="false">
      <c r="A84" s="0" t="str">
        <f aca="false">J80</f>
        <v>OPERADOR DE VIBROACABADORA</v>
      </c>
      <c r="B84" s="0" t="s">
        <v>1176</v>
      </c>
      <c r="C84" s="1191" t="s">
        <v>1014</v>
      </c>
      <c r="D84" s="1192" t="n">
        <f aca="false">K80</f>
        <v>4002.24</v>
      </c>
      <c r="E84" s="1192" t="n">
        <f aca="false">IF($C84="h",$D84+($D84*HORISTA),IF($C84="mês",$D84+($D84*MENSALISTA),D84))</f>
        <v>8244.6144</v>
      </c>
    </row>
    <row r="85" customFormat="false" ht="15" hidden="false" customHeight="false" outlineLevel="0" collapsed="false">
      <c r="A85" s="0" t="str">
        <f aca="false">J81</f>
        <v>OPERADOR DE BOBCAT</v>
      </c>
      <c r="B85" s="0" t="s">
        <v>1177</v>
      </c>
      <c r="C85" s="1191" t="s">
        <v>1014</v>
      </c>
      <c r="D85" s="1192" t="n">
        <f aca="false">K81</f>
        <v>4002.24</v>
      </c>
      <c r="E85" s="1192" t="n">
        <f aca="false">IF($C85="h",$D85+($D85*HORISTA),IF($C85="mês",$D85+($D85*MENSALISTA),D85))</f>
        <v>8244.6144</v>
      </c>
    </row>
    <row r="86" customFormat="false" ht="15" hidden="false" customHeight="false" outlineLevel="0" collapsed="false">
      <c r="A86" s="0" t="str">
        <f aca="false">J82</f>
        <v>SOLDADOR</v>
      </c>
      <c r="B86" s="0" t="s">
        <v>1178</v>
      </c>
      <c r="C86" s="1191" t="s">
        <v>1014</v>
      </c>
      <c r="D86" s="1192" t="n">
        <f aca="false">K82</f>
        <v>2452.032</v>
      </c>
      <c r="E86" s="1192" t="n">
        <f aca="false">IF($C86="h",$D86+($D86*HORISTA),IF($C86="mês",$D86+($D86*MENSALISTA),D86))</f>
        <v>5051.18592</v>
      </c>
    </row>
    <row r="87" customFormat="false" ht="15" hidden="false" customHeight="false" outlineLevel="0" collapsed="false">
      <c r="A87" s="0" t="str">
        <f aca="false">J83</f>
        <v>Biólogo</v>
      </c>
      <c r="B87" s="0" t="s">
        <v>1179</v>
      </c>
      <c r="C87" s="1191" t="s">
        <v>1043</v>
      </c>
      <c r="D87" s="1192" t="n">
        <f aca="false">K83</f>
        <v>7500</v>
      </c>
      <c r="E87" s="1192" t="n">
        <f aca="false">IF($C87="h",$D87+($D87*HORISTA),IF($C87="mês",$D87+($D87*MENSALISTA),D87))</f>
        <v>7500</v>
      </c>
    </row>
    <row r="88" customFormat="false" ht="15" hidden="false" customHeight="false" outlineLevel="0" collapsed="false">
      <c r="A88" s="0" t="s">
        <v>402</v>
      </c>
      <c r="B88" s="0" t="s">
        <v>1180</v>
      </c>
      <c r="C88" s="1191" t="s">
        <v>1014</v>
      </c>
      <c r="D88" s="1192" t="n">
        <f aca="false">D61</f>
        <v>4002.24</v>
      </c>
      <c r="E88" s="1192" t="n">
        <f aca="false">IF($C88="h",$D88+($D88*HORISTA),IF($C88="mês",$D88+($D88*MENSALISTA),D88))</f>
        <v>8244.6144</v>
      </c>
    </row>
    <row r="89" customFormat="false" ht="15" hidden="false" customHeight="false" outlineLevel="0" collapsed="false">
      <c r="A89" s="0" t="s">
        <v>1181</v>
      </c>
      <c r="B89" s="0" t="s">
        <v>1182</v>
      </c>
      <c r="C89" s="1191" t="s">
        <v>1014</v>
      </c>
      <c r="D89" s="1192" t="n">
        <f aca="false">D69</f>
        <v>4485.36</v>
      </c>
      <c r="E89" s="1192" t="n">
        <f aca="false">IF($C89="h",$D89+($D89*HORISTA),IF($C89="mês",$D89+($D89*MENSALISTA),D89))</f>
        <v>9239.8416</v>
      </c>
    </row>
    <row r="90" customFormat="false" ht="15" hidden="false" customHeight="false" outlineLevel="0" collapsed="false">
      <c r="A90" s="0" t="s">
        <v>1183</v>
      </c>
      <c r="B90" s="0" t="s">
        <v>1184</v>
      </c>
      <c r="C90" s="1191" t="s">
        <v>1014</v>
      </c>
      <c r="D90" s="1192" t="n">
        <f aca="false">D6</f>
        <v>3960</v>
      </c>
      <c r="E90" s="1192" t="n">
        <f aca="false">IF($C90="h",$D90+($D90*HORISTA),IF($C90="mês",$D90+($D90*MENSALISTA),D90))</f>
        <v>8157.6</v>
      </c>
    </row>
    <row r="91" customFormat="false" ht="15" hidden="false" customHeight="false" outlineLevel="0" collapsed="false">
      <c r="A91" s="0" t="s">
        <v>1185</v>
      </c>
      <c r="B91" s="0" t="s">
        <v>1186</v>
      </c>
      <c r="C91" s="1191" t="s">
        <v>1014</v>
      </c>
      <c r="D91" s="1192" t="n">
        <f aca="false">D9</f>
        <v>2217.6</v>
      </c>
      <c r="E91" s="1192" t="n">
        <f aca="false">IF($C91="h",$D91+($D91*HORISTA),IF($C91="mês",$D91+($D91*MENSALISTA),D91))</f>
        <v>4568.256</v>
      </c>
    </row>
    <row r="92" customFormat="false" ht="15" hidden="false" customHeight="false" outlineLevel="0" collapsed="false">
      <c r="A92" s="0" t="s">
        <v>368</v>
      </c>
      <c r="B92" s="0" t="s">
        <v>1187</v>
      </c>
      <c r="C92" s="1191" t="s">
        <v>1014</v>
      </c>
      <c r="D92" s="1192" t="n">
        <f aca="false">D74</f>
        <v>4002.24</v>
      </c>
      <c r="E92" s="1192" t="n">
        <f aca="false">IF($C92="h",$D92+($D92*HORISTA),IF($C92="mês",$D92+($D92*MENSALISTA),D92))</f>
        <v>8244.6144</v>
      </c>
    </row>
    <row r="93" customFormat="false" ht="15" hidden="false" customHeight="false" outlineLevel="0" collapsed="false">
      <c r="C93" s="1191"/>
      <c r="D93" s="1192"/>
      <c r="E93" s="1192" t="n">
        <f aca="false">IF($C93="h",$D93+($D93*HORISTA),IF($C93="mês",$D93+($D93*MENSALISTA),D93))</f>
        <v>0</v>
      </c>
    </row>
    <row r="94" customFormat="false" ht="15" hidden="false" customHeight="false" outlineLevel="0" collapsed="false">
      <c r="C94" s="1191"/>
      <c r="D94" s="1192"/>
      <c r="E94" s="1192" t="n">
        <f aca="false">IF($C94="h",$D94+($D94*HORISTA),IF($C94="mês",$D94+($D94*MENSALISTA),D94))</f>
        <v>0</v>
      </c>
    </row>
    <row r="95" customFormat="false" ht="15" hidden="false" customHeight="false" outlineLevel="0" collapsed="false">
      <c r="C95" s="1191"/>
      <c r="D95" s="1192"/>
      <c r="E95" s="1192" t="n">
        <f aca="false">IF($C95="h",$D95+($D95*HORISTA),IF($C95="mês",$D95+($D95*MENSALISTA),D95))</f>
        <v>0</v>
      </c>
    </row>
    <row r="96" customFormat="false" ht="15" hidden="false" customHeight="false" outlineLevel="0" collapsed="false">
      <c r="C96" s="1191"/>
      <c r="D96" s="1192"/>
      <c r="E96" s="1192" t="n">
        <f aca="false">IF($C96="h",$D96+($D96*HORISTA),IF($C96="mês",$D96+($D96*MENSALISTA),D96))</f>
        <v>0</v>
      </c>
    </row>
    <row r="97" customFormat="false" ht="15" hidden="false" customHeight="false" outlineLevel="0" collapsed="false">
      <c r="C97" s="1191"/>
      <c r="D97" s="1192"/>
      <c r="E97" s="1192" t="n">
        <f aca="false">IF($C97="h",$D97+($D97*HORISTA),IF($C97="mês",$D97+($D97*MENSALISTA),D97))</f>
        <v>0</v>
      </c>
    </row>
    <row r="98" customFormat="false" ht="15" hidden="false" customHeight="false" outlineLevel="0" collapsed="false">
      <c r="C98" s="1191"/>
      <c r="D98" s="1192"/>
      <c r="E98" s="1192" t="n">
        <f aca="false">IF($C98="h",$D98+($D98*HORISTA),IF($C98="mês",$D98+($D98*MENSALISTA),D98))</f>
        <v>0</v>
      </c>
    </row>
    <row r="99" customFormat="false" ht="15" hidden="false" customHeight="false" outlineLevel="0" collapsed="false">
      <c r="C99" s="1191"/>
      <c r="D99" s="1192"/>
      <c r="E99" s="1192" t="n">
        <f aca="false">IF($C99="h",$D99+($D99*HORISTA),IF($C99="mês",$D99+($D99*MENSALISTA),D99))</f>
        <v>0</v>
      </c>
    </row>
    <row r="100" customFormat="false" ht="15" hidden="false" customHeight="false" outlineLevel="0" collapsed="false">
      <c r="C100" s="1191"/>
      <c r="D100" s="1192"/>
      <c r="E100" s="1192" t="n">
        <f aca="false">IF($C100="h",$D100+($D100*HORISTA),IF($C100="mês",$D100+($D100*MENSALISTA),D100))</f>
        <v>0</v>
      </c>
    </row>
    <row r="101" customFormat="false" ht="15" hidden="false" customHeight="false" outlineLevel="0" collapsed="false">
      <c r="C101" s="1191"/>
      <c r="D101" s="1192"/>
      <c r="E101" s="1192" t="n">
        <f aca="false">IF($C101="h",$D101+($D101*HORISTA),IF($C101="mês",$D101+($D101*MENSALISTA),D101))</f>
        <v>0</v>
      </c>
    </row>
    <row r="102" customFormat="false" ht="15" hidden="false" customHeight="false" outlineLevel="0" collapsed="false">
      <c r="C102" s="1191"/>
      <c r="D102" s="1192"/>
      <c r="E102" s="1192" t="n">
        <f aca="false">IF($C102="h",$D102+($D102*HORISTA),IF($C102="mês",$D102+($D102*MENSALISTA),D102))</f>
        <v>0</v>
      </c>
    </row>
    <row r="103" customFormat="false" ht="15" hidden="false" customHeight="false" outlineLevel="0" collapsed="false">
      <c r="C103" s="1191"/>
      <c r="D103" s="1192"/>
      <c r="E103" s="1192" t="n">
        <f aca="false">IF($C103="h",$D103+($D103*HORISTA),IF($C103="mês",$D103+($D103*MENSALISTA),D103))</f>
        <v>0</v>
      </c>
    </row>
    <row r="104" customFormat="false" ht="15" hidden="false" customHeight="false" outlineLevel="0" collapsed="false">
      <c r="C104" s="1191"/>
      <c r="D104" s="1192"/>
      <c r="E104" s="1192" t="n">
        <f aca="false">IF($C104="h",$D104+($D104*HORISTA),IF($C104="mês",$D104+($D104*MENSALISTA),D104))</f>
        <v>0</v>
      </c>
    </row>
    <row r="105" customFormat="false" ht="15" hidden="false" customHeight="false" outlineLevel="0" collapsed="false">
      <c r="C105" s="1191"/>
      <c r="D105" s="1192"/>
      <c r="E105" s="1192" t="n">
        <f aca="false">IF($C105="h",$D105+($D105*HORISTA),IF($C105="mês",$D105+($D105*MENSALISTA),D105))</f>
        <v>0</v>
      </c>
    </row>
    <row r="106" customFormat="false" ht="15" hidden="false" customHeight="false" outlineLevel="0" collapsed="false">
      <c r="C106" s="1191"/>
      <c r="D106" s="1192"/>
      <c r="E106" s="1192" t="n">
        <f aca="false">IF($C106="h",$D106+($D106*HORISTA),IF($C106="mês",$D106+($D106*MENSALISTA),D106))</f>
        <v>0</v>
      </c>
    </row>
    <row r="107" customFormat="false" ht="15" hidden="false" customHeight="false" outlineLevel="0" collapsed="false">
      <c r="C107" s="1191"/>
      <c r="D107" s="1192"/>
      <c r="E107" s="1192" t="n">
        <f aca="false">IF($C107="h",$D107+($D107*HORISTA),IF($C107="mês",$D107+($D107*MENSALISTA),D107))</f>
        <v>0</v>
      </c>
    </row>
    <row r="108" customFormat="false" ht="15" hidden="false" customHeight="false" outlineLevel="0" collapsed="false">
      <c r="C108" s="1191"/>
      <c r="D108" s="1192"/>
      <c r="E108" s="1192" t="n">
        <f aca="false">IF($C108="h",$D108+($D108*HORISTA),IF($C108="mês",$D108+($D108*MENSALISTA),D108))</f>
        <v>0</v>
      </c>
    </row>
    <row r="109" customFormat="false" ht="15" hidden="false" customHeight="false" outlineLevel="0" collapsed="false">
      <c r="C109" s="1191"/>
      <c r="D109" s="1192"/>
      <c r="E109" s="1192" t="n">
        <f aca="false">IF($C109="h",$D109+($D109*HORISTA),IF($C109="mês",$D109+($D109*MENSALISTA),D109))</f>
        <v>0</v>
      </c>
    </row>
    <row r="110" customFormat="false" ht="15" hidden="false" customHeight="false" outlineLevel="0" collapsed="false">
      <c r="C110" s="1191"/>
      <c r="D110" s="1192"/>
      <c r="E110" s="1192" t="n">
        <f aca="false">IF($C110="h",$D110+($D110*HORISTA),IF($C110="mês",$D110+($D110*MENSALISTA),D110))</f>
        <v>0</v>
      </c>
    </row>
    <row r="111" customFormat="false" ht="15" hidden="false" customHeight="false" outlineLevel="0" collapsed="false">
      <c r="C111" s="1191"/>
      <c r="D111" s="1192"/>
      <c r="E111" s="1192" t="n">
        <f aca="false">IF($C111="h",$D111+($D111*HORISTA),IF($C111="mês",$D111+($D111*MENSALISTA),D111))</f>
        <v>0</v>
      </c>
    </row>
    <row r="112" customFormat="false" ht="15" hidden="false" customHeight="false" outlineLevel="0" collapsed="false">
      <c r="C112" s="1191"/>
      <c r="D112" s="1192"/>
      <c r="E112" s="1192" t="n">
        <f aca="false">IF($C112="h",$D112+($D112*HORISTA),IF($C112="mês",$D112+($D112*MENSALISTA),D112))</f>
        <v>0</v>
      </c>
    </row>
    <row r="113" customFormat="false" ht="15" hidden="false" customHeight="false" outlineLevel="0" collapsed="false">
      <c r="C113" s="1191"/>
      <c r="D113" s="1192"/>
      <c r="E113" s="1192" t="n">
        <f aca="false">IF($C113="h",$D113+($D113*HORISTA),IF($C113="mês",$D113+($D113*MENSALISTA),D113))</f>
        <v>0</v>
      </c>
    </row>
    <row r="114" customFormat="false" ht="15" hidden="false" customHeight="false" outlineLevel="0" collapsed="false">
      <c r="C114" s="1191"/>
      <c r="D114" s="1192"/>
      <c r="E114" s="1192" t="n">
        <f aca="false">IF($C114="h",$D114+($D114*HORISTA),IF($C114="mês",$D114+($D114*MENSALISTA),D114))</f>
        <v>0</v>
      </c>
    </row>
    <row r="115" customFormat="false" ht="15" hidden="false" customHeight="false" outlineLevel="0" collapsed="false">
      <c r="C115" s="1191"/>
      <c r="D115" s="1192"/>
      <c r="E115" s="1192" t="n">
        <f aca="false">IF($C115="h",$D115+($D115*HORISTA),IF($C115="mês",$D115+($D115*MENSALISTA),D115))</f>
        <v>0</v>
      </c>
    </row>
    <row r="116" customFormat="false" ht="15" hidden="false" customHeight="false" outlineLevel="0" collapsed="false">
      <c r="C116" s="1191"/>
      <c r="D116" s="1192"/>
      <c r="E116" s="1192" t="n">
        <f aca="false">IF($C116="h",$D116+($D116*HORISTA),IF($C116="mês",$D116+($D116*MENSALISTA),D116))</f>
        <v>0</v>
      </c>
    </row>
    <row r="117" customFormat="false" ht="15" hidden="false" customHeight="false" outlineLevel="0" collapsed="false">
      <c r="C117" s="1191"/>
      <c r="D117" s="1192"/>
      <c r="E117" s="1192" t="n">
        <f aca="false">IF($C117="h",$D117+($D117*HORISTA),IF($C117="mês",$D117+($D117*MENSALISTA),D117))</f>
        <v>0</v>
      </c>
    </row>
    <row r="118" customFormat="false" ht="15" hidden="false" customHeight="false" outlineLevel="0" collapsed="false">
      <c r="C118" s="1191"/>
      <c r="D118" s="1192"/>
      <c r="E118" s="1192" t="n">
        <f aca="false">IF($C118="h",$D118+($D118*HORISTA),IF($C118="mês",$D118+($D118*MENSALISTA),D118))</f>
        <v>0</v>
      </c>
    </row>
    <row r="119" customFormat="false" ht="15" hidden="false" customHeight="false" outlineLevel="0" collapsed="false">
      <c r="C119" s="1191"/>
      <c r="D119" s="1192"/>
      <c r="E119" s="1192" t="n">
        <f aca="false">IF($C119="h",$D119+($D119*HORISTA),IF($C119="mês",$D119+($D119*MENSALISTA),D119))</f>
        <v>0</v>
      </c>
    </row>
    <row r="120" customFormat="false" ht="15" hidden="false" customHeight="false" outlineLevel="0" collapsed="false">
      <c r="C120" s="1191"/>
      <c r="D120" s="1192"/>
      <c r="E120" s="1192" t="n">
        <f aca="false">IF($C120="h",$D120+($D120*HORISTA),IF($C120="mês",$D120+($D120*MENSALISTA),D120))</f>
        <v>0</v>
      </c>
    </row>
    <row r="121" customFormat="false" ht="15" hidden="false" customHeight="false" outlineLevel="0" collapsed="false">
      <c r="C121" s="1191"/>
      <c r="D121" s="1192"/>
      <c r="E121" s="1192" t="n">
        <f aca="false">IF($C121="h",$D121+($D121*HORISTA),IF($C121="mês",$D121+($D121*MENSALISTA),D121))</f>
        <v>0</v>
      </c>
    </row>
    <row r="122" customFormat="false" ht="15" hidden="false" customHeight="false" outlineLevel="0" collapsed="false">
      <c r="C122" s="1191"/>
      <c r="D122" s="1192"/>
      <c r="E122" s="1192" t="n">
        <f aca="false">IF($C122="h",$D122+($D122*HORISTA),IF($C122="mês",$D122+($D122*MENSALISTA),D122))</f>
        <v>0</v>
      </c>
    </row>
    <row r="123" customFormat="false" ht="15" hidden="false" customHeight="false" outlineLevel="0" collapsed="false">
      <c r="C123" s="1191"/>
      <c r="D123" s="1192"/>
      <c r="E123" s="1192" t="n">
        <f aca="false">IF($C123="h",$D123+($D123*HORISTA),IF($C123="mês",$D123+($D123*MENSALISTA),D123))</f>
        <v>0</v>
      </c>
    </row>
    <row r="124" customFormat="false" ht="15" hidden="false" customHeight="false" outlineLevel="0" collapsed="false">
      <c r="C124" s="1191"/>
      <c r="D124" s="1192"/>
      <c r="E124" s="1192" t="n">
        <f aca="false">IF($C124="h",$D124+($D124*HORISTA),IF($C124="mês",$D124+($D124*MENSALISTA),D124))</f>
        <v>0</v>
      </c>
    </row>
    <row r="125" customFormat="false" ht="15" hidden="false" customHeight="false" outlineLevel="0" collapsed="false">
      <c r="C125" s="1191"/>
      <c r="D125" s="1192"/>
      <c r="E125" s="1192" t="n">
        <f aca="false">IF($C125="h",$D125+($D125*HORISTA),IF($C125="mês",$D125+($D125*MENSALISTA),D125))</f>
        <v>0</v>
      </c>
    </row>
    <row r="126" customFormat="false" ht="15" hidden="false" customHeight="false" outlineLevel="0" collapsed="false">
      <c r="C126" s="1191"/>
      <c r="D126" s="1192"/>
      <c r="E126" s="1192" t="n">
        <f aca="false">IF($C126="h",$D126+($D126*HORISTA),IF($C126="mês",$D126+($D126*MENSALISTA),D126))</f>
        <v>0</v>
      </c>
    </row>
    <row r="127" customFormat="false" ht="15" hidden="false" customHeight="false" outlineLevel="0" collapsed="false">
      <c r="C127" s="1191"/>
      <c r="D127" s="1192"/>
      <c r="E127" s="1192" t="n">
        <f aca="false">IF($C127="h",$D127+($D127*HORISTA),IF($C127="mês",$D127+($D127*MENSALISTA),D127))</f>
        <v>0</v>
      </c>
    </row>
    <row r="128" customFormat="false" ht="15" hidden="false" customHeight="false" outlineLevel="0" collapsed="false">
      <c r="C128" s="1191"/>
      <c r="D128" s="1192"/>
      <c r="E128" s="1192" t="n">
        <f aca="false">IF($C128="h",$D128+($D128*HORISTA),IF($C128="mês",$D128+($D128*MENSALISTA),D128))</f>
        <v>0</v>
      </c>
    </row>
    <row r="129" customFormat="false" ht="15" hidden="false" customHeight="false" outlineLevel="0" collapsed="false">
      <c r="C129" s="1191"/>
      <c r="D129" s="1192"/>
      <c r="E129" s="1192" t="n">
        <f aca="false">IF($C129="h",$D129+($D129*HORISTA),IF($C129="mês",$D129+($D129*MENSALISTA),D129))</f>
        <v>0</v>
      </c>
    </row>
    <row r="130" customFormat="false" ht="15" hidden="false" customHeight="false" outlineLevel="0" collapsed="false">
      <c r="C130" s="1191"/>
      <c r="D130" s="1192"/>
      <c r="E130" s="1192" t="n">
        <f aca="false">IF($C130="h",$D130+($D130*HORISTA),IF($C130="mês",$D130+($D130*MENSALISTA),D130))</f>
        <v>0</v>
      </c>
    </row>
    <row r="131" customFormat="false" ht="15" hidden="false" customHeight="false" outlineLevel="0" collapsed="false">
      <c r="C131" s="1191"/>
      <c r="D131" s="1192"/>
      <c r="E131" s="1192" t="n">
        <f aca="false">IF($C131="h",$D131+($D131*HORISTA),IF($C131="mês",$D131+($D131*MENSALISTA),D131))</f>
        <v>0</v>
      </c>
    </row>
    <row r="132" customFormat="false" ht="15" hidden="false" customHeight="false" outlineLevel="0" collapsed="false">
      <c r="C132" s="1191"/>
      <c r="D132" s="1192"/>
      <c r="E132" s="1192" t="n">
        <f aca="false">IF($C132="h",$D132+($D132*HORISTA),IF($C132="mês",$D132+($D132*MENSALISTA),D132))</f>
        <v>0</v>
      </c>
    </row>
    <row r="133" customFormat="false" ht="15" hidden="false" customHeight="false" outlineLevel="0" collapsed="false">
      <c r="C133" s="1191"/>
      <c r="D133" s="1192"/>
      <c r="E133" s="1192" t="n">
        <f aca="false">IF($C133="h",$D133+($D133*HORISTA),IF($C133="mês",$D133+($D133*MENSALISTA),D133))</f>
        <v>0</v>
      </c>
    </row>
    <row r="134" customFormat="false" ht="15" hidden="false" customHeight="false" outlineLevel="0" collapsed="false">
      <c r="C134" s="1191"/>
      <c r="D134" s="1192"/>
      <c r="E134" s="1192" t="n">
        <f aca="false">IF($C134="h",$D134+($D134*HORISTA),IF($C134="mês",$D134+($D134*MENSALISTA),D134))</f>
        <v>0</v>
      </c>
    </row>
    <row r="135" customFormat="false" ht="15" hidden="false" customHeight="false" outlineLevel="0" collapsed="false">
      <c r="C135" s="1191"/>
      <c r="D135" s="1192"/>
      <c r="E135" s="1192" t="n">
        <f aca="false">IF($C135="h",$D135+($D135*HORISTA),IF($C135="mês",$D135+($D135*MENSALISTA),D135))</f>
        <v>0</v>
      </c>
    </row>
    <row r="136" customFormat="false" ht="15" hidden="false" customHeight="false" outlineLevel="0" collapsed="false">
      <c r="C136" s="1191"/>
      <c r="D136" s="1192"/>
      <c r="E136" s="1192" t="n">
        <f aca="false">IF($C136="h",$D136+($D136*HORISTA),IF($C136="mês",$D136+($D136*MENSALISTA),D136))</f>
        <v>0</v>
      </c>
    </row>
    <row r="137" customFormat="false" ht="15" hidden="false" customHeight="false" outlineLevel="0" collapsed="false">
      <c r="C137" s="1191"/>
      <c r="D137" s="1192"/>
      <c r="E137" s="1192" t="n">
        <f aca="false">IF($C137="h",$D137+($D137*HORISTA),IF($C137="mês",$D137+($D137*MENSALISTA),D137))</f>
        <v>0</v>
      </c>
    </row>
    <row r="138" customFormat="false" ht="15" hidden="false" customHeight="false" outlineLevel="0" collapsed="false">
      <c r="C138" s="1191"/>
      <c r="D138" s="1192"/>
      <c r="E138" s="1192" t="n">
        <f aca="false">IF($C138="h",$D138+($D138*HORISTA),IF($C138="mês",$D138+($D138*MENSALISTA),D138))</f>
        <v>0</v>
      </c>
    </row>
    <row r="139" customFormat="false" ht="15" hidden="false" customHeight="false" outlineLevel="0" collapsed="false">
      <c r="C139" s="1191"/>
      <c r="D139" s="1192"/>
      <c r="E139" s="1192" t="n">
        <f aca="false">IF($C139="h",$D139+($D139*HORISTA),IF($C139="mês",$D139+($D139*MENSALISTA),D139))</f>
        <v>0</v>
      </c>
    </row>
    <row r="140" customFormat="false" ht="15" hidden="false" customHeight="false" outlineLevel="0" collapsed="false">
      <c r="C140" s="1191"/>
      <c r="D140" s="1192"/>
      <c r="E140" s="1192" t="n">
        <f aca="false">IF($C140="h",$D140+($D140*HORISTA),IF($C140="mês",$D140+($D140*MENSALISTA),D140))</f>
        <v>0</v>
      </c>
    </row>
    <row r="141" customFormat="false" ht="15" hidden="false" customHeight="false" outlineLevel="0" collapsed="false">
      <c r="C141" s="1191"/>
      <c r="D141" s="1192"/>
      <c r="E141" s="1192" t="n">
        <f aca="false">IF($C141="h",$D141+($D141*HORISTA),IF($C141="mês",$D141+($D141*MENSALISTA),D141))</f>
        <v>0</v>
      </c>
    </row>
    <row r="142" customFormat="false" ht="15" hidden="false" customHeight="false" outlineLevel="0" collapsed="false">
      <c r="C142" s="1191"/>
      <c r="D142" s="1192"/>
      <c r="E142" s="1192" t="n">
        <f aca="false">IF($C142="h",$D142+($D142*HORISTA),IF($C142="mês",$D142+($D142*MENSALISTA),D142))</f>
        <v>0</v>
      </c>
    </row>
    <row r="143" customFormat="false" ht="15" hidden="false" customHeight="false" outlineLevel="0" collapsed="false">
      <c r="C143" s="1191"/>
      <c r="D143" s="1192"/>
      <c r="E143" s="1192" t="n">
        <f aca="false">IF($C143="h",$D143+($D143*HORISTA),IF($C143="mês",$D143+($D143*MENSALISTA),D143))</f>
        <v>0</v>
      </c>
    </row>
    <row r="144" customFormat="false" ht="15" hidden="false" customHeight="false" outlineLevel="0" collapsed="false">
      <c r="C144" s="1191"/>
      <c r="D144" s="1192"/>
      <c r="E144" s="1192" t="n">
        <f aca="false">IF($C144="h",$D144+($D144*HORISTA),IF($C144="mês",$D144+($D144*MENSALISTA),D144))</f>
        <v>0</v>
      </c>
    </row>
    <row r="145" customFormat="false" ht="15" hidden="false" customHeight="false" outlineLevel="0" collapsed="false">
      <c r="C145" s="1191"/>
      <c r="D145" s="1192"/>
      <c r="E145" s="1192" t="n">
        <f aca="false">IF($C145="h",$D145+($D145*HORISTA),IF($C145="mês",$D145+($D145*MENSALISTA),D145))</f>
        <v>0</v>
      </c>
    </row>
    <row r="146" customFormat="false" ht="15" hidden="false" customHeight="false" outlineLevel="0" collapsed="false">
      <c r="C146" s="1191"/>
      <c r="D146" s="1192"/>
      <c r="E146" s="1192" t="n">
        <f aca="false">IF($C146="h",$D146+($D146*HORISTA),IF($C146="mês",$D146+($D146*MENSALISTA),D146))</f>
        <v>0</v>
      </c>
    </row>
    <row r="147" customFormat="false" ht="15" hidden="false" customHeight="false" outlineLevel="0" collapsed="false">
      <c r="C147" s="1191"/>
      <c r="D147" s="1192"/>
      <c r="E147" s="1192" t="n">
        <f aca="false">IF($C147="h",$D147+($D147*HORISTA),IF($C147="mês",$D147+($D147*MENSALISTA),D147))</f>
        <v>0</v>
      </c>
    </row>
    <row r="148" customFormat="false" ht="15" hidden="false" customHeight="false" outlineLevel="0" collapsed="false">
      <c r="C148" s="1191"/>
      <c r="D148" s="1192"/>
      <c r="E148" s="1192" t="n">
        <f aca="false">IF($C148="h",$D148+($D148*HORISTA),IF($C148="mês",$D148+($D148*MENSALISTA),D148))</f>
        <v>0</v>
      </c>
    </row>
    <row r="149" customFormat="false" ht="15" hidden="false" customHeight="false" outlineLevel="0" collapsed="false">
      <c r="C149" s="1191"/>
      <c r="D149" s="1192"/>
      <c r="E149" s="1192" t="n">
        <f aca="false">IF($C149="h",$D149+($D149*HORISTA),IF($C149="mês",$D149+($D149*MENSALISTA),D149))</f>
        <v>0</v>
      </c>
    </row>
    <row r="150" customFormat="false" ht="15" hidden="false" customHeight="false" outlineLevel="0" collapsed="false">
      <c r="C150" s="1191"/>
      <c r="D150" s="1192"/>
      <c r="E150" s="1192" t="n">
        <f aca="false">IF($C150="h",$D150+($D150*HORISTA),IF($C150="mês",$D150+($D150*MENSALISTA),D150))</f>
        <v>0</v>
      </c>
    </row>
    <row r="151" customFormat="false" ht="15" hidden="false" customHeight="false" outlineLevel="0" collapsed="false">
      <c r="C151" s="1191"/>
      <c r="D151" s="1192"/>
      <c r="E151" s="1192" t="n">
        <f aca="false">IF($C151="h",$D151+($D151*HORISTA),IF($C151="mês",$D151+($D151*MENSALISTA),D151))</f>
        <v>0</v>
      </c>
    </row>
    <row r="152" customFormat="false" ht="15" hidden="false" customHeight="false" outlineLevel="0" collapsed="false">
      <c r="C152" s="1191"/>
      <c r="D152" s="1192"/>
      <c r="E152" s="1192" t="n">
        <f aca="false">IF($C152="h",$D152+($D152*HORISTA),IF($C152="mês",$D152+($D152*MENSALISTA),D152))</f>
        <v>0</v>
      </c>
    </row>
    <row r="153" customFormat="false" ht="15" hidden="false" customHeight="false" outlineLevel="0" collapsed="false">
      <c r="C153" s="1191"/>
      <c r="D153" s="1192"/>
      <c r="E153" s="1192" t="n">
        <f aca="false">IF($C153="h",$D153+($D153*HORISTA),IF($C153="mês",$D153+($D153*MENSALISTA),D153))</f>
        <v>0</v>
      </c>
    </row>
    <row r="154" customFormat="false" ht="15" hidden="false" customHeight="false" outlineLevel="0" collapsed="false">
      <c r="C154" s="1191"/>
      <c r="D154" s="1192"/>
      <c r="E154" s="1192" t="n">
        <f aca="false">IF($C154="h",$D154+($D154*HORISTA),IF($C154="mês",$D154+($D154*MENSALISTA),D154))</f>
        <v>0</v>
      </c>
    </row>
    <row r="155" customFormat="false" ht="15" hidden="false" customHeight="false" outlineLevel="0" collapsed="false">
      <c r="C155" s="1191"/>
      <c r="D155" s="1192"/>
      <c r="E155" s="1192" t="n">
        <f aca="false">IF($C155="h",$D155+($D155*HORISTA),IF($C155="mês",$D155+($D155*MENSALISTA),D155))</f>
        <v>0</v>
      </c>
    </row>
    <row r="156" customFormat="false" ht="15" hidden="false" customHeight="false" outlineLevel="0" collapsed="false">
      <c r="C156" s="1191"/>
      <c r="D156" s="1192"/>
      <c r="E156" s="1192" t="n">
        <f aca="false">IF($C156="h",$D156+($D156*HORISTA),IF($C156="mês",$D156+($D156*MENSALISTA),D156))</f>
        <v>0</v>
      </c>
    </row>
    <row r="157" customFormat="false" ht="15" hidden="false" customHeight="false" outlineLevel="0" collapsed="false">
      <c r="C157" s="1191"/>
      <c r="D157" s="1192"/>
      <c r="E157" s="1192" t="n">
        <f aca="false">IF($C157="h",$D157+($D157*HORISTA),IF($C157="mês",$D157+($D157*MENSALISTA),D157))</f>
        <v>0</v>
      </c>
    </row>
    <row r="158" customFormat="false" ht="15" hidden="false" customHeight="false" outlineLevel="0" collapsed="false">
      <c r="C158" s="1191"/>
      <c r="D158" s="1192"/>
      <c r="E158" s="1192" t="n">
        <f aca="false">IF($C158="h",$D158+($D158*HORISTA),IF($C158="mês",$D158+($D158*MENSALISTA),D158))</f>
        <v>0</v>
      </c>
    </row>
    <row r="159" customFormat="false" ht="15" hidden="false" customHeight="false" outlineLevel="0" collapsed="false">
      <c r="C159" s="1191"/>
      <c r="D159" s="1192"/>
      <c r="E159" s="1192" t="n">
        <f aca="false">IF($C159="h",$D159+($D159*HORISTA),IF($C159="mês",$D159+($D159*MENSALISTA),D159))</f>
        <v>0</v>
      </c>
    </row>
    <row r="160" customFormat="false" ht="15" hidden="false" customHeight="false" outlineLevel="0" collapsed="false">
      <c r="C160" s="1191"/>
      <c r="D160" s="1192"/>
      <c r="E160" s="1192" t="n">
        <f aca="false">IF($C160="h",$D160+($D160*HORISTA),IF($C160="mês",$D160+($D160*MENSALISTA),D160))</f>
        <v>0</v>
      </c>
    </row>
    <row r="161" customFormat="false" ht="15" hidden="false" customHeight="false" outlineLevel="0" collapsed="false">
      <c r="C161" s="1191"/>
      <c r="D161" s="1192"/>
      <c r="E161" s="1192" t="n">
        <f aca="false">IF($C161="h",$D161+($D161*HORISTA),IF($C161="mês",$D161+($D161*MENSALISTA),D161))</f>
        <v>0</v>
      </c>
    </row>
    <row r="162" customFormat="false" ht="15" hidden="false" customHeight="false" outlineLevel="0" collapsed="false">
      <c r="C162" s="1191"/>
      <c r="D162" s="1192"/>
      <c r="E162" s="1192" t="n">
        <f aca="false">IF($C162="h",$D162+($D162*HORISTA),IF($C162="mês",$D162+($D162*MENSALISTA),D162))</f>
        <v>0</v>
      </c>
    </row>
    <row r="163" customFormat="false" ht="15" hidden="false" customHeight="false" outlineLevel="0" collapsed="false">
      <c r="C163" s="1191"/>
      <c r="D163" s="1192"/>
      <c r="E163" s="1192" t="n">
        <f aca="false">IF($C163="h",$D163+($D163*HORISTA),IF($C163="mês",$D163+($D163*MENSALISTA),D163))</f>
        <v>0</v>
      </c>
    </row>
    <row r="164" customFormat="false" ht="15" hidden="false" customHeight="false" outlineLevel="0" collapsed="false">
      <c r="C164" s="1191"/>
      <c r="D164" s="1192"/>
      <c r="E164" s="1192" t="n">
        <f aca="false">IF($C164="h",$D164+($D164*HORISTA),IF($C164="mês",$D164+($D164*MENSALISTA),D164))</f>
        <v>0</v>
      </c>
    </row>
    <row r="165" customFormat="false" ht="15" hidden="false" customHeight="false" outlineLevel="0" collapsed="false">
      <c r="C165" s="1191"/>
      <c r="D165" s="1192"/>
      <c r="E165" s="1192" t="n">
        <f aca="false">IF($C165="h",$D165+($D165*HORISTA),IF($C165="mês",$D165+($D165*MENSALISTA),D165))</f>
        <v>0</v>
      </c>
    </row>
    <row r="166" customFormat="false" ht="15" hidden="false" customHeight="false" outlineLevel="0" collapsed="false">
      <c r="C166" s="1191"/>
      <c r="D166" s="1192"/>
      <c r="E166" s="1192" t="n">
        <f aca="false">IF($C166="h",$D166+($D166*HORISTA),IF($C166="mês",$D166+($D166*MENSALISTA),D166))</f>
        <v>0</v>
      </c>
    </row>
    <row r="167" customFormat="false" ht="15" hidden="false" customHeight="false" outlineLevel="0" collapsed="false">
      <c r="C167" s="1191"/>
      <c r="D167" s="1192"/>
      <c r="E167" s="1192" t="n">
        <f aca="false">IF($C167="h",$D167+($D167*HORISTA),IF($C167="mês",$D167+($D167*MENSALISTA),D167))</f>
        <v>0</v>
      </c>
    </row>
    <row r="168" customFormat="false" ht="15" hidden="false" customHeight="false" outlineLevel="0" collapsed="false">
      <c r="C168" s="1191"/>
      <c r="D168" s="1192"/>
      <c r="E168" s="1192" t="n">
        <f aca="false">IF($C168="h",$D168+($D168*HORISTA),IF($C168="mês",$D168+($D168*MENSALISTA),D168))</f>
        <v>0</v>
      </c>
    </row>
    <row r="169" customFormat="false" ht="15" hidden="false" customHeight="false" outlineLevel="0" collapsed="false">
      <c r="C169" s="1191"/>
      <c r="D169" s="1192"/>
      <c r="E169" s="1192" t="n">
        <f aca="false">IF($C169="h",$D169+($D169*HORISTA),IF($C169="mês",$D169+($D169*MENSALISTA),D169))</f>
        <v>0</v>
      </c>
    </row>
    <row r="170" customFormat="false" ht="15" hidden="false" customHeight="false" outlineLevel="0" collapsed="false">
      <c r="C170" s="1191"/>
      <c r="D170" s="1192"/>
      <c r="E170" s="1192" t="n">
        <f aca="false">IF($C170="h",$D170+($D170*HORISTA),IF($C170="mês",$D170+($D170*MENSALISTA),D170))</f>
        <v>0</v>
      </c>
    </row>
    <row r="171" customFormat="false" ht="15" hidden="false" customHeight="false" outlineLevel="0" collapsed="false">
      <c r="C171" s="1191"/>
      <c r="D171" s="1192"/>
      <c r="E171" s="1192" t="n">
        <f aca="false">IF($C171="h",$D171+($D171*HORISTA),IF($C171="mês",$D171+($D171*MENSALISTA),D171))</f>
        <v>0</v>
      </c>
    </row>
    <row r="172" customFormat="false" ht="15" hidden="false" customHeight="false" outlineLevel="0" collapsed="false">
      <c r="C172" s="1191"/>
      <c r="D172" s="1192"/>
      <c r="E172" s="1192" t="n">
        <f aca="false">IF($C172="h",$D172+($D172*HORISTA),IF($C172="mês",$D172+($D172*MENSALISTA),D172))</f>
        <v>0</v>
      </c>
    </row>
    <row r="173" customFormat="false" ht="15" hidden="false" customHeight="false" outlineLevel="0" collapsed="false">
      <c r="C173" s="1191"/>
      <c r="D173" s="1192"/>
      <c r="E173" s="1192" t="n">
        <f aca="false">IF($C173="h",$D173+($D173*HORISTA),IF($C173="mês",$D173+($D173*MENSALISTA),D173))</f>
        <v>0</v>
      </c>
    </row>
    <row r="174" customFormat="false" ht="15" hidden="false" customHeight="false" outlineLevel="0" collapsed="false">
      <c r="C174" s="1191"/>
      <c r="D174" s="1192"/>
      <c r="E174" s="1192" t="n">
        <f aca="false">IF($C174="h",$D174+($D174*HORISTA),IF($C174="mês",$D174+($D174*MENSALISTA),D174))</f>
        <v>0</v>
      </c>
    </row>
    <row r="175" customFormat="false" ht="15" hidden="false" customHeight="false" outlineLevel="0" collapsed="false">
      <c r="C175" s="1191"/>
      <c r="D175" s="1192"/>
      <c r="E175" s="1192" t="n">
        <f aca="false">IF($C175="h",$D175+($D175*HORISTA),IF($C175="mês",$D175+($D175*MENSALISTA),D175))</f>
        <v>0</v>
      </c>
    </row>
    <row r="176" customFormat="false" ht="15" hidden="false" customHeight="false" outlineLevel="0" collapsed="false">
      <c r="C176" s="1191"/>
      <c r="D176" s="1192"/>
      <c r="E176" s="1192" t="n">
        <f aca="false">IF($C176="h",$D176+($D176*HORISTA),IF($C176="mês",$D176+($D176*MENSALISTA),D176))</f>
        <v>0</v>
      </c>
    </row>
    <row r="177" customFormat="false" ht="15" hidden="false" customHeight="false" outlineLevel="0" collapsed="false">
      <c r="C177" s="1191"/>
      <c r="D177" s="1192"/>
      <c r="E177" s="1192" t="n">
        <f aca="false">IF($C177="h",$D177+($D177*HORISTA),IF($C177="mês",$D177+($D177*MENSALISTA),D177))</f>
        <v>0</v>
      </c>
    </row>
    <row r="178" customFormat="false" ht="15" hidden="false" customHeight="false" outlineLevel="0" collapsed="false">
      <c r="C178" s="1191"/>
      <c r="D178" s="1192"/>
      <c r="E178" s="1192" t="n">
        <f aca="false">IF($C178="h",$D178+($D178*HORISTA),IF($C178="mês",$D178+($D178*MENSALISTA),D178))</f>
        <v>0</v>
      </c>
    </row>
    <row r="179" customFormat="false" ht="15" hidden="false" customHeight="false" outlineLevel="0" collapsed="false">
      <c r="C179" s="1191"/>
      <c r="D179" s="1192"/>
      <c r="E179" s="1192" t="n">
        <f aca="false">IF($C179="h",$D179+($D179*HORISTA),IF($C179="mês",$D179+($D179*MENSALISTA),D179))</f>
        <v>0</v>
      </c>
    </row>
    <row r="180" customFormat="false" ht="15" hidden="false" customHeight="false" outlineLevel="0" collapsed="false">
      <c r="C180" s="1191"/>
      <c r="D180" s="1192"/>
      <c r="E180" s="1192" t="n">
        <f aca="false">IF($C180="h",$D180+($D180*HORISTA),IF($C180="mês",$D180+($D180*MENSALISTA),D180))</f>
        <v>0</v>
      </c>
    </row>
    <row r="181" customFormat="false" ht="15" hidden="false" customHeight="false" outlineLevel="0" collapsed="false">
      <c r="C181" s="1191"/>
      <c r="D181" s="1192"/>
      <c r="E181" s="1192" t="n">
        <f aca="false">IF($C181="h",$D181+($D181*HORISTA),IF($C181="mês",$D181+($D181*MENSALISTA),D181))</f>
        <v>0</v>
      </c>
    </row>
    <row r="182" customFormat="false" ht="15" hidden="false" customHeight="false" outlineLevel="0" collapsed="false">
      <c r="C182" s="1191"/>
      <c r="D182" s="1192"/>
      <c r="E182" s="1192" t="n">
        <f aca="false">IF($C182="h",$D182+($D182*HORISTA),IF($C182="mês",$D182+($D182*MENSALISTA),D182))</f>
        <v>0</v>
      </c>
    </row>
    <row r="183" customFormat="false" ht="15" hidden="false" customHeight="false" outlineLevel="0" collapsed="false">
      <c r="C183" s="1191"/>
      <c r="D183" s="1192"/>
      <c r="E183" s="1192" t="n">
        <f aca="false">IF($C183="h",$D183+($D183*HORISTA),IF($C183="mês",$D183+($D183*MENSALISTA),D183))</f>
        <v>0</v>
      </c>
    </row>
    <row r="184" customFormat="false" ht="15" hidden="false" customHeight="false" outlineLevel="0" collapsed="false">
      <c r="C184" s="1191"/>
      <c r="D184" s="1192"/>
      <c r="E184" s="1192" t="n">
        <f aca="false">IF($C184="h",$D184+($D184*HORISTA),IF($C184="mês",$D184+($D184*MENSALISTA),D184))</f>
        <v>0</v>
      </c>
    </row>
    <row r="185" customFormat="false" ht="15" hidden="false" customHeight="false" outlineLevel="0" collapsed="false">
      <c r="C185" s="1191"/>
      <c r="D185" s="1192"/>
      <c r="E185" s="1192" t="n">
        <f aca="false">IF($C185="h",$D185+($D185*HORISTA),IF($C185="mês",$D185+($D185*MENSALISTA),D185))</f>
        <v>0</v>
      </c>
    </row>
    <row r="186" customFormat="false" ht="15" hidden="false" customHeight="false" outlineLevel="0" collapsed="false">
      <c r="C186" s="1191"/>
      <c r="D186" s="1192"/>
      <c r="E186" s="1192" t="n">
        <f aca="false">IF($C186="h",$D186+($D186*HORISTA),IF($C186="mês",$D186+($D186*MENSALISTA),D186))</f>
        <v>0</v>
      </c>
    </row>
    <row r="187" customFormat="false" ht="15" hidden="false" customHeight="false" outlineLevel="0" collapsed="false">
      <c r="C187" s="1191"/>
      <c r="D187" s="1192"/>
      <c r="E187" s="1192" t="n">
        <f aca="false">IF($C187="h",$D187+($D187*HORISTA),IF($C187="mês",$D187+($D187*MENSALISTA),D187))</f>
        <v>0</v>
      </c>
    </row>
    <row r="188" customFormat="false" ht="15" hidden="false" customHeight="false" outlineLevel="0" collapsed="false">
      <c r="C188" s="1191"/>
      <c r="D188" s="1192"/>
      <c r="E188" s="1192" t="n">
        <f aca="false">IF($C188="h",$D188+($D188*HORISTA),IF($C188="mês",$D188+($D188*MENSALISTA),D188))</f>
        <v>0</v>
      </c>
    </row>
    <row r="189" customFormat="false" ht="15" hidden="false" customHeight="false" outlineLevel="0" collapsed="false">
      <c r="C189" s="1191"/>
      <c r="D189" s="1192"/>
      <c r="E189" s="1192" t="n">
        <f aca="false">IF($C189="h",$D189+($D189*HORISTA),IF($C189="mês",$D189+($D189*MENSALISTA),D189))</f>
        <v>0</v>
      </c>
    </row>
    <row r="190" customFormat="false" ht="15" hidden="false" customHeight="false" outlineLevel="0" collapsed="false">
      <c r="C190" s="1191"/>
      <c r="D190" s="1192"/>
      <c r="E190" s="1192" t="n">
        <f aca="false">IF($C190="h",$D190+($D190*HORISTA),IF($C190="mês",$D190+($D190*MENSALISTA),D190))</f>
        <v>0</v>
      </c>
    </row>
    <row r="191" customFormat="false" ht="15" hidden="false" customHeight="false" outlineLevel="0" collapsed="false">
      <c r="C191" s="1191"/>
      <c r="D191" s="1192"/>
      <c r="E191" s="1192" t="n">
        <f aca="false">IF($C191="h",$D191+($D191*HORISTA),IF($C191="mês",$D191+($D191*MENSALISTA),D191))</f>
        <v>0</v>
      </c>
    </row>
    <row r="192" customFormat="false" ht="15" hidden="false" customHeight="false" outlineLevel="0" collapsed="false">
      <c r="C192" s="1191"/>
      <c r="D192" s="1192"/>
      <c r="E192" s="1192" t="n">
        <f aca="false">IF($C192="h",$D192+($D192*HORISTA),IF($C192="mês",$D192+($D192*MENSALISTA),D192))</f>
        <v>0</v>
      </c>
    </row>
    <row r="193" customFormat="false" ht="15" hidden="false" customHeight="false" outlineLevel="0" collapsed="false">
      <c r="C193" s="1191"/>
      <c r="D193" s="1192"/>
      <c r="E193" s="1192" t="n">
        <f aca="false">IF($C193="h",$D193+($D193*HORISTA),IF($C193="mês",$D193+($D193*MENSALISTA),D193))</f>
        <v>0</v>
      </c>
    </row>
    <row r="194" customFormat="false" ht="15" hidden="false" customHeight="false" outlineLevel="0" collapsed="false">
      <c r="C194" s="1191"/>
      <c r="D194" s="1192"/>
      <c r="E194" s="1192" t="n">
        <f aca="false">IF($C194="h",$D194+($D194*HORISTA),IF($C194="mês",$D194+($D194*MENSALISTA),D194))</f>
        <v>0</v>
      </c>
    </row>
    <row r="195" customFormat="false" ht="15" hidden="false" customHeight="false" outlineLevel="0" collapsed="false">
      <c r="C195" s="1191"/>
      <c r="D195" s="1192"/>
      <c r="E195" s="1192" t="n">
        <f aca="false">IF($C195="h",$D195+($D195*HORISTA),IF($C195="mês",$D195+($D195*MENSALISTA),D195))</f>
        <v>0</v>
      </c>
    </row>
    <row r="196" customFormat="false" ht="15" hidden="false" customHeight="false" outlineLevel="0" collapsed="false">
      <c r="C196" s="1191"/>
      <c r="D196" s="1192"/>
      <c r="E196" s="1192" t="n">
        <f aca="false">IF($C196="h",$D196+($D196*HORISTA),IF($C196="mês",$D196+($D196*MENSALISTA),D196))</f>
        <v>0</v>
      </c>
    </row>
    <row r="197" customFormat="false" ht="15" hidden="false" customHeight="false" outlineLevel="0" collapsed="false">
      <c r="C197" s="1191"/>
      <c r="D197" s="1192"/>
      <c r="E197" s="1192" t="n">
        <f aca="false">IF($C197="h",$D197+($D197*HORISTA),IF($C197="mês",$D197+($D197*MENSALISTA),D197))</f>
        <v>0</v>
      </c>
    </row>
    <row r="198" customFormat="false" ht="15" hidden="false" customHeight="false" outlineLevel="0" collapsed="false">
      <c r="C198" s="1191"/>
      <c r="D198" s="1192"/>
      <c r="E198" s="1192" t="n">
        <f aca="false">IF($C198="h",$D198+($D198*HORISTA),IF($C198="mês",$D198+($D198*MENSALISTA),D198))</f>
        <v>0</v>
      </c>
    </row>
    <row r="199" customFormat="false" ht="15" hidden="false" customHeight="false" outlineLevel="0" collapsed="false">
      <c r="C199" s="1191"/>
      <c r="D199" s="1192"/>
      <c r="E199" s="1192" t="n">
        <f aca="false">IF($C199="h",$D199+($D199*HORISTA),IF($C199="mês",$D199+($D199*MENSALISTA),D199))</f>
        <v>0</v>
      </c>
    </row>
    <row r="200" customFormat="false" ht="15" hidden="false" customHeight="false" outlineLevel="0" collapsed="false">
      <c r="C200" s="1191"/>
      <c r="D200" s="1192"/>
      <c r="E200" s="1192" t="n">
        <f aca="false">IF($C200="h",$D200+($D200*HORISTA),IF($C200="mês",$D200+($D200*MENSALISTA),D200))</f>
        <v>0</v>
      </c>
    </row>
    <row r="201" customFormat="false" ht="15" hidden="false" customHeight="false" outlineLevel="0" collapsed="false">
      <c r="C201" s="1191"/>
      <c r="D201" s="1192"/>
      <c r="E201" s="1192" t="n">
        <f aca="false">IF($C201="h",$D201+($D201*HORISTA),IF($C201="mês",$D201+($D201*MENSALISTA),D201))</f>
        <v>0</v>
      </c>
    </row>
    <row r="202" customFormat="false" ht="15" hidden="false" customHeight="false" outlineLevel="0" collapsed="false">
      <c r="C202" s="1191"/>
      <c r="D202" s="1192"/>
      <c r="E202" s="1192" t="n">
        <f aca="false">IF($C202="h",$D202+($D202*HORISTA),IF($C202="mês",$D202+($D202*MENSALISTA),D202))</f>
        <v>0</v>
      </c>
    </row>
    <row r="203" customFormat="false" ht="15" hidden="false" customHeight="false" outlineLevel="0" collapsed="false">
      <c r="C203" s="1191"/>
      <c r="D203" s="1192"/>
      <c r="E203" s="1192" t="n">
        <f aca="false">IF($C203="h",$D203+($D203*HORISTA),IF($C203="mês",$D203+($D203*MENSALISTA),D203))</f>
        <v>0</v>
      </c>
    </row>
    <row r="204" customFormat="false" ht="15" hidden="false" customHeight="false" outlineLevel="0" collapsed="false">
      <c r="C204" s="1191"/>
      <c r="D204" s="1192"/>
      <c r="E204" s="1192" t="n">
        <f aca="false">IF($C204="h",$D204+($D204*HORISTA),IF($C204="mês",$D204+($D204*MENSALISTA),D204))</f>
        <v>0</v>
      </c>
    </row>
    <row r="205" customFormat="false" ht="15" hidden="false" customHeight="false" outlineLevel="0" collapsed="false">
      <c r="C205" s="1191"/>
      <c r="D205" s="1192"/>
      <c r="E205" s="1192" t="n">
        <f aca="false">IF($C205="h",$D205+($D205*HORISTA),IF($C205="mês",$D205+($D205*MENSALISTA),D205))</f>
        <v>0</v>
      </c>
    </row>
    <row r="206" customFormat="false" ht="15" hidden="false" customHeight="false" outlineLevel="0" collapsed="false">
      <c r="C206" s="1191"/>
      <c r="D206" s="1192"/>
      <c r="E206" s="1192" t="n">
        <f aca="false">IF($C206="h",$D206+($D206*HORISTA),IF($C206="mês",$D206+($D206*MENSALISTA),D206))</f>
        <v>0</v>
      </c>
    </row>
    <row r="207" customFormat="false" ht="15" hidden="false" customHeight="false" outlineLevel="0" collapsed="false">
      <c r="C207" s="1191"/>
      <c r="D207" s="1192"/>
      <c r="E207" s="1192" t="n">
        <f aca="false">IF($C207="h",$D207+($D207*HORISTA),IF($C207="mês",$D207+($D207*MENSALISTA),D207))</f>
        <v>0</v>
      </c>
    </row>
    <row r="208" customFormat="false" ht="15" hidden="false" customHeight="false" outlineLevel="0" collapsed="false">
      <c r="C208" s="1191"/>
      <c r="D208" s="1192"/>
      <c r="E208" s="1192" t="n">
        <f aca="false">IF($C208="h",$D208+($D208*HORISTA),IF($C208="mês",$D208+($D208*MENSALISTA),D208))</f>
        <v>0</v>
      </c>
    </row>
    <row r="209" customFormat="false" ht="15" hidden="false" customHeight="false" outlineLevel="0" collapsed="false">
      <c r="C209" s="1191"/>
      <c r="D209" s="1192"/>
      <c r="E209" s="1192" t="n">
        <f aca="false">IF($C209="h",$D209+($D209*HORISTA),IF($C209="mês",$D209+($D209*MENSALISTA),D209))</f>
        <v>0</v>
      </c>
    </row>
    <row r="210" customFormat="false" ht="15" hidden="false" customHeight="false" outlineLevel="0" collapsed="false">
      <c r="C210" s="1191"/>
      <c r="D210" s="1192"/>
      <c r="E210" s="1192" t="n">
        <f aca="false">IF($C210="h",$D210+($D210*HORISTA),IF($C210="mês",$D210+($D210*MENSALISTA),D210))</f>
        <v>0</v>
      </c>
    </row>
    <row r="211" customFormat="false" ht="15" hidden="false" customHeight="false" outlineLevel="0" collapsed="false">
      <c r="C211" s="1191"/>
      <c r="D211" s="1192"/>
      <c r="E211" s="1192" t="n">
        <f aca="false">IF($C211="h",$D211+($D211*HORISTA),IF($C211="mês",$D211+($D211*MENSALISTA),D211))</f>
        <v>0</v>
      </c>
    </row>
    <row r="212" customFormat="false" ht="15" hidden="false" customHeight="false" outlineLevel="0" collapsed="false">
      <c r="C212" s="1191"/>
      <c r="D212" s="1192"/>
      <c r="E212" s="1192" t="n">
        <f aca="false">IF($C212="h",$D212+($D212*HORISTA),IF($C212="mês",$D212+($D212*MENSALISTA),D212))</f>
        <v>0</v>
      </c>
    </row>
    <row r="213" customFormat="false" ht="15" hidden="false" customHeight="false" outlineLevel="0" collapsed="false">
      <c r="C213" s="1191"/>
      <c r="D213" s="1192"/>
      <c r="E213" s="1192" t="n">
        <f aca="false">IF($C213="h",$D213+($D213*HORISTA),IF($C213="mês",$D213+($D213*MENSALISTA),D213))</f>
        <v>0</v>
      </c>
    </row>
    <row r="214" customFormat="false" ht="15" hidden="false" customHeight="false" outlineLevel="0" collapsed="false">
      <c r="C214" s="1191"/>
      <c r="D214" s="1192"/>
      <c r="E214" s="1192" t="n">
        <f aca="false">IF($C214="h",$D214+($D214*HORISTA),IF($C214="mês",$D214+($D214*MENSALISTA),D214))</f>
        <v>0</v>
      </c>
    </row>
    <row r="215" customFormat="false" ht="15" hidden="false" customHeight="false" outlineLevel="0" collapsed="false">
      <c r="C215" s="1191"/>
      <c r="D215" s="1192"/>
      <c r="E215" s="1192" t="n">
        <f aca="false">IF($C215="h",$D215+($D215*HORISTA),IF($C215="mês",$D215+($D215*MENSALISTA),D215))</f>
        <v>0</v>
      </c>
    </row>
    <row r="216" customFormat="false" ht="15" hidden="false" customHeight="false" outlineLevel="0" collapsed="false">
      <c r="C216" s="1191"/>
      <c r="D216" s="1192"/>
      <c r="E216" s="1192" t="n">
        <f aca="false">IF($C216="h",$D216+($D216*HORISTA),IF($C216="mês",$D216+($D216*MENSALISTA),D216))</f>
        <v>0</v>
      </c>
    </row>
    <row r="217" customFormat="false" ht="15" hidden="false" customHeight="false" outlineLevel="0" collapsed="false">
      <c r="C217" s="1191"/>
      <c r="D217" s="1192"/>
      <c r="E217" s="1192" t="n">
        <f aca="false">IF($C217="h",$D217+($D217*HORISTA),IF($C217="mês",$D217+($D217*MENSALISTA),D217))</f>
        <v>0</v>
      </c>
    </row>
    <row r="218" customFormat="false" ht="15" hidden="false" customHeight="false" outlineLevel="0" collapsed="false">
      <c r="C218" s="1191"/>
      <c r="D218" s="1192"/>
      <c r="E218" s="1192" t="n">
        <f aca="false">IF($C218="h",$D218+($D218*HORISTA),IF($C218="mês",$D218+($D218*MENSALISTA),D218))</f>
        <v>0</v>
      </c>
    </row>
    <row r="219" customFormat="false" ht="15" hidden="false" customHeight="false" outlineLevel="0" collapsed="false">
      <c r="C219" s="1191"/>
      <c r="D219" s="1192"/>
      <c r="E219" s="1192" t="n">
        <f aca="false">IF($C219="h",$D219+($D219*HORISTA),IF($C219="mês",$D219+($D219*MENSALISTA),D219))</f>
        <v>0</v>
      </c>
    </row>
    <row r="220" customFormat="false" ht="15" hidden="false" customHeight="false" outlineLevel="0" collapsed="false">
      <c r="C220" s="1191"/>
      <c r="D220" s="1192"/>
      <c r="E220" s="1192" t="n">
        <f aca="false">IF($C220="h",$D220+($D220*HORISTA),IF($C220="mês",$D220+($D220*MENSALISTA),D220))</f>
        <v>0</v>
      </c>
    </row>
    <row r="221" customFormat="false" ht="15" hidden="false" customHeight="false" outlineLevel="0" collapsed="false">
      <c r="C221" s="1191"/>
      <c r="D221" s="1192"/>
      <c r="E221" s="1192" t="n">
        <f aca="false">IF($C221="h",$D221+($D221*HORISTA),IF($C221="mês",$D221+($D221*MENSALISTA),D221))</f>
        <v>0</v>
      </c>
    </row>
    <row r="222" customFormat="false" ht="15" hidden="false" customHeight="false" outlineLevel="0" collapsed="false">
      <c r="C222" s="1191"/>
      <c r="D222" s="1192"/>
      <c r="E222" s="1192" t="n">
        <f aca="false">IF($C222="h",$D222+($D222*HORISTA),IF($C222="mês",$D222+($D222*MENSALISTA),D222))</f>
        <v>0</v>
      </c>
    </row>
    <row r="223" customFormat="false" ht="15" hidden="false" customHeight="false" outlineLevel="0" collapsed="false">
      <c r="C223" s="1191"/>
      <c r="D223" s="1192"/>
      <c r="E223" s="1192" t="n">
        <f aca="false">IF($C223="h",$D223+($D223*HORISTA),IF($C223="mês",$D223+($D223*MENSALISTA),D223))</f>
        <v>0</v>
      </c>
    </row>
    <row r="224" customFormat="false" ht="15" hidden="false" customHeight="false" outlineLevel="0" collapsed="false">
      <c r="C224" s="1191"/>
      <c r="D224" s="1192"/>
      <c r="E224" s="1192" t="n">
        <f aca="false">IF($C224="h",$D224+($D224*HORISTA),IF($C224="mês",$D224+($D224*MENSALISTA),D224))</f>
        <v>0</v>
      </c>
    </row>
    <row r="225" customFormat="false" ht="15" hidden="false" customHeight="false" outlineLevel="0" collapsed="false">
      <c r="C225" s="1191"/>
      <c r="D225" s="1192"/>
      <c r="E225" s="1192" t="n">
        <f aca="false">IF($C225="h",$D225+($D225*HORISTA),IF($C225="mês",$D225+($D225*MENSALISTA),D225))</f>
        <v>0</v>
      </c>
    </row>
    <row r="226" customFormat="false" ht="15" hidden="false" customHeight="false" outlineLevel="0" collapsed="false">
      <c r="C226" s="1191"/>
      <c r="D226" s="1192"/>
      <c r="E226" s="1192" t="n">
        <f aca="false">IF($C226="h",$D226+($D226*HORISTA),IF($C226="mês",$D226+($D226*MENSALISTA),D226))</f>
        <v>0</v>
      </c>
    </row>
    <row r="227" customFormat="false" ht="15" hidden="false" customHeight="false" outlineLevel="0" collapsed="false">
      <c r="C227" s="1191"/>
      <c r="D227" s="1192"/>
      <c r="E227" s="1192" t="n">
        <f aca="false">IF($C227="h",$D227+($D227*HORISTA),IF($C227="mês",$D227+($D227*MENSALISTA),D227))</f>
        <v>0</v>
      </c>
    </row>
    <row r="228" customFormat="false" ht="15" hidden="false" customHeight="false" outlineLevel="0" collapsed="false">
      <c r="C228" s="1191"/>
      <c r="D228" s="1192"/>
      <c r="E228" s="1192" t="n">
        <f aca="false">IF($C228="h",$D228+($D228*HORISTA),IF($C228="mês",$D228+($D228*MENSALISTA),D228))</f>
        <v>0</v>
      </c>
    </row>
    <row r="229" customFormat="false" ht="15" hidden="false" customHeight="false" outlineLevel="0" collapsed="false">
      <c r="C229" s="1191"/>
      <c r="D229" s="1192"/>
      <c r="E229" s="1192" t="n">
        <f aca="false">IF($C229="h",$D229+($D229*HORISTA),IF($C229="mês",$D229+($D229*MENSALISTA),D229))</f>
        <v>0</v>
      </c>
    </row>
    <row r="230" customFormat="false" ht="15" hidden="false" customHeight="false" outlineLevel="0" collapsed="false">
      <c r="C230" s="1191"/>
      <c r="D230" s="1192"/>
      <c r="E230" s="1192" t="n">
        <f aca="false">IF($C230="h",$D230+($D230*HORISTA),IF($C230="mês",$D230+($D230*MENSALISTA),D230))</f>
        <v>0</v>
      </c>
    </row>
    <row r="231" customFormat="false" ht="15" hidden="false" customHeight="false" outlineLevel="0" collapsed="false">
      <c r="C231" s="1191"/>
      <c r="D231" s="1192"/>
      <c r="E231" s="1192" t="n">
        <f aca="false">IF($C231="h",$D231+($D231*HORISTA),IF($C231="mês",$D231+($D231*MENSALISTA),D231))</f>
        <v>0</v>
      </c>
    </row>
    <row r="232" customFormat="false" ht="15" hidden="false" customHeight="false" outlineLevel="0" collapsed="false">
      <c r="C232" s="1191"/>
      <c r="D232" s="1192"/>
      <c r="E232" s="1192" t="n">
        <f aca="false">IF($C232="h",$D232+($D232*HORISTA),IF($C232="mês",$D232+($D232*MENSALISTA),D232))</f>
        <v>0</v>
      </c>
    </row>
    <row r="233" customFormat="false" ht="15" hidden="false" customHeight="false" outlineLevel="0" collapsed="false">
      <c r="C233" s="1191"/>
      <c r="D233" s="1192"/>
      <c r="E233" s="1192" t="n">
        <f aca="false">IF($C233="h",$D233+($D233*HORISTA),IF($C233="mês",$D233+($D233*MENSALISTA),D233))</f>
        <v>0</v>
      </c>
    </row>
    <row r="234" customFormat="false" ht="15" hidden="false" customHeight="false" outlineLevel="0" collapsed="false">
      <c r="C234" s="1191"/>
      <c r="D234" s="1192"/>
      <c r="E234" s="1192" t="n">
        <f aca="false">IF($C234="h",$D234+($D234*HORISTA),IF($C234="mês",$D234+($D234*MENSALISTA),D234))</f>
        <v>0</v>
      </c>
    </row>
    <row r="235" customFormat="false" ht="15" hidden="false" customHeight="false" outlineLevel="0" collapsed="false">
      <c r="C235" s="1191"/>
      <c r="D235" s="1192"/>
      <c r="E235" s="1192" t="n">
        <f aca="false">IF($C235="h",$D235+($D235*HORISTA),IF($C235="mês",$D235+($D235*MENSALISTA),D235))</f>
        <v>0</v>
      </c>
    </row>
    <row r="236" customFormat="false" ht="15" hidden="false" customHeight="false" outlineLevel="0" collapsed="false">
      <c r="C236" s="1191"/>
      <c r="D236" s="1192"/>
      <c r="E236" s="1192" t="n">
        <f aca="false">IF($C236="h",$D236+($D236*HORISTA),IF($C236="mês",$D236+($D236*MENSALISTA),D236))</f>
        <v>0</v>
      </c>
    </row>
    <row r="237" customFormat="false" ht="15" hidden="false" customHeight="false" outlineLevel="0" collapsed="false">
      <c r="C237" s="1191"/>
      <c r="D237" s="1192"/>
      <c r="E237" s="1192" t="n">
        <f aca="false">IF($C237="h",$D237+($D237*HORISTA),IF($C237="mês",$D237+($D237*MENSALISTA),D237))</f>
        <v>0</v>
      </c>
    </row>
    <row r="238" customFormat="false" ht="15" hidden="false" customHeight="false" outlineLevel="0" collapsed="false">
      <c r="C238" s="1191"/>
      <c r="D238" s="1192"/>
      <c r="E238" s="1192" t="n">
        <f aca="false">IF($C238="h",$D238+($D238*HORISTA),IF($C238="mês",$D238+($D238*MENSALISTA),D238))</f>
        <v>0</v>
      </c>
    </row>
    <row r="239" customFormat="false" ht="15" hidden="false" customHeight="false" outlineLevel="0" collapsed="false">
      <c r="C239" s="1191"/>
      <c r="D239" s="1192"/>
      <c r="E239" s="1192" t="n">
        <f aca="false">IF($C239="h",$D239+($D239*HORISTA),IF($C239="mês",$D239+($D239*MENSALISTA),D239))</f>
        <v>0</v>
      </c>
    </row>
    <row r="240" customFormat="false" ht="15" hidden="false" customHeight="false" outlineLevel="0" collapsed="false">
      <c r="C240" s="1191"/>
      <c r="D240" s="1192"/>
      <c r="E240" s="1192" t="n">
        <f aca="false">IF($C240="h",$D240+($D240*HORISTA),IF($C240="mês",$D240+($D240*MENSALISTA),D240))</f>
        <v>0</v>
      </c>
    </row>
    <row r="241" customFormat="false" ht="15" hidden="false" customHeight="false" outlineLevel="0" collapsed="false">
      <c r="C241" s="1191"/>
      <c r="D241" s="1192"/>
      <c r="E241" s="1192" t="n">
        <f aca="false">IF($C241="h",$D241+($D241*HORISTA),IF($C241="mês",$D241+($D241*MENSALISTA),D241))</f>
        <v>0</v>
      </c>
    </row>
    <row r="242" customFormat="false" ht="15" hidden="false" customHeight="false" outlineLevel="0" collapsed="false">
      <c r="C242" s="1191"/>
      <c r="D242" s="1192"/>
      <c r="E242" s="1192" t="n">
        <f aca="false">IF($C242="h",$D242+($D242*HORISTA),IF($C242="mês",$D242+($D242*MENSALISTA),D242))</f>
        <v>0</v>
      </c>
    </row>
    <row r="243" customFormat="false" ht="15" hidden="false" customHeight="false" outlineLevel="0" collapsed="false">
      <c r="C243" s="1191"/>
      <c r="D243" s="1192"/>
      <c r="E243" s="1192" t="n">
        <f aca="false">IF($C243="h",$D243+($D243*HORISTA),IF($C243="mês",$D243+($D243*MENSALISTA),D243))</f>
        <v>0</v>
      </c>
    </row>
    <row r="244" customFormat="false" ht="15" hidden="false" customHeight="false" outlineLevel="0" collapsed="false">
      <c r="C244" s="1191"/>
      <c r="D244" s="1192"/>
      <c r="E244" s="1192" t="n">
        <f aca="false">IF($C244="h",$D244+($D244*HORISTA),IF($C244="mês",$D244+($D244*MENSALISTA),D244))</f>
        <v>0</v>
      </c>
    </row>
    <row r="245" customFormat="false" ht="15" hidden="false" customHeight="false" outlineLevel="0" collapsed="false">
      <c r="C245" s="1191"/>
      <c r="D245" s="1192"/>
      <c r="E245" s="1192" t="n">
        <f aca="false">IF($C245="h",$D245+($D245*HORISTA),IF($C245="mês",$D245+($D245*MENSALISTA),D245))</f>
        <v>0</v>
      </c>
    </row>
    <row r="246" customFormat="false" ht="15" hidden="false" customHeight="false" outlineLevel="0" collapsed="false">
      <c r="C246" s="1191"/>
      <c r="D246" s="1192"/>
      <c r="E246" s="1192" t="n">
        <f aca="false">IF($C246="h",$D246+($D246*HORISTA),IF($C246="mês",$D246+($D246*MENSALISTA),D246))</f>
        <v>0</v>
      </c>
    </row>
    <row r="247" customFormat="false" ht="15" hidden="false" customHeight="false" outlineLevel="0" collapsed="false">
      <c r="C247" s="1191"/>
      <c r="D247" s="1192"/>
      <c r="E247" s="1192" t="n">
        <f aca="false">IF($C247="h",$D247+($D247*HORISTA),IF($C247="mês",$D247+($D247*MENSALISTA),D247))</f>
        <v>0</v>
      </c>
    </row>
    <row r="248" customFormat="false" ht="15" hidden="false" customHeight="false" outlineLevel="0" collapsed="false">
      <c r="C248" s="1191"/>
      <c r="D248" s="1192"/>
      <c r="E248" s="1192" t="n">
        <f aca="false">IF($C248="h",$D248+($D248*HORISTA),IF($C248="mês",$D248+($D248*MENSALISTA),D248))</f>
        <v>0</v>
      </c>
    </row>
    <row r="249" customFormat="false" ht="15" hidden="false" customHeight="false" outlineLevel="0" collapsed="false">
      <c r="C249" s="1191"/>
      <c r="D249" s="1192"/>
      <c r="E249" s="1192" t="n">
        <f aca="false">IF($C249="h",$D249+($D249*HORISTA),IF($C249="mês",$D249+($D249*MENSALISTA),D249))</f>
        <v>0</v>
      </c>
    </row>
    <row r="250" customFormat="false" ht="15" hidden="false" customHeight="false" outlineLevel="0" collapsed="false">
      <c r="C250" s="1191"/>
      <c r="D250" s="1192"/>
      <c r="E250" s="1192" t="n">
        <f aca="false">IF($C250="h",$D250+($D250*HORISTA),IF($C250="mês",$D250+($D250*MENSALISTA),D250))</f>
        <v>0</v>
      </c>
    </row>
    <row r="251" customFormat="false" ht="15" hidden="false" customHeight="false" outlineLevel="0" collapsed="false">
      <c r="C251" s="1191"/>
      <c r="D251" s="1192"/>
      <c r="E251" s="1192" t="n">
        <f aca="false">IF($C251="h",$D251+($D251*HORISTA),IF($C251="mês",$D251+($D251*MENSALISTA),D251))</f>
        <v>0</v>
      </c>
    </row>
    <row r="252" customFormat="false" ht="15" hidden="false" customHeight="false" outlineLevel="0" collapsed="false">
      <c r="C252" s="1191"/>
      <c r="D252" s="1192"/>
      <c r="E252" s="1192" t="n">
        <f aca="false">IF($C252="h",$D252+($D252*HORISTA),IF($C252="mês",$D252+($D252*MENSALISTA),D252))</f>
        <v>0</v>
      </c>
    </row>
    <row r="253" customFormat="false" ht="15" hidden="false" customHeight="false" outlineLevel="0" collapsed="false">
      <c r="C253" s="1191"/>
      <c r="D253" s="1192"/>
      <c r="E253" s="1192" t="n">
        <f aca="false">IF($C253="h",$D253+($D253*HORISTA),IF($C253="mês",$D253+($D253*MENSALISTA),D253))</f>
        <v>0</v>
      </c>
    </row>
    <row r="254" customFormat="false" ht="15" hidden="false" customHeight="false" outlineLevel="0" collapsed="false">
      <c r="C254" s="1191"/>
      <c r="D254" s="1192"/>
      <c r="E254" s="1192" t="n">
        <f aca="false">IF($C254="h",$D254+($D254*HORISTA),IF($C254="mês",$D254+($D254*MENSALISTA),D254))</f>
        <v>0</v>
      </c>
    </row>
    <row r="255" customFormat="false" ht="15" hidden="false" customHeight="false" outlineLevel="0" collapsed="false">
      <c r="C255" s="1191"/>
      <c r="D255" s="1192"/>
      <c r="E255" s="1192" t="n">
        <f aca="false">IF($C255="h",$D255+($D255*HORISTA),IF($C255="mês",$D255+($D255*MENSALISTA),D255))</f>
        <v>0</v>
      </c>
    </row>
    <row r="256" customFormat="false" ht="15" hidden="false" customHeight="false" outlineLevel="0" collapsed="false">
      <c r="C256" s="1191"/>
      <c r="D256" s="1192"/>
      <c r="E256" s="1192" t="n">
        <f aca="false">IF($C256="h",$D256+($D256*HORISTA),IF($C256="mês",$D256+($D256*MENSALISTA),D256))</f>
        <v>0</v>
      </c>
    </row>
    <row r="257" customFormat="false" ht="15" hidden="false" customHeight="false" outlineLevel="0" collapsed="false">
      <c r="C257" s="1191"/>
      <c r="D257" s="1192"/>
      <c r="E257" s="1192" t="n">
        <f aca="false">IF($C257="h",$D257+($D257*HORISTA),IF($C257="mês",$D257+($D257*MENSALISTA),D257))</f>
        <v>0</v>
      </c>
    </row>
    <row r="258" customFormat="false" ht="15" hidden="false" customHeight="false" outlineLevel="0" collapsed="false">
      <c r="C258" s="1191"/>
      <c r="D258" s="1192"/>
      <c r="E258" s="1192" t="n">
        <f aca="false">IF($C258="h",$D258+($D258*HORISTA),IF($C258="mês",$D258+($D258*MENSALISTA),D258))</f>
        <v>0</v>
      </c>
    </row>
    <row r="259" customFormat="false" ht="15" hidden="false" customHeight="false" outlineLevel="0" collapsed="false">
      <c r="C259" s="1191"/>
      <c r="D259" s="1192"/>
      <c r="E259" s="1192" t="n">
        <f aca="false">IF($C259="h",$D259+($D259*HORISTA),IF($C259="mês",$D259+($D259*MENSALISTA),D259))</f>
        <v>0</v>
      </c>
    </row>
    <row r="260" customFormat="false" ht="15" hidden="false" customHeight="false" outlineLevel="0" collapsed="false">
      <c r="C260" s="1191"/>
      <c r="D260" s="1192"/>
      <c r="E260" s="1192" t="n">
        <f aca="false">IF($C260="h",$D260+($D260*HORISTA),IF($C260="mês",$D260+($D260*MENSALISTA),D260))</f>
        <v>0</v>
      </c>
    </row>
    <row r="261" customFormat="false" ht="15" hidden="false" customHeight="false" outlineLevel="0" collapsed="false">
      <c r="C261" s="1191"/>
      <c r="D261" s="1192"/>
      <c r="E261" s="1192" t="n">
        <f aca="false">IF($C261="h",$D261+($D261*HORISTA),IF($C261="mês",$D261+($D261*MENSALISTA),D261))</f>
        <v>0</v>
      </c>
    </row>
    <row r="262" customFormat="false" ht="15" hidden="false" customHeight="false" outlineLevel="0" collapsed="false">
      <c r="C262" s="1191"/>
      <c r="D262" s="1192"/>
      <c r="E262" s="1192" t="n">
        <f aca="false">IF($C262="h",$D262+($D262*HORISTA),IF($C262="mês",$D262+($D262*MENSALISTA),D262))</f>
        <v>0</v>
      </c>
    </row>
    <row r="263" customFormat="false" ht="15" hidden="false" customHeight="false" outlineLevel="0" collapsed="false">
      <c r="C263" s="1191"/>
      <c r="D263" s="1192"/>
      <c r="E263" s="1192" t="n">
        <f aca="false">IF($C263="h",$D263+($D263*HORISTA),IF($C263="mês",$D263+($D263*MENSALISTA),D263))</f>
        <v>0</v>
      </c>
    </row>
    <row r="264" customFormat="false" ht="15" hidden="false" customHeight="false" outlineLevel="0" collapsed="false">
      <c r="C264" s="1191"/>
      <c r="D264" s="1192"/>
      <c r="E264" s="1192" t="n">
        <f aca="false">IF($C264="h",$D264+($D264*HORISTA),IF($C264="mês",$D264+($D264*MENSALISTA),D264))</f>
        <v>0</v>
      </c>
    </row>
    <row r="265" customFormat="false" ht="15" hidden="false" customHeight="false" outlineLevel="0" collapsed="false">
      <c r="C265" s="1191"/>
      <c r="D265" s="1192"/>
      <c r="E265" s="1192" t="n">
        <f aca="false">IF($C265="h",$D265+($D265*HORISTA),IF($C265="mês",$D265+($D265*MENSALISTA),D265))</f>
        <v>0</v>
      </c>
    </row>
    <row r="266" customFormat="false" ht="15" hidden="false" customHeight="false" outlineLevel="0" collapsed="false">
      <c r="C266" s="1191"/>
      <c r="D266" s="1192"/>
      <c r="E266" s="1192" t="n">
        <f aca="false">IF($C266="h",$D266+($D266*HORISTA),IF($C266="mês",$D266+($D266*MENSALISTA),D266))</f>
        <v>0</v>
      </c>
    </row>
    <row r="267" customFormat="false" ht="15" hidden="false" customHeight="false" outlineLevel="0" collapsed="false">
      <c r="C267" s="1191"/>
      <c r="D267" s="1192"/>
      <c r="E267" s="1192" t="n">
        <f aca="false">IF($C267="h",$D267+($D267*HORISTA),IF($C267="mês",$D267+($D267*MENSALISTA),D267))</f>
        <v>0</v>
      </c>
    </row>
    <row r="268" customFormat="false" ht="15" hidden="false" customHeight="false" outlineLevel="0" collapsed="false">
      <c r="C268" s="1191"/>
      <c r="D268" s="1192"/>
      <c r="E268" s="1192" t="n">
        <f aca="false">IF($C268="h",$D268+($D268*HORISTA),IF($C268="mês",$D268+($D268*MENSALISTA),D268))</f>
        <v>0</v>
      </c>
    </row>
    <row r="269" customFormat="false" ht="15" hidden="false" customHeight="false" outlineLevel="0" collapsed="false">
      <c r="C269" s="1191"/>
      <c r="D269" s="1192"/>
      <c r="E269" s="1192" t="n">
        <f aca="false">IF($C269="h",$D269+($D269*HORISTA),IF($C269="mês",$D269+($D269*MENSALISTA),D269))</f>
        <v>0</v>
      </c>
    </row>
    <row r="270" customFormat="false" ht="15" hidden="false" customHeight="false" outlineLevel="0" collapsed="false">
      <c r="C270" s="1191"/>
      <c r="D270" s="1192"/>
      <c r="E270" s="1192" t="n">
        <f aca="false">IF($C270="h",$D270+($D270*HORISTA),IF($C270="mês",$D270+($D270*MENSALISTA),D270))</f>
        <v>0</v>
      </c>
    </row>
    <row r="271" customFormat="false" ht="15" hidden="false" customHeight="false" outlineLevel="0" collapsed="false">
      <c r="C271" s="1191"/>
      <c r="D271" s="1192"/>
      <c r="E271" s="1192" t="n">
        <f aca="false">IF($C271="h",$D271+($D271*HORISTA),IF($C271="mês",$D271+($D271*MENSALISTA),D271))</f>
        <v>0</v>
      </c>
    </row>
    <row r="272" customFormat="false" ht="15" hidden="false" customHeight="false" outlineLevel="0" collapsed="false">
      <c r="C272" s="1191"/>
      <c r="D272" s="1192"/>
      <c r="E272" s="1192" t="n">
        <f aca="false">IF($C272="h",$D272+($D272*HORISTA),IF($C272="mês",$D272+($D272*MENSALISTA),D272))</f>
        <v>0</v>
      </c>
    </row>
    <row r="273" customFormat="false" ht="15" hidden="false" customHeight="false" outlineLevel="0" collapsed="false">
      <c r="C273" s="1191"/>
      <c r="D273" s="1192"/>
      <c r="E273" s="1192" t="n">
        <f aca="false">IF($C273="h",$D273+($D273*HORISTA),IF($C273="mês",$D273+($D273*MENSALISTA),D273))</f>
        <v>0</v>
      </c>
    </row>
    <row r="274" customFormat="false" ht="15" hidden="false" customHeight="false" outlineLevel="0" collapsed="false">
      <c r="C274" s="1191"/>
      <c r="D274" s="1192"/>
      <c r="E274" s="1192" t="n">
        <f aca="false">IF($C274="h",$D274+($D274*HORISTA),IF($C274="mês",$D274+($D274*MENSALISTA),D274))</f>
        <v>0</v>
      </c>
    </row>
    <row r="275" customFormat="false" ht="15" hidden="false" customHeight="false" outlineLevel="0" collapsed="false">
      <c r="C275" s="1191"/>
      <c r="D275" s="1192"/>
      <c r="E275" s="1192" t="n">
        <f aca="false">IF($C275="h",$D275+($D275*HORISTA),IF($C275="mês",$D275+($D275*MENSALISTA),D275))</f>
        <v>0</v>
      </c>
    </row>
    <row r="276" customFormat="false" ht="15" hidden="false" customHeight="false" outlineLevel="0" collapsed="false">
      <c r="C276" s="1191"/>
      <c r="D276" s="1192"/>
      <c r="E276" s="1192" t="n">
        <f aca="false">IF($C276="h",$D276+($D276*HORISTA),IF($C276="mês",$D276+($D276*MENSALISTA),D276))</f>
        <v>0</v>
      </c>
    </row>
    <row r="277" customFormat="false" ht="15" hidden="false" customHeight="false" outlineLevel="0" collapsed="false">
      <c r="C277" s="1191"/>
      <c r="D277" s="1192"/>
      <c r="E277" s="1192" t="n">
        <f aca="false">IF($C277="h",$D277+($D277*HORISTA),IF($C277="mês",$D277+($D277*MENSALISTA),D277))</f>
        <v>0</v>
      </c>
    </row>
    <row r="278" customFormat="false" ht="15" hidden="false" customHeight="false" outlineLevel="0" collapsed="false">
      <c r="C278" s="1191"/>
      <c r="D278" s="1192"/>
      <c r="E278" s="1192" t="n">
        <f aca="false">IF($C278="h",$D278+($D278*HORISTA),IF($C278="mês",$D278+($D278*MENSALISTA),D278))</f>
        <v>0</v>
      </c>
    </row>
    <row r="279" customFormat="false" ht="15" hidden="false" customHeight="false" outlineLevel="0" collapsed="false">
      <c r="C279" s="1191"/>
      <c r="D279" s="1192"/>
      <c r="E279" s="1192" t="n">
        <f aca="false">IF($C279="h",$D279+($D279*HORISTA),IF($C279="mês",$D279+($D279*MENSALISTA),D279))</f>
        <v>0</v>
      </c>
    </row>
    <row r="280" customFormat="false" ht="15" hidden="false" customHeight="false" outlineLevel="0" collapsed="false">
      <c r="C280" s="1191"/>
      <c r="D280" s="1192"/>
      <c r="E280" s="1192" t="n">
        <f aca="false">IF($C280="h",$D280+($D280*HORISTA),IF($C280="mês",$D280+($D280*MENSALISTA),D280))</f>
        <v>0</v>
      </c>
    </row>
    <row r="281" customFormat="false" ht="15" hidden="false" customHeight="false" outlineLevel="0" collapsed="false">
      <c r="C281" s="1191"/>
      <c r="D281" s="1192"/>
      <c r="E281" s="1192" t="n">
        <f aca="false">IF($C281="h",$D281+($D281*HORISTA),IF($C281="mês",$D281+($D281*MENSALISTA),D281))</f>
        <v>0</v>
      </c>
    </row>
    <row r="282" customFormat="false" ht="15" hidden="false" customHeight="false" outlineLevel="0" collapsed="false">
      <c r="C282" s="1191"/>
      <c r="D282" s="1192"/>
      <c r="E282" s="1192" t="n">
        <f aca="false">IF($C282="h",$D282+($D282*HORISTA),IF($C282="mês",$D282+($D282*MENSALISTA),D282))</f>
        <v>0</v>
      </c>
    </row>
    <row r="283" customFormat="false" ht="15" hidden="false" customHeight="false" outlineLevel="0" collapsed="false">
      <c r="C283" s="1191"/>
      <c r="D283" s="1192"/>
      <c r="E283" s="1192" t="n">
        <f aca="false">IF($C283="h",$D283+($D283*HORISTA),IF($C283="mês",$D283+($D283*MENSALISTA),D283))</f>
        <v>0</v>
      </c>
    </row>
    <row r="284" customFormat="false" ht="15" hidden="false" customHeight="false" outlineLevel="0" collapsed="false">
      <c r="C284" s="1191"/>
      <c r="D284" s="1192"/>
      <c r="E284" s="1192" t="n">
        <f aca="false">IF($C284="h",$D284+($D284*HORISTA),IF($C284="mês",$D284+($D284*MENSALISTA),D284))</f>
        <v>0</v>
      </c>
    </row>
    <row r="285" customFormat="false" ht="15" hidden="false" customHeight="false" outlineLevel="0" collapsed="false">
      <c r="C285" s="1191"/>
      <c r="D285" s="1192"/>
      <c r="E285" s="1192" t="n">
        <f aca="false">IF($C285="h",$D285+($D285*HORISTA),IF($C285="mês",$D285+($D285*MENSALISTA),D285))</f>
        <v>0</v>
      </c>
    </row>
    <row r="286" customFormat="false" ht="15" hidden="false" customHeight="false" outlineLevel="0" collapsed="false">
      <c r="C286" s="1191"/>
      <c r="D286" s="1192"/>
      <c r="E286" s="1192" t="n">
        <f aca="false">IF($C286="h",$D286+($D286*HORISTA),IF($C286="mês",$D286+($D286*MENSALISTA),D286))</f>
        <v>0</v>
      </c>
    </row>
    <row r="287" customFormat="false" ht="15" hidden="false" customHeight="false" outlineLevel="0" collapsed="false">
      <c r="C287" s="1191"/>
      <c r="D287" s="1192"/>
      <c r="E287" s="1192" t="n">
        <f aca="false">IF($C287="h",$D287+($D287*HORISTA),IF($C287="mês",$D287+($D287*MENSALISTA),D287))</f>
        <v>0</v>
      </c>
    </row>
    <row r="288" customFormat="false" ht="15" hidden="false" customHeight="false" outlineLevel="0" collapsed="false">
      <c r="C288" s="1191"/>
      <c r="D288" s="1192"/>
      <c r="E288" s="1192" t="n">
        <f aca="false">IF($C288="h",$D288+($D288*HORISTA),IF($C288="mês",$D288+($D288*MENSALISTA),D288))</f>
        <v>0</v>
      </c>
    </row>
    <row r="289" customFormat="false" ht="15" hidden="false" customHeight="false" outlineLevel="0" collapsed="false">
      <c r="C289" s="1191"/>
      <c r="D289" s="1192"/>
      <c r="E289" s="1192" t="n">
        <f aca="false">IF($C289="h",$D289+($D289*HORISTA),IF($C289="mês",$D289+($D289*MENSALISTA),D289))</f>
        <v>0</v>
      </c>
    </row>
    <row r="290" customFormat="false" ht="15" hidden="false" customHeight="false" outlineLevel="0" collapsed="false">
      <c r="C290" s="1191"/>
      <c r="D290" s="1192"/>
      <c r="E290" s="1192" t="n">
        <f aca="false">IF($C290="h",$D290+($D290*HORISTA),IF($C290="mês",$D290+($D290*MENSALISTA),D290))</f>
        <v>0</v>
      </c>
    </row>
    <row r="291" customFormat="false" ht="15" hidden="false" customHeight="false" outlineLevel="0" collapsed="false">
      <c r="C291" s="1191"/>
      <c r="D291" s="1192"/>
      <c r="E291" s="1192" t="n">
        <f aca="false">IF($C291="h",$D291+($D291*HORISTA),IF($C291="mês",$D291+($D291*MENSALISTA),D291))</f>
        <v>0</v>
      </c>
    </row>
    <row r="292" customFormat="false" ht="15" hidden="false" customHeight="false" outlineLevel="0" collapsed="false">
      <c r="C292" s="1191"/>
      <c r="D292" s="1192"/>
      <c r="E292" s="1192" t="n">
        <f aca="false">IF($C292="h",$D292+($D292*HORISTA),IF($C292="mês",$D292+($D292*MENSALISTA),D292))</f>
        <v>0</v>
      </c>
    </row>
    <row r="293" customFormat="false" ht="15" hidden="false" customHeight="false" outlineLevel="0" collapsed="false">
      <c r="C293" s="1191"/>
      <c r="D293" s="1192"/>
      <c r="E293" s="1192" t="n">
        <f aca="false">IF($C293="h",$D293+($D293*HORISTA),IF($C293="mês",$D293+($D293*MENSALISTA),D293))</f>
        <v>0</v>
      </c>
    </row>
    <row r="294" customFormat="false" ht="15" hidden="false" customHeight="false" outlineLevel="0" collapsed="false">
      <c r="C294" s="1191"/>
      <c r="D294" s="1192"/>
      <c r="E294" s="1192" t="n">
        <f aca="false">IF($C294="h",$D294+($D294*HORISTA),IF($C294="mês",$D294+($D294*MENSALISTA),D294))</f>
        <v>0</v>
      </c>
    </row>
    <row r="295" customFormat="false" ht="15" hidden="false" customHeight="false" outlineLevel="0" collapsed="false">
      <c r="C295" s="1191"/>
      <c r="D295" s="1192"/>
      <c r="E295" s="1192" t="n">
        <f aca="false">IF($C295="h",$D295+($D295*HORISTA),IF($C295="mês",$D295+($D295*MENSALISTA),D295))</f>
        <v>0</v>
      </c>
    </row>
    <row r="296" customFormat="false" ht="15" hidden="false" customHeight="false" outlineLevel="0" collapsed="false">
      <c r="C296" s="1191"/>
      <c r="D296" s="1192"/>
      <c r="E296" s="1192" t="n">
        <f aca="false">IF($C296="h",$D296+($D296*HORISTA),IF($C296="mês",$D296+($D296*MENSALISTA),D296))</f>
        <v>0</v>
      </c>
    </row>
    <row r="297" customFormat="false" ht="15" hidden="false" customHeight="false" outlineLevel="0" collapsed="false">
      <c r="C297" s="1191"/>
      <c r="D297" s="1192"/>
      <c r="E297" s="1192" t="n">
        <f aca="false">IF($C297="h",$D297+($D297*HORISTA),IF($C297="mês",$D297+($D297*MENSALISTA),D297))</f>
        <v>0</v>
      </c>
    </row>
    <row r="298" customFormat="false" ht="15" hidden="false" customHeight="false" outlineLevel="0" collapsed="false">
      <c r="C298" s="1191"/>
      <c r="D298" s="1192"/>
      <c r="E298" s="1192" t="n">
        <f aca="false">IF($C298="h",$D298+($D298*HORISTA),IF($C298="mês",$D298+($D298*MENSALISTA),D298))</f>
        <v>0</v>
      </c>
    </row>
    <row r="299" customFormat="false" ht="15" hidden="false" customHeight="false" outlineLevel="0" collapsed="false">
      <c r="C299" s="1191"/>
      <c r="D299" s="1192"/>
      <c r="E299" s="1192" t="n">
        <f aca="false">IF($C299="h",$D299+($D299*HORISTA),IF($C299="mês",$D299+($D299*MENSALISTA),D299))</f>
        <v>0</v>
      </c>
    </row>
    <row r="300" customFormat="false" ht="15" hidden="false" customHeight="false" outlineLevel="0" collapsed="false">
      <c r="C300" s="1191"/>
      <c r="D300" s="1192"/>
      <c r="E300" s="1192" t="n">
        <f aca="false">IF($C300="h",$D300+($D300*HORISTA),IF($C300="mês",$D300+($D300*MENSALISTA),D300))</f>
        <v>0</v>
      </c>
    </row>
    <row r="301" customFormat="false" ht="15" hidden="false" customHeight="false" outlineLevel="0" collapsed="false">
      <c r="C301" s="1191"/>
      <c r="D301" s="1192"/>
      <c r="E301" s="1192" t="n">
        <f aca="false">IF($C301="h",$D301+($D301*HORISTA),IF($C301="mês",$D301+($D301*MENSALISTA),D301))</f>
        <v>0</v>
      </c>
    </row>
    <row r="302" customFormat="false" ht="15" hidden="false" customHeight="false" outlineLevel="0" collapsed="false">
      <c r="C302" s="1191"/>
      <c r="D302" s="1192"/>
      <c r="E302" s="1192" t="n">
        <f aca="false">IF($C302="h",$D302+($D302*HORISTA),IF($C302="mês",$D302+($D302*MENSALISTA),D302))</f>
        <v>0</v>
      </c>
    </row>
    <row r="303" customFormat="false" ht="15" hidden="false" customHeight="false" outlineLevel="0" collapsed="false">
      <c r="C303" s="1191"/>
      <c r="D303" s="1192"/>
      <c r="E303" s="1192" t="n">
        <f aca="false">IF($C303="h",$D303+($D303*HORISTA),IF($C303="mês",$D303+($D303*MENSALISTA),D303))</f>
        <v>0</v>
      </c>
    </row>
    <row r="304" customFormat="false" ht="15" hidden="false" customHeight="false" outlineLevel="0" collapsed="false">
      <c r="C304" s="1191"/>
      <c r="D304" s="1192"/>
      <c r="E304" s="1192" t="n">
        <f aca="false">IF($C304="h",$D304+($D304*HORISTA),IF($C304="mês",$D304+($D304*MENSALISTA),D304))</f>
        <v>0</v>
      </c>
    </row>
    <row r="305" customFormat="false" ht="15" hidden="false" customHeight="false" outlineLevel="0" collapsed="false">
      <c r="C305" s="1191"/>
      <c r="D305" s="1192"/>
      <c r="E305" s="1192" t="n">
        <f aca="false">IF($C305="h",$D305+($D305*HORISTA),IF($C305="mês",$D305+($D305*MENSALISTA),D305))</f>
        <v>0</v>
      </c>
    </row>
    <row r="306" customFormat="false" ht="15" hidden="false" customHeight="false" outlineLevel="0" collapsed="false">
      <c r="C306" s="1191"/>
      <c r="D306" s="1192"/>
      <c r="E306" s="1192" t="n">
        <f aca="false">IF($C306="h",$D306+($D306*HORISTA),IF($C306="mês",$D306+($D306*MENSALISTA),D306))</f>
        <v>0</v>
      </c>
    </row>
    <row r="307" customFormat="false" ht="15" hidden="false" customHeight="false" outlineLevel="0" collapsed="false">
      <c r="C307" s="1191"/>
      <c r="D307" s="1192"/>
      <c r="E307" s="1192" t="n">
        <f aca="false">IF($C307="h",$D307+($D307*HORISTA),IF($C307="mês",$D307+($D307*MENSALISTA),D307))</f>
        <v>0</v>
      </c>
    </row>
    <row r="308" customFormat="false" ht="15" hidden="false" customHeight="false" outlineLevel="0" collapsed="false">
      <c r="C308" s="1191"/>
      <c r="D308" s="1192"/>
      <c r="E308" s="1192" t="n">
        <f aca="false">IF($C308="h",$D308+($D308*HORISTA),IF($C308="mês",$D308+($D308*MENSALISTA),D308))</f>
        <v>0</v>
      </c>
    </row>
    <row r="309" customFormat="false" ht="15" hidden="false" customHeight="false" outlineLevel="0" collapsed="false">
      <c r="C309" s="1191"/>
      <c r="D309" s="1192"/>
      <c r="E309" s="1192" t="n">
        <f aca="false">IF($C309="h",$D309+($D309*HORISTA),IF($C309="mês",$D309+($D309*MENSALISTA),D309))</f>
        <v>0</v>
      </c>
    </row>
    <row r="310" customFormat="false" ht="15" hidden="false" customHeight="false" outlineLevel="0" collapsed="false">
      <c r="C310" s="1191"/>
      <c r="D310" s="1192"/>
      <c r="E310" s="1192" t="n">
        <f aca="false">IF($C310="h",$D310+($D310*HORISTA),IF($C310="mês",$D310+($D310*MENSALISTA),D310))</f>
        <v>0</v>
      </c>
    </row>
    <row r="311" customFormat="false" ht="15" hidden="false" customHeight="false" outlineLevel="0" collapsed="false">
      <c r="C311" s="1191"/>
      <c r="D311" s="1192"/>
      <c r="E311" s="1192" t="n">
        <f aca="false">IF($C311="h",$D311+($D311*HORISTA),IF($C311="mês",$D311+($D311*MENSALISTA),D311))</f>
        <v>0</v>
      </c>
    </row>
    <row r="312" customFormat="false" ht="15" hidden="false" customHeight="false" outlineLevel="0" collapsed="false">
      <c r="C312" s="1191"/>
      <c r="D312" s="1192"/>
      <c r="E312" s="1192" t="n">
        <f aca="false">IF($C312="h",$D312+($D312*HORISTA),IF($C312="mês",$D312+($D312*MENSALISTA),D312))</f>
        <v>0</v>
      </c>
    </row>
    <row r="313" customFormat="false" ht="15" hidden="false" customHeight="false" outlineLevel="0" collapsed="false">
      <c r="C313" s="1191"/>
      <c r="D313" s="1192"/>
      <c r="E313" s="1192" t="n">
        <f aca="false">IF($C313="h",$D313+($D313*HORISTA),IF($C313="mês",$D313+($D313*MENSALISTA),D313))</f>
        <v>0</v>
      </c>
    </row>
    <row r="314" customFormat="false" ht="15" hidden="false" customHeight="false" outlineLevel="0" collapsed="false">
      <c r="C314" s="1191"/>
      <c r="D314" s="1192"/>
      <c r="E314" s="1192" t="n">
        <f aca="false">IF($C314="h",$D314+($D314*HORISTA),IF($C314="mês",$D314+($D314*MENSALISTA),D314))</f>
        <v>0</v>
      </c>
    </row>
    <row r="315" customFormat="false" ht="15" hidden="false" customHeight="false" outlineLevel="0" collapsed="false">
      <c r="C315" s="1191"/>
      <c r="D315" s="1192"/>
      <c r="E315" s="1192" t="n">
        <f aca="false">IF($C315="h",$D315+($D315*HORISTA),IF($C315="mês",$D315+($D315*MENSALISTA),D315))</f>
        <v>0</v>
      </c>
    </row>
    <row r="316" customFormat="false" ht="15" hidden="false" customHeight="false" outlineLevel="0" collapsed="false">
      <c r="C316" s="1191"/>
      <c r="D316" s="1192"/>
      <c r="E316" s="1192" t="n">
        <f aca="false">IF($C316="h",$D316+($D316*HORISTA),IF($C316="mês",$D316+($D316*MENSALISTA),D316))</f>
        <v>0</v>
      </c>
    </row>
    <row r="317" customFormat="false" ht="15" hidden="false" customHeight="false" outlineLevel="0" collapsed="false">
      <c r="C317" s="1191"/>
      <c r="D317" s="1192"/>
      <c r="E317" s="1192" t="n">
        <f aca="false">IF($C317="h",$D317+($D317*HORISTA),IF($C317="mês",$D317+($D317*MENSALISTA),D317))</f>
        <v>0</v>
      </c>
    </row>
    <row r="318" customFormat="false" ht="15" hidden="false" customHeight="false" outlineLevel="0" collapsed="false">
      <c r="C318" s="1191"/>
      <c r="D318" s="1192"/>
      <c r="E318" s="1192" t="n">
        <f aca="false">IF($C318="h",$D318+($D318*HORISTA),IF($C318="mês",$D318+($D318*MENSALISTA),D318))</f>
        <v>0</v>
      </c>
    </row>
    <row r="319" customFormat="false" ht="15" hidden="false" customHeight="false" outlineLevel="0" collapsed="false">
      <c r="C319" s="1191"/>
      <c r="D319" s="1192"/>
      <c r="E319" s="1192" t="n">
        <f aca="false">IF($C319="h",$D319+($D319*HORISTA),IF($C319="mês",$D319+($D319*MENSALISTA),D319))</f>
        <v>0</v>
      </c>
    </row>
    <row r="320" customFormat="false" ht="15" hidden="false" customHeight="false" outlineLevel="0" collapsed="false">
      <c r="C320" s="1191"/>
      <c r="D320" s="1192"/>
      <c r="E320" s="1192" t="n">
        <f aca="false">IF($C320="h",$D320+($D320*HORISTA),IF($C320="mês",$D320+($D320*MENSALISTA),D320))</f>
        <v>0</v>
      </c>
    </row>
    <row r="321" customFormat="false" ht="15" hidden="false" customHeight="false" outlineLevel="0" collapsed="false">
      <c r="C321" s="1191"/>
      <c r="D321" s="1192"/>
      <c r="E321" s="1192" t="n">
        <f aca="false">IF($C321="h",$D321+($D321*HORISTA),IF($C321="mês",$D321+($D321*MENSALISTA),D321))</f>
        <v>0</v>
      </c>
    </row>
    <row r="322" customFormat="false" ht="15" hidden="false" customHeight="false" outlineLevel="0" collapsed="false">
      <c r="C322" s="1191"/>
      <c r="D322" s="1192"/>
      <c r="E322" s="1192" t="n">
        <f aca="false">IF($C322="h",$D322+($D322*HORISTA),IF($C322="mês",$D322+($D322*MENSALISTA),D322))</f>
        <v>0</v>
      </c>
    </row>
    <row r="323" customFormat="false" ht="15" hidden="false" customHeight="false" outlineLevel="0" collapsed="false">
      <c r="C323" s="1191"/>
      <c r="D323" s="1192"/>
      <c r="E323" s="1192" t="n">
        <f aca="false">IF($C323="h",$D323+($D323*HORISTA),IF($C323="mês",$D323+($D323*MENSALISTA),D323))</f>
        <v>0</v>
      </c>
    </row>
    <row r="324" customFormat="false" ht="15" hidden="false" customHeight="false" outlineLevel="0" collapsed="false">
      <c r="C324" s="1191"/>
      <c r="D324" s="1192"/>
      <c r="E324" s="1192" t="n">
        <f aca="false">IF($C324="h",$D324+($D324*HORISTA),IF($C324="mês",$D324+($D324*MENSALISTA),D324))</f>
        <v>0</v>
      </c>
    </row>
    <row r="325" customFormat="false" ht="15" hidden="false" customHeight="false" outlineLevel="0" collapsed="false">
      <c r="C325" s="1191"/>
      <c r="D325" s="1192"/>
      <c r="E325" s="1192" t="n">
        <f aca="false">IF($C325="h",$D325+($D325*HORISTA),IF($C325="mês",$D325+($D325*MENSALISTA),D325))</f>
        <v>0</v>
      </c>
    </row>
    <row r="326" customFormat="false" ht="15" hidden="false" customHeight="false" outlineLevel="0" collapsed="false">
      <c r="C326" s="1191"/>
      <c r="D326" s="1192"/>
      <c r="E326" s="1192" t="n">
        <f aca="false">IF($C326="h",$D326+($D326*HORISTA),IF($C326="mês",$D326+($D326*MENSALISTA),D326))</f>
        <v>0</v>
      </c>
    </row>
    <row r="327" customFormat="false" ht="15" hidden="false" customHeight="false" outlineLevel="0" collapsed="false">
      <c r="C327" s="1191"/>
      <c r="D327" s="1192"/>
      <c r="E327" s="1192" t="n">
        <f aca="false">IF($C327="h",$D327+($D327*HORISTA),IF($C327="mês",$D327+($D327*MENSALISTA),D327))</f>
        <v>0</v>
      </c>
    </row>
    <row r="328" customFormat="false" ht="15" hidden="false" customHeight="false" outlineLevel="0" collapsed="false">
      <c r="C328" s="1191"/>
      <c r="D328" s="1192"/>
      <c r="E328" s="1192" t="n">
        <f aca="false">IF($C328="h",$D328+($D328*HORISTA),IF($C328="mês",$D328+($D328*MENSALISTA),D328))</f>
        <v>0</v>
      </c>
    </row>
    <row r="329" customFormat="false" ht="15" hidden="false" customHeight="false" outlineLevel="0" collapsed="false">
      <c r="C329" s="1191"/>
      <c r="D329" s="1192"/>
      <c r="E329" s="1192" t="n">
        <f aca="false">IF($C329="h",$D329+($D329*HORISTA),IF($C329="mês",$D329+($D329*MENSALISTA),D329))</f>
        <v>0</v>
      </c>
    </row>
    <row r="330" customFormat="false" ht="15" hidden="false" customHeight="false" outlineLevel="0" collapsed="false">
      <c r="C330" s="1191"/>
      <c r="D330" s="1192"/>
      <c r="E330" s="1192" t="n">
        <f aca="false">IF($C330="h",$D330+($D330*HORISTA),IF($C330="mês",$D330+($D330*MENSALISTA),D330))</f>
        <v>0</v>
      </c>
    </row>
    <row r="331" customFormat="false" ht="15" hidden="false" customHeight="false" outlineLevel="0" collapsed="false">
      <c r="C331" s="1191"/>
      <c r="D331" s="1192"/>
      <c r="E331" s="1192" t="n">
        <f aca="false">IF($C331="h",$D331+($D331*HORISTA),IF($C331="mês",$D331+($D331*MENSALISTA),D331))</f>
        <v>0</v>
      </c>
    </row>
    <row r="332" customFormat="false" ht="15" hidden="false" customHeight="false" outlineLevel="0" collapsed="false">
      <c r="C332" s="1191"/>
      <c r="D332" s="1192"/>
      <c r="E332" s="1192" t="n">
        <f aca="false">IF($C332="h",$D332+($D332*HORISTA),IF($C332="mês",$D332+($D332*MENSALISTA),D332))</f>
        <v>0</v>
      </c>
    </row>
    <row r="333" customFormat="false" ht="15" hidden="false" customHeight="false" outlineLevel="0" collapsed="false">
      <c r="C333" s="1191"/>
      <c r="D333" s="1192"/>
      <c r="E333" s="1192" t="n">
        <f aca="false">IF($C333="h",$D333+($D333*HORISTA),IF($C333="mês",$D333+($D333*MENSALISTA),D333))</f>
        <v>0</v>
      </c>
    </row>
    <row r="334" customFormat="false" ht="15" hidden="false" customHeight="false" outlineLevel="0" collapsed="false">
      <c r="C334" s="1191"/>
      <c r="D334" s="1192"/>
      <c r="E334" s="1192" t="n">
        <f aca="false">IF($C334="h",$D334+($D334*HORISTA),IF($C334="mês",$D334+($D334*MENSALISTA),D334))</f>
        <v>0</v>
      </c>
    </row>
    <row r="335" customFormat="false" ht="15" hidden="false" customHeight="false" outlineLevel="0" collapsed="false">
      <c r="C335" s="1191"/>
      <c r="D335" s="1192"/>
      <c r="E335" s="1192" t="n">
        <f aca="false">IF($C335="h",$D335+($D335*HORISTA),IF($C335="mês",$D335+($D335*MENSALISTA),D335))</f>
        <v>0</v>
      </c>
    </row>
    <row r="336" customFormat="false" ht="15" hidden="false" customHeight="false" outlineLevel="0" collapsed="false">
      <c r="C336" s="1191"/>
      <c r="D336" s="1192"/>
      <c r="E336" s="1192" t="n">
        <f aca="false">IF($C336="h",$D336+($D336*HORISTA),IF($C336="mês",$D336+($D336*MENSALISTA),D336))</f>
        <v>0</v>
      </c>
    </row>
    <row r="337" customFormat="false" ht="15" hidden="false" customHeight="false" outlineLevel="0" collapsed="false">
      <c r="C337" s="1191"/>
      <c r="D337" s="1192"/>
      <c r="E337" s="1192" t="n">
        <f aca="false">IF($C337="h",$D337+($D337*HORISTA),IF($C337="mês",$D337+($D337*MENSALISTA),D337))</f>
        <v>0</v>
      </c>
    </row>
    <row r="338" customFormat="false" ht="15" hidden="false" customHeight="false" outlineLevel="0" collapsed="false">
      <c r="C338" s="1191"/>
      <c r="D338" s="1192"/>
      <c r="E338" s="1192" t="n">
        <f aca="false">IF($C338="h",$D338+($D338*HORISTA),IF($C338="mês",$D338+($D338*MENSALISTA),D338))</f>
        <v>0</v>
      </c>
    </row>
    <row r="339" customFormat="false" ht="15" hidden="false" customHeight="false" outlineLevel="0" collapsed="false">
      <c r="C339" s="1191"/>
      <c r="D339" s="1192"/>
      <c r="E339" s="1192" t="n">
        <f aca="false">IF($C339="h",$D339+($D339*HORISTA),IF($C339="mês",$D339+($D339*MENSALISTA),D339))</f>
        <v>0</v>
      </c>
    </row>
    <row r="340" customFormat="false" ht="15" hidden="false" customHeight="false" outlineLevel="0" collapsed="false">
      <c r="C340" s="1191"/>
      <c r="D340" s="1192"/>
      <c r="E340" s="1192" t="n">
        <f aca="false">IF($C340="h",$D340+($D340*HORISTA),IF($C340="mês",$D340+($D340*MENSALISTA),D340))</f>
        <v>0</v>
      </c>
    </row>
    <row r="341" customFormat="false" ht="15" hidden="false" customHeight="false" outlineLevel="0" collapsed="false">
      <c r="C341" s="1191"/>
      <c r="D341" s="1192"/>
      <c r="E341" s="1192" t="n">
        <f aca="false">IF($C341="h",$D341+($D341*HORISTA),IF($C341="mês",$D341+($D341*MENSALISTA),D341))</f>
        <v>0</v>
      </c>
    </row>
    <row r="342" customFormat="false" ht="15" hidden="false" customHeight="false" outlineLevel="0" collapsed="false">
      <c r="C342" s="1191"/>
      <c r="D342" s="1192"/>
      <c r="E342" s="1192" t="n">
        <f aca="false">IF($C342="h",$D342+($D342*HORISTA),IF($C342="mês",$D342+($D342*MENSALISTA),D342))</f>
        <v>0</v>
      </c>
    </row>
    <row r="343" customFormat="false" ht="15" hidden="false" customHeight="false" outlineLevel="0" collapsed="false">
      <c r="C343" s="1191"/>
      <c r="D343" s="1192"/>
      <c r="E343" s="1192" t="n">
        <f aca="false">IF($C343="h",$D343+($D343*HORISTA),IF($C343="mês",$D343+($D343*MENSALISTA),D343))</f>
        <v>0</v>
      </c>
    </row>
    <row r="344" customFormat="false" ht="15" hidden="false" customHeight="false" outlineLevel="0" collapsed="false">
      <c r="C344" s="1191"/>
      <c r="D344" s="1192"/>
      <c r="E344" s="1192" t="n">
        <f aca="false">IF($C344="h",$D344+($D344*HORISTA),IF($C344="mês",$D344+($D344*MENSALISTA),D344))</f>
        <v>0</v>
      </c>
    </row>
    <row r="345" customFormat="false" ht="15" hidden="false" customHeight="false" outlineLevel="0" collapsed="false">
      <c r="C345" s="1191"/>
      <c r="D345" s="1192"/>
      <c r="E345" s="1192" t="n">
        <f aca="false">IF($C345="h",$D345+($D345*HORISTA),IF($C345="mês",$D345+($D345*MENSALISTA),D345))</f>
        <v>0</v>
      </c>
    </row>
    <row r="346" customFormat="false" ht="15" hidden="false" customHeight="false" outlineLevel="0" collapsed="false">
      <c r="C346" s="1191"/>
      <c r="D346" s="1192"/>
      <c r="E346" s="1192" t="n">
        <f aca="false">IF($C346="h",$D346+($D346*HORISTA),IF($C346="mês",$D346+($D346*MENSALISTA),D346))</f>
        <v>0</v>
      </c>
    </row>
    <row r="347" customFormat="false" ht="15" hidden="false" customHeight="false" outlineLevel="0" collapsed="false">
      <c r="C347" s="1191"/>
      <c r="D347" s="1192"/>
      <c r="E347" s="1192" t="n">
        <f aca="false">IF($C347="h",$D347+($D347*HORISTA),IF($C347="mês",$D347+($D347*MENSALISTA),D347))</f>
        <v>0</v>
      </c>
    </row>
    <row r="348" customFormat="false" ht="15" hidden="false" customHeight="false" outlineLevel="0" collapsed="false">
      <c r="C348" s="1191"/>
      <c r="D348" s="1192"/>
      <c r="E348" s="1192" t="n">
        <f aca="false">IF($C348="h",$D348+($D348*HORISTA),IF($C348="mês",$D348+($D348*MENSALISTA),D348))</f>
        <v>0</v>
      </c>
    </row>
    <row r="349" customFormat="false" ht="15" hidden="false" customHeight="false" outlineLevel="0" collapsed="false">
      <c r="C349" s="1191"/>
      <c r="D349" s="1192"/>
      <c r="E349" s="1192" t="n">
        <f aca="false">IF($C349="h",$D349+($D349*HORISTA),IF($C349="mês",$D349+($D349*MENSALISTA),D349))</f>
        <v>0</v>
      </c>
    </row>
    <row r="350" customFormat="false" ht="15" hidden="false" customHeight="false" outlineLevel="0" collapsed="false">
      <c r="C350" s="1191"/>
      <c r="D350" s="1192"/>
      <c r="E350" s="1192" t="n">
        <f aca="false">IF($C350="h",$D350+($D350*HORISTA),IF($C350="mês",$D350+($D350*MENSALISTA),D350))</f>
        <v>0</v>
      </c>
    </row>
    <row r="351" customFormat="false" ht="15" hidden="false" customHeight="false" outlineLevel="0" collapsed="false">
      <c r="C351" s="1191"/>
      <c r="D351" s="1192"/>
      <c r="E351" s="1192" t="n">
        <f aca="false">IF($C351="h",$D351+($D351*HORISTA),IF($C351="mês",$D351+($D351*MENSALISTA),D351))</f>
        <v>0</v>
      </c>
    </row>
    <row r="352" customFormat="false" ht="15" hidden="false" customHeight="false" outlineLevel="0" collapsed="false">
      <c r="C352" s="1191"/>
      <c r="D352" s="1192"/>
      <c r="E352" s="1192" t="n">
        <f aca="false">IF($C352="h",$D352+($D352*HORISTA),IF($C352="mês",$D352+($D352*MENSALISTA),D352))</f>
        <v>0</v>
      </c>
    </row>
    <row r="353" customFormat="false" ht="15" hidden="false" customHeight="false" outlineLevel="0" collapsed="false">
      <c r="C353" s="1191"/>
      <c r="D353" s="1192"/>
      <c r="E353" s="1192" t="n">
        <f aca="false">IF($C353="h",$D353+($D353*HORISTA),IF($C353="mês",$D353+($D353*MENSALISTA),D353))</f>
        <v>0</v>
      </c>
    </row>
    <row r="354" customFormat="false" ht="15" hidden="false" customHeight="false" outlineLevel="0" collapsed="false">
      <c r="C354" s="1191"/>
      <c r="D354" s="1192"/>
      <c r="E354" s="1192" t="n">
        <f aca="false">IF($C354="h",$D354+($D354*HORISTA),IF($C354="mês",$D354+($D354*MENSALISTA),D354))</f>
        <v>0</v>
      </c>
    </row>
    <row r="355" customFormat="false" ht="15" hidden="false" customHeight="false" outlineLevel="0" collapsed="false">
      <c r="C355" s="1191"/>
      <c r="D355" s="1192"/>
      <c r="E355" s="1192" t="n">
        <f aca="false">IF($C355="h",$D355+($D355*HORISTA),IF($C355="mês",$D355+($D355*MENSALISTA),D355))</f>
        <v>0</v>
      </c>
    </row>
    <row r="356" customFormat="false" ht="15" hidden="false" customHeight="false" outlineLevel="0" collapsed="false">
      <c r="C356" s="1191"/>
      <c r="D356" s="1192"/>
      <c r="E356" s="1192" t="n">
        <f aca="false">IF($C356="h",$D356+($D356*HORISTA),IF($C356="mês",$D356+($D356*MENSALISTA),D356))</f>
        <v>0</v>
      </c>
    </row>
    <row r="357" customFormat="false" ht="15" hidden="false" customHeight="false" outlineLevel="0" collapsed="false">
      <c r="C357" s="1191"/>
      <c r="D357" s="1192"/>
      <c r="E357" s="1192" t="n">
        <f aca="false">IF($C357="h",$D357+($D357*HORISTA),IF($C357="mês",$D357+($D357*MENSALISTA),D357))</f>
        <v>0</v>
      </c>
    </row>
    <row r="358" customFormat="false" ht="15" hidden="false" customHeight="false" outlineLevel="0" collapsed="false">
      <c r="C358" s="1191"/>
      <c r="D358" s="1192"/>
      <c r="E358" s="1192" t="n">
        <f aca="false">IF($C358="h",$D358+($D358*HORISTA),IF($C358="mês",$D358+($D358*MENSALISTA),D358))</f>
        <v>0</v>
      </c>
    </row>
    <row r="359" customFormat="false" ht="15" hidden="false" customHeight="false" outlineLevel="0" collapsed="false">
      <c r="C359" s="1191"/>
      <c r="D359" s="1192"/>
      <c r="E359" s="1192" t="n">
        <f aca="false">IF($C359="h",$D359+($D359*HORISTA),IF($C359="mês",$D359+($D359*MENSALISTA),D359))</f>
        <v>0</v>
      </c>
    </row>
    <row r="360" customFormat="false" ht="15" hidden="false" customHeight="false" outlineLevel="0" collapsed="false">
      <c r="C360" s="1191"/>
      <c r="D360" s="1192"/>
      <c r="E360" s="1192" t="n">
        <f aca="false">IF($C360="h",$D360+($D360*HORISTA),IF($C360="mês",$D360+($D360*MENSALISTA),D360))</f>
        <v>0</v>
      </c>
    </row>
    <row r="361" customFormat="false" ht="15" hidden="false" customHeight="false" outlineLevel="0" collapsed="false">
      <c r="C361" s="1191"/>
      <c r="D361" s="1192"/>
      <c r="E361" s="1192" t="n">
        <f aca="false">IF($C361="h",$D361+($D361*HORISTA),IF($C361="mês",$D361+($D361*MENSALISTA),D361))</f>
        <v>0</v>
      </c>
    </row>
    <row r="362" customFormat="false" ht="15" hidden="false" customHeight="false" outlineLevel="0" collapsed="false">
      <c r="C362" s="1191"/>
      <c r="D362" s="1192"/>
      <c r="E362" s="1192" t="n">
        <f aca="false">IF($C362="h",$D362+($D362*HORISTA),IF($C362="mês",$D362+($D362*MENSALISTA),D362))</f>
        <v>0</v>
      </c>
    </row>
    <row r="363" customFormat="false" ht="15" hidden="false" customHeight="false" outlineLevel="0" collapsed="false">
      <c r="C363" s="1191"/>
      <c r="D363" s="1192"/>
      <c r="E363" s="1192" t="n">
        <f aca="false">IF($C363="h",$D363+($D363*HORISTA),IF($C363="mês",$D363+($D363*MENSALISTA),D363))</f>
        <v>0</v>
      </c>
    </row>
    <row r="364" customFormat="false" ht="15" hidden="false" customHeight="false" outlineLevel="0" collapsed="false">
      <c r="C364" s="1191"/>
      <c r="D364" s="1192"/>
      <c r="E364" s="1192" t="n">
        <f aca="false">IF($C364="h",$D364+($D364*HORISTA),IF($C364="mês",$D364+($D364*MENSALISTA),D364))</f>
        <v>0</v>
      </c>
    </row>
    <row r="365" customFormat="false" ht="15" hidden="false" customHeight="false" outlineLevel="0" collapsed="false">
      <c r="C365" s="1191"/>
      <c r="D365" s="1192"/>
      <c r="E365" s="1192" t="n">
        <f aca="false">IF($C365="h",$D365+($D365*HORISTA),IF($C365="mês",$D365+($D365*MENSALISTA),D365))</f>
        <v>0</v>
      </c>
    </row>
    <row r="366" customFormat="false" ht="15" hidden="false" customHeight="false" outlineLevel="0" collapsed="false">
      <c r="C366" s="1191"/>
      <c r="D366" s="1192"/>
      <c r="E366" s="1192" t="n">
        <f aca="false">IF($C366="h",$D366+($D366*HORISTA),IF($C366="mês",$D366+($D366*MENSALISTA),D366))</f>
        <v>0</v>
      </c>
    </row>
    <row r="367" customFormat="false" ht="15" hidden="false" customHeight="false" outlineLevel="0" collapsed="false">
      <c r="C367" s="1191"/>
      <c r="D367" s="1192"/>
      <c r="E367" s="1192" t="n">
        <f aca="false">IF($C367="h",$D367+($D367*HORISTA),IF($C367="mês",$D367+($D367*MENSALISTA),D367))</f>
        <v>0</v>
      </c>
    </row>
    <row r="368" customFormat="false" ht="15" hidden="false" customHeight="false" outlineLevel="0" collapsed="false">
      <c r="C368" s="1191"/>
      <c r="D368" s="1192"/>
      <c r="E368" s="1192" t="n">
        <f aca="false">IF($C368="h",$D368+($D368*HORISTA),IF($C368="mês",$D368+($D368*MENSALISTA),D368))</f>
        <v>0</v>
      </c>
    </row>
    <row r="369" customFormat="false" ht="15" hidden="false" customHeight="false" outlineLevel="0" collapsed="false">
      <c r="C369" s="1191"/>
      <c r="D369" s="1192"/>
      <c r="E369" s="1192" t="n">
        <f aca="false">IF($C369="h",$D369+($D369*HORISTA),IF($C369="mês",$D369+($D369*MENSALISTA),D369))</f>
        <v>0</v>
      </c>
    </row>
    <row r="370" customFormat="false" ht="15" hidden="false" customHeight="false" outlineLevel="0" collapsed="false">
      <c r="C370" s="1191"/>
      <c r="D370" s="1192"/>
      <c r="E370" s="1192" t="n">
        <f aca="false">IF($C370="h",$D370+($D370*HORISTA),IF($C370="mês",$D370+($D370*MENSALISTA),D370))</f>
        <v>0</v>
      </c>
    </row>
    <row r="371" customFormat="false" ht="15" hidden="false" customHeight="false" outlineLevel="0" collapsed="false">
      <c r="C371" s="1191"/>
      <c r="D371" s="1192"/>
      <c r="E371" s="1192" t="n">
        <f aca="false">IF($C371="h",$D371+($D371*HORISTA),IF($C371="mês",$D371+($D371*MENSALISTA),D371))</f>
        <v>0</v>
      </c>
    </row>
    <row r="372" customFormat="false" ht="15" hidden="false" customHeight="false" outlineLevel="0" collapsed="false">
      <c r="C372" s="1191"/>
      <c r="D372" s="1192"/>
      <c r="E372" s="1192" t="n">
        <f aca="false">IF($C372="h",$D372+($D372*HORISTA),IF($C372="mês",$D372+($D372*MENSALISTA),D372))</f>
        <v>0</v>
      </c>
    </row>
    <row r="373" customFormat="false" ht="15" hidden="false" customHeight="false" outlineLevel="0" collapsed="false">
      <c r="C373" s="1191"/>
      <c r="D373" s="1192"/>
      <c r="E373" s="1192" t="n">
        <f aca="false">IF($C373="h",$D373+($D373*HORISTA),IF($C373="mês",$D373+($D373*MENSALISTA),D373))</f>
        <v>0</v>
      </c>
    </row>
    <row r="374" customFormat="false" ht="15" hidden="false" customHeight="false" outlineLevel="0" collapsed="false">
      <c r="C374" s="1191"/>
      <c r="D374" s="1192"/>
      <c r="E374" s="1192" t="n">
        <f aca="false">IF($C374="h",$D374+($D374*HORISTA),IF($C374="mês",$D374+($D374*MENSALISTA),D374))</f>
        <v>0</v>
      </c>
    </row>
    <row r="375" customFormat="false" ht="15" hidden="false" customHeight="false" outlineLevel="0" collapsed="false">
      <c r="C375" s="1191"/>
      <c r="D375" s="1192"/>
      <c r="E375" s="1192" t="n">
        <f aca="false">IF($C375="h",$D375+($D375*HORISTA),IF($C375="mês",$D375+($D375*MENSALISTA),D375))</f>
        <v>0</v>
      </c>
    </row>
    <row r="376" customFormat="false" ht="15" hidden="false" customHeight="false" outlineLevel="0" collapsed="false">
      <c r="C376" s="1191"/>
      <c r="D376" s="1192"/>
      <c r="E376" s="1192" t="n">
        <f aca="false">IF($C376="h",$D376+($D376*HORISTA),IF($C376="mês",$D376+($D376*MENSALISTA),D376))</f>
        <v>0</v>
      </c>
    </row>
    <row r="377" customFormat="false" ht="15" hidden="false" customHeight="false" outlineLevel="0" collapsed="false">
      <c r="C377" s="1191"/>
      <c r="D377" s="1192"/>
      <c r="E377" s="1192" t="n">
        <f aca="false">IF($C377="h",$D377+($D377*HORISTA),IF($C377="mês",$D377+($D377*MENSALISTA),D377))</f>
        <v>0</v>
      </c>
    </row>
    <row r="378" customFormat="false" ht="15" hidden="false" customHeight="false" outlineLevel="0" collapsed="false">
      <c r="C378" s="1191"/>
      <c r="D378" s="1192"/>
      <c r="E378" s="1192" t="n">
        <f aca="false">IF($C378="h",$D378+($D378*HORISTA),IF($C378="mês",$D378+($D378*MENSALISTA),D378))</f>
        <v>0</v>
      </c>
    </row>
    <row r="379" customFormat="false" ht="15" hidden="false" customHeight="false" outlineLevel="0" collapsed="false">
      <c r="C379" s="1191"/>
      <c r="D379" s="1192"/>
      <c r="E379" s="1192" t="n">
        <f aca="false">IF($C379="h",$D379+($D379*HORISTA),IF($C379="mês",$D379+($D379*MENSALISTA),D379))</f>
        <v>0</v>
      </c>
    </row>
    <row r="380" customFormat="false" ht="15" hidden="false" customHeight="false" outlineLevel="0" collapsed="false">
      <c r="C380" s="1191"/>
      <c r="D380" s="1192"/>
      <c r="E380" s="1192" t="n">
        <f aca="false">IF($C380="h",$D380+($D380*HORISTA),IF($C380="mês",$D380+($D380*MENSALISTA),D380))</f>
        <v>0</v>
      </c>
    </row>
    <row r="381" customFormat="false" ht="15" hidden="false" customHeight="false" outlineLevel="0" collapsed="false">
      <c r="C381" s="1191"/>
      <c r="D381" s="1192"/>
      <c r="E381" s="1192" t="n">
        <f aca="false">IF($C381="h",$D381+($D381*HORISTA),IF($C381="mês",$D381+($D381*MENSALISTA),D381))</f>
        <v>0</v>
      </c>
    </row>
    <row r="382" customFormat="false" ht="15" hidden="false" customHeight="false" outlineLevel="0" collapsed="false">
      <c r="C382" s="1191"/>
      <c r="D382" s="1192"/>
      <c r="E382" s="1192" t="n">
        <f aca="false">IF($C382="h",$D382+($D382*HORISTA),IF($C382="mês",$D382+($D382*MENSALISTA),D382))</f>
        <v>0</v>
      </c>
    </row>
    <row r="383" customFormat="false" ht="15" hidden="false" customHeight="false" outlineLevel="0" collapsed="false">
      <c r="C383" s="1191"/>
      <c r="D383" s="1192"/>
      <c r="E383" s="1192" t="n">
        <f aca="false">IF($C383="h",$D383+($D383*HORISTA),IF($C383="mês",$D383+($D383*MENSALISTA),D383))</f>
        <v>0</v>
      </c>
    </row>
    <row r="384" customFormat="false" ht="15" hidden="false" customHeight="false" outlineLevel="0" collapsed="false">
      <c r="C384" s="1191"/>
      <c r="D384" s="1192"/>
      <c r="E384" s="1192" t="n">
        <f aca="false">IF($C384="h",$D384+($D384*HORISTA),IF($C384="mês",$D384+($D384*MENSALISTA),D384))</f>
        <v>0</v>
      </c>
    </row>
    <row r="385" customFormat="false" ht="15" hidden="false" customHeight="false" outlineLevel="0" collapsed="false">
      <c r="C385" s="1191"/>
      <c r="D385" s="1192"/>
      <c r="E385" s="1192" t="n">
        <f aca="false">IF($C385="h",$D385+($D385*HORISTA),IF($C385="mês",$D385+($D385*MENSALISTA),D385))</f>
        <v>0</v>
      </c>
    </row>
    <row r="386" customFormat="false" ht="15" hidden="false" customHeight="false" outlineLevel="0" collapsed="false">
      <c r="C386" s="1191"/>
      <c r="D386" s="1192"/>
      <c r="E386" s="1192" t="n">
        <f aca="false">IF($C386="h",$D386+($D386*HORISTA),IF($C386="mês",$D386+($D386*MENSALISTA),D386))</f>
        <v>0</v>
      </c>
    </row>
    <row r="387" customFormat="false" ht="15" hidden="false" customHeight="false" outlineLevel="0" collapsed="false">
      <c r="C387" s="1191"/>
      <c r="D387" s="1192"/>
      <c r="E387" s="1192" t="n">
        <f aca="false">IF($C387="h",$D387+($D387*HORISTA),IF($C387="mês",$D387+($D387*MENSALISTA),D387))</f>
        <v>0</v>
      </c>
    </row>
    <row r="388" customFormat="false" ht="15" hidden="false" customHeight="false" outlineLevel="0" collapsed="false">
      <c r="C388" s="1191"/>
      <c r="D388" s="1192"/>
      <c r="E388" s="1192" t="n">
        <f aca="false">IF($C388="h",$D388+($D388*HORISTA),IF($C388="mês",$D388+($D388*MENSALISTA),D388))</f>
        <v>0</v>
      </c>
    </row>
    <row r="389" customFormat="false" ht="15" hidden="false" customHeight="false" outlineLevel="0" collapsed="false">
      <c r="C389" s="1191"/>
      <c r="D389" s="1192"/>
      <c r="E389" s="1192" t="n">
        <f aca="false">IF($C389="h",$D389+($D389*HORISTA),IF($C389="mês",$D389+($D389*MENSALISTA),D389))</f>
        <v>0</v>
      </c>
    </row>
    <row r="390" customFormat="false" ht="15" hidden="false" customHeight="false" outlineLevel="0" collapsed="false">
      <c r="C390" s="1191"/>
      <c r="D390" s="1192"/>
      <c r="E390" s="1192" t="n">
        <f aca="false">IF($C390="h",$D390+($D390*HORISTA),IF($C390="mês",$D390+($D390*MENSALISTA),D390))</f>
        <v>0</v>
      </c>
    </row>
    <row r="391" customFormat="false" ht="15" hidden="false" customHeight="false" outlineLevel="0" collapsed="false">
      <c r="C391" s="1191"/>
      <c r="D391" s="1192"/>
      <c r="E391" s="1192" t="n">
        <f aca="false">IF($C391="h",$D391+($D391*HORISTA),IF($C391="mês",$D391+($D391*MENSALISTA),D391))</f>
        <v>0</v>
      </c>
    </row>
    <row r="392" customFormat="false" ht="15" hidden="false" customHeight="false" outlineLevel="0" collapsed="false">
      <c r="C392" s="1191"/>
      <c r="D392" s="1192"/>
      <c r="E392" s="1192" t="n">
        <f aca="false">IF($C392="h",$D392+($D392*HORISTA),IF($C392="mês",$D392+($D392*MENSALISTA),D392))</f>
        <v>0</v>
      </c>
    </row>
    <row r="393" customFormat="false" ht="15" hidden="false" customHeight="false" outlineLevel="0" collapsed="false">
      <c r="C393" s="1191"/>
      <c r="D393" s="1192"/>
      <c r="E393" s="1192" t="n">
        <f aca="false">IF($C393="h",$D393+($D393*HORISTA),IF($C393="mês",$D393+($D393*MENSALISTA),D393))</f>
        <v>0</v>
      </c>
    </row>
    <row r="394" customFormat="false" ht="15" hidden="false" customHeight="false" outlineLevel="0" collapsed="false">
      <c r="C394" s="1191"/>
      <c r="D394" s="1192"/>
      <c r="E394" s="1192" t="n">
        <f aca="false">IF($C394="h",$D394+($D394*HORISTA),IF($C394="mês",$D394+($D394*MENSALISTA),D394))</f>
        <v>0</v>
      </c>
    </row>
    <row r="395" customFormat="false" ht="15" hidden="false" customHeight="false" outlineLevel="0" collapsed="false">
      <c r="C395" s="1191"/>
      <c r="D395" s="1192"/>
      <c r="E395" s="1192" t="n">
        <f aca="false">IF($C395="h",$D395+($D395*HORISTA),IF($C395="mês",$D395+($D395*MENSALISTA),D395))</f>
        <v>0</v>
      </c>
    </row>
    <row r="396" customFormat="false" ht="15" hidden="false" customHeight="false" outlineLevel="0" collapsed="false">
      <c r="C396" s="1191"/>
      <c r="D396" s="1192"/>
      <c r="E396" s="1192" t="n">
        <f aca="false">IF($C396="h",$D396+($D396*HORISTA),IF($C396="mês",$D396+($D396*MENSALISTA),D396))</f>
        <v>0</v>
      </c>
    </row>
    <row r="397" customFormat="false" ht="15" hidden="false" customHeight="false" outlineLevel="0" collapsed="false">
      <c r="C397" s="1191"/>
      <c r="D397" s="1192"/>
      <c r="E397" s="1192" t="n">
        <f aca="false">IF($C397="h",$D397+($D397*HORISTA),IF($C397="mês",$D397+($D397*MENSALISTA),D397))</f>
        <v>0</v>
      </c>
    </row>
    <row r="398" customFormat="false" ht="15" hidden="false" customHeight="false" outlineLevel="0" collapsed="false">
      <c r="C398" s="1191"/>
      <c r="D398" s="1192"/>
      <c r="E398" s="1192" t="n">
        <f aca="false">IF($C398="h",$D398+($D398*HORISTA),IF($C398="mês",$D398+($D398*MENSALISTA),D398))</f>
        <v>0</v>
      </c>
    </row>
    <row r="399" customFormat="false" ht="15" hidden="false" customHeight="false" outlineLevel="0" collapsed="false">
      <c r="C399" s="1191"/>
      <c r="D399" s="1192"/>
      <c r="E399" s="1192" t="n">
        <f aca="false">IF($C399="h",$D399+($D399*HORISTA),IF($C399="mês",$D399+($D399*MENSALISTA),D399))</f>
        <v>0</v>
      </c>
    </row>
    <row r="400" customFormat="false" ht="15" hidden="false" customHeight="false" outlineLevel="0" collapsed="false">
      <c r="C400" s="1191"/>
      <c r="D400" s="1192"/>
      <c r="E400" s="1192" t="n">
        <f aca="false">IF($C400="h",$D400+($D400*HORISTA),IF($C400="mês",$D400+($D400*MENSALISTA),D400))</f>
        <v>0</v>
      </c>
    </row>
    <row r="401" customFormat="false" ht="15" hidden="false" customHeight="false" outlineLevel="0" collapsed="false">
      <c r="C401" s="1191"/>
      <c r="D401" s="1192"/>
      <c r="E401" s="1192" t="n">
        <f aca="false">IF($C401="h",$D401+($D401*HORISTA),IF($C401="mês",$D401+($D401*MENSALISTA),D401))</f>
        <v>0</v>
      </c>
    </row>
    <row r="402" customFormat="false" ht="15" hidden="false" customHeight="false" outlineLevel="0" collapsed="false">
      <c r="C402" s="1191"/>
      <c r="D402" s="1192"/>
      <c r="E402" s="1192" t="n">
        <f aca="false">IF($C402="h",$D402+($D402*HORISTA),IF($C402="mês",$D402+($D402*MENSALISTA),D402))</f>
        <v>0</v>
      </c>
    </row>
    <row r="403" customFormat="false" ht="15" hidden="false" customHeight="false" outlineLevel="0" collapsed="false">
      <c r="C403" s="1191"/>
      <c r="D403" s="1192"/>
      <c r="E403" s="1192" t="n">
        <f aca="false">IF($C403="h",$D403+($D403*HORISTA),IF($C403="mês",$D403+($D403*MENSALISTA),D403))</f>
        <v>0</v>
      </c>
    </row>
    <row r="404" customFormat="false" ht="15" hidden="false" customHeight="false" outlineLevel="0" collapsed="false">
      <c r="C404" s="1191"/>
      <c r="D404" s="1192"/>
      <c r="E404" s="1192" t="n">
        <f aca="false">IF($C404="h",$D404+($D404*HORISTA),IF($C404="mês",$D404+($D404*MENSALISTA),D404))</f>
        <v>0</v>
      </c>
    </row>
    <row r="405" customFormat="false" ht="15" hidden="false" customHeight="false" outlineLevel="0" collapsed="false">
      <c r="C405" s="1191"/>
      <c r="D405" s="1192"/>
      <c r="E405" s="1192" t="n">
        <f aca="false">IF($C405="h",$D405+($D405*HORISTA),IF($C405="mês",$D405+($D405*MENSALISTA),D405))</f>
        <v>0</v>
      </c>
    </row>
    <row r="406" customFormat="false" ht="15" hidden="false" customHeight="false" outlineLevel="0" collapsed="false">
      <c r="C406" s="1191"/>
      <c r="D406" s="1192"/>
      <c r="E406" s="1192" t="n">
        <f aca="false">IF($C406="h",$D406+($D406*HORISTA),IF($C406="mês",$D406+($D406*MENSALISTA),D406))</f>
        <v>0</v>
      </c>
    </row>
    <row r="407" customFormat="false" ht="15" hidden="false" customHeight="false" outlineLevel="0" collapsed="false">
      <c r="C407" s="1191"/>
      <c r="D407" s="1192"/>
      <c r="E407" s="1192" t="n">
        <f aca="false">IF($C407="h",$D407+($D407*HORISTA),IF($C407="mês",$D407+($D407*MENSALISTA),D407))</f>
        <v>0</v>
      </c>
    </row>
    <row r="408" customFormat="false" ht="15" hidden="false" customHeight="false" outlineLevel="0" collapsed="false">
      <c r="C408" s="1191"/>
      <c r="D408" s="1192"/>
      <c r="E408" s="1192" t="n">
        <f aca="false">IF($C408="h",$D408+($D408*HORISTA),IF($C408="mês",$D408+($D408*MENSALISTA),D408))</f>
        <v>0</v>
      </c>
    </row>
    <row r="409" customFormat="false" ht="15" hidden="false" customHeight="false" outlineLevel="0" collapsed="false">
      <c r="C409" s="1191"/>
      <c r="D409" s="1192"/>
      <c r="E409" s="1192" t="n">
        <f aca="false">IF($C409="h",$D409+($D409*HORISTA),IF($C409="mês",$D409+($D409*MENSALISTA),D409))</f>
        <v>0</v>
      </c>
    </row>
    <row r="410" customFormat="false" ht="15" hidden="false" customHeight="false" outlineLevel="0" collapsed="false">
      <c r="C410" s="1191"/>
      <c r="D410" s="1192"/>
      <c r="E410" s="1192" t="n">
        <f aca="false">IF($C410="h",$D410+($D410*HORISTA),IF($C410="mês",$D410+($D410*MENSALISTA),D410))</f>
        <v>0</v>
      </c>
    </row>
    <row r="411" customFormat="false" ht="15" hidden="false" customHeight="false" outlineLevel="0" collapsed="false">
      <c r="C411" s="1191"/>
      <c r="D411" s="1192"/>
      <c r="E411" s="1192" t="n">
        <f aca="false">IF($C411="h",$D411+($D411*HORISTA),IF($C411="mês",$D411+($D411*MENSALISTA),D411))</f>
        <v>0</v>
      </c>
    </row>
    <row r="412" customFormat="false" ht="15" hidden="false" customHeight="false" outlineLevel="0" collapsed="false">
      <c r="C412" s="1191"/>
      <c r="D412" s="1192"/>
      <c r="E412" s="1192" t="n">
        <f aca="false">IF($C412="h",$D412+($D412*HORISTA),IF($C412="mês",$D412+($D412*MENSALISTA),D412))</f>
        <v>0</v>
      </c>
    </row>
    <row r="413" customFormat="false" ht="15" hidden="false" customHeight="false" outlineLevel="0" collapsed="false">
      <c r="C413" s="1191"/>
      <c r="D413" s="1192"/>
      <c r="E413" s="1192" t="n">
        <f aca="false">IF($C413="h",$D413+($D413*HORISTA),IF($C413="mês",$D413+($D413*MENSALISTA),D413))</f>
        <v>0</v>
      </c>
    </row>
    <row r="414" customFormat="false" ht="15" hidden="false" customHeight="false" outlineLevel="0" collapsed="false">
      <c r="C414" s="1191"/>
      <c r="D414" s="1192"/>
      <c r="E414" s="1192" t="n">
        <f aca="false">IF($C414="h",$D414+($D414*HORISTA),IF($C414="mês",$D414+($D414*MENSALISTA),D414))</f>
        <v>0</v>
      </c>
    </row>
    <row r="415" customFormat="false" ht="15" hidden="false" customHeight="false" outlineLevel="0" collapsed="false">
      <c r="C415" s="1191"/>
      <c r="D415" s="1192"/>
      <c r="E415" s="1192" t="n">
        <f aca="false">IF($C415="h",$D415+($D415*HORISTA),IF($C415="mês",$D415+($D415*MENSALISTA),D415))</f>
        <v>0</v>
      </c>
    </row>
    <row r="416" customFormat="false" ht="15" hidden="false" customHeight="false" outlineLevel="0" collapsed="false">
      <c r="C416" s="1191"/>
      <c r="D416" s="1192"/>
      <c r="E416" s="1192" t="n">
        <f aca="false">IF($C416="h",$D416+($D416*HORISTA),IF($C416="mês",$D416+($D416*MENSALISTA),D416))</f>
        <v>0</v>
      </c>
    </row>
    <row r="417" customFormat="false" ht="15" hidden="false" customHeight="false" outlineLevel="0" collapsed="false">
      <c r="C417" s="1191"/>
      <c r="D417" s="1192"/>
      <c r="E417" s="1192" t="n">
        <f aca="false">IF($C417="h",$D417+($D417*HORISTA),IF($C417="mês",$D417+($D417*MENSALISTA),D417))</f>
        <v>0</v>
      </c>
    </row>
    <row r="418" customFormat="false" ht="15" hidden="false" customHeight="false" outlineLevel="0" collapsed="false">
      <c r="C418" s="1191"/>
      <c r="D418" s="1192"/>
      <c r="E418" s="1192" t="n">
        <f aca="false">IF($C418="h",$D418+($D418*HORISTA),IF($C418="mês",$D418+($D418*MENSALISTA),D418))</f>
        <v>0</v>
      </c>
    </row>
    <row r="419" customFormat="false" ht="15" hidden="false" customHeight="false" outlineLevel="0" collapsed="false">
      <c r="C419" s="1191"/>
      <c r="D419" s="1192"/>
      <c r="E419" s="1192" t="n">
        <f aca="false">IF($C419="h",$D419+($D419*HORISTA),IF($C419="mês",$D419+($D419*MENSALISTA),D419))</f>
        <v>0</v>
      </c>
    </row>
    <row r="420" customFormat="false" ht="15" hidden="false" customHeight="false" outlineLevel="0" collapsed="false">
      <c r="C420" s="1191"/>
      <c r="D420" s="1192"/>
      <c r="E420" s="1192" t="n">
        <f aca="false">IF($C420="h",$D420+($D420*HORISTA),IF($C420="mês",$D420+($D420*MENSALISTA),D420))</f>
        <v>0</v>
      </c>
    </row>
    <row r="421" customFormat="false" ht="15" hidden="false" customHeight="false" outlineLevel="0" collapsed="false">
      <c r="C421" s="1191"/>
      <c r="D421" s="1192"/>
      <c r="E421" s="1192" t="n">
        <f aca="false">IF($C421="h",$D421+($D421*HORISTA),IF($C421="mês",$D421+($D421*MENSALISTA),D421))</f>
        <v>0</v>
      </c>
    </row>
    <row r="422" customFormat="false" ht="15" hidden="false" customHeight="false" outlineLevel="0" collapsed="false">
      <c r="C422" s="1191"/>
      <c r="D422" s="1192"/>
      <c r="E422" s="1192" t="n">
        <f aca="false">IF($C422="h",$D422+($D422*HORISTA),IF($C422="mês",$D422+($D422*MENSALISTA),D422))</f>
        <v>0</v>
      </c>
    </row>
    <row r="423" customFormat="false" ht="15" hidden="false" customHeight="false" outlineLevel="0" collapsed="false">
      <c r="C423" s="1191"/>
      <c r="D423" s="1192"/>
      <c r="E423" s="1192" t="n">
        <f aca="false">IF($C423="h",$D423+($D423*HORISTA),IF($C423="mês",$D423+($D423*MENSALISTA),D423))</f>
        <v>0</v>
      </c>
    </row>
    <row r="424" customFormat="false" ht="15" hidden="false" customHeight="false" outlineLevel="0" collapsed="false">
      <c r="C424" s="1191"/>
      <c r="D424" s="1192"/>
      <c r="E424" s="1192" t="n">
        <f aca="false">IF($C424="h",$D424+($D424*HORISTA),IF($C424="mês",$D424+($D424*MENSALISTA),D424))</f>
        <v>0</v>
      </c>
    </row>
    <row r="425" customFormat="false" ht="15" hidden="false" customHeight="false" outlineLevel="0" collapsed="false">
      <c r="C425" s="1191"/>
      <c r="D425" s="1192"/>
      <c r="E425" s="1192" t="n">
        <f aca="false">IF($C425="h",$D425+($D425*HORISTA),IF($C425="mês",$D425+($D425*MENSALISTA),D425))</f>
        <v>0</v>
      </c>
    </row>
    <row r="426" customFormat="false" ht="15" hidden="false" customHeight="false" outlineLevel="0" collapsed="false">
      <c r="C426" s="1191"/>
      <c r="D426" s="1192"/>
      <c r="E426" s="1192" t="n">
        <f aca="false">IF($C426="h",$D426+($D426*HORISTA),IF($C426="mês",$D426+($D426*MENSALISTA),D426))</f>
        <v>0</v>
      </c>
    </row>
    <row r="427" customFormat="false" ht="15" hidden="false" customHeight="false" outlineLevel="0" collapsed="false">
      <c r="C427" s="1191"/>
      <c r="D427" s="1192"/>
      <c r="E427" s="1192" t="n">
        <f aca="false">IF($C427="h",$D427+($D427*HORISTA),IF($C427="mês",$D427+($D427*MENSALISTA),D427))</f>
        <v>0</v>
      </c>
    </row>
    <row r="428" customFormat="false" ht="15" hidden="false" customHeight="false" outlineLevel="0" collapsed="false">
      <c r="C428" s="1191"/>
      <c r="D428" s="1192"/>
      <c r="E428" s="1192" t="n">
        <f aca="false">IF($C428="h",$D428+($D428*HORISTA),IF($C428="mês",$D428+($D428*MENSALISTA),D428))</f>
        <v>0</v>
      </c>
    </row>
    <row r="429" customFormat="false" ht="15" hidden="false" customHeight="false" outlineLevel="0" collapsed="false">
      <c r="C429" s="1191"/>
      <c r="D429" s="1192"/>
      <c r="E429" s="1192" t="n">
        <f aca="false">IF($C429="h",$D429+($D429*HORISTA),IF($C429="mês",$D429+($D429*MENSALISTA),D429))</f>
        <v>0</v>
      </c>
    </row>
    <row r="430" customFormat="false" ht="15" hidden="false" customHeight="false" outlineLevel="0" collapsed="false">
      <c r="C430" s="1191"/>
      <c r="D430" s="1192"/>
      <c r="E430" s="1192" t="n">
        <f aca="false">IF($C430="h",$D430+($D430*HORISTA),IF($C430="mês",$D430+($D430*MENSALISTA),D430))</f>
        <v>0</v>
      </c>
    </row>
    <row r="431" customFormat="false" ht="15" hidden="false" customHeight="false" outlineLevel="0" collapsed="false">
      <c r="C431" s="1191"/>
      <c r="D431" s="1192"/>
      <c r="E431" s="1192" t="n">
        <f aca="false">IF($C431="h",$D431+($D431*HORISTA),IF($C431="mês",$D431+($D431*MENSALISTA),D431))</f>
        <v>0</v>
      </c>
    </row>
    <row r="432" customFormat="false" ht="15" hidden="false" customHeight="false" outlineLevel="0" collapsed="false">
      <c r="C432" s="1191"/>
      <c r="D432" s="1192"/>
      <c r="E432" s="1192" t="n">
        <f aca="false">IF($C432="h",$D432+($D432*HORISTA),IF($C432="mês",$D432+($D432*MENSALISTA),D432))</f>
        <v>0</v>
      </c>
    </row>
    <row r="433" customFormat="false" ht="15" hidden="false" customHeight="false" outlineLevel="0" collapsed="false">
      <c r="C433" s="1191"/>
      <c r="D433" s="1192"/>
      <c r="E433" s="1192" t="n">
        <f aca="false">IF($C433="h",$D433+($D433*HORISTA),IF($C433="mês",$D433+($D433*MENSALISTA),D433))</f>
        <v>0</v>
      </c>
    </row>
    <row r="434" customFormat="false" ht="15" hidden="false" customHeight="false" outlineLevel="0" collapsed="false">
      <c r="C434" s="1191"/>
      <c r="D434" s="1192"/>
      <c r="E434" s="1192" t="n">
        <f aca="false">IF($C434="h",$D434+($D434*HORISTA),IF($C434="mês",$D434+($D434*MENSALISTA),D434))</f>
        <v>0</v>
      </c>
    </row>
    <row r="435" customFormat="false" ht="15" hidden="false" customHeight="false" outlineLevel="0" collapsed="false">
      <c r="C435" s="1191"/>
      <c r="D435" s="1192"/>
      <c r="E435" s="1192" t="n">
        <f aca="false">IF($C435="h",$D435+($D435*HORISTA),IF($C435="mês",$D435+($D435*MENSALISTA),D435))</f>
        <v>0</v>
      </c>
    </row>
    <row r="436" customFormat="false" ht="15" hidden="false" customHeight="false" outlineLevel="0" collapsed="false">
      <c r="C436" s="1191"/>
      <c r="D436" s="1192"/>
      <c r="E436" s="1192" t="n">
        <f aca="false">IF($C436="h",$D436+($D436*HORISTA),IF($C436="mês",$D436+($D436*MENSALISTA),D436))</f>
        <v>0</v>
      </c>
    </row>
    <row r="437" customFormat="false" ht="15" hidden="false" customHeight="false" outlineLevel="0" collapsed="false">
      <c r="C437" s="1191"/>
      <c r="D437" s="1192"/>
      <c r="E437" s="1192" t="n">
        <f aca="false">IF($C437="h",$D437+($D437*HORISTA),IF($C437="mês",$D437+($D437*MENSALISTA),D437))</f>
        <v>0</v>
      </c>
    </row>
    <row r="438" customFormat="false" ht="15" hidden="false" customHeight="false" outlineLevel="0" collapsed="false">
      <c r="C438" s="1191"/>
      <c r="D438" s="1192"/>
      <c r="E438" s="1192" t="n">
        <f aca="false">IF($C438="h",$D438+($D438*HORISTA),IF($C438="mês",$D438+($D438*MENSALISTA),D438))</f>
        <v>0</v>
      </c>
    </row>
    <row r="439" customFormat="false" ht="15" hidden="false" customHeight="false" outlineLevel="0" collapsed="false">
      <c r="C439" s="1191"/>
      <c r="D439" s="1192"/>
      <c r="E439" s="1192" t="n">
        <f aca="false">IF($C439="h",$D439+($D439*HORISTA),IF($C439="mês",$D439+($D439*MENSALISTA),D439))</f>
        <v>0</v>
      </c>
    </row>
    <row r="440" customFormat="false" ht="15" hidden="false" customHeight="false" outlineLevel="0" collapsed="false">
      <c r="C440" s="1191"/>
      <c r="D440" s="1192"/>
      <c r="E440" s="1192" t="n">
        <f aca="false">IF($C440="h",$D440+($D440*HORISTA),IF($C440="mês",$D440+($D440*MENSALISTA),D440))</f>
        <v>0</v>
      </c>
    </row>
    <row r="441" customFormat="false" ht="15" hidden="false" customHeight="false" outlineLevel="0" collapsed="false">
      <c r="C441" s="1191"/>
      <c r="D441" s="1192"/>
      <c r="E441" s="1192" t="n">
        <f aca="false">IF($C441="h",$D441+($D441*HORISTA),IF($C441="mês",$D441+($D441*MENSALISTA),D441))</f>
        <v>0</v>
      </c>
    </row>
    <row r="442" customFormat="false" ht="15" hidden="false" customHeight="false" outlineLevel="0" collapsed="false">
      <c r="C442" s="1191"/>
      <c r="D442" s="1192"/>
      <c r="E442" s="1192" t="n">
        <f aca="false">IF($C442="h",$D442+($D442*HORISTA),IF($C442="mês",$D442+($D442*MENSALISTA),D442))</f>
        <v>0</v>
      </c>
    </row>
    <row r="443" customFormat="false" ht="15" hidden="false" customHeight="false" outlineLevel="0" collapsed="false">
      <c r="C443" s="1191"/>
      <c r="D443" s="1192"/>
      <c r="E443" s="1192" t="n">
        <f aca="false">IF($C443="h",$D443+($D443*HORISTA),IF($C443="mês",$D443+($D443*MENSALISTA),D443))</f>
        <v>0</v>
      </c>
    </row>
    <row r="444" customFormat="false" ht="15" hidden="false" customHeight="false" outlineLevel="0" collapsed="false">
      <c r="C444" s="1191"/>
      <c r="D444" s="1192"/>
      <c r="E444" s="1192" t="n">
        <f aca="false">IF($C444="h",$D444+($D444*HORISTA),IF($C444="mês",$D444+($D444*MENSALISTA),D444))</f>
        <v>0</v>
      </c>
    </row>
    <row r="445" customFormat="false" ht="15" hidden="false" customHeight="false" outlineLevel="0" collapsed="false">
      <c r="C445" s="1191"/>
      <c r="D445" s="1192"/>
      <c r="E445" s="1192" t="n">
        <f aca="false">IF($C445="h",$D445+($D445*HORISTA),IF($C445="mês",$D445+($D445*MENSALISTA),D445))</f>
        <v>0</v>
      </c>
    </row>
    <row r="446" customFormat="false" ht="15" hidden="false" customHeight="false" outlineLevel="0" collapsed="false">
      <c r="C446" s="1191"/>
      <c r="D446" s="1192"/>
      <c r="E446" s="1192" t="n">
        <f aca="false">IF($C446="h",$D446+($D446*HORISTA),IF($C446="mês",$D446+($D446*MENSALISTA),D446))</f>
        <v>0</v>
      </c>
    </row>
    <row r="447" customFormat="false" ht="15" hidden="false" customHeight="false" outlineLevel="0" collapsed="false">
      <c r="C447" s="1191"/>
      <c r="D447" s="1192"/>
      <c r="E447" s="1192" t="n">
        <f aca="false">IF($C447="h",$D447+($D447*HORISTA),IF($C447="mês",$D447+($D447*MENSALISTA),D447))</f>
        <v>0</v>
      </c>
    </row>
    <row r="448" customFormat="false" ht="15" hidden="false" customHeight="false" outlineLevel="0" collapsed="false">
      <c r="C448" s="1191"/>
      <c r="D448" s="1192"/>
      <c r="E448" s="1192" t="n">
        <f aca="false">IF($C448="h",$D448+($D448*HORISTA),IF($C448="mês",$D448+($D448*MENSALISTA),D448))</f>
        <v>0</v>
      </c>
    </row>
    <row r="449" customFormat="false" ht="15" hidden="false" customHeight="false" outlineLevel="0" collapsed="false">
      <c r="C449" s="1191"/>
      <c r="D449" s="1192"/>
      <c r="E449" s="1192" t="n">
        <f aca="false">IF($C449="h",$D449+($D449*HORISTA),IF($C449="mês",$D449+($D449*MENSALISTA),D449))</f>
        <v>0</v>
      </c>
    </row>
    <row r="450" customFormat="false" ht="15" hidden="false" customHeight="false" outlineLevel="0" collapsed="false">
      <c r="C450" s="1191"/>
      <c r="D450" s="1192"/>
      <c r="E450" s="1192" t="n">
        <f aca="false">IF($C450="h",$D450+($D450*HORISTA),IF($C450="mês",$D450+($D450*MENSALISTA),D450))</f>
        <v>0</v>
      </c>
    </row>
    <row r="451" customFormat="false" ht="15" hidden="false" customHeight="false" outlineLevel="0" collapsed="false">
      <c r="C451" s="1191"/>
      <c r="D451" s="1192"/>
      <c r="E451" s="1192" t="n">
        <f aca="false">IF($C451="h",$D451+($D451*HORISTA),IF($C451="mês",$D451+($D451*MENSALISTA),D451))</f>
        <v>0</v>
      </c>
    </row>
    <row r="452" customFormat="false" ht="15" hidden="false" customHeight="false" outlineLevel="0" collapsed="false">
      <c r="C452" s="1191"/>
      <c r="D452" s="1192"/>
      <c r="E452" s="1192" t="n">
        <f aca="false">IF($C452="h",$D452+($D452*HORISTA),IF($C452="mês",$D452+($D452*MENSALISTA),D452))</f>
        <v>0</v>
      </c>
    </row>
    <row r="453" customFormat="false" ht="15" hidden="false" customHeight="false" outlineLevel="0" collapsed="false">
      <c r="C453" s="1191"/>
      <c r="D453" s="1192"/>
      <c r="E453" s="1192" t="n">
        <f aca="false">IF($C453="h",$D453+($D453*HORISTA),IF($C453="mês",$D453+($D453*MENSALISTA),D453))</f>
        <v>0</v>
      </c>
    </row>
    <row r="454" customFormat="false" ht="15" hidden="false" customHeight="false" outlineLevel="0" collapsed="false">
      <c r="C454" s="1191"/>
      <c r="D454" s="1192"/>
      <c r="E454" s="1192" t="n">
        <f aca="false">IF($C454="h",$D454+($D454*HORISTA),IF($C454="mês",$D454+($D454*MENSALISTA),D454))</f>
        <v>0</v>
      </c>
    </row>
    <row r="455" customFormat="false" ht="15" hidden="false" customHeight="false" outlineLevel="0" collapsed="false">
      <c r="C455" s="1191"/>
      <c r="D455" s="1192"/>
      <c r="E455" s="1192" t="n">
        <f aca="false">IF($C455="h",$D455+($D455*HORISTA),IF($C455="mês",$D455+($D455*MENSALISTA),D455))</f>
        <v>0</v>
      </c>
    </row>
    <row r="456" customFormat="false" ht="15" hidden="false" customHeight="false" outlineLevel="0" collapsed="false">
      <c r="C456" s="1191"/>
      <c r="D456" s="1192"/>
      <c r="E456" s="1192" t="n">
        <f aca="false">IF($C456="h",$D456+($D456*HORISTA),IF($C456="mês",$D456+($D456*MENSALISTA),D456))</f>
        <v>0</v>
      </c>
    </row>
    <row r="457" customFormat="false" ht="15" hidden="false" customHeight="false" outlineLevel="0" collapsed="false">
      <c r="C457" s="1191"/>
      <c r="D457" s="1192"/>
      <c r="E457" s="1192" t="n">
        <f aca="false">IF($C457="h",$D457+($D457*HORISTA),IF($C457="mês",$D457+($D457*MENSALISTA),D457))</f>
        <v>0</v>
      </c>
    </row>
    <row r="458" customFormat="false" ht="15" hidden="false" customHeight="false" outlineLevel="0" collapsed="false">
      <c r="C458" s="1191"/>
      <c r="D458" s="1192"/>
      <c r="E458" s="1192" t="n">
        <f aca="false">IF($C458="h",$D458+($D458*HORISTA),IF($C458="mês",$D458+($D458*MENSALISTA),D458))</f>
        <v>0</v>
      </c>
    </row>
    <row r="459" customFormat="false" ht="15" hidden="false" customHeight="false" outlineLevel="0" collapsed="false">
      <c r="C459" s="1191"/>
      <c r="D459" s="1192"/>
      <c r="E459" s="1192" t="n">
        <f aca="false">IF($C459="h",$D459+($D459*HORISTA),IF($C459="mês",$D459+($D459*MENSALISTA),D459))</f>
        <v>0</v>
      </c>
    </row>
    <row r="460" customFormat="false" ht="15" hidden="false" customHeight="false" outlineLevel="0" collapsed="false">
      <c r="C460" s="1191"/>
      <c r="D460" s="1192"/>
      <c r="E460" s="1192" t="n">
        <f aca="false">IF($C460="h",$D460+($D460*HORISTA),IF($C460="mês",$D460+($D460*MENSALISTA),D460))</f>
        <v>0</v>
      </c>
    </row>
    <row r="461" customFormat="false" ht="15" hidden="false" customHeight="false" outlineLevel="0" collapsed="false">
      <c r="C461" s="1191"/>
      <c r="D461" s="1192"/>
      <c r="E461" s="1192" t="n">
        <f aca="false">IF($C461="h",$D461+($D461*HORISTA),IF($C461="mês",$D461+($D461*MENSALISTA),D461))</f>
        <v>0</v>
      </c>
    </row>
    <row r="462" customFormat="false" ht="15" hidden="false" customHeight="false" outlineLevel="0" collapsed="false">
      <c r="C462" s="1191"/>
      <c r="D462" s="1192"/>
      <c r="E462" s="1192" t="n">
        <f aca="false">IF($C462="h",$D462+($D462*HORISTA),IF($C462="mês",$D462+($D462*MENSALISTA),D462))</f>
        <v>0</v>
      </c>
    </row>
    <row r="463" customFormat="false" ht="15" hidden="false" customHeight="false" outlineLevel="0" collapsed="false">
      <c r="C463" s="1191"/>
      <c r="D463" s="1192"/>
      <c r="E463" s="1192" t="n">
        <f aca="false">IF($C463="h",$D463+($D463*HORISTA),IF($C463="mês",$D463+($D463*MENSALISTA),D463))</f>
        <v>0</v>
      </c>
    </row>
    <row r="464" customFormat="false" ht="15" hidden="false" customHeight="false" outlineLevel="0" collapsed="false">
      <c r="C464" s="1191"/>
      <c r="D464" s="1192"/>
      <c r="E464" s="1192" t="n">
        <f aca="false">IF($C464="h",$D464+($D464*HORISTA),IF($C464="mês",$D464+($D464*MENSALISTA),D464))</f>
        <v>0</v>
      </c>
    </row>
    <row r="465" customFormat="false" ht="15" hidden="false" customHeight="false" outlineLevel="0" collapsed="false">
      <c r="C465" s="1191"/>
      <c r="D465" s="1192"/>
      <c r="E465" s="1192" t="n">
        <f aca="false">IF($C465="h",$D465+($D465*HORISTA),IF($C465="mês",$D465+($D465*MENSALISTA),D465))</f>
        <v>0</v>
      </c>
    </row>
    <row r="466" customFormat="false" ht="15" hidden="false" customHeight="false" outlineLevel="0" collapsed="false">
      <c r="C466" s="1191"/>
      <c r="D466" s="1192"/>
      <c r="E466" s="1192" t="n">
        <f aca="false">IF($C466="h",$D466+($D466*HORISTA),IF($C466="mês",$D466+($D466*MENSALISTA),D466))</f>
        <v>0</v>
      </c>
    </row>
    <row r="467" customFormat="false" ht="15" hidden="false" customHeight="false" outlineLevel="0" collapsed="false">
      <c r="C467" s="1191"/>
      <c r="D467" s="1192"/>
      <c r="E467" s="1192" t="n">
        <f aca="false">IF($C467="h",$D467+($D467*HORISTA),IF($C467="mês",$D467+($D467*MENSALISTA),D467))</f>
        <v>0</v>
      </c>
    </row>
    <row r="468" customFormat="false" ht="15" hidden="false" customHeight="false" outlineLevel="0" collapsed="false">
      <c r="C468" s="1191"/>
      <c r="D468" s="1192"/>
      <c r="E468" s="1192" t="n">
        <f aca="false">IF($C468="h",$D468+($D468*HORISTA),IF($C468="mês",$D468+($D468*MENSALISTA),D468))</f>
        <v>0</v>
      </c>
    </row>
    <row r="469" customFormat="false" ht="15" hidden="false" customHeight="false" outlineLevel="0" collapsed="false">
      <c r="C469" s="1191"/>
      <c r="D469" s="1192"/>
      <c r="E469" s="1192" t="n">
        <f aca="false">IF($C469="h",$D469+($D469*HORISTA),IF($C469="mês",$D469+($D469*MENSALISTA),D469))</f>
        <v>0</v>
      </c>
    </row>
    <row r="470" customFormat="false" ht="15" hidden="false" customHeight="false" outlineLevel="0" collapsed="false">
      <c r="C470" s="1191"/>
      <c r="D470" s="1192"/>
      <c r="E470" s="1192" t="n">
        <f aca="false">IF($C470="h",$D470+($D470*HORISTA),IF($C470="mês",$D470+($D470*MENSALISTA),D470))</f>
        <v>0</v>
      </c>
    </row>
    <row r="471" customFormat="false" ht="15" hidden="false" customHeight="false" outlineLevel="0" collapsed="false">
      <c r="C471" s="1191"/>
      <c r="D471" s="1192"/>
      <c r="E471" s="1192" t="n">
        <f aca="false">IF($C471="h",$D471+($D471*HORISTA),IF($C471="mês",$D471+($D471*MENSALISTA),D471))</f>
        <v>0</v>
      </c>
    </row>
    <row r="472" customFormat="false" ht="15" hidden="false" customHeight="false" outlineLevel="0" collapsed="false">
      <c r="C472" s="1191"/>
      <c r="D472" s="1192"/>
      <c r="E472" s="1192" t="n">
        <f aca="false">IF($C472="h",$D472+($D472*HORISTA),IF($C472="mês",$D472+($D472*MENSALISTA),D472))</f>
        <v>0</v>
      </c>
    </row>
    <row r="473" customFormat="false" ht="15" hidden="false" customHeight="false" outlineLevel="0" collapsed="false">
      <c r="C473" s="1191"/>
      <c r="D473" s="1192"/>
      <c r="E473" s="1192" t="n">
        <f aca="false">IF($C473="h",$D473+($D473*HORISTA),IF($C473="mês",$D473+($D473*MENSALISTA),D473))</f>
        <v>0</v>
      </c>
    </row>
    <row r="474" customFormat="false" ht="15" hidden="false" customHeight="false" outlineLevel="0" collapsed="false">
      <c r="C474" s="1191"/>
      <c r="D474" s="1192"/>
      <c r="E474" s="1192" t="n">
        <f aca="false">IF($C474="h",$D474+($D474*HORISTA),IF($C474="mês",$D474+($D474*MENSALISTA),D474))</f>
        <v>0</v>
      </c>
    </row>
    <row r="475" customFormat="false" ht="15" hidden="false" customHeight="false" outlineLevel="0" collapsed="false">
      <c r="C475" s="1191"/>
      <c r="D475" s="1192"/>
      <c r="E475" s="1192" t="n">
        <f aca="false">IF($C475="h",$D475+($D475*HORISTA),IF($C475="mês",$D475+($D475*MENSALISTA),D475))</f>
        <v>0</v>
      </c>
    </row>
    <row r="476" customFormat="false" ht="15" hidden="false" customHeight="false" outlineLevel="0" collapsed="false">
      <c r="C476" s="1191"/>
      <c r="D476" s="1192"/>
      <c r="E476" s="1192" t="n">
        <f aca="false">IF($C476="h",$D476+($D476*HORISTA),IF($C476="mês",$D476+($D476*MENSALISTA),D476))</f>
        <v>0</v>
      </c>
    </row>
    <row r="477" customFormat="false" ht="15" hidden="false" customHeight="false" outlineLevel="0" collapsed="false">
      <c r="C477" s="1191"/>
      <c r="D477" s="1192"/>
      <c r="E477" s="1192" t="n">
        <f aca="false">IF($C477="h",$D477+($D477*HORISTA),IF($C477="mês",$D477+($D477*MENSALISTA),D477))</f>
        <v>0</v>
      </c>
    </row>
    <row r="478" customFormat="false" ht="15" hidden="false" customHeight="false" outlineLevel="0" collapsed="false">
      <c r="C478" s="1191"/>
      <c r="D478" s="1192"/>
      <c r="E478" s="1192" t="n">
        <f aca="false">IF($C478="h",$D478+($D478*HORISTA),IF($C478="mês",$D478+($D478*MENSALISTA),D478))</f>
        <v>0</v>
      </c>
    </row>
    <row r="479" customFormat="false" ht="15" hidden="false" customHeight="false" outlineLevel="0" collapsed="false">
      <c r="C479" s="1191"/>
      <c r="D479" s="1192"/>
      <c r="E479" s="1192" t="n">
        <f aca="false">IF($C479="h",$D479+($D479*HORISTA),IF($C479="mês",$D479+($D479*MENSALISTA),D479))</f>
        <v>0</v>
      </c>
    </row>
    <row r="480" customFormat="false" ht="15" hidden="false" customHeight="false" outlineLevel="0" collapsed="false">
      <c r="C480" s="1191"/>
      <c r="D480" s="1192"/>
      <c r="E480" s="1192" t="n">
        <f aca="false">IF($C480="h",$D480+($D480*HORISTA),IF($C480="mês",$D480+($D480*MENSALISTA),D480))</f>
        <v>0</v>
      </c>
    </row>
    <row r="481" customFormat="false" ht="15" hidden="false" customHeight="false" outlineLevel="0" collapsed="false">
      <c r="C481" s="1191"/>
      <c r="D481" s="1192"/>
      <c r="E481" s="1192" t="n">
        <f aca="false">IF($C481="h",$D481+($D481*HORISTA),IF($C481="mês",$D481+($D481*MENSALISTA),D481))</f>
        <v>0</v>
      </c>
    </row>
    <row r="482" customFormat="false" ht="15" hidden="false" customHeight="false" outlineLevel="0" collapsed="false">
      <c r="C482" s="1191"/>
      <c r="D482" s="1192"/>
      <c r="E482" s="1192" t="n">
        <f aca="false">IF($C482="h",$D482+($D482*HORISTA),IF($C482="mês",$D482+($D482*MENSALISTA),D482))</f>
        <v>0</v>
      </c>
    </row>
    <row r="483" customFormat="false" ht="15" hidden="false" customHeight="false" outlineLevel="0" collapsed="false">
      <c r="C483" s="1191"/>
      <c r="D483" s="1192"/>
      <c r="E483" s="1192" t="n">
        <f aca="false">IF($C483="h",$D483+($D483*HORISTA),IF($C483="mês",$D483+($D483*MENSALISTA),D483))</f>
        <v>0</v>
      </c>
    </row>
    <row r="484" customFormat="false" ht="15" hidden="false" customHeight="false" outlineLevel="0" collapsed="false">
      <c r="C484" s="1191"/>
      <c r="D484" s="1192"/>
      <c r="E484" s="1192" t="n">
        <f aca="false">IF($C484="h",$D484+($D484*HORISTA),IF($C484="mês",$D484+($D484*MENSALISTA),D484))</f>
        <v>0</v>
      </c>
    </row>
    <row r="485" customFormat="false" ht="15" hidden="false" customHeight="false" outlineLevel="0" collapsed="false">
      <c r="C485" s="1191"/>
      <c r="D485" s="1192"/>
      <c r="E485" s="1192" t="n">
        <f aca="false">IF($C485="h",$D485+($D485*HORISTA),IF($C485="mês",$D485+($D485*MENSALISTA),D485))</f>
        <v>0</v>
      </c>
    </row>
    <row r="486" customFormat="false" ht="15" hidden="false" customHeight="false" outlineLevel="0" collapsed="false">
      <c r="C486" s="1191"/>
      <c r="D486" s="1192"/>
      <c r="E486" s="1192" t="n">
        <f aca="false">IF($C486="h",$D486+($D486*HORISTA),IF($C486="mês",$D486+($D486*MENSALISTA),D486))</f>
        <v>0</v>
      </c>
    </row>
    <row r="487" customFormat="false" ht="15" hidden="false" customHeight="false" outlineLevel="0" collapsed="false">
      <c r="C487" s="1191"/>
      <c r="D487" s="1192"/>
      <c r="E487" s="1192" t="n">
        <f aca="false">IF($C487="h",$D487+($D487*HORISTA),IF($C487="mês",$D487+($D487*MENSALISTA),D487))</f>
        <v>0</v>
      </c>
    </row>
    <row r="488" customFormat="false" ht="15" hidden="false" customHeight="false" outlineLevel="0" collapsed="false">
      <c r="C488" s="1191"/>
      <c r="D488" s="1192"/>
      <c r="E488" s="1192" t="n">
        <f aca="false">IF($C488="h",$D488+($D488*HORISTA),IF($C488="mês",$D488+($D488*MENSALISTA),D488))</f>
        <v>0</v>
      </c>
    </row>
    <row r="489" customFormat="false" ht="15" hidden="false" customHeight="false" outlineLevel="0" collapsed="false">
      <c r="C489" s="1191"/>
      <c r="D489" s="1192"/>
      <c r="E489" s="1192" t="n">
        <f aca="false">IF($C489="h",$D489+($D489*HORISTA),IF($C489="mês",$D489+($D489*MENSALISTA),D489))</f>
        <v>0</v>
      </c>
    </row>
    <row r="490" customFormat="false" ht="15" hidden="false" customHeight="false" outlineLevel="0" collapsed="false">
      <c r="C490" s="1191"/>
      <c r="D490" s="1192"/>
      <c r="E490" s="1192" t="n">
        <f aca="false">IF($C490="h",$D490+($D490*HORISTA),IF($C490="mês",$D490+($D490*MENSALISTA),D490))</f>
        <v>0</v>
      </c>
    </row>
    <row r="491" customFormat="false" ht="15" hidden="false" customHeight="false" outlineLevel="0" collapsed="false">
      <c r="C491" s="1191"/>
      <c r="D491" s="1192"/>
      <c r="E491" s="1192" t="n">
        <f aca="false">IF($C491="h",$D491+($D491*HORISTA),IF($C491="mês",$D491+($D491*MENSALISTA),D491))</f>
        <v>0</v>
      </c>
    </row>
    <row r="492" customFormat="false" ht="15" hidden="false" customHeight="false" outlineLevel="0" collapsed="false">
      <c r="C492" s="1191"/>
      <c r="D492" s="1192"/>
      <c r="E492" s="1192" t="n">
        <f aca="false">IF($C492="h",$D492+($D492*HORISTA),IF($C492="mês",$D492+($D492*MENSALISTA),D492))</f>
        <v>0</v>
      </c>
    </row>
    <row r="493" customFormat="false" ht="15" hidden="false" customHeight="false" outlineLevel="0" collapsed="false">
      <c r="C493" s="1191"/>
      <c r="D493" s="1192"/>
      <c r="E493" s="1192" t="n">
        <f aca="false">IF($C493="h",$D493+($D493*HORISTA),IF($C493="mês",$D493+($D493*MENSALISTA),D493))</f>
        <v>0</v>
      </c>
    </row>
    <row r="494" customFormat="false" ht="15" hidden="false" customHeight="false" outlineLevel="0" collapsed="false">
      <c r="C494" s="1191"/>
      <c r="D494" s="1192"/>
      <c r="E494" s="1192" t="n">
        <f aca="false">IF($C494="h",$D494+($D494*HORISTA),IF($C494="mês",$D494+($D494*MENSALISTA),D494))</f>
        <v>0</v>
      </c>
    </row>
    <row r="495" customFormat="false" ht="15" hidden="false" customHeight="false" outlineLevel="0" collapsed="false">
      <c r="C495" s="1191"/>
      <c r="D495" s="1192"/>
      <c r="E495" s="1192" t="n">
        <f aca="false">IF($C495="h",$D495+($D495*HORISTA),IF($C495="mês",$D495+($D495*MENSALISTA),D495))</f>
        <v>0</v>
      </c>
    </row>
    <row r="496" customFormat="false" ht="15" hidden="false" customHeight="false" outlineLevel="0" collapsed="false">
      <c r="C496" s="1191"/>
      <c r="D496" s="1192"/>
      <c r="E496" s="1192" t="n">
        <f aca="false">IF($C496="h",$D496+($D496*HORISTA),IF($C496="mês",$D496+($D496*MENSALISTA),D496))</f>
        <v>0</v>
      </c>
    </row>
    <row r="497" customFormat="false" ht="15" hidden="false" customHeight="false" outlineLevel="0" collapsed="false">
      <c r="C497" s="1191"/>
      <c r="D497" s="1192"/>
      <c r="E497" s="1192" t="n">
        <f aca="false">IF($C497="h",$D497+($D497*HORISTA),IF($C497="mês",$D497+($D497*MENSALISTA),D497))</f>
        <v>0</v>
      </c>
    </row>
    <row r="498" customFormat="false" ht="15" hidden="false" customHeight="false" outlineLevel="0" collapsed="false">
      <c r="C498" s="1191"/>
      <c r="D498" s="1192"/>
      <c r="E498" s="1192" t="n">
        <f aca="false">IF($C498="h",$D498+($D498*HORISTA),IF($C498="mês",$D498+($D498*MENSALISTA),D498))</f>
        <v>0</v>
      </c>
    </row>
    <row r="499" customFormat="false" ht="15" hidden="false" customHeight="false" outlineLevel="0" collapsed="false">
      <c r="C499" s="1191"/>
      <c r="D499" s="1192"/>
      <c r="E499" s="1192" t="n">
        <f aca="false">IF($C499="h",$D499+($D499*HORISTA),IF($C499="mês",$D499+($D499*MENSALISTA),D499))</f>
        <v>0</v>
      </c>
    </row>
    <row r="500" customFormat="false" ht="15" hidden="false" customHeight="false" outlineLevel="0" collapsed="false">
      <c r="C500" s="1191"/>
      <c r="D500" s="1192"/>
      <c r="E500" s="1192" t="n">
        <f aca="false">IF($C500="h",$D500+($D500*HORISTA),IF($C500="mês",$D500+($D500*MENSALISTA),D500))</f>
        <v>0</v>
      </c>
    </row>
    <row r="501" customFormat="false" ht="15" hidden="false" customHeight="false" outlineLevel="0" collapsed="false">
      <c r="C501" s="1191"/>
      <c r="D501" s="1192"/>
      <c r="E501" s="1192" t="n">
        <f aca="false">IF($C501="h",$D501+($D501*HORISTA),IF($C501="mês",$D501+($D501*MENSALISTA),D501))</f>
        <v>0</v>
      </c>
    </row>
    <row r="504" customFormat="false" ht="15" hidden="false" customHeight="false" outlineLevel="0" collapsed="false">
      <c r="D504" s="918"/>
    </row>
  </sheetData>
  <autoFilter ref="A2:E501"/>
  <dataValidations count="1">
    <dataValidation allowBlank="true" errorStyle="stop" operator="between" showDropDown="false" showErrorMessage="true" showInputMessage="true" sqref="C3:C501" type="list">
      <formula1>"h,mês,pj"</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3A2C7"/>
    <pageSetUpPr fitToPage="false"/>
  </sheetPr>
  <dimension ref="A1:T310"/>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pane xSplit="0" ySplit="2" topLeftCell="A3" activePane="bottomLeft" state="frozen"/>
      <selection pane="topLeft" activeCell="A1" activeCellId="0" sqref="A1"/>
      <selection pane="bottomLeft" activeCell="Q10" activeCellId="0" sqref="Q10"/>
    </sheetView>
  </sheetViews>
  <sheetFormatPr defaultColWidth="8.54296875" defaultRowHeight="15" customHeight="false" zeroHeight="false" outlineLevelRow="0" outlineLevelCol="1"/>
  <cols>
    <col collapsed="false" customWidth="true" hidden="false" outlineLevel="0" max="1" min="1" style="0" width="53.14"/>
    <col collapsed="false" customWidth="true" hidden="false" outlineLevel="0" max="2" min="2" style="0" width="9.29"/>
    <col collapsed="false" customWidth="true" hidden="false" outlineLevel="0" max="3" min="3" style="0" width="7.86"/>
    <col collapsed="false" customWidth="true" hidden="false" outlineLevel="1" max="4" min="4" style="0" width="6"/>
    <col collapsed="false" customWidth="true" hidden="false" outlineLevel="1" max="5" min="5" style="0" width="12.71"/>
    <col collapsed="false" customWidth="true" hidden="false" outlineLevel="1" max="6" min="6" style="0" width="22.86"/>
    <col collapsed="false" customWidth="true" hidden="false" outlineLevel="1" max="7" min="7" style="0" width="15"/>
    <col collapsed="false" customWidth="true" hidden="false" outlineLevel="1" max="9" min="8" style="0" width="11.29"/>
    <col collapsed="false" customWidth="true" hidden="false" outlineLevel="1" max="11" min="10" style="0" width="15.29"/>
    <col collapsed="false" customWidth="true" hidden="false" outlineLevel="1" max="12" min="12" style="0" width="13"/>
    <col collapsed="false" customWidth="true" hidden="false" outlineLevel="1" max="13" min="13" style="0" width="10.29"/>
    <col collapsed="false" customWidth="true" hidden="false" outlineLevel="0" max="16" min="14" style="0" width="11.29"/>
    <col collapsed="false" customWidth="true" hidden="false" outlineLevel="0" max="18" min="18" style="1202" width="9.14"/>
    <col collapsed="false" customWidth="true" hidden="false" outlineLevel="0" max="19" min="19" style="0" width="10.42"/>
    <col collapsed="false" customWidth="true" hidden="false" outlineLevel="0" max="20" min="20" style="0" width="18"/>
  </cols>
  <sheetData>
    <row r="1" customFormat="false" ht="34.5" hidden="false" customHeight="true" outlineLevel="0" collapsed="false">
      <c r="T1" s="1203"/>
    </row>
    <row r="2" s="1009" customFormat="true" ht="62.65" hidden="false" customHeight="false" outlineLevel="0" collapsed="false">
      <c r="A2" s="1204" t="s">
        <v>794</v>
      </c>
      <c r="B2" s="1204" t="s">
        <v>1005</v>
      </c>
      <c r="C2" s="1204" t="s">
        <v>1188</v>
      </c>
      <c r="D2" s="1204" t="s">
        <v>1189</v>
      </c>
      <c r="E2" s="1204" t="s">
        <v>1190</v>
      </c>
      <c r="F2" s="1204" t="s">
        <v>1191</v>
      </c>
      <c r="G2" s="1204" t="s">
        <v>1192</v>
      </c>
      <c r="H2" s="1204" t="s">
        <v>1193</v>
      </c>
      <c r="I2" s="1204" t="s">
        <v>1194</v>
      </c>
      <c r="J2" s="1204" t="s">
        <v>1195</v>
      </c>
      <c r="K2" s="1204" t="s">
        <v>1196</v>
      </c>
      <c r="L2" s="1204" t="s">
        <v>1197</v>
      </c>
      <c r="M2" s="1204" t="s">
        <v>1198</v>
      </c>
      <c r="N2" s="1204" t="s">
        <v>1199</v>
      </c>
      <c r="O2" s="1204" t="s">
        <v>1200</v>
      </c>
      <c r="P2" s="1204" t="s">
        <v>1201</v>
      </c>
      <c r="Q2" s="1204" t="s">
        <v>1202</v>
      </c>
      <c r="R2" s="1204" t="s">
        <v>1203</v>
      </c>
    </row>
    <row r="3" customFormat="false" ht="15" hidden="false" customHeight="false" outlineLevel="0" collapsed="false">
      <c r="A3" s="0" t="s">
        <v>1204</v>
      </c>
      <c r="B3" s="0" t="s">
        <v>1205</v>
      </c>
      <c r="C3" s="0" t="n">
        <v>200</v>
      </c>
      <c r="D3" s="1192"/>
      <c r="E3" s="1192" t="n">
        <v>600</v>
      </c>
      <c r="F3" s="1192"/>
      <c r="G3" s="1192" t="n">
        <v>0</v>
      </c>
      <c r="H3" s="1192" t="n">
        <v>0</v>
      </c>
      <c r="I3" s="1192" t="n">
        <v>0</v>
      </c>
      <c r="J3" s="1192" t="n">
        <v>0</v>
      </c>
      <c r="K3" s="1192"/>
      <c r="L3" s="1205" t="n">
        <f aca="false">(E3/C3)+K3</f>
        <v>3</v>
      </c>
      <c r="M3" s="1192" t="n">
        <v>0</v>
      </c>
      <c r="N3" s="1206" t="n">
        <f aca="false">SUM(G3,H3,I3,J3,L3,M3)</f>
        <v>3</v>
      </c>
      <c r="O3" s="1207" t="n">
        <f aca="false">SUM(G3,H3,I3,M3)</f>
        <v>0</v>
      </c>
      <c r="P3" s="1208" t="s">
        <v>1206</v>
      </c>
      <c r="Q3" s="1192" t="n">
        <f aca="false">IFERROR(VLOOKUP(P3,DADOS!$C$21:$E$25,3,0),"")</f>
        <v>6.49</v>
      </c>
      <c r="R3" s="1209" t="n">
        <v>2</v>
      </c>
    </row>
    <row r="4" customFormat="false" ht="15" hidden="false" customHeight="false" outlineLevel="0" collapsed="false">
      <c r="A4" s="0" t="s">
        <v>1207</v>
      </c>
      <c r="B4" s="0" t="s">
        <v>301</v>
      </c>
      <c r="C4" s="0" t="n">
        <v>200</v>
      </c>
      <c r="D4" s="1192"/>
      <c r="E4" s="1192" t="n">
        <v>22000</v>
      </c>
      <c r="F4" s="1210" t="s">
        <v>1208</v>
      </c>
      <c r="G4" s="1192" t="n">
        <v>0</v>
      </c>
      <c r="H4" s="1192" t="n">
        <v>0</v>
      </c>
      <c r="I4" s="1192" t="n">
        <v>0</v>
      </c>
      <c r="J4" s="1192" t="n">
        <v>0</v>
      </c>
      <c r="K4" s="1192"/>
      <c r="L4" s="1205" t="n">
        <f aca="false">(E4/C4)+K4</f>
        <v>110</v>
      </c>
      <c r="M4" s="1192" t="n">
        <v>0</v>
      </c>
      <c r="N4" s="1206" t="n">
        <f aca="false">SUM(G4,H4,I4,J4,L4,M4)+(R4*Q4)</f>
        <v>127.475</v>
      </c>
      <c r="O4" s="1207" t="n">
        <f aca="false">SUM(G4,H4,I4,M4)</f>
        <v>0</v>
      </c>
      <c r="P4" s="1208" t="s">
        <v>1209</v>
      </c>
      <c r="Q4" s="1192" t="n">
        <f aca="false">IFERROR(VLOOKUP(P4,DADOS!$C$21:$E$25,3,0),"")</f>
        <v>6.99</v>
      </c>
      <c r="R4" s="1209" t="n">
        <v>2.5</v>
      </c>
    </row>
    <row r="5" customFormat="false" ht="15" hidden="false" customHeight="false" outlineLevel="0" collapsed="false">
      <c r="A5" s="0" t="s">
        <v>1210</v>
      </c>
      <c r="B5" s="0" t="s">
        <v>1211</v>
      </c>
      <c r="C5" s="0" t="n">
        <v>200</v>
      </c>
      <c r="D5" s="1192"/>
      <c r="E5" s="1192" t="n">
        <v>35990</v>
      </c>
      <c r="F5" s="1192" t="s">
        <v>1212</v>
      </c>
      <c r="G5" s="1192" t="n">
        <v>0</v>
      </c>
      <c r="H5" s="1192" t="n">
        <v>0</v>
      </c>
      <c r="I5" s="1192" t="n">
        <v>0</v>
      </c>
      <c r="J5" s="1192" t="n">
        <f aca="false">4.5*5.2</f>
        <v>23.4</v>
      </c>
      <c r="K5" s="1192" t="n">
        <f aca="false">5*5.2</f>
        <v>26</v>
      </c>
      <c r="L5" s="1211" t="n">
        <f aca="false">(E5/C5)+K5</f>
        <v>205.95</v>
      </c>
      <c r="M5" s="1192" t="n">
        <v>0</v>
      </c>
      <c r="N5" s="1206" t="n">
        <f aca="false">SUM(G5,H5,I5,J5,L5,M5)</f>
        <v>229.35</v>
      </c>
      <c r="O5" s="1207" t="n">
        <f aca="false">SUM(G5,H5,I5,M5)</f>
        <v>0</v>
      </c>
      <c r="P5" s="1208" t="s">
        <v>1209</v>
      </c>
      <c r="Q5" s="1192" t="n">
        <f aca="false">IFERROR(VLOOKUP(P5,DADOS!$C$21:$E$25,3,0),"")</f>
        <v>6.99</v>
      </c>
      <c r="R5" s="1209" t="n">
        <v>3</v>
      </c>
    </row>
    <row r="6" customFormat="false" ht="15" hidden="false" customHeight="false" outlineLevel="0" collapsed="false">
      <c r="A6" s="0" t="s">
        <v>334</v>
      </c>
      <c r="B6" s="0" t="s">
        <v>1213</v>
      </c>
      <c r="C6" s="0" t="n">
        <v>200</v>
      </c>
      <c r="D6" s="1192"/>
      <c r="E6" s="1192" t="n">
        <v>25000</v>
      </c>
      <c r="F6" s="1210" t="s">
        <v>1208</v>
      </c>
      <c r="G6" s="1192" t="n">
        <v>0</v>
      </c>
      <c r="H6" s="1192" t="n">
        <v>0</v>
      </c>
      <c r="I6" s="1192" t="n">
        <v>0</v>
      </c>
      <c r="J6" s="1192" t="n">
        <f aca="false">4.5*5.2</f>
        <v>23.4</v>
      </c>
      <c r="K6" s="1192" t="n">
        <f aca="false">9*5.2</f>
        <v>46.8</v>
      </c>
      <c r="L6" s="1205" t="n">
        <f aca="false">(E6/C6)+K6</f>
        <v>171.8</v>
      </c>
      <c r="M6" s="1192" t="n">
        <v>0</v>
      </c>
      <c r="N6" s="1206" t="n">
        <f aca="false">SUM(G6,H6,I6,J6,L6,M6)</f>
        <v>195.2</v>
      </c>
      <c r="O6" s="1207" t="n">
        <f aca="false">SUM(G6,H6,I6,M6)</f>
        <v>0</v>
      </c>
      <c r="P6" s="1208" t="s">
        <v>1209</v>
      </c>
      <c r="Q6" s="1192" t="n">
        <f aca="false">IFERROR(VLOOKUP(P6,DADOS!$C$21:$E$25,3,0),"")</f>
        <v>6.99</v>
      </c>
      <c r="R6" s="1209" t="n">
        <v>3</v>
      </c>
    </row>
    <row r="7" customFormat="false" ht="15" hidden="false" customHeight="false" outlineLevel="0" collapsed="false">
      <c r="A7" s="0" t="s">
        <v>1214</v>
      </c>
      <c r="B7" s="0" t="s">
        <v>1215</v>
      </c>
      <c r="C7" s="0" t="n">
        <v>200</v>
      </c>
      <c r="D7" s="1192"/>
      <c r="E7" s="1192" t="n">
        <v>24000</v>
      </c>
      <c r="F7" s="1192"/>
      <c r="G7" s="1192" t="n">
        <v>0</v>
      </c>
      <c r="H7" s="1192" t="n">
        <v>0</v>
      </c>
      <c r="I7" s="1192" t="n">
        <v>0</v>
      </c>
      <c r="J7" s="1192" t="n">
        <v>0</v>
      </c>
      <c r="K7" s="1192"/>
      <c r="L7" s="1205" t="n">
        <f aca="false">(E7/C7)+K7</f>
        <v>120</v>
      </c>
      <c r="M7" s="1192" t="n">
        <v>0</v>
      </c>
      <c r="N7" s="1206" t="n">
        <f aca="false">SUM(G7,H7,I7,J7,L7,M7)</f>
        <v>120</v>
      </c>
      <c r="O7" s="1207" t="n">
        <f aca="false">SUM(G7,H7,I7,M7)</f>
        <v>0</v>
      </c>
      <c r="P7" s="1208" t="s">
        <v>1209</v>
      </c>
      <c r="Q7" s="1192" t="n">
        <f aca="false">IFERROR(VLOOKUP(P7,DADOS!$C$21:$E$25,3,0),"")</f>
        <v>6.99</v>
      </c>
      <c r="R7" s="1209" t="n">
        <v>3.5</v>
      </c>
    </row>
    <row r="8" customFormat="false" ht="15" hidden="false" customHeight="false" outlineLevel="0" collapsed="false">
      <c r="A8" s="0" t="s">
        <v>1216</v>
      </c>
      <c r="B8" s="0" t="s">
        <v>1217</v>
      </c>
      <c r="C8" s="0" t="n">
        <v>200</v>
      </c>
      <c r="D8" s="1192"/>
      <c r="E8" s="1192" t="n">
        <v>6000</v>
      </c>
      <c r="F8" s="1192"/>
      <c r="G8" s="1192" t="n">
        <v>0</v>
      </c>
      <c r="H8" s="1192" t="n">
        <v>0</v>
      </c>
      <c r="I8" s="1192" t="n">
        <v>0</v>
      </c>
      <c r="J8" s="1192" t="n">
        <v>0</v>
      </c>
      <c r="K8" s="1192"/>
      <c r="L8" s="1205" t="n">
        <f aca="false">(E8/C8)+K8</f>
        <v>30</v>
      </c>
      <c r="M8" s="1192" t="n">
        <v>0</v>
      </c>
      <c r="N8" s="1206" t="n">
        <f aca="false">SUM(G8,H8,I8,J8,L8,M8)</f>
        <v>30</v>
      </c>
      <c r="O8" s="1207" t="n">
        <f aca="false">SUM(G8,H8,I8,M8)</f>
        <v>0</v>
      </c>
      <c r="P8" s="1208" t="s">
        <v>1209</v>
      </c>
      <c r="Q8" s="1192" t="n">
        <f aca="false">IFERROR(VLOOKUP(P8,DADOS!$C$21:$E$25,3,0),"")</f>
        <v>6.99</v>
      </c>
      <c r="R8" s="1209" t="n">
        <v>5</v>
      </c>
    </row>
    <row r="9" customFormat="false" ht="15" hidden="false" customHeight="false" outlineLevel="0" collapsed="false">
      <c r="A9" s="0" t="s">
        <v>364</v>
      </c>
      <c r="B9" s="0" t="s">
        <v>1218</v>
      </c>
      <c r="C9" s="0" t="n">
        <v>200</v>
      </c>
      <c r="D9" s="1192"/>
      <c r="E9" s="1192" t="n">
        <v>30000</v>
      </c>
      <c r="F9" s="1192"/>
      <c r="G9" s="1192" t="n">
        <v>0</v>
      </c>
      <c r="H9" s="1192" t="n">
        <v>0</v>
      </c>
      <c r="I9" s="1192" t="n">
        <v>0</v>
      </c>
      <c r="J9" s="1192" t="n">
        <v>0</v>
      </c>
      <c r="K9" s="1192"/>
      <c r="L9" s="1205" t="n">
        <f aca="false">(E9/C9)+K9</f>
        <v>150</v>
      </c>
      <c r="M9" s="1192"/>
      <c r="N9" s="1206" t="n">
        <f aca="false">SUM(G9,H9,I9,J9,L9,M9)</f>
        <v>150</v>
      </c>
      <c r="O9" s="1207" t="n">
        <f aca="false">SUM(G9,H9,I9,M9)</f>
        <v>0</v>
      </c>
      <c r="P9" s="1208" t="s">
        <v>1209</v>
      </c>
      <c r="Q9" s="1192" t="n">
        <f aca="false">IFERROR(VLOOKUP(P9,DADOS!$C$21:$E$25,3,0),"")</f>
        <v>6.99</v>
      </c>
      <c r="R9" s="1209" t="n">
        <v>4</v>
      </c>
    </row>
    <row r="10" customFormat="false" ht="15" hidden="false" customHeight="false" outlineLevel="0" collapsed="false">
      <c r="A10" s="1212" t="s">
        <v>567</v>
      </c>
      <c r="B10" s="0" t="s">
        <v>1219</v>
      </c>
      <c r="C10" s="0" t="n">
        <v>200</v>
      </c>
      <c r="D10" s="1192"/>
      <c r="E10" s="1192" t="n">
        <v>25000</v>
      </c>
      <c r="F10" s="1210" t="s">
        <v>1220</v>
      </c>
      <c r="G10" s="1192" t="n">
        <v>0</v>
      </c>
      <c r="H10" s="1192" t="n">
        <v>0</v>
      </c>
      <c r="I10" s="1192" t="n">
        <v>0</v>
      </c>
      <c r="J10" s="1192" t="n">
        <v>0</v>
      </c>
      <c r="K10" s="1192"/>
      <c r="L10" s="1211" t="n">
        <f aca="false">(E10/C10)+K10</f>
        <v>125</v>
      </c>
      <c r="M10" s="1192"/>
      <c r="N10" s="1206" t="n">
        <f aca="false">SUM(G10,H10,I10,J10,L10,M10)</f>
        <v>125</v>
      </c>
      <c r="O10" s="1207" t="n">
        <f aca="false">SUM(G10,H10,I10,M10)</f>
        <v>0</v>
      </c>
      <c r="P10" s="1208" t="s">
        <v>1209</v>
      </c>
      <c r="Q10" s="1192" t="n">
        <f aca="false">IFERROR(VLOOKUP(P10,DADOS!$C$21:$E$25,3,0),"")</f>
        <v>6.99</v>
      </c>
      <c r="R10" s="1209" t="n">
        <v>4</v>
      </c>
    </row>
    <row r="11" customFormat="false" ht="15" hidden="false" customHeight="false" outlineLevel="0" collapsed="false">
      <c r="A11" s="1212" t="s">
        <v>365</v>
      </c>
      <c r="B11" s="0" t="s">
        <v>1221</v>
      </c>
      <c r="C11" s="0" t="n">
        <v>200</v>
      </c>
      <c r="D11" s="1192"/>
      <c r="E11" s="1192" t="n">
        <v>35000</v>
      </c>
      <c r="F11" s="1192"/>
      <c r="G11" s="1192" t="n">
        <v>0</v>
      </c>
      <c r="H11" s="1192" t="n">
        <v>0</v>
      </c>
      <c r="I11" s="1192" t="n">
        <v>0</v>
      </c>
      <c r="J11" s="1192" t="n">
        <v>0</v>
      </c>
      <c r="K11" s="1192"/>
      <c r="L11" s="1213" t="n">
        <f aca="false">(E11/C11)+K11</f>
        <v>175</v>
      </c>
      <c r="M11" s="1192"/>
      <c r="N11" s="1206" t="n">
        <f aca="false">SUM(G11,H11,I11,J11,L11,M11)</f>
        <v>175</v>
      </c>
      <c r="O11" s="1207" t="n">
        <f aca="false">SUM(G11,H11,I11,M11)</f>
        <v>0</v>
      </c>
      <c r="P11" s="1208" t="s">
        <v>1209</v>
      </c>
      <c r="Q11" s="1192" t="n">
        <f aca="false">IFERROR(VLOOKUP(P11,DADOS!$C$21:$E$25,3,0),"")</f>
        <v>6.99</v>
      </c>
      <c r="R11" s="1209" t="n">
        <v>7</v>
      </c>
    </row>
    <row r="12" customFormat="false" ht="15" hidden="false" customHeight="false" outlineLevel="0" collapsed="false">
      <c r="A12" s="1212" t="s">
        <v>1222</v>
      </c>
      <c r="B12" s="0" t="s">
        <v>1223</v>
      </c>
      <c r="C12" s="0" t="n">
        <v>200</v>
      </c>
      <c r="D12" s="1192"/>
      <c r="E12" s="1192" t="n">
        <v>35000</v>
      </c>
      <c r="F12" s="1210" t="s">
        <v>1220</v>
      </c>
      <c r="G12" s="1192" t="n">
        <v>0</v>
      </c>
      <c r="H12" s="1192" t="n">
        <v>0</v>
      </c>
      <c r="I12" s="1192" t="n">
        <v>0</v>
      </c>
      <c r="J12" s="1192" t="n">
        <v>0</v>
      </c>
      <c r="K12" s="1192"/>
      <c r="L12" s="1211" t="n">
        <f aca="false">(E12/C12)+K12</f>
        <v>175</v>
      </c>
      <c r="M12" s="1192"/>
      <c r="N12" s="1206" t="n">
        <f aca="false">SUM(G12,H12,I12,J12,L12,M12)</f>
        <v>175</v>
      </c>
      <c r="O12" s="1207" t="n">
        <f aca="false">SUM(G12,H12,I12,M12)</f>
        <v>0</v>
      </c>
      <c r="P12" s="1208" t="s">
        <v>1209</v>
      </c>
      <c r="Q12" s="1192" t="n">
        <f aca="false">IFERROR(VLOOKUP(P12,DADOS!$C$21:$E$25,3,0),"")</f>
        <v>6.99</v>
      </c>
      <c r="R12" s="1209" t="n">
        <v>6</v>
      </c>
    </row>
    <row r="13" customFormat="false" ht="15" hidden="false" customHeight="false" outlineLevel="0" collapsed="false">
      <c r="A13" s="1212" t="s">
        <v>400</v>
      </c>
      <c r="B13" s="0" t="s">
        <v>1224</v>
      </c>
      <c r="C13" s="0" t="n">
        <v>200</v>
      </c>
      <c r="D13" s="1192"/>
      <c r="E13" s="1192" t="n">
        <v>35000</v>
      </c>
      <c r="F13" s="1192"/>
      <c r="G13" s="1192" t="n">
        <v>0</v>
      </c>
      <c r="H13" s="1192" t="n">
        <v>0</v>
      </c>
      <c r="I13" s="1192" t="n">
        <v>0</v>
      </c>
      <c r="J13" s="1192" t="n">
        <v>0</v>
      </c>
      <c r="K13" s="1192"/>
      <c r="L13" s="1211" t="n">
        <f aca="false">(E13/C13)+K13</f>
        <v>175</v>
      </c>
      <c r="M13" s="1192"/>
      <c r="N13" s="1206" t="n">
        <f aca="false">SUM(G13,H13,I13,J13,L13,M13)</f>
        <v>175</v>
      </c>
      <c r="O13" s="1207" t="n">
        <f aca="false">SUM(G13,H13,I13,M13)</f>
        <v>0</v>
      </c>
      <c r="P13" s="1208" t="s">
        <v>1209</v>
      </c>
      <c r="Q13" s="1192" t="n">
        <f aca="false">IFERROR(VLOOKUP(P13,DADOS!$C$21:$E$25,3,0),"")</f>
        <v>6.99</v>
      </c>
      <c r="R13" s="1209" t="n">
        <v>6</v>
      </c>
    </row>
    <row r="14" customFormat="false" ht="15" hidden="false" customHeight="false" outlineLevel="0" collapsed="false">
      <c r="A14" s="0" t="s">
        <v>1225</v>
      </c>
      <c r="B14" s="0" t="s">
        <v>1226</v>
      </c>
      <c r="C14" s="0" t="n">
        <v>200</v>
      </c>
      <c r="D14" s="1192"/>
      <c r="E14" s="1192" t="n">
        <v>20000</v>
      </c>
      <c r="F14" s="1192"/>
      <c r="G14" s="1192" t="n">
        <v>0</v>
      </c>
      <c r="H14" s="1192" t="n">
        <v>0</v>
      </c>
      <c r="I14" s="1192" t="n">
        <v>0</v>
      </c>
      <c r="J14" s="1192" t="n">
        <v>0</v>
      </c>
      <c r="K14" s="1192"/>
      <c r="L14" s="1205" t="n">
        <f aca="false">(E14/C14)+K14</f>
        <v>100</v>
      </c>
      <c r="M14" s="1192" t="n">
        <v>0</v>
      </c>
      <c r="N14" s="1206" t="n">
        <f aca="false">SUM(G14,H14,I14,J14,L14,M14)</f>
        <v>100</v>
      </c>
      <c r="O14" s="1207" t="n">
        <f aca="false">SUM(G14,H14,I14,M14)</f>
        <v>0</v>
      </c>
      <c r="P14" s="1208" t="s">
        <v>1209</v>
      </c>
      <c r="Q14" s="1192" t="n">
        <f aca="false">IFERROR(VLOOKUP(P14,DADOS!$C$21:$E$25,3,0),"")</f>
        <v>6.99</v>
      </c>
      <c r="R14" s="1209" t="n">
        <v>7</v>
      </c>
    </row>
    <row r="15" customFormat="false" ht="15" hidden="false" customHeight="false" outlineLevel="0" collapsed="false">
      <c r="A15" s="1212" t="s">
        <v>445</v>
      </c>
      <c r="B15" s="0" t="s">
        <v>1227</v>
      </c>
      <c r="C15" s="0" t="n">
        <v>200</v>
      </c>
      <c r="D15" s="1192"/>
      <c r="E15" s="1192" t="n">
        <v>24000</v>
      </c>
      <c r="F15" s="1210" t="s">
        <v>1220</v>
      </c>
      <c r="G15" s="1192" t="n">
        <v>0</v>
      </c>
      <c r="H15" s="1192" t="n">
        <v>0</v>
      </c>
      <c r="I15" s="1192" t="n">
        <v>0</v>
      </c>
      <c r="J15" s="1192" t="n">
        <v>0</v>
      </c>
      <c r="K15" s="1192"/>
      <c r="L15" s="1211" t="n">
        <f aca="false">(E15/C15)+K15</f>
        <v>120</v>
      </c>
      <c r="M15" s="1192" t="n">
        <v>0</v>
      </c>
      <c r="N15" s="1206" t="n">
        <f aca="false">SUM(G15,H15,I15,J15,L15,M15)</f>
        <v>120</v>
      </c>
      <c r="O15" s="1207" t="n">
        <f aca="false">SUM(G15,H15,I15,M15)</f>
        <v>0</v>
      </c>
      <c r="P15" s="1208" t="s">
        <v>1209</v>
      </c>
      <c r="Q15" s="1192" t="n">
        <f aca="false">IFERROR(VLOOKUP(P15,DADOS!$C$21:$E$25,3,0),"")</f>
        <v>6.99</v>
      </c>
      <c r="R15" s="1209" t="n">
        <v>7</v>
      </c>
    </row>
    <row r="16" customFormat="false" ht="15" hidden="false" customHeight="false" outlineLevel="0" collapsed="false">
      <c r="A16" s="1212" t="s">
        <v>397</v>
      </c>
      <c r="B16" s="0" t="s">
        <v>1228</v>
      </c>
      <c r="C16" s="0" t="n">
        <v>200</v>
      </c>
      <c r="D16" s="1214"/>
      <c r="E16" s="1215" t="n">
        <v>32000</v>
      </c>
      <c r="F16" s="1210" t="s">
        <v>1220</v>
      </c>
      <c r="G16" s="1192" t="n">
        <v>0</v>
      </c>
      <c r="H16" s="1192" t="n">
        <v>0</v>
      </c>
      <c r="I16" s="1192" t="n">
        <v>0</v>
      </c>
      <c r="J16" s="1192" t="n">
        <f aca="false">4*5.2</f>
        <v>20.8</v>
      </c>
      <c r="K16" s="1216" t="n">
        <v>12</v>
      </c>
      <c r="L16" s="1211" t="n">
        <f aca="false">(E16/C16)+K16</f>
        <v>172</v>
      </c>
      <c r="M16" s="1214" t="n">
        <v>0</v>
      </c>
      <c r="N16" s="1206" t="n">
        <f aca="false">SUM(G16,H16,I16,J16,L16,M16)</f>
        <v>192.8</v>
      </c>
      <c r="O16" s="1207" t="n">
        <f aca="false">SUM(G16,H16,I16,M16)</f>
        <v>0</v>
      </c>
      <c r="P16" s="1208" t="s">
        <v>1209</v>
      </c>
      <c r="Q16" s="1192" t="n">
        <f aca="false">IFERROR(VLOOKUP(P16,DADOS!$C$21:$E$25,3,0),"")</f>
        <v>6.99</v>
      </c>
      <c r="R16" s="1209" t="n">
        <v>22</v>
      </c>
      <c r="T16" s="1192"/>
    </row>
    <row r="17" customFormat="false" ht="15" hidden="false" customHeight="false" outlineLevel="0" collapsed="false">
      <c r="A17" s="1217" t="s">
        <v>1229</v>
      </c>
      <c r="B17" s="0" t="s">
        <v>300</v>
      </c>
      <c r="C17" s="0" t="n">
        <v>200</v>
      </c>
      <c r="D17" s="1192"/>
      <c r="E17" s="1192" t="n">
        <v>45000</v>
      </c>
      <c r="F17" s="1210" t="s">
        <v>1208</v>
      </c>
      <c r="G17" s="1192" t="n">
        <v>0</v>
      </c>
      <c r="H17" s="1192" t="n">
        <v>0</v>
      </c>
      <c r="I17" s="1192" t="n">
        <v>0</v>
      </c>
      <c r="J17" s="1192" t="n">
        <f aca="false">7*5.2</f>
        <v>36.4</v>
      </c>
      <c r="K17" s="1216" t="n">
        <v>17</v>
      </c>
      <c r="L17" s="1218" t="n">
        <f aca="false">(E17/C17)+K17</f>
        <v>242</v>
      </c>
      <c r="M17" s="1192" t="n">
        <v>0</v>
      </c>
      <c r="N17" s="1206" t="n">
        <f aca="false">SUM(G17,H17,I17,J17,L17,M17)</f>
        <v>278.4</v>
      </c>
      <c r="O17" s="1207" t="n">
        <f aca="false">SUM(G17,H17,I17,M17)</f>
        <v>0</v>
      </c>
      <c r="P17" s="1208" t="s">
        <v>1209</v>
      </c>
      <c r="Q17" s="1192" t="n">
        <f aca="false">IFERROR(VLOOKUP(P17,DADOS!$C$21:$E$25,3,0),"")</f>
        <v>6.99</v>
      </c>
      <c r="R17" s="1209" t="n">
        <v>26</v>
      </c>
      <c r="S17" s="1192"/>
      <c r="T17" s="1192"/>
    </row>
    <row r="18" customFormat="false" ht="15" hidden="false" customHeight="false" outlineLevel="0" collapsed="false">
      <c r="A18" s="0" t="s">
        <v>1230</v>
      </c>
      <c r="B18" s="0" t="s">
        <v>332</v>
      </c>
      <c r="C18" s="0" t="n">
        <v>200</v>
      </c>
      <c r="D18" s="1192"/>
      <c r="E18" s="1192" t="n">
        <v>60000</v>
      </c>
      <c r="F18" s="1192"/>
      <c r="G18" s="1192" t="n">
        <v>0</v>
      </c>
      <c r="H18" s="1192" t="n">
        <v>0</v>
      </c>
      <c r="I18" s="1192" t="n">
        <v>0</v>
      </c>
      <c r="J18" s="1192" t="n">
        <f aca="false">9*5.2</f>
        <v>46.8</v>
      </c>
      <c r="K18" s="1216" t="n">
        <v>45</v>
      </c>
      <c r="L18" s="1218" t="n">
        <f aca="false">(E18/C18)+K18</f>
        <v>345</v>
      </c>
      <c r="M18" s="1192" t="n">
        <v>0</v>
      </c>
      <c r="N18" s="1206" t="n">
        <f aca="false">SUM(G18,H18,I18,J18,L18,M18)</f>
        <v>391.8</v>
      </c>
      <c r="O18" s="1207" t="n">
        <f aca="false">SUM(G18,H18,I18,M18)</f>
        <v>0</v>
      </c>
      <c r="P18" s="1208" t="s">
        <v>1209</v>
      </c>
      <c r="Q18" s="1192" t="n">
        <f aca="false">IFERROR(VLOOKUP(P18,DADOS!$C$21:$E$25,3,0),"")</f>
        <v>6.99</v>
      </c>
      <c r="R18" s="1209" t="n">
        <v>30</v>
      </c>
      <c r="S18" s="1192"/>
      <c r="T18" s="1081"/>
    </row>
    <row r="19" customFormat="false" ht="15" hidden="false" customHeight="false" outlineLevel="0" collapsed="false">
      <c r="A19" s="0" t="s">
        <v>1231</v>
      </c>
      <c r="B19" s="0" t="s">
        <v>1232</v>
      </c>
      <c r="C19" s="0" t="n">
        <v>200</v>
      </c>
      <c r="D19" s="1192"/>
      <c r="E19" s="1192" t="n">
        <v>8000</v>
      </c>
      <c r="F19" s="1192"/>
      <c r="G19" s="1192" t="n">
        <v>0</v>
      </c>
      <c r="H19" s="1192" t="n">
        <v>0</v>
      </c>
      <c r="I19" s="1192" t="n">
        <v>0</v>
      </c>
      <c r="J19" s="1192" t="n">
        <v>0</v>
      </c>
      <c r="K19" s="1192"/>
      <c r="L19" s="1205" t="n">
        <f aca="false">(E19/C19)+K19</f>
        <v>40</v>
      </c>
      <c r="M19" s="1192" t="n">
        <v>0</v>
      </c>
      <c r="N19" s="1206" t="n">
        <f aca="false">SUM(G19,H19,I19,J19,L19,M19)</f>
        <v>40</v>
      </c>
      <c r="O19" s="1207" t="n">
        <f aca="false">SUM(G19,H19,I19,M19)</f>
        <v>0</v>
      </c>
      <c r="P19" s="1208" t="s">
        <v>1206</v>
      </c>
      <c r="Q19" s="1192" t="n">
        <f aca="false">IFERROR(VLOOKUP(P19,DADOS!$C$21:$E$25,3,0),"")</f>
        <v>6.49</v>
      </c>
      <c r="R19" s="1209" t="n">
        <v>3</v>
      </c>
      <c r="T19" s="1074"/>
    </row>
    <row r="20" customFormat="false" ht="15" hidden="false" customHeight="false" outlineLevel="0" collapsed="false">
      <c r="A20" s="1212" t="s">
        <v>1233</v>
      </c>
      <c r="B20" s="0" t="s">
        <v>1234</v>
      </c>
      <c r="C20" s="0" t="n">
        <v>200</v>
      </c>
      <c r="D20" s="1192"/>
      <c r="E20" s="1192" t="n">
        <v>6000</v>
      </c>
      <c r="F20" s="1192"/>
      <c r="G20" s="1192" t="n">
        <v>0</v>
      </c>
      <c r="H20" s="1192" t="n">
        <v>0</v>
      </c>
      <c r="I20" s="1192" t="n">
        <v>0</v>
      </c>
      <c r="J20" s="1192" t="n">
        <v>0</v>
      </c>
      <c r="K20" s="1192"/>
      <c r="L20" s="1213" t="n">
        <f aca="false">(E20/C20)+K20</f>
        <v>30</v>
      </c>
      <c r="M20" s="1192" t="n">
        <v>0</v>
      </c>
      <c r="N20" s="1206" t="n">
        <f aca="false">SUM(G20,H20,I20,J20,L20,M20)</f>
        <v>30</v>
      </c>
      <c r="O20" s="1207" t="n">
        <f aca="false">SUM(G20,H20,I20,M20)</f>
        <v>0</v>
      </c>
      <c r="P20" s="1208" t="s">
        <v>1206</v>
      </c>
      <c r="Q20" s="1192" t="n">
        <f aca="false">IFERROR(VLOOKUP(P20,DADOS!$C$21:$E$25,3,0),"")</f>
        <v>6.49</v>
      </c>
      <c r="R20" s="1209" t="n">
        <v>1.5</v>
      </c>
      <c r="T20" s="1081"/>
    </row>
    <row r="21" customFormat="false" ht="15" hidden="false" customHeight="false" outlineLevel="0" collapsed="false">
      <c r="A21" s="1212" t="s">
        <v>1235</v>
      </c>
      <c r="B21" s="0" t="s">
        <v>1236</v>
      </c>
      <c r="C21" s="0" t="n">
        <v>200</v>
      </c>
      <c r="D21" s="1192"/>
      <c r="E21" s="1192" t="n">
        <v>16000</v>
      </c>
      <c r="F21" s="1192"/>
      <c r="G21" s="1192" t="n">
        <v>0</v>
      </c>
      <c r="H21" s="1192" t="n">
        <v>0</v>
      </c>
      <c r="I21" s="1192" t="n">
        <v>0</v>
      </c>
      <c r="J21" s="1192" t="n">
        <v>0</v>
      </c>
      <c r="K21" s="1192"/>
      <c r="L21" s="1213" t="n">
        <f aca="false">(E21/C21)+K21</f>
        <v>80</v>
      </c>
      <c r="M21" s="1192" t="n">
        <v>0</v>
      </c>
      <c r="N21" s="1206" t="n">
        <f aca="false">SUM(G21,H21,I21,J21,L21,M21)</f>
        <v>80</v>
      </c>
      <c r="O21" s="1207" t="n">
        <f aca="false">SUM(G21,H21,I21,M21)</f>
        <v>0</v>
      </c>
      <c r="P21" s="1208" t="s">
        <v>1209</v>
      </c>
      <c r="Q21" s="1192" t="n">
        <f aca="false">IFERROR(VLOOKUP(P21,DADOS!$C$21:$E$25,3,0),"")</f>
        <v>6.99</v>
      </c>
      <c r="R21" s="1209" t="n">
        <v>5</v>
      </c>
    </row>
    <row r="22" customFormat="false" ht="15" hidden="false" customHeight="false" outlineLevel="0" collapsed="false">
      <c r="A22" s="0" t="s">
        <v>1237</v>
      </c>
      <c r="B22" s="0" t="s">
        <v>1238</v>
      </c>
      <c r="C22" s="0" t="n">
        <v>200</v>
      </c>
      <c r="D22" s="1192"/>
      <c r="E22" s="1192" t="n">
        <v>37200</v>
      </c>
      <c r="F22" s="1192"/>
      <c r="G22" s="1192" t="n">
        <v>0</v>
      </c>
      <c r="H22" s="1192" t="n">
        <v>0</v>
      </c>
      <c r="I22" s="1192" t="n">
        <v>0</v>
      </c>
      <c r="J22" s="1192" t="n">
        <v>0</v>
      </c>
      <c r="K22" s="1192"/>
      <c r="L22" s="1211" t="n">
        <f aca="false">(E22/C22)+K22</f>
        <v>186</v>
      </c>
      <c r="M22" s="1192" t="n">
        <v>0</v>
      </c>
      <c r="N22" s="1206" t="n">
        <f aca="false">SUM(G22,H22,I22,J22,L22,M22)</f>
        <v>186</v>
      </c>
      <c r="O22" s="1207" t="n">
        <f aca="false">SUM(G22,H22,I22,M22)</f>
        <v>0</v>
      </c>
      <c r="P22" s="1208" t="s">
        <v>1209</v>
      </c>
      <c r="Q22" s="1192" t="n">
        <f aca="false">IFERROR(VLOOKUP(P22,DADOS!$C$21:$E$25,3,0),"")</f>
        <v>6.99</v>
      </c>
      <c r="R22" s="1209" t="n">
        <v>22</v>
      </c>
    </row>
    <row r="23" customFormat="false" ht="14.25" hidden="false" customHeight="true" outlineLevel="0" collapsed="false">
      <c r="A23" s="1212" t="s">
        <v>1239</v>
      </c>
      <c r="B23" s="0" t="s">
        <v>1240</v>
      </c>
      <c r="C23" s="0" t="n">
        <v>200</v>
      </c>
      <c r="D23" s="1192"/>
      <c r="E23" s="1192" t="n">
        <v>37200</v>
      </c>
      <c r="F23" s="1210" t="s">
        <v>1220</v>
      </c>
      <c r="G23" s="1192" t="n">
        <v>0</v>
      </c>
      <c r="H23" s="1192" t="n">
        <v>0</v>
      </c>
      <c r="I23" s="1192" t="n">
        <v>0</v>
      </c>
      <c r="J23" s="1192" t="n">
        <f aca="false">6.5*5.2</f>
        <v>33.8</v>
      </c>
      <c r="K23" s="1192" t="n">
        <f aca="false">(2.2+4.5)*5.2</f>
        <v>34.84</v>
      </c>
      <c r="L23" s="1213" t="n">
        <f aca="false">(E23/C23)+K23</f>
        <v>220.84</v>
      </c>
      <c r="M23" s="1192" t="n">
        <v>0</v>
      </c>
      <c r="N23" s="1206" t="n">
        <f aca="false">SUM(G23,H23,I23,J23,L23,M23)</f>
        <v>254.64</v>
      </c>
      <c r="O23" s="1207" t="n">
        <f aca="false">SUM(G23,H23,I23,M23)</f>
        <v>0</v>
      </c>
      <c r="P23" s="1208" t="s">
        <v>1209</v>
      </c>
      <c r="Q23" s="1192" t="n">
        <f aca="false">IFERROR(VLOOKUP(P23,DADOS!$C$21:$E$25,3,0),"")</f>
        <v>6.99</v>
      </c>
      <c r="R23" s="1209" t="n">
        <v>22</v>
      </c>
    </row>
    <row r="24" customFormat="false" ht="15" hidden="false" customHeight="false" outlineLevel="0" collapsed="false">
      <c r="A24" s="1212" t="s">
        <v>1241</v>
      </c>
      <c r="B24" s="0" t="s">
        <v>1242</v>
      </c>
      <c r="C24" s="0" t="n">
        <v>200</v>
      </c>
      <c r="E24" s="1192" t="n">
        <v>25000</v>
      </c>
      <c r="G24" s="1192" t="n">
        <v>0</v>
      </c>
      <c r="H24" s="1192" t="n">
        <v>0</v>
      </c>
      <c r="I24" s="1192" t="n">
        <v>0</v>
      </c>
      <c r="J24" s="1192" t="n">
        <v>0</v>
      </c>
      <c r="K24" s="1192"/>
      <c r="L24" s="1213" t="n">
        <f aca="false">(E24/C24)+K24</f>
        <v>125</v>
      </c>
      <c r="M24" s="1192" t="n">
        <v>0</v>
      </c>
      <c r="N24" s="1206" t="n">
        <f aca="false">SUM(G24,H24,I24,J24,L24,M24)</f>
        <v>125</v>
      </c>
      <c r="O24" s="1207" t="n">
        <f aca="false">SUM(G24,H24,I24,M24)</f>
        <v>0</v>
      </c>
      <c r="P24" s="1208" t="s">
        <v>1209</v>
      </c>
      <c r="Q24" s="1192" t="n">
        <f aca="false">IFERROR(VLOOKUP(P24,DADOS!$C$21:$E$25,3,0),"")</f>
        <v>6.99</v>
      </c>
      <c r="R24" s="1209" t="n">
        <v>9</v>
      </c>
    </row>
    <row r="25" customFormat="false" ht="15" hidden="false" customHeight="false" outlineLevel="0" collapsed="false">
      <c r="A25" s="1212" t="s">
        <v>566</v>
      </c>
      <c r="B25" s="0" t="s">
        <v>1243</v>
      </c>
      <c r="C25" s="0" t="n">
        <v>200</v>
      </c>
      <c r="D25" s="1192"/>
      <c r="E25" s="1192" t="n">
        <v>28000</v>
      </c>
      <c r="F25" s="1192"/>
      <c r="G25" s="1192" t="n">
        <v>0</v>
      </c>
      <c r="H25" s="1192" t="n">
        <v>0</v>
      </c>
      <c r="I25" s="1192" t="n">
        <v>0</v>
      </c>
      <c r="J25" s="1192" t="n">
        <v>0</v>
      </c>
      <c r="K25" s="1192"/>
      <c r="L25" s="1213" t="n">
        <f aca="false">(E25/C25)+K25</f>
        <v>140</v>
      </c>
      <c r="M25" s="1192" t="n">
        <v>0</v>
      </c>
      <c r="N25" s="1206" t="n">
        <f aca="false">SUM(G25,H25,I25,J25,L25,M25)</f>
        <v>140</v>
      </c>
      <c r="O25" s="1207" t="n">
        <f aca="false">SUM(G25,H25,I25,M25)</f>
        <v>0</v>
      </c>
      <c r="P25" s="1208" t="s">
        <v>1209</v>
      </c>
      <c r="Q25" s="1192" t="n">
        <f aca="false">IFERROR(VLOOKUP(P25,DADOS!$C$21:$E$25,3,0),"")</f>
        <v>6.99</v>
      </c>
      <c r="R25" s="1209" t="n">
        <v>9</v>
      </c>
    </row>
    <row r="26" customFormat="false" ht="15" hidden="false" customHeight="false" outlineLevel="0" collapsed="false">
      <c r="A26" s="0" t="s">
        <v>440</v>
      </c>
      <c r="B26" s="0" t="s">
        <v>1244</v>
      </c>
      <c r="C26" s="0" t="n">
        <v>200</v>
      </c>
      <c r="D26" s="1192"/>
      <c r="E26" s="1192" t="n">
        <v>20900</v>
      </c>
      <c r="F26" s="1210" t="s">
        <v>1220</v>
      </c>
      <c r="G26" s="1192" t="n">
        <v>0</v>
      </c>
      <c r="H26" s="1192" t="n">
        <v>0</v>
      </c>
      <c r="I26" s="1192" t="n">
        <v>0</v>
      </c>
      <c r="J26" s="1192" t="n">
        <v>0</v>
      </c>
      <c r="K26" s="1192"/>
      <c r="L26" s="1213" t="n">
        <f aca="false">(E26/C26)+K26</f>
        <v>104.5</v>
      </c>
      <c r="M26" s="1192" t="n">
        <v>0</v>
      </c>
      <c r="N26" s="1206" t="n">
        <f aca="false">SUM(G26,H26,I26,J26,L26,M26)</f>
        <v>104.5</v>
      </c>
      <c r="O26" s="1207" t="n">
        <f aca="false">SUM(G26,H26,I26,M26)</f>
        <v>0</v>
      </c>
      <c r="P26" s="1208" t="s">
        <v>1209</v>
      </c>
      <c r="Q26" s="1192" t="n">
        <f aca="false">IFERROR(VLOOKUP(P26,DADOS!$C$21:$E$25,3,0),"")</f>
        <v>6.99</v>
      </c>
      <c r="R26" s="1209" t="n">
        <v>16</v>
      </c>
    </row>
    <row r="27" customFormat="false" ht="15" hidden="false" customHeight="false" outlineLevel="0" collapsed="false">
      <c r="A27" s="0" t="s">
        <v>1245</v>
      </c>
      <c r="B27" s="0" t="s">
        <v>1246</v>
      </c>
      <c r="C27" s="0" t="n">
        <v>200</v>
      </c>
      <c r="D27" s="1192"/>
      <c r="E27" s="1192" t="n">
        <v>2000</v>
      </c>
      <c r="F27" s="1192"/>
      <c r="G27" s="1192" t="n">
        <v>0</v>
      </c>
      <c r="H27" s="1192" t="n">
        <v>0</v>
      </c>
      <c r="I27" s="1192" t="n">
        <v>0</v>
      </c>
      <c r="J27" s="1192" t="n">
        <v>0</v>
      </c>
      <c r="K27" s="1192"/>
      <c r="L27" s="1213" t="n">
        <f aca="false">(E27/C27)+K27</f>
        <v>10</v>
      </c>
      <c r="M27" s="1192" t="n">
        <v>0</v>
      </c>
      <c r="N27" s="1206" t="n">
        <f aca="false">SUM(G27,H27,I27,J27,L27,M27)</f>
        <v>10</v>
      </c>
      <c r="O27" s="1207" t="n">
        <f aca="false">SUM(G27,H27,I27,M27)</f>
        <v>0</v>
      </c>
      <c r="P27" s="1208" t="s">
        <v>1206</v>
      </c>
      <c r="Q27" s="1192" t="n">
        <f aca="false">IFERROR(VLOOKUP(P27,DADOS!$C$21:$E$25,3,0),"")</f>
        <v>6.49</v>
      </c>
      <c r="R27" s="1209" t="n">
        <v>3</v>
      </c>
    </row>
    <row r="28" customFormat="false" ht="15" hidden="false" customHeight="false" outlineLevel="0" collapsed="false">
      <c r="A28" s="1212" t="s">
        <v>358</v>
      </c>
      <c r="B28" s="0" t="s">
        <v>1247</v>
      </c>
      <c r="C28" s="0" t="n">
        <v>200</v>
      </c>
      <c r="D28" s="1192"/>
      <c r="E28" s="1192" t="n">
        <v>14900</v>
      </c>
      <c r="F28" s="1192"/>
      <c r="G28" s="1192" t="n">
        <v>0</v>
      </c>
      <c r="H28" s="1192" t="n">
        <v>0</v>
      </c>
      <c r="I28" s="1192" t="n">
        <v>0</v>
      </c>
      <c r="J28" s="1192" t="n">
        <v>0</v>
      </c>
      <c r="K28" s="1192"/>
      <c r="L28" s="1213" t="n">
        <f aca="false">(E28/C28)+K28</f>
        <v>74.5</v>
      </c>
      <c r="M28" s="1192" t="n">
        <v>0</v>
      </c>
      <c r="N28" s="1206" t="n">
        <f aca="false">SUM(G28,H28,I28,J28,L28,M28)</f>
        <v>74.5</v>
      </c>
      <c r="O28" s="1207" t="n">
        <f aca="false">SUM(G28,H28,I28,M28)</f>
        <v>0</v>
      </c>
      <c r="P28" s="1208" t="s">
        <v>1209</v>
      </c>
      <c r="Q28" s="1192" t="n">
        <f aca="false">IFERROR(VLOOKUP(P28,DADOS!$C$21:$E$25,3,0),"")</f>
        <v>6.99</v>
      </c>
      <c r="R28" s="1209" t="n">
        <v>16</v>
      </c>
    </row>
    <row r="29" customFormat="false" ht="15" hidden="false" customHeight="false" outlineLevel="0" collapsed="false">
      <c r="A29" s="0" t="s">
        <v>352</v>
      </c>
      <c r="B29" s="0" t="s">
        <v>1248</v>
      </c>
      <c r="C29" s="0" t="n">
        <v>200</v>
      </c>
      <c r="D29" s="1192"/>
      <c r="E29" s="1192" t="n">
        <v>18000</v>
      </c>
      <c r="F29" s="1210" t="s">
        <v>1220</v>
      </c>
      <c r="G29" s="1192" t="n">
        <v>0</v>
      </c>
      <c r="H29" s="1192" t="n">
        <v>0</v>
      </c>
      <c r="I29" s="1192" t="n">
        <v>0</v>
      </c>
      <c r="J29" s="1192" t="n">
        <v>0</v>
      </c>
      <c r="K29" s="1192"/>
      <c r="L29" s="1211" t="n">
        <f aca="false">(E29/C29)+K29</f>
        <v>90</v>
      </c>
      <c r="M29" s="1192" t="n">
        <v>0</v>
      </c>
      <c r="N29" s="1206" t="n">
        <f aca="false">SUM(G29,H29,I29,J29,L29,M29)</f>
        <v>90</v>
      </c>
      <c r="O29" s="1207" t="n">
        <f aca="false">SUM(G29,H29,I29,M29)</f>
        <v>0</v>
      </c>
      <c r="P29" s="1208" t="s">
        <v>1209</v>
      </c>
      <c r="Q29" s="1192" t="n">
        <f aca="false">IFERROR(VLOOKUP(P29,DADOS!$C$21:$E$25,3,0),"")</f>
        <v>6.99</v>
      </c>
      <c r="R29" s="1209" t="n">
        <v>16</v>
      </c>
    </row>
    <row r="30" customFormat="false" ht="15" hidden="false" customHeight="false" outlineLevel="0" collapsed="false">
      <c r="A30" s="0" t="s">
        <v>446</v>
      </c>
      <c r="B30" s="0" t="s">
        <v>1249</v>
      </c>
      <c r="C30" s="0" t="n">
        <v>200</v>
      </c>
      <c r="D30" s="1192"/>
      <c r="E30" s="1192" t="n">
        <v>22000</v>
      </c>
      <c r="F30" s="1210" t="s">
        <v>1220</v>
      </c>
      <c r="G30" s="1192" t="n">
        <v>0</v>
      </c>
      <c r="H30" s="1192" t="n">
        <v>0</v>
      </c>
      <c r="I30" s="1192" t="n">
        <v>0</v>
      </c>
      <c r="J30" s="1192" t="n">
        <v>0</v>
      </c>
      <c r="K30" s="1192"/>
      <c r="L30" s="1211" t="n">
        <f aca="false">(E30/C30)+K30</f>
        <v>110</v>
      </c>
      <c r="M30" s="1192" t="n">
        <v>0</v>
      </c>
      <c r="N30" s="1206" t="n">
        <f aca="false">SUM(G30,H30,I30,J30,L30,M30)</f>
        <v>110</v>
      </c>
      <c r="O30" s="1207" t="n">
        <f aca="false">SUM(G30,H30,I30,M30)</f>
        <v>0</v>
      </c>
      <c r="P30" s="1208" t="s">
        <v>1209</v>
      </c>
      <c r="Q30" s="1192" t="n">
        <f aca="false">IFERROR(VLOOKUP(P30,DADOS!$C$21:$E$25,3,0),"")</f>
        <v>6.99</v>
      </c>
      <c r="R30" s="1209" t="n">
        <v>16</v>
      </c>
    </row>
    <row r="31" customFormat="false" ht="15" hidden="false" customHeight="false" outlineLevel="0" collapsed="false">
      <c r="A31" s="0" t="s">
        <v>441</v>
      </c>
      <c r="B31" s="0" t="s">
        <v>1250</v>
      </c>
      <c r="C31" s="0" t="n">
        <v>200</v>
      </c>
      <c r="D31" s="1192"/>
      <c r="E31" s="1192" t="n">
        <v>9000</v>
      </c>
      <c r="F31" s="1192"/>
      <c r="G31" s="1192" t="n">
        <v>0</v>
      </c>
      <c r="H31" s="1192" t="n">
        <v>0</v>
      </c>
      <c r="I31" s="1192" t="n">
        <v>0</v>
      </c>
      <c r="J31" s="1192" t="n">
        <v>0</v>
      </c>
      <c r="K31" s="1192"/>
      <c r="L31" s="1205" t="n">
        <f aca="false">(E31/C31)+K31</f>
        <v>45</v>
      </c>
      <c r="M31" s="1192" t="n">
        <v>0</v>
      </c>
      <c r="N31" s="1206" t="n">
        <f aca="false">SUM(G31,H31,I31,J31,L31,M31)</f>
        <v>45</v>
      </c>
      <c r="O31" s="1207" t="n">
        <f aca="false">SUM(G31,H31,I31,M31)</f>
        <v>0</v>
      </c>
      <c r="P31" s="1208" t="s">
        <v>1209</v>
      </c>
      <c r="Q31" s="1192" t="n">
        <f aca="false">IFERROR(VLOOKUP(P31,DADOS!$C$21:$E$25,3,0),"")</f>
        <v>6.99</v>
      </c>
      <c r="R31" s="1209" t="n">
        <v>10</v>
      </c>
    </row>
    <row r="32" customFormat="false" ht="15" hidden="false" customHeight="false" outlineLevel="0" collapsed="false">
      <c r="A32" s="0" t="s">
        <v>438</v>
      </c>
      <c r="B32" s="0" t="s">
        <v>1251</v>
      </c>
      <c r="C32" s="0" t="n">
        <v>200</v>
      </c>
      <c r="D32" s="1192"/>
      <c r="E32" s="1192" t="n">
        <v>2000</v>
      </c>
      <c r="F32" s="1192"/>
      <c r="G32" s="1192" t="n">
        <v>0</v>
      </c>
      <c r="H32" s="1192" t="n">
        <v>0</v>
      </c>
      <c r="I32" s="1192" t="n">
        <v>0</v>
      </c>
      <c r="J32" s="1192" t="n">
        <v>0</v>
      </c>
      <c r="K32" s="1192"/>
      <c r="L32" s="1205" t="n">
        <f aca="false">(E32/C32)+K32</f>
        <v>10</v>
      </c>
      <c r="M32" s="1192" t="n">
        <v>0</v>
      </c>
      <c r="N32" s="1206" t="n">
        <f aca="false">SUM(G32,H32,I32,J32,L32,M32)</f>
        <v>10</v>
      </c>
      <c r="O32" s="1207" t="n">
        <f aca="false">SUM(G32,H32,I32,M32)</f>
        <v>0</v>
      </c>
      <c r="P32" s="1208" t="s">
        <v>1206</v>
      </c>
      <c r="Q32" s="1192" t="n">
        <f aca="false">IFERROR(VLOOKUP(P32,DADOS!$C$21:$E$25,3,0),"")</f>
        <v>6.49</v>
      </c>
      <c r="R32" s="1209" t="n">
        <v>3</v>
      </c>
    </row>
    <row r="33" customFormat="false" ht="15" hidden="false" customHeight="false" outlineLevel="0" collapsed="false">
      <c r="A33" s="0" t="s">
        <v>1252</v>
      </c>
      <c r="B33" s="0" t="s">
        <v>1253</v>
      </c>
      <c r="C33" s="0" t="n">
        <v>200</v>
      </c>
      <c r="D33" s="1192"/>
      <c r="E33" s="1192" t="n">
        <v>3500</v>
      </c>
      <c r="F33" s="1192"/>
      <c r="G33" s="1192" t="n">
        <v>0</v>
      </c>
      <c r="H33" s="1192" t="n">
        <v>0</v>
      </c>
      <c r="I33" s="1192" t="n">
        <v>0</v>
      </c>
      <c r="J33" s="1192" t="n">
        <v>0</v>
      </c>
      <c r="K33" s="1192"/>
      <c r="L33" s="1205" t="n">
        <f aca="false">(E33/C33)+K33</f>
        <v>17.5</v>
      </c>
      <c r="M33" s="1192" t="n">
        <v>0</v>
      </c>
      <c r="N33" s="1206" t="n">
        <f aca="false">SUM(G33,H33,I33,J33,L33,M33)</f>
        <v>17.5</v>
      </c>
      <c r="O33" s="1207" t="n">
        <f aca="false">SUM(G33,H33,I33,M33)</f>
        <v>0</v>
      </c>
      <c r="P33" s="1208"/>
      <c r="Q33" s="1192" t="str">
        <f aca="false">IFERROR(VLOOKUP(P33,DADOS!$C$21:$E$25,3,0),"")</f>
        <v/>
      </c>
      <c r="R33" s="1209"/>
    </row>
    <row r="34" customFormat="false" ht="15" hidden="false" customHeight="false" outlineLevel="0" collapsed="false">
      <c r="A34" s="0" t="s">
        <v>1254</v>
      </c>
      <c r="B34" s="0" t="s">
        <v>1255</v>
      </c>
      <c r="C34" s="0" t="n">
        <v>200</v>
      </c>
      <c r="D34" s="1192"/>
      <c r="E34" s="1192" t="n">
        <v>2000</v>
      </c>
      <c r="F34" s="1192"/>
      <c r="G34" s="1192" t="n">
        <v>0</v>
      </c>
      <c r="H34" s="1192" t="n">
        <v>0</v>
      </c>
      <c r="I34" s="1192" t="n">
        <v>0</v>
      </c>
      <c r="J34" s="1192" t="n">
        <v>0</v>
      </c>
      <c r="K34" s="1192"/>
      <c r="L34" s="1205" t="n">
        <f aca="false">(E34/C34)+K34</f>
        <v>10</v>
      </c>
      <c r="M34" s="1192" t="n">
        <v>0</v>
      </c>
      <c r="N34" s="1206" t="n">
        <f aca="false">SUM(G34,H34,I34,J34,L34,M34)</f>
        <v>10</v>
      </c>
      <c r="O34" s="1207"/>
      <c r="P34" s="1208"/>
      <c r="Q34" s="1192" t="str">
        <f aca="false">IFERROR(VLOOKUP(P34,DADOS!$C$21:$E$25,3,0),"")</f>
        <v/>
      </c>
      <c r="R34" s="1209"/>
    </row>
    <row r="35" customFormat="false" ht="15" hidden="false" customHeight="false" outlineLevel="0" collapsed="false">
      <c r="A35" s="0" t="s">
        <v>1256</v>
      </c>
      <c r="B35" s="0" t="s">
        <v>1257</v>
      </c>
      <c r="C35" s="0" t="n">
        <v>200</v>
      </c>
      <c r="E35" s="1192" t="n">
        <v>2500</v>
      </c>
      <c r="G35" s="1192" t="n">
        <v>0</v>
      </c>
      <c r="H35" s="1192" t="n">
        <v>0</v>
      </c>
      <c r="I35" s="1192" t="n">
        <v>0</v>
      </c>
      <c r="J35" s="1192" t="n">
        <v>0</v>
      </c>
      <c r="K35" s="1192"/>
      <c r="L35" s="1205" t="n">
        <f aca="false">(E35/C35)+K35</f>
        <v>12.5</v>
      </c>
      <c r="M35" s="1192" t="n">
        <v>0</v>
      </c>
      <c r="N35" s="1206" t="n">
        <f aca="false">SUM(G35,H35,I35,J35,L35,M35)</f>
        <v>12.5</v>
      </c>
      <c r="O35" s="1207" t="n">
        <f aca="false">SUM(G35,H35,I35,M35)</f>
        <v>0</v>
      </c>
      <c r="P35" s="1208"/>
      <c r="Q35" s="1192" t="str">
        <f aca="false">IFERROR(VLOOKUP(P35,DADOS!$C$21:$E$25,3,0),"")</f>
        <v/>
      </c>
      <c r="R35" s="1209"/>
    </row>
    <row r="36" customFormat="false" ht="15" hidden="false" customHeight="false" outlineLevel="0" collapsed="false">
      <c r="A36" s="0" t="s">
        <v>338</v>
      </c>
      <c r="B36" s="0" t="s">
        <v>1258</v>
      </c>
      <c r="C36" s="0" t="n">
        <v>200</v>
      </c>
      <c r="D36" s="1192"/>
      <c r="E36" s="1192" t="n">
        <v>22000</v>
      </c>
      <c r="F36" s="1192"/>
      <c r="G36" s="1192" t="n">
        <v>0</v>
      </c>
      <c r="H36" s="1192" t="n">
        <v>0</v>
      </c>
      <c r="I36" s="1192" t="n">
        <v>0</v>
      </c>
      <c r="J36" s="1192" t="n">
        <f aca="false">5*5.2</f>
        <v>26</v>
      </c>
      <c r="K36" s="1192" t="n">
        <f aca="false">8*5.2</f>
        <v>41.6</v>
      </c>
      <c r="L36" s="1205" t="n">
        <f aca="false">(E36/C36)+K36</f>
        <v>151.6</v>
      </c>
      <c r="M36" s="1192" t="n">
        <v>0</v>
      </c>
      <c r="N36" s="1206" t="n">
        <f aca="false">SUM(G36,H36,I36,J36,L36,M36)</f>
        <v>177.6</v>
      </c>
      <c r="O36" s="1207" t="n">
        <f aca="false">SUM(G36,H36,I36,M36)</f>
        <v>0</v>
      </c>
      <c r="P36" s="1208" t="s">
        <v>1209</v>
      </c>
      <c r="Q36" s="1192" t="n">
        <f aca="false">IFERROR(VLOOKUP(P36,DADOS!$C$21:$E$25,3,0),"")</f>
        <v>6.99</v>
      </c>
      <c r="R36" s="1209" t="n">
        <v>18</v>
      </c>
    </row>
    <row r="37" customFormat="false" ht="15" hidden="false" customHeight="false" outlineLevel="0" collapsed="false">
      <c r="A37" s="1212" t="s">
        <v>329</v>
      </c>
      <c r="B37" s="0" t="s">
        <v>1259</v>
      </c>
      <c r="C37" s="0" t="n">
        <v>200</v>
      </c>
      <c r="D37" s="1192"/>
      <c r="E37" s="1216" t="n">
        <v>45000</v>
      </c>
      <c r="F37" s="1210" t="s">
        <v>1220</v>
      </c>
      <c r="G37" s="1192" t="n">
        <v>0</v>
      </c>
      <c r="H37" s="1192" t="n">
        <v>0</v>
      </c>
      <c r="I37" s="1192" t="n">
        <v>0</v>
      </c>
      <c r="J37" s="1192" t="n">
        <f aca="false">5*5.2</f>
        <v>26</v>
      </c>
      <c r="K37" s="1216" t="n">
        <v>22.5</v>
      </c>
      <c r="L37" s="1211" t="n">
        <f aca="false">(E37/C37)+K37</f>
        <v>247.5</v>
      </c>
      <c r="M37" s="1192" t="n">
        <v>0</v>
      </c>
      <c r="N37" s="1206" t="n">
        <f aca="false">SUM(G37,H37,I37,J37,L37,M37)</f>
        <v>273.5</v>
      </c>
      <c r="O37" s="1207" t="n">
        <f aca="false">SUM(G37,H37,I37,M37)</f>
        <v>0</v>
      </c>
      <c r="P37" s="1208" t="s">
        <v>1209</v>
      </c>
      <c r="Q37" s="1192" t="n">
        <f aca="false">IFERROR(VLOOKUP(P37,DADOS!$C$21:$E$25,3,0),"")</f>
        <v>6.99</v>
      </c>
      <c r="R37" s="1209" t="n">
        <v>26</v>
      </c>
    </row>
    <row r="38" customFormat="false" ht="15" hidden="false" customHeight="false" outlineLevel="0" collapsed="false">
      <c r="A38" s="1212" t="s">
        <v>1260</v>
      </c>
      <c r="B38" s="0" t="s">
        <v>1261</v>
      </c>
      <c r="C38" s="0" t="n">
        <v>200</v>
      </c>
      <c r="D38" s="1192"/>
      <c r="E38" s="1192" t="n">
        <v>65000</v>
      </c>
      <c r="F38" s="1210" t="s">
        <v>1220</v>
      </c>
      <c r="G38" s="1192" t="n">
        <v>0</v>
      </c>
      <c r="H38" s="1192" t="n">
        <v>0</v>
      </c>
      <c r="I38" s="1192" t="n">
        <v>0</v>
      </c>
      <c r="J38" s="1192" t="n">
        <f aca="false">8.5*5.2</f>
        <v>44.2</v>
      </c>
      <c r="K38" s="1192" t="n">
        <f aca="false">15.5*5.2</f>
        <v>80.6</v>
      </c>
      <c r="L38" s="1213" t="n">
        <f aca="false">(E38/C38)+K38</f>
        <v>405.6</v>
      </c>
      <c r="M38" s="1192" t="n">
        <v>0</v>
      </c>
      <c r="N38" s="1206" t="n">
        <f aca="false">SUM(G38,H38,I38,J38,L38,M38)</f>
        <v>449.8</v>
      </c>
      <c r="O38" s="1207" t="n">
        <f aca="false">SUM(G38,H38,I38,M38)</f>
        <v>0</v>
      </c>
      <c r="P38" s="1208" t="s">
        <v>1209</v>
      </c>
      <c r="Q38" s="1192" t="n">
        <f aca="false">IFERROR(VLOOKUP(P38,DADOS!$C$21:$E$25,3,0),"")</f>
        <v>6.99</v>
      </c>
      <c r="R38" s="1209" t="n">
        <v>32</v>
      </c>
      <c r="T38" s="1081"/>
    </row>
    <row r="39" customFormat="false" ht="15" hidden="false" customHeight="false" outlineLevel="0" collapsed="false">
      <c r="A39" s="0" t="s">
        <v>1262</v>
      </c>
      <c r="B39" s="0" t="s">
        <v>1263</v>
      </c>
      <c r="C39" s="0" t="n">
        <v>200</v>
      </c>
      <c r="D39" s="1192"/>
      <c r="E39" s="1192" t="n">
        <v>65000</v>
      </c>
      <c r="F39" s="1192"/>
      <c r="G39" s="1192" t="n">
        <v>0</v>
      </c>
      <c r="H39" s="1192" t="n">
        <v>0</v>
      </c>
      <c r="I39" s="1192" t="n">
        <v>0</v>
      </c>
      <c r="J39" s="1192" t="n">
        <f aca="false">11*5.2</f>
        <v>57.2</v>
      </c>
      <c r="K39" s="1216" t="n">
        <v>48.75</v>
      </c>
      <c r="L39" s="1205" t="n">
        <f aca="false">(E39/C39)+K39</f>
        <v>373.75</v>
      </c>
      <c r="M39" s="1192" t="n">
        <v>0</v>
      </c>
      <c r="N39" s="1206" t="n">
        <f aca="false">SUM(G39,H39,I39,J39,L39,M39)</f>
        <v>430.95</v>
      </c>
      <c r="O39" s="1207" t="n">
        <f aca="false">SUM(G39,H39,I39,M39)</f>
        <v>0</v>
      </c>
      <c r="P39" s="1208" t="s">
        <v>1209</v>
      </c>
      <c r="Q39" s="1192" t="n">
        <f aca="false">IFERROR(VLOOKUP(P39,DADOS!$C$21:$E$25,3,0),"")</f>
        <v>6.99</v>
      </c>
      <c r="R39" s="1209" t="n">
        <v>32</v>
      </c>
      <c r="S39" s="1192"/>
      <c r="T39" s="1192"/>
    </row>
    <row r="40" customFormat="false" ht="15" hidden="false" customHeight="false" outlineLevel="0" collapsed="false">
      <c r="A40" s="0" t="s">
        <v>1264</v>
      </c>
      <c r="B40" s="0" t="s">
        <v>1265</v>
      </c>
      <c r="C40" s="0" t="n">
        <v>200</v>
      </c>
      <c r="D40" s="1192"/>
      <c r="E40" s="1192" t="n">
        <v>3500</v>
      </c>
      <c r="F40" s="1192"/>
      <c r="G40" s="1192" t="n">
        <v>0</v>
      </c>
      <c r="H40" s="1192" t="n">
        <v>0</v>
      </c>
      <c r="I40" s="1192" t="n">
        <v>0</v>
      </c>
      <c r="J40" s="1192" t="n">
        <v>0</v>
      </c>
      <c r="K40" s="1192"/>
      <c r="L40" s="1205" t="n">
        <f aca="false">(E40/C40)+K40</f>
        <v>17.5</v>
      </c>
      <c r="M40" s="1192" t="n">
        <v>0</v>
      </c>
      <c r="N40" s="1206" t="n">
        <f aca="false">SUM(G40,H40,I40,J40,L40,M40)</f>
        <v>17.5</v>
      </c>
      <c r="O40" s="1207" t="n">
        <f aca="false">SUM(G40,H40,I40,M40)</f>
        <v>0</v>
      </c>
      <c r="P40" s="1208"/>
      <c r="Q40" s="1192" t="str">
        <f aca="false">IFERROR(VLOOKUP(P40,DADOS!$C$21:$E$25,3,0),"")</f>
        <v/>
      </c>
      <c r="R40" s="1209" t="n">
        <v>0</v>
      </c>
      <c r="T40" s="1192"/>
    </row>
    <row r="41" customFormat="false" ht="15" hidden="false" customHeight="false" outlineLevel="0" collapsed="false">
      <c r="A41" s="1212" t="s">
        <v>542</v>
      </c>
      <c r="B41" s="0" t="s">
        <v>1266</v>
      </c>
      <c r="C41" s="0" t="n">
        <v>200</v>
      </c>
      <c r="D41" s="1192"/>
      <c r="E41" s="1192" t="n">
        <v>4000</v>
      </c>
      <c r="F41" s="1192"/>
      <c r="G41" s="1192" t="n">
        <v>0</v>
      </c>
      <c r="H41" s="1192" t="n">
        <v>0</v>
      </c>
      <c r="I41" s="1192" t="n">
        <v>0</v>
      </c>
      <c r="J41" s="1192" t="n">
        <v>0</v>
      </c>
      <c r="K41" s="1192"/>
      <c r="L41" s="1213" t="n">
        <f aca="false">(E41/C41)+K41</f>
        <v>20</v>
      </c>
      <c r="M41" s="1192" t="n">
        <v>0</v>
      </c>
      <c r="N41" s="1206" t="n">
        <f aca="false">L41</f>
        <v>20</v>
      </c>
      <c r="O41" s="1207" t="n">
        <f aca="false">SUM(G41,H41,I41,M41)</f>
        <v>0</v>
      </c>
      <c r="P41" s="1208" t="s">
        <v>1206</v>
      </c>
      <c r="Q41" s="1192" t="n">
        <f aca="false">IFERROR(VLOOKUP(P41,DADOS!$C$21:$E$25,3,0),"")</f>
        <v>6.49</v>
      </c>
      <c r="R41" s="1209" t="n">
        <v>9</v>
      </c>
    </row>
    <row r="42" customFormat="false" ht="15" hidden="false" customHeight="false" outlineLevel="0" collapsed="false">
      <c r="A42" s="1212" t="s">
        <v>568</v>
      </c>
      <c r="B42" s="0" t="s">
        <v>1267</v>
      </c>
      <c r="C42" s="0" t="n">
        <v>200</v>
      </c>
      <c r="D42" s="1192"/>
      <c r="E42" s="1192" t="n">
        <v>9000</v>
      </c>
      <c r="F42" s="1192"/>
      <c r="G42" s="1192" t="n">
        <v>0</v>
      </c>
      <c r="H42" s="1192" t="n">
        <v>0</v>
      </c>
      <c r="I42" s="1192" t="n">
        <v>0</v>
      </c>
      <c r="J42" s="1192" t="n">
        <v>0</v>
      </c>
      <c r="K42" s="1192"/>
      <c r="L42" s="1213" t="n">
        <f aca="false">(E42/C42)+K42</f>
        <v>45</v>
      </c>
      <c r="M42" s="1192" t="n">
        <v>0</v>
      </c>
      <c r="N42" s="1206" t="n">
        <f aca="false">SUM(G42,H42,I42,J42,L42,M42)</f>
        <v>45</v>
      </c>
      <c r="O42" s="1207" t="n">
        <f aca="false">SUM(G42,H42,I42,M42)</f>
        <v>0</v>
      </c>
      <c r="P42" s="1208" t="s">
        <v>1209</v>
      </c>
      <c r="Q42" s="1192" t="n">
        <f aca="false">IFERROR(VLOOKUP(P42,DADOS!$C$21:$E$25,3,0),"")</f>
        <v>6.99</v>
      </c>
      <c r="R42" s="1209" t="n">
        <v>9</v>
      </c>
    </row>
    <row r="43" customFormat="false" ht="15" hidden="false" customHeight="false" outlineLevel="0" collapsed="false">
      <c r="A43" s="0" t="s">
        <v>1268</v>
      </c>
      <c r="B43" s="0" t="s">
        <v>1269</v>
      </c>
      <c r="C43" s="0" t="n">
        <v>200</v>
      </c>
      <c r="D43" s="1192"/>
      <c r="E43" s="1192" t="n">
        <v>19000</v>
      </c>
      <c r="F43" s="1192"/>
      <c r="G43" s="1192" t="n">
        <v>0</v>
      </c>
      <c r="H43" s="1192" t="n">
        <v>0</v>
      </c>
      <c r="I43" s="1192" t="n">
        <v>0</v>
      </c>
      <c r="J43" s="1192" t="n">
        <v>0</v>
      </c>
      <c r="K43" s="1192"/>
      <c r="L43" s="1205" t="n">
        <f aca="false">(E43/C43)+K43</f>
        <v>95</v>
      </c>
      <c r="M43" s="1192" t="n">
        <v>0</v>
      </c>
      <c r="N43" s="1206" t="n">
        <f aca="false">SUM(G43,H43,I43,J43,L43,M43)</f>
        <v>95</v>
      </c>
      <c r="O43" s="1207" t="n">
        <f aca="false">SUM(G43,H43,I43,M43)</f>
        <v>0</v>
      </c>
      <c r="P43" s="1208" t="s">
        <v>1209</v>
      </c>
      <c r="Q43" s="1192" t="n">
        <f aca="false">IFERROR(VLOOKUP(P43,DADOS!$C$21:$E$25,3,0),"")</f>
        <v>6.99</v>
      </c>
      <c r="R43" s="1209" t="n">
        <f aca="false">0.21*82</f>
        <v>17.22</v>
      </c>
    </row>
    <row r="44" customFormat="false" ht="15" hidden="false" customHeight="false" outlineLevel="0" collapsed="false">
      <c r="A44" s="0" t="s">
        <v>1270</v>
      </c>
      <c r="B44" s="0" t="s">
        <v>1271</v>
      </c>
      <c r="C44" s="0" t="n">
        <v>200</v>
      </c>
      <c r="D44" s="1192"/>
      <c r="E44" s="1192" t="n">
        <v>19000</v>
      </c>
      <c r="F44" s="1192"/>
      <c r="G44" s="1192" t="n">
        <v>0</v>
      </c>
      <c r="H44" s="1192" t="n">
        <v>0</v>
      </c>
      <c r="I44" s="1192" t="n">
        <v>0</v>
      </c>
      <c r="J44" s="1192" t="n">
        <v>0</v>
      </c>
      <c r="K44" s="1192"/>
      <c r="L44" s="1205" t="n">
        <f aca="false">(E44/C44)+K44</f>
        <v>95</v>
      </c>
      <c r="M44" s="1192" t="n">
        <v>0</v>
      </c>
      <c r="N44" s="1206" t="n">
        <f aca="false">SUM(G44,H44,I44,J44,L44,M44)</f>
        <v>95</v>
      </c>
      <c r="O44" s="1207" t="n">
        <f aca="false">SUM(G44,H44,I44,M44)</f>
        <v>0</v>
      </c>
      <c r="P44" s="1208" t="s">
        <v>1209</v>
      </c>
      <c r="Q44" s="1192" t="n">
        <f aca="false">IFERROR(VLOOKUP(P44,DADOS!$C$21:$E$25,3,0),"")</f>
        <v>6.99</v>
      </c>
      <c r="R44" s="1209" t="n">
        <f aca="false">0.15*82</f>
        <v>12.3</v>
      </c>
    </row>
    <row r="45" customFormat="false" ht="15" hidden="false" customHeight="false" outlineLevel="0" collapsed="false">
      <c r="A45" s="0" t="s">
        <v>1272</v>
      </c>
      <c r="B45" s="0" t="s">
        <v>1273</v>
      </c>
      <c r="C45" s="0" t="n">
        <v>200</v>
      </c>
      <c r="D45" s="1192"/>
      <c r="E45" s="1192" t="n">
        <v>17500</v>
      </c>
      <c r="F45" s="1192"/>
      <c r="G45" s="1192"/>
      <c r="H45" s="1192"/>
      <c r="I45" s="1192"/>
      <c r="J45" s="1192"/>
      <c r="K45" s="1192"/>
      <c r="L45" s="1205" t="n">
        <f aca="false">(E45/C45)+K45</f>
        <v>87.5</v>
      </c>
      <c r="M45" s="1192"/>
      <c r="N45" s="1206" t="n">
        <f aca="false">SUM(G45,H45,I45,J45,L45,M45)</f>
        <v>87.5</v>
      </c>
      <c r="O45" s="1207" t="n">
        <f aca="false">SUM(G45,H45,I45,M45)</f>
        <v>0</v>
      </c>
      <c r="P45" s="1208" t="s">
        <v>1209</v>
      </c>
      <c r="Q45" s="1192" t="n">
        <f aca="false">IFERROR(VLOOKUP(P45,DADOS!$C$21:$E$25,3,0),"")</f>
        <v>6.99</v>
      </c>
      <c r="R45" s="1209" t="n">
        <v>8</v>
      </c>
    </row>
    <row r="46" customFormat="false" ht="15" hidden="false" customHeight="false" outlineLevel="0" collapsed="false">
      <c r="A46" s="1212" t="s">
        <v>1274</v>
      </c>
      <c r="B46" s="0" t="s">
        <v>1275</v>
      </c>
      <c r="C46" s="0" t="n">
        <v>200</v>
      </c>
      <c r="D46" s="1192"/>
      <c r="E46" s="1192" t="n">
        <v>50000</v>
      </c>
      <c r="F46" s="1192"/>
      <c r="G46" s="1192" t="n">
        <v>0</v>
      </c>
      <c r="H46" s="1192" t="n">
        <v>0</v>
      </c>
      <c r="I46" s="1192" t="n">
        <v>0</v>
      </c>
      <c r="J46" s="1192" t="n">
        <v>0</v>
      </c>
      <c r="K46" s="1192"/>
      <c r="L46" s="1213" t="n">
        <f aca="false">(E46/C46)+K46</f>
        <v>250</v>
      </c>
      <c r="M46" s="1192" t="n">
        <v>0</v>
      </c>
      <c r="N46" s="1206" t="n">
        <f aca="false">SUM(G46,H46,I46,J46,L46,M46)</f>
        <v>250</v>
      </c>
      <c r="O46" s="1207" t="n">
        <f aca="false">SUM(G46,H46,I46,M46)</f>
        <v>0</v>
      </c>
      <c r="P46" s="1208" t="s">
        <v>1209</v>
      </c>
      <c r="Q46" s="1192" t="n">
        <f aca="false">IFERROR(VLOOKUP(P46,DADOS!$C$21:$E$25,3,0),"")</f>
        <v>6.99</v>
      </c>
      <c r="R46" s="1209" t="n">
        <v>16</v>
      </c>
    </row>
    <row r="47" customFormat="false" ht="15" hidden="false" customHeight="false" outlineLevel="0" collapsed="false">
      <c r="A47" s="0" t="s">
        <v>1276</v>
      </c>
      <c r="B47" s="0" t="s">
        <v>1277</v>
      </c>
      <c r="C47" s="0" t="n">
        <v>200</v>
      </c>
      <c r="D47" s="1192"/>
      <c r="E47" s="1192" t="n">
        <v>0</v>
      </c>
      <c r="F47" s="1192"/>
      <c r="G47" s="1192" t="n">
        <v>0</v>
      </c>
      <c r="H47" s="1192" t="n">
        <v>0</v>
      </c>
      <c r="I47" s="1192" t="n">
        <v>0</v>
      </c>
      <c r="J47" s="1192" t="n">
        <v>0</v>
      </c>
      <c r="K47" s="1192"/>
      <c r="L47" s="1205" t="n">
        <f aca="false">(E47/C47)+K47</f>
        <v>0</v>
      </c>
      <c r="M47" s="1192" t="n">
        <v>0</v>
      </c>
      <c r="N47" s="1206" t="n">
        <f aca="false">SUM(G47,H47,I47,J47,L47,M47)</f>
        <v>0</v>
      </c>
      <c r="O47" s="1207" t="n">
        <f aca="false">SUM(G47,H47,I47,M47)</f>
        <v>0</v>
      </c>
      <c r="P47" s="1208" t="s">
        <v>1206</v>
      </c>
      <c r="Q47" s="1192" t="n">
        <f aca="false">IFERROR(VLOOKUP(P47,DADOS!$C$21:$E$25,3,0),"")</f>
        <v>6.49</v>
      </c>
      <c r="R47" s="1209" t="n">
        <v>1</v>
      </c>
    </row>
    <row r="48" customFormat="false" ht="15" hidden="false" customHeight="false" outlineLevel="0" collapsed="false">
      <c r="A48" s="0" t="s">
        <v>1278</v>
      </c>
      <c r="B48" s="0" t="s">
        <v>1279</v>
      </c>
      <c r="C48" s="0" t="n">
        <v>200</v>
      </c>
      <c r="D48" s="1192"/>
      <c r="E48" s="1192" t="n">
        <v>1000</v>
      </c>
      <c r="F48" s="1192"/>
      <c r="G48" s="1192" t="n">
        <v>0</v>
      </c>
      <c r="H48" s="1192" t="n">
        <v>0</v>
      </c>
      <c r="I48" s="1192" t="n">
        <v>0</v>
      </c>
      <c r="J48" s="1192" t="n">
        <v>0</v>
      </c>
      <c r="K48" s="1192"/>
      <c r="L48" s="1205" t="n">
        <f aca="false">(E48/C48)+K48</f>
        <v>5</v>
      </c>
      <c r="M48" s="1192" t="n">
        <v>0</v>
      </c>
      <c r="N48" s="1206" t="n">
        <f aca="false">SUM(G48,H48,I48,J48,L48,M48)</f>
        <v>5</v>
      </c>
      <c r="O48" s="1207" t="n">
        <f aca="false">SUM(G48,H48,I48,M48)</f>
        <v>0</v>
      </c>
      <c r="P48" s="1208"/>
      <c r="Q48" s="1192" t="str">
        <f aca="false">IFERROR(VLOOKUP(P48,DADOS!$C$21:$E$25,3,0),"")</f>
        <v/>
      </c>
      <c r="R48" s="1209"/>
    </row>
    <row r="49" customFormat="false" ht="15" hidden="false" customHeight="false" outlineLevel="0" collapsed="false">
      <c r="A49" s="0" t="s">
        <v>401</v>
      </c>
      <c r="B49" s="0" t="s">
        <v>1280</v>
      </c>
      <c r="C49" s="0" t="n">
        <v>200</v>
      </c>
      <c r="D49" s="1192"/>
      <c r="E49" s="1192" t="n">
        <v>85000</v>
      </c>
      <c r="F49" s="1192"/>
      <c r="G49" s="1192" t="n">
        <v>0</v>
      </c>
      <c r="H49" s="1192" t="n">
        <v>0</v>
      </c>
      <c r="I49" s="1192" t="n">
        <v>0</v>
      </c>
      <c r="J49" s="1192" t="n">
        <v>0</v>
      </c>
      <c r="K49" s="1192"/>
      <c r="L49" s="1205" t="n">
        <f aca="false">(E49/C49)+K49</f>
        <v>425</v>
      </c>
      <c r="M49" s="1192" t="n">
        <v>0</v>
      </c>
      <c r="N49" s="1206" t="n">
        <f aca="false">SUM(G49,H49,I49,J49,L49,M49)</f>
        <v>425</v>
      </c>
      <c r="O49" s="1207" t="n">
        <f aca="false">SUM(G49,H49,I49,M49)</f>
        <v>0</v>
      </c>
      <c r="P49" s="1208" t="s">
        <v>1209</v>
      </c>
      <c r="Q49" s="1192" t="n">
        <f aca="false">IFERROR(VLOOKUP(P49,DADOS!$C$21:$E$25,3,0),"")</f>
        <v>6.99</v>
      </c>
      <c r="R49" s="1209" t="n">
        <v>25</v>
      </c>
    </row>
    <row r="50" customFormat="false" ht="15" hidden="false" customHeight="false" outlineLevel="0" collapsed="false">
      <c r="A50" s="0" t="s">
        <v>1281</v>
      </c>
      <c r="B50" s="0" t="s">
        <v>1282</v>
      </c>
      <c r="C50" s="0" t="n">
        <v>200</v>
      </c>
      <c r="E50" s="1192" t="n">
        <v>9800</v>
      </c>
      <c r="G50" s="1192" t="n">
        <v>0</v>
      </c>
      <c r="H50" s="1192" t="n">
        <v>0</v>
      </c>
      <c r="I50" s="1192" t="n">
        <v>0</v>
      </c>
      <c r="J50" s="1192" t="n">
        <v>0</v>
      </c>
      <c r="K50" s="1192"/>
      <c r="L50" s="1205" t="n">
        <f aca="false">(E50/C50)+K50</f>
        <v>49</v>
      </c>
      <c r="M50" s="1192" t="n">
        <v>0</v>
      </c>
      <c r="N50" s="1206" t="n">
        <f aca="false">SUM(G50,H50,I50,J50,L50,M50)</f>
        <v>49</v>
      </c>
      <c r="O50" s="1207" t="n">
        <f aca="false">SUM(G50,H50,I50,M50)</f>
        <v>0</v>
      </c>
      <c r="P50" s="1208" t="s">
        <v>1209</v>
      </c>
      <c r="Q50" s="1192" t="n">
        <f aca="false">IFERROR(VLOOKUP(P50,DADOS!$C$21:$E$25,3,0),"")</f>
        <v>6.99</v>
      </c>
      <c r="R50" s="1209" t="n">
        <v>8</v>
      </c>
    </row>
    <row r="51" customFormat="false" ht="15" hidden="false" customHeight="false" outlineLevel="0" collapsed="false">
      <c r="A51" s="0" t="s">
        <v>1283</v>
      </c>
      <c r="B51" s="0" t="s">
        <v>1284</v>
      </c>
      <c r="C51" s="0" t="n">
        <v>200</v>
      </c>
      <c r="E51" s="1192" t="n">
        <v>34900</v>
      </c>
      <c r="G51" s="1192" t="n">
        <v>0</v>
      </c>
      <c r="H51" s="1192" t="n">
        <v>0</v>
      </c>
      <c r="I51" s="1192" t="n">
        <v>0</v>
      </c>
      <c r="J51" s="1192" t="n">
        <v>0</v>
      </c>
      <c r="K51" s="1192"/>
      <c r="L51" s="1211" t="n">
        <f aca="false">(E51/C51)+K51</f>
        <v>174.5</v>
      </c>
      <c r="M51" s="1192" t="n">
        <v>0</v>
      </c>
      <c r="N51" s="1206" t="n">
        <f aca="false">SUM(G51,H51,I51,J51,L51,M51)</f>
        <v>174.5</v>
      </c>
      <c r="O51" s="1207" t="n">
        <f aca="false">SUM(G51,H51,I51,M51)</f>
        <v>0</v>
      </c>
      <c r="P51" s="1208" t="s">
        <v>1209</v>
      </c>
      <c r="Q51" s="1192" t="n">
        <f aca="false">IFERROR(VLOOKUP(P51,DADOS!$C$21:$E$25,3,0),"")</f>
        <v>6.99</v>
      </c>
      <c r="R51" s="1209" t="n">
        <v>25</v>
      </c>
    </row>
    <row r="52" customFormat="false" ht="15" hidden="false" customHeight="false" outlineLevel="0" collapsed="false">
      <c r="A52" s="0" t="s">
        <v>1285</v>
      </c>
      <c r="B52" s="0" t="s">
        <v>1286</v>
      </c>
      <c r="C52" s="0" t="n">
        <v>200</v>
      </c>
      <c r="E52" s="1192" t="n">
        <v>64900</v>
      </c>
      <c r="G52" s="1192" t="n">
        <v>0</v>
      </c>
      <c r="H52" s="1192" t="n">
        <v>0</v>
      </c>
      <c r="I52" s="1192" t="n">
        <v>0</v>
      </c>
      <c r="J52" s="1192" t="n">
        <v>0</v>
      </c>
      <c r="K52" s="1192"/>
      <c r="L52" s="1211" t="n">
        <f aca="false">(E52/C52)+K52</f>
        <v>324.5</v>
      </c>
      <c r="M52" s="1192" t="n">
        <v>0</v>
      </c>
      <c r="N52" s="1206" t="n">
        <f aca="false">SUM(G52,H52,I52,J52,L52,M52)</f>
        <v>324.5</v>
      </c>
      <c r="O52" s="1207" t="n">
        <f aca="false">SUM(G52,H52,I52,M52)</f>
        <v>0</v>
      </c>
      <c r="P52" s="1208" t="s">
        <v>1209</v>
      </c>
      <c r="Q52" s="1192" t="n">
        <f aca="false">IFERROR(VLOOKUP(P52,DADOS!$C$21:$E$25,3,0),"")</f>
        <v>6.99</v>
      </c>
      <c r="R52" s="1209" t="n">
        <v>40</v>
      </c>
    </row>
    <row r="53" customFormat="false" ht="15" hidden="false" customHeight="false" outlineLevel="0" collapsed="false">
      <c r="A53" s="0" t="s">
        <v>1287</v>
      </c>
      <c r="B53" s="0" t="s">
        <v>1288</v>
      </c>
      <c r="C53" s="0" t="n">
        <v>200</v>
      </c>
      <c r="E53" s="1192" t="n">
        <v>47900</v>
      </c>
      <c r="G53" s="1192" t="n">
        <v>0</v>
      </c>
      <c r="H53" s="1192" t="n">
        <v>0</v>
      </c>
      <c r="I53" s="1192" t="n">
        <v>0</v>
      </c>
      <c r="J53" s="1192" t="n">
        <v>0</v>
      </c>
      <c r="K53" s="1192"/>
      <c r="L53" s="1211" t="n">
        <f aca="false">(E53/C53)+K53</f>
        <v>239.5</v>
      </c>
      <c r="M53" s="1192" t="n">
        <v>0</v>
      </c>
      <c r="N53" s="1206" t="n">
        <f aca="false">SUM(G53,H53,I53,J53,L53,M53)</f>
        <v>239.5</v>
      </c>
      <c r="O53" s="1207" t="n">
        <f aca="false">SUM(G53,H53,I53,M53)</f>
        <v>0</v>
      </c>
      <c r="P53" s="1208" t="s">
        <v>1209</v>
      </c>
      <c r="Q53" s="1192" t="n">
        <f aca="false">IFERROR(VLOOKUP(P53,DADOS!$C$21:$E$25,3,0),"")</f>
        <v>6.99</v>
      </c>
      <c r="R53" s="1209" t="n">
        <v>35</v>
      </c>
    </row>
    <row r="54" customFormat="false" ht="15" hidden="false" customHeight="false" outlineLevel="0" collapsed="false">
      <c r="A54" s="0" t="s">
        <v>1289</v>
      </c>
      <c r="B54" s="0" t="s">
        <v>1290</v>
      </c>
      <c r="C54" s="0" t="n">
        <v>200</v>
      </c>
      <c r="E54" s="1192" t="n">
        <v>40900</v>
      </c>
      <c r="G54" s="1192" t="n">
        <v>0</v>
      </c>
      <c r="H54" s="1192" t="n">
        <v>0</v>
      </c>
      <c r="I54" s="1192" t="n">
        <v>0</v>
      </c>
      <c r="J54" s="1192" t="n">
        <v>0</v>
      </c>
      <c r="K54" s="1192"/>
      <c r="L54" s="1211" t="n">
        <f aca="false">(E54/C54)+K54</f>
        <v>204.5</v>
      </c>
      <c r="M54" s="1192" t="n">
        <v>0</v>
      </c>
      <c r="N54" s="1206" t="n">
        <f aca="false">SUM(G54,H54,I54,J54,L54,M54)</f>
        <v>204.5</v>
      </c>
      <c r="O54" s="1207" t="n">
        <f aca="false">SUM(G54,H54,I54,M54)</f>
        <v>0</v>
      </c>
      <c r="P54" s="1208" t="s">
        <v>1209</v>
      </c>
      <c r="Q54" s="1192" t="n">
        <f aca="false">IFERROR(VLOOKUP(P54,DADOS!$C$21:$E$25,3,0),"")</f>
        <v>6.99</v>
      </c>
      <c r="R54" s="1209" t="n">
        <v>20</v>
      </c>
    </row>
    <row r="55" customFormat="false" ht="15" hidden="false" customHeight="false" outlineLevel="0" collapsed="false">
      <c r="A55" s="0" t="s">
        <v>1291</v>
      </c>
      <c r="B55" s="0" t="s">
        <v>1292</v>
      </c>
      <c r="C55" s="0" t="n">
        <v>200</v>
      </c>
      <c r="E55" s="1192" t="n">
        <v>51900</v>
      </c>
      <c r="G55" s="1192" t="n">
        <v>0</v>
      </c>
      <c r="H55" s="1192" t="n">
        <v>0</v>
      </c>
      <c r="I55" s="1192" t="n">
        <v>0</v>
      </c>
      <c r="J55" s="1192" t="n">
        <v>0</v>
      </c>
      <c r="K55" s="1192"/>
      <c r="L55" s="1211" t="n">
        <f aca="false">(E55/C55)+K55</f>
        <v>259.5</v>
      </c>
      <c r="M55" s="1192" t="n">
        <v>0</v>
      </c>
      <c r="N55" s="1206" t="n">
        <f aca="false">SUM(G55,H55,I55,J55,L55,M55)</f>
        <v>259.5</v>
      </c>
      <c r="O55" s="1207" t="n">
        <f aca="false">SUM(G55,H55,I55,M55)</f>
        <v>0</v>
      </c>
      <c r="P55" s="1208" t="s">
        <v>1209</v>
      </c>
      <c r="Q55" s="1192" t="n">
        <f aca="false">IFERROR(VLOOKUP(P55,DADOS!$C$21:$E$25,3,0),"")</f>
        <v>6.99</v>
      </c>
      <c r="R55" s="1209" t="n">
        <v>25</v>
      </c>
    </row>
    <row r="56" customFormat="false" ht="15" hidden="false" customHeight="false" outlineLevel="0" collapsed="false">
      <c r="A56" s="0" t="s">
        <v>1293</v>
      </c>
      <c r="B56" s="0" t="s">
        <v>1294</v>
      </c>
      <c r="C56" s="0" t="n">
        <v>200</v>
      </c>
      <c r="E56" s="1192" t="n">
        <v>54900</v>
      </c>
      <c r="G56" s="1192" t="n">
        <v>0</v>
      </c>
      <c r="H56" s="1192" t="n">
        <v>0</v>
      </c>
      <c r="I56" s="1192" t="n">
        <v>0</v>
      </c>
      <c r="J56" s="1192" t="n">
        <v>0</v>
      </c>
      <c r="K56" s="1192"/>
      <c r="L56" s="1211" t="n">
        <f aca="false">(E56/C56)+K56</f>
        <v>274.5</v>
      </c>
      <c r="M56" s="1192" t="n">
        <v>0</v>
      </c>
      <c r="N56" s="1206" t="n">
        <f aca="false">SUM(G56,H56,I56,J56,L56,M56)</f>
        <v>274.5</v>
      </c>
      <c r="O56" s="1207" t="n">
        <f aca="false">SUM(G56,H56,I56,M56)</f>
        <v>0</v>
      </c>
      <c r="P56" s="1208" t="s">
        <v>1209</v>
      </c>
      <c r="Q56" s="1192" t="n">
        <f aca="false">IFERROR(VLOOKUP(P56,DADOS!$C$21:$E$25,3,0),"")</f>
        <v>6.99</v>
      </c>
      <c r="R56" s="1209" t="n">
        <v>25</v>
      </c>
    </row>
    <row r="57" customFormat="false" ht="15" hidden="false" customHeight="false" outlineLevel="0" collapsed="false">
      <c r="G57" s="1192"/>
      <c r="H57" s="1192"/>
      <c r="I57" s="1192"/>
      <c r="J57" s="1192"/>
      <c r="K57" s="1192"/>
      <c r="L57" s="1205"/>
      <c r="M57" s="1192"/>
      <c r="N57" s="1207"/>
      <c r="O57" s="1207" t="n">
        <f aca="false">SUM(G57,H57,I57,M57)</f>
        <v>0</v>
      </c>
      <c r="P57" s="1208"/>
      <c r="Q57" s="1192" t="str">
        <f aca="false">IFERROR(VLOOKUP(P57,DADOS!$C$21:$E$25,3,0),"")</f>
        <v/>
      </c>
      <c r="R57" s="1209"/>
    </row>
    <row r="58" customFormat="false" ht="15" hidden="false" customHeight="false" outlineLevel="0" collapsed="false">
      <c r="G58" s="1192"/>
      <c r="H58" s="1192"/>
      <c r="I58" s="1192"/>
      <c r="J58" s="1192"/>
      <c r="K58" s="1192"/>
      <c r="L58" s="1205"/>
      <c r="M58" s="1192"/>
      <c r="N58" s="1207"/>
      <c r="O58" s="1207" t="n">
        <f aca="false">SUM(G58,H58,I58,M58)</f>
        <v>0</v>
      </c>
      <c r="P58" s="1208"/>
      <c r="Q58" s="1192" t="str">
        <f aca="false">IFERROR(VLOOKUP(P58,DADOS!$C$21:$E$25,3,0),"")</f>
        <v/>
      </c>
      <c r="R58" s="1209"/>
    </row>
    <row r="59" customFormat="false" ht="15" hidden="false" customHeight="false" outlineLevel="0" collapsed="false">
      <c r="L59" s="1205"/>
      <c r="N59" s="1207"/>
      <c r="O59" s="1207" t="n">
        <f aca="false">SUM(G59,H59,I59,M59)</f>
        <v>0</v>
      </c>
      <c r="P59" s="1208"/>
      <c r="Q59" s="1192" t="str">
        <f aca="false">IFERROR(VLOOKUP(P59,DADOS!$C$21:$E$25,3,0),"")</f>
        <v/>
      </c>
      <c r="R59" s="1209"/>
    </row>
    <row r="60" customFormat="false" ht="15" hidden="false" customHeight="false" outlineLevel="0" collapsed="false">
      <c r="L60" s="1205"/>
      <c r="N60" s="1207"/>
      <c r="O60" s="1207" t="n">
        <f aca="false">SUM(G60,H60,I60,M60)</f>
        <v>0</v>
      </c>
      <c r="P60" s="1208"/>
      <c r="Q60" s="1192" t="str">
        <f aca="false">IFERROR(VLOOKUP(P60,DADOS!$C$21:$E$25,3,0),"")</f>
        <v/>
      </c>
      <c r="R60" s="1209"/>
    </row>
    <row r="61" customFormat="false" ht="15" hidden="false" customHeight="false" outlineLevel="0" collapsed="false">
      <c r="L61" s="1205"/>
      <c r="N61" s="1207"/>
      <c r="O61" s="1207" t="n">
        <f aca="false">SUM(G61,H61,I61,M61)</f>
        <v>0</v>
      </c>
      <c r="P61" s="1208"/>
      <c r="Q61" s="1192" t="str">
        <f aca="false">IFERROR(VLOOKUP(P61,DADOS!$C$21:$E$25,3,0),"")</f>
        <v/>
      </c>
      <c r="R61" s="1209"/>
    </row>
    <row r="62" customFormat="false" ht="15" hidden="false" customHeight="false" outlineLevel="0" collapsed="false">
      <c r="L62" s="1205"/>
      <c r="N62" s="1207"/>
      <c r="O62" s="1207" t="n">
        <f aca="false">SUM(G62,H62,I62,M62)</f>
        <v>0</v>
      </c>
      <c r="P62" s="1208"/>
      <c r="Q62" s="1192" t="str">
        <f aca="false">IFERROR(VLOOKUP(P62,DADOS!$C$21:$E$25,3,0),"")</f>
        <v/>
      </c>
      <c r="R62" s="1209"/>
    </row>
    <row r="63" customFormat="false" ht="15" hidden="false" customHeight="false" outlineLevel="0" collapsed="false">
      <c r="L63" s="1205"/>
      <c r="N63" s="1207"/>
      <c r="O63" s="1207" t="n">
        <f aca="false">SUM(G63,H63,I63,M63)</f>
        <v>0</v>
      </c>
      <c r="P63" s="1208"/>
      <c r="Q63" s="1192" t="str">
        <f aca="false">IFERROR(VLOOKUP(P63,DADOS!$C$21:$E$25,3,0),"")</f>
        <v/>
      </c>
      <c r="R63" s="1209"/>
    </row>
    <row r="64" customFormat="false" ht="15" hidden="false" customHeight="false" outlineLevel="0" collapsed="false">
      <c r="L64" s="1205"/>
      <c r="N64" s="1207"/>
      <c r="O64" s="1207" t="n">
        <f aca="false">SUM(G64,H64,I64,M64)</f>
        <v>0</v>
      </c>
      <c r="P64" s="1208"/>
      <c r="Q64" s="1192" t="str">
        <f aca="false">IFERROR(VLOOKUP(P64,DADOS!$C$21:$E$25,3,0),"")</f>
        <v/>
      </c>
      <c r="R64" s="1209"/>
    </row>
    <row r="65" customFormat="false" ht="15" hidden="false" customHeight="false" outlineLevel="0" collapsed="false">
      <c r="L65" s="1205"/>
      <c r="N65" s="1207"/>
      <c r="O65" s="1207" t="n">
        <f aca="false">SUM(G65,H65,I65,M65)</f>
        <v>0</v>
      </c>
      <c r="P65" s="1208"/>
      <c r="Q65" s="1192" t="str">
        <f aca="false">IFERROR(VLOOKUP(P65,DADOS!$C$21:$E$25,3,0),"")</f>
        <v/>
      </c>
      <c r="R65" s="1209"/>
    </row>
    <row r="66" customFormat="false" ht="15" hidden="false" customHeight="false" outlineLevel="0" collapsed="false">
      <c r="L66" s="1205"/>
      <c r="N66" s="1207"/>
      <c r="O66" s="1207" t="n">
        <f aca="false">SUM(G66,H66,I66,M66)</f>
        <v>0</v>
      </c>
      <c r="P66" s="1208"/>
      <c r="Q66" s="1192" t="str">
        <f aca="false">IFERROR(VLOOKUP(P66,DADOS!$C$21:$E$25,3,0),"")</f>
        <v/>
      </c>
      <c r="R66" s="1209"/>
    </row>
    <row r="67" customFormat="false" ht="15" hidden="false" customHeight="false" outlineLevel="0" collapsed="false">
      <c r="L67" s="1205"/>
      <c r="N67" s="1207"/>
      <c r="O67" s="1207" t="n">
        <f aca="false">SUM(G67,H67,I67,M67)</f>
        <v>0</v>
      </c>
      <c r="P67" s="1208"/>
      <c r="Q67" s="1192" t="str">
        <f aca="false">IFERROR(VLOOKUP(P67,DADOS!$C$21:$E$25,3,0),"")</f>
        <v/>
      </c>
      <c r="R67" s="1209"/>
    </row>
    <row r="68" customFormat="false" ht="15" hidden="false" customHeight="false" outlineLevel="0" collapsed="false">
      <c r="L68" s="1205"/>
      <c r="N68" s="1207"/>
      <c r="O68" s="1207" t="n">
        <f aca="false">SUM(G68,H68,I68,M68)</f>
        <v>0</v>
      </c>
      <c r="P68" s="1208"/>
      <c r="Q68" s="1192" t="str">
        <f aca="false">IFERROR(VLOOKUP(P68,DADOS!$C$21:$E$25,3,0),"")</f>
        <v/>
      </c>
      <c r="R68" s="1209"/>
    </row>
    <row r="69" customFormat="false" ht="15" hidden="false" customHeight="false" outlineLevel="0" collapsed="false">
      <c r="L69" s="1205"/>
      <c r="N69" s="1207"/>
      <c r="O69" s="1207" t="n">
        <f aca="false">SUM(G69,H69,I69,M69)</f>
        <v>0</v>
      </c>
      <c r="P69" s="1208"/>
      <c r="Q69" s="1192" t="str">
        <f aca="false">IFERROR(VLOOKUP(P69,DADOS!$C$21:$E$25,3,0),"")</f>
        <v/>
      </c>
      <c r="R69" s="1209"/>
    </row>
    <row r="70" customFormat="false" ht="15" hidden="false" customHeight="false" outlineLevel="0" collapsed="false">
      <c r="L70" s="1205"/>
      <c r="N70" s="1207"/>
      <c r="O70" s="1207" t="n">
        <f aca="false">SUM(G70,H70,I70,M70)</f>
        <v>0</v>
      </c>
      <c r="P70" s="1208"/>
      <c r="Q70" s="1192" t="str">
        <f aca="false">IFERROR(VLOOKUP(P70,DADOS!$C$21:$E$25,3,0),"")</f>
        <v/>
      </c>
      <c r="R70" s="1209"/>
    </row>
    <row r="71" customFormat="false" ht="15" hidden="false" customHeight="false" outlineLevel="0" collapsed="false">
      <c r="L71" s="1205"/>
      <c r="N71" s="1207"/>
      <c r="O71" s="1207" t="n">
        <f aca="false">SUM(G71,H71,I71,M71)</f>
        <v>0</v>
      </c>
      <c r="P71" s="1208"/>
      <c r="Q71" s="1192" t="str">
        <f aca="false">IFERROR(VLOOKUP(P71,DADOS!$C$21:$E$25,3,0),"")</f>
        <v/>
      </c>
      <c r="R71" s="1209"/>
    </row>
    <row r="72" customFormat="false" ht="15" hidden="false" customHeight="false" outlineLevel="0" collapsed="false">
      <c r="L72" s="1205"/>
      <c r="N72" s="1207"/>
      <c r="O72" s="1207" t="n">
        <f aca="false">SUM(G72,H72,I72,M72)</f>
        <v>0</v>
      </c>
      <c r="P72" s="1208"/>
      <c r="Q72" s="1192" t="str">
        <f aca="false">IFERROR(VLOOKUP(P72,DADOS!$C$21:$E$25,3,0),"")</f>
        <v/>
      </c>
      <c r="R72" s="1209"/>
    </row>
    <row r="73" customFormat="false" ht="15" hidden="false" customHeight="false" outlineLevel="0" collapsed="false">
      <c r="L73" s="1205"/>
      <c r="N73" s="1207"/>
      <c r="O73" s="1207" t="n">
        <f aca="false">SUM(G73,H73,I73,M73)</f>
        <v>0</v>
      </c>
      <c r="P73" s="1208"/>
      <c r="Q73" s="1192" t="str">
        <f aca="false">IFERROR(VLOOKUP(P73,DADOS!$C$21:$E$25,3,0),"")</f>
        <v/>
      </c>
      <c r="R73" s="1209"/>
    </row>
    <row r="74" customFormat="false" ht="15" hidden="false" customHeight="false" outlineLevel="0" collapsed="false">
      <c r="N74" s="1207"/>
      <c r="O74" s="1207" t="n">
        <f aca="false">SUM(G74,H74,I74,M74)</f>
        <v>0</v>
      </c>
      <c r="P74" s="1208"/>
      <c r="Q74" s="1192" t="str">
        <f aca="false">IFERROR(VLOOKUP(P74,DADOS!$C$21:$E$25,3,0),"")</f>
        <v/>
      </c>
      <c r="R74" s="1209"/>
    </row>
    <row r="75" customFormat="false" ht="15" hidden="false" customHeight="false" outlineLevel="0" collapsed="false">
      <c r="N75" s="1207"/>
      <c r="O75" s="1207" t="n">
        <f aca="false">SUM(G75,H75,I75,M75)</f>
        <v>0</v>
      </c>
      <c r="P75" s="1208"/>
      <c r="Q75" s="1192" t="str">
        <f aca="false">IFERROR(VLOOKUP(P75,DADOS!$C$21:$E$25,3,0),"")</f>
        <v/>
      </c>
      <c r="R75" s="1209"/>
    </row>
    <row r="76" customFormat="false" ht="15" hidden="false" customHeight="false" outlineLevel="0" collapsed="false">
      <c r="N76" s="1207"/>
      <c r="O76" s="1207" t="n">
        <f aca="false">SUM(G76,H76,I76,M76)</f>
        <v>0</v>
      </c>
      <c r="P76" s="1208"/>
      <c r="Q76" s="1192" t="str">
        <f aca="false">IFERROR(VLOOKUP(P76,DADOS!$C$21:$E$25,3,0),"")</f>
        <v/>
      </c>
      <c r="R76" s="1209"/>
    </row>
    <row r="77" customFormat="false" ht="15" hidden="false" customHeight="false" outlineLevel="0" collapsed="false">
      <c r="N77" s="1207"/>
      <c r="O77" s="1207" t="n">
        <f aca="false">SUM(G77,H77,I77,M77)</f>
        <v>0</v>
      </c>
      <c r="P77" s="1208"/>
      <c r="Q77" s="1192" t="str">
        <f aca="false">IFERROR(VLOOKUP(P77,DADOS!$C$21:$E$25,3,0),"")</f>
        <v/>
      </c>
      <c r="R77" s="1209"/>
    </row>
    <row r="78" customFormat="false" ht="15" hidden="false" customHeight="false" outlineLevel="0" collapsed="false">
      <c r="N78" s="1207"/>
      <c r="O78" s="1207" t="n">
        <f aca="false">SUM(G78,H78,I78,M78)</f>
        <v>0</v>
      </c>
      <c r="P78" s="1208"/>
      <c r="Q78" s="1192" t="str">
        <f aca="false">IFERROR(VLOOKUP(P78,DADOS!$C$21:$E$25,3,0),"")</f>
        <v/>
      </c>
      <c r="R78" s="1209"/>
    </row>
    <row r="79" customFormat="false" ht="15" hidden="false" customHeight="false" outlineLevel="0" collapsed="false">
      <c r="N79" s="1207"/>
      <c r="O79" s="1207" t="n">
        <f aca="false">SUM(G79,H79,I79,M79)</f>
        <v>0</v>
      </c>
      <c r="P79" s="1208"/>
      <c r="Q79" s="1192" t="str">
        <f aca="false">IFERROR(VLOOKUP(P79,DADOS!$C$21:$E$25,3,0),"")</f>
        <v/>
      </c>
      <c r="R79" s="1209"/>
    </row>
    <row r="80" customFormat="false" ht="15" hidden="false" customHeight="false" outlineLevel="0" collapsed="false">
      <c r="N80" s="1207"/>
      <c r="O80" s="1207" t="n">
        <f aca="false">SUM(G80,H80,I80,M80)</f>
        <v>0</v>
      </c>
      <c r="P80" s="1208"/>
      <c r="Q80" s="1192" t="str">
        <f aca="false">IFERROR(VLOOKUP(P80,DADOS!$C$21:$E$25,3,0),"")</f>
        <v/>
      </c>
      <c r="R80" s="1209"/>
    </row>
    <row r="81" customFormat="false" ht="15" hidden="false" customHeight="false" outlineLevel="0" collapsed="false">
      <c r="N81" s="1207"/>
      <c r="O81" s="1207" t="n">
        <f aca="false">SUM(G81,H81,I81,M81)</f>
        <v>0</v>
      </c>
      <c r="P81" s="1208"/>
      <c r="Q81" s="1192" t="str">
        <f aca="false">IFERROR(VLOOKUP(P81,DADOS!$C$21:$E$25,3,0),"")</f>
        <v/>
      </c>
      <c r="R81" s="1209"/>
    </row>
    <row r="82" customFormat="false" ht="15" hidden="false" customHeight="false" outlineLevel="0" collapsed="false">
      <c r="N82" s="1207"/>
      <c r="O82" s="1207" t="n">
        <f aca="false">SUM(G82,H82,I82,M82)</f>
        <v>0</v>
      </c>
      <c r="P82" s="1208"/>
      <c r="Q82" s="1192" t="str">
        <f aca="false">IFERROR(VLOOKUP(P82,DADOS!$C$21:$E$25,3,0),"")</f>
        <v/>
      </c>
      <c r="R82" s="1209"/>
    </row>
    <row r="83" customFormat="false" ht="15" hidden="false" customHeight="false" outlineLevel="0" collapsed="false">
      <c r="N83" s="1207"/>
      <c r="O83" s="1207" t="n">
        <f aca="false">SUM(G83,H83,I83,M83)</f>
        <v>0</v>
      </c>
      <c r="P83" s="1208"/>
      <c r="Q83" s="1192" t="str">
        <f aca="false">IFERROR(VLOOKUP(P83,DADOS!$C$21:$E$25,3,0),"")</f>
        <v/>
      </c>
      <c r="R83" s="1209"/>
    </row>
    <row r="84" customFormat="false" ht="15" hidden="false" customHeight="false" outlineLevel="0" collapsed="false">
      <c r="N84" s="1207"/>
      <c r="O84" s="1207" t="n">
        <f aca="false">SUM(G84,H84,I84,M84)</f>
        <v>0</v>
      </c>
      <c r="P84" s="1208"/>
      <c r="Q84" s="1192" t="str">
        <f aca="false">IFERROR(VLOOKUP(P84,DADOS!$C$21:$E$25,3,0),"")</f>
        <v/>
      </c>
      <c r="R84" s="1209"/>
    </row>
    <row r="85" customFormat="false" ht="15" hidden="false" customHeight="false" outlineLevel="0" collapsed="false">
      <c r="N85" s="1207"/>
      <c r="O85" s="1207" t="n">
        <f aca="false">SUM(G85,H85,I85,M85)</f>
        <v>0</v>
      </c>
      <c r="P85" s="1208"/>
      <c r="Q85" s="1192" t="str">
        <f aca="false">IFERROR(VLOOKUP(P85,DADOS!$C$21:$E$25,3,0),"")</f>
        <v/>
      </c>
      <c r="R85" s="1209"/>
    </row>
    <row r="86" customFormat="false" ht="15" hidden="false" customHeight="false" outlineLevel="0" collapsed="false">
      <c r="N86" s="1207"/>
      <c r="O86" s="1207" t="n">
        <f aca="false">SUM(G86,H86,I86,M86)</f>
        <v>0</v>
      </c>
      <c r="P86" s="1208"/>
      <c r="Q86" s="1192" t="str">
        <f aca="false">IFERROR(VLOOKUP(P86,DADOS!$C$21:$E$25,3,0),"")</f>
        <v/>
      </c>
      <c r="R86" s="1209"/>
    </row>
    <row r="87" customFormat="false" ht="15" hidden="false" customHeight="false" outlineLevel="0" collapsed="false">
      <c r="N87" s="1207"/>
      <c r="O87" s="1207" t="n">
        <f aca="false">SUM(G87,H87,I87,M87)</f>
        <v>0</v>
      </c>
      <c r="P87" s="1208"/>
      <c r="Q87" s="1192" t="str">
        <f aca="false">IFERROR(VLOOKUP(P87,DADOS!$C$21:$E$25,3,0),"")</f>
        <v/>
      </c>
      <c r="R87" s="1209"/>
    </row>
    <row r="88" customFormat="false" ht="15" hidden="false" customHeight="false" outlineLevel="0" collapsed="false">
      <c r="N88" s="1207"/>
      <c r="O88" s="1207" t="n">
        <f aca="false">SUM(G88,H88,I88,M88)</f>
        <v>0</v>
      </c>
      <c r="P88" s="1208"/>
      <c r="Q88" s="1192" t="str">
        <f aca="false">IFERROR(VLOOKUP(P88,DADOS!$C$21:$E$25,3,0),"")</f>
        <v/>
      </c>
      <c r="R88" s="1209"/>
    </row>
    <row r="89" customFormat="false" ht="15" hidden="false" customHeight="false" outlineLevel="0" collapsed="false">
      <c r="N89" s="1207"/>
      <c r="O89" s="1207" t="n">
        <f aca="false">SUM(G89,H89,I89,M89)</f>
        <v>0</v>
      </c>
      <c r="P89" s="1208"/>
      <c r="Q89" s="1192" t="str">
        <f aca="false">IFERROR(VLOOKUP(P89,DADOS!$C$21:$E$25,3,0),"")</f>
        <v/>
      </c>
      <c r="R89" s="1209"/>
    </row>
    <row r="90" customFormat="false" ht="15" hidden="false" customHeight="false" outlineLevel="0" collapsed="false">
      <c r="N90" s="1207"/>
      <c r="O90" s="1207" t="n">
        <f aca="false">SUM(G90,H90,I90,M90)</f>
        <v>0</v>
      </c>
      <c r="P90" s="1208"/>
      <c r="Q90" s="1192" t="str">
        <f aca="false">IFERROR(VLOOKUP(P90,DADOS!$C$21:$E$25,3,0),"")</f>
        <v/>
      </c>
      <c r="R90" s="1209"/>
    </row>
    <row r="91" customFormat="false" ht="15" hidden="false" customHeight="false" outlineLevel="0" collapsed="false">
      <c r="N91" s="1207"/>
      <c r="O91" s="1207" t="n">
        <f aca="false">SUM(G91,H91,I91,M91)</f>
        <v>0</v>
      </c>
      <c r="P91" s="1208"/>
      <c r="Q91" s="1192" t="str">
        <f aca="false">IFERROR(VLOOKUP(P91,DADOS!$C$21:$E$25,3,0),"")</f>
        <v/>
      </c>
      <c r="R91" s="1209"/>
    </row>
    <row r="92" customFormat="false" ht="15" hidden="false" customHeight="false" outlineLevel="0" collapsed="false">
      <c r="N92" s="1207"/>
      <c r="O92" s="1207" t="n">
        <f aca="false">SUM(G92,H92,I92,M92)</f>
        <v>0</v>
      </c>
      <c r="P92" s="1208"/>
      <c r="Q92" s="1192" t="str">
        <f aca="false">IFERROR(VLOOKUP(P92,DADOS!$C$21:$E$25,3,0),"")</f>
        <v/>
      </c>
      <c r="R92" s="1209"/>
    </row>
    <row r="93" customFormat="false" ht="15" hidden="false" customHeight="false" outlineLevel="0" collapsed="false">
      <c r="N93" s="1207"/>
      <c r="O93" s="1207" t="n">
        <f aca="false">SUM(G93,H93,I93,M93)</f>
        <v>0</v>
      </c>
      <c r="P93" s="1208"/>
      <c r="Q93" s="1192" t="str">
        <f aca="false">IFERROR(VLOOKUP(P93,DADOS!$C$21:$E$25,3,0),"")</f>
        <v/>
      </c>
      <c r="R93" s="1209"/>
    </row>
    <row r="94" customFormat="false" ht="15" hidden="false" customHeight="false" outlineLevel="0" collapsed="false">
      <c r="N94" s="1207"/>
      <c r="O94" s="1207" t="n">
        <f aca="false">SUM(G94,H94,I94,M94)</f>
        <v>0</v>
      </c>
      <c r="P94" s="1208"/>
      <c r="Q94" s="1192" t="str">
        <f aca="false">IFERROR(VLOOKUP(P94,DADOS!$C$21:$E$25,3,0),"")</f>
        <v/>
      </c>
      <c r="R94" s="1209"/>
    </row>
    <row r="95" customFormat="false" ht="15" hidden="false" customHeight="false" outlineLevel="0" collapsed="false">
      <c r="N95" s="1207"/>
      <c r="O95" s="1207" t="n">
        <f aca="false">SUM(G95,H95,I95,M95)</f>
        <v>0</v>
      </c>
      <c r="P95" s="1208"/>
      <c r="Q95" s="1192" t="str">
        <f aca="false">IFERROR(VLOOKUP(P95,DADOS!$C$21:$E$25,3,0),"")</f>
        <v/>
      </c>
      <c r="R95" s="1209"/>
    </row>
    <row r="96" customFormat="false" ht="15" hidden="false" customHeight="false" outlineLevel="0" collapsed="false">
      <c r="N96" s="1207"/>
      <c r="O96" s="1207" t="n">
        <f aca="false">SUM(G96,H96,I96,M96)</f>
        <v>0</v>
      </c>
      <c r="P96" s="1208"/>
      <c r="Q96" s="1192" t="str">
        <f aca="false">IFERROR(VLOOKUP(P96,DADOS!$C$21:$E$25,3,0),"")</f>
        <v/>
      </c>
      <c r="R96" s="1209"/>
    </row>
    <row r="97" customFormat="false" ht="15" hidden="false" customHeight="false" outlineLevel="0" collapsed="false">
      <c r="N97" s="1207"/>
      <c r="O97" s="1207" t="n">
        <f aca="false">SUM(G97,H97,I97,M97)</f>
        <v>0</v>
      </c>
      <c r="P97" s="1208"/>
      <c r="Q97" s="1192" t="str">
        <f aca="false">IFERROR(VLOOKUP(P97,DADOS!$C$21:$E$25,3,0),"")</f>
        <v/>
      </c>
      <c r="R97" s="1209"/>
    </row>
    <row r="98" customFormat="false" ht="15" hidden="false" customHeight="false" outlineLevel="0" collapsed="false">
      <c r="N98" s="1207"/>
      <c r="O98" s="1207" t="n">
        <f aca="false">SUM(G98,H98,I98,M98)</f>
        <v>0</v>
      </c>
      <c r="P98" s="1208"/>
      <c r="Q98" s="1192" t="str">
        <f aca="false">IFERROR(VLOOKUP(P98,DADOS!$C$21:$E$25,3,0),"")</f>
        <v/>
      </c>
      <c r="R98" s="1209"/>
    </row>
    <row r="99" customFormat="false" ht="15" hidden="false" customHeight="false" outlineLevel="0" collapsed="false">
      <c r="N99" s="1207"/>
      <c r="O99" s="1207" t="n">
        <f aca="false">SUM(G99,H99,I99,M99)</f>
        <v>0</v>
      </c>
      <c r="P99" s="1208"/>
      <c r="Q99" s="1192" t="str">
        <f aca="false">IFERROR(VLOOKUP(P99,DADOS!$C$21:$E$25,3,0),"")</f>
        <v/>
      </c>
      <c r="R99" s="1209"/>
    </row>
    <row r="100" customFormat="false" ht="15" hidden="false" customHeight="false" outlineLevel="0" collapsed="false">
      <c r="N100" s="1207"/>
      <c r="O100" s="1207" t="n">
        <f aca="false">SUM(G100,H100,I100,M100)</f>
        <v>0</v>
      </c>
      <c r="P100" s="1208"/>
      <c r="Q100" s="1192" t="str">
        <f aca="false">IFERROR(VLOOKUP(P100,DADOS!$C$21:$E$25,3,0),"")</f>
        <v/>
      </c>
      <c r="R100" s="1209"/>
    </row>
    <row r="101" customFormat="false" ht="15" hidden="false" customHeight="false" outlineLevel="0" collapsed="false">
      <c r="N101" s="1207"/>
      <c r="O101" s="1207" t="n">
        <f aca="false">SUM(G101,H101,I101,M101)</f>
        <v>0</v>
      </c>
      <c r="P101" s="1208"/>
      <c r="Q101" s="1192" t="str">
        <f aca="false">IFERROR(VLOOKUP(P101,DADOS!$C$21:$E$25,3,0),"")</f>
        <v/>
      </c>
      <c r="R101" s="1209"/>
    </row>
    <row r="102" customFormat="false" ht="15" hidden="false" customHeight="false" outlineLevel="0" collapsed="false">
      <c r="N102" s="1207"/>
      <c r="O102" s="1207" t="n">
        <f aca="false">SUM(G102,H102,I102,M102)</f>
        <v>0</v>
      </c>
      <c r="P102" s="1208"/>
      <c r="Q102" s="1192" t="str">
        <f aca="false">IFERROR(VLOOKUP(P102,DADOS!$C$21:$E$25,3,0),"")</f>
        <v/>
      </c>
      <c r="R102" s="1209"/>
    </row>
    <row r="103" customFormat="false" ht="15" hidden="false" customHeight="false" outlineLevel="0" collapsed="false">
      <c r="N103" s="1207"/>
      <c r="O103" s="1207" t="n">
        <f aca="false">SUM(G103,H103,I103,M103)</f>
        <v>0</v>
      </c>
      <c r="P103" s="1208"/>
      <c r="Q103" s="1192" t="str">
        <f aca="false">IFERROR(VLOOKUP(P103,DADOS!$C$21:$E$25,3,0),"")</f>
        <v/>
      </c>
      <c r="R103" s="1209"/>
    </row>
    <row r="104" customFormat="false" ht="15" hidden="false" customHeight="false" outlineLevel="0" collapsed="false">
      <c r="N104" s="1207"/>
      <c r="O104" s="1207" t="n">
        <f aca="false">SUM(G104,H104,I104,M104)</f>
        <v>0</v>
      </c>
      <c r="P104" s="1208"/>
      <c r="Q104" s="1192" t="str">
        <f aca="false">IFERROR(VLOOKUP(P104,DADOS!$C$21:$E$25,3,0),"")</f>
        <v/>
      </c>
      <c r="R104" s="1209"/>
    </row>
    <row r="105" customFormat="false" ht="15" hidden="false" customHeight="false" outlineLevel="0" collapsed="false">
      <c r="N105" s="1207"/>
      <c r="O105" s="1207" t="n">
        <f aca="false">SUM(G105,H105,I105,M105)</f>
        <v>0</v>
      </c>
      <c r="P105" s="1208"/>
      <c r="Q105" s="1192" t="str">
        <f aca="false">IFERROR(VLOOKUP(P105,DADOS!$C$21:$E$25,3,0),"")</f>
        <v/>
      </c>
      <c r="R105" s="1209"/>
    </row>
    <row r="106" customFormat="false" ht="15" hidden="false" customHeight="false" outlineLevel="0" collapsed="false">
      <c r="N106" s="1207"/>
      <c r="O106" s="1207" t="n">
        <f aca="false">SUM(G106,H106,I106,M106)</f>
        <v>0</v>
      </c>
      <c r="P106" s="1208"/>
      <c r="Q106" s="1192" t="str">
        <f aca="false">IFERROR(VLOOKUP(P106,DADOS!$C$21:$E$25,3,0),"")</f>
        <v/>
      </c>
      <c r="R106" s="1209"/>
    </row>
    <row r="107" customFormat="false" ht="15" hidden="false" customHeight="false" outlineLevel="0" collapsed="false">
      <c r="N107" s="1207"/>
      <c r="O107" s="1207" t="n">
        <f aca="false">SUM(G107,H107,I107,M107)</f>
        <v>0</v>
      </c>
      <c r="P107" s="1208"/>
      <c r="Q107" s="1192" t="str">
        <f aca="false">IFERROR(VLOOKUP(P107,DADOS!$C$21:$E$25,3,0),"")</f>
        <v/>
      </c>
      <c r="R107" s="1209"/>
    </row>
    <row r="108" customFormat="false" ht="15" hidden="false" customHeight="false" outlineLevel="0" collapsed="false">
      <c r="N108" s="1207"/>
      <c r="O108" s="1207" t="n">
        <f aca="false">SUM(G108,H108,I108,M108)</f>
        <v>0</v>
      </c>
      <c r="P108" s="1208"/>
      <c r="Q108" s="1192" t="str">
        <f aca="false">IFERROR(VLOOKUP(P108,DADOS!$C$21:$E$25,3,0),"")</f>
        <v/>
      </c>
      <c r="R108" s="1209"/>
    </row>
    <row r="109" customFormat="false" ht="15" hidden="false" customHeight="false" outlineLevel="0" collapsed="false">
      <c r="N109" s="1207"/>
      <c r="O109" s="1207" t="n">
        <f aca="false">SUM(G109,H109,I109,M109)</f>
        <v>0</v>
      </c>
      <c r="P109" s="1208"/>
      <c r="Q109" s="1192" t="str">
        <f aca="false">IFERROR(VLOOKUP(P109,DADOS!$C$21:$E$25,3,0),"")</f>
        <v/>
      </c>
      <c r="R109" s="1209"/>
    </row>
    <row r="110" customFormat="false" ht="15" hidden="false" customHeight="false" outlineLevel="0" collapsed="false">
      <c r="N110" s="1207"/>
      <c r="O110" s="1207" t="n">
        <f aca="false">SUM(G110,H110,I110,M110)</f>
        <v>0</v>
      </c>
      <c r="P110" s="1208"/>
      <c r="Q110" s="1192" t="str">
        <f aca="false">IFERROR(VLOOKUP(P110,DADOS!$C$21:$E$25,3,0),"")</f>
        <v/>
      </c>
      <c r="R110" s="1209"/>
    </row>
    <row r="111" customFormat="false" ht="15" hidden="false" customHeight="false" outlineLevel="0" collapsed="false">
      <c r="N111" s="1207"/>
      <c r="O111" s="1207" t="n">
        <f aca="false">SUM(G111,H111,I111,M111)</f>
        <v>0</v>
      </c>
      <c r="P111" s="1208"/>
      <c r="Q111" s="1192" t="str">
        <f aca="false">IFERROR(VLOOKUP(P111,DADOS!$C$21:$E$25,3,0),"")</f>
        <v/>
      </c>
      <c r="R111" s="1209"/>
    </row>
    <row r="112" customFormat="false" ht="15" hidden="false" customHeight="false" outlineLevel="0" collapsed="false">
      <c r="N112" s="1207"/>
      <c r="O112" s="1207" t="n">
        <f aca="false">SUM(G112,H112,I112,M112)</f>
        <v>0</v>
      </c>
      <c r="P112" s="1208"/>
      <c r="Q112" s="1192" t="str">
        <f aca="false">IFERROR(VLOOKUP(P112,DADOS!$C$21:$E$25,3,0),"")</f>
        <v/>
      </c>
      <c r="R112" s="1209"/>
    </row>
    <row r="113" customFormat="false" ht="15" hidden="false" customHeight="false" outlineLevel="0" collapsed="false">
      <c r="N113" s="1207"/>
      <c r="O113" s="1207" t="n">
        <f aca="false">SUM(G113,H113,I113,M113)</f>
        <v>0</v>
      </c>
      <c r="P113" s="1208"/>
      <c r="Q113" s="1192" t="str">
        <f aca="false">IFERROR(VLOOKUP(P113,DADOS!$C$21:$E$25,3,0),"")</f>
        <v/>
      </c>
      <c r="R113" s="1209"/>
    </row>
    <row r="114" customFormat="false" ht="15" hidden="false" customHeight="false" outlineLevel="0" collapsed="false">
      <c r="N114" s="1207"/>
      <c r="O114" s="1207" t="n">
        <f aca="false">SUM(G114,H114,I114,M114)</f>
        <v>0</v>
      </c>
      <c r="P114" s="1208"/>
      <c r="Q114" s="1192" t="str">
        <f aca="false">IFERROR(VLOOKUP(P114,DADOS!$C$21:$E$25,3,0),"")</f>
        <v/>
      </c>
      <c r="R114" s="1209"/>
    </row>
    <row r="115" customFormat="false" ht="15" hidden="false" customHeight="false" outlineLevel="0" collapsed="false">
      <c r="N115" s="1207"/>
      <c r="O115" s="1207" t="n">
        <f aca="false">SUM(G115,H115,I115,M115)</f>
        <v>0</v>
      </c>
      <c r="P115" s="1208"/>
      <c r="Q115" s="1192" t="str">
        <f aca="false">IFERROR(VLOOKUP(P115,DADOS!$C$21:$E$25,3,0),"")</f>
        <v/>
      </c>
      <c r="R115" s="1209"/>
    </row>
    <row r="116" customFormat="false" ht="15" hidden="false" customHeight="false" outlineLevel="0" collapsed="false">
      <c r="N116" s="1207"/>
      <c r="O116" s="1207" t="n">
        <f aca="false">SUM(G116,H116,I116,M116)</f>
        <v>0</v>
      </c>
      <c r="P116" s="1208"/>
      <c r="Q116" s="1192" t="str">
        <f aca="false">IFERROR(VLOOKUP(P116,DADOS!$C$21:$E$25,3,0),"")</f>
        <v/>
      </c>
      <c r="R116" s="1209"/>
    </row>
    <row r="117" customFormat="false" ht="15" hidden="false" customHeight="false" outlineLevel="0" collapsed="false">
      <c r="N117" s="1207"/>
      <c r="O117" s="1207" t="n">
        <f aca="false">SUM(G117,H117,I117,M117)</f>
        <v>0</v>
      </c>
      <c r="P117" s="1208"/>
      <c r="Q117" s="1192" t="str">
        <f aca="false">IFERROR(VLOOKUP(P117,DADOS!$C$21:$E$25,3,0),"")</f>
        <v/>
      </c>
      <c r="R117" s="1209"/>
    </row>
    <row r="118" customFormat="false" ht="15" hidden="false" customHeight="false" outlineLevel="0" collapsed="false">
      <c r="N118" s="1207"/>
      <c r="O118" s="1207" t="n">
        <f aca="false">SUM(G118,H118,I118,M118)</f>
        <v>0</v>
      </c>
      <c r="P118" s="1208"/>
      <c r="Q118" s="1192" t="str">
        <f aca="false">IFERROR(VLOOKUP(P118,DADOS!$C$21:$E$25,3,0),"")</f>
        <v/>
      </c>
      <c r="R118" s="1209"/>
    </row>
    <row r="119" customFormat="false" ht="15" hidden="false" customHeight="false" outlineLevel="0" collapsed="false">
      <c r="N119" s="1207"/>
      <c r="O119" s="1207" t="n">
        <f aca="false">SUM(G119,H119,I119,M119)</f>
        <v>0</v>
      </c>
      <c r="P119" s="1208"/>
      <c r="Q119" s="1192" t="str">
        <f aca="false">IFERROR(VLOOKUP(P119,DADOS!$C$21:$E$25,3,0),"")</f>
        <v/>
      </c>
      <c r="R119" s="1209"/>
    </row>
    <row r="120" customFormat="false" ht="15" hidden="false" customHeight="false" outlineLevel="0" collapsed="false">
      <c r="N120" s="1207"/>
      <c r="O120" s="1207" t="n">
        <f aca="false">SUM(G120,H120,I120,M120)</f>
        <v>0</v>
      </c>
      <c r="P120" s="1208"/>
      <c r="Q120" s="1192" t="str">
        <f aca="false">IFERROR(VLOOKUP(P120,DADOS!$C$21:$E$25,3,0),"")</f>
        <v/>
      </c>
      <c r="R120" s="1209"/>
    </row>
    <row r="121" customFormat="false" ht="15" hidden="false" customHeight="false" outlineLevel="0" collapsed="false">
      <c r="N121" s="1207"/>
      <c r="O121" s="1207" t="n">
        <f aca="false">SUM(G121,H121,I121,M121)</f>
        <v>0</v>
      </c>
      <c r="P121" s="1208"/>
      <c r="Q121" s="1192" t="str">
        <f aca="false">IFERROR(VLOOKUP(P121,DADOS!$C$21:$E$25,3,0),"")</f>
        <v/>
      </c>
      <c r="R121" s="1209"/>
    </row>
    <row r="122" customFormat="false" ht="15" hidden="false" customHeight="false" outlineLevel="0" collapsed="false">
      <c r="N122" s="1207"/>
      <c r="O122" s="1207" t="n">
        <f aca="false">SUM(G122,H122,I122,M122)</f>
        <v>0</v>
      </c>
      <c r="P122" s="1208"/>
      <c r="Q122" s="1192" t="str">
        <f aca="false">IFERROR(VLOOKUP(P122,DADOS!$C$21:$E$25,3,0),"")</f>
        <v/>
      </c>
      <c r="R122" s="1209"/>
    </row>
    <row r="123" customFormat="false" ht="15" hidden="false" customHeight="false" outlineLevel="0" collapsed="false">
      <c r="N123" s="1207"/>
      <c r="O123" s="1207" t="n">
        <f aca="false">SUM(G123,H123,I123,M123)</f>
        <v>0</v>
      </c>
      <c r="P123" s="1208"/>
      <c r="Q123" s="1192" t="str">
        <f aca="false">IFERROR(VLOOKUP(P123,DADOS!$C$21:$E$25,3,0),"")</f>
        <v/>
      </c>
      <c r="R123" s="1209"/>
    </row>
    <row r="124" customFormat="false" ht="15" hidden="false" customHeight="false" outlineLevel="0" collapsed="false">
      <c r="N124" s="1207"/>
      <c r="O124" s="1207" t="n">
        <f aca="false">SUM(G124,H124,I124,M124)</f>
        <v>0</v>
      </c>
      <c r="P124" s="1208"/>
      <c r="Q124" s="1192" t="str">
        <f aca="false">IFERROR(VLOOKUP(P124,DADOS!$C$21:$E$25,3,0),"")</f>
        <v/>
      </c>
      <c r="R124" s="1209"/>
    </row>
    <row r="125" customFormat="false" ht="15" hidden="false" customHeight="false" outlineLevel="0" collapsed="false">
      <c r="N125" s="1207"/>
      <c r="O125" s="1207" t="n">
        <f aca="false">SUM(G125,H125,I125,M125)</f>
        <v>0</v>
      </c>
      <c r="P125" s="1208"/>
      <c r="Q125" s="1192" t="str">
        <f aca="false">IFERROR(VLOOKUP(P125,DADOS!$C$21:$E$25,3,0),"")</f>
        <v/>
      </c>
      <c r="R125" s="1209"/>
    </row>
    <row r="126" customFormat="false" ht="15" hidden="false" customHeight="false" outlineLevel="0" collapsed="false">
      <c r="N126" s="1207"/>
      <c r="O126" s="1207" t="n">
        <f aca="false">SUM(G126,H126,I126,M126)</f>
        <v>0</v>
      </c>
      <c r="P126" s="1208"/>
      <c r="Q126" s="1192" t="str">
        <f aca="false">IFERROR(VLOOKUP(P126,DADOS!$C$21:$E$25,3,0),"")</f>
        <v/>
      </c>
      <c r="R126" s="1209"/>
    </row>
    <row r="127" customFormat="false" ht="15" hidden="false" customHeight="false" outlineLevel="0" collapsed="false">
      <c r="N127" s="1207"/>
      <c r="O127" s="1207" t="n">
        <f aca="false">SUM(G127,H127,I127,M127)</f>
        <v>0</v>
      </c>
      <c r="P127" s="1208"/>
      <c r="Q127" s="1192" t="str">
        <f aca="false">IFERROR(VLOOKUP(P127,DADOS!$C$21:$E$25,3,0),"")</f>
        <v/>
      </c>
      <c r="R127" s="1209"/>
    </row>
    <row r="128" customFormat="false" ht="15" hidden="false" customHeight="false" outlineLevel="0" collapsed="false">
      <c r="N128" s="1207"/>
      <c r="O128" s="1207" t="n">
        <f aca="false">SUM(G128,H128,I128,M128)</f>
        <v>0</v>
      </c>
      <c r="P128" s="1208"/>
      <c r="Q128" s="1192" t="str">
        <f aca="false">IFERROR(VLOOKUP(P128,DADOS!$C$21:$E$25,3,0),"")</f>
        <v/>
      </c>
      <c r="R128" s="1209"/>
    </row>
    <row r="129" customFormat="false" ht="15" hidden="false" customHeight="false" outlineLevel="0" collapsed="false">
      <c r="N129" s="1207"/>
      <c r="O129" s="1207" t="n">
        <f aca="false">SUM(G129,H129,I129,M129)</f>
        <v>0</v>
      </c>
      <c r="P129" s="1208"/>
      <c r="Q129" s="1192" t="str">
        <f aca="false">IFERROR(VLOOKUP(P129,DADOS!$C$21:$E$25,3,0),"")</f>
        <v/>
      </c>
      <c r="R129" s="1209"/>
    </row>
    <row r="130" customFormat="false" ht="15" hidden="false" customHeight="false" outlineLevel="0" collapsed="false">
      <c r="N130" s="1207"/>
      <c r="O130" s="1207" t="n">
        <f aca="false">SUM(G130,H130,I130,M130)</f>
        <v>0</v>
      </c>
      <c r="P130" s="1208"/>
      <c r="Q130" s="1192" t="str">
        <f aca="false">IFERROR(VLOOKUP(P130,DADOS!$C$21:$E$25,3,0),"")</f>
        <v/>
      </c>
      <c r="R130" s="1209"/>
    </row>
    <row r="131" customFormat="false" ht="15" hidden="false" customHeight="false" outlineLevel="0" collapsed="false">
      <c r="N131" s="1207"/>
      <c r="O131" s="1207" t="n">
        <f aca="false">SUM(G131,H131,I131,M131)</f>
        <v>0</v>
      </c>
      <c r="P131" s="1208"/>
      <c r="Q131" s="1192" t="str">
        <f aca="false">IFERROR(VLOOKUP(P131,DADOS!$C$21:$E$25,3,0),"")</f>
        <v/>
      </c>
      <c r="R131" s="1209"/>
    </row>
    <row r="132" customFormat="false" ht="15" hidden="false" customHeight="false" outlineLevel="0" collapsed="false">
      <c r="N132" s="1207"/>
      <c r="O132" s="1207" t="n">
        <f aca="false">SUM(G132,H132,I132,M132)</f>
        <v>0</v>
      </c>
      <c r="P132" s="1208"/>
      <c r="Q132" s="1192" t="str">
        <f aca="false">IFERROR(VLOOKUP(P132,DADOS!$C$21:$E$25,3,0),"")</f>
        <v/>
      </c>
      <c r="R132" s="1209"/>
    </row>
    <row r="133" customFormat="false" ht="15" hidden="false" customHeight="false" outlineLevel="0" collapsed="false">
      <c r="N133" s="1207"/>
      <c r="O133" s="1207" t="n">
        <f aca="false">SUM(G133,H133,I133,M133)</f>
        <v>0</v>
      </c>
      <c r="P133" s="1208"/>
      <c r="Q133" s="1192" t="str">
        <f aca="false">IFERROR(VLOOKUP(P133,DADOS!$C$21:$E$25,3,0),"")</f>
        <v/>
      </c>
      <c r="R133" s="1209"/>
    </row>
    <row r="134" customFormat="false" ht="15" hidden="false" customHeight="false" outlineLevel="0" collapsed="false">
      <c r="N134" s="1207"/>
      <c r="O134" s="1207" t="n">
        <f aca="false">SUM(G134,H134,I134,M134)</f>
        <v>0</v>
      </c>
      <c r="P134" s="1208"/>
      <c r="Q134" s="1192" t="str">
        <f aca="false">IFERROR(VLOOKUP(P134,DADOS!$C$21:$E$25,3,0),"")</f>
        <v/>
      </c>
      <c r="R134" s="1209"/>
    </row>
    <row r="135" customFormat="false" ht="15" hidden="false" customHeight="false" outlineLevel="0" collapsed="false">
      <c r="N135" s="1207"/>
      <c r="O135" s="1207" t="n">
        <f aca="false">SUM(G135,H135,I135,M135)</f>
        <v>0</v>
      </c>
      <c r="P135" s="1208"/>
      <c r="Q135" s="1192" t="str">
        <f aca="false">IFERROR(VLOOKUP(P135,DADOS!$C$21:$E$25,3,0),"")</f>
        <v/>
      </c>
      <c r="R135" s="1209"/>
    </row>
    <row r="136" customFormat="false" ht="15" hidden="false" customHeight="false" outlineLevel="0" collapsed="false">
      <c r="N136" s="1207"/>
      <c r="O136" s="1207" t="n">
        <f aca="false">SUM(G136,H136,I136,M136)</f>
        <v>0</v>
      </c>
      <c r="P136" s="1208"/>
      <c r="Q136" s="1192" t="str">
        <f aca="false">IFERROR(VLOOKUP(P136,DADOS!$C$21:$E$25,3,0),"")</f>
        <v/>
      </c>
      <c r="R136" s="1209"/>
    </row>
    <row r="137" customFormat="false" ht="15" hidden="false" customHeight="false" outlineLevel="0" collapsed="false">
      <c r="N137" s="1207"/>
      <c r="O137" s="1207" t="n">
        <f aca="false">SUM(G137,H137,I137,M137)</f>
        <v>0</v>
      </c>
      <c r="P137" s="1208"/>
      <c r="Q137" s="1192" t="str">
        <f aca="false">IFERROR(VLOOKUP(P137,DADOS!$C$21:$E$25,3,0),"")</f>
        <v/>
      </c>
      <c r="R137" s="1209"/>
    </row>
    <row r="138" customFormat="false" ht="15" hidden="false" customHeight="false" outlineLevel="0" collapsed="false">
      <c r="N138" s="1207"/>
      <c r="O138" s="1207" t="n">
        <f aca="false">SUM(G138,H138,I138,M138)</f>
        <v>0</v>
      </c>
      <c r="P138" s="1208"/>
      <c r="Q138" s="1192" t="str">
        <f aca="false">IFERROR(VLOOKUP(P138,DADOS!$C$21:$E$25,3,0),"")</f>
        <v/>
      </c>
      <c r="R138" s="1209"/>
    </row>
    <row r="139" customFormat="false" ht="15" hidden="false" customHeight="false" outlineLevel="0" collapsed="false">
      <c r="N139" s="1207"/>
      <c r="O139" s="1207" t="n">
        <f aca="false">SUM(G139,H139,I139,M139)</f>
        <v>0</v>
      </c>
      <c r="P139" s="1208"/>
      <c r="Q139" s="1192" t="str">
        <f aca="false">IFERROR(VLOOKUP(P139,DADOS!$C$21:$E$25,3,0),"")</f>
        <v/>
      </c>
      <c r="R139" s="1209"/>
    </row>
    <row r="140" customFormat="false" ht="15" hidden="false" customHeight="false" outlineLevel="0" collapsed="false">
      <c r="N140" s="1207"/>
      <c r="O140" s="1207" t="n">
        <f aca="false">SUM(G140,H140,I140,M140)</f>
        <v>0</v>
      </c>
      <c r="P140" s="1208"/>
      <c r="Q140" s="1192" t="str">
        <f aca="false">IFERROR(VLOOKUP(P140,DADOS!$C$21:$E$25,3,0),"")</f>
        <v/>
      </c>
      <c r="R140" s="1209"/>
    </row>
    <row r="141" customFormat="false" ht="15" hidden="false" customHeight="false" outlineLevel="0" collapsed="false">
      <c r="N141" s="1207"/>
      <c r="O141" s="1207" t="n">
        <f aca="false">SUM(G141,H141,I141,M141)</f>
        <v>0</v>
      </c>
      <c r="P141" s="1208"/>
      <c r="Q141" s="1192" t="str">
        <f aca="false">IFERROR(VLOOKUP(P141,DADOS!$C$21:$E$25,3,0),"")</f>
        <v/>
      </c>
      <c r="R141" s="1209"/>
    </row>
    <row r="142" customFormat="false" ht="15" hidden="false" customHeight="false" outlineLevel="0" collapsed="false">
      <c r="N142" s="1207"/>
      <c r="O142" s="1207" t="n">
        <f aca="false">SUM(G142,H142,I142,M142)</f>
        <v>0</v>
      </c>
      <c r="P142" s="1208"/>
      <c r="Q142" s="1192" t="str">
        <f aca="false">IFERROR(VLOOKUP(P142,DADOS!$C$21:$E$25,3,0),"")</f>
        <v/>
      </c>
      <c r="R142" s="1209"/>
    </row>
    <row r="143" customFormat="false" ht="15" hidden="false" customHeight="false" outlineLevel="0" collapsed="false">
      <c r="N143" s="1207"/>
      <c r="O143" s="1207" t="n">
        <f aca="false">SUM(G143,H143,I143,M143)</f>
        <v>0</v>
      </c>
      <c r="P143" s="1208"/>
      <c r="Q143" s="1192" t="str">
        <f aca="false">IFERROR(VLOOKUP(P143,DADOS!$C$21:$E$25,3,0),"")</f>
        <v/>
      </c>
      <c r="R143" s="1209"/>
    </row>
    <row r="144" customFormat="false" ht="15" hidden="false" customHeight="false" outlineLevel="0" collapsed="false">
      <c r="N144" s="1207"/>
      <c r="O144" s="1207" t="n">
        <f aca="false">SUM(G144,H144,I144,M144)</f>
        <v>0</v>
      </c>
      <c r="P144" s="1208"/>
      <c r="Q144" s="1192" t="str">
        <f aca="false">IFERROR(VLOOKUP(P144,DADOS!$C$21:$E$25,3,0),"")</f>
        <v/>
      </c>
      <c r="R144" s="1209"/>
    </row>
    <row r="145" customFormat="false" ht="15" hidden="false" customHeight="false" outlineLevel="0" collapsed="false">
      <c r="N145" s="1207"/>
      <c r="O145" s="1207" t="n">
        <f aca="false">SUM(G145,H145,I145,M145)</f>
        <v>0</v>
      </c>
      <c r="P145" s="1208"/>
      <c r="Q145" s="1192" t="str">
        <f aca="false">IFERROR(VLOOKUP(P145,DADOS!$C$21:$E$25,3,0),"")</f>
        <v/>
      </c>
      <c r="R145" s="1209"/>
    </row>
    <row r="146" customFormat="false" ht="15" hidden="false" customHeight="false" outlineLevel="0" collapsed="false">
      <c r="N146" s="1207"/>
      <c r="O146" s="1207" t="n">
        <f aca="false">SUM(G146,H146,I146,M146)</f>
        <v>0</v>
      </c>
      <c r="P146" s="1208"/>
      <c r="Q146" s="1192" t="str">
        <f aca="false">IFERROR(VLOOKUP(P146,DADOS!$C$21:$E$25,3,0),"")</f>
        <v/>
      </c>
      <c r="R146" s="1209"/>
    </row>
    <row r="147" customFormat="false" ht="15" hidden="false" customHeight="false" outlineLevel="0" collapsed="false">
      <c r="N147" s="1207"/>
      <c r="O147" s="1207" t="n">
        <f aca="false">SUM(G147,H147,I147,M147)</f>
        <v>0</v>
      </c>
      <c r="P147" s="1208"/>
      <c r="Q147" s="1192" t="str">
        <f aca="false">IFERROR(VLOOKUP(P147,DADOS!$C$21:$E$25,3,0),"")</f>
        <v/>
      </c>
      <c r="R147" s="1209"/>
    </row>
    <row r="148" customFormat="false" ht="15" hidden="false" customHeight="false" outlineLevel="0" collapsed="false">
      <c r="N148" s="1207"/>
      <c r="O148" s="1207" t="n">
        <f aca="false">SUM(G148,H148,I148,M148)</f>
        <v>0</v>
      </c>
      <c r="P148" s="1208"/>
      <c r="Q148" s="1192" t="str">
        <f aca="false">IFERROR(VLOOKUP(P148,DADOS!$C$21:$E$25,3,0),"")</f>
        <v/>
      </c>
      <c r="R148" s="1209"/>
    </row>
    <row r="149" customFormat="false" ht="15" hidden="false" customHeight="false" outlineLevel="0" collapsed="false">
      <c r="N149" s="1207"/>
      <c r="O149" s="1207" t="n">
        <f aca="false">SUM(G149,H149,I149,M149)</f>
        <v>0</v>
      </c>
      <c r="P149" s="1208"/>
      <c r="Q149" s="1192" t="str">
        <f aca="false">IFERROR(VLOOKUP(P149,DADOS!$C$21:$E$25,3,0),"")</f>
        <v/>
      </c>
      <c r="R149" s="1209"/>
    </row>
    <row r="150" customFormat="false" ht="15" hidden="false" customHeight="false" outlineLevel="0" collapsed="false">
      <c r="N150" s="1207"/>
      <c r="O150" s="1207" t="n">
        <f aca="false">SUM(G150,H150,I150,M150)</f>
        <v>0</v>
      </c>
      <c r="P150" s="1208"/>
      <c r="Q150" s="1192" t="str">
        <f aca="false">IFERROR(VLOOKUP(P150,DADOS!$C$21:$E$25,3,0),"")</f>
        <v/>
      </c>
      <c r="R150" s="1209"/>
    </row>
    <row r="151" customFormat="false" ht="15" hidden="false" customHeight="false" outlineLevel="0" collapsed="false">
      <c r="N151" s="1207"/>
      <c r="O151" s="1207" t="n">
        <f aca="false">SUM(G151,H151,I151,M151)</f>
        <v>0</v>
      </c>
      <c r="P151" s="1208"/>
      <c r="Q151" s="1192" t="str">
        <f aca="false">IFERROR(VLOOKUP(P151,DADOS!$C$21:$E$25,3,0),"")</f>
        <v/>
      </c>
      <c r="R151" s="1209"/>
    </row>
    <row r="152" customFormat="false" ht="15" hidden="false" customHeight="false" outlineLevel="0" collapsed="false">
      <c r="N152" s="1207"/>
      <c r="O152" s="1207" t="n">
        <f aca="false">SUM(G152,H152,I152,M152)</f>
        <v>0</v>
      </c>
      <c r="P152" s="1208"/>
      <c r="Q152" s="1192" t="str">
        <f aca="false">IFERROR(VLOOKUP(P152,DADOS!$C$21:$E$25,3,0),"")</f>
        <v/>
      </c>
      <c r="R152" s="1209"/>
    </row>
    <row r="153" customFormat="false" ht="15" hidden="false" customHeight="false" outlineLevel="0" collapsed="false">
      <c r="N153" s="1207"/>
      <c r="O153" s="1207" t="n">
        <f aca="false">SUM(G153,H153,I153,M153)</f>
        <v>0</v>
      </c>
      <c r="P153" s="1208"/>
      <c r="Q153" s="1192" t="str">
        <f aca="false">IFERROR(VLOOKUP(P153,DADOS!$C$21:$E$25,3,0),"")</f>
        <v/>
      </c>
      <c r="R153" s="1209"/>
    </row>
    <row r="154" customFormat="false" ht="15" hidden="false" customHeight="false" outlineLevel="0" collapsed="false">
      <c r="N154" s="1207"/>
      <c r="O154" s="1207" t="n">
        <f aca="false">SUM(G154,H154,I154,M154)</f>
        <v>0</v>
      </c>
      <c r="P154" s="1208"/>
      <c r="Q154" s="1192" t="str">
        <f aca="false">IFERROR(VLOOKUP(P154,DADOS!$C$21:$E$25,3,0),"")</f>
        <v/>
      </c>
      <c r="R154" s="1209"/>
    </row>
    <row r="155" customFormat="false" ht="15" hidden="false" customHeight="false" outlineLevel="0" collapsed="false">
      <c r="N155" s="1207"/>
      <c r="O155" s="1207" t="n">
        <f aca="false">SUM(G155,H155,I155,M155)</f>
        <v>0</v>
      </c>
      <c r="P155" s="1208"/>
      <c r="Q155" s="1192" t="str">
        <f aca="false">IFERROR(VLOOKUP(P155,DADOS!$C$21:$E$25,3,0),"")</f>
        <v/>
      </c>
      <c r="R155" s="1209"/>
    </row>
    <row r="156" customFormat="false" ht="15" hidden="false" customHeight="false" outlineLevel="0" collapsed="false">
      <c r="N156" s="1207"/>
      <c r="O156" s="1207" t="n">
        <f aca="false">SUM(G156,H156,I156,M156)</f>
        <v>0</v>
      </c>
      <c r="P156" s="1208"/>
      <c r="Q156" s="1192" t="str">
        <f aca="false">IFERROR(VLOOKUP(P156,DADOS!$C$21:$E$25,3,0),"")</f>
        <v/>
      </c>
      <c r="R156" s="1209"/>
    </row>
    <row r="157" customFormat="false" ht="15" hidden="false" customHeight="false" outlineLevel="0" collapsed="false">
      <c r="N157" s="1207"/>
      <c r="O157" s="1207" t="n">
        <f aca="false">SUM(G157,H157,I157,M157)</f>
        <v>0</v>
      </c>
      <c r="P157" s="1208"/>
      <c r="Q157" s="1192" t="str">
        <f aca="false">IFERROR(VLOOKUP(P157,DADOS!$C$21:$E$25,3,0),"")</f>
        <v/>
      </c>
      <c r="R157" s="1209"/>
    </row>
    <row r="158" customFormat="false" ht="15" hidden="false" customHeight="false" outlineLevel="0" collapsed="false">
      <c r="N158" s="1207"/>
      <c r="O158" s="1207" t="n">
        <f aca="false">SUM(G158,H158,I158,M158)</f>
        <v>0</v>
      </c>
      <c r="P158" s="1208"/>
      <c r="Q158" s="1192" t="str">
        <f aca="false">IFERROR(VLOOKUP(P158,DADOS!$C$21:$E$25,3,0),"")</f>
        <v/>
      </c>
      <c r="R158" s="1209"/>
    </row>
    <row r="159" customFormat="false" ht="15" hidden="false" customHeight="false" outlineLevel="0" collapsed="false">
      <c r="N159" s="1207"/>
      <c r="O159" s="1207" t="n">
        <f aca="false">SUM(G159,H159,I159,M159)</f>
        <v>0</v>
      </c>
      <c r="P159" s="1208"/>
      <c r="Q159" s="1192" t="str">
        <f aca="false">IFERROR(VLOOKUP(P159,DADOS!$C$21:$E$25,3,0),"")</f>
        <v/>
      </c>
      <c r="R159" s="1209"/>
    </row>
    <row r="160" customFormat="false" ht="15" hidden="false" customHeight="false" outlineLevel="0" collapsed="false">
      <c r="N160" s="1207"/>
      <c r="O160" s="1207" t="n">
        <f aca="false">SUM(G160,H160,I160,M160)</f>
        <v>0</v>
      </c>
      <c r="P160" s="1208"/>
      <c r="Q160" s="1192" t="str">
        <f aca="false">IFERROR(VLOOKUP(P160,DADOS!$C$21:$E$25,3,0),"")</f>
        <v/>
      </c>
      <c r="R160" s="1209"/>
    </row>
    <row r="161" customFormat="false" ht="15" hidden="false" customHeight="false" outlineLevel="0" collapsed="false">
      <c r="N161" s="1207"/>
      <c r="O161" s="1207" t="n">
        <f aca="false">SUM(G161,H161,I161,M161)</f>
        <v>0</v>
      </c>
      <c r="P161" s="1208"/>
      <c r="Q161" s="1192" t="str">
        <f aca="false">IFERROR(VLOOKUP(P161,DADOS!$C$21:$E$25,3,0),"")</f>
        <v/>
      </c>
      <c r="R161" s="1209"/>
    </row>
    <row r="162" customFormat="false" ht="15" hidden="false" customHeight="false" outlineLevel="0" collapsed="false">
      <c r="N162" s="1207"/>
      <c r="O162" s="1207" t="n">
        <f aca="false">SUM(G162,H162,I162,M162)</f>
        <v>0</v>
      </c>
      <c r="P162" s="1208"/>
      <c r="Q162" s="1192" t="str">
        <f aca="false">IFERROR(VLOOKUP(P162,DADOS!$C$21:$E$25,3,0),"")</f>
        <v/>
      </c>
      <c r="R162" s="1209"/>
    </row>
    <row r="163" customFormat="false" ht="15" hidden="false" customHeight="false" outlineLevel="0" collapsed="false">
      <c r="N163" s="1207"/>
      <c r="O163" s="1207" t="n">
        <f aca="false">SUM(G163,H163,I163,M163)</f>
        <v>0</v>
      </c>
      <c r="P163" s="1208"/>
      <c r="Q163" s="1192" t="str">
        <f aca="false">IFERROR(VLOOKUP(P163,DADOS!$C$21:$E$25,3,0),"")</f>
        <v/>
      </c>
      <c r="R163" s="1209"/>
    </row>
    <row r="164" customFormat="false" ht="15" hidden="false" customHeight="false" outlineLevel="0" collapsed="false">
      <c r="N164" s="1207"/>
      <c r="O164" s="1207" t="n">
        <f aca="false">SUM(G164,H164,I164,M164)</f>
        <v>0</v>
      </c>
      <c r="P164" s="1208"/>
      <c r="Q164" s="1192" t="str">
        <f aca="false">IFERROR(VLOOKUP(P164,DADOS!$C$21:$E$25,3,0),"")</f>
        <v/>
      </c>
      <c r="R164" s="1209"/>
    </row>
    <row r="165" customFormat="false" ht="15" hidden="false" customHeight="false" outlineLevel="0" collapsed="false">
      <c r="N165" s="1207"/>
      <c r="O165" s="1207" t="n">
        <f aca="false">SUM(G165,H165,I165,M165)</f>
        <v>0</v>
      </c>
      <c r="P165" s="1208"/>
      <c r="Q165" s="1192" t="str">
        <f aca="false">IFERROR(VLOOKUP(P165,DADOS!$C$21:$E$25,3,0),"")</f>
        <v/>
      </c>
      <c r="R165" s="1209"/>
    </row>
    <row r="166" customFormat="false" ht="15" hidden="false" customHeight="false" outlineLevel="0" collapsed="false">
      <c r="N166" s="1207"/>
      <c r="O166" s="1207" t="n">
        <f aca="false">SUM(G166,H166,I166,M166)</f>
        <v>0</v>
      </c>
      <c r="P166" s="1208"/>
      <c r="Q166" s="1192" t="str">
        <f aca="false">IFERROR(VLOOKUP(P166,DADOS!$C$21:$E$25,3,0),"")</f>
        <v/>
      </c>
      <c r="R166" s="1209"/>
    </row>
    <row r="167" customFormat="false" ht="15" hidden="false" customHeight="false" outlineLevel="0" collapsed="false">
      <c r="N167" s="1207"/>
      <c r="O167" s="1207" t="n">
        <f aca="false">SUM(G167,H167,I167,M167)</f>
        <v>0</v>
      </c>
      <c r="P167" s="1208"/>
      <c r="Q167" s="1192" t="str">
        <f aca="false">IFERROR(VLOOKUP(P167,DADOS!$C$21:$E$25,3,0),"")</f>
        <v/>
      </c>
      <c r="R167" s="1209"/>
    </row>
    <row r="168" customFormat="false" ht="15" hidden="false" customHeight="false" outlineLevel="0" collapsed="false">
      <c r="N168" s="1207"/>
      <c r="O168" s="1207" t="n">
        <f aca="false">SUM(G168,H168,I168,M168)</f>
        <v>0</v>
      </c>
      <c r="P168" s="1208"/>
      <c r="Q168" s="1192" t="str">
        <f aca="false">IFERROR(VLOOKUP(P168,DADOS!$C$21:$E$25,3,0),"")</f>
        <v/>
      </c>
      <c r="R168" s="1209"/>
    </row>
    <row r="169" customFormat="false" ht="15" hidden="false" customHeight="false" outlineLevel="0" collapsed="false">
      <c r="N169" s="1207"/>
      <c r="O169" s="1207" t="n">
        <f aca="false">SUM(G169,H169,I169,M169)</f>
        <v>0</v>
      </c>
      <c r="P169" s="1208"/>
      <c r="Q169" s="1192" t="str">
        <f aca="false">IFERROR(VLOOKUP(P169,DADOS!$C$21:$E$25,3,0),"")</f>
        <v/>
      </c>
      <c r="R169" s="1209"/>
    </row>
    <row r="170" customFormat="false" ht="15" hidden="false" customHeight="false" outlineLevel="0" collapsed="false">
      <c r="N170" s="1207"/>
      <c r="O170" s="1207" t="n">
        <f aca="false">SUM(G170,H170,I170,M170)</f>
        <v>0</v>
      </c>
      <c r="P170" s="1208"/>
      <c r="Q170" s="1192" t="str">
        <f aca="false">IFERROR(VLOOKUP(P170,DADOS!$C$21:$E$25,3,0),"")</f>
        <v/>
      </c>
      <c r="R170" s="1209"/>
    </row>
    <row r="171" customFormat="false" ht="15" hidden="false" customHeight="false" outlineLevel="0" collapsed="false">
      <c r="N171" s="1207"/>
      <c r="O171" s="1207" t="n">
        <f aca="false">SUM(G171,H171,I171,M171)</f>
        <v>0</v>
      </c>
      <c r="P171" s="1208"/>
      <c r="Q171" s="1192" t="str">
        <f aca="false">IFERROR(VLOOKUP(P171,DADOS!$C$21:$E$25,3,0),"")</f>
        <v/>
      </c>
      <c r="R171" s="1209"/>
    </row>
    <row r="172" customFormat="false" ht="15" hidden="false" customHeight="false" outlineLevel="0" collapsed="false">
      <c r="N172" s="1207"/>
      <c r="O172" s="1207" t="n">
        <f aca="false">SUM(G172,H172,I172,M172)</f>
        <v>0</v>
      </c>
      <c r="P172" s="1208"/>
      <c r="Q172" s="1192" t="str">
        <f aca="false">IFERROR(VLOOKUP(P172,DADOS!$C$21:$E$25,3,0),"")</f>
        <v/>
      </c>
      <c r="R172" s="1209"/>
    </row>
    <row r="173" customFormat="false" ht="15" hidden="false" customHeight="false" outlineLevel="0" collapsed="false">
      <c r="N173" s="1207"/>
      <c r="O173" s="1207" t="n">
        <f aca="false">SUM(G173,H173,I173,M173)</f>
        <v>0</v>
      </c>
      <c r="P173" s="1208"/>
      <c r="Q173" s="1192" t="str">
        <f aca="false">IFERROR(VLOOKUP(P173,DADOS!$C$21:$E$25,3,0),"")</f>
        <v/>
      </c>
      <c r="R173" s="1209"/>
    </row>
    <row r="174" customFormat="false" ht="15" hidden="false" customHeight="false" outlineLevel="0" collapsed="false">
      <c r="N174" s="1207"/>
      <c r="O174" s="1207" t="n">
        <f aca="false">SUM(G174,H174,I174,M174)</f>
        <v>0</v>
      </c>
      <c r="P174" s="1208"/>
      <c r="Q174" s="1192" t="str">
        <f aca="false">IFERROR(VLOOKUP(P174,DADOS!$C$21:$E$25,3,0),"")</f>
        <v/>
      </c>
      <c r="R174" s="1209"/>
    </row>
    <row r="175" customFormat="false" ht="15" hidden="false" customHeight="false" outlineLevel="0" collapsed="false">
      <c r="N175" s="1207"/>
      <c r="O175" s="1207" t="n">
        <f aca="false">SUM(G175,H175,I175,M175)</f>
        <v>0</v>
      </c>
      <c r="P175" s="1208"/>
      <c r="Q175" s="1192" t="str">
        <f aca="false">IFERROR(VLOOKUP(P175,DADOS!$C$21:$E$25,3,0),"")</f>
        <v/>
      </c>
      <c r="R175" s="1209"/>
    </row>
    <row r="176" customFormat="false" ht="15" hidden="false" customHeight="false" outlineLevel="0" collapsed="false">
      <c r="N176" s="1207"/>
      <c r="O176" s="1207" t="n">
        <f aca="false">SUM(G176,H176,I176,M176)</f>
        <v>0</v>
      </c>
      <c r="P176" s="1208"/>
      <c r="Q176" s="1192" t="str">
        <f aca="false">IFERROR(VLOOKUP(P176,DADOS!$C$21:$E$25,3,0),"")</f>
        <v/>
      </c>
      <c r="R176" s="1209"/>
    </row>
    <row r="177" customFormat="false" ht="15" hidden="false" customHeight="false" outlineLevel="0" collapsed="false">
      <c r="N177" s="1207"/>
      <c r="O177" s="1207" t="n">
        <f aca="false">SUM(G177,H177,I177,M177)</f>
        <v>0</v>
      </c>
      <c r="P177" s="1208"/>
      <c r="Q177" s="1192" t="str">
        <f aca="false">IFERROR(VLOOKUP(P177,DADOS!$C$21:$E$25,3,0),"")</f>
        <v/>
      </c>
      <c r="R177" s="1209"/>
    </row>
    <row r="178" customFormat="false" ht="15" hidden="false" customHeight="false" outlineLevel="0" collapsed="false">
      <c r="N178" s="1207"/>
      <c r="O178" s="1207" t="n">
        <f aca="false">SUM(G178,H178,I178,M178)</f>
        <v>0</v>
      </c>
      <c r="P178" s="1208"/>
      <c r="Q178" s="1192" t="str">
        <f aca="false">IFERROR(VLOOKUP(P178,DADOS!$C$21:$E$25,3,0),"")</f>
        <v/>
      </c>
      <c r="R178" s="1209"/>
    </row>
    <row r="179" customFormat="false" ht="15" hidden="false" customHeight="false" outlineLevel="0" collapsed="false">
      <c r="N179" s="1207"/>
      <c r="O179" s="1207" t="n">
        <f aca="false">SUM(G179,H179,I179,M179)</f>
        <v>0</v>
      </c>
      <c r="P179" s="1208"/>
      <c r="Q179" s="1192" t="str">
        <f aca="false">IFERROR(VLOOKUP(P179,DADOS!$C$21:$E$25,3,0),"")</f>
        <v/>
      </c>
      <c r="R179" s="1209"/>
    </row>
    <row r="180" customFormat="false" ht="15" hidden="false" customHeight="false" outlineLevel="0" collapsed="false">
      <c r="N180" s="1207"/>
      <c r="O180" s="1207" t="n">
        <f aca="false">SUM(G180,H180,I180,M180)</f>
        <v>0</v>
      </c>
      <c r="P180" s="1208"/>
      <c r="Q180" s="1192" t="str">
        <f aca="false">IFERROR(VLOOKUP(P180,DADOS!$C$21:$E$25,3,0),"")</f>
        <v/>
      </c>
      <c r="R180" s="1209"/>
    </row>
    <row r="181" customFormat="false" ht="15" hidden="false" customHeight="false" outlineLevel="0" collapsed="false">
      <c r="N181" s="1207"/>
      <c r="O181" s="1207" t="n">
        <f aca="false">SUM(G181,H181,I181,M181)</f>
        <v>0</v>
      </c>
      <c r="P181" s="1208"/>
      <c r="Q181" s="1192" t="str">
        <f aca="false">IFERROR(VLOOKUP(P181,DADOS!$C$21:$E$25,3,0),"")</f>
        <v/>
      </c>
      <c r="R181" s="1209"/>
    </row>
    <row r="182" customFormat="false" ht="15" hidden="false" customHeight="false" outlineLevel="0" collapsed="false">
      <c r="N182" s="1207"/>
      <c r="O182" s="1207" t="n">
        <f aca="false">SUM(G182,H182,I182,M182)</f>
        <v>0</v>
      </c>
      <c r="P182" s="1208"/>
      <c r="Q182" s="1192" t="str">
        <f aca="false">IFERROR(VLOOKUP(P182,DADOS!$C$21:$E$25,3,0),"")</f>
        <v/>
      </c>
      <c r="R182" s="1209"/>
    </row>
    <row r="183" customFormat="false" ht="15" hidden="false" customHeight="false" outlineLevel="0" collapsed="false">
      <c r="N183" s="1207"/>
      <c r="O183" s="1207" t="n">
        <f aca="false">SUM(G183,H183,I183,M183)</f>
        <v>0</v>
      </c>
      <c r="P183" s="1208"/>
      <c r="Q183" s="1192" t="str">
        <f aca="false">IFERROR(VLOOKUP(P183,DADOS!$C$21:$E$25,3,0),"")</f>
        <v/>
      </c>
      <c r="R183" s="1209"/>
    </row>
    <row r="184" customFormat="false" ht="15" hidden="false" customHeight="false" outlineLevel="0" collapsed="false">
      <c r="N184" s="1207"/>
      <c r="O184" s="1207" t="n">
        <f aca="false">SUM(G184,H184,I184,M184)</f>
        <v>0</v>
      </c>
      <c r="P184" s="1208"/>
      <c r="Q184" s="1192" t="str">
        <f aca="false">IFERROR(VLOOKUP(P184,DADOS!$C$21:$E$25,3,0),"")</f>
        <v/>
      </c>
      <c r="R184" s="1209"/>
    </row>
    <row r="185" customFormat="false" ht="15" hidden="false" customHeight="false" outlineLevel="0" collapsed="false">
      <c r="N185" s="1207"/>
      <c r="O185" s="1207" t="n">
        <f aca="false">SUM(G185,H185,I185,M185)</f>
        <v>0</v>
      </c>
      <c r="P185" s="1208"/>
      <c r="Q185" s="1192" t="str">
        <f aca="false">IFERROR(VLOOKUP(P185,DADOS!$C$21:$E$25,3,0),"")</f>
        <v/>
      </c>
      <c r="R185" s="1209"/>
    </row>
    <row r="186" customFormat="false" ht="15" hidden="false" customHeight="false" outlineLevel="0" collapsed="false">
      <c r="N186" s="1207"/>
      <c r="O186" s="1207" t="n">
        <f aca="false">SUM(G186,H186,I186,M186)</f>
        <v>0</v>
      </c>
      <c r="P186" s="1208"/>
      <c r="Q186" s="1192" t="str">
        <f aca="false">IFERROR(VLOOKUP(P186,DADOS!$C$21:$E$25,3,0),"")</f>
        <v/>
      </c>
      <c r="R186" s="1209"/>
    </row>
    <row r="187" customFormat="false" ht="15" hidden="false" customHeight="false" outlineLevel="0" collapsed="false">
      <c r="N187" s="1207"/>
      <c r="O187" s="1207" t="n">
        <f aca="false">SUM(G187,H187,I187,M187)</f>
        <v>0</v>
      </c>
      <c r="P187" s="1208"/>
      <c r="Q187" s="1192" t="str">
        <f aca="false">IFERROR(VLOOKUP(P187,DADOS!$C$21:$E$25,3,0),"")</f>
        <v/>
      </c>
      <c r="R187" s="1209"/>
    </row>
    <row r="188" customFormat="false" ht="15" hidden="false" customHeight="false" outlineLevel="0" collapsed="false">
      <c r="N188" s="1207"/>
      <c r="O188" s="1207" t="n">
        <f aca="false">SUM(G188,H188,I188,M188)</f>
        <v>0</v>
      </c>
      <c r="P188" s="1208"/>
      <c r="Q188" s="1192" t="str">
        <f aca="false">IFERROR(VLOOKUP(P188,DADOS!$C$21:$E$25,3,0),"")</f>
        <v/>
      </c>
      <c r="R188" s="1209"/>
    </row>
    <row r="189" customFormat="false" ht="15" hidden="false" customHeight="false" outlineLevel="0" collapsed="false">
      <c r="N189" s="1207"/>
      <c r="O189" s="1207" t="n">
        <f aca="false">SUM(G189,H189,I189,M189)</f>
        <v>0</v>
      </c>
      <c r="P189" s="1208"/>
      <c r="Q189" s="1192" t="str">
        <f aca="false">IFERROR(VLOOKUP(P189,DADOS!$C$21:$E$25,3,0),"")</f>
        <v/>
      </c>
      <c r="R189" s="1209"/>
    </row>
    <row r="190" customFormat="false" ht="15" hidden="false" customHeight="false" outlineLevel="0" collapsed="false">
      <c r="N190" s="1207"/>
      <c r="O190" s="1207" t="n">
        <f aca="false">SUM(G190,H190,I190,M190)</f>
        <v>0</v>
      </c>
      <c r="P190" s="1208"/>
      <c r="Q190" s="1192" t="str">
        <f aca="false">IFERROR(VLOOKUP(P190,DADOS!$C$21:$E$25,3,0),"")</f>
        <v/>
      </c>
      <c r="R190" s="1209"/>
    </row>
    <row r="191" customFormat="false" ht="15" hidden="false" customHeight="false" outlineLevel="0" collapsed="false">
      <c r="N191" s="1207"/>
      <c r="O191" s="1207" t="n">
        <f aca="false">SUM(G191,H191,I191,M191)</f>
        <v>0</v>
      </c>
      <c r="P191" s="1208"/>
      <c r="Q191" s="1192" t="str">
        <f aca="false">IFERROR(VLOOKUP(P191,DADOS!$C$21:$E$25,3,0),"")</f>
        <v/>
      </c>
      <c r="R191" s="1209"/>
    </row>
    <row r="192" customFormat="false" ht="15" hidden="false" customHeight="false" outlineLevel="0" collapsed="false">
      <c r="N192" s="1207"/>
      <c r="O192" s="1207" t="n">
        <f aca="false">SUM(G192,H192,I192,M192)</f>
        <v>0</v>
      </c>
      <c r="P192" s="1208"/>
      <c r="Q192" s="1192" t="str">
        <f aca="false">IFERROR(VLOOKUP(P192,DADOS!$C$21:$E$25,3,0),"")</f>
        <v/>
      </c>
      <c r="R192" s="1209"/>
    </row>
    <row r="193" customFormat="false" ht="15" hidden="false" customHeight="false" outlineLevel="0" collapsed="false">
      <c r="N193" s="1207"/>
      <c r="O193" s="1207" t="n">
        <f aca="false">SUM(G193,H193,I193,M193)</f>
        <v>0</v>
      </c>
      <c r="P193" s="1208"/>
      <c r="Q193" s="1192" t="str">
        <f aca="false">IFERROR(VLOOKUP(P193,DADOS!$C$21:$E$25,3,0),"")</f>
        <v/>
      </c>
      <c r="R193" s="1209"/>
    </row>
    <row r="194" customFormat="false" ht="15" hidden="false" customHeight="false" outlineLevel="0" collapsed="false">
      <c r="N194" s="1207"/>
      <c r="O194" s="1207" t="n">
        <f aca="false">SUM(G194,H194,I194,M194)</f>
        <v>0</v>
      </c>
      <c r="P194" s="1208"/>
      <c r="Q194" s="1192" t="str">
        <f aca="false">IFERROR(VLOOKUP(P194,DADOS!$C$21:$E$25,3,0),"")</f>
        <v/>
      </c>
      <c r="R194" s="1209"/>
    </row>
    <row r="195" customFormat="false" ht="15" hidden="false" customHeight="false" outlineLevel="0" collapsed="false">
      <c r="N195" s="1207"/>
      <c r="O195" s="1207" t="n">
        <f aca="false">SUM(G195,H195,I195,M195)</f>
        <v>0</v>
      </c>
      <c r="P195" s="1208"/>
      <c r="Q195" s="1192" t="str">
        <f aca="false">IFERROR(VLOOKUP(P195,DADOS!$C$21:$E$25,3,0),"")</f>
        <v/>
      </c>
      <c r="R195" s="1209"/>
    </row>
    <row r="196" customFormat="false" ht="15" hidden="false" customHeight="false" outlineLevel="0" collapsed="false">
      <c r="N196" s="1207"/>
      <c r="O196" s="1207" t="n">
        <f aca="false">SUM(G196,H196,I196,M196)</f>
        <v>0</v>
      </c>
      <c r="P196" s="1208"/>
      <c r="Q196" s="1192" t="str">
        <f aca="false">IFERROR(VLOOKUP(P196,DADOS!$C$21:$E$25,3,0),"")</f>
        <v/>
      </c>
      <c r="R196" s="1209"/>
    </row>
    <row r="197" customFormat="false" ht="15" hidden="false" customHeight="false" outlineLevel="0" collapsed="false">
      <c r="N197" s="1207"/>
      <c r="O197" s="1207" t="n">
        <f aca="false">SUM(G197,H197,I197,M197)</f>
        <v>0</v>
      </c>
      <c r="P197" s="1208"/>
      <c r="Q197" s="1192" t="str">
        <f aca="false">IFERROR(VLOOKUP(P197,DADOS!$C$21:$E$25,3,0),"")</f>
        <v/>
      </c>
      <c r="R197" s="1209"/>
    </row>
    <row r="198" customFormat="false" ht="15" hidden="false" customHeight="false" outlineLevel="0" collapsed="false">
      <c r="N198" s="1207"/>
      <c r="O198" s="1207" t="n">
        <f aca="false">SUM(G198,H198,I198,M198)</f>
        <v>0</v>
      </c>
      <c r="P198" s="1208"/>
      <c r="Q198" s="1192" t="str">
        <f aca="false">IFERROR(VLOOKUP(P198,DADOS!$C$21:$E$25,3,0),"")</f>
        <v/>
      </c>
      <c r="R198" s="1209"/>
    </row>
    <row r="199" customFormat="false" ht="15" hidden="false" customHeight="false" outlineLevel="0" collapsed="false">
      <c r="N199" s="1207"/>
      <c r="O199" s="1207" t="n">
        <f aca="false">SUM(G199,H199,I199,M199)</f>
        <v>0</v>
      </c>
      <c r="P199" s="1208"/>
      <c r="Q199" s="1192" t="str">
        <f aca="false">IFERROR(VLOOKUP(P199,DADOS!$C$21:$E$25,3,0),"")</f>
        <v/>
      </c>
      <c r="R199" s="1209"/>
    </row>
    <row r="200" customFormat="false" ht="15" hidden="false" customHeight="false" outlineLevel="0" collapsed="false">
      <c r="N200" s="1207"/>
      <c r="O200" s="1207" t="n">
        <f aca="false">SUM(G200,H200,I200,M200)</f>
        <v>0</v>
      </c>
      <c r="P200" s="1208"/>
      <c r="Q200" s="1192" t="str">
        <f aca="false">IFERROR(VLOOKUP(P200,DADOS!$C$21:$E$25,3,0),"")</f>
        <v/>
      </c>
      <c r="R200" s="1209"/>
    </row>
    <row r="201" customFormat="false" ht="15" hidden="false" customHeight="false" outlineLevel="0" collapsed="false">
      <c r="N201" s="1207"/>
      <c r="O201" s="1207" t="n">
        <f aca="false">SUM(G201,H201,I201,M201)</f>
        <v>0</v>
      </c>
      <c r="P201" s="1208"/>
      <c r="Q201" s="1192" t="str">
        <f aca="false">IFERROR(VLOOKUP(P201,DADOS!$C$21:$E$25,3,0),"")</f>
        <v/>
      </c>
      <c r="R201" s="1209"/>
    </row>
    <row r="202" customFormat="false" ht="15" hidden="false" customHeight="false" outlineLevel="0" collapsed="false">
      <c r="N202" s="1207"/>
      <c r="O202" s="1207" t="n">
        <f aca="false">SUM(G202,H202,I202,M202)</f>
        <v>0</v>
      </c>
      <c r="P202" s="1208"/>
      <c r="Q202" s="1192" t="str">
        <f aca="false">IFERROR(VLOOKUP(P202,DADOS!$C$21:$E$25,3,0),"")</f>
        <v/>
      </c>
      <c r="R202" s="1209"/>
    </row>
    <row r="203" customFormat="false" ht="15" hidden="false" customHeight="false" outlineLevel="0" collapsed="false">
      <c r="N203" s="1207"/>
      <c r="O203" s="1207" t="n">
        <f aca="false">SUM(G203,H203,I203,M203)</f>
        <v>0</v>
      </c>
      <c r="P203" s="1208"/>
      <c r="Q203" s="1192" t="str">
        <f aca="false">IFERROR(VLOOKUP(P203,DADOS!$C$21:$E$25,3,0),"")</f>
        <v/>
      </c>
      <c r="R203" s="1209"/>
    </row>
    <row r="204" customFormat="false" ht="15" hidden="false" customHeight="false" outlineLevel="0" collapsed="false">
      <c r="N204" s="1207"/>
      <c r="O204" s="1207" t="n">
        <f aca="false">SUM(G204,H204,I204,M204)</f>
        <v>0</v>
      </c>
      <c r="P204" s="1208"/>
      <c r="Q204" s="1192" t="str">
        <f aca="false">IFERROR(VLOOKUP(P204,DADOS!$C$21:$E$25,3,0),"")</f>
        <v/>
      </c>
      <c r="R204" s="1209"/>
    </row>
    <row r="205" customFormat="false" ht="15" hidden="false" customHeight="false" outlineLevel="0" collapsed="false">
      <c r="N205" s="1207"/>
      <c r="O205" s="1207" t="n">
        <f aca="false">SUM(G205,H205,I205,M205)</f>
        <v>0</v>
      </c>
      <c r="P205" s="1208"/>
      <c r="Q205" s="1192" t="str">
        <f aca="false">IFERROR(VLOOKUP(P205,DADOS!$C$21:$E$25,3,0),"")</f>
        <v/>
      </c>
      <c r="R205" s="1209"/>
    </row>
    <row r="206" customFormat="false" ht="15" hidden="false" customHeight="false" outlineLevel="0" collapsed="false">
      <c r="N206" s="1207"/>
      <c r="O206" s="1207" t="n">
        <f aca="false">SUM(G206,H206,I206,M206)</f>
        <v>0</v>
      </c>
      <c r="P206" s="1208"/>
      <c r="Q206" s="1192" t="str">
        <f aca="false">IFERROR(VLOOKUP(P206,DADOS!$C$21:$E$25,3,0),"")</f>
        <v/>
      </c>
      <c r="R206" s="1209"/>
    </row>
    <row r="207" customFormat="false" ht="15" hidden="false" customHeight="false" outlineLevel="0" collapsed="false">
      <c r="N207" s="1207"/>
      <c r="O207" s="1207" t="n">
        <f aca="false">SUM(G207,H207,I207,M207)</f>
        <v>0</v>
      </c>
      <c r="P207" s="1208"/>
      <c r="Q207" s="1192" t="str">
        <f aca="false">IFERROR(VLOOKUP(P207,DADOS!$C$21:$E$25,3,0),"")</f>
        <v/>
      </c>
      <c r="R207" s="1209"/>
    </row>
    <row r="208" customFormat="false" ht="15" hidden="false" customHeight="false" outlineLevel="0" collapsed="false">
      <c r="N208" s="1207"/>
      <c r="O208" s="1207" t="n">
        <f aca="false">SUM(G208,H208,I208,M208)</f>
        <v>0</v>
      </c>
      <c r="P208" s="1208"/>
      <c r="Q208" s="1192" t="str">
        <f aca="false">IFERROR(VLOOKUP(P208,DADOS!$C$21:$E$25,3,0),"")</f>
        <v/>
      </c>
      <c r="R208" s="1209"/>
    </row>
    <row r="209" customFormat="false" ht="15" hidden="false" customHeight="false" outlineLevel="0" collapsed="false">
      <c r="N209" s="1207"/>
      <c r="O209" s="1207" t="n">
        <f aca="false">SUM(G209,H209,I209,M209)</f>
        <v>0</v>
      </c>
      <c r="P209" s="1208"/>
      <c r="Q209" s="1192" t="str">
        <f aca="false">IFERROR(VLOOKUP(P209,DADOS!$C$21:$E$25,3,0),"")</f>
        <v/>
      </c>
      <c r="R209" s="1209"/>
    </row>
    <row r="210" customFormat="false" ht="15" hidden="false" customHeight="false" outlineLevel="0" collapsed="false">
      <c r="N210" s="1207"/>
      <c r="O210" s="1207" t="n">
        <f aca="false">SUM(G210,H210,I210,M210)</f>
        <v>0</v>
      </c>
      <c r="P210" s="1208"/>
      <c r="Q210" s="1192" t="str">
        <f aca="false">IFERROR(VLOOKUP(P210,DADOS!$C$21:$E$25,3,0),"")</f>
        <v/>
      </c>
      <c r="R210" s="1209"/>
    </row>
    <row r="211" customFormat="false" ht="15" hidden="false" customHeight="false" outlineLevel="0" collapsed="false">
      <c r="N211" s="1207"/>
      <c r="O211" s="1207" t="n">
        <f aca="false">SUM(G211,H211,I211,M211)</f>
        <v>0</v>
      </c>
      <c r="P211" s="1208"/>
      <c r="Q211" s="1192" t="str">
        <f aca="false">IFERROR(VLOOKUP(P211,DADOS!$C$21:$E$25,3,0),"")</f>
        <v/>
      </c>
      <c r="R211" s="1209"/>
    </row>
    <row r="212" customFormat="false" ht="15" hidden="false" customHeight="false" outlineLevel="0" collapsed="false">
      <c r="N212" s="1207"/>
      <c r="O212" s="1207" t="n">
        <f aca="false">SUM(G212,H212,I212,M212)</f>
        <v>0</v>
      </c>
      <c r="P212" s="1208"/>
      <c r="Q212" s="1192" t="str">
        <f aca="false">IFERROR(VLOOKUP(P212,DADOS!$C$21:$E$25,3,0),"")</f>
        <v/>
      </c>
      <c r="R212" s="1209"/>
    </row>
    <row r="213" customFormat="false" ht="15" hidden="false" customHeight="false" outlineLevel="0" collapsed="false">
      <c r="N213" s="1207"/>
      <c r="O213" s="1207" t="n">
        <f aca="false">SUM(G213,H213,I213,M213)</f>
        <v>0</v>
      </c>
      <c r="P213" s="1208"/>
      <c r="Q213" s="1192" t="str">
        <f aca="false">IFERROR(VLOOKUP(P213,DADOS!$C$21:$E$25,3,0),"")</f>
        <v/>
      </c>
      <c r="R213" s="1209"/>
    </row>
    <row r="214" customFormat="false" ht="15" hidden="false" customHeight="false" outlineLevel="0" collapsed="false">
      <c r="N214" s="1207"/>
      <c r="O214" s="1207" t="n">
        <f aca="false">SUM(G214,H214,I214,M214)</f>
        <v>0</v>
      </c>
      <c r="P214" s="1208"/>
      <c r="Q214" s="1192" t="str">
        <f aca="false">IFERROR(VLOOKUP(P214,DADOS!$C$21:$E$25,3,0),"")</f>
        <v/>
      </c>
      <c r="R214" s="1209"/>
    </row>
    <row r="215" customFormat="false" ht="15" hidden="false" customHeight="false" outlineLevel="0" collapsed="false">
      <c r="N215" s="1207"/>
      <c r="O215" s="1207" t="n">
        <f aca="false">SUM(G215,H215,I215,M215)</f>
        <v>0</v>
      </c>
      <c r="P215" s="1208"/>
      <c r="Q215" s="1192" t="str">
        <f aca="false">IFERROR(VLOOKUP(P215,DADOS!$C$21:$E$25,3,0),"")</f>
        <v/>
      </c>
      <c r="R215" s="1209"/>
    </row>
    <row r="216" customFormat="false" ht="15" hidden="false" customHeight="false" outlineLevel="0" collapsed="false">
      <c r="N216" s="1207"/>
      <c r="O216" s="1207" t="n">
        <f aca="false">SUM(G216,H216,I216,M216)</f>
        <v>0</v>
      </c>
      <c r="P216" s="1208"/>
      <c r="Q216" s="1192" t="str">
        <f aca="false">IFERROR(VLOOKUP(P216,DADOS!$C$21:$E$25,3,0),"")</f>
        <v/>
      </c>
      <c r="R216" s="1209"/>
    </row>
    <row r="217" customFormat="false" ht="15" hidden="false" customHeight="false" outlineLevel="0" collapsed="false">
      <c r="N217" s="1207"/>
      <c r="O217" s="1207" t="n">
        <f aca="false">SUM(G217,H217,I217,M217)</f>
        <v>0</v>
      </c>
      <c r="P217" s="1208"/>
      <c r="Q217" s="1192" t="str">
        <f aca="false">IFERROR(VLOOKUP(P217,DADOS!$C$21:$E$25,3,0),"")</f>
        <v/>
      </c>
      <c r="R217" s="1209"/>
    </row>
    <row r="218" customFormat="false" ht="15" hidden="false" customHeight="false" outlineLevel="0" collapsed="false">
      <c r="N218" s="1207"/>
      <c r="O218" s="1207" t="n">
        <f aca="false">SUM(G218,H218,I218,M218)</f>
        <v>0</v>
      </c>
      <c r="P218" s="1208"/>
      <c r="Q218" s="1192" t="str">
        <f aca="false">IFERROR(VLOOKUP(P218,DADOS!$C$21:$E$25,3,0),"")</f>
        <v/>
      </c>
      <c r="R218" s="1209"/>
    </row>
    <row r="219" customFormat="false" ht="15" hidden="false" customHeight="false" outlineLevel="0" collapsed="false">
      <c r="N219" s="1207"/>
      <c r="O219" s="1207" t="n">
        <f aca="false">SUM(G219,H219,I219,M219)</f>
        <v>0</v>
      </c>
      <c r="P219" s="1208"/>
      <c r="Q219" s="1192" t="str">
        <f aca="false">IFERROR(VLOOKUP(P219,DADOS!$C$21:$E$25,3,0),"")</f>
        <v/>
      </c>
      <c r="R219" s="1209"/>
    </row>
    <row r="220" customFormat="false" ht="15" hidden="false" customHeight="false" outlineLevel="0" collapsed="false">
      <c r="N220" s="1207"/>
      <c r="O220" s="1207" t="n">
        <f aca="false">SUM(G220,H220,I220,M220)</f>
        <v>0</v>
      </c>
      <c r="P220" s="1208"/>
      <c r="Q220" s="1192" t="str">
        <f aca="false">IFERROR(VLOOKUP(P220,DADOS!$C$21:$E$25,3,0),"")</f>
        <v/>
      </c>
      <c r="R220" s="1209"/>
    </row>
    <row r="221" customFormat="false" ht="15" hidden="false" customHeight="false" outlineLevel="0" collapsed="false">
      <c r="N221" s="1207"/>
      <c r="O221" s="1207" t="n">
        <f aca="false">SUM(G221,H221,I221,M221)</f>
        <v>0</v>
      </c>
      <c r="P221" s="1208"/>
      <c r="Q221" s="1192" t="str">
        <f aca="false">IFERROR(VLOOKUP(P221,DADOS!$C$21:$E$25,3,0),"")</f>
        <v/>
      </c>
      <c r="R221" s="1209"/>
    </row>
    <row r="222" customFormat="false" ht="15" hidden="false" customHeight="false" outlineLevel="0" collapsed="false">
      <c r="N222" s="1207"/>
      <c r="O222" s="1207" t="n">
        <f aca="false">SUM(G222,H222,I222,M222)</f>
        <v>0</v>
      </c>
      <c r="P222" s="1208"/>
      <c r="Q222" s="1192" t="str">
        <f aca="false">IFERROR(VLOOKUP(P222,DADOS!$C$21:$E$25,3,0),"")</f>
        <v/>
      </c>
      <c r="R222" s="1209"/>
    </row>
    <row r="223" customFormat="false" ht="15" hidden="false" customHeight="false" outlineLevel="0" collapsed="false">
      <c r="N223" s="1207"/>
      <c r="O223" s="1207" t="n">
        <f aca="false">SUM(G223,H223,I223,M223)</f>
        <v>0</v>
      </c>
      <c r="P223" s="1208"/>
      <c r="Q223" s="1192" t="str">
        <f aca="false">IFERROR(VLOOKUP(P223,DADOS!$C$21:$E$25,3,0),"")</f>
        <v/>
      </c>
      <c r="R223" s="1209"/>
    </row>
    <row r="224" customFormat="false" ht="15" hidden="false" customHeight="false" outlineLevel="0" collapsed="false">
      <c r="N224" s="1207"/>
      <c r="O224" s="1207" t="n">
        <f aca="false">SUM(G224,H224,I224,M224)</f>
        <v>0</v>
      </c>
      <c r="P224" s="1208"/>
      <c r="Q224" s="1192" t="str">
        <f aca="false">IFERROR(VLOOKUP(P224,DADOS!$C$21:$E$25,3,0),"")</f>
        <v/>
      </c>
      <c r="R224" s="1209"/>
    </row>
    <row r="225" customFormat="false" ht="15" hidden="false" customHeight="false" outlineLevel="0" collapsed="false">
      <c r="N225" s="1207"/>
      <c r="O225" s="1207" t="n">
        <f aca="false">SUM(G225,H225,I225,M225)</f>
        <v>0</v>
      </c>
      <c r="P225" s="1208"/>
      <c r="Q225" s="1192" t="str">
        <f aca="false">IFERROR(VLOOKUP(P225,DADOS!$C$21:$E$25,3,0),"")</f>
        <v/>
      </c>
      <c r="R225" s="1209"/>
    </row>
    <row r="226" customFormat="false" ht="15" hidden="false" customHeight="false" outlineLevel="0" collapsed="false">
      <c r="N226" s="1207"/>
      <c r="O226" s="1207" t="n">
        <f aca="false">SUM(G226,H226,I226,M226)</f>
        <v>0</v>
      </c>
      <c r="P226" s="1208"/>
      <c r="Q226" s="1192" t="str">
        <f aca="false">IFERROR(VLOOKUP(P226,DADOS!$C$21:$E$25,3,0),"")</f>
        <v/>
      </c>
      <c r="R226" s="1209"/>
    </row>
    <row r="227" customFormat="false" ht="15" hidden="false" customHeight="false" outlineLevel="0" collapsed="false">
      <c r="N227" s="1207"/>
      <c r="O227" s="1207" t="n">
        <f aca="false">SUM(G227,H227,I227,M227)</f>
        <v>0</v>
      </c>
      <c r="P227" s="1208"/>
      <c r="Q227" s="1192" t="str">
        <f aca="false">IFERROR(VLOOKUP(P227,DADOS!$C$21:$E$25,3,0),"")</f>
        <v/>
      </c>
      <c r="R227" s="1209"/>
    </row>
    <row r="228" customFormat="false" ht="15" hidden="false" customHeight="false" outlineLevel="0" collapsed="false">
      <c r="N228" s="1207"/>
      <c r="O228" s="1207" t="n">
        <f aca="false">SUM(G228,H228,I228,M228)</f>
        <v>0</v>
      </c>
      <c r="P228" s="1208"/>
      <c r="Q228" s="1192" t="str">
        <f aca="false">IFERROR(VLOOKUP(P228,DADOS!$C$21:$E$25,3,0),"")</f>
        <v/>
      </c>
      <c r="R228" s="1209"/>
    </row>
    <row r="229" customFormat="false" ht="15" hidden="false" customHeight="false" outlineLevel="0" collapsed="false">
      <c r="N229" s="1207"/>
      <c r="O229" s="1207" t="n">
        <f aca="false">SUM(G229,H229,I229,M229)</f>
        <v>0</v>
      </c>
      <c r="P229" s="1208"/>
      <c r="Q229" s="1192" t="str">
        <f aca="false">IFERROR(VLOOKUP(P229,DADOS!$C$21:$E$25,3,0),"")</f>
        <v/>
      </c>
      <c r="R229" s="1209"/>
    </row>
    <row r="230" customFormat="false" ht="15" hidden="false" customHeight="false" outlineLevel="0" collapsed="false">
      <c r="N230" s="1207"/>
      <c r="O230" s="1207" t="n">
        <f aca="false">SUM(G230,H230,I230,M230)</f>
        <v>0</v>
      </c>
      <c r="P230" s="1208"/>
      <c r="Q230" s="1192" t="str">
        <f aca="false">IFERROR(VLOOKUP(P230,DADOS!$C$21:$E$25,3,0),"")</f>
        <v/>
      </c>
      <c r="R230" s="1209"/>
    </row>
    <row r="231" customFormat="false" ht="15" hidden="false" customHeight="false" outlineLevel="0" collapsed="false">
      <c r="N231" s="1207"/>
      <c r="O231" s="1207" t="n">
        <f aca="false">SUM(G231,H231,I231,M231)</f>
        <v>0</v>
      </c>
      <c r="P231" s="1208"/>
      <c r="Q231" s="1192" t="str">
        <f aca="false">IFERROR(VLOOKUP(P231,DADOS!$C$21:$E$25,3,0),"")</f>
        <v/>
      </c>
      <c r="R231" s="1209"/>
    </row>
    <row r="232" customFormat="false" ht="15" hidden="false" customHeight="false" outlineLevel="0" collapsed="false">
      <c r="N232" s="1207"/>
      <c r="O232" s="1207" t="n">
        <f aca="false">SUM(G232,H232,I232,M232)</f>
        <v>0</v>
      </c>
      <c r="P232" s="1208"/>
      <c r="Q232" s="1192" t="str">
        <f aca="false">IFERROR(VLOOKUP(P232,DADOS!$C$21:$E$25,3,0),"")</f>
        <v/>
      </c>
      <c r="R232" s="1209"/>
    </row>
    <row r="233" customFormat="false" ht="15" hidden="false" customHeight="false" outlineLevel="0" collapsed="false">
      <c r="N233" s="1207"/>
      <c r="O233" s="1207" t="n">
        <f aca="false">SUM(G233,H233,I233,M233)</f>
        <v>0</v>
      </c>
      <c r="P233" s="1208"/>
      <c r="Q233" s="1192" t="str">
        <f aca="false">IFERROR(VLOOKUP(P233,DADOS!$C$21:$E$25,3,0),"")</f>
        <v/>
      </c>
      <c r="R233" s="1209"/>
    </row>
    <row r="234" customFormat="false" ht="15" hidden="false" customHeight="false" outlineLevel="0" collapsed="false">
      <c r="N234" s="1207"/>
      <c r="O234" s="1207" t="n">
        <f aca="false">SUM(G234,H234,I234,M234)</f>
        <v>0</v>
      </c>
      <c r="P234" s="1208"/>
      <c r="Q234" s="1192" t="str">
        <f aca="false">IFERROR(VLOOKUP(P234,DADOS!$C$21:$E$25,3,0),"")</f>
        <v/>
      </c>
      <c r="R234" s="1209"/>
    </row>
    <row r="235" customFormat="false" ht="15" hidden="false" customHeight="false" outlineLevel="0" collapsed="false">
      <c r="N235" s="1207"/>
      <c r="O235" s="1207" t="n">
        <f aca="false">SUM(G235,H235,I235,M235)</f>
        <v>0</v>
      </c>
      <c r="P235" s="1208"/>
      <c r="Q235" s="1192" t="str">
        <f aca="false">IFERROR(VLOOKUP(P235,DADOS!$C$21:$E$25,3,0),"")</f>
        <v/>
      </c>
      <c r="R235" s="1209"/>
    </row>
    <row r="236" customFormat="false" ht="15" hidden="false" customHeight="false" outlineLevel="0" collapsed="false">
      <c r="N236" s="1207"/>
      <c r="O236" s="1207" t="n">
        <f aca="false">SUM(G236,H236,I236,M236)</f>
        <v>0</v>
      </c>
      <c r="P236" s="1208"/>
      <c r="Q236" s="1192" t="str">
        <f aca="false">IFERROR(VLOOKUP(P236,DADOS!$C$21:$E$25,3,0),"")</f>
        <v/>
      </c>
      <c r="R236" s="1209"/>
    </row>
    <row r="237" customFormat="false" ht="15" hidden="false" customHeight="false" outlineLevel="0" collapsed="false">
      <c r="N237" s="1207"/>
      <c r="O237" s="1207" t="n">
        <f aca="false">SUM(G237,H237,I237,M237)</f>
        <v>0</v>
      </c>
      <c r="P237" s="1208"/>
      <c r="Q237" s="1192" t="str">
        <f aca="false">IFERROR(VLOOKUP(P237,DADOS!$C$21:$E$25,3,0),"")</f>
        <v/>
      </c>
      <c r="R237" s="1209"/>
    </row>
    <row r="238" customFormat="false" ht="15" hidden="false" customHeight="false" outlineLevel="0" collapsed="false">
      <c r="N238" s="1207"/>
      <c r="O238" s="1207" t="n">
        <f aca="false">SUM(G238,H238,I238,M238)</f>
        <v>0</v>
      </c>
      <c r="P238" s="1208"/>
      <c r="Q238" s="1192" t="str">
        <f aca="false">IFERROR(VLOOKUP(P238,DADOS!$C$21:$E$25,3,0),"")</f>
        <v/>
      </c>
      <c r="R238" s="1209"/>
    </row>
    <row r="239" customFormat="false" ht="15" hidden="false" customHeight="false" outlineLevel="0" collapsed="false">
      <c r="N239" s="1207"/>
      <c r="O239" s="1207" t="n">
        <f aca="false">SUM(G239,H239,I239,M239)</f>
        <v>0</v>
      </c>
      <c r="P239" s="1208"/>
      <c r="Q239" s="1192" t="str">
        <f aca="false">IFERROR(VLOOKUP(P239,DADOS!$C$21:$E$25,3,0),"")</f>
        <v/>
      </c>
      <c r="R239" s="1209"/>
    </row>
    <row r="240" customFormat="false" ht="15" hidden="false" customHeight="false" outlineLevel="0" collapsed="false">
      <c r="N240" s="1207"/>
      <c r="O240" s="1207" t="n">
        <f aca="false">SUM(G240,H240,I240,M240)</f>
        <v>0</v>
      </c>
      <c r="P240" s="1208"/>
      <c r="Q240" s="1192" t="str">
        <f aca="false">IFERROR(VLOOKUP(P240,DADOS!$C$21:$E$25,3,0),"")</f>
        <v/>
      </c>
      <c r="R240" s="1209"/>
    </row>
    <row r="241" customFormat="false" ht="15" hidden="false" customHeight="false" outlineLevel="0" collapsed="false">
      <c r="N241" s="1207"/>
      <c r="O241" s="1207" t="n">
        <f aca="false">SUM(G241,H241,I241,M241)</f>
        <v>0</v>
      </c>
      <c r="P241" s="1208"/>
      <c r="Q241" s="1192" t="str">
        <f aca="false">IFERROR(VLOOKUP(P241,DADOS!$C$21:$E$25,3,0),"")</f>
        <v/>
      </c>
      <c r="R241" s="1209"/>
    </row>
    <row r="242" customFormat="false" ht="15" hidden="false" customHeight="false" outlineLevel="0" collapsed="false">
      <c r="N242" s="1207"/>
      <c r="O242" s="1207" t="n">
        <f aca="false">SUM(G242,H242,I242,M242)</f>
        <v>0</v>
      </c>
      <c r="P242" s="1208"/>
      <c r="Q242" s="1192" t="str">
        <f aca="false">IFERROR(VLOOKUP(P242,DADOS!$C$21:$E$25,3,0),"")</f>
        <v/>
      </c>
      <c r="R242" s="1209"/>
    </row>
    <row r="243" customFormat="false" ht="15" hidden="false" customHeight="false" outlineLevel="0" collapsed="false">
      <c r="N243" s="1207"/>
      <c r="O243" s="1207" t="n">
        <f aca="false">SUM(G243,H243,I243,M243)</f>
        <v>0</v>
      </c>
      <c r="P243" s="1208"/>
      <c r="Q243" s="1192" t="str">
        <f aca="false">IFERROR(VLOOKUP(P243,DADOS!$C$21:$E$25,3,0),"")</f>
        <v/>
      </c>
      <c r="R243" s="1209"/>
    </row>
    <row r="244" customFormat="false" ht="15" hidden="false" customHeight="false" outlineLevel="0" collapsed="false">
      <c r="N244" s="1207"/>
      <c r="O244" s="1207" t="n">
        <f aca="false">SUM(G244,H244,I244,M244)</f>
        <v>0</v>
      </c>
      <c r="P244" s="1208"/>
      <c r="Q244" s="1192" t="str">
        <f aca="false">IFERROR(VLOOKUP(P244,DADOS!$C$21:$E$25,3,0),"")</f>
        <v/>
      </c>
      <c r="R244" s="1209"/>
    </row>
    <row r="245" customFormat="false" ht="15" hidden="false" customHeight="false" outlineLevel="0" collapsed="false">
      <c r="N245" s="1207"/>
      <c r="O245" s="1207" t="n">
        <f aca="false">SUM(G245,H245,I245,M245)</f>
        <v>0</v>
      </c>
      <c r="P245" s="1208"/>
      <c r="Q245" s="1192" t="str">
        <f aca="false">IFERROR(VLOOKUP(P245,DADOS!$C$21:$E$25,3,0),"")</f>
        <v/>
      </c>
      <c r="R245" s="1209"/>
    </row>
    <row r="246" customFormat="false" ht="15" hidden="false" customHeight="false" outlineLevel="0" collapsed="false">
      <c r="N246" s="1207"/>
      <c r="O246" s="1207" t="n">
        <f aca="false">SUM(G246,H246,I246,M246)</f>
        <v>0</v>
      </c>
      <c r="P246" s="1208"/>
      <c r="Q246" s="1192" t="str">
        <f aca="false">IFERROR(VLOOKUP(P246,DADOS!$C$21:$E$25,3,0),"")</f>
        <v/>
      </c>
      <c r="R246" s="1209"/>
    </row>
    <row r="247" customFormat="false" ht="15" hidden="false" customHeight="false" outlineLevel="0" collapsed="false">
      <c r="N247" s="1207"/>
      <c r="O247" s="1207" t="n">
        <f aca="false">SUM(G247,H247,I247,M247)</f>
        <v>0</v>
      </c>
      <c r="P247" s="1208"/>
      <c r="Q247" s="1192" t="str">
        <f aca="false">IFERROR(VLOOKUP(P247,DADOS!$C$21:$E$25,3,0),"")</f>
        <v/>
      </c>
      <c r="R247" s="1209"/>
    </row>
    <row r="248" customFormat="false" ht="15" hidden="false" customHeight="false" outlineLevel="0" collapsed="false">
      <c r="N248" s="1207"/>
      <c r="O248" s="1207" t="n">
        <f aca="false">SUM(G248,H248,I248,M248)</f>
        <v>0</v>
      </c>
      <c r="P248" s="1208"/>
      <c r="Q248" s="1192" t="str">
        <f aca="false">IFERROR(VLOOKUP(P248,DADOS!$C$21:$E$25,3,0),"")</f>
        <v/>
      </c>
      <c r="R248" s="1209"/>
    </row>
    <row r="249" customFormat="false" ht="15" hidden="false" customHeight="false" outlineLevel="0" collapsed="false">
      <c r="N249" s="1207"/>
      <c r="O249" s="1207" t="n">
        <f aca="false">SUM(G249,H249,I249,M249)</f>
        <v>0</v>
      </c>
      <c r="P249" s="1208"/>
      <c r="Q249" s="1192" t="str">
        <f aca="false">IFERROR(VLOOKUP(P249,DADOS!$C$21:$E$25,3,0),"")</f>
        <v/>
      </c>
      <c r="R249" s="1209"/>
    </row>
    <row r="250" customFormat="false" ht="15" hidden="false" customHeight="false" outlineLevel="0" collapsed="false">
      <c r="N250" s="1207"/>
      <c r="O250" s="1207" t="n">
        <f aca="false">SUM(G250,H250,I250,M250)</f>
        <v>0</v>
      </c>
      <c r="P250" s="1208"/>
      <c r="Q250" s="1192" t="str">
        <f aca="false">IFERROR(VLOOKUP(P250,DADOS!$C$21:$E$25,3,0),"")</f>
        <v/>
      </c>
      <c r="R250" s="1209"/>
    </row>
    <row r="251" customFormat="false" ht="15" hidden="false" customHeight="false" outlineLevel="0" collapsed="false">
      <c r="N251" s="1207"/>
      <c r="O251" s="1207" t="n">
        <f aca="false">SUM(G251,H251,I251,M251)</f>
        <v>0</v>
      </c>
      <c r="P251" s="1208"/>
      <c r="Q251" s="1192" t="str">
        <f aca="false">IFERROR(VLOOKUP(P251,DADOS!$C$21:$E$25,3,0),"")</f>
        <v/>
      </c>
      <c r="R251" s="1209"/>
    </row>
    <row r="252" customFormat="false" ht="15" hidden="false" customHeight="false" outlineLevel="0" collapsed="false">
      <c r="N252" s="1207"/>
      <c r="O252" s="1207" t="n">
        <f aca="false">SUM(G252,H252,I252,M252)</f>
        <v>0</v>
      </c>
      <c r="P252" s="1208"/>
      <c r="Q252" s="1192" t="str">
        <f aca="false">IFERROR(VLOOKUP(P252,DADOS!$C$21:$E$25,3,0),"")</f>
        <v/>
      </c>
      <c r="R252" s="1209"/>
    </row>
    <row r="253" customFormat="false" ht="15" hidden="false" customHeight="false" outlineLevel="0" collapsed="false">
      <c r="N253" s="1207"/>
      <c r="O253" s="1207" t="n">
        <f aca="false">SUM(G253,H253,I253,M253)</f>
        <v>0</v>
      </c>
      <c r="P253" s="1208"/>
      <c r="Q253" s="1192" t="str">
        <f aca="false">IFERROR(VLOOKUP(P253,DADOS!$C$21:$E$25,3,0),"")</f>
        <v/>
      </c>
      <c r="R253" s="1209"/>
    </row>
    <row r="254" customFormat="false" ht="15" hidden="false" customHeight="false" outlineLevel="0" collapsed="false">
      <c r="N254" s="1207"/>
      <c r="O254" s="1207" t="n">
        <f aca="false">SUM(G254,H254,I254,M254)</f>
        <v>0</v>
      </c>
      <c r="P254" s="1208"/>
      <c r="Q254" s="1192" t="str">
        <f aca="false">IFERROR(VLOOKUP(P254,DADOS!$C$21:$E$25,3,0),"")</f>
        <v/>
      </c>
      <c r="R254" s="1209"/>
    </row>
    <row r="255" customFormat="false" ht="15" hidden="false" customHeight="false" outlineLevel="0" collapsed="false">
      <c r="N255" s="1207"/>
      <c r="O255" s="1207" t="n">
        <f aca="false">SUM(G255,H255,I255,M255)</f>
        <v>0</v>
      </c>
      <c r="P255" s="1208"/>
      <c r="Q255" s="1192" t="str">
        <f aca="false">IFERROR(VLOOKUP(P255,DADOS!$C$21:$E$25,3,0),"")</f>
        <v/>
      </c>
      <c r="R255" s="1209"/>
    </row>
    <row r="256" customFormat="false" ht="15" hidden="false" customHeight="false" outlineLevel="0" collapsed="false">
      <c r="N256" s="1207"/>
      <c r="O256" s="1207" t="n">
        <f aca="false">SUM(G256,H256,I256,M256)</f>
        <v>0</v>
      </c>
      <c r="P256" s="1208"/>
      <c r="Q256" s="1192" t="str">
        <f aca="false">IFERROR(VLOOKUP(P256,DADOS!$C$21:$E$25,3,0),"")</f>
        <v/>
      </c>
      <c r="R256" s="1209"/>
    </row>
    <row r="257" customFormat="false" ht="15" hidden="false" customHeight="false" outlineLevel="0" collapsed="false">
      <c r="N257" s="1207"/>
      <c r="O257" s="1207" t="n">
        <f aca="false">SUM(G257,H257,I257,M257)</f>
        <v>0</v>
      </c>
      <c r="P257" s="1208"/>
      <c r="Q257" s="1192" t="str">
        <f aca="false">IFERROR(VLOOKUP(P257,DADOS!$C$21:$E$25,3,0),"")</f>
        <v/>
      </c>
      <c r="R257" s="1209"/>
    </row>
    <row r="258" customFormat="false" ht="15" hidden="false" customHeight="false" outlineLevel="0" collapsed="false">
      <c r="N258" s="1207"/>
      <c r="O258" s="1207" t="n">
        <f aca="false">SUM(G258,H258,I258,M258)</f>
        <v>0</v>
      </c>
      <c r="P258" s="1208"/>
      <c r="Q258" s="1192" t="str">
        <f aca="false">IFERROR(VLOOKUP(P258,DADOS!$C$21:$E$25,3,0),"")</f>
        <v/>
      </c>
      <c r="R258" s="1209"/>
    </row>
    <row r="259" customFormat="false" ht="15" hidden="false" customHeight="false" outlineLevel="0" collapsed="false">
      <c r="N259" s="1207"/>
      <c r="O259" s="1207" t="n">
        <f aca="false">SUM(G259,H259,I259,M259)</f>
        <v>0</v>
      </c>
      <c r="P259" s="1208"/>
      <c r="Q259" s="1192" t="str">
        <f aca="false">IFERROR(VLOOKUP(P259,DADOS!$C$21:$E$25,3,0),"")</f>
        <v/>
      </c>
      <c r="R259" s="1209"/>
    </row>
    <row r="260" customFormat="false" ht="15" hidden="false" customHeight="false" outlineLevel="0" collapsed="false">
      <c r="N260" s="1207"/>
      <c r="O260" s="1207" t="n">
        <f aca="false">SUM(G260,H260,I260,M260)</f>
        <v>0</v>
      </c>
      <c r="P260" s="1208"/>
      <c r="Q260" s="1192" t="str">
        <f aca="false">IFERROR(VLOOKUP(P260,DADOS!$C$21:$E$25,3,0),"")</f>
        <v/>
      </c>
      <c r="R260" s="1209"/>
    </row>
    <row r="261" customFormat="false" ht="15" hidden="false" customHeight="false" outlineLevel="0" collapsed="false">
      <c r="N261" s="1207"/>
      <c r="O261" s="1207" t="n">
        <f aca="false">SUM(G261,H261,I261,M261)</f>
        <v>0</v>
      </c>
      <c r="P261" s="1208"/>
      <c r="Q261" s="1192" t="str">
        <f aca="false">IFERROR(VLOOKUP(P261,DADOS!$C$21:$E$25,3,0),"")</f>
        <v/>
      </c>
      <c r="R261" s="1209"/>
    </row>
    <row r="262" customFormat="false" ht="15" hidden="false" customHeight="false" outlineLevel="0" collapsed="false">
      <c r="N262" s="1207"/>
      <c r="O262" s="1207" t="n">
        <f aca="false">SUM(G262,H262,I262,M262)</f>
        <v>0</v>
      </c>
      <c r="P262" s="1208"/>
      <c r="Q262" s="1192" t="str">
        <f aca="false">IFERROR(VLOOKUP(P262,DADOS!$C$21:$E$25,3,0),"")</f>
        <v/>
      </c>
      <c r="R262" s="1209"/>
    </row>
    <row r="263" customFormat="false" ht="15" hidden="false" customHeight="false" outlineLevel="0" collapsed="false">
      <c r="N263" s="1207"/>
      <c r="O263" s="1207" t="n">
        <f aca="false">SUM(G263,H263,I263,M263)</f>
        <v>0</v>
      </c>
      <c r="P263" s="1208"/>
      <c r="Q263" s="1192" t="str">
        <f aca="false">IFERROR(VLOOKUP(P263,DADOS!$C$21:$E$25,3,0),"")</f>
        <v/>
      </c>
      <c r="R263" s="1209"/>
    </row>
    <row r="264" customFormat="false" ht="15" hidden="false" customHeight="false" outlineLevel="0" collapsed="false">
      <c r="N264" s="1207"/>
      <c r="O264" s="1207" t="n">
        <f aca="false">SUM(G264,H264,I264,M264)</f>
        <v>0</v>
      </c>
      <c r="P264" s="1208"/>
      <c r="Q264" s="1192" t="str">
        <f aca="false">IFERROR(VLOOKUP(P264,DADOS!$C$21:$E$25,3,0),"")</f>
        <v/>
      </c>
      <c r="R264" s="1209"/>
    </row>
    <row r="265" customFormat="false" ht="15" hidden="false" customHeight="false" outlineLevel="0" collapsed="false">
      <c r="N265" s="1207"/>
      <c r="O265" s="1207" t="n">
        <f aca="false">SUM(G265,H265,I265,M265)</f>
        <v>0</v>
      </c>
      <c r="P265" s="1208"/>
      <c r="Q265" s="1192" t="str">
        <f aca="false">IFERROR(VLOOKUP(P265,DADOS!$C$21:$E$25,3,0),"")</f>
        <v/>
      </c>
      <c r="R265" s="1209"/>
    </row>
    <row r="266" customFormat="false" ht="15" hidden="false" customHeight="false" outlineLevel="0" collapsed="false">
      <c r="N266" s="1207"/>
      <c r="O266" s="1207" t="n">
        <f aca="false">SUM(G266,H266,I266,M266)</f>
        <v>0</v>
      </c>
      <c r="P266" s="1208"/>
      <c r="Q266" s="1192" t="str">
        <f aca="false">IFERROR(VLOOKUP(P266,DADOS!$C$21:$E$25,3,0),"")</f>
        <v/>
      </c>
      <c r="R266" s="1209"/>
    </row>
    <row r="267" customFormat="false" ht="15" hidden="false" customHeight="false" outlineLevel="0" collapsed="false">
      <c r="N267" s="1207"/>
      <c r="O267" s="1207" t="n">
        <f aca="false">SUM(G267,H267,I267,M267)</f>
        <v>0</v>
      </c>
      <c r="P267" s="1208"/>
      <c r="Q267" s="1192" t="str">
        <f aca="false">IFERROR(VLOOKUP(P267,DADOS!$C$21:$E$25,3,0),"")</f>
        <v/>
      </c>
      <c r="R267" s="1209"/>
    </row>
    <row r="268" customFormat="false" ht="15" hidden="false" customHeight="false" outlineLevel="0" collapsed="false">
      <c r="N268" s="1207"/>
      <c r="O268" s="1207" t="n">
        <f aca="false">SUM(G268,H268,I268,M268)</f>
        <v>0</v>
      </c>
      <c r="P268" s="1208"/>
      <c r="Q268" s="1192" t="str">
        <f aca="false">IFERROR(VLOOKUP(P268,DADOS!$C$21:$E$25,3,0),"")</f>
        <v/>
      </c>
      <c r="R268" s="1209"/>
    </row>
    <row r="269" customFormat="false" ht="15" hidden="false" customHeight="false" outlineLevel="0" collapsed="false">
      <c r="N269" s="1207"/>
      <c r="O269" s="1207" t="n">
        <f aca="false">SUM(G269,H269,I269,M269)</f>
        <v>0</v>
      </c>
      <c r="P269" s="1208"/>
      <c r="Q269" s="1192" t="str">
        <f aca="false">IFERROR(VLOOKUP(P269,DADOS!$C$21:$E$25,3,0),"")</f>
        <v/>
      </c>
      <c r="R269" s="1209"/>
    </row>
    <row r="270" customFormat="false" ht="15" hidden="false" customHeight="false" outlineLevel="0" collapsed="false">
      <c r="N270" s="1207"/>
      <c r="O270" s="1207" t="n">
        <f aca="false">SUM(G270,H270,I270,M270)</f>
        <v>0</v>
      </c>
      <c r="P270" s="1208"/>
      <c r="Q270" s="1192" t="str">
        <f aca="false">IFERROR(VLOOKUP(P270,DADOS!$C$21:$E$25,3,0),"")</f>
        <v/>
      </c>
      <c r="R270" s="1209"/>
    </row>
    <row r="271" customFormat="false" ht="15" hidden="false" customHeight="false" outlineLevel="0" collapsed="false">
      <c r="N271" s="1207"/>
      <c r="O271" s="1207" t="n">
        <f aca="false">SUM(G271,H271,I271,M271)</f>
        <v>0</v>
      </c>
      <c r="P271" s="1208"/>
      <c r="Q271" s="1192" t="str">
        <f aca="false">IFERROR(VLOOKUP(P271,DADOS!$C$21:$E$25,3,0),"")</f>
        <v/>
      </c>
      <c r="R271" s="1209"/>
    </row>
    <row r="272" customFormat="false" ht="15" hidden="false" customHeight="false" outlineLevel="0" collapsed="false">
      <c r="N272" s="1207"/>
      <c r="O272" s="1207" t="n">
        <f aca="false">SUM(G272,H272,I272,M272)</f>
        <v>0</v>
      </c>
      <c r="P272" s="1208"/>
      <c r="Q272" s="1192" t="str">
        <f aca="false">IFERROR(VLOOKUP(P272,DADOS!$C$21:$E$25,3,0),"")</f>
        <v/>
      </c>
      <c r="R272" s="1209"/>
    </row>
    <row r="273" customFormat="false" ht="15" hidden="false" customHeight="false" outlineLevel="0" collapsed="false">
      <c r="N273" s="1207"/>
      <c r="O273" s="1207" t="n">
        <f aca="false">SUM(G273,H273,I273,M273)</f>
        <v>0</v>
      </c>
      <c r="P273" s="1208"/>
      <c r="Q273" s="1192" t="str">
        <f aca="false">IFERROR(VLOOKUP(P273,DADOS!$C$21:$E$25,3,0),"")</f>
        <v/>
      </c>
      <c r="R273" s="1209"/>
    </row>
    <row r="274" customFormat="false" ht="15" hidden="false" customHeight="false" outlineLevel="0" collapsed="false">
      <c r="N274" s="1207"/>
      <c r="O274" s="1207" t="n">
        <f aca="false">SUM(G274,H274,I274,M274)</f>
        <v>0</v>
      </c>
      <c r="P274" s="1208"/>
      <c r="Q274" s="1192" t="str">
        <f aca="false">IFERROR(VLOOKUP(P274,DADOS!$C$21:$E$25,3,0),"")</f>
        <v/>
      </c>
      <c r="R274" s="1209"/>
    </row>
    <row r="275" customFormat="false" ht="15" hidden="false" customHeight="false" outlineLevel="0" collapsed="false">
      <c r="N275" s="1207"/>
      <c r="O275" s="1207" t="n">
        <f aca="false">SUM(G275,H275,I275,M275)</f>
        <v>0</v>
      </c>
      <c r="P275" s="1208"/>
      <c r="Q275" s="1192" t="str">
        <f aca="false">IFERROR(VLOOKUP(P275,DADOS!$C$21:$E$25,3,0),"")</f>
        <v/>
      </c>
      <c r="R275" s="1209"/>
    </row>
    <row r="276" customFormat="false" ht="15" hidden="false" customHeight="false" outlineLevel="0" collapsed="false">
      <c r="N276" s="1207"/>
      <c r="O276" s="1207" t="n">
        <f aca="false">SUM(G276,H276,I276,M276)</f>
        <v>0</v>
      </c>
      <c r="P276" s="1208"/>
      <c r="Q276" s="1192" t="str">
        <f aca="false">IFERROR(VLOOKUP(P276,DADOS!$C$21:$E$25,3,0),"")</f>
        <v/>
      </c>
      <c r="R276" s="1209"/>
    </row>
    <row r="277" customFormat="false" ht="15" hidden="false" customHeight="false" outlineLevel="0" collapsed="false">
      <c r="N277" s="1207"/>
      <c r="O277" s="1207" t="n">
        <f aca="false">SUM(G277,H277,I277,M277)</f>
        <v>0</v>
      </c>
      <c r="P277" s="1208"/>
      <c r="Q277" s="1192" t="str">
        <f aca="false">IFERROR(VLOOKUP(P277,DADOS!$C$21:$E$25,3,0),"")</f>
        <v/>
      </c>
      <c r="R277" s="1209"/>
    </row>
    <row r="278" customFormat="false" ht="15" hidden="false" customHeight="false" outlineLevel="0" collapsed="false">
      <c r="N278" s="1207"/>
      <c r="O278" s="1207" t="n">
        <f aca="false">SUM(G278,H278,I278,M278)</f>
        <v>0</v>
      </c>
      <c r="P278" s="1208"/>
      <c r="Q278" s="1192" t="str">
        <f aca="false">IFERROR(VLOOKUP(P278,DADOS!$C$21:$E$25,3,0),"")</f>
        <v/>
      </c>
      <c r="R278" s="1209"/>
    </row>
    <row r="279" customFormat="false" ht="15" hidden="false" customHeight="false" outlineLevel="0" collapsed="false">
      <c r="N279" s="1207"/>
      <c r="O279" s="1207" t="n">
        <f aca="false">SUM(G279,H279,I279,M279)</f>
        <v>0</v>
      </c>
      <c r="P279" s="1208"/>
      <c r="Q279" s="1192" t="str">
        <f aca="false">IFERROR(VLOOKUP(P279,DADOS!$C$21:$E$25,3,0),"")</f>
        <v/>
      </c>
      <c r="R279" s="1209"/>
    </row>
    <row r="280" customFormat="false" ht="15" hidden="false" customHeight="false" outlineLevel="0" collapsed="false">
      <c r="N280" s="1207"/>
      <c r="O280" s="1207" t="n">
        <f aca="false">SUM(G280,H280,I280,M280)</f>
        <v>0</v>
      </c>
      <c r="P280" s="1208"/>
      <c r="Q280" s="1192" t="str">
        <f aca="false">IFERROR(VLOOKUP(P280,DADOS!$C$21:$E$25,3,0),"")</f>
        <v/>
      </c>
      <c r="R280" s="1209"/>
    </row>
    <row r="281" customFormat="false" ht="15" hidden="false" customHeight="false" outlineLevel="0" collapsed="false">
      <c r="N281" s="1207"/>
      <c r="O281" s="1207" t="n">
        <f aca="false">SUM(G281,H281,I281,M281)</f>
        <v>0</v>
      </c>
      <c r="P281" s="1208"/>
      <c r="Q281" s="1192" t="str">
        <f aca="false">IFERROR(VLOOKUP(P281,DADOS!$C$21:$E$25,3,0),"")</f>
        <v/>
      </c>
      <c r="R281" s="1209"/>
    </row>
    <row r="282" customFormat="false" ht="15" hidden="false" customHeight="false" outlineLevel="0" collapsed="false">
      <c r="N282" s="1207"/>
      <c r="O282" s="1207" t="n">
        <f aca="false">SUM(G282,H282,I282,M282)</f>
        <v>0</v>
      </c>
      <c r="P282" s="1208"/>
      <c r="Q282" s="1192" t="str">
        <f aca="false">IFERROR(VLOOKUP(P282,DADOS!$C$21:$E$25,3,0),"")</f>
        <v/>
      </c>
      <c r="R282" s="1209"/>
    </row>
    <row r="283" customFormat="false" ht="15" hidden="false" customHeight="false" outlineLevel="0" collapsed="false">
      <c r="N283" s="1207"/>
      <c r="O283" s="1207" t="n">
        <f aca="false">SUM(G283,H283,I283,M283)</f>
        <v>0</v>
      </c>
      <c r="P283" s="1208"/>
      <c r="Q283" s="1192" t="str">
        <f aca="false">IFERROR(VLOOKUP(P283,DADOS!$C$21:$E$25,3,0),"")</f>
        <v/>
      </c>
      <c r="R283" s="1209"/>
    </row>
    <row r="284" customFormat="false" ht="15" hidden="false" customHeight="false" outlineLevel="0" collapsed="false">
      <c r="N284" s="1207"/>
      <c r="O284" s="1207" t="n">
        <f aca="false">SUM(G284,H284,I284,M284)</f>
        <v>0</v>
      </c>
      <c r="P284" s="1208"/>
      <c r="Q284" s="1192" t="str">
        <f aca="false">IFERROR(VLOOKUP(P284,DADOS!$C$21:$E$25,3,0),"")</f>
        <v/>
      </c>
      <c r="R284" s="1209"/>
    </row>
    <row r="285" customFormat="false" ht="15" hidden="false" customHeight="false" outlineLevel="0" collapsed="false">
      <c r="N285" s="1207"/>
      <c r="O285" s="1207" t="n">
        <f aca="false">SUM(G285,H285,I285,M285)</f>
        <v>0</v>
      </c>
      <c r="P285" s="1208"/>
      <c r="Q285" s="1192" t="str">
        <f aca="false">IFERROR(VLOOKUP(P285,DADOS!$C$21:$E$25,3,0),"")</f>
        <v/>
      </c>
      <c r="R285" s="1209"/>
    </row>
    <row r="286" customFormat="false" ht="15" hidden="false" customHeight="false" outlineLevel="0" collapsed="false">
      <c r="N286" s="1207"/>
      <c r="O286" s="1207" t="n">
        <f aca="false">SUM(G286,H286,I286,M286)</f>
        <v>0</v>
      </c>
      <c r="P286" s="1208"/>
      <c r="Q286" s="1192" t="str">
        <f aca="false">IFERROR(VLOOKUP(P286,DADOS!$C$21:$E$25,3,0),"")</f>
        <v/>
      </c>
      <c r="R286" s="1209"/>
    </row>
    <row r="287" customFormat="false" ht="15" hidden="false" customHeight="false" outlineLevel="0" collapsed="false">
      <c r="N287" s="1207"/>
      <c r="O287" s="1207" t="n">
        <f aca="false">SUM(G287,H287,I287,M287)</f>
        <v>0</v>
      </c>
      <c r="P287" s="1208"/>
      <c r="Q287" s="1192" t="str">
        <f aca="false">IFERROR(VLOOKUP(P287,DADOS!$C$21:$E$25,3,0),"")</f>
        <v/>
      </c>
      <c r="R287" s="1209"/>
    </row>
    <row r="288" customFormat="false" ht="15" hidden="false" customHeight="false" outlineLevel="0" collapsed="false">
      <c r="N288" s="1207"/>
      <c r="O288" s="1207" t="n">
        <f aca="false">SUM(G288,H288,I288,M288)</f>
        <v>0</v>
      </c>
      <c r="P288" s="1208"/>
      <c r="Q288" s="1192" t="str">
        <f aca="false">IFERROR(VLOOKUP(P288,DADOS!$C$21:$E$25,3,0),"")</f>
        <v/>
      </c>
      <c r="R288" s="1209"/>
    </row>
    <row r="289" customFormat="false" ht="15" hidden="false" customHeight="false" outlineLevel="0" collapsed="false">
      <c r="N289" s="1207"/>
      <c r="O289" s="1207" t="n">
        <f aca="false">SUM(G289,H289,I289,M289)</f>
        <v>0</v>
      </c>
      <c r="P289" s="1208"/>
      <c r="Q289" s="1192" t="str">
        <f aca="false">IFERROR(VLOOKUP(P289,DADOS!$C$21:$E$25,3,0),"")</f>
        <v/>
      </c>
      <c r="R289" s="1209"/>
    </row>
    <row r="290" customFormat="false" ht="15" hidden="false" customHeight="false" outlineLevel="0" collapsed="false">
      <c r="N290" s="1207"/>
      <c r="O290" s="1207" t="n">
        <f aca="false">SUM(G290,H290,I290,M290)</f>
        <v>0</v>
      </c>
      <c r="P290" s="1208"/>
      <c r="Q290" s="1192" t="str">
        <f aca="false">IFERROR(VLOOKUP(P290,DADOS!$C$21:$E$25,3,0),"")</f>
        <v/>
      </c>
      <c r="R290" s="1209"/>
    </row>
    <row r="291" customFormat="false" ht="15" hidden="false" customHeight="false" outlineLevel="0" collapsed="false">
      <c r="N291" s="1207"/>
      <c r="O291" s="1207" t="n">
        <f aca="false">SUM(G291,H291,I291,M291)</f>
        <v>0</v>
      </c>
      <c r="P291" s="1208"/>
      <c r="Q291" s="1192" t="str">
        <f aca="false">IFERROR(VLOOKUP(P291,DADOS!$C$21:$E$25,3,0),"")</f>
        <v/>
      </c>
      <c r="R291" s="1209"/>
    </row>
    <row r="292" customFormat="false" ht="15" hidden="false" customHeight="false" outlineLevel="0" collapsed="false">
      <c r="N292" s="1207"/>
      <c r="O292" s="1207" t="n">
        <f aca="false">SUM(G292,H292,I292,M292)</f>
        <v>0</v>
      </c>
      <c r="P292" s="1208"/>
      <c r="Q292" s="1192" t="str">
        <f aca="false">IFERROR(VLOOKUP(P292,DADOS!$C$21:$E$25,3,0),"")</f>
        <v/>
      </c>
      <c r="R292" s="1209"/>
    </row>
    <row r="293" customFormat="false" ht="15" hidden="false" customHeight="false" outlineLevel="0" collapsed="false">
      <c r="N293" s="1207"/>
      <c r="O293" s="1207" t="n">
        <f aca="false">SUM(G293,H293,I293,M293)</f>
        <v>0</v>
      </c>
      <c r="P293" s="1208"/>
      <c r="Q293" s="1192" t="str">
        <f aca="false">IFERROR(VLOOKUP(P293,DADOS!$C$21:$E$25,3,0),"")</f>
        <v/>
      </c>
      <c r="R293" s="1209"/>
    </row>
    <row r="294" customFormat="false" ht="15" hidden="false" customHeight="false" outlineLevel="0" collapsed="false">
      <c r="N294" s="1207"/>
      <c r="O294" s="1207" t="n">
        <f aca="false">SUM(G294,H294,I294,M294)</f>
        <v>0</v>
      </c>
      <c r="P294" s="1208"/>
      <c r="Q294" s="1192" t="str">
        <f aca="false">IFERROR(VLOOKUP(P294,DADOS!$C$21:$E$25,3,0),"")</f>
        <v/>
      </c>
      <c r="R294" s="1209"/>
    </row>
    <row r="295" customFormat="false" ht="15" hidden="false" customHeight="false" outlineLevel="0" collapsed="false">
      <c r="N295" s="1207"/>
      <c r="O295" s="1207" t="n">
        <f aca="false">SUM(G295,H295,I295,M295)</f>
        <v>0</v>
      </c>
      <c r="P295" s="1208"/>
      <c r="Q295" s="1192" t="str">
        <f aca="false">IFERROR(VLOOKUP(P295,DADOS!$C$21:$E$25,3,0),"")</f>
        <v/>
      </c>
      <c r="R295" s="1209"/>
    </row>
    <row r="296" customFormat="false" ht="15" hidden="false" customHeight="false" outlineLevel="0" collapsed="false">
      <c r="N296" s="1207"/>
      <c r="O296" s="1207" t="n">
        <f aca="false">SUM(G296,H296,I296,M296)</f>
        <v>0</v>
      </c>
      <c r="P296" s="1208"/>
      <c r="Q296" s="1192" t="str">
        <f aca="false">IFERROR(VLOOKUP(P296,DADOS!$C$21:$E$25,3,0),"")</f>
        <v/>
      </c>
      <c r="R296" s="1209"/>
    </row>
    <row r="297" customFormat="false" ht="15" hidden="false" customHeight="false" outlineLevel="0" collapsed="false">
      <c r="N297" s="1207"/>
      <c r="O297" s="1207" t="n">
        <f aca="false">SUM(G297,H297,I297,M297)</f>
        <v>0</v>
      </c>
      <c r="P297" s="1208"/>
      <c r="Q297" s="1192" t="str">
        <f aca="false">IFERROR(VLOOKUP(P297,DADOS!$C$21:$E$25,3,0),"")</f>
        <v/>
      </c>
      <c r="R297" s="1209"/>
    </row>
    <row r="298" customFormat="false" ht="15" hidden="false" customHeight="false" outlineLevel="0" collapsed="false">
      <c r="N298" s="1207"/>
      <c r="O298" s="1207" t="n">
        <f aca="false">SUM(G298,H298,I298,M298)</f>
        <v>0</v>
      </c>
      <c r="P298" s="1208"/>
      <c r="Q298" s="1192" t="str">
        <f aca="false">IFERROR(VLOOKUP(P298,DADOS!$C$21:$E$25,3,0),"")</f>
        <v/>
      </c>
      <c r="R298" s="1209"/>
    </row>
    <row r="299" customFormat="false" ht="15" hidden="false" customHeight="false" outlineLevel="0" collapsed="false">
      <c r="N299" s="1207"/>
      <c r="O299" s="1207" t="n">
        <f aca="false">SUM(G299,H299,I299,M299)</f>
        <v>0</v>
      </c>
      <c r="P299" s="1208"/>
      <c r="Q299" s="1192" t="str">
        <f aca="false">IFERROR(VLOOKUP(P299,DADOS!$C$21:$E$25,3,0),"")</f>
        <v/>
      </c>
      <c r="R299" s="1209"/>
    </row>
    <row r="300" customFormat="false" ht="15" hidden="false" customHeight="false" outlineLevel="0" collapsed="false">
      <c r="N300" s="1207"/>
      <c r="O300" s="1207" t="n">
        <f aca="false">SUM(G300,H300,I300,M300)</f>
        <v>0</v>
      </c>
      <c r="P300" s="1208"/>
      <c r="Q300" s="1192" t="str">
        <f aca="false">IFERROR(VLOOKUP(P300,DADOS!$C$21:$E$25,3,0),"")</f>
        <v/>
      </c>
      <c r="R300" s="1209"/>
    </row>
    <row r="301" customFormat="false" ht="15" hidden="false" customHeight="false" outlineLevel="0" collapsed="false">
      <c r="N301" s="1207"/>
      <c r="O301" s="1207" t="n">
        <f aca="false">SUM(G301,H301,I301,M301)</f>
        <v>0</v>
      </c>
      <c r="P301" s="1208"/>
      <c r="Q301" s="1192" t="str">
        <f aca="false">IFERROR(VLOOKUP(P301,DADOS!$C$21:$E$25,3,0),"")</f>
        <v/>
      </c>
      <c r="R301" s="1209"/>
    </row>
    <row r="302" customFormat="false" ht="15" hidden="false" customHeight="false" outlineLevel="0" collapsed="false">
      <c r="N302" s="1207"/>
      <c r="O302" s="1207" t="n">
        <f aca="false">SUM(G302,H302,I302,M302)</f>
        <v>0</v>
      </c>
      <c r="P302" s="1208"/>
      <c r="Q302" s="1192" t="str">
        <f aca="false">IFERROR(VLOOKUP(P302,DADOS!$C$21:$E$25,3,0),"")</f>
        <v/>
      </c>
      <c r="R302" s="1209"/>
    </row>
    <row r="303" customFormat="false" ht="15" hidden="false" customHeight="false" outlineLevel="0" collapsed="false">
      <c r="N303" s="1207"/>
      <c r="O303" s="1207" t="n">
        <f aca="false">SUM(G303,H303,I303,M303)</f>
        <v>0</v>
      </c>
      <c r="P303" s="1208"/>
      <c r="Q303" s="1192" t="str">
        <f aca="false">IFERROR(VLOOKUP(P303,DADOS!$C$21:$E$25,3,0),"")</f>
        <v/>
      </c>
      <c r="R303" s="1209"/>
    </row>
    <row r="304" customFormat="false" ht="15" hidden="false" customHeight="false" outlineLevel="0" collapsed="false">
      <c r="N304" s="1207"/>
      <c r="O304" s="1207" t="n">
        <f aca="false">SUM(G304,H304,I304,M304)</f>
        <v>0</v>
      </c>
      <c r="P304" s="1208"/>
      <c r="Q304" s="1192" t="str">
        <f aca="false">IFERROR(VLOOKUP(P304,DADOS!$C$21:$E$25,3,0),"")</f>
        <v/>
      </c>
      <c r="R304" s="1209"/>
    </row>
    <row r="305" customFormat="false" ht="15" hidden="false" customHeight="false" outlineLevel="0" collapsed="false">
      <c r="N305" s="1207"/>
      <c r="O305" s="1207" t="n">
        <f aca="false">SUM(G305,H305,I305,M305)</f>
        <v>0</v>
      </c>
      <c r="P305" s="1208"/>
      <c r="Q305" s="1192" t="str">
        <f aca="false">IFERROR(VLOOKUP(P305,DADOS!$C$21:$E$25,3,0),"")</f>
        <v/>
      </c>
      <c r="R305" s="1209"/>
    </row>
    <row r="306" customFormat="false" ht="15" hidden="false" customHeight="false" outlineLevel="0" collapsed="false">
      <c r="N306" s="1207"/>
      <c r="O306" s="1207" t="n">
        <f aca="false">SUM(G306,H306,I306,M306)</f>
        <v>0</v>
      </c>
      <c r="P306" s="1208"/>
      <c r="Q306" s="1192" t="str">
        <f aca="false">IFERROR(VLOOKUP(P306,DADOS!$C$21:$E$25,3,0),"")</f>
        <v/>
      </c>
      <c r="R306" s="1209"/>
    </row>
    <row r="307" customFormat="false" ht="15" hidden="false" customHeight="false" outlineLevel="0" collapsed="false">
      <c r="N307" s="1207"/>
      <c r="O307" s="1207" t="n">
        <f aca="false">SUM(G307,H307,I307,M307)</f>
        <v>0</v>
      </c>
      <c r="P307" s="1208"/>
      <c r="Q307" s="1192" t="str">
        <f aca="false">IFERROR(VLOOKUP(P307,DADOS!$C$21:$E$25,3,0),"")</f>
        <v/>
      </c>
      <c r="R307" s="1209"/>
    </row>
    <row r="308" customFormat="false" ht="15" hidden="false" customHeight="false" outlineLevel="0" collapsed="false">
      <c r="N308" s="1207"/>
      <c r="O308" s="1207" t="n">
        <f aca="false">SUM(G308,H308,I308,M308)</f>
        <v>0</v>
      </c>
      <c r="P308" s="1208"/>
      <c r="Q308" s="1192" t="str">
        <f aca="false">IFERROR(VLOOKUP(P308,DADOS!$C$21:$E$25,3,0),"")</f>
        <v/>
      </c>
      <c r="R308" s="1209"/>
    </row>
    <row r="309" customFormat="false" ht="15" hidden="false" customHeight="false" outlineLevel="0" collapsed="false">
      <c r="N309" s="1207"/>
      <c r="O309" s="1207" t="n">
        <f aca="false">SUM(G309,H309,I309,M309)</f>
        <v>0</v>
      </c>
      <c r="P309" s="1208"/>
      <c r="Q309" s="1192" t="str">
        <f aca="false">IFERROR(VLOOKUP(P309,DADOS!$C$21:$E$25,3,0),"")</f>
        <v/>
      </c>
      <c r="R309" s="1209"/>
    </row>
    <row r="310" customFormat="false" ht="15" hidden="false" customHeight="false" outlineLevel="0" collapsed="false">
      <c r="N310" s="1207"/>
      <c r="O310" s="1207" t="n">
        <f aca="false">SUM(G310,H310,I310,M310)</f>
        <v>0</v>
      </c>
      <c r="P310" s="1208"/>
      <c r="Q310" s="1192" t="str">
        <f aca="false">IFERROR(VLOOKUP(P310,DADOS!$C$21:$E$25,3,0),"")</f>
        <v/>
      </c>
      <c r="R310" s="1209"/>
    </row>
  </sheetData>
  <autoFilter ref="A2:R310"/>
  <dataValidations count="1">
    <dataValidation allowBlank="true" errorStyle="stop" operator="between" showDropDown="false" showErrorMessage="true" showInputMessage="true" sqref="P3:P310" type="list">
      <formula1>"Etanol,Gasolina,Diesel S10,Diesel S500"</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3A2C7"/>
    <pageSetUpPr fitToPage="false"/>
  </sheetPr>
  <dimension ref="B1:AE892"/>
  <sheetViews>
    <sheetView showFormulas="false" showGridLines="false" showRowColHeaders="true" showZeros="true" rightToLeft="false" tabSelected="false" showOutlineSymbols="true" defaultGridColor="true" view="normal" topLeftCell="A1" colorId="64" zoomScale="55" zoomScaleNormal="55" zoomScalePageLayoutView="100" workbookViewId="0">
      <pane xSplit="0" ySplit="5" topLeftCell="A720" activePane="bottomLeft" state="frozen"/>
      <selection pane="topLeft" activeCell="A1" activeCellId="0" sqref="A1"/>
      <selection pane="bottomLeft" activeCell="M735" activeCellId="0" sqref="M735"/>
    </sheetView>
  </sheetViews>
  <sheetFormatPr defaultColWidth="10.5703125" defaultRowHeight="15" customHeight="false" zeroHeight="false" outlineLevelRow="0" outlineLevelCol="0"/>
  <cols>
    <col collapsed="false" customWidth="true" hidden="false" outlineLevel="0" max="1" min="1" style="1219" width="1.57"/>
    <col collapsed="false" customWidth="true" hidden="false" outlineLevel="0" max="2" min="2" style="1219" width="12.15"/>
    <col collapsed="false" customWidth="true" hidden="false" outlineLevel="0" max="3" min="3" style="1219" width="28.42"/>
    <col collapsed="false" customWidth="false" hidden="false" outlineLevel="0" max="4" min="4" style="1219" width="10.57"/>
    <col collapsed="false" customWidth="true" hidden="false" outlineLevel="0" max="5" min="5" style="1219" width="3.71"/>
    <col collapsed="false" customWidth="true" hidden="false" outlineLevel="0" max="6" min="6" style="1219" width="11.71"/>
    <col collapsed="false" customWidth="false" hidden="false" outlineLevel="0" max="7" min="7" style="1219" width="10.57"/>
    <col collapsed="false" customWidth="true" hidden="false" outlineLevel="0" max="8" min="8" style="1219" width="16.14"/>
    <col collapsed="false" customWidth="false" hidden="false" outlineLevel="0" max="9" min="9" style="1219" width="10.57"/>
    <col collapsed="false" customWidth="true" hidden="false" outlineLevel="0" max="10" min="10" style="1219" width="15.57"/>
    <col collapsed="false" customWidth="false" hidden="false" outlineLevel="0" max="11" min="11" style="1219" width="10.57"/>
    <col collapsed="false" customWidth="true" hidden="false" outlineLevel="0" max="12" min="12" style="1219" width="13.86"/>
    <col collapsed="false" customWidth="true" hidden="false" outlineLevel="0" max="13" min="13" style="1219" width="13"/>
    <col collapsed="false" customWidth="true" hidden="false" outlineLevel="0" max="14" min="14" style="1219" width="13.15"/>
    <col collapsed="false" customWidth="true" hidden="false" outlineLevel="0" max="15" min="15" style="1219" width="5.71"/>
    <col collapsed="false" customWidth="true" hidden="false" outlineLevel="0" max="16" min="16" style="1219" width="22.42"/>
    <col collapsed="false" customWidth="true" hidden="false" outlineLevel="0" max="17" min="17" style="1219" width="11.43"/>
    <col collapsed="false" customWidth="true" hidden="false" outlineLevel="0" max="18" min="18" style="1219" width="17.57"/>
    <col collapsed="false" customWidth="false" hidden="false" outlineLevel="0" max="19" min="19" style="1219" width="10.57"/>
    <col collapsed="false" customWidth="true" hidden="false" outlineLevel="0" max="20" min="20" style="1219" width="21"/>
    <col collapsed="false" customWidth="false" hidden="false" outlineLevel="0" max="21" min="21" style="1219" width="10.57"/>
    <col collapsed="false" customWidth="true" hidden="false" outlineLevel="0" max="22" min="22" style="1219" width="10.14"/>
    <col collapsed="false" customWidth="true" hidden="false" outlineLevel="0" max="23" min="23" style="1219" width="11.14"/>
    <col collapsed="false" customWidth="false" hidden="false" outlineLevel="0" max="24" min="24" style="1219" width="10.57"/>
    <col collapsed="false" customWidth="true" hidden="false" outlineLevel="0" max="25" min="25" style="1219" width="14.57"/>
    <col collapsed="false" customWidth="false" hidden="false" outlineLevel="0" max="16384" min="26" style="1219" width="10.57"/>
  </cols>
  <sheetData>
    <row r="1" customFormat="false" ht="15" hidden="false" customHeight="false" outlineLevel="0" collapsed="false">
      <c r="B1" s="1220" t="s">
        <v>1295</v>
      </c>
      <c r="P1" s="1221"/>
      <c r="Q1" s="1222" t="s">
        <v>1296</v>
      </c>
      <c r="R1" s="1222" t="s">
        <v>1297</v>
      </c>
      <c r="U1" s="1222" t="s">
        <v>1298</v>
      </c>
      <c r="V1" s="1222" t="s">
        <v>1299</v>
      </c>
      <c r="X1" s="1223"/>
      <c r="Y1" s="1223"/>
      <c r="Z1" s="1223"/>
      <c r="AA1" s="1223"/>
      <c r="AB1" s="1223"/>
      <c r="AC1" s="1223"/>
      <c r="AD1" s="1223"/>
      <c r="AE1" s="1223"/>
    </row>
    <row r="2" s="1223" customFormat="true" ht="15" hidden="false" customHeight="false" outlineLevel="0" collapsed="false">
      <c r="B2" s="1224" t="s">
        <v>1300</v>
      </c>
      <c r="C2" s="1225" t="s">
        <v>1301</v>
      </c>
      <c r="D2" s="1226" t="s">
        <v>1302</v>
      </c>
      <c r="E2" s="1220"/>
      <c r="F2" s="1227"/>
      <c r="G2" s="1224" t="s">
        <v>1300</v>
      </c>
      <c r="H2" s="1225" t="s">
        <v>1303</v>
      </c>
      <c r="I2" s="1226"/>
      <c r="J2" s="1226"/>
      <c r="K2" s="1226" t="s">
        <v>1302</v>
      </c>
      <c r="L2" s="1220"/>
      <c r="M2" s="1219"/>
      <c r="N2" s="1219"/>
      <c r="O2" s="1220"/>
      <c r="P2" s="1222" t="s">
        <v>1304</v>
      </c>
      <c r="Q2" s="1228" t="n">
        <v>1.2</v>
      </c>
      <c r="R2" s="1229" t="n">
        <v>6.72</v>
      </c>
      <c r="S2" s="1220" t="str">
        <f aca="false">EQUIPAMENTOS!B16</f>
        <v>E0014</v>
      </c>
      <c r="T2" s="1230" t="s">
        <v>1305</v>
      </c>
      <c r="U2" s="1228" t="n">
        <v>3.2</v>
      </c>
      <c r="V2" s="1228" t="n">
        <v>7.4</v>
      </c>
    </row>
    <row r="3" s="1223" customFormat="true" ht="15" hidden="false" customHeight="false" outlineLevel="0" collapsed="false">
      <c r="B3" s="1231" t="s">
        <v>1306</v>
      </c>
      <c r="C3" s="1232" t="s">
        <v>1307</v>
      </c>
      <c r="D3" s="1233" t="s">
        <v>1302</v>
      </c>
      <c r="E3" s="1220"/>
      <c r="F3" s="1227"/>
      <c r="G3" s="1220"/>
      <c r="H3" s="1220"/>
      <c r="I3" s="1220"/>
      <c r="J3" s="1220"/>
      <c r="K3" s="1220"/>
      <c r="L3" s="1220"/>
      <c r="M3" s="1220"/>
      <c r="N3" s="1219"/>
      <c r="O3" s="1220"/>
      <c r="P3" s="1222" t="s">
        <v>1308</v>
      </c>
      <c r="Q3" s="1228" t="n">
        <v>2.1</v>
      </c>
      <c r="R3" s="1229" t="n">
        <v>7.52</v>
      </c>
      <c r="S3" s="1220" t="str">
        <f aca="false">EQUIPAMENTOS!B17</f>
        <v>E0015</v>
      </c>
      <c r="T3" s="1230" t="s">
        <v>1309</v>
      </c>
      <c r="U3" s="1228" t="n">
        <v>2.5</v>
      </c>
      <c r="V3" s="1228" t="n">
        <v>3.2</v>
      </c>
    </row>
    <row r="4" s="1223" customFormat="true" ht="15" hidden="false" customHeight="false" outlineLevel="0" collapsed="false">
      <c r="B4" s="1234" t="s">
        <v>1310</v>
      </c>
      <c r="C4" s="1235" t="s">
        <v>1311</v>
      </c>
      <c r="D4" s="1236" t="s">
        <v>1302</v>
      </c>
      <c r="E4" s="1220"/>
      <c r="F4" s="1227"/>
      <c r="G4" s="1220"/>
      <c r="H4" s="1220"/>
      <c r="I4" s="1220"/>
      <c r="J4" s="1220"/>
      <c r="K4" s="1220"/>
      <c r="L4" s="1220"/>
      <c r="M4" s="1220"/>
      <c r="N4" s="1220"/>
      <c r="O4" s="1220"/>
      <c r="P4" s="1222" t="s">
        <v>1312</v>
      </c>
      <c r="Q4" s="1228" t="n">
        <v>3.1</v>
      </c>
      <c r="R4" s="1229" t="n">
        <v>7.7</v>
      </c>
      <c r="S4" s="1220" t="str">
        <f aca="false">EQUIPAMENTOS!B18</f>
        <v>E0016</v>
      </c>
      <c r="T4" s="1230" t="s">
        <v>1313</v>
      </c>
      <c r="U4" s="1228" t="n">
        <v>1.7</v>
      </c>
      <c r="V4" s="1228" t="n">
        <v>5</v>
      </c>
    </row>
    <row r="5" customFormat="false" ht="15" hidden="false" customHeight="false" outlineLevel="0" collapsed="false">
      <c r="Q5" s="1237"/>
    </row>
    <row r="6" customFormat="false" ht="15" hidden="false" customHeight="false" outlineLevel="0" collapsed="false">
      <c r="Q6" s="1237"/>
    </row>
    <row r="7" customFormat="false" ht="15" hidden="false" customHeight="false" outlineLevel="0" collapsed="false">
      <c r="B7" s="1238" t="str">
        <f aca="false">CONCATENATE("CPU:",PLANEJAMENTO!B12)</f>
        <v>CPU:1.1</v>
      </c>
      <c r="C7" s="1238" t="s">
        <v>27</v>
      </c>
      <c r="D7" s="1239"/>
      <c r="E7" s="1239"/>
      <c r="F7" s="1239"/>
      <c r="G7" s="1239"/>
      <c r="H7" s="1239"/>
      <c r="I7" s="1239"/>
      <c r="J7" s="1239"/>
      <c r="K7" s="1239"/>
      <c r="L7" s="1239"/>
      <c r="M7" s="1239"/>
      <c r="N7" s="1239"/>
      <c r="O7" s="1239"/>
      <c r="P7" s="1238" t="s">
        <v>28</v>
      </c>
      <c r="Q7" s="1239"/>
      <c r="R7" s="1239"/>
      <c r="S7" s="1239"/>
      <c r="T7" s="1240" t="n">
        <f aca="false">F30</f>
        <v>239.04</v>
      </c>
      <c r="U7" s="1238"/>
    </row>
    <row r="10" customFormat="false" ht="15" hidden="false" customHeight="false" outlineLevel="0" collapsed="false">
      <c r="C10" s="1241" t="s">
        <v>1314</v>
      </c>
      <c r="D10" s="1242"/>
      <c r="E10" s="1242"/>
      <c r="F10" s="1242"/>
      <c r="G10" s="1242"/>
      <c r="J10" s="1241" t="s">
        <v>1315</v>
      </c>
      <c r="K10" s="1242"/>
      <c r="L10" s="1242"/>
      <c r="M10" s="1242"/>
      <c r="N10" s="1242"/>
      <c r="Q10" s="1243"/>
      <c r="R10" s="1243"/>
      <c r="S10" s="1243"/>
      <c r="T10" s="1243"/>
      <c r="U10" s="1243"/>
    </row>
    <row r="11" customFormat="false" ht="15" hidden="false" customHeight="false" outlineLevel="0" collapsed="false">
      <c r="C11" s="1219" t="s">
        <v>1301</v>
      </c>
      <c r="F11" s="1244" t="n">
        <v>1</v>
      </c>
      <c r="J11" s="1219" t="s">
        <v>1301</v>
      </c>
      <c r="M11" s="1244" t="n">
        <v>0.95</v>
      </c>
      <c r="Q11" s="1243"/>
      <c r="R11" s="1243"/>
      <c r="S11" s="1243"/>
      <c r="T11" s="1243"/>
      <c r="U11" s="1243"/>
    </row>
    <row r="12" customFormat="false" ht="15" hidden="false" customHeight="false" outlineLevel="0" collapsed="false">
      <c r="C12" s="1219" t="s">
        <v>1307</v>
      </c>
      <c r="F12" s="1244" t="n">
        <v>0.8</v>
      </c>
      <c r="G12" s="1245"/>
      <c r="J12" s="1219" t="s">
        <v>1307</v>
      </c>
      <c r="M12" s="1244" t="n">
        <f aca="false">1/1.2</f>
        <v>0.833333333333333</v>
      </c>
      <c r="Q12" s="1243"/>
      <c r="R12" s="1243"/>
      <c r="S12" s="1243"/>
      <c r="T12" s="1243"/>
      <c r="U12" s="1243"/>
    </row>
    <row r="13" customFormat="false" ht="15" hidden="false" customHeight="false" outlineLevel="0" collapsed="false">
      <c r="C13" s="1219" t="s">
        <v>1311</v>
      </c>
      <c r="F13" s="1244" t="n">
        <v>0.83</v>
      </c>
      <c r="J13" s="1219" t="s">
        <v>1311</v>
      </c>
      <c r="M13" s="1244" t="n">
        <v>0.83</v>
      </c>
      <c r="Q13" s="1243"/>
      <c r="R13" s="1243"/>
      <c r="S13" s="1243"/>
      <c r="T13" s="1243"/>
      <c r="U13" s="1243"/>
    </row>
    <row r="14" customFormat="false" ht="15" hidden="false" customHeight="false" outlineLevel="0" collapsed="false">
      <c r="F14" s="1244"/>
      <c r="M14" s="1244"/>
      <c r="Q14" s="1243"/>
      <c r="R14" s="1243"/>
      <c r="S14" s="1243"/>
      <c r="T14" s="1243"/>
      <c r="U14" s="1243"/>
    </row>
    <row r="15" customFormat="false" ht="15" hidden="false" customHeight="false" outlineLevel="0" collapsed="false">
      <c r="C15" s="1246" t="str">
        <f aca="false">_xlfn.XLOOKUP(F16,Q$2:Q$4,P$2:P$4,0,0,1)</f>
        <v>Escavadeira CAT-336</v>
      </c>
      <c r="F15" s="1244"/>
      <c r="J15" s="1246"/>
      <c r="M15" s="1244"/>
      <c r="Q15" s="1243"/>
      <c r="R15" s="1243"/>
      <c r="S15" s="1243"/>
      <c r="T15" s="1243"/>
      <c r="U15" s="1243"/>
    </row>
    <row r="16" customFormat="false" ht="15" hidden="false" customHeight="false" outlineLevel="0" collapsed="false">
      <c r="C16" s="1219" t="s">
        <v>1316</v>
      </c>
      <c r="F16" s="1247" t="n">
        <f aca="false">Q3</f>
        <v>2.1</v>
      </c>
      <c r="G16" s="1219" t="s">
        <v>55</v>
      </c>
      <c r="J16" s="1219" t="s">
        <v>1316</v>
      </c>
      <c r="M16" s="1247" t="n">
        <v>14</v>
      </c>
      <c r="N16" s="1219" t="s">
        <v>55</v>
      </c>
      <c r="P16" s="1244"/>
      <c r="Q16" s="1243"/>
      <c r="R16" s="1243"/>
      <c r="S16" s="1243"/>
      <c r="T16" s="1243"/>
      <c r="U16" s="1243"/>
    </row>
    <row r="17" customFormat="false" ht="15" hidden="false" customHeight="false" outlineLevel="0" collapsed="false">
      <c r="C17" s="1248" t="s">
        <v>1317</v>
      </c>
      <c r="D17" s="1248"/>
      <c r="E17" s="1248"/>
      <c r="F17" s="1249" t="n">
        <f aca="false">F11*F12*F13*F16</f>
        <v>1.3944</v>
      </c>
      <c r="G17" s="1248" t="s">
        <v>55</v>
      </c>
      <c r="J17" s="1248" t="s">
        <v>1317</v>
      </c>
      <c r="K17" s="1248"/>
      <c r="L17" s="1248"/>
      <c r="M17" s="1249" t="n">
        <f aca="false">M11*M12*M13*M16</f>
        <v>9.19916666666667</v>
      </c>
      <c r="N17" s="1248" t="s">
        <v>55</v>
      </c>
      <c r="P17" s="1244"/>
      <c r="Q17" s="1243"/>
      <c r="R17" s="1243"/>
      <c r="S17" s="1243"/>
      <c r="T17" s="1243"/>
      <c r="U17" s="1243"/>
    </row>
    <row r="18" customFormat="false" ht="15" hidden="false" customHeight="false" outlineLevel="0" collapsed="false">
      <c r="M18" s="1250"/>
      <c r="N18" s="1246"/>
      <c r="P18" s="1244"/>
      <c r="Q18" s="1243"/>
      <c r="R18" s="1243"/>
      <c r="S18" s="1243"/>
      <c r="T18" s="1243"/>
      <c r="U18" s="1243"/>
    </row>
    <row r="19" customFormat="false" ht="15" hidden="false" customHeight="false" outlineLevel="0" collapsed="false">
      <c r="J19" s="1248" t="s">
        <v>1318</v>
      </c>
      <c r="M19" s="1249" t="n">
        <f aca="false">M17/F30*60</f>
        <v>2.30902777777778</v>
      </c>
      <c r="N19" s="1248" t="s">
        <v>463</v>
      </c>
      <c r="P19" s="1244"/>
      <c r="Q19" s="1243"/>
      <c r="R19" s="1243"/>
      <c r="S19" s="1243"/>
      <c r="T19" s="1243"/>
      <c r="U19" s="1243"/>
    </row>
    <row r="20" customFormat="false" ht="15" hidden="false" customHeight="false" outlineLevel="0" collapsed="false">
      <c r="J20" s="1219" t="s">
        <v>1319</v>
      </c>
      <c r="M20" s="1244" t="n">
        <v>2</v>
      </c>
      <c r="N20" s="1219" t="s">
        <v>464</v>
      </c>
      <c r="Q20" s="1243"/>
      <c r="R20" s="1243"/>
      <c r="S20" s="1243"/>
      <c r="T20" s="1243"/>
      <c r="U20" s="1243"/>
    </row>
    <row r="21" customFormat="false" ht="15" hidden="false" customHeight="false" outlineLevel="0" collapsed="false">
      <c r="J21" s="1219" t="s">
        <v>1320</v>
      </c>
      <c r="M21" s="1244" t="n">
        <v>15</v>
      </c>
      <c r="N21" s="1219" t="s">
        <v>472</v>
      </c>
      <c r="Q21" s="1243"/>
      <c r="R21" s="1243"/>
      <c r="S21" s="1243"/>
      <c r="T21" s="1243"/>
      <c r="U21" s="1243"/>
    </row>
    <row r="22" customFormat="false" ht="15" hidden="false" customHeight="false" outlineLevel="0" collapsed="false">
      <c r="J22" s="1219" t="s">
        <v>1321</v>
      </c>
      <c r="M22" s="1244" t="n">
        <v>20</v>
      </c>
      <c r="N22" s="1219" t="s">
        <v>472</v>
      </c>
      <c r="Q22" s="1243"/>
      <c r="R22" s="1243"/>
      <c r="S22" s="1243"/>
      <c r="T22" s="1243"/>
      <c r="U22" s="1243"/>
    </row>
    <row r="23" customFormat="false" ht="15" hidden="false" customHeight="false" outlineLevel="0" collapsed="false">
      <c r="J23" s="1248" t="s">
        <v>1322</v>
      </c>
      <c r="K23" s="1248"/>
      <c r="M23" s="1251" t="n">
        <f aca="false">(M20*2) / AVERAGE(M21:M22) * 60</f>
        <v>13.7142857142857</v>
      </c>
      <c r="N23" s="1248" t="s">
        <v>463</v>
      </c>
      <c r="Q23" s="1243"/>
      <c r="R23" s="1243"/>
      <c r="S23" s="1243"/>
      <c r="T23" s="1243"/>
      <c r="U23" s="1243"/>
    </row>
    <row r="24" customFormat="false" ht="15" hidden="false" customHeight="false" outlineLevel="0" collapsed="false">
      <c r="J24" s="1248" t="s">
        <v>1323</v>
      </c>
      <c r="K24" s="1248"/>
      <c r="M24" s="1251"/>
      <c r="N24" s="1248" t="s">
        <v>463</v>
      </c>
      <c r="Q24" s="1243"/>
      <c r="R24" s="1243"/>
      <c r="S24" s="1243"/>
      <c r="T24" s="1243"/>
      <c r="U24" s="1243"/>
    </row>
    <row r="25" customFormat="false" ht="15" hidden="false" customHeight="false" outlineLevel="0" collapsed="false">
      <c r="J25" s="1248" t="s">
        <v>1324</v>
      </c>
      <c r="K25" s="1248"/>
      <c r="M25" s="1251" t="n">
        <v>0.47</v>
      </c>
      <c r="N25" s="1248" t="s">
        <v>463</v>
      </c>
    </row>
    <row r="26" customFormat="false" ht="15" hidden="false" customHeight="false" outlineLevel="0" collapsed="false">
      <c r="J26" s="1248" t="s">
        <v>1325</v>
      </c>
      <c r="K26" s="1248"/>
      <c r="M26" s="1251" t="n">
        <v>1</v>
      </c>
      <c r="N26" s="1248" t="s">
        <v>463</v>
      </c>
    </row>
    <row r="27" customFormat="false" ht="15" hidden="false" customHeight="false" outlineLevel="0" collapsed="false">
      <c r="J27" s="1248" t="s">
        <v>1326</v>
      </c>
      <c r="K27" s="1248"/>
      <c r="M27" s="1249" t="n">
        <v>1</v>
      </c>
      <c r="N27" s="1248" t="s">
        <v>463</v>
      </c>
      <c r="Q27" s="1243"/>
      <c r="R27" s="1243"/>
      <c r="S27" s="1243"/>
      <c r="T27" s="1243"/>
      <c r="U27" s="1243"/>
    </row>
    <row r="28" customFormat="false" ht="15" hidden="false" customHeight="false" outlineLevel="0" collapsed="false">
      <c r="C28" s="1252" t="s">
        <v>1327</v>
      </c>
      <c r="D28" s="1252"/>
      <c r="E28" s="1252"/>
      <c r="F28" s="1252" t="n">
        <f aca="false">(19+23)/2/60</f>
        <v>0.35</v>
      </c>
      <c r="G28" s="1252" t="s">
        <v>463</v>
      </c>
      <c r="J28" s="1248" t="s">
        <v>1328</v>
      </c>
      <c r="K28" s="1248"/>
      <c r="L28" s="1248"/>
      <c r="M28" s="1251" t="n">
        <f aca="false">M19+M23+M24+M25+M26+M27</f>
        <v>18.4933134920635</v>
      </c>
      <c r="N28" s="1248" t="s">
        <v>463</v>
      </c>
      <c r="Q28" s="1243"/>
      <c r="R28" s="1243"/>
      <c r="S28" s="1243"/>
      <c r="T28" s="1243"/>
      <c r="U28" s="1243"/>
      <c r="W28" s="1253"/>
    </row>
    <row r="29" customFormat="false" ht="15" hidden="false" customHeight="false" outlineLevel="0" collapsed="false">
      <c r="C29" s="1248"/>
      <c r="F29" s="1249"/>
      <c r="G29" s="1248"/>
      <c r="J29" s="1248"/>
      <c r="M29" s="1249"/>
      <c r="N29" s="1248"/>
      <c r="Q29" s="1243"/>
      <c r="R29" s="1243"/>
      <c r="S29" s="1243"/>
      <c r="T29" s="1243"/>
      <c r="U29" s="1243"/>
    </row>
    <row r="30" customFormat="false" ht="15" hidden="false" customHeight="false" outlineLevel="0" collapsed="false">
      <c r="C30" s="1254" t="s">
        <v>1329</v>
      </c>
      <c r="D30" s="1255"/>
      <c r="E30" s="1255"/>
      <c r="F30" s="1256" t="n">
        <f aca="false">F17/F28*60</f>
        <v>239.04</v>
      </c>
      <c r="G30" s="1254" t="s">
        <v>1330</v>
      </c>
      <c r="J30" s="1248" t="s">
        <v>1329</v>
      </c>
      <c r="M30" s="1249" t="n">
        <f aca="false">M17/M28*60</f>
        <v>29.8459224322819</v>
      </c>
      <c r="N30" s="1257" t="s">
        <v>1330</v>
      </c>
      <c r="Q30" s="1243"/>
      <c r="R30" s="1243"/>
      <c r="S30" s="1243"/>
      <c r="T30" s="1243"/>
      <c r="U30" s="1243"/>
    </row>
    <row r="31" customFormat="false" ht="15" hidden="false" customHeight="false" outlineLevel="0" collapsed="false">
      <c r="Q31" s="1243"/>
      <c r="R31" s="1243"/>
      <c r="S31" s="1243"/>
      <c r="T31" s="1243"/>
      <c r="U31" s="1243"/>
    </row>
    <row r="32" customFormat="false" ht="15" hidden="false" customHeight="false" outlineLevel="0" collapsed="false">
      <c r="Q32" s="1243"/>
      <c r="R32" s="1243"/>
      <c r="S32" s="1243"/>
      <c r="T32" s="1243"/>
      <c r="U32" s="1243"/>
    </row>
    <row r="33" customFormat="false" ht="15" hidden="false" customHeight="false" outlineLevel="0" collapsed="false">
      <c r="Q33" s="1243"/>
      <c r="R33" s="1243"/>
      <c r="S33" s="1243"/>
      <c r="T33" s="1243"/>
      <c r="U33" s="1243"/>
    </row>
    <row r="34" customFormat="false" ht="15" hidden="false" customHeight="false" outlineLevel="0" collapsed="false">
      <c r="C34" s="1241" t="s">
        <v>1331</v>
      </c>
      <c r="D34" s="1242"/>
      <c r="E34" s="1242"/>
      <c r="F34" s="1258" t="n">
        <v>1</v>
      </c>
      <c r="G34" s="1241" t="s">
        <v>1332</v>
      </c>
      <c r="J34" s="1241" t="s">
        <v>1331</v>
      </c>
      <c r="K34" s="1242"/>
      <c r="L34" s="1242"/>
      <c r="M34" s="1258" t="n">
        <f aca="false">ROUNDDOWN(F30/M30,0)</f>
        <v>8</v>
      </c>
      <c r="N34" s="1241" t="s">
        <v>1332</v>
      </c>
      <c r="Q34" s="1243"/>
      <c r="R34" s="1243"/>
      <c r="S34" s="1243"/>
      <c r="T34" s="1243"/>
      <c r="U34" s="1243"/>
    </row>
    <row r="35" customFormat="false" ht="15" hidden="false" customHeight="false" outlineLevel="0" collapsed="false">
      <c r="Q35" s="1243"/>
      <c r="R35" s="1243"/>
      <c r="S35" s="1243"/>
      <c r="T35" s="1243"/>
      <c r="U35" s="1243"/>
    </row>
    <row r="37" customFormat="false" ht="15" hidden="false" customHeight="false" outlineLevel="0" collapsed="false">
      <c r="J37" s="1259" t="s">
        <v>1333</v>
      </c>
      <c r="K37" s="1260"/>
      <c r="L37" s="1260"/>
      <c r="M37" s="1261" t="n">
        <f aca="false">(F30*F34)/(M30*M34)</f>
        <v>1.001141783029</v>
      </c>
      <c r="N37" s="1259" t="s">
        <v>682</v>
      </c>
    </row>
    <row r="39" customFormat="false" ht="15" hidden="false" customHeight="false" outlineLevel="0" collapsed="false">
      <c r="B39" s="1238" t="str">
        <f aca="false">CONCATENATE("CPU:",PLANEJAMENTO!B13)</f>
        <v>CPU:1.2</v>
      </c>
      <c r="C39" s="1238" t="s">
        <v>1334</v>
      </c>
      <c r="D39" s="1239"/>
      <c r="E39" s="1239"/>
      <c r="F39" s="1239"/>
      <c r="G39" s="1239"/>
      <c r="H39" s="1239"/>
      <c r="I39" s="1239"/>
      <c r="J39" s="1239"/>
      <c r="K39" s="1239"/>
      <c r="L39" s="1239"/>
      <c r="M39" s="1239"/>
      <c r="N39" s="1239"/>
      <c r="O39" s="1239"/>
      <c r="P39" s="1238" t="s">
        <v>28</v>
      </c>
      <c r="Q39" s="1239"/>
      <c r="R39" s="1239"/>
      <c r="S39" s="1239"/>
      <c r="T39" s="1240" t="n">
        <f aca="false">F62</f>
        <v>239.04</v>
      </c>
      <c r="U39" s="1238"/>
    </row>
    <row r="42" customFormat="false" ht="15" hidden="false" customHeight="false" outlineLevel="0" collapsed="false">
      <c r="C42" s="1241" t="s">
        <v>1314</v>
      </c>
      <c r="D42" s="1242"/>
      <c r="E42" s="1242"/>
      <c r="F42" s="1242"/>
      <c r="G42" s="1242"/>
      <c r="J42" s="1241" t="s">
        <v>1335</v>
      </c>
      <c r="K42" s="1242"/>
      <c r="L42" s="1242"/>
      <c r="M42" s="1242"/>
      <c r="N42" s="1242"/>
      <c r="Q42" s="1243"/>
      <c r="R42" s="1243"/>
      <c r="S42" s="1243"/>
      <c r="T42" s="1243"/>
      <c r="U42" s="1243"/>
    </row>
    <row r="43" customFormat="false" ht="15" hidden="false" customHeight="false" outlineLevel="0" collapsed="false">
      <c r="C43" s="1219" t="s">
        <v>1301</v>
      </c>
      <c r="F43" s="1244" t="n">
        <v>1</v>
      </c>
      <c r="J43" s="1219" t="s">
        <v>1301</v>
      </c>
      <c r="M43" s="1244" t="n">
        <v>0.95</v>
      </c>
      <c r="Q43" s="1243"/>
      <c r="R43" s="1243"/>
      <c r="S43" s="1243"/>
      <c r="T43" s="1243"/>
      <c r="U43" s="1243"/>
    </row>
    <row r="44" customFormat="false" ht="15" hidden="false" customHeight="false" outlineLevel="0" collapsed="false">
      <c r="C44" s="1219" t="s">
        <v>1307</v>
      </c>
      <c r="F44" s="1244" t="n">
        <v>0.8</v>
      </c>
      <c r="G44" s="1245"/>
      <c r="J44" s="1219" t="s">
        <v>1307</v>
      </c>
      <c r="M44" s="1244" t="n">
        <f aca="false">M12</f>
        <v>0.833333333333333</v>
      </c>
      <c r="Q44" s="1243"/>
      <c r="R44" s="1243"/>
      <c r="S44" s="1243"/>
      <c r="T44" s="1243"/>
      <c r="U44" s="1243"/>
    </row>
    <row r="45" customFormat="false" ht="15" hidden="false" customHeight="false" outlineLevel="0" collapsed="false">
      <c r="C45" s="1219" t="s">
        <v>1311</v>
      </c>
      <c r="F45" s="1244" t="n">
        <v>0.83</v>
      </c>
      <c r="J45" s="1219" t="s">
        <v>1311</v>
      </c>
      <c r="M45" s="1244" t="n">
        <v>0.83</v>
      </c>
      <c r="Q45" s="1243"/>
      <c r="R45" s="1243"/>
      <c r="S45" s="1243"/>
      <c r="T45" s="1243"/>
      <c r="U45" s="1243"/>
    </row>
    <row r="46" customFormat="false" ht="15" hidden="false" customHeight="false" outlineLevel="0" collapsed="false">
      <c r="F46" s="1244"/>
      <c r="M46" s="1244"/>
      <c r="Q46" s="1243"/>
      <c r="R46" s="1243"/>
      <c r="S46" s="1243"/>
      <c r="T46" s="1243"/>
      <c r="U46" s="1243"/>
    </row>
    <row r="47" customFormat="false" ht="15" hidden="false" customHeight="false" outlineLevel="0" collapsed="false">
      <c r="C47" s="1246" t="str">
        <f aca="false">_xlfn.XLOOKUP(F48,Q$2:Q$4,P$2:P$4,0,0,1)</f>
        <v>Escavadeira CAT-336</v>
      </c>
      <c r="F47" s="1244"/>
      <c r="J47" s="1246"/>
      <c r="M47" s="1244"/>
      <c r="Q47" s="1243"/>
      <c r="R47" s="1243"/>
      <c r="S47" s="1243"/>
      <c r="T47" s="1243"/>
      <c r="U47" s="1243"/>
    </row>
    <row r="48" customFormat="false" ht="15" hidden="false" customHeight="false" outlineLevel="0" collapsed="false">
      <c r="C48" s="1219" t="s">
        <v>1316</v>
      </c>
      <c r="F48" s="1247" t="n">
        <v>2.1</v>
      </c>
      <c r="G48" s="1219" t="s">
        <v>55</v>
      </c>
      <c r="J48" s="1219" t="s">
        <v>1316</v>
      </c>
      <c r="M48" s="1247" t="n">
        <v>14</v>
      </c>
      <c r="N48" s="1219" t="s">
        <v>55</v>
      </c>
      <c r="P48" s="1244"/>
      <c r="Q48" s="1243"/>
      <c r="R48" s="1243"/>
      <c r="S48" s="1243"/>
      <c r="T48" s="1243"/>
      <c r="U48" s="1243"/>
    </row>
    <row r="49" customFormat="false" ht="15" hidden="false" customHeight="false" outlineLevel="0" collapsed="false">
      <c r="C49" s="1248" t="s">
        <v>1317</v>
      </c>
      <c r="D49" s="1248"/>
      <c r="E49" s="1248"/>
      <c r="F49" s="1249" t="n">
        <f aca="false">F43*F44*F45*F48</f>
        <v>1.3944</v>
      </c>
      <c r="G49" s="1248" t="s">
        <v>55</v>
      </c>
      <c r="J49" s="1248" t="s">
        <v>1317</v>
      </c>
      <c r="K49" s="1248"/>
      <c r="L49" s="1248"/>
      <c r="M49" s="1249" t="n">
        <f aca="false">M43*M44*M45*M48</f>
        <v>9.19916666666667</v>
      </c>
      <c r="N49" s="1248" t="s">
        <v>55</v>
      </c>
      <c r="P49" s="1244"/>
      <c r="Q49" s="1243"/>
      <c r="R49" s="1243"/>
      <c r="S49" s="1243"/>
      <c r="T49" s="1243"/>
      <c r="U49" s="1243"/>
    </row>
    <row r="50" customFormat="false" ht="15" hidden="false" customHeight="false" outlineLevel="0" collapsed="false">
      <c r="M50" s="1250"/>
      <c r="N50" s="1246"/>
      <c r="P50" s="1244"/>
      <c r="Q50" s="1243"/>
      <c r="R50" s="1243"/>
      <c r="S50" s="1243"/>
      <c r="T50" s="1243"/>
      <c r="U50" s="1243"/>
    </row>
    <row r="51" customFormat="false" ht="15" hidden="false" customHeight="false" outlineLevel="0" collapsed="false">
      <c r="J51" s="1248" t="s">
        <v>1318</v>
      </c>
      <c r="M51" s="1249" t="n">
        <f aca="false">M49/F62*60</f>
        <v>2.30902777777778</v>
      </c>
      <c r="N51" s="1248" t="s">
        <v>463</v>
      </c>
      <c r="P51" s="1244"/>
      <c r="Q51" s="1243"/>
      <c r="R51" s="1243"/>
      <c r="S51" s="1243"/>
      <c r="T51" s="1243"/>
      <c r="U51" s="1243"/>
    </row>
    <row r="52" customFormat="false" ht="15" hidden="false" customHeight="false" outlineLevel="0" collapsed="false">
      <c r="J52" s="1219" t="s">
        <v>1319</v>
      </c>
      <c r="M52" s="1244" t="n">
        <v>3</v>
      </c>
      <c r="N52" s="1219" t="s">
        <v>464</v>
      </c>
      <c r="Q52" s="1243"/>
      <c r="R52" s="1243"/>
      <c r="S52" s="1243"/>
      <c r="T52" s="1243"/>
      <c r="U52" s="1243"/>
    </row>
    <row r="53" customFormat="false" ht="15" hidden="false" customHeight="false" outlineLevel="0" collapsed="false">
      <c r="J53" s="1219" t="s">
        <v>1320</v>
      </c>
      <c r="M53" s="1244" t="n">
        <v>20</v>
      </c>
      <c r="N53" s="1219" t="s">
        <v>472</v>
      </c>
      <c r="Q53" s="1243"/>
      <c r="R53" s="1243"/>
      <c r="S53" s="1243"/>
      <c r="T53" s="1243"/>
      <c r="U53" s="1243"/>
    </row>
    <row r="54" customFormat="false" ht="15" hidden="false" customHeight="false" outlineLevel="0" collapsed="false">
      <c r="J54" s="1219" t="s">
        <v>1321</v>
      </c>
      <c r="M54" s="1244" t="n">
        <v>30</v>
      </c>
      <c r="N54" s="1219" t="s">
        <v>472</v>
      </c>
      <c r="Q54" s="1243"/>
      <c r="R54" s="1243"/>
      <c r="S54" s="1243"/>
      <c r="T54" s="1243"/>
      <c r="U54" s="1243"/>
    </row>
    <row r="55" customFormat="false" ht="15" hidden="false" customHeight="false" outlineLevel="0" collapsed="false">
      <c r="J55" s="1248" t="s">
        <v>1322</v>
      </c>
      <c r="K55" s="1248"/>
      <c r="M55" s="1251" t="n">
        <f aca="false">(M52*2) / AVERAGE(M53:M54) * 60</f>
        <v>14.4</v>
      </c>
      <c r="N55" s="1248" t="s">
        <v>463</v>
      </c>
      <c r="Q55" s="1243"/>
      <c r="R55" s="1243"/>
      <c r="S55" s="1243"/>
      <c r="T55" s="1243"/>
      <c r="U55" s="1243"/>
    </row>
    <row r="56" customFormat="false" ht="15" hidden="false" customHeight="false" outlineLevel="0" collapsed="false">
      <c r="J56" s="1248" t="s">
        <v>1323</v>
      </c>
      <c r="K56" s="1248"/>
      <c r="M56" s="1251"/>
      <c r="N56" s="1248" t="s">
        <v>463</v>
      </c>
      <c r="Q56" s="1243"/>
      <c r="R56" s="1243"/>
      <c r="S56" s="1243"/>
      <c r="T56" s="1243"/>
      <c r="U56" s="1243"/>
    </row>
    <row r="57" customFormat="false" ht="15" hidden="false" customHeight="false" outlineLevel="0" collapsed="false">
      <c r="J57" s="1248" t="s">
        <v>1324</v>
      </c>
      <c r="K57" s="1248"/>
      <c r="M57" s="1251" t="n">
        <v>0.47</v>
      </c>
      <c r="N57" s="1248" t="s">
        <v>463</v>
      </c>
    </row>
    <row r="58" customFormat="false" ht="15" hidden="false" customHeight="false" outlineLevel="0" collapsed="false">
      <c r="J58" s="1248" t="s">
        <v>1325</v>
      </c>
      <c r="K58" s="1248"/>
      <c r="M58" s="1251" t="n">
        <v>1</v>
      </c>
      <c r="N58" s="1248" t="s">
        <v>463</v>
      </c>
    </row>
    <row r="59" customFormat="false" ht="15" hidden="false" customHeight="false" outlineLevel="0" collapsed="false">
      <c r="J59" s="1248" t="s">
        <v>1326</v>
      </c>
      <c r="K59" s="1248"/>
      <c r="M59" s="1249" t="n">
        <v>1</v>
      </c>
      <c r="N59" s="1248" t="s">
        <v>463</v>
      </c>
      <c r="Q59" s="1243"/>
      <c r="R59" s="1243"/>
      <c r="S59" s="1243"/>
      <c r="T59" s="1243"/>
      <c r="U59" s="1243"/>
    </row>
    <row r="60" customFormat="false" ht="15" hidden="false" customHeight="false" outlineLevel="0" collapsed="false">
      <c r="C60" s="1252" t="s">
        <v>1327</v>
      </c>
      <c r="D60" s="1252"/>
      <c r="E60" s="1252"/>
      <c r="F60" s="1252" t="n">
        <f aca="false">(19+23)/2/60</f>
        <v>0.35</v>
      </c>
      <c r="G60" s="1252" t="s">
        <v>463</v>
      </c>
      <c r="J60" s="1248" t="s">
        <v>1328</v>
      </c>
      <c r="K60" s="1248"/>
      <c r="L60" s="1248"/>
      <c r="M60" s="1251" t="n">
        <f aca="false">M51+M55+M56+M57+M58+M59</f>
        <v>19.1790277777778</v>
      </c>
      <c r="N60" s="1248" t="s">
        <v>463</v>
      </c>
      <c r="Q60" s="1243"/>
      <c r="R60" s="1243"/>
      <c r="S60" s="1243"/>
      <c r="T60" s="1243"/>
      <c r="U60" s="1243"/>
      <c r="W60" s="1253"/>
    </row>
    <row r="61" customFormat="false" ht="15" hidden="false" customHeight="false" outlineLevel="0" collapsed="false">
      <c r="C61" s="1248"/>
      <c r="F61" s="1249"/>
      <c r="G61" s="1248"/>
      <c r="J61" s="1248"/>
      <c r="M61" s="1249"/>
      <c r="N61" s="1248"/>
      <c r="Q61" s="1243"/>
      <c r="R61" s="1243"/>
      <c r="S61" s="1243"/>
      <c r="T61" s="1243"/>
      <c r="U61" s="1243"/>
    </row>
    <row r="62" customFormat="false" ht="15" hidden="false" customHeight="false" outlineLevel="0" collapsed="false">
      <c r="C62" s="1254" t="s">
        <v>1329</v>
      </c>
      <c r="D62" s="1255"/>
      <c r="E62" s="1255"/>
      <c r="F62" s="1256" t="n">
        <f aca="false">F49/F60*60</f>
        <v>239.04</v>
      </c>
      <c r="G62" s="1254" t="s">
        <v>1330</v>
      </c>
      <c r="J62" s="1248" t="s">
        <v>1329</v>
      </c>
      <c r="M62" s="1249" t="n">
        <f aca="false">M49/M60*60</f>
        <v>28.7788310437471</v>
      </c>
      <c r="N62" s="1257" t="s">
        <v>1330</v>
      </c>
      <c r="Q62" s="1243"/>
      <c r="R62" s="1243"/>
      <c r="S62" s="1243"/>
      <c r="T62" s="1243"/>
      <c r="U62" s="1243"/>
    </row>
    <row r="63" customFormat="false" ht="15" hidden="false" customHeight="false" outlineLevel="0" collapsed="false">
      <c r="Q63" s="1243"/>
      <c r="R63" s="1243"/>
      <c r="S63" s="1243"/>
      <c r="T63" s="1243"/>
      <c r="U63" s="1243"/>
    </row>
    <row r="64" customFormat="false" ht="15" hidden="false" customHeight="false" outlineLevel="0" collapsed="false">
      <c r="Q64" s="1243"/>
      <c r="R64" s="1243"/>
      <c r="S64" s="1243"/>
      <c r="T64" s="1243"/>
      <c r="U64" s="1243"/>
    </row>
    <row r="65" customFormat="false" ht="15" hidden="false" customHeight="false" outlineLevel="0" collapsed="false">
      <c r="Q65" s="1243"/>
      <c r="R65" s="1243"/>
      <c r="S65" s="1243"/>
      <c r="T65" s="1243"/>
      <c r="U65" s="1243"/>
    </row>
    <row r="66" customFormat="false" ht="15" hidden="false" customHeight="false" outlineLevel="0" collapsed="false">
      <c r="C66" s="1241" t="s">
        <v>1331</v>
      </c>
      <c r="D66" s="1242"/>
      <c r="E66" s="1242"/>
      <c r="F66" s="1258" t="n">
        <v>1</v>
      </c>
      <c r="G66" s="1241" t="s">
        <v>1332</v>
      </c>
      <c r="J66" s="1241" t="s">
        <v>1331</v>
      </c>
      <c r="K66" s="1242"/>
      <c r="L66" s="1242"/>
      <c r="M66" s="1258" t="n">
        <f aca="false">ROUNDDOWN(F62/M62,0)</f>
        <v>8</v>
      </c>
      <c r="N66" s="1241" t="s">
        <v>1332</v>
      </c>
      <c r="Q66" s="1243"/>
      <c r="R66" s="1243"/>
      <c r="S66" s="1243"/>
      <c r="T66" s="1243"/>
      <c r="U66" s="1243"/>
    </row>
    <row r="67" customFormat="false" ht="15" hidden="false" customHeight="false" outlineLevel="0" collapsed="false">
      <c r="Q67" s="1243"/>
      <c r="R67" s="1243"/>
      <c r="S67" s="1243"/>
      <c r="T67" s="1243"/>
      <c r="U67" s="1243"/>
    </row>
    <row r="68" customFormat="false" ht="15" hidden="false" customHeight="false" outlineLevel="0" collapsed="false">
      <c r="J68" s="1259" t="s">
        <v>1333</v>
      </c>
      <c r="K68" s="1260"/>
      <c r="L68" s="1260"/>
      <c r="M68" s="1261" t="n">
        <f aca="false">(F62*F66)/(M62*M66)</f>
        <v>1.03826315789474</v>
      </c>
      <c r="N68" s="1259" t="s">
        <v>682</v>
      </c>
    </row>
    <row r="69" customFormat="false" ht="15" hidden="false" customHeight="false" outlineLevel="0" collapsed="false">
      <c r="B69" s="1238" t="n">
        <v>5502978</v>
      </c>
      <c r="C69" s="1238" t="s">
        <v>41</v>
      </c>
      <c r="D69" s="1239"/>
      <c r="E69" s="1239"/>
      <c r="F69" s="1239"/>
      <c r="G69" s="1239"/>
      <c r="H69" s="1239"/>
      <c r="I69" s="1239"/>
      <c r="J69" s="1239"/>
      <c r="K69" s="1239"/>
      <c r="L69" s="1239"/>
      <c r="M69" s="1239"/>
      <c r="N69" s="1239"/>
      <c r="O69" s="1239"/>
      <c r="P69" s="1239"/>
      <c r="Q69" s="1239"/>
      <c r="R69" s="1239"/>
      <c r="S69" s="1239"/>
      <c r="T69" s="1240" t="n">
        <f aca="false">F78</f>
        <v>192.228</v>
      </c>
      <c r="U69" s="1238"/>
    </row>
    <row r="70" customFormat="false" ht="15" hidden="false" customHeight="false" outlineLevel="0" collapsed="false">
      <c r="C70" s="1262"/>
      <c r="D70" s="1262"/>
      <c r="E70" s="1262"/>
      <c r="F70" s="1262"/>
      <c r="G70" s="1262"/>
      <c r="H70" s="1262"/>
      <c r="I70" s="1262"/>
      <c r="J70" s="1262"/>
      <c r="K70" s="1262"/>
      <c r="L70" s="1262"/>
      <c r="M70" s="1262"/>
      <c r="N70" s="1262"/>
      <c r="O70" s="1262"/>
      <c r="P70" s="1262"/>
      <c r="Q70" s="1262"/>
      <c r="R70" s="1262"/>
      <c r="S70" s="1262"/>
      <c r="T70" s="1262"/>
      <c r="U70" s="1262"/>
    </row>
    <row r="71" customFormat="false" ht="15" hidden="false" customHeight="false" outlineLevel="0" collapsed="false">
      <c r="C71" s="1263" t="s">
        <v>1336</v>
      </c>
      <c r="D71" s="1264"/>
      <c r="E71" s="1264"/>
      <c r="F71" s="1264"/>
      <c r="G71" s="1264"/>
      <c r="H71" s="1265"/>
      <c r="I71" s="1266" t="s">
        <v>1337</v>
      </c>
      <c r="J71" s="1267"/>
      <c r="K71" s="1267"/>
      <c r="L71" s="1267"/>
      <c r="M71" s="1267"/>
      <c r="N71" s="1265"/>
      <c r="O71" s="1266" t="s">
        <v>1338</v>
      </c>
      <c r="P71" s="1267"/>
      <c r="Q71" s="1267"/>
      <c r="R71" s="1267"/>
      <c r="S71" s="1267"/>
      <c r="T71" s="1265"/>
      <c r="U71" s="1268"/>
    </row>
    <row r="72" customFormat="false" ht="15" hidden="false" customHeight="false" outlineLevel="0" collapsed="false">
      <c r="C72" s="1269" t="s">
        <v>1339</v>
      </c>
      <c r="D72" s="1262"/>
      <c r="E72" s="1262"/>
      <c r="F72" s="1270" t="n">
        <f aca="false">H72/0.06</f>
        <v>70</v>
      </c>
      <c r="G72" s="1269" t="s">
        <v>1340</v>
      </c>
      <c r="H72" s="1271" t="n">
        <f aca="false">70*0.06</f>
        <v>4.2</v>
      </c>
      <c r="I72" s="1269" t="s">
        <v>1339</v>
      </c>
      <c r="J72" s="1262"/>
      <c r="K72" s="1262"/>
      <c r="L72" s="1270" t="n">
        <f aca="false">N72/0.06</f>
        <v>100</v>
      </c>
      <c r="M72" s="1269" t="s">
        <v>1340</v>
      </c>
      <c r="N72" s="1271" t="n">
        <v>6</v>
      </c>
      <c r="O72" s="1262" t="s">
        <v>1301</v>
      </c>
      <c r="P72" s="1262"/>
      <c r="Q72" s="1262"/>
      <c r="R72" s="1272" t="n">
        <v>0</v>
      </c>
      <c r="S72" s="1262"/>
      <c r="T72" s="1265"/>
      <c r="U72" s="1265"/>
    </row>
    <row r="73" customFormat="false" ht="15" hidden="false" customHeight="false" outlineLevel="0" collapsed="false">
      <c r="C73" s="1269" t="s">
        <v>1341</v>
      </c>
      <c r="D73" s="1262"/>
      <c r="E73" s="1262"/>
      <c r="F73" s="1270" t="n">
        <v>0.2</v>
      </c>
      <c r="G73" s="1269" t="s">
        <v>60</v>
      </c>
      <c r="H73" s="1273"/>
      <c r="I73" s="1269" t="s">
        <v>1341</v>
      </c>
      <c r="J73" s="1262"/>
      <c r="K73" s="1262"/>
      <c r="L73" s="1270" t="n">
        <v>0.2</v>
      </c>
      <c r="M73" s="1269" t="s">
        <v>60</v>
      </c>
      <c r="N73" s="1262"/>
      <c r="O73" s="1262" t="s">
        <v>1307</v>
      </c>
      <c r="P73" s="1262"/>
      <c r="Q73" s="1262"/>
      <c r="R73" s="1272" t="n">
        <v>0</v>
      </c>
      <c r="S73" s="1262"/>
      <c r="T73" s="1265"/>
      <c r="U73" s="1265"/>
    </row>
    <row r="74" customFormat="false" ht="15" hidden="false" customHeight="false" outlineLevel="0" collapsed="false">
      <c r="C74" s="1262" t="s">
        <v>1311</v>
      </c>
      <c r="D74" s="1262"/>
      <c r="E74" s="1262"/>
      <c r="F74" s="1272" t="n">
        <v>0.83</v>
      </c>
      <c r="G74" s="1262"/>
      <c r="H74" s="1262"/>
      <c r="I74" s="1262" t="s">
        <v>1342</v>
      </c>
      <c r="J74" s="1262"/>
      <c r="K74" s="1262"/>
      <c r="L74" s="1270" t="n">
        <v>150</v>
      </c>
      <c r="M74" s="1269" t="s">
        <v>60</v>
      </c>
      <c r="N74" s="1262"/>
      <c r="O74" s="1262" t="s">
        <v>1311</v>
      </c>
      <c r="P74" s="1262"/>
      <c r="Q74" s="1262"/>
      <c r="R74" s="1272" t="n">
        <v>0.83</v>
      </c>
      <c r="S74" s="1262"/>
      <c r="T74" s="1265"/>
      <c r="U74" s="1265"/>
    </row>
    <row r="75" customFormat="false" ht="15" hidden="false" customHeight="false" outlineLevel="0" collapsed="false">
      <c r="C75" s="1262" t="s">
        <v>1343</v>
      </c>
      <c r="D75" s="1262"/>
      <c r="E75" s="1262"/>
      <c r="F75" s="1272" t="n">
        <v>1.93</v>
      </c>
      <c r="G75" s="1262" t="s">
        <v>60</v>
      </c>
      <c r="H75" s="1262"/>
      <c r="I75" s="1262" t="s">
        <v>1311</v>
      </c>
      <c r="J75" s="1262"/>
      <c r="K75" s="1262"/>
      <c r="L75" s="1272" t="n">
        <v>0.83</v>
      </c>
      <c r="M75" s="1262"/>
      <c r="N75" s="1262"/>
      <c r="O75" s="1262"/>
      <c r="P75" s="1262"/>
      <c r="Q75" s="1262"/>
      <c r="R75" s="1272"/>
      <c r="S75" s="1262"/>
      <c r="T75" s="1265"/>
      <c r="U75" s="1265"/>
    </row>
    <row r="76" customFormat="false" ht="15" hidden="false" customHeight="false" outlineLevel="0" collapsed="false">
      <c r="C76" s="1269" t="s">
        <v>1344</v>
      </c>
      <c r="D76" s="1269"/>
      <c r="E76" s="1262"/>
      <c r="F76" s="1274" t="n">
        <v>7</v>
      </c>
      <c r="G76" s="1269" t="s">
        <v>1345</v>
      </c>
      <c r="H76" s="1262"/>
      <c r="I76" s="1262" t="s">
        <v>1343</v>
      </c>
      <c r="J76" s="1262"/>
      <c r="K76" s="1262"/>
      <c r="L76" s="1272" t="n">
        <v>3.46</v>
      </c>
      <c r="M76" s="1262" t="s">
        <v>60</v>
      </c>
      <c r="N76" s="1262"/>
      <c r="O76" s="1275"/>
      <c r="P76" s="1262"/>
      <c r="Q76" s="1262"/>
      <c r="R76" s="1272"/>
      <c r="S76" s="1262"/>
      <c r="T76" s="1265"/>
      <c r="U76" s="1265"/>
    </row>
    <row r="77" customFormat="false" ht="15" hidden="false" customHeight="false" outlineLevel="0" collapsed="false">
      <c r="C77" s="1269"/>
      <c r="D77" s="1269"/>
      <c r="E77" s="1262"/>
      <c r="F77" s="1274"/>
      <c r="G77" s="1269"/>
      <c r="H77" s="1262"/>
      <c r="I77" s="1262" t="s">
        <v>1346</v>
      </c>
      <c r="J77" s="1262"/>
      <c r="K77" s="1262"/>
      <c r="L77" s="1272" t="n">
        <v>0</v>
      </c>
      <c r="M77" s="1262" t="s">
        <v>463</v>
      </c>
      <c r="N77" s="1262"/>
      <c r="O77" s="1262" t="s">
        <v>1347</v>
      </c>
      <c r="P77" s="1262"/>
      <c r="Q77" s="1262"/>
      <c r="R77" s="1272" t="n">
        <v>20000</v>
      </c>
      <c r="S77" s="1262" t="s">
        <v>1348</v>
      </c>
      <c r="T77" s="1265"/>
      <c r="U77" s="1265"/>
    </row>
    <row r="78" customFormat="false" ht="15" hidden="false" customHeight="false" outlineLevel="0" collapsed="false">
      <c r="C78" s="1276" t="s">
        <v>1329</v>
      </c>
      <c r="D78" s="1277"/>
      <c r="E78" s="1277"/>
      <c r="F78" s="1278" t="n">
        <f aca="false">(60*F72*F73*F74*F75)/F76</f>
        <v>192.228</v>
      </c>
      <c r="G78" s="1276" t="s">
        <v>1330</v>
      </c>
      <c r="H78" s="1262"/>
      <c r="I78" s="1262" t="s">
        <v>1349</v>
      </c>
      <c r="J78" s="1262"/>
      <c r="K78" s="1262"/>
      <c r="L78" s="1272" t="n">
        <f aca="false">(L74)/L72</f>
        <v>1.5</v>
      </c>
      <c r="M78" s="1262" t="s">
        <v>463</v>
      </c>
      <c r="N78" s="1279"/>
      <c r="O78" s="1269" t="s">
        <v>1350</v>
      </c>
      <c r="P78" s="1269"/>
      <c r="Q78" s="1269"/>
      <c r="R78" s="1270" t="n">
        <f aca="false">R77*R74</f>
        <v>16600</v>
      </c>
      <c r="S78" s="1262" t="s">
        <v>1348</v>
      </c>
      <c r="T78" s="1265"/>
      <c r="U78" s="1265"/>
    </row>
    <row r="79" customFormat="false" ht="15" hidden="false" customHeight="false" outlineLevel="0" collapsed="false">
      <c r="C79" s="1269"/>
      <c r="D79" s="1269"/>
      <c r="E79" s="1269"/>
      <c r="F79" s="1274"/>
      <c r="G79" s="1269"/>
      <c r="H79" s="1262"/>
      <c r="I79" s="1269" t="s">
        <v>1344</v>
      </c>
      <c r="J79" s="1269"/>
      <c r="K79" s="1262"/>
      <c r="L79" s="1274" t="n">
        <v>6</v>
      </c>
      <c r="M79" s="1269"/>
      <c r="N79" s="1262"/>
      <c r="O79" s="1262" t="s">
        <v>1350</v>
      </c>
      <c r="P79" s="1262"/>
      <c r="Q79" s="1262"/>
      <c r="R79" s="1262" t="n">
        <v>53</v>
      </c>
      <c r="S79" s="1262" t="s">
        <v>1351</v>
      </c>
      <c r="T79" s="1265"/>
      <c r="U79" s="1265"/>
    </row>
    <row r="80" customFormat="false" ht="15" hidden="false" customHeight="false" outlineLevel="0" collapsed="false">
      <c r="C80" s="1259" t="s">
        <v>1331</v>
      </c>
      <c r="D80" s="1260"/>
      <c r="E80" s="1260"/>
      <c r="F80" s="1261" t="n">
        <v>1</v>
      </c>
      <c r="G80" s="1259" t="s">
        <v>1332</v>
      </c>
      <c r="H80" s="1262"/>
      <c r="I80" s="1262"/>
      <c r="J80" s="1262"/>
      <c r="K80" s="1262"/>
      <c r="L80" s="1262"/>
      <c r="M80" s="1262"/>
      <c r="N80" s="1262"/>
      <c r="O80" s="1262" t="s">
        <v>1346</v>
      </c>
      <c r="P80" s="1262"/>
      <c r="Q80" s="1262"/>
      <c r="R80" s="1262" t="n">
        <v>40</v>
      </c>
      <c r="S80" s="1262" t="s">
        <v>463</v>
      </c>
      <c r="T80" s="1265"/>
      <c r="U80" s="1265"/>
    </row>
    <row r="81" customFormat="false" ht="15" hidden="false" customHeight="false" outlineLevel="0" collapsed="false">
      <c r="C81" s="1243"/>
      <c r="D81" s="1243"/>
      <c r="E81" s="1243"/>
      <c r="F81" s="1243"/>
      <c r="G81" s="1243"/>
      <c r="H81" s="1265"/>
      <c r="I81" s="1276" t="s">
        <v>1329</v>
      </c>
      <c r="J81" s="1277"/>
      <c r="K81" s="1277"/>
      <c r="L81" s="1278" t="n">
        <f aca="false">(60*L74*L73*L75*L76)/(L79*L78)</f>
        <v>574.36</v>
      </c>
      <c r="M81" s="1276" t="s">
        <v>1330</v>
      </c>
      <c r="N81" s="1262"/>
      <c r="O81" s="1269" t="s">
        <v>1318</v>
      </c>
      <c r="P81" s="1262"/>
      <c r="Q81" s="1262"/>
      <c r="R81" s="1270" t="n">
        <v>16</v>
      </c>
      <c r="S81" s="1269" t="s">
        <v>463</v>
      </c>
      <c r="T81" s="1243"/>
      <c r="U81" s="1265"/>
    </row>
    <row r="82" customFormat="false" ht="15" hidden="false" customHeight="false" outlineLevel="0" collapsed="false">
      <c r="C82" s="1259" t="s">
        <v>1352</v>
      </c>
      <c r="D82" s="1260"/>
      <c r="E82" s="1260"/>
      <c r="F82" s="1261" t="n">
        <f aca="false">F78/F78</f>
        <v>1</v>
      </c>
      <c r="G82" s="1259" t="s">
        <v>682</v>
      </c>
      <c r="H82" s="1265"/>
      <c r="I82" s="1262"/>
      <c r="J82" s="1262"/>
      <c r="K82" s="1262"/>
      <c r="L82" s="1262"/>
      <c r="M82" s="1262"/>
      <c r="N82" s="1262"/>
      <c r="O82" s="1262" t="s">
        <v>1319</v>
      </c>
      <c r="P82" s="1262"/>
      <c r="Q82" s="1262"/>
      <c r="R82" s="1280" t="n">
        <v>5</v>
      </c>
      <c r="S82" s="1281" t="s">
        <v>464</v>
      </c>
      <c r="T82" s="1243"/>
      <c r="U82" s="1265"/>
    </row>
    <row r="83" customFormat="false" ht="15" hidden="false" customHeight="false" outlineLevel="0" collapsed="false">
      <c r="C83" s="1265"/>
      <c r="D83" s="1265"/>
      <c r="E83" s="1265"/>
      <c r="F83" s="1265"/>
      <c r="G83" s="1265"/>
      <c r="H83" s="1265"/>
      <c r="I83" s="1259" t="s">
        <v>1333</v>
      </c>
      <c r="J83" s="1260"/>
      <c r="K83" s="1260"/>
      <c r="L83" s="1261" t="n">
        <f aca="false">(F78*F80)/L81</f>
        <v>0.334682080924855</v>
      </c>
      <c r="M83" s="1259" t="s">
        <v>682</v>
      </c>
      <c r="N83" s="1265"/>
      <c r="O83" s="1262" t="s">
        <v>1320</v>
      </c>
      <c r="P83" s="1262"/>
      <c r="Q83" s="1262"/>
      <c r="R83" s="1272" t="n">
        <f aca="false">550*0.06</f>
        <v>33</v>
      </c>
      <c r="S83" s="1262" t="s">
        <v>472</v>
      </c>
      <c r="T83" s="1282"/>
      <c r="U83" s="1265"/>
    </row>
    <row r="84" customFormat="false" ht="15" hidden="false" customHeight="false" outlineLevel="0" collapsed="false">
      <c r="C84" s="1265"/>
      <c r="D84" s="1265"/>
      <c r="E84" s="1265"/>
      <c r="F84" s="1265"/>
      <c r="G84" s="1265"/>
      <c r="H84" s="1265"/>
      <c r="I84" s="1265"/>
      <c r="J84" s="1265"/>
      <c r="K84" s="1265"/>
      <c r="L84" s="1265"/>
      <c r="M84" s="1265"/>
      <c r="N84" s="1265"/>
      <c r="O84" s="1262" t="s">
        <v>1321</v>
      </c>
      <c r="P84" s="1262"/>
      <c r="Q84" s="1262"/>
      <c r="R84" s="1272" t="n">
        <f aca="false">825*0.06</f>
        <v>49.5</v>
      </c>
      <c r="S84" s="1262" t="s">
        <v>472</v>
      </c>
      <c r="T84" s="1282"/>
      <c r="U84" s="1265"/>
    </row>
    <row r="85" customFormat="false" ht="15" hidden="false" customHeight="false" outlineLevel="0" collapsed="false">
      <c r="C85" s="1262"/>
      <c r="D85" s="1262"/>
      <c r="E85" s="1262"/>
      <c r="F85" s="1272"/>
      <c r="G85" s="1262"/>
      <c r="H85" s="1265"/>
      <c r="I85" s="1266" t="s">
        <v>1353</v>
      </c>
      <c r="J85" s="1267"/>
      <c r="K85" s="1267"/>
      <c r="L85" s="1267"/>
      <c r="M85" s="1267"/>
      <c r="N85" s="1265"/>
      <c r="O85" s="1269" t="s">
        <v>1322</v>
      </c>
      <c r="P85" s="1269"/>
      <c r="Q85" s="1262"/>
      <c r="R85" s="1274" t="n">
        <f aca="false">(R82*2) / AVERAGE(R83:R84) * 60</f>
        <v>14.5454545454545</v>
      </c>
      <c r="S85" s="1269" t="s">
        <v>463</v>
      </c>
      <c r="T85" s="1243"/>
      <c r="U85" s="1265"/>
    </row>
    <row r="86" customFormat="false" ht="15" hidden="false" customHeight="false" outlineLevel="0" collapsed="false">
      <c r="C86" s="1262"/>
      <c r="D86" s="1262"/>
      <c r="E86" s="1262"/>
      <c r="F86" s="1272"/>
      <c r="G86" s="1262"/>
      <c r="H86" s="1271"/>
      <c r="I86" s="1269" t="s">
        <v>1339</v>
      </c>
      <c r="J86" s="1262"/>
      <c r="K86" s="1262"/>
      <c r="L86" s="1270" t="n">
        <f aca="false">N86/0.06</f>
        <v>80</v>
      </c>
      <c r="M86" s="1269" t="s">
        <v>1340</v>
      </c>
      <c r="N86" s="1271" t="n">
        <v>4.8</v>
      </c>
      <c r="O86" s="1269" t="s">
        <v>1323</v>
      </c>
      <c r="P86" s="1269"/>
      <c r="Q86" s="1262"/>
      <c r="R86" s="1274" t="n">
        <v>0</v>
      </c>
      <c r="S86" s="1269" t="s">
        <v>463</v>
      </c>
      <c r="T86" s="1243"/>
      <c r="U86" s="1265"/>
    </row>
    <row r="87" customFormat="false" ht="15" hidden="false" customHeight="false" outlineLevel="0" collapsed="false">
      <c r="C87" s="1262"/>
      <c r="D87" s="1262"/>
      <c r="E87" s="1262"/>
      <c r="F87" s="1272"/>
      <c r="G87" s="1262"/>
      <c r="H87" s="1273"/>
      <c r="I87" s="1269" t="s">
        <v>1341</v>
      </c>
      <c r="J87" s="1262"/>
      <c r="K87" s="1262"/>
      <c r="L87" s="1270" t="n">
        <v>0.2</v>
      </c>
      <c r="M87" s="1269" t="s">
        <v>60</v>
      </c>
      <c r="N87" s="1262"/>
      <c r="O87" s="1269" t="s">
        <v>1326</v>
      </c>
      <c r="P87" s="1269"/>
      <c r="Q87" s="1262"/>
      <c r="R87" s="1270" t="n">
        <v>22</v>
      </c>
      <c r="S87" s="1269" t="s">
        <v>463</v>
      </c>
      <c r="T87" s="1243"/>
      <c r="U87" s="1265"/>
    </row>
    <row r="88" customFormat="false" ht="15" hidden="false" customHeight="false" outlineLevel="0" collapsed="false">
      <c r="C88" s="1262"/>
      <c r="D88" s="1262"/>
      <c r="E88" s="1262"/>
      <c r="F88" s="1272"/>
      <c r="G88" s="1262"/>
      <c r="H88" s="1262"/>
      <c r="I88" s="1262" t="s">
        <v>1342</v>
      </c>
      <c r="J88" s="1262"/>
      <c r="K88" s="1262"/>
      <c r="L88" s="1270" t="n">
        <v>150</v>
      </c>
      <c r="M88" s="1269" t="s">
        <v>60</v>
      </c>
      <c r="N88" s="1262"/>
      <c r="O88" s="1269" t="s">
        <v>1328</v>
      </c>
      <c r="P88" s="1269"/>
      <c r="Q88" s="1269"/>
      <c r="R88" s="1274" t="n">
        <f aca="false">R80+R81+R85+R86+R87</f>
        <v>92.5454545454546</v>
      </c>
      <c r="S88" s="1269" t="s">
        <v>463</v>
      </c>
      <c r="T88" s="1243"/>
      <c r="U88" s="1265"/>
      <c r="W88" s="1253"/>
    </row>
    <row r="89" customFormat="false" ht="15" hidden="false" customHeight="false" outlineLevel="0" collapsed="false">
      <c r="C89" s="1262"/>
      <c r="D89" s="1262"/>
      <c r="E89" s="1262"/>
      <c r="F89" s="1272"/>
      <c r="G89" s="1262"/>
      <c r="H89" s="1262"/>
      <c r="I89" s="1262" t="s">
        <v>1311</v>
      </c>
      <c r="J89" s="1262"/>
      <c r="K89" s="1262"/>
      <c r="L89" s="1272" t="n">
        <v>0.83</v>
      </c>
      <c r="M89" s="1262"/>
      <c r="N89" s="1262"/>
      <c r="O89" s="1262"/>
      <c r="P89" s="1262"/>
      <c r="Q89" s="1262"/>
      <c r="R89" s="1262"/>
      <c r="S89" s="1262"/>
      <c r="T89" s="1243"/>
      <c r="U89" s="1265"/>
    </row>
    <row r="90" customFormat="false" ht="15" hidden="false" customHeight="false" outlineLevel="0" collapsed="false">
      <c r="C90" s="1262"/>
      <c r="D90" s="1262"/>
      <c r="E90" s="1262"/>
      <c r="F90" s="1272"/>
      <c r="G90" s="1262"/>
      <c r="H90" s="1262"/>
      <c r="I90" s="1262" t="s">
        <v>1343</v>
      </c>
      <c r="J90" s="1262"/>
      <c r="K90" s="1262"/>
      <c r="L90" s="1272" t="n">
        <v>2.45</v>
      </c>
      <c r="M90" s="1262" t="s">
        <v>60</v>
      </c>
      <c r="N90" s="1262"/>
      <c r="O90" s="1276" t="s">
        <v>1329</v>
      </c>
      <c r="P90" s="1277"/>
      <c r="Q90" s="1277"/>
      <c r="R90" s="1278" t="n">
        <f aca="false">60*R78/(R88*R79)</f>
        <v>203.061867516774</v>
      </c>
      <c r="S90" s="1276" t="s">
        <v>1330</v>
      </c>
      <c r="T90" s="1243"/>
      <c r="U90" s="1265"/>
    </row>
    <row r="91" customFormat="false" ht="15" hidden="false" customHeight="false" outlineLevel="0" collapsed="false">
      <c r="C91" s="1262"/>
      <c r="D91" s="1262"/>
      <c r="E91" s="1262"/>
      <c r="F91" s="1272"/>
      <c r="G91" s="1262"/>
      <c r="H91" s="1262"/>
      <c r="I91" s="1262" t="s">
        <v>1346</v>
      </c>
      <c r="J91" s="1262"/>
      <c r="K91" s="1262"/>
      <c r="L91" s="1272" t="n">
        <v>0.25</v>
      </c>
      <c r="M91" s="1262" t="s">
        <v>463</v>
      </c>
      <c r="N91" s="1262"/>
      <c r="O91" s="1262"/>
      <c r="P91" s="1262"/>
      <c r="Q91" s="1262"/>
      <c r="R91" s="1262"/>
      <c r="S91" s="1262"/>
      <c r="T91" s="1243"/>
      <c r="U91" s="1265"/>
    </row>
    <row r="92" customFormat="false" ht="15" hidden="false" customHeight="false" outlineLevel="0" collapsed="false">
      <c r="C92" s="1262"/>
      <c r="D92" s="1262"/>
      <c r="E92" s="1262"/>
      <c r="F92" s="1272"/>
      <c r="G92" s="1262"/>
      <c r="H92" s="1262"/>
      <c r="I92" s="1262" t="s">
        <v>1349</v>
      </c>
      <c r="J92" s="1262"/>
      <c r="K92" s="1262"/>
      <c r="L92" s="1272" t="n">
        <f aca="false">(L88)/L86</f>
        <v>1.875</v>
      </c>
      <c r="M92" s="1262" t="s">
        <v>463</v>
      </c>
      <c r="N92" s="1279"/>
      <c r="O92" s="1259" t="s">
        <v>1352</v>
      </c>
      <c r="P92" s="1260"/>
      <c r="Q92" s="1260"/>
      <c r="R92" s="1261" t="n">
        <f aca="false">(F78*F80)/R90</f>
        <v>0.946647454545455</v>
      </c>
      <c r="S92" s="1259" t="s">
        <v>682</v>
      </c>
      <c r="T92" s="1243"/>
      <c r="U92" s="1265"/>
    </row>
    <row r="93" customFormat="false" ht="15" hidden="false" customHeight="false" outlineLevel="0" collapsed="false">
      <c r="C93" s="1262"/>
      <c r="D93" s="1262"/>
      <c r="E93" s="1262"/>
      <c r="F93" s="1272"/>
      <c r="G93" s="1262"/>
      <c r="H93" s="1262"/>
      <c r="I93" s="1269" t="s">
        <v>1344</v>
      </c>
      <c r="J93" s="1269"/>
      <c r="K93" s="1262"/>
      <c r="L93" s="1274" t="n">
        <v>6</v>
      </c>
      <c r="M93" s="1269"/>
      <c r="N93" s="1262"/>
      <c r="O93" s="1243"/>
      <c r="P93" s="1243"/>
      <c r="Q93" s="1243"/>
      <c r="R93" s="1243"/>
      <c r="S93" s="1243"/>
      <c r="T93" s="1243"/>
      <c r="U93" s="1265"/>
    </row>
    <row r="94" customFormat="false" ht="15" hidden="false" customHeight="false" outlineLevel="0" collapsed="false">
      <c r="C94" s="1262"/>
      <c r="D94" s="1262"/>
      <c r="E94" s="1262"/>
      <c r="F94" s="1272"/>
      <c r="G94" s="1262"/>
      <c r="H94" s="1262"/>
      <c r="I94" s="1262"/>
      <c r="J94" s="1262"/>
      <c r="K94" s="1262"/>
      <c r="L94" s="1262"/>
      <c r="M94" s="1262"/>
      <c r="N94" s="1262"/>
      <c r="O94" s="1265"/>
      <c r="P94" s="1265"/>
      <c r="Q94" s="1243"/>
      <c r="R94" s="1243"/>
      <c r="S94" s="1243"/>
      <c r="T94" s="1243"/>
      <c r="U94" s="1265"/>
    </row>
    <row r="95" customFormat="false" ht="15" hidden="false" customHeight="false" outlineLevel="0" collapsed="false">
      <c r="C95" s="1262"/>
      <c r="D95" s="1262"/>
      <c r="E95" s="1262"/>
      <c r="F95" s="1272"/>
      <c r="G95" s="1262"/>
      <c r="H95" s="1265"/>
      <c r="I95" s="1276" t="s">
        <v>1329</v>
      </c>
      <c r="J95" s="1277"/>
      <c r="K95" s="1277"/>
      <c r="L95" s="1278" t="n">
        <f aca="false">60*L87*L89*L90*L86/L93</f>
        <v>325.36</v>
      </c>
      <c r="M95" s="1276" t="s">
        <v>1330</v>
      </c>
      <c r="N95" s="1262"/>
      <c r="O95" s="1265"/>
      <c r="P95" s="1265"/>
      <c r="Q95" s="1243"/>
      <c r="R95" s="1243"/>
      <c r="S95" s="1243"/>
      <c r="T95" s="1243"/>
      <c r="U95" s="1265"/>
    </row>
    <row r="96" customFormat="false" ht="15" hidden="false" customHeight="false" outlineLevel="0" collapsed="false">
      <c r="C96" s="1262"/>
      <c r="D96" s="1262"/>
      <c r="E96" s="1262"/>
      <c r="F96" s="1272"/>
      <c r="G96" s="1262"/>
      <c r="H96" s="1265"/>
      <c r="I96" s="1262"/>
      <c r="J96" s="1262"/>
      <c r="K96" s="1262"/>
      <c r="L96" s="1262"/>
      <c r="M96" s="1262"/>
      <c r="N96" s="1262"/>
      <c r="O96" s="1243"/>
      <c r="P96" s="1243"/>
      <c r="Q96" s="1265"/>
      <c r="R96" s="1265"/>
      <c r="S96" s="1265"/>
      <c r="T96" s="1265"/>
      <c r="U96" s="1265"/>
    </row>
    <row r="97" customFormat="false" ht="15" hidden="false" customHeight="false" outlineLevel="0" collapsed="false">
      <c r="C97" s="1265"/>
      <c r="D97" s="1265"/>
      <c r="E97" s="1265"/>
      <c r="F97" s="1265"/>
      <c r="G97" s="1265"/>
      <c r="H97" s="1265"/>
      <c r="I97" s="1259" t="s">
        <v>1333</v>
      </c>
      <c r="J97" s="1260"/>
      <c r="K97" s="1260"/>
      <c r="L97" s="1261" t="n">
        <f aca="false">(F78*F80)/L95</f>
        <v>0.590816326530612</v>
      </c>
      <c r="M97" s="1259" t="s">
        <v>682</v>
      </c>
      <c r="N97" s="1265"/>
      <c r="O97" s="1243"/>
      <c r="P97" s="1265"/>
      <c r="Q97" s="1265"/>
      <c r="R97" s="1265"/>
      <c r="S97" s="1265"/>
      <c r="T97" s="1265"/>
      <c r="U97" s="1265"/>
    </row>
    <row r="98" customFormat="false" ht="15" hidden="false" customHeight="false" outlineLevel="0" collapsed="false">
      <c r="C98" s="1265"/>
      <c r="D98" s="1265"/>
      <c r="E98" s="1265"/>
      <c r="F98" s="1265"/>
      <c r="G98" s="1265"/>
      <c r="H98" s="1265"/>
      <c r="I98" s="1265"/>
      <c r="J98" s="1265"/>
      <c r="K98" s="1265"/>
      <c r="L98" s="1265"/>
      <c r="M98" s="1265"/>
      <c r="N98" s="1265"/>
      <c r="O98" s="1265"/>
      <c r="P98" s="1265"/>
      <c r="Q98" s="1265"/>
      <c r="R98" s="1265"/>
      <c r="S98" s="1265"/>
      <c r="T98" s="1265"/>
      <c r="U98" s="1265"/>
    </row>
    <row r="99" customFormat="false" ht="15" hidden="false" customHeight="false" outlineLevel="0" collapsed="false">
      <c r="B99" s="1238" t="n">
        <v>5503041</v>
      </c>
      <c r="C99" s="1238" t="s">
        <v>43</v>
      </c>
      <c r="D99" s="1239"/>
      <c r="E99" s="1239"/>
      <c r="F99" s="1239"/>
      <c r="G99" s="1239"/>
      <c r="H99" s="1239"/>
      <c r="I99" s="1239"/>
      <c r="J99" s="1239"/>
      <c r="K99" s="1239"/>
      <c r="L99" s="1239"/>
      <c r="M99" s="1239"/>
      <c r="N99" s="1239"/>
      <c r="O99" s="1239"/>
      <c r="P99" s="1239"/>
      <c r="Q99" s="1239"/>
      <c r="R99" s="1239"/>
      <c r="S99" s="1239"/>
      <c r="T99" s="1240" t="n">
        <f aca="false">F108</f>
        <v>149.510666666667</v>
      </c>
      <c r="U99" s="1238"/>
    </row>
    <row r="100" customFormat="false" ht="15" hidden="false" customHeight="false" outlineLevel="0" collapsed="false">
      <c r="C100" s="1262"/>
      <c r="D100" s="1262"/>
      <c r="E100" s="1262"/>
      <c r="F100" s="1262"/>
      <c r="G100" s="1262"/>
      <c r="H100" s="1262"/>
      <c r="I100" s="1262"/>
      <c r="J100" s="1262"/>
      <c r="K100" s="1262"/>
      <c r="L100" s="1262"/>
      <c r="M100" s="1262"/>
      <c r="N100" s="1262"/>
      <c r="O100" s="1262"/>
      <c r="P100" s="1262"/>
      <c r="Q100" s="1262"/>
      <c r="R100" s="1262"/>
      <c r="S100" s="1262"/>
      <c r="T100" s="1262"/>
      <c r="U100" s="1262"/>
    </row>
    <row r="101" customFormat="false" ht="15" hidden="false" customHeight="false" outlineLevel="0" collapsed="false">
      <c r="C101" s="1263" t="s">
        <v>1354</v>
      </c>
      <c r="D101" s="1264"/>
      <c r="E101" s="1264"/>
      <c r="F101" s="1264"/>
      <c r="G101" s="1264"/>
      <c r="H101" s="1265"/>
      <c r="I101" s="1266" t="s">
        <v>1337</v>
      </c>
      <c r="J101" s="1267"/>
      <c r="K101" s="1267"/>
      <c r="L101" s="1267"/>
      <c r="M101" s="1267"/>
      <c r="N101" s="1265"/>
      <c r="O101" s="1266" t="s">
        <v>1355</v>
      </c>
      <c r="P101" s="1267"/>
      <c r="Q101" s="1267"/>
      <c r="R101" s="1267"/>
      <c r="S101" s="1267"/>
      <c r="T101" s="1265"/>
      <c r="U101" s="1268"/>
    </row>
    <row r="102" customFormat="false" ht="15" hidden="false" customHeight="false" outlineLevel="0" collapsed="false">
      <c r="C102" s="1269" t="s">
        <v>1339</v>
      </c>
      <c r="D102" s="1262"/>
      <c r="E102" s="1262"/>
      <c r="F102" s="1270" t="n">
        <f aca="false">H102/0.06</f>
        <v>70</v>
      </c>
      <c r="G102" s="1269" t="s">
        <v>1340</v>
      </c>
      <c r="H102" s="1271" t="n">
        <f aca="false">70*0.06</f>
        <v>4.2</v>
      </c>
      <c r="I102" s="1269" t="s">
        <v>1339</v>
      </c>
      <c r="J102" s="1262"/>
      <c r="K102" s="1262"/>
      <c r="L102" s="1270" t="n">
        <f aca="false">N102/0.06</f>
        <v>100</v>
      </c>
      <c r="M102" s="1269" t="s">
        <v>1340</v>
      </c>
      <c r="N102" s="1271" t="n">
        <v>6</v>
      </c>
      <c r="O102" s="1262" t="s">
        <v>1301</v>
      </c>
      <c r="P102" s="1262"/>
      <c r="Q102" s="1262"/>
      <c r="R102" s="1272" t="n">
        <v>0</v>
      </c>
      <c r="S102" s="1262"/>
      <c r="T102" s="1265"/>
      <c r="U102" s="1265"/>
    </row>
    <row r="103" customFormat="false" ht="15" hidden="false" customHeight="false" outlineLevel="0" collapsed="false">
      <c r="C103" s="1269" t="s">
        <v>1341</v>
      </c>
      <c r="D103" s="1262"/>
      <c r="E103" s="1262"/>
      <c r="F103" s="1270" t="n">
        <v>0.2</v>
      </c>
      <c r="G103" s="1269" t="s">
        <v>60</v>
      </c>
      <c r="H103" s="1273"/>
      <c r="I103" s="1269" t="s">
        <v>1341</v>
      </c>
      <c r="J103" s="1262"/>
      <c r="K103" s="1262"/>
      <c r="L103" s="1270" t="n">
        <v>0.2</v>
      </c>
      <c r="M103" s="1269" t="s">
        <v>60</v>
      </c>
      <c r="N103" s="1262"/>
      <c r="O103" s="1262" t="s">
        <v>1307</v>
      </c>
      <c r="P103" s="1262"/>
      <c r="Q103" s="1262"/>
      <c r="R103" s="1272" t="n">
        <v>0</v>
      </c>
      <c r="S103" s="1262"/>
      <c r="T103" s="1265"/>
      <c r="U103" s="1265"/>
    </row>
    <row r="104" customFormat="false" ht="15" hidden="false" customHeight="false" outlineLevel="0" collapsed="false">
      <c r="C104" s="1262" t="s">
        <v>1311</v>
      </c>
      <c r="D104" s="1262"/>
      <c r="E104" s="1262"/>
      <c r="F104" s="1272" t="n">
        <v>0.83</v>
      </c>
      <c r="G104" s="1262"/>
      <c r="H104" s="1262"/>
      <c r="I104" s="1262" t="s">
        <v>1342</v>
      </c>
      <c r="J104" s="1262"/>
      <c r="K104" s="1262"/>
      <c r="L104" s="1270" t="n">
        <v>150</v>
      </c>
      <c r="M104" s="1269" t="s">
        <v>60</v>
      </c>
      <c r="N104" s="1262"/>
      <c r="O104" s="1262" t="s">
        <v>1311</v>
      </c>
      <c r="P104" s="1262"/>
      <c r="Q104" s="1262"/>
      <c r="R104" s="1272" t="n">
        <v>0.83</v>
      </c>
      <c r="S104" s="1262"/>
      <c r="T104" s="1265"/>
      <c r="U104" s="1265"/>
    </row>
    <row r="105" customFormat="false" ht="15" hidden="false" customHeight="false" outlineLevel="0" collapsed="false">
      <c r="C105" s="1262" t="s">
        <v>1343</v>
      </c>
      <c r="D105" s="1262"/>
      <c r="E105" s="1262"/>
      <c r="F105" s="1272" t="n">
        <v>1.93</v>
      </c>
      <c r="G105" s="1262" t="s">
        <v>60</v>
      </c>
      <c r="H105" s="1262"/>
      <c r="I105" s="1262" t="s">
        <v>1311</v>
      </c>
      <c r="J105" s="1262"/>
      <c r="K105" s="1262"/>
      <c r="L105" s="1272" t="n">
        <v>0.83</v>
      </c>
      <c r="M105" s="1262"/>
      <c r="N105" s="1262"/>
      <c r="O105" s="1262"/>
      <c r="P105" s="1262"/>
      <c r="Q105" s="1262"/>
      <c r="R105" s="1272"/>
      <c r="S105" s="1262"/>
      <c r="T105" s="1265"/>
      <c r="U105" s="1265"/>
    </row>
    <row r="106" customFormat="false" ht="15" hidden="false" customHeight="false" outlineLevel="0" collapsed="false">
      <c r="C106" s="1269" t="s">
        <v>1344</v>
      </c>
      <c r="D106" s="1269"/>
      <c r="E106" s="1262"/>
      <c r="F106" s="1274" t="n">
        <v>9</v>
      </c>
      <c r="G106" s="1269" t="s">
        <v>1356</v>
      </c>
      <c r="H106" s="1262"/>
      <c r="I106" s="1262" t="s">
        <v>1343</v>
      </c>
      <c r="J106" s="1262"/>
      <c r="K106" s="1262"/>
      <c r="L106" s="1272" t="n">
        <v>3.46</v>
      </c>
      <c r="M106" s="1262" t="s">
        <v>60</v>
      </c>
      <c r="N106" s="1262"/>
      <c r="O106" s="1275"/>
      <c r="P106" s="1262"/>
      <c r="Q106" s="1262"/>
      <c r="R106" s="1272"/>
      <c r="S106" s="1262"/>
      <c r="T106" s="1265"/>
      <c r="U106" s="1265"/>
    </row>
    <row r="107" customFormat="false" ht="15" hidden="false" customHeight="false" outlineLevel="0" collapsed="false">
      <c r="C107" s="1269"/>
      <c r="D107" s="1269"/>
      <c r="E107" s="1262"/>
      <c r="F107" s="1274"/>
      <c r="G107" s="1269"/>
      <c r="H107" s="1262"/>
      <c r="I107" s="1262" t="s">
        <v>1346</v>
      </c>
      <c r="J107" s="1262"/>
      <c r="K107" s="1262"/>
      <c r="L107" s="1272" t="n">
        <v>0.25</v>
      </c>
      <c r="M107" s="1262" t="s">
        <v>463</v>
      </c>
      <c r="N107" s="1262"/>
      <c r="O107" s="1262" t="s">
        <v>1347</v>
      </c>
      <c r="P107" s="1262"/>
      <c r="Q107" s="1262"/>
      <c r="R107" s="1272" t="n">
        <v>10000</v>
      </c>
      <c r="S107" s="1262" t="s">
        <v>1348</v>
      </c>
      <c r="T107" s="1265"/>
      <c r="U107" s="1265"/>
    </row>
    <row r="108" customFormat="false" ht="15" hidden="false" customHeight="false" outlineLevel="0" collapsed="false">
      <c r="C108" s="1276" t="s">
        <v>1329</v>
      </c>
      <c r="D108" s="1277"/>
      <c r="E108" s="1277"/>
      <c r="F108" s="1278" t="n">
        <f aca="false">(60*F102*F103*F104*F105)/F106</f>
        <v>149.510666666667</v>
      </c>
      <c r="G108" s="1276" t="s">
        <v>1330</v>
      </c>
      <c r="H108" s="1262"/>
      <c r="I108" s="1262" t="s">
        <v>1349</v>
      </c>
      <c r="J108" s="1262"/>
      <c r="K108" s="1262"/>
      <c r="L108" s="1272" t="n">
        <f aca="false">(L104)/L102</f>
        <v>1.5</v>
      </c>
      <c r="M108" s="1262" t="s">
        <v>463</v>
      </c>
      <c r="N108" s="1279"/>
      <c r="O108" s="1269" t="s">
        <v>1350</v>
      </c>
      <c r="P108" s="1269"/>
      <c r="Q108" s="1269"/>
      <c r="R108" s="1270" t="n">
        <f aca="false">R107*R104</f>
        <v>8300</v>
      </c>
      <c r="S108" s="1262" t="s">
        <v>1348</v>
      </c>
      <c r="T108" s="1265"/>
      <c r="U108" s="1265"/>
    </row>
    <row r="109" customFormat="false" ht="15" hidden="false" customHeight="false" outlineLevel="0" collapsed="false">
      <c r="C109" s="1269"/>
      <c r="D109" s="1269"/>
      <c r="E109" s="1269"/>
      <c r="F109" s="1274"/>
      <c r="G109" s="1269"/>
      <c r="H109" s="1262"/>
      <c r="I109" s="1269" t="s">
        <v>1344</v>
      </c>
      <c r="J109" s="1269"/>
      <c r="K109" s="1262"/>
      <c r="L109" s="1274" t="n">
        <v>6</v>
      </c>
      <c r="M109" s="1269"/>
      <c r="N109" s="1262"/>
      <c r="O109" s="1262" t="s">
        <v>1350</v>
      </c>
      <c r="P109" s="1262"/>
      <c r="Q109" s="1262"/>
      <c r="R109" s="1262" t="n">
        <v>53</v>
      </c>
      <c r="S109" s="1262" t="s">
        <v>1351</v>
      </c>
      <c r="T109" s="1265"/>
      <c r="U109" s="1265"/>
    </row>
    <row r="110" customFormat="false" ht="15" hidden="false" customHeight="false" outlineLevel="0" collapsed="false">
      <c r="C110" s="1259" t="s">
        <v>1331</v>
      </c>
      <c r="D110" s="1260"/>
      <c r="E110" s="1260"/>
      <c r="F110" s="1261" t="n">
        <v>1</v>
      </c>
      <c r="G110" s="1259" t="s">
        <v>1332</v>
      </c>
      <c r="H110" s="1262"/>
      <c r="I110" s="1262"/>
      <c r="J110" s="1262"/>
      <c r="K110" s="1262"/>
      <c r="L110" s="1262"/>
      <c r="M110" s="1262"/>
      <c r="N110" s="1262"/>
      <c r="O110" s="1262" t="s">
        <v>1346</v>
      </c>
      <c r="P110" s="1262"/>
      <c r="Q110" s="1262"/>
      <c r="R110" s="1262" t="n">
        <v>40</v>
      </c>
      <c r="S110" s="1262" t="s">
        <v>463</v>
      </c>
      <c r="T110" s="1265"/>
      <c r="U110" s="1265"/>
    </row>
    <row r="111" customFormat="false" ht="15" hidden="false" customHeight="false" outlineLevel="0" collapsed="false">
      <c r="C111" s="1243"/>
      <c r="D111" s="1243"/>
      <c r="E111" s="1243"/>
      <c r="F111" s="1243"/>
      <c r="G111" s="1243"/>
      <c r="H111" s="1265"/>
      <c r="I111" s="1276" t="s">
        <v>1329</v>
      </c>
      <c r="J111" s="1277"/>
      <c r="K111" s="1277"/>
      <c r="L111" s="1278" t="n">
        <f aca="false">(60*L104*L103*L105*L106)/(L109*L108)</f>
        <v>574.36</v>
      </c>
      <c r="M111" s="1276" t="s">
        <v>1330</v>
      </c>
      <c r="N111" s="1262"/>
      <c r="O111" s="1269" t="s">
        <v>1318</v>
      </c>
      <c r="P111" s="1262"/>
      <c r="Q111" s="1262"/>
      <c r="R111" s="1270" t="n">
        <v>16</v>
      </c>
      <c r="S111" s="1269" t="s">
        <v>463</v>
      </c>
      <c r="T111" s="1243"/>
      <c r="U111" s="1265"/>
    </row>
    <row r="112" customFormat="false" ht="15" hidden="false" customHeight="false" outlineLevel="0" collapsed="false">
      <c r="C112" s="1259" t="s">
        <v>1352</v>
      </c>
      <c r="D112" s="1260"/>
      <c r="E112" s="1260"/>
      <c r="F112" s="1261" t="n">
        <f aca="false">F108/F108</f>
        <v>1</v>
      </c>
      <c r="G112" s="1259" t="s">
        <v>682</v>
      </c>
      <c r="H112" s="1265"/>
      <c r="I112" s="1262"/>
      <c r="J112" s="1262"/>
      <c r="K112" s="1262"/>
      <c r="L112" s="1262"/>
      <c r="M112" s="1262"/>
      <c r="N112" s="1262"/>
      <c r="O112" s="1262" t="s">
        <v>1319</v>
      </c>
      <c r="P112" s="1262"/>
      <c r="Q112" s="1262"/>
      <c r="R112" s="1280" t="n">
        <v>5</v>
      </c>
      <c r="S112" s="1281" t="s">
        <v>464</v>
      </c>
      <c r="T112" s="1243"/>
      <c r="U112" s="1265"/>
    </row>
    <row r="113" customFormat="false" ht="15" hidden="false" customHeight="false" outlineLevel="0" collapsed="false">
      <c r="C113" s="1265"/>
      <c r="D113" s="1265"/>
      <c r="E113" s="1265"/>
      <c r="F113" s="1265"/>
      <c r="G113" s="1265"/>
      <c r="H113" s="1265"/>
      <c r="I113" s="1259" t="s">
        <v>1333</v>
      </c>
      <c r="J113" s="1260"/>
      <c r="K113" s="1260"/>
      <c r="L113" s="1261" t="n">
        <f aca="false">(F108*F110)/L111</f>
        <v>0.260308285163776</v>
      </c>
      <c r="M113" s="1259" t="s">
        <v>682</v>
      </c>
      <c r="N113" s="1265"/>
      <c r="O113" s="1262" t="s">
        <v>1320</v>
      </c>
      <c r="P113" s="1262"/>
      <c r="Q113" s="1262"/>
      <c r="R113" s="1272" t="n">
        <f aca="false">550*0.06</f>
        <v>33</v>
      </c>
      <c r="S113" s="1262" t="s">
        <v>472</v>
      </c>
      <c r="T113" s="1282"/>
      <c r="U113" s="1265"/>
    </row>
    <row r="114" customFormat="false" ht="15" hidden="false" customHeight="false" outlineLevel="0" collapsed="false">
      <c r="C114" s="1265"/>
      <c r="D114" s="1265"/>
      <c r="E114" s="1265"/>
      <c r="F114" s="1265"/>
      <c r="G114" s="1265"/>
      <c r="H114" s="1265"/>
      <c r="I114" s="1265"/>
      <c r="J114" s="1265"/>
      <c r="K114" s="1265"/>
      <c r="L114" s="1265"/>
      <c r="M114" s="1265"/>
      <c r="N114" s="1265"/>
      <c r="O114" s="1262" t="s">
        <v>1321</v>
      </c>
      <c r="P114" s="1262"/>
      <c r="Q114" s="1262"/>
      <c r="R114" s="1272" t="n">
        <f aca="false">825*0.06</f>
        <v>49.5</v>
      </c>
      <c r="S114" s="1262" t="s">
        <v>472</v>
      </c>
      <c r="T114" s="1282"/>
      <c r="U114" s="1265"/>
    </row>
    <row r="115" customFormat="false" ht="15" hidden="false" customHeight="false" outlineLevel="0" collapsed="false">
      <c r="C115" s="1269"/>
      <c r="D115" s="1262"/>
      <c r="E115" s="1262"/>
      <c r="F115" s="1270"/>
      <c r="G115" s="1269"/>
      <c r="H115" s="1265"/>
      <c r="I115" s="1266" t="s">
        <v>1353</v>
      </c>
      <c r="J115" s="1267"/>
      <c r="K115" s="1267"/>
      <c r="L115" s="1267"/>
      <c r="M115" s="1267"/>
      <c r="N115" s="1265"/>
      <c r="O115" s="1269" t="s">
        <v>1322</v>
      </c>
      <c r="P115" s="1269"/>
      <c r="Q115" s="1262"/>
      <c r="R115" s="1274" t="n">
        <f aca="false">(R112*2) / AVERAGE(R113:R114) * 60</f>
        <v>14.5454545454545</v>
      </c>
      <c r="S115" s="1269" t="s">
        <v>463</v>
      </c>
      <c r="T115" s="1243"/>
      <c r="U115" s="1265"/>
    </row>
    <row r="116" customFormat="false" ht="15" hidden="false" customHeight="false" outlineLevel="0" collapsed="false">
      <c r="C116" s="1269"/>
      <c r="D116" s="1262"/>
      <c r="E116" s="1262"/>
      <c r="F116" s="1270"/>
      <c r="G116" s="1269"/>
      <c r="H116" s="1271"/>
      <c r="I116" s="1269" t="s">
        <v>1339</v>
      </c>
      <c r="J116" s="1262"/>
      <c r="K116" s="1262"/>
      <c r="L116" s="1270" t="n">
        <f aca="false">N116/0.06</f>
        <v>80</v>
      </c>
      <c r="M116" s="1269" t="s">
        <v>1340</v>
      </c>
      <c r="N116" s="1271" t="n">
        <v>4.8</v>
      </c>
      <c r="O116" s="1269" t="s">
        <v>1323</v>
      </c>
      <c r="P116" s="1269"/>
      <c r="Q116" s="1262"/>
      <c r="R116" s="1274" t="n">
        <v>0</v>
      </c>
      <c r="S116" s="1269" t="s">
        <v>463</v>
      </c>
      <c r="T116" s="1243"/>
      <c r="U116" s="1265"/>
    </row>
    <row r="117" customFormat="false" ht="15" hidden="false" customHeight="false" outlineLevel="0" collapsed="false">
      <c r="C117" s="1269"/>
      <c r="D117" s="1262"/>
      <c r="E117" s="1262"/>
      <c r="F117" s="1270"/>
      <c r="G117" s="1269"/>
      <c r="H117" s="1273"/>
      <c r="I117" s="1269" t="s">
        <v>1341</v>
      </c>
      <c r="J117" s="1262"/>
      <c r="K117" s="1262"/>
      <c r="L117" s="1270" t="n">
        <v>0.2</v>
      </c>
      <c r="M117" s="1269" t="s">
        <v>60</v>
      </c>
      <c r="N117" s="1262"/>
      <c r="O117" s="1269" t="s">
        <v>1326</v>
      </c>
      <c r="P117" s="1269"/>
      <c r="Q117" s="1262"/>
      <c r="R117" s="1270" t="n">
        <v>22</v>
      </c>
      <c r="S117" s="1269" t="s">
        <v>463</v>
      </c>
      <c r="T117" s="1243"/>
      <c r="U117" s="1265"/>
    </row>
    <row r="118" customFormat="false" ht="15" hidden="false" customHeight="false" outlineLevel="0" collapsed="false">
      <c r="C118" s="1262"/>
      <c r="D118" s="1262"/>
      <c r="E118" s="1262"/>
      <c r="F118" s="1272"/>
      <c r="G118" s="1262"/>
      <c r="H118" s="1262"/>
      <c r="I118" s="1262" t="s">
        <v>1342</v>
      </c>
      <c r="J118" s="1262"/>
      <c r="K118" s="1262"/>
      <c r="L118" s="1270" t="n">
        <v>150</v>
      </c>
      <c r="M118" s="1269" t="s">
        <v>60</v>
      </c>
      <c r="N118" s="1262"/>
      <c r="O118" s="1269" t="s">
        <v>1328</v>
      </c>
      <c r="P118" s="1269"/>
      <c r="Q118" s="1269"/>
      <c r="R118" s="1274" t="n">
        <f aca="false">R110+R111+R115+R116+R117</f>
        <v>92.5454545454546</v>
      </c>
      <c r="S118" s="1269" t="s">
        <v>463</v>
      </c>
      <c r="T118" s="1243"/>
      <c r="U118" s="1265"/>
      <c r="W118" s="1253"/>
    </row>
    <row r="119" customFormat="false" ht="15" hidden="false" customHeight="false" outlineLevel="0" collapsed="false">
      <c r="C119" s="1262"/>
      <c r="D119" s="1262"/>
      <c r="E119" s="1262"/>
      <c r="F119" s="1272"/>
      <c r="G119" s="1262"/>
      <c r="H119" s="1262"/>
      <c r="I119" s="1262" t="s">
        <v>1311</v>
      </c>
      <c r="J119" s="1262"/>
      <c r="K119" s="1262"/>
      <c r="L119" s="1272" t="n">
        <v>0.83</v>
      </c>
      <c r="M119" s="1262"/>
      <c r="N119" s="1262"/>
      <c r="O119" s="1262"/>
      <c r="P119" s="1262"/>
      <c r="Q119" s="1262"/>
      <c r="R119" s="1262"/>
      <c r="S119" s="1262"/>
      <c r="T119" s="1243"/>
      <c r="U119" s="1265"/>
    </row>
    <row r="120" customFormat="false" ht="15" hidden="false" customHeight="false" outlineLevel="0" collapsed="false">
      <c r="C120" s="1269"/>
      <c r="D120" s="1269"/>
      <c r="E120" s="1262"/>
      <c r="F120" s="1274"/>
      <c r="G120" s="1269"/>
      <c r="H120" s="1262"/>
      <c r="I120" s="1262" t="s">
        <v>1343</v>
      </c>
      <c r="J120" s="1262"/>
      <c r="K120" s="1262"/>
      <c r="L120" s="1272" t="n">
        <v>2.45</v>
      </c>
      <c r="M120" s="1262" t="s">
        <v>60</v>
      </c>
      <c r="N120" s="1262"/>
      <c r="O120" s="1276" t="s">
        <v>1329</v>
      </c>
      <c r="P120" s="1277"/>
      <c r="Q120" s="1277"/>
      <c r="R120" s="1278" t="n">
        <f aca="false">60*R108/(R118*R109)</f>
        <v>101.530933758387</v>
      </c>
      <c r="S120" s="1276" t="s">
        <v>1330</v>
      </c>
      <c r="T120" s="1243"/>
      <c r="U120" s="1265"/>
    </row>
    <row r="121" customFormat="false" ht="15" hidden="false" customHeight="false" outlineLevel="0" collapsed="false">
      <c r="C121" s="1269"/>
      <c r="D121" s="1269"/>
      <c r="E121" s="1262"/>
      <c r="F121" s="1274"/>
      <c r="G121" s="1269"/>
      <c r="H121" s="1262"/>
      <c r="I121" s="1262" t="s">
        <v>1346</v>
      </c>
      <c r="J121" s="1262"/>
      <c r="K121" s="1262"/>
      <c r="L121" s="1272" t="n">
        <v>0.25</v>
      </c>
      <c r="M121" s="1262" t="s">
        <v>463</v>
      </c>
      <c r="N121" s="1262"/>
      <c r="O121" s="1262"/>
      <c r="P121" s="1262"/>
      <c r="Q121" s="1262"/>
      <c r="R121" s="1262"/>
      <c r="S121" s="1262"/>
      <c r="T121" s="1243"/>
      <c r="U121" s="1265"/>
    </row>
    <row r="122" customFormat="false" ht="15" hidden="false" customHeight="false" outlineLevel="0" collapsed="false">
      <c r="C122" s="1269"/>
      <c r="D122" s="1262"/>
      <c r="E122" s="1262"/>
      <c r="F122" s="1270"/>
      <c r="G122" s="1269"/>
      <c r="H122" s="1262"/>
      <c r="I122" s="1262" t="s">
        <v>1349</v>
      </c>
      <c r="J122" s="1262"/>
      <c r="K122" s="1262"/>
      <c r="L122" s="1272" t="n">
        <f aca="false">(L118)/L116</f>
        <v>1.875</v>
      </c>
      <c r="M122" s="1262" t="s">
        <v>463</v>
      </c>
      <c r="N122" s="1279"/>
      <c r="O122" s="1259" t="s">
        <v>1352</v>
      </c>
      <c r="P122" s="1260"/>
      <c r="Q122" s="1260"/>
      <c r="R122" s="1261" t="n">
        <f aca="false">(F108*F110)/R120</f>
        <v>1.47256270707071</v>
      </c>
      <c r="S122" s="1259" t="s">
        <v>682</v>
      </c>
      <c r="T122" s="1243"/>
      <c r="U122" s="1265"/>
    </row>
    <row r="123" customFormat="false" ht="15" hidden="false" customHeight="false" outlineLevel="0" collapsed="false">
      <c r="C123" s="1269"/>
      <c r="D123" s="1269"/>
      <c r="E123" s="1269"/>
      <c r="F123" s="1274"/>
      <c r="G123" s="1269"/>
      <c r="H123" s="1262"/>
      <c r="I123" s="1269" t="s">
        <v>1344</v>
      </c>
      <c r="J123" s="1269"/>
      <c r="K123" s="1262"/>
      <c r="L123" s="1274" t="n">
        <v>6</v>
      </c>
      <c r="M123" s="1269"/>
      <c r="N123" s="1262"/>
      <c r="O123" s="1243"/>
      <c r="P123" s="1243"/>
      <c r="Q123" s="1243"/>
      <c r="R123" s="1243"/>
      <c r="S123" s="1243"/>
      <c r="T123" s="1243"/>
      <c r="U123" s="1265"/>
    </row>
    <row r="124" customFormat="false" ht="15" hidden="false" customHeight="false" outlineLevel="0" collapsed="false">
      <c r="C124" s="1269"/>
      <c r="D124" s="1262"/>
      <c r="E124" s="1262"/>
      <c r="F124" s="1270"/>
      <c r="G124" s="1269"/>
      <c r="H124" s="1262"/>
      <c r="I124" s="1262"/>
      <c r="J124" s="1262"/>
      <c r="K124" s="1262"/>
      <c r="L124" s="1262"/>
      <c r="M124" s="1262"/>
      <c r="N124" s="1262"/>
      <c r="O124" s="1265"/>
      <c r="P124" s="1265"/>
      <c r="Q124" s="1243"/>
      <c r="R124" s="1243"/>
      <c r="S124" s="1243"/>
      <c r="T124" s="1243"/>
      <c r="U124" s="1265"/>
    </row>
    <row r="125" customFormat="false" ht="15" hidden="false" customHeight="false" outlineLevel="0" collapsed="false">
      <c r="C125" s="1243"/>
      <c r="D125" s="1243"/>
      <c r="E125" s="1243"/>
      <c r="F125" s="1243"/>
      <c r="G125" s="1243"/>
      <c r="H125" s="1265"/>
      <c r="I125" s="1276" t="s">
        <v>1329</v>
      </c>
      <c r="J125" s="1277"/>
      <c r="K125" s="1277"/>
      <c r="L125" s="1278" t="n">
        <f aca="false">60*L117*L119*L120*L116/L123</f>
        <v>325.36</v>
      </c>
      <c r="M125" s="1276" t="s">
        <v>1330</v>
      </c>
      <c r="N125" s="1262"/>
      <c r="O125" s="1265"/>
      <c r="P125" s="1265"/>
      <c r="Q125" s="1243"/>
      <c r="R125" s="1243"/>
      <c r="S125" s="1243"/>
      <c r="T125" s="1243"/>
      <c r="U125" s="1265"/>
    </row>
    <row r="126" customFormat="false" ht="15" hidden="false" customHeight="false" outlineLevel="0" collapsed="false">
      <c r="C126" s="1269"/>
      <c r="D126" s="1262"/>
      <c r="E126" s="1262"/>
      <c r="F126" s="1270"/>
      <c r="G126" s="1269"/>
      <c r="H126" s="1265"/>
      <c r="I126" s="1262"/>
      <c r="J126" s="1262"/>
      <c r="K126" s="1262"/>
      <c r="L126" s="1262"/>
      <c r="M126" s="1262"/>
      <c r="N126" s="1262"/>
      <c r="O126" s="1243"/>
      <c r="P126" s="1243"/>
      <c r="Q126" s="1265"/>
      <c r="R126" s="1265"/>
      <c r="S126" s="1265"/>
      <c r="T126" s="1265"/>
      <c r="U126" s="1265"/>
    </row>
    <row r="127" customFormat="false" ht="15" hidden="false" customHeight="false" outlineLevel="0" collapsed="false">
      <c r="C127" s="1265"/>
      <c r="D127" s="1265"/>
      <c r="E127" s="1265"/>
      <c r="F127" s="1265"/>
      <c r="G127" s="1265"/>
      <c r="H127" s="1265"/>
      <c r="I127" s="1259" t="s">
        <v>1333</v>
      </c>
      <c r="J127" s="1260"/>
      <c r="K127" s="1260"/>
      <c r="L127" s="1261" t="n">
        <f aca="false">(F108*F110)/L125</f>
        <v>0.459523809523809</v>
      </c>
      <c r="M127" s="1259" t="s">
        <v>682</v>
      </c>
      <c r="N127" s="1265"/>
      <c r="O127" s="1243"/>
      <c r="P127" s="1265"/>
      <c r="Q127" s="1265"/>
      <c r="R127" s="1265"/>
      <c r="S127" s="1265"/>
      <c r="T127" s="1265"/>
      <c r="U127" s="1265"/>
    </row>
    <row r="128" customFormat="false" ht="15" hidden="false" customHeight="false" outlineLevel="0" collapsed="false">
      <c r="C128" s="1265"/>
      <c r="D128" s="1265"/>
      <c r="E128" s="1265"/>
      <c r="F128" s="1265"/>
      <c r="G128" s="1265"/>
      <c r="H128" s="1265"/>
      <c r="I128" s="1265"/>
      <c r="J128" s="1265"/>
      <c r="K128" s="1265"/>
      <c r="L128" s="1265"/>
      <c r="M128" s="1265"/>
      <c r="N128" s="1265"/>
      <c r="O128" s="1265"/>
      <c r="P128" s="1265"/>
      <c r="Q128" s="1265"/>
      <c r="R128" s="1265"/>
      <c r="S128" s="1265"/>
      <c r="T128" s="1265"/>
      <c r="U128" s="1265"/>
    </row>
    <row r="130" customFormat="false" ht="15" hidden="false" customHeight="false" outlineLevel="0" collapsed="false">
      <c r="B130" s="1238" t="str">
        <f aca="false">CONCATENATE("CPU:",PLANEJAMENTO!B14)</f>
        <v>CPU:1.3</v>
      </c>
      <c r="C130" s="1238" t="s">
        <v>1357</v>
      </c>
      <c r="D130" s="1239"/>
      <c r="E130" s="1239"/>
      <c r="F130" s="1239"/>
      <c r="G130" s="1239"/>
      <c r="H130" s="1239"/>
      <c r="I130" s="1239"/>
      <c r="J130" s="1239"/>
      <c r="K130" s="1239"/>
      <c r="L130" s="1239"/>
      <c r="M130" s="1239"/>
      <c r="N130" s="1239"/>
      <c r="O130" s="1239"/>
      <c r="P130" s="1238" t="s">
        <v>28</v>
      </c>
      <c r="Q130" s="1239"/>
      <c r="R130" s="1239"/>
      <c r="S130" s="1239"/>
      <c r="T130" s="1240" t="n">
        <f aca="false">F153</f>
        <v>165.738461538462</v>
      </c>
      <c r="U130" s="1238"/>
    </row>
    <row r="133" customFormat="false" ht="15" hidden="false" customHeight="false" outlineLevel="0" collapsed="false">
      <c r="C133" s="1241" t="s">
        <v>1314</v>
      </c>
      <c r="D133" s="1242"/>
      <c r="E133" s="1242"/>
      <c r="F133" s="1242"/>
      <c r="G133" s="1242"/>
      <c r="J133" s="1241" t="s">
        <v>1315</v>
      </c>
      <c r="K133" s="1242"/>
      <c r="L133" s="1242"/>
      <c r="M133" s="1242"/>
      <c r="N133" s="1242"/>
      <c r="Q133" s="1243"/>
      <c r="R133" s="1243"/>
      <c r="S133" s="1243"/>
      <c r="T133" s="1243"/>
      <c r="U133" s="1243"/>
    </row>
    <row r="134" customFormat="false" ht="15" hidden="false" customHeight="false" outlineLevel="0" collapsed="false">
      <c r="C134" s="1219" t="s">
        <v>1301</v>
      </c>
      <c r="F134" s="1244" t="n">
        <v>0.95</v>
      </c>
      <c r="J134" s="1219" t="s">
        <v>1301</v>
      </c>
      <c r="M134" s="1244" t="n">
        <f aca="false">F134</f>
        <v>0.95</v>
      </c>
      <c r="Q134" s="1243"/>
      <c r="R134" s="1243"/>
      <c r="S134" s="1243"/>
      <c r="T134" s="1243"/>
      <c r="U134" s="1243"/>
    </row>
    <row r="135" customFormat="false" ht="15" hidden="false" customHeight="false" outlineLevel="0" collapsed="false">
      <c r="C135" s="1219" t="s">
        <v>1307</v>
      </c>
      <c r="F135" s="1244" t="n">
        <v>0.8</v>
      </c>
      <c r="G135" s="1245"/>
      <c r="J135" s="1219" t="s">
        <v>1307</v>
      </c>
      <c r="M135" s="1244" t="n">
        <f aca="false">1/1.2</f>
        <v>0.833333333333333</v>
      </c>
      <c r="Q135" s="1243"/>
      <c r="R135" s="1243"/>
      <c r="S135" s="1243"/>
      <c r="T135" s="1243"/>
      <c r="U135" s="1243"/>
    </row>
    <row r="136" customFormat="false" ht="15" hidden="false" customHeight="false" outlineLevel="0" collapsed="false">
      <c r="C136" s="1219" t="s">
        <v>1311</v>
      </c>
      <c r="F136" s="1244" t="n">
        <v>0.75</v>
      </c>
      <c r="J136" s="1219" t="s">
        <v>1311</v>
      </c>
      <c r="M136" s="1244" t="n">
        <v>0.75</v>
      </c>
      <c r="Q136" s="1243"/>
      <c r="R136" s="1243"/>
      <c r="S136" s="1243"/>
      <c r="T136" s="1243"/>
      <c r="U136" s="1243"/>
    </row>
    <row r="137" customFormat="false" ht="15" hidden="false" customHeight="false" outlineLevel="0" collapsed="false">
      <c r="F137" s="1244"/>
      <c r="M137" s="1244"/>
      <c r="Q137" s="1243"/>
      <c r="R137" s="1243"/>
      <c r="S137" s="1243"/>
      <c r="T137" s="1243"/>
      <c r="U137" s="1243"/>
    </row>
    <row r="138" customFormat="false" ht="15" hidden="false" customHeight="false" outlineLevel="0" collapsed="false">
      <c r="C138" s="1246" t="str">
        <f aca="false">_xlfn.XLOOKUP(F139,Q$2:Q$4,P$2:P$4,0,0,1)</f>
        <v>Escavadeira CAT-336</v>
      </c>
      <c r="F138" s="1244"/>
      <c r="J138" s="1246"/>
      <c r="M138" s="1244"/>
      <c r="Q138" s="1243"/>
      <c r="R138" s="1243"/>
      <c r="S138" s="1243"/>
      <c r="T138" s="1243"/>
      <c r="U138" s="1243"/>
    </row>
    <row r="139" customFormat="false" ht="15" hidden="false" customHeight="false" outlineLevel="0" collapsed="false">
      <c r="C139" s="1219" t="s">
        <v>1316</v>
      </c>
      <c r="F139" s="1247" t="n">
        <f aca="false">Q3</f>
        <v>2.1</v>
      </c>
      <c r="G139" s="1219" t="s">
        <v>55</v>
      </c>
      <c r="J139" s="1219" t="s">
        <v>1316</v>
      </c>
      <c r="M139" s="1247" t="n">
        <v>14</v>
      </c>
      <c r="N139" s="1219" t="s">
        <v>55</v>
      </c>
      <c r="P139" s="1244"/>
      <c r="Q139" s="1243"/>
      <c r="R139" s="1243"/>
      <c r="S139" s="1243"/>
      <c r="T139" s="1243"/>
      <c r="U139" s="1243"/>
    </row>
    <row r="140" customFormat="false" ht="15" hidden="false" customHeight="false" outlineLevel="0" collapsed="false">
      <c r="C140" s="1248" t="s">
        <v>1317</v>
      </c>
      <c r="D140" s="1248"/>
      <c r="E140" s="1248"/>
      <c r="F140" s="1249" t="n">
        <f aca="false">F134*F135*F136*F139</f>
        <v>1.197</v>
      </c>
      <c r="G140" s="1248" t="s">
        <v>55</v>
      </c>
      <c r="J140" s="1248" t="s">
        <v>1317</v>
      </c>
      <c r="K140" s="1248"/>
      <c r="L140" s="1248"/>
      <c r="M140" s="1249" t="n">
        <f aca="false">M134*M135*M136*M139</f>
        <v>8.3125</v>
      </c>
      <c r="N140" s="1248" t="s">
        <v>55</v>
      </c>
      <c r="P140" s="1244"/>
      <c r="Q140" s="1243"/>
      <c r="R140" s="1243"/>
      <c r="S140" s="1243"/>
      <c r="T140" s="1243"/>
      <c r="U140" s="1243"/>
    </row>
    <row r="141" customFormat="false" ht="15" hidden="false" customHeight="false" outlineLevel="0" collapsed="false">
      <c r="M141" s="1250"/>
      <c r="N141" s="1246"/>
      <c r="P141" s="1244"/>
      <c r="Q141" s="1243"/>
      <c r="R141" s="1243"/>
      <c r="S141" s="1243"/>
      <c r="T141" s="1243"/>
      <c r="U141" s="1243"/>
    </row>
    <row r="142" customFormat="false" ht="15" hidden="false" customHeight="false" outlineLevel="0" collapsed="false">
      <c r="J142" s="1248" t="s">
        <v>1318</v>
      </c>
      <c r="M142" s="1249" t="n">
        <f aca="false">M140/F153*60</f>
        <v>3.00925925925926</v>
      </c>
      <c r="N142" s="1248" t="s">
        <v>463</v>
      </c>
      <c r="P142" s="1244"/>
      <c r="Q142" s="1243"/>
      <c r="R142" s="1243"/>
      <c r="S142" s="1243"/>
      <c r="T142" s="1243"/>
      <c r="U142" s="1243"/>
    </row>
    <row r="143" customFormat="false" ht="15" hidden="false" customHeight="false" outlineLevel="0" collapsed="false">
      <c r="J143" s="1219" t="s">
        <v>1319</v>
      </c>
      <c r="M143" s="1244" t="n">
        <v>2</v>
      </c>
      <c r="N143" s="1219" t="s">
        <v>464</v>
      </c>
      <c r="Q143" s="1243"/>
      <c r="R143" s="1243"/>
      <c r="S143" s="1243"/>
      <c r="T143" s="1243"/>
      <c r="U143" s="1243"/>
    </row>
    <row r="144" customFormat="false" ht="15" hidden="false" customHeight="false" outlineLevel="0" collapsed="false">
      <c r="J144" s="1219" t="s">
        <v>1320</v>
      </c>
      <c r="M144" s="1244" t="n">
        <v>15</v>
      </c>
      <c r="N144" s="1219" t="s">
        <v>472</v>
      </c>
      <c r="Q144" s="1243"/>
      <c r="R144" s="1243"/>
      <c r="S144" s="1243"/>
      <c r="T144" s="1243"/>
      <c r="U144" s="1243"/>
    </row>
    <row r="145" customFormat="false" ht="15" hidden="false" customHeight="false" outlineLevel="0" collapsed="false">
      <c r="J145" s="1219" t="s">
        <v>1321</v>
      </c>
      <c r="M145" s="1244" t="n">
        <v>20</v>
      </c>
      <c r="N145" s="1219" t="s">
        <v>472</v>
      </c>
      <c r="Q145" s="1243"/>
      <c r="R145" s="1243"/>
      <c r="S145" s="1243"/>
      <c r="T145" s="1243"/>
      <c r="U145" s="1243"/>
    </row>
    <row r="146" customFormat="false" ht="15" hidden="false" customHeight="false" outlineLevel="0" collapsed="false">
      <c r="J146" s="1248" t="s">
        <v>1322</v>
      </c>
      <c r="K146" s="1248"/>
      <c r="M146" s="1251" t="n">
        <f aca="false">(M143*2) / AVERAGE(M144:M145) * 60</f>
        <v>13.7142857142857</v>
      </c>
      <c r="N146" s="1248" t="s">
        <v>463</v>
      </c>
      <c r="Q146" s="1243"/>
      <c r="R146" s="1243"/>
      <c r="S146" s="1243"/>
      <c r="T146" s="1243"/>
      <c r="U146" s="1243"/>
    </row>
    <row r="147" customFormat="false" ht="15" hidden="false" customHeight="false" outlineLevel="0" collapsed="false">
      <c r="J147" s="1248" t="s">
        <v>1323</v>
      </c>
      <c r="K147" s="1248"/>
      <c r="M147" s="1251"/>
      <c r="N147" s="1248" t="s">
        <v>463</v>
      </c>
      <c r="Q147" s="1243"/>
      <c r="R147" s="1243"/>
      <c r="S147" s="1243"/>
      <c r="T147" s="1243"/>
      <c r="U147" s="1243"/>
    </row>
    <row r="148" customFormat="false" ht="15" hidden="false" customHeight="false" outlineLevel="0" collapsed="false">
      <c r="J148" s="1248" t="s">
        <v>1324</v>
      </c>
      <c r="K148" s="1248"/>
      <c r="M148" s="1251" t="n">
        <v>0.47</v>
      </c>
      <c r="N148" s="1248" t="s">
        <v>463</v>
      </c>
    </row>
    <row r="149" customFormat="false" ht="15" hidden="false" customHeight="false" outlineLevel="0" collapsed="false">
      <c r="J149" s="1248" t="s">
        <v>1325</v>
      </c>
      <c r="K149" s="1248"/>
      <c r="M149" s="1251" t="n">
        <v>1</v>
      </c>
      <c r="N149" s="1248" t="s">
        <v>463</v>
      </c>
    </row>
    <row r="150" customFormat="false" ht="15" hidden="false" customHeight="false" outlineLevel="0" collapsed="false">
      <c r="J150" s="1248" t="s">
        <v>1326</v>
      </c>
      <c r="K150" s="1248"/>
      <c r="M150" s="1249" t="n">
        <v>1</v>
      </c>
      <c r="N150" s="1248" t="s">
        <v>463</v>
      </c>
      <c r="Q150" s="1243"/>
      <c r="R150" s="1243"/>
      <c r="S150" s="1243"/>
      <c r="T150" s="1243"/>
      <c r="U150" s="1243"/>
    </row>
    <row r="151" customFormat="false" ht="15" hidden="false" customHeight="false" outlineLevel="0" collapsed="false">
      <c r="C151" s="1252" t="s">
        <v>1327</v>
      </c>
      <c r="D151" s="1252"/>
      <c r="E151" s="1252"/>
      <c r="F151" s="1252" t="n">
        <f aca="false">(24+28)/2/60</f>
        <v>0.433333333333333</v>
      </c>
      <c r="G151" s="1252" t="s">
        <v>463</v>
      </c>
      <c r="J151" s="1248" t="s">
        <v>1328</v>
      </c>
      <c r="K151" s="1248"/>
      <c r="L151" s="1248"/>
      <c r="M151" s="1251" t="n">
        <f aca="false">M142+M146+M147+M148+M149+M150</f>
        <v>19.193544973545</v>
      </c>
      <c r="N151" s="1248" t="s">
        <v>463</v>
      </c>
      <c r="Q151" s="1243"/>
      <c r="R151" s="1243"/>
      <c r="S151" s="1243"/>
      <c r="T151" s="1243"/>
      <c r="U151" s="1243"/>
      <c r="W151" s="1253"/>
    </row>
    <row r="152" customFormat="false" ht="15" hidden="false" customHeight="false" outlineLevel="0" collapsed="false">
      <c r="C152" s="1248"/>
      <c r="F152" s="1249"/>
      <c r="G152" s="1248"/>
      <c r="J152" s="1248"/>
      <c r="M152" s="1249"/>
      <c r="N152" s="1248"/>
      <c r="Q152" s="1243"/>
      <c r="R152" s="1243"/>
      <c r="S152" s="1243"/>
      <c r="T152" s="1243"/>
      <c r="U152" s="1243"/>
    </row>
    <row r="153" customFormat="false" ht="15" hidden="false" customHeight="false" outlineLevel="0" collapsed="false">
      <c r="C153" s="1254" t="s">
        <v>1329</v>
      </c>
      <c r="D153" s="1255"/>
      <c r="E153" s="1255"/>
      <c r="F153" s="1256" t="n">
        <f aca="false">F140/F151*60</f>
        <v>165.738461538462</v>
      </c>
      <c r="G153" s="1254" t="s">
        <v>1330</v>
      </c>
      <c r="J153" s="1248" t="s">
        <v>1329</v>
      </c>
      <c r="M153" s="1249" t="n">
        <f aca="false">M140/M151*60</f>
        <v>25.9852987391043</v>
      </c>
      <c r="N153" s="1257" t="s">
        <v>1330</v>
      </c>
      <c r="Q153" s="1243"/>
      <c r="R153" s="1243"/>
      <c r="S153" s="1243"/>
      <c r="T153" s="1243"/>
      <c r="U153" s="1243"/>
    </row>
    <row r="154" customFormat="false" ht="15" hidden="false" customHeight="false" outlineLevel="0" collapsed="false">
      <c r="Q154" s="1243"/>
      <c r="R154" s="1243"/>
      <c r="S154" s="1243"/>
      <c r="T154" s="1243"/>
      <c r="U154" s="1243"/>
    </row>
    <row r="155" customFormat="false" ht="15" hidden="false" customHeight="false" outlineLevel="0" collapsed="false">
      <c r="Q155" s="1243"/>
      <c r="R155" s="1243"/>
      <c r="S155" s="1243"/>
      <c r="T155" s="1243"/>
      <c r="U155" s="1243"/>
    </row>
    <row r="156" customFormat="false" ht="15" hidden="false" customHeight="false" outlineLevel="0" collapsed="false">
      <c r="Q156" s="1243"/>
      <c r="R156" s="1243"/>
      <c r="S156" s="1243"/>
      <c r="T156" s="1243"/>
      <c r="U156" s="1243"/>
    </row>
    <row r="157" customFormat="false" ht="15" hidden="false" customHeight="false" outlineLevel="0" collapsed="false">
      <c r="C157" s="1241" t="s">
        <v>1331</v>
      </c>
      <c r="D157" s="1242"/>
      <c r="E157" s="1242"/>
      <c r="F157" s="1258" t="n">
        <v>1</v>
      </c>
      <c r="G157" s="1241" t="s">
        <v>1332</v>
      </c>
      <c r="J157" s="1241" t="s">
        <v>1331</v>
      </c>
      <c r="K157" s="1242"/>
      <c r="L157" s="1242"/>
      <c r="M157" s="1258" t="n">
        <f aca="false">ROUNDDOWN(F153/M153,0)</f>
        <v>6</v>
      </c>
      <c r="N157" s="1241" t="s">
        <v>1332</v>
      </c>
      <c r="Q157" s="1243"/>
      <c r="R157" s="1243"/>
      <c r="S157" s="1243"/>
      <c r="T157" s="1243"/>
      <c r="U157" s="1243"/>
    </row>
    <row r="158" customFormat="false" ht="15" hidden="false" customHeight="false" outlineLevel="0" collapsed="false">
      <c r="Q158" s="1243"/>
      <c r="R158" s="1243"/>
      <c r="S158" s="1243"/>
      <c r="T158" s="1243"/>
      <c r="U158" s="1243"/>
    </row>
    <row r="160" customFormat="false" ht="15" hidden="false" customHeight="false" outlineLevel="0" collapsed="false">
      <c r="J160" s="1259" t="s">
        <v>1333</v>
      </c>
      <c r="K160" s="1260"/>
      <c r="L160" s="1260"/>
      <c r="M160" s="1261" t="n">
        <f aca="false">(F153*F157)/(M153*M157)</f>
        <v>1.06302710622711</v>
      </c>
      <c r="N160" s="1259" t="s">
        <v>682</v>
      </c>
    </row>
    <row r="162" customFormat="false" ht="15" hidden="false" customHeight="false" outlineLevel="0" collapsed="false">
      <c r="B162" s="1238" t="str">
        <f aca="false">CONCATENATE("CPU:",PLANEJAMENTO!B15)</f>
        <v>CPU:1.4</v>
      </c>
      <c r="C162" s="1238" t="s">
        <v>1358</v>
      </c>
      <c r="D162" s="1239"/>
      <c r="E162" s="1239"/>
      <c r="F162" s="1239"/>
      <c r="G162" s="1239"/>
      <c r="H162" s="1239"/>
      <c r="I162" s="1239"/>
      <c r="J162" s="1239"/>
      <c r="K162" s="1239"/>
      <c r="L162" s="1239"/>
      <c r="M162" s="1239"/>
      <c r="N162" s="1239"/>
      <c r="O162" s="1239"/>
      <c r="P162" s="1238" t="s">
        <v>28</v>
      </c>
      <c r="Q162" s="1239"/>
      <c r="R162" s="1239"/>
      <c r="S162" s="1239"/>
      <c r="T162" s="1240" t="n">
        <f aca="false">F185</f>
        <v>165.738461538462</v>
      </c>
      <c r="U162" s="1238"/>
    </row>
    <row r="165" customFormat="false" ht="15" hidden="false" customHeight="false" outlineLevel="0" collapsed="false">
      <c r="C165" s="1241" t="s">
        <v>1314</v>
      </c>
      <c r="D165" s="1242"/>
      <c r="E165" s="1242"/>
      <c r="F165" s="1242"/>
      <c r="G165" s="1242"/>
      <c r="J165" s="1241" t="s">
        <v>1315</v>
      </c>
      <c r="K165" s="1242"/>
      <c r="L165" s="1242"/>
      <c r="M165" s="1242"/>
      <c r="N165" s="1242"/>
      <c r="Q165" s="1243"/>
      <c r="R165" s="1243"/>
      <c r="S165" s="1243"/>
      <c r="T165" s="1243"/>
      <c r="U165" s="1243"/>
    </row>
    <row r="166" customFormat="false" ht="15" hidden="false" customHeight="false" outlineLevel="0" collapsed="false">
      <c r="C166" s="1219" t="s">
        <v>1301</v>
      </c>
      <c r="F166" s="1244" t="n">
        <v>0.95</v>
      </c>
      <c r="J166" s="1219" t="s">
        <v>1301</v>
      </c>
      <c r="M166" s="1244" t="n">
        <f aca="false">F166</f>
        <v>0.95</v>
      </c>
      <c r="Q166" s="1243"/>
      <c r="R166" s="1243"/>
      <c r="S166" s="1243"/>
      <c r="T166" s="1243"/>
      <c r="U166" s="1243"/>
    </row>
    <row r="167" customFormat="false" ht="15" hidden="false" customHeight="false" outlineLevel="0" collapsed="false">
      <c r="C167" s="1219" t="s">
        <v>1307</v>
      </c>
      <c r="F167" s="1244" t="n">
        <v>0.8</v>
      </c>
      <c r="G167" s="1245"/>
      <c r="J167" s="1219" t="s">
        <v>1307</v>
      </c>
      <c r="M167" s="1244" t="n">
        <f aca="false">1/1.2</f>
        <v>0.833333333333333</v>
      </c>
      <c r="Q167" s="1243"/>
      <c r="R167" s="1243"/>
      <c r="S167" s="1243"/>
      <c r="T167" s="1243"/>
      <c r="U167" s="1243"/>
    </row>
    <row r="168" customFormat="false" ht="15" hidden="false" customHeight="false" outlineLevel="0" collapsed="false">
      <c r="C168" s="1219" t="s">
        <v>1311</v>
      </c>
      <c r="F168" s="1244" t="n">
        <v>0.75</v>
      </c>
      <c r="J168" s="1219" t="s">
        <v>1311</v>
      </c>
      <c r="M168" s="1244" t="n">
        <v>0.75</v>
      </c>
      <c r="Q168" s="1243"/>
      <c r="R168" s="1243"/>
      <c r="S168" s="1243"/>
      <c r="T168" s="1243"/>
      <c r="U168" s="1243"/>
    </row>
    <row r="169" customFormat="false" ht="15" hidden="false" customHeight="false" outlineLevel="0" collapsed="false">
      <c r="F169" s="1244"/>
      <c r="M169" s="1244"/>
      <c r="Q169" s="1243"/>
      <c r="R169" s="1243"/>
      <c r="S169" s="1243"/>
      <c r="T169" s="1243"/>
      <c r="U169" s="1243"/>
    </row>
    <row r="170" customFormat="false" ht="15" hidden="false" customHeight="false" outlineLevel="0" collapsed="false">
      <c r="C170" s="1246" t="str">
        <f aca="false">_xlfn.XLOOKUP(F171,Q$2:Q$4,P$2:P$4,0,0,1)</f>
        <v>Escavadeira CAT-336</v>
      </c>
      <c r="F170" s="1244"/>
      <c r="J170" s="1246"/>
      <c r="M170" s="1244"/>
      <c r="Q170" s="1243"/>
      <c r="R170" s="1243"/>
      <c r="S170" s="1243"/>
      <c r="T170" s="1243"/>
      <c r="U170" s="1243"/>
    </row>
    <row r="171" customFormat="false" ht="15" hidden="false" customHeight="false" outlineLevel="0" collapsed="false">
      <c r="C171" s="1219" t="s">
        <v>1316</v>
      </c>
      <c r="F171" s="1247" t="n">
        <v>2.1</v>
      </c>
      <c r="G171" s="1219" t="s">
        <v>55</v>
      </c>
      <c r="J171" s="1219" t="s">
        <v>1316</v>
      </c>
      <c r="M171" s="1247" t="n">
        <v>14</v>
      </c>
      <c r="N171" s="1219" t="s">
        <v>55</v>
      </c>
      <c r="P171" s="1244"/>
      <c r="Q171" s="1243"/>
      <c r="R171" s="1243"/>
      <c r="S171" s="1243"/>
      <c r="T171" s="1243"/>
      <c r="U171" s="1243"/>
    </row>
    <row r="172" customFormat="false" ht="15" hidden="false" customHeight="false" outlineLevel="0" collapsed="false">
      <c r="C172" s="1248" t="s">
        <v>1317</v>
      </c>
      <c r="D172" s="1248"/>
      <c r="E172" s="1248"/>
      <c r="F172" s="1249" t="n">
        <f aca="false">F166*F167*F168*F171</f>
        <v>1.197</v>
      </c>
      <c r="G172" s="1248" t="s">
        <v>55</v>
      </c>
      <c r="J172" s="1248" t="s">
        <v>1317</v>
      </c>
      <c r="K172" s="1248"/>
      <c r="L172" s="1248"/>
      <c r="M172" s="1249" t="n">
        <f aca="false">M166*M167*M168*M171</f>
        <v>8.3125</v>
      </c>
      <c r="N172" s="1248" t="s">
        <v>55</v>
      </c>
      <c r="P172" s="1244"/>
      <c r="Q172" s="1243"/>
      <c r="R172" s="1243"/>
      <c r="S172" s="1243"/>
      <c r="T172" s="1243"/>
      <c r="U172" s="1243"/>
    </row>
    <row r="173" customFormat="false" ht="15" hidden="false" customHeight="false" outlineLevel="0" collapsed="false">
      <c r="M173" s="1250"/>
      <c r="N173" s="1246"/>
      <c r="P173" s="1244"/>
      <c r="Q173" s="1243"/>
      <c r="R173" s="1243"/>
      <c r="S173" s="1243"/>
      <c r="T173" s="1243"/>
      <c r="U173" s="1243"/>
    </row>
    <row r="174" customFormat="false" ht="15" hidden="false" customHeight="false" outlineLevel="0" collapsed="false">
      <c r="J174" s="1248" t="s">
        <v>1318</v>
      </c>
      <c r="M174" s="1249" t="n">
        <f aca="false">M172/F185*60</f>
        <v>3.00925925925926</v>
      </c>
      <c r="N174" s="1248" t="s">
        <v>463</v>
      </c>
      <c r="P174" s="1244"/>
      <c r="Q174" s="1243"/>
      <c r="R174" s="1243"/>
      <c r="S174" s="1243"/>
      <c r="T174" s="1243"/>
      <c r="U174" s="1243"/>
    </row>
    <row r="175" customFormat="false" ht="15" hidden="false" customHeight="false" outlineLevel="0" collapsed="false">
      <c r="J175" s="1219" t="s">
        <v>1319</v>
      </c>
      <c r="M175" s="1244" t="n">
        <v>3</v>
      </c>
      <c r="N175" s="1219" t="s">
        <v>464</v>
      </c>
      <c r="Q175" s="1243"/>
      <c r="R175" s="1243"/>
      <c r="S175" s="1243"/>
      <c r="T175" s="1243"/>
      <c r="U175" s="1243"/>
    </row>
    <row r="176" customFormat="false" ht="15" hidden="false" customHeight="false" outlineLevel="0" collapsed="false">
      <c r="J176" s="1219" t="s">
        <v>1320</v>
      </c>
      <c r="M176" s="1244" t="n">
        <v>20</v>
      </c>
      <c r="N176" s="1219" t="s">
        <v>472</v>
      </c>
      <c r="Q176" s="1243"/>
      <c r="R176" s="1243"/>
      <c r="S176" s="1243"/>
      <c r="T176" s="1243"/>
      <c r="U176" s="1243"/>
    </row>
    <row r="177" customFormat="false" ht="15" hidden="false" customHeight="false" outlineLevel="0" collapsed="false">
      <c r="J177" s="1219" t="s">
        <v>1321</v>
      </c>
      <c r="M177" s="1244" t="n">
        <v>30</v>
      </c>
      <c r="N177" s="1219" t="s">
        <v>472</v>
      </c>
      <c r="Q177" s="1243"/>
      <c r="R177" s="1243"/>
      <c r="S177" s="1243"/>
      <c r="T177" s="1243"/>
      <c r="U177" s="1243"/>
    </row>
    <row r="178" customFormat="false" ht="15" hidden="false" customHeight="false" outlineLevel="0" collapsed="false">
      <c r="J178" s="1248" t="s">
        <v>1322</v>
      </c>
      <c r="K178" s="1248"/>
      <c r="M178" s="1251" t="n">
        <f aca="false">(M175*2) / AVERAGE(M176:M177) * 60</f>
        <v>14.4</v>
      </c>
      <c r="N178" s="1248" t="s">
        <v>463</v>
      </c>
      <c r="Q178" s="1243"/>
      <c r="R178" s="1243"/>
      <c r="S178" s="1243"/>
      <c r="T178" s="1243"/>
      <c r="U178" s="1243"/>
    </row>
    <row r="179" customFormat="false" ht="15" hidden="false" customHeight="false" outlineLevel="0" collapsed="false">
      <c r="J179" s="1248" t="s">
        <v>1323</v>
      </c>
      <c r="K179" s="1248"/>
      <c r="M179" s="1251"/>
      <c r="N179" s="1248" t="s">
        <v>463</v>
      </c>
      <c r="Q179" s="1243"/>
      <c r="R179" s="1243"/>
      <c r="S179" s="1243"/>
      <c r="T179" s="1243"/>
      <c r="U179" s="1243"/>
    </row>
    <row r="180" customFormat="false" ht="15" hidden="false" customHeight="false" outlineLevel="0" collapsed="false">
      <c r="J180" s="1248" t="s">
        <v>1324</v>
      </c>
      <c r="K180" s="1248"/>
      <c r="M180" s="1251" t="n">
        <v>0.5</v>
      </c>
      <c r="N180" s="1248" t="s">
        <v>463</v>
      </c>
    </row>
    <row r="181" customFormat="false" ht="15" hidden="false" customHeight="false" outlineLevel="0" collapsed="false">
      <c r="J181" s="1248" t="s">
        <v>1325</v>
      </c>
      <c r="K181" s="1248"/>
      <c r="M181" s="1251" t="n">
        <v>1</v>
      </c>
      <c r="N181" s="1248" t="s">
        <v>463</v>
      </c>
    </row>
    <row r="182" customFormat="false" ht="15" hidden="false" customHeight="false" outlineLevel="0" collapsed="false">
      <c r="J182" s="1248" t="s">
        <v>1326</v>
      </c>
      <c r="K182" s="1248"/>
      <c r="M182" s="1249" t="n">
        <v>1</v>
      </c>
      <c r="N182" s="1248" t="s">
        <v>463</v>
      </c>
      <c r="Q182" s="1243"/>
      <c r="R182" s="1243"/>
      <c r="S182" s="1243"/>
      <c r="T182" s="1243"/>
      <c r="U182" s="1243"/>
    </row>
    <row r="183" customFormat="false" ht="15" hidden="false" customHeight="false" outlineLevel="0" collapsed="false">
      <c r="C183" s="1252" t="s">
        <v>1327</v>
      </c>
      <c r="D183" s="1252"/>
      <c r="E183" s="1252"/>
      <c r="F183" s="1252" t="n">
        <f aca="false">(24+28)/2/60</f>
        <v>0.433333333333333</v>
      </c>
      <c r="G183" s="1252" t="s">
        <v>463</v>
      </c>
      <c r="J183" s="1248" t="s">
        <v>1328</v>
      </c>
      <c r="K183" s="1248"/>
      <c r="L183" s="1248"/>
      <c r="M183" s="1251" t="n">
        <f aca="false">M174+M178+M179+M180+M181+M182</f>
        <v>19.9092592592593</v>
      </c>
      <c r="N183" s="1248" t="s">
        <v>463</v>
      </c>
      <c r="Q183" s="1243"/>
      <c r="R183" s="1243"/>
      <c r="S183" s="1243"/>
      <c r="T183" s="1243"/>
      <c r="U183" s="1243"/>
      <c r="W183" s="1253"/>
    </row>
    <row r="184" customFormat="false" ht="15" hidden="false" customHeight="false" outlineLevel="0" collapsed="false">
      <c r="C184" s="1248"/>
      <c r="F184" s="1249"/>
      <c r="G184" s="1248"/>
      <c r="J184" s="1248"/>
      <c r="M184" s="1249"/>
      <c r="N184" s="1248"/>
      <c r="Q184" s="1243"/>
      <c r="R184" s="1243"/>
      <c r="S184" s="1243"/>
      <c r="T184" s="1243"/>
      <c r="U184" s="1243"/>
    </row>
    <row r="185" customFormat="false" ht="15" hidden="false" customHeight="false" outlineLevel="0" collapsed="false">
      <c r="C185" s="1254" t="s">
        <v>1329</v>
      </c>
      <c r="D185" s="1255"/>
      <c r="E185" s="1255"/>
      <c r="F185" s="1256" t="n">
        <f aca="false">F172/F183*60</f>
        <v>165.738461538462</v>
      </c>
      <c r="G185" s="1254" t="s">
        <v>1330</v>
      </c>
      <c r="J185" s="1248" t="s">
        <v>1329</v>
      </c>
      <c r="M185" s="1249" t="n">
        <f aca="false">M172/M183*60</f>
        <v>25.051158031811</v>
      </c>
      <c r="N185" s="1257" t="s">
        <v>1330</v>
      </c>
      <c r="Q185" s="1243"/>
      <c r="R185" s="1243"/>
      <c r="S185" s="1243"/>
      <c r="T185" s="1243"/>
      <c r="U185" s="1243"/>
    </row>
    <row r="186" customFormat="false" ht="15" hidden="false" customHeight="false" outlineLevel="0" collapsed="false">
      <c r="Q186" s="1243"/>
      <c r="R186" s="1243"/>
      <c r="S186" s="1243"/>
      <c r="T186" s="1243"/>
      <c r="U186" s="1243"/>
    </row>
    <row r="187" customFormat="false" ht="15" hidden="false" customHeight="false" outlineLevel="0" collapsed="false">
      <c r="Q187" s="1243"/>
      <c r="R187" s="1243"/>
      <c r="S187" s="1243"/>
      <c r="T187" s="1243"/>
      <c r="U187" s="1243"/>
    </row>
    <row r="188" customFormat="false" ht="15" hidden="false" customHeight="false" outlineLevel="0" collapsed="false">
      <c r="Q188" s="1243"/>
      <c r="R188" s="1243"/>
      <c r="S188" s="1243"/>
      <c r="T188" s="1243"/>
      <c r="U188" s="1243"/>
    </row>
    <row r="189" customFormat="false" ht="15" hidden="false" customHeight="false" outlineLevel="0" collapsed="false">
      <c r="C189" s="1241" t="s">
        <v>1331</v>
      </c>
      <c r="D189" s="1242"/>
      <c r="E189" s="1242"/>
      <c r="F189" s="1258" t="n">
        <v>1</v>
      </c>
      <c r="G189" s="1241" t="s">
        <v>1332</v>
      </c>
      <c r="J189" s="1241" t="s">
        <v>1331</v>
      </c>
      <c r="K189" s="1242"/>
      <c r="L189" s="1242"/>
      <c r="M189" s="1258" t="n">
        <f aca="false">F185/M185</f>
        <v>6.616</v>
      </c>
      <c r="N189" s="1241" t="s">
        <v>1332</v>
      </c>
      <c r="Q189" s="1243"/>
      <c r="R189" s="1243"/>
      <c r="S189" s="1243"/>
      <c r="T189" s="1243"/>
      <c r="U189" s="1243"/>
    </row>
    <row r="190" customFormat="false" ht="15" hidden="false" customHeight="false" outlineLevel="0" collapsed="false">
      <c r="Q190" s="1243"/>
      <c r="R190" s="1243"/>
      <c r="S190" s="1243"/>
      <c r="T190" s="1243"/>
      <c r="U190" s="1243"/>
    </row>
    <row r="192" customFormat="false" ht="15" hidden="false" customHeight="false" outlineLevel="0" collapsed="false">
      <c r="J192" s="1259" t="s">
        <v>1333</v>
      </c>
      <c r="K192" s="1260"/>
      <c r="L192" s="1260"/>
      <c r="M192" s="1261" t="n">
        <f aca="false">(F185*F189)/(M185*M189)</f>
        <v>1</v>
      </c>
      <c r="N192" s="1259" t="s">
        <v>682</v>
      </c>
    </row>
    <row r="195" customFormat="false" ht="15" hidden="false" customHeight="false" outlineLevel="0" collapsed="false">
      <c r="B195" s="1238" t="str">
        <f aca="false">CONCATENATE("CPU:",PLANEJAMENTO!B16)</f>
        <v>CPU:1.5</v>
      </c>
      <c r="C195" s="1238" t="s">
        <v>37</v>
      </c>
      <c r="D195" s="1239"/>
      <c r="E195" s="1239"/>
      <c r="F195" s="1239"/>
      <c r="G195" s="1239"/>
      <c r="H195" s="1239"/>
      <c r="I195" s="1239"/>
      <c r="J195" s="1239"/>
      <c r="K195" s="1239"/>
      <c r="L195" s="1239"/>
      <c r="M195" s="1239"/>
      <c r="N195" s="1239"/>
      <c r="O195" s="1239"/>
      <c r="P195" s="1238" t="s">
        <v>28</v>
      </c>
      <c r="Q195" s="1239"/>
      <c r="R195" s="1239"/>
      <c r="S195" s="1239"/>
      <c r="T195" s="1240" t="n">
        <f aca="false">F217</f>
        <v>144.918260869565</v>
      </c>
      <c r="U195" s="1238"/>
    </row>
    <row r="197" customFormat="false" ht="15" hidden="false" customHeight="false" outlineLevel="0" collapsed="false">
      <c r="C197" s="1241" t="s">
        <v>1359</v>
      </c>
      <c r="D197" s="1242"/>
      <c r="E197" s="1242"/>
      <c r="F197" s="1242"/>
      <c r="G197" s="1242"/>
      <c r="J197" s="1241" t="s">
        <v>1360</v>
      </c>
      <c r="K197" s="1242"/>
      <c r="L197" s="1242"/>
      <c r="M197" s="1242"/>
      <c r="N197" s="1242"/>
    </row>
    <row r="198" customFormat="false" ht="15" hidden="false" customHeight="false" outlineLevel="0" collapsed="false">
      <c r="C198" s="1219" t="s">
        <v>1301</v>
      </c>
      <c r="F198" s="1244" t="n">
        <v>0.8</v>
      </c>
      <c r="J198" s="1219" t="s">
        <v>1301</v>
      </c>
      <c r="M198" s="1244" t="n">
        <v>0.8</v>
      </c>
    </row>
    <row r="199" customFormat="false" ht="15" hidden="false" customHeight="false" outlineLevel="0" collapsed="false">
      <c r="C199" s="1219" t="s">
        <v>1307</v>
      </c>
      <c r="F199" s="1244" t="n">
        <v>0.8</v>
      </c>
      <c r="J199" s="1219" t="s">
        <v>1307</v>
      </c>
      <c r="M199" s="1244" t="n">
        <f aca="false">M228</f>
        <v>0.8</v>
      </c>
    </row>
    <row r="200" customFormat="false" ht="15" hidden="false" customHeight="false" outlineLevel="0" collapsed="false">
      <c r="C200" s="1219" t="s">
        <v>1311</v>
      </c>
      <c r="F200" s="1244" t="n">
        <v>0.7</v>
      </c>
      <c r="J200" s="1219" t="s">
        <v>1311</v>
      </c>
      <c r="M200" s="1244" t="n">
        <v>0.75</v>
      </c>
    </row>
    <row r="201" customFormat="false" ht="15" hidden="false" customHeight="false" outlineLevel="0" collapsed="false">
      <c r="F201" s="1244"/>
      <c r="M201" s="1244"/>
    </row>
    <row r="202" customFormat="false" ht="15" hidden="false" customHeight="false" outlineLevel="0" collapsed="false">
      <c r="C202" s="1246" t="str">
        <f aca="false">_xlfn.XLOOKUP(F203,Q$2:Q$4,P$2:P$4,0,0,1)</f>
        <v>Escavadeira CAT-349</v>
      </c>
      <c r="F202" s="1244"/>
      <c r="J202" s="1246"/>
      <c r="M202" s="1244"/>
    </row>
    <row r="203" customFormat="false" ht="15" hidden="false" customHeight="false" outlineLevel="0" collapsed="false">
      <c r="C203" s="1219" t="s">
        <v>1316</v>
      </c>
      <c r="F203" s="1247" t="n">
        <v>3.1</v>
      </c>
      <c r="G203" s="1219" t="s">
        <v>55</v>
      </c>
      <c r="J203" s="1219" t="s">
        <v>1316</v>
      </c>
      <c r="M203" s="1247" t="n">
        <v>14</v>
      </c>
      <c r="N203" s="1219" t="s">
        <v>55</v>
      </c>
      <c r="O203" s="1283"/>
      <c r="P203" s="1244"/>
      <c r="Q203" s="1244"/>
      <c r="R203" s="1244"/>
      <c r="S203" s="1244"/>
      <c r="T203" s="1244"/>
      <c r="U203" s="1244"/>
      <c r="V203" s="1244"/>
      <c r="W203" s="1244"/>
    </row>
    <row r="204" customFormat="false" ht="15" hidden="false" customHeight="false" outlineLevel="0" collapsed="false">
      <c r="C204" s="1248" t="s">
        <v>1317</v>
      </c>
      <c r="D204" s="1248"/>
      <c r="E204" s="1248"/>
      <c r="F204" s="1249" t="n">
        <f aca="false">F198*F199*F200*F203</f>
        <v>1.3888</v>
      </c>
      <c r="G204" s="1248" t="s">
        <v>55</v>
      </c>
      <c r="J204" s="1248" t="s">
        <v>1317</v>
      </c>
      <c r="K204" s="1248"/>
      <c r="L204" s="1248"/>
      <c r="M204" s="1249" t="n">
        <f aca="false">M198*M199*M200*M203</f>
        <v>6.72</v>
      </c>
      <c r="N204" s="1248" t="s">
        <v>55</v>
      </c>
      <c r="P204" s="1244"/>
      <c r="Q204" s="1244"/>
      <c r="R204" s="1244"/>
      <c r="S204" s="1244"/>
      <c r="T204" s="1244"/>
      <c r="U204" s="1244"/>
      <c r="V204" s="1244"/>
      <c r="W204" s="1244"/>
    </row>
    <row r="205" customFormat="false" ht="15" hidden="false" customHeight="false" outlineLevel="0" collapsed="false">
      <c r="P205" s="1244"/>
      <c r="Q205" s="1244"/>
      <c r="R205" s="1244"/>
      <c r="S205" s="1244"/>
      <c r="T205" s="1244"/>
      <c r="U205" s="1244"/>
      <c r="V205" s="1244"/>
      <c r="W205" s="1244"/>
    </row>
    <row r="206" customFormat="false" ht="15" hidden="false" customHeight="false" outlineLevel="0" collapsed="false">
      <c r="J206" s="1248" t="s">
        <v>1318</v>
      </c>
      <c r="M206" s="1249" t="n">
        <f aca="false">M204/F217*60</f>
        <v>2.78225806451613</v>
      </c>
      <c r="N206" s="1248" t="s">
        <v>463</v>
      </c>
      <c r="P206" s="1244"/>
      <c r="Q206" s="1244"/>
      <c r="R206" s="1244"/>
      <c r="S206" s="1244"/>
      <c r="T206" s="1244"/>
      <c r="U206" s="1244"/>
      <c r="V206" s="1244"/>
      <c r="W206" s="1244"/>
    </row>
    <row r="207" customFormat="false" ht="15" hidden="false" customHeight="false" outlineLevel="0" collapsed="false">
      <c r="J207" s="1219" t="s">
        <v>1319</v>
      </c>
      <c r="M207" s="1244" t="n">
        <v>2</v>
      </c>
      <c r="N207" s="1219" t="s">
        <v>464</v>
      </c>
    </row>
    <row r="208" customFormat="false" ht="15" hidden="false" customHeight="false" outlineLevel="0" collapsed="false">
      <c r="J208" s="1219" t="s">
        <v>1320</v>
      </c>
      <c r="M208" s="1244" t="n">
        <v>15</v>
      </c>
      <c r="N208" s="1219" t="s">
        <v>472</v>
      </c>
    </row>
    <row r="209" customFormat="false" ht="15" hidden="false" customHeight="false" outlineLevel="0" collapsed="false">
      <c r="J209" s="1219" t="s">
        <v>1321</v>
      </c>
      <c r="M209" s="1244" t="n">
        <v>20</v>
      </c>
      <c r="N209" s="1219" t="s">
        <v>472</v>
      </c>
    </row>
    <row r="210" customFormat="false" ht="15" hidden="false" customHeight="false" outlineLevel="0" collapsed="false">
      <c r="J210" s="1248" t="s">
        <v>1322</v>
      </c>
      <c r="K210" s="1248"/>
      <c r="M210" s="1251" t="n">
        <f aca="false">(M207*2) / AVERAGE(M208:M209) * 60</f>
        <v>13.7142857142857</v>
      </c>
      <c r="N210" s="1248" t="s">
        <v>463</v>
      </c>
    </row>
    <row r="211" customFormat="false" ht="15" hidden="false" customHeight="false" outlineLevel="0" collapsed="false">
      <c r="J211" s="1248" t="s">
        <v>1323</v>
      </c>
      <c r="K211" s="1248"/>
      <c r="M211" s="1251" t="n">
        <v>0</v>
      </c>
      <c r="N211" s="1248" t="s">
        <v>463</v>
      </c>
    </row>
    <row r="212" customFormat="false" ht="15" hidden="false" customHeight="false" outlineLevel="0" collapsed="false">
      <c r="J212" s="1248" t="s">
        <v>1324</v>
      </c>
      <c r="K212" s="1248"/>
      <c r="M212" s="1251" t="n">
        <v>0.47</v>
      </c>
      <c r="N212" s="1248" t="s">
        <v>463</v>
      </c>
    </row>
    <row r="213" customFormat="false" ht="15" hidden="false" customHeight="false" outlineLevel="0" collapsed="false">
      <c r="J213" s="1248" t="s">
        <v>1325</v>
      </c>
      <c r="K213" s="1248"/>
      <c r="M213" s="1251" t="n">
        <v>1</v>
      </c>
      <c r="N213" s="1248" t="s">
        <v>463</v>
      </c>
    </row>
    <row r="214" customFormat="false" ht="15" hidden="false" customHeight="false" outlineLevel="0" collapsed="false">
      <c r="J214" s="1248" t="s">
        <v>1326</v>
      </c>
      <c r="K214" s="1248"/>
      <c r="M214" s="1249" t="n">
        <v>1</v>
      </c>
      <c r="N214" s="1248" t="s">
        <v>463</v>
      </c>
    </row>
    <row r="215" customFormat="false" ht="15" hidden="false" customHeight="false" outlineLevel="0" collapsed="false">
      <c r="C215" s="1252" t="s">
        <v>1327</v>
      </c>
      <c r="D215" s="1252"/>
      <c r="E215" s="1252"/>
      <c r="F215" s="1252" t="n">
        <f aca="false">(31+38)/2/60</f>
        <v>0.575</v>
      </c>
      <c r="G215" s="1252" t="s">
        <v>463</v>
      </c>
      <c r="J215" s="1248" t="s">
        <v>1328</v>
      </c>
      <c r="K215" s="1248"/>
      <c r="L215" s="1248"/>
      <c r="M215" s="1251" t="n">
        <f aca="false">M206+M210+M211+M212+M213+M214</f>
        <v>18.9665437788018</v>
      </c>
      <c r="N215" s="1248" t="s">
        <v>463</v>
      </c>
    </row>
    <row r="217" customFormat="false" ht="15" hidden="false" customHeight="false" outlineLevel="0" collapsed="false">
      <c r="C217" s="1254" t="s">
        <v>1329</v>
      </c>
      <c r="D217" s="1255"/>
      <c r="E217" s="1255"/>
      <c r="F217" s="1256" t="n">
        <f aca="false">F204/F215*60</f>
        <v>144.918260869565</v>
      </c>
      <c r="G217" s="1254" t="s">
        <v>1330</v>
      </c>
      <c r="J217" s="1248" t="s">
        <v>1329</v>
      </c>
      <c r="M217" s="1249" t="n">
        <f aca="false">M204/M215*60</f>
        <v>21.258485715813</v>
      </c>
      <c r="N217" s="1248" t="s">
        <v>1330</v>
      </c>
    </row>
    <row r="219" customFormat="false" ht="15" hidden="false" customHeight="false" outlineLevel="0" collapsed="false">
      <c r="C219" s="1241" t="s">
        <v>1331</v>
      </c>
      <c r="D219" s="1242"/>
      <c r="E219" s="1242"/>
      <c r="F219" s="1258" t="n">
        <v>1</v>
      </c>
      <c r="G219" s="1241" t="s">
        <v>1332</v>
      </c>
      <c r="J219" s="1241" t="s">
        <v>1331</v>
      </c>
      <c r="K219" s="1242"/>
      <c r="L219" s="1242"/>
      <c r="M219" s="1258" t="n">
        <f aca="false">ROUNDDOWN(F217/M217,0)</f>
        <v>6</v>
      </c>
      <c r="N219" s="1241" t="s">
        <v>1332</v>
      </c>
    </row>
    <row r="221" customFormat="false" ht="15" hidden="false" customHeight="false" outlineLevel="0" collapsed="false">
      <c r="J221" s="1259" t="s">
        <v>1333</v>
      </c>
      <c r="K221" s="1260"/>
      <c r="L221" s="1260"/>
      <c r="M221" s="1261" t="n">
        <f aca="false">(F217*F219)/(M217*M219)</f>
        <v>1.13616011042098</v>
      </c>
      <c r="N221" s="1259" t="s">
        <v>682</v>
      </c>
    </row>
    <row r="224" customFormat="false" ht="15" hidden="false" customHeight="false" outlineLevel="0" collapsed="false">
      <c r="B224" s="1238" t="str">
        <f aca="false">CONCATENATE("CPU:",PLANEJAMENTO!B17)</f>
        <v>CPU:1.6</v>
      </c>
      <c r="C224" s="1238" t="s">
        <v>1361</v>
      </c>
      <c r="D224" s="1239"/>
      <c r="E224" s="1239"/>
      <c r="F224" s="1239"/>
      <c r="G224" s="1239"/>
      <c r="H224" s="1239"/>
      <c r="I224" s="1239"/>
      <c r="J224" s="1239"/>
      <c r="K224" s="1239"/>
      <c r="L224" s="1239"/>
      <c r="M224" s="1239"/>
      <c r="N224" s="1239"/>
      <c r="O224" s="1239"/>
      <c r="P224" s="1238" t="s">
        <v>28</v>
      </c>
      <c r="Q224" s="1239"/>
      <c r="R224" s="1239"/>
      <c r="S224" s="1239"/>
      <c r="T224" s="1240" t="n">
        <f aca="false">F246</f>
        <v>144.918260869565</v>
      </c>
      <c r="U224" s="1238"/>
    </row>
    <row r="226" customFormat="false" ht="15" hidden="false" customHeight="false" outlineLevel="0" collapsed="false">
      <c r="C226" s="1241" t="s">
        <v>1359</v>
      </c>
      <c r="D226" s="1242"/>
      <c r="E226" s="1242"/>
      <c r="F226" s="1242"/>
      <c r="G226" s="1242"/>
      <c r="J226" s="1241" t="s">
        <v>1360</v>
      </c>
      <c r="K226" s="1242"/>
      <c r="L226" s="1242"/>
      <c r="M226" s="1242"/>
      <c r="N226" s="1242"/>
    </row>
    <row r="227" customFormat="false" ht="15" hidden="false" customHeight="false" outlineLevel="0" collapsed="false">
      <c r="C227" s="1219" t="s">
        <v>1301</v>
      </c>
      <c r="F227" s="1244" t="n">
        <v>0.8</v>
      </c>
      <c r="J227" s="1219" t="s">
        <v>1301</v>
      </c>
      <c r="M227" s="1244" t="n">
        <v>0.75</v>
      </c>
    </row>
    <row r="228" customFormat="false" ht="15" hidden="false" customHeight="false" outlineLevel="0" collapsed="false">
      <c r="C228" s="1219" t="s">
        <v>1307</v>
      </c>
      <c r="F228" s="1244" t="n">
        <v>0.8</v>
      </c>
      <c r="J228" s="1219" t="s">
        <v>1307</v>
      </c>
      <c r="M228" s="1244" t="n">
        <v>0.8</v>
      </c>
    </row>
    <row r="229" customFormat="false" ht="15" hidden="false" customHeight="false" outlineLevel="0" collapsed="false">
      <c r="C229" s="1219" t="s">
        <v>1311</v>
      </c>
      <c r="F229" s="1244" t="n">
        <v>0.7</v>
      </c>
      <c r="J229" s="1219" t="s">
        <v>1311</v>
      </c>
      <c r="M229" s="1244" t="n">
        <v>0.75</v>
      </c>
    </row>
    <row r="230" customFormat="false" ht="15" hidden="false" customHeight="false" outlineLevel="0" collapsed="false">
      <c r="F230" s="1244"/>
      <c r="M230" s="1244"/>
    </row>
    <row r="231" customFormat="false" ht="15" hidden="false" customHeight="false" outlineLevel="0" collapsed="false">
      <c r="C231" s="1246" t="str">
        <f aca="false">_xlfn.XLOOKUP(F232,Q$2:Q$4,P$2:P$4,0,0,1)</f>
        <v>Escavadeira CAT-349</v>
      </c>
      <c r="F231" s="1244"/>
      <c r="J231" s="1246"/>
      <c r="M231" s="1244"/>
    </row>
    <row r="232" customFormat="false" ht="15" hidden="false" customHeight="false" outlineLevel="0" collapsed="false">
      <c r="C232" s="1219" t="s">
        <v>1316</v>
      </c>
      <c r="F232" s="1247" t="n">
        <v>3.1</v>
      </c>
      <c r="G232" s="1219" t="s">
        <v>55</v>
      </c>
      <c r="J232" s="1219" t="s">
        <v>1316</v>
      </c>
      <c r="M232" s="1247" t="n">
        <v>14</v>
      </c>
      <c r="N232" s="1219" t="s">
        <v>55</v>
      </c>
      <c r="O232" s="1283"/>
      <c r="P232" s="1244"/>
      <c r="Q232" s="1244"/>
      <c r="R232" s="1244"/>
      <c r="S232" s="1244"/>
      <c r="T232" s="1244"/>
      <c r="U232" s="1244"/>
      <c r="V232" s="1244"/>
      <c r="W232" s="1244"/>
    </row>
    <row r="233" customFormat="false" ht="15" hidden="false" customHeight="false" outlineLevel="0" collapsed="false">
      <c r="C233" s="1248" t="s">
        <v>1317</v>
      </c>
      <c r="D233" s="1248"/>
      <c r="E233" s="1248"/>
      <c r="F233" s="1249" t="n">
        <f aca="false">F227*F228*F229*F232</f>
        <v>1.3888</v>
      </c>
      <c r="G233" s="1248" t="s">
        <v>55</v>
      </c>
      <c r="J233" s="1248" t="s">
        <v>1317</v>
      </c>
      <c r="K233" s="1248"/>
      <c r="L233" s="1248"/>
      <c r="M233" s="1249" t="n">
        <f aca="false">M227*M228*M229*M232</f>
        <v>6.3</v>
      </c>
      <c r="N233" s="1248" t="s">
        <v>55</v>
      </c>
      <c r="P233" s="1244"/>
      <c r="Q233" s="1244"/>
      <c r="R233" s="1244"/>
      <c r="S233" s="1244"/>
      <c r="T233" s="1244"/>
      <c r="U233" s="1244"/>
      <c r="V233" s="1244"/>
      <c r="W233" s="1244"/>
    </row>
    <row r="234" customFormat="false" ht="15" hidden="false" customHeight="false" outlineLevel="0" collapsed="false">
      <c r="P234" s="1244"/>
      <c r="Q234" s="1244"/>
      <c r="R234" s="1244"/>
      <c r="S234" s="1244"/>
      <c r="T234" s="1244"/>
      <c r="U234" s="1244"/>
      <c r="V234" s="1244"/>
      <c r="W234" s="1244"/>
    </row>
    <row r="235" customFormat="false" ht="15" hidden="false" customHeight="false" outlineLevel="0" collapsed="false">
      <c r="J235" s="1248" t="s">
        <v>1318</v>
      </c>
      <c r="M235" s="1249" t="n">
        <f aca="false">M233/F246*60</f>
        <v>2.60836693548387</v>
      </c>
      <c r="N235" s="1248" t="s">
        <v>463</v>
      </c>
      <c r="P235" s="1244"/>
      <c r="Q235" s="1244"/>
      <c r="R235" s="1244"/>
      <c r="S235" s="1244"/>
      <c r="T235" s="1244"/>
      <c r="U235" s="1244"/>
      <c r="V235" s="1244"/>
      <c r="W235" s="1244"/>
    </row>
    <row r="236" customFormat="false" ht="15" hidden="false" customHeight="false" outlineLevel="0" collapsed="false">
      <c r="J236" s="1219" t="s">
        <v>1319</v>
      </c>
      <c r="M236" s="1244" t="n">
        <v>3</v>
      </c>
      <c r="N236" s="1219" t="s">
        <v>464</v>
      </c>
    </row>
    <row r="237" customFormat="false" ht="15" hidden="false" customHeight="false" outlineLevel="0" collapsed="false">
      <c r="J237" s="1219" t="s">
        <v>1320</v>
      </c>
      <c r="M237" s="1244" t="n">
        <v>15</v>
      </c>
      <c r="N237" s="1219" t="s">
        <v>472</v>
      </c>
    </row>
    <row r="238" customFormat="false" ht="15" hidden="false" customHeight="false" outlineLevel="0" collapsed="false">
      <c r="J238" s="1219" t="s">
        <v>1321</v>
      </c>
      <c r="M238" s="1244" t="n">
        <v>20</v>
      </c>
      <c r="N238" s="1219" t="s">
        <v>472</v>
      </c>
    </row>
    <row r="239" customFormat="false" ht="15" hidden="false" customHeight="false" outlineLevel="0" collapsed="false">
      <c r="J239" s="1248" t="s">
        <v>1322</v>
      </c>
      <c r="K239" s="1248"/>
      <c r="M239" s="1251" t="n">
        <f aca="false">(M236*2) / AVERAGE(M237:M238) * 60</f>
        <v>20.5714285714286</v>
      </c>
      <c r="N239" s="1248" t="s">
        <v>463</v>
      </c>
    </row>
    <row r="240" customFormat="false" ht="15" hidden="false" customHeight="false" outlineLevel="0" collapsed="false">
      <c r="J240" s="1248" t="s">
        <v>1323</v>
      </c>
      <c r="K240" s="1248"/>
      <c r="M240" s="1251" t="n">
        <v>0</v>
      </c>
      <c r="N240" s="1248" t="s">
        <v>463</v>
      </c>
    </row>
    <row r="241" customFormat="false" ht="15" hidden="false" customHeight="false" outlineLevel="0" collapsed="false">
      <c r="J241" s="1248" t="s">
        <v>1324</v>
      </c>
      <c r="K241" s="1248"/>
      <c r="M241" s="1251" t="n">
        <v>0.47</v>
      </c>
      <c r="N241" s="1248" t="s">
        <v>463</v>
      </c>
    </row>
    <row r="242" customFormat="false" ht="15" hidden="false" customHeight="false" outlineLevel="0" collapsed="false">
      <c r="J242" s="1248" t="s">
        <v>1325</v>
      </c>
      <c r="K242" s="1248"/>
      <c r="M242" s="1251" t="n">
        <v>1</v>
      </c>
      <c r="N242" s="1248" t="s">
        <v>463</v>
      </c>
    </row>
    <row r="243" customFormat="false" ht="15" hidden="false" customHeight="false" outlineLevel="0" collapsed="false">
      <c r="J243" s="1248" t="s">
        <v>1326</v>
      </c>
      <c r="K243" s="1248"/>
      <c r="M243" s="1249" t="n">
        <v>1</v>
      </c>
      <c r="N243" s="1248" t="s">
        <v>463</v>
      </c>
    </row>
    <row r="244" customFormat="false" ht="15" hidden="false" customHeight="false" outlineLevel="0" collapsed="false">
      <c r="C244" s="1252" t="s">
        <v>1327</v>
      </c>
      <c r="D244" s="1252"/>
      <c r="E244" s="1252"/>
      <c r="F244" s="1252" t="n">
        <f aca="false">(31+38)/2/60</f>
        <v>0.575</v>
      </c>
      <c r="G244" s="1252" t="s">
        <v>463</v>
      </c>
      <c r="J244" s="1248" t="s">
        <v>1328</v>
      </c>
      <c r="K244" s="1248"/>
      <c r="L244" s="1248"/>
      <c r="M244" s="1251" t="n">
        <f aca="false">M235+M239+M240+M241+M242+M243</f>
        <v>25.6497955069124</v>
      </c>
      <c r="N244" s="1248" t="s">
        <v>463</v>
      </c>
    </row>
    <row r="246" customFormat="false" ht="15" hidden="false" customHeight="false" outlineLevel="0" collapsed="false">
      <c r="C246" s="1254" t="s">
        <v>1329</v>
      </c>
      <c r="D246" s="1255"/>
      <c r="E246" s="1255"/>
      <c r="F246" s="1256" t="n">
        <f aca="false">F233/F244*60</f>
        <v>144.918260869565</v>
      </c>
      <c r="G246" s="1254" t="s">
        <v>1330</v>
      </c>
      <c r="J246" s="1248" t="s">
        <v>1329</v>
      </c>
      <c r="M246" s="1249" t="n">
        <f aca="false">M233/M244*60</f>
        <v>14.7369595947902</v>
      </c>
      <c r="N246" s="1248" t="s">
        <v>1330</v>
      </c>
    </row>
    <row r="248" customFormat="false" ht="15" hidden="false" customHeight="false" outlineLevel="0" collapsed="false">
      <c r="C248" s="1241" t="s">
        <v>1331</v>
      </c>
      <c r="D248" s="1242"/>
      <c r="E248" s="1242"/>
      <c r="F248" s="1258" t="n">
        <v>1</v>
      </c>
      <c r="G248" s="1241" t="s">
        <v>1332</v>
      </c>
      <c r="J248" s="1241" t="s">
        <v>1331</v>
      </c>
      <c r="K248" s="1242"/>
      <c r="L248" s="1242"/>
      <c r="M248" s="1258" t="n">
        <f aca="false">ROUNDDOWN(F246/M246,0)</f>
        <v>9</v>
      </c>
      <c r="N248" s="1241" t="s">
        <v>1332</v>
      </c>
    </row>
    <row r="250" customFormat="false" ht="15" hidden="false" customHeight="false" outlineLevel="0" collapsed="false">
      <c r="J250" s="1259" t="s">
        <v>1333</v>
      </c>
      <c r="K250" s="1260"/>
      <c r="L250" s="1260"/>
      <c r="M250" s="1261" t="n">
        <f aca="false">(F246*F248)/(M246*M248)</f>
        <v>1.092628970171</v>
      </c>
      <c r="N250" s="1259" t="s">
        <v>682</v>
      </c>
    </row>
    <row r="253" customFormat="false" ht="15" hidden="false" customHeight="false" outlineLevel="0" collapsed="false">
      <c r="B253" s="1238" t="str">
        <f aca="false">CONCATENATE("CPU:",PLANEJAMENTO!B18)</f>
        <v>CPU:1.7</v>
      </c>
      <c r="C253" s="1238" t="s">
        <v>1362</v>
      </c>
      <c r="D253" s="1239"/>
      <c r="E253" s="1239"/>
      <c r="F253" s="1239"/>
      <c r="G253" s="1239"/>
      <c r="H253" s="1239"/>
      <c r="I253" s="1239"/>
      <c r="J253" s="1239"/>
      <c r="K253" s="1239"/>
      <c r="L253" s="1239"/>
      <c r="M253" s="1239"/>
      <c r="N253" s="1239"/>
      <c r="O253" s="1239"/>
      <c r="P253" s="1238" t="s">
        <v>28</v>
      </c>
      <c r="Q253" s="1239"/>
      <c r="R253" s="1239"/>
      <c r="S253" s="1239"/>
      <c r="T253" s="1240" t="n">
        <f aca="false">F276</f>
        <v>0</v>
      </c>
      <c r="U253" s="1238"/>
    </row>
    <row r="255" customFormat="false" ht="15" hidden="false" customHeight="false" outlineLevel="0" collapsed="false">
      <c r="C255" s="1241" t="s">
        <v>1359</v>
      </c>
      <c r="D255" s="1242"/>
      <c r="E255" s="1242"/>
      <c r="F255" s="1242"/>
      <c r="G255" s="1242"/>
      <c r="J255" s="1241" t="s">
        <v>1360</v>
      </c>
      <c r="K255" s="1242"/>
      <c r="L255" s="1242"/>
      <c r="M255" s="1242"/>
      <c r="N255" s="1242"/>
    </row>
    <row r="256" customFormat="false" ht="15" hidden="false" customHeight="false" outlineLevel="0" collapsed="false">
      <c r="C256" s="1219" t="s">
        <v>1301</v>
      </c>
      <c r="F256" s="1244" t="n">
        <v>1</v>
      </c>
      <c r="J256" s="1219" t="s">
        <v>1301</v>
      </c>
      <c r="M256" s="1244" t="n">
        <v>1</v>
      </c>
    </row>
    <row r="257" customFormat="false" ht="15" hidden="false" customHeight="false" outlineLevel="0" collapsed="false">
      <c r="C257" s="1219" t="s">
        <v>1307</v>
      </c>
      <c r="F257" s="1244" t="n">
        <v>0.8</v>
      </c>
      <c r="J257" s="1219" t="s">
        <v>1307</v>
      </c>
      <c r="M257" s="1244" t="n">
        <v>0.8</v>
      </c>
    </row>
    <row r="258" customFormat="false" ht="15" hidden="false" customHeight="false" outlineLevel="0" collapsed="false">
      <c r="C258" s="1219" t="s">
        <v>1311</v>
      </c>
      <c r="F258" s="1244" t="n">
        <v>0.83</v>
      </c>
      <c r="J258" s="1219" t="s">
        <v>1311</v>
      </c>
      <c r="M258" s="1244" t="n">
        <v>0.83</v>
      </c>
    </row>
    <row r="259" customFormat="false" ht="15" hidden="false" customHeight="false" outlineLevel="0" collapsed="false">
      <c r="F259" s="1244"/>
      <c r="M259" s="1244"/>
    </row>
    <row r="260" customFormat="false" ht="15" hidden="false" customHeight="false" outlineLevel="0" collapsed="false">
      <c r="C260" s="1246"/>
      <c r="F260" s="1244"/>
      <c r="J260" s="1246"/>
      <c r="M260" s="1244"/>
    </row>
    <row r="261" customFormat="false" ht="15" hidden="false" customHeight="false" outlineLevel="0" collapsed="false">
      <c r="C261" s="1219" t="s">
        <v>1316</v>
      </c>
      <c r="F261" s="1247" t="n">
        <f aca="false">Q3</f>
        <v>2.1</v>
      </c>
      <c r="G261" s="1219" t="s">
        <v>55</v>
      </c>
      <c r="J261" s="1219" t="s">
        <v>1316</v>
      </c>
      <c r="M261" s="1247" t="n">
        <v>14</v>
      </c>
      <c r="N261" s="1219" t="s">
        <v>55</v>
      </c>
      <c r="O261" s="1283"/>
      <c r="P261" s="1244"/>
      <c r="Q261" s="1244"/>
      <c r="R261" s="1244"/>
      <c r="S261" s="1244"/>
      <c r="T261" s="1244"/>
      <c r="U261" s="1244"/>
      <c r="V261" s="1244"/>
      <c r="W261" s="1244"/>
    </row>
    <row r="262" customFormat="false" ht="15" hidden="false" customHeight="false" outlineLevel="0" collapsed="false">
      <c r="C262" s="1248" t="s">
        <v>1317</v>
      </c>
      <c r="D262" s="1248"/>
      <c r="E262" s="1248"/>
      <c r="F262" s="1249" t="n">
        <f aca="false">F256*F257*F258*F261</f>
        <v>1.3944</v>
      </c>
      <c r="G262" s="1248" t="s">
        <v>55</v>
      </c>
      <c r="J262" s="1248" t="s">
        <v>1317</v>
      </c>
      <c r="K262" s="1248"/>
      <c r="L262" s="1248"/>
      <c r="M262" s="1249" t="n">
        <f aca="false">M256*M257*M258*M261</f>
        <v>9.296</v>
      </c>
      <c r="N262" s="1248" t="s">
        <v>1363</v>
      </c>
      <c r="P262" s="1244"/>
      <c r="Q262" s="1244"/>
      <c r="R262" s="1244"/>
      <c r="S262" s="1244"/>
      <c r="T262" s="1244"/>
      <c r="U262" s="1244"/>
      <c r="V262" s="1244"/>
      <c r="W262" s="1244"/>
    </row>
    <row r="263" customFormat="false" ht="15" hidden="false" customHeight="false" outlineLevel="0" collapsed="false">
      <c r="P263" s="1244"/>
      <c r="Q263" s="1244"/>
      <c r="R263" s="1244"/>
      <c r="S263" s="1244"/>
      <c r="T263" s="1244"/>
      <c r="U263" s="1244"/>
      <c r="V263" s="1244"/>
      <c r="W263" s="1244"/>
    </row>
    <row r="264" customFormat="false" ht="15" hidden="false" customHeight="false" outlineLevel="0" collapsed="false">
      <c r="J264" s="1248" t="s">
        <v>1318</v>
      </c>
      <c r="M264" s="1249" t="n">
        <f aca="false">M262/F275*60</f>
        <v>3.33333333333333</v>
      </c>
      <c r="N264" s="1248" t="s">
        <v>463</v>
      </c>
      <c r="P264" s="1244"/>
      <c r="Q264" s="1244"/>
      <c r="R264" s="1244"/>
      <c r="S264" s="1244"/>
      <c r="T264" s="1244"/>
      <c r="U264" s="1244"/>
      <c r="V264" s="1244"/>
      <c r="W264" s="1244"/>
    </row>
    <row r="265" customFormat="false" ht="15" hidden="false" customHeight="false" outlineLevel="0" collapsed="false">
      <c r="J265" s="1219" t="s">
        <v>1319</v>
      </c>
      <c r="M265" s="1244" t="n">
        <v>0.8</v>
      </c>
      <c r="N265" s="1219" t="s">
        <v>464</v>
      </c>
    </row>
    <row r="266" customFormat="false" ht="15" hidden="false" customHeight="false" outlineLevel="0" collapsed="false">
      <c r="J266" s="1219" t="s">
        <v>1320</v>
      </c>
      <c r="M266" s="1244" t="n">
        <v>15</v>
      </c>
      <c r="N266" s="1219" t="s">
        <v>472</v>
      </c>
    </row>
    <row r="267" customFormat="false" ht="15" hidden="false" customHeight="false" outlineLevel="0" collapsed="false">
      <c r="J267" s="1219" t="s">
        <v>1321</v>
      </c>
      <c r="M267" s="1244" t="n">
        <v>20</v>
      </c>
      <c r="N267" s="1219" t="s">
        <v>472</v>
      </c>
    </row>
    <row r="268" customFormat="false" ht="15" hidden="false" customHeight="false" outlineLevel="0" collapsed="false">
      <c r="J268" s="1248" t="s">
        <v>1322</v>
      </c>
      <c r="K268" s="1248"/>
      <c r="M268" s="1251" t="n">
        <f aca="false">(M265*2) / AVERAGE(M266:M267) * 60</f>
        <v>5.48571428571429</v>
      </c>
      <c r="N268" s="1248" t="s">
        <v>463</v>
      </c>
    </row>
    <row r="269" customFormat="false" ht="15" hidden="false" customHeight="false" outlineLevel="0" collapsed="false">
      <c r="J269" s="1248" t="s">
        <v>1323</v>
      </c>
      <c r="K269" s="1248"/>
      <c r="M269" s="1251" t="n">
        <v>0</v>
      </c>
      <c r="N269" s="1248" t="s">
        <v>463</v>
      </c>
    </row>
    <row r="270" customFormat="false" ht="15" hidden="false" customHeight="false" outlineLevel="0" collapsed="false">
      <c r="J270" s="1248" t="s">
        <v>1324</v>
      </c>
      <c r="K270" s="1248"/>
      <c r="M270" s="1251" t="n">
        <v>0.47</v>
      </c>
      <c r="N270" s="1248" t="s">
        <v>463</v>
      </c>
    </row>
    <row r="271" customFormat="false" ht="15" hidden="false" customHeight="false" outlineLevel="0" collapsed="false">
      <c r="J271" s="1248" t="s">
        <v>1325</v>
      </c>
      <c r="K271" s="1248"/>
      <c r="M271" s="1251" t="n">
        <v>1</v>
      </c>
      <c r="N271" s="1248" t="s">
        <v>463</v>
      </c>
    </row>
    <row r="272" customFormat="false" ht="15" hidden="false" customHeight="false" outlineLevel="0" collapsed="false">
      <c r="J272" s="1248" t="s">
        <v>1326</v>
      </c>
      <c r="K272" s="1248"/>
      <c r="M272" s="1249" t="n">
        <v>1</v>
      </c>
      <c r="N272" s="1248" t="s">
        <v>463</v>
      </c>
    </row>
    <row r="273" customFormat="false" ht="15" hidden="false" customHeight="false" outlineLevel="0" collapsed="false">
      <c r="C273" s="1248" t="s">
        <v>1327</v>
      </c>
      <c r="D273" s="1248"/>
      <c r="E273" s="1248"/>
      <c r="F273" s="1249" t="n">
        <v>0.5</v>
      </c>
      <c r="G273" s="1248" t="s">
        <v>463</v>
      </c>
      <c r="J273" s="1248" t="s">
        <v>1328</v>
      </c>
      <c r="K273" s="1248"/>
      <c r="L273" s="1248"/>
      <c r="M273" s="1251" t="n">
        <f aca="false">M264+M268+M269+M270+M271+M272</f>
        <v>11.2890476190476</v>
      </c>
      <c r="N273" s="1248" t="s">
        <v>463</v>
      </c>
    </row>
    <row r="275" customFormat="false" ht="15" hidden="false" customHeight="false" outlineLevel="0" collapsed="false">
      <c r="C275" s="1254" t="s">
        <v>1329</v>
      </c>
      <c r="D275" s="1255"/>
      <c r="E275" s="1255"/>
      <c r="F275" s="1256" t="n">
        <f aca="false">F262/F273*60</f>
        <v>167.328</v>
      </c>
      <c r="G275" s="1254" t="s">
        <v>1330</v>
      </c>
      <c r="J275" s="1248" t="s">
        <v>1329</v>
      </c>
      <c r="M275" s="1249" t="n">
        <f aca="false">M262/M273*60</f>
        <v>49.4071793141266</v>
      </c>
      <c r="N275" s="1248" t="s">
        <v>1330</v>
      </c>
    </row>
    <row r="277" customFormat="false" ht="15" hidden="false" customHeight="false" outlineLevel="0" collapsed="false">
      <c r="C277" s="1241" t="s">
        <v>1331</v>
      </c>
      <c r="D277" s="1242"/>
      <c r="E277" s="1242"/>
      <c r="F277" s="1258" t="n">
        <v>1</v>
      </c>
      <c r="G277" s="1241" t="s">
        <v>1332</v>
      </c>
      <c r="J277" s="1241" t="s">
        <v>1331</v>
      </c>
      <c r="K277" s="1242"/>
      <c r="L277" s="1242"/>
      <c r="M277" s="1258" t="n">
        <f aca="false">(F275/M275)</f>
        <v>3.38671428571429</v>
      </c>
      <c r="N277" s="1241" t="s">
        <v>1332</v>
      </c>
    </row>
    <row r="279" customFormat="false" ht="15" hidden="false" customHeight="false" outlineLevel="0" collapsed="false">
      <c r="J279" s="1259" t="s">
        <v>1333</v>
      </c>
      <c r="K279" s="1260"/>
      <c r="L279" s="1260"/>
      <c r="M279" s="1261" t="n">
        <f aca="false">(F275*F277)/(M275*M277)</f>
        <v>1</v>
      </c>
      <c r="N279" s="1259" t="s">
        <v>682</v>
      </c>
    </row>
    <row r="282" customFormat="false" ht="15" hidden="false" customHeight="false" outlineLevel="0" collapsed="false">
      <c r="B282" s="1238" t="s">
        <v>1364</v>
      </c>
      <c r="C282" s="1238" t="s">
        <v>1365</v>
      </c>
      <c r="D282" s="1239"/>
      <c r="E282" s="1239"/>
      <c r="F282" s="1239"/>
      <c r="G282" s="1239"/>
      <c r="H282" s="1239"/>
      <c r="I282" s="1239"/>
      <c r="J282" s="1239"/>
      <c r="K282" s="1239"/>
      <c r="L282" s="1239"/>
      <c r="M282" s="1239"/>
      <c r="N282" s="1239"/>
      <c r="O282" s="1239"/>
      <c r="P282" s="1238" t="s">
        <v>28</v>
      </c>
      <c r="Q282" s="1239"/>
      <c r="R282" s="1239"/>
      <c r="S282" s="1239"/>
      <c r="T282" s="1240" t="n">
        <f aca="false">F305</f>
        <v>0</v>
      </c>
      <c r="U282" s="1238"/>
    </row>
    <row r="284" customFormat="false" ht="15" hidden="false" customHeight="false" outlineLevel="0" collapsed="false">
      <c r="C284" s="1241" t="s">
        <v>1359</v>
      </c>
      <c r="D284" s="1242"/>
      <c r="E284" s="1242"/>
      <c r="F284" s="1242"/>
      <c r="G284" s="1242"/>
      <c r="J284" s="1241" t="s">
        <v>1360</v>
      </c>
      <c r="K284" s="1242"/>
      <c r="L284" s="1242"/>
      <c r="M284" s="1242"/>
      <c r="N284" s="1242"/>
    </row>
    <row r="285" customFormat="false" ht="15" hidden="false" customHeight="false" outlineLevel="0" collapsed="false">
      <c r="C285" s="1219" t="s">
        <v>1301</v>
      </c>
      <c r="F285" s="1244" t="n">
        <v>1</v>
      </c>
      <c r="J285" s="1219" t="s">
        <v>1301</v>
      </c>
      <c r="M285" s="1244" t="n">
        <v>0.9</v>
      </c>
    </row>
    <row r="286" customFormat="false" ht="15" hidden="false" customHeight="false" outlineLevel="0" collapsed="false">
      <c r="C286" s="1219" t="s">
        <v>1307</v>
      </c>
      <c r="F286" s="1244" t="n">
        <v>0.8</v>
      </c>
      <c r="J286" s="1219" t="s">
        <v>1307</v>
      </c>
      <c r="M286" s="1244" t="n">
        <v>0.8</v>
      </c>
    </row>
    <row r="287" customFormat="false" ht="15" hidden="false" customHeight="false" outlineLevel="0" collapsed="false">
      <c r="C287" s="1219" t="s">
        <v>1311</v>
      </c>
      <c r="F287" s="1244" t="n">
        <v>0.83</v>
      </c>
      <c r="J287" s="1219" t="s">
        <v>1311</v>
      </c>
      <c r="M287" s="1244" t="n">
        <v>0.83</v>
      </c>
    </row>
    <row r="288" customFormat="false" ht="15" hidden="false" customHeight="false" outlineLevel="0" collapsed="false">
      <c r="F288" s="1244"/>
      <c r="M288" s="1244"/>
    </row>
    <row r="289" customFormat="false" ht="15" hidden="false" customHeight="false" outlineLevel="0" collapsed="false">
      <c r="C289" s="1246"/>
      <c r="F289" s="1244"/>
      <c r="J289" s="1246"/>
      <c r="M289" s="1244"/>
    </row>
    <row r="290" customFormat="false" ht="15" hidden="false" customHeight="false" outlineLevel="0" collapsed="false">
      <c r="C290" s="1219" t="s">
        <v>1316</v>
      </c>
      <c r="F290" s="1247" t="n">
        <f aca="false">Q3</f>
        <v>2.1</v>
      </c>
      <c r="G290" s="1219" t="s">
        <v>55</v>
      </c>
      <c r="J290" s="1219" t="s">
        <v>1316</v>
      </c>
      <c r="M290" s="1247" t="n">
        <v>14</v>
      </c>
      <c r="N290" s="1219" t="s">
        <v>55</v>
      </c>
      <c r="O290" s="1283"/>
      <c r="P290" s="1244"/>
      <c r="Q290" s="1244"/>
      <c r="R290" s="1244"/>
      <c r="S290" s="1244"/>
      <c r="T290" s="1244"/>
      <c r="U290" s="1244"/>
      <c r="V290" s="1244"/>
      <c r="W290" s="1244"/>
    </row>
    <row r="291" customFormat="false" ht="15" hidden="false" customHeight="false" outlineLevel="0" collapsed="false">
      <c r="C291" s="1248" t="s">
        <v>1317</v>
      </c>
      <c r="D291" s="1248"/>
      <c r="E291" s="1248"/>
      <c r="F291" s="1249" t="n">
        <f aca="false">F285*F286*F287*F290</f>
        <v>1.3944</v>
      </c>
      <c r="G291" s="1248" t="s">
        <v>55</v>
      </c>
      <c r="J291" s="1248" t="s">
        <v>1317</v>
      </c>
      <c r="K291" s="1248"/>
      <c r="L291" s="1248"/>
      <c r="M291" s="1249" t="n">
        <f aca="false">M285*M286*M287*M290</f>
        <v>8.3664</v>
      </c>
      <c r="N291" s="1248" t="s">
        <v>1363</v>
      </c>
      <c r="P291" s="1244"/>
      <c r="Q291" s="1244"/>
      <c r="R291" s="1244"/>
      <c r="S291" s="1244"/>
      <c r="T291" s="1244"/>
      <c r="U291" s="1244"/>
      <c r="V291" s="1244"/>
      <c r="W291" s="1244"/>
    </row>
    <row r="292" customFormat="false" ht="15" hidden="false" customHeight="false" outlineLevel="0" collapsed="false">
      <c r="P292" s="1244"/>
      <c r="Q292" s="1244"/>
      <c r="R292" s="1244"/>
      <c r="S292" s="1244"/>
      <c r="T292" s="1244"/>
      <c r="U292" s="1244"/>
      <c r="V292" s="1244"/>
      <c r="W292" s="1244"/>
    </row>
    <row r="293" customFormat="false" ht="15" hidden="false" customHeight="false" outlineLevel="0" collapsed="false">
      <c r="J293" s="1248" t="s">
        <v>1318</v>
      </c>
      <c r="M293" s="1249" t="n">
        <f aca="false">M291/F304*60</f>
        <v>3</v>
      </c>
      <c r="N293" s="1248" t="s">
        <v>463</v>
      </c>
      <c r="P293" s="1244"/>
      <c r="Q293" s="1244"/>
      <c r="R293" s="1244"/>
      <c r="S293" s="1244"/>
      <c r="T293" s="1244"/>
      <c r="U293" s="1244"/>
      <c r="V293" s="1244"/>
      <c r="W293" s="1244"/>
    </row>
    <row r="294" customFormat="false" ht="15" hidden="false" customHeight="false" outlineLevel="0" collapsed="false">
      <c r="J294" s="1219" t="s">
        <v>1319</v>
      </c>
      <c r="M294" s="1244" t="n">
        <v>1</v>
      </c>
      <c r="N294" s="1219" t="s">
        <v>464</v>
      </c>
    </row>
    <row r="295" customFormat="false" ht="15" hidden="false" customHeight="false" outlineLevel="0" collapsed="false">
      <c r="J295" s="1219" t="s">
        <v>1320</v>
      </c>
      <c r="M295" s="1244" t="n">
        <v>15</v>
      </c>
      <c r="N295" s="1219" t="s">
        <v>472</v>
      </c>
    </row>
    <row r="296" customFormat="false" ht="15" hidden="false" customHeight="false" outlineLevel="0" collapsed="false">
      <c r="J296" s="1219" t="s">
        <v>1321</v>
      </c>
      <c r="M296" s="1244" t="n">
        <v>20</v>
      </c>
      <c r="N296" s="1219" t="s">
        <v>472</v>
      </c>
    </row>
    <row r="297" customFormat="false" ht="15" hidden="false" customHeight="false" outlineLevel="0" collapsed="false">
      <c r="J297" s="1248" t="s">
        <v>1322</v>
      </c>
      <c r="K297" s="1248"/>
      <c r="M297" s="1251" t="n">
        <f aca="false">(M294*2) / AVERAGE(M295:M296) * 60</f>
        <v>6.85714285714286</v>
      </c>
      <c r="N297" s="1248" t="s">
        <v>463</v>
      </c>
    </row>
    <row r="298" customFormat="false" ht="15" hidden="false" customHeight="false" outlineLevel="0" collapsed="false">
      <c r="J298" s="1248" t="s">
        <v>1323</v>
      </c>
      <c r="K298" s="1248"/>
      <c r="M298" s="1251" t="n">
        <v>0</v>
      </c>
      <c r="N298" s="1248" t="s">
        <v>463</v>
      </c>
    </row>
    <row r="299" customFormat="false" ht="15" hidden="false" customHeight="false" outlineLevel="0" collapsed="false">
      <c r="J299" s="1248" t="s">
        <v>1324</v>
      </c>
      <c r="K299" s="1248"/>
      <c r="M299" s="1251" t="n">
        <v>0.47</v>
      </c>
      <c r="N299" s="1248" t="s">
        <v>463</v>
      </c>
    </row>
    <row r="300" customFormat="false" ht="15" hidden="false" customHeight="false" outlineLevel="0" collapsed="false">
      <c r="J300" s="1248" t="s">
        <v>1325</v>
      </c>
      <c r="K300" s="1248"/>
      <c r="M300" s="1251" t="n">
        <v>1</v>
      </c>
      <c r="N300" s="1248" t="s">
        <v>463</v>
      </c>
    </row>
    <row r="301" customFormat="false" ht="15" hidden="false" customHeight="false" outlineLevel="0" collapsed="false">
      <c r="J301" s="1248" t="s">
        <v>1326</v>
      </c>
      <c r="K301" s="1248"/>
      <c r="M301" s="1249" t="n">
        <v>1</v>
      </c>
      <c r="N301" s="1248" t="s">
        <v>463</v>
      </c>
    </row>
    <row r="302" customFormat="false" ht="15" hidden="false" customHeight="false" outlineLevel="0" collapsed="false">
      <c r="C302" s="1248" t="s">
        <v>1327</v>
      </c>
      <c r="D302" s="1248"/>
      <c r="E302" s="1248"/>
      <c r="F302" s="1249" t="n">
        <v>0.5</v>
      </c>
      <c r="G302" s="1248" t="s">
        <v>463</v>
      </c>
      <c r="J302" s="1248" t="s">
        <v>1328</v>
      </c>
      <c r="K302" s="1248"/>
      <c r="L302" s="1248"/>
      <c r="M302" s="1251" t="n">
        <f aca="false">M293+M297+M298+M299+M300+M301</f>
        <v>12.3271428571429</v>
      </c>
      <c r="N302" s="1248" t="s">
        <v>463</v>
      </c>
    </row>
    <row r="304" customFormat="false" ht="15" hidden="false" customHeight="false" outlineLevel="0" collapsed="false">
      <c r="C304" s="1254" t="s">
        <v>1329</v>
      </c>
      <c r="D304" s="1255"/>
      <c r="E304" s="1255"/>
      <c r="F304" s="1256" t="n">
        <f aca="false">F291/F302*60</f>
        <v>167.328</v>
      </c>
      <c r="G304" s="1254" t="s">
        <v>1330</v>
      </c>
      <c r="J304" s="1248" t="s">
        <v>1329</v>
      </c>
      <c r="M304" s="1249" t="n">
        <f aca="false">M291/M302*60</f>
        <v>40.7218449414764</v>
      </c>
      <c r="N304" s="1248" t="s">
        <v>1330</v>
      </c>
    </row>
    <row r="306" customFormat="false" ht="15" hidden="false" customHeight="false" outlineLevel="0" collapsed="false">
      <c r="C306" s="1241" t="s">
        <v>1331</v>
      </c>
      <c r="D306" s="1242"/>
      <c r="E306" s="1242"/>
      <c r="F306" s="1258" t="n">
        <v>1</v>
      </c>
      <c r="G306" s="1241" t="s">
        <v>1332</v>
      </c>
      <c r="J306" s="1241" t="s">
        <v>1331</v>
      </c>
      <c r="K306" s="1242"/>
      <c r="L306" s="1242"/>
      <c r="M306" s="1258" t="n">
        <f aca="false">(F304/M304)</f>
        <v>4.10904761904762</v>
      </c>
      <c r="N306" s="1241" t="s">
        <v>1332</v>
      </c>
    </row>
    <row r="308" customFormat="false" ht="15" hidden="false" customHeight="false" outlineLevel="0" collapsed="false">
      <c r="J308" s="1259" t="s">
        <v>1333</v>
      </c>
      <c r="K308" s="1260"/>
      <c r="L308" s="1260"/>
      <c r="M308" s="1261" t="n">
        <f aca="false">(F304*F306)/(M304*M306)</f>
        <v>1</v>
      </c>
      <c r="N308" s="1259" t="s">
        <v>682</v>
      </c>
    </row>
    <row r="310" customFormat="false" ht="15" hidden="false" customHeight="false" outlineLevel="0" collapsed="false">
      <c r="B310" s="1238" t="s">
        <v>1366</v>
      </c>
      <c r="C310" s="1238" t="s">
        <v>1367</v>
      </c>
      <c r="D310" s="1239"/>
      <c r="E310" s="1239"/>
      <c r="F310" s="1239"/>
      <c r="G310" s="1239"/>
      <c r="H310" s="1239"/>
      <c r="I310" s="1239"/>
      <c r="J310" s="1239"/>
      <c r="K310" s="1239"/>
      <c r="L310" s="1239"/>
      <c r="M310" s="1239"/>
      <c r="N310" s="1239"/>
      <c r="O310" s="1239"/>
      <c r="P310" s="1238" t="s">
        <v>28</v>
      </c>
      <c r="Q310" s="1239"/>
      <c r="R310" s="1239"/>
      <c r="S310" s="1239"/>
      <c r="T310" s="1240" t="n">
        <f aca="false">F333</f>
        <v>0</v>
      </c>
      <c r="U310" s="1238"/>
    </row>
    <row r="312" customFormat="false" ht="15" hidden="false" customHeight="false" outlineLevel="0" collapsed="false">
      <c r="C312" s="1241" t="s">
        <v>1359</v>
      </c>
      <c r="D312" s="1242"/>
      <c r="E312" s="1242"/>
      <c r="F312" s="1242"/>
      <c r="G312" s="1242"/>
      <c r="J312" s="1241" t="s">
        <v>1360</v>
      </c>
      <c r="K312" s="1242"/>
      <c r="L312" s="1242"/>
      <c r="M312" s="1242"/>
      <c r="N312" s="1242"/>
    </row>
    <row r="313" customFormat="false" ht="15" hidden="false" customHeight="false" outlineLevel="0" collapsed="false">
      <c r="C313" s="1219" t="s">
        <v>1301</v>
      </c>
      <c r="F313" s="1244" t="n">
        <v>1</v>
      </c>
      <c r="J313" s="1219" t="s">
        <v>1301</v>
      </c>
      <c r="M313" s="1244" t="n">
        <v>1</v>
      </c>
    </row>
    <row r="314" customFormat="false" ht="15" hidden="false" customHeight="false" outlineLevel="0" collapsed="false">
      <c r="C314" s="1219" t="s">
        <v>1307</v>
      </c>
      <c r="F314" s="1244" t="n">
        <v>0.8</v>
      </c>
      <c r="J314" s="1219" t="s">
        <v>1307</v>
      </c>
      <c r="M314" s="1244" t="n">
        <v>0.8</v>
      </c>
    </row>
    <row r="315" customFormat="false" ht="15" hidden="false" customHeight="false" outlineLevel="0" collapsed="false">
      <c r="C315" s="1219" t="s">
        <v>1311</v>
      </c>
      <c r="F315" s="1244" t="n">
        <v>0.83</v>
      </c>
      <c r="J315" s="1219" t="s">
        <v>1311</v>
      </c>
      <c r="M315" s="1244" t="n">
        <v>0.83</v>
      </c>
    </row>
    <row r="316" customFormat="false" ht="15" hidden="false" customHeight="false" outlineLevel="0" collapsed="false">
      <c r="F316" s="1244"/>
      <c r="M316" s="1244"/>
    </row>
    <row r="317" customFormat="false" ht="15" hidden="false" customHeight="false" outlineLevel="0" collapsed="false">
      <c r="C317" s="1246"/>
      <c r="F317" s="1244"/>
      <c r="J317" s="1246"/>
      <c r="M317" s="1244"/>
    </row>
    <row r="318" customFormat="false" ht="15" hidden="false" customHeight="false" outlineLevel="0" collapsed="false">
      <c r="C318" s="1219" t="s">
        <v>1316</v>
      </c>
      <c r="F318" s="1247" t="n">
        <f aca="false">Q3</f>
        <v>2.1</v>
      </c>
      <c r="G318" s="1219" t="s">
        <v>55</v>
      </c>
      <c r="J318" s="1219" t="s">
        <v>1316</v>
      </c>
      <c r="M318" s="1247" t="n">
        <v>14</v>
      </c>
      <c r="N318" s="1219" t="s">
        <v>55</v>
      </c>
      <c r="O318" s="1283"/>
      <c r="P318" s="1244"/>
      <c r="Q318" s="1244"/>
      <c r="R318" s="1244"/>
      <c r="S318" s="1244"/>
      <c r="T318" s="1244"/>
      <c r="U318" s="1244"/>
      <c r="V318" s="1244"/>
      <c r="W318" s="1244"/>
    </row>
    <row r="319" customFormat="false" ht="15" hidden="false" customHeight="false" outlineLevel="0" collapsed="false">
      <c r="C319" s="1248" t="s">
        <v>1317</v>
      </c>
      <c r="D319" s="1248"/>
      <c r="E319" s="1248"/>
      <c r="F319" s="1249" t="n">
        <f aca="false">F313*F314*F315*F318</f>
        <v>1.3944</v>
      </c>
      <c r="G319" s="1248" t="s">
        <v>55</v>
      </c>
      <c r="J319" s="1248" t="s">
        <v>1317</v>
      </c>
      <c r="K319" s="1248"/>
      <c r="L319" s="1248"/>
      <c r="M319" s="1249" t="n">
        <f aca="false">M313*M314*M315*M318</f>
        <v>9.296</v>
      </c>
      <c r="N319" s="1248" t="s">
        <v>1363</v>
      </c>
      <c r="P319" s="1244"/>
      <c r="Q319" s="1244"/>
      <c r="R319" s="1244"/>
      <c r="S319" s="1244"/>
      <c r="T319" s="1244"/>
      <c r="U319" s="1244"/>
      <c r="V319" s="1244"/>
      <c r="W319" s="1244"/>
    </row>
    <row r="320" customFormat="false" ht="15" hidden="false" customHeight="false" outlineLevel="0" collapsed="false">
      <c r="P320" s="1244"/>
      <c r="Q320" s="1244"/>
      <c r="R320" s="1244"/>
      <c r="S320" s="1244"/>
      <c r="T320" s="1244"/>
      <c r="U320" s="1244"/>
      <c r="V320" s="1244"/>
      <c r="W320" s="1244"/>
    </row>
    <row r="321" customFormat="false" ht="15" hidden="false" customHeight="false" outlineLevel="0" collapsed="false">
      <c r="J321" s="1248" t="s">
        <v>1318</v>
      </c>
      <c r="M321" s="1249" t="n">
        <f aca="false">M319/F332*60</f>
        <v>3.55608677997213</v>
      </c>
      <c r="N321" s="1248" t="s">
        <v>463</v>
      </c>
      <c r="P321" s="1244"/>
      <c r="Q321" s="1244"/>
      <c r="R321" s="1244"/>
      <c r="S321" s="1244"/>
      <c r="T321" s="1244"/>
      <c r="U321" s="1244"/>
      <c r="V321" s="1244"/>
      <c r="W321" s="1244"/>
    </row>
    <row r="322" customFormat="false" ht="15" hidden="false" customHeight="false" outlineLevel="0" collapsed="false">
      <c r="J322" s="1219" t="s">
        <v>1319</v>
      </c>
      <c r="M322" s="1244" t="n">
        <v>0.05</v>
      </c>
      <c r="N322" s="1219" t="s">
        <v>464</v>
      </c>
    </row>
    <row r="323" customFormat="false" ht="15" hidden="false" customHeight="false" outlineLevel="0" collapsed="false">
      <c r="J323" s="1219" t="s">
        <v>1320</v>
      </c>
      <c r="M323" s="1244" t="n">
        <v>15</v>
      </c>
      <c r="N323" s="1219" t="s">
        <v>472</v>
      </c>
    </row>
    <row r="324" customFormat="false" ht="15" hidden="false" customHeight="false" outlineLevel="0" collapsed="false">
      <c r="J324" s="1219" t="s">
        <v>1321</v>
      </c>
      <c r="M324" s="1244" t="n">
        <v>20</v>
      </c>
      <c r="N324" s="1219" t="s">
        <v>472</v>
      </c>
    </row>
    <row r="325" customFormat="false" ht="15" hidden="false" customHeight="false" outlineLevel="0" collapsed="false">
      <c r="J325" s="1248" t="s">
        <v>1322</v>
      </c>
      <c r="K325" s="1248"/>
      <c r="M325" s="1251" t="n">
        <f aca="false">(M322*2) / AVERAGE(M323:M324) * 60</f>
        <v>0.342857142857143</v>
      </c>
      <c r="N325" s="1248" t="s">
        <v>463</v>
      </c>
    </row>
    <row r="326" customFormat="false" ht="15" hidden="false" customHeight="false" outlineLevel="0" collapsed="false">
      <c r="J326" s="1248" t="s">
        <v>1323</v>
      </c>
      <c r="K326" s="1248"/>
      <c r="M326" s="1251" t="n">
        <v>0</v>
      </c>
      <c r="N326" s="1248" t="s">
        <v>463</v>
      </c>
    </row>
    <row r="327" customFormat="false" ht="15" hidden="false" customHeight="false" outlineLevel="0" collapsed="false">
      <c r="J327" s="1248" t="s">
        <v>1324</v>
      </c>
      <c r="K327" s="1248"/>
      <c r="M327" s="1251" t="n">
        <v>0.47</v>
      </c>
      <c r="N327" s="1248" t="s">
        <v>463</v>
      </c>
    </row>
    <row r="328" customFormat="false" ht="15" hidden="false" customHeight="false" outlineLevel="0" collapsed="false">
      <c r="J328" s="1248" t="s">
        <v>1325</v>
      </c>
      <c r="K328" s="1248"/>
      <c r="M328" s="1251" t="n">
        <v>1</v>
      </c>
      <c r="N328" s="1248" t="s">
        <v>463</v>
      </c>
    </row>
    <row r="329" customFormat="false" ht="15" hidden="false" customHeight="false" outlineLevel="0" collapsed="false">
      <c r="J329" s="1248" t="s">
        <v>1326</v>
      </c>
      <c r="K329" s="1248"/>
      <c r="M329" s="1249" t="n">
        <v>1</v>
      </c>
      <c r="N329" s="1248" t="s">
        <v>463</v>
      </c>
    </row>
    <row r="330" customFormat="false" ht="15" hidden="false" customHeight="false" outlineLevel="0" collapsed="false">
      <c r="C330" s="1248" t="s">
        <v>1327</v>
      </c>
      <c r="D330" s="1248"/>
      <c r="E330" s="1248"/>
      <c r="F330" s="1249" t="n">
        <v>0.53341301699582</v>
      </c>
      <c r="G330" s="1248" t="s">
        <v>463</v>
      </c>
      <c r="J330" s="1248" t="s">
        <v>1328</v>
      </c>
      <c r="K330" s="1248"/>
      <c r="L330" s="1248"/>
      <c r="M330" s="1251" t="n">
        <f aca="false">M321+M325+M326+M327+M328+M329</f>
        <v>6.36894392282928</v>
      </c>
      <c r="N330" s="1248" t="s">
        <v>463</v>
      </c>
    </row>
    <row r="332" customFormat="false" ht="15" hidden="false" customHeight="false" outlineLevel="0" collapsed="false">
      <c r="C332" s="1254" t="s">
        <v>1329</v>
      </c>
      <c r="D332" s="1255"/>
      <c r="E332" s="1255"/>
      <c r="F332" s="1256" t="n">
        <f aca="false">F319/F330*60</f>
        <v>156.846566045942</v>
      </c>
      <c r="G332" s="1254" t="s">
        <v>1330</v>
      </c>
      <c r="J332" s="1248" t="s">
        <v>1329</v>
      </c>
      <c r="M332" s="1249" t="n">
        <f aca="false">M319/M330*60</f>
        <v>87.5749585422989</v>
      </c>
      <c r="N332" s="1248" t="s">
        <v>1330</v>
      </c>
    </row>
    <row r="334" customFormat="false" ht="15" hidden="false" customHeight="false" outlineLevel="0" collapsed="false">
      <c r="C334" s="1241" t="s">
        <v>1331</v>
      </c>
      <c r="D334" s="1242"/>
      <c r="E334" s="1242"/>
      <c r="F334" s="1258" t="n">
        <v>1</v>
      </c>
      <c r="G334" s="1241" t="s">
        <v>1332</v>
      </c>
      <c r="J334" s="1241" t="s">
        <v>1331</v>
      </c>
      <c r="K334" s="1242"/>
      <c r="L334" s="1242"/>
      <c r="M334" s="1258" t="n">
        <f aca="false">ROUNDUP(F332/M332,0)</f>
        <v>2</v>
      </c>
      <c r="N334" s="1241" t="s">
        <v>1332</v>
      </c>
    </row>
    <row r="336" customFormat="false" ht="15" hidden="false" customHeight="false" outlineLevel="0" collapsed="false">
      <c r="J336" s="1259" t="s">
        <v>1333</v>
      </c>
      <c r="K336" s="1260"/>
      <c r="L336" s="1260"/>
      <c r="M336" s="1261" t="n">
        <f aca="false">(F332*F334)/(M332*M334)</f>
        <v>0.895498945455879</v>
      </c>
      <c r="N336" s="1259" t="s">
        <v>682</v>
      </c>
    </row>
    <row r="339" customFormat="false" ht="15" hidden="false" customHeight="false" outlineLevel="0" collapsed="false">
      <c r="B339" s="1238" t="s">
        <v>1368</v>
      </c>
      <c r="C339" s="1238" t="s">
        <v>1369</v>
      </c>
      <c r="D339" s="1239"/>
      <c r="E339" s="1239"/>
      <c r="F339" s="1239"/>
      <c r="G339" s="1239"/>
      <c r="H339" s="1239"/>
      <c r="I339" s="1239"/>
      <c r="J339" s="1239"/>
      <c r="K339" s="1239"/>
      <c r="L339" s="1239"/>
      <c r="M339" s="1239"/>
      <c r="N339" s="1239"/>
      <c r="O339" s="1239"/>
      <c r="P339" s="1238" t="s">
        <v>28</v>
      </c>
      <c r="Q339" s="1239"/>
      <c r="R339" s="1239"/>
      <c r="S339" s="1239"/>
      <c r="T339" s="1240" t="n">
        <f aca="false">F362</f>
        <v>0</v>
      </c>
      <c r="U339" s="1238"/>
    </row>
    <row r="341" customFormat="false" ht="15" hidden="false" customHeight="false" outlineLevel="0" collapsed="false">
      <c r="C341" s="1241" t="s">
        <v>1314</v>
      </c>
      <c r="D341" s="1242"/>
      <c r="E341" s="1242"/>
      <c r="F341" s="1242"/>
      <c r="G341" s="1242"/>
      <c r="J341" s="1241" t="s">
        <v>1360</v>
      </c>
      <c r="K341" s="1242"/>
      <c r="L341" s="1242"/>
      <c r="M341" s="1242"/>
      <c r="N341" s="1242"/>
    </row>
    <row r="342" customFormat="false" ht="15" hidden="false" customHeight="false" outlineLevel="0" collapsed="false">
      <c r="C342" s="1219" t="s">
        <v>1301</v>
      </c>
      <c r="F342" s="1244" t="n">
        <v>0.8</v>
      </c>
      <c r="J342" s="1219" t="s">
        <v>1301</v>
      </c>
      <c r="M342" s="1244" t="n">
        <v>1</v>
      </c>
    </row>
    <row r="343" customFormat="false" ht="15" hidden="false" customHeight="false" outlineLevel="0" collapsed="false">
      <c r="C343" s="1219" t="s">
        <v>1307</v>
      </c>
      <c r="F343" s="1244" t="n">
        <v>0.72</v>
      </c>
      <c r="J343" s="1219" t="s">
        <v>1307</v>
      </c>
      <c r="M343" s="1244" t="n">
        <v>0.72</v>
      </c>
    </row>
    <row r="344" customFormat="false" ht="15" hidden="false" customHeight="false" outlineLevel="0" collapsed="false">
      <c r="C344" s="1219" t="s">
        <v>1311</v>
      </c>
      <c r="F344" s="1244" t="n">
        <v>0.8</v>
      </c>
      <c r="J344" s="1219" t="s">
        <v>1311</v>
      </c>
      <c r="M344" s="1249" t="n">
        <v>0.9</v>
      </c>
    </row>
    <row r="345" customFormat="false" ht="15" hidden="false" customHeight="false" outlineLevel="0" collapsed="false">
      <c r="F345" s="1244"/>
      <c r="M345" s="1244"/>
    </row>
    <row r="346" customFormat="false" ht="15" hidden="false" customHeight="false" outlineLevel="0" collapsed="false">
      <c r="C346" s="1246"/>
      <c r="F346" s="1244"/>
      <c r="J346" s="1246"/>
      <c r="M346" s="1244"/>
    </row>
    <row r="347" customFormat="false" ht="15" hidden="false" customHeight="false" outlineLevel="0" collapsed="false">
      <c r="C347" s="1219" t="s">
        <v>1316</v>
      </c>
      <c r="F347" s="1247" t="n">
        <f aca="false">Q3</f>
        <v>2.1</v>
      </c>
      <c r="G347" s="1219" t="s">
        <v>55</v>
      </c>
      <c r="J347" s="1219" t="s">
        <v>1316</v>
      </c>
      <c r="M347" s="1247" t="n">
        <v>14</v>
      </c>
      <c r="N347" s="1219" t="s">
        <v>55</v>
      </c>
      <c r="O347" s="1283"/>
      <c r="P347" s="1244"/>
      <c r="Q347" s="1244"/>
      <c r="R347" s="1244"/>
      <c r="S347" s="1244"/>
      <c r="T347" s="1244"/>
      <c r="U347" s="1244"/>
      <c r="V347" s="1244"/>
      <c r="W347" s="1244"/>
    </row>
    <row r="348" customFormat="false" ht="15" hidden="false" customHeight="false" outlineLevel="0" collapsed="false">
      <c r="C348" s="1248" t="s">
        <v>1317</v>
      </c>
      <c r="D348" s="1248"/>
      <c r="E348" s="1248"/>
      <c r="F348" s="1249" t="n">
        <f aca="false">F342*F343*F344*F347</f>
        <v>0.96768</v>
      </c>
      <c r="G348" s="1248" t="s">
        <v>55</v>
      </c>
      <c r="J348" s="1248" t="s">
        <v>1317</v>
      </c>
      <c r="K348" s="1248"/>
      <c r="L348" s="1248"/>
      <c r="M348" s="1249" t="n">
        <f aca="false">M342*M343*M344*M347</f>
        <v>9.072</v>
      </c>
      <c r="N348" s="1248" t="s">
        <v>346</v>
      </c>
      <c r="P348" s="1244"/>
      <c r="Q348" s="1244"/>
      <c r="R348" s="1244"/>
      <c r="S348" s="1244"/>
      <c r="T348" s="1244"/>
      <c r="U348" s="1244"/>
      <c r="V348" s="1244"/>
      <c r="W348" s="1244"/>
    </row>
    <row r="349" customFormat="false" ht="15" hidden="false" customHeight="false" outlineLevel="0" collapsed="false">
      <c r="P349" s="1244"/>
      <c r="Q349" s="1244"/>
      <c r="R349" s="1244"/>
      <c r="S349" s="1244"/>
      <c r="T349" s="1244"/>
      <c r="U349" s="1244"/>
      <c r="V349" s="1244"/>
      <c r="W349" s="1244"/>
    </row>
    <row r="350" customFormat="false" ht="15" hidden="false" customHeight="false" outlineLevel="0" collapsed="false">
      <c r="J350" s="1248" t="s">
        <v>1318</v>
      </c>
      <c r="M350" s="1249" t="n">
        <f aca="false">M348/F361*60</f>
        <v>4.6875</v>
      </c>
      <c r="N350" s="1248" t="s">
        <v>463</v>
      </c>
      <c r="P350" s="1244"/>
      <c r="Q350" s="1244"/>
      <c r="R350" s="1244"/>
      <c r="S350" s="1244"/>
      <c r="T350" s="1244"/>
      <c r="U350" s="1244"/>
      <c r="V350" s="1244"/>
      <c r="W350" s="1244"/>
    </row>
    <row r="351" customFormat="false" ht="15" hidden="false" customHeight="false" outlineLevel="0" collapsed="false">
      <c r="J351" s="1219" t="s">
        <v>1319</v>
      </c>
      <c r="M351" s="1244" t="n">
        <v>2</v>
      </c>
      <c r="N351" s="1219" t="s">
        <v>464</v>
      </c>
    </row>
    <row r="352" customFormat="false" ht="15" hidden="false" customHeight="false" outlineLevel="0" collapsed="false">
      <c r="J352" s="1219" t="s">
        <v>1320</v>
      </c>
      <c r="M352" s="1244" t="n">
        <v>15</v>
      </c>
      <c r="N352" s="1219" t="s">
        <v>472</v>
      </c>
    </row>
    <row r="353" customFormat="false" ht="15" hidden="false" customHeight="false" outlineLevel="0" collapsed="false">
      <c r="J353" s="1219" t="s">
        <v>1321</v>
      </c>
      <c r="M353" s="1244" t="n">
        <v>20</v>
      </c>
      <c r="N353" s="1219" t="s">
        <v>472</v>
      </c>
    </row>
    <row r="354" customFormat="false" ht="15" hidden="false" customHeight="false" outlineLevel="0" collapsed="false">
      <c r="J354" s="1248" t="s">
        <v>1322</v>
      </c>
      <c r="K354" s="1248"/>
      <c r="M354" s="1251" t="n">
        <f aca="false">(M351*2) / AVERAGE(M352:M353) * 60</f>
        <v>13.7142857142857</v>
      </c>
      <c r="N354" s="1248" t="s">
        <v>463</v>
      </c>
    </row>
    <row r="355" customFormat="false" ht="15" hidden="false" customHeight="false" outlineLevel="0" collapsed="false">
      <c r="J355" s="1248" t="s">
        <v>1323</v>
      </c>
      <c r="K355" s="1248"/>
      <c r="M355" s="1251" t="n">
        <v>0</v>
      </c>
      <c r="N355" s="1248" t="s">
        <v>463</v>
      </c>
    </row>
    <row r="356" customFormat="false" ht="15" hidden="false" customHeight="false" outlineLevel="0" collapsed="false">
      <c r="J356" s="1248" t="s">
        <v>1324</v>
      </c>
      <c r="K356" s="1248"/>
      <c r="M356" s="1251" t="n">
        <v>0.47</v>
      </c>
      <c r="N356" s="1248" t="s">
        <v>463</v>
      </c>
    </row>
    <row r="357" customFormat="false" ht="15" hidden="false" customHeight="false" outlineLevel="0" collapsed="false">
      <c r="J357" s="1248" t="s">
        <v>1325</v>
      </c>
      <c r="K357" s="1248"/>
      <c r="M357" s="1251" t="n">
        <v>1</v>
      </c>
      <c r="N357" s="1248" t="s">
        <v>463</v>
      </c>
    </row>
    <row r="358" customFormat="false" ht="15" hidden="false" customHeight="false" outlineLevel="0" collapsed="false">
      <c r="J358" s="1248" t="s">
        <v>1326</v>
      </c>
      <c r="K358" s="1248"/>
      <c r="M358" s="1249" t="n">
        <v>2</v>
      </c>
      <c r="N358" s="1248" t="s">
        <v>463</v>
      </c>
    </row>
    <row r="359" customFormat="false" ht="15" hidden="false" customHeight="false" outlineLevel="0" collapsed="false">
      <c r="C359" s="1248" t="s">
        <v>1327</v>
      </c>
      <c r="D359" s="1248"/>
      <c r="E359" s="1248"/>
      <c r="F359" s="1249" t="n">
        <v>0.5</v>
      </c>
      <c r="G359" s="1248" t="s">
        <v>463</v>
      </c>
      <c r="J359" s="1248" t="s">
        <v>1328</v>
      </c>
      <c r="K359" s="1248"/>
      <c r="L359" s="1248"/>
      <c r="M359" s="1251" t="n">
        <f aca="false">M350+M354+M355+M356+M357+M358</f>
        <v>21.8717857142857</v>
      </c>
      <c r="N359" s="1248" t="s">
        <v>463</v>
      </c>
    </row>
    <row r="361" customFormat="false" ht="15" hidden="false" customHeight="false" outlineLevel="0" collapsed="false">
      <c r="C361" s="1254" t="s">
        <v>1329</v>
      </c>
      <c r="D361" s="1255"/>
      <c r="E361" s="1255"/>
      <c r="F361" s="1256" t="n">
        <f aca="false">F348/F359*60</f>
        <v>116.1216</v>
      </c>
      <c r="G361" s="1254" t="s">
        <v>1330</v>
      </c>
      <c r="J361" s="1248" t="s">
        <v>1329</v>
      </c>
      <c r="M361" s="1249" t="n">
        <f aca="false">M348/M359*60</f>
        <v>24.886856844271</v>
      </c>
      <c r="N361" s="1257" t="s">
        <v>1330</v>
      </c>
    </row>
    <row r="363" customFormat="false" ht="15" hidden="false" customHeight="false" outlineLevel="0" collapsed="false">
      <c r="C363" s="1241" t="s">
        <v>1331</v>
      </c>
      <c r="D363" s="1242"/>
      <c r="E363" s="1242"/>
      <c r="F363" s="1258" t="n">
        <v>1</v>
      </c>
      <c r="G363" s="1241" t="s">
        <v>1332</v>
      </c>
      <c r="J363" s="1241" t="s">
        <v>1331</v>
      </c>
      <c r="K363" s="1242"/>
      <c r="L363" s="1242"/>
      <c r="M363" s="1258" t="n">
        <f aca="false">(F361/M361)</f>
        <v>4.66598095238095</v>
      </c>
      <c r="N363" s="1241" t="s">
        <v>1332</v>
      </c>
    </row>
    <row r="365" customFormat="false" ht="15" hidden="false" customHeight="false" outlineLevel="0" collapsed="false">
      <c r="J365" s="1259" t="s">
        <v>1333</v>
      </c>
      <c r="K365" s="1260"/>
      <c r="L365" s="1260"/>
      <c r="M365" s="1261" t="n">
        <f aca="false">(F361*F363)/(M361*M363)</f>
        <v>1</v>
      </c>
      <c r="N365" s="1259" t="s">
        <v>682</v>
      </c>
    </row>
    <row r="368" customFormat="false" ht="15" hidden="false" customHeight="false" outlineLevel="0" collapsed="false">
      <c r="B368" s="1238" t="s">
        <v>1370</v>
      </c>
      <c r="C368" s="1238" t="s">
        <v>1358</v>
      </c>
      <c r="D368" s="1239"/>
      <c r="E368" s="1239"/>
      <c r="F368" s="1239"/>
      <c r="G368" s="1239"/>
      <c r="H368" s="1239"/>
      <c r="I368" s="1239"/>
      <c r="J368" s="1239"/>
      <c r="K368" s="1239"/>
      <c r="L368" s="1239"/>
      <c r="M368" s="1239"/>
      <c r="N368" s="1239"/>
      <c r="O368" s="1239"/>
      <c r="P368" s="1238" t="s">
        <v>28</v>
      </c>
      <c r="Q368" s="1239"/>
      <c r="R368" s="1239"/>
      <c r="S368" s="1239"/>
      <c r="T368" s="1240" t="n">
        <f aca="false">F391</f>
        <v>0</v>
      </c>
      <c r="U368" s="1238"/>
    </row>
    <row r="370" customFormat="false" ht="15" hidden="false" customHeight="false" outlineLevel="0" collapsed="false">
      <c r="C370" s="1241" t="s">
        <v>1314</v>
      </c>
      <c r="D370" s="1242"/>
      <c r="E370" s="1242"/>
      <c r="F370" s="1242"/>
      <c r="G370" s="1242"/>
      <c r="J370" s="1241" t="s">
        <v>1360</v>
      </c>
      <c r="K370" s="1242"/>
      <c r="L370" s="1242"/>
      <c r="M370" s="1242"/>
      <c r="N370" s="1242"/>
    </row>
    <row r="371" customFormat="false" ht="15" hidden="false" customHeight="false" outlineLevel="0" collapsed="false">
      <c r="C371" s="1219" t="s">
        <v>1301</v>
      </c>
      <c r="F371" s="1244" t="n">
        <v>0.8</v>
      </c>
      <c r="J371" s="1219" t="s">
        <v>1301</v>
      </c>
      <c r="M371" s="1244" t="n">
        <v>1</v>
      </c>
    </row>
    <row r="372" customFormat="false" ht="15" hidden="false" customHeight="false" outlineLevel="0" collapsed="false">
      <c r="C372" s="1219" t="s">
        <v>1307</v>
      </c>
      <c r="F372" s="1244" t="n">
        <v>0.72</v>
      </c>
      <c r="J372" s="1219" t="s">
        <v>1307</v>
      </c>
      <c r="M372" s="1244" t="n">
        <v>0.73</v>
      </c>
    </row>
    <row r="373" customFormat="false" ht="15" hidden="false" customHeight="false" outlineLevel="0" collapsed="false">
      <c r="C373" s="1219" t="s">
        <v>1311</v>
      </c>
      <c r="F373" s="1244" t="n">
        <v>0.8</v>
      </c>
      <c r="J373" s="1219" t="s">
        <v>1311</v>
      </c>
      <c r="M373" s="1249" t="n">
        <v>0.9</v>
      </c>
    </row>
    <row r="374" customFormat="false" ht="15" hidden="false" customHeight="false" outlineLevel="0" collapsed="false">
      <c r="F374" s="1244"/>
      <c r="M374" s="1244"/>
    </row>
    <row r="375" customFormat="false" ht="15" hidden="false" customHeight="false" outlineLevel="0" collapsed="false">
      <c r="C375" s="1246"/>
      <c r="F375" s="1244"/>
      <c r="J375" s="1246"/>
      <c r="M375" s="1244"/>
    </row>
    <row r="376" customFormat="false" ht="15" hidden="false" customHeight="false" outlineLevel="0" collapsed="false">
      <c r="C376" s="1219" t="s">
        <v>1316</v>
      </c>
      <c r="F376" s="1247" t="n">
        <f aca="false">Q3</f>
        <v>2.1</v>
      </c>
      <c r="G376" s="1219" t="s">
        <v>55</v>
      </c>
      <c r="J376" s="1219" t="s">
        <v>1316</v>
      </c>
      <c r="M376" s="1247" t="n">
        <v>22</v>
      </c>
      <c r="N376" s="1219" t="s">
        <v>55</v>
      </c>
      <c r="O376" s="1283"/>
      <c r="P376" s="1244"/>
      <c r="Q376" s="1244"/>
      <c r="R376" s="1244"/>
      <c r="S376" s="1244"/>
      <c r="T376" s="1244"/>
      <c r="U376" s="1244"/>
      <c r="V376" s="1244"/>
      <c r="W376" s="1244"/>
    </row>
    <row r="377" customFormat="false" ht="15" hidden="false" customHeight="false" outlineLevel="0" collapsed="false">
      <c r="C377" s="1248" t="s">
        <v>1317</v>
      </c>
      <c r="D377" s="1248"/>
      <c r="E377" s="1248"/>
      <c r="F377" s="1249" t="n">
        <f aca="false">F371*F372*F373*F376</f>
        <v>0.96768</v>
      </c>
      <c r="G377" s="1248" t="s">
        <v>55</v>
      </c>
      <c r="J377" s="1248" t="s">
        <v>1317</v>
      </c>
      <c r="K377" s="1248"/>
      <c r="L377" s="1248"/>
      <c r="M377" s="1249" t="n">
        <f aca="false">M371*M372*M373*M376</f>
        <v>14.454</v>
      </c>
      <c r="N377" s="1248" t="s">
        <v>55</v>
      </c>
      <c r="P377" s="1244"/>
      <c r="Q377" s="1244"/>
      <c r="R377" s="1244"/>
      <c r="S377" s="1244"/>
      <c r="T377" s="1244"/>
      <c r="U377" s="1244"/>
      <c r="V377" s="1244"/>
      <c r="W377" s="1244"/>
    </row>
    <row r="378" customFormat="false" ht="15" hidden="false" customHeight="false" outlineLevel="0" collapsed="false">
      <c r="P378" s="1244"/>
      <c r="Q378" s="1244"/>
      <c r="R378" s="1244"/>
      <c r="S378" s="1244"/>
      <c r="T378" s="1244"/>
      <c r="U378" s="1244"/>
      <c r="V378" s="1244"/>
      <c r="W378" s="1244"/>
    </row>
    <row r="379" customFormat="false" ht="15" hidden="false" customHeight="false" outlineLevel="0" collapsed="false">
      <c r="J379" s="1248" t="s">
        <v>1318</v>
      </c>
      <c r="M379" s="1249" t="n">
        <f aca="false">M377/F390*60</f>
        <v>7.46837797619048</v>
      </c>
      <c r="N379" s="1248" t="s">
        <v>463</v>
      </c>
      <c r="P379" s="1244"/>
      <c r="Q379" s="1244"/>
      <c r="R379" s="1244"/>
      <c r="S379" s="1244"/>
      <c r="T379" s="1244"/>
      <c r="U379" s="1244"/>
      <c r="V379" s="1244"/>
      <c r="W379" s="1244"/>
    </row>
    <row r="380" customFormat="false" ht="15" hidden="false" customHeight="false" outlineLevel="0" collapsed="false">
      <c r="J380" s="1219" t="s">
        <v>1319</v>
      </c>
      <c r="M380" s="1244" t="n">
        <v>3</v>
      </c>
      <c r="N380" s="1219" t="s">
        <v>464</v>
      </c>
    </row>
    <row r="381" customFormat="false" ht="15" hidden="false" customHeight="false" outlineLevel="0" collapsed="false">
      <c r="J381" s="1219" t="s">
        <v>1320</v>
      </c>
      <c r="M381" s="1244" t="n">
        <v>20</v>
      </c>
      <c r="N381" s="1219" t="s">
        <v>472</v>
      </c>
    </row>
    <row r="382" customFormat="false" ht="15" hidden="false" customHeight="false" outlineLevel="0" collapsed="false">
      <c r="J382" s="1219" t="s">
        <v>1321</v>
      </c>
      <c r="M382" s="1244" t="n">
        <v>30</v>
      </c>
      <c r="N382" s="1219" t="s">
        <v>472</v>
      </c>
    </row>
    <row r="383" customFormat="false" ht="15" hidden="false" customHeight="false" outlineLevel="0" collapsed="false">
      <c r="J383" s="1248" t="s">
        <v>1322</v>
      </c>
      <c r="K383" s="1248"/>
      <c r="M383" s="1251" t="n">
        <f aca="false">(M380*2) / AVERAGE(M381:M382) * 60</f>
        <v>14.4</v>
      </c>
      <c r="N383" s="1248" t="s">
        <v>463</v>
      </c>
    </row>
    <row r="384" customFormat="false" ht="15" hidden="false" customHeight="false" outlineLevel="0" collapsed="false">
      <c r="J384" s="1248" t="s">
        <v>1323</v>
      </c>
      <c r="K384" s="1248"/>
      <c r="M384" s="1251" t="n">
        <v>0</v>
      </c>
      <c r="N384" s="1248" t="s">
        <v>463</v>
      </c>
    </row>
    <row r="385" customFormat="false" ht="15" hidden="false" customHeight="false" outlineLevel="0" collapsed="false">
      <c r="J385" s="1248" t="s">
        <v>1324</v>
      </c>
      <c r="K385" s="1248"/>
      <c r="M385" s="1251" t="n">
        <v>0.47</v>
      </c>
      <c r="N385" s="1248" t="s">
        <v>463</v>
      </c>
    </row>
    <row r="386" customFormat="false" ht="15" hidden="false" customHeight="false" outlineLevel="0" collapsed="false">
      <c r="J386" s="1248" t="s">
        <v>1325</v>
      </c>
      <c r="K386" s="1248"/>
      <c r="M386" s="1251" t="n">
        <v>1</v>
      </c>
      <c r="N386" s="1248" t="s">
        <v>463</v>
      </c>
    </row>
    <row r="387" customFormat="false" ht="15" hidden="false" customHeight="false" outlineLevel="0" collapsed="false">
      <c r="J387" s="1248" t="s">
        <v>1326</v>
      </c>
      <c r="K387" s="1248"/>
      <c r="M387" s="1249" t="n">
        <v>2</v>
      </c>
      <c r="N387" s="1248" t="s">
        <v>463</v>
      </c>
    </row>
    <row r="388" customFormat="false" ht="15" hidden="false" customHeight="false" outlineLevel="0" collapsed="false">
      <c r="C388" s="1248" t="s">
        <v>1327</v>
      </c>
      <c r="D388" s="1248"/>
      <c r="E388" s="1248"/>
      <c r="F388" s="1249" t="n">
        <v>0.5</v>
      </c>
      <c r="G388" s="1248" t="s">
        <v>463</v>
      </c>
      <c r="J388" s="1248" t="s">
        <v>1328</v>
      </c>
      <c r="K388" s="1248"/>
      <c r="L388" s="1248"/>
      <c r="M388" s="1251" t="n">
        <f aca="false">M379+M383+M384+M385+M386+M387</f>
        <v>25.3383779761905</v>
      </c>
      <c r="N388" s="1248" t="s">
        <v>463</v>
      </c>
    </row>
    <row r="390" customFormat="false" ht="15" hidden="false" customHeight="false" outlineLevel="0" collapsed="false">
      <c r="C390" s="1254" t="s">
        <v>1329</v>
      </c>
      <c r="D390" s="1255"/>
      <c r="E390" s="1255"/>
      <c r="F390" s="1256" t="n">
        <f aca="false">F377/F388*60</f>
        <v>116.1216</v>
      </c>
      <c r="G390" s="1254" t="s">
        <v>1330</v>
      </c>
      <c r="J390" s="1248" t="s">
        <v>1329</v>
      </c>
      <c r="M390" s="1249" t="n">
        <f aca="false">M377/M388*60</f>
        <v>34.2263423813045</v>
      </c>
      <c r="N390" s="1248" t="s">
        <v>1330</v>
      </c>
    </row>
    <row r="392" customFormat="false" ht="15" hidden="false" customHeight="false" outlineLevel="0" collapsed="false">
      <c r="C392" s="1241" t="s">
        <v>1331</v>
      </c>
      <c r="D392" s="1242"/>
      <c r="E392" s="1242"/>
      <c r="F392" s="1258" t="n">
        <v>1</v>
      </c>
      <c r="G392" s="1241" t="s">
        <v>1332</v>
      </c>
      <c r="J392" s="1241" t="s">
        <v>1331</v>
      </c>
      <c r="K392" s="1242"/>
      <c r="L392" s="1242"/>
      <c r="M392" s="1258" t="n">
        <f aca="false">F390/M390</f>
        <v>3.39275516811955</v>
      </c>
      <c r="N392" s="1241" t="s">
        <v>1332</v>
      </c>
    </row>
    <row r="394" customFormat="false" ht="15" hidden="false" customHeight="false" outlineLevel="0" collapsed="false">
      <c r="J394" s="1259" t="s">
        <v>1333</v>
      </c>
      <c r="K394" s="1260"/>
      <c r="L394" s="1260"/>
      <c r="M394" s="1261" t="n">
        <f aca="false">(F390*F392)/(M390*M392)</f>
        <v>1</v>
      </c>
      <c r="N394" s="1259" t="s">
        <v>682</v>
      </c>
    </row>
    <row r="397" customFormat="false" ht="15" hidden="false" customHeight="false" outlineLevel="0" collapsed="false">
      <c r="B397" s="1238" t="s">
        <v>1371</v>
      </c>
      <c r="C397" s="1238" t="s">
        <v>1372</v>
      </c>
      <c r="D397" s="1239"/>
      <c r="E397" s="1239"/>
      <c r="F397" s="1239"/>
      <c r="G397" s="1239"/>
      <c r="H397" s="1239"/>
      <c r="I397" s="1239"/>
      <c r="J397" s="1239"/>
      <c r="K397" s="1239"/>
      <c r="L397" s="1239"/>
      <c r="M397" s="1239"/>
      <c r="N397" s="1239"/>
      <c r="O397" s="1239"/>
      <c r="P397" s="1238" t="s">
        <v>28</v>
      </c>
      <c r="Q397" s="1239"/>
      <c r="R397" s="1239"/>
      <c r="S397" s="1239"/>
      <c r="T397" s="1240" t="n">
        <f aca="false">F420</f>
        <v>0</v>
      </c>
      <c r="U397" s="1238"/>
    </row>
    <row r="399" customFormat="false" ht="15" hidden="false" customHeight="false" outlineLevel="0" collapsed="false">
      <c r="C399" s="1241" t="s">
        <v>1314</v>
      </c>
      <c r="D399" s="1242"/>
      <c r="E399" s="1242"/>
      <c r="F399" s="1242"/>
      <c r="G399" s="1242"/>
      <c r="J399" s="1241" t="s">
        <v>1360</v>
      </c>
      <c r="K399" s="1242"/>
      <c r="L399" s="1242"/>
      <c r="M399" s="1242"/>
      <c r="N399" s="1242"/>
    </row>
    <row r="400" customFormat="false" ht="15" hidden="false" customHeight="false" outlineLevel="0" collapsed="false">
      <c r="C400" s="1219" t="s">
        <v>1301</v>
      </c>
      <c r="F400" s="1244" t="n">
        <v>1</v>
      </c>
      <c r="J400" s="1219" t="s">
        <v>1301</v>
      </c>
      <c r="M400" s="1244" t="n">
        <v>1</v>
      </c>
    </row>
    <row r="401" customFormat="false" ht="15" hidden="false" customHeight="false" outlineLevel="0" collapsed="false">
      <c r="C401" s="1219" t="s">
        <v>1307</v>
      </c>
      <c r="F401" s="1244" t="n">
        <v>0.8</v>
      </c>
      <c r="J401" s="1219" t="s">
        <v>1307</v>
      </c>
      <c r="M401" s="1244" t="n">
        <v>0.8</v>
      </c>
    </row>
    <row r="402" customFormat="false" ht="15" hidden="false" customHeight="false" outlineLevel="0" collapsed="false">
      <c r="C402" s="1219" t="s">
        <v>1311</v>
      </c>
      <c r="F402" s="1244" t="n">
        <v>0.83</v>
      </c>
      <c r="J402" s="1219" t="s">
        <v>1311</v>
      </c>
      <c r="M402" s="1244" t="n">
        <v>0.83</v>
      </c>
    </row>
    <row r="403" customFormat="false" ht="15" hidden="false" customHeight="false" outlineLevel="0" collapsed="false">
      <c r="F403" s="1244"/>
      <c r="M403" s="1244"/>
    </row>
    <row r="404" customFormat="false" ht="15" hidden="false" customHeight="false" outlineLevel="0" collapsed="false">
      <c r="C404" s="1246"/>
      <c r="F404" s="1244"/>
      <c r="J404" s="1246"/>
      <c r="M404" s="1244"/>
    </row>
    <row r="405" customFormat="false" ht="15" hidden="false" customHeight="false" outlineLevel="0" collapsed="false">
      <c r="C405" s="1219" t="s">
        <v>1316</v>
      </c>
      <c r="F405" s="1247" t="n">
        <f aca="false">Q3</f>
        <v>2.1</v>
      </c>
      <c r="G405" s="1219" t="s">
        <v>55</v>
      </c>
      <c r="J405" s="1219" t="s">
        <v>1316</v>
      </c>
      <c r="M405" s="1247" t="n">
        <v>14</v>
      </c>
      <c r="N405" s="1219" t="s">
        <v>55</v>
      </c>
      <c r="O405" s="1283"/>
      <c r="P405" s="1244"/>
      <c r="Q405" s="1244"/>
      <c r="R405" s="1244"/>
      <c r="S405" s="1244"/>
      <c r="T405" s="1244"/>
      <c r="U405" s="1244"/>
      <c r="V405" s="1244"/>
      <c r="W405" s="1244"/>
    </row>
    <row r="406" customFormat="false" ht="15" hidden="false" customHeight="false" outlineLevel="0" collapsed="false">
      <c r="C406" s="1248" t="s">
        <v>1317</v>
      </c>
      <c r="D406" s="1248"/>
      <c r="E406" s="1248"/>
      <c r="F406" s="1249" t="n">
        <f aca="false">F400*F401*F402*F405</f>
        <v>1.3944</v>
      </c>
      <c r="G406" s="1248" t="s">
        <v>55</v>
      </c>
      <c r="J406" s="1248" t="s">
        <v>1317</v>
      </c>
      <c r="K406" s="1248"/>
      <c r="L406" s="1248"/>
      <c r="M406" s="1249" t="n">
        <f aca="false">M400*M401*M402*M405</f>
        <v>9.296</v>
      </c>
      <c r="N406" s="1248" t="s">
        <v>1363</v>
      </c>
      <c r="P406" s="1244"/>
      <c r="Q406" s="1244"/>
      <c r="R406" s="1244"/>
      <c r="S406" s="1244"/>
      <c r="T406" s="1244"/>
      <c r="U406" s="1244"/>
      <c r="V406" s="1244"/>
      <c r="W406" s="1244"/>
    </row>
    <row r="407" customFormat="false" ht="15" hidden="false" customHeight="false" outlineLevel="0" collapsed="false">
      <c r="P407" s="1244"/>
      <c r="Q407" s="1244"/>
      <c r="R407" s="1244"/>
      <c r="S407" s="1244"/>
      <c r="T407" s="1244"/>
      <c r="U407" s="1244"/>
      <c r="V407" s="1244"/>
      <c r="W407" s="1244"/>
    </row>
    <row r="408" customFormat="false" ht="15" hidden="false" customHeight="false" outlineLevel="0" collapsed="false">
      <c r="J408" s="1248" t="s">
        <v>1318</v>
      </c>
      <c r="M408" s="1249" t="n">
        <f aca="false">M406/F419*60</f>
        <v>4.45283281106999</v>
      </c>
      <c r="N408" s="1248" t="s">
        <v>463</v>
      </c>
      <c r="P408" s="1244"/>
      <c r="Q408" s="1244"/>
      <c r="R408" s="1244"/>
      <c r="S408" s="1244"/>
      <c r="T408" s="1244"/>
      <c r="U408" s="1244"/>
      <c r="V408" s="1244"/>
      <c r="W408" s="1244"/>
    </row>
    <row r="409" customFormat="false" ht="15" hidden="false" customHeight="false" outlineLevel="0" collapsed="false">
      <c r="J409" s="1219" t="s">
        <v>1319</v>
      </c>
      <c r="M409" s="1244" t="n">
        <v>1</v>
      </c>
      <c r="N409" s="1219" t="s">
        <v>464</v>
      </c>
    </row>
    <row r="410" customFormat="false" ht="15" hidden="false" customHeight="false" outlineLevel="0" collapsed="false">
      <c r="J410" s="1219" t="s">
        <v>1320</v>
      </c>
      <c r="M410" s="1244" t="n">
        <v>15</v>
      </c>
      <c r="N410" s="1219" t="s">
        <v>472</v>
      </c>
    </row>
    <row r="411" customFormat="false" ht="15" hidden="false" customHeight="false" outlineLevel="0" collapsed="false">
      <c r="J411" s="1219" t="s">
        <v>1321</v>
      </c>
      <c r="M411" s="1244" t="n">
        <v>20</v>
      </c>
      <c r="N411" s="1219" t="s">
        <v>472</v>
      </c>
    </row>
    <row r="412" customFormat="false" ht="15" hidden="false" customHeight="false" outlineLevel="0" collapsed="false">
      <c r="J412" s="1248" t="s">
        <v>1322</v>
      </c>
      <c r="K412" s="1248"/>
      <c r="M412" s="1251" t="n">
        <f aca="false">(M409*2) / AVERAGE(M410:M411) * 60</f>
        <v>6.85714285714286</v>
      </c>
      <c r="N412" s="1248" t="s">
        <v>463</v>
      </c>
    </row>
    <row r="413" customFormat="false" ht="15" hidden="false" customHeight="false" outlineLevel="0" collapsed="false">
      <c r="J413" s="1248" t="s">
        <v>1323</v>
      </c>
      <c r="K413" s="1248"/>
      <c r="M413" s="1251" t="n">
        <v>0</v>
      </c>
      <c r="N413" s="1248" t="s">
        <v>463</v>
      </c>
    </row>
    <row r="414" customFormat="false" ht="15" hidden="false" customHeight="false" outlineLevel="0" collapsed="false">
      <c r="J414" s="1248" t="s">
        <v>1324</v>
      </c>
      <c r="K414" s="1248"/>
      <c r="M414" s="1251" t="n">
        <v>0.47</v>
      </c>
      <c r="N414" s="1248" t="s">
        <v>463</v>
      </c>
    </row>
    <row r="415" customFormat="false" ht="15" hidden="false" customHeight="false" outlineLevel="0" collapsed="false">
      <c r="J415" s="1248" t="s">
        <v>1325</v>
      </c>
      <c r="K415" s="1248"/>
      <c r="M415" s="1251" t="n">
        <v>1</v>
      </c>
      <c r="N415" s="1248" t="s">
        <v>463</v>
      </c>
    </row>
    <row r="416" customFormat="false" ht="15" hidden="false" customHeight="false" outlineLevel="0" collapsed="false">
      <c r="J416" s="1248" t="s">
        <v>1326</v>
      </c>
      <c r="K416" s="1248"/>
      <c r="M416" s="1249" t="n">
        <v>1</v>
      </c>
      <c r="N416" s="1248" t="s">
        <v>463</v>
      </c>
    </row>
    <row r="417" customFormat="false" ht="15" hidden="false" customHeight="false" outlineLevel="0" collapsed="false">
      <c r="C417" s="1248" t="s">
        <v>1327</v>
      </c>
      <c r="D417" s="1248"/>
      <c r="E417" s="1248"/>
      <c r="F417" s="1249" t="n">
        <v>0.667924921660499</v>
      </c>
      <c r="G417" s="1248" t="s">
        <v>463</v>
      </c>
      <c r="J417" s="1248" t="s">
        <v>1328</v>
      </c>
      <c r="K417" s="1248"/>
      <c r="L417" s="1248"/>
      <c r="M417" s="1251" t="n">
        <f aca="false">M408+M412+M413+M414+M415+M416</f>
        <v>13.7799756682128</v>
      </c>
      <c r="N417" s="1248" t="s">
        <v>463</v>
      </c>
    </row>
    <row r="419" customFormat="false" ht="15" hidden="false" customHeight="false" outlineLevel="0" collapsed="false">
      <c r="C419" s="1254" t="s">
        <v>1329</v>
      </c>
      <c r="D419" s="1255"/>
      <c r="E419" s="1255"/>
      <c r="F419" s="1256" t="n">
        <f aca="false">F406/F417*60</f>
        <v>125.259587248229</v>
      </c>
      <c r="G419" s="1254" t="s">
        <v>1330</v>
      </c>
      <c r="J419" s="1248" t="s">
        <v>1329</v>
      </c>
      <c r="M419" s="1249" t="n">
        <f aca="false">M406/M417*60</f>
        <v>40.4761237196246</v>
      </c>
      <c r="N419" s="1248" t="s">
        <v>1330</v>
      </c>
    </row>
    <row r="421" customFormat="false" ht="15" hidden="false" customHeight="false" outlineLevel="0" collapsed="false">
      <c r="C421" s="1241" t="s">
        <v>1331</v>
      </c>
      <c r="D421" s="1242"/>
      <c r="E421" s="1242"/>
      <c r="F421" s="1258" t="n">
        <v>1</v>
      </c>
      <c r="G421" s="1241" t="s">
        <v>1332</v>
      </c>
      <c r="J421" s="1241" t="s">
        <v>1331</v>
      </c>
      <c r="K421" s="1242"/>
      <c r="L421" s="1242"/>
      <c r="M421" s="1258" t="n">
        <f aca="false">(F419/M419)</f>
        <v>3.0946537300828</v>
      </c>
      <c r="N421" s="1241" t="s">
        <v>1332</v>
      </c>
    </row>
    <row r="423" customFormat="false" ht="15" hidden="false" customHeight="false" outlineLevel="0" collapsed="false">
      <c r="J423" s="1259" t="s">
        <v>1333</v>
      </c>
      <c r="K423" s="1260"/>
      <c r="L423" s="1260"/>
      <c r="M423" s="1261" t="n">
        <f aca="false">(F419*F421)/(M419*M421)</f>
        <v>1</v>
      </c>
      <c r="N423" s="1259" t="s">
        <v>682</v>
      </c>
    </row>
    <row r="426" customFormat="false" ht="15" hidden="false" customHeight="false" outlineLevel="0" collapsed="false">
      <c r="B426" s="1238" t="s">
        <v>1373</v>
      </c>
      <c r="C426" s="1238" t="s">
        <v>1374</v>
      </c>
      <c r="D426" s="1239"/>
      <c r="E426" s="1239"/>
      <c r="F426" s="1239"/>
      <c r="G426" s="1239"/>
      <c r="H426" s="1239"/>
      <c r="I426" s="1239"/>
      <c r="J426" s="1239"/>
      <c r="K426" s="1239"/>
      <c r="L426" s="1239"/>
      <c r="M426" s="1239"/>
      <c r="N426" s="1239"/>
      <c r="O426" s="1239"/>
      <c r="P426" s="1238" t="s">
        <v>28</v>
      </c>
      <c r="Q426" s="1239"/>
      <c r="R426" s="1239"/>
      <c r="S426" s="1239"/>
      <c r="T426" s="1240" t="n">
        <f aca="false">F449</f>
        <v>0</v>
      </c>
      <c r="U426" s="1238"/>
    </row>
    <row r="428" customFormat="false" ht="15" hidden="false" customHeight="false" outlineLevel="0" collapsed="false">
      <c r="C428" s="1241" t="s">
        <v>1314</v>
      </c>
      <c r="D428" s="1242"/>
      <c r="E428" s="1242"/>
      <c r="F428" s="1242"/>
      <c r="G428" s="1242"/>
      <c r="J428" s="1241" t="s">
        <v>1360</v>
      </c>
      <c r="K428" s="1242"/>
      <c r="L428" s="1242"/>
      <c r="M428" s="1242"/>
      <c r="N428" s="1242"/>
    </row>
    <row r="429" customFormat="false" ht="15" hidden="false" customHeight="false" outlineLevel="0" collapsed="false">
      <c r="C429" s="1219" t="s">
        <v>1301</v>
      </c>
      <c r="F429" s="1244" t="n">
        <v>0.7</v>
      </c>
      <c r="J429" s="1219" t="s">
        <v>1301</v>
      </c>
      <c r="M429" s="1244" t="n">
        <v>0.9</v>
      </c>
    </row>
    <row r="430" customFormat="false" ht="15" hidden="false" customHeight="false" outlineLevel="0" collapsed="false">
      <c r="C430" s="1219" t="s">
        <v>1307</v>
      </c>
      <c r="F430" s="1244" t="n">
        <v>0.57</v>
      </c>
      <c r="J430" s="1219" t="s">
        <v>1307</v>
      </c>
      <c r="M430" s="1244" t="n">
        <v>0.57</v>
      </c>
    </row>
    <row r="431" customFormat="false" ht="15" hidden="false" customHeight="false" outlineLevel="0" collapsed="false">
      <c r="C431" s="1219" t="s">
        <v>1311</v>
      </c>
      <c r="F431" s="1244" t="n">
        <v>0.8</v>
      </c>
      <c r="J431" s="1219" t="s">
        <v>1311</v>
      </c>
      <c r="M431" s="1249" t="n">
        <v>0.9</v>
      </c>
    </row>
    <row r="432" customFormat="false" ht="15" hidden="false" customHeight="false" outlineLevel="0" collapsed="false">
      <c r="F432" s="1244"/>
      <c r="M432" s="1244"/>
    </row>
    <row r="433" customFormat="false" ht="15" hidden="false" customHeight="false" outlineLevel="0" collapsed="false">
      <c r="C433" s="1246"/>
      <c r="F433" s="1244"/>
      <c r="J433" s="1246"/>
      <c r="M433" s="1244"/>
    </row>
    <row r="434" customFormat="false" ht="15" hidden="false" customHeight="false" outlineLevel="0" collapsed="false">
      <c r="C434" s="1219" t="s">
        <v>1316</v>
      </c>
      <c r="F434" s="1247" t="n">
        <f aca="false">Q3</f>
        <v>2.1</v>
      </c>
      <c r="G434" s="1219" t="s">
        <v>55</v>
      </c>
      <c r="J434" s="1219" t="s">
        <v>1316</v>
      </c>
      <c r="M434" s="1247" t="n">
        <v>14</v>
      </c>
      <c r="N434" s="1219" t="s">
        <v>55</v>
      </c>
      <c r="O434" s="1283"/>
      <c r="P434" s="1244"/>
      <c r="Q434" s="1244"/>
      <c r="R434" s="1244"/>
      <c r="S434" s="1244"/>
      <c r="T434" s="1244"/>
      <c r="U434" s="1244"/>
      <c r="V434" s="1244"/>
      <c r="W434" s="1244"/>
    </row>
    <row r="435" customFormat="false" ht="15" hidden="false" customHeight="false" outlineLevel="0" collapsed="false">
      <c r="C435" s="1248" t="s">
        <v>1317</v>
      </c>
      <c r="D435" s="1248"/>
      <c r="E435" s="1248"/>
      <c r="F435" s="1249" t="n">
        <f aca="false">F429*F430*F431*F434</f>
        <v>0.67032</v>
      </c>
      <c r="G435" s="1248" t="s">
        <v>55</v>
      </c>
      <c r="J435" s="1248" t="s">
        <v>1317</v>
      </c>
      <c r="K435" s="1248"/>
      <c r="L435" s="1248"/>
      <c r="M435" s="1249" t="n">
        <f aca="false">M429*M430*M431*M434</f>
        <v>6.4638</v>
      </c>
      <c r="N435" s="1248" t="s">
        <v>1363</v>
      </c>
      <c r="P435" s="1244"/>
      <c r="Q435" s="1244"/>
      <c r="R435" s="1244"/>
      <c r="S435" s="1244"/>
      <c r="T435" s="1244"/>
      <c r="U435" s="1244"/>
      <c r="V435" s="1244"/>
      <c r="W435" s="1244"/>
    </row>
    <row r="436" customFormat="false" ht="15" hidden="false" customHeight="false" outlineLevel="0" collapsed="false">
      <c r="P436" s="1244"/>
      <c r="Q436" s="1244"/>
      <c r="R436" s="1244"/>
      <c r="S436" s="1244"/>
      <c r="T436" s="1244"/>
      <c r="U436" s="1244"/>
      <c r="V436" s="1244"/>
      <c r="W436" s="1244"/>
    </row>
    <row r="437" customFormat="false" ht="15" hidden="false" customHeight="false" outlineLevel="0" collapsed="false">
      <c r="J437" s="1248" t="s">
        <v>1318</v>
      </c>
      <c r="M437" s="1249" t="n">
        <f aca="false">M435/F448*60</f>
        <v>2.96718532703937</v>
      </c>
      <c r="N437" s="1248" t="s">
        <v>463</v>
      </c>
      <c r="P437" s="1244"/>
      <c r="Q437" s="1244"/>
      <c r="R437" s="1244"/>
      <c r="S437" s="1244"/>
      <c r="T437" s="1244"/>
      <c r="U437" s="1244"/>
      <c r="V437" s="1244"/>
      <c r="W437" s="1244"/>
    </row>
    <row r="438" customFormat="false" ht="15" hidden="false" customHeight="false" outlineLevel="0" collapsed="false">
      <c r="J438" s="1219" t="s">
        <v>1319</v>
      </c>
      <c r="M438" s="1244" t="n">
        <v>0.05</v>
      </c>
      <c r="N438" s="1219" t="s">
        <v>464</v>
      </c>
    </row>
    <row r="439" customFormat="false" ht="15" hidden="false" customHeight="false" outlineLevel="0" collapsed="false">
      <c r="J439" s="1219" t="s">
        <v>1320</v>
      </c>
      <c r="M439" s="1244" t="n">
        <v>15</v>
      </c>
      <c r="N439" s="1219" t="s">
        <v>472</v>
      </c>
    </row>
    <row r="440" customFormat="false" ht="15" hidden="false" customHeight="false" outlineLevel="0" collapsed="false">
      <c r="J440" s="1219" t="s">
        <v>1321</v>
      </c>
      <c r="M440" s="1244" t="n">
        <v>20</v>
      </c>
      <c r="N440" s="1219" t="s">
        <v>472</v>
      </c>
    </row>
    <row r="441" customFormat="false" ht="15" hidden="false" customHeight="false" outlineLevel="0" collapsed="false">
      <c r="J441" s="1248" t="s">
        <v>1322</v>
      </c>
      <c r="K441" s="1248"/>
      <c r="M441" s="1251" t="n">
        <f aca="false">(M438*2) / AVERAGE(M439:M440) * 60</f>
        <v>0.342857142857143</v>
      </c>
      <c r="N441" s="1248" t="s">
        <v>463</v>
      </c>
    </row>
    <row r="442" customFormat="false" ht="15" hidden="false" customHeight="false" outlineLevel="0" collapsed="false">
      <c r="J442" s="1248" t="s">
        <v>1323</v>
      </c>
      <c r="K442" s="1248"/>
      <c r="M442" s="1251" t="n">
        <v>1</v>
      </c>
      <c r="N442" s="1248" t="s">
        <v>463</v>
      </c>
    </row>
    <row r="443" customFormat="false" ht="15" hidden="false" customHeight="false" outlineLevel="0" collapsed="false">
      <c r="J443" s="1248" t="s">
        <v>1324</v>
      </c>
      <c r="K443" s="1248"/>
      <c r="M443" s="1251" t="n">
        <v>0.47</v>
      </c>
      <c r="N443" s="1248" t="s">
        <v>463</v>
      </c>
    </row>
    <row r="444" customFormat="false" ht="15" hidden="false" customHeight="false" outlineLevel="0" collapsed="false">
      <c r="J444" s="1248" t="s">
        <v>1325</v>
      </c>
      <c r="K444" s="1248"/>
      <c r="M444" s="1251" t="n">
        <v>1</v>
      </c>
      <c r="N444" s="1248" t="s">
        <v>463</v>
      </c>
    </row>
    <row r="445" customFormat="false" ht="15" hidden="false" customHeight="false" outlineLevel="0" collapsed="false">
      <c r="J445" s="1248" t="s">
        <v>1326</v>
      </c>
      <c r="K445" s="1248"/>
      <c r="M445" s="1249" t="n">
        <v>2</v>
      </c>
      <c r="N445" s="1248" t="s">
        <v>463</v>
      </c>
    </row>
    <row r="446" customFormat="false" ht="15" hidden="false" customHeight="false" outlineLevel="0" collapsed="false">
      <c r="C446" s="1248" t="s">
        <v>1327</v>
      </c>
      <c r="D446" s="1248"/>
      <c r="E446" s="1248"/>
      <c r="F446" s="1249" t="n">
        <v>0.307708107989268</v>
      </c>
      <c r="G446" s="1248" t="s">
        <v>463</v>
      </c>
      <c r="J446" s="1248" t="s">
        <v>1328</v>
      </c>
      <c r="K446" s="1248"/>
      <c r="L446" s="1248"/>
      <c r="M446" s="1251" t="n">
        <f aca="false">M437+M441+M442+M443+M444+M445</f>
        <v>7.78004246989651</v>
      </c>
      <c r="N446" s="1248" t="s">
        <v>463</v>
      </c>
    </row>
    <row r="448" customFormat="false" ht="15" hidden="false" customHeight="false" outlineLevel="0" collapsed="false">
      <c r="C448" s="1254" t="s">
        <v>1329</v>
      </c>
      <c r="D448" s="1255"/>
      <c r="E448" s="1255"/>
      <c r="F448" s="1256" t="n">
        <f aca="false">F435/F446*60</f>
        <v>130.705688136767</v>
      </c>
      <c r="G448" s="1254" t="s">
        <v>1330</v>
      </c>
      <c r="J448" s="1248" t="s">
        <v>1329</v>
      </c>
      <c r="M448" s="1249" t="n">
        <f aca="false">M435/M446*60</f>
        <v>49.8490852075206</v>
      </c>
      <c r="N448" s="1257" t="s">
        <v>1330</v>
      </c>
    </row>
    <row r="450" customFormat="false" ht="15" hidden="false" customHeight="false" outlineLevel="0" collapsed="false">
      <c r="C450" s="1241" t="s">
        <v>1331</v>
      </c>
      <c r="D450" s="1242"/>
      <c r="E450" s="1242"/>
      <c r="F450" s="1258" t="n">
        <v>1</v>
      </c>
      <c r="G450" s="1241" t="s">
        <v>1332</v>
      </c>
      <c r="J450" s="1241" t="s">
        <v>1331</v>
      </c>
      <c r="K450" s="1242"/>
      <c r="L450" s="1242"/>
      <c r="M450" s="1258" t="n">
        <f aca="false">F448/M448</f>
        <v>2.62202781841718</v>
      </c>
      <c r="N450" s="1241" t="s">
        <v>1332</v>
      </c>
    </row>
    <row r="452" customFormat="false" ht="15" hidden="false" customHeight="false" outlineLevel="0" collapsed="false">
      <c r="J452" s="1259" t="s">
        <v>1333</v>
      </c>
      <c r="K452" s="1260"/>
      <c r="L452" s="1260"/>
      <c r="M452" s="1261" t="n">
        <f aca="false">(F448*F450)/(M448*M450)</f>
        <v>1</v>
      </c>
      <c r="N452" s="1259" t="s">
        <v>682</v>
      </c>
    </row>
    <row r="455" customFormat="false" ht="15" hidden="false" customHeight="false" outlineLevel="0" collapsed="false">
      <c r="B455" s="1238" t="s">
        <v>1375</v>
      </c>
      <c r="C455" s="1238" t="s">
        <v>1376</v>
      </c>
      <c r="D455" s="1239"/>
      <c r="E455" s="1239"/>
      <c r="F455" s="1239"/>
      <c r="G455" s="1239"/>
      <c r="H455" s="1239"/>
      <c r="I455" s="1239"/>
      <c r="J455" s="1239"/>
      <c r="K455" s="1239"/>
      <c r="L455" s="1239"/>
      <c r="M455" s="1239"/>
      <c r="N455" s="1239"/>
      <c r="O455" s="1239"/>
      <c r="P455" s="1238" t="s">
        <v>28</v>
      </c>
      <c r="Q455" s="1239"/>
      <c r="R455" s="1239"/>
      <c r="S455" s="1239"/>
      <c r="T455" s="1240" t="n">
        <f aca="false">F478</f>
        <v>0</v>
      </c>
      <c r="U455" s="1238"/>
    </row>
    <row r="457" customFormat="false" ht="15" hidden="false" customHeight="false" outlineLevel="0" collapsed="false">
      <c r="C457" s="1241" t="s">
        <v>1314</v>
      </c>
      <c r="D457" s="1242"/>
      <c r="E457" s="1242"/>
      <c r="F457" s="1242"/>
      <c r="G457" s="1242"/>
      <c r="J457" s="1241" t="s">
        <v>1360</v>
      </c>
      <c r="K457" s="1242"/>
      <c r="L457" s="1242"/>
      <c r="M457" s="1242"/>
      <c r="N457" s="1242"/>
    </row>
    <row r="458" customFormat="false" ht="15" hidden="false" customHeight="false" outlineLevel="0" collapsed="false">
      <c r="C458" s="1219" t="s">
        <v>1301</v>
      </c>
      <c r="F458" s="1244" t="n">
        <v>0.7</v>
      </c>
      <c r="J458" s="1219" t="s">
        <v>1301</v>
      </c>
      <c r="M458" s="1244" t="n">
        <v>0.9</v>
      </c>
    </row>
    <row r="459" customFormat="false" ht="15" hidden="false" customHeight="false" outlineLevel="0" collapsed="false">
      <c r="C459" s="1219" t="s">
        <v>1307</v>
      </c>
      <c r="F459" s="1244" t="n">
        <v>0.57</v>
      </c>
      <c r="J459" s="1219" t="s">
        <v>1307</v>
      </c>
      <c r="M459" s="1244" t="n">
        <v>0.57</v>
      </c>
    </row>
    <row r="460" customFormat="false" ht="15" hidden="false" customHeight="false" outlineLevel="0" collapsed="false">
      <c r="C460" s="1219" t="s">
        <v>1311</v>
      </c>
      <c r="F460" s="1244" t="n">
        <v>0.8</v>
      </c>
      <c r="J460" s="1219" t="s">
        <v>1311</v>
      </c>
      <c r="M460" s="1249" t="n">
        <v>0.9</v>
      </c>
    </row>
    <row r="461" customFormat="false" ht="15" hidden="false" customHeight="false" outlineLevel="0" collapsed="false">
      <c r="F461" s="1244"/>
      <c r="M461" s="1244"/>
    </row>
    <row r="462" customFormat="false" ht="15" hidden="false" customHeight="false" outlineLevel="0" collapsed="false">
      <c r="C462" s="1246"/>
      <c r="F462" s="1244"/>
      <c r="J462" s="1246"/>
      <c r="M462" s="1244"/>
    </row>
    <row r="463" customFormat="false" ht="15" hidden="false" customHeight="false" outlineLevel="0" collapsed="false">
      <c r="C463" s="1219" t="s">
        <v>1316</v>
      </c>
      <c r="F463" s="1247" t="n">
        <f aca="false">Q3</f>
        <v>2.1</v>
      </c>
      <c r="G463" s="1219" t="s">
        <v>55</v>
      </c>
      <c r="J463" s="1219" t="s">
        <v>1316</v>
      </c>
      <c r="M463" s="1247" t="n">
        <v>14</v>
      </c>
      <c r="N463" s="1219" t="s">
        <v>55</v>
      </c>
      <c r="O463" s="1283"/>
      <c r="P463" s="1244"/>
      <c r="Q463" s="1244"/>
      <c r="R463" s="1244"/>
      <c r="S463" s="1244"/>
      <c r="T463" s="1244"/>
      <c r="U463" s="1244"/>
      <c r="V463" s="1244"/>
      <c r="W463" s="1244"/>
    </row>
    <row r="464" customFormat="false" ht="15" hidden="false" customHeight="false" outlineLevel="0" collapsed="false">
      <c r="C464" s="1248" t="s">
        <v>1317</v>
      </c>
      <c r="D464" s="1248"/>
      <c r="E464" s="1248"/>
      <c r="F464" s="1249" t="n">
        <f aca="false">F458*F459*F460*F463</f>
        <v>0.67032</v>
      </c>
      <c r="G464" s="1248" t="s">
        <v>55</v>
      </c>
      <c r="J464" s="1248" t="s">
        <v>1317</v>
      </c>
      <c r="K464" s="1248"/>
      <c r="L464" s="1248"/>
      <c r="M464" s="1249" t="n">
        <f aca="false">M458*M459*M460*M463</f>
        <v>6.4638</v>
      </c>
      <c r="N464" s="1248" t="s">
        <v>1363</v>
      </c>
      <c r="P464" s="1244"/>
      <c r="Q464" s="1244"/>
      <c r="R464" s="1244"/>
      <c r="S464" s="1244"/>
      <c r="T464" s="1244"/>
      <c r="U464" s="1244"/>
      <c r="V464" s="1244"/>
      <c r="W464" s="1244"/>
    </row>
    <row r="465" customFormat="false" ht="15" hidden="false" customHeight="false" outlineLevel="0" collapsed="false">
      <c r="P465" s="1244"/>
      <c r="Q465" s="1244"/>
      <c r="R465" s="1244"/>
      <c r="S465" s="1244"/>
      <c r="T465" s="1244"/>
      <c r="U465" s="1244"/>
      <c r="V465" s="1244"/>
      <c r="W465" s="1244"/>
    </row>
    <row r="466" customFormat="false" ht="15" hidden="false" customHeight="false" outlineLevel="0" collapsed="false">
      <c r="J466" s="1248" t="s">
        <v>1318</v>
      </c>
      <c r="M466" s="1249" t="n">
        <f aca="false">M464/F477*60</f>
        <v>2.96718511052365</v>
      </c>
      <c r="N466" s="1248" t="s">
        <v>463</v>
      </c>
      <c r="P466" s="1244"/>
      <c r="Q466" s="1244"/>
      <c r="R466" s="1244"/>
      <c r="S466" s="1244"/>
      <c r="T466" s="1244"/>
      <c r="U466" s="1244"/>
      <c r="V466" s="1244"/>
      <c r="W466" s="1244"/>
    </row>
    <row r="467" customFormat="false" ht="15" hidden="false" customHeight="false" outlineLevel="0" collapsed="false">
      <c r="J467" s="1219" t="s">
        <v>1319</v>
      </c>
      <c r="M467" s="1244" t="n">
        <v>0.8</v>
      </c>
      <c r="N467" s="1219" t="s">
        <v>464</v>
      </c>
    </row>
    <row r="468" customFormat="false" ht="15" hidden="false" customHeight="false" outlineLevel="0" collapsed="false">
      <c r="J468" s="1219" t="s">
        <v>1320</v>
      </c>
      <c r="M468" s="1244" t="n">
        <v>15</v>
      </c>
      <c r="N468" s="1219" t="s">
        <v>472</v>
      </c>
    </row>
    <row r="469" customFormat="false" ht="15" hidden="false" customHeight="false" outlineLevel="0" collapsed="false">
      <c r="J469" s="1219" t="s">
        <v>1321</v>
      </c>
      <c r="M469" s="1244" t="n">
        <v>20</v>
      </c>
      <c r="N469" s="1219" t="s">
        <v>472</v>
      </c>
    </row>
    <row r="470" customFormat="false" ht="15" hidden="false" customHeight="false" outlineLevel="0" collapsed="false">
      <c r="J470" s="1248" t="s">
        <v>1322</v>
      </c>
      <c r="K470" s="1248"/>
      <c r="M470" s="1251" t="n">
        <f aca="false">(M467*2) / AVERAGE(M468:M469) * 60</f>
        <v>5.48571428571429</v>
      </c>
      <c r="N470" s="1248" t="s">
        <v>463</v>
      </c>
    </row>
    <row r="471" customFormat="false" ht="15" hidden="false" customHeight="false" outlineLevel="0" collapsed="false">
      <c r="J471" s="1248" t="s">
        <v>1323</v>
      </c>
      <c r="K471" s="1248"/>
      <c r="M471" s="1251" t="n">
        <v>1</v>
      </c>
      <c r="N471" s="1248" t="s">
        <v>463</v>
      </c>
    </row>
    <row r="472" customFormat="false" ht="15" hidden="false" customHeight="false" outlineLevel="0" collapsed="false">
      <c r="J472" s="1248" t="s">
        <v>1324</v>
      </c>
      <c r="K472" s="1248"/>
      <c r="M472" s="1251" t="n">
        <v>0.47</v>
      </c>
      <c r="N472" s="1248" t="s">
        <v>463</v>
      </c>
    </row>
    <row r="473" customFormat="false" ht="15" hidden="false" customHeight="false" outlineLevel="0" collapsed="false">
      <c r="J473" s="1248" t="s">
        <v>1325</v>
      </c>
      <c r="K473" s="1248"/>
      <c r="M473" s="1251" t="n">
        <v>1</v>
      </c>
      <c r="N473" s="1248" t="s">
        <v>463</v>
      </c>
    </row>
    <row r="474" customFormat="false" ht="15" hidden="false" customHeight="false" outlineLevel="0" collapsed="false">
      <c r="J474" s="1248" t="s">
        <v>1326</v>
      </c>
      <c r="K474" s="1248"/>
      <c r="M474" s="1249" t="n">
        <v>2</v>
      </c>
      <c r="N474" s="1248" t="s">
        <v>463</v>
      </c>
    </row>
    <row r="475" customFormat="false" ht="15" hidden="false" customHeight="false" outlineLevel="0" collapsed="false">
      <c r="C475" s="1248" t="s">
        <v>1327</v>
      </c>
      <c r="D475" s="1248"/>
      <c r="E475" s="1248"/>
      <c r="F475" s="1249" t="n">
        <v>0.307708085535786</v>
      </c>
      <c r="G475" s="1248" t="s">
        <v>463</v>
      </c>
      <c r="J475" s="1248" t="s">
        <v>1328</v>
      </c>
      <c r="K475" s="1248"/>
      <c r="L475" s="1248"/>
      <c r="M475" s="1251" t="n">
        <f aca="false">M466+M470+M471+M472+M473+M474</f>
        <v>12.9228993962379</v>
      </c>
      <c r="N475" s="1248" t="s">
        <v>463</v>
      </c>
    </row>
    <row r="477" customFormat="false" ht="15" hidden="false" customHeight="false" outlineLevel="0" collapsed="false">
      <c r="C477" s="1254" t="s">
        <v>1329</v>
      </c>
      <c r="D477" s="1255"/>
      <c r="E477" s="1255"/>
      <c r="F477" s="1256" t="n">
        <f aca="false">F464/F475*60</f>
        <v>130.705697674371</v>
      </c>
      <c r="G477" s="1254" t="s">
        <v>1330</v>
      </c>
      <c r="J477" s="1248" t="s">
        <v>1329</v>
      </c>
      <c r="M477" s="1249" t="n">
        <f aca="false">M464/M475*60</f>
        <v>30.0109122657802</v>
      </c>
      <c r="N477" s="1257" t="s">
        <v>1330</v>
      </c>
    </row>
    <row r="479" customFormat="false" ht="15" hidden="false" customHeight="false" outlineLevel="0" collapsed="false">
      <c r="C479" s="1241" t="s">
        <v>1331</v>
      </c>
      <c r="D479" s="1242"/>
      <c r="E479" s="1242"/>
      <c r="F479" s="1258" t="n">
        <v>1</v>
      </c>
      <c r="G479" s="1241" t="s">
        <v>1332</v>
      </c>
      <c r="J479" s="1241" t="s">
        <v>1331</v>
      </c>
      <c r="K479" s="1242"/>
      <c r="L479" s="1242"/>
      <c r="M479" s="1258" t="n">
        <f aca="false">F477/M477</f>
        <v>4.35527239281587</v>
      </c>
      <c r="N479" s="1241" t="s">
        <v>1332</v>
      </c>
    </row>
    <row r="481" customFormat="false" ht="15" hidden="false" customHeight="false" outlineLevel="0" collapsed="false">
      <c r="J481" s="1259" t="s">
        <v>1333</v>
      </c>
      <c r="K481" s="1260"/>
      <c r="L481" s="1260"/>
      <c r="M481" s="1261" t="n">
        <f aca="false">(F477*F479)/(M477*M479)</f>
        <v>1</v>
      </c>
      <c r="N481" s="1259" t="s">
        <v>682</v>
      </c>
    </row>
    <row r="483" customFormat="false" ht="15" hidden="false" customHeight="false" outlineLevel="0" collapsed="false">
      <c r="B483" s="1238" t="s">
        <v>1377</v>
      </c>
      <c r="C483" s="1238" t="s">
        <v>1378</v>
      </c>
      <c r="D483" s="1239"/>
      <c r="E483" s="1239"/>
      <c r="F483" s="1239"/>
      <c r="G483" s="1239"/>
      <c r="H483" s="1239"/>
      <c r="I483" s="1239"/>
      <c r="J483" s="1239"/>
      <c r="K483" s="1239"/>
      <c r="L483" s="1239"/>
      <c r="M483" s="1239"/>
      <c r="N483" s="1239"/>
      <c r="O483" s="1239"/>
      <c r="P483" s="1238" t="s">
        <v>28</v>
      </c>
      <c r="Q483" s="1239"/>
      <c r="R483" s="1239"/>
      <c r="S483" s="1239"/>
      <c r="T483" s="1240" t="n">
        <f aca="false">F506</f>
        <v>0</v>
      </c>
      <c r="U483" s="1238"/>
    </row>
    <row r="485" customFormat="false" ht="15" hidden="false" customHeight="false" outlineLevel="0" collapsed="false">
      <c r="C485" s="1241" t="s">
        <v>1314</v>
      </c>
      <c r="D485" s="1242"/>
      <c r="E485" s="1242"/>
      <c r="F485" s="1242"/>
      <c r="G485" s="1242"/>
      <c r="J485" s="1241" t="s">
        <v>1360</v>
      </c>
      <c r="K485" s="1242"/>
      <c r="L485" s="1242"/>
      <c r="M485" s="1242"/>
      <c r="N485" s="1242"/>
    </row>
    <row r="486" customFormat="false" ht="15" hidden="false" customHeight="false" outlineLevel="0" collapsed="false">
      <c r="C486" s="1219" t="s">
        <v>1301</v>
      </c>
      <c r="F486" s="1244" t="n">
        <v>0.9</v>
      </c>
      <c r="J486" s="1219" t="s">
        <v>1301</v>
      </c>
      <c r="M486" s="1244" t="n">
        <v>0.9</v>
      </c>
    </row>
    <row r="487" customFormat="false" ht="15" hidden="false" customHeight="false" outlineLevel="0" collapsed="false">
      <c r="C487" s="1219" t="s">
        <v>1307</v>
      </c>
      <c r="F487" s="1244" t="n">
        <v>0.8</v>
      </c>
      <c r="J487" s="1219" t="s">
        <v>1307</v>
      </c>
      <c r="M487" s="1244" t="n">
        <v>0.8</v>
      </c>
    </row>
    <row r="488" customFormat="false" ht="15" hidden="false" customHeight="false" outlineLevel="0" collapsed="false">
      <c r="C488" s="1219" t="s">
        <v>1311</v>
      </c>
      <c r="F488" s="1244" t="n">
        <v>0.83</v>
      </c>
      <c r="J488" s="1219" t="s">
        <v>1311</v>
      </c>
      <c r="M488" s="1244" t="n">
        <v>0.83</v>
      </c>
    </row>
    <row r="489" customFormat="false" ht="15" hidden="false" customHeight="false" outlineLevel="0" collapsed="false">
      <c r="F489" s="1244"/>
      <c r="M489" s="1244"/>
    </row>
    <row r="490" customFormat="false" ht="15" hidden="false" customHeight="false" outlineLevel="0" collapsed="false">
      <c r="C490" s="1246"/>
      <c r="F490" s="1244"/>
      <c r="J490" s="1246"/>
      <c r="M490" s="1244"/>
    </row>
    <row r="491" customFormat="false" ht="15" hidden="false" customHeight="false" outlineLevel="0" collapsed="false">
      <c r="C491" s="1219" t="s">
        <v>1316</v>
      </c>
      <c r="F491" s="1247" t="n">
        <f aca="false">Q3</f>
        <v>2.1</v>
      </c>
      <c r="G491" s="1219" t="s">
        <v>55</v>
      </c>
      <c r="J491" s="1219" t="s">
        <v>1316</v>
      </c>
      <c r="M491" s="1247" t="n">
        <v>14</v>
      </c>
      <c r="N491" s="1219" t="s">
        <v>55</v>
      </c>
      <c r="O491" s="1283"/>
      <c r="P491" s="1244"/>
      <c r="Q491" s="1244"/>
      <c r="R491" s="1244"/>
      <c r="S491" s="1244"/>
      <c r="T491" s="1244"/>
      <c r="U491" s="1244"/>
      <c r="V491" s="1244"/>
      <c r="W491" s="1244"/>
    </row>
    <row r="492" customFormat="false" ht="15" hidden="false" customHeight="false" outlineLevel="0" collapsed="false">
      <c r="C492" s="1248" t="s">
        <v>1317</v>
      </c>
      <c r="D492" s="1248"/>
      <c r="E492" s="1248"/>
      <c r="F492" s="1249" t="n">
        <f aca="false">F486*F487*F488*F491</f>
        <v>1.25496</v>
      </c>
      <c r="G492" s="1248" t="s">
        <v>55</v>
      </c>
      <c r="J492" s="1248" t="s">
        <v>1317</v>
      </c>
      <c r="K492" s="1248"/>
      <c r="L492" s="1248"/>
      <c r="M492" s="1249" t="n">
        <f aca="false">M486*M487*M488*M491</f>
        <v>8.3664</v>
      </c>
      <c r="N492" s="1248" t="s">
        <v>1363</v>
      </c>
      <c r="P492" s="1244"/>
      <c r="Q492" s="1244"/>
      <c r="R492" s="1244"/>
      <c r="S492" s="1244"/>
      <c r="T492" s="1244"/>
      <c r="U492" s="1244"/>
      <c r="V492" s="1244"/>
      <c r="W492" s="1244"/>
    </row>
    <row r="493" customFormat="false" ht="15" hidden="false" customHeight="false" outlineLevel="0" collapsed="false">
      <c r="P493" s="1244"/>
      <c r="Q493" s="1244"/>
      <c r="R493" s="1244"/>
      <c r="S493" s="1244"/>
      <c r="T493" s="1244"/>
      <c r="U493" s="1244"/>
      <c r="V493" s="1244"/>
      <c r="W493" s="1244"/>
    </row>
    <row r="494" customFormat="false" ht="15" hidden="false" customHeight="false" outlineLevel="0" collapsed="false">
      <c r="J494" s="1248" t="s">
        <v>1318</v>
      </c>
      <c r="M494" s="1249" t="n">
        <f aca="false">M492/F505*60</f>
        <v>5.22717060449516</v>
      </c>
      <c r="N494" s="1248" t="s">
        <v>463</v>
      </c>
      <c r="P494" s="1244"/>
      <c r="Q494" s="1244"/>
      <c r="R494" s="1244"/>
      <c r="S494" s="1244"/>
      <c r="T494" s="1244"/>
      <c r="U494" s="1244"/>
      <c r="V494" s="1244"/>
      <c r="W494" s="1244"/>
    </row>
    <row r="495" customFormat="false" ht="15" hidden="false" customHeight="false" outlineLevel="0" collapsed="false">
      <c r="J495" s="1219" t="s">
        <v>1319</v>
      </c>
      <c r="M495" s="1244" t="n">
        <v>1</v>
      </c>
      <c r="N495" s="1219" t="s">
        <v>464</v>
      </c>
    </row>
    <row r="496" customFormat="false" ht="15" hidden="false" customHeight="false" outlineLevel="0" collapsed="false">
      <c r="J496" s="1219" t="s">
        <v>1320</v>
      </c>
      <c r="M496" s="1244" t="n">
        <v>15</v>
      </c>
      <c r="N496" s="1219" t="s">
        <v>472</v>
      </c>
    </row>
    <row r="497" customFormat="false" ht="15" hidden="false" customHeight="false" outlineLevel="0" collapsed="false">
      <c r="J497" s="1219" t="s">
        <v>1321</v>
      </c>
      <c r="M497" s="1244" t="n">
        <v>25</v>
      </c>
      <c r="N497" s="1219" t="s">
        <v>472</v>
      </c>
    </row>
    <row r="498" customFormat="false" ht="15" hidden="false" customHeight="false" outlineLevel="0" collapsed="false">
      <c r="J498" s="1248" t="s">
        <v>1322</v>
      </c>
      <c r="K498" s="1248"/>
      <c r="M498" s="1251" t="n">
        <f aca="false">(M495*2) / AVERAGE(M496:M497) * 60</f>
        <v>6</v>
      </c>
      <c r="N498" s="1248" t="s">
        <v>463</v>
      </c>
    </row>
    <row r="499" customFormat="false" ht="15" hidden="false" customHeight="false" outlineLevel="0" collapsed="false">
      <c r="J499" s="1248" t="s">
        <v>1323</v>
      </c>
      <c r="K499" s="1248"/>
      <c r="M499" s="1251" t="n">
        <v>1</v>
      </c>
      <c r="N499" s="1248" t="s">
        <v>463</v>
      </c>
    </row>
    <row r="500" customFormat="false" ht="15" hidden="false" customHeight="false" outlineLevel="0" collapsed="false">
      <c r="J500" s="1248" t="s">
        <v>1324</v>
      </c>
      <c r="K500" s="1248"/>
      <c r="M500" s="1251" t="n">
        <v>0.47</v>
      </c>
      <c r="N500" s="1248" t="s">
        <v>463</v>
      </c>
    </row>
    <row r="501" customFormat="false" ht="15" hidden="false" customHeight="false" outlineLevel="0" collapsed="false">
      <c r="J501" s="1248" t="s">
        <v>1325</v>
      </c>
      <c r="K501" s="1248"/>
      <c r="M501" s="1251" t="n">
        <v>1</v>
      </c>
      <c r="N501" s="1248" t="s">
        <v>463</v>
      </c>
    </row>
    <row r="502" customFormat="false" ht="15" hidden="false" customHeight="false" outlineLevel="0" collapsed="false">
      <c r="J502" s="1248" t="s">
        <v>1326</v>
      </c>
      <c r="K502" s="1248"/>
      <c r="M502" s="1249" t="n">
        <v>1</v>
      </c>
      <c r="N502" s="1248" t="s">
        <v>463</v>
      </c>
    </row>
    <row r="503" customFormat="false" ht="15" hidden="false" customHeight="false" outlineLevel="0" collapsed="false">
      <c r="C503" s="1248" t="s">
        <v>1327</v>
      </c>
      <c r="D503" s="1248"/>
      <c r="E503" s="1248"/>
      <c r="F503" s="1249" t="n">
        <v>0.784075590674273</v>
      </c>
      <c r="G503" s="1248" t="s">
        <v>463</v>
      </c>
      <c r="J503" s="1248" t="s">
        <v>1328</v>
      </c>
      <c r="K503" s="1248"/>
      <c r="L503" s="1248"/>
      <c r="M503" s="1251" t="n">
        <f aca="false">M494+M498+M499+M500+M501+M502</f>
        <v>14.6971706044952</v>
      </c>
      <c r="N503" s="1248" t="s">
        <v>463</v>
      </c>
    </row>
    <row r="505" customFormat="false" ht="15" hidden="false" customHeight="false" outlineLevel="0" collapsed="false">
      <c r="C505" s="1254" t="s">
        <v>1329</v>
      </c>
      <c r="D505" s="1255"/>
      <c r="E505" s="1255"/>
      <c r="F505" s="1256" t="n">
        <f aca="false">F492/F503*60</f>
        <v>96.0335979025276</v>
      </c>
      <c r="G505" s="1254" t="s">
        <v>1330</v>
      </c>
      <c r="J505" s="1248" t="s">
        <v>1329</v>
      </c>
      <c r="M505" s="1249" t="n">
        <f aca="false">M492/M503*60</f>
        <v>34.1551454704123</v>
      </c>
      <c r="N505" s="1257" t="s">
        <v>1330</v>
      </c>
    </row>
    <row r="507" customFormat="false" ht="15" hidden="false" customHeight="false" outlineLevel="0" collapsed="false">
      <c r="C507" s="1241" t="s">
        <v>1331</v>
      </c>
      <c r="D507" s="1242"/>
      <c r="E507" s="1242"/>
      <c r="F507" s="1258" t="n">
        <v>1</v>
      </c>
      <c r="G507" s="1241" t="s">
        <v>1332</v>
      </c>
      <c r="J507" s="1241" t="s">
        <v>1331</v>
      </c>
      <c r="K507" s="1242"/>
      <c r="L507" s="1242"/>
      <c r="M507" s="1258" t="n">
        <f aca="false">(F505/M505)</f>
        <v>2.81168756800403</v>
      </c>
      <c r="N507" s="1241" t="s">
        <v>1332</v>
      </c>
    </row>
    <row r="509" customFormat="false" ht="15" hidden="false" customHeight="false" outlineLevel="0" collapsed="false">
      <c r="J509" s="1259" t="s">
        <v>1333</v>
      </c>
      <c r="K509" s="1260"/>
      <c r="L509" s="1260"/>
      <c r="M509" s="1261" t="n">
        <f aca="false">(F505*F507)/(M505*M507)</f>
        <v>1</v>
      </c>
      <c r="N509" s="1259" t="s">
        <v>682</v>
      </c>
    </row>
    <row r="511" customFormat="false" ht="15" hidden="false" customHeight="false" outlineLevel="0" collapsed="false">
      <c r="B511" s="1238" t="s">
        <v>1379</v>
      </c>
      <c r="C511" s="1238" t="str">
        <f aca="false">IFERROR(VLOOKUP(B511,[33]SERVIÇOS!B$1:J$1048576,8,FALSE()),Z511)</f>
        <v>CARGA, TRANSPORTE, DESCARGA E ESPALHAMENTO DE MATERIAL DE 1ª CATEGORIA EM BOTA-FORA - DMT ATÉ 1000M - USO GERAL</v>
      </c>
      <c r="D511" s="1239"/>
      <c r="E511" s="1239"/>
      <c r="F511" s="1239"/>
      <c r="G511" s="1239"/>
      <c r="H511" s="1239"/>
      <c r="I511" s="1239"/>
      <c r="J511" s="1239"/>
      <c r="K511" s="1239"/>
      <c r="L511" s="1239"/>
      <c r="M511" s="1239"/>
      <c r="N511" s="1239"/>
      <c r="O511" s="1239"/>
      <c r="P511" s="1238" t="s">
        <v>28</v>
      </c>
      <c r="Q511" s="1239"/>
      <c r="R511" s="1239"/>
      <c r="S511" s="1239"/>
      <c r="T511" s="1240" t="n">
        <f aca="false">F534</f>
        <v>0</v>
      </c>
      <c r="U511" s="1238"/>
    </row>
    <row r="513" customFormat="false" ht="15" hidden="false" customHeight="false" outlineLevel="0" collapsed="false">
      <c r="C513" s="1241" t="s">
        <v>1380</v>
      </c>
      <c r="D513" s="1242"/>
      <c r="E513" s="1242"/>
      <c r="F513" s="1242"/>
      <c r="G513" s="1242"/>
      <c r="J513" s="1241" t="s">
        <v>1360</v>
      </c>
      <c r="K513" s="1242"/>
      <c r="L513" s="1242"/>
      <c r="M513" s="1242"/>
      <c r="N513" s="1242"/>
    </row>
    <row r="514" customFormat="false" ht="15" hidden="false" customHeight="false" outlineLevel="0" collapsed="false">
      <c r="C514" s="1219" t="s">
        <v>1301</v>
      </c>
      <c r="F514" s="1244" t="n">
        <v>0.8</v>
      </c>
      <c r="J514" s="1219" t="s">
        <v>1301</v>
      </c>
      <c r="M514" s="1244" t="n">
        <v>0.9</v>
      </c>
    </row>
    <row r="515" customFormat="false" ht="15" hidden="false" customHeight="false" outlineLevel="0" collapsed="false">
      <c r="C515" s="1219" t="s">
        <v>1307</v>
      </c>
      <c r="F515" s="1244" t="n">
        <v>0.8</v>
      </c>
      <c r="J515" s="1219" t="s">
        <v>1307</v>
      </c>
      <c r="M515" s="1244" t="n">
        <v>0.57</v>
      </c>
    </row>
    <row r="516" customFormat="false" ht="15" hidden="false" customHeight="false" outlineLevel="0" collapsed="false">
      <c r="C516" s="1219" t="s">
        <v>1311</v>
      </c>
      <c r="F516" s="1244" t="n">
        <v>0.83</v>
      </c>
      <c r="J516" s="1219" t="s">
        <v>1311</v>
      </c>
      <c r="M516" s="1244" t="n">
        <v>0.83</v>
      </c>
    </row>
    <row r="517" customFormat="false" ht="15" hidden="false" customHeight="false" outlineLevel="0" collapsed="false">
      <c r="F517" s="1244"/>
      <c r="M517" s="1244"/>
    </row>
    <row r="518" customFormat="false" ht="15" hidden="false" customHeight="false" outlineLevel="0" collapsed="false">
      <c r="C518" s="1246"/>
      <c r="F518" s="1244"/>
      <c r="J518" s="1246"/>
      <c r="M518" s="1244"/>
    </row>
    <row r="519" customFormat="false" ht="15" hidden="false" customHeight="false" outlineLevel="0" collapsed="false">
      <c r="C519" s="1219" t="s">
        <v>1316</v>
      </c>
      <c r="F519" s="1247" t="n">
        <f aca="false">U4</f>
        <v>1.7</v>
      </c>
      <c r="G519" s="1219" t="s">
        <v>55</v>
      </c>
      <c r="J519" s="1219" t="s">
        <v>1316</v>
      </c>
      <c r="M519" s="1247" t="n">
        <v>14</v>
      </c>
      <c r="N519" s="1219" t="s">
        <v>55</v>
      </c>
      <c r="O519" s="1283"/>
      <c r="P519" s="1244"/>
      <c r="Q519" s="1244"/>
      <c r="R519" s="1244"/>
      <c r="S519" s="1244"/>
      <c r="T519" s="1244"/>
      <c r="U519" s="1244"/>
      <c r="V519" s="1244"/>
      <c r="W519" s="1244"/>
    </row>
    <row r="520" customFormat="false" ht="15" hidden="false" customHeight="false" outlineLevel="0" collapsed="false">
      <c r="C520" s="1248" t="s">
        <v>1317</v>
      </c>
      <c r="D520" s="1248"/>
      <c r="E520" s="1248"/>
      <c r="F520" s="1249" t="n">
        <f aca="false">F514*F515*F516*F519</f>
        <v>0.90304</v>
      </c>
      <c r="G520" s="1248" t="s">
        <v>55</v>
      </c>
      <c r="J520" s="1248" t="s">
        <v>1317</v>
      </c>
      <c r="K520" s="1248"/>
      <c r="L520" s="1248"/>
      <c r="M520" s="1249" t="n">
        <f aca="false">M514*M515*M516*M519</f>
        <v>5.96106</v>
      </c>
      <c r="N520" s="1248" t="s">
        <v>1363</v>
      </c>
      <c r="P520" s="1244"/>
      <c r="Q520" s="1244"/>
      <c r="R520" s="1244"/>
      <c r="S520" s="1244"/>
      <c r="T520" s="1244"/>
      <c r="U520" s="1244"/>
      <c r="V520" s="1244"/>
      <c r="W520" s="1244"/>
    </row>
    <row r="521" customFormat="false" ht="15" hidden="false" customHeight="false" outlineLevel="0" collapsed="false">
      <c r="P521" s="1244"/>
      <c r="Q521" s="1244"/>
      <c r="R521" s="1244"/>
      <c r="S521" s="1244"/>
      <c r="T521" s="1244"/>
      <c r="U521" s="1244"/>
      <c r="V521" s="1244"/>
      <c r="W521" s="1244"/>
    </row>
    <row r="522" customFormat="false" ht="15" hidden="false" customHeight="false" outlineLevel="0" collapsed="false">
      <c r="J522" s="1248" t="s">
        <v>1318</v>
      </c>
      <c r="M522" s="1249" t="n">
        <f aca="false">M520/F533*60</f>
        <v>2.64044117647059</v>
      </c>
      <c r="N522" s="1248" t="s">
        <v>463</v>
      </c>
      <c r="P522" s="1244"/>
      <c r="Q522" s="1244"/>
      <c r="R522" s="1244"/>
      <c r="S522" s="1244"/>
      <c r="T522" s="1244"/>
      <c r="U522" s="1244"/>
      <c r="V522" s="1244"/>
      <c r="W522" s="1244"/>
    </row>
    <row r="523" customFormat="false" ht="15" hidden="false" customHeight="false" outlineLevel="0" collapsed="false">
      <c r="J523" s="1219" t="s">
        <v>1319</v>
      </c>
      <c r="M523" s="1244" t="n">
        <v>1</v>
      </c>
      <c r="N523" s="1219" t="s">
        <v>464</v>
      </c>
    </row>
    <row r="524" customFormat="false" ht="15" hidden="false" customHeight="false" outlineLevel="0" collapsed="false">
      <c r="J524" s="1219" t="s">
        <v>1320</v>
      </c>
      <c r="M524" s="1244" t="n">
        <v>20</v>
      </c>
      <c r="N524" s="1219" t="s">
        <v>472</v>
      </c>
    </row>
    <row r="525" customFormat="false" ht="15" hidden="false" customHeight="false" outlineLevel="0" collapsed="false">
      <c r="J525" s="1219" t="s">
        <v>1321</v>
      </c>
      <c r="M525" s="1244" t="n">
        <v>30</v>
      </c>
      <c r="N525" s="1219" t="s">
        <v>472</v>
      </c>
    </row>
    <row r="526" customFormat="false" ht="15" hidden="false" customHeight="false" outlineLevel="0" collapsed="false">
      <c r="J526" s="1248" t="s">
        <v>1322</v>
      </c>
      <c r="K526" s="1248"/>
      <c r="M526" s="1251" t="n">
        <f aca="false">(M523*2) / AVERAGE(M524:M525) * 60</f>
        <v>4.8</v>
      </c>
      <c r="N526" s="1248" t="s">
        <v>463</v>
      </c>
    </row>
    <row r="527" customFormat="false" ht="15" hidden="false" customHeight="false" outlineLevel="0" collapsed="false">
      <c r="J527" s="1248" t="s">
        <v>1323</v>
      </c>
      <c r="K527" s="1248"/>
      <c r="M527" s="1251" t="n">
        <v>1</v>
      </c>
      <c r="N527" s="1248" t="s">
        <v>463</v>
      </c>
    </row>
    <row r="528" customFormat="false" ht="15" hidden="false" customHeight="false" outlineLevel="0" collapsed="false">
      <c r="J528" s="1248" t="s">
        <v>1324</v>
      </c>
      <c r="K528" s="1248"/>
      <c r="M528" s="1251" t="n">
        <v>0.47</v>
      </c>
      <c r="N528" s="1248" t="s">
        <v>463</v>
      </c>
    </row>
    <row r="529" customFormat="false" ht="15" hidden="false" customHeight="false" outlineLevel="0" collapsed="false">
      <c r="J529" s="1248" t="s">
        <v>1325</v>
      </c>
      <c r="K529" s="1248"/>
      <c r="M529" s="1251" t="n">
        <v>1</v>
      </c>
      <c r="N529" s="1248" t="s">
        <v>463</v>
      </c>
    </row>
    <row r="530" customFormat="false" ht="15" hidden="false" customHeight="false" outlineLevel="0" collapsed="false">
      <c r="J530" s="1248" t="s">
        <v>1326</v>
      </c>
      <c r="K530" s="1248"/>
      <c r="M530" s="1249" t="n">
        <v>1</v>
      </c>
      <c r="N530" s="1248" t="s">
        <v>463</v>
      </c>
    </row>
    <row r="531" customFormat="false" ht="15" hidden="false" customHeight="false" outlineLevel="0" collapsed="false">
      <c r="C531" s="1248" t="s">
        <v>1327</v>
      </c>
      <c r="D531" s="1248"/>
      <c r="E531" s="1248"/>
      <c r="F531" s="1249" t="n">
        <v>0.4</v>
      </c>
      <c r="G531" s="1248" t="s">
        <v>463</v>
      </c>
      <c r="J531" s="1248" t="s">
        <v>1328</v>
      </c>
      <c r="K531" s="1248"/>
      <c r="L531" s="1248"/>
      <c r="M531" s="1251" t="n">
        <f aca="false">M522+M526+M527+M528+M529+M530</f>
        <v>10.9104411764706</v>
      </c>
      <c r="N531" s="1248" t="s">
        <v>463</v>
      </c>
    </row>
    <row r="533" customFormat="false" ht="15" hidden="false" customHeight="false" outlineLevel="0" collapsed="false">
      <c r="C533" s="1254" t="s">
        <v>1329</v>
      </c>
      <c r="D533" s="1255"/>
      <c r="E533" s="1255"/>
      <c r="F533" s="1256" t="n">
        <f aca="false">F520/F531*60</f>
        <v>135.456</v>
      </c>
      <c r="G533" s="1254" t="s">
        <v>1330</v>
      </c>
      <c r="J533" s="1248" t="s">
        <v>1329</v>
      </c>
      <c r="M533" s="1249" t="n">
        <f aca="false">M520/M531*60</f>
        <v>32.7817724521842</v>
      </c>
      <c r="N533" s="1257" t="s">
        <v>1330</v>
      </c>
    </row>
    <row r="535" customFormat="false" ht="15" hidden="false" customHeight="false" outlineLevel="0" collapsed="false">
      <c r="C535" s="1241" t="s">
        <v>1331</v>
      </c>
      <c r="D535" s="1242"/>
      <c r="E535" s="1242"/>
      <c r="F535" s="1258" t="n">
        <v>1</v>
      </c>
      <c r="G535" s="1241" t="s">
        <v>1332</v>
      </c>
      <c r="J535" s="1241" t="s">
        <v>1331</v>
      </c>
      <c r="K535" s="1242"/>
      <c r="L535" s="1242"/>
      <c r="M535" s="1258" t="n">
        <f aca="false">(F533/M533)</f>
        <v>4.13205235310499</v>
      </c>
      <c r="N535" s="1241" t="s">
        <v>1332</v>
      </c>
    </row>
    <row r="537" customFormat="false" ht="15" hidden="false" customHeight="false" outlineLevel="0" collapsed="false">
      <c r="J537" s="1259" t="s">
        <v>1333</v>
      </c>
      <c r="K537" s="1260"/>
      <c r="L537" s="1260"/>
      <c r="M537" s="1261" t="n">
        <f aca="false">(F533*F535)/(M533*M535)</f>
        <v>1</v>
      </c>
      <c r="N537" s="1259" t="s">
        <v>682</v>
      </c>
    </row>
    <row r="539" customFormat="false" ht="15" hidden="false" customHeight="false" outlineLevel="0" collapsed="false">
      <c r="B539" s="1238" t="s">
        <v>1381</v>
      </c>
      <c r="C539" s="1238" t="str">
        <f aca="false">IFERROR(VLOOKUP(B539,[33]SERVIÇOS!B$1:J$1048576,8,FALSE()),Z539)</f>
        <v>ESCAVAÇÃO MECANIZADA DE CAVAS OU VALAS EM MATERIAL DE 1ª CATEGORIA - PROFUNDIDADE ATÉ 3,00M</v>
      </c>
      <c r="D539" s="1239"/>
      <c r="E539" s="1239"/>
      <c r="F539" s="1239"/>
      <c r="G539" s="1239"/>
      <c r="H539" s="1239"/>
      <c r="I539" s="1239"/>
      <c r="J539" s="1239"/>
      <c r="K539" s="1239"/>
      <c r="L539" s="1239"/>
      <c r="M539" s="1239"/>
      <c r="N539" s="1239"/>
      <c r="O539" s="1239"/>
      <c r="P539" s="1238" t="s">
        <v>28</v>
      </c>
      <c r="Q539" s="1239"/>
      <c r="R539" s="1239"/>
      <c r="S539" s="1239"/>
      <c r="T539" s="1240" t="n">
        <f aca="false">F562</f>
        <v>0</v>
      </c>
      <c r="U539" s="1238"/>
    </row>
    <row r="541" customFormat="false" ht="15" hidden="false" customHeight="false" outlineLevel="0" collapsed="false">
      <c r="C541" s="1241" t="s">
        <v>1314</v>
      </c>
      <c r="D541" s="1242"/>
      <c r="E541" s="1242"/>
      <c r="F541" s="1242"/>
      <c r="G541" s="1242"/>
    </row>
    <row r="542" customFormat="false" ht="15" hidden="false" customHeight="false" outlineLevel="0" collapsed="false">
      <c r="C542" s="1219" t="s">
        <v>1301</v>
      </c>
      <c r="F542" s="1244" t="n">
        <v>0.8</v>
      </c>
    </row>
    <row r="543" customFormat="false" ht="15" hidden="false" customHeight="false" outlineLevel="0" collapsed="false">
      <c r="C543" s="1219" t="s">
        <v>1307</v>
      </c>
      <c r="F543" s="1244" t="n">
        <v>0.8</v>
      </c>
    </row>
    <row r="544" customFormat="false" ht="15" hidden="false" customHeight="false" outlineLevel="0" collapsed="false">
      <c r="C544" s="1219" t="s">
        <v>1311</v>
      </c>
      <c r="F544" s="1244" t="n">
        <v>0.83</v>
      </c>
    </row>
    <row r="545" customFormat="false" ht="15" hidden="false" customHeight="false" outlineLevel="0" collapsed="false">
      <c r="F545" s="1244"/>
    </row>
    <row r="546" customFormat="false" ht="15" hidden="false" customHeight="false" outlineLevel="0" collapsed="false">
      <c r="C546" s="1246"/>
      <c r="F546" s="1244"/>
    </row>
    <row r="547" customFormat="false" ht="15" hidden="false" customHeight="false" outlineLevel="0" collapsed="false">
      <c r="C547" s="1219" t="s">
        <v>1316</v>
      </c>
      <c r="F547" s="1247" t="n">
        <f aca="false">Q3</f>
        <v>2.1</v>
      </c>
      <c r="G547" s="1219" t="s">
        <v>55</v>
      </c>
      <c r="O547" s="1283"/>
      <c r="P547" s="1244"/>
      <c r="Q547" s="1244"/>
      <c r="R547" s="1244"/>
      <c r="S547" s="1244"/>
      <c r="T547" s="1244"/>
      <c r="U547" s="1244"/>
      <c r="V547" s="1244"/>
      <c r="W547" s="1244"/>
    </row>
    <row r="548" customFormat="false" ht="15" hidden="false" customHeight="false" outlineLevel="0" collapsed="false">
      <c r="C548" s="1248" t="s">
        <v>1317</v>
      </c>
      <c r="D548" s="1248"/>
      <c r="E548" s="1248"/>
      <c r="F548" s="1249" t="n">
        <f aca="false">F542*F543*F544*F547</f>
        <v>1.11552</v>
      </c>
      <c r="G548" s="1248" t="s">
        <v>55</v>
      </c>
      <c r="P548" s="1244"/>
      <c r="Q548" s="1244"/>
      <c r="R548" s="1244"/>
      <c r="S548" s="1244"/>
      <c r="T548" s="1244"/>
      <c r="U548" s="1244"/>
      <c r="V548" s="1244"/>
      <c r="W548" s="1244"/>
    </row>
    <row r="549" customFormat="false" ht="15" hidden="false" customHeight="false" outlineLevel="0" collapsed="false">
      <c r="P549" s="1244"/>
      <c r="Q549" s="1244"/>
      <c r="R549" s="1244"/>
      <c r="S549" s="1244"/>
      <c r="T549" s="1244"/>
      <c r="U549" s="1244"/>
      <c r="V549" s="1244"/>
      <c r="W549" s="1244"/>
    </row>
    <row r="550" customFormat="false" ht="15" hidden="false" customHeight="false" outlineLevel="0" collapsed="false">
      <c r="P550" s="1244"/>
      <c r="Q550" s="1244"/>
      <c r="R550" s="1244"/>
      <c r="S550" s="1244"/>
      <c r="T550" s="1244"/>
      <c r="U550" s="1244"/>
      <c r="V550" s="1244"/>
      <c r="W550" s="1244"/>
    </row>
    <row r="559" customFormat="false" ht="15" hidden="false" customHeight="false" outlineLevel="0" collapsed="false">
      <c r="C559" s="1248" t="s">
        <v>1327</v>
      </c>
      <c r="D559" s="1248"/>
      <c r="E559" s="1248"/>
      <c r="F559" s="1249" t="n">
        <v>0.42</v>
      </c>
      <c r="G559" s="1248" t="s">
        <v>463</v>
      </c>
    </row>
    <row r="561" customFormat="false" ht="15" hidden="false" customHeight="false" outlineLevel="0" collapsed="false">
      <c r="C561" s="1254" t="s">
        <v>1329</v>
      </c>
      <c r="D561" s="1255"/>
      <c r="E561" s="1255"/>
      <c r="F561" s="1256" t="n">
        <f aca="false">F548/F559*60</f>
        <v>159.36</v>
      </c>
      <c r="G561" s="1254" t="s">
        <v>1330</v>
      </c>
    </row>
    <row r="563" customFormat="false" ht="15" hidden="false" customHeight="false" outlineLevel="0" collapsed="false">
      <c r="C563" s="1241" t="s">
        <v>1331</v>
      </c>
      <c r="D563" s="1242"/>
      <c r="E563" s="1242"/>
      <c r="F563" s="1258" t="n">
        <v>1</v>
      </c>
      <c r="G563" s="1241" t="s">
        <v>1332</v>
      </c>
    </row>
    <row r="567" customFormat="false" ht="15" hidden="false" customHeight="false" outlineLevel="0" collapsed="false">
      <c r="B567" s="1238" t="s">
        <v>1382</v>
      </c>
      <c r="C567" s="1238" t="str">
        <f aca="false">IFERROR(VLOOKUP(B567,[33]SERVIÇOS!B$1:J$1048576,8,FALSE()),Z567)</f>
        <v>ESCAVAÇÃO MECANIZADA DE CAVAS OU VALAS EM MATERIAL DE 1ª CATEGORIA - PROFUNDIDADE ATÉ 4,5M</v>
      </c>
      <c r="D567" s="1239"/>
      <c r="E567" s="1239"/>
      <c r="F567" s="1239"/>
      <c r="G567" s="1239"/>
      <c r="H567" s="1239"/>
      <c r="I567" s="1239"/>
      <c r="J567" s="1239"/>
      <c r="K567" s="1239"/>
      <c r="L567" s="1239"/>
      <c r="M567" s="1239"/>
      <c r="N567" s="1239"/>
      <c r="O567" s="1239"/>
      <c r="P567" s="1238" t="s">
        <v>28</v>
      </c>
      <c r="Q567" s="1239"/>
      <c r="R567" s="1239"/>
      <c r="S567" s="1239"/>
      <c r="T567" s="1240" t="n">
        <f aca="false">F590</f>
        <v>0</v>
      </c>
      <c r="U567" s="1238"/>
    </row>
    <row r="569" customFormat="false" ht="15" hidden="false" customHeight="false" outlineLevel="0" collapsed="false">
      <c r="C569" s="1241" t="s">
        <v>1314</v>
      </c>
      <c r="D569" s="1242"/>
      <c r="E569" s="1242"/>
      <c r="F569" s="1242"/>
      <c r="G569" s="1242"/>
    </row>
    <row r="570" customFormat="false" ht="15" hidden="false" customHeight="false" outlineLevel="0" collapsed="false">
      <c r="C570" s="1219" t="s">
        <v>1301</v>
      </c>
      <c r="F570" s="1244" t="n">
        <v>0.8</v>
      </c>
    </row>
    <row r="571" customFormat="false" ht="15" hidden="false" customHeight="false" outlineLevel="0" collapsed="false">
      <c r="C571" s="1219" t="s">
        <v>1307</v>
      </c>
      <c r="F571" s="1244" t="n">
        <v>0.8</v>
      </c>
    </row>
    <row r="572" customFormat="false" ht="15" hidden="false" customHeight="false" outlineLevel="0" collapsed="false">
      <c r="C572" s="1219" t="s">
        <v>1311</v>
      </c>
      <c r="F572" s="1244" t="n">
        <v>0.83</v>
      </c>
    </row>
    <row r="573" customFormat="false" ht="15" hidden="false" customHeight="false" outlineLevel="0" collapsed="false">
      <c r="F573" s="1244"/>
    </row>
    <row r="574" customFormat="false" ht="15" hidden="false" customHeight="false" outlineLevel="0" collapsed="false">
      <c r="C574" s="1246"/>
      <c r="F574" s="1244"/>
    </row>
    <row r="575" customFormat="false" ht="15" hidden="false" customHeight="false" outlineLevel="0" collapsed="false">
      <c r="C575" s="1219" t="s">
        <v>1316</v>
      </c>
      <c r="F575" s="1247" t="n">
        <f aca="false">Q3</f>
        <v>2.1</v>
      </c>
      <c r="G575" s="1219" t="s">
        <v>55</v>
      </c>
      <c r="O575" s="1283"/>
      <c r="P575" s="1244"/>
      <c r="Q575" s="1244"/>
      <c r="R575" s="1244"/>
      <c r="S575" s="1244"/>
      <c r="T575" s="1244"/>
      <c r="U575" s="1244"/>
      <c r="V575" s="1244"/>
      <c r="W575" s="1244"/>
    </row>
    <row r="576" customFormat="false" ht="15" hidden="false" customHeight="false" outlineLevel="0" collapsed="false">
      <c r="C576" s="1248" t="s">
        <v>1317</v>
      </c>
      <c r="D576" s="1248"/>
      <c r="E576" s="1248"/>
      <c r="F576" s="1249" t="n">
        <f aca="false">F570*F571*F572*F575</f>
        <v>1.11552</v>
      </c>
      <c r="G576" s="1248" t="s">
        <v>55</v>
      </c>
      <c r="P576" s="1244"/>
      <c r="Q576" s="1244"/>
      <c r="R576" s="1244"/>
      <c r="S576" s="1244"/>
      <c r="T576" s="1244"/>
      <c r="U576" s="1244"/>
      <c r="V576" s="1244"/>
      <c r="W576" s="1244"/>
    </row>
    <row r="577" customFormat="false" ht="15" hidden="false" customHeight="false" outlineLevel="0" collapsed="false">
      <c r="P577" s="1244"/>
      <c r="Q577" s="1244"/>
      <c r="R577" s="1244"/>
      <c r="S577" s="1244"/>
      <c r="T577" s="1244"/>
      <c r="U577" s="1244"/>
      <c r="V577" s="1244"/>
      <c r="W577" s="1244"/>
    </row>
    <row r="578" customFormat="false" ht="15" hidden="false" customHeight="false" outlineLevel="0" collapsed="false">
      <c r="P578" s="1244"/>
      <c r="Q578" s="1244"/>
      <c r="R578" s="1244"/>
      <c r="S578" s="1244"/>
      <c r="T578" s="1244"/>
      <c r="U578" s="1244"/>
      <c r="V578" s="1244"/>
      <c r="W578" s="1244"/>
    </row>
    <row r="587" customFormat="false" ht="15" hidden="false" customHeight="false" outlineLevel="0" collapsed="false">
      <c r="C587" s="1248" t="s">
        <v>1327</v>
      </c>
      <c r="D587" s="1248"/>
      <c r="E587" s="1248"/>
      <c r="F587" s="1249" t="n">
        <v>0.5</v>
      </c>
      <c r="G587" s="1248" t="s">
        <v>463</v>
      </c>
    </row>
    <row r="589" customFormat="false" ht="15" hidden="false" customHeight="false" outlineLevel="0" collapsed="false">
      <c r="C589" s="1254" t="s">
        <v>1329</v>
      </c>
      <c r="D589" s="1255"/>
      <c r="E589" s="1255"/>
      <c r="F589" s="1256" t="n">
        <f aca="false">F576/F587*60</f>
        <v>133.8624</v>
      </c>
      <c r="G589" s="1254" t="s">
        <v>1330</v>
      </c>
    </row>
    <row r="591" customFormat="false" ht="15" hidden="false" customHeight="false" outlineLevel="0" collapsed="false">
      <c r="C591" s="1241" t="s">
        <v>1331</v>
      </c>
      <c r="D591" s="1242"/>
      <c r="E591" s="1242"/>
      <c r="F591" s="1258" t="n">
        <v>1</v>
      </c>
      <c r="G591" s="1241" t="s">
        <v>1332</v>
      </c>
    </row>
    <row r="595" customFormat="false" ht="15" hidden="false" customHeight="false" outlineLevel="0" collapsed="false">
      <c r="B595" s="1238" t="s">
        <v>1383</v>
      </c>
      <c r="C595" s="1238" t="str">
        <f aca="false">IFERROR(VLOOKUP(B595,[33]SERVIÇOS!B$1:J$1048576,8,FALSE()),Z595)</f>
        <v>MOMENTO EXTRAORDINÁRIO DE TRANSPORTE DE MATERIAL DE 1ª CATEGORIA - TERRAPLENAGEM (DMT ACIMA 5000M)</v>
      </c>
      <c r="D595" s="1239"/>
      <c r="E595" s="1239"/>
      <c r="F595" s="1239"/>
      <c r="G595" s="1239"/>
      <c r="H595" s="1239"/>
      <c r="I595" s="1239"/>
      <c r="J595" s="1239"/>
      <c r="K595" s="1239"/>
      <c r="L595" s="1239"/>
      <c r="M595" s="1239"/>
      <c r="N595" s="1239"/>
      <c r="O595" s="1239"/>
      <c r="P595" s="1238" t="s">
        <v>28</v>
      </c>
      <c r="Q595" s="1239"/>
      <c r="R595" s="1239"/>
      <c r="S595" s="1239"/>
      <c r="T595" s="1240" t="e">
        <f aca="false">#REF!</f>
        <v>#REF!</v>
      </c>
      <c r="U595" s="1238"/>
    </row>
    <row r="597" customFormat="false" ht="15" hidden="false" customHeight="false" outlineLevel="0" collapsed="false">
      <c r="C597" s="1241" t="s">
        <v>1384</v>
      </c>
      <c r="D597" s="1242"/>
      <c r="E597" s="1242"/>
      <c r="F597" s="1242"/>
      <c r="G597" s="1242"/>
    </row>
    <row r="598" customFormat="false" ht="15" hidden="false" customHeight="false" outlineLevel="0" collapsed="false">
      <c r="C598" s="1219" t="s">
        <v>1301</v>
      </c>
      <c r="F598" s="1244" t="n">
        <v>1</v>
      </c>
    </row>
    <row r="599" customFormat="false" ht="15" hidden="false" customHeight="false" outlineLevel="0" collapsed="false">
      <c r="C599" s="1219" t="s">
        <v>1307</v>
      </c>
      <c r="F599" s="1244" t="n">
        <v>0.8</v>
      </c>
    </row>
    <row r="600" customFormat="false" ht="15" hidden="false" customHeight="false" outlineLevel="0" collapsed="false">
      <c r="C600" s="1219" t="s">
        <v>1311</v>
      </c>
      <c r="F600" s="1284" t="n">
        <v>0.83</v>
      </c>
    </row>
    <row r="601" customFormat="false" ht="15" hidden="false" customHeight="false" outlineLevel="0" collapsed="false">
      <c r="F601" s="1244"/>
    </row>
    <row r="602" customFormat="false" ht="15" hidden="false" customHeight="false" outlineLevel="0" collapsed="false">
      <c r="C602" s="1246"/>
      <c r="F602" s="1244"/>
    </row>
    <row r="603" customFormat="false" ht="15" hidden="false" customHeight="false" outlineLevel="0" collapsed="false">
      <c r="C603" s="1219" t="s">
        <v>1316</v>
      </c>
      <c r="F603" s="1244" t="n">
        <v>22</v>
      </c>
      <c r="G603" s="1219" t="s">
        <v>55</v>
      </c>
      <c r="O603" s="1283"/>
      <c r="P603" s="1244"/>
      <c r="Q603" s="1244"/>
      <c r="R603" s="1244"/>
      <c r="S603" s="1244"/>
      <c r="T603" s="1244"/>
      <c r="U603" s="1244"/>
      <c r="V603" s="1244"/>
      <c r="W603" s="1244"/>
    </row>
    <row r="604" customFormat="false" ht="15" hidden="false" customHeight="false" outlineLevel="0" collapsed="false">
      <c r="C604" s="1248" t="s">
        <v>1317</v>
      </c>
      <c r="D604" s="1248"/>
      <c r="E604" s="1248"/>
      <c r="F604" s="1249" t="n">
        <f aca="false">F598*F599*F600*F603</f>
        <v>14.608</v>
      </c>
      <c r="G604" s="1248" t="s">
        <v>55</v>
      </c>
      <c r="P604" s="1244"/>
      <c r="Q604" s="1244"/>
      <c r="R604" s="1244"/>
      <c r="S604" s="1244"/>
      <c r="T604" s="1244"/>
      <c r="U604" s="1244"/>
      <c r="V604" s="1244"/>
      <c r="W604" s="1244"/>
    </row>
    <row r="605" customFormat="false" ht="15" hidden="false" customHeight="false" outlineLevel="0" collapsed="false">
      <c r="P605" s="1244"/>
      <c r="Q605" s="1244"/>
      <c r="R605" s="1244"/>
      <c r="S605" s="1244"/>
      <c r="T605" s="1244"/>
      <c r="U605" s="1244"/>
      <c r="V605" s="1244"/>
      <c r="W605" s="1244"/>
    </row>
    <row r="606" customFormat="false" ht="15" hidden="false" customHeight="false" outlineLevel="0" collapsed="false">
      <c r="C606" s="1248" t="s">
        <v>1318</v>
      </c>
      <c r="F606" s="1249" t="n">
        <v>0</v>
      </c>
      <c r="G606" s="1248" t="s">
        <v>463</v>
      </c>
      <c r="P606" s="1244"/>
      <c r="Q606" s="1244"/>
      <c r="R606" s="1244"/>
      <c r="S606" s="1244"/>
      <c r="T606" s="1244"/>
      <c r="U606" s="1244"/>
      <c r="V606" s="1244"/>
      <c r="W606" s="1244"/>
    </row>
    <row r="607" customFormat="false" ht="15" hidden="false" customHeight="false" outlineLevel="0" collapsed="false">
      <c r="C607" s="1219" t="s">
        <v>1319</v>
      </c>
      <c r="F607" s="1244" t="n">
        <v>10</v>
      </c>
      <c r="G607" s="1219" t="s">
        <v>464</v>
      </c>
    </row>
    <row r="608" customFormat="false" ht="15" hidden="false" customHeight="false" outlineLevel="0" collapsed="false">
      <c r="C608" s="1219" t="s">
        <v>1320</v>
      </c>
      <c r="F608" s="1244" t="n">
        <v>20</v>
      </c>
      <c r="G608" s="1219" t="s">
        <v>472</v>
      </c>
    </row>
    <row r="609" customFormat="false" ht="15" hidden="false" customHeight="false" outlineLevel="0" collapsed="false">
      <c r="C609" s="1219" t="s">
        <v>1321</v>
      </c>
      <c r="F609" s="1244" t="n">
        <v>30</v>
      </c>
      <c r="G609" s="1219" t="s">
        <v>472</v>
      </c>
    </row>
    <row r="610" customFormat="false" ht="15" hidden="false" customHeight="false" outlineLevel="0" collapsed="false">
      <c r="C610" s="1248" t="s">
        <v>1322</v>
      </c>
      <c r="D610" s="1248"/>
      <c r="F610" s="1251" t="n">
        <f aca="false">(F607*2) / AVERAGE(F608:F609) * 60</f>
        <v>48</v>
      </c>
      <c r="G610" s="1248" t="s">
        <v>463</v>
      </c>
    </row>
    <row r="611" customFormat="false" ht="15" hidden="false" customHeight="false" outlineLevel="0" collapsed="false">
      <c r="C611" s="1248" t="s">
        <v>1323</v>
      </c>
      <c r="D611" s="1248"/>
      <c r="F611" s="1251" t="n">
        <v>2</v>
      </c>
      <c r="G611" s="1248" t="s">
        <v>463</v>
      </c>
    </row>
    <row r="612" customFormat="false" ht="15" hidden="false" customHeight="false" outlineLevel="0" collapsed="false">
      <c r="C612" s="1248" t="s">
        <v>1326</v>
      </c>
      <c r="D612" s="1248"/>
      <c r="F612" s="1249" t="n">
        <v>0</v>
      </c>
      <c r="G612" s="1248" t="s">
        <v>463</v>
      </c>
    </row>
    <row r="613" customFormat="false" ht="15" hidden="false" customHeight="false" outlineLevel="0" collapsed="false">
      <c r="C613" s="1248" t="s">
        <v>1328</v>
      </c>
      <c r="D613" s="1248"/>
      <c r="E613" s="1248"/>
      <c r="F613" s="1251" t="n">
        <f aca="false">F606+F610+F611+F612</f>
        <v>50</v>
      </c>
      <c r="G613" s="1248" t="s">
        <v>463</v>
      </c>
    </row>
    <row r="615" customFormat="false" ht="15" hidden="false" customHeight="false" outlineLevel="0" collapsed="false">
      <c r="C615" s="1285" t="s">
        <v>1329</v>
      </c>
      <c r="D615" s="1286"/>
      <c r="E615" s="1286"/>
      <c r="F615" s="1287" t="n">
        <f aca="false">F604*F607/F613*60</f>
        <v>175.296</v>
      </c>
      <c r="G615" s="1285" t="s">
        <v>1385</v>
      </c>
    </row>
    <row r="617" customFormat="false" ht="15" hidden="false" customHeight="false" outlineLevel="0" collapsed="false">
      <c r="C617" s="1241" t="s">
        <v>1331</v>
      </c>
      <c r="D617" s="1242"/>
      <c r="E617" s="1242"/>
      <c r="F617" s="1258" t="n">
        <v>1</v>
      </c>
      <c r="G617" s="1241" t="s">
        <v>1332</v>
      </c>
    </row>
    <row r="620" customFormat="false" ht="15" hidden="false" customHeight="false" outlineLevel="0" collapsed="false">
      <c r="B620" s="1238" t="s">
        <v>1386</v>
      </c>
      <c r="C620" s="1238" t="str">
        <f aca="false">IFERROR(VLOOKUP(B620,[33]SERVIÇOS!B$1:J$1048576,8,FALSE()),Z620)</f>
        <v>MOMENTO EXTRAORDINÁRIO DE TRANSPORTE DE MATERIAL PARA BASE / SUB BASE / REVESTIMENTO PRIMÁRIO</v>
      </c>
      <c r="D620" s="1239"/>
      <c r="E620" s="1239"/>
      <c r="F620" s="1239"/>
      <c r="G620" s="1239"/>
      <c r="H620" s="1239"/>
      <c r="I620" s="1239"/>
      <c r="J620" s="1239"/>
      <c r="K620" s="1239"/>
      <c r="L620" s="1239"/>
      <c r="M620" s="1239"/>
      <c r="N620" s="1239"/>
      <c r="O620" s="1239"/>
      <c r="P620" s="1238" t="s">
        <v>28</v>
      </c>
      <c r="Q620" s="1239"/>
      <c r="R620" s="1239"/>
      <c r="S620" s="1239"/>
      <c r="T620" s="1240" t="e">
        <f aca="false">#REF!</f>
        <v>#REF!</v>
      </c>
      <c r="U620" s="1238"/>
    </row>
    <row r="622" customFormat="false" ht="15" hidden="false" customHeight="false" outlineLevel="0" collapsed="false">
      <c r="C622" s="1241" t="s">
        <v>1384</v>
      </c>
      <c r="D622" s="1242"/>
      <c r="E622" s="1242"/>
      <c r="F622" s="1242"/>
      <c r="G622" s="1242"/>
    </row>
    <row r="623" customFormat="false" ht="15" hidden="false" customHeight="false" outlineLevel="0" collapsed="false">
      <c r="C623" s="1219" t="s">
        <v>1301</v>
      </c>
      <c r="F623" s="1244" t="n">
        <v>0.9</v>
      </c>
    </row>
    <row r="624" customFormat="false" ht="15" hidden="false" customHeight="false" outlineLevel="0" collapsed="false">
      <c r="C624" s="1219" t="s">
        <v>1307</v>
      </c>
      <c r="F624" s="1244" t="n">
        <v>0.72</v>
      </c>
    </row>
    <row r="625" customFormat="false" ht="15" hidden="false" customHeight="false" outlineLevel="0" collapsed="false">
      <c r="C625" s="1219" t="s">
        <v>1311</v>
      </c>
      <c r="F625" s="1284" t="n">
        <v>0.83</v>
      </c>
    </row>
    <row r="626" customFormat="false" ht="15" hidden="false" customHeight="false" outlineLevel="0" collapsed="false">
      <c r="F626" s="1244"/>
    </row>
    <row r="627" customFormat="false" ht="15" hidden="false" customHeight="false" outlineLevel="0" collapsed="false">
      <c r="C627" s="1246"/>
      <c r="F627" s="1244"/>
    </row>
    <row r="628" customFormat="false" ht="15" hidden="false" customHeight="false" outlineLevel="0" collapsed="false">
      <c r="C628" s="1219" t="s">
        <v>1316</v>
      </c>
      <c r="F628" s="1244" t="n">
        <v>22</v>
      </c>
      <c r="G628" s="1219" t="s">
        <v>55</v>
      </c>
      <c r="O628" s="1283"/>
      <c r="P628" s="1244"/>
      <c r="Q628" s="1244"/>
      <c r="R628" s="1244"/>
      <c r="S628" s="1244"/>
      <c r="T628" s="1244"/>
      <c r="U628" s="1244"/>
      <c r="V628" s="1244"/>
      <c r="W628" s="1244"/>
    </row>
    <row r="629" customFormat="false" ht="15" hidden="false" customHeight="false" outlineLevel="0" collapsed="false">
      <c r="C629" s="1248" t="s">
        <v>1317</v>
      </c>
      <c r="D629" s="1248"/>
      <c r="E629" s="1248"/>
      <c r="F629" s="1249" t="n">
        <f aca="false">F623*F624*F625*F628</f>
        <v>11.83248</v>
      </c>
      <c r="G629" s="1248" t="s">
        <v>55</v>
      </c>
      <c r="P629" s="1244"/>
      <c r="Q629" s="1244"/>
      <c r="R629" s="1244"/>
      <c r="S629" s="1244"/>
      <c r="T629" s="1244"/>
      <c r="U629" s="1244"/>
      <c r="V629" s="1244"/>
      <c r="W629" s="1244"/>
    </row>
    <row r="630" customFormat="false" ht="15" hidden="false" customHeight="false" outlineLevel="0" collapsed="false">
      <c r="P630" s="1244"/>
      <c r="Q630" s="1244"/>
      <c r="R630" s="1244"/>
      <c r="S630" s="1244"/>
      <c r="T630" s="1244"/>
      <c r="U630" s="1244"/>
      <c r="V630" s="1244"/>
      <c r="W630" s="1244"/>
    </row>
    <row r="631" customFormat="false" ht="15" hidden="false" customHeight="false" outlineLevel="0" collapsed="false">
      <c r="C631" s="1248" t="s">
        <v>1318</v>
      </c>
      <c r="F631" s="1249" t="n">
        <v>0</v>
      </c>
      <c r="G631" s="1248" t="s">
        <v>463</v>
      </c>
      <c r="P631" s="1244"/>
      <c r="Q631" s="1244"/>
      <c r="R631" s="1244"/>
      <c r="S631" s="1244"/>
      <c r="T631" s="1244"/>
      <c r="U631" s="1244"/>
      <c r="V631" s="1244"/>
      <c r="W631" s="1244"/>
    </row>
    <row r="632" customFormat="false" ht="15" hidden="false" customHeight="false" outlineLevel="0" collapsed="false">
      <c r="C632" s="1219" t="s">
        <v>1319</v>
      </c>
      <c r="F632" s="1244" t="n">
        <v>10</v>
      </c>
      <c r="G632" s="1219" t="s">
        <v>464</v>
      </c>
    </row>
    <row r="633" customFormat="false" ht="15" hidden="false" customHeight="false" outlineLevel="0" collapsed="false">
      <c r="C633" s="1219" t="s">
        <v>1320</v>
      </c>
      <c r="F633" s="1244" t="n">
        <v>20</v>
      </c>
      <c r="G633" s="1219" t="s">
        <v>472</v>
      </c>
    </row>
    <row r="634" customFormat="false" ht="15" hidden="false" customHeight="false" outlineLevel="0" collapsed="false">
      <c r="C634" s="1219" t="s">
        <v>1321</v>
      </c>
      <c r="F634" s="1244" t="n">
        <v>30</v>
      </c>
      <c r="G634" s="1219" t="s">
        <v>472</v>
      </c>
    </row>
    <row r="635" customFormat="false" ht="15" hidden="false" customHeight="false" outlineLevel="0" collapsed="false">
      <c r="C635" s="1248" t="s">
        <v>1322</v>
      </c>
      <c r="D635" s="1248"/>
      <c r="F635" s="1251" t="n">
        <f aca="false">(F632*2) / AVERAGE(F633:F634) * 60</f>
        <v>48</v>
      </c>
      <c r="G635" s="1248" t="s">
        <v>463</v>
      </c>
    </row>
    <row r="636" customFormat="false" ht="15" hidden="false" customHeight="false" outlineLevel="0" collapsed="false">
      <c r="C636" s="1248" t="s">
        <v>1323</v>
      </c>
      <c r="D636" s="1248"/>
      <c r="F636" s="1251" t="n">
        <v>2</v>
      </c>
      <c r="G636" s="1248" t="s">
        <v>463</v>
      </c>
    </row>
    <row r="637" customFormat="false" ht="15" hidden="false" customHeight="false" outlineLevel="0" collapsed="false">
      <c r="C637" s="1248" t="s">
        <v>1326</v>
      </c>
      <c r="D637" s="1248"/>
      <c r="F637" s="1249" t="n">
        <v>0</v>
      </c>
      <c r="G637" s="1248" t="s">
        <v>463</v>
      </c>
    </row>
    <row r="638" customFormat="false" ht="15" hidden="false" customHeight="false" outlineLevel="0" collapsed="false">
      <c r="C638" s="1248" t="s">
        <v>1328</v>
      </c>
      <c r="D638" s="1248"/>
      <c r="E638" s="1248"/>
      <c r="F638" s="1251" t="n">
        <f aca="false">F631+F635+F636+F637</f>
        <v>50</v>
      </c>
      <c r="G638" s="1248" t="s">
        <v>463</v>
      </c>
    </row>
    <row r="640" customFormat="false" ht="15" hidden="false" customHeight="false" outlineLevel="0" collapsed="false">
      <c r="C640" s="1285" t="s">
        <v>1329</v>
      </c>
      <c r="D640" s="1286"/>
      <c r="E640" s="1286"/>
      <c r="F640" s="1287" t="n">
        <f aca="false">F629*F632/F638*60</f>
        <v>141.98976</v>
      </c>
      <c r="G640" s="1285" t="s">
        <v>1385</v>
      </c>
    </row>
    <row r="642" customFormat="false" ht="15" hidden="false" customHeight="false" outlineLevel="0" collapsed="false">
      <c r="C642" s="1241" t="s">
        <v>1331</v>
      </c>
      <c r="D642" s="1242"/>
      <c r="E642" s="1242"/>
      <c r="F642" s="1258" t="n">
        <v>1</v>
      </c>
      <c r="G642" s="1241" t="s">
        <v>1332</v>
      </c>
    </row>
    <row r="645" customFormat="false" ht="15" hidden="false" customHeight="false" outlineLevel="0" collapsed="false">
      <c r="B645" s="1238" t="s">
        <v>1387</v>
      </c>
      <c r="C645" s="1238" t="str">
        <f aca="false">IFERROR(VLOOKUP(B645,[33]SERVIÇOS!B$1:J$1048576,8,FALSE()),Z645)</f>
        <v>MOMENTO EXTRAORDINÁRIO DE TRANSPORTE DE MATERIAL PARA CAMADA DE SUBLASTRO (SOLO LATERÍTICO)</v>
      </c>
      <c r="D645" s="1239"/>
      <c r="E645" s="1239"/>
      <c r="F645" s="1239"/>
      <c r="G645" s="1239"/>
      <c r="H645" s="1239"/>
      <c r="I645" s="1239"/>
      <c r="J645" s="1239"/>
      <c r="K645" s="1239"/>
      <c r="L645" s="1239"/>
      <c r="M645" s="1239"/>
      <c r="N645" s="1239"/>
      <c r="O645" s="1239"/>
      <c r="P645" s="1238" t="s">
        <v>28</v>
      </c>
      <c r="Q645" s="1239"/>
      <c r="R645" s="1239"/>
      <c r="S645" s="1239"/>
      <c r="T645" s="1240" t="e">
        <f aca="false">#REF!</f>
        <v>#REF!</v>
      </c>
      <c r="U645" s="1238"/>
    </row>
    <row r="647" customFormat="false" ht="15" hidden="false" customHeight="false" outlineLevel="0" collapsed="false">
      <c r="C647" s="1241" t="s">
        <v>1384</v>
      </c>
      <c r="D647" s="1242"/>
      <c r="E647" s="1242"/>
      <c r="F647" s="1242"/>
      <c r="G647" s="1242"/>
    </row>
    <row r="648" customFormat="false" ht="15" hidden="false" customHeight="false" outlineLevel="0" collapsed="false">
      <c r="C648" s="1219" t="s">
        <v>1301</v>
      </c>
      <c r="F648" s="1244" t="n">
        <v>0.9</v>
      </c>
    </row>
    <row r="649" customFormat="false" ht="15" hidden="false" customHeight="false" outlineLevel="0" collapsed="false">
      <c r="C649" s="1219" t="s">
        <v>1307</v>
      </c>
      <c r="F649" s="1244" t="n">
        <v>0.72</v>
      </c>
    </row>
    <row r="650" customFormat="false" ht="15" hidden="false" customHeight="false" outlineLevel="0" collapsed="false">
      <c r="C650" s="1219" t="s">
        <v>1311</v>
      </c>
      <c r="F650" s="1284" t="n">
        <v>0.83</v>
      </c>
    </row>
    <row r="651" customFormat="false" ht="15" hidden="false" customHeight="false" outlineLevel="0" collapsed="false">
      <c r="F651" s="1244"/>
      <c r="N651" s="1219" t="s">
        <v>1388</v>
      </c>
      <c r="O651" s="1219" t="n">
        <v>14022.78</v>
      </c>
    </row>
    <row r="652" customFormat="false" ht="15" hidden="false" customHeight="false" outlineLevel="0" collapsed="false">
      <c r="C652" s="1246"/>
      <c r="F652" s="1244"/>
      <c r="N652" s="1219" t="s">
        <v>1389</v>
      </c>
      <c r="O652" s="1219" t="n">
        <v>482835.825374127</v>
      </c>
    </row>
    <row r="653" customFormat="false" ht="15" hidden="false" customHeight="false" outlineLevel="0" collapsed="false">
      <c r="C653" s="1219" t="s">
        <v>1316</v>
      </c>
      <c r="F653" s="1244" t="n">
        <v>22</v>
      </c>
      <c r="G653" s="1219" t="s">
        <v>55</v>
      </c>
      <c r="O653" s="1283" t="n">
        <f aca="false">O652/O651</f>
        <v>34.4322470561562</v>
      </c>
      <c r="P653" s="1244"/>
      <c r="Q653" s="1244"/>
      <c r="R653" s="1244"/>
      <c r="S653" s="1244"/>
      <c r="T653" s="1244"/>
      <c r="U653" s="1244"/>
      <c r="V653" s="1244"/>
      <c r="W653" s="1244"/>
    </row>
    <row r="654" customFormat="false" ht="15" hidden="false" customHeight="false" outlineLevel="0" collapsed="false">
      <c r="C654" s="1248" t="s">
        <v>1317</v>
      </c>
      <c r="D654" s="1248"/>
      <c r="E654" s="1248"/>
      <c r="F654" s="1249" t="n">
        <f aca="false">F648*F649*F650*F653</f>
        <v>11.83248</v>
      </c>
      <c r="G654" s="1248" t="s">
        <v>55</v>
      </c>
      <c r="P654" s="1244"/>
      <c r="Q654" s="1244"/>
      <c r="R654" s="1244"/>
      <c r="S654" s="1244"/>
      <c r="T654" s="1244"/>
      <c r="U654" s="1244"/>
      <c r="V654" s="1244"/>
      <c r="W654" s="1244"/>
    </row>
    <row r="655" customFormat="false" ht="15" hidden="false" customHeight="false" outlineLevel="0" collapsed="false">
      <c r="P655" s="1244"/>
      <c r="Q655" s="1244"/>
      <c r="R655" s="1244"/>
      <c r="S655" s="1244"/>
      <c r="T655" s="1244"/>
      <c r="U655" s="1244"/>
      <c r="V655" s="1244"/>
      <c r="W655" s="1244"/>
    </row>
    <row r="656" customFormat="false" ht="15" hidden="false" customHeight="false" outlineLevel="0" collapsed="false">
      <c r="C656" s="1248" t="s">
        <v>1318</v>
      </c>
      <c r="F656" s="1249" t="n">
        <v>0</v>
      </c>
      <c r="G656" s="1248" t="s">
        <v>463</v>
      </c>
      <c r="P656" s="1244"/>
      <c r="Q656" s="1244"/>
      <c r="R656" s="1244"/>
      <c r="S656" s="1244"/>
      <c r="T656" s="1244"/>
      <c r="U656" s="1244"/>
      <c r="V656" s="1244"/>
      <c r="W656" s="1244"/>
    </row>
    <row r="657" customFormat="false" ht="15" hidden="false" customHeight="false" outlineLevel="0" collapsed="false">
      <c r="C657" s="1219" t="s">
        <v>1319</v>
      </c>
      <c r="F657" s="1244" t="n">
        <v>34.43</v>
      </c>
      <c r="G657" s="1219" t="s">
        <v>464</v>
      </c>
    </row>
    <row r="658" customFormat="false" ht="15" hidden="false" customHeight="false" outlineLevel="0" collapsed="false">
      <c r="C658" s="1219" t="s">
        <v>1320</v>
      </c>
      <c r="F658" s="1244" t="n">
        <v>20</v>
      </c>
      <c r="G658" s="1219" t="s">
        <v>472</v>
      </c>
    </row>
    <row r="659" customFormat="false" ht="15" hidden="false" customHeight="false" outlineLevel="0" collapsed="false">
      <c r="C659" s="1219" t="s">
        <v>1321</v>
      </c>
      <c r="F659" s="1244" t="n">
        <v>30</v>
      </c>
      <c r="G659" s="1219" t="s">
        <v>472</v>
      </c>
    </row>
    <row r="660" customFormat="false" ht="15" hidden="false" customHeight="false" outlineLevel="0" collapsed="false">
      <c r="C660" s="1248" t="s">
        <v>1322</v>
      </c>
      <c r="D660" s="1248"/>
      <c r="F660" s="1251" t="n">
        <f aca="false">(F657*2) / AVERAGE(F658:F659) * 60</f>
        <v>165.264</v>
      </c>
      <c r="G660" s="1248" t="s">
        <v>463</v>
      </c>
    </row>
    <row r="661" customFormat="false" ht="15" hidden="false" customHeight="false" outlineLevel="0" collapsed="false">
      <c r="C661" s="1248" t="s">
        <v>1323</v>
      </c>
      <c r="D661" s="1248"/>
      <c r="F661" s="1251" t="n">
        <v>2</v>
      </c>
      <c r="G661" s="1248" t="s">
        <v>463</v>
      </c>
    </row>
    <row r="662" customFormat="false" ht="15" hidden="false" customHeight="false" outlineLevel="0" collapsed="false">
      <c r="C662" s="1248" t="s">
        <v>1326</v>
      </c>
      <c r="D662" s="1248"/>
      <c r="F662" s="1249" t="n">
        <v>0</v>
      </c>
      <c r="G662" s="1248" t="s">
        <v>463</v>
      </c>
    </row>
    <row r="663" customFormat="false" ht="15" hidden="false" customHeight="false" outlineLevel="0" collapsed="false">
      <c r="C663" s="1248" t="s">
        <v>1328</v>
      </c>
      <c r="D663" s="1248"/>
      <c r="E663" s="1248"/>
      <c r="F663" s="1251" t="n">
        <f aca="false">F656+F660+F661+F662</f>
        <v>167.264</v>
      </c>
      <c r="G663" s="1248" t="s">
        <v>463</v>
      </c>
    </row>
    <row r="665" customFormat="false" ht="15" hidden="false" customHeight="false" outlineLevel="0" collapsed="false">
      <c r="C665" s="1285" t="s">
        <v>1329</v>
      </c>
      <c r="D665" s="1286"/>
      <c r="E665" s="1286"/>
      <c r="F665" s="1287" t="n">
        <f aca="false">F654*F657/F663*60</f>
        <v>146.137466424335</v>
      </c>
      <c r="G665" s="1285" t="s">
        <v>1385</v>
      </c>
    </row>
    <row r="667" customFormat="false" ht="15" hidden="false" customHeight="false" outlineLevel="0" collapsed="false">
      <c r="C667" s="1241" t="s">
        <v>1331</v>
      </c>
      <c r="D667" s="1242"/>
      <c r="E667" s="1242"/>
      <c r="F667" s="1258" t="n">
        <v>1</v>
      </c>
      <c r="G667" s="1241" t="s">
        <v>1332</v>
      </c>
    </row>
    <row r="670" customFormat="false" ht="15" hidden="false" customHeight="false" outlineLevel="0" collapsed="false">
      <c r="B670" s="1238" t="s">
        <v>1390</v>
      </c>
      <c r="C670" s="1238" t="str">
        <f aca="false">IFERROR(VLOOKUP(B670,[33]SERVIÇOS!B$1:J$1048576,8,FALSE()),Z670)</f>
        <v>MOMENTO EXTRAORDINÁRIO DE TRANSPORTE DE MATERIAL PROVENIENTE DE DEMOLIÇÕES OU DESMONTES</v>
      </c>
      <c r="D670" s="1239"/>
      <c r="E670" s="1239"/>
      <c r="F670" s="1239"/>
      <c r="G670" s="1239"/>
      <c r="H670" s="1239"/>
      <c r="I670" s="1239"/>
      <c r="J670" s="1239"/>
      <c r="K670" s="1239"/>
      <c r="L670" s="1239"/>
      <c r="M670" s="1239"/>
      <c r="N670" s="1239"/>
      <c r="O670" s="1239"/>
      <c r="P670" s="1238" t="s">
        <v>28</v>
      </c>
      <c r="Q670" s="1239"/>
      <c r="R670" s="1239"/>
      <c r="S670" s="1239"/>
      <c r="T670" s="1240" t="e">
        <f aca="false">#REF!</f>
        <v>#REF!</v>
      </c>
      <c r="U670" s="1238"/>
    </row>
    <row r="672" customFormat="false" ht="15" hidden="false" customHeight="false" outlineLevel="0" collapsed="false">
      <c r="C672" s="1241" t="s">
        <v>1384</v>
      </c>
      <c r="D672" s="1242"/>
      <c r="E672" s="1242"/>
      <c r="F672" s="1242"/>
      <c r="G672" s="1242"/>
    </row>
    <row r="673" customFormat="false" ht="15" hidden="false" customHeight="false" outlineLevel="0" collapsed="false">
      <c r="C673" s="1219" t="s">
        <v>1301</v>
      </c>
      <c r="F673" s="1244" t="n">
        <v>1</v>
      </c>
    </row>
    <row r="674" customFormat="false" ht="15" hidden="false" customHeight="false" outlineLevel="0" collapsed="false">
      <c r="C674" s="1219" t="s">
        <v>1307</v>
      </c>
      <c r="F674" s="1244" t="n">
        <v>0.7</v>
      </c>
    </row>
    <row r="675" customFormat="false" ht="15" hidden="false" customHeight="false" outlineLevel="0" collapsed="false">
      <c r="C675" s="1219" t="s">
        <v>1311</v>
      </c>
      <c r="F675" s="1284" t="n">
        <v>0.83</v>
      </c>
    </row>
    <row r="676" customFormat="false" ht="15" hidden="false" customHeight="false" outlineLevel="0" collapsed="false">
      <c r="F676" s="1244"/>
      <c r="N676" s="1219" t="s">
        <v>1391</v>
      </c>
      <c r="O676" s="1219" t="n">
        <v>337.36</v>
      </c>
    </row>
    <row r="677" customFormat="false" ht="15" hidden="false" customHeight="false" outlineLevel="0" collapsed="false">
      <c r="C677" s="1246"/>
      <c r="F677" s="1244"/>
      <c r="N677" s="1219" t="s">
        <v>1392</v>
      </c>
      <c r="O677" s="1219" t="n">
        <v>2940.84</v>
      </c>
    </row>
    <row r="678" customFormat="false" ht="15" hidden="false" customHeight="false" outlineLevel="0" collapsed="false">
      <c r="C678" s="1219" t="s">
        <v>1316</v>
      </c>
      <c r="F678" s="1244" t="n">
        <v>22</v>
      </c>
      <c r="G678" s="1219" t="s">
        <v>55</v>
      </c>
      <c r="O678" s="1283" t="n">
        <f aca="false">O677/O676</f>
        <v>8.71721603035333</v>
      </c>
      <c r="P678" s="1244"/>
      <c r="Q678" s="1244"/>
      <c r="R678" s="1244"/>
      <c r="S678" s="1244"/>
      <c r="T678" s="1244"/>
      <c r="U678" s="1244"/>
      <c r="V678" s="1244"/>
      <c r="W678" s="1244"/>
    </row>
    <row r="679" customFormat="false" ht="15" hidden="false" customHeight="false" outlineLevel="0" collapsed="false">
      <c r="C679" s="1248" t="s">
        <v>1317</v>
      </c>
      <c r="D679" s="1248"/>
      <c r="E679" s="1248"/>
      <c r="F679" s="1249" t="n">
        <f aca="false">F673*F674*F675*F678</f>
        <v>12.782</v>
      </c>
      <c r="G679" s="1248" t="s">
        <v>55</v>
      </c>
      <c r="P679" s="1244"/>
      <c r="Q679" s="1244"/>
      <c r="R679" s="1244"/>
      <c r="S679" s="1244"/>
      <c r="T679" s="1244"/>
      <c r="U679" s="1244"/>
      <c r="V679" s="1244"/>
      <c r="W679" s="1244"/>
    </row>
    <row r="680" customFormat="false" ht="15" hidden="false" customHeight="false" outlineLevel="0" collapsed="false">
      <c r="P680" s="1244"/>
      <c r="Q680" s="1244"/>
      <c r="R680" s="1244"/>
      <c r="S680" s="1244"/>
      <c r="T680" s="1244"/>
      <c r="U680" s="1244"/>
      <c r="V680" s="1244"/>
      <c r="W680" s="1244"/>
    </row>
    <row r="681" customFormat="false" ht="15" hidden="false" customHeight="false" outlineLevel="0" collapsed="false">
      <c r="C681" s="1248" t="s">
        <v>1318</v>
      </c>
      <c r="F681" s="1249" t="n">
        <v>0</v>
      </c>
      <c r="G681" s="1248" t="s">
        <v>463</v>
      </c>
      <c r="P681" s="1244"/>
      <c r="Q681" s="1244"/>
      <c r="R681" s="1244"/>
      <c r="S681" s="1244"/>
      <c r="T681" s="1244"/>
      <c r="U681" s="1244"/>
      <c r="V681" s="1244"/>
      <c r="W681" s="1244"/>
    </row>
    <row r="682" customFormat="false" ht="15" hidden="false" customHeight="false" outlineLevel="0" collapsed="false">
      <c r="C682" s="1219" t="s">
        <v>1319</v>
      </c>
      <c r="F682" s="1244" t="n">
        <v>8.72</v>
      </c>
      <c r="G682" s="1219" t="s">
        <v>464</v>
      </c>
    </row>
    <row r="683" customFormat="false" ht="15" hidden="false" customHeight="false" outlineLevel="0" collapsed="false">
      <c r="C683" s="1219" t="s">
        <v>1320</v>
      </c>
      <c r="F683" s="1244" t="n">
        <v>20</v>
      </c>
      <c r="G683" s="1219" t="s">
        <v>472</v>
      </c>
    </row>
    <row r="684" customFormat="false" ht="15" hidden="false" customHeight="false" outlineLevel="0" collapsed="false">
      <c r="C684" s="1219" t="s">
        <v>1321</v>
      </c>
      <c r="F684" s="1244" t="n">
        <v>30</v>
      </c>
      <c r="G684" s="1219" t="s">
        <v>472</v>
      </c>
    </row>
    <row r="685" customFormat="false" ht="15" hidden="false" customHeight="false" outlineLevel="0" collapsed="false">
      <c r="C685" s="1248" t="s">
        <v>1322</v>
      </c>
      <c r="D685" s="1248"/>
      <c r="F685" s="1251" t="n">
        <f aca="false">(F682*2) / AVERAGE(F683:F684) * 60</f>
        <v>41.856</v>
      </c>
      <c r="G685" s="1248" t="s">
        <v>463</v>
      </c>
    </row>
    <row r="686" customFormat="false" ht="15" hidden="false" customHeight="false" outlineLevel="0" collapsed="false">
      <c r="C686" s="1248" t="s">
        <v>1323</v>
      </c>
      <c r="D686" s="1248"/>
      <c r="F686" s="1251" t="n">
        <v>2</v>
      </c>
      <c r="G686" s="1248" t="s">
        <v>463</v>
      </c>
    </row>
    <row r="687" customFormat="false" ht="15" hidden="false" customHeight="false" outlineLevel="0" collapsed="false">
      <c r="C687" s="1248" t="s">
        <v>1326</v>
      </c>
      <c r="D687" s="1248"/>
      <c r="F687" s="1249" t="n">
        <v>0</v>
      </c>
      <c r="G687" s="1248" t="s">
        <v>463</v>
      </c>
    </row>
    <row r="688" customFormat="false" ht="15" hidden="false" customHeight="false" outlineLevel="0" collapsed="false">
      <c r="C688" s="1248" t="s">
        <v>1328</v>
      </c>
      <c r="D688" s="1248"/>
      <c r="E688" s="1248"/>
      <c r="F688" s="1251" t="n">
        <f aca="false">F681+F685+F686+F687</f>
        <v>43.856</v>
      </c>
      <c r="G688" s="1248" t="s">
        <v>463</v>
      </c>
    </row>
    <row r="690" customFormat="false" ht="15" hidden="false" customHeight="false" outlineLevel="0" collapsed="false">
      <c r="C690" s="1285" t="s">
        <v>1329</v>
      </c>
      <c r="D690" s="1286"/>
      <c r="E690" s="1286"/>
      <c r="F690" s="1287" t="n">
        <f aca="false">F679*F682/F688*60</f>
        <v>152.488653775994</v>
      </c>
      <c r="G690" s="1285" t="s">
        <v>1385</v>
      </c>
    </row>
    <row r="692" customFormat="false" ht="15" hidden="false" customHeight="false" outlineLevel="0" collapsed="false">
      <c r="C692" s="1241" t="s">
        <v>1331</v>
      </c>
      <c r="D692" s="1242"/>
      <c r="E692" s="1242"/>
      <c r="F692" s="1258" t="n">
        <v>1</v>
      </c>
      <c r="G692" s="1241" t="s">
        <v>1332</v>
      </c>
    </row>
    <row r="695" customFormat="false" ht="15" hidden="false" customHeight="false" outlineLevel="0" collapsed="false">
      <c r="B695" s="1238" t="s">
        <v>1393</v>
      </c>
      <c r="C695" s="1238" t="str">
        <f aca="false">IFERROR(VLOOKUP(B695,[33]SERVIÇOS!B$1:J$1048576,8,FALSE()),Z695)</f>
        <v>Carga, manobra e descarga de material demolido em caminhão basculante - carga com carregadeira de 1,72 m³ e descarga livre</v>
      </c>
      <c r="D695" s="1239"/>
      <c r="E695" s="1239"/>
      <c r="F695" s="1239"/>
      <c r="G695" s="1239"/>
      <c r="H695" s="1239"/>
      <c r="I695" s="1239"/>
      <c r="J695" s="1239"/>
      <c r="K695" s="1239"/>
      <c r="L695" s="1239"/>
      <c r="M695" s="1239"/>
      <c r="N695" s="1239"/>
      <c r="O695" s="1240" t="n">
        <f aca="false">F717</f>
        <v>64.5028571428571</v>
      </c>
      <c r="P695" s="1238" t="s">
        <v>28</v>
      </c>
      <c r="Q695" s="1239"/>
      <c r="R695" s="1239"/>
      <c r="S695" s="1239"/>
      <c r="T695" s="1240" t="n">
        <f aca="false">F718</f>
        <v>0</v>
      </c>
      <c r="U695" s="1238"/>
    </row>
    <row r="697" customFormat="false" ht="15" hidden="false" customHeight="false" outlineLevel="0" collapsed="false">
      <c r="C697" s="1241" t="s">
        <v>1380</v>
      </c>
      <c r="D697" s="1242"/>
      <c r="E697" s="1242"/>
      <c r="F697" s="1242"/>
      <c r="G697" s="1242"/>
      <c r="J697" s="1241" t="s">
        <v>1360</v>
      </c>
      <c r="K697" s="1242"/>
      <c r="L697" s="1242"/>
      <c r="M697" s="1242"/>
      <c r="N697" s="1242"/>
    </row>
    <row r="698" customFormat="false" ht="15" hidden="false" customHeight="false" outlineLevel="0" collapsed="false">
      <c r="C698" s="1219" t="s">
        <v>1301</v>
      </c>
      <c r="F698" s="1244" t="n">
        <v>0.8</v>
      </c>
      <c r="J698" s="1219" t="s">
        <v>1301</v>
      </c>
      <c r="M698" s="1244" t="n">
        <v>0.8</v>
      </c>
    </row>
    <row r="699" customFormat="false" ht="15" hidden="false" customHeight="false" outlineLevel="0" collapsed="false">
      <c r="C699" s="1219" t="s">
        <v>1307</v>
      </c>
      <c r="F699" s="1244" t="n">
        <f aca="false">1/1.5</f>
        <v>0.666666666666667</v>
      </c>
      <c r="J699" s="1219" t="s">
        <v>1307</v>
      </c>
      <c r="M699" s="1244" t="n">
        <f aca="false">1/1.5</f>
        <v>0.666666666666667</v>
      </c>
    </row>
    <row r="700" customFormat="false" ht="15" hidden="false" customHeight="false" outlineLevel="0" collapsed="false">
      <c r="C700" s="1219" t="s">
        <v>1311</v>
      </c>
      <c r="F700" s="1244" t="n">
        <v>0.83</v>
      </c>
      <c r="J700" s="1219" t="s">
        <v>1311</v>
      </c>
      <c r="M700" s="1244" t="n">
        <v>1</v>
      </c>
    </row>
    <row r="701" customFormat="false" ht="15" hidden="false" customHeight="false" outlineLevel="0" collapsed="false">
      <c r="F701" s="1244"/>
      <c r="M701" s="1244"/>
    </row>
    <row r="702" customFormat="false" ht="15" hidden="false" customHeight="false" outlineLevel="0" collapsed="false">
      <c r="C702" s="1246" t="s">
        <v>1394</v>
      </c>
      <c r="F702" s="1244"/>
      <c r="J702" s="1246"/>
      <c r="M702" s="1244"/>
    </row>
    <row r="703" customFormat="false" ht="15" hidden="false" customHeight="false" outlineLevel="0" collapsed="false">
      <c r="C703" s="1219" t="s">
        <v>1316</v>
      </c>
      <c r="F703" s="1247" t="n">
        <f aca="false">U4</f>
        <v>1.7</v>
      </c>
      <c r="G703" s="1219" t="s">
        <v>55</v>
      </c>
      <c r="J703" s="1219" t="s">
        <v>1316</v>
      </c>
      <c r="M703" s="1247" t="n">
        <v>22</v>
      </c>
      <c r="N703" s="1219" t="s">
        <v>55</v>
      </c>
      <c r="O703" s="1283"/>
      <c r="P703" s="1244"/>
      <c r="Q703" s="1244"/>
      <c r="R703" s="1244"/>
      <c r="S703" s="1244"/>
      <c r="T703" s="1244"/>
      <c r="U703" s="1244"/>
      <c r="V703" s="1244"/>
      <c r="W703" s="1244"/>
    </row>
    <row r="704" customFormat="false" ht="15" hidden="false" customHeight="false" outlineLevel="0" collapsed="false">
      <c r="C704" s="1248" t="s">
        <v>1317</v>
      </c>
      <c r="D704" s="1248"/>
      <c r="E704" s="1248"/>
      <c r="F704" s="1249" t="n">
        <f aca="false">F698*F699*F700*F703</f>
        <v>0.752533333333333</v>
      </c>
      <c r="G704" s="1248" t="s">
        <v>55</v>
      </c>
      <c r="J704" s="1248" t="s">
        <v>1317</v>
      </c>
      <c r="K704" s="1248"/>
      <c r="L704" s="1248"/>
      <c r="M704" s="1249" t="n">
        <f aca="false">M698*M699*M700*M703</f>
        <v>11.7333333333333</v>
      </c>
      <c r="N704" s="1248" t="s">
        <v>1363</v>
      </c>
      <c r="P704" s="1244"/>
      <c r="Q704" s="1244"/>
      <c r="R704" s="1244"/>
      <c r="S704" s="1244"/>
      <c r="T704" s="1244"/>
      <c r="U704" s="1244"/>
      <c r="V704" s="1244"/>
      <c r="W704" s="1244"/>
    </row>
    <row r="705" customFormat="false" ht="15" hidden="false" customHeight="false" outlineLevel="0" collapsed="false">
      <c r="P705" s="1244"/>
      <c r="Q705" s="1244"/>
      <c r="R705" s="1244"/>
      <c r="S705" s="1244"/>
      <c r="T705" s="1244"/>
      <c r="U705" s="1244"/>
      <c r="V705" s="1244"/>
      <c r="W705" s="1244"/>
    </row>
    <row r="706" customFormat="false" ht="15" hidden="false" customHeight="false" outlineLevel="0" collapsed="false">
      <c r="J706" s="1248" t="s">
        <v>1318</v>
      </c>
      <c r="M706" s="1249" t="n">
        <f aca="false">M704/F717*60</f>
        <v>10.9142452161588</v>
      </c>
      <c r="N706" s="1248" t="s">
        <v>463</v>
      </c>
      <c r="P706" s="1244"/>
      <c r="Q706" s="1244"/>
      <c r="R706" s="1244"/>
      <c r="S706" s="1244"/>
      <c r="T706" s="1244"/>
      <c r="U706" s="1244"/>
      <c r="V706" s="1244"/>
      <c r="W706" s="1244"/>
    </row>
    <row r="707" customFormat="false" ht="15" hidden="false" customHeight="false" outlineLevel="0" collapsed="false">
      <c r="J707" s="1219" t="s">
        <v>1319</v>
      </c>
      <c r="M707" s="1244" t="n">
        <v>0</v>
      </c>
      <c r="N707" s="1219" t="s">
        <v>464</v>
      </c>
    </row>
    <row r="708" customFormat="false" ht="15" hidden="false" customHeight="false" outlineLevel="0" collapsed="false">
      <c r="J708" s="1219" t="s">
        <v>1320</v>
      </c>
      <c r="M708" s="1244" t="n">
        <v>20</v>
      </c>
      <c r="N708" s="1219" t="s">
        <v>472</v>
      </c>
    </row>
    <row r="709" customFormat="false" ht="15" hidden="false" customHeight="false" outlineLevel="0" collapsed="false">
      <c r="J709" s="1219" t="s">
        <v>1321</v>
      </c>
      <c r="M709" s="1244" t="n">
        <v>30</v>
      </c>
      <c r="N709" s="1219" t="s">
        <v>472</v>
      </c>
    </row>
    <row r="710" customFormat="false" ht="15" hidden="false" customHeight="false" outlineLevel="0" collapsed="false">
      <c r="J710" s="1248" t="s">
        <v>1322</v>
      </c>
      <c r="K710" s="1248"/>
      <c r="M710" s="1251" t="n">
        <f aca="false">(M707*2) / AVERAGE(M708:M709) * 60</f>
        <v>0</v>
      </c>
      <c r="N710" s="1248" t="s">
        <v>463</v>
      </c>
    </row>
    <row r="711" customFormat="false" ht="15" hidden="false" customHeight="false" outlineLevel="0" collapsed="false">
      <c r="J711" s="1248" t="s">
        <v>1323</v>
      </c>
      <c r="K711" s="1248"/>
      <c r="M711" s="1251" t="n">
        <v>0</v>
      </c>
      <c r="N711" s="1248" t="s">
        <v>463</v>
      </c>
    </row>
    <row r="712" customFormat="false" ht="15" hidden="false" customHeight="false" outlineLevel="0" collapsed="false">
      <c r="J712" s="1248" t="s">
        <v>1324</v>
      </c>
      <c r="K712" s="1248"/>
      <c r="M712" s="1251" t="n">
        <v>1</v>
      </c>
      <c r="N712" s="1248" t="s">
        <v>463</v>
      </c>
    </row>
    <row r="713" customFormat="false" ht="15" hidden="false" customHeight="false" outlineLevel="0" collapsed="false">
      <c r="J713" s="1248" t="s">
        <v>1325</v>
      </c>
      <c r="K713" s="1248"/>
      <c r="M713" s="1251" t="n">
        <v>1</v>
      </c>
      <c r="N713" s="1248" t="s">
        <v>463</v>
      </c>
    </row>
    <row r="714" customFormat="false" ht="15" hidden="false" customHeight="false" outlineLevel="0" collapsed="false">
      <c r="J714" s="1248" t="s">
        <v>1326</v>
      </c>
      <c r="K714" s="1248"/>
      <c r="M714" s="1249" t="n">
        <v>1</v>
      </c>
      <c r="N714" s="1248" t="s">
        <v>463</v>
      </c>
    </row>
    <row r="715" customFormat="false" ht="15" hidden="false" customHeight="false" outlineLevel="0" collapsed="false">
      <c r="C715" s="1248" t="s">
        <v>1327</v>
      </c>
      <c r="D715" s="1248"/>
      <c r="E715" s="1248"/>
      <c r="F715" s="1249" t="n">
        <v>0.7</v>
      </c>
      <c r="G715" s="1248" t="s">
        <v>463</v>
      </c>
      <c r="J715" s="1248" t="s">
        <v>1328</v>
      </c>
      <c r="K715" s="1248"/>
      <c r="L715" s="1248"/>
      <c r="M715" s="1251" t="n">
        <f aca="false">M706+M710+M711+M712+M713+M714</f>
        <v>13.9142452161588</v>
      </c>
      <c r="N715" s="1248" t="s">
        <v>463</v>
      </c>
    </row>
    <row r="717" customFormat="false" ht="15" hidden="false" customHeight="false" outlineLevel="0" collapsed="false">
      <c r="C717" s="1254" t="s">
        <v>1329</v>
      </c>
      <c r="D717" s="1255"/>
      <c r="E717" s="1255"/>
      <c r="F717" s="1256" t="n">
        <f aca="false">F704/F715*60</f>
        <v>64.5028571428571</v>
      </c>
      <c r="G717" s="1254" t="s">
        <v>1330</v>
      </c>
      <c r="J717" s="1248" t="s">
        <v>1329</v>
      </c>
      <c r="M717" s="1249" t="n">
        <f aca="false">M704/M715*60</f>
        <v>50.5956298069577</v>
      </c>
      <c r="N717" s="1257" t="s">
        <v>1330</v>
      </c>
    </row>
    <row r="719" customFormat="false" ht="15" hidden="false" customHeight="false" outlineLevel="0" collapsed="false">
      <c r="C719" s="1241" t="s">
        <v>1331</v>
      </c>
      <c r="D719" s="1242"/>
      <c r="E719" s="1242"/>
      <c r="F719" s="1258" t="n">
        <v>1</v>
      </c>
      <c r="G719" s="1241" t="s">
        <v>1332</v>
      </c>
      <c r="J719" s="1241" t="s">
        <v>1331</v>
      </c>
      <c r="K719" s="1242"/>
      <c r="L719" s="1242"/>
      <c r="M719" s="1258" t="n">
        <f aca="false">ROUNDUP(F717/M717,0)</f>
        <v>2</v>
      </c>
      <c r="N719" s="1241" t="s">
        <v>1332</v>
      </c>
    </row>
    <row r="721" customFormat="false" ht="15" hidden="false" customHeight="false" outlineLevel="0" collapsed="false">
      <c r="J721" s="1259" t="s">
        <v>1333</v>
      </c>
      <c r="K721" s="1260"/>
      <c r="L721" s="1260"/>
      <c r="M721" s="1261" t="n">
        <f aca="false">(F717*F719)/(M717*M719)</f>
        <v>0.637435064935065</v>
      </c>
      <c r="N721" s="1259" t="s">
        <v>682</v>
      </c>
    </row>
    <row r="723" customFormat="false" ht="15" hidden="false" customHeight="false" outlineLevel="0" collapsed="false">
      <c r="B723" s="1238" t="s">
        <v>1395</v>
      </c>
      <c r="C723" s="1238" t="str">
        <f aca="false">IFERROR(VLOOKUP(B723,[33]SERVIÇOS!B$1:J$1048576,8,FALSE()),Z723)</f>
        <v>Carga e transporte de agregados para fundação de bueiros</v>
      </c>
      <c r="D723" s="1239"/>
      <c r="E723" s="1239"/>
      <c r="F723" s="1239"/>
      <c r="G723" s="1239"/>
      <c r="H723" s="1239"/>
      <c r="I723" s="1239"/>
      <c r="J723" s="1239"/>
      <c r="K723" s="1239"/>
      <c r="L723" s="1239"/>
      <c r="M723" s="1239"/>
      <c r="N723" s="1239"/>
      <c r="O723" s="1240" t="n">
        <f aca="false">F745</f>
        <v>16.191225</v>
      </c>
      <c r="P723" s="1238" t="s">
        <v>28</v>
      </c>
      <c r="Q723" s="1239"/>
      <c r="R723" s="1239"/>
      <c r="S723" s="1239"/>
      <c r="T723" s="1240" t="n">
        <f aca="false">F746</f>
        <v>0</v>
      </c>
      <c r="U723" s="1238"/>
    </row>
    <row r="725" customFormat="false" ht="15" hidden="false" customHeight="false" outlineLevel="0" collapsed="false">
      <c r="C725" s="1241" t="s">
        <v>1380</v>
      </c>
      <c r="D725" s="1242"/>
      <c r="E725" s="1242"/>
      <c r="F725" s="1242"/>
      <c r="G725" s="1242"/>
      <c r="J725" s="1241" t="s">
        <v>1360</v>
      </c>
      <c r="K725" s="1242"/>
      <c r="L725" s="1242"/>
      <c r="M725" s="1242"/>
      <c r="N725" s="1242"/>
    </row>
    <row r="726" customFormat="false" ht="15" hidden="false" customHeight="false" outlineLevel="0" collapsed="false">
      <c r="C726" s="1219" t="s">
        <v>1301</v>
      </c>
      <c r="F726" s="1244" t="n">
        <v>0.9</v>
      </c>
      <c r="J726" s="1219" t="s">
        <v>1301</v>
      </c>
      <c r="M726" s="1244" t="n">
        <v>0.9</v>
      </c>
    </row>
    <row r="727" customFormat="false" ht="15" hidden="false" customHeight="false" outlineLevel="0" collapsed="false">
      <c r="C727" s="1219" t="s">
        <v>1307</v>
      </c>
      <c r="F727" s="1244" t="n">
        <v>0.85</v>
      </c>
      <c r="J727" s="1219" t="s">
        <v>1307</v>
      </c>
      <c r="M727" s="1244" t="n">
        <v>0.85</v>
      </c>
    </row>
    <row r="728" customFormat="false" ht="15" hidden="false" customHeight="false" outlineLevel="0" collapsed="false">
      <c r="C728" s="1219" t="s">
        <v>1311</v>
      </c>
      <c r="F728" s="1244" t="n">
        <v>0.83</v>
      </c>
      <c r="J728" s="1219" t="s">
        <v>1311</v>
      </c>
      <c r="M728" s="1244" t="n">
        <v>0.83</v>
      </c>
    </row>
    <row r="729" customFormat="false" ht="15" hidden="false" customHeight="false" outlineLevel="0" collapsed="false">
      <c r="F729" s="1244"/>
      <c r="M729" s="1244"/>
    </row>
    <row r="730" customFormat="false" ht="15" hidden="false" customHeight="false" outlineLevel="0" collapsed="false">
      <c r="C730" s="1246" t="s">
        <v>1394</v>
      </c>
      <c r="F730" s="1244"/>
      <c r="J730" s="1246"/>
      <c r="M730" s="1244"/>
    </row>
    <row r="731" customFormat="false" ht="15" hidden="false" customHeight="false" outlineLevel="0" collapsed="false">
      <c r="C731" s="1219" t="s">
        <v>1316</v>
      </c>
      <c r="F731" s="1247" t="n">
        <f aca="false">U4</f>
        <v>1.7</v>
      </c>
      <c r="G731" s="1219" t="s">
        <v>55</v>
      </c>
      <c r="J731" s="1219" t="s">
        <v>1316</v>
      </c>
      <c r="M731" s="1247" t="n">
        <v>22</v>
      </c>
      <c r="N731" s="1219" t="s">
        <v>55</v>
      </c>
      <c r="O731" s="1283"/>
      <c r="P731" s="1244"/>
      <c r="Q731" s="1244"/>
      <c r="R731" s="1244"/>
      <c r="S731" s="1244"/>
      <c r="T731" s="1244"/>
      <c r="U731" s="1244"/>
      <c r="V731" s="1244"/>
      <c r="W731" s="1244"/>
    </row>
    <row r="732" customFormat="false" ht="15" hidden="false" customHeight="false" outlineLevel="0" collapsed="false">
      <c r="C732" s="1248" t="s">
        <v>1317</v>
      </c>
      <c r="D732" s="1248"/>
      <c r="E732" s="1248"/>
      <c r="F732" s="1249" t="n">
        <f aca="false">F726*F727*F728*F731</f>
        <v>1.079415</v>
      </c>
      <c r="G732" s="1248" t="s">
        <v>55</v>
      </c>
      <c r="J732" s="1248" t="s">
        <v>1317</v>
      </c>
      <c r="K732" s="1248"/>
      <c r="L732" s="1248"/>
      <c r="M732" s="1249" t="n">
        <f aca="false">M726*M727*M728*M731</f>
        <v>13.9689</v>
      </c>
      <c r="N732" s="1248" t="s">
        <v>1363</v>
      </c>
      <c r="P732" s="1244"/>
      <c r="Q732" s="1244"/>
      <c r="R732" s="1244"/>
      <c r="S732" s="1244"/>
      <c r="T732" s="1244"/>
      <c r="U732" s="1244"/>
      <c r="V732" s="1244"/>
      <c r="W732" s="1244"/>
    </row>
    <row r="733" customFormat="false" ht="15" hidden="false" customHeight="false" outlineLevel="0" collapsed="false">
      <c r="P733" s="1244"/>
      <c r="Q733" s="1244"/>
      <c r="R733" s="1244"/>
      <c r="S733" s="1244"/>
      <c r="T733" s="1244"/>
      <c r="U733" s="1244"/>
      <c r="V733" s="1244"/>
      <c r="W733" s="1244"/>
    </row>
    <row r="734" customFormat="false" ht="15" hidden="false" customHeight="false" outlineLevel="0" collapsed="false">
      <c r="J734" s="1248" t="s">
        <v>1318</v>
      </c>
      <c r="M734" s="1249" t="n">
        <f aca="false">M732/F745*60</f>
        <v>51.7647058823529</v>
      </c>
      <c r="N734" s="1248" t="s">
        <v>463</v>
      </c>
      <c r="P734" s="1244"/>
      <c r="Q734" s="1244"/>
      <c r="R734" s="1244"/>
      <c r="S734" s="1244"/>
      <c r="T734" s="1244"/>
      <c r="U734" s="1244"/>
      <c r="V734" s="1244"/>
      <c r="W734" s="1244"/>
    </row>
    <row r="735" customFormat="false" ht="15" hidden="false" customHeight="false" outlineLevel="0" collapsed="false">
      <c r="J735" s="1219" t="s">
        <v>1319</v>
      </c>
      <c r="M735" s="1244" t="n">
        <f aca="false">[33]Outros!S28</f>
        <v>7.58648399999998</v>
      </c>
      <c r="N735" s="1219" t="s">
        <v>464</v>
      </c>
    </row>
    <row r="736" customFormat="false" ht="15" hidden="false" customHeight="false" outlineLevel="0" collapsed="false">
      <c r="J736" s="1219" t="s">
        <v>1320</v>
      </c>
      <c r="M736" s="1244" t="n">
        <v>20</v>
      </c>
      <c r="N736" s="1219" t="s">
        <v>472</v>
      </c>
    </row>
    <row r="737" customFormat="false" ht="15" hidden="false" customHeight="false" outlineLevel="0" collapsed="false">
      <c r="J737" s="1219" t="s">
        <v>1321</v>
      </c>
      <c r="M737" s="1244" t="n">
        <v>30</v>
      </c>
      <c r="N737" s="1219" t="s">
        <v>472</v>
      </c>
    </row>
    <row r="738" customFormat="false" ht="15" hidden="false" customHeight="false" outlineLevel="0" collapsed="false">
      <c r="J738" s="1248" t="s">
        <v>1322</v>
      </c>
      <c r="K738" s="1248"/>
      <c r="M738" s="1251" t="n">
        <f aca="false">(M735*2) / AVERAGE(M736:M737) * 60</f>
        <v>36.4151231999999</v>
      </c>
      <c r="N738" s="1248" t="s">
        <v>463</v>
      </c>
    </row>
    <row r="739" customFormat="false" ht="15" hidden="false" customHeight="false" outlineLevel="0" collapsed="false">
      <c r="J739" s="1248" t="s">
        <v>1323</v>
      </c>
      <c r="K739" s="1248"/>
      <c r="M739" s="1251" t="n">
        <v>0</v>
      </c>
      <c r="N739" s="1248" t="s">
        <v>463</v>
      </c>
    </row>
    <row r="740" customFormat="false" ht="15" hidden="false" customHeight="false" outlineLevel="0" collapsed="false">
      <c r="J740" s="1248" t="s">
        <v>1324</v>
      </c>
      <c r="K740" s="1248"/>
      <c r="M740" s="1251" t="n">
        <v>1</v>
      </c>
      <c r="N740" s="1248" t="s">
        <v>463</v>
      </c>
    </row>
    <row r="741" customFormat="false" ht="15" hidden="false" customHeight="false" outlineLevel="0" collapsed="false">
      <c r="J741" s="1248" t="s">
        <v>1325</v>
      </c>
      <c r="K741" s="1248"/>
      <c r="M741" s="1251" t="n">
        <v>1</v>
      </c>
      <c r="N741" s="1248" t="s">
        <v>463</v>
      </c>
    </row>
    <row r="742" customFormat="false" ht="15" hidden="false" customHeight="false" outlineLevel="0" collapsed="false">
      <c r="J742" s="1248" t="s">
        <v>1326</v>
      </c>
      <c r="K742" s="1248"/>
      <c r="M742" s="1249" t="n">
        <v>1</v>
      </c>
      <c r="N742" s="1248" t="s">
        <v>463</v>
      </c>
    </row>
    <row r="743" customFormat="false" ht="15" hidden="false" customHeight="false" outlineLevel="0" collapsed="false">
      <c r="C743" s="1248" t="s">
        <v>1327</v>
      </c>
      <c r="D743" s="1248"/>
      <c r="E743" s="1248"/>
      <c r="F743" s="1249" t="n">
        <v>4</v>
      </c>
      <c r="G743" s="1248" t="s">
        <v>463</v>
      </c>
      <c r="J743" s="1248" t="s">
        <v>1328</v>
      </c>
      <c r="K743" s="1248"/>
      <c r="L743" s="1248"/>
      <c r="M743" s="1251" t="n">
        <f aca="false">M734+M738+M739+M740+M741+M742</f>
        <v>91.1798290823529</v>
      </c>
      <c r="N743" s="1248" t="s">
        <v>463</v>
      </c>
    </row>
    <row r="745" customFormat="false" ht="15" hidden="false" customHeight="false" outlineLevel="0" collapsed="false">
      <c r="C745" s="1254" t="s">
        <v>1329</v>
      </c>
      <c r="D745" s="1255"/>
      <c r="E745" s="1255"/>
      <c r="F745" s="1256" t="n">
        <f aca="false">F732/F743*60</f>
        <v>16.191225</v>
      </c>
      <c r="G745" s="1254" t="s">
        <v>1330</v>
      </c>
      <c r="J745" s="1248" t="s">
        <v>1329</v>
      </c>
      <c r="M745" s="1249" t="n">
        <f aca="false">M732/M743*60</f>
        <v>9.19209882750498</v>
      </c>
      <c r="N745" s="1257" t="s">
        <v>1330</v>
      </c>
    </row>
    <row r="747" customFormat="false" ht="15" hidden="false" customHeight="false" outlineLevel="0" collapsed="false">
      <c r="C747" s="1241" t="s">
        <v>1331</v>
      </c>
      <c r="D747" s="1242"/>
      <c r="E747" s="1242"/>
      <c r="F747" s="1258" t="n">
        <v>1</v>
      </c>
      <c r="G747" s="1241" t="s">
        <v>1332</v>
      </c>
      <c r="J747" s="1241" t="s">
        <v>1331</v>
      </c>
      <c r="K747" s="1242"/>
      <c r="L747" s="1242"/>
      <c r="M747" s="1258" t="n">
        <f aca="false">F745/M745</f>
        <v>1.76142851636364</v>
      </c>
      <c r="N747" s="1241" t="s">
        <v>1332</v>
      </c>
    </row>
    <row r="749" customFormat="false" ht="15" hidden="false" customHeight="false" outlineLevel="0" collapsed="false">
      <c r="J749" s="1259" t="s">
        <v>1333</v>
      </c>
      <c r="K749" s="1260"/>
      <c r="L749" s="1260"/>
      <c r="M749" s="1261" t="n">
        <f aca="false">(F745*F747)/(M745*M747)</f>
        <v>1</v>
      </c>
      <c r="N749" s="1259" t="s">
        <v>682</v>
      </c>
    </row>
    <row r="751" customFormat="false" ht="15" hidden="false" customHeight="false" outlineLevel="0" collapsed="false">
      <c r="B751" s="1238" t="s">
        <v>1396</v>
      </c>
      <c r="C751" s="1238" t="str">
        <f aca="false">IFERROR(VLOOKUP(B751,[33]SERVIÇOS!B$1:J$1048576,8,FALSE()),Z751)</f>
        <v>ESCAVAÇÃO, CARGA, TRANSPORTE, DESCARGA E ESPALHAMENTO DE MATERIAL - LARGURA DE SACRIFÍCIO EM ATERRO</v>
      </c>
      <c r="D751" s="1239"/>
      <c r="E751" s="1239"/>
      <c r="F751" s="1239"/>
      <c r="G751" s="1239"/>
      <c r="H751" s="1239"/>
      <c r="I751" s="1239"/>
      <c r="J751" s="1239"/>
      <c r="K751" s="1239"/>
      <c r="L751" s="1239"/>
      <c r="M751" s="1239"/>
      <c r="N751" s="1239"/>
      <c r="O751" s="1240" t="n">
        <f aca="false">F773</f>
        <v>156.846451618614</v>
      </c>
      <c r="P751" s="1238" t="s">
        <v>28</v>
      </c>
      <c r="Q751" s="1239"/>
      <c r="R751" s="1239"/>
      <c r="S751" s="1239"/>
      <c r="T751" s="1240" t="n">
        <f aca="false">F774</f>
        <v>0</v>
      </c>
      <c r="U751" s="1238"/>
    </row>
    <row r="753" customFormat="false" ht="15" hidden="false" customHeight="false" outlineLevel="0" collapsed="false">
      <c r="C753" s="1241" t="s">
        <v>1314</v>
      </c>
      <c r="D753" s="1242"/>
      <c r="E753" s="1242"/>
      <c r="F753" s="1242"/>
      <c r="G753" s="1242"/>
      <c r="J753" s="1241" t="s">
        <v>1360</v>
      </c>
      <c r="K753" s="1242"/>
      <c r="L753" s="1242"/>
      <c r="M753" s="1242"/>
      <c r="N753" s="1242"/>
    </row>
    <row r="754" customFormat="false" ht="15" hidden="false" customHeight="false" outlineLevel="0" collapsed="false">
      <c r="C754" s="1219" t="s">
        <v>1301</v>
      </c>
      <c r="F754" s="1244" t="n">
        <v>0.9</v>
      </c>
      <c r="J754" s="1219" t="s">
        <v>1301</v>
      </c>
      <c r="M754" s="1244" t="n">
        <v>1</v>
      </c>
    </row>
    <row r="755" customFormat="false" ht="15" hidden="false" customHeight="false" outlineLevel="0" collapsed="false">
      <c r="C755" s="1219" t="s">
        <v>1307</v>
      </c>
      <c r="F755" s="1244" t="n">
        <v>0.8</v>
      </c>
      <c r="J755" s="1219" t="s">
        <v>1307</v>
      </c>
      <c r="M755" s="1244" t="n">
        <v>0.8</v>
      </c>
    </row>
    <row r="756" customFormat="false" ht="15" hidden="false" customHeight="false" outlineLevel="0" collapsed="false">
      <c r="C756" s="1219" t="s">
        <v>1311</v>
      </c>
      <c r="F756" s="1244" t="n">
        <v>0.845243583832795</v>
      </c>
      <c r="J756" s="1219" t="s">
        <v>1311</v>
      </c>
      <c r="M756" s="1249" t="n">
        <v>0.9</v>
      </c>
    </row>
    <row r="757" customFormat="false" ht="15" hidden="false" customHeight="false" outlineLevel="0" collapsed="false">
      <c r="F757" s="1244"/>
      <c r="M757" s="1244"/>
    </row>
    <row r="758" customFormat="false" ht="15" hidden="false" customHeight="false" outlineLevel="0" collapsed="false">
      <c r="C758" s="1246" t="s">
        <v>1394</v>
      </c>
      <c r="F758" s="1244"/>
      <c r="J758" s="1246"/>
      <c r="M758" s="1244"/>
    </row>
    <row r="759" customFormat="false" ht="15" hidden="false" customHeight="false" outlineLevel="0" collapsed="false">
      <c r="C759" s="1219" t="s">
        <v>1316</v>
      </c>
      <c r="F759" s="1247" t="n">
        <f aca="false">Q3</f>
        <v>2.1</v>
      </c>
      <c r="G759" s="1219" t="s">
        <v>55</v>
      </c>
      <c r="J759" s="1219" t="s">
        <v>1316</v>
      </c>
      <c r="M759" s="1247" t="n">
        <v>22</v>
      </c>
      <c r="N759" s="1219" t="s">
        <v>55</v>
      </c>
      <c r="O759" s="1283"/>
      <c r="P759" s="1244"/>
      <c r="Q759" s="1244"/>
      <c r="R759" s="1244"/>
      <c r="S759" s="1244"/>
      <c r="T759" s="1244"/>
      <c r="U759" s="1244"/>
      <c r="V759" s="1244"/>
      <c r="W759" s="1244"/>
    </row>
    <row r="760" customFormat="false" ht="15" hidden="false" customHeight="false" outlineLevel="0" collapsed="false">
      <c r="C760" s="1248" t="s">
        <v>1317</v>
      </c>
      <c r="D760" s="1248"/>
      <c r="E760" s="1248"/>
      <c r="F760" s="1249" t="n">
        <f aca="false">F754*F755*F756*F759</f>
        <v>1.27800829875519</v>
      </c>
      <c r="G760" s="1248" t="s">
        <v>55</v>
      </c>
      <c r="J760" s="1248" t="s">
        <v>1317</v>
      </c>
      <c r="K760" s="1248"/>
      <c r="L760" s="1248"/>
      <c r="M760" s="1249" t="n">
        <f aca="false">M754*M755*M756*M759</f>
        <v>15.84</v>
      </c>
      <c r="N760" s="1248" t="s">
        <v>1363</v>
      </c>
      <c r="P760" s="1244"/>
      <c r="Q760" s="1244"/>
      <c r="R760" s="1244"/>
      <c r="S760" s="1244"/>
      <c r="T760" s="1244"/>
      <c r="U760" s="1244"/>
      <c r="V760" s="1244"/>
      <c r="W760" s="1244"/>
    </row>
    <row r="761" customFormat="false" ht="15" hidden="false" customHeight="false" outlineLevel="0" collapsed="false">
      <c r="P761" s="1244"/>
      <c r="Q761" s="1244"/>
      <c r="R761" s="1244"/>
      <c r="S761" s="1244"/>
      <c r="T761" s="1244"/>
      <c r="U761" s="1244"/>
      <c r="V761" s="1244"/>
      <c r="W761" s="1244"/>
    </row>
    <row r="762" customFormat="false" ht="15" hidden="false" customHeight="false" outlineLevel="0" collapsed="false">
      <c r="J762" s="1248" t="s">
        <v>1318</v>
      </c>
      <c r="M762" s="1249" t="n">
        <f aca="false">M760/F773*60</f>
        <v>6.059429398575</v>
      </c>
      <c r="N762" s="1248" t="s">
        <v>463</v>
      </c>
      <c r="P762" s="1244"/>
      <c r="Q762" s="1244"/>
      <c r="R762" s="1244"/>
      <c r="S762" s="1244"/>
      <c r="T762" s="1244"/>
      <c r="U762" s="1244"/>
      <c r="V762" s="1244"/>
      <c r="W762" s="1244"/>
    </row>
    <row r="763" customFormat="false" ht="15" hidden="false" customHeight="false" outlineLevel="0" collapsed="false">
      <c r="J763" s="1219" t="s">
        <v>1319</v>
      </c>
      <c r="M763" s="1244" t="n">
        <v>0.05</v>
      </c>
      <c r="N763" s="1219" t="s">
        <v>464</v>
      </c>
    </row>
    <row r="764" customFormat="false" ht="15" hidden="false" customHeight="false" outlineLevel="0" collapsed="false">
      <c r="J764" s="1219" t="s">
        <v>1320</v>
      </c>
      <c r="M764" s="1244" t="n">
        <v>20</v>
      </c>
      <c r="N764" s="1219" t="s">
        <v>472</v>
      </c>
    </row>
    <row r="765" customFormat="false" ht="15" hidden="false" customHeight="false" outlineLevel="0" collapsed="false">
      <c r="J765" s="1219" t="s">
        <v>1321</v>
      </c>
      <c r="M765" s="1244" t="n">
        <v>30</v>
      </c>
      <c r="N765" s="1219" t="s">
        <v>472</v>
      </c>
    </row>
    <row r="766" customFormat="false" ht="15" hidden="false" customHeight="false" outlineLevel="0" collapsed="false">
      <c r="J766" s="1248" t="s">
        <v>1322</v>
      </c>
      <c r="K766" s="1248"/>
      <c r="M766" s="1251" t="n">
        <f aca="false">(M763*2) / AVERAGE(M764:M765) * 60</f>
        <v>0.24</v>
      </c>
      <c r="N766" s="1248" t="s">
        <v>463</v>
      </c>
    </row>
    <row r="767" customFormat="false" ht="15" hidden="false" customHeight="false" outlineLevel="0" collapsed="false">
      <c r="J767" s="1248" t="s">
        <v>1323</v>
      </c>
      <c r="K767" s="1248"/>
      <c r="M767" s="1251" t="n">
        <v>0</v>
      </c>
      <c r="N767" s="1248" t="s">
        <v>463</v>
      </c>
    </row>
    <row r="768" customFormat="false" ht="15" hidden="false" customHeight="false" outlineLevel="0" collapsed="false">
      <c r="J768" s="1248" t="s">
        <v>1324</v>
      </c>
      <c r="K768" s="1248"/>
      <c r="M768" s="1251"/>
      <c r="N768" s="1248" t="s">
        <v>463</v>
      </c>
    </row>
    <row r="769" customFormat="false" ht="15" hidden="false" customHeight="false" outlineLevel="0" collapsed="false">
      <c r="J769" s="1248" t="s">
        <v>1325</v>
      </c>
      <c r="K769" s="1248"/>
      <c r="M769" s="1251"/>
      <c r="N769" s="1248" t="s">
        <v>463</v>
      </c>
    </row>
    <row r="770" customFormat="false" ht="15" hidden="false" customHeight="false" outlineLevel="0" collapsed="false">
      <c r="J770" s="1248" t="s">
        <v>1326</v>
      </c>
      <c r="K770" s="1248"/>
      <c r="M770" s="1249" t="n">
        <v>2</v>
      </c>
      <c r="N770" s="1248" t="s">
        <v>463</v>
      </c>
    </row>
    <row r="771" customFormat="false" ht="15" hidden="false" customHeight="false" outlineLevel="0" collapsed="false">
      <c r="C771" s="1248" t="s">
        <v>1327</v>
      </c>
      <c r="D771" s="1248"/>
      <c r="E771" s="1248"/>
      <c r="F771" s="1249" t="n">
        <v>0.488888955625</v>
      </c>
      <c r="G771" s="1248" t="s">
        <v>463</v>
      </c>
      <c r="J771" s="1248" t="s">
        <v>1328</v>
      </c>
      <c r="K771" s="1248"/>
      <c r="L771" s="1248"/>
      <c r="M771" s="1251" t="n">
        <f aca="false">M762+M766+M767+M768+M769+M770</f>
        <v>8.299429398575</v>
      </c>
      <c r="N771" s="1248" t="s">
        <v>463</v>
      </c>
    </row>
    <row r="773" customFormat="false" ht="15" hidden="false" customHeight="false" outlineLevel="0" collapsed="false">
      <c r="C773" s="1254" t="s">
        <v>1329</v>
      </c>
      <c r="D773" s="1255"/>
      <c r="E773" s="1255"/>
      <c r="F773" s="1256" t="n">
        <f aca="false">F760/F771*60</f>
        <v>156.846451618614</v>
      </c>
      <c r="G773" s="1254" t="s">
        <v>1330</v>
      </c>
      <c r="J773" s="1248" t="s">
        <v>1329</v>
      </c>
      <c r="M773" s="1249" t="n">
        <f aca="false">M760/M771*60</f>
        <v>114.513896601516</v>
      </c>
      <c r="N773" s="1257" t="s">
        <v>1330</v>
      </c>
    </row>
    <row r="775" customFormat="false" ht="15" hidden="false" customHeight="false" outlineLevel="0" collapsed="false">
      <c r="C775" s="1241" t="s">
        <v>1331</v>
      </c>
      <c r="D775" s="1242"/>
      <c r="E775" s="1242"/>
      <c r="F775" s="1258" t="n">
        <v>1</v>
      </c>
      <c r="G775" s="1241" t="s">
        <v>1332</v>
      </c>
      <c r="J775" s="1241" t="s">
        <v>1331</v>
      </c>
      <c r="K775" s="1242"/>
      <c r="L775" s="1242"/>
      <c r="M775" s="1258" t="n">
        <f aca="false">ROUNDUP(F773/M773,0)</f>
        <v>2</v>
      </c>
      <c r="N775" s="1241" t="s">
        <v>1332</v>
      </c>
    </row>
    <row r="777" customFormat="false" ht="15" hidden="false" customHeight="false" outlineLevel="0" collapsed="false">
      <c r="J777" s="1259" t="s">
        <v>1333</v>
      </c>
      <c r="K777" s="1260"/>
      <c r="L777" s="1260"/>
      <c r="M777" s="1261" t="n">
        <f aca="false">(F773*F775)/(M773*M775)</f>
        <v>0.684835885745841</v>
      </c>
      <c r="N777" s="1259" t="s">
        <v>682</v>
      </c>
    </row>
    <row r="779" customFormat="false" ht="15" hidden="false" customHeight="false" outlineLevel="0" collapsed="false">
      <c r="B779" s="1238" t="s">
        <v>1397</v>
      </c>
      <c r="C779" s="1238" t="str">
        <f aca="false">IFERROR(VLOOKUP(B779,[33]SERVIÇOS!B$1:J$1048576,8,FALSE()),Z779)</f>
        <v>COMPACTAÇÃO DE ATERRO - LARGURA DE SACRIFÍCIO</v>
      </c>
      <c r="D779" s="1239"/>
      <c r="E779" s="1239"/>
      <c r="F779" s="1239"/>
      <c r="G779" s="1239"/>
      <c r="H779" s="1239"/>
      <c r="I779" s="1239"/>
      <c r="J779" s="1239"/>
      <c r="K779" s="1239"/>
      <c r="L779" s="1239"/>
      <c r="M779" s="1239"/>
      <c r="N779" s="1239"/>
      <c r="O779" s="1240" t="n">
        <f aca="false">F788</f>
        <v>142.82</v>
      </c>
      <c r="P779" s="1238" t="s">
        <v>28</v>
      </c>
      <c r="Q779" s="1239"/>
      <c r="R779" s="1239"/>
      <c r="S779" s="1239"/>
      <c r="T779" s="1240" t="n">
        <f aca="false">F802</f>
        <v>142.82</v>
      </c>
      <c r="U779" s="1238"/>
    </row>
    <row r="781" customFormat="false" ht="15" hidden="false" customHeight="false" outlineLevel="0" collapsed="false">
      <c r="C781" s="1288" t="s">
        <v>1336</v>
      </c>
      <c r="D781" s="1289"/>
      <c r="E781" s="1289"/>
      <c r="F781" s="1289"/>
      <c r="G781" s="1289"/>
      <c r="H781" s="437"/>
      <c r="I781" s="1266" t="s">
        <v>1337</v>
      </c>
      <c r="J781" s="1267"/>
      <c r="K781" s="1267"/>
      <c r="L781" s="1267"/>
      <c r="M781" s="1267"/>
      <c r="N781" s="437"/>
      <c r="O781" s="1266" t="s">
        <v>1338</v>
      </c>
      <c r="P781" s="1267"/>
      <c r="Q781" s="1267"/>
      <c r="R781" s="1267"/>
      <c r="S781" s="1267"/>
    </row>
    <row r="782" customFormat="false" ht="15" hidden="false" customHeight="false" outlineLevel="0" collapsed="false">
      <c r="C782" s="1269" t="s">
        <v>1339</v>
      </c>
      <c r="D782" s="1262"/>
      <c r="E782" s="1262"/>
      <c r="F782" s="1270" t="n">
        <f aca="false">H782/0.06</f>
        <v>61.6666666666667</v>
      </c>
      <c r="G782" s="1269" t="s">
        <v>1340</v>
      </c>
      <c r="H782" s="1290" t="n">
        <v>3.7</v>
      </c>
      <c r="I782" s="1269" t="s">
        <v>1339</v>
      </c>
      <c r="J782" s="1262"/>
      <c r="K782" s="1262"/>
      <c r="L782" s="1270" t="n">
        <f aca="false">N782/0.06</f>
        <v>100</v>
      </c>
      <c r="M782" s="1269" t="s">
        <v>1340</v>
      </c>
      <c r="N782" s="1290" t="n">
        <v>6</v>
      </c>
      <c r="O782" s="1262" t="s">
        <v>1301</v>
      </c>
      <c r="P782" s="1262"/>
      <c r="Q782" s="1262"/>
      <c r="R782" s="1272" t="n">
        <v>0</v>
      </c>
      <c r="S782" s="1262"/>
    </row>
    <row r="783" customFormat="false" ht="15" hidden="false" customHeight="false" outlineLevel="0" collapsed="false">
      <c r="C783" s="1269" t="s">
        <v>1341</v>
      </c>
      <c r="D783" s="1262"/>
      <c r="E783" s="1262"/>
      <c r="F783" s="1270" t="n">
        <v>0.2</v>
      </c>
      <c r="G783" s="1269" t="s">
        <v>60</v>
      </c>
      <c r="H783" s="1273"/>
      <c r="I783" s="1269" t="s">
        <v>1341</v>
      </c>
      <c r="J783" s="1262"/>
      <c r="K783" s="1262"/>
      <c r="L783" s="1270" t="n">
        <v>0.2</v>
      </c>
      <c r="M783" s="1269" t="s">
        <v>60</v>
      </c>
      <c r="N783" s="1262"/>
      <c r="O783" s="1262" t="s">
        <v>1307</v>
      </c>
      <c r="P783" s="1262"/>
      <c r="Q783" s="1262"/>
      <c r="R783" s="1272" t="n">
        <v>0</v>
      </c>
      <c r="S783" s="1262"/>
    </row>
    <row r="784" customFormat="false" ht="15" hidden="false" customHeight="false" outlineLevel="0" collapsed="false">
      <c r="C784" s="1262" t="s">
        <v>1311</v>
      </c>
      <c r="D784" s="1262"/>
      <c r="E784" s="1262"/>
      <c r="F784" s="1272" t="n">
        <v>0.8</v>
      </c>
      <c r="G784" s="1262"/>
      <c r="H784" s="1262"/>
      <c r="I784" s="1262" t="s">
        <v>1342</v>
      </c>
      <c r="J784" s="1262"/>
      <c r="K784" s="1262"/>
      <c r="L784" s="1270" t="n">
        <v>150</v>
      </c>
      <c r="M784" s="1269" t="s">
        <v>60</v>
      </c>
      <c r="N784" s="1262"/>
      <c r="O784" s="1262" t="s">
        <v>1311</v>
      </c>
      <c r="P784" s="1262"/>
      <c r="Q784" s="1262"/>
      <c r="R784" s="1272" t="n">
        <v>0.8</v>
      </c>
      <c r="S784" s="1262"/>
    </row>
    <row r="785" customFormat="false" ht="15" hidden="false" customHeight="false" outlineLevel="0" collapsed="false">
      <c r="C785" s="1262" t="s">
        <v>1343</v>
      </c>
      <c r="D785" s="1262"/>
      <c r="E785" s="1262"/>
      <c r="F785" s="1272" t="n">
        <v>1.93</v>
      </c>
      <c r="G785" s="1262" t="s">
        <v>60</v>
      </c>
      <c r="H785" s="1262"/>
      <c r="I785" s="1262" t="s">
        <v>1311</v>
      </c>
      <c r="J785" s="1262"/>
      <c r="K785" s="1262"/>
      <c r="L785" s="1272" t="n">
        <v>0.8</v>
      </c>
      <c r="M785" s="1262"/>
      <c r="N785" s="1262"/>
      <c r="O785" s="1262"/>
      <c r="P785" s="1262"/>
      <c r="Q785" s="1262"/>
      <c r="R785" s="1272"/>
      <c r="S785" s="1262"/>
    </row>
    <row r="786" customFormat="false" ht="15" hidden="false" customHeight="false" outlineLevel="0" collapsed="false">
      <c r="C786" s="1269" t="s">
        <v>1344</v>
      </c>
      <c r="D786" s="1269"/>
      <c r="E786" s="1262"/>
      <c r="F786" s="1274" t="n">
        <v>8</v>
      </c>
      <c r="G786" s="1269" t="s">
        <v>1345</v>
      </c>
      <c r="H786" s="1262"/>
      <c r="I786" s="1262" t="s">
        <v>1343</v>
      </c>
      <c r="J786" s="1262"/>
      <c r="K786" s="1262"/>
      <c r="L786" s="1272" t="n">
        <v>3.46</v>
      </c>
      <c r="M786" s="1262" t="s">
        <v>60</v>
      </c>
      <c r="N786" s="1262"/>
      <c r="O786" s="1275" t="s">
        <v>1338</v>
      </c>
      <c r="P786" s="1262"/>
      <c r="Q786" s="1262"/>
      <c r="R786" s="1272"/>
      <c r="S786" s="1262"/>
    </row>
    <row r="787" customFormat="false" ht="15" hidden="false" customHeight="false" outlineLevel="0" collapsed="false">
      <c r="C787" s="1269"/>
      <c r="D787" s="1269"/>
      <c r="E787" s="1262"/>
      <c r="F787" s="1274"/>
      <c r="G787" s="1269"/>
      <c r="H787" s="1262"/>
      <c r="I787" s="1262" t="s">
        <v>1346</v>
      </c>
      <c r="J787" s="1262"/>
      <c r="K787" s="1262"/>
      <c r="L787" s="1272" t="n">
        <v>0.25</v>
      </c>
      <c r="M787" s="1262" t="s">
        <v>463</v>
      </c>
      <c r="N787" s="1262"/>
      <c r="O787" s="1262" t="s">
        <v>1347</v>
      </c>
      <c r="P787" s="1262"/>
      <c r="Q787" s="1262"/>
      <c r="R787" s="1272" t="n">
        <v>20000</v>
      </c>
      <c r="S787" s="1262" t="s">
        <v>1348</v>
      </c>
      <c r="T787" s="1244"/>
      <c r="U787" s="1244"/>
      <c r="V787" s="1244"/>
      <c r="W787" s="1244"/>
    </row>
    <row r="788" customFormat="false" ht="15" hidden="false" customHeight="false" outlineLevel="0" collapsed="false">
      <c r="C788" s="1276" t="s">
        <v>1329</v>
      </c>
      <c r="D788" s="1277"/>
      <c r="E788" s="1277"/>
      <c r="F788" s="1278" t="n">
        <f aca="false">(60*F782*F783*F784*F785)/F786</f>
        <v>142.82</v>
      </c>
      <c r="G788" s="1276" t="s">
        <v>1330</v>
      </c>
      <c r="H788" s="1262"/>
      <c r="I788" s="1262" t="s">
        <v>1349</v>
      </c>
      <c r="J788" s="1262"/>
      <c r="K788" s="1262"/>
      <c r="L788" s="1272" t="n">
        <f aca="false">(L784)/L782</f>
        <v>1.5</v>
      </c>
      <c r="M788" s="1262" t="s">
        <v>463</v>
      </c>
      <c r="N788" s="1279"/>
      <c r="O788" s="1269" t="s">
        <v>1350</v>
      </c>
      <c r="P788" s="1269"/>
      <c r="Q788" s="1269"/>
      <c r="R788" s="1270" t="n">
        <f aca="false">R787*R784</f>
        <v>16000</v>
      </c>
      <c r="S788" s="1262" t="s">
        <v>1348</v>
      </c>
      <c r="T788" s="1244"/>
      <c r="U788" s="1244"/>
      <c r="V788" s="1244"/>
      <c r="W788" s="1244"/>
    </row>
    <row r="789" customFormat="false" ht="15" hidden="false" customHeight="false" outlineLevel="0" collapsed="false">
      <c r="C789" s="1269"/>
      <c r="D789" s="1269"/>
      <c r="E789" s="1269"/>
      <c r="F789" s="1274"/>
      <c r="G789" s="1269"/>
      <c r="H789" s="1262"/>
      <c r="I789" s="1269" t="s">
        <v>1344</v>
      </c>
      <c r="J789" s="1269"/>
      <c r="K789" s="1262"/>
      <c r="L789" s="1274" t="n">
        <v>6</v>
      </c>
      <c r="M789" s="1269"/>
      <c r="N789" s="1262"/>
      <c r="O789" s="1262" t="s">
        <v>1350</v>
      </c>
      <c r="P789" s="1262"/>
      <c r="Q789" s="1262"/>
      <c r="R789" s="1262" t="n">
        <v>53</v>
      </c>
      <c r="S789" s="1262" t="s">
        <v>1351</v>
      </c>
      <c r="T789" s="1244"/>
      <c r="U789" s="1244"/>
      <c r="V789" s="1244"/>
      <c r="W789" s="1244"/>
    </row>
    <row r="790" customFormat="false" ht="15" hidden="false" customHeight="false" outlineLevel="0" collapsed="false">
      <c r="C790" s="1259" t="s">
        <v>1331</v>
      </c>
      <c r="D790" s="1260"/>
      <c r="E790" s="1260"/>
      <c r="F790" s="1261" t="n">
        <v>1</v>
      </c>
      <c r="G790" s="1259" t="s">
        <v>1332</v>
      </c>
      <c r="H790" s="1262"/>
      <c r="I790" s="1262"/>
      <c r="J790" s="1262"/>
      <c r="K790" s="1262"/>
      <c r="L790" s="1262"/>
      <c r="M790" s="1262"/>
      <c r="N790" s="1262"/>
      <c r="O790" s="1262" t="s">
        <v>1346</v>
      </c>
      <c r="P790" s="1262"/>
      <c r="Q790" s="1262"/>
      <c r="R790" s="1262" t="n">
        <v>2</v>
      </c>
      <c r="S790" s="1262" t="s">
        <v>463</v>
      </c>
      <c r="T790" s="1244"/>
      <c r="U790" s="1244"/>
      <c r="V790" s="1244"/>
      <c r="W790" s="1244"/>
    </row>
    <row r="791" customFormat="false" ht="15" hidden="false" customHeight="false" outlineLevel="0" collapsed="false">
      <c r="H791" s="437"/>
      <c r="I791" s="1276" t="s">
        <v>1329</v>
      </c>
      <c r="J791" s="1277"/>
      <c r="K791" s="1277"/>
      <c r="L791" s="1278" t="n">
        <f aca="false">(60*L784*L783*L785*L786)/(L789*L788)</f>
        <v>553.6</v>
      </c>
      <c r="M791" s="1276" t="s">
        <v>1330</v>
      </c>
      <c r="N791" s="1262"/>
      <c r="O791" s="1269" t="s">
        <v>1318</v>
      </c>
      <c r="P791" s="1262"/>
      <c r="Q791" s="1262"/>
      <c r="R791" s="1270" t="n">
        <v>16</v>
      </c>
      <c r="S791" s="1269" t="s">
        <v>463</v>
      </c>
    </row>
    <row r="792" customFormat="false" ht="15" hidden="false" customHeight="false" outlineLevel="0" collapsed="false">
      <c r="C792" s="1259" t="s">
        <v>1352</v>
      </c>
      <c r="D792" s="1260"/>
      <c r="E792" s="1260"/>
      <c r="F792" s="1261" t="n">
        <f aca="false">F788/F788</f>
        <v>1</v>
      </c>
      <c r="G792" s="1259" t="s">
        <v>682</v>
      </c>
      <c r="H792" s="437"/>
      <c r="I792" s="1262"/>
      <c r="J792" s="1262"/>
      <c r="K792" s="1262"/>
      <c r="L792" s="1262"/>
      <c r="M792" s="1262"/>
      <c r="N792" s="1262"/>
      <c r="O792" s="1262" t="s">
        <v>1319</v>
      </c>
      <c r="P792" s="1262"/>
      <c r="Q792" s="1262"/>
      <c r="R792" s="1280" t="n">
        <v>10</v>
      </c>
      <c r="S792" s="1281" t="s">
        <v>464</v>
      </c>
    </row>
    <row r="793" customFormat="false" ht="15" hidden="false" customHeight="false" outlineLevel="0" collapsed="false">
      <c r="C793" s="437"/>
      <c r="D793" s="437"/>
      <c r="E793" s="437"/>
      <c r="F793" s="437"/>
      <c r="G793" s="437"/>
      <c r="H793" s="437"/>
      <c r="I793" s="1259" t="s">
        <v>1333</v>
      </c>
      <c r="J793" s="1260"/>
      <c r="K793" s="1260"/>
      <c r="L793" s="1261" t="n">
        <f aca="false">(F788*F790)/L791</f>
        <v>0.257984104046243</v>
      </c>
      <c r="M793" s="1259" t="s">
        <v>682</v>
      </c>
      <c r="N793" s="437"/>
      <c r="O793" s="1262" t="s">
        <v>1320</v>
      </c>
      <c r="P793" s="1262"/>
      <c r="Q793" s="1262"/>
      <c r="R793" s="1272" t="n">
        <v>40</v>
      </c>
      <c r="S793" s="1262" t="s">
        <v>472</v>
      </c>
    </row>
    <row r="794" customFormat="false" ht="15" hidden="false" customHeight="false" outlineLevel="0" collapsed="false">
      <c r="C794" s="437"/>
      <c r="D794" s="437"/>
      <c r="E794" s="437"/>
      <c r="F794" s="437"/>
      <c r="G794" s="437"/>
      <c r="H794" s="437"/>
      <c r="I794" s="437"/>
      <c r="J794" s="437"/>
      <c r="K794" s="437"/>
      <c r="L794" s="437"/>
      <c r="M794" s="437"/>
      <c r="N794" s="437"/>
      <c r="O794" s="1262" t="s">
        <v>1321</v>
      </c>
      <c r="P794" s="1262"/>
      <c r="Q794" s="1262"/>
      <c r="R794" s="1272" t="n">
        <v>30</v>
      </c>
      <c r="S794" s="1262" t="s">
        <v>472</v>
      </c>
    </row>
    <row r="795" customFormat="false" ht="15" hidden="false" customHeight="false" outlineLevel="0" collapsed="false">
      <c r="C795" s="1288" t="s">
        <v>1398</v>
      </c>
      <c r="D795" s="1289"/>
      <c r="E795" s="1289"/>
      <c r="F795" s="1289"/>
      <c r="G795" s="1289"/>
      <c r="H795" s="437"/>
      <c r="I795" s="1266" t="s">
        <v>1353</v>
      </c>
      <c r="J795" s="1267"/>
      <c r="K795" s="1267"/>
      <c r="L795" s="1267"/>
      <c r="M795" s="1267"/>
      <c r="N795" s="437"/>
      <c r="O795" s="1269" t="s">
        <v>1322</v>
      </c>
      <c r="P795" s="1269"/>
      <c r="Q795" s="1262"/>
      <c r="R795" s="1274" t="n">
        <f aca="false">(R792*2) / AVERAGE(R793:R794) * 60</f>
        <v>34.2857142857143</v>
      </c>
      <c r="S795" s="1269" t="s">
        <v>463</v>
      </c>
    </row>
    <row r="796" customFormat="false" ht="15" hidden="false" customHeight="false" outlineLevel="0" collapsed="false">
      <c r="C796" s="1269" t="s">
        <v>1339</v>
      </c>
      <c r="D796" s="1262"/>
      <c r="E796" s="1262"/>
      <c r="F796" s="1270" t="n">
        <f aca="false">H796/0.06</f>
        <v>61.6666666666667</v>
      </c>
      <c r="G796" s="1269" t="s">
        <v>1340</v>
      </c>
      <c r="H796" s="1290" t="n">
        <v>3.7</v>
      </c>
      <c r="I796" s="1269" t="s">
        <v>1339</v>
      </c>
      <c r="J796" s="1262"/>
      <c r="K796" s="1262"/>
      <c r="L796" s="1270" t="n">
        <f aca="false">N796/0.06</f>
        <v>80</v>
      </c>
      <c r="M796" s="1269" t="s">
        <v>1340</v>
      </c>
      <c r="N796" s="1290" t="n">
        <v>4.8</v>
      </c>
      <c r="O796" s="1269" t="s">
        <v>1323</v>
      </c>
      <c r="P796" s="1269"/>
      <c r="Q796" s="1262"/>
      <c r="R796" s="1274" t="n">
        <v>0</v>
      </c>
      <c r="S796" s="1269" t="s">
        <v>463</v>
      </c>
    </row>
    <row r="797" customFormat="false" ht="15" hidden="false" customHeight="false" outlineLevel="0" collapsed="false">
      <c r="C797" s="1269" t="s">
        <v>1341</v>
      </c>
      <c r="D797" s="1262"/>
      <c r="E797" s="1262"/>
      <c r="F797" s="1270" t="n">
        <v>0.2</v>
      </c>
      <c r="G797" s="1269" t="s">
        <v>60</v>
      </c>
      <c r="H797" s="1273"/>
      <c r="I797" s="1269" t="s">
        <v>1341</v>
      </c>
      <c r="J797" s="1262"/>
      <c r="K797" s="1262"/>
      <c r="L797" s="1270" t="n">
        <v>0.2</v>
      </c>
      <c r="M797" s="1269" t="s">
        <v>60</v>
      </c>
      <c r="N797" s="1262"/>
      <c r="O797" s="1269" t="s">
        <v>1326</v>
      </c>
      <c r="P797" s="1269"/>
      <c r="Q797" s="1262"/>
      <c r="R797" s="1270" t="n">
        <v>22</v>
      </c>
      <c r="S797" s="1269" t="s">
        <v>463</v>
      </c>
    </row>
    <row r="798" customFormat="false" ht="15" hidden="false" customHeight="false" outlineLevel="0" collapsed="false">
      <c r="C798" s="1262" t="s">
        <v>1311</v>
      </c>
      <c r="D798" s="1262"/>
      <c r="E798" s="1262"/>
      <c r="F798" s="1272" t="n">
        <v>0.8</v>
      </c>
      <c r="G798" s="1262"/>
      <c r="H798" s="1262"/>
      <c r="I798" s="1262" t="s">
        <v>1342</v>
      </c>
      <c r="J798" s="1262"/>
      <c r="K798" s="1262"/>
      <c r="L798" s="1270" t="n">
        <v>150</v>
      </c>
      <c r="M798" s="1269" t="s">
        <v>60</v>
      </c>
      <c r="N798" s="1262"/>
      <c r="O798" s="1269" t="s">
        <v>1328</v>
      </c>
      <c r="P798" s="1269"/>
      <c r="Q798" s="1269"/>
      <c r="R798" s="1274" t="n">
        <f aca="false">R790+R791+R795+R796+R797</f>
        <v>74.2857142857143</v>
      </c>
      <c r="S798" s="1269" t="s">
        <v>463</v>
      </c>
    </row>
    <row r="799" customFormat="false" ht="15" hidden="false" customHeight="false" outlineLevel="0" collapsed="false">
      <c r="C799" s="1262" t="s">
        <v>1343</v>
      </c>
      <c r="D799" s="1262"/>
      <c r="E799" s="1262"/>
      <c r="F799" s="1272" t="n">
        <v>1.93</v>
      </c>
      <c r="G799" s="1262" t="s">
        <v>60</v>
      </c>
      <c r="H799" s="1262"/>
      <c r="I799" s="1262" t="s">
        <v>1311</v>
      </c>
      <c r="J799" s="1262"/>
      <c r="K799" s="1262"/>
      <c r="L799" s="1272" t="n">
        <v>0.8</v>
      </c>
      <c r="M799" s="1262"/>
      <c r="N799" s="1262"/>
      <c r="O799" s="1262"/>
      <c r="P799" s="1262"/>
      <c r="Q799" s="1262"/>
      <c r="R799" s="1262"/>
      <c r="S799" s="1262"/>
    </row>
    <row r="800" customFormat="false" ht="15" hidden="false" customHeight="false" outlineLevel="0" collapsed="false">
      <c r="C800" s="1269" t="s">
        <v>1344</v>
      </c>
      <c r="D800" s="1269"/>
      <c r="E800" s="1262"/>
      <c r="F800" s="1274" t="n">
        <v>8</v>
      </c>
      <c r="G800" s="1269" t="s">
        <v>1345</v>
      </c>
      <c r="H800" s="1262"/>
      <c r="I800" s="1262" t="s">
        <v>1343</v>
      </c>
      <c r="J800" s="1262"/>
      <c r="K800" s="1262"/>
      <c r="L800" s="1272" t="n">
        <v>2.45</v>
      </c>
      <c r="M800" s="1262" t="s">
        <v>60</v>
      </c>
      <c r="N800" s="1262"/>
      <c r="O800" s="1276" t="s">
        <v>1329</v>
      </c>
      <c r="P800" s="1277"/>
      <c r="Q800" s="1277"/>
      <c r="R800" s="1278" t="n">
        <f aca="false">60*R788/(R798*R789)</f>
        <v>243.831640058055</v>
      </c>
      <c r="S800" s="1276" t="s">
        <v>1330</v>
      </c>
    </row>
    <row r="801" customFormat="false" ht="15" hidden="false" customHeight="false" outlineLevel="0" collapsed="false">
      <c r="C801" s="1269"/>
      <c r="D801" s="1269"/>
      <c r="E801" s="1262"/>
      <c r="F801" s="1274"/>
      <c r="G801" s="1269"/>
      <c r="H801" s="1262"/>
      <c r="I801" s="1262" t="s">
        <v>1346</v>
      </c>
      <c r="J801" s="1262"/>
      <c r="K801" s="1262"/>
      <c r="L801" s="1272" t="n">
        <v>0.25</v>
      </c>
      <c r="M801" s="1262" t="s">
        <v>463</v>
      </c>
      <c r="N801" s="1262"/>
      <c r="O801" s="1262"/>
      <c r="P801" s="1262"/>
      <c r="Q801" s="1262"/>
      <c r="R801" s="1262"/>
      <c r="S801" s="1262"/>
    </row>
    <row r="802" customFormat="false" ht="15" hidden="false" customHeight="false" outlineLevel="0" collapsed="false">
      <c r="C802" s="1276" t="s">
        <v>1329</v>
      </c>
      <c r="D802" s="1277"/>
      <c r="E802" s="1277"/>
      <c r="F802" s="1278" t="n">
        <f aca="false">(60*F796*F797*F798*F799)/F800</f>
        <v>142.82</v>
      </c>
      <c r="G802" s="1276" t="s">
        <v>1330</v>
      </c>
      <c r="H802" s="1262"/>
      <c r="I802" s="1262" t="s">
        <v>1349</v>
      </c>
      <c r="J802" s="1262"/>
      <c r="K802" s="1262"/>
      <c r="L802" s="1272" t="n">
        <f aca="false">(L798)/L796</f>
        <v>1.875</v>
      </c>
      <c r="M802" s="1262" t="s">
        <v>463</v>
      </c>
      <c r="N802" s="1279"/>
      <c r="O802" s="1259" t="s">
        <v>1352</v>
      </c>
      <c r="P802" s="1260"/>
      <c r="Q802" s="1260"/>
      <c r="R802" s="1261" t="n">
        <f aca="false">(F788*F790)/R800</f>
        <v>0.585732023809524</v>
      </c>
      <c r="S802" s="1259" t="s">
        <v>682</v>
      </c>
    </row>
    <row r="803" customFormat="false" ht="15" hidden="false" customHeight="false" outlineLevel="0" collapsed="false">
      <c r="C803" s="1269"/>
      <c r="D803" s="1269"/>
      <c r="E803" s="1269"/>
      <c r="F803" s="1274"/>
      <c r="G803" s="1269"/>
      <c r="H803" s="1262"/>
      <c r="I803" s="1269" t="s">
        <v>1344</v>
      </c>
      <c r="J803" s="1269"/>
      <c r="K803" s="1262"/>
      <c r="L803" s="1274" t="n">
        <v>6</v>
      </c>
      <c r="M803" s="1269"/>
      <c r="N803" s="1262"/>
    </row>
    <row r="804" customFormat="false" ht="15" hidden="false" customHeight="false" outlineLevel="0" collapsed="false">
      <c r="C804" s="1259" t="s">
        <v>1331</v>
      </c>
      <c r="D804" s="1260"/>
      <c r="E804" s="1260"/>
      <c r="F804" s="1261" t="n">
        <v>1</v>
      </c>
      <c r="G804" s="1259" t="s">
        <v>1332</v>
      </c>
      <c r="H804" s="1262"/>
      <c r="I804" s="1262"/>
      <c r="J804" s="1262"/>
      <c r="K804" s="1262"/>
      <c r="L804" s="1262"/>
      <c r="M804" s="1262"/>
      <c r="N804" s="1262"/>
      <c r="O804" s="437"/>
      <c r="P804" s="437"/>
    </row>
    <row r="805" customFormat="false" ht="15" hidden="false" customHeight="false" outlineLevel="0" collapsed="false">
      <c r="H805" s="437"/>
      <c r="I805" s="1276" t="s">
        <v>1329</v>
      </c>
      <c r="J805" s="1277"/>
      <c r="K805" s="1277"/>
      <c r="L805" s="1278" t="n">
        <f aca="false">60*L797*L799*L800*L796/L803</f>
        <v>313.6</v>
      </c>
      <c r="M805" s="1276" t="s">
        <v>1330</v>
      </c>
      <c r="N805" s="1262"/>
      <c r="O805" s="437"/>
      <c r="P805" s="437"/>
    </row>
    <row r="806" customFormat="false" ht="15" hidden="false" customHeight="false" outlineLevel="0" collapsed="false">
      <c r="C806" s="1259" t="s">
        <v>1352</v>
      </c>
      <c r="D806" s="1260"/>
      <c r="E806" s="1260"/>
      <c r="F806" s="1261" t="n">
        <f aca="false">F802/(F788*F790)</f>
        <v>1</v>
      </c>
      <c r="G806" s="1259" t="s">
        <v>682</v>
      </c>
      <c r="H806" s="437"/>
      <c r="I806" s="1262"/>
      <c r="J806" s="1262"/>
      <c r="K806" s="1262"/>
      <c r="L806" s="1262"/>
      <c r="M806" s="1262"/>
      <c r="N806" s="1262"/>
      <c r="Q806" s="437"/>
      <c r="R806" s="437"/>
      <c r="S806" s="437"/>
    </row>
    <row r="807" customFormat="false" ht="15" hidden="false" customHeight="false" outlineLevel="0" collapsed="false">
      <c r="C807" s="437"/>
      <c r="D807" s="437"/>
      <c r="E807" s="437"/>
      <c r="F807" s="437"/>
      <c r="G807" s="437"/>
      <c r="H807" s="437"/>
      <c r="I807" s="1259" t="s">
        <v>1333</v>
      </c>
      <c r="J807" s="1260"/>
      <c r="K807" s="1260"/>
      <c r="L807" s="1261" t="n">
        <f aca="false">(F788*F790)/L805</f>
        <v>0.455420918367347</v>
      </c>
      <c r="M807" s="1259" t="s">
        <v>682</v>
      </c>
      <c r="N807" s="437"/>
      <c r="P807" s="437"/>
      <c r="Q807" s="437"/>
      <c r="R807" s="437"/>
      <c r="S807" s="437"/>
    </row>
    <row r="809" customFormat="false" ht="15" hidden="false" customHeight="false" outlineLevel="0" collapsed="false">
      <c r="B809" s="1238" t="s">
        <v>1399</v>
      </c>
      <c r="C809" s="1238" t="str">
        <f aca="false">IFERROR(VLOOKUP(B809,[33]SERVIÇOS!B$1:J$1048576,8,FALSE()),Z809)</f>
        <v>ESCAVAÇÃO, CARGA, TRANSPORTE, DESCARGA E ESPALHAMENTO DE MATERIAL -REMOÇÃO LARGURA DE SACRIFÍCIO EM ATERRO</v>
      </c>
      <c r="D809" s="1239"/>
      <c r="E809" s="1239"/>
      <c r="F809" s="1239"/>
      <c r="G809" s="1239"/>
      <c r="H809" s="1239"/>
      <c r="I809" s="1239"/>
      <c r="J809" s="1239"/>
      <c r="K809" s="1239"/>
      <c r="L809" s="1239"/>
      <c r="M809" s="1239"/>
      <c r="N809" s="1239"/>
      <c r="O809" s="1240" t="n">
        <f aca="false">F831</f>
        <v>52.282162678092</v>
      </c>
      <c r="P809" s="1238" t="s">
        <v>28</v>
      </c>
      <c r="Q809" s="1239"/>
      <c r="R809" s="1239"/>
      <c r="S809" s="1239"/>
      <c r="T809" s="1240" t="n">
        <f aca="false">F832</f>
        <v>0</v>
      </c>
      <c r="U809" s="1238"/>
    </row>
    <row r="811" customFormat="false" ht="15" hidden="false" customHeight="false" outlineLevel="0" collapsed="false">
      <c r="C811" s="1241" t="s">
        <v>1314</v>
      </c>
      <c r="D811" s="1242"/>
      <c r="E811" s="1242"/>
      <c r="F811" s="1242"/>
      <c r="G811" s="1242"/>
      <c r="J811" s="1241" t="s">
        <v>1360</v>
      </c>
      <c r="K811" s="1242"/>
      <c r="L811" s="1242"/>
      <c r="M811" s="1242"/>
      <c r="N811" s="1242"/>
    </row>
    <row r="812" customFormat="false" ht="15" hidden="false" customHeight="false" outlineLevel="0" collapsed="false">
      <c r="C812" s="1219" t="s">
        <v>1301</v>
      </c>
      <c r="F812" s="1244" t="n">
        <v>0.9</v>
      </c>
      <c r="J812" s="1219" t="s">
        <v>1301</v>
      </c>
      <c r="M812" s="1244" t="n">
        <v>1</v>
      </c>
    </row>
    <row r="813" customFormat="false" ht="15" hidden="false" customHeight="false" outlineLevel="0" collapsed="false">
      <c r="C813" s="1219" t="s">
        <v>1307</v>
      </c>
      <c r="F813" s="1244" t="n">
        <v>0.8</v>
      </c>
      <c r="J813" s="1219" t="s">
        <v>1307</v>
      </c>
      <c r="M813" s="1244" t="n">
        <v>0.8</v>
      </c>
    </row>
    <row r="814" customFormat="false" ht="15" hidden="false" customHeight="false" outlineLevel="0" collapsed="false">
      <c r="C814" s="1219" t="s">
        <v>1311</v>
      </c>
      <c r="F814" s="1244" t="n">
        <v>0.845243583832795</v>
      </c>
      <c r="J814" s="1219" t="s">
        <v>1311</v>
      </c>
      <c r="M814" s="1249" t="n">
        <v>0.9</v>
      </c>
    </row>
    <row r="815" customFormat="false" ht="15" hidden="false" customHeight="false" outlineLevel="0" collapsed="false">
      <c r="F815" s="1244"/>
      <c r="M815" s="1244"/>
    </row>
    <row r="816" customFormat="false" ht="15" hidden="false" customHeight="false" outlineLevel="0" collapsed="false">
      <c r="C816" s="1246" t="s">
        <v>1394</v>
      </c>
      <c r="F816" s="1244"/>
      <c r="J816" s="1246"/>
      <c r="M816" s="1244"/>
    </row>
    <row r="817" customFormat="false" ht="15" hidden="false" customHeight="false" outlineLevel="0" collapsed="false">
      <c r="C817" s="1219" t="s">
        <v>1316</v>
      </c>
      <c r="F817" s="1247" t="n">
        <f aca="false">Q3</f>
        <v>2.1</v>
      </c>
      <c r="G817" s="1219" t="s">
        <v>55</v>
      </c>
      <c r="J817" s="1219" t="s">
        <v>1316</v>
      </c>
      <c r="M817" s="1247" t="n">
        <v>22</v>
      </c>
      <c r="N817" s="1219" t="s">
        <v>55</v>
      </c>
      <c r="O817" s="1283"/>
      <c r="P817" s="1244"/>
      <c r="Q817" s="1244"/>
      <c r="R817" s="1244"/>
      <c r="S817" s="1244"/>
      <c r="T817" s="1244"/>
      <c r="U817" s="1244"/>
      <c r="V817" s="1244"/>
      <c r="W817" s="1244"/>
    </row>
    <row r="818" customFormat="false" ht="15" hidden="false" customHeight="false" outlineLevel="0" collapsed="false">
      <c r="C818" s="1248" t="s">
        <v>1317</v>
      </c>
      <c r="D818" s="1248"/>
      <c r="E818" s="1248"/>
      <c r="F818" s="1249" t="n">
        <f aca="false">F812*F813*F814*F817</f>
        <v>1.27800829875519</v>
      </c>
      <c r="G818" s="1248" t="s">
        <v>55</v>
      </c>
      <c r="J818" s="1248" t="s">
        <v>1317</v>
      </c>
      <c r="K818" s="1248"/>
      <c r="L818" s="1248"/>
      <c r="M818" s="1249" t="n">
        <f aca="false">M812*M813*M814*M817</f>
        <v>15.84</v>
      </c>
      <c r="N818" s="1248" t="s">
        <v>1363</v>
      </c>
      <c r="P818" s="1244"/>
      <c r="Q818" s="1244"/>
      <c r="R818" s="1244"/>
      <c r="S818" s="1244"/>
      <c r="T818" s="1244"/>
      <c r="U818" s="1244"/>
      <c r="V818" s="1244"/>
      <c r="W818" s="1244"/>
    </row>
    <row r="819" customFormat="false" ht="15" hidden="false" customHeight="false" outlineLevel="0" collapsed="false">
      <c r="P819" s="1244"/>
      <c r="Q819" s="1244"/>
      <c r="R819" s="1244"/>
      <c r="S819" s="1244"/>
      <c r="T819" s="1244"/>
      <c r="U819" s="1244"/>
      <c r="V819" s="1244"/>
      <c r="W819" s="1244"/>
    </row>
    <row r="820" customFormat="false" ht="15" hidden="false" customHeight="false" outlineLevel="0" collapsed="false">
      <c r="J820" s="1248" t="s">
        <v>1318</v>
      </c>
      <c r="M820" s="1249" t="n">
        <f aca="false">M818/F831*60</f>
        <v>18.1782839752008</v>
      </c>
      <c r="N820" s="1248" t="s">
        <v>463</v>
      </c>
      <c r="P820" s="1244"/>
      <c r="Q820" s="1244"/>
      <c r="R820" s="1244"/>
      <c r="S820" s="1244"/>
      <c r="T820" s="1244"/>
      <c r="U820" s="1244"/>
      <c r="V820" s="1244"/>
      <c r="W820" s="1244"/>
    </row>
    <row r="821" customFormat="false" ht="15" hidden="false" customHeight="false" outlineLevel="0" collapsed="false">
      <c r="J821" s="1219" t="s">
        <v>1319</v>
      </c>
      <c r="M821" s="1244" t="n">
        <v>0.05</v>
      </c>
      <c r="N821" s="1219" t="s">
        <v>464</v>
      </c>
    </row>
    <row r="822" customFormat="false" ht="15" hidden="false" customHeight="false" outlineLevel="0" collapsed="false">
      <c r="J822" s="1219" t="s">
        <v>1320</v>
      </c>
      <c r="M822" s="1244" t="n">
        <v>20</v>
      </c>
      <c r="N822" s="1219" t="s">
        <v>472</v>
      </c>
    </row>
    <row r="823" customFormat="false" ht="15" hidden="false" customHeight="false" outlineLevel="0" collapsed="false">
      <c r="J823" s="1219" t="s">
        <v>1321</v>
      </c>
      <c r="M823" s="1244" t="n">
        <v>30</v>
      </c>
      <c r="N823" s="1219" t="s">
        <v>472</v>
      </c>
    </row>
    <row r="824" customFormat="false" ht="15" hidden="false" customHeight="false" outlineLevel="0" collapsed="false">
      <c r="J824" s="1248" t="s">
        <v>1322</v>
      </c>
      <c r="K824" s="1248"/>
      <c r="M824" s="1251" t="n">
        <f aca="false">(M821*2) / AVERAGE(M822:M823) * 60</f>
        <v>0.24</v>
      </c>
      <c r="N824" s="1248" t="s">
        <v>463</v>
      </c>
    </row>
    <row r="825" customFormat="false" ht="15" hidden="false" customHeight="false" outlineLevel="0" collapsed="false">
      <c r="J825" s="1248" t="s">
        <v>1323</v>
      </c>
      <c r="K825" s="1248"/>
      <c r="M825" s="1251" t="n">
        <v>0</v>
      </c>
      <c r="N825" s="1248" t="s">
        <v>463</v>
      </c>
    </row>
    <row r="826" customFormat="false" ht="15" hidden="false" customHeight="false" outlineLevel="0" collapsed="false">
      <c r="J826" s="1248" t="s">
        <v>1324</v>
      </c>
      <c r="K826" s="1248"/>
      <c r="M826" s="1251"/>
      <c r="N826" s="1248" t="s">
        <v>463</v>
      </c>
    </row>
    <row r="827" customFormat="false" ht="15" hidden="false" customHeight="false" outlineLevel="0" collapsed="false">
      <c r="J827" s="1248" t="s">
        <v>1325</v>
      </c>
      <c r="K827" s="1248"/>
      <c r="M827" s="1251"/>
      <c r="N827" s="1248" t="s">
        <v>463</v>
      </c>
    </row>
    <row r="828" customFormat="false" ht="15" hidden="false" customHeight="false" outlineLevel="0" collapsed="false">
      <c r="J828" s="1248" t="s">
        <v>1326</v>
      </c>
      <c r="K828" s="1248"/>
      <c r="M828" s="1249" t="n">
        <v>2</v>
      </c>
      <c r="N828" s="1248" t="s">
        <v>463</v>
      </c>
    </row>
    <row r="829" customFormat="false" ht="15" hidden="false" customHeight="false" outlineLevel="0" collapsed="false">
      <c r="C829" s="1248" t="s">
        <v>1327</v>
      </c>
      <c r="D829" s="1248"/>
      <c r="E829" s="1248"/>
      <c r="F829" s="1249" t="n">
        <v>1.46666652635322</v>
      </c>
      <c r="G829" s="1248" t="s">
        <v>463</v>
      </c>
      <c r="J829" s="1248" t="s">
        <v>1328</v>
      </c>
      <c r="K829" s="1248"/>
      <c r="L829" s="1248"/>
      <c r="M829" s="1251" t="n">
        <f aca="false">M820+M824+M825+M826+M827+M828</f>
        <v>20.4182839752008</v>
      </c>
      <c r="N829" s="1248" t="s">
        <v>463</v>
      </c>
    </row>
    <row r="831" customFormat="false" ht="15" hidden="false" customHeight="false" outlineLevel="0" collapsed="false">
      <c r="C831" s="1254" t="s">
        <v>1329</v>
      </c>
      <c r="D831" s="1255"/>
      <c r="E831" s="1255"/>
      <c r="F831" s="1256" t="n">
        <f aca="false">F818/F829*60</f>
        <v>52.282162678092</v>
      </c>
      <c r="G831" s="1254" t="s">
        <v>1330</v>
      </c>
      <c r="J831" s="1248" t="s">
        <v>1329</v>
      </c>
      <c r="M831" s="1249" t="n">
        <f aca="false">M818/M829*60</f>
        <v>46.5465168940895</v>
      </c>
      <c r="N831" s="1257" t="s">
        <v>1330</v>
      </c>
    </row>
    <row r="833" customFormat="false" ht="15" hidden="false" customHeight="false" outlineLevel="0" collapsed="false">
      <c r="C833" s="1241" t="s">
        <v>1331</v>
      </c>
      <c r="D833" s="1242"/>
      <c r="E833" s="1242"/>
      <c r="F833" s="1258" t="n">
        <v>1</v>
      </c>
      <c r="G833" s="1241" t="s">
        <v>1332</v>
      </c>
      <c r="J833" s="1241" t="s">
        <v>1331</v>
      </c>
      <c r="K833" s="1242"/>
      <c r="L833" s="1242"/>
      <c r="M833" s="1258" t="n">
        <f aca="false">ROUNDUP(F831/M831,0)</f>
        <v>2</v>
      </c>
      <c r="N833" s="1241" t="s">
        <v>1332</v>
      </c>
    </row>
    <row r="835" customFormat="false" ht="15" hidden="false" customHeight="false" outlineLevel="0" collapsed="false">
      <c r="J835" s="1259" t="s">
        <v>1333</v>
      </c>
      <c r="K835" s="1260"/>
      <c r="L835" s="1260"/>
      <c r="M835" s="1261" t="n">
        <f aca="false">(F831*F833)/(M831*M833)</f>
        <v>0.561611976219974</v>
      </c>
      <c r="N835" s="1259" t="s">
        <v>682</v>
      </c>
    </row>
    <row r="837" customFormat="false" ht="15" hidden="false" customHeight="false" outlineLevel="0" collapsed="false">
      <c r="B837" s="1238" t="s">
        <v>1400</v>
      </c>
      <c r="C837" s="1238" t="str">
        <f aca="false">IFERROR(VLOOKUP(B837,[33]SERVIÇOS!B$1:J$1048576,8,FALSE()),Z837)</f>
        <v>CONCRETO FCK = 10 MPA - CONFECÇÃO EM CENTRAL DOSADORA DE 20 M³/H - AREIA E BRITA COMERCIAIS</v>
      </c>
      <c r="D837" s="1239"/>
      <c r="E837" s="1239"/>
      <c r="F837" s="1239"/>
      <c r="G837" s="1239"/>
      <c r="H837" s="1239"/>
      <c r="I837" s="1239"/>
      <c r="J837" s="1239"/>
      <c r="K837" s="1239"/>
      <c r="L837" s="1239"/>
      <c r="M837" s="1239"/>
      <c r="N837" s="1239"/>
      <c r="O837" s="1240" t="n">
        <f aca="false">F859</f>
        <v>10.954356846473</v>
      </c>
      <c r="P837" s="1238" t="s">
        <v>28</v>
      </c>
      <c r="Q837" s="1239"/>
      <c r="R837" s="1239"/>
      <c r="S837" s="1239"/>
      <c r="T837" s="1240" t="n">
        <f aca="false">F860</f>
        <v>0</v>
      </c>
      <c r="U837" s="1238"/>
    </row>
    <row r="839" customFormat="false" ht="15" hidden="false" customHeight="false" outlineLevel="0" collapsed="false">
      <c r="C839" s="1241" t="s">
        <v>1380</v>
      </c>
      <c r="D839" s="1242"/>
      <c r="E839" s="1242"/>
      <c r="F839" s="1242"/>
      <c r="G839" s="1242"/>
      <c r="J839" s="1241" t="s">
        <v>1401</v>
      </c>
      <c r="K839" s="1242"/>
      <c r="L839" s="1242"/>
      <c r="M839" s="1242"/>
      <c r="N839" s="1242"/>
      <c r="P839" s="1291" t="s">
        <v>1402</v>
      </c>
      <c r="Q839" s="1291" t="s">
        <v>1403</v>
      </c>
      <c r="R839" s="1291" t="s">
        <v>1404</v>
      </c>
      <c r="S839" s="1291" t="s">
        <v>1405</v>
      </c>
      <c r="T839" s="1291" t="s">
        <v>1406</v>
      </c>
      <c r="U839" s="1291" t="s">
        <v>1407</v>
      </c>
      <c r="V839" s="1136"/>
    </row>
    <row r="840" customFormat="false" ht="15" hidden="false" customHeight="false" outlineLevel="0" collapsed="false">
      <c r="C840" s="1219" t="s">
        <v>1301</v>
      </c>
      <c r="F840" s="1244" t="n">
        <v>0.9</v>
      </c>
      <c r="J840" s="1219" t="s">
        <v>1301</v>
      </c>
      <c r="M840" s="1244" t="n">
        <v>0.9</v>
      </c>
      <c r="P840" s="1219" t="s">
        <v>1408</v>
      </c>
      <c r="Q840" s="1219" t="s">
        <v>1409</v>
      </c>
      <c r="R840" s="1219" t="s">
        <v>1410</v>
      </c>
      <c r="S840" s="1219" t="n">
        <v>206.4</v>
      </c>
      <c r="T840" s="1219" t="s">
        <v>1411</v>
      </c>
      <c r="U840" s="1219" t="s">
        <v>1412</v>
      </c>
    </row>
    <row r="841" customFormat="false" ht="15" hidden="false" customHeight="false" outlineLevel="0" collapsed="false">
      <c r="C841" s="1219" t="s">
        <v>1307</v>
      </c>
      <c r="F841" s="1244" t="n">
        <v>0.8</v>
      </c>
      <c r="J841" s="1219" t="s">
        <v>1307</v>
      </c>
      <c r="M841" s="1244" t="n">
        <v>0.8</v>
      </c>
      <c r="P841" s="1219" t="s">
        <v>1413</v>
      </c>
      <c r="S841" s="1219" t="s">
        <v>1414</v>
      </c>
      <c r="T841" s="1219" t="n">
        <v>18.085</v>
      </c>
      <c r="U841" s="1219" t="s">
        <v>1363</v>
      </c>
    </row>
    <row r="842" customFormat="false" ht="15" hidden="false" customHeight="false" outlineLevel="0" collapsed="false">
      <c r="C842" s="1219" t="s">
        <v>1311</v>
      </c>
      <c r="F842" s="1244" t="n">
        <v>0.845243583832795</v>
      </c>
      <c r="J842" s="1219" t="s">
        <v>1311</v>
      </c>
      <c r="M842" s="1249" t="n">
        <v>0.85</v>
      </c>
    </row>
    <row r="843" customFormat="false" ht="15" hidden="false" customHeight="false" outlineLevel="0" collapsed="false">
      <c r="F843" s="1244"/>
      <c r="M843" s="1244"/>
      <c r="P843" s="1292" t="s">
        <v>1415</v>
      </c>
      <c r="Q843" s="1085" t="n">
        <f aca="false">612.5+5000+977</f>
        <v>6589.5</v>
      </c>
      <c r="R843" s="1121"/>
    </row>
    <row r="844" customFormat="false" ht="15" hidden="false" customHeight="false" outlineLevel="0" collapsed="false">
      <c r="C844" s="1246" t="str">
        <f aca="false">_xlfn.XLOOKUP(F845,Q$2:Q$4,P$2:P$4,0,0,1)</f>
        <v>Escavadeira CAT-320</v>
      </c>
      <c r="F844" s="1244"/>
      <c r="J844" s="1246"/>
      <c r="M844" s="1244"/>
      <c r="P844" s="1293" t="s">
        <v>1416</v>
      </c>
      <c r="Q844" s="1291" t="n">
        <f aca="false">Q843/2000</f>
        <v>3.29475</v>
      </c>
      <c r="R844" s="1294" t="s">
        <v>464</v>
      </c>
    </row>
    <row r="845" customFormat="false" ht="15" hidden="false" customHeight="false" outlineLevel="0" collapsed="false">
      <c r="C845" s="1219" t="s">
        <v>1316</v>
      </c>
      <c r="F845" s="1247" t="n">
        <v>1.2</v>
      </c>
      <c r="G845" s="1219" t="s">
        <v>55</v>
      </c>
      <c r="J845" s="1219" t="s">
        <v>1316</v>
      </c>
      <c r="M845" s="1247" t="n">
        <v>8</v>
      </c>
      <c r="N845" s="1219" t="s">
        <v>55</v>
      </c>
      <c r="O845" s="1283"/>
    </row>
    <row r="846" customFormat="false" ht="15" hidden="false" customHeight="false" outlineLevel="0" collapsed="false">
      <c r="C846" s="1248" t="s">
        <v>1317</v>
      </c>
      <c r="D846" s="1248"/>
      <c r="E846" s="1248"/>
      <c r="F846" s="1249" t="n">
        <f aca="false">F840*F841*F842*F845</f>
        <v>0.730290456431535</v>
      </c>
      <c r="G846" s="1248" t="s">
        <v>55</v>
      </c>
      <c r="J846" s="1248" t="s">
        <v>1317</v>
      </c>
      <c r="K846" s="1248"/>
      <c r="L846" s="1248"/>
      <c r="M846" s="1249" t="n">
        <f aca="false">M840*M841*M842*M845</f>
        <v>4.896</v>
      </c>
      <c r="N846" s="1248" t="s">
        <v>346</v>
      </c>
      <c r="P846" s="1291" t="s">
        <v>1402</v>
      </c>
      <c r="Q846" s="1291" t="s">
        <v>1403</v>
      </c>
      <c r="R846" s="1291" t="s">
        <v>1404</v>
      </c>
      <c r="S846" s="1291" t="s">
        <v>1405</v>
      </c>
      <c r="T846" s="1291" t="s">
        <v>1406</v>
      </c>
      <c r="U846" s="1291" t="s">
        <v>1407</v>
      </c>
      <c r="V846" s="1136"/>
    </row>
    <row r="847" customFormat="false" ht="15" hidden="false" customHeight="false" outlineLevel="0" collapsed="false">
      <c r="P847" s="1219" t="s">
        <v>1417</v>
      </c>
      <c r="Q847" s="1219" t="s">
        <v>1418</v>
      </c>
      <c r="R847" s="1219" t="s">
        <v>1419</v>
      </c>
      <c r="S847" s="1219" t="n">
        <f aca="false">23+215.7</f>
        <v>238.7</v>
      </c>
      <c r="T847" s="1219" t="s">
        <v>1420</v>
      </c>
      <c r="U847" s="1219" t="s">
        <v>1421</v>
      </c>
    </row>
    <row r="848" customFormat="false" ht="15" hidden="false" customHeight="false" outlineLevel="0" collapsed="false">
      <c r="J848" s="1248" t="s">
        <v>1318</v>
      </c>
      <c r="M848" s="1249" t="n">
        <f aca="false">M846/F859*60</f>
        <v>26.8167272727273</v>
      </c>
      <c r="N848" s="1248" t="s">
        <v>463</v>
      </c>
      <c r="P848" s="1219" t="s">
        <v>1413</v>
      </c>
    </row>
    <row r="849" customFormat="false" ht="15" hidden="false" customHeight="false" outlineLevel="0" collapsed="false">
      <c r="J849" s="1219" t="s">
        <v>1319</v>
      </c>
      <c r="M849" s="1244" t="n">
        <f aca="false">Q857/1000</f>
        <v>13.1461</v>
      </c>
      <c r="N849" s="1219" t="s">
        <v>464</v>
      </c>
    </row>
    <row r="850" customFormat="false" ht="15" hidden="false" customHeight="false" outlineLevel="0" collapsed="false">
      <c r="J850" s="1219" t="s">
        <v>1320</v>
      </c>
      <c r="M850" s="1244" t="n">
        <v>15</v>
      </c>
      <c r="N850" s="1219" t="s">
        <v>472</v>
      </c>
      <c r="P850" s="1292" t="s">
        <v>1422</v>
      </c>
      <c r="Q850" s="1085" t="n">
        <f aca="false">784.3+14000+444.4</f>
        <v>15228.7</v>
      </c>
      <c r="R850" s="1121"/>
    </row>
    <row r="851" customFormat="false" ht="15" hidden="false" customHeight="false" outlineLevel="0" collapsed="false">
      <c r="J851" s="1219" t="s">
        <v>1321</v>
      </c>
      <c r="M851" s="1244" t="n">
        <v>25</v>
      </c>
      <c r="N851" s="1219" t="s">
        <v>472</v>
      </c>
      <c r="P851" s="1293" t="s">
        <v>1423</v>
      </c>
      <c r="Q851" s="1291" t="n">
        <f aca="false">Q850/2000</f>
        <v>7.61435</v>
      </c>
      <c r="R851" s="1294" t="s">
        <v>464</v>
      </c>
    </row>
    <row r="852" customFormat="false" ht="15" hidden="false" customHeight="false" outlineLevel="0" collapsed="false">
      <c r="J852" s="1248" t="s">
        <v>1322</v>
      </c>
      <c r="K852" s="1248"/>
      <c r="M852" s="1251" t="n">
        <f aca="false">(M849*2) / AVERAGE(M850:M851) * 60</f>
        <v>78.8766</v>
      </c>
      <c r="N852" s="1248" t="s">
        <v>463</v>
      </c>
    </row>
    <row r="853" customFormat="false" ht="15" hidden="false" customHeight="false" outlineLevel="0" collapsed="false">
      <c r="J853" s="1248" t="s">
        <v>1323</v>
      </c>
      <c r="K853" s="1248"/>
      <c r="M853" s="1251" t="n">
        <v>1</v>
      </c>
      <c r="N853" s="1248" t="s">
        <v>463</v>
      </c>
      <c r="P853" s="1291" t="s">
        <v>1402</v>
      </c>
      <c r="Q853" s="1291" t="s">
        <v>1403</v>
      </c>
      <c r="R853" s="1291" t="s">
        <v>1404</v>
      </c>
      <c r="S853" s="1291" t="s">
        <v>1405</v>
      </c>
      <c r="T853" s="1291" t="s">
        <v>1406</v>
      </c>
      <c r="U853" s="1291" t="s">
        <v>1407</v>
      </c>
      <c r="V853" s="1136"/>
    </row>
    <row r="854" customFormat="false" ht="15" hidden="false" customHeight="false" outlineLevel="0" collapsed="false">
      <c r="J854" s="1248" t="s">
        <v>1324</v>
      </c>
      <c r="K854" s="1248"/>
      <c r="M854" s="1251" t="n">
        <v>2</v>
      </c>
      <c r="N854" s="1248" t="s">
        <v>463</v>
      </c>
      <c r="P854" s="1219" t="s">
        <v>1424</v>
      </c>
      <c r="Q854" s="1219" t="s">
        <v>1425</v>
      </c>
      <c r="R854" s="1219" t="s">
        <v>1426</v>
      </c>
      <c r="S854" s="1219" t="n">
        <v>10.95</v>
      </c>
      <c r="T854" s="1219" t="s">
        <v>1427</v>
      </c>
      <c r="U854" s="1219" t="s">
        <v>1428</v>
      </c>
    </row>
    <row r="855" customFormat="false" ht="15" hidden="false" customHeight="false" outlineLevel="0" collapsed="false">
      <c r="J855" s="1248" t="s">
        <v>1325</v>
      </c>
      <c r="K855" s="1248"/>
      <c r="M855" s="1251" t="n">
        <v>2</v>
      </c>
      <c r="N855" s="1248" t="s">
        <v>463</v>
      </c>
      <c r="P855" s="1219" t="s">
        <v>1429</v>
      </c>
    </row>
    <row r="856" customFormat="false" ht="15" hidden="false" customHeight="false" outlineLevel="0" collapsed="false">
      <c r="J856" s="1248" t="s">
        <v>1326</v>
      </c>
      <c r="K856" s="1248"/>
      <c r="M856" s="1249" t="n">
        <v>5</v>
      </c>
      <c r="N856" s="1248" t="s">
        <v>463</v>
      </c>
    </row>
    <row r="857" customFormat="false" ht="15" hidden="false" customHeight="false" outlineLevel="0" collapsed="false">
      <c r="C857" s="1248" t="s">
        <v>1327</v>
      </c>
      <c r="D857" s="1248"/>
      <c r="E857" s="1248"/>
      <c r="F857" s="1249" t="n">
        <v>4</v>
      </c>
      <c r="G857" s="1248" t="s">
        <v>463</v>
      </c>
      <c r="J857" s="1248" t="s">
        <v>1328</v>
      </c>
      <c r="K857" s="1248"/>
      <c r="L857" s="1248"/>
      <c r="M857" s="1251" t="n">
        <f aca="false">M848+M852+M853+M854+M855+M856</f>
        <v>115.693327272727</v>
      </c>
      <c r="N857" s="1248" t="s">
        <v>463</v>
      </c>
      <c r="P857" s="1292" t="s">
        <v>1422</v>
      </c>
      <c r="Q857" s="1085" t="n">
        <f aca="false">446.1+12000+700</f>
        <v>13146.1</v>
      </c>
      <c r="R857" s="1121"/>
    </row>
    <row r="858" customFormat="false" ht="15" hidden="false" customHeight="false" outlineLevel="0" collapsed="false">
      <c r="P858" s="1293" t="s">
        <v>1430</v>
      </c>
      <c r="Q858" s="1291" t="n">
        <f aca="false">Q857/2000</f>
        <v>6.57305</v>
      </c>
      <c r="R858" s="1294" t="s">
        <v>464</v>
      </c>
    </row>
    <row r="859" customFormat="false" ht="15" hidden="false" customHeight="false" outlineLevel="0" collapsed="false">
      <c r="C859" s="1254" t="s">
        <v>1329</v>
      </c>
      <c r="D859" s="1255"/>
      <c r="E859" s="1255"/>
      <c r="F859" s="1256" t="n">
        <f aca="false">F846/F857*60</f>
        <v>10.954356846473</v>
      </c>
      <c r="G859" s="1254" t="s">
        <v>1330</v>
      </c>
      <c r="J859" s="1248" t="s">
        <v>1329</v>
      </c>
      <c r="M859" s="1249" t="n">
        <f aca="false">M846/M857*60</f>
        <v>2.53912655919655</v>
      </c>
      <c r="N859" s="1257" t="s">
        <v>1330</v>
      </c>
    </row>
    <row r="860" customFormat="false" ht="15" hidden="false" customHeight="false" outlineLevel="0" collapsed="false">
      <c r="P860" s="1291" t="s">
        <v>1431</v>
      </c>
      <c r="Q860" s="1291" t="s">
        <v>1403</v>
      </c>
      <c r="R860" s="1291"/>
      <c r="S860" s="1291"/>
      <c r="T860" s="1291"/>
      <c r="U860" s="1291"/>
      <c r="V860" s="1136"/>
    </row>
    <row r="861" customFormat="false" ht="15" hidden="false" customHeight="false" outlineLevel="0" collapsed="false">
      <c r="C861" s="1241" t="s">
        <v>1331</v>
      </c>
      <c r="D861" s="1242"/>
      <c r="E861" s="1242"/>
      <c r="F861" s="1258" t="n">
        <v>1</v>
      </c>
      <c r="G861" s="1241" t="s">
        <v>1332</v>
      </c>
      <c r="J861" s="1241" t="s">
        <v>1331</v>
      </c>
      <c r="K861" s="1242"/>
      <c r="L861" s="1242"/>
      <c r="M861" s="1258" t="n">
        <f aca="false">F859/M859</f>
        <v>4.31422246630326</v>
      </c>
      <c r="N861" s="1241" t="s">
        <v>1332</v>
      </c>
      <c r="P861" s="1219" t="s">
        <v>1432</v>
      </c>
      <c r="Q861" s="1219" t="s">
        <v>1433</v>
      </c>
    </row>
    <row r="863" customFormat="false" ht="15" hidden="false" customHeight="false" outlineLevel="0" collapsed="false">
      <c r="J863" s="1259" t="s">
        <v>1333</v>
      </c>
      <c r="K863" s="1260"/>
      <c r="L863" s="1260"/>
      <c r="M863" s="1261" t="n">
        <f aca="false">(F859*F861)/(M859*M861)</f>
        <v>1</v>
      </c>
      <c r="N863" s="1259" t="s">
        <v>682</v>
      </c>
    </row>
    <row r="866" customFormat="false" ht="15" hidden="false" customHeight="false" outlineLevel="0" collapsed="false">
      <c r="B866" s="1238"/>
      <c r="C866" s="1238" t="s">
        <v>1434</v>
      </c>
      <c r="D866" s="1239"/>
      <c r="E866" s="1239"/>
      <c r="F866" s="1239"/>
      <c r="G866" s="1239"/>
      <c r="H866" s="1239"/>
      <c r="I866" s="1239"/>
      <c r="J866" s="1239"/>
      <c r="K866" s="1239"/>
      <c r="L866" s="1239"/>
      <c r="M866" s="1239"/>
      <c r="N866" s="1239"/>
      <c r="O866" s="1240" t="n">
        <f aca="false">F888</f>
        <v>12.9322268326418</v>
      </c>
      <c r="P866" s="1238" t="s">
        <v>28</v>
      </c>
      <c r="Q866" s="1239"/>
      <c r="R866" s="1239"/>
      <c r="S866" s="1239"/>
      <c r="T866" s="1240" t="n">
        <f aca="false">F889</f>
        <v>0</v>
      </c>
      <c r="U866" s="1238"/>
    </row>
    <row r="868" customFormat="false" ht="15" hidden="false" customHeight="false" outlineLevel="0" collapsed="false">
      <c r="C868" s="1241" t="s">
        <v>1380</v>
      </c>
      <c r="D868" s="1242"/>
      <c r="E868" s="1242"/>
      <c r="F868" s="1242"/>
      <c r="G868" s="1242"/>
      <c r="J868" s="1241" t="s">
        <v>1435</v>
      </c>
      <c r="K868" s="1242"/>
      <c r="L868" s="1242"/>
      <c r="M868" s="1242"/>
      <c r="N868" s="1242"/>
      <c r="P868" s="1291" t="s">
        <v>1402</v>
      </c>
      <c r="Q868" s="1291" t="s">
        <v>1403</v>
      </c>
      <c r="R868" s="1291" t="s">
        <v>1404</v>
      </c>
      <c r="S868" s="1291" t="s">
        <v>1405</v>
      </c>
      <c r="T868" s="1291" t="s">
        <v>1406</v>
      </c>
      <c r="U868" s="1291" t="s">
        <v>1407</v>
      </c>
      <c r="V868" s="1136"/>
    </row>
    <row r="869" customFormat="false" ht="15" hidden="false" customHeight="false" outlineLevel="0" collapsed="false">
      <c r="C869" s="1219" t="s">
        <v>1301</v>
      </c>
      <c r="F869" s="1244" t="n">
        <v>1</v>
      </c>
      <c r="J869" s="1219" t="s">
        <v>1301</v>
      </c>
      <c r="M869" s="1244" t="n">
        <v>0.9</v>
      </c>
      <c r="P869" s="1219" t="s">
        <v>1408</v>
      </c>
      <c r="Q869" s="1219" t="s">
        <v>1409</v>
      </c>
      <c r="R869" s="1219" t="s">
        <v>1410</v>
      </c>
      <c r="S869" s="1219" t="n">
        <v>206.4</v>
      </c>
      <c r="T869" s="1219" t="s">
        <v>1411</v>
      </c>
      <c r="U869" s="1219" t="s">
        <v>1412</v>
      </c>
    </row>
    <row r="870" customFormat="false" ht="15" hidden="false" customHeight="false" outlineLevel="0" collapsed="false">
      <c r="C870" s="1219" t="s">
        <v>1307</v>
      </c>
      <c r="F870" s="1244" t="n">
        <v>0.85</v>
      </c>
      <c r="J870" s="1219" t="s">
        <v>1307</v>
      </c>
      <c r="M870" s="1244" t="n">
        <v>0.8</v>
      </c>
      <c r="P870" s="1219" t="s">
        <v>1413</v>
      </c>
      <c r="S870" s="1219" t="s">
        <v>1414</v>
      </c>
      <c r="T870" s="1219" t="n">
        <v>18.085</v>
      </c>
      <c r="U870" s="1219" t="s">
        <v>1363</v>
      </c>
    </row>
    <row r="871" customFormat="false" ht="15" hidden="false" customHeight="false" outlineLevel="0" collapsed="false">
      <c r="C871" s="1219" t="s">
        <v>1311</v>
      </c>
      <c r="F871" s="1244" t="n">
        <v>0.845243583832795</v>
      </c>
      <c r="J871" s="1219" t="s">
        <v>1311</v>
      </c>
      <c r="M871" s="1249" t="n">
        <v>0.85</v>
      </c>
    </row>
    <row r="872" customFormat="false" ht="15" hidden="false" customHeight="false" outlineLevel="0" collapsed="false">
      <c r="F872" s="1244"/>
      <c r="M872" s="1244"/>
      <c r="P872" s="1292" t="s">
        <v>1415</v>
      </c>
      <c r="Q872" s="1085" t="n">
        <f aca="false">612.5+5000+977</f>
        <v>6589.5</v>
      </c>
      <c r="R872" s="1121"/>
    </row>
    <row r="873" customFormat="false" ht="15" hidden="false" customHeight="false" outlineLevel="0" collapsed="false">
      <c r="C873" s="1246" t="str">
        <f aca="false">_xlfn.XLOOKUP(F874,Q$2:Q$4,P$2:P$4,0,0,1)</f>
        <v>Escavadeira CAT-320</v>
      </c>
      <c r="F873" s="1244"/>
      <c r="J873" s="1246"/>
      <c r="M873" s="1244"/>
      <c r="P873" s="1293" t="s">
        <v>1416</v>
      </c>
      <c r="Q873" s="1291" t="n">
        <f aca="false">Q872/2000</f>
        <v>3.29475</v>
      </c>
      <c r="R873" s="1294" t="s">
        <v>464</v>
      </c>
    </row>
    <row r="874" customFormat="false" ht="15" hidden="false" customHeight="false" outlineLevel="0" collapsed="false">
      <c r="C874" s="1219" t="s">
        <v>1316</v>
      </c>
      <c r="F874" s="1247" t="n">
        <v>1.2</v>
      </c>
      <c r="G874" s="1219" t="s">
        <v>55</v>
      </c>
      <c r="J874" s="1219" t="s">
        <v>1316</v>
      </c>
      <c r="M874" s="1247" t="n">
        <v>14</v>
      </c>
      <c r="N874" s="1219" t="s">
        <v>55</v>
      </c>
      <c r="O874" s="1283"/>
    </row>
    <row r="875" customFormat="false" ht="15" hidden="false" customHeight="false" outlineLevel="0" collapsed="false">
      <c r="C875" s="1248" t="s">
        <v>1317</v>
      </c>
      <c r="D875" s="1248"/>
      <c r="E875" s="1248"/>
      <c r="F875" s="1249" t="n">
        <f aca="false">F869*F870*F871*F874</f>
        <v>0.862148455509451</v>
      </c>
      <c r="G875" s="1248" t="s">
        <v>55</v>
      </c>
      <c r="J875" s="1248" t="s">
        <v>1317</v>
      </c>
      <c r="K875" s="1248"/>
      <c r="L875" s="1248"/>
      <c r="M875" s="1249" t="n">
        <f aca="false">M869*M870*M871*M874</f>
        <v>8.568</v>
      </c>
      <c r="N875" s="1248" t="s">
        <v>346</v>
      </c>
      <c r="P875" s="1291" t="s">
        <v>1402</v>
      </c>
      <c r="Q875" s="1291" t="s">
        <v>1403</v>
      </c>
      <c r="R875" s="1291" t="s">
        <v>1404</v>
      </c>
      <c r="S875" s="1291" t="s">
        <v>1405</v>
      </c>
      <c r="T875" s="1291" t="s">
        <v>1406</v>
      </c>
      <c r="U875" s="1291" t="s">
        <v>1407</v>
      </c>
      <c r="V875" s="1136"/>
    </row>
    <row r="876" customFormat="false" ht="15" hidden="false" customHeight="false" outlineLevel="0" collapsed="false">
      <c r="P876" s="1219" t="s">
        <v>1417</v>
      </c>
      <c r="Q876" s="1219" t="s">
        <v>1418</v>
      </c>
      <c r="R876" s="1219" t="s">
        <v>1419</v>
      </c>
      <c r="S876" s="1219" t="n">
        <f aca="false">23+215.7</f>
        <v>238.7</v>
      </c>
      <c r="T876" s="1219" t="s">
        <v>1420</v>
      </c>
      <c r="U876" s="1219" t="s">
        <v>1421</v>
      </c>
    </row>
    <row r="877" customFormat="false" ht="15" hidden="false" customHeight="false" outlineLevel="0" collapsed="false">
      <c r="J877" s="1248" t="s">
        <v>1318</v>
      </c>
      <c r="M877" s="1249" t="n">
        <f aca="false">M875/F888*60</f>
        <v>39.7518545454546</v>
      </c>
      <c r="N877" s="1248" t="s">
        <v>463</v>
      </c>
      <c r="P877" s="1219" t="s">
        <v>1413</v>
      </c>
    </row>
    <row r="878" customFormat="false" ht="15" hidden="false" customHeight="false" outlineLevel="0" collapsed="false">
      <c r="J878" s="1219" t="s">
        <v>1319</v>
      </c>
      <c r="M878" s="1244" t="n">
        <f aca="false">[33]Outros!S28</f>
        <v>7.58648399999998</v>
      </c>
      <c r="N878" s="1219" t="s">
        <v>464</v>
      </c>
    </row>
    <row r="879" customFormat="false" ht="15" hidden="false" customHeight="false" outlineLevel="0" collapsed="false">
      <c r="J879" s="1219" t="s">
        <v>1320</v>
      </c>
      <c r="M879" s="1244" t="n">
        <v>15</v>
      </c>
      <c r="N879" s="1219" t="s">
        <v>472</v>
      </c>
      <c r="P879" s="1292" t="s">
        <v>1422</v>
      </c>
      <c r="Q879" s="1085" t="n">
        <f aca="false">784.3+14000+444.4</f>
        <v>15228.7</v>
      </c>
      <c r="R879" s="1121"/>
    </row>
    <row r="880" customFormat="false" ht="15" hidden="false" customHeight="false" outlineLevel="0" collapsed="false">
      <c r="J880" s="1219" t="s">
        <v>1321</v>
      </c>
      <c r="M880" s="1244" t="n">
        <v>30</v>
      </c>
      <c r="N880" s="1219" t="s">
        <v>472</v>
      </c>
      <c r="P880" s="1293" t="s">
        <v>1423</v>
      </c>
      <c r="Q880" s="1291" t="n">
        <f aca="false">Q879/2000</f>
        <v>7.61435</v>
      </c>
      <c r="R880" s="1294" t="s">
        <v>464</v>
      </c>
    </row>
    <row r="881" customFormat="false" ht="15" hidden="false" customHeight="false" outlineLevel="0" collapsed="false">
      <c r="J881" s="1248" t="s">
        <v>1322</v>
      </c>
      <c r="K881" s="1248"/>
      <c r="M881" s="1251" t="n">
        <f aca="false">(M878*2) / AVERAGE(M879:M880) * 60</f>
        <v>40.4612479999999</v>
      </c>
      <c r="N881" s="1248" t="s">
        <v>463</v>
      </c>
    </row>
    <row r="882" customFormat="false" ht="15" hidden="false" customHeight="false" outlineLevel="0" collapsed="false">
      <c r="J882" s="1248" t="s">
        <v>1323</v>
      </c>
      <c r="K882" s="1248"/>
      <c r="M882" s="1251"/>
      <c r="N882" s="1248" t="s">
        <v>463</v>
      </c>
      <c r="P882" s="1291" t="s">
        <v>1402</v>
      </c>
      <c r="Q882" s="1291" t="s">
        <v>1403</v>
      </c>
      <c r="R882" s="1291" t="s">
        <v>1404</v>
      </c>
      <c r="S882" s="1291" t="s">
        <v>1405</v>
      </c>
      <c r="T882" s="1291" t="s">
        <v>1406</v>
      </c>
      <c r="U882" s="1291" t="s">
        <v>1407</v>
      </c>
      <c r="V882" s="1136"/>
    </row>
    <row r="883" customFormat="false" ht="15" hidden="false" customHeight="false" outlineLevel="0" collapsed="false">
      <c r="J883" s="1248" t="s">
        <v>1324</v>
      </c>
      <c r="K883" s="1248"/>
      <c r="M883" s="1251" t="n">
        <v>1</v>
      </c>
      <c r="N883" s="1248" t="s">
        <v>463</v>
      </c>
      <c r="P883" s="1219" t="s">
        <v>1424</v>
      </c>
      <c r="Q883" s="1219" t="s">
        <v>1425</v>
      </c>
      <c r="R883" s="1219" t="s">
        <v>1426</v>
      </c>
      <c r="S883" s="1219" t="n">
        <v>10.95</v>
      </c>
      <c r="T883" s="1219" t="s">
        <v>1427</v>
      </c>
      <c r="U883" s="1219" t="s">
        <v>1428</v>
      </c>
    </row>
    <row r="884" customFormat="false" ht="15" hidden="false" customHeight="false" outlineLevel="0" collapsed="false">
      <c r="J884" s="1248" t="s">
        <v>1325</v>
      </c>
      <c r="K884" s="1248"/>
      <c r="M884" s="1251" t="n">
        <v>1</v>
      </c>
      <c r="N884" s="1248" t="s">
        <v>463</v>
      </c>
      <c r="P884" s="1219" t="s">
        <v>1429</v>
      </c>
    </row>
    <row r="885" customFormat="false" ht="15" hidden="false" customHeight="false" outlineLevel="0" collapsed="false">
      <c r="J885" s="1248" t="s">
        <v>1326</v>
      </c>
      <c r="K885" s="1248"/>
      <c r="M885" s="1249" t="n">
        <v>0.5</v>
      </c>
      <c r="N885" s="1248" t="s">
        <v>463</v>
      </c>
    </row>
    <row r="886" customFormat="false" ht="15" hidden="false" customHeight="false" outlineLevel="0" collapsed="false">
      <c r="C886" s="1248" t="s">
        <v>1327</v>
      </c>
      <c r="D886" s="1248"/>
      <c r="E886" s="1248"/>
      <c r="F886" s="1249" t="n">
        <v>4</v>
      </c>
      <c r="G886" s="1248" t="s">
        <v>463</v>
      </c>
      <c r="J886" s="1248" t="s">
        <v>1328</v>
      </c>
      <c r="K886" s="1248"/>
      <c r="L886" s="1248"/>
      <c r="M886" s="1251" t="n">
        <f aca="false">M877+M881+M882+M883+M884+M885</f>
        <v>82.7131025454545</v>
      </c>
      <c r="N886" s="1248" t="s">
        <v>463</v>
      </c>
      <c r="P886" s="1292" t="s">
        <v>1422</v>
      </c>
      <c r="Q886" s="1085" t="n">
        <f aca="false">446.1+12000+700</f>
        <v>13146.1</v>
      </c>
      <c r="R886" s="1121"/>
    </row>
    <row r="887" customFormat="false" ht="15" hidden="false" customHeight="false" outlineLevel="0" collapsed="false">
      <c r="P887" s="1293" t="s">
        <v>1430</v>
      </c>
      <c r="Q887" s="1291" t="n">
        <f aca="false">Q886/2000</f>
        <v>6.57305</v>
      </c>
      <c r="R887" s="1294" t="s">
        <v>464</v>
      </c>
    </row>
    <row r="888" customFormat="false" ht="15" hidden="false" customHeight="false" outlineLevel="0" collapsed="false">
      <c r="C888" s="1254" t="s">
        <v>1329</v>
      </c>
      <c r="D888" s="1255"/>
      <c r="E888" s="1255"/>
      <c r="F888" s="1256" t="n">
        <f aca="false">F875/F886*60</f>
        <v>12.9322268326418</v>
      </c>
      <c r="G888" s="1254" t="s">
        <v>1330</v>
      </c>
      <c r="J888" s="1248" t="s">
        <v>1329</v>
      </c>
      <c r="M888" s="1249" t="n">
        <f aca="false">M875/M886*60</f>
        <v>6.21521843794326</v>
      </c>
      <c r="N888" s="1257" t="s">
        <v>1330</v>
      </c>
    </row>
    <row r="889" customFormat="false" ht="15" hidden="false" customHeight="false" outlineLevel="0" collapsed="false">
      <c r="P889" s="1291" t="s">
        <v>1431</v>
      </c>
      <c r="Q889" s="1291" t="s">
        <v>1403</v>
      </c>
      <c r="R889" s="1291"/>
      <c r="S889" s="1291"/>
      <c r="T889" s="1291"/>
      <c r="U889" s="1291"/>
      <c r="V889" s="1136"/>
    </row>
    <row r="890" customFormat="false" ht="15" hidden="false" customHeight="false" outlineLevel="0" collapsed="false">
      <c r="C890" s="1241" t="s">
        <v>1331</v>
      </c>
      <c r="D890" s="1242"/>
      <c r="E890" s="1242"/>
      <c r="F890" s="1258" t="n">
        <v>1</v>
      </c>
      <c r="G890" s="1241" t="s">
        <v>1332</v>
      </c>
      <c r="J890" s="1241" t="s">
        <v>1331</v>
      </c>
      <c r="K890" s="1242"/>
      <c r="L890" s="1242"/>
      <c r="M890" s="1258" t="n">
        <f aca="false">F888/M888</f>
        <v>2.08073569123361</v>
      </c>
      <c r="N890" s="1241" t="s">
        <v>1332</v>
      </c>
      <c r="P890" s="1219" t="s">
        <v>1432</v>
      </c>
      <c r="Q890" s="1219" t="s">
        <v>1433</v>
      </c>
    </row>
    <row r="892" customFormat="false" ht="15" hidden="false" customHeight="false" outlineLevel="0" collapsed="false">
      <c r="J892" s="1259" t="s">
        <v>1333</v>
      </c>
      <c r="K892" s="1260"/>
      <c r="L892" s="1260"/>
      <c r="M892" s="1261" t="n">
        <f aca="false">(F888*F890)/(M888*M890)</f>
        <v>1</v>
      </c>
      <c r="N892" s="1259" t="s">
        <v>682</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3A2C7"/>
    <pageSetUpPr fitToPage="false"/>
  </sheetPr>
  <dimension ref="A1:AE493"/>
  <sheetViews>
    <sheetView showFormulas="false" showGridLines="false" showRowColHeaders="true" showZeros="true" rightToLeft="false" tabSelected="false" showOutlineSymbols="true" defaultGridColor="true" view="normal" topLeftCell="A1" colorId="64" zoomScale="55" zoomScaleNormal="55" zoomScalePageLayoutView="100" workbookViewId="0">
      <selection pane="topLeft" activeCell="H22" activeCellId="0" sqref="H22"/>
    </sheetView>
  </sheetViews>
  <sheetFormatPr defaultColWidth="10.5703125" defaultRowHeight="15" customHeight="false" zeroHeight="false" outlineLevelRow="0" outlineLevelCol="0"/>
  <cols>
    <col collapsed="false" customWidth="true" hidden="false" outlineLevel="0" max="1" min="1" style="1219" width="6.57"/>
    <col collapsed="false" customWidth="true" hidden="false" outlineLevel="0" max="2" min="2" style="1219" width="21.57"/>
    <col collapsed="false" customWidth="true" hidden="false" outlineLevel="0" max="3" min="3" style="1219" width="30.57"/>
    <col collapsed="false" customWidth="false" hidden="false" outlineLevel="0" max="5" min="4" style="1219" width="10.57"/>
    <col collapsed="false" customWidth="true" hidden="false" outlineLevel="0" max="6" min="6" style="1219" width="14"/>
    <col collapsed="false" customWidth="false" hidden="false" outlineLevel="0" max="7" min="7" style="1219" width="10.57"/>
    <col collapsed="false" customWidth="true" hidden="false" outlineLevel="0" max="8" min="8" style="1219" width="16.14"/>
    <col collapsed="false" customWidth="false" hidden="false" outlineLevel="0" max="9" min="9" style="1219" width="10.57"/>
    <col collapsed="false" customWidth="true" hidden="false" outlineLevel="0" max="10" min="10" style="1219" width="15.57"/>
    <col collapsed="false" customWidth="false" hidden="false" outlineLevel="0" max="11" min="11" style="1219" width="10.57"/>
    <col collapsed="false" customWidth="true" hidden="false" outlineLevel="0" max="12" min="12" style="1219" width="13.86"/>
    <col collapsed="false" customWidth="true" hidden="false" outlineLevel="0" max="13" min="13" style="1219" width="131"/>
    <col collapsed="false" customWidth="true" hidden="false" outlineLevel="0" max="14" min="14" style="1219" width="13.15"/>
    <col collapsed="false" customWidth="true" hidden="false" outlineLevel="0" max="15" min="15" style="1219" width="13.57"/>
    <col collapsed="false" customWidth="true" hidden="false" outlineLevel="0" max="16" min="16" style="1219" width="22.42"/>
    <col collapsed="false" customWidth="true" hidden="false" outlineLevel="0" max="17" min="17" style="1219" width="11.43"/>
    <col collapsed="false" customWidth="true" hidden="false" outlineLevel="0" max="18" min="18" style="1219" width="17.57"/>
    <col collapsed="false" customWidth="false" hidden="false" outlineLevel="0" max="19" min="19" style="1219" width="10.57"/>
    <col collapsed="false" customWidth="true" hidden="false" outlineLevel="0" max="20" min="20" style="1219" width="21"/>
    <col collapsed="false" customWidth="false" hidden="false" outlineLevel="0" max="21" min="21" style="1219" width="10.57"/>
    <col collapsed="false" customWidth="true" hidden="false" outlineLevel="0" max="22" min="22" style="1219" width="10.14"/>
    <col collapsed="false" customWidth="true" hidden="false" outlineLevel="0" max="23" min="23" style="1219" width="11.14"/>
    <col collapsed="false" customWidth="false" hidden="false" outlineLevel="0" max="24" min="24" style="1219" width="10.57"/>
    <col collapsed="false" customWidth="true" hidden="false" outlineLevel="0" max="25" min="25" style="1219" width="14.57"/>
    <col collapsed="false" customWidth="false" hidden="false" outlineLevel="0" max="27" min="26" style="1219" width="10.57"/>
    <col collapsed="false" customWidth="true" hidden="false" outlineLevel="0" max="28" min="28" style="1219" width="11.43"/>
    <col collapsed="false" customWidth="false" hidden="false" outlineLevel="0" max="16384" min="29" style="1219" width="10.57"/>
  </cols>
  <sheetData>
    <row r="1" customFormat="false" ht="15" hidden="false" customHeight="false" outlineLevel="0" collapsed="false">
      <c r="B1" s="1220" t="s">
        <v>1295</v>
      </c>
      <c r="P1" s="1221"/>
      <c r="Q1" s="1222" t="s">
        <v>1296</v>
      </c>
      <c r="R1" s="1222" t="s">
        <v>1297</v>
      </c>
      <c r="U1" s="1222" t="s">
        <v>1298</v>
      </c>
      <c r="V1" s="1222" t="s">
        <v>1299</v>
      </c>
      <c r="X1" s="1223"/>
      <c r="Y1" s="1223"/>
      <c r="Z1" s="1223"/>
      <c r="AA1" s="1223"/>
      <c r="AB1" s="1223"/>
      <c r="AC1" s="1223"/>
      <c r="AD1" s="1223"/>
      <c r="AE1" s="1223"/>
    </row>
    <row r="2" s="1223" customFormat="true" ht="15" hidden="false" customHeight="false" outlineLevel="0" collapsed="false">
      <c r="B2" s="1224" t="s">
        <v>1300</v>
      </c>
      <c r="C2" s="1225" t="s">
        <v>1301</v>
      </c>
      <c r="D2" s="1226" t="s">
        <v>1302</v>
      </c>
      <c r="E2" s="1220"/>
      <c r="F2" s="1227"/>
      <c r="G2" s="1224" t="s">
        <v>1300</v>
      </c>
      <c r="H2" s="1225" t="s">
        <v>1303</v>
      </c>
      <c r="I2" s="1226"/>
      <c r="J2" s="1226"/>
      <c r="K2" s="1226" t="s">
        <v>1302</v>
      </c>
      <c r="L2" s="1220"/>
      <c r="M2" s="1219"/>
      <c r="N2" s="1219"/>
      <c r="O2" s="1220"/>
      <c r="P2" s="1222" t="s">
        <v>1304</v>
      </c>
      <c r="Q2" s="1228" t="n">
        <v>1.19</v>
      </c>
      <c r="R2" s="1229" t="n">
        <v>6.72</v>
      </c>
      <c r="S2" s="1220" t="s">
        <v>1436</v>
      </c>
      <c r="T2" s="1230" t="s">
        <v>1305</v>
      </c>
      <c r="U2" s="1228" t="n">
        <v>3.2</v>
      </c>
      <c r="V2" s="1228" t="n">
        <v>7.4</v>
      </c>
    </row>
    <row r="3" s="1223" customFormat="true" ht="15" hidden="false" customHeight="false" outlineLevel="0" collapsed="false">
      <c r="B3" s="1231" t="s">
        <v>1306</v>
      </c>
      <c r="C3" s="1232" t="s">
        <v>1307</v>
      </c>
      <c r="D3" s="1233" t="s">
        <v>1302</v>
      </c>
      <c r="E3" s="1220"/>
      <c r="F3" s="1227"/>
      <c r="G3" s="1220"/>
      <c r="H3" s="1220"/>
      <c r="I3" s="1220"/>
      <c r="J3" s="1220"/>
      <c r="K3" s="1220"/>
      <c r="L3" s="1220"/>
      <c r="M3" s="1220"/>
      <c r="N3" s="1219"/>
      <c r="O3" s="1220"/>
      <c r="P3" s="1222" t="s">
        <v>1308</v>
      </c>
      <c r="Q3" s="1228" t="n">
        <f aca="false">1.88+0.53</f>
        <v>2.41</v>
      </c>
      <c r="R3" s="1229" t="n">
        <v>7.52</v>
      </c>
      <c r="S3" s="1220" t="s">
        <v>1437</v>
      </c>
      <c r="T3" s="1230" t="s">
        <v>1309</v>
      </c>
      <c r="U3" s="1228" t="n">
        <v>2.5</v>
      </c>
      <c r="V3" s="1228" t="n">
        <v>3.2</v>
      </c>
    </row>
    <row r="4" s="1223" customFormat="true" ht="15" hidden="false" customHeight="false" outlineLevel="0" collapsed="false">
      <c r="B4" s="1234" t="s">
        <v>1310</v>
      </c>
      <c r="C4" s="1235" t="s">
        <v>1311</v>
      </c>
      <c r="D4" s="1236" t="s">
        <v>1302</v>
      </c>
      <c r="E4" s="1220"/>
      <c r="F4" s="1227"/>
      <c r="G4" s="1220"/>
      <c r="H4" s="1220"/>
      <c r="I4" s="1220"/>
      <c r="J4" s="1220"/>
      <c r="K4" s="1220"/>
      <c r="L4" s="1220"/>
      <c r="M4" s="1220"/>
      <c r="N4" s="1220"/>
      <c r="O4" s="1220"/>
      <c r="P4" s="1222" t="s">
        <v>1312</v>
      </c>
      <c r="Q4" s="1228" t="n">
        <v>2.41</v>
      </c>
      <c r="R4" s="1229" t="n">
        <v>7.7</v>
      </c>
      <c r="S4" s="1220" t="s">
        <v>1438</v>
      </c>
      <c r="T4" s="1230" t="s">
        <v>1313</v>
      </c>
      <c r="U4" s="1228" t="n">
        <v>1.7</v>
      </c>
      <c r="V4" s="1228" t="n">
        <v>5</v>
      </c>
    </row>
    <row r="5" customFormat="false" ht="15" hidden="false" customHeight="false" outlineLevel="0" collapsed="false">
      <c r="A5" s="1223"/>
      <c r="B5" s="1234" t="s">
        <v>1439</v>
      </c>
      <c r="C5" s="1235" t="s">
        <v>1440</v>
      </c>
      <c r="D5" s="1236" t="s">
        <v>1302</v>
      </c>
      <c r="E5" s="1220"/>
      <c r="F5" s="1227"/>
      <c r="G5" s="1220"/>
      <c r="H5" s="1220"/>
      <c r="I5" s="1220"/>
      <c r="J5" s="1220"/>
      <c r="K5" s="1220"/>
      <c r="L5" s="1220"/>
      <c r="M5" s="1220"/>
      <c r="N5" s="1220"/>
      <c r="O5" s="1220"/>
      <c r="Q5" s="1237"/>
    </row>
    <row r="6" customFormat="false" ht="15" hidden="false" customHeight="false" outlineLevel="0" collapsed="false">
      <c r="Q6" s="1237"/>
    </row>
    <row r="7" customFormat="false" ht="15" hidden="false" customHeight="false" outlineLevel="0" collapsed="false">
      <c r="Q7" s="1237"/>
    </row>
    <row r="8" customFormat="false" ht="15" hidden="false" customHeight="false" outlineLevel="0" collapsed="false">
      <c r="B8" s="1238"/>
      <c r="C8" s="1238"/>
      <c r="D8" s="1239"/>
      <c r="E8" s="1239"/>
      <c r="F8" s="1239"/>
      <c r="G8" s="1239"/>
      <c r="H8" s="1239"/>
      <c r="I8" s="1238" t="n">
        <v>0</v>
      </c>
      <c r="J8" s="1239"/>
      <c r="K8" s="1238"/>
      <c r="L8" s="1239"/>
      <c r="M8" s="1239"/>
      <c r="N8" s="1238"/>
      <c r="O8" s="1239"/>
      <c r="P8" s="1239"/>
      <c r="Q8" s="1238"/>
      <c r="R8" s="1239"/>
      <c r="S8" s="1239"/>
      <c r="T8" s="1295" t="n">
        <f aca="false">F29</f>
        <v>219.722763042845</v>
      </c>
      <c r="U8" s="1238"/>
    </row>
    <row r="10" customFormat="false" ht="15" hidden="false" customHeight="false" outlineLevel="0" collapsed="false">
      <c r="C10" s="1243"/>
      <c r="D10" s="1243"/>
      <c r="E10" s="1243"/>
      <c r="F10" s="1243"/>
      <c r="G10" s="1243"/>
      <c r="H10" s="1243"/>
      <c r="I10" s="1243"/>
      <c r="J10" s="1243"/>
      <c r="K10" s="1243"/>
      <c r="L10" s="1243"/>
      <c r="M10" s="1243"/>
      <c r="N10" s="1243"/>
      <c r="O10" s="1243"/>
    </row>
    <row r="11" customFormat="false" ht="15" hidden="false" customHeight="false" outlineLevel="0" collapsed="false">
      <c r="C11" s="1241" t="s">
        <v>1441</v>
      </c>
      <c r="D11" s="1242"/>
      <c r="E11" s="1242"/>
      <c r="F11" s="1242"/>
      <c r="G11" s="1242"/>
      <c r="H11" s="1243"/>
      <c r="I11" s="1243"/>
      <c r="J11" s="1243"/>
      <c r="K11" s="1243"/>
      <c r="L11" s="1241" t="s">
        <v>1441</v>
      </c>
      <c r="M11" s="1242"/>
      <c r="N11" s="1242"/>
      <c r="O11" s="1242"/>
      <c r="P11" s="1242"/>
      <c r="Q11" s="1243"/>
      <c r="R11" s="1243"/>
    </row>
    <row r="12" customFormat="false" ht="15" hidden="false" customHeight="false" outlineLevel="0" collapsed="false">
      <c r="C12" s="1219" t="s">
        <v>1301</v>
      </c>
      <c r="F12" s="1244" t="n">
        <v>0.8</v>
      </c>
      <c r="H12" s="1243"/>
      <c r="I12" s="1243"/>
      <c r="J12" s="1243"/>
      <c r="K12" s="1243"/>
      <c r="L12" s="1219" t="s">
        <v>1301</v>
      </c>
      <c r="O12" s="1244" t="n">
        <v>0.8</v>
      </c>
      <c r="Q12" s="1243"/>
      <c r="R12" s="1243"/>
    </row>
    <row r="13" customFormat="false" ht="15" hidden="false" customHeight="false" outlineLevel="0" collapsed="false">
      <c r="C13" s="1219" t="s">
        <v>1307</v>
      </c>
      <c r="F13" s="1244" t="n">
        <v>0.8</v>
      </c>
      <c r="H13" s="1243"/>
      <c r="I13" s="1243"/>
      <c r="J13" s="1243"/>
      <c r="K13" s="1243"/>
      <c r="L13" s="1219" t="s">
        <v>1307</v>
      </c>
      <c r="O13" s="1244" t="n">
        <v>0.8</v>
      </c>
      <c r="Q13" s="1243"/>
      <c r="R13" s="1243"/>
    </row>
    <row r="14" customFormat="false" ht="15" hidden="false" customHeight="false" outlineLevel="0" collapsed="false">
      <c r="C14" s="1219" t="s">
        <v>1311</v>
      </c>
      <c r="F14" s="1284" t="n">
        <v>1</v>
      </c>
      <c r="H14" s="1243"/>
      <c r="I14" s="1243"/>
      <c r="J14" s="1243"/>
      <c r="K14" s="1243"/>
      <c r="L14" s="1219" t="s">
        <v>1311</v>
      </c>
      <c r="O14" s="1284" t="n">
        <v>1</v>
      </c>
      <c r="Q14" s="1243"/>
      <c r="R14" s="1243"/>
    </row>
    <row r="15" customFormat="false" ht="15" hidden="false" customHeight="false" outlineLevel="0" collapsed="false">
      <c r="F15" s="1244"/>
      <c r="H15" s="1243"/>
      <c r="I15" s="1243"/>
      <c r="J15" s="1243"/>
      <c r="K15" s="1243"/>
      <c r="O15" s="1244"/>
      <c r="Q15" s="1243"/>
      <c r="R15" s="1243"/>
    </row>
    <row r="16" customFormat="false" ht="15" hidden="false" customHeight="false" outlineLevel="0" collapsed="false">
      <c r="C16" s="1246"/>
      <c r="F16" s="1244"/>
      <c r="H16" s="1243"/>
      <c r="I16" s="1243"/>
      <c r="J16" s="1243"/>
      <c r="K16" s="1243"/>
      <c r="L16" s="1246"/>
      <c r="O16" s="1244"/>
      <c r="Q16" s="1243"/>
      <c r="R16" s="1243"/>
    </row>
    <row r="17" customFormat="false" ht="15" hidden="false" customHeight="false" outlineLevel="0" collapsed="false">
      <c r="C17" s="1219" t="s">
        <v>1316</v>
      </c>
      <c r="F17" s="1244" t="n">
        <v>10</v>
      </c>
      <c r="G17" s="1219" t="s">
        <v>55</v>
      </c>
      <c r="H17" s="1296"/>
      <c r="I17" s="1243"/>
      <c r="J17" s="1243"/>
      <c r="K17" s="1243"/>
      <c r="L17" s="1219" t="s">
        <v>1316</v>
      </c>
      <c r="O17" s="1244" t="n">
        <v>10</v>
      </c>
      <c r="P17" s="1219" t="s">
        <v>55</v>
      </c>
      <c r="Q17" s="1296"/>
      <c r="R17" s="1243"/>
    </row>
    <row r="18" customFormat="false" ht="15" hidden="false" customHeight="false" outlineLevel="0" collapsed="false">
      <c r="C18" s="1297" t="s">
        <v>1442</v>
      </c>
      <c r="D18" s="1248"/>
      <c r="E18" s="1248"/>
      <c r="F18" s="1249" t="n">
        <f aca="false">F17*F14*F13*F12*2.4</f>
        <v>15.36</v>
      </c>
      <c r="G18" s="1248" t="s">
        <v>788</v>
      </c>
      <c r="H18" s="1243"/>
      <c r="I18" s="1243"/>
      <c r="J18" s="1243"/>
      <c r="K18" s="1243"/>
      <c r="L18" s="1297" t="s">
        <v>1442</v>
      </c>
      <c r="M18" s="1248"/>
      <c r="N18" s="1248"/>
      <c r="O18" s="1249" t="n">
        <f aca="false">O17*O14*O13*O12*2.4</f>
        <v>15.36</v>
      </c>
      <c r="P18" s="1248" t="s">
        <v>788</v>
      </c>
      <c r="Q18" s="1243"/>
      <c r="R18" s="1243"/>
    </row>
    <row r="19" customFormat="false" ht="15" hidden="false" customHeight="false" outlineLevel="0" collapsed="false">
      <c r="H19" s="1243"/>
      <c r="I19" s="1243"/>
      <c r="J19" s="1243"/>
      <c r="K19" s="1243"/>
      <c r="Q19" s="1243"/>
      <c r="R19" s="1243"/>
    </row>
    <row r="20" customFormat="false" ht="15" hidden="false" customHeight="false" outlineLevel="0" collapsed="false">
      <c r="C20" s="1248" t="s">
        <v>1318</v>
      </c>
      <c r="F20" s="1298" t="n">
        <f aca="false">14/100*60</f>
        <v>8.4</v>
      </c>
      <c r="G20" s="1248" t="s">
        <v>463</v>
      </c>
      <c r="H20" s="1243"/>
      <c r="I20" s="1243"/>
      <c r="J20" s="1243"/>
      <c r="K20" s="1243"/>
      <c r="L20" s="1248" t="s">
        <v>1318</v>
      </c>
      <c r="O20" s="1298" t="n">
        <f aca="false">14/100*60</f>
        <v>8.4</v>
      </c>
      <c r="P20" s="1248" t="s">
        <v>463</v>
      </c>
      <c r="Q20" s="1243"/>
      <c r="R20" s="1243"/>
    </row>
    <row r="21" customFormat="false" ht="15" hidden="false" customHeight="false" outlineLevel="0" collapsed="false">
      <c r="C21" s="1219" t="s">
        <v>1319</v>
      </c>
      <c r="F21" s="1299" t="n">
        <v>40.9</v>
      </c>
      <c r="G21" s="1219" t="s">
        <v>464</v>
      </c>
      <c r="H21" s="1243" t="s">
        <v>1443</v>
      </c>
      <c r="I21" s="1243"/>
      <c r="J21" s="1243"/>
      <c r="K21" s="1243"/>
      <c r="L21" s="1219" t="s">
        <v>1319</v>
      </c>
      <c r="O21" s="1244" t="n">
        <v>20</v>
      </c>
      <c r="P21" s="1219" t="s">
        <v>464</v>
      </c>
      <c r="R21" s="1243"/>
    </row>
    <row r="22" customFormat="false" ht="15" hidden="false" customHeight="false" outlineLevel="0" collapsed="false">
      <c r="C22" s="1219" t="s">
        <v>1320</v>
      </c>
      <c r="F22" s="1244" t="n">
        <v>30</v>
      </c>
      <c r="G22" s="1219" t="s">
        <v>472</v>
      </c>
      <c r="H22" s="1243"/>
      <c r="I22" s="1243"/>
      <c r="J22" s="1243"/>
      <c r="K22" s="1243"/>
      <c r="L22" s="1219" t="s">
        <v>1320</v>
      </c>
      <c r="O22" s="1244" t="n">
        <v>30</v>
      </c>
      <c r="P22" s="1219" t="s">
        <v>472</v>
      </c>
      <c r="Q22" s="1243"/>
      <c r="R22" s="1243"/>
    </row>
    <row r="23" customFormat="false" ht="15" hidden="false" customHeight="false" outlineLevel="0" collapsed="false">
      <c r="C23" s="1219" t="s">
        <v>1321</v>
      </c>
      <c r="F23" s="1244" t="n">
        <v>40</v>
      </c>
      <c r="G23" s="1219" t="s">
        <v>472</v>
      </c>
      <c r="H23" s="1243"/>
      <c r="I23" s="1243"/>
      <c r="J23" s="1243"/>
      <c r="K23" s="1243"/>
      <c r="L23" s="1219" t="s">
        <v>1321</v>
      </c>
      <c r="O23" s="1244" t="n">
        <v>50</v>
      </c>
      <c r="P23" s="1219" t="s">
        <v>472</v>
      </c>
      <c r="Q23" s="1243"/>
      <c r="R23" s="1243"/>
    </row>
    <row r="24" customFormat="false" ht="15" hidden="false" customHeight="false" outlineLevel="0" collapsed="false">
      <c r="C24" s="1248" t="s">
        <v>1322</v>
      </c>
      <c r="D24" s="1248"/>
      <c r="F24" s="1251" t="n">
        <f aca="false">(F21*(F22+F23)/(F22*F23))*60</f>
        <v>143.15</v>
      </c>
      <c r="G24" s="1248" t="s">
        <v>463</v>
      </c>
      <c r="H24" s="1243"/>
      <c r="I24" s="1243"/>
      <c r="J24" s="1243"/>
      <c r="K24" s="1243"/>
      <c r="L24" s="1248" t="s">
        <v>1322</v>
      </c>
      <c r="M24" s="1248"/>
      <c r="O24" s="1251" t="n">
        <f aca="false">(O21*(O22+O23)/(O22*O23))*60</f>
        <v>64</v>
      </c>
      <c r="P24" s="1248" t="s">
        <v>463</v>
      </c>
      <c r="Q24" s="1243"/>
      <c r="R24" s="1243"/>
    </row>
    <row r="25" customFormat="false" ht="15" hidden="false" customHeight="false" outlineLevel="0" collapsed="false">
      <c r="C25" s="1248" t="s">
        <v>1323</v>
      </c>
      <c r="D25" s="1248"/>
      <c r="F25" s="1251" t="n">
        <v>0</v>
      </c>
      <c r="G25" s="1248" t="s">
        <v>463</v>
      </c>
      <c r="H25" s="1243"/>
      <c r="I25" s="1243"/>
      <c r="J25" s="1243"/>
      <c r="K25" s="1243"/>
      <c r="L25" s="1248" t="s">
        <v>1323</v>
      </c>
      <c r="M25" s="1248"/>
      <c r="O25" s="1251" t="n">
        <v>0</v>
      </c>
      <c r="P25" s="1248" t="s">
        <v>463</v>
      </c>
      <c r="Q25" s="1243"/>
      <c r="R25" s="1243"/>
    </row>
    <row r="26" customFormat="false" ht="15" hidden="false" customHeight="false" outlineLevel="0" collapsed="false">
      <c r="C26" s="1248" t="s">
        <v>1326</v>
      </c>
      <c r="D26" s="1248"/>
      <c r="F26" s="1249" t="n">
        <v>20</v>
      </c>
      <c r="G26" s="1248" t="s">
        <v>463</v>
      </c>
      <c r="H26" s="1300"/>
      <c r="I26" s="1243"/>
      <c r="J26" s="1243"/>
      <c r="K26" s="1243"/>
      <c r="L26" s="1248" t="s">
        <v>1326</v>
      </c>
      <c r="M26" s="1248"/>
      <c r="O26" s="1249" t="n">
        <v>20</v>
      </c>
      <c r="P26" s="1248" t="s">
        <v>463</v>
      </c>
      <c r="Q26" s="1300"/>
      <c r="R26" s="1243"/>
    </row>
    <row r="27" customFormat="false" ht="15" hidden="false" customHeight="false" outlineLevel="0" collapsed="false">
      <c r="C27" s="1248" t="s">
        <v>1328</v>
      </c>
      <c r="D27" s="1248"/>
      <c r="E27" s="1248"/>
      <c r="F27" s="1251" t="n">
        <f aca="false">F20+F24+F25+F26</f>
        <v>171.55</v>
      </c>
      <c r="G27" s="1248" t="s">
        <v>463</v>
      </c>
      <c r="H27" s="1243"/>
      <c r="I27" s="1243"/>
      <c r="J27" s="1243"/>
      <c r="K27" s="1243"/>
      <c r="L27" s="1248" t="s">
        <v>1328</v>
      </c>
      <c r="M27" s="1248"/>
      <c r="N27" s="1248"/>
      <c r="O27" s="1251" t="n">
        <f aca="false">O20+O24+O25+O26</f>
        <v>92.4</v>
      </c>
      <c r="P27" s="1248" t="s">
        <v>463</v>
      </c>
      <c r="Q27" s="1243"/>
      <c r="R27" s="1243"/>
    </row>
    <row r="28" customFormat="false" ht="15" hidden="false" customHeight="false" outlineLevel="0" collapsed="false">
      <c r="H28" s="1243"/>
      <c r="I28" s="1296"/>
      <c r="J28" s="1243"/>
      <c r="K28" s="1243"/>
      <c r="Q28" s="1243"/>
      <c r="R28" s="1296"/>
    </row>
    <row r="29" customFormat="false" ht="15" hidden="false" customHeight="false" outlineLevel="0" collapsed="false">
      <c r="C29" s="1285" t="s">
        <v>1329</v>
      </c>
      <c r="D29" s="1286"/>
      <c r="E29" s="1286"/>
      <c r="F29" s="1287" t="n">
        <f aca="false">F18*F21/F27*60</f>
        <v>219.722763042845</v>
      </c>
      <c r="G29" s="1285" t="s">
        <v>1444</v>
      </c>
      <c r="H29" s="1243"/>
      <c r="I29" s="1243"/>
      <c r="J29" s="1243"/>
      <c r="K29" s="1243"/>
      <c r="L29" s="1285" t="s">
        <v>1329</v>
      </c>
      <c r="M29" s="1286"/>
      <c r="N29" s="1286"/>
      <c r="O29" s="1287" t="n">
        <f aca="false">O18*O21/O27*60</f>
        <v>199.480519480519</v>
      </c>
      <c r="P29" s="1285" t="s">
        <v>1444</v>
      </c>
      <c r="Q29" s="1243"/>
      <c r="R29" s="1243"/>
    </row>
    <row r="30" customFormat="false" ht="15" hidden="false" customHeight="false" outlineLevel="0" collapsed="false">
      <c r="H30" s="1243"/>
      <c r="I30" s="1243"/>
      <c r="J30" s="1243"/>
      <c r="K30" s="1243"/>
      <c r="Q30" s="1243"/>
      <c r="R30" s="1243"/>
    </row>
    <row r="31" customFormat="false" ht="15" hidden="false" customHeight="false" outlineLevel="0" collapsed="false">
      <c r="C31" s="1241" t="s">
        <v>1331</v>
      </c>
      <c r="D31" s="1242"/>
      <c r="E31" s="1242"/>
      <c r="F31" s="1258" t="n">
        <v>1</v>
      </c>
      <c r="G31" s="1241" t="s">
        <v>1332</v>
      </c>
      <c r="H31" s="1243"/>
      <c r="I31" s="1243"/>
      <c r="J31" s="1243"/>
      <c r="K31" s="1243"/>
      <c r="L31" s="1241" t="s">
        <v>1331</v>
      </c>
      <c r="M31" s="1242"/>
      <c r="N31" s="1242"/>
      <c r="O31" s="1258" t="n">
        <v>1</v>
      </c>
      <c r="P31" s="1241" t="s">
        <v>1332</v>
      </c>
      <c r="Q31" s="1243"/>
      <c r="R31" s="1243"/>
    </row>
    <row r="33" customFormat="false" ht="15" hidden="false" customHeight="false" outlineLevel="0" collapsed="false">
      <c r="B33" s="1238"/>
      <c r="C33" s="1238"/>
      <c r="D33" s="1239"/>
      <c r="E33" s="1239"/>
      <c r="F33" s="1239"/>
      <c r="G33" s="1239"/>
      <c r="H33" s="1239"/>
      <c r="I33" s="1238"/>
      <c r="J33" s="1239"/>
      <c r="K33" s="1238"/>
      <c r="L33" s="1239"/>
      <c r="M33" s="1239"/>
      <c r="N33" s="1238"/>
      <c r="O33" s="1239"/>
      <c r="P33" s="1239"/>
      <c r="Q33" s="1238"/>
      <c r="R33" s="1239"/>
      <c r="S33" s="1239"/>
      <c r="T33" s="1295"/>
      <c r="U33" s="1238"/>
    </row>
    <row r="35" customFormat="false" ht="15" hidden="false" customHeight="false" outlineLevel="0" collapsed="false">
      <c r="C35" s="1243"/>
      <c r="D35" s="1243"/>
      <c r="E35" s="1243"/>
      <c r="F35" s="1243"/>
      <c r="G35" s="1243"/>
      <c r="H35" s="1243"/>
      <c r="I35" s="1243"/>
      <c r="J35" s="1243"/>
      <c r="K35" s="1243"/>
      <c r="L35" s="1243"/>
      <c r="M35" s="1243"/>
      <c r="N35" s="1243"/>
      <c r="O35" s="1243"/>
    </row>
    <row r="36" customFormat="false" ht="15" hidden="false" customHeight="false" outlineLevel="0" collapsed="false">
      <c r="C36" s="1241" t="s">
        <v>1445</v>
      </c>
      <c r="D36" s="1242"/>
      <c r="E36" s="1242"/>
      <c r="F36" s="1242"/>
      <c r="G36" s="1242"/>
      <c r="H36" s="1243"/>
      <c r="I36" s="1243"/>
      <c r="J36" s="1243"/>
      <c r="K36" s="1243"/>
      <c r="L36" s="1243"/>
      <c r="M36" s="1243"/>
      <c r="N36" s="1243"/>
      <c r="O36" s="1243"/>
    </row>
    <row r="37" customFormat="false" ht="15" hidden="false" customHeight="false" outlineLevel="0" collapsed="false">
      <c r="C37" s="1219" t="s">
        <v>1301</v>
      </c>
      <c r="F37" s="1244" t="n">
        <v>0.9</v>
      </c>
      <c r="H37" s="1243"/>
      <c r="I37" s="1243"/>
      <c r="J37" s="1243"/>
      <c r="K37" s="1243"/>
      <c r="L37" s="1243"/>
      <c r="M37" s="1243"/>
      <c r="N37" s="1243"/>
    </row>
    <row r="38" customFormat="false" ht="15" hidden="false" customHeight="false" outlineLevel="0" collapsed="false">
      <c r="C38" s="1219" t="s">
        <v>1307</v>
      </c>
      <c r="F38" s="1244" t="n">
        <v>1.5</v>
      </c>
      <c r="H38" s="1243"/>
      <c r="I38" s="1243"/>
      <c r="J38" s="1243"/>
      <c r="K38" s="1243"/>
      <c r="L38" s="1243"/>
      <c r="M38" s="1243"/>
      <c r="N38" s="1243"/>
      <c r="S38" s="1301"/>
    </row>
    <row r="39" customFormat="false" ht="15" hidden="false" customHeight="false" outlineLevel="0" collapsed="false">
      <c r="C39" s="1219" t="s">
        <v>1311</v>
      </c>
      <c r="F39" s="1284" t="n">
        <v>1</v>
      </c>
      <c r="H39" s="1243"/>
      <c r="I39" s="1243"/>
      <c r="J39" s="1243"/>
      <c r="K39" s="1243"/>
      <c r="L39" s="1243"/>
      <c r="M39" s="1243"/>
      <c r="N39" s="1243"/>
      <c r="Q39" s="1243"/>
      <c r="R39" s="1243"/>
      <c r="S39" s="1243"/>
    </row>
    <row r="40" customFormat="false" ht="15" hidden="false" customHeight="false" outlineLevel="0" collapsed="false">
      <c r="F40" s="1244"/>
      <c r="H40" s="1243"/>
      <c r="I40" s="1243"/>
      <c r="J40" s="1243"/>
      <c r="K40" s="1243"/>
      <c r="L40" s="1243"/>
      <c r="M40" s="1243"/>
      <c r="N40" s="1243"/>
      <c r="Q40" s="1243"/>
      <c r="R40" s="1243"/>
      <c r="S40" s="1300"/>
    </row>
    <row r="41" customFormat="false" ht="15" hidden="false" customHeight="false" outlineLevel="0" collapsed="false">
      <c r="C41" s="1246"/>
      <c r="F41" s="1244"/>
      <c r="H41" s="1243"/>
      <c r="I41" s="1243"/>
      <c r="J41" s="1243"/>
      <c r="K41" s="1243"/>
      <c r="L41" s="1243"/>
      <c r="M41" s="1243"/>
      <c r="N41" s="1243"/>
      <c r="P41" s="1243"/>
      <c r="Q41" s="1243"/>
      <c r="R41" s="1243"/>
      <c r="S41" s="1243"/>
    </row>
    <row r="42" customFormat="false" ht="15" hidden="false" customHeight="false" outlineLevel="0" collapsed="false">
      <c r="C42" s="1219" t="s">
        <v>1316</v>
      </c>
      <c r="F42" s="1244" t="n">
        <v>14</v>
      </c>
      <c r="G42" s="1219" t="s">
        <v>55</v>
      </c>
      <c r="H42" s="1243"/>
      <c r="I42" s="1243"/>
      <c r="J42" s="1243"/>
      <c r="K42" s="1243"/>
      <c r="L42" s="1243"/>
      <c r="M42" s="1243"/>
      <c r="N42" s="1243"/>
      <c r="P42" s="1243"/>
      <c r="Q42" s="1243"/>
      <c r="R42" s="1243"/>
      <c r="S42" s="1243"/>
    </row>
    <row r="43" customFormat="false" ht="15" hidden="false" customHeight="false" outlineLevel="0" collapsed="false">
      <c r="C43" s="1248" t="s">
        <v>1446</v>
      </c>
      <c r="D43" s="1248"/>
      <c r="E43" s="1248"/>
      <c r="F43" s="1249" t="n">
        <f aca="false">F37*F38*F39*F42</f>
        <v>18.9</v>
      </c>
      <c r="G43" s="1248" t="s">
        <v>1363</v>
      </c>
      <c r="H43" s="1243"/>
      <c r="I43" s="1243"/>
      <c r="J43" s="1243"/>
      <c r="K43" s="1243"/>
      <c r="L43" s="1243"/>
      <c r="M43" s="1243"/>
      <c r="N43" s="1243"/>
      <c r="P43" s="1243"/>
      <c r="Q43" s="1243"/>
      <c r="R43" s="1243"/>
      <c r="S43" s="1243"/>
    </row>
    <row r="44" customFormat="false" ht="15" hidden="false" customHeight="false" outlineLevel="0" collapsed="false">
      <c r="H44" s="1243"/>
      <c r="I44" s="1243"/>
      <c r="J44" s="1243"/>
      <c r="K44" s="1243"/>
      <c r="L44" s="1243"/>
      <c r="M44" s="1243"/>
      <c r="N44" s="1243"/>
      <c r="P44" s="1243"/>
      <c r="Q44" s="1243"/>
      <c r="R44" s="1243"/>
      <c r="S44" s="1243"/>
    </row>
    <row r="45" customFormat="false" ht="15" hidden="false" customHeight="false" outlineLevel="0" collapsed="false">
      <c r="C45" s="1248" t="s">
        <v>1318</v>
      </c>
      <c r="F45" s="1249" t="n">
        <v>0</v>
      </c>
      <c r="G45" s="1248" t="s">
        <v>463</v>
      </c>
      <c r="H45" s="1243"/>
      <c r="I45" s="1243"/>
      <c r="J45" s="1243"/>
      <c r="K45" s="1243"/>
      <c r="L45" s="1243"/>
      <c r="M45" s="1243"/>
      <c r="N45" s="1243"/>
      <c r="O45" s="1243"/>
      <c r="P45" s="1243"/>
      <c r="Q45" s="1243"/>
      <c r="R45" s="1243"/>
      <c r="S45" s="1243"/>
    </row>
    <row r="46" customFormat="false" ht="15" hidden="false" customHeight="false" outlineLevel="0" collapsed="false">
      <c r="C46" s="1219" t="s">
        <v>1319</v>
      </c>
      <c r="F46" s="1244" t="n">
        <v>12.3</v>
      </c>
      <c r="G46" s="1219" t="s">
        <v>464</v>
      </c>
      <c r="H46" s="1243"/>
      <c r="I46" s="1243"/>
      <c r="J46" s="1243"/>
      <c r="K46" s="1243"/>
      <c r="L46" s="1243"/>
      <c r="M46" s="1243"/>
      <c r="N46" s="1243"/>
      <c r="O46" s="1243"/>
      <c r="P46" s="1243"/>
      <c r="Q46" s="1243"/>
      <c r="R46" s="1243"/>
      <c r="S46" s="1243"/>
    </row>
    <row r="47" customFormat="false" ht="15" hidden="false" customHeight="false" outlineLevel="0" collapsed="false">
      <c r="C47" s="1219" t="s">
        <v>1320</v>
      </c>
      <c r="F47" s="1244" t="n">
        <v>30</v>
      </c>
      <c r="G47" s="1219" t="s">
        <v>472</v>
      </c>
      <c r="H47" s="1244"/>
      <c r="I47" s="1243"/>
      <c r="J47" s="1243"/>
      <c r="K47" s="1243"/>
      <c r="L47" s="1243"/>
      <c r="M47" s="1243"/>
      <c r="N47" s="1243"/>
      <c r="O47" s="1243"/>
    </row>
    <row r="48" customFormat="false" ht="15" hidden="false" customHeight="false" outlineLevel="0" collapsed="false">
      <c r="C48" s="1219" t="s">
        <v>1321</v>
      </c>
      <c r="F48" s="1244" t="n">
        <v>50</v>
      </c>
      <c r="G48" s="1219" t="s">
        <v>472</v>
      </c>
      <c r="H48" s="1244"/>
      <c r="I48" s="1243"/>
      <c r="J48" s="1243"/>
      <c r="K48" s="1243"/>
      <c r="L48" s="1243"/>
      <c r="M48" s="1243"/>
      <c r="N48" s="1243"/>
      <c r="O48" s="1243"/>
    </row>
    <row r="49" customFormat="false" ht="15" hidden="false" customHeight="false" outlineLevel="0" collapsed="false">
      <c r="C49" s="1248" t="s">
        <v>1322</v>
      </c>
      <c r="D49" s="1248"/>
      <c r="F49" s="1251" t="n">
        <f aca="false">(F46*(F47+F48)/(F47*F48))*60</f>
        <v>39.36</v>
      </c>
      <c r="G49" s="1248" t="s">
        <v>463</v>
      </c>
      <c r="H49" s="1243"/>
      <c r="I49" s="1243"/>
      <c r="J49" s="1243"/>
      <c r="K49" s="1243"/>
      <c r="L49" s="1243"/>
      <c r="M49" s="1243"/>
      <c r="N49" s="1243"/>
      <c r="O49" s="1243"/>
    </row>
    <row r="50" customFormat="false" ht="15" hidden="false" customHeight="false" outlineLevel="0" collapsed="false">
      <c r="C50" s="1248" t="s">
        <v>1323</v>
      </c>
      <c r="D50" s="1248"/>
      <c r="F50" s="1251" t="n">
        <v>15</v>
      </c>
      <c r="G50" s="1248" t="s">
        <v>463</v>
      </c>
      <c r="H50" s="1243"/>
      <c r="I50" s="1243"/>
      <c r="J50" s="1243"/>
      <c r="K50" s="1243"/>
      <c r="L50" s="1243"/>
      <c r="M50" s="1243"/>
      <c r="N50" s="1243"/>
      <c r="O50" s="1243"/>
    </row>
    <row r="51" customFormat="false" ht="15" hidden="false" customHeight="false" outlineLevel="0" collapsed="false">
      <c r="C51" s="1248" t="s">
        <v>1326</v>
      </c>
      <c r="D51" s="1248"/>
      <c r="F51" s="1249" t="n">
        <v>0</v>
      </c>
      <c r="G51" s="1248" t="s">
        <v>463</v>
      </c>
      <c r="H51" s="1243"/>
      <c r="I51" s="1243"/>
      <c r="J51" s="1243"/>
      <c r="K51" s="1243"/>
      <c r="L51" s="1243"/>
      <c r="M51" s="1243"/>
      <c r="N51" s="1243"/>
      <c r="O51" s="1243"/>
    </row>
    <row r="52" customFormat="false" ht="15" hidden="false" customHeight="false" outlineLevel="0" collapsed="false">
      <c r="C52" s="1248" t="s">
        <v>1328</v>
      </c>
      <c r="D52" s="1248"/>
      <c r="E52" s="1248"/>
      <c r="F52" s="1251" t="n">
        <f aca="false">F45+F49+F50+F51</f>
        <v>54.36</v>
      </c>
      <c r="G52" s="1248" t="s">
        <v>463</v>
      </c>
      <c r="H52" s="1243"/>
      <c r="I52" s="1296"/>
      <c r="J52" s="1243"/>
      <c r="K52" s="1243"/>
      <c r="L52" s="1243"/>
      <c r="M52" s="1243"/>
      <c r="N52" s="1243"/>
      <c r="O52" s="1243"/>
    </row>
    <row r="53" customFormat="false" ht="15" hidden="false" customHeight="false" outlineLevel="0" collapsed="false">
      <c r="H53" s="1243"/>
      <c r="I53" s="1243"/>
      <c r="J53" s="1243"/>
      <c r="K53" s="1243"/>
      <c r="L53" s="1243"/>
      <c r="M53" s="1243"/>
      <c r="N53" s="1243"/>
      <c r="O53" s="1243"/>
    </row>
    <row r="54" customFormat="false" ht="15" hidden="false" customHeight="false" outlineLevel="0" collapsed="false">
      <c r="C54" s="1285" t="s">
        <v>1329</v>
      </c>
      <c r="D54" s="1286"/>
      <c r="E54" s="1286"/>
      <c r="F54" s="1287" t="n">
        <f aca="false">F43*F46/F52*60</f>
        <v>256.58940397351</v>
      </c>
      <c r="G54" s="1285" t="s">
        <v>1447</v>
      </c>
      <c r="H54" s="1243"/>
      <c r="I54" s="1243"/>
      <c r="J54" s="1243"/>
      <c r="K54" s="1243"/>
      <c r="L54" s="1243"/>
      <c r="M54" s="1243"/>
      <c r="N54" s="1243"/>
      <c r="O54" s="1243"/>
    </row>
    <row r="55" customFormat="false" ht="15" hidden="false" customHeight="false" outlineLevel="0" collapsed="false">
      <c r="H55" s="1243"/>
      <c r="I55" s="1243"/>
      <c r="J55" s="1243"/>
      <c r="K55" s="1243"/>
      <c r="L55" s="1243"/>
      <c r="M55" s="1243"/>
      <c r="N55" s="1243"/>
      <c r="O55" s="1243"/>
    </row>
    <row r="56" customFormat="false" ht="15" hidden="false" customHeight="false" outlineLevel="0" collapsed="false">
      <c r="C56" s="1241" t="s">
        <v>1331</v>
      </c>
      <c r="D56" s="1242"/>
      <c r="E56" s="1242"/>
      <c r="F56" s="1258" t="n">
        <v>1</v>
      </c>
      <c r="G56" s="1241" t="s">
        <v>1332</v>
      </c>
      <c r="H56" s="1243"/>
      <c r="I56" s="1243"/>
      <c r="J56" s="1243"/>
      <c r="K56" s="1243"/>
      <c r="L56" s="1243"/>
      <c r="M56" s="1243"/>
      <c r="N56" s="1243"/>
      <c r="O56" s="1243"/>
    </row>
    <row r="58" customFormat="false" ht="15" hidden="false" customHeight="false" outlineLevel="0" collapsed="false">
      <c r="B58" s="1238"/>
      <c r="C58" s="1238"/>
      <c r="D58" s="1239"/>
      <c r="E58" s="1239"/>
      <c r="F58" s="1239"/>
      <c r="G58" s="1239"/>
      <c r="H58" s="1239"/>
      <c r="I58" s="1238"/>
      <c r="J58" s="1239"/>
      <c r="K58" s="1238"/>
      <c r="L58" s="1239"/>
      <c r="M58" s="1239"/>
      <c r="N58" s="1238"/>
      <c r="O58" s="1239"/>
      <c r="P58" s="1239"/>
      <c r="Q58" s="1238"/>
      <c r="R58" s="1239"/>
      <c r="S58" s="1239"/>
      <c r="T58" s="1295"/>
      <c r="U58" s="1238"/>
    </row>
    <row r="60" customFormat="false" ht="15" hidden="false" customHeight="false" outlineLevel="0" collapsed="false">
      <c r="C60" s="1243"/>
      <c r="D60" s="1243"/>
      <c r="E60" s="1243"/>
      <c r="F60" s="1243"/>
      <c r="G60" s="1243"/>
      <c r="H60" s="1243"/>
      <c r="I60" s="1243"/>
      <c r="J60" s="1243"/>
      <c r="K60" s="1243"/>
      <c r="L60" s="1243"/>
      <c r="M60" s="1243"/>
      <c r="N60" s="1243"/>
      <c r="O60" s="1243"/>
    </row>
    <row r="61" customFormat="false" ht="15" hidden="false" customHeight="false" outlineLevel="0" collapsed="false">
      <c r="C61" s="1241" t="s">
        <v>1445</v>
      </c>
      <c r="D61" s="1242"/>
      <c r="E61" s="1242"/>
      <c r="F61" s="1242"/>
      <c r="G61" s="1242"/>
      <c r="H61" s="1243"/>
      <c r="I61" s="1243"/>
      <c r="J61" s="1243"/>
      <c r="K61" s="1243"/>
      <c r="L61" s="1243"/>
      <c r="M61" s="1243"/>
      <c r="N61" s="1243"/>
      <c r="O61" s="1243"/>
    </row>
    <row r="62" customFormat="false" ht="15" hidden="false" customHeight="false" outlineLevel="0" collapsed="false">
      <c r="C62" s="1219" t="s">
        <v>1301</v>
      </c>
      <c r="F62" s="1244" t="n">
        <v>0.9</v>
      </c>
      <c r="H62" s="1243"/>
      <c r="I62" s="1243"/>
      <c r="J62" s="1243"/>
      <c r="K62" s="1243"/>
      <c r="L62" s="1243"/>
      <c r="M62" s="1243"/>
      <c r="N62" s="1243"/>
    </row>
    <row r="63" customFormat="false" ht="15" hidden="false" customHeight="false" outlineLevel="0" collapsed="false">
      <c r="C63" s="1219" t="s">
        <v>1307</v>
      </c>
      <c r="F63" s="1244" t="n">
        <v>1.5</v>
      </c>
      <c r="H63" s="1243"/>
      <c r="I63" s="1243"/>
      <c r="J63" s="1243"/>
      <c r="K63" s="1243"/>
      <c r="L63" s="1243"/>
      <c r="M63" s="1243"/>
      <c r="N63" s="1243"/>
      <c r="S63" s="1301"/>
    </row>
    <row r="64" customFormat="false" ht="15" hidden="false" customHeight="false" outlineLevel="0" collapsed="false">
      <c r="C64" s="1219" t="s">
        <v>1311</v>
      </c>
      <c r="F64" s="1284" t="n">
        <v>1</v>
      </c>
      <c r="H64" s="1243"/>
      <c r="I64" s="1243"/>
      <c r="J64" s="1243"/>
      <c r="K64" s="1243"/>
      <c r="L64" s="1243"/>
      <c r="M64" s="1243"/>
      <c r="N64" s="1243"/>
      <c r="Q64" s="1243"/>
      <c r="R64" s="1243"/>
      <c r="S64" s="1243"/>
    </row>
    <row r="65" customFormat="false" ht="15" hidden="false" customHeight="false" outlineLevel="0" collapsed="false">
      <c r="F65" s="1244"/>
      <c r="H65" s="1243"/>
      <c r="I65" s="1243"/>
      <c r="J65" s="1243"/>
      <c r="K65" s="1243"/>
      <c r="L65" s="1243"/>
      <c r="M65" s="1243"/>
      <c r="N65" s="1243"/>
      <c r="Q65" s="1243"/>
      <c r="R65" s="1243"/>
      <c r="S65" s="1300"/>
    </row>
    <row r="66" customFormat="false" ht="15" hidden="false" customHeight="false" outlineLevel="0" collapsed="false">
      <c r="C66" s="1246"/>
      <c r="F66" s="1244"/>
      <c r="H66" s="1243"/>
      <c r="I66" s="1243"/>
      <c r="J66" s="1243"/>
      <c r="K66" s="1243"/>
      <c r="L66" s="1243"/>
      <c r="M66" s="1243"/>
      <c r="N66" s="1243"/>
      <c r="P66" s="1243"/>
      <c r="Q66" s="1243"/>
      <c r="R66" s="1243"/>
      <c r="S66" s="1243"/>
    </row>
    <row r="67" customFormat="false" ht="15" hidden="false" customHeight="false" outlineLevel="0" collapsed="false">
      <c r="C67" s="1219" t="s">
        <v>1316</v>
      </c>
      <c r="F67" s="1244" t="n">
        <v>14</v>
      </c>
      <c r="G67" s="1219" t="s">
        <v>55</v>
      </c>
      <c r="H67" s="1243"/>
      <c r="I67" s="1243"/>
      <c r="J67" s="1243"/>
      <c r="K67" s="1243"/>
      <c r="L67" s="1243"/>
      <c r="M67" s="1243"/>
      <c r="N67" s="1243"/>
      <c r="P67" s="1243"/>
      <c r="Q67" s="1243"/>
      <c r="R67" s="1243"/>
      <c r="S67" s="1243"/>
    </row>
    <row r="68" customFormat="false" ht="15" hidden="false" customHeight="false" outlineLevel="0" collapsed="false">
      <c r="C68" s="1248" t="s">
        <v>1446</v>
      </c>
      <c r="D68" s="1248"/>
      <c r="E68" s="1248"/>
      <c r="F68" s="1249" t="n">
        <f aca="false">F62*F63*F64*F67</f>
        <v>18.9</v>
      </c>
      <c r="G68" s="1248" t="s">
        <v>1363</v>
      </c>
      <c r="H68" s="1243"/>
      <c r="I68" s="1243"/>
      <c r="J68" s="1243"/>
      <c r="K68" s="1243"/>
      <c r="L68" s="1243"/>
      <c r="M68" s="1243"/>
      <c r="N68" s="1243"/>
      <c r="P68" s="1243"/>
      <c r="Q68" s="1243"/>
      <c r="R68" s="1243"/>
      <c r="S68" s="1243"/>
    </row>
    <row r="69" customFormat="false" ht="15" hidden="false" customHeight="false" outlineLevel="0" collapsed="false">
      <c r="H69" s="1243"/>
      <c r="I69" s="1243"/>
      <c r="J69" s="1243"/>
      <c r="K69" s="1243"/>
      <c r="L69" s="1243"/>
      <c r="M69" s="1243"/>
      <c r="N69" s="1243"/>
      <c r="P69" s="1243"/>
      <c r="Q69" s="1243"/>
      <c r="R69" s="1243"/>
      <c r="S69" s="1243"/>
    </row>
    <row r="70" customFormat="false" ht="15" hidden="false" customHeight="false" outlineLevel="0" collapsed="false">
      <c r="C70" s="1248" t="s">
        <v>1318</v>
      </c>
      <c r="F70" s="1249" t="n">
        <v>0</v>
      </c>
      <c r="G70" s="1248" t="s">
        <v>463</v>
      </c>
      <c r="H70" s="1243"/>
      <c r="I70" s="1243"/>
      <c r="J70" s="1243"/>
      <c r="K70" s="1243"/>
      <c r="L70" s="1243"/>
      <c r="M70" s="1243"/>
      <c r="N70" s="1243"/>
      <c r="O70" s="1243"/>
      <c r="P70" s="1243"/>
      <c r="Q70" s="1243"/>
      <c r="R70" s="1243"/>
      <c r="S70" s="1243"/>
    </row>
    <row r="71" customFormat="false" ht="15" hidden="false" customHeight="false" outlineLevel="0" collapsed="false">
      <c r="C71" s="1219" t="s">
        <v>1319</v>
      </c>
      <c r="F71" s="1244" t="n">
        <v>33.8</v>
      </c>
      <c r="G71" s="1219" t="s">
        <v>464</v>
      </c>
      <c r="H71" s="1243"/>
      <c r="I71" s="1243"/>
      <c r="J71" s="1243"/>
      <c r="K71" s="1243"/>
      <c r="L71" s="1243"/>
      <c r="M71" s="1243"/>
      <c r="N71" s="1243"/>
      <c r="O71" s="1243"/>
      <c r="P71" s="1243"/>
      <c r="Q71" s="1243"/>
      <c r="R71" s="1243"/>
      <c r="S71" s="1243"/>
    </row>
    <row r="72" customFormat="false" ht="15" hidden="false" customHeight="false" outlineLevel="0" collapsed="false">
      <c r="C72" s="1219" t="s">
        <v>1320</v>
      </c>
      <c r="F72" s="1244" t="n">
        <v>30</v>
      </c>
      <c r="G72" s="1219" t="s">
        <v>472</v>
      </c>
      <c r="H72" s="1244"/>
      <c r="I72" s="1243"/>
      <c r="J72" s="1243"/>
      <c r="K72" s="1243"/>
      <c r="L72" s="1243"/>
      <c r="M72" s="1243"/>
      <c r="N72" s="1243"/>
      <c r="O72" s="1243"/>
    </row>
    <row r="73" customFormat="false" ht="15" hidden="false" customHeight="false" outlineLevel="0" collapsed="false">
      <c r="C73" s="1219" t="s">
        <v>1321</v>
      </c>
      <c r="F73" s="1244" t="n">
        <v>50</v>
      </c>
      <c r="G73" s="1219" t="s">
        <v>472</v>
      </c>
      <c r="H73" s="1244"/>
      <c r="I73" s="1243"/>
      <c r="J73" s="1243"/>
      <c r="K73" s="1243"/>
      <c r="L73" s="1243"/>
      <c r="M73" s="1243"/>
      <c r="N73" s="1243"/>
      <c r="O73" s="1243"/>
    </row>
    <row r="74" customFormat="false" ht="15" hidden="false" customHeight="false" outlineLevel="0" collapsed="false">
      <c r="C74" s="1248" t="s">
        <v>1322</v>
      </c>
      <c r="D74" s="1248"/>
      <c r="F74" s="1251" t="n">
        <f aca="false">(F71*(F72+F73)/(F72*F73))*60</f>
        <v>108.16</v>
      </c>
      <c r="G74" s="1248" t="s">
        <v>463</v>
      </c>
      <c r="H74" s="1243"/>
      <c r="I74" s="1243"/>
      <c r="J74" s="1243"/>
      <c r="K74" s="1243"/>
      <c r="L74" s="1243"/>
      <c r="M74" s="1243"/>
      <c r="N74" s="1243"/>
      <c r="O74" s="1243"/>
    </row>
    <row r="75" customFormat="false" ht="15" hidden="false" customHeight="false" outlineLevel="0" collapsed="false">
      <c r="C75" s="1248" t="s">
        <v>1323</v>
      </c>
      <c r="D75" s="1248"/>
      <c r="F75" s="1251" t="n">
        <v>15</v>
      </c>
      <c r="G75" s="1248" t="s">
        <v>463</v>
      </c>
      <c r="H75" s="1243"/>
      <c r="I75" s="1243"/>
      <c r="J75" s="1243"/>
      <c r="K75" s="1243"/>
      <c r="L75" s="1243"/>
      <c r="M75" s="1243"/>
      <c r="N75" s="1243"/>
      <c r="O75" s="1243"/>
    </row>
    <row r="76" customFormat="false" ht="15" hidden="false" customHeight="false" outlineLevel="0" collapsed="false">
      <c r="C76" s="1248" t="s">
        <v>1326</v>
      </c>
      <c r="D76" s="1248"/>
      <c r="F76" s="1249" t="n">
        <v>0</v>
      </c>
      <c r="G76" s="1248" t="s">
        <v>463</v>
      </c>
      <c r="H76" s="1243"/>
      <c r="I76" s="1243"/>
      <c r="J76" s="1243"/>
      <c r="K76" s="1243"/>
      <c r="L76" s="1243"/>
      <c r="M76" s="1243"/>
      <c r="N76" s="1243"/>
      <c r="O76" s="1243"/>
    </row>
    <row r="77" customFormat="false" ht="15" hidden="false" customHeight="false" outlineLevel="0" collapsed="false">
      <c r="C77" s="1248" t="s">
        <v>1328</v>
      </c>
      <c r="D77" s="1248"/>
      <c r="E77" s="1248"/>
      <c r="F77" s="1251" t="n">
        <f aca="false">F70+F74+F75+F76</f>
        <v>123.16</v>
      </c>
      <c r="G77" s="1248" t="s">
        <v>463</v>
      </c>
      <c r="H77" s="1243"/>
      <c r="I77" s="1296"/>
      <c r="J77" s="1243"/>
      <c r="K77" s="1243"/>
      <c r="L77" s="1243"/>
      <c r="M77" s="1243"/>
      <c r="N77" s="1243"/>
      <c r="O77" s="1243"/>
    </row>
    <row r="78" customFormat="false" ht="15" hidden="false" customHeight="false" outlineLevel="0" collapsed="false">
      <c r="H78" s="1243"/>
      <c r="I78" s="1243"/>
      <c r="J78" s="1243"/>
      <c r="K78" s="1243"/>
      <c r="L78" s="1243"/>
      <c r="M78" s="1243"/>
      <c r="N78" s="1243"/>
      <c r="O78" s="1243"/>
    </row>
    <row r="79" customFormat="false" ht="15" hidden="false" customHeight="false" outlineLevel="0" collapsed="false">
      <c r="C79" s="1285" t="s">
        <v>1329</v>
      </c>
      <c r="D79" s="1286"/>
      <c r="E79" s="1286"/>
      <c r="F79" s="1287" t="n">
        <f aca="false">F68*F71/F77*60</f>
        <v>311.214680090939</v>
      </c>
      <c r="G79" s="1285" t="s">
        <v>1447</v>
      </c>
      <c r="H79" s="1243"/>
      <c r="I79" s="1243"/>
      <c r="J79" s="1243"/>
      <c r="K79" s="1243"/>
      <c r="L79" s="1243"/>
      <c r="M79" s="1243"/>
      <c r="N79" s="1243"/>
      <c r="O79" s="1243"/>
    </row>
    <row r="80" customFormat="false" ht="15" hidden="false" customHeight="false" outlineLevel="0" collapsed="false">
      <c r="H80" s="1243"/>
      <c r="I80" s="1243"/>
      <c r="J80" s="1243"/>
      <c r="K80" s="1243"/>
      <c r="L80" s="1243"/>
      <c r="M80" s="1243"/>
      <c r="N80" s="1243"/>
      <c r="O80" s="1243"/>
    </row>
    <row r="81" customFormat="false" ht="15" hidden="false" customHeight="false" outlineLevel="0" collapsed="false">
      <c r="C81" s="1241" t="s">
        <v>1331</v>
      </c>
      <c r="D81" s="1242"/>
      <c r="E81" s="1242"/>
      <c r="F81" s="1258" t="n">
        <v>1</v>
      </c>
      <c r="G81" s="1241" t="s">
        <v>1332</v>
      </c>
      <c r="H81" s="1243"/>
      <c r="I81" s="1243"/>
      <c r="J81" s="1243"/>
      <c r="K81" s="1243"/>
      <c r="L81" s="1243"/>
      <c r="M81" s="1243"/>
      <c r="N81" s="1243"/>
      <c r="O81" s="1243"/>
    </row>
    <row r="83" customFormat="false" ht="15" hidden="false" customHeight="false" outlineLevel="0" collapsed="false">
      <c r="B83" s="1238"/>
      <c r="C83" s="1238"/>
      <c r="D83" s="1239"/>
      <c r="E83" s="1239"/>
      <c r="F83" s="1239"/>
      <c r="G83" s="1239"/>
      <c r="H83" s="1239"/>
      <c r="I83" s="1238"/>
      <c r="J83" s="1239"/>
      <c r="K83" s="1238"/>
      <c r="L83" s="1239"/>
      <c r="M83" s="1239"/>
      <c r="N83" s="1238"/>
      <c r="O83" s="1239"/>
      <c r="P83" s="1239"/>
      <c r="Q83" s="1238"/>
      <c r="R83" s="1239"/>
      <c r="S83" s="1239"/>
      <c r="T83" s="1295"/>
      <c r="U83" s="1238"/>
    </row>
    <row r="85" customFormat="false" ht="15" hidden="false" customHeight="false" outlineLevel="0" collapsed="false">
      <c r="C85" s="1243"/>
      <c r="D85" s="1243"/>
      <c r="E85" s="1243"/>
      <c r="F85" s="1243"/>
      <c r="G85" s="1243"/>
      <c r="H85" s="1243"/>
      <c r="I85" s="1243"/>
      <c r="J85" s="1243"/>
      <c r="K85" s="1243"/>
      <c r="L85" s="1243"/>
      <c r="M85" s="1243"/>
      <c r="N85" s="1243"/>
      <c r="O85" s="1243"/>
    </row>
    <row r="86" customFormat="false" ht="15" hidden="false" customHeight="false" outlineLevel="0" collapsed="false">
      <c r="C86" s="1241" t="s">
        <v>1445</v>
      </c>
      <c r="D86" s="1242"/>
      <c r="E86" s="1242"/>
      <c r="F86" s="1242"/>
      <c r="G86" s="1242"/>
      <c r="H86" s="1243"/>
      <c r="I86" s="1243"/>
      <c r="J86" s="1243"/>
      <c r="K86" s="1243"/>
      <c r="L86" s="1302"/>
      <c r="M86" s="1243"/>
      <c r="N86" s="1243"/>
      <c r="O86" s="1243"/>
    </row>
    <row r="87" customFormat="false" ht="15" hidden="false" customHeight="false" outlineLevel="0" collapsed="false">
      <c r="C87" s="1219" t="s">
        <v>1301</v>
      </c>
      <c r="F87" s="1244" t="n">
        <v>0.9</v>
      </c>
      <c r="H87" s="1243"/>
      <c r="I87" s="1243"/>
      <c r="J87" s="1243"/>
      <c r="K87" s="1243"/>
      <c r="L87" s="1243"/>
      <c r="M87" s="1243"/>
      <c r="N87" s="1243"/>
    </row>
    <row r="88" customFormat="false" ht="15" hidden="false" customHeight="false" outlineLevel="0" collapsed="false">
      <c r="C88" s="1219" t="s">
        <v>1307</v>
      </c>
      <c r="F88" s="1244" t="n">
        <v>1.5</v>
      </c>
      <c r="H88" s="1243"/>
      <c r="I88" s="1243"/>
      <c r="J88" s="1243"/>
      <c r="K88" s="1243"/>
      <c r="L88" s="1243"/>
      <c r="M88" s="1243"/>
      <c r="N88" s="1243"/>
      <c r="S88" s="1301"/>
    </row>
    <row r="89" customFormat="false" ht="15" hidden="false" customHeight="false" outlineLevel="0" collapsed="false">
      <c r="C89" s="1219" t="s">
        <v>1311</v>
      </c>
      <c r="F89" s="1284" t="n">
        <v>1</v>
      </c>
      <c r="H89" s="1243"/>
      <c r="I89" s="1243"/>
      <c r="J89" s="1243"/>
      <c r="K89" s="1243"/>
      <c r="L89" s="1243"/>
      <c r="M89" s="1243"/>
      <c r="N89" s="1243"/>
      <c r="Q89" s="1243"/>
      <c r="R89" s="1243"/>
      <c r="S89" s="1243"/>
    </row>
    <row r="90" customFormat="false" ht="15" hidden="false" customHeight="false" outlineLevel="0" collapsed="false">
      <c r="F90" s="1244"/>
      <c r="H90" s="1243"/>
      <c r="I90" s="1243"/>
      <c r="J90" s="1243"/>
      <c r="K90" s="1243"/>
      <c r="L90" s="1243"/>
      <c r="M90" s="1243"/>
      <c r="N90" s="1243"/>
      <c r="Q90" s="1243"/>
      <c r="R90" s="1243"/>
      <c r="S90" s="1300"/>
    </row>
    <row r="91" customFormat="false" ht="15" hidden="false" customHeight="false" outlineLevel="0" collapsed="false">
      <c r="C91" s="1246"/>
      <c r="F91" s="1244"/>
      <c r="H91" s="1243"/>
      <c r="I91" s="1243"/>
      <c r="J91" s="1243"/>
      <c r="K91" s="1243"/>
      <c r="L91" s="1243"/>
      <c r="M91" s="1243"/>
      <c r="N91" s="1243"/>
      <c r="P91" s="1243"/>
      <c r="Q91" s="1243"/>
      <c r="R91" s="1243"/>
      <c r="S91" s="1243"/>
    </row>
    <row r="92" customFormat="false" ht="15" hidden="false" customHeight="false" outlineLevel="0" collapsed="false">
      <c r="C92" s="1219" t="s">
        <v>1316</v>
      </c>
      <c r="F92" s="1244" t="n">
        <v>14</v>
      </c>
      <c r="G92" s="1219" t="s">
        <v>55</v>
      </c>
      <c r="H92" s="1243"/>
      <c r="I92" s="1243"/>
      <c r="J92" s="1243"/>
      <c r="K92" s="1243"/>
      <c r="L92" s="1243"/>
      <c r="M92" s="1243"/>
      <c r="N92" s="1243"/>
      <c r="P92" s="1243"/>
      <c r="Q92" s="1243"/>
      <c r="R92" s="1243"/>
      <c r="S92" s="1243"/>
    </row>
    <row r="93" customFormat="false" ht="15" hidden="false" customHeight="false" outlineLevel="0" collapsed="false">
      <c r="C93" s="1248" t="s">
        <v>1446</v>
      </c>
      <c r="D93" s="1248"/>
      <c r="E93" s="1248"/>
      <c r="F93" s="1249" t="n">
        <f aca="false">F87*F88*F89*F92</f>
        <v>18.9</v>
      </c>
      <c r="G93" s="1248" t="s">
        <v>1363</v>
      </c>
      <c r="H93" s="1243"/>
      <c r="I93" s="1243"/>
      <c r="J93" s="1243"/>
      <c r="K93" s="1243"/>
      <c r="L93" s="1243"/>
      <c r="M93" s="1243"/>
      <c r="N93" s="1243"/>
      <c r="P93" s="1243"/>
      <c r="Q93" s="1243"/>
      <c r="R93" s="1243"/>
      <c r="S93" s="1243"/>
    </row>
    <row r="94" customFormat="false" ht="15" hidden="false" customHeight="false" outlineLevel="0" collapsed="false">
      <c r="H94" s="1243"/>
      <c r="I94" s="1243"/>
      <c r="J94" s="1243"/>
      <c r="K94" s="1243"/>
      <c r="L94" s="1243"/>
      <c r="M94" s="1243"/>
      <c r="N94" s="1243"/>
      <c r="P94" s="1243"/>
      <c r="Q94" s="1243"/>
      <c r="R94" s="1243"/>
      <c r="S94" s="1243"/>
    </row>
    <row r="95" customFormat="false" ht="15" hidden="false" customHeight="false" outlineLevel="0" collapsed="false">
      <c r="C95" s="1248" t="s">
        <v>1318</v>
      </c>
      <c r="F95" s="1249" t="n">
        <v>5</v>
      </c>
      <c r="G95" s="1248" t="s">
        <v>463</v>
      </c>
      <c r="H95" s="1243"/>
      <c r="I95" s="1243"/>
      <c r="J95" s="1243"/>
      <c r="K95" s="1243"/>
      <c r="L95" s="1243"/>
      <c r="M95" s="1243"/>
      <c r="N95" s="1243"/>
      <c r="O95" s="1243"/>
      <c r="P95" s="1243"/>
      <c r="Q95" s="1243"/>
      <c r="R95" s="1243"/>
      <c r="S95" s="1243"/>
    </row>
    <row r="96" customFormat="false" ht="15" hidden="false" customHeight="false" outlineLevel="0" collapsed="false">
      <c r="C96" s="1219" t="s">
        <v>1319</v>
      </c>
      <c r="F96" s="1303" t="n">
        <v>12.7</v>
      </c>
      <c r="G96" s="1219" t="s">
        <v>464</v>
      </c>
      <c r="I96" s="1243"/>
      <c r="J96" s="1243"/>
      <c r="K96" s="1243"/>
      <c r="L96" s="1243"/>
      <c r="M96" s="1243"/>
      <c r="N96" s="1243"/>
      <c r="O96" s="1243"/>
      <c r="P96" s="1243"/>
      <c r="Q96" s="1243"/>
      <c r="R96" s="1243"/>
      <c r="S96" s="1243"/>
    </row>
    <row r="97" customFormat="false" ht="15" hidden="false" customHeight="false" outlineLevel="0" collapsed="false">
      <c r="C97" s="1219" t="s">
        <v>1320</v>
      </c>
      <c r="F97" s="1244" t="n">
        <v>30</v>
      </c>
      <c r="G97" s="1219" t="s">
        <v>472</v>
      </c>
      <c r="H97" s="1243"/>
      <c r="I97" s="1243"/>
      <c r="J97" s="1243"/>
      <c r="K97" s="1243"/>
      <c r="L97" s="1243"/>
      <c r="M97" s="1243"/>
      <c r="N97" s="1243"/>
      <c r="O97" s="1243"/>
    </row>
    <row r="98" customFormat="false" ht="15" hidden="false" customHeight="false" outlineLevel="0" collapsed="false">
      <c r="C98" s="1219" t="s">
        <v>1321</v>
      </c>
      <c r="F98" s="1244" t="n">
        <v>40</v>
      </c>
      <c r="G98" s="1219" t="s">
        <v>472</v>
      </c>
      <c r="H98" s="1243"/>
      <c r="I98" s="1243"/>
      <c r="J98" s="1243"/>
      <c r="K98" s="1243"/>
      <c r="L98" s="1243"/>
      <c r="M98" s="1243"/>
      <c r="N98" s="1243"/>
      <c r="O98" s="1243"/>
    </row>
    <row r="99" customFormat="false" ht="15" hidden="false" customHeight="false" outlineLevel="0" collapsed="false">
      <c r="C99" s="1248" t="s">
        <v>1322</v>
      </c>
      <c r="D99" s="1248"/>
      <c r="F99" s="1251" t="n">
        <f aca="false">(F96*(F97+F98)/(F97*F98))*60</f>
        <v>44.45</v>
      </c>
      <c r="G99" s="1248" t="s">
        <v>463</v>
      </c>
      <c r="H99" s="1243"/>
      <c r="I99" s="1243"/>
      <c r="J99" s="1243"/>
      <c r="K99" s="1243"/>
      <c r="L99" s="1243"/>
      <c r="M99" s="1243"/>
      <c r="N99" s="1243"/>
      <c r="O99" s="1243"/>
    </row>
    <row r="100" customFormat="false" ht="15" hidden="false" customHeight="false" outlineLevel="0" collapsed="false">
      <c r="C100" s="1248" t="s">
        <v>1323</v>
      </c>
      <c r="D100" s="1248"/>
      <c r="F100" s="1251" t="n">
        <v>0</v>
      </c>
      <c r="G100" s="1248" t="s">
        <v>463</v>
      </c>
      <c r="H100" s="1243"/>
      <c r="I100" s="1243"/>
      <c r="J100" s="1243"/>
      <c r="K100" s="1243"/>
      <c r="L100" s="1243"/>
      <c r="M100" s="1243"/>
      <c r="N100" s="1243"/>
      <c r="O100" s="1243"/>
    </row>
    <row r="101" customFormat="false" ht="15" hidden="false" customHeight="false" outlineLevel="0" collapsed="false">
      <c r="C101" s="1248" t="s">
        <v>1326</v>
      </c>
      <c r="D101" s="1248"/>
      <c r="F101" s="1249" t="n">
        <v>0</v>
      </c>
      <c r="G101" s="1248" t="s">
        <v>463</v>
      </c>
      <c r="H101" s="1243"/>
      <c r="I101" s="1243"/>
      <c r="J101" s="1243"/>
      <c r="K101" s="1243"/>
      <c r="L101" s="1243"/>
      <c r="M101" s="1243"/>
      <c r="N101" s="1243"/>
      <c r="O101" s="1243"/>
    </row>
    <row r="102" customFormat="false" ht="15" hidden="false" customHeight="false" outlineLevel="0" collapsed="false">
      <c r="C102" s="1248" t="s">
        <v>1328</v>
      </c>
      <c r="D102" s="1248"/>
      <c r="E102" s="1248"/>
      <c r="F102" s="1251" t="n">
        <f aca="false">F95+F99+F100+F101</f>
        <v>49.45</v>
      </c>
      <c r="G102" s="1248" t="s">
        <v>463</v>
      </c>
      <c r="H102" s="1243"/>
      <c r="I102" s="1243"/>
      <c r="J102" s="1243"/>
      <c r="K102" s="1243"/>
      <c r="L102" s="1243"/>
      <c r="M102" s="1243"/>
      <c r="N102" s="1243"/>
      <c r="O102" s="1243"/>
    </row>
    <row r="103" customFormat="false" ht="15" hidden="false" customHeight="false" outlineLevel="0" collapsed="false">
      <c r="H103" s="1243"/>
      <c r="I103" s="1243"/>
      <c r="J103" s="1243"/>
      <c r="K103" s="1243"/>
      <c r="L103" s="1243"/>
      <c r="M103" s="1243"/>
      <c r="N103" s="1243"/>
      <c r="O103" s="1243"/>
    </row>
    <row r="104" customFormat="false" ht="15" hidden="false" customHeight="false" outlineLevel="0" collapsed="false">
      <c r="C104" s="1285" t="s">
        <v>1329</v>
      </c>
      <c r="D104" s="1286"/>
      <c r="E104" s="1286"/>
      <c r="F104" s="1287" t="n">
        <f aca="false">F93*F96/F102*60</f>
        <v>291.239635995956</v>
      </c>
      <c r="G104" s="1285" t="s">
        <v>1447</v>
      </c>
      <c r="H104" s="1243"/>
      <c r="I104" s="1243"/>
      <c r="J104" s="1243"/>
      <c r="K104" s="1243"/>
      <c r="L104" s="1243"/>
      <c r="M104" s="1243"/>
      <c r="N104" s="1243"/>
      <c r="O104" s="1243"/>
    </row>
    <row r="105" customFormat="false" ht="15" hidden="false" customHeight="false" outlineLevel="0" collapsed="false">
      <c r="H105" s="1243"/>
      <c r="I105" s="1243"/>
      <c r="J105" s="1243"/>
      <c r="K105" s="1243"/>
      <c r="L105" s="1243"/>
      <c r="M105" s="1243"/>
      <c r="N105" s="1243"/>
      <c r="O105" s="1243"/>
    </row>
    <row r="106" customFormat="false" ht="15" hidden="false" customHeight="false" outlineLevel="0" collapsed="false">
      <c r="C106" s="1241" t="s">
        <v>1331</v>
      </c>
      <c r="D106" s="1242"/>
      <c r="E106" s="1242"/>
      <c r="F106" s="1258" t="n">
        <v>1</v>
      </c>
      <c r="G106" s="1241" t="s">
        <v>1332</v>
      </c>
      <c r="H106" s="1243"/>
      <c r="I106" s="1243"/>
      <c r="J106" s="1243"/>
      <c r="K106" s="1243"/>
      <c r="L106" s="1243"/>
      <c r="M106" s="1243"/>
      <c r="N106" s="1243"/>
      <c r="O106" s="1243"/>
    </row>
    <row r="108" customFormat="false" ht="15" hidden="false" customHeight="false" outlineLevel="0" collapsed="false">
      <c r="B108" s="1238"/>
      <c r="C108" s="1238"/>
      <c r="D108" s="1239"/>
      <c r="E108" s="1239"/>
      <c r="F108" s="1239"/>
      <c r="G108" s="1239"/>
      <c r="H108" s="1239"/>
      <c r="I108" s="1238"/>
      <c r="J108" s="1239"/>
      <c r="K108" s="1238"/>
      <c r="L108" s="1239"/>
      <c r="M108" s="1239"/>
      <c r="N108" s="1238"/>
      <c r="O108" s="1239"/>
      <c r="P108" s="1239"/>
      <c r="Q108" s="1238"/>
      <c r="R108" s="1239"/>
      <c r="S108" s="1239"/>
      <c r="T108" s="1295"/>
      <c r="U108" s="1238"/>
    </row>
    <row r="110" customFormat="false" ht="15" hidden="false" customHeight="false" outlineLevel="0" collapsed="false">
      <c r="C110" s="1243"/>
      <c r="D110" s="1243"/>
      <c r="E110" s="1243"/>
      <c r="F110" s="1243"/>
      <c r="G110" s="1243"/>
      <c r="H110" s="1243"/>
      <c r="I110" s="1243"/>
      <c r="J110" s="1243"/>
      <c r="K110" s="1243"/>
      <c r="L110" s="1243"/>
      <c r="M110" s="1243"/>
      <c r="N110" s="1243"/>
      <c r="O110" s="1243"/>
    </row>
    <row r="111" customFormat="false" ht="15" hidden="false" customHeight="false" outlineLevel="0" collapsed="false">
      <c r="C111" s="1241" t="s">
        <v>1384</v>
      </c>
      <c r="D111" s="1242"/>
      <c r="E111" s="1242"/>
      <c r="F111" s="1242"/>
      <c r="G111" s="1242"/>
      <c r="H111" s="1243"/>
      <c r="I111" s="1243"/>
      <c r="J111" s="1243"/>
      <c r="K111" s="1243"/>
      <c r="L111" s="1302"/>
      <c r="M111" s="1243"/>
      <c r="N111" s="1243"/>
      <c r="O111" s="1243"/>
    </row>
    <row r="112" customFormat="false" ht="15" hidden="false" customHeight="false" outlineLevel="0" collapsed="false">
      <c r="C112" s="1219" t="s">
        <v>1301</v>
      </c>
      <c r="F112" s="1244" t="n">
        <v>0.7</v>
      </c>
      <c r="H112" s="1243"/>
      <c r="I112" s="1243"/>
      <c r="J112" s="1243"/>
      <c r="K112" s="1243"/>
      <c r="L112" s="1243"/>
      <c r="M112" s="1243"/>
      <c r="N112" s="1243"/>
      <c r="P112" s="1243"/>
    </row>
    <row r="113" customFormat="false" ht="15" hidden="false" customHeight="false" outlineLevel="0" collapsed="false">
      <c r="C113" s="1219" t="s">
        <v>1307</v>
      </c>
      <c r="F113" s="1244" t="n">
        <v>1.5</v>
      </c>
      <c r="H113" s="1243"/>
      <c r="I113" s="1243"/>
      <c r="J113" s="1243"/>
      <c r="K113" s="1243"/>
      <c r="L113" s="1243"/>
      <c r="M113" s="1243"/>
      <c r="N113" s="1243"/>
      <c r="S113" s="1301"/>
    </row>
    <row r="114" customFormat="false" ht="15" hidden="false" customHeight="false" outlineLevel="0" collapsed="false">
      <c r="C114" s="1219" t="s">
        <v>1311</v>
      </c>
      <c r="F114" s="1284" t="n">
        <v>1</v>
      </c>
      <c r="H114" s="1243"/>
      <c r="I114" s="1243"/>
      <c r="J114" s="1243"/>
      <c r="K114" s="1243"/>
      <c r="L114" s="1243"/>
      <c r="M114" s="1243"/>
      <c r="N114" s="1243"/>
      <c r="Q114" s="1243"/>
      <c r="R114" s="1243"/>
      <c r="S114" s="1243"/>
    </row>
    <row r="115" customFormat="false" ht="15" hidden="false" customHeight="false" outlineLevel="0" collapsed="false">
      <c r="F115" s="1244"/>
      <c r="H115" s="1243"/>
      <c r="I115" s="1243"/>
      <c r="J115" s="1243"/>
      <c r="K115" s="1243"/>
      <c r="L115" s="1243"/>
      <c r="M115" s="1243"/>
      <c r="N115" s="1243"/>
      <c r="Q115" s="1243"/>
      <c r="R115" s="1243"/>
      <c r="S115" s="1300"/>
    </row>
    <row r="116" customFormat="false" ht="15" hidden="false" customHeight="false" outlineLevel="0" collapsed="false">
      <c r="C116" s="1246"/>
      <c r="F116" s="1244"/>
      <c r="H116" s="1243"/>
      <c r="I116" s="1243"/>
      <c r="J116" s="1243"/>
      <c r="K116" s="1243"/>
      <c r="L116" s="1243"/>
      <c r="M116" s="1243"/>
      <c r="N116" s="1243"/>
      <c r="P116" s="1243"/>
      <c r="Q116" s="1243"/>
      <c r="R116" s="1243"/>
      <c r="S116" s="1243"/>
    </row>
    <row r="117" customFormat="false" ht="15" hidden="false" customHeight="false" outlineLevel="0" collapsed="false">
      <c r="C117" s="1219" t="s">
        <v>1316</v>
      </c>
      <c r="F117" s="1244" t="n">
        <v>14</v>
      </c>
      <c r="G117" s="1219" t="s">
        <v>55</v>
      </c>
      <c r="H117" s="1243"/>
      <c r="I117" s="1243"/>
      <c r="J117" s="1243"/>
      <c r="K117" s="1243"/>
      <c r="L117" s="1243"/>
      <c r="M117" s="1243"/>
      <c r="N117" s="1243"/>
      <c r="P117" s="1243"/>
      <c r="Q117" s="1243"/>
      <c r="R117" s="1243"/>
      <c r="S117" s="1243"/>
    </row>
    <row r="118" customFormat="false" ht="15" hidden="false" customHeight="false" outlineLevel="0" collapsed="false">
      <c r="C118" s="1248" t="s">
        <v>1446</v>
      </c>
      <c r="D118" s="1248"/>
      <c r="E118" s="1248"/>
      <c r="F118" s="1249" t="n">
        <f aca="false">F112*F113*F114*F117</f>
        <v>14.7</v>
      </c>
      <c r="G118" s="1248" t="s">
        <v>1363</v>
      </c>
      <c r="H118" s="1243"/>
      <c r="I118" s="1243"/>
      <c r="J118" s="1243"/>
      <c r="K118" s="1243"/>
      <c r="L118" s="1243"/>
      <c r="M118" s="1243"/>
      <c r="N118" s="1243"/>
      <c r="P118" s="1243"/>
      <c r="Q118" s="1243"/>
      <c r="R118" s="1243"/>
      <c r="S118" s="1243"/>
    </row>
    <row r="119" customFormat="false" ht="15" hidden="false" customHeight="false" outlineLevel="0" collapsed="false">
      <c r="H119" s="1243"/>
      <c r="I119" s="1243"/>
      <c r="J119" s="1243"/>
      <c r="K119" s="1243"/>
      <c r="L119" s="1243"/>
      <c r="M119" s="1243"/>
      <c r="N119" s="1243"/>
      <c r="P119" s="1243"/>
      <c r="Q119" s="1243"/>
      <c r="R119" s="1243"/>
      <c r="S119" s="1243"/>
    </row>
    <row r="120" customFormat="false" ht="15" hidden="false" customHeight="false" outlineLevel="0" collapsed="false">
      <c r="C120" s="1248" t="s">
        <v>1318</v>
      </c>
      <c r="F120" s="1249" t="n">
        <v>0</v>
      </c>
      <c r="G120" s="1248" t="s">
        <v>463</v>
      </c>
      <c r="H120" s="1243"/>
      <c r="I120" s="1243"/>
      <c r="J120" s="1243"/>
      <c r="K120" s="1243"/>
      <c r="L120" s="1243"/>
      <c r="M120" s="1243"/>
      <c r="N120" s="1243"/>
      <c r="O120" s="1243"/>
      <c r="P120" s="1243"/>
      <c r="Q120" s="1243"/>
      <c r="R120" s="1243"/>
      <c r="S120" s="1243"/>
    </row>
    <row r="121" customFormat="false" ht="15" hidden="false" customHeight="false" outlineLevel="0" collapsed="false">
      <c r="C121" s="1219" t="s">
        <v>1319</v>
      </c>
      <c r="F121" s="1244" t="n">
        <v>30</v>
      </c>
      <c r="G121" s="1219" t="s">
        <v>464</v>
      </c>
      <c r="H121" s="1243"/>
      <c r="I121" s="1243"/>
      <c r="J121" s="1243"/>
      <c r="K121" s="1243"/>
      <c r="L121" s="1243"/>
      <c r="M121" s="1243"/>
      <c r="N121" s="1243"/>
      <c r="O121" s="1243"/>
      <c r="P121" s="1243"/>
      <c r="Q121" s="1243"/>
      <c r="R121" s="1243"/>
      <c r="S121" s="1243"/>
    </row>
    <row r="122" customFormat="false" ht="15" hidden="false" customHeight="false" outlineLevel="0" collapsed="false">
      <c r="C122" s="1219" t="s">
        <v>1320</v>
      </c>
      <c r="F122" s="1244" t="n">
        <v>20</v>
      </c>
      <c r="G122" s="1219" t="s">
        <v>472</v>
      </c>
      <c r="H122" s="1243"/>
      <c r="I122" s="1243"/>
      <c r="J122" s="1243"/>
      <c r="K122" s="1243"/>
      <c r="L122" s="1243"/>
      <c r="M122" s="1243"/>
      <c r="N122" s="1243"/>
      <c r="O122" s="1243"/>
    </row>
    <row r="123" customFormat="false" ht="15" hidden="false" customHeight="false" outlineLevel="0" collapsed="false">
      <c r="C123" s="1219" t="s">
        <v>1321</v>
      </c>
      <c r="F123" s="1244" t="n">
        <v>30</v>
      </c>
      <c r="G123" s="1219" t="s">
        <v>472</v>
      </c>
      <c r="H123" s="1243"/>
      <c r="I123" s="1243"/>
      <c r="J123" s="1243"/>
      <c r="K123" s="1243"/>
      <c r="L123" s="1243"/>
      <c r="M123" s="1243"/>
      <c r="N123" s="1243"/>
      <c r="O123" s="1243"/>
    </row>
    <row r="124" customFormat="false" ht="15" hidden="false" customHeight="false" outlineLevel="0" collapsed="false">
      <c r="C124" s="1248" t="s">
        <v>1322</v>
      </c>
      <c r="D124" s="1248"/>
      <c r="F124" s="1251" t="n">
        <f aca="false">(F121*(F122+F123)/(F122*F123))*60</f>
        <v>150</v>
      </c>
      <c r="G124" s="1248" t="s">
        <v>463</v>
      </c>
      <c r="H124" s="1243"/>
      <c r="I124" s="1243"/>
      <c r="J124" s="1243"/>
      <c r="K124" s="1243"/>
      <c r="L124" s="1243"/>
      <c r="M124" s="1243"/>
      <c r="N124" s="1243"/>
      <c r="O124" s="1243"/>
    </row>
    <row r="125" customFormat="false" ht="15" hidden="false" customHeight="false" outlineLevel="0" collapsed="false">
      <c r="C125" s="1248" t="s">
        <v>1323</v>
      </c>
      <c r="D125" s="1248"/>
      <c r="F125" s="1251" t="n">
        <v>2</v>
      </c>
      <c r="G125" s="1248" t="s">
        <v>463</v>
      </c>
      <c r="H125" s="1243"/>
      <c r="I125" s="1243"/>
      <c r="J125" s="1243"/>
      <c r="K125" s="1243"/>
      <c r="L125" s="1243"/>
      <c r="M125" s="1243"/>
      <c r="N125" s="1243"/>
      <c r="O125" s="1243"/>
    </row>
    <row r="126" customFormat="false" ht="15" hidden="false" customHeight="false" outlineLevel="0" collapsed="false">
      <c r="C126" s="1248" t="s">
        <v>1326</v>
      </c>
      <c r="D126" s="1248"/>
      <c r="F126" s="1249" t="n">
        <v>0</v>
      </c>
      <c r="G126" s="1248" t="s">
        <v>463</v>
      </c>
      <c r="H126" s="1243"/>
      <c r="I126" s="1243"/>
      <c r="J126" s="1243"/>
      <c r="K126" s="1243"/>
      <c r="L126" s="1243"/>
      <c r="M126" s="1243"/>
      <c r="N126" s="1243"/>
      <c r="O126" s="1243"/>
    </row>
    <row r="127" customFormat="false" ht="15" hidden="false" customHeight="false" outlineLevel="0" collapsed="false">
      <c r="C127" s="1248" t="s">
        <v>1328</v>
      </c>
      <c r="D127" s="1248"/>
      <c r="E127" s="1248"/>
      <c r="F127" s="1251" t="n">
        <f aca="false">F120+F124+F125+F126</f>
        <v>152</v>
      </c>
      <c r="G127" s="1248" t="s">
        <v>463</v>
      </c>
      <c r="H127" s="1243"/>
      <c r="I127" s="1243"/>
      <c r="J127" s="1243"/>
      <c r="K127" s="1243"/>
      <c r="L127" s="1243"/>
      <c r="M127" s="1243"/>
      <c r="N127" s="1243"/>
      <c r="O127" s="1243"/>
    </row>
    <row r="128" customFormat="false" ht="15" hidden="false" customHeight="false" outlineLevel="0" collapsed="false">
      <c r="H128" s="1243"/>
      <c r="I128" s="1243"/>
      <c r="J128" s="1243"/>
      <c r="K128" s="1243"/>
      <c r="L128" s="1243"/>
      <c r="M128" s="1243"/>
      <c r="N128" s="1243"/>
      <c r="O128" s="1243"/>
    </row>
    <row r="129" customFormat="false" ht="15" hidden="false" customHeight="false" outlineLevel="0" collapsed="false">
      <c r="C129" s="1285" t="s">
        <v>1329</v>
      </c>
      <c r="D129" s="1286"/>
      <c r="E129" s="1286"/>
      <c r="F129" s="1287" t="n">
        <f aca="false">F118*F121/F127*60</f>
        <v>174.078947368421</v>
      </c>
      <c r="G129" s="1285" t="s">
        <v>1447</v>
      </c>
      <c r="H129" s="1243"/>
      <c r="I129" s="1243"/>
      <c r="J129" s="1243"/>
      <c r="K129" s="1243"/>
      <c r="L129" s="1243"/>
      <c r="M129" s="1243"/>
      <c r="N129" s="1243"/>
      <c r="O129" s="1243"/>
    </row>
    <row r="130" customFormat="false" ht="15" hidden="false" customHeight="false" outlineLevel="0" collapsed="false">
      <c r="H130" s="1243"/>
      <c r="I130" s="1243"/>
      <c r="J130" s="1243"/>
      <c r="K130" s="1243"/>
      <c r="L130" s="1243"/>
      <c r="M130" s="1243"/>
      <c r="N130" s="1243"/>
      <c r="O130" s="1243"/>
    </row>
    <row r="131" customFormat="false" ht="15" hidden="false" customHeight="false" outlineLevel="0" collapsed="false">
      <c r="C131" s="1241" t="s">
        <v>1331</v>
      </c>
      <c r="D131" s="1242"/>
      <c r="E131" s="1242"/>
      <c r="F131" s="1258" t="n">
        <v>1</v>
      </c>
      <c r="G131" s="1241" t="s">
        <v>1332</v>
      </c>
      <c r="H131" s="1243"/>
      <c r="I131" s="1243"/>
      <c r="J131" s="1243"/>
      <c r="K131" s="1243"/>
      <c r="L131" s="1243"/>
      <c r="M131" s="1243"/>
      <c r="N131" s="1243"/>
      <c r="O131" s="1243"/>
    </row>
    <row r="133" customFormat="false" ht="15" hidden="false" customHeight="false" outlineLevel="0" collapsed="false">
      <c r="B133" s="1238"/>
      <c r="C133" s="1238"/>
      <c r="D133" s="1239"/>
      <c r="E133" s="1239"/>
      <c r="F133" s="1239"/>
      <c r="G133" s="1239"/>
      <c r="H133" s="1239"/>
      <c r="I133" s="1239"/>
      <c r="J133" s="1239"/>
      <c r="K133" s="1238"/>
      <c r="L133" s="1239"/>
      <c r="M133" s="1239"/>
      <c r="N133" s="1238"/>
      <c r="O133" s="1239"/>
      <c r="P133" s="1239"/>
      <c r="Q133" s="1238"/>
      <c r="R133" s="1239"/>
      <c r="S133" s="1239"/>
      <c r="T133" s="1295"/>
      <c r="U133" s="1238"/>
    </row>
    <row r="135" customFormat="false" ht="15" hidden="false" customHeight="false" outlineLevel="0" collapsed="false">
      <c r="C135" s="1243"/>
      <c r="D135" s="1243"/>
      <c r="E135" s="1243"/>
      <c r="F135" s="1243"/>
      <c r="G135" s="1243"/>
      <c r="H135" s="1243"/>
      <c r="I135" s="1243"/>
      <c r="J135" s="1243"/>
      <c r="K135" s="1243"/>
      <c r="L135" s="1243"/>
      <c r="M135" s="1243"/>
      <c r="N135" s="1243"/>
      <c r="O135" s="1243"/>
    </row>
    <row r="136" customFormat="false" ht="15" hidden="false" customHeight="false" outlineLevel="0" collapsed="false">
      <c r="C136" s="1241" t="s">
        <v>1384</v>
      </c>
      <c r="D136" s="1242"/>
      <c r="E136" s="1242"/>
      <c r="F136" s="1242"/>
      <c r="G136" s="1242"/>
      <c r="H136" s="1243"/>
      <c r="I136" s="1243"/>
      <c r="J136" s="1243"/>
      <c r="K136" s="1243"/>
      <c r="L136" s="1302"/>
      <c r="M136" s="1243"/>
      <c r="N136" s="1243"/>
    </row>
    <row r="137" customFormat="false" ht="15" hidden="false" customHeight="false" outlineLevel="0" collapsed="false">
      <c r="C137" s="1219" t="s">
        <v>1301</v>
      </c>
      <c r="F137" s="1244" t="n">
        <v>0.7</v>
      </c>
      <c r="H137" s="1243"/>
      <c r="I137" s="1243"/>
      <c r="J137" s="1243"/>
      <c r="K137" s="1243"/>
      <c r="L137" s="1243"/>
      <c r="M137" s="1243"/>
      <c r="N137" s="1243"/>
    </row>
    <row r="138" customFormat="false" ht="15" hidden="false" customHeight="false" outlineLevel="0" collapsed="false">
      <c r="C138" s="1219" t="s">
        <v>1307</v>
      </c>
      <c r="F138" s="1244" t="n">
        <v>1.5</v>
      </c>
      <c r="H138" s="1243"/>
      <c r="I138" s="1243"/>
      <c r="J138" s="1243"/>
      <c r="K138" s="1243"/>
      <c r="L138" s="1243"/>
      <c r="M138" s="1243"/>
      <c r="N138" s="1243"/>
    </row>
    <row r="139" customFormat="false" ht="15" hidden="false" customHeight="false" outlineLevel="0" collapsed="false">
      <c r="C139" s="1219" t="s">
        <v>1311</v>
      </c>
      <c r="F139" s="1284" t="n">
        <v>0.83</v>
      </c>
      <c r="H139" s="1243"/>
      <c r="I139" s="1243"/>
      <c r="J139" s="1243"/>
      <c r="K139" s="1243"/>
      <c r="L139" s="1243"/>
      <c r="M139" s="1243"/>
      <c r="N139" s="1243"/>
    </row>
    <row r="140" customFormat="false" ht="15" hidden="false" customHeight="false" outlineLevel="0" collapsed="false">
      <c r="F140" s="1244"/>
      <c r="H140" s="1243"/>
      <c r="I140" s="1243"/>
      <c r="J140" s="1243"/>
      <c r="K140" s="1243"/>
      <c r="L140" s="1243"/>
      <c r="M140" s="1243"/>
      <c r="N140" s="1243"/>
    </row>
    <row r="141" customFormat="false" ht="15" hidden="false" customHeight="false" outlineLevel="0" collapsed="false">
      <c r="C141" s="1246"/>
      <c r="F141" s="1244"/>
      <c r="H141" s="1243"/>
      <c r="I141" s="1243"/>
      <c r="J141" s="1243"/>
      <c r="K141" s="1243"/>
      <c r="L141" s="1243"/>
      <c r="M141" s="1243"/>
      <c r="N141" s="1243"/>
    </row>
    <row r="142" customFormat="false" ht="15" hidden="false" customHeight="false" outlineLevel="0" collapsed="false">
      <c r="C142" s="1219" t="s">
        <v>1316</v>
      </c>
      <c r="F142" s="1244" t="n">
        <v>10</v>
      </c>
      <c r="G142" s="1219" t="s">
        <v>55</v>
      </c>
      <c r="H142" s="1243"/>
      <c r="I142" s="1243"/>
      <c r="J142" s="1243"/>
      <c r="K142" s="1243"/>
      <c r="L142" s="1243"/>
      <c r="M142" s="1243"/>
      <c r="N142" s="1243"/>
    </row>
    <row r="143" customFormat="false" ht="15" hidden="false" customHeight="false" outlineLevel="0" collapsed="false">
      <c r="C143" s="1248" t="s">
        <v>1446</v>
      </c>
      <c r="D143" s="1248"/>
      <c r="E143" s="1248"/>
      <c r="F143" s="1249" t="n">
        <f aca="false">F137*F138*F139*F142</f>
        <v>8.715</v>
      </c>
      <c r="G143" s="1248" t="s">
        <v>55</v>
      </c>
      <c r="H143" s="1243"/>
      <c r="I143" s="1243"/>
      <c r="J143" s="1243"/>
      <c r="K143" s="1243"/>
      <c r="L143" s="1243"/>
      <c r="M143" s="1243"/>
      <c r="N143" s="1243"/>
    </row>
    <row r="144" customFormat="false" ht="15" hidden="false" customHeight="false" outlineLevel="0" collapsed="false">
      <c r="H144" s="1243"/>
      <c r="I144" s="1243"/>
      <c r="J144" s="1243"/>
      <c r="K144" s="1243"/>
      <c r="L144" s="1243"/>
      <c r="M144" s="1243"/>
      <c r="N144" s="1243"/>
    </row>
    <row r="145" customFormat="false" ht="15" hidden="false" customHeight="false" outlineLevel="0" collapsed="false">
      <c r="C145" s="1248" t="s">
        <v>1318</v>
      </c>
      <c r="F145" s="1249" t="n">
        <v>0</v>
      </c>
      <c r="G145" s="1248" t="s">
        <v>463</v>
      </c>
      <c r="H145" s="1243"/>
      <c r="I145" s="1243"/>
      <c r="J145" s="1243"/>
      <c r="K145" s="1243"/>
      <c r="L145" s="1243"/>
      <c r="M145" s="1243"/>
      <c r="N145" s="1243"/>
    </row>
    <row r="146" customFormat="false" ht="15" hidden="false" customHeight="false" outlineLevel="0" collapsed="false">
      <c r="C146" s="1219" t="s">
        <v>1319</v>
      </c>
      <c r="F146" s="1244" t="n">
        <v>40</v>
      </c>
      <c r="G146" s="1219" t="s">
        <v>464</v>
      </c>
      <c r="H146" s="1243"/>
      <c r="I146" s="1243"/>
      <c r="J146" s="1243"/>
      <c r="K146" s="1243"/>
      <c r="L146" s="1243"/>
      <c r="M146" s="1243"/>
      <c r="N146" s="1243"/>
    </row>
    <row r="147" customFormat="false" ht="15" hidden="false" customHeight="false" outlineLevel="0" collapsed="false">
      <c r="C147" s="1219" t="s">
        <v>1320</v>
      </c>
      <c r="F147" s="1244" t="n">
        <v>40</v>
      </c>
      <c r="G147" s="1219" t="s">
        <v>472</v>
      </c>
      <c r="H147" s="1243"/>
      <c r="I147" s="1243"/>
      <c r="J147" s="1243"/>
      <c r="K147" s="1243"/>
      <c r="L147" s="1243"/>
      <c r="M147" s="1243"/>
      <c r="N147" s="1243"/>
    </row>
    <row r="148" customFormat="false" ht="15" hidden="false" customHeight="false" outlineLevel="0" collapsed="false">
      <c r="C148" s="1219" t="s">
        <v>1321</v>
      </c>
      <c r="F148" s="1244" t="n">
        <v>50</v>
      </c>
      <c r="G148" s="1219" t="s">
        <v>472</v>
      </c>
      <c r="H148" s="1243"/>
      <c r="I148" s="1243"/>
      <c r="J148" s="1243"/>
      <c r="K148" s="1243"/>
      <c r="L148" s="1243"/>
      <c r="M148" s="1243"/>
      <c r="N148" s="1243"/>
      <c r="O148" s="1243"/>
    </row>
    <row r="149" customFormat="false" ht="15" hidden="false" customHeight="false" outlineLevel="0" collapsed="false">
      <c r="C149" s="1248" t="s">
        <v>1322</v>
      </c>
      <c r="D149" s="1248"/>
      <c r="F149" s="1251" t="n">
        <f aca="false">(F146*(F147+F148)/(F147*F148))*60</f>
        <v>108</v>
      </c>
      <c r="G149" s="1248" t="s">
        <v>463</v>
      </c>
      <c r="H149" s="1243"/>
      <c r="I149" s="1243"/>
      <c r="J149" s="1243"/>
      <c r="K149" s="1243"/>
      <c r="L149" s="1243"/>
      <c r="M149" s="1243"/>
      <c r="N149" s="1243"/>
      <c r="O149" s="1243"/>
    </row>
    <row r="150" customFormat="false" ht="15" hidden="false" customHeight="false" outlineLevel="0" collapsed="false">
      <c r="C150" s="1248" t="s">
        <v>1323</v>
      </c>
      <c r="D150" s="1248"/>
      <c r="F150" s="1251" t="n">
        <v>2</v>
      </c>
      <c r="G150" s="1248" t="s">
        <v>463</v>
      </c>
      <c r="H150" s="1243"/>
      <c r="I150" s="1243"/>
      <c r="J150" s="1243"/>
      <c r="K150" s="1243"/>
      <c r="L150" s="1243"/>
      <c r="M150" s="1243"/>
      <c r="N150" s="1243"/>
      <c r="O150" s="1243"/>
    </row>
    <row r="151" customFormat="false" ht="15" hidden="false" customHeight="false" outlineLevel="0" collapsed="false">
      <c r="C151" s="1248" t="s">
        <v>1326</v>
      </c>
      <c r="D151" s="1248"/>
      <c r="F151" s="1249" t="n">
        <v>0</v>
      </c>
      <c r="G151" s="1248" t="s">
        <v>463</v>
      </c>
      <c r="H151" s="1243"/>
      <c r="I151" s="1243"/>
      <c r="J151" s="1243"/>
      <c r="K151" s="1243"/>
      <c r="L151" s="1243"/>
      <c r="M151" s="1243"/>
      <c r="N151" s="1243"/>
      <c r="O151" s="1243"/>
    </row>
    <row r="152" customFormat="false" ht="15" hidden="false" customHeight="false" outlineLevel="0" collapsed="false">
      <c r="C152" s="1248" t="s">
        <v>1328</v>
      </c>
      <c r="D152" s="1248"/>
      <c r="E152" s="1248"/>
      <c r="F152" s="1251" t="n">
        <f aca="false">F145+F149+F150+F151</f>
        <v>110</v>
      </c>
      <c r="G152" s="1248" t="s">
        <v>463</v>
      </c>
      <c r="H152" s="1243"/>
      <c r="I152" s="1243"/>
      <c r="J152" s="1243"/>
      <c r="K152" s="1243"/>
      <c r="L152" s="1243"/>
      <c r="M152" s="1243"/>
      <c r="N152" s="1243"/>
      <c r="O152" s="1243"/>
    </row>
    <row r="153" customFormat="false" ht="15" hidden="false" customHeight="false" outlineLevel="0" collapsed="false">
      <c r="H153" s="1243"/>
      <c r="I153" s="1243"/>
      <c r="J153" s="1243"/>
      <c r="K153" s="1243"/>
      <c r="L153" s="1243"/>
      <c r="M153" s="1243"/>
      <c r="N153" s="1243"/>
      <c r="O153" s="1243"/>
    </row>
    <row r="154" customFormat="false" ht="15" hidden="false" customHeight="false" outlineLevel="0" collapsed="false">
      <c r="C154" s="1285" t="s">
        <v>1329</v>
      </c>
      <c r="D154" s="1286"/>
      <c r="E154" s="1286"/>
      <c r="F154" s="1287" t="n">
        <f aca="false">F143*F146/F152*60</f>
        <v>190.145454545454</v>
      </c>
      <c r="G154" s="1285" t="s">
        <v>1447</v>
      </c>
      <c r="H154" s="1243"/>
      <c r="I154" s="1243"/>
      <c r="J154" s="1243"/>
      <c r="K154" s="1243"/>
      <c r="L154" s="1243"/>
      <c r="M154" s="1243"/>
      <c r="N154" s="1243"/>
      <c r="O154" s="1243"/>
    </row>
    <row r="155" customFormat="false" ht="15" hidden="false" customHeight="false" outlineLevel="0" collapsed="false">
      <c r="H155" s="1243"/>
      <c r="I155" s="1243"/>
      <c r="J155" s="1243"/>
      <c r="K155" s="1243"/>
      <c r="L155" s="1243"/>
      <c r="M155" s="1243"/>
      <c r="N155" s="1243"/>
      <c r="O155" s="1243"/>
    </row>
    <row r="156" customFormat="false" ht="15" hidden="false" customHeight="false" outlineLevel="0" collapsed="false">
      <c r="C156" s="1241" t="s">
        <v>1331</v>
      </c>
      <c r="D156" s="1242"/>
      <c r="E156" s="1242"/>
      <c r="F156" s="1258" t="n">
        <v>1</v>
      </c>
      <c r="G156" s="1241" t="s">
        <v>1332</v>
      </c>
      <c r="H156" s="1243"/>
      <c r="I156" s="1243"/>
      <c r="J156" s="1243"/>
      <c r="K156" s="1243"/>
      <c r="L156" s="1243"/>
      <c r="M156" s="1243"/>
      <c r="N156" s="1243"/>
      <c r="O156" s="1243"/>
    </row>
    <row r="158" customFormat="false" ht="15" hidden="false" customHeight="false" outlineLevel="0" collapsed="false">
      <c r="B158" s="1241" t="s">
        <v>1448</v>
      </c>
      <c r="C158" s="1241" t="s">
        <v>1449</v>
      </c>
      <c r="D158" s="1242"/>
      <c r="E158" s="1242"/>
      <c r="F158" s="1242"/>
      <c r="G158" s="1242"/>
      <c r="H158" s="1242"/>
      <c r="I158" s="1242"/>
      <c r="J158" s="1242"/>
      <c r="K158" s="1241"/>
      <c r="L158" s="1242"/>
      <c r="M158" s="1242"/>
      <c r="N158" s="1241"/>
      <c r="O158" s="1242"/>
      <c r="P158" s="1242"/>
      <c r="Q158" s="1241"/>
      <c r="R158" s="1242"/>
      <c r="S158" s="1242"/>
      <c r="T158" s="1242"/>
      <c r="U158" s="1241"/>
    </row>
    <row r="161" customFormat="false" ht="15" hidden="false" customHeight="false" outlineLevel="0" collapsed="false">
      <c r="C161" s="1241" t="s">
        <v>1450</v>
      </c>
      <c r="D161" s="1242"/>
      <c r="E161" s="1242"/>
      <c r="F161" s="1242"/>
      <c r="G161" s="1242"/>
    </row>
    <row r="162" customFormat="false" ht="15" hidden="false" customHeight="false" outlineLevel="0" collapsed="false">
      <c r="C162" s="1219" t="s">
        <v>1301</v>
      </c>
      <c r="F162" s="1244" t="n">
        <v>0.9</v>
      </c>
    </row>
    <row r="163" customFormat="false" ht="15" hidden="false" customHeight="false" outlineLevel="0" collapsed="false">
      <c r="C163" s="1219" t="s">
        <v>1307</v>
      </c>
      <c r="F163" s="1244" t="n">
        <v>0.72</v>
      </c>
      <c r="G163" s="1245"/>
    </row>
    <row r="164" customFormat="false" ht="15" hidden="false" customHeight="false" outlineLevel="0" collapsed="false">
      <c r="C164" s="1219" t="s">
        <v>1311</v>
      </c>
      <c r="F164" s="1284" t="n">
        <v>0.8</v>
      </c>
    </row>
    <row r="165" customFormat="false" ht="15" hidden="false" customHeight="false" outlineLevel="0" collapsed="false">
      <c r="F165" s="1244"/>
    </row>
    <row r="166" customFormat="false" ht="15" hidden="false" customHeight="false" outlineLevel="0" collapsed="false">
      <c r="C166" s="1246" t="s">
        <v>1451</v>
      </c>
      <c r="F166" s="1244"/>
    </row>
    <row r="167" customFormat="false" ht="15" hidden="false" customHeight="false" outlineLevel="0" collapsed="false">
      <c r="C167" s="1219" t="s">
        <v>1316</v>
      </c>
      <c r="F167" s="1244" t="n">
        <v>22</v>
      </c>
      <c r="G167" s="1219" t="s">
        <v>55</v>
      </c>
    </row>
    <row r="168" customFormat="false" ht="15" hidden="false" customHeight="false" outlineLevel="0" collapsed="false">
      <c r="C168" s="1248" t="s">
        <v>1317</v>
      </c>
      <c r="D168" s="1248"/>
      <c r="E168" s="1248"/>
      <c r="F168" s="1249" t="n">
        <f aca="false">F162*F163*F164*F167</f>
        <v>11.4048</v>
      </c>
      <c r="G168" s="1248" t="s">
        <v>55</v>
      </c>
    </row>
    <row r="170" customFormat="false" ht="15" hidden="false" customHeight="false" outlineLevel="0" collapsed="false">
      <c r="C170" s="1248" t="s">
        <v>1318</v>
      </c>
      <c r="F170" s="1249" t="n">
        <v>10</v>
      </c>
      <c r="G170" s="1248" t="s">
        <v>463</v>
      </c>
    </row>
    <row r="171" customFormat="false" ht="15" hidden="false" customHeight="false" outlineLevel="0" collapsed="false">
      <c r="C171" s="1219" t="s">
        <v>1319</v>
      </c>
      <c r="F171" s="1299" t="n">
        <v>50</v>
      </c>
      <c r="G171" s="1219" t="s">
        <v>464</v>
      </c>
    </row>
    <row r="172" customFormat="false" ht="15" hidden="false" customHeight="false" outlineLevel="0" collapsed="false">
      <c r="C172" s="1219" t="s">
        <v>1320</v>
      </c>
      <c r="F172" s="1244" t="n">
        <v>35</v>
      </c>
      <c r="G172" s="1219" t="s">
        <v>472</v>
      </c>
    </row>
    <row r="173" customFormat="false" ht="15" hidden="false" customHeight="false" outlineLevel="0" collapsed="false">
      <c r="C173" s="1219" t="s">
        <v>1321</v>
      </c>
      <c r="F173" s="1244" t="n">
        <v>45</v>
      </c>
      <c r="G173" s="1219" t="s">
        <v>472</v>
      </c>
    </row>
    <row r="174" customFormat="false" ht="15" hidden="false" customHeight="false" outlineLevel="0" collapsed="false">
      <c r="C174" s="1248" t="s">
        <v>1322</v>
      </c>
      <c r="D174" s="1248"/>
      <c r="F174" s="1251" t="n">
        <f aca="false">(F171*(F172+F173)/(F172*F173))*60</f>
        <v>152.380952380952</v>
      </c>
      <c r="G174" s="1248" t="s">
        <v>463</v>
      </c>
    </row>
    <row r="175" customFormat="false" ht="15" hidden="false" customHeight="false" outlineLevel="0" collapsed="false">
      <c r="C175" s="1248" t="s">
        <v>1323</v>
      </c>
      <c r="D175" s="1248"/>
      <c r="F175" s="1304" t="n">
        <v>2</v>
      </c>
      <c r="G175" s="1248" t="s">
        <v>463</v>
      </c>
    </row>
    <row r="176" customFormat="false" ht="15" hidden="false" customHeight="false" outlineLevel="0" collapsed="false">
      <c r="C176" s="1248" t="s">
        <v>1326</v>
      </c>
      <c r="D176" s="1248"/>
      <c r="F176" s="1284" t="n">
        <v>5</v>
      </c>
      <c r="G176" s="1248" t="s">
        <v>463</v>
      </c>
    </row>
    <row r="177" customFormat="false" ht="15" hidden="false" customHeight="false" outlineLevel="0" collapsed="false">
      <c r="C177" s="1248" t="s">
        <v>1328</v>
      </c>
      <c r="D177" s="1248"/>
      <c r="E177" s="1248"/>
      <c r="F177" s="1251" t="n">
        <f aca="false">F170+F174+F175+F176</f>
        <v>169.380952380952</v>
      </c>
      <c r="G177" s="1248" t="s">
        <v>463</v>
      </c>
    </row>
    <row r="179" customFormat="false" ht="15" hidden="false" customHeight="false" outlineLevel="0" collapsed="false">
      <c r="C179" s="1248" t="s">
        <v>1329</v>
      </c>
      <c r="F179" s="1249" t="n">
        <f aca="false">F168/F177*60</f>
        <v>4.03993477649705</v>
      </c>
      <c r="G179" s="1248" t="s">
        <v>1330</v>
      </c>
    </row>
    <row r="180" customFormat="false" ht="15" hidden="false" customHeight="false" outlineLevel="0" collapsed="false">
      <c r="C180" s="1248" t="s">
        <v>1452</v>
      </c>
      <c r="F180" s="1249" t="n">
        <v>188.4</v>
      </c>
      <c r="G180" s="1248" t="s">
        <v>1453</v>
      </c>
    </row>
    <row r="182" customFormat="false" ht="15" hidden="false" customHeight="false" outlineLevel="0" collapsed="false">
      <c r="C182" s="1241" t="s">
        <v>1454</v>
      </c>
      <c r="D182" s="1242"/>
      <c r="E182" s="1242"/>
      <c r="F182" s="1258" t="n">
        <f aca="false">F180/F179</f>
        <v>46.6344162524718</v>
      </c>
      <c r="G182" s="1241" t="s">
        <v>1455</v>
      </c>
    </row>
    <row r="184" s="1223" customFormat="true" ht="15" hidden="false" customHeight="false" outlineLevel="0" collapsed="false">
      <c r="B184" s="1305"/>
      <c r="H184" s="1306"/>
      <c r="I184" s="1306"/>
      <c r="J184" s="1306"/>
      <c r="K184" s="1306"/>
      <c r="L184" s="1306"/>
      <c r="M184" s="1306"/>
      <c r="N184" s="1306"/>
      <c r="O184" s="1306"/>
      <c r="P184" s="1306"/>
      <c r="Q184" s="1306"/>
      <c r="R184" s="1306"/>
      <c r="S184" s="1306"/>
      <c r="T184" s="1306"/>
      <c r="U184" s="1306"/>
    </row>
    <row r="185" customFormat="false" ht="15" hidden="false" customHeight="false" outlineLevel="0" collapsed="false">
      <c r="B185" s="1238"/>
      <c r="C185" s="1238"/>
      <c r="D185" s="1239"/>
      <c r="E185" s="1239"/>
      <c r="F185" s="1239"/>
      <c r="G185" s="1239"/>
      <c r="H185" s="1239"/>
      <c r="I185" s="1238"/>
      <c r="J185" s="1239"/>
      <c r="K185" s="1238"/>
      <c r="L185" s="1239"/>
      <c r="M185" s="1239"/>
      <c r="N185" s="1238"/>
      <c r="O185" s="1239"/>
      <c r="P185" s="1239"/>
      <c r="Q185" s="1238"/>
      <c r="R185" s="1239"/>
      <c r="S185" s="1239"/>
      <c r="T185" s="1295"/>
      <c r="U185" s="1238"/>
    </row>
    <row r="187" customFormat="false" ht="15" hidden="false" customHeight="false" outlineLevel="0" collapsed="false">
      <c r="C187" s="1243"/>
      <c r="D187" s="1243"/>
      <c r="E187" s="1243"/>
      <c r="F187" s="1243"/>
      <c r="G187" s="1243"/>
      <c r="H187" s="1243"/>
      <c r="I187" s="1243"/>
      <c r="J187" s="1243"/>
      <c r="K187" s="1243"/>
      <c r="L187" s="1243"/>
      <c r="M187" s="1243"/>
      <c r="N187" s="1243"/>
      <c r="O187" s="1243"/>
    </row>
    <row r="188" customFormat="false" ht="15" hidden="false" customHeight="false" outlineLevel="0" collapsed="false">
      <c r="C188" s="1241" t="s">
        <v>1384</v>
      </c>
      <c r="D188" s="1242"/>
      <c r="E188" s="1242"/>
      <c r="F188" s="1242"/>
      <c r="G188" s="1242"/>
      <c r="H188" s="1243"/>
      <c r="I188" s="1243"/>
      <c r="J188" s="1243"/>
      <c r="K188" s="1243"/>
      <c r="L188" s="1243"/>
      <c r="M188" s="1243"/>
      <c r="N188" s="1243"/>
      <c r="O188" s="1243"/>
    </row>
    <row r="189" customFormat="false" ht="15" hidden="false" customHeight="false" outlineLevel="0" collapsed="false">
      <c r="C189" s="1219" t="s">
        <v>1301</v>
      </c>
      <c r="F189" s="1244" t="n">
        <v>0.8</v>
      </c>
      <c r="H189" s="1243"/>
      <c r="I189" s="1243"/>
      <c r="J189" s="1243"/>
      <c r="K189" s="1243"/>
      <c r="L189" s="1243"/>
      <c r="M189" s="1243"/>
      <c r="N189" s="1243"/>
    </row>
    <row r="190" customFormat="false" ht="15" hidden="false" customHeight="false" outlineLevel="0" collapsed="false">
      <c r="C190" s="1219" t="s">
        <v>1307</v>
      </c>
      <c r="F190" s="1244" t="n">
        <v>1.5</v>
      </c>
      <c r="H190" s="1243"/>
      <c r="I190" s="1243"/>
      <c r="J190" s="1243"/>
      <c r="K190" s="1243"/>
      <c r="L190" s="1243"/>
      <c r="M190" s="1243"/>
      <c r="N190" s="1243"/>
    </row>
    <row r="191" customFormat="false" ht="15" hidden="false" customHeight="false" outlineLevel="0" collapsed="false">
      <c r="C191" s="1219" t="s">
        <v>1311</v>
      </c>
      <c r="F191" s="1284" t="n">
        <v>0.83</v>
      </c>
      <c r="H191" s="1243"/>
      <c r="I191" s="1243"/>
      <c r="J191" s="1243"/>
      <c r="K191" s="1243"/>
      <c r="L191" s="1243"/>
      <c r="M191" s="1243"/>
      <c r="N191" s="1243"/>
    </row>
    <row r="192" customFormat="false" ht="15" hidden="false" customHeight="false" outlineLevel="0" collapsed="false">
      <c r="F192" s="1244"/>
      <c r="H192" s="1243"/>
      <c r="I192" s="1243"/>
      <c r="J192" s="1243"/>
      <c r="K192" s="1243"/>
      <c r="L192" s="1243"/>
      <c r="M192" s="1243"/>
      <c r="N192" s="1243"/>
    </row>
    <row r="193" customFormat="false" ht="15" hidden="false" customHeight="false" outlineLevel="0" collapsed="false">
      <c r="C193" s="1246"/>
      <c r="F193" s="1244"/>
      <c r="H193" s="1243"/>
      <c r="I193" s="1243"/>
      <c r="J193" s="1243"/>
      <c r="K193" s="1243"/>
      <c r="L193" s="1243"/>
      <c r="M193" s="1243"/>
      <c r="N193" s="1243"/>
    </row>
    <row r="194" customFormat="false" ht="15" hidden="false" customHeight="false" outlineLevel="0" collapsed="false">
      <c r="C194" s="1219" t="s">
        <v>1316</v>
      </c>
      <c r="F194" s="1244" t="n">
        <v>14</v>
      </c>
      <c r="G194" s="1219" t="s">
        <v>55</v>
      </c>
      <c r="H194" s="1243"/>
      <c r="I194" s="1243"/>
      <c r="J194" s="1243"/>
      <c r="K194" s="1243"/>
      <c r="L194" s="1243"/>
      <c r="M194" s="1243"/>
      <c r="N194" s="1243"/>
    </row>
    <row r="195" customFormat="false" ht="15" hidden="false" customHeight="false" outlineLevel="0" collapsed="false">
      <c r="C195" s="1248" t="s">
        <v>1446</v>
      </c>
      <c r="D195" s="1248"/>
      <c r="E195" s="1248"/>
      <c r="F195" s="1249" t="n">
        <f aca="false">F189*F190*F191*F194</f>
        <v>13.944</v>
      </c>
      <c r="G195" s="1248" t="s">
        <v>1363</v>
      </c>
      <c r="H195" s="1243"/>
      <c r="I195" s="1243"/>
      <c r="J195" s="1243"/>
      <c r="K195" s="1243"/>
      <c r="L195" s="1243"/>
      <c r="M195" s="1243"/>
      <c r="N195" s="1243"/>
    </row>
    <row r="196" customFormat="false" ht="15" hidden="false" customHeight="false" outlineLevel="0" collapsed="false">
      <c r="H196" s="1243"/>
      <c r="I196" s="1243"/>
      <c r="J196" s="1243"/>
      <c r="K196" s="1243"/>
      <c r="L196" s="1243"/>
      <c r="M196" s="1243"/>
      <c r="N196" s="1243"/>
    </row>
    <row r="197" customFormat="false" ht="15" hidden="false" customHeight="false" outlineLevel="0" collapsed="false">
      <c r="C197" s="1248" t="s">
        <v>1318</v>
      </c>
      <c r="F197" s="1249" t="n">
        <v>0</v>
      </c>
      <c r="G197" s="1248" t="s">
        <v>463</v>
      </c>
      <c r="H197" s="1243"/>
      <c r="I197" s="1243"/>
      <c r="J197" s="1243"/>
      <c r="K197" s="1243"/>
      <c r="L197" s="1243"/>
      <c r="M197" s="1243"/>
      <c r="N197" s="1243"/>
      <c r="O197" s="1243"/>
    </row>
    <row r="198" customFormat="false" ht="15" hidden="false" customHeight="false" outlineLevel="0" collapsed="false">
      <c r="C198" s="1219" t="s">
        <v>1319</v>
      </c>
      <c r="F198" s="1244" t="n">
        <v>4</v>
      </c>
      <c r="G198" s="1219" t="s">
        <v>464</v>
      </c>
      <c r="H198" s="1243"/>
      <c r="I198" s="1243"/>
      <c r="J198" s="1243"/>
      <c r="K198" s="1243"/>
      <c r="L198" s="1243"/>
      <c r="M198" s="1243"/>
      <c r="N198" s="1243"/>
      <c r="O198" s="1243"/>
    </row>
    <row r="199" customFormat="false" ht="15" hidden="false" customHeight="false" outlineLevel="0" collapsed="false">
      <c r="C199" s="1219" t="s">
        <v>1320</v>
      </c>
      <c r="F199" s="1244" t="n">
        <v>25</v>
      </c>
      <c r="G199" s="1219" t="s">
        <v>472</v>
      </c>
      <c r="H199" s="1243"/>
      <c r="I199" s="1243"/>
      <c r="J199" s="1243"/>
      <c r="K199" s="1243"/>
      <c r="L199" s="1243"/>
      <c r="M199" s="1243"/>
      <c r="N199" s="1243"/>
      <c r="O199" s="1243"/>
    </row>
    <row r="200" customFormat="false" ht="15" hidden="false" customHeight="false" outlineLevel="0" collapsed="false">
      <c r="C200" s="1219" t="s">
        <v>1321</v>
      </c>
      <c r="F200" s="1244" t="n">
        <v>40</v>
      </c>
      <c r="G200" s="1219" t="s">
        <v>472</v>
      </c>
      <c r="H200" s="1243"/>
      <c r="I200" s="1243"/>
      <c r="J200" s="1243"/>
      <c r="K200" s="1243"/>
      <c r="L200" s="1243"/>
      <c r="M200" s="1243"/>
      <c r="N200" s="1243"/>
      <c r="O200" s="1243"/>
    </row>
    <row r="201" customFormat="false" ht="15" hidden="false" customHeight="false" outlineLevel="0" collapsed="false">
      <c r="C201" s="1248" t="s">
        <v>1322</v>
      </c>
      <c r="D201" s="1248"/>
      <c r="F201" s="1251" t="n">
        <f aca="false">(F198*(F199+F200)/(F199*F200))*60</f>
        <v>15.6</v>
      </c>
      <c r="G201" s="1248" t="s">
        <v>463</v>
      </c>
      <c r="H201" s="1243"/>
      <c r="I201" s="1243"/>
      <c r="J201" s="1243"/>
      <c r="K201" s="1243"/>
      <c r="L201" s="1243"/>
      <c r="M201" s="1243"/>
      <c r="N201" s="1243"/>
      <c r="O201" s="1243"/>
    </row>
    <row r="202" customFormat="false" ht="15" hidden="false" customHeight="false" outlineLevel="0" collapsed="false">
      <c r="C202" s="1248" t="s">
        <v>1323</v>
      </c>
      <c r="D202" s="1248"/>
      <c r="F202" s="1251" t="n">
        <v>2</v>
      </c>
      <c r="G202" s="1248" t="s">
        <v>463</v>
      </c>
      <c r="H202" s="1243"/>
      <c r="I202" s="1243"/>
      <c r="J202" s="1243"/>
      <c r="K202" s="1243"/>
      <c r="L202" s="1243"/>
      <c r="M202" s="1243"/>
      <c r="N202" s="1243"/>
      <c r="O202" s="1243"/>
    </row>
    <row r="203" customFormat="false" ht="15" hidden="false" customHeight="false" outlineLevel="0" collapsed="false">
      <c r="C203" s="1248" t="s">
        <v>1326</v>
      </c>
      <c r="D203" s="1248"/>
      <c r="F203" s="1249" t="n">
        <v>0</v>
      </c>
      <c r="G203" s="1248" t="s">
        <v>463</v>
      </c>
      <c r="H203" s="1243"/>
      <c r="I203" s="1243"/>
      <c r="J203" s="1243"/>
      <c r="K203" s="1243"/>
      <c r="L203" s="1243"/>
      <c r="M203" s="1243"/>
      <c r="N203" s="1243"/>
      <c r="O203" s="1243"/>
    </row>
    <row r="204" customFormat="false" ht="15" hidden="false" customHeight="false" outlineLevel="0" collapsed="false">
      <c r="C204" s="1248" t="s">
        <v>1328</v>
      </c>
      <c r="D204" s="1248"/>
      <c r="E204" s="1248"/>
      <c r="F204" s="1251" t="n">
        <f aca="false">F197+F201+F202+F203</f>
        <v>17.6</v>
      </c>
      <c r="G204" s="1248" t="s">
        <v>463</v>
      </c>
      <c r="H204" s="1243"/>
      <c r="I204" s="1243"/>
      <c r="J204" s="1243"/>
      <c r="K204" s="1243"/>
      <c r="L204" s="1243"/>
      <c r="M204" s="1243"/>
      <c r="N204" s="1243"/>
      <c r="O204" s="1243"/>
    </row>
    <row r="205" customFormat="false" ht="15" hidden="false" customHeight="false" outlineLevel="0" collapsed="false">
      <c r="H205" s="1243"/>
      <c r="I205" s="1243"/>
      <c r="J205" s="1243"/>
      <c r="K205" s="1243"/>
      <c r="L205" s="1243"/>
      <c r="M205" s="1243"/>
      <c r="N205" s="1243"/>
      <c r="O205" s="1243"/>
    </row>
    <row r="206" customFormat="false" ht="15" hidden="false" customHeight="false" outlineLevel="0" collapsed="false">
      <c r="C206" s="1285" t="s">
        <v>1329</v>
      </c>
      <c r="D206" s="1286"/>
      <c r="E206" s="1286"/>
      <c r="F206" s="1287" t="n">
        <f aca="false">F195*F198/F204*60</f>
        <v>190.145454545455</v>
      </c>
      <c r="G206" s="1285" t="s">
        <v>1447</v>
      </c>
      <c r="H206" s="1243"/>
      <c r="I206" s="1243"/>
      <c r="J206" s="1243"/>
      <c r="K206" s="1243"/>
      <c r="L206" s="1243"/>
      <c r="M206" s="1243"/>
      <c r="N206" s="1243"/>
      <c r="O206" s="1243"/>
    </row>
    <row r="207" customFormat="false" ht="15" hidden="false" customHeight="false" outlineLevel="0" collapsed="false">
      <c r="H207" s="1243"/>
      <c r="I207" s="1243"/>
      <c r="J207" s="1243"/>
      <c r="K207" s="1243"/>
      <c r="L207" s="1243"/>
      <c r="M207" s="1243"/>
      <c r="N207" s="1243"/>
      <c r="O207" s="1243"/>
    </row>
    <row r="208" customFormat="false" ht="15" hidden="false" customHeight="false" outlineLevel="0" collapsed="false">
      <c r="C208" s="1241" t="s">
        <v>1331</v>
      </c>
      <c r="D208" s="1242"/>
      <c r="E208" s="1242"/>
      <c r="F208" s="1258" t="n">
        <v>1</v>
      </c>
      <c r="G208" s="1241" t="s">
        <v>1332</v>
      </c>
      <c r="H208" s="1243"/>
      <c r="I208" s="1243"/>
      <c r="J208" s="1243"/>
      <c r="K208" s="1243"/>
      <c r="L208" s="1243"/>
      <c r="M208" s="1243"/>
      <c r="N208" s="1243"/>
      <c r="O208" s="1243"/>
    </row>
    <row r="211" customFormat="false" ht="15" hidden="false" customHeight="false" outlineLevel="0" collapsed="false">
      <c r="B211" s="1238"/>
      <c r="C211" s="1238"/>
      <c r="D211" s="1239"/>
      <c r="E211" s="1239"/>
      <c r="F211" s="1239"/>
      <c r="G211" s="1239"/>
      <c r="H211" s="1239"/>
      <c r="I211" s="1238"/>
      <c r="J211" s="1239"/>
      <c r="K211" s="1238"/>
      <c r="L211" s="1239"/>
      <c r="M211" s="1239"/>
      <c r="N211" s="1238"/>
      <c r="O211" s="1239"/>
      <c r="P211" s="1239"/>
      <c r="Q211" s="1238"/>
      <c r="R211" s="1239"/>
      <c r="S211" s="1239"/>
      <c r="T211" s="1295"/>
      <c r="U211" s="1238"/>
    </row>
    <row r="213" customFormat="false" ht="15" hidden="false" customHeight="false" outlineLevel="0" collapsed="false">
      <c r="C213" s="1243"/>
      <c r="D213" s="1243"/>
      <c r="E213" s="1243"/>
      <c r="F213" s="1243"/>
      <c r="G213" s="1243"/>
      <c r="H213" s="1243"/>
      <c r="I213" s="1243"/>
      <c r="J213" s="1243"/>
      <c r="K213" s="1243"/>
      <c r="L213" s="1243"/>
      <c r="M213" s="1243"/>
      <c r="N213" s="1243"/>
      <c r="O213" s="1243"/>
    </row>
    <row r="214" customFormat="false" ht="15" hidden="false" customHeight="false" outlineLevel="0" collapsed="false">
      <c r="C214" s="1241" t="s">
        <v>1384</v>
      </c>
      <c r="D214" s="1242"/>
      <c r="E214" s="1242"/>
      <c r="F214" s="1242"/>
      <c r="G214" s="1242"/>
      <c r="H214" s="1243"/>
      <c r="I214" s="1243"/>
      <c r="J214" s="1243"/>
      <c r="K214" s="1243"/>
      <c r="L214" s="1243"/>
      <c r="M214" s="1243"/>
      <c r="N214" s="1243"/>
      <c r="O214" s="1243"/>
    </row>
    <row r="215" customFormat="false" ht="15" hidden="false" customHeight="false" outlineLevel="0" collapsed="false">
      <c r="C215" s="1219" t="s">
        <v>1301</v>
      </c>
      <c r="F215" s="1244" t="n">
        <v>1</v>
      </c>
      <c r="H215" s="1243"/>
      <c r="I215" s="1243"/>
      <c r="J215" s="1243"/>
      <c r="K215" s="1243"/>
      <c r="L215" s="1243"/>
      <c r="M215" s="1243"/>
      <c r="N215" s="1243"/>
    </row>
    <row r="216" customFormat="false" ht="15" hidden="false" customHeight="false" outlineLevel="0" collapsed="false">
      <c r="C216" s="1219" t="s">
        <v>1307</v>
      </c>
      <c r="F216" s="1244" t="n">
        <v>1.5</v>
      </c>
      <c r="H216" s="1243"/>
      <c r="I216" s="1243"/>
      <c r="J216" s="1243"/>
      <c r="K216" s="1243"/>
      <c r="L216" s="1243"/>
      <c r="M216" s="1243"/>
      <c r="N216" s="1243"/>
    </row>
    <row r="217" customFormat="false" ht="15" hidden="false" customHeight="false" outlineLevel="0" collapsed="false">
      <c r="C217" s="1219" t="s">
        <v>1311</v>
      </c>
      <c r="F217" s="1284" t="n">
        <v>0.83</v>
      </c>
      <c r="H217" s="1243"/>
      <c r="I217" s="1243"/>
      <c r="J217" s="1243"/>
      <c r="K217" s="1243"/>
      <c r="L217" s="1243"/>
      <c r="M217" s="1243"/>
      <c r="N217" s="1243"/>
    </row>
    <row r="218" customFormat="false" ht="15" hidden="false" customHeight="false" outlineLevel="0" collapsed="false">
      <c r="F218" s="1244"/>
      <c r="H218" s="1243"/>
      <c r="I218" s="1243"/>
      <c r="J218" s="1243"/>
      <c r="K218" s="1243"/>
      <c r="L218" s="1243"/>
      <c r="M218" s="1243"/>
      <c r="N218" s="1243"/>
    </row>
    <row r="219" customFormat="false" ht="15" hidden="false" customHeight="false" outlineLevel="0" collapsed="false">
      <c r="C219" s="1246"/>
      <c r="F219" s="1244"/>
      <c r="H219" s="1243"/>
      <c r="I219" s="1243"/>
      <c r="J219" s="1243"/>
      <c r="K219" s="1243"/>
      <c r="L219" s="1243"/>
      <c r="M219" s="1243"/>
      <c r="N219" s="1243"/>
    </row>
    <row r="220" customFormat="false" ht="15" hidden="false" customHeight="false" outlineLevel="0" collapsed="false">
      <c r="C220" s="1219" t="s">
        <v>1316</v>
      </c>
      <c r="F220" s="1244" t="n">
        <v>14</v>
      </c>
      <c r="G220" s="1219" t="s">
        <v>55</v>
      </c>
      <c r="H220" s="1243"/>
      <c r="I220" s="1243"/>
      <c r="J220" s="1243"/>
      <c r="K220" s="1243"/>
      <c r="L220" s="1243"/>
      <c r="M220" s="1243"/>
      <c r="N220" s="1243"/>
    </row>
    <row r="221" customFormat="false" ht="15" hidden="false" customHeight="false" outlineLevel="0" collapsed="false">
      <c r="C221" s="1248" t="s">
        <v>1446</v>
      </c>
      <c r="D221" s="1248"/>
      <c r="E221" s="1248"/>
      <c r="F221" s="1249" t="n">
        <f aca="false">F215*F216*F217*F220</f>
        <v>17.43</v>
      </c>
      <c r="G221" s="1248" t="s">
        <v>1363</v>
      </c>
      <c r="H221" s="1243"/>
      <c r="I221" s="1243"/>
      <c r="J221" s="1243"/>
      <c r="K221" s="1243"/>
      <c r="L221" s="1243"/>
      <c r="M221" s="1243"/>
      <c r="N221" s="1243"/>
    </row>
    <row r="222" customFormat="false" ht="15" hidden="false" customHeight="false" outlineLevel="0" collapsed="false">
      <c r="H222" s="1243"/>
      <c r="I222" s="1243"/>
      <c r="J222" s="1243"/>
      <c r="K222" s="1243"/>
      <c r="L222" s="1243"/>
      <c r="M222" s="1243"/>
      <c r="N222" s="1243"/>
    </row>
    <row r="223" customFormat="false" ht="15" hidden="false" customHeight="false" outlineLevel="0" collapsed="false">
      <c r="C223" s="1248" t="s">
        <v>1318</v>
      </c>
      <c r="F223" s="1249" t="n">
        <v>0</v>
      </c>
      <c r="G223" s="1248" t="s">
        <v>463</v>
      </c>
      <c r="H223" s="1243"/>
      <c r="I223" s="1243"/>
      <c r="J223" s="1243"/>
      <c r="K223" s="1243"/>
      <c r="L223" s="1243"/>
      <c r="M223" s="1243"/>
      <c r="N223" s="1243"/>
      <c r="O223" s="1243"/>
    </row>
    <row r="224" customFormat="false" ht="15" hidden="false" customHeight="false" outlineLevel="0" collapsed="false">
      <c r="C224" s="1219" t="s">
        <v>1319</v>
      </c>
      <c r="F224" s="1244" t="n">
        <v>2.5</v>
      </c>
      <c r="G224" s="1219" t="s">
        <v>464</v>
      </c>
      <c r="H224" s="1243"/>
      <c r="I224" s="1243"/>
      <c r="J224" s="1243"/>
      <c r="K224" s="1243"/>
      <c r="L224" s="1243"/>
      <c r="M224" s="1243"/>
      <c r="N224" s="1243"/>
      <c r="O224" s="1243"/>
    </row>
    <row r="225" customFormat="false" ht="15" hidden="false" customHeight="false" outlineLevel="0" collapsed="false">
      <c r="C225" s="1219" t="s">
        <v>1320</v>
      </c>
      <c r="F225" s="1244" t="n">
        <v>25</v>
      </c>
      <c r="G225" s="1219" t="s">
        <v>472</v>
      </c>
      <c r="H225" s="1243"/>
      <c r="I225" s="1243"/>
      <c r="J225" s="1243"/>
      <c r="K225" s="1243"/>
      <c r="L225" s="1243"/>
      <c r="M225" s="1243"/>
      <c r="N225" s="1243"/>
      <c r="O225" s="1243"/>
    </row>
    <row r="226" customFormat="false" ht="15" hidden="false" customHeight="false" outlineLevel="0" collapsed="false">
      <c r="C226" s="1219" t="s">
        <v>1321</v>
      </c>
      <c r="F226" s="1244" t="n">
        <v>40</v>
      </c>
      <c r="G226" s="1219" t="s">
        <v>472</v>
      </c>
      <c r="H226" s="1243"/>
      <c r="I226" s="1243"/>
      <c r="J226" s="1243"/>
      <c r="K226" s="1243"/>
      <c r="L226" s="1243"/>
      <c r="M226" s="1243"/>
      <c r="N226" s="1243"/>
      <c r="O226" s="1243"/>
    </row>
    <row r="227" customFormat="false" ht="15" hidden="false" customHeight="false" outlineLevel="0" collapsed="false">
      <c r="C227" s="1248" t="s">
        <v>1322</v>
      </c>
      <c r="D227" s="1248"/>
      <c r="F227" s="1251" t="n">
        <f aca="false">(F224*(F225+F226)/(F225*F226))*60</f>
        <v>9.75</v>
      </c>
      <c r="G227" s="1248" t="s">
        <v>463</v>
      </c>
      <c r="H227" s="1243"/>
      <c r="I227" s="1243"/>
      <c r="J227" s="1243"/>
      <c r="K227" s="1243"/>
      <c r="L227" s="1243"/>
      <c r="M227" s="1243"/>
      <c r="N227" s="1243"/>
      <c r="O227" s="1243"/>
    </row>
    <row r="228" customFormat="false" ht="15" hidden="false" customHeight="false" outlineLevel="0" collapsed="false">
      <c r="C228" s="1248" t="s">
        <v>1323</v>
      </c>
      <c r="D228" s="1248"/>
      <c r="F228" s="1251" t="n">
        <v>0.5</v>
      </c>
      <c r="G228" s="1248" t="s">
        <v>463</v>
      </c>
      <c r="H228" s="1243"/>
      <c r="I228" s="1243"/>
      <c r="J228" s="1243"/>
      <c r="K228" s="1243"/>
      <c r="L228" s="1243"/>
      <c r="M228" s="1243"/>
      <c r="N228" s="1243"/>
      <c r="O228" s="1243"/>
    </row>
    <row r="229" customFormat="false" ht="15" hidden="false" customHeight="false" outlineLevel="0" collapsed="false">
      <c r="C229" s="1248" t="s">
        <v>1326</v>
      </c>
      <c r="D229" s="1248"/>
      <c r="F229" s="1249" t="n">
        <v>0</v>
      </c>
      <c r="G229" s="1248" t="s">
        <v>463</v>
      </c>
      <c r="H229" s="1243"/>
      <c r="I229" s="1243"/>
      <c r="J229" s="1243"/>
      <c r="K229" s="1243"/>
      <c r="L229" s="1243"/>
      <c r="M229" s="1243"/>
      <c r="N229" s="1243"/>
      <c r="O229" s="1243"/>
    </row>
    <row r="230" customFormat="false" ht="15" hidden="false" customHeight="false" outlineLevel="0" collapsed="false">
      <c r="C230" s="1248" t="s">
        <v>1328</v>
      </c>
      <c r="D230" s="1248"/>
      <c r="E230" s="1248"/>
      <c r="F230" s="1251" t="n">
        <f aca="false">F223+F227+F228+F229</f>
        <v>10.25</v>
      </c>
      <c r="G230" s="1248" t="s">
        <v>463</v>
      </c>
      <c r="H230" s="1243"/>
      <c r="I230" s="1243"/>
      <c r="J230" s="1243"/>
      <c r="K230" s="1243"/>
      <c r="L230" s="1243"/>
      <c r="M230" s="1243"/>
      <c r="N230" s="1243"/>
      <c r="O230" s="1243"/>
    </row>
    <row r="231" customFormat="false" ht="15" hidden="false" customHeight="false" outlineLevel="0" collapsed="false">
      <c r="H231" s="1243"/>
      <c r="I231" s="1243"/>
      <c r="J231" s="1243"/>
      <c r="K231" s="1243"/>
      <c r="L231" s="1243"/>
      <c r="M231" s="1243"/>
      <c r="N231" s="1243"/>
      <c r="O231" s="1243"/>
    </row>
    <row r="232" customFormat="false" ht="15" hidden="false" customHeight="false" outlineLevel="0" collapsed="false">
      <c r="C232" s="1285" t="s">
        <v>1329</v>
      </c>
      <c r="D232" s="1286"/>
      <c r="E232" s="1286"/>
      <c r="F232" s="1287" t="n">
        <f aca="false">F221*F224/F230*60</f>
        <v>255.073170731707</v>
      </c>
      <c r="G232" s="1285" t="s">
        <v>1447</v>
      </c>
      <c r="H232" s="1243"/>
      <c r="I232" s="1243"/>
      <c r="J232" s="1243"/>
      <c r="K232" s="1243"/>
      <c r="L232" s="1243"/>
      <c r="M232" s="1243"/>
      <c r="N232" s="1243"/>
      <c r="O232" s="1243"/>
    </row>
    <row r="233" customFormat="false" ht="15" hidden="false" customHeight="false" outlineLevel="0" collapsed="false">
      <c r="H233" s="1243"/>
      <c r="I233" s="1243"/>
      <c r="J233" s="1243"/>
      <c r="K233" s="1243"/>
      <c r="L233" s="1243"/>
      <c r="M233" s="1243"/>
      <c r="N233" s="1243"/>
      <c r="O233" s="1243"/>
    </row>
    <row r="234" customFormat="false" ht="15" hidden="false" customHeight="false" outlineLevel="0" collapsed="false">
      <c r="C234" s="1241" t="s">
        <v>1331</v>
      </c>
      <c r="D234" s="1242"/>
      <c r="E234" s="1242"/>
      <c r="F234" s="1258" t="n">
        <v>1</v>
      </c>
      <c r="G234" s="1241" t="s">
        <v>1332</v>
      </c>
      <c r="H234" s="1243"/>
      <c r="I234" s="1243"/>
      <c r="J234" s="1243"/>
      <c r="K234" s="1243"/>
      <c r="L234" s="1243"/>
      <c r="M234" s="1243"/>
      <c r="N234" s="1243"/>
      <c r="O234" s="1243"/>
    </row>
    <row r="237" customFormat="false" ht="15" hidden="false" customHeight="false" outlineLevel="0" collapsed="false">
      <c r="B237" s="1238"/>
      <c r="C237" s="1238"/>
      <c r="D237" s="1239"/>
      <c r="E237" s="1239"/>
      <c r="F237" s="1239"/>
      <c r="G237" s="1239"/>
      <c r="H237" s="1239"/>
      <c r="I237" s="1238"/>
      <c r="J237" s="1239"/>
      <c r="K237" s="1238"/>
      <c r="L237" s="1239"/>
      <c r="M237" s="1239"/>
      <c r="N237" s="1238"/>
      <c r="O237" s="1239"/>
      <c r="P237" s="1239"/>
      <c r="Q237" s="1238"/>
      <c r="R237" s="1239"/>
      <c r="S237" s="1239"/>
      <c r="T237" s="1295"/>
      <c r="U237" s="1238"/>
    </row>
    <row r="239" customFormat="false" ht="15" hidden="false" customHeight="false" outlineLevel="0" collapsed="false">
      <c r="C239" s="1243"/>
      <c r="D239" s="1243"/>
      <c r="E239" s="1243"/>
      <c r="F239" s="1243"/>
      <c r="G239" s="1243"/>
      <c r="H239" s="1243"/>
      <c r="I239" s="1243"/>
      <c r="J239" s="1243"/>
      <c r="K239" s="1243"/>
      <c r="L239" s="1243"/>
      <c r="M239" s="1243"/>
      <c r="N239" s="1243"/>
      <c r="O239" s="1243"/>
    </row>
    <row r="240" customFormat="false" ht="15" hidden="false" customHeight="false" outlineLevel="0" collapsed="false">
      <c r="C240" s="1241" t="s">
        <v>1384</v>
      </c>
      <c r="D240" s="1242"/>
      <c r="E240" s="1242"/>
      <c r="F240" s="1242"/>
      <c r="G240" s="1242"/>
      <c r="H240" s="1243"/>
      <c r="I240" s="1243"/>
      <c r="J240" s="1243"/>
      <c r="K240" s="1243"/>
      <c r="L240" s="1243"/>
      <c r="M240" s="1243"/>
      <c r="N240" s="1243"/>
      <c r="O240" s="1243"/>
    </row>
    <row r="241" customFormat="false" ht="15" hidden="false" customHeight="false" outlineLevel="0" collapsed="false">
      <c r="C241" s="1219" t="s">
        <v>1301</v>
      </c>
      <c r="F241" s="1244" t="n">
        <v>1</v>
      </c>
      <c r="H241" s="1243"/>
      <c r="I241" s="1243"/>
      <c r="J241" s="1243"/>
      <c r="K241" s="1243"/>
      <c r="L241" s="1243"/>
      <c r="M241" s="1243"/>
      <c r="N241" s="1243"/>
    </row>
    <row r="242" customFormat="false" ht="15" hidden="false" customHeight="false" outlineLevel="0" collapsed="false">
      <c r="C242" s="1219" t="s">
        <v>1307</v>
      </c>
      <c r="F242" s="1244" t="n">
        <v>1.5</v>
      </c>
      <c r="H242" s="1243"/>
      <c r="I242" s="1243"/>
      <c r="J242" s="1243"/>
      <c r="K242" s="1243"/>
      <c r="L242" s="1243"/>
      <c r="M242" s="1243"/>
      <c r="N242" s="1243"/>
    </row>
    <row r="243" customFormat="false" ht="15" hidden="false" customHeight="false" outlineLevel="0" collapsed="false">
      <c r="C243" s="1219" t="s">
        <v>1311</v>
      </c>
      <c r="F243" s="1284" t="n">
        <v>0.83</v>
      </c>
      <c r="H243" s="1243"/>
      <c r="I243" s="1243"/>
      <c r="J243" s="1243"/>
      <c r="K243" s="1243"/>
      <c r="L243" s="1243"/>
      <c r="M243" s="1243"/>
      <c r="N243" s="1243"/>
    </row>
    <row r="244" customFormat="false" ht="15" hidden="false" customHeight="false" outlineLevel="0" collapsed="false">
      <c r="F244" s="1244"/>
      <c r="H244" s="1243"/>
      <c r="I244" s="1243"/>
      <c r="J244" s="1243"/>
      <c r="K244" s="1243"/>
      <c r="L244" s="1243"/>
      <c r="M244" s="1243"/>
      <c r="N244" s="1243"/>
    </row>
    <row r="245" customFormat="false" ht="15" hidden="false" customHeight="false" outlineLevel="0" collapsed="false">
      <c r="C245" s="1246"/>
      <c r="F245" s="1244"/>
      <c r="H245" s="1243"/>
      <c r="I245" s="1243"/>
      <c r="J245" s="1243"/>
      <c r="K245" s="1243"/>
      <c r="L245" s="1243"/>
      <c r="M245" s="1243"/>
      <c r="N245" s="1243"/>
    </row>
    <row r="246" customFormat="false" ht="15" hidden="false" customHeight="false" outlineLevel="0" collapsed="false">
      <c r="C246" s="1219" t="s">
        <v>1316</v>
      </c>
      <c r="F246" s="1244" t="n">
        <v>14</v>
      </c>
      <c r="G246" s="1219" t="s">
        <v>55</v>
      </c>
      <c r="H246" s="1243"/>
      <c r="I246" s="1243"/>
      <c r="J246" s="1243"/>
      <c r="K246" s="1243"/>
      <c r="L246" s="1243"/>
      <c r="M246" s="1243"/>
      <c r="N246" s="1243"/>
    </row>
    <row r="247" customFormat="false" ht="15" hidden="false" customHeight="false" outlineLevel="0" collapsed="false">
      <c r="C247" s="1248" t="s">
        <v>1446</v>
      </c>
      <c r="D247" s="1248"/>
      <c r="E247" s="1248"/>
      <c r="F247" s="1249" t="n">
        <f aca="false">F241*F242*F243*F246</f>
        <v>17.43</v>
      </c>
      <c r="G247" s="1248" t="s">
        <v>1363</v>
      </c>
      <c r="H247" s="1243"/>
      <c r="I247" s="1243"/>
      <c r="J247" s="1243"/>
      <c r="K247" s="1243"/>
      <c r="L247" s="1243"/>
      <c r="M247" s="1243"/>
      <c r="N247" s="1243"/>
    </row>
    <row r="248" customFormat="false" ht="15" hidden="false" customHeight="false" outlineLevel="0" collapsed="false">
      <c r="H248" s="1243"/>
      <c r="I248" s="1243"/>
      <c r="J248" s="1243"/>
      <c r="K248" s="1243"/>
      <c r="L248" s="1243"/>
      <c r="M248" s="1243"/>
      <c r="N248" s="1243"/>
    </row>
    <row r="249" customFormat="false" ht="15" hidden="false" customHeight="false" outlineLevel="0" collapsed="false">
      <c r="C249" s="1248" t="s">
        <v>1318</v>
      </c>
      <c r="F249" s="1249" t="n">
        <v>0</v>
      </c>
      <c r="G249" s="1248" t="s">
        <v>463</v>
      </c>
      <c r="H249" s="1243"/>
      <c r="I249" s="1243"/>
      <c r="J249" s="1243"/>
      <c r="K249" s="1243"/>
      <c r="L249" s="1243"/>
      <c r="M249" s="1243"/>
      <c r="N249" s="1243"/>
      <c r="O249" s="1243"/>
    </row>
    <row r="250" customFormat="false" ht="15" hidden="false" customHeight="false" outlineLevel="0" collapsed="false">
      <c r="C250" s="1219" t="s">
        <v>1319</v>
      </c>
      <c r="F250" s="1244" t="n">
        <v>1.5</v>
      </c>
      <c r="G250" s="1219" t="s">
        <v>464</v>
      </c>
      <c r="H250" s="1243"/>
      <c r="I250" s="1243"/>
      <c r="J250" s="1243"/>
      <c r="K250" s="1243"/>
      <c r="L250" s="1243"/>
      <c r="M250" s="1243"/>
      <c r="N250" s="1243"/>
      <c r="O250" s="1243"/>
    </row>
    <row r="251" customFormat="false" ht="15" hidden="false" customHeight="false" outlineLevel="0" collapsed="false">
      <c r="C251" s="1219" t="s">
        <v>1320</v>
      </c>
      <c r="F251" s="1244" t="n">
        <v>25</v>
      </c>
      <c r="G251" s="1219" t="s">
        <v>472</v>
      </c>
      <c r="H251" s="1243"/>
      <c r="I251" s="1243"/>
      <c r="J251" s="1243"/>
      <c r="K251" s="1243"/>
      <c r="L251" s="1243"/>
      <c r="M251" s="1243"/>
      <c r="N251" s="1243"/>
      <c r="O251" s="1243"/>
    </row>
    <row r="252" customFormat="false" ht="15" hidden="false" customHeight="false" outlineLevel="0" collapsed="false">
      <c r="C252" s="1219" t="s">
        <v>1321</v>
      </c>
      <c r="F252" s="1244" t="n">
        <v>40</v>
      </c>
      <c r="G252" s="1219" t="s">
        <v>472</v>
      </c>
      <c r="H252" s="1243"/>
      <c r="I252" s="1243"/>
      <c r="J252" s="1243"/>
      <c r="K252" s="1243"/>
      <c r="L252" s="1243"/>
      <c r="M252" s="1243"/>
      <c r="N252" s="1243"/>
      <c r="O252" s="1243"/>
    </row>
    <row r="253" customFormat="false" ht="15" hidden="false" customHeight="false" outlineLevel="0" collapsed="false">
      <c r="C253" s="1248" t="s">
        <v>1322</v>
      </c>
      <c r="D253" s="1248"/>
      <c r="F253" s="1251" t="n">
        <f aca="false">(F250*(F251+F252)/(F251*F252))*60</f>
        <v>5.85</v>
      </c>
      <c r="G253" s="1248" t="s">
        <v>463</v>
      </c>
      <c r="H253" s="1243"/>
      <c r="I253" s="1243"/>
      <c r="J253" s="1243"/>
      <c r="K253" s="1243"/>
      <c r="L253" s="1243"/>
      <c r="M253" s="1243"/>
      <c r="N253" s="1243"/>
      <c r="O253" s="1243"/>
    </row>
    <row r="254" customFormat="false" ht="15" hidden="false" customHeight="false" outlineLevel="0" collapsed="false">
      <c r="C254" s="1248" t="s">
        <v>1323</v>
      </c>
      <c r="D254" s="1248"/>
      <c r="F254" s="1251" t="n">
        <v>0.5</v>
      </c>
      <c r="G254" s="1248" t="s">
        <v>463</v>
      </c>
      <c r="H254" s="1243"/>
      <c r="I254" s="1243"/>
      <c r="J254" s="1243"/>
      <c r="K254" s="1243"/>
      <c r="L254" s="1243"/>
      <c r="M254" s="1243"/>
      <c r="N254" s="1243"/>
      <c r="O254" s="1243"/>
    </row>
    <row r="255" customFormat="false" ht="15" hidden="false" customHeight="false" outlineLevel="0" collapsed="false">
      <c r="C255" s="1248" t="s">
        <v>1326</v>
      </c>
      <c r="D255" s="1248"/>
      <c r="F255" s="1249" t="n">
        <v>0</v>
      </c>
      <c r="G255" s="1248" t="s">
        <v>463</v>
      </c>
      <c r="H255" s="1243"/>
      <c r="I255" s="1243"/>
      <c r="J255" s="1243"/>
      <c r="K255" s="1243"/>
      <c r="L255" s="1243"/>
      <c r="M255" s="1243"/>
      <c r="N255" s="1243"/>
      <c r="O255" s="1243"/>
    </row>
    <row r="256" customFormat="false" ht="15" hidden="false" customHeight="false" outlineLevel="0" collapsed="false">
      <c r="C256" s="1248" t="s">
        <v>1328</v>
      </c>
      <c r="D256" s="1248"/>
      <c r="E256" s="1248"/>
      <c r="F256" s="1251" t="n">
        <f aca="false">F249+F253+F254+F255</f>
        <v>6.35</v>
      </c>
      <c r="G256" s="1248" t="s">
        <v>463</v>
      </c>
      <c r="H256" s="1243"/>
      <c r="I256" s="1243"/>
      <c r="J256" s="1243"/>
      <c r="K256" s="1243"/>
      <c r="L256" s="1243"/>
      <c r="M256" s="1243"/>
      <c r="N256" s="1243"/>
      <c r="O256" s="1243"/>
    </row>
    <row r="257" customFormat="false" ht="15" hidden="false" customHeight="false" outlineLevel="0" collapsed="false">
      <c r="H257" s="1243"/>
      <c r="I257" s="1243"/>
      <c r="J257" s="1243"/>
      <c r="K257" s="1243"/>
      <c r="L257" s="1243"/>
      <c r="M257" s="1243"/>
      <c r="N257" s="1243"/>
      <c r="O257" s="1243"/>
    </row>
    <row r="258" customFormat="false" ht="15" hidden="false" customHeight="false" outlineLevel="0" collapsed="false">
      <c r="C258" s="1285" t="s">
        <v>1329</v>
      </c>
      <c r="D258" s="1286"/>
      <c r="E258" s="1286"/>
      <c r="F258" s="1287" t="n">
        <f aca="false">F247*F250/F256*60</f>
        <v>247.03937007874</v>
      </c>
      <c r="G258" s="1285" t="s">
        <v>1447</v>
      </c>
      <c r="H258" s="1243"/>
      <c r="I258" s="1243"/>
      <c r="J258" s="1243"/>
      <c r="K258" s="1243"/>
      <c r="L258" s="1243"/>
      <c r="M258" s="1243"/>
      <c r="N258" s="1243"/>
      <c r="O258" s="1243"/>
    </row>
    <row r="259" customFormat="false" ht="15" hidden="false" customHeight="false" outlineLevel="0" collapsed="false">
      <c r="H259" s="1243"/>
      <c r="I259" s="1243"/>
      <c r="J259" s="1243"/>
      <c r="K259" s="1243"/>
      <c r="L259" s="1243"/>
      <c r="M259" s="1243"/>
      <c r="N259" s="1243"/>
      <c r="O259" s="1243"/>
    </row>
    <row r="260" customFormat="false" ht="15" hidden="false" customHeight="false" outlineLevel="0" collapsed="false">
      <c r="C260" s="1241" t="s">
        <v>1331</v>
      </c>
      <c r="D260" s="1242"/>
      <c r="E260" s="1242"/>
      <c r="F260" s="1258" t="n">
        <v>1</v>
      </c>
      <c r="G260" s="1241" t="s">
        <v>1332</v>
      </c>
      <c r="H260" s="1243"/>
      <c r="I260" s="1243"/>
      <c r="J260" s="1243"/>
      <c r="K260" s="1243"/>
      <c r="L260" s="1243"/>
      <c r="M260" s="1243"/>
      <c r="N260" s="1243"/>
      <c r="O260" s="1243"/>
    </row>
    <row r="263" customFormat="false" ht="15" hidden="false" customHeight="false" outlineLevel="0" collapsed="false">
      <c r="B263" s="1238"/>
      <c r="C263" s="1238"/>
      <c r="D263" s="1239"/>
      <c r="E263" s="1239"/>
      <c r="F263" s="1239"/>
      <c r="G263" s="1239"/>
      <c r="H263" s="1239"/>
      <c r="I263" s="1238"/>
      <c r="J263" s="1239"/>
      <c r="K263" s="1238"/>
      <c r="L263" s="1239"/>
      <c r="M263" s="1239"/>
      <c r="N263" s="1238"/>
      <c r="O263" s="1239"/>
      <c r="P263" s="1239"/>
      <c r="Q263" s="1238"/>
      <c r="R263" s="1239"/>
      <c r="S263" s="1239"/>
      <c r="T263" s="1295"/>
      <c r="U263" s="1238"/>
    </row>
    <row r="265" customFormat="false" ht="15" hidden="false" customHeight="false" outlineLevel="0" collapsed="false">
      <c r="C265" s="1243"/>
      <c r="D265" s="1243"/>
      <c r="E265" s="1243"/>
      <c r="F265" s="1243"/>
      <c r="G265" s="1243"/>
      <c r="H265" s="1243"/>
      <c r="I265" s="1243"/>
      <c r="J265" s="1243"/>
      <c r="K265" s="1243"/>
      <c r="L265" s="1243"/>
      <c r="M265" s="1243"/>
      <c r="N265" s="1243"/>
      <c r="O265" s="1243"/>
    </row>
    <row r="266" customFormat="false" ht="15" hidden="false" customHeight="false" outlineLevel="0" collapsed="false">
      <c r="C266" s="1241" t="s">
        <v>1384</v>
      </c>
      <c r="D266" s="1242"/>
      <c r="E266" s="1242"/>
      <c r="F266" s="1242"/>
      <c r="G266" s="1242"/>
      <c r="H266" s="1243"/>
      <c r="I266" s="1243"/>
      <c r="J266" s="1243"/>
      <c r="K266" s="1243"/>
      <c r="L266" s="1307"/>
      <c r="M266" s="1243"/>
      <c r="N266" s="1243"/>
      <c r="O266" s="1243"/>
    </row>
    <row r="267" customFormat="false" ht="15" hidden="false" customHeight="false" outlineLevel="0" collapsed="false">
      <c r="C267" s="1219" t="s">
        <v>1301</v>
      </c>
      <c r="F267" s="1244" t="n">
        <v>1</v>
      </c>
      <c r="H267" s="1243"/>
      <c r="I267" s="1243"/>
      <c r="J267" s="1243"/>
      <c r="K267" s="1243"/>
      <c r="L267" s="1243"/>
      <c r="M267" s="1243"/>
      <c r="N267" s="1243"/>
    </row>
    <row r="268" customFormat="false" ht="15" hidden="false" customHeight="false" outlineLevel="0" collapsed="false">
      <c r="C268" s="1219" t="s">
        <v>1307</v>
      </c>
      <c r="F268" s="1244" t="n">
        <v>1.5</v>
      </c>
      <c r="H268" s="1243"/>
      <c r="I268" s="1243"/>
      <c r="J268" s="1243"/>
      <c r="K268" s="1243"/>
      <c r="L268" s="1243"/>
      <c r="M268" s="1243"/>
      <c r="N268" s="1243"/>
    </row>
    <row r="269" customFormat="false" ht="15" hidden="false" customHeight="false" outlineLevel="0" collapsed="false">
      <c r="C269" s="1219" t="s">
        <v>1311</v>
      </c>
      <c r="F269" s="1284" t="n">
        <v>0.83</v>
      </c>
      <c r="H269" s="1243"/>
      <c r="I269" s="1243"/>
      <c r="J269" s="1243"/>
      <c r="K269" s="1243"/>
      <c r="L269" s="1243"/>
      <c r="M269" s="1243"/>
      <c r="N269" s="1243"/>
    </row>
    <row r="270" customFormat="false" ht="15" hidden="false" customHeight="false" outlineLevel="0" collapsed="false">
      <c r="F270" s="1244"/>
      <c r="H270" s="1243"/>
      <c r="I270" s="1243"/>
      <c r="J270" s="1243"/>
      <c r="K270" s="1243"/>
      <c r="L270" s="1243"/>
      <c r="M270" s="1243"/>
      <c r="N270" s="1243"/>
    </row>
    <row r="271" customFormat="false" ht="15" hidden="false" customHeight="false" outlineLevel="0" collapsed="false">
      <c r="C271" s="1246"/>
      <c r="F271" s="1244"/>
      <c r="H271" s="1243"/>
      <c r="I271" s="1243"/>
      <c r="J271" s="1243"/>
      <c r="K271" s="1243"/>
      <c r="L271" s="1243"/>
      <c r="M271" s="1243"/>
      <c r="N271" s="1243"/>
    </row>
    <row r="272" customFormat="false" ht="15" hidden="false" customHeight="false" outlineLevel="0" collapsed="false">
      <c r="C272" s="1219" t="s">
        <v>1316</v>
      </c>
      <c r="F272" s="1244" t="n">
        <v>14</v>
      </c>
      <c r="G272" s="1219" t="s">
        <v>55</v>
      </c>
      <c r="H272" s="1243"/>
      <c r="I272" s="1243"/>
      <c r="J272" s="1243"/>
      <c r="K272" s="1243"/>
      <c r="L272" s="1243"/>
      <c r="M272" s="1243"/>
      <c r="N272" s="1243"/>
    </row>
    <row r="273" customFormat="false" ht="15" hidden="false" customHeight="false" outlineLevel="0" collapsed="false">
      <c r="C273" s="1248" t="s">
        <v>1446</v>
      </c>
      <c r="D273" s="1248"/>
      <c r="E273" s="1248"/>
      <c r="F273" s="1249" t="n">
        <f aca="false">F267*F268*F269*F272</f>
        <v>17.43</v>
      </c>
      <c r="G273" s="1248" t="s">
        <v>1363</v>
      </c>
      <c r="H273" s="1243"/>
      <c r="I273" s="1243"/>
      <c r="J273" s="1243"/>
      <c r="K273" s="1243"/>
      <c r="L273" s="1243"/>
      <c r="M273" s="1243"/>
      <c r="N273" s="1243"/>
    </row>
    <row r="274" customFormat="false" ht="15" hidden="false" customHeight="false" outlineLevel="0" collapsed="false">
      <c r="H274" s="1243"/>
      <c r="I274" s="1243"/>
      <c r="J274" s="1243"/>
      <c r="K274" s="1243"/>
      <c r="L274" s="1243"/>
      <c r="M274" s="1243"/>
      <c r="N274" s="1243"/>
    </row>
    <row r="275" customFormat="false" ht="15" hidden="false" customHeight="false" outlineLevel="0" collapsed="false">
      <c r="C275" s="1248" t="s">
        <v>1318</v>
      </c>
      <c r="F275" s="1249" t="n">
        <v>0</v>
      </c>
      <c r="G275" s="1248" t="s">
        <v>463</v>
      </c>
      <c r="H275" s="1243"/>
      <c r="I275" s="1243"/>
      <c r="J275" s="1243"/>
      <c r="K275" s="1243"/>
      <c r="L275" s="1243"/>
      <c r="M275" s="1243"/>
      <c r="N275" s="1243"/>
      <c r="O275" s="1243"/>
    </row>
    <row r="276" customFormat="false" ht="15" hidden="false" customHeight="false" outlineLevel="0" collapsed="false">
      <c r="C276" s="1219" t="s">
        <v>1319</v>
      </c>
      <c r="F276" s="1244" t="n">
        <v>0.75</v>
      </c>
      <c r="G276" s="1219" t="s">
        <v>464</v>
      </c>
      <c r="H276" s="1243"/>
      <c r="I276" s="1243"/>
      <c r="J276" s="1243"/>
      <c r="K276" s="1243"/>
      <c r="L276" s="1243"/>
      <c r="M276" s="1243"/>
      <c r="N276" s="1243"/>
      <c r="O276" s="1243"/>
    </row>
    <row r="277" customFormat="false" ht="15" hidden="false" customHeight="false" outlineLevel="0" collapsed="false">
      <c r="C277" s="1219" t="s">
        <v>1320</v>
      </c>
      <c r="F277" s="1244" t="n">
        <v>20</v>
      </c>
      <c r="G277" s="1219" t="s">
        <v>472</v>
      </c>
      <c r="H277" s="1243"/>
      <c r="I277" s="1243"/>
      <c r="J277" s="1243"/>
      <c r="K277" s="1243"/>
      <c r="L277" s="1243"/>
      <c r="M277" s="1243"/>
      <c r="N277" s="1243"/>
      <c r="O277" s="1243"/>
    </row>
    <row r="278" customFormat="false" ht="15" hidden="false" customHeight="false" outlineLevel="0" collapsed="false">
      <c r="C278" s="1219" t="s">
        <v>1321</v>
      </c>
      <c r="F278" s="1244" t="n">
        <v>25</v>
      </c>
      <c r="G278" s="1219" t="s">
        <v>472</v>
      </c>
      <c r="H278" s="1243"/>
      <c r="I278" s="1243"/>
      <c r="J278" s="1243"/>
      <c r="K278" s="1243"/>
      <c r="L278" s="1243"/>
      <c r="M278" s="1243"/>
      <c r="N278" s="1243"/>
      <c r="O278" s="1243"/>
    </row>
    <row r="279" customFormat="false" ht="15" hidden="false" customHeight="false" outlineLevel="0" collapsed="false">
      <c r="C279" s="1248" t="s">
        <v>1322</v>
      </c>
      <c r="D279" s="1248"/>
      <c r="F279" s="1251" t="n">
        <f aca="false">(F276*(F277+F278)/(F277*F278))*60</f>
        <v>4.05</v>
      </c>
      <c r="G279" s="1248" t="s">
        <v>463</v>
      </c>
      <c r="H279" s="1243"/>
      <c r="I279" s="1243"/>
      <c r="J279" s="1243"/>
      <c r="K279" s="1243"/>
      <c r="L279" s="1243"/>
      <c r="M279" s="1243"/>
      <c r="N279" s="1243"/>
      <c r="O279" s="1243"/>
    </row>
    <row r="280" customFormat="false" ht="15" hidden="false" customHeight="false" outlineLevel="0" collapsed="false">
      <c r="C280" s="1248" t="s">
        <v>1323</v>
      </c>
      <c r="D280" s="1248"/>
      <c r="F280" s="1251" t="n">
        <v>0.5</v>
      </c>
      <c r="G280" s="1248" t="s">
        <v>463</v>
      </c>
      <c r="H280" s="1243"/>
      <c r="I280" s="1243"/>
      <c r="J280" s="1243"/>
      <c r="K280" s="1243"/>
      <c r="L280" s="1243"/>
      <c r="M280" s="1243"/>
      <c r="N280" s="1243"/>
      <c r="O280" s="1243"/>
    </row>
    <row r="281" customFormat="false" ht="15" hidden="false" customHeight="false" outlineLevel="0" collapsed="false">
      <c r="C281" s="1248" t="s">
        <v>1326</v>
      </c>
      <c r="D281" s="1248"/>
      <c r="F281" s="1249" t="n">
        <v>0</v>
      </c>
      <c r="G281" s="1248" t="s">
        <v>463</v>
      </c>
      <c r="H281" s="1243"/>
      <c r="I281" s="1243"/>
      <c r="J281" s="1243"/>
      <c r="K281" s="1243"/>
      <c r="L281" s="1243"/>
      <c r="M281" s="1243"/>
      <c r="N281" s="1243"/>
      <c r="O281" s="1243"/>
    </row>
    <row r="282" customFormat="false" ht="15" hidden="false" customHeight="false" outlineLevel="0" collapsed="false">
      <c r="C282" s="1248" t="s">
        <v>1328</v>
      </c>
      <c r="D282" s="1248"/>
      <c r="E282" s="1248"/>
      <c r="F282" s="1251" t="n">
        <f aca="false">F275+F279+F280+F281</f>
        <v>4.55</v>
      </c>
      <c r="G282" s="1248" t="s">
        <v>463</v>
      </c>
      <c r="H282" s="1243"/>
      <c r="I282" s="1243"/>
      <c r="J282" s="1243"/>
      <c r="K282" s="1243"/>
      <c r="L282" s="1243"/>
      <c r="M282" s="1243"/>
      <c r="N282" s="1243"/>
      <c r="O282" s="1243"/>
    </row>
    <row r="283" customFormat="false" ht="15" hidden="false" customHeight="false" outlineLevel="0" collapsed="false">
      <c r="H283" s="1243"/>
      <c r="I283" s="1243"/>
      <c r="J283" s="1243"/>
      <c r="K283" s="1243"/>
      <c r="L283" s="1243"/>
      <c r="M283" s="1243"/>
      <c r="N283" s="1243"/>
      <c r="O283" s="1243"/>
    </row>
    <row r="284" customFormat="false" ht="15" hidden="false" customHeight="false" outlineLevel="0" collapsed="false">
      <c r="C284" s="1285" t="s">
        <v>1329</v>
      </c>
      <c r="D284" s="1286"/>
      <c r="E284" s="1286"/>
      <c r="F284" s="1287" t="n">
        <f aca="false">F273*F276/F282*60</f>
        <v>172.384615384615</v>
      </c>
      <c r="G284" s="1285" t="s">
        <v>1447</v>
      </c>
      <c r="H284" s="1243"/>
      <c r="I284" s="1243"/>
      <c r="J284" s="1243"/>
      <c r="K284" s="1243"/>
      <c r="L284" s="1243"/>
      <c r="M284" s="1243"/>
      <c r="N284" s="1243"/>
      <c r="O284" s="1243"/>
    </row>
    <row r="285" customFormat="false" ht="15" hidden="false" customHeight="false" outlineLevel="0" collapsed="false">
      <c r="H285" s="1243"/>
      <c r="I285" s="1243"/>
      <c r="J285" s="1243"/>
      <c r="K285" s="1243"/>
      <c r="L285" s="1243"/>
      <c r="M285" s="1243"/>
      <c r="N285" s="1243"/>
      <c r="O285" s="1243"/>
    </row>
    <row r="286" customFormat="false" ht="15" hidden="false" customHeight="false" outlineLevel="0" collapsed="false">
      <c r="C286" s="1241" t="s">
        <v>1331</v>
      </c>
      <c r="D286" s="1242"/>
      <c r="E286" s="1242"/>
      <c r="F286" s="1258" t="n">
        <v>1</v>
      </c>
      <c r="G286" s="1241" t="s">
        <v>1332</v>
      </c>
      <c r="H286" s="1243"/>
      <c r="I286" s="1243"/>
      <c r="J286" s="1243"/>
      <c r="K286" s="1243"/>
      <c r="L286" s="1243"/>
      <c r="M286" s="1243"/>
      <c r="N286" s="1243"/>
      <c r="O286" s="1243"/>
    </row>
    <row r="289" customFormat="false" ht="15" hidden="false" customHeight="false" outlineLevel="0" collapsed="false">
      <c r="B289" s="1238"/>
      <c r="C289" s="1238"/>
      <c r="D289" s="1239"/>
      <c r="E289" s="1239"/>
      <c r="F289" s="1239"/>
      <c r="G289" s="1239"/>
      <c r="H289" s="1239"/>
      <c r="I289" s="1238"/>
      <c r="J289" s="1239"/>
      <c r="K289" s="1238"/>
      <c r="L289" s="1239"/>
      <c r="M289" s="1239"/>
      <c r="N289" s="1238"/>
      <c r="O289" s="1239"/>
      <c r="P289" s="1239"/>
      <c r="Q289" s="1238"/>
      <c r="R289" s="1239"/>
      <c r="S289" s="1239"/>
      <c r="T289" s="1295"/>
      <c r="U289" s="1238"/>
    </row>
    <row r="291" customFormat="false" ht="15" hidden="false" customHeight="false" outlineLevel="0" collapsed="false">
      <c r="C291" s="1243"/>
      <c r="D291" s="1243"/>
      <c r="E291" s="1243"/>
      <c r="F291" s="1243"/>
      <c r="G291" s="1243"/>
      <c r="H291" s="1243"/>
      <c r="I291" s="1243"/>
      <c r="J291" s="1243"/>
      <c r="K291" s="1243"/>
      <c r="L291" s="1243"/>
      <c r="M291" s="1243"/>
      <c r="N291" s="1243"/>
      <c r="O291" s="1243"/>
    </row>
    <row r="292" customFormat="false" ht="15" hidden="false" customHeight="false" outlineLevel="0" collapsed="false">
      <c r="C292" s="1241" t="s">
        <v>1384</v>
      </c>
      <c r="D292" s="1242"/>
      <c r="E292" s="1242"/>
      <c r="F292" s="1242"/>
      <c r="G292" s="1242"/>
      <c r="H292" s="1243"/>
      <c r="I292" s="1243"/>
      <c r="J292" s="1243"/>
      <c r="K292" s="1243"/>
      <c r="L292" s="1307"/>
      <c r="M292" s="1243"/>
      <c r="N292" s="1243"/>
      <c r="O292" s="1243"/>
    </row>
    <row r="293" customFormat="false" ht="15" hidden="false" customHeight="false" outlineLevel="0" collapsed="false">
      <c r="C293" s="1219" t="s">
        <v>1301</v>
      </c>
      <c r="F293" s="1244" t="n">
        <v>1</v>
      </c>
      <c r="H293" s="1243"/>
      <c r="I293" s="1243"/>
      <c r="J293" s="1243"/>
      <c r="K293" s="1243"/>
      <c r="L293" s="1243"/>
      <c r="M293" s="1243"/>
      <c r="N293" s="1243"/>
    </row>
    <row r="294" customFormat="false" ht="15" hidden="false" customHeight="false" outlineLevel="0" collapsed="false">
      <c r="C294" s="1219" t="s">
        <v>1307</v>
      </c>
      <c r="F294" s="1244" t="n">
        <v>1.5</v>
      </c>
      <c r="H294" s="1243"/>
      <c r="I294" s="1243"/>
      <c r="J294" s="1243"/>
      <c r="K294" s="1243"/>
      <c r="L294" s="1243"/>
      <c r="M294" s="1243"/>
      <c r="N294" s="1243"/>
    </row>
    <row r="295" customFormat="false" ht="15" hidden="false" customHeight="false" outlineLevel="0" collapsed="false">
      <c r="C295" s="1219" t="s">
        <v>1311</v>
      </c>
      <c r="F295" s="1284" t="n">
        <v>0.83</v>
      </c>
      <c r="H295" s="1243"/>
      <c r="I295" s="1243"/>
      <c r="J295" s="1243"/>
      <c r="K295" s="1243"/>
      <c r="L295" s="1243"/>
      <c r="M295" s="1243"/>
      <c r="N295" s="1243"/>
    </row>
    <row r="296" customFormat="false" ht="15" hidden="false" customHeight="false" outlineLevel="0" collapsed="false">
      <c r="F296" s="1244"/>
      <c r="H296" s="1243"/>
      <c r="I296" s="1243"/>
      <c r="J296" s="1243"/>
      <c r="K296" s="1243"/>
      <c r="L296" s="1243"/>
      <c r="M296" s="1243"/>
      <c r="N296" s="1243"/>
    </row>
    <row r="297" customFormat="false" ht="15" hidden="false" customHeight="false" outlineLevel="0" collapsed="false">
      <c r="C297" s="1246"/>
      <c r="F297" s="1244"/>
      <c r="H297" s="1243"/>
      <c r="I297" s="1243"/>
      <c r="J297" s="1243"/>
      <c r="K297" s="1243"/>
      <c r="L297" s="1243"/>
      <c r="M297" s="1243"/>
      <c r="N297" s="1243"/>
    </row>
    <row r="298" customFormat="false" ht="15" hidden="false" customHeight="false" outlineLevel="0" collapsed="false">
      <c r="C298" s="1219" t="s">
        <v>1316</v>
      </c>
      <c r="F298" s="1244" t="n">
        <v>14</v>
      </c>
      <c r="G298" s="1219" t="s">
        <v>55</v>
      </c>
      <c r="H298" s="1243"/>
      <c r="I298" s="1243"/>
      <c r="J298" s="1243"/>
      <c r="K298" s="1243"/>
      <c r="L298" s="1243"/>
      <c r="M298" s="1243"/>
      <c r="N298" s="1243"/>
    </row>
    <row r="299" customFormat="false" ht="15" hidden="false" customHeight="false" outlineLevel="0" collapsed="false">
      <c r="C299" s="1248" t="s">
        <v>1446</v>
      </c>
      <c r="D299" s="1248"/>
      <c r="E299" s="1248"/>
      <c r="F299" s="1249" t="n">
        <f aca="false">F293*F294*F295*F298</f>
        <v>17.43</v>
      </c>
      <c r="G299" s="1248" t="s">
        <v>1363</v>
      </c>
      <c r="H299" s="1243"/>
      <c r="I299" s="1243"/>
      <c r="J299" s="1243"/>
      <c r="K299" s="1243"/>
      <c r="L299" s="1243"/>
      <c r="M299" s="1243"/>
      <c r="N299" s="1243"/>
    </row>
    <row r="300" customFormat="false" ht="15" hidden="false" customHeight="false" outlineLevel="0" collapsed="false">
      <c r="H300" s="1243"/>
      <c r="I300" s="1243"/>
      <c r="J300" s="1243"/>
      <c r="K300" s="1243"/>
      <c r="L300" s="1243"/>
      <c r="M300" s="1243"/>
      <c r="N300" s="1243"/>
    </row>
    <row r="301" customFormat="false" ht="15" hidden="false" customHeight="false" outlineLevel="0" collapsed="false">
      <c r="C301" s="1248" t="s">
        <v>1318</v>
      </c>
      <c r="F301" s="1249" t="n">
        <v>0</v>
      </c>
      <c r="G301" s="1248" t="s">
        <v>463</v>
      </c>
      <c r="H301" s="1243"/>
      <c r="I301" s="1243"/>
      <c r="J301" s="1243"/>
      <c r="K301" s="1243"/>
      <c r="L301" s="1243"/>
      <c r="M301" s="1243"/>
      <c r="N301" s="1243"/>
      <c r="O301" s="1243"/>
    </row>
    <row r="302" customFormat="false" ht="15" hidden="false" customHeight="false" outlineLevel="0" collapsed="false">
      <c r="C302" s="1219" t="s">
        <v>1319</v>
      </c>
      <c r="F302" s="1244" t="n">
        <v>0.25</v>
      </c>
      <c r="G302" s="1219" t="s">
        <v>464</v>
      </c>
      <c r="H302" s="1243"/>
      <c r="I302" s="1243"/>
      <c r="J302" s="1243"/>
      <c r="K302" s="1243"/>
      <c r="L302" s="1243"/>
      <c r="M302" s="1243"/>
      <c r="N302" s="1243"/>
      <c r="O302" s="1243"/>
    </row>
    <row r="303" customFormat="false" ht="15" hidden="false" customHeight="false" outlineLevel="0" collapsed="false">
      <c r="C303" s="1219" t="s">
        <v>1320</v>
      </c>
      <c r="F303" s="1244" t="n">
        <v>15</v>
      </c>
      <c r="G303" s="1219" t="s">
        <v>472</v>
      </c>
      <c r="H303" s="1243"/>
      <c r="I303" s="1243"/>
      <c r="J303" s="1243"/>
      <c r="K303" s="1243"/>
      <c r="L303" s="1243"/>
      <c r="M303" s="1243"/>
      <c r="N303" s="1243"/>
      <c r="O303" s="1243"/>
    </row>
    <row r="304" customFormat="false" ht="15" hidden="false" customHeight="false" outlineLevel="0" collapsed="false">
      <c r="C304" s="1219" t="s">
        <v>1321</v>
      </c>
      <c r="F304" s="1244" t="n">
        <v>20</v>
      </c>
      <c r="G304" s="1219" t="s">
        <v>472</v>
      </c>
      <c r="H304" s="1243"/>
      <c r="I304" s="1243"/>
      <c r="J304" s="1243"/>
      <c r="K304" s="1243"/>
      <c r="L304" s="1243"/>
      <c r="M304" s="1243"/>
      <c r="N304" s="1243"/>
      <c r="O304" s="1243"/>
    </row>
    <row r="305" customFormat="false" ht="15" hidden="false" customHeight="false" outlineLevel="0" collapsed="false">
      <c r="C305" s="1248" t="s">
        <v>1322</v>
      </c>
      <c r="D305" s="1248"/>
      <c r="F305" s="1251" t="n">
        <f aca="false">(F302*(F303+F304)/(F303*F304))*60</f>
        <v>1.75</v>
      </c>
      <c r="G305" s="1248" t="s">
        <v>463</v>
      </c>
      <c r="H305" s="1243"/>
      <c r="I305" s="1243"/>
      <c r="J305" s="1243"/>
      <c r="K305" s="1243"/>
      <c r="L305" s="1243"/>
      <c r="M305" s="1243"/>
      <c r="N305" s="1243"/>
      <c r="O305" s="1243"/>
    </row>
    <row r="306" customFormat="false" ht="15" hidden="false" customHeight="false" outlineLevel="0" collapsed="false">
      <c r="C306" s="1248" t="s">
        <v>1323</v>
      </c>
      <c r="D306" s="1248"/>
      <c r="F306" s="1251" t="n">
        <v>0.5</v>
      </c>
      <c r="G306" s="1248" t="s">
        <v>463</v>
      </c>
      <c r="H306" s="1243"/>
      <c r="I306" s="1243"/>
      <c r="J306" s="1243"/>
      <c r="K306" s="1243"/>
      <c r="L306" s="1243"/>
      <c r="M306" s="1243"/>
      <c r="N306" s="1243"/>
      <c r="O306" s="1243"/>
    </row>
    <row r="307" customFormat="false" ht="15" hidden="false" customHeight="false" outlineLevel="0" collapsed="false">
      <c r="C307" s="1248" t="s">
        <v>1326</v>
      </c>
      <c r="D307" s="1248"/>
      <c r="F307" s="1249" t="n">
        <v>0</v>
      </c>
      <c r="G307" s="1248" t="s">
        <v>463</v>
      </c>
      <c r="H307" s="1243"/>
      <c r="I307" s="1243"/>
      <c r="J307" s="1243"/>
      <c r="K307" s="1243"/>
      <c r="L307" s="1243"/>
      <c r="M307" s="1243"/>
      <c r="N307" s="1243"/>
      <c r="O307" s="1243"/>
    </row>
    <row r="308" customFormat="false" ht="15" hidden="false" customHeight="false" outlineLevel="0" collapsed="false">
      <c r="C308" s="1248" t="s">
        <v>1328</v>
      </c>
      <c r="D308" s="1248"/>
      <c r="E308" s="1248"/>
      <c r="F308" s="1251" t="n">
        <f aca="false">F301+F305+F306+F307</f>
        <v>2.25</v>
      </c>
      <c r="G308" s="1248" t="s">
        <v>463</v>
      </c>
      <c r="H308" s="1243"/>
      <c r="I308" s="1243"/>
      <c r="J308" s="1243"/>
      <c r="K308" s="1243"/>
      <c r="L308" s="1243"/>
      <c r="M308" s="1243"/>
      <c r="N308" s="1243"/>
      <c r="O308" s="1243"/>
    </row>
    <row r="309" customFormat="false" ht="15" hidden="false" customHeight="false" outlineLevel="0" collapsed="false">
      <c r="H309" s="1243"/>
      <c r="I309" s="1243"/>
      <c r="J309" s="1243"/>
      <c r="K309" s="1243"/>
      <c r="L309" s="1243"/>
      <c r="M309" s="1243"/>
      <c r="N309" s="1243"/>
      <c r="O309" s="1243"/>
    </row>
    <row r="310" customFormat="false" ht="15" hidden="false" customHeight="false" outlineLevel="0" collapsed="false">
      <c r="C310" s="1285" t="s">
        <v>1329</v>
      </c>
      <c r="D310" s="1286"/>
      <c r="E310" s="1286"/>
      <c r="F310" s="1287" t="n">
        <f aca="false">F299*F302/F308*60</f>
        <v>116.2</v>
      </c>
      <c r="G310" s="1285" t="s">
        <v>1447</v>
      </c>
      <c r="H310" s="1243"/>
      <c r="I310" s="1243"/>
      <c r="J310" s="1243"/>
      <c r="K310" s="1243"/>
      <c r="L310" s="1243"/>
      <c r="M310" s="1243"/>
      <c r="N310" s="1243"/>
      <c r="O310" s="1243"/>
    </row>
    <row r="311" customFormat="false" ht="15" hidden="false" customHeight="false" outlineLevel="0" collapsed="false">
      <c r="H311" s="1243"/>
      <c r="I311" s="1243"/>
      <c r="J311" s="1243"/>
      <c r="K311" s="1243"/>
      <c r="L311" s="1243"/>
      <c r="M311" s="1243"/>
      <c r="N311" s="1243"/>
      <c r="O311" s="1243"/>
    </row>
    <row r="312" customFormat="false" ht="15" hidden="false" customHeight="false" outlineLevel="0" collapsed="false">
      <c r="C312" s="1241" t="s">
        <v>1331</v>
      </c>
      <c r="D312" s="1242"/>
      <c r="E312" s="1242"/>
      <c r="F312" s="1258" t="n">
        <v>1</v>
      </c>
      <c r="G312" s="1241" t="s">
        <v>1332</v>
      </c>
      <c r="H312" s="1243"/>
      <c r="I312" s="1243"/>
      <c r="J312" s="1243"/>
      <c r="K312" s="1243"/>
      <c r="L312" s="1243"/>
      <c r="M312" s="1243"/>
      <c r="N312" s="1243"/>
      <c r="O312" s="1243"/>
    </row>
    <row r="315" customFormat="false" ht="15" hidden="false" customHeight="false" outlineLevel="0" collapsed="false">
      <c r="B315" s="1238"/>
      <c r="C315" s="1238"/>
      <c r="D315" s="1239"/>
      <c r="E315" s="1239"/>
      <c r="F315" s="1239"/>
      <c r="G315" s="1239"/>
      <c r="H315" s="1239"/>
      <c r="I315" s="1238"/>
      <c r="J315" s="1239"/>
      <c r="K315" s="1238"/>
      <c r="L315" s="1239"/>
      <c r="M315" s="1239"/>
      <c r="N315" s="1238"/>
      <c r="O315" s="1239"/>
      <c r="P315" s="1239"/>
      <c r="Q315" s="1238"/>
      <c r="R315" s="1239"/>
      <c r="S315" s="1239"/>
      <c r="T315" s="1295"/>
      <c r="U315" s="1238"/>
    </row>
    <row r="317" customFormat="false" ht="15" hidden="false" customHeight="false" outlineLevel="0" collapsed="false">
      <c r="C317" s="1243"/>
      <c r="D317" s="1243"/>
      <c r="E317" s="1243"/>
      <c r="F317" s="1243"/>
      <c r="G317" s="1243"/>
      <c r="H317" s="1243"/>
      <c r="I317" s="1243"/>
      <c r="J317" s="1243"/>
      <c r="K317" s="1243"/>
      <c r="L317" s="1243"/>
      <c r="M317" s="1243"/>
      <c r="N317" s="1243"/>
      <c r="O317" s="1243"/>
    </row>
    <row r="318" customFormat="false" ht="15" hidden="false" customHeight="false" outlineLevel="0" collapsed="false">
      <c r="C318" s="1241" t="s">
        <v>1384</v>
      </c>
      <c r="D318" s="1242"/>
      <c r="E318" s="1242"/>
      <c r="F318" s="1242"/>
      <c r="G318" s="1242"/>
      <c r="H318" s="1243"/>
      <c r="I318" s="1243"/>
      <c r="J318" s="1243"/>
      <c r="K318" s="1243"/>
      <c r="L318" s="1243"/>
      <c r="M318" s="1243"/>
      <c r="N318" s="1243"/>
      <c r="O318" s="1243"/>
    </row>
    <row r="319" customFormat="false" ht="15" hidden="false" customHeight="false" outlineLevel="0" collapsed="false">
      <c r="C319" s="1219" t="s">
        <v>1301</v>
      </c>
      <c r="F319" s="1244" t="n">
        <v>0.9</v>
      </c>
      <c r="H319" s="1243"/>
      <c r="I319" s="1243"/>
      <c r="J319" s="1243"/>
      <c r="K319" s="1243"/>
      <c r="L319" s="1243"/>
      <c r="M319" s="1243"/>
      <c r="N319" s="1243"/>
    </row>
    <row r="320" customFormat="false" ht="15" hidden="false" customHeight="false" outlineLevel="0" collapsed="false">
      <c r="C320" s="1219" t="s">
        <v>1307</v>
      </c>
      <c r="F320" s="1244" t="n">
        <v>1.5</v>
      </c>
      <c r="H320" s="1243"/>
      <c r="I320" s="1243"/>
      <c r="J320" s="1243"/>
      <c r="K320" s="1243"/>
      <c r="L320" s="1243"/>
      <c r="M320" s="1243"/>
      <c r="N320" s="1243"/>
    </row>
    <row r="321" customFormat="false" ht="15" hidden="false" customHeight="false" outlineLevel="0" collapsed="false">
      <c r="C321" s="1219" t="s">
        <v>1311</v>
      </c>
      <c r="F321" s="1284" t="n">
        <v>0.83</v>
      </c>
      <c r="H321" s="1243"/>
      <c r="I321" s="1243"/>
      <c r="J321" s="1243"/>
      <c r="K321" s="1243"/>
      <c r="L321" s="1243"/>
      <c r="M321" s="1243"/>
      <c r="N321" s="1243"/>
    </row>
    <row r="322" customFormat="false" ht="15" hidden="false" customHeight="false" outlineLevel="0" collapsed="false">
      <c r="F322" s="1244"/>
      <c r="H322" s="1243"/>
      <c r="I322" s="1243"/>
      <c r="J322" s="1243"/>
      <c r="K322" s="1243"/>
      <c r="L322" s="1243"/>
      <c r="M322" s="1243"/>
      <c r="N322" s="1243"/>
    </row>
    <row r="323" customFormat="false" ht="15" hidden="false" customHeight="false" outlineLevel="0" collapsed="false">
      <c r="C323" s="1246"/>
      <c r="F323" s="1244"/>
      <c r="H323" s="1243"/>
      <c r="I323" s="1243"/>
      <c r="J323" s="1243"/>
      <c r="K323" s="1243"/>
      <c r="L323" s="1243"/>
      <c r="M323" s="1243"/>
      <c r="N323" s="1243"/>
    </row>
    <row r="324" customFormat="false" ht="15" hidden="false" customHeight="false" outlineLevel="0" collapsed="false">
      <c r="C324" s="1219" t="s">
        <v>1316</v>
      </c>
      <c r="F324" s="1244" t="n">
        <v>12</v>
      </c>
      <c r="G324" s="1219" t="s">
        <v>55</v>
      </c>
      <c r="H324" s="1243"/>
      <c r="I324" s="1243"/>
      <c r="J324" s="1243"/>
      <c r="K324" s="1243"/>
      <c r="L324" s="1243"/>
      <c r="M324" s="1243"/>
      <c r="N324" s="1243"/>
    </row>
    <row r="325" customFormat="false" ht="15" hidden="false" customHeight="false" outlineLevel="0" collapsed="false">
      <c r="C325" s="1248" t="s">
        <v>1446</v>
      </c>
      <c r="D325" s="1248"/>
      <c r="E325" s="1248"/>
      <c r="F325" s="1249" t="n">
        <f aca="false">F319*F320*F321*F324</f>
        <v>13.446</v>
      </c>
      <c r="G325" s="1248" t="s">
        <v>1363</v>
      </c>
      <c r="H325" s="1243"/>
      <c r="I325" s="1243"/>
      <c r="J325" s="1243"/>
      <c r="K325" s="1243"/>
      <c r="L325" s="1243"/>
      <c r="M325" s="1243"/>
      <c r="N325" s="1243"/>
    </row>
    <row r="326" customFormat="false" ht="15" hidden="false" customHeight="false" outlineLevel="0" collapsed="false">
      <c r="H326" s="1243"/>
      <c r="I326" s="1243"/>
      <c r="J326" s="1243"/>
      <c r="K326" s="1243"/>
      <c r="L326" s="1243"/>
      <c r="M326" s="1243"/>
      <c r="N326" s="1243"/>
    </row>
    <row r="327" customFormat="false" ht="15" hidden="false" customHeight="false" outlineLevel="0" collapsed="false">
      <c r="C327" s="1248" t="s">
        <v>1318</v>
      </c>
      <c r="F327" s="1249" t="n">
        <v>0</v>
      </c>
      <c r="G327" s="1248" t="s">
        <v>463</v>
      </c>
      <c r="H327" s="1243"/>
      <c r="I327" s="1243"/>
      <c r="J327" s="1243"/>
      <c r="K327" s="1243"/>
      <c r="L327" s="1243"/>
      <c r="M327" s="1243"/>
      <c r="N327" s="1243"/>
      <c r="O327" s="1243"/>
    </row>
    <row r="328" customFormat="false" ht="15" hidden="false" customHeight="false" outlineLevel="0" collapsed="false">
      <c r="C328" s="1219" t="s">
        <v>1319</v>
      </c>
      <c r="F328" s="1244" t="n">
        <v>5</v>
      </c>
      <c r="G328" s="1219" t="s">
        <v>464</v>
      </c>
      <c r="H328" s="1243"/>
      <c r="I328" s="1243"/>
      <c r="J328" s="1243"/>
      <c r="K328" s="1243"/>
      <c r="L328" s="1243"/>
      <c r="M328" s="1243"/>
      <c r="N328" s="1243"/>
      <c r="O328" s="1243"/>
    </row>
    <row r="329" customFormat="false" ht="15" hidden="false" customHeight="false" outlineLevel="0" collapsed="false">
      <c r="C329" s="1219" t="s">
        <v>1320</v>
      </c>
      <c r="F329" s="1244" t="n">
        <v>25</v>
      </c>
      <c r="G329" s="1219" t="s">
        <v>472</v>
      </c>
      <c r="H329" s="1243"/>
      <c r="I329" s="1243"/>
      <c r="J329" s="1243"/>
      <c r="K329" s="1243"/>
      <c r="L329" s="1243"/>
      <c r="M329" s="1243"/>
      <c r="N329" s="1243"/>
      <c r="O329" s="1243"/>
    </row>
    <row r="330" customFormat="false" ht="15" hidden="false" customHeight="false" outlineLevel="0" collapsed="false">
      <c r="C330" s="1219" t="s">
        <v>1321</v>
      </c>
      <c r="F330" s="1244" t="n">
        <v>30</v>
      </c>
      <c r="G330" s="1219" t="s">
        <v>472</v>
      </c>
      <c r="H330" s="1243"/>
      <c r="I330" s="1243"/>
      <c r="J330" s="1243"/>
      <c r="K330" s="1243"/>
      <c r="L330" s="1243"/>
      <c r="M330" s="1243"/>
      <c r="N330" s="1243"/>
      <c r="O330" s="1243"/>
    </row>
    <row r="331" customFormat="false" ht="15" hidden="false" customHeight="false" outlineLevel="0" collapsed="false">
      <c r="C331" s="1248" t="s">
        <v>1322</v>
      </c>
      <c r="D331" s="1248"/>
      <c r="F331" s="1251" t="n">
        <f aca="false">(F328*(F329+F330)/(F329*F330))*60</f>
        <v>22</v>
      </c>
      <c r="G331" s="1248" t="s">
        <v>463</v>
      </c>
      <c r="H331" s="1243"/>
      <c r="I331" s="1243"/>
      <c r="J331" s="1243"/>
      <c r="K331" s="1243"/>
      <c r="L331" s="1243"/>
      <c r="M331" s="1243"/>
      <c r="N331" s="1243"/>
      <c r="O331" s="1243"/>
    </row>
    <row r="332" customFormat="false" ht="15" hidden="false" customHeight="false" outlineLevel="0" collapsed="false">
      <c r="C332" s="1248" t="s">
        <v>1323</v>
      </c>
      <c r="D332" s="1248"/>
      <c r="F332" s="1251" t="n">
        <v>2</v>
      </c>
      <c r="G332" s="1248" t="s">
        <v>463</v>
      </c>
      <c r="H332" s="1243"/>
      <c r="I332" s="1243"/>
      <c r="J332" s="1243"/>
      <c r="K332" s="1243"/>
      <c r="L332" s="1243"/>
      <c r="M332" s="1243"/>
      <c r="N332" s="1243"/>
      <c r="O332" s="1243"/>
    </row>
    <row r="333" customFormat="false" ht="15" hidden="false" customHeight="false" outlineLevel="0" collapsed="false">
      <c r="C333" s="1248" t="s">
        <v>1326</v>
      </c>
      <c r="D333" s="1248"/>
      <c r="F333" s="1249" t="n">
        <v>0</v>
      </c>
      <c r="G333" s="1248" t="s">
        <v>463</v>
      </c>
      <c r="H333" s="1243"/>
      <c r="I333" s="1243"/>
      <c r="J333" s="1243"/>
      <c r="K333" s="1243"/>
      <c r="L333" s="1243"/>
      <c r="M333" s="1243"/>
      <c r="N333" s="1243"/>
      <c r="O333" s="1243"/>
    </row>
    <row r="334" customFormat="false" ht="15" hidden="false" customHeight="false" outlineLevel="0" collapsed="false">
      <c r="C334" s="1248" t="s">
        <v>1328</v>
      </c>
      <c r="D334" s="1248"/>
      <c r="E334" s="1248"/>
      <c r="F334" s="1251" t="n">
        <f aca="false">F327+F331+F332+F333</f>
        <v>24</v>
      </c>
      <c r="G334" s="1248" t="s">
        <v>463</v>
      </c>
      <c r="H334" s="1243"/>
      <c r="I334" s="1243"/>
      <c r="J334" s="1243"/>
      <c r="K334" s="1243"/>
      <c r="L334" s="1243"/>
      <c r="M334" s="1243"/>
      <c r="N334" s="1243"/>
      <c r="O334" s="1243"/>
    </row>
    <row r="335" customFormat="false" ht="15" hidden="false" customHeight="false" outlineLevel="0" collapsed="false">
      <c r="H335" s="1243"/>
      <c r="I335" s="1243"/>
      <c r="J335" s="1243"/>
      <c r="K335" s="1243"/>
      <c r="L335" s="1243"/>
      <c r="M335" s="1243"/>
      <c r="N335" s="1243"/>
      <c r="O335" s="1243"/>
    </row>
    <row r="336" customFormat="false" ht="15" hidden="false" customHeight="false" outlineLevel="0" collapsed="false">
      <c r="C336" s="1285" t="s">
        <v>1329</v>
      </c>
      <c r="D336" s="1286"/>
      <c r="E336" s="1286"/>
      <c r="F336" s="1287" t="n">
        <f aca="false">F325*F328/F334*60</f>
        <v>168.075</v>
      </c>
      <c r="G336" s="1285" t="s">
        <v>1447</v>
      </c>
      <c r="H336" s="1243"/>
      <c r="I336" s="1243"/>
      <c r="J336" s="1243"/>
      <c r="K336" s="1243"/>
      <c r="L336" s="1243"/>
      <c r="M336" s="1243"/>
      <c r="N336" s="1243"/>
      <c r="O336" s="1243"/>
    </row>
    <row r="337" customFormat="false" ht="15" hidden="false" customHeight="false" outlineLevel="0" collapsed="false">
      <c r="H337" s="1243"/>
      <c r="I337" s="1243"/>
      <c r="J337" s="1243"/>
      <c r="K337" s="1243"/>
      <c r="L337" s="1243"/>
      <c r="M337" s="1243"/>
      <c r="N337" s="1243"/>
      <c r="O337" s="1243"/>
    </row>
    <row r="338" customFormat="false" ht="15" hidden="false" customHeight="false" outlineLevel="0" collapsed="false">
      <c r="C338" s="1241" t="s">
        <v>1331</v>
      </c>
      <c r="D338" s="1242"/>
      <c r="E338" s="1242"/>
      <c r="F338" s="1258" t="n">
        <v>1</v>
      </c>
      <c r="G338" s="1241" t="s">
        <v>1332</v>
      </c>
      <c r="H338" s="1243"/>
      <c r="I338" s="1243"/>
      <c r="J338" s="1243"/>
      <c r="K338" s="1243"/>
      <c r="L338" s="1243"/>
      <c r="M338" s="1243"/>
      <c r="N338" s="1243"/>
      <c r="O338" s="1243"/>
    </row>
    <row r="341" customFormat="false" ht="15" hidden="false" customHeight="false" outlineLevel="0" collapsed="false">
      <c r="B341" s="1238"/>
      <c r="C341" s="1238"/>
      <c r="D341" s="1239"/>
      <c r="E341" s="1239"/>
      <c r="F341" s="1239"/>
      <c r="G341" s="1239"/>
      <c r="H341" s="1239"/>
      <c r="I341" s="1238"/>
      <c r="J341" s="1239"/>
      <c r="K341" s="1238"/>
      <c r="L341" s="1239"/>
      <c r="M341" s="1239"/>
      <c r="N341" s="1238"/>
      <c r="O341" s="1239"/>
      <c r="P341" s="1239"/>
      <c r="Q341" s="1238"/>
      <c r="R341" s="1239"/>
      <c r="S341" s="1239"/>
      <c r="T341" s="1295"/>
      <c r="U341" s="1238"/>
    </row>
    <row r="343" customFormat="false" ht="15" hidden="false" customHeight="false" outlineLevel="0" collapsed="false">
      <c r="C343" s="1243"/>
      <c r="D343" s="1243"/>
      <c r="E343" s="1243"/>
      <c r="F343" s="1243"/>
      <c r="G343" s="1243"/>
      <c r="H343" s="1243"/>
      <c r="I343" s="1243"/>
      <c r="J343" s="1243"/>
      <c r="K343" s="1243"/>
      <c r="L343" s="1243"/>
      <c r="M343" s="1243"/>
      <c r="N343" s="1243"/>
      <c r="O343" s="1243"/>
    </row>
    <row r="344" customFormat="false" ht="15" hidden="false" customHeight="false" outlineLevel="0" collapsed="false">
      <c r="C344" s="1241" t="s">
        <v>1384</v>
      </c>
      <c r="D344" s="1242"/>
      <c r="E344" s="1242"/>
      <c r="F344" s="1242"/>
      <c r="G344" s="1242"/>
      <c r="H344" s="1243"/>
      <c r="I344" s="1243"/>
      <c r="J344" s="1243"/>
      <c r="K344" s="1243"/>
      <c r="L344" s="1243"/>
      <c r="M344" s="1243"/>
      <c r="N344" s="1243"/>
      <c r="O344" s="1243"/>
    </row>
    <row r="345" customFormat="false" ht="15" hidden="false" customHeight="false" outlineLevel="0" collapsed="false">
      <c r="C345" s="1219" t="s">
        <v>1301</v>
      </c>
      <c r="F345" s="1244" t="n">
        <v>0.9</v>
      </c>
      <c r="H345" s="1243"/>
      <c r="I345" s="1243"/>
      <c r="J345" s="1243"/>
      <c r="K345" s="1243"/>
      <c r="L345" s="1243"/>
      <c r="M345" s="1243"/>
      <c r="N345" s="1243"/>
    </row>
    <row r="346" customFormat="false" ht="15" hidden="false" customHeight="false" outlineLevel="0" collapsed="false">
      <c r="C346" s="1219" t="s">
        <v>1307</v>
      </c>
      <c r="F346" s="1244" t="n">
        <v>1.5</v>
      </c>
      <c r="H346" s="1243"/>
      <c r="I346" s="1243"/>
      <c r="J346" s="1243"/>
      <c r="K346" s="1243"/>
      <c r="L346" s="1243"/>
      <c r="M346" s="1243"/>
      <c r="N346" s="1243"/>
    </row>
    <row r="347" customFormat="false" ht="15" hidden="false" customHeight="false" outlineLevel="0" collapsed="false">
      <c r="C347" s="1219" t="s">
        <v>1311</v>
      </c>
      <c r="F347" s="1284" t="n">
        <v>0.83</v>
      </c>
      <c r="H347" s="1243"/>
      <c r="I347" s="1243"/>
      <c r="J347" s="1243"/>
      <c r="K347" s="1243"/>
      <c r="L347" s="1243"/>
      <c r="M347" s="1243"/>
      <c r="N347" s="1243"/>
    </row>
    <row r="348" customFormat="false" ht="15" hidden="false" customHeight="false" outlineLevel="0" collapsed="false">
      <c r="F348" s="1244"/>
      <c r="H348" s="1243"/>
      <c r="I348" s="1243"/>
      <c r="J348" s="1243"/>
      <c r="K348" s="1243"/>
      <c r="L348" s="1243"/>
      <c r="M348" s="1243"/>
      <c r="N348" s="1243"/>
    </row>
    <row r="349" customFormat="false" ht="15" hidden="false" customHeight="false" outlineLevel="0" collapsed="false">
      <c r="C349" s="1246"/>
      <c r="F349" s="1244"/>
      <c r="H349" s="1243"/>
      <c r="I349" s="1243"/>
      <c r="J349" s="1243"/>
      <c r="K349" s="1243"/>
      <c r="L349" s="1243"/>
      <c r="M349" s="1243"/>
      <c r="N349" s="1243"/>
    </row>
    <row r="350" customFormat="false" ht="15" hidden="false" customHeight="false" outlineLevel="0" collapsed="false">
      <c r="C350" s="1219" t="s">
        <v>1316</v>
      </c>
      <c r="F350" s="1244" t="n">
        <v>12</v>
      </c>
      <c r="G350" s="1219" t="s">
        <v>55</v>
      </c>
      <c r="H350" s="1243"/>
      <c r="I350" s="1243"/>
      <c r="J350" s="1243"/>
      <c r="K350" s="1243"/>
      <c r="L350" s="1243"/>
      <c r="M350" s="1243"/>
      <c r="N350" s="1243"/>
    </row>
    <row r="351" customFormat="false" ht="15" hidden="false" customHeight="false" outlineLevel="0" collapsed="false">
      <c r="C351" s="1248" t="s">
        <v>1446</v>
      </c>
      <c r="D351" s="1248"/>
      <c r="E351" s="1248"/>
      <c r="F351" s="1249" t="n">
        <f aca="false">F345*F346*F347*F350</f>
        <v>13.446</v>
      </c>
      <c r="G351" s="1248" t="s">
        <v>1363</v>
      </c>
      <c r="H351" s="1243"/>
      <c r="I351" s="1243"/>
      <c r="J351" s="1243"/>
      <c r="K351" s="1243"/>
      <c r="L351" s="1243"/>
      <c r="M351" s="1243"/>
      <c r="N351" s="1243"/>
    </row>
    <row r="352" customFormat="false" ht="15" hidden="false" customHeight="false" outlineLevel="0" collapsed="false">
      <c r="H352" s="1243"/>
      <c r="I352" s="1243"/>
      <c r="J352" s="1243"/>
      <c r="K352" s="1243"/>
      <c r="L352" s="1243"/>
      <c r="M352" s="1243"/>
      <c r="N352" s="1243"/>
    </row>
    <row r="353" customFormat="false" ht="15" hidden="false" customHeight="false" outlineLevel="0" collapsed="false">
      <c r="C353" s="1248" t="s">
        <v>1318</v>
      </c>
      <c r="F353" s="1249" t="n">
        <v>0</v>
      </c>
      <c r="G353" s="1248" t="s">
        <v>463</v>
      </c>
      <c r="H353" s="1243"/>
      <c r="I353" s="1243"/>
      <c r="J353" s="1243"/>
      <c r="K353" s="1243"/>
      <c r="L353" s="1243"/>
      <c r="M353" s="1243"/>
      <c r="N353" s="1243"/>
      <c r="O353" s="1243"/>
    </row>
    <row r="354" customFormat="false" ht="15" hidden="false" customHeight="false" outlineLevel="0" collapsed="false">
      <c r="C354" s="1219" t="s">
        <v>1319</v>
      </c>
      <c r="F354" s="1244" t="n">
        <v>2.5</v>
      </c>
      <c r="G354" s="1219" t="s">
        <v>464</v>
      </c>
      <c r="H354" s="1243"/>
      <c r="I354" s="1243"/>
      <c r="J354" s="1243"/>
      <c r="K354" s="1243"/>
      <c r="L354" s="1243"/>
      <c r="M354" s="1243"/>
      <c r="N354" s="1243"/>
      <c r="O354" s="1243"/>
    </row>
    <row r="355" customFormat="false" ht="15" hidden="false" customHeight="false" outlineLevel="0" collapsed="false">
      <c r="C355" s="1219" t="s">
        <v>1320</v>
      </c>
      <c r="F355" s="1244" t="n">
        <v>25</v>
      </c>
      <c r="G355" s="1219" t="s">
        <v>472</v>
      </c>
      <c r="H355" s="1243"/>
      <c r="I355" s="1243"/>
      <c r="J355" s="1243"/>
      <c r="K355" s="1243"/>
      <c r="L355" s="1243"/>
      <c r="M355" s="1243"/>
      <c r="N355" s="1243"/>
      <c r="O355" s="1243"/>
    </row>
    <row r="356" customFormat="false" ht="15" hidden="false" customHeight="false" outlineLevel="0" collapsed="false">
      <c r="C356" s="1219" t="s">
        <v>1321</v>
      </c>
      <c r="F356" s="1244" t="n">
        <v>30</v>
      </c>
      <c r="G356" s="1219" t="s">
        <v>472</v>
      </c>
      <c r="H356" s="1243"/>
      <c r="I356" s="1243"/>
      <c r="J356" s="1243"/>
      <c r="K356" s="1243"/>
      <c r="L356" s="1243"/>
      <c r="M356" s="1243"/>
      <c r="N356" s="1243"/>
      <c r="O356" s="1243"/>
    </row>
    <row r="357" customFormat="false" ht="15" hidden="false" customHeight="false" outlineLevel="0" collapsed="false">
      <c r="C357" s="1248" t="s">
        <v>1322</v>
      </c>
      <c r="D357" s="1248"/>
      <c r="F357" s="1251" t="n">
        <f aca="false">(F354*(F355+F356)/(F355*F356))*60</f>
        <v>11</v>
      </c>
      <c r="G357" s="1248" t="s">
        <v>463</v>
      </c>
      <c r="H357" s="1243"/>
      <c r="I357" s="1243"/>
      <c r="J357" s="1243"/>
      <c r="K357" s="1243"/>
      <c r="L357" s="1243"/>
      <c r="M357" s="1243"/>
      <c r="N357" s="1243"/>
      <c r="O357" s="1243"/>
    </row>
    <row r="358" customFormat="false" ht="15" hidden="false" customHeight="false" outlineLevel="0" collapsed="false">
      <c r="C358" s="1248" t="s">
        <v>1323</v>
      </c>
      <c r="D358" s="1248"/>
      <c r="F358" s="1251" t="n">
        <v>0.5</v>
      </c>
      <c r="G358" s="1248" t="s">
        <v>463</v>
      </c>
      <c r="H358" s="1243"/>
      <c r="I358" s="1243"/>
      <c r="J358" s="1243"/>
      <c r="K358" s="1243"/>
      <c r="L358" s="1243"/>
      <c r="M358" s="1243"/>
      <c r="N358" s="1243"/>
      <c r="O358" s="1243"/>
    </row>
    <row r="359" customFormat="false" ht="15" hidden="false" customHeight="false" outlineLevel="0" collapsed="false">
      <c r="C359" s="1248" t="s">
        <v>1326</v>
      </c>
      <c r="D359" s="1248"/>
      <c r="F359" s="1249" t="n">
        <v>0</v>
      </c>
      <c r="G359" s="1248" t="s">
        <v>463</v>
      </c>
      <c r="H359" s="1243"/>
      <c r="I359" s="1243"/>
      <c r="J359" s="1243"/>
      <c r="K359" s="1243"/>
      <c r="L359" s="1243"/>
      <c r="M359" s="1243"/>
      <c r="N359" s="1243"/>
      <c r="O359" s="1243"/>
    </row>
    <row r="360" customFormat="false" ht="15" hidden="false" customHeight="false" outlineLevel="0" collapsed="false">
      <c r="C360" s="1248" t="s">
        <v>1328</v>
      </c>
      <c r="D360" s="1248"/>
      <c r="E360" s="1248"/>
      <c r="F360" s="1251" t="n">
        <f aca="false">F353+F357+F358+F359</f>
        <v>11.5</v>
      </c>
      <c r="G360" s="1248" t="s">
        <v>463</v>
      </c>
      <c r="H360" s="1243"/>
      <c r="I360" s="1243"/>
      <c r="J360" s="1243"/>
      <c r="K360" s="1243"/>
      <c r="L360" s="1243"/>
      <c r="M360" s="1243"/>
      <c r="N360" s="1243"/>
      <c r="O360" s="1243"/>
    </row>
    <row r="361" customFormat="false" ht="15" hidden="false" customHeight="false" outlineLevel="0" collapsed="false">
      <c r="H361" s="1243"/>
      <c r="I361" s="1243"/>
      <c r="J361" s="1243"/>
      <c r="K361" s="1243"/>
      <c r="L361" s="1243"/>
      <c r="M361" s="1243"/>
      <c r="N361" s="1243"/>
      <c r="O361" s="1243"/>
    </row>
    <row r="362" customFormat="false" ht="15" hidden="false" customHeight="false" outlineLevel="0" collapsed="false">
      <c r="C362" s="1285" t="s">
        <v>1329</v>
      </c>
      <c r="D362" s="1286"/>
      <c r="E362" s="1286"/>
      <c r="F362" s="1287" t="n">
        <f aca="false">F351*F354/F360*60</f>
        <v>175.382608695652</v>
      </c>
      <c r="G362" s="1285" t="s">
        <v>1447</v>
      </c>
      <c r="H362" s="1243"/>
      <c r="I362" s="1243"/>
      <c r="J362" s="1243"/>
      <c r="K362" s="1243"/>
      <c r="L362" s="1243"/>
      <c r="M362" s="1243"/>
      <c r="N362" s="1243"/>
      <c r="O362" s="1243"/>
    </row>
    <row r="363" customFormat="false" ht="15" hidden="false" customHeight="false" outlineLevel="0" collapsed="false">
      <c r="H363" s="1243"/>
      <c r="I363" s="1243"/>
      <c r="J363" s="1243"/>
      <c r="K363" s="1243"/>
      <c r="L363" s="1243"/>
      <c r="M363" s="1243"/>
      <c r="N363" s="1243"/>
      <c r="O363" s="1243"/>
    </row>
    <row r="364" customFormat="false" ht="15" hidden="false" customHeight="false" outlineLevel="0" collapsed="false">
      <c r="C364" s="1241" t="s">
        <v>1331</v>
      </c>
      <c r="D364" s="1242"/>
      <c r="E364" s="1242"/>
      <c r="F364" s="1258" t="n">
        <v>1</v>
      </c>
      <c r="G364" s="1241" t="s">
        <v>1332</v>
      </c>
      <c r="H364" s="1243"/>
      <c r="I364" s="1243"/>
      <c r="J364" s="1243"/>
      <c r="K364" s="1243"/>
      <c r="L364" s="1243"/>
      <c r="M364" s="1243"/>
      <c r="N364" s="1243"/>
      <c r="O364" s="1243"/>
    </row>
    <row r="367" customFormat="false" ht="15" hidden="false" customHeight="false" outlineLevel="0" collapsed="false">
      <c r="B367" s="1238"/>
      <c r="C367" s="1238"/>
      <c r="D367" s="1239"/>
      <c r="E367" s="1239"/>
      <c r="F367" s="1239"/>
      <c r="G367" s="1239"/>
      <c r="H367" s="1239"/>
      <c r="I367" s="1238"/>
      <c r="J367" s="1239"/>
      <c r="K367" s="1238"/>
      <c r="L367" s="1239"/>
      <c r="M367" s="1239"/>
      <c r="N367" s="1238"/>
      <c r="O367" s="1239"/>
      <c r="P367" s="1239"/>
      <c r="Q367" s="1238"/>
      <c r="R367" s="1239"/>
      <c r="S367" s="1239"/>
      <c r="T367" s="1295"/>
      <c r="U367" s="1238"/>
    </row>
    <row r="369" customFormat="false" ht="15" hidden="false" customHeight="false" outlineLevel="0" collapsed="false">
      <c r="C369" s="1243"/>
      <c r="D369" s="1243"/>
      <c r="E369" s="1243"/>
      <c r="F369" s="1243"/>
      <c r="G369" s="1243"/>
      <c r="H369" s="1243"/>
      <c r="I369" s="1243"/>
      <c r="J369" s="1243"/>
      <c r="K369" s="1243"/>
      <c r="L369" s="1243"/>
      <c r="M369" s="1243"/>
      <c r="N369" s="1243"/>
      <c r="O369" s="1243"/>
    </row>
    <row r="370" customFormat="false" ht="15" hidden="false" customHeight="false" outlineLevel="0" collapsed="false">
      <c r="C370" s="1241" t="s">
        <v>1384</v>
      </c>
      <c r="D370" s="1242"/>
      <c r="E370" s="1242"/>
      <c r="F370" s="1242"/>
      <c r="G370" s="1242"/>
      <c r="H370" s="1243"/>
      <c r="I370" s="1243"/>
      <c r="J370" s="1243"/>
      <c r="K370" s="1243"/>
      <c r="L370" s="1243"/>
      <c r="M370" s="1243"/>
      <c r="N370" s="1243"/>
      <c r="O370" s="1243"/>
    </row>
    <row r="371" customFormat="false" ht="15" hidden="false" customHeight="false" outlineLevel="0" collapsed="false">
      <c r="C371" s="1219" t="s">
        <v>1301</v>
      </c>
      <c r="F371" s="1244" t="n">
        <v>0.9</v>
      </c>
      <c r="H371" s="1243"/>
      <c r="I371" s="1243"/>
      <c r="J371" s="1243"/>
      <c r="K371" s="1243"/>
      <c r="L371" s="1243"/>
      <c r="M371" s="1243"/>
      <c r="N371" s="1243"/>
    </row>
    <row r="372" customFormat="false" ht="15" hidden="false" customHeight="false" outlineLevel="0" collapsed="false">
      <c r="C372" s="1219" t="s">
        <v>1307</v>
      </c>
      <c r="F372" s="1244" t="n">
        <v>1.5</v>
      </c>
      <c r="H372" s="1243"/>
      <c r="I372" s="1243"/>
      <c r="J372" s="1243"/>
      <c r="K372" s="1243"/>
      <c r="L372" s="1243"/>
      <c r="M372" s="1243"/>
      <c r="N372" s="1243"/>
    </row>
    <row r="373" customFormat="false" ht="15" hidden="false" customHeight="false" outlineLevel="0" collapsed="false">
      <c r="C373" s="1219" t="s">
        <v>1311</v>
      </c>
      <c r="F373" s="1284" t="n">
        <v>0.83</v>
      </c>
      <c r="H373" s="1243"/>
      <c r="I373" s="1243"/>
      <c r="J373" s="1243"/>
      <c r="K373" s="1243"/>
      <c r="L373" s="1243"/>
      <c r="M373" s="1243"/>
      <c r="N373" s="1243"/>
    </row>
    <row r="374" customFormat="false" ht="15" hidden="false" customHeight="false" outlineLevel="0" collapsed="false">
      <c r="F374" s="1244"/>
      <c r="H374" s="1243"/>
      <c r="I374" s="1243"/>
      <c r="J374" s="1243"/>
      <c r="K374" s="1243"/>
      <c r="L374" s="1243"/>
      <c r="M374" s="1243"/>
      <c r="N374" s="1243"/>
    </row>
    <row r="375" customFormat="false" ht="15" hidden="false" customHeight="false" outlineLevel="0" collapsed="false">
      <c r="C375" s="1246"/>
      <c r="F375" s="1244"/>
      <c r="H375" s="1243"/>
      <c r="I375" s="1243"/>
      <c r="J375" s="1243"/>
      <c r="K375" s="1243"/>
      <c r="L375" s="1243"/>
      <c r="M375" s="1243"/>
      <c r="N375" s="1243"/>
    </row>
    <row r="376" customFormat="false" ht="15" hidden="false" customHeight="false" outlineLevel="0" collapsed="false">
      <c r="C376" s="1219" t="s">
        <v>1316</v>
      </c>
      <c r="F376" s="1244" t="n">
        <v>12</v>
      </c>
      <c r="G376" s="1219" t="s">
        <v>55</v>
      </c>
      <c r="H376" s="1243"/>
      <c r="I376" s="1243"/>
      <c r="J376" s="1243"/>
      <c r="K376" s="1243"/>
      <c r="L376" s="1243"/>
      <c r="M376" s="1243"/>
      <c r="N376" s="1243"/>
    </row>
    <row r="377" customFormat="false" ht="15" hidden="false" customHeight="false" outlineLevel="0" collapsed="false">
      <c r="C377" s="1248" t="s">
        <v>1446</v>
      </c>
      <c r="D377" s="1248"/>
      <c r="E377" s="1248"/>
      <c r="F377" s="1249" t="n">
        <f aca="false">F371*F372*F373*F376</f>
        <v>13.446</v>
      </c>
      <c r="G377" s="1248" t="s">
        <v>1363</v>
      </c>
      <c r="H377" s="1243"/>
      <c r="I377" s="1243"/>
      <c r="J377" s="1243"/>
      <c r="K377" s="1243"/>
      <c r="L377" s="1243"/>
      <c r="M377" s="1243"/>
      <c r="N377" s="1243"/>
    </row>
    <row r="378" customFormat="false" ht="15" hidden="false" customHeight="false" outlineLevel="0" collapsed="false">
      <c r="H378" s="1243"/>
      <c r="I378" s="1243"/>
      <c r="J378" s="1243"/>
      <c r="K378" s="1243"/>
      <c r="L378" s="1243"/>
      <c r="M378" s="1243"/>
      <c r="N378" s="1243"/>
    </row>
    <row r="379" customFormat="false" ht="15" hidden="false" customHeight="false" outlineLevel="0" collapsed="false">
      <c r="C379" s="1248" t="s">
        <v>1318</v>
      </c>
      <c r="F379" s="1249" t="n">
        <v>0</v>
      </c>
      <c r="G379" s="1248" t="s">
        <v>463</v>
      </c>
      <c r="H379" s="1243"/>
      <c r="I379" s="1243"/>
      <c r="J379" s="1243"/>
      <c r="K379" s="1243"/>
      <c r="L379" s="1243"/>
      <c r="M379" s="1243"/>
      <c r="N379" s="1243"/>
      <c r="O379" s="1243"/>
    </row>
    <row r="380" customFormat="false" ht="15" hidden="false" customHeight="false" outlineLevel="0" collapsed="false">
      <c r="C380" s="1219" t="s">
        <v>1319</v>
      </c>
      <c r="F380" s="1244" t="n">
        <v>1.5</v>
      </c>
      <c r="G380" s="1219" t="s">
        <v>464</v>
      </c>
      <c r="H380" s="1243"/>
      <c r="I380" s="1243"/>
      <c r="J380" s="1243"/>
      <c r="K380" s="1243"/>
      <c r="L380" s="1243"/>
      <c r="M380" s="1243"/>
      <c r="N380" s="1243"/>
      <c r="O380" s="1243"/>
    </row>
    <row r="381" customFormat="false" ht="15" hidden="false" customHeight="false" outlineLevel="0" collapsed="false">
      <c r="C381" s="1219" t="s">
        <v>1320</v>
      </c>
      <c r="F381" s="1244" t="n">
        <v>25</v>
      </c>
      <c r="G381" s="1219" t="s">
        <v>472</v>
      </c>
      <c r="H381" s="1243"/>
      <c r="I381" s="1243"/>
      <c r="J381" s="1243"/>
      <c r="K381" s="1243"/>
      <c r="L381" s="1243"/>
      <c r="M381" s="1243"/>
      <c r="N381" s="1243"/>
      <c r="O381" s="1243"/>
    </row>
    <row r="382" customFormat="false" ht="15" hidden="false" customHeight="false" outlineLevel="0" collapsed="false">
      <c r="C382" s="1219" t="s">
        <v>1321</v>
      </c>
      <c r="F382" s="1244" t="n">
        <v>30</v>
      </c>
      <c r="G382" s="1219" t="s">
        <v>472</v>
      </c>
      <c r="H382" s="1243"/>
      <c r="I382" s="1243"/>
      <c r="J382" s="1243"/>
      <c r="K382" s="1243"/>
      <c r="L382" s="1243"/>
      <c r="M382" s="1243"/>
      <c r="N382" s="1243"/>
      <c r="O382" s="1243"/>
    </row>
    <row r="383" customFormat="false" ht="15" hidden="false" customHeight="false" outlineLevel="0" collapsed="false">
      <c r="C383" s="1248" t="s">
        <v>1322</v>
      </c>
      <c r="D383" s="1248"/>
      <c r="F383" s="1251" t="n">
        <f aca="false">(F380*(F381+F382)/(F381*F382))*60</f>
        <v>6.6</v>
      </c>
      <c r="G383" s="1248" t="s">
        <v>463</v>
      </c>
      <c r="H383" s="1243"/>
      <c r="I383" s="1243"/>
      <c r="J383" s="1243"/>
      <c r="K383" s="1243"/>
      <c r="L383" s="1243"/>
      <c r="M383" s="1243"/>
      <c r="N383" s="1243"/>
      <c r="O383" s="1243"/>
    </row>
    <row r="384" customFormat="false" ht="15" hidden="false" customHeight="false" outlineLevel="0" collapsed="false">
      <c r="C384" s="1248" t="s">
        <v>1323</v>
      </c>
      <c r="D384" s="1248"/>
      <c r="F384" s="1251" t="n">
        <v>0.5</v>
      </c>
      <c r="G384" s="1248" t="s">
        <v>463</v>
      </c>
      <c r="H384" s="1243"/>
      <c r="I384" s="1243"/>
      <c r="J384" s="1243"/>
      <c r="K384" s="1243"/>
      <c r="L384" s="1243"/>
      <c r="M384" s="1243"/>
      <c r="N384" s="1243"/>
      <c r="O384" s="1243"/>
    </row>
    <row r="385" customFormat="false" ht="15" hidden="false" customHeight="false" outlineLevel="0" collapsed="false">
      <c r="C385" s="1248" t="s">
        <v>1326</v>
      </c>
      <c r="D385" s="1248"/>
      <c r="F385" s="1249" t="n">
        <v>0</v>
      </c>
      <c r="G385" s="1248" t="s">
        <v>463</v>
      </c>
      <c r="H385" s="1243"/>
      <c r="I385" s="1243"/>
      <c r="J385" s="1243"/>
      <c r="K385" s="1243"/>
      <c r="L385" s="1243"/>
      <c r="M385" s="1243"/>
      <c r="N385" s="1243"/>
      <c r="O385" s="1243"/>
    </row>
    <row r="386" customFormat="false" ht="15" hidden="false" customHeight="false" outlineLevel="0" collapsed="false">
      <c r="C386" s="1248" t="s">
        <v>1328</v>
      </c>
      <c r="D386" s="1248"/>
      <c r="E386" s="1248"/>
      <c r="F386" s="1251" t="n">
        <f aca="false">F379+F383+F384+F385</f>
        <v>7.1</v>
      </c>
      <c r="G386" s="1248" t="s">
        <v>463</v>
      </c>
      <c r="H386" s="1243"/>
      <c r="I386" s="1243"/>
      <c r="J386" s="1243"/>
      <c r="K386" s="1243"/>
      <c r="L386" s="1243"/>
      <c r="M386" s="1243"/>
      <c r="N386" s="1243"/>
      <c r="O386" s="1243"/>
    </row>
    <row r="387" customFormat="false" ht="15" hidden="false" customHeight="false" outlineLevel="0" collapsed="false">
      <c r="H387" s="1243"/>
      <c r="I387" s="1243"/>
      <c r="J387" s="1243"/>
      <c r="K387" s="1243"/>
      <c r="L387" s="1243"/>
      <c r="M387" s="1243"/>
      <c r="N387" s="1243"/>
      <c r="O387" s="1243"/>
    </row>
    <row r="388" customFormat="false" ht="15" hidden="false" customHeight="false" outlineLevel="0" collapsed="false">
      <c r="C388" s="1285" t="s">
        <v>1329</v>
      </c>
      <c r="D388" s="1286"/>
      <c r="E388" s="1286"/>
      <c r="F388" s="1287" t="n">
        <f aca="false">F377*F380/F386*60</f>
        <v>170.442253521127</v>
      </c>
      <c r="G388" s="1285" t="s">
        <v>1447</v>
      </c>
      <c r="H388" s="1243"/>
      <c r="I388" s="1243"/>
      <c r="J388" s="1243"/>
      <c r="K388" s="1243"/>
      <c r="L388" s="1243"/>
      <c r="M388" s="1243"/>
      <c r="N388" s="1243"/>
      <c r="O388" s="1243"/>
    </row>
    <row r="389" customFormat="false" ht="15" hidden="false" customHeight="false" outlineLevel="0" collapsed="false">
      <c r="H389" s="1243"/>
      <c r="I389" s="1243"/>
      <c r="J389" s="1243"/>
      <c r="K389" s="1243"/>
      <c r="L389" s="1243"/>
      <c r="M389" s="1243"/>
      <c r="N389" s="1243"/>
      <c r="O389" s="1243"/>
    </row>
    <row r="390" customFormat="false" ht="15" hidden="false" customHeight="false" outlineLevel="0" collapsed="false">
      <c r="C390" s="1241" t="s">
        <v>1331</v>
      </c>
      <c r="D390" s="1242"/>
      <c r="E390" s="1242"/>
      <c r="F390" s="1258" t="n">
        <v>1</v>
      </c>
      <c r="G390" s="1241" t="s">
        <v>1332</v>
      </c>
      <c r="H390" s="1243"/>
      <c r="I390" s="1243"/>
      <c r="J390" s="1243"/>
      <c r="K390" s="1243"/>
      <c r="L390" s="1243"/>
      <c r="M390" s="1243"/>
      <c r="N390" s="1243"/>
      <c r="O390" s="1243"/>
    </row>
    <row r="393" customFormat="false" ht="15" hidden="false" customHeight="false" outlineLevel="0" collapsed="false">
      <c r="B393" s="1238"/>
      <c r="C393" s="1238"/>
      <c r="D393" s="1239"/>
      <c r="E393" s="1239"/>
      <c r="F393" s="1239"/>
      <c r="G393" s="1239"/>
      <c r="H393" s="1239"/>
      <c r="I393" s="1238"/>
      <c r="J393" s="1239"/>
      <c r="K393" s="1238"/>
      <c r="L393" s="1239"/>
      <c r="M393" s="1239"/>
      <c r="N393" s="1238"/>
      <c r="O393" s="1239"/>
      <c r="P393" s="1239"/>
      <c r="Q393" s="1238"/>
      <c r="R393" s="1239"/>
      <c r="S393" s="1239"/>
      <c r="T393" s="1295"/>
      <c r="U393" s="1238"/>
    </row>
    <row r="395" customFormat="false" ht="15" hidden="false" customHeight="false" outlineLevel="0" collapsed="false">
      <c r="C395" s="1243"/>
      <c r="D395" s="1243"/>
      <c r="E395" s="1243"/>
      <c r="F395" s="1243"/>
      <c r="G395" s="1243"/>
      <c r="H395" s="1243"/>
      <c r="I395" s="1243"/>
      <c r="J395" s="1243"/>
      <c r="K395" s="1243"/>
      <c r="L395" s="1243"/>
      <c r="M395" s="1243"/>
      <c r="N395" s="1243"/>
      <c r="O395" s="1243"/>
    </row>
    <row r="396" customFormat="false" ht="15" hidden="false" customHeight="false" outlineLevel="0" collapsed="false">
      <c r="C396" s="1241" t="s">
        <v>1384</v>
      </c>
      <c r="D396" s="1242"/>
      <c r="E396" s="1242"/>
      <c r="F396" s="1242"/>
      <c r="G396" s="1242"/>
      <c r="H396" s="1243"/>
      <c r="I396" s="1243"/>
      <c r="J396" s="1243"/>
      <c r="K396" s="1243"/>
      <c r="L396" s="1243"/>
      <c r="M396" s="1243"/>
      <c r="N396" s="1243"/>
      <c r="O396" s="1243"/>
    </row>
    <row r="397" customFormat="false" ht="15" hidden="false" customHeight="false" outlineLevel="0" collapsed="false">
      <c r="C397" s="1219" t="s">
        <v>1301</v>
      </c>
      <c r="F397" s="1244" t="n">
        <v>0.9</v>
      </c>
      <c r="H397" s="1243"/>
      <c r="I397" s="1243"/>
      <c r="J397" s="1243"/>
      <c r="K397" s="1243"/>
      <c r="L397" s="1243"/>
      <c r="M397" s="1243"/>
      <c r="N397" s="1243"/>
    </row>
    <row r="398" customFormat="false" ht="15" hidden="false" customHeight="false" outlineLevel="0" collapsed="false">
      <c r="C398" s="1219" t="s">
        <v>1307</v>
      </c>
      <c r="F398" s="1244" t="n">
        <v>1.5</v>
      </c>
      <c r="H398" s="1243"/>
      <c r="I398" s="1243"/>
      <c r="J398" s="1243"/>
      <c r="K398" s="1243"/>
      <c r="L398" s="1243"/>
      <c r="M398" s="1243"/>
      <c r="N398" s="1243"/>
    </row>
    <row r="399" customFormat="false" ht="15" hidden="false" customHeight="false" outlineLevel="0" collapsed="false">
      <c r="C399" s="1219" t="s">
        <v>1311</v>
      </c>
      <c r="F399" s="1284" t="n">
        <v>0.83</v>
      </c>
      <c r="H399" s="1243"/>
      <c r="I399" s="1243"/>
      <c r="J399" s="1243"/>
      <c r="K399" s="1243"/>
      <c r="L399" s="1243"/>
      <c r="M399" s="1243"/>
      <c r="N399" s="1243"/>
    </row>
    <row r="400" customFormat="false" ht="15" hidden="false" customHeight="false" outlineLevel="0" collapsed="false">
      <c r="F400" s="1244"/>
      <c r="H400" s="1243"/>
      <c r="I400" s="1243"/>
      <c r="J400" s="1243"/>
      <c r="K400" s="1243"/>
      <c r="L400" s="1243"/>
      <c r="M400" s="1243"/>
      <c r="N400" s="1243"/>
    </row>
    <row r="401" customFormat="false" ht="15" hidden="false" customHeight="false" outlineLevel="0" collapsed="false">
      <c r="C401" s="1246"/>
      <c r="F401" s="1244"/>
      <c r="H401" s="1243"/>
      <c r="I401" s="1243"/>
      <c r="J401" s="1243"/>
      <c r="K401" s="1243"/>
      <c r="L401" s="1243"/>
      <c r="M401" s="1243"/>
      <c r="N401" s="1243"/>
    </row>
    <row r="402" customFormat="false" ht="15" hidden="false" customHeight="false" outlineLevel="0" collapsed="false">
      <c r="C402" s="1219" t="s">
        <v>1316</v>
      </c>
      <c r="F402" s="1244" t="n">
        <v>12</v>
      </c>
      <c r="G402" s="1219" t="s">
        <v>55</v>
      </c>
      <c r="H402" s="1243"/>
      <c r="I402" s="1243"/>
      <c r="J402" s="1243"/>
      <c r="K402" s="1243"/>
      <c r="L402" s="1243"/>
      <c r="M402" s="1243"/>
      <c r="N402" s="1243"/>
    </row>
    <row r="403" customFormat="false" ht="15" hidden="false" customHeight="false" outlineLevel="0" collapsed="false">
      <c r="C403" s="1248" t="s">
        <v>1446</v>
      </c>
      <c r="D403" s="1248"/>
      <c r="E403" s="1248"/>
      <c r="F403" s="1249" t="n">
        <f aca="false">F397*F398*F399*F402</f>
        <v>13.446</v>
      </c>
      <c r="G403" s="1248" t="s">
        <v>1363</v>
      </c>
      <c r="H403" s="1243"/>
      <c r="I403" s="1243"/>
      <c r="J403" s="1243"/>
      <c r="K403" s="1243"/>
      <c r="L403" s="1243"/>
      <c r="M403" s="1243"/>
      <c r="N403" s="1243"/>
    </row>
    <row r="404" customFormat="false" ht="15" hidden="false" customHeight="false" outlineLevel="0" collapsed="false">
      <c r="H404" s="1243"/>
      <c r="I404" s="1243"/>
      <c r="J404" s="1243"/>
      <c r="K404" s="1243"/>
      <c r="L404" s="1243"/>
      <c r="M404" s="1243"/>
      <c r="N404" s="1243"/>
    </row>
    <row r="405" customFormat="false" ht="15" hidden="false" customHeight="false" outlineLevel="0" collapsed="false">
      <c r="C405" s="1248" t="s">
        <v>1318</v>
      </c>
      <c r="F405" s="1249" t="n">
        <v>0</v>
      </c>
      <c r="G405" s="1248" t="s">
        <v>463</v>
      </c>
      <c r="H405" s="1243"/>
      <c r="I405" s="1243"/>
      <c r="J405" s="1243"/>
      <c r="K405" s="1243"/>
      <c r="L405" s="1243"/>
      <c r="M405" s="1243"/>
      <c r="N405" s="1243"/>
      <c r="O405" s="1243"/>
    </row>
    <row r="406" customFormat="false" ht="15" hidden="false" customHeight="false" outlineLevel="0" collapsed="false">
      <c r="C406" s="1219" t="s">
        <v>1319</v>
      </c>
      <c r="F406" s="1244" t="n">
        <v>0.75</v>
      </c>
      <c r="G406" s="1219" t="s">
        <v>464</v>
      </c>
      <c r="H406" s="1243"/>
      <c r="I406" s="1243"/>
      <c r="J406" s="1243"/>
      <c r="K406" s="1243"/>
      <c r="L406" s="1243"/>
      <c r="M406" s="1243"/>
      <c r="N406" s="1243"/>
      <c r="O406" s="1243"/>
    </row>
    <row r="407" customFormat="false" ht="15" hidden="false" customHeight="false" outlineLevel="0" collapsed="false">
      <c r="C407" s="1219" t="s">
        <v>1320</v>
      </c>
      <c r="F407" s="1244" t="n">
        <v>20</v>
      </c>
      <c r="G407" s="1219" t="s">
        <v>472</v>
      </c>
      <c r="H407" s="1243"/>
      <c r="I407" s="1243"/>
      <c r="J407" s="1243"/>
      <c r="K407" s="1243"/>
      <c r="L407" s="1243"/>
      <c r="M407" s="1243"/>
      <c r="N407" s="1243"/>
      <c r="O407" s="1243"/>
    </row>
    <row r="408" customFormat="false" ht="15" hidden="false" customHeight="false" outlineLevel="0" collapsed="false">
      <c r="C408" s="1219" t="s">
        <v>1321</v>
      </c>
      <c r="F408" s="1244" t="n">
        <v>25</v>
      </c>
      <c r="G408" s="1219" t="s">
        <v>472</v>
      </c>
      <c r="H408" s="1243"/>
      <c r="I408" s="1243"/>
      <c r="J408" s="1243"/>
      <c r="K408" s="1243"/>
      <c r="L408" s="1243"/>
      <c r="M408" s="1243"/>
      <c r="N408" s="1243"/>
      <c r="O408" s="1243"/>
    </row>
    <row r="409" customFormat="false" ht="15" hidden="false" customHeight="false" outlineLevel="0" collapsed="false">
      <c r="C409" s="1248" t="s">
        <v>1322</v>
      </c>
      <c r="D409" s="1248"/>
      <c r="F409" s="1251" t="n">
        <f aca="false">(F406*(F407+F408)/(F407*F408))*60</f>
        <v>4.05</v>
      </c>
      <c r="G409" s="1248" t="s">
        <v>463</v>
      </c>
      <c r="H409" s="1243"/>
      <c r="I409" s="1243"/>
      <c r="J409" s="1243"/>
      <c r="K409" s="1243"/>
      <c r="L409" s="1243"/>
      <c r="M409" s="1243"/>
      <c r="N409" s="1243"/>
      <c r="O409" s="1243"/>
    </row>
    <row r="410" customFormat="false" ht="15" hidden="false" customHeight="false" outlineLevel="0" collapsed="false">
      <c r="C410" s="1248" t="s">
        <v>1323</v>
      </c>
      <c r="D410" s="1248"/>
      <c r="F410" s="1251" t="n">
        <v>0.5</v>
      </c>
      <c r="G410" s="1248" t="s">
        <v>463</v>
      </c>
      <c r="H410" s="1243"/>
      <c r="I410" s="1243"/>
      <c r="J410" s="1243"/>
      <c r="K410" s="1243"/>
      <c r="L410" s="1243"/>
      <c r="M410" s="1243"/>
      <c r="N410" s="1243"/>
      <c r="O410" s="1243"/>
    </row>
    <row r="411" customFormat="false" ht="15" hidden="false" customHeight="false" outlineLevel="0" collapsed="false">
      <c r="C411" s="1248" t="s">
        <v>1326</v>
      </c>
      <c r="D411" s="1248"/>
      <c r="F411" s="1249" t="n">
        <v>0</v>
      </c>
      <c r="G411" s="1248" t="s">
        <v>463</v>
      </c>
      <c r="H411" s="1243"/>
      <c r="I411" s="1243"/>
      <c r="J411" s="1243"/>
      <c r="K411" s="1243"/>
      <c r="L411" s="1243"/>
      <c r="M411" s="1243"/>
      <c r="N411" s="1243"/>
      <c r="O411" s="1243"/>
    </row>
    <row r="412" customFormat="false" ht="15" hidden="false" customHeight="false" outlineLevel="0" collapsed="false">
      <c r="C412" s="1248" t="s">
        <v>1328</v>
      </c>
      <c r="D412" s="1248"/>
      <c r="E412" s="1248"/>
      <c r="F412" s="1251" t="n">
        <f aca="false">F405+F409+F410+F411</f>
        <v>4.55</v>
      </c>
      <c r="G412" s="1248" t="s">
        <v>463</v>
      </c>
      <c r="H412" s="1243"/>
      <c r="I412" s="1243"/>
      <c r="J412" s="1243"/>
      <c r="K412" s="1243"/>
      <c r="L412" s="1243"/>
      <c r="M412" s="1243"/>
      <c r="N412" s="1243"/>
      <c r="O412" s="1243"/>
    </row>
    <row r="413" customFormat="false" ht="15" hidden="false" customHeight="false" outlineLevel="0" collapsed="false">
      <c r="H413" s="1243"/>
      <c r="I413" s="1243"/>
      <c r="J413" s="1243"/>
      <c r="K413" s="1243"/>
      <c r="L413" s="1243"/>
      <c r="M413" s="1243"/>
      <c r="N413" s="1243"/>
      <c r="O413" s="1243"/>
    </row>
    <row r="414" customFormat="false" ht="15" hidden="false" customHeight="false" outlineLevel="0" collapsed="false">
      <c r="C414" s="1285" t="s">
        <v>1329</v>
      </c>
      <c r="D414" s="1286"/>
      <c r="E414" s="1286"/>
      <c r="F414" s="1287" t="n">
        <f aca="false">F403*F406/F412*60</f>
        <v>132.982417582418</v>
      </c>
      <c r="G414" s="1285" t="s">
        <v>1447</v>
      </c>
      <c r="H414" s="1243"/>
      <c r="I414" s="1243"/>
      <c r="J414" s="1243"/>
      <c r="K414" s="1243"/>
      <c r="L414" s="1243"/>
      <c r="M414" s="1243"/>
      <c r="N414" s="1243"/>
      <c r="O414" s="1243"/>
    </row>
    <row r="415" customFormat="false" ht="15" hidden="false" customHeight="false" outlineLevel="0" collapsed="false">
      <c r="H415" s="1243"/>
      <c r="I415" s="1243"/>
      <c r="J415" s="1243"/>
      <c r="K415" s="1243"/>
      <c r="L415" s="1243"/>
      <c r="M415" s="1243"/>
      <c r="N415" s="1243"/>
      <c r="O415" s="1243"/>
    </row>
    <row r="416" customFormat="false" ht="15" hidden="false" customHeight="false" outlineLevel="0" collapsed="false">
      <c r="C416" s="1241" t="s">
        <v>1331</v>
      </c>
      <c r="D416" s="1242"/>
      <c r="E416" s="1242"/>
      <c r="F416" s="1258" t="n">
        <v>1</v>
      </c>
      <c r="G416" s="1241" t="s">
        <v>1332</v>
      </c>
      <c r="H416" s="1243"/>
      <c r="I416" s="1243"/>
      <c r="J416" s="1243"/>
      <c r="K416" s="1243"/>
      <c r="L416" s="1243"/>
      <c r="M416" s="1243"/>
      <c r="N416" s="1243"/>
      <c r="O416" s="1243"/>
    </row>
    <row r="418" customFormat="false" ht="15" hidden="false" customHeight="false" outlineLevel="0" collapsed="false">
      <c r="B418" s="1238"/>
      <c r="C418" s="1238"/>
      <c r="D418" s="1239"/>
      <c r="E418" s="1239"/>
      <c r="F418" s="1239"/>
      <c r="G418" s="1239"/>
      <c r="H418" s="1239"/>
      <c r="I418" s="1238"/>
      <c r="J418" s="1239"/>
      <c r="K418" s="1238"/>
      <c r="L418" s="1239"/>
      <c r="M418" s="1239"/>
      <c r="N418" s="1238"/>
      <c r="O418" s="1239"/>
      <c r="P418" s="1239"/>
      <c r="Q418" s="1238"/>
      <c r="R418" s="1239"/>
      <c r="S418" s="1239"/>
      <c r="T418" s="1295"/>
      <c r="U418" s="1238"/>
    </row>
    <row r="420" customFormat="false" ht="15" hidden="false" customHeight="false" outlineLevel="0" collapsed="false">
      <c r="C420" s="1243"/>
      <c r="D420" s="1243"/>
      <c r="E420" s="1243"/>
      <c r="F420" s="1243"/>
      <c r="G420" s="1243"/>
      <c r="H420" s="1243"/>
      <c r="I420" s="1243"/>
      <c r="J420" s="1243"/>
      <c r="K420" s="1243"/>
      <c r="L420" s="1243"/>
      <c r="M420" s="1243"/>
      <c r="N420" s="1243"/>
      <c r="O420" s="1243"/>
    </row>
    <row r="421" customFormat="false" ht="15" hidden="false" customHeight="false" outlineLevel="0" collapsed="false">
      <c r="C421" s="1241" t="s">
        <v>1384</v>
      </c>
      <c r="D421" s="1242"/>
      <c r="E421" s="1242"/>
      <c r="F421" s="1242"/>
      <c r="G421" s="1242"/>
      <c r="H421" s="1243"/>
      <c r="I421" s="1243"/>
      <c r="J421" s="1243"/>
      <c r="K421" s="1243"/>
      <c r="L421" s="1243"/>
      <c r="M421" s="1243"/>
      <c r="N421" s="1243"/>
      <c r="O421" s="1243"/>
    </row>
    <row r="422" customFormat="false" ht="15" hidden="false" customHeight="false" outlineLevel="0" collapsed="false">
      <c r="C422" s="1219" t="s">
        <v>1301</v>
      </c>
      <c r="F422" s="1244" t="n">
        <v>0.9</v>
      </c>
      <c r="H422" s="1243"/>
      <c r="I422" s="1243"/>
      <c r="J422" s="1243"/>
      <c r="K422" s="1243"/>
      <c r="L422" s="1243"/>
      <c r="M422" s="1243"/>
      <c r="N422" s="1243"/>
    </row>
    <row r="423" customFormat="false" ht="15" hidden="false" customHeight="false" outlineLevel="0" collapsed="false">
      <c r="C423" s="1219" t="s">
        <v>1307</v>
      </c>
      <c r="F423" s="1244" t="n">
        <v>1.5</v>
      </c>
      <c r="H423" s="1243"/>
      <c r="I423" s="1243"/>
      <c r="J423" s="1243"/>
      <c r="K423" s="1243"/>
      <c r="L423" s="1243"/>
      <c r="M423" s="1243"/>
      <c r="N423" s="1243"/>
    </row>
    <row r="424" customFormat="false" ht="15" hidden="false" customHeight="false" outlineLevel="0" collapsed="false">
      <c r="C424" s="1219" t="s">
        <v>1311</v>
      </c>
      <c r="F424" s="1284" t="n">
        <v>0.83</v>
      </c>
      <c r="H424" s="1243"/>
      <c r="I424" s="1243"/>
      <c r="J424" s="1243"/>
      <c r="K424" s="1243"/>
      <c r="L424" s="1243"/>
      <c r="M424" s="1243"/>
      <c r="N424" s="1243"/>
    </row>
    <row r="425" customFormat="false" ht="15" hidden="false" customHeight="false" outlineLevel="0" collapsed="false">
      <c r="F425" s="1244"/>
      <c r="H425" s="1243"/>
      <c r="I425" s="1243"/>
      <c r="J425" s="1243"/>
      <c r="K425" s="1243"/>
      <c r="L425" s="1243"/>
      <c r="M425" s="1243"/>
      <c r="N425" s="1243"/>
    </row>
    <row r="426" customFormat="false" ht="15" hidden="false" customHeight="false" outlineLevel="0" collapsed="false">
      <c r="C426" s="1246"/>
      <c r="F426" s="1244"/>
      <c r="H426" s="1243"/>
      <c r="I426" s="1243"/>
      <c r="J426" s="1243"/>
      <c r="K426" s="1243"/>
      <c r="L426" s="1243"/>
      <c r="M426" s="1243"/>
      <c r="N426" s="1243"/>
    </row>
    <row r="427" customFormat="false" ht="15" hidden="false" customHeight="false" outlineLevel="0" collapsed="false">
      <c r="C427" s="1219" t="s">
        <v>1316</v>
      </c>
      <c r="F427" s="1244" t="n">
        <v>12</v>
      </c>
      <c r="G427" s="1219" t="s">
        <v>55</v>
      </c>
      <c r="H427" s="1243"/>
      <c r="I427" s="1243"/>
      <c r="J427" s="1243"/>
      <c r="K427" s="1243"/>
      <c r="L427" s="1243"/>
      <c r="M427" s="1243"/>
      <c r="N427" s="1243"/>
    </row>
    <row r="428" customFormat="false" ht="15" hidden="false" customHeight="false" outlineLevel="0" collapsed="false">
      <c r="C428" s="1248" t="s">
        <v>1446</v>
      </c>
      <c r="D428" s="1248"/>
      <c r="E428" s="1248"/>
      <c r="F428" s="1249" t="n">
        <f aca="false">F422*F423*F424*F427</f>
        <v>13.446</v>
      </c>
      <c r="G428" s="1248" t="s">
        <v>1363</v>
      </c>
      <c r="H428" s="1243"/>
      <c r="I428" s="1243"/>
      <c r="J428" s="1243"/>
      <c r="K428" s="1243"/>
      <c r="L428" s="1243"/>
      <c r="M428" s="1243"/>
      <c r="N428" s="1243"/>
    </row>
    <row r="429" customFormat="false" ht="15" hidden="false" customHeight="false" outlineLevel="0" collapsed="false">
      <c r="H429" s="1243"/>
      <c r="I429" s="1243"/>
      <c r="J429" s="1243"/>
      <c r="K429" s="1243"/>
      <c r="L429" s="1243"/>
      <c r="M429" s="1243"/>
      <c r="N429" s="1243"/>
    </row>
    <row r="430" customFormat="false" ht="15" hidden="false" customHeight="false" outlineLevel="0" collapsed="false">
      <c r="C430" s="1248" t="s">
        <v>1318</v>
      </c>
      <c r="F430" s="1249" t="n">
        <v>0</v>
      </c>
      <c r="G430" s="1248" t="s">
        <v>463</v>
      </c>
      <c r="H430" s="1243"/>
      <c r="I430" s="1243"/>
      <c r="J430" s="1243"/>
      <c r="K430" s="1243"/>
      <c r="L430" s="1243"/>
      <c r="M430" s="1243"/>
      <c r="N430" s="1243"/>
      <c r="O430" s="1243"/>
    </row>
    <row r="431" customFormat="false" ht="15" hidden="false" customHeight="false" outlineLevel="0" collapsed="false">
      <c r="C431" s="1219" t="s">
        <v>1319</v>
      </c>
      <c r="F431" s="1244" t="n">
        <v>0.25</v>
      </c>
      <c r="G431" s="1219" t="s">
        <v>464</v>
      </c>
      <c r="H431" s="1243"/>
      <c r="I431" s="1243"/>
      <c r="J431" s="1243"/>
      <c r="K431" s="1243"/>
      <c r="L431" s="1243"/>
      <c r="M431" s="1243"/>
      <c r="N431" s="1243"/>
      <c r="O431" s="1243"/>
    </row>
    <row r="432" customFormat="false" ht="15" hidden="false" customHeight="false" outlineLevel="0" collapsed="false">
      <c r="C432" s="1219" t="s">
        <v>1320</v>
      </c>
      <c r="F432" s="1244" t="n">
        <v>15</v>
      </c>
      <c r="G432" s="1219" t="s">
        <v>472</v>
      </c>
      <c r="H432" s="1243"/>
      <c r="I432" s="1243"/>
      <c r="J432" s="1243"/>
      <c r="K432" s="1243"/>
      <c r="L432" s="1243"/>
      <c r="M432" s="1243"/>
      <c r="N432" s="1243"/>
      <c r="O432" s="1243"/>
    </row>
    <row r="433" customFormat="false" ht="15" hidden="false" customHeight="false" outlineLevel="0" collapsed="false">
      <c r="C433" s="1219" t="s">
        <v>1321</v>
      </c>
      <c r="F433" s="1244" t="n">
        <v>20</v>
      </c>
      <c r="G433" s="1219" t="s">
        <v>472</v>
      </c>
      <c r="H433" s="1243"/>
      <c r="I433" s="1243"/>
      <c r="J433" s="1243"/>
      <c r="K433" s="1243"/>
      <c r="L433" s="1243"/>
      <c r="M433" s="1243"/>
      <c r="N433" s="1243"/>
      <c r="O433" s="1243"/>
    </row>
    <row r="434" customFormat="false" ht="15" hidden="false" customHeight="false" outlineLevel="0" collapsed="false">
      <c r="C434" s="1248" t="s">
        <v>1322</v>
      </c>
      <c r="D434" s="1248"/>
      <c r="F434" s="1251" t="n">
        <f aca="false">(F431*(F432+F433)/(F432*F433))*60</f>
        <v>1.75</v>
      </c>
      <c r="G434" s="1248" t="s">
        <v>463</v>
      </c>
      <c r="H434" s="1243"/>
      <c r="I434" s="1243"/>
      <c r="J434" s="1243"/>
      <c r="K434" s="1243"/>
      <c r="L434" s="1243"/>
      <c r="M434" s="1243"/>
      <c r="N434" s="1243"/>
      <c r="O434" s="1243"/>
    </row>
    <row r="435" customFormat="false" ht="15" hidden="false" customHeight="false" outlineLevel="0" collapsed="false">
      <c r="C435" s="1248" t="s">
        <v>1323</v>
      </c>
      <c r="D435" s="1248"/>
      <c r="F435" s="1251" t="n">
        <v>0.5</v>
      </c>
      <c r="G435" s="1248" t="s">
        <v>463</v>
      </c>
      <c r="H435" s="1243"/>
      <c r="I435" s="1243"/>
      <c r="J435" s="1243"/>
      <c r="K435" s="1243"/>
      <c r="L435" s="1243"/>
      <c r="M435" s="1243"/>
      <c r="N435" s="1243"/>
      <c r="O435" s="1243"/>
    </row>
    <row r="436" customFormat="false" ht="15" hidden="false" customHeight="false" outlineLevel="0" collapsed="false">
      <c r="C436" s="1248" t="s">
        <v>1326</v>
      </c>
      <c r="D436" s="1248"/>
      <c r="F436" s="1249" t="n">
        <v>0</v>
      </c>
      <c r="G436" s="1248" t="s">
        <v>463</v>
      </c>
      <c r="H436" s="1243"/>
      <c r="I436" s="1243"/>
      <c r="J436" s="1243"/>
      <c r="K436" s="1243"/>
      <c r="L436" s="1243"/>
      <c r="M436" s="1243"/>
      <c r="N436" s="1243"/>
      <c r="O436" s="1243"/>
    </row>
    <row r="437" customFormat="false" ht="15" hidden="false" customHeight="false" outlineLevel="0" collapsed="false">
      <c r="C437" s="1248" t="s">
        <v>1328</v>
      </c>
      <c r="D437" s="1248"/>
      <c r="E437" s="1248"/>
      <c r="F437" s="1251" t="n">
        <f aca="false">F430+F434+F435+F436</f>
        <v>2.25</v>
      </c>
      <c r="G437" s="1248" t="s">
        <v>463</v>
      </c>
      <c r="H437" s="1243"/>
      <c r="I437" s="1243"/>
      <c r="J437" s="1243"/>
      <c r="K437" s="1243"/>
      <c r="L437" s="1243"/>
      <c r="M437" s="1243"/>
      <c r="N437" s="1243"/>
      <c r="O437" s="1243"/>
    </row>
    <row r="438" customFormat="false" ht="15" hidden="false" customHeight="false" outlineLevel="0" collapsed="false">
      <c r="H438" s="1243"/>
      <c r="I438" s="1243"/>
      <c r="J438" s="1243"/>
      <c r="K438" s="1243"/>
      <c r="L438" s="1243"/>
      <c r="M438" s="1243"/>
      <c r="N438" s="1243"/>
      <c r="O438" s="1243"/>
    </row>
    <row r="439" customFormat="false" ht="15" hidden="false" customHeight="false" outlineLevel="0" collapsed="false">
      <c r="C439" s="1285" t="s">
        <v>1329</v>
      </c>
      <c r="D439" s="1286"/>
      <c r="E439" s="1286"/>
      <c r="F439" s="1287" t="n">
        <f aca="false">F428*F431/F437*60</f>
        <v>89.64</v>
      </c>
      <c r="G439" s="1285" t="s">
        <v>1447</v>
      </c>
      <c r="H439" s="1243"/>
      <c r="I439" s="1243"/>
      <c r="J439" s="1243"/>
      <c r="K439" s="1243"/>
      <c r="L439" s="1243"/>
      <c r="M439" s="1243"/>
      <c r="N439" s="1243"/>
      <c r="O439" s="1243"/>
    </row>
    <row r="440" customFormat="false" ht="15" hidden="false" customHeight="false" outlineLevel="0" collapsed="false">
      <c r="H440" s="1243"/>
      <c r="I440" s="1243"/>
      <c r="J440" s="1243"/>
      <c r="K440" s="1243"/>
      <c r="L440" s="1243"/>
      <c r="M440" s="1243"/>
      <c r="N440" s="1243"/>
      <c r="O440" s="1243"/>
    </row>
    <row r="441" customFormat="false" ht="15" hidden="false" customHeight="false" outlineLevel="0" collapsed="false">
      <c r="C441" s="1241" t="s">
        <v>1331</v>
      </c>
      <c r="D441" s="1242"/>
      <c r="E441" s="1242"/>
      <c r="F441" s="1258" t="n">
        <v>1</v>
      </c>
      <c r="G441" s="1241" t="s">
        <v>1332</v>
      </c>
      <c r="H441" s="1243"/>
      <c r="I441" s="1243"/>
      <c r="J441" s="1243"/>
      <c r="K441" s="1243"/>
      <c r="L441" s="1243"/>
      <c r="M441" s="1243"/>
      <c r="N441" s="1243"/>
      <c r="O441" s="1243"/>
    </row>
    <row r="444" customFormat="false" ht="15" hidden="false" customHeight="false" outlineLevel="0" collapsed="false">
      <c r="B444" s="1238"/>
      <c r="C444" s="1238"/>
      <c r="D444" s="1239"/>
      <c r="E444" s="1239"/>
      <c r="F444" s="1239"/>
      <c r="G444" s="1239"/>
      <c r="H444" s="1239"/>
      <c r="I444" s="1238"/>
      <c r="J444" s="1239"/>
      <c r="K444" s="1238"/>
      <c r="L444" s="1239"/>
      <c r="M444" s="1239"/>
      <c r="N444" s="1238"/>
      <c r="O444" s="1239"/>
      <c r="P444" s="1239"/>
      <c r="Q444" s="1238"/>
      <c r="R444" s="1239"/>
      <c r="S444" s="1239"/>
      <c r="T444" s="1295"/>
      <c r="U444" s="1238"/>
    </row>
    <row r="446" customFormat="false" ht="15" hidden="false" customHeight="false" outlineLevel="0" collapsed="false">
      <c r="C446" s="1243"/>
      <c r="D446" s="1243"/>
      <c r="E446" s="1243"/>
      <c r="F446" s="1243"/>
      <c r="G446" s="1243"/>
      <c r="H446" s="1243"/>
      <c r="I446" s="1243"/>
      <c r="J446" s="1243"/>
      <c r="K446" s="1243"/>
      <c r="L446" s="1243"/>
      <c r="M446" s="1243"/>
      <c r="N446" s="1243"/>
      <c r="O446" s="1243"/>
    </row>
    <row r="447" customFormat="false" ht="15" hidden="false" customHeight="false" outlineLevel="0" collapsed="false">
      <c r="C447" s="1241" t="s">
        <v>1384</v>
      </c>
      <c r="D447" s="1242"/>
      <c r="E447" s="1242"/>
      <c r="F447" s="1242"/>
      <c r="G447" s="1242"/>
      <c r="H447" s="1243"/>
      <c r="I447" s="1243"/>
      <c r="J447" s="1243"/>
      <c r="K447" s="1243"/>
      <c r="L447" s="1243"/>
      <c r="M447" s="1243"/>
      <c r="N447" s="1243"/>
      <c r="O447" s="1243"/>
    </row>
    <row r="448" customFormat="false" ht="15" hidden="false" customHeight="false" outlineLevel="0" collapsed="false">
      <c r="C448" s="1219" t="s">
        <v>1301</v>
      </c>
      <c r="F448" s="1244" t="n">
        <v>0.7</v>
      </c>
      <c r="H448" s="1243"/>
      <c r="I448" s="1243"/>
      <c r="J448" s="1243"/>
      <c r="K448" s="1243"/>
      <c r="L448" s="1243"/>
      <c r="M448" s="1243"/>
      <c r="N448" s="1243"/>
    </row>
    <row r="449" customFormat="false" ht="15" hidden="false" customHeight="false" outlineLevel="0" collapsed="false">
      <c r="C449" s="1219" t="s">
        <v>1307</v>
      </c>
      <c r="F449" s="1244" t="n">
        <v>1.5</v>
      </c>
      <c r="H449" s="1243"/>
      <c r="I449" s="1243"/>
      <c r="J449" s="1243"/>
      <c r="K449" s="1243"/>
      <c r="L449" s="1243"/>
      <c r="M449" s="1243"/>
      <c r="N449" s="1243"/>
    </row>
    <row r="450" customFormat="false" ht="15" hidden="false" customHeight="false" outlineLevel="0" collapsed="false">
      <c r="C450" s="1219" t="s">
        <v>1311</v>
      </c>
      <c r="F450" s="1284" t="n">
        <v>0.83</v>
      </c>
      <c r="H450" s="1243"/>
      <c r="I450" s="1243"/>
      <c r="J450" s="1243"/>
      <c r="K450" s="1243"/>
      <c r="L450" s="1243"/>
      <c r="M450" s="1243"/>
      <c r="N450" s="1243"/>
    </row>
    <row r="451" customFormat="false" ht="15" hidden="false" customHeight="false" outlineLevel="0" collapsed="false">
      <c r="F451" s="1244"/>
      <c r="H451" s="1243"/>
      <c r="I451" s="1243"/>
      <c r="J451" s="1243"/>
      <c r="K451" s="1243"/>
      <c r="L451" s="1243"/>
      <c r="M451" s="1243"/>
      <c r="N451" s="1243"/>
    </row>
    <row r="452" customFormat="false" ht="15" hidden="false" customHeight="false" outlineLevel="0" collapsed="false">
      <c r="C452" s="1246"/>
      <c r="F452" s="1244"/>
      <c r="H452" s="1243"/>
      <c r="I452" s="1243"/>
      <c r="J452" s="1243"/>
      <c r="K452" s="1243"/>
      <c r="L452" s="1243"/>
      <c r="M452" s="1243"/>
      <c r="N452" s="1243"/>
    </row>
    <row r="453" customFormat="false" ht="15" hidden="false" customHeight="false" outlineLevel="0" collapsed="false">
      <c r="C453" s="1219" t="s">
        <v>1316</v>
      </c>
      <c r="F453" s="1244" t="n">
        <v>14</v>
      </c>
      <c r="G453" s="1219" t="s">
        <v>55</v>
      </c>
      <c r="H453" s="1243"/>
      <c r="I453" s="1243"/>
      <c r="J453" s="1243"/>
      <c r="K453" s="1243"/>
      <c r="L453" s="1243"/>
      <c r="M453" s="1243"/>
      <c r="N453" s="1243"/>
    </row>
    <row r="454" customFormat="false" ht="15" hidden="false" customHeight="false" outlineLevel="0" collapsed="false">
      <c r="C454" s="1248" t="s">
        <v>1446</v>
      </c>
      <c r="D454" s="1248"/>
      <c r="E454" s="1248"/>
      <c r="F454" s="1249" t="n">
        <f aca="false">F448*F449*F450*F453</f>
        <v>12.201</v>
      </c>
      <c r="G454" s="1248" t="s">
        <v>1363</v>
      </c>
      <c r="H454" s="1243"/>
      <c r="I454" s="1243"/>
      <c r="J454" s="1243"/>
      <c r="K454" s="1243"/>
      <c r="L454" s="1243"/>
      <c r="M454" s="1243"/>
      <c r="N454" s="1243"/>
    </row>
    <row r="455" customFormat="false" ht="15" hidden="false" customHeight="false" outlineLevel="0" collapsed="false">
      <c r="H455" s="1243"/>
      <c r="I455" s="1243"/>
      <c r="J455" s="1243"/>
      <c r="K455" s="1243"/>
      <c r="L455" s="1243"/>
      <c r="M455" s="1243"/>
      <c r="N455" s="1243"/>
    </row>
    <row r="456" customFormat="false" ht="15" hidden="false" customHeight="false" outlineLevel="0" collapsed="false">
      <c r="C456" s="1248" t="s">
        <v>1318</v>
      </c>
      <c r="F456" s="1249" t="n">
        <v>0</v>
      </c>
      <c r="G456" s="1248" t="s">
        <v>463</v>
      </c>
      <c r="H456" s="1243"/>
      <c r="I456" s="1243"/>
      <c r="J456" s="1243"/>
      <c r="K456" s="1243"/>
      <c r="L456" s="1243"/>
      <c r="M456" s="1243"/>
      <c r="N456" s="1243"/>
      <c r="O456" s="1243"/>
    </row>
    <row r="457" customFormat="false" ht="15" hidden="false" customHeight="false" outlineLevel="0" collapsed="false">
      <c r="C457" s="1219" t="s">
        <v>1319</v>
      </c>
      <c r="F457" s="1244" t="n">
        <v>15</v>
      </c>
      <c r="G457" s="1219" t="s">
        <v>464</v>
      </c>
      <c r="H457" s="1243"/>
      <c r="I457" s="1243"/>
      <c r="J457" s="1243"/>
      <c r="K457" s="1243"/>
      <c r="L457" s="1243"/>
      <c r="M457" s="1243"/>
      <c r="N457" s="1243"/>
      <c r="O457" s="1243"/>
    </row>
    <row r="458" customFormat="false" ht="15" hidden="false" customHeight="false" outlineLevel="0" collapsed="false">
      <c r="C458" s="1219" t="s">
        <v>1320</v>
      </c>
      <c r="F458" s="1244" t="n">
        <v>25</v>
      </c>
      <c r="G458" s="1219" t="s">
        <v>472</v>
      </c>
      <c r="H458" s="1243"/>
      <c r="I458" s="1243"/>
      <c r="J458" s="1243"/>
      <c r="K458" s="1243"/>
      <c r="L458" s="1243"/>
      <c r="M458" s="1243"/>
      <c r="N458" s="1243"/>
      <c r="O458" s="1243"/>
    </row>
    <row r="459" customFormat="false" ht="15" hidden="false" customHeight="false" outlineLevel="0" collapsed="false">
      <c r="C459" s="1219" t="s">
        <v>1321</v>
      </c>
      <c r="F459" s="1244" t="n">
        <v>30</v>
      </c>
      <c r="G459" s="1219" t="s">
        <v>472</v>
      </c>
      <c r="H459" s="1243"/>
      <c r="I459" s="1243"/>
      <c r="J459" s="1243"/>
      <c r="K459" s="1243"/>
      <c r="L459" s="1243"/>
      <c r="M459" s="1243"/>
      <c r="N459" s="1243"/>
      <c r="O459" s="1243"/>
    </row>
    <row r="460" customFormat="false" ht="15" hidden="false" customHeight="false" outlineLevel="0" collapsed="false">
      <c r="C460" s="1248" t="s">
        <v>1322</v>
      </c>
      <c r="D460" s="1248"/>
      <c r="F460" s="1251" t="n">
        <f aca="false">(F457*(F458+F459)/(F458*F459))*60</f>
        <v>66</v>
      </c>
      <c r="G460" s="1248" t="s">
        <v>463</v>
      </c>
      <c r="H460" s="1243"/>
      <c r="I460" s="1243"/>
      <c r="J460" s="1243"/>
      <c r="K460" s="1243"/>
      <c r="L460" s="1243"/>
      <c r="M460" s="1243"/>
      <c r="N460" s="1243"/>
      <c r="O460" s="1243"/>
    </row>
    <row r="461" customFormat="false" ht="15" hidden="false" customHeight="false" outlineLevel="0" collapsed="false">
      <c r="C461" s="1248" t="s">
        <v>1323</v>
      </c>
      <c r="D461" s="1248"/>
      <c r="F461" s="1251" t="n">
        <v>0.5</v>
      </c>
      <c r="G461" s="1248" t="s">
        <v>463</v>
      </c>
      <c r="H461" s="1243"/>
      <c r="I461" s="1243"/>
      <c r="J461" s="1243"/>
      <c r="K461" s="1243"/>
      <c r="L461" s="1243"/>
      <c r="M461" s="1243"/>
      <c r="N461" s="1243"/>
      <c r="O461" s="1243"/>
    </row>
    <row r="462" customFormat="false" ht="15" hidden="false" customHeight="false" outlineLevel="0" collapsed="false">
      <c r="C462" s="1248" t="s">
        <v>1326</v>
      </c>
      <c r="D462" s="1248"/>
      <c r="F462" s="1249" t="n">
        <v>0</v>
      </c>
      <c r="G462" s="1248" t="s">
        <v>463</v>
      </c>
      <c r="H462" s="1243"/>
      <c r="I462" s="1243"/>
      <c r="J462" s="1243"/>
      <c r="K462" s="1243"/>
      <c r="L462" s="1243"/>
      <c r="M462" s="1243"/>
      <c r="N462" s="1243"/>
      <c r="O462" s="1243"/>
    </row>
    <row r="463" customFormat="false" ht="15" hidden="false" customHeight="false" outlineLevel="0" collapsed="false">
      <c r="C463" s="1248" t="s">
        <v>1328</v>
      </c>
      <c r="D463" s="1248"/>
      <c r="E463" s="1248"/>
      <c r="F463" s="1251" t="n">
        <f aca="false">F456+F460+F461+F462</f>
        <v>66.5</v>
      </c>
      <c r="G463" s="1248" t="s">
        <v>463</v>
      </c>
      <c r="H463" s="1243"/>
      <c r="I463" s="1243"/>
      <c r="J463" s="1243"/>
      <c r="K463" s="1243"/>
      <c r="L463" s="1243"/>
      <c r="M463" s="1243"/>
      <c r="N463" s="1243"/>
      <c r="O463" s="1243"/>
    </row>
    <row r="464" customFormat="false" ht="15" hidden="false" customHeight="false" outlineLevel="0" collapsed="false">
      <c r="H464" s="1243"/>
      <c r="I464" s="1243"/>
      <c r="J464" s="1243"/>
      <c r="K464" s="1243"/>
      <c r="L464" s="1243"/>
      <c r="M464" s="1243"/>
      <c r="N464" s="1243"/>
      <c r="O464" s="1243"/>
    </row>
    <row r="465" customFormat="false" ht="15" hidden="false" customHeight="false" outlineLevel="0" collapsed="false">
      <c r="C465" s="1285" t="s">
        <v>1329</v>
      </c>
      <c r="D465" s="1286"/>
      <c r="E465" s="1286"/>
      <c r="F465" s="1287" t="n">
        <f aca="false">F454*F457/F463*60</f>
        <v>165.126315789474</v>
      </c>
      <c r="G465" s="1285" t="s">
        <v>1447</v>
      </c>
      <c r="H465" s="1243"/>
      <c r="I465" s="1243"/>
      <c r="J465" s="1243"/>
      <c r="K465" s="1243"/>
      <c r="L465" s="1243"/>
      <c r="M465" s="1243"/>
      <c r="N465" s="1243"/>
      <c r="O465" s="1243"/>
    </row>
    <row r="466" customFormat="false" ht="15" hidden="false" customHeight="false" outlineLevel="0" collapsed="false">
      <c r="H466" s="1243"/>
      <c r="I466" s="1243"/>
      <c r="J466" s="1243"/>
      <c r="K466" s="1243"/>
      <c r="L466" s="1243"/>
      <c r="M466" s="1243"/>
      <c r="N466" s="1243"/>
      <c r="O466" s="1243"/>
    </row>
    <row r="467" customFormat="false" ht="15" hidden="false" customHeight="false" outlineLevel="0" collapsed="false">
      <c r="C467" s="1241" t="s">
        <v>1331</v>
      </c>
      <c r="D467" s="1242"/>
      <c r="E467" s="1242"/>
      <c r="F467" s="1258" t="n">
        <v>1</v>
      </c>
      <c r="G467" s="1241" t="s">
        <v>1332</v>
      </c>
      <c r="H467" s="1243"/>
      <c r="I467" s="1243"/>
      <c r="J467" s="1243"/>
      <c r="K467" s="1243"/>
      <c r="L467" s="1243"/>
      <c r="M467" s="1243"/>
      <c r="N467" s="1243"/>
      <c r="O467" s="1243"/>
    </row>
    <row r="470" customFormat="false" ht="15" hidden="false" customHeight="false" outlineLevel="0" collapsed="false">
      <c r="B470" s="1238"/>
      <c r="C470" s="1238"/>
      <c r="D470" s="1239"/>
      <c r="E470" s="1239"/>
      <c r="F470" s="1239"/>
      <c r="G470" s="1239"/>
      <c r="H470" s="1239"/>
      <c r="I470" s="1238"/>
      <c r="J470" s="1239"/>
      <c r="K470" s="1238"/>
      <c r="L470" s="1239"/>
      <c r="M470" s="1239"/>
      <c r="N470" s="1238"/>
      <c r="O470" s="1239"/>
      <c r="P470" s="1239"/>
      <c r="Q470" s="1238"/>
      <c r="R470" s="1239"/>
      <c r="S470" s="1239"/>
      <c r="T470" s="1295"/>
      <c r="U470" s="1238"/>
    </row>
    <row r="472" customFormat="false" ht="15" hidden="false" customHeight="false" outlineLevel="0" collapsed="false">
      <c r="C472" s="1243"/>
      <c r="D472" s="1243"/>
      <c r="E472" s="1243"/>
      <c r="F472" s="1243"/>
      <c r="G472" s="1243"/>
      <c r="H472" s="1243"/>
      <c r="I472" s="1243"/>
      <c r="J472" s="1243"/>
      <c r="K472" s="1243"/>
      <c r="L472" s="1243"/>
      <c r="M472" s="1243"/>
      <c r="N472" s="1243"/>
      <c r="O472" s="1243"/>
    </row>
    <row r="473" customFormat="false" ht="15" hidden="false" customHeight="false" outlineLevel="0" collapsed="false">
      <c r="C473" s="1241" t="s">
        <v>1384</v>
      </c>
      <c r="D473" s="1242"/>
      <c r="E473" s="1242"/>
      <c r="F473" s="1242"/>
      <c r="G473" s="1242"/>
      <c r="H473" s="1243"/>
      <c r="I473" s="1243"/>
      <c r="J473" s="1243"/>
      <c r="K473" s="1243"/>
      <c r="L473" s="1243"/>
      <c r="M473" s="1243"/>
      <c r="N473" s="1243"/>
      <c r="O473" s="1243"/>
    </row>
    <row r="474" customFormat="false" ht="15" hidden="false" customHeight="false" outlineLevel="0" collapsed="false">
      <c r="C474" s="1219" t="s">
        <v>1301</v>
      </c>
      <c r="F474" s="1244" t="n">
        <v>0.7</v>
      </c>
      <c r="H474" s="1243"/>
      <c r="I474" s="1243"/>
      <c r="J474" s="1243"/>
      <c r="K474" s="1243"/>
      <c r="L474" s="1243"/>
      <c r="M474" s="1243"/>
      <c r="N474" s="1243"/>
    </row>
    <row r="475" customFormat="false" ht="15" hidden="false" customHeight="false" outlineLevel="0" collapsed="false">
      <c r="C475" s="1219" t="s">
        <v>1307</v>
      </c>
      <c r="F475" s="1244" t="n">
        <v>1.5</v>
      </c>
      <c r="H475" s="1243"/>
      <c r="I475" s="1243"/>
      <c r="J475" s="1243"/>
      <c r="K475" s="1243"/>
      <c r="L475" s="1243"/>
      <c r="M475" s="1243"/>
      <c r="N475" s="1243"/>
    </row>
    <row r="476" customFormat="false" ht="15" hidden="false" customHeight="false" outlineLevel="0" collapsed="false">
      <c r="C476" s="1219" t="s">
        <v>1311</v>
      </c>
      <c r="F476" s="1284" t="n">
        <v>0.83</v>
      </c>
      <c r="H476" s="1243"/>
      <c r="I476" s="1243"/>
      <c r="J476" s="1243"/>
      <c r="K476" s="1243"/>
      <c r="L476" s="1243"/>
      <c r="M476" s="1243"/>
      <c r="N476" s="1243"/>
    </row>
    <row r="477" customFormat="false" ht="15" hidden="false" customHeight="false" outlineLevel="0" collapsed="false">
      <c r="F477" s="1244"/>
      <c r="H477" s="1243"/>
      <c r="I477" s="1243"/>
      <c r="J477" s="1243"/>
      <c r="K477" s="1243"/>
      <c r="L477" s="1243"/>
      <c r="M477" s="1243"/>
      <c r="N477" s="1243"/>
    </row>
    <row r="478" customFormat="false" ht="15" hidden="false" customHeight="false" outlineLevel="0" collapsed="false">
      <c r="C478" s="1246"/>
      <c r="F478" s="1244"/>
      <c r="H478" s="1243"/>
      <c r="I478" s="1243"/>
      <c r="J478" s="1243"/>
      <c r="K478" s="1243"/>
      <c r="L478" s="1243"/>
      <c r="M478" s="1243"/>
      <c r="N478" s="1243"/>
    </row>
    <row r="479" customFormat="false" ht="15" hidden="false" customHeight="false" outlineLevel="0" collapsed="false">
      <c r="C479" s="1219" t="s">
        <v>1316</v>
      </c>
      <c r="F479" s="1244" t="n">
        <v>14</v>
      </c>
      <c r="G479" s="1219" t="s">
        <v>55</v>
      </c>
      <c r="H479" s="1243"/>
      <c r="I479" s="1243"/>
      <c r="J479" s="1243"/>
      <c r="K479" s="1243"/>
      <c r="L479" s="1243"/>
      <c r="M479" s="1243"/>
      <c r="N479" s="1243"/>
    </row>
    <row r="480" customFormat="false" ht="15" hidden="false" customHeight="false" outlineLevel="0" collapsed="false">
      <c r="C480" s="1248" t="s">
        <v>1446</v>
      </c>
      <c r="D480" s="1248"/>
      <c r="E480" s="1248"/>
      <c r="F480" s="1249" t="n">
        <f aca="false">F474*F475*F476*F479</f>
        <v>12.201</v>
      </c>
      <c r="G480" s="1248" t="s">
        <v>1363</v>
      </c>
      <c r="H480" s="1243"/>
      <c r="I480" s="1243"/>
      <c r="J480" s="1243"/>
      <c r="K480" s="1243"/>
      <c r="L480" s="1243"/>
      <c r="M480" s="1243"/>
      <c r="N480" s="1243"/>
    </row>
    <row r="481" customFormat="false" ht="15" hidden="false" customHeight="false" outlineLevel="0" collapsed="false">
      <c r="H481" s="1243"/>
      <c r="I481" s="1243"/>
      <c r="J481" s="1243"/>
      <c r="K481" s="1243"/>
      <c r="L481" s="1243"/>
      <c r="M481" s="1243"/>
      <c r="N481" s="1243"/>
    </row>
    <row r="482" customFormat="false" ht="15" hidden="false" customHeight="false" outlineLevel="0" collapsed="false">
      <c r="C482" s="1248" t="s">
        <v>1318</v>
      </c>
      <c r="F482" s="1249" t="n">
        <v>0</v>
      </c>
      <c r="G482" s="1248" t="s">
        <v>463</v>
      </c>
      <c r="H482" s="1243"/>
      <c r="I482" s="1243"/>
      <c r="J482" s="1243"/>
      <c r="K482" s="1243"/>
      <c r="L482" s="1243"/>
      <c r="M482" s="1243"/>
      <c r="N482" s="1243"/>
      <c r="O482" s="1243"/>
    </row>
    <row r="483" customFormat="false" ht="15" hidden="false" customHeight="false" outlineLevel="0" collapsed="false">
      <c r="C483" s="1219" t="s">
        <v>1319</v>
      </c>
      <c r="F483" s="1244" t="n">
        <v>10</v>
      </c>
      <c r="G483" s="1219" t="s">
        <v>464</v>
      </c>
      <c r="H483" s="1243"/>
      <c r="I483" s="1243"/>
      <c r="J483" s="1243"/>
      <c r="K483" s="1243"/>
      <c r="L483" s="1243"/>
      <c r="M483" s="1243"/>
      <c r="N483" s="1243"/>
      <c r="O483" s="1243"/>
    </row>
    <row r="484" customFormat="false" ht="15" hidden="false" customHeight="false" outlineLevel="0" collapsed="false">
      <c r="C484" s="1219" t="s">
        <v>1320</v>
      </c>
      <c r="F484" s="1244" t="n">
        <v>30</v>
      </c>
      <c r="G484" s="1219" t="s">
        <v>472</v>
      </c>
      <c r="H484" s="1243"/>
      <c r="I484" s="1243" t="s">
        <v>1456</v>
      </c>
      <c r="J484" s="1296" t="n">
        <f aca="false">2*F484*F485/(F484+F485)</f>
        <v>34.2857142857143</v>
      </c>
      <c r="K484" s="1243"/>
      <c r="L484" s="1243"/>
      <c r="M484" s="1243"/>
      <c r="N484" s="1243"/>
      <c r="O484" s="1243"/>
    </row>
    <row r="485" customFormat="false" ht="15" hidden="false" customHeight="false" outlineLevel="0" collapsed="false">
      <c r="C485" s="1219" t="s">
        <v>1321</v>
      </c>
      <c r="F485" s="1244" t="n">
        <v>40</v>
      </c>
      <c r="G485" s="1219" t="s">
        <v>472</v>
      </c>
      <c r="H485" s="1243"/>
      <c r="I485" s="1243"/>
      <c r="J485" s="1243"/>
      <c r="K485" s="1243"/>
      <c r="L485" s="1243"/>
      <c r="M485" s="1243"/>
      <c r="N485" s="1243"/>
      <c r="O485" s="1243"/>
    </row>
    <row r="486" customFormat="false" ht="15" hidden="false" customHeight="false" outlineLevel="0" collapsed="false">
      <c r="C486" s="1248" t="s">
        <v>1322</v>
      </c>
      <c r="D486" s="1248"/>
      <c r="F486" s="1251" t="n">
        <f aca="false">(F483*(F484+F485)/(F484*F485))*60</f>
        <v>35</v>
      </c>
      <c r="G486" s="1248" t="s">
        <v>463</v>
      </c>
      <c r="H486" s="1243"/>
      <c r="I486" s="1243"/>
      <c r="J486" s="1243"/>
      <c r="K486" s="1243"/>
      <c r="L486" s="1243"/>
      <c r="M486" s="1243"/>
      <c r="N486" s="1243"/>
      <c r="O486" s="1243"/>
    </row>
    <row r="487" customFormat="false" ht="15" hidden="false" customHeight="false" outlineLevel="0" collapsed="false">
      <c r="C487" s="1248" t="s">
        <v>1323</v>
      </c>
      <c r="D487" s="1248"/>
      <c r="F487" s="1251" t="n">
        <v>0.5</v>
      </c>
      <c r="G487" s="1248" t="s">
        <v>463</v>
      </c>
      <c r="H487" s="1243"/>
      <c r="I487" s="1243"/>
      <c r="J487" s="1243"/>
      <c r="K487" s="1243"/>
      <c r="L487" s="1243"/>
      <c r="M487" s="1243"/>
      <c r="N487" s="1243"/>
      <c r="O487" s="1243"/>
    </row>
    <row r="488" customFormat="false" ht="15" hidden="false" customHeight="false" outlineLevel="0" collapsed="false">
      <c r="C488" s="1248" t="s">
        <v>1326</v>
      </c>
      <c r="D488" s="1248"/>
      <c r="F488" s="1249" t="n">
        <v>0</v>
      </c>
      <c r="G488" s="1248" t="s">
        <v>463</v>
      </c>
      <c r="H488" s="1243"/>
      <c r="I488" s="1243"/>
      <c r="J488" s="1243"/>
      <c r="K488" s="1243"/>
      <c r="L488" s="1243"/>
      <c r="M488" s="1243"/>
      <c r="N488" s="1243"/>
      <c r="O488" s="1243"/>
    </row>
    <row r="489" customFormat="false" ht="15" hidden="false" customHeight="false" outlineLevel="0" collapsed="false">
      <c r="C489" s="1248" t="s">
        <v>1328</v>
      </c>
      <c r="D489" s="1248"/>
      <c r="E489" s="1248"/>
      <c r="F489" s="1251" t="n">
        <f aca="false">F482+F486+F487+F488</f>
        <v>35.5</v>
      </c>
      <c r="G489" s="1248" t="s">
        <v>463</v>
      </c>
      <c r="H489" s="1243"/>
      <c r="I489" s="1243"/>
      <c r="J489" s="1243"/>
      <c r="K489" s="1243"/>
      <c r="L489" s="1243"/>
      <c r="M489" s="1243"/>
      <c r="N489" s="1243"/>
      <c r="O489" s="1243"/>
    </row>
    <row r="490" customFormat="false" ht="15" hidden="false" customHeight="false" outlineLevel="0" collapsed="false">
      <c r="H490" s="1243"/>
      <c r="I490" s="1243"/>
      <c r="J490" s="1243"/>
      <c r="K490" s="1243"/>
      <c r="L490" s="1243"/>
      <c r="M490" s="1243"/>
      <c r="N490" s="1243"/>
      <c r="O490" s="1243"/>
    </row>
    <row r="491" customFormat="false" ht="15" hidden="false" customHeight="false" outlineLevel="0" collapsed="false">
      <c r="C491" s="1285" t="s">
        <v>1329</v>
      </c>
      <c r="D491" s="1286"/>
      <c r="E491" s="1286"/>
      <c r="F491" s="1287" t="n">
        <f aca="false">F480*F483/F489*60</f>
        <v>206.214084507042</v>
      </c>
      <c r="G491" s="1285" t="s">
        <v>1447</v>
      </c>
      <c r="H491" s="1243"/>
      <c r="I491" s="1243"/>
      <c r="J491" s="1243"/>
      <c r="K491" s="1243"/>
      <c r="L491" s="1243"/>
      <c r="M491" s="1243"/>
      <c r="N491" s="1243"/>
      <c r="O491" s="1243"/>
    </row>
    <row r="492" customFormat="false" ht="15" hidden="false" customHeight="false" outlineLevel="0" collapsed="false">
      <c r="H492" s="1243"/>
      <c r="I492" s="1243"/>
      <c r="J492" s="1243"/>
      <c r="K492" s="1243"/>
      <c r="L492" s="1243"/>
      <c r="M492" s="1243"/>
      <c r="N492" s="1243"/>
      <c r="O492" s="1243"/>
    </row>
    <row r="493" customFormat="false" ht="15" hidden="false" customHeight="false" outlineLevel="0" collapsed="false">
      <c r="C493" s="1241" t="s">
        <v>1331</v>
      </c>
      <c r="D493" s="1242"/>
      <c r="E493" s="1242"/>
      <c r="F493" s="1258" t="n">
        <v>1</v>
      </c>
      <c r="G493" s="1241" t="s">
        <v>1332</v>
      </c>
      <c r="H493" s="1243"/>
      <c r="I493" s="1243"/>
      <c r="J493" s="1243"/>
      <c r="K493" s="1243"/>
      <c r="L493" s="1243"/>
      <c r="M493" s="1243"/>
      <c r="N493" s="1243"/>
      <c r="O493" s="1243"/>
    </row>
  </sheetData>
  <autoFilter ref="A7:AE493"/>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3A2C7"/>
    <pageSetUpPr fitToPage="false"/>
  </sheetPr>
  <dimension ref="A1:AU15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I26" activeCellId="0" sqref="I26"/>
    </sheetView>
  </sheetViews>
  <sheetFormatPr defaultColWidth="11.42578125" defaultRowHeight="12.75" customHeight="false" zeroHeight="false" outlineLevelRow="0" outlineLevelCol="0"/>
  <cols>
    <col collapsed="false" customWidth="false" hidden="false" outlineLevel="0" max="1" min="1" style="1" width="11.43"/>
    <col collapsed="false" customWidth="true" hidden="false" outlineLevel="0" max="2" min="2" style="1" width="56"/>
    <col collapsed="false" customWidth="true" hidden="false" outlineLevel="0" max="3" min="3" style="1" width="5.42"/>
    <col collapsed="false" customWidth="true" hidden="false" outlineLevel="0" max="4" min="4" style="1" width="12.29"/>
    <col collapsed="false" customWidth="true" hidden="false" outlineLevel="0" max="5" min="5" style="1" width="12"/>
    <col collapsed="false" customWidth="true" hidden="false" outlineLevel="0" max="6" min="6" style="1" width="16.29"/>
    <col collapsed="false" customWidth="true" hidden="false" outlineLevel="0" max="7" min="7" style="1" width="23.86"/>
    <col collapsed="false" customWidth="false" hidden="false" outlineLevel="0" max="9" min="8" style="1" width="11.43"/>
    <col collapsed="false" customWidth="true" hidden="false" outlineLevel="0" max="10" min="10" style="1" width="12.29"/>
    <col collapsed="false" customWidth="false" hidden="false" outlineLevel="0" max="14" min="11" style="1" width="11.43"/>
    <col collapsed="false" customWidth="false" hidden="false" outlineLevel="0" max="47" min="15" style="1308" width="11.43"/>
    <col collapsed="false" customWidth="false" hidden="false" outlineLevel="0" max="16384" min="48" style="1" width="11.43"/>
  </cols>
  <sheetData>
    <row r="1" customFormat="false" ht="35.25" hidden="false" customHeight="true" outlineLevel="0" collapsed="false">
      <c r="G1" s="4"/>
    </row>
    <row r="2" s="2" customFormat="true" ht="12.75" hidden="false" customHeight="false" outlineLevel="0" collapsed="false">
      <c r="A2" s="1187" t="s">
        <v>289</v>
      </c>
      <c r="B2" s="1187" t="s">
        <v>491</v>
      </c>
      <c r="C2" s="1187" t="s">
        <v>313</v>
      </c>
      <c r="D2" s="1187" t="s">
        <v>1457</v>
      </c>
      <c r="E2" s="1187" t="s">
        <v>1458</v>
      </c>
      <c r="F2" s="1187" t="s">
        <v>1459</v>
      </c>
      <c r="G2" s="4"/>
      <c r="H2" s="1309"/>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row>
    <row r="3" customFormat="false" ht="12.75" hidden="false" customHeight="false" outlineLevel="0" collapsed="false">
      <c r="A3" s="1311" t="s">
        <v>1460</v>
      </c>
      <c r="B3" s="1311" t="s">
        <v>1461</v>
      </c>
      <c r="C3" s="1311" t="s">
        <v>788</v>
      </c>
      <c r="D3" s="1312" t="n">
        <v>5300</v>
      </c>
      <c r="E3" s="1313"/>
      <c r="F3" s="1207" t="n">
        <f aca="false">E3*D3</f>
        <v>0</v>
      </c>
    </row>
    <row r="4" customFormat="false" ht="12.75" hidden="false" customHeight="false" outlineLevel="0" collapsed="false">
      <c r="A4" s="1311" t="s">
        <v>1462</v>
      </c>
      <c r="B4" s="1311" t="s">
        <v>1463</v>
      </c>
      <c r="C4" s="1311" t="s">
        <v>788</v>
      </c>
      <c r="D4" s="1312" t="n">
        <v>3850</v>
      </c>
      <c r="E4" s="1313"/>
      <c r="F4" s="1207" t="n">
        <f aca="false">E4*D4</f>
        <v>0</v>
      </c>
      <c r="J4" s="1314"/>
    </row>
    <row r="5" customFormat="false" ht="12.75" hidden="false" customHeight="false" outlineLevel="0" collapsed="false">
      <c r="A5" s="1311" t="s">
        <v>1464</v>
      </c>
      <c r="B5" s="1315" t="s">
        <v>1465</v>
      </c>
      <c r="C5" s="1311" t="s">
        <v>60</v>
      </c>
      <c r="D5" s="1312" t="n">
        <v>161.4</v>
      </c>
      <c r="E5" s="1313"/>
      <c r="F5" s="1207" t="n">
        <f aca="false">E5*D5</f>
        <v>0</v>
      </c>
    </row>
    <row r="6" customFormat="false" ht="12.75" hidden="false" customHeight="false" outlineLevel="0" collapsed="false">
      <c r="A6" s="1311" t="s">
        <v>1466</v>
      </c>
      <c r="B6" s="1315" t="s">
        <v>1467</v>
      </c>
      <c r="C6" s="1311" t="s">
        <v>60</v>
      </c>
      <c r="D6" s="1312" t="n">
        <v>249.5</v>
      </c>
      <c r="E6" s="1313"/>
      <c r="F6" s="1207" t="n">
        <f aca="false">E6*D6</f>
        <v>0</v>
      </c>
    </row>
    <row r="7" customFormat="false" ht="12.75" hidden="false" customHeight="false" outlineLevel="0" collapsed="false">
      <c r="A7" s="1311" t="s">
        <v>1468</v>
      </c>
      <c r="B7" s="1315" t="s">
        <v>1469</v>
      </c>
      <c r="C7" s="1311" t="s">
        <v>60</v>
      </c>
      <c r="D7" s="1312" t="n">
        <v>299.5</v>
      </c>
      <c r="E7" s="1313"/>
      <c r="F7" s="1207" t="n">
        <f aca="false">E7*D7</f>
        <v>0</v>
      </c>
    </row>
    <row r="8" customFormat="false" ht="12.75" hidden="false" customHeight="false" outlineLevel="0" collapsed="false">
      <c r="A8" s="1311" t="s">
        <v>1470</v>
      </c>
      <c r="B8" s="1315" t="s">
        <v>1471</v>
      </c>
      <c r="C8" s="1311" t="s">
        <v>60</v>
      </c>
      <c r="D8" s="1312" t="n">
        <v>331.5</v>
      </c>
      <c r="E8" s="1313"/>
      <c r="F8" s="1207" t="n">
        <f aca="false">E8*D8</f>
        <v>0</v>
      </c>
    </row>
    <row r="9" customFormat="false" ht="12.75" hidden="false" customHeight="false" outlineLevel="0" collapsed="false">
      <c r="A9" s="1311" t="s">
        <v>1472</v>
      </c>
      <c r="B9" s="1315" t="s">
        <v>1473</v>
      </c>
      <c r="C9" s="1311" t="s">
        <v>60</v>
      </c>
      <c r="D9" s="1312" t="n">
        <v>378.5</v>
      </c>
      <c r="E9" s="1313"/>
      <c r="F9" s="1207" t="n">
        <f aca="false">E9*D9</f>
        <v>0</v>
      </c>
    </row>
    <row r="10" customFormat="false" ht="12.75" hidden="false" customHeight="false" outlineLevel="0" collapsed="false">
      <c r="A10" s="1311" t="s">
        <v>1474</v>
      </c>
      <c r="B10" s="1315" t="s">
        <v>1475</v>
      </c>
      <c r="C10" s="1311" t="s">
        <v>60</v>
      </c>
      <c r="D10" s="1312" t="n">
        <v>449.5</v>
      </c>
      <c r="E10" s="1313"/>
      <c r="F10" s="1207" t="n">
        <f aca="false">E10*D10</f>
        <v>0</v>
      </c>
    </row>
    <row r="11" customFormat="false" ht="12.75" hidden="false" customHeight="false" outlineLevel="0" collapsed="false">
      <c r="A11" s="1311" t="s">
        <v>1476</v>
      </c>
      <c r="B11" s="1315" t="s">
        <v>1477</v>
      </c>
      <c r="C11" s="1311" t="s">
        <v>60</v>
      </c>
      <c r="D11" s="1312" t="n">
        <v>532.5</v>
      </c>
      <c r="E11" s="1313"/>
      <c r="F11" s="1207" t="n">
        <f aca="false">E11*D11</f>
        <v>0</v>
      </c>
    </row>
    <row r="12" customFormat="false" ht="12.75" hidden="false" customHeight="false" outlineLevel="0" collapsed="false">
      <c r="A12" s="1311" t="s">
        <v>1478</v>
      </c>
      <c r="B12" s="1315" t="s">
        <v>1479</v>
      </c>
      <c r="C12" s="1311" t="s">
        <v>60</v>
      </c>
      <c r="D12" s="1312" t="n">
        <v>556.5</v>
      </c>
      <c r="E12" s="1313"/>
      <c r="F12" s="1207" t="n">
        <f aca="false">E12*D12</f>
        <v>0</v>
      </c>
    </row>
    <row r="13" customFormat="false" ht="12.75" hidden="false" customHeight="false" outlineLevel="0" collapsed="false">
      <c r="A13" s="1311" t="s">
        <v>1480</v>
      </c>
      <c r="B13" s="1315" t="s">
        <v>1481</v>
      </c>
      <c r="C13" s="1311" t="s">
        <v>60</v>
      </c>
      <c r="D13" s="1312" t="n">
        <v>655.5</v>
      </c>
      <c r="E13" s="1313"/>
      <c r="F13" s="1207" t="n">
        <f aca="false">E13*D13</f>
        <v>0</v>
      </c>
    </row>
    <row r="14" customFormat="false" ht="12.75" hidden="false" customHeight="false" outlineLevel="0" collapsed="false">
      <c r="A14" s="1311" t="s">
        <v>1482</v>
      </c>
      <c r="B14" s="1315" t="s">
        <v>1483</v>
      </c>
      <c r="C14" s="1311" t="s">
        <v>60</v>
      </c>
      <c r="D14" s="1312" t="n">
        <v>725.5</v>
      </c>
      <c r="E14" s="1313"/>
      <c r="F14" s="1207" t="n">
        <f aca="false">E14*D14</f>
        <v>0</v>
      </c>
    </row>
    <row r="15" customFormat="false" ht="12.75" hidden="false" customHeight="false" outlineLevel="0" collapsed="false">
      <c r="A15" s="1311" t="s">
        <v>1484</v>
      </c>
      <c r="B15" s="1315" t="s">
        <v>1485</v>
      </c>
      <c r="C15" s="1311" t="s">
        <v>60</v>
      </c>
      <c r="D15" s="1312" t="n">
        <v>1082.5</v>
      </c>
      <c r="E15" s="1313"/>
      <c r="F15" s="1207" t="n">
        <f aca="false">E15*D15</f>
        <v>0</v>
      </c>
    </row>
    <row r="16" customFormat="false" ht="12.75" hidden="false" customHeight="false" outlineLevel="0" collapsed="false">
      <c r="A16" s="1311" t="s">
        <v>1486</v>
      </c>
      <c r="B16" s="1315" t="s">
        <v>1487</v>
      </c>
      <c r="C16" s="1311" t="s">
        <v>60</v>
      </c>
      <c r="D16" s="1312" t="n">
        <v>1390.5</v>
      </c>
      <c r="E16" s="1313"/>
      <c r="F16" s="1207" t="n">
        <f aca="false">E16*D16</f>
        <v>0</v>
      </c>
    </row>
    <row r="17" customFormat="false" ht="12.75" hidden="false" customHeight="false" outlineLevel="0" collapsed="false">
      <c r="A17" s="1311" t="s">
        <v>1488</v>
      </c>
      <c r="B17" s="1315" t="s">
        <v>1489</v>
      </c>
      <c r="C17" s="1311" t="s">
        <v>60</v>
      </c>
      <c r="D17" s="1312" t="n">
        <v>1550.5</v>
      </c>
      <c r="E17" s="1313"/>
      <c r="F17" s="1207" t="n">
        <f aca="false">E17*D17</f>
        <v>0</v>
      </c>
    </row>
    <row r="18" customFormat="false" ht="12.75" hidden="false" customHeight="false" outlineLevel="0" collapsed="false">
      <c r="A18" s="1311" t="s">
        <v>1490</v>
      </c>
      <c r="B18" s="1311" t="s">
        <v>1491</v>
      </c>
      <c r="C18" s="1311" t="s">
        <v>378</v>
      </c>
      <c r="D18" s="1312" t="n">
        <v>7.8</v>
      </c>
      <c r="E18" s="1313"/>
      <c r="F18" s="1207" t="n">
        <f aca="false">E18*D18</f>
        <v>0</v>
      </c>
    </row>
    <row r="19" customFormat="false" ht="12.75" hidden="false" customHeight="false" outlineLevel="0" collapsed="false">
      <c r="A19" s="1311" t="s">
        <v>1492</v>
      </c>
      <c r="B19" s="1311" t="s">
        <v>1493</v>
      </c>
      <c r="C19" s="1311" t="s">
        <v>378</v>
      </c>
      <c r="D19" s="1312" t="n">
        <v>7.7</v>
      </c>
      <c r="E19" s="1313"/>
      <c r="F19" s="1207" t="n">
        <f aca="false">E19*D19</f>
        <v>0</v>
      </c>
    </row>
    <row r="20" customFormat="false" ht="12.75" hidden="false" customHeight="false" outlineLevel="0" collapsed="false">
      <c r="A20" s="1311" t="s">
        <v>1494</v>
      </c>
      <c r="B20" s="1311" t="s">
        <v>1495</v>
      </c>
      <c r="C20" s="1311" t="s">
        <v>378</v>
      </c>
      <c r="D20" s="1312" t="n">
        <v>7.5</v>
      </c>
      <c r="E20" s="1313"/>
      <c r="F20" s="1207" t="n">
        <f aca="false">E20*D20</f>
        <v>0</v>
      </c>
    </row>
    <row r="21" customFormat="false" ht="12.75" hidden="false" customHeight="false" outlineLevel="0" collapsed="false">
      <c r="A21" s="1311" t="s">
        <v>1496</v>
      </c>
      <c r="B21" s="1311" t="s">
        <v>1497</v>
      </c>
      <c r="C21" s="1311" t="s">
        <v>378</v>
      </c>
      <c r="D21" s="1312" t="n">
        <v>5.54</v>
      </c>
      <c r="E21" s="1313"/>
      <c r="F21" s="1207" t="n">
        <f aca="false">E21*D21</f>
        <v>0</v>
      </c>
    </row>
    <row r="22" customFormat="false" ht="12.75" hidden="false" customHeight="false" outlineLevel="0" collapsed="false">
      <c r="A22" s="1311" t="s">
        <v>1498</v>
      </c>
      <c r="B22" s="1311" t="s">
        <v>1499</v>
      </c>
      <c r="C22" s="1311" t="s">
        <v>378</v>
      </c>
      <c r="D22" s="1312" t="n">
        <v>8</v>
      </c>
      <c r="E22" s="1313"/>
      <c r="F22" s="1207" t="n">
        <f aca="false">E22*D22</f>
        <v>0</v>
      </c>
    </row>
    <row r="23" customFormat="false" ht="12.75" hidden="false" customHeight="false" outlineLevel="0" collapsed="false">
      <c r="A23" s="1311" t="s">
        <v>1500</v>
      </c>
      <c r="B23" s="1311" t="s">
        <v>1501</v>
      </c>
      <c r="C23" s="1311" t="s">
        <v>1502</v>
      </c>
      <c r="D23" s="1312" t="n">
        <v>126</v>
      </c>
      <c r="E23" s="1313"/>
      <c r="F23" s="1207" t="n">
        <f aca="false">E23*D23</f>
        <v>0</v>
      </c>
    </row>
    <row r="24" customFormat="false" ht="12.75" hidden="false" customHeight="false" outlineLevel="0" collapsed="false">
      <c r="A24" s="1311" t="s">
        <v>1503</v>
      </c>
      <c r="B24" s="1311" t="s">
        <v>1504</v>
      </c>
      <c r="C24" s="1311" t="s">
        <v>1505</v>
      </c>
      <c r="D24" s="1312" t="n">
        <v>133</v>
      </c>
      <c r="E24" s="1313"/>
      <c r="F24" s="1207" t="n">
        <f aca="false">E24*D24</f>
        <v>0</v>
      </c>
    </row>
    <row r="25" customFormat="false" ht="12.75" hidden="false" customHeight="false" outlineLevel="0" collapsed="false">
      <c r="A25" s="1311" t="s">
        <v>1506</v>
      </c>
      <c r="B25" s="1311" t="s">
        <v>1507</v>
      </c>
      <c r="C25" s="1311" t="s">
        <v>1502</v>
      </c>
      <c r="D25" s="1312" t="n">
        <v>187</v>
      </c>
      <c r="E25" s="1313"/>
      <c r="F25" s="1207" t="n">
        <f aca="false">E25*D25</f>
        <v>0</v>
      </c>
      <c r="G25" s="1312"/>
    </row>
    <row r="26" customFormat="false" ht="12.75" hidden="false" customHeight="false" outlineLevel="0" collapsed="false">
      <c r="A26" s="1311" t="s">
        <v>1508</v>
      </c>
      <c r="B26" s="1311" t="s">
        <v>1509</v>
      </c>
      <c r="C26" s="1311" t="s">
        <v>1505</v>
      </c>
      <c r="D26" s="1312" t="n">
        <v>85</v>
      </c>
      <c r="E26" s="1313"/>
      <c r="F26" s="1207" t="n">
        <f aca="false">E26*D26</f>
        <v>0</v>
      </c>
    </row>
    <row r="27" customFormat="false" ht="12.75" hidden="false" customHeight="false" outlineLevel="0" collapsed="false">
      <c r="A27" s="1311" t="s">
        <v>1510</v>
      </c>
      <c r="B27" s="1311" t="s">
        <v>1511</v>
      </c>
      <c r="C27" s="1311" t="s">
        <v>1502</v>
      </c>
      <c r="D27" s="1312" t="n">
        <v>70</v>
      </c>
      <c r="E27" s="1313"/>
      <c r="F27" s="1207" t="n">
        <f aca="false">E27*D27</f>
        <v>0</v>
      </c>
    </row>
    <row r="28" customFormat="false" ht="12.75" hidden="false" customHeight="false" outlineLevel="0" collapsed="false">
      <c r="A28" s="1311" t="s">
        <v>1512</v>
      </c>
      <c r="B28" s="1311" t="s">
        <v>1513</v>
      </c>
      <c r="C28" s="1311" t="s">
        <v>1514</v>
      </c>
      <c r="D28" s="1312"/>
      <c r="E28" s="1313"/>
      <c r="F28" s="1207" t="n">
        <f aca="false">E28*D28</f>
        <v>0</v>
      </c>
    </row>
    <row r="29" customFormat="false" ht="12.75" hidden="false" customHeight="false" outlineLevel="0" collapsed="false">
      <c r="A29" s="1311" t="s">
        <v>1515</v>
      </c>
      <c r="B29" s="1311" t="s">
        <v>1516</v>
      </c>
      <c r="C29" s="1311" t="s">
        <v>1514</v>
      </c>
      <c r="D29" s="1312" t="n">
        <v>615</v>
      </c>
      <c r="E29" s="1313"/>
      <c r="F29" s="1207" t="n">
        <f aca="false">E29*D29</f>
        <v>0</v>
      </c>
    </row>
    <row r="30" customFormat="false" ht="12.75" hidden="false" customHeight="false" outlineLevel="0" collapsed="false">
      <c r="A30" s="1311" t="s">
        <v>1517</v>
      </c>
      <c r="B30" s="1311" t="s">
        <v>1518</v>
      </c>
      <c r="C30" s="1311" t="s">
        <v>1514</v>
      </c>
      <c r="D30" s="1312" t="n">
        <v>359</v>
      </c>
      <c r="E30" s="1313"/>
      <c r="F30" s="1207" t="n">
        <f aca="false">E30*D30</f>
        <v>0</v>
      </c>
    </row>
    <row r="31" customFormat="false" ht="12.75" hidden="false" customHeight="false" outlineLevel="0" collapsed="false">
      <c r="A31" s="1311" t="s">
        <v>1519</v>
      </c>
      <c r="B31" s="1311"/>
      <c r="C31" s="1311"/>
      <c r="D31" s="1312"/>
      <c r="E31" s="1313"/>
      <c r="F31" s="1207" t="n">
        <f aca="false">E31*D31</f>
        <v>0</v>
      </c>
    </row>
    <row r="32" customFormat="false" ht="12.75" hidden="false" customHeight="false" outlineLevel="0" collapsed="false">
      <c r="A32" s="1311" t="s">
        <v>1520</v>
      </c>
      <c r="B32" s="1311"/>
      <c r="C32" s="1311"/>
      <c r="D32" s="1312"/>
      <c r="E32" s="1313"/>
      <c r="F32" s="1207" t="n">
        <f aca="false">E32*D32</f>
        <v>0</v>
      </c>
    </row>
    <row r="33" customFormat="false" ht="12.75" hidden="false" customHeight="false" outlineLevel="0" collapsed="false">
      <c r="A33" s="1311" t="s">
        <v>1521</v>
      </c>
      <c r="B33" s="1311"/>
      <c r="C33" s="1311"/>
      <c r="D33" s="1312"/>
      <c r="E33" s="1313"/>
      <c r="F33" s="1207" t="n">
        <f aca="false">E33*D33</f>
        <v>0</v>
      </c>
    </row>
    <row r="34" customFormat="false" ht="12.75" hidden="false" customHeight="false" outlineLevel="0" collapsed="false">
      <c r="A34" s="1311" t="s">
        <v>1522</v>
      </c>
      <c r="B34" s="1311"/>
      <c r="C34" s="1311"/>
      <c r="D34" s="1312"/>
      <c r="E34" s="1313"/>
      <c r="F34" s="1207" t="n">
        <f aca="false">E34*D34</f>
        <v>0</v>
      </c>
    </row>
    <row r="35" customFormat="false" ht="12.75" hidden="false" customHeight="false" outlineLevel="0" collapsed="false">
      <c r="A35" s="1311" t="s">
        <v>1523</v>
      </c>
      <c r="B35" s="1311"/>
      <c r="C35" s="1311"/>
      <c r="D35" s="1312"/>
      <c r="E35" s="1313"/>
      <c r="F35" s="1207" t="n">
        <f aca="false">E35*D35</f>
        <v>0</v>
      </c>
    </row>
    <row r="36" customFormat="false" ht="12.75" hidden="false" customHeight="false" outlineLevel="0" collapsed="false">
      <c r="A36" s="1311" t="s">
        <v>1524</v>
      </c>
      <c r="B36" s="1311"/>
      <c r="C36" s="1311"/>
      <c r="D36" s="1312"/>
      <c r="E36" s="1313"/>
      <c r="F36" s="1207" t="n">
        <f aca="false">E36*D36</f>
        <v>0</v>
      </c>
    </row>
    <row r="37" customFormat="false" ht="12.75" hidden="false" customHeight="false" outlineLevel="0" collapsed="false">
      <c r="A37" s="1311" t="s">
        <v>1525</v>
      </c>
      <c r="B37" s="1311"/>
      <c r="C37" s="1311"/>
      <c r="D37" s="1312"/>
      <c r="E37" s="1313"/>
      <c r="F37" s="1207" t="n">
        <f aca="false">E37*D37</f>
        <v>0</v>
      </c>
    </row>
    <row r="38" customFormat="false" ht="12.75" hidden="false" customHeight="false" outlineLevel="0" collapsed="false">
      <c r="A38" s="1311" t="s">
        <v>1526</v>
      </c>
      <c r="B38" s="1311"/>
      <c r="C38" s="1311"/>
      <c r="D38" s="1312"/>
      <c r="E38" s="1313"/>
      <c r="F38" s="1207" t="n">
        <f aca="false">E38*D38</f>
        <v>0</v>
      </c>
    </row>
    <row r="39" customFormat="false" ht="12.75" hidden="false" customHeight="false" outlineLevel="0" collapsed="false">
      <c r="A39" s="1311" t="s">
        <v>1527</v>
      </c>
      <c r="B39" s="1311"/>
      <c r="C39" s="1311"/>
      <c r="D39" s="1312"/>
      <c r="E39" s="1313"/>
      <c r="F39" s="1207" t="n">
        <f aca="false">E39*D39</f>
        <v>0</v>
      </c>
    </row>
    <row r="40" customFormat="false" ht="12.75" hidden="false" customHeight="false" outlineLevel="0" collapsed="false">
      <c r="A40" s="1311" t="s">
        <v>1528</v>
      </c>
      <c r="B40" s="1311"/>
      <c r="C40" s="1311"/>
      <c r="D40" s="1312"/>
      <c r="E40" s="1313"/>
      <c r="F40" s="1207" t="n">
        <f aca="false">E40*D40</f>
        <v>0</v>
      </c>
    </row>
    <row r="41" customFormat="false" ht="12.75" hidden="false" customHeight="false" outlineLevel="0" collapsed="false">
      <c r="A41" s="1311" t="s">
        <v>1529</v>
      </c>
      <c r="B41" s="1311"/>
      <c r="C41" s="1311"/>
      <c r="D41" s="1312"/>
      <c r="E41" s="1313"/>
      <c r="F41" s="1207" t="n">
        <f aca="false">E41*D41</f>
        <v>0</v>
      </c>
    </row>
    <row r="42" customFormat="false" ht="12.75" hidden="false" customHeight="false" outlineLevel="0" collapsed="false">
      <c r="A42" s="1311" t="s">
        <v>1530</v>
      </c>
      <c r="B42" s="1311"/>
      <c r="C42" s="1311"/>
      <c r="D42" s="1312"/>
      <c r="E42" s="1313"/>
      <c r="F42" s="1207" t="n">
        <f aca="false">E42*D42</f>
        <v>0</v>
      </c>
    </row>
    <row r="43" customFormat="false" ht="12.75" hidden="false" customHeight="false" outlineLevel="0" collapsed="false">
      <c r="A43" s="1311" t="s">
        <v>1531</v>
      </c>
      <c r="B43" s="1311"/>
      <c r="C43" s="1311"/>
      <c r="D43" s="1312"/>
      <c r="E43" s="1313"/>
      <c r="F43" s="1207" t="n">
        <f aca="false">E43*D43</f>
        <v>0</v>
      </c>
    </row>
    <row r="44" customFormat="false" ht="12.75" hidden="false" customHeight="false" outlineLevel="0" collapsed="false">
      <c r="A44" s="1311" t="s">
        <v>1532</v>
      </c>
      <c r="B44" s="1311"/>
      <c r="C44" s="1311"/>
      <c r="D44" s="1312"/>
      <c r="E44" s="1313"/>
      <c r="F44" s="1207" t="n">
        <f aca="false">E44*D44</f>
        <v>0</v>
      </c>
    </row>
    <row r="45" customFormat="false" ht="12.75" hidden="false" customHeight="false" outlineLevel="0" collapsed="false">
      <c r="A45" s="1311" t="s">
        <v>1533</v>
      </c>
      <c r="B45" s="1311"/>
      <c r="C45" s="1311"/>
      <c r="D45" s="1312"/>
      <c r="E45" s="1313"/>
      <c r="F45" s="1207" t="n">
        <f aca="false">E45*D45</f>
        <v>0</v>
      </c>
    </row>
    <row r="46" customFormat="false" ht="12.75" hidden="false" customHeight="false" outlineLevel="0" collapsed="false">
      <c r="A46" s="1311" t="s">
        <v>1534</v>
      </c>
      <c r="B46" s="1311"/>
      <c r="C46" s="1311"/>
      <c r="D46" s="1312"/>
      <c r="E46" s="1313"/>
      <c r="F46" s="1207" t="n">
        <f aca="false">E46*D46</f>
        <v>0</v>
      </c>
    </row>
    <row r="47" customFormat="false" ht="12.75" hidden="false" customHeight="false" outlineLevel="0" collapsed="false">
      <c r="A47" s="1311" t="s">
        <v>1535</v>
      </c>
      <c r="B47" s="1311"/>
      <c r="C47" s="1311"/>
      <c r="D47" s="1312"/>
      <c r="E47" s="1313"/>
      <c r="F47" s="1207" t="n">
        <f aca="false">E47*D47</f>
        <v>0</v>
      </c>
    </row>
    <row r="48" customFormat="false" ht="12.75" hidden="false" customHeight="false" outlineLevel="0" collapsed="false">
      <c r="A48" s="1311" t="s">
        <v>1536</v>
      </c>
      <c r="B48" s="1311"/>
      <c r="C48" s="1311"/>
      <c r="D48" s="1312"/>
      <c r="E48" s="1313"/>
      <c r="F48" s="1207" t="n">
        <f aca="false">E48*D48</f>
        <v>0</v>
      </c>
    </row>
    <row r="49" customFormat="false" ht="12.75" hidden="false" customHeight="false" outlineLevel="0" collapsed="false">
      <c r="A49" s="1311" t="s">
        <v>1537</v>
      </c>
      <c r="B49" s="1311"/>
      <c r="C49" s="1311"/>
      <c r="D49" s="1312"/>
      <c r="E49" s="1313"/>
      <c r="F49" s="1207" t="n">
        <f aca="false">E49*D49</f>
        <v>0</v>
      </c>
    </row>
    <row r="50" customFormat="false" ht="12.75" hidden="false" customHeight="false" outlineLevel="0" collapsed="false">
      <c r="A50" s="1311" t="s">
        <v>1538</v>
      </c>
      <c r="B50" s="1311"/>
      <c r="C50" s="1311"/>
      <c r="D50" s="1312"/>
      <c r="E50" s="1313"/>
      <c r="F50" s="1207" t="n">
        <f aca="false">E50*D50</f>
        <v>0</v>
      </c>
    </row>
    <row r="51" customFormat="false" ht="12.75" hidden="false" customHeight="false" outlineLevel="0" collapsed="false">
      <c r="A51" s="1311" t="s">
        <v>1539</v>
      </c>
      <c r="B51" s="1311"/>
      <c r="C51" s="1311"/>
      <c r="D51" s="1312"/>
      <c r="E51" s="1313"/>
      <c r="F51" s="1207" t="n">
        <f aca="false">E51*D51</f>
        <v>0</v>
      </c>
    </row>
    <row r="52" customFormat="false" ht="12.75" hidden="false" customHeight="false" outlineLevel="0" collapsed="false">
      <c r="A52" s="1311" t="s">
        <v>1540</v>
      </c>
      <c r="B52" s="1311"/>
      <c r="C52" s="1311"/>
      <c r="D52" s="1312"/>
      <c r="E52" s="1313"/>
      <c r="F52" s="1207" t="n">
        <f aca="false">E52*D52</f>
        <v>0</v>
      </c>
    </row>
    <row r="53" customFormat="false" ht="12.75" hidden="false" customHeight="false" outlineLevel="0" collapsed="false">
      <c r="A53" s="1311" t="s">
        <v>1541</v>
      </c>
      <c r="B53" s="1311"/>
      <c r="C53" s="1311"/>
      <c r="D53" s="1312"/>
      <c r="E53" s="1313"/>
      <c r="F53" s="1207" t="n">
        <f aca="false">E53*D53</f>
        <v>0</v>
      </c>
    </row>
    <row r="54" customFormat="false" ht="12.75" hidden="false" customHeight="false" outlineLevel="0" collapsed="false">
      <c r="A54" s="1311" t="s">
        <v>1542</v>
      </c>
      <c r="B54" s="1311"/>
      <c r="C54" s="1311"/>
      <c r="D54" s="1312"/>
      <c r="E54" s="1313"/>
      <c r="F54" s="1207" t="n">
        <f aca="false">E54*D54</f>
        <v>0</v>
      </c>
    </row>
    <row r="55" customFormat="false" ht="12.75" hidden="false" customHeight="false" outlineLevel="0" collapsed="false">
      <c r="A55" s="1311" t="s">
        <v>1543</v>
      </c>
      <c r="B55" s="1311"/>
      <c r="C55" s="1311"/>
      <c r="D55" s="1312"/>
      <c r="E55" s="1313"/>
      <c r="F55" s="1207" t="n">
        <f aca="false">E55*D55</f>
        <v>0</v>
      </c>
    </row>
    <row r="56" customFormat="false" ht="12.75" hidden="false" customHeight="false" outlineLevel="0" collapsed="false">
      <c r="A56" s="1311" t="s">
        <v>1544</v>
      </c>
      <c r="B56" s="1311"/>
      <c r="C56" s="1311"/>
      <c r="D56" s="1312"/>
      <c r="E56" s="1313"/>
      <c r="F56" s="1207" t="n">
        <f aca="false">E56*D56</f>
        <v>0</v>
      </c>
    </row>
    <row r="57" customFormat="false" ht="12.75" hidden="false" customHeight="false" outlineLevel="0" collapsed="false">
      <c r="A57" s="1311" t="s">
        <v>1545</v>
      </c>
      <c r="B57" s="1311"/>
      <c r="C57" s="1311"/>
      <c r="D57" s="1312"/>
      <c r="E57" s="1313"/>
      <c r="F57" s="1207" t="n">
        <f aca="false">E57*D57</f>
        <v>0</v>
      </c>
    </row>
    <row r="58" customFormat="false" ht="12.75" hidden="false" customHeight="false" outlineLevel="0" collapsed="false">
      <c r="A58" s="1311" t="s">
        <v>1546</v>
      </c>
      <c r="B58" s="1311"/>
      <c r="C58" s="1311"/>
      <c r="D58" s="1312"/>
      <c r="E58" s="1313"/>
      <c r="F58" s="1207" t="n">
        <f aca="false">E58*D58</f>
        <v>0</v>
      </c>
    </row>
    <row r="59" customFormat="false" ht="12.75" hidden="false" customHeight="false" outlineLevel="0" collapsed="false">
      <c r="A59" s="1311" t="s">
        <v>1547</v>
      </c>
      <c r="B59" s="1311"/>
      <c r="C59" s="1311"/>
      <c r="D59" s="1312"/>
      <c r="E59" s="1313"/>
      <c r="F59" s="1207" t="n">
        <f aca="false">E59*D59</f>
        <v>0</v>
      </c>
    </row>
    <row r="60" customFormat="false" ht="12.75" hidden="false" customHeight="false" outlineLevel="0" collapsed="false">
      <c r="A60" s="1311" t="s">
        <v>1548</v>
      </c>
      <c r="B60" s="1311"/>
      <c r="C60" s="1311"/>
      <c r="D60" s="1312"/>
      <c r="E60" s="1313"/>
      <c r="F60" s="1207" t="n">
        <f aca="false">E60*D60</f>
        <v>0</v>
      </c>
    </row>
    <row r="61" customFormat="false" ht="12.75" hidden="false" customHeight="false" outlineLevel="0" collapsed="false">
      <c r="A61" s="1311" t="s">
        <v>1549</v>
      </c>
      <c r="B61" s="1311"/>
      <c r="C61" s="1311"/>
      <c r="D61" s="1312"/>
      <c r="E61" s="1313"/>
      <c r="F61" s="1207" t="n">
        <f aca="false">E61*D61</f>
        <v>0</v>
      </c>
    </row>
    <row r="62" customFormat="false" ht="12.75" hidden="false" customHeight="false" outlineLevel="0" collapsed="false">
      <c r="A62" s="1311" t="s">
        <v>1550</v>
      </c>
      <c r="B62" s="1311"/>
      <c r="C62" s="1311"/>
      <c r="D62" s="1312"/>
      <c r="E62" s="1313"/>
      <c r="F62" s="1207" t="n">
        <f aca="false">E62*D62</f>
        <v>0</v>
      </c>
    </row>
    <row r="63" customFormat="false" ht="12.75" hidden="false" customHeight="false" outlineLevel="0" collapsed="false">
      <c r="A63" s="1311" t="s">
        <v>1551</v>
      </c>
      <c r="B63" s="1311"/>
      <c r="C63" s="1311"/>
      <c r="D63" s="1312"/>
      <c r="E63" s="1313"/>
      <c r="F63" s="1207" t="n">
        <f aca="false">E63*D63</f>
        <v>0</v>
      </c>
      <c r="H63" s="1314"/>
    </row>
    <row r="64" customFormat="false" ht="12.75" hidden="false" customHeight="false" outlineLevel="0" collapsed="false">
      <c r="A64" s="1311" t="s">
        <v>1552</v>
      </c>
      <c r="B64" s="1311"/>
      <c r="C64" s="1311"/>
      <c r="D64" s="1312"/>
      <c r="E64" s="1313"/>
      <c r="F64" s="1207" t="n">
        <f aca="false">E64*D64</f>
        <v>0</v>
      </c>
    </row>
    <row r="65" customFormat="false" ht="12.75" hidden="false" customHeight="false" outlineLevel="0" collapsed="false">
      <c r="A65" s="1311" t="s">
        <v>1553</v>
      </c>
      <c r="B65" s="1311"/>
      <c r="C65" s="1311"/>
      <c r="D65" s="1312"/>
      <c r="E65" s="1313"/>
      <c r="F65" s="1207" t="n">
        <f aca="false">E65*D65</f>
        <v>0</v>
      </c>
    </row>
    <row r="66" customFormat="false" ht="12.75" hidden="false" customHeight="false" outlineLevel="0" collapsed="false">
      <c r="A66" s="1311" t="s">
        <v>1554</v>
      </c>
      <c r="B66" s="1311"/>
      <c r="C66" s="1311"/>
      <c r="D66" s="1312"/>
      <c r="E66" s="1313"/>
      <c r="F66" s="1207" t="n">
        <f aca="false">E66*D66</f>
        <v>0</v>
      </c>
    </row>
    <row r="67" customFormat="false" ht="12.75" hidden="false" customHeight="false" outlineLevel="0" collapsed="false">
      <c r="A67" s="1311" t="s">
        <v>1555</v>
      </c>
      <c r="B67" s="1311"/>
      <c r="C67" s="1311"/>
      <c r="D67" s="1312"/>
      <c r="E67" s="1313"/>
      <c r="F67" s="1207" t="n">
        <f aca="false">E67*D67</f>
        <v>0</v>
      </c>
    </row>
    <row r="68" customFormat="false" ht="12.75" hidden="false" customHeight="false" outlineLevel="0" collapsed="false">
      <c r="A68" s="1311" t="s">
        <v>1556</v>
      </c>
      <c r="B68" s="1311"/>
      <c r="C68" s="1311"/>
      <c r="D68" s="1312"/>
      <c r="E68" s="1313"/>
      <c r="F68" s="1207" t="n">
        <f aca="false">E68*D68</f>
        <v>0</v>
      </c>
    </row>
    <row r="69" customFormat="false" ht="12.75" hidden="false" customHeight="false" outlineLevel="0" collapsed="false">
      <c r="A69" s="1311" t="s">
        <v>1557</v>
      </c>
      <c r="B69" s="1311"/>
      <c r="C69" s="1311"/>
      <c r="D69" s="1312"/>
      <c r="E69" s="1313"/>
      <c r="F69" s="1207" t="n">
        <f aca="false">E69*D69</f>
        <v>0</v>
      </c>
    </row>
    <row r="70" customFormat="false" ht="12.75" hidden="false" customHeight="false" outlineLevel="0" collapsed="false">
      <c r="A70" s="1311" t="s">
        <v>1558</v>
      </c>
      <c r="B70" s="1311"/>
      <c r="C70" s="1311"/>
      <c r="D70" s="1312"/>
      <c r="E70" s="1313"/>
      <c r="F70" s="1207" t="n">
        <f aca="false">E70*D70</f>
        <v>0</v>
      </c>
    </row>
    <row r="71" customFormat="false" ht="12.75" hidden="false" customHeight="false" outlineLevel="0" collapsed="false">
      <c r="A71" s="1311" t="s">
        <v>1559</v>
      </c>
      <c r="B71" s="1311"/>
      <c r="C71" s="1311"/>
      <c r="D71" s="1312"/>
      <c r="E71" s="1313"/>
      <c r="F71" s="1207" t="n">
        <f aca="false">E71*D71</f>
        <v>0</v>
      </c>
    </row>
    <row r="72" customFormat="false" ht="12.75" hidden="false" customHeight="false" outlineLevel="0" collapsed="false">
      <c r="A72" s="1311" t="s">
        <v>1560</v>
      </c>
      <c r="B72" s="1311"/>
      <c r="C72" s="1311"/>
      <c r="D72" s="1312"/>
      <c r="E72" s="1313"/>
      <c r="F72" s="1207" t="n">
        <f aca="false">E72*D72</f>
        <v>0</v>
      </c>
    </row>
    <row r="73" customFormat="false" ht="12.75" hidden="false" customHeight="false" outlineLevel="0" collapsed="false">
      <c r="A73" s="1311" t="s">
        <v>1561</v>
      </c>
      <c r="B73" s="1311"/>
      <c r="C73" s="1311"/>
      <c r="D73" s="1312"/>
      <c r="E73" s="1313"/>
      <c r="F73" s="1207" t="n">
        <f aca="false">E73*D73</f>
        <v>0</v>
      </c>
    </row>
    <row r="74" customFormat="false" ht="12.75" hidden="false" customHeight="false" outlineLevel="0" collapsed="false">
      <c r="A74" s="1311" t="s">
        <v>1562</v>
      </c>
      <c r="B74" s="1311"/>
      <c r="C74" s="1311"/>
      <c r="D74" s="1312"/>
      <c r="E74" s="1313"/>
      <c r="F74" s="1207" t="n">
        <f aca="false">E74*D74</f>
        <v>0</v>
      </c>
    </row>
    <row r="75" customFormat="false" ht="12.75" hidden="false" customHeight="false" outlineLevel="0" collapsed="false">
      <c r="A75" s="1311" t="s">
        <v>1563</v>
      </c>
      <c r="B75" s="1311"/>
      <c r="C75" s="1311"/>
      <c r="D75" s="1312"/>
      <c r="E75" s="1313"/>
      <c r="F75" s="1207" t="n">
        <f aca="false">E75*D75</f>
        <v>0</v>
      </c>
    </row>
    <row r="76" customFormat="false" ht="12.75" hidden="false" customHeight="false" outlineLevel="0" collapsed="false">
      <c r="A76" s="1311" t="s">
        <v>1564</v>
      </c>
      <c r="B76" s="1311"/>
      <c r="C76" s="1311"/>
      <c r="D76" s="1312"/>
      <c r="E76" s="1313"/>
      <c r="F76" s="1207" t="n">
        <f aca="false">E76*D76</f>
        <v>0</v>
      </c>
    </row>
    <row r="77" customFormat="false" ht="12.75" hidden="false" customHeight="false" outlineLevel="0" collapsed="false">
      <c r="A77" s="1311" t="s">
        <v>1565</v>
      </c>
      <c r="B77" s="1311"/>
      <c r="C77" s="1311"/>
      <c r="D77" s="1312"/>
      <c r="E77" s="1313"/>
      <c r="F77" s="1207" t="n">
        <f aca="false">E77*D77</f>
        <v>0</v>
      </c>
    </row>
    <row r="78" customFormat="false" ht="12.75" hidden="false" customHeight="false" outlineLevel="0" collapsed="false">
      <c r="A78" s="1311" t="s">
        <v>1566</v>
      </c>
      <c r="B78" s="1311"/>
      <c r="C78" s="1311"/>
      <c r="D78" s="1312"/>
      <c r="E78" s="1313"/>
      <c r="F78" s="1207" t="n">
        <f aca="false">E78*D78</f>
        <v>0</v>
      </c>
    </row>
    <row r="79" customFormat="false" ht="12.75" hidden="false" customHeight="false" outlineLevel="0" collapsed="false">
      <c r="A79" s="1311" t="s">
        <v>1567</v>
      </c>
      <c r="B79" s="1311"/>
      <c r="C79" s="1311"/>
      <c r="D79" s="1312"/>
      <c r="E79" s="1313"/>
      <c r="F79" s="1207" t="n">
        <f aca="false">E79*D79</f>
        <v>0</v>
      </c>
    </row>
    <row r="80" customFormat="false" ht="12.75" hidden="false" customHeight="false" outlineLevel="0" collapsed="false">
      <c r="A80" s="1311" t="s">
        <v>1568</v>
      </c>
      <c r="B80" s="1311"/>
      <c r="C80" s="1311"/>
      <c r="D80" s="1312"/>
      <c r="E80" s="1313"/>
      <c r="F80" s="1207" t="n">
        <f aca="false">E80*D80</f>
        <v>0</v>
      </c>
    </row>
    <row r="81" customFormat="false" ht="12.75" hidden="false" customHeight="false" outlineLevel="0" collapsed="false">
      <c r="A81" s="1311" t="s">
        <v>1569</v>
      </c>
      <c r="B81" s="1311"/>
      <c r="C81" s="1311"/>
      <c r="D81" s="1312"/>
      <c r="E81" s="1313"/>
      <c r="F81" s="1207" t="n">
        <f aca="false">E81*D81</f>
        <v>0</v>
      </c>
    </row>
    <row r="82" customFormat="false" ht="12.75" hidden="false" customHeight="false" outlineLevel="0" collapsed="false">
      <c r="A82" s="1311" t="s">
        <v>1570</v>
      </c>
      <c r="B82" s="1311"/>
      <c r="C82" s="1311"/>
      <c r="D82" s="1312"/>
      <c r="E82" s="1313"/>
      <c r="F82" s="1207" t="n">
        <f aca="false">E82*D82</f>
        <v>0</v>
      </c>
    </row>
    <row r="83" customFormat="false" ht="12.75" hidden="false" customHeight="false" outlineLevel="0" collapsed="false">
      <c r="A83" s="1311" t="s">
        <v>1571</v>
      </c>
      <c r="B83" s="1311"/>
      <c r="C83" s="1311"/>
      <c r="D83" s="1312"/>
      <c r="E83" s="1313"/>
      <c r="F83" s="1207" t="n">
        <f aca="false">E83*D83</f>
        <v>0</v>
      </c>
    </row>
    <row r="84" customFormat="false" ht="12.75" hidden="false" customHeight="false" outlineLevel="0" collapsed="false">
      <c r="A84" s="1311" t="s">
        <v>1572</v>
      </c>
      <c r="B84" s="1311"/>
      <c r="C84" s="1311"/>
      <c r="D84" s="1312"/>
      <c r="E84" s="1313"/>
      <c r="F84" s="1207" t="n">
        <f aca="false">E84*D84</f>
        <v>0</v>
      </c>
    </row>
    <row r="85" customFormat="false" ht="12.75" hidden="false" customHeight="false" outlineLevel="0" collapsed="false">
      <c r="A85" s="1311"/>
      <c r="B85" s="1311"/>
      <c r="C85" s="1311"/>
      <c r="D85" s="1312"/>
      <c r="E85" s="1313"/>
      <c r="F85" s="1207" t="n">
        <f aca="false">E85*D85</f>
        <v>0</v>
      </c>
    </row>
    <row r="86" customFormat="false" ht="12.75" hidden="false" customHeight="false" outlineLevel="0" collapsed="false">
      <c r="A86" s="1311"/>
      <c r="B86" s="1311"/>
      <c r="C86" s="1311"/>
      <c r="D86" s="1312"/>
      <c r="E86" s="1313"/>
      <c r="F86" s="1207" t="n">
        <f aca="false">E86*D86</f>
        <v>0</v>
      </c>
    </row>
    <row r="87" customFormat="false" ht="12.75" hidden="false" customHeight="false" outlineLevel="0" collapsed="false">
      <c r="A87" s="1311"/>
      <c r="B87" s="1311"/>
      <c r="C87" s="1311"/>
      <c r="D87" s="1312"/>
      <c r="E87" s="1313"/>
      <c r="F87" s="1207" t="n">
        <f aca="false">E87*D87</f>
        <v>0</v>
      </c>
    </row>
    <row r="88" customFormat="false" ht="12.75" hidden="false" customHeight="false" outlineLevel="0" collapsed="false">
      <c r="A88" s="1311"/>
      <c r="B88" s="1311"/>
      <c r="C88" s="1311"/>
      <c r="D88" s="1312"/>
      <c r="E88" s="1313"/>
      <c r="F88" s="1207" t="n">
        <f aca="false">E88*D88</f>
        <v>0</v>
      </c>
    </row>
    <row r="89" customFormat="false" ht="12.75" hidden="false" customHeight="false" outlineLevel="0" collapsed="false">
      <c r="A89" s="1311"/>
      <c r="B89" s="1311"/>
      <c r="C89" s="1311"/>
      <c r="D89" s="1312"/>
      <c r="E89" s="1313"/>
      <c r="F89" s="1207" t="n">
        <f aca="false">E89*D89</f>
        <v>0</v>
      </c>
    </row>
    <row r="90" customFormat="false" ht="12.75" hidden="false" customHeight="false" outlineLevel="0" collapsed="false">
      <c r="A90" s="1311"/>
      <c r="B90" s="1311"/>
      <c r="C90" s="1311"/>
      <c r="D90" s="1312"/>
      <c r="E90" s="1313"/>
      <c r="F90" s="1207" t="n">
        <f aca="false">E90*D90</f>
        <v>0</v>
      </c>
    </row>
    <row r="91" customFormat="false" ht="12.75" hidden="false" customHeight="false" outlineLevel="0" collapsed="false">
      <c r="A91" s="1311"/>
      <c r="B91" s="1311"/>
      <c r="C91" s="1311"/>
      <c r="D91" s="1312"/>
      <c r="E91" s="1313"/>
      <c r="F91" s="1207" t="n">
        <f aca="false">E91*D91</f>
        <v>0</v>
      </c>
    </row>
    <row r="92" customFormat="false" ht="12.75" hidden="false" customHeight="false" outlineLevel="0" collapsed="false">
      <c r="A92" s="1311"/>
      <c r="B92" s="1311"/>
      <c r="C92" s="1311"/>
      <c r="D92" s="1312"/>
      <c r="E92" s="1313"/>
      <c r="F92" s="1207" t="n">
        <f aca="false">E92*D92</f>
        <v>0</v>
      </c>
    </row>
    <row r="93" customFormat="false" ht="12.75" hidden="false" customHeight="false" outlineLevel="0" collapsed="false">
      <c r="A93" s="1311"/>
      <c r="B93" s="1311"/>
      <c r="C93" s="1311"/>
      <c r="D93" s="1312"/>
      <c r="E93" s="1313"/>
      <c r="F93" s="1207" t="n">
        <f aca="false">E93*D93</f>
        <v>0</v>
      </c>
    </row>
    <row r="94" customFormat="false" ht="12.75" hidden="false" customHeight="false" outlineLevel="0" collapsed="false">
      <c r="A94" s="1311"/>
      <c r="B94" s="1311"/>
      <c r="C94" s="1311"/>
      <c r="D94" s="1312"/>
      <c r="E94" s="1313"/>
      <c r="F94" s="1207" t="n">
        <f aca="false">E94*D94</f>
        <v>0</v>
      </c>
    </row>
    <row r="95" customFormat="false" ht="12.75" hidden="false" customHeight="false" outlineLevel="0" collapsed="false">
      <c r="A95" s="1311"/>
      <c r="B95" s="1311"/>
      <c r="C95" s="1311"/>
      <c r="D95" s="1312"/>
      <c r="E95" s="1313"/>
      <c r="F95" s="1207" t="n">
        <f aca="false">E95*D95</f>
        <v>0</v>
      </c>
    </row>
    <row r="96" customFormat="false" ht="12.75" hidden="false" customHeight="false" outlineLevel="0" collapsed="false">
      <c r="A96" s="1311"/>
      <c r="B96" s="1311"/>
      <c r="C96" s="1311"/>
      <c r="D96" s="1312"/>
      <c r="E96" s="1313"/>
      <c r="F96" s="1207" t="n">
        <f aca="false">E96*D96</f>
        <v>0</v>
      </c>
    </row>
    <row r="97" customFormat="false" ht="12.75" hidden="false" customHeight="false" outlineLevel="0" collapsed="false">
      <c r="A97" s="1311"/>
      <c r="B97" s="1311"/>
      <c r="C97" s="1311"/>
      <c r="D97" s="1312"/>
      <c r="E97" s="1313"/>
      <c r="F97" s="1207" t="n">
        <f aca="false">E97*D97</f>
        <v>0</v>
      </c>
    </row>
    <row r="98" customFormat="false" ht="12.75" hidden="false" customHeight="false" outlineLevel="0" collapsed="false">
      <c r="A98" s="1311"/>
      <c r="B98" s="1311"/>
      <c r="C98" s="1311"/>
      <c r="D98" s="1312"/>
      <c r="E98" s="1313"/>
      <c r="F98" s="1207" t="n">
        <f aca="false">E98*D98</f>
        <v>0</v>
      </c>
    </row>
    <row r="99" customFormat="false" ht="12.75" hidden="false" customHeight="false" outlineLevel="0" collapsed="false">
      <c r="A99" s="1311"/>
      <c r="B99" s="1311"/>
      <c r="C99" s="1311"/>
      <c r="D99" s="1312"/>
      <c r="E99" s="1313"/>
      <c r="F99" s="1207" t="n">
        <f aca="false">E99*D99</f>
        <v>0</v>
      </c>
    </row>
    <row r="100" customFormat="false" ht="12.75" hidden="false" customHeight="false" outlineLevel="0" collapsed="false">
      <c r="A100" s="1311"/>
      <c r="B100" s="1311"/>
      <c r="C100" s="1311"/>
      <c r="D100" s="1312"/>
      <c r="E100" s="1313"/>
      <c r="F100" s="1207" t="n">
        <f aca="false">E100*D100</f>
        <v>0</v>
      </c>
    </row>
    <row r="101" customFormat="false" ht="12.75" hidden="false" customHeight="false" outlineLevel="0" collapsed="false">
      <c r="A101" s="1311"/>
      <c r="B101" s="1311"/>
      <c r="C101" s="1311"/>
      <c r="D101" s="1312"/>
      <c r="E101" s="1313"/>
      <c r="F101" s="1207" t="n">
        <f aca="false">E101*D101</f>
        <v>0</v>
      </c>
    </row>
    <row r="102" customFormat="false" ht="12.75" hidden="false" customHeight="false" outlineLevel="0" collapsed="false">
      <c r="A102" s="1311"/>
      <c r="B102" s="1311"/>
      <c r="C102" s="1311"/>
      <c r="D102" s="1312"/>
      <c r="E102" s="1313"/>
      <c r="F102" s="1207" t="n">
        <f aca="false">E102*D102</f>
        <v>0</v>
      </c>
    </row>
    <row r="103" customFormat="false" ht="12.75" hidden="false" customHeight="false" outlineLevel="0" collapsed="false">
      <c r="A103" s="1311"/>
      <c r="B103" s="1311"/>
      <c r="C103" s="1311"/>
      <c r="D103" s="1312"/>
      <c r="E103" s="1313"/>
      <c r="F103" s="1207" t="n">
        <f aca="false">E103*D103</f>
        <v>0</v>
      </c>
    </row>
    <row r="104" customFormat="false" ht="12.75" hidden="false" customHeight="false" outlineLevel="0" collapsed="false">
      <c r="A104" s="1311"/>
      <c r="B104" s="1311"/>
      <c r="C104" s="1311"/>
      <c r="D104" s="1312"/>
      <c r="E104" s="1313"/>
      <c r="F104" s="1207" t="n">
        <f aca="false">E104*D104</f>
        <v>0</v>
      </c>
    </row>
    <row r="105" customFormat="false" ht="12.75" hidden="false" customHeight="false" outlineLevel="0" collapsed="false">
      <c r="A105" s="1311"/>
      <c r="B105" s="1311"/>
      <c r="C105" s="1311"/>
      <c r="D105" s="1312"/>
      <c r="E105" s="1313"/>
      <c r="F105" s="1207" t="n">
        <f aca="false">E105*D105</f>
        <v>0</v>
      </c>
    </row>
    <row r="106" customFormat="false" ht="12.75" hidden="false" customHeight="false" outlineLevel="0" collapsed="false">
      <c r="A106" s="1311"/>
      <c r="B106" s="1311"/>
      <c r="C106" s="1311"/>
      <c r="D106" s="1312"/>
      <c r="E106" s="1313"/>
      <c r="F106" s="1207" t="n">
        <f aca="false">E106*D106</f>
        <v>0</v>
      </c>
    </row>
    <row r="107" customFormat="false" ht="12.75" hidden="false" customHeight="false" outlineLevel="0" collapsed="false">
      <c r="A107" s="1311"/>
      <c r="B107" s="1311"/>
      <c r="C107" s="1311"/>
      <c r="D107" s="1312"/>
      <c r="E107" s="1313"/>
      <c r="F107" s="1207" t="n">
        <f aca="false">E107*D107</f>
        <v>0</v>
      </c>
    </row>
    <row r="108" customFormat="false" ht="12.75" hidden="false" customHeight="false" outlineLevel="0" collapsed="false">
      <c r="A108" s="1311"/>
      <c r="B108" s="1311"/>
      <c r="C108" s="1311"/>
      <c r="D108" s="1312"/>
      <c r="E108" s="1313"/>
      <c r="F108" s="1207" t="n">
        <f aca="false">E108*D108</f>
        <v>0</v>
      </c>
    </row>
    <row r="109" customFormat="false" ht="12.75" hidden="false" customHeight="false" outlineLevel="0" collapsed="false">
      <c r="A109" s="1311"/>
      <c r="B109" s="1311"/>
      <c r="C109" s="1311"/>
      <c r="D109" s="1312"/>
      <c r="E109" s="1313"/>
      <c r="F109" s="1207" t="n">
        <f aca="false">E109*D109</f>
        <v>0</v>
      </c>
    </row>
    <row r="110" customFormat="false" ht="12.75" hidden="false" customHeight="false" outlineLevel="0" collapsed="false">
      <c r="A110" s="1311"/>
      <c r="B110" s="1311"/>
      <c r="C110" s="1311"/>
      <c r="D110" s="1312"/>
      <c r="E110" s="1313"/>
      <c r="F110" s="1207" t="n">
        <f aca="false">E110*D110</f>
        <v>0</v>
      </c>
    </row>
    <row r="111" customFormat="false" ht="12.75" hidden="false" customHeight="false" outlineLevel="0" collapsed="false">
      <c r="A111" s="1311"/>
      <c r="B111" s="1311"/>
      <c r="C111" s="1311"/>
      <c r="D111" s="1312"/>
      <c r="E111" s="1313"/>
      <c r="F111" s="1207" t="n">
        <f aca="false">E111*D111</f>
        <v>0</v>
      </c>
    </row>
    <row r="112" customFormat="false" ht="12.75" hidden="false" customHeight="false" outlineLevel="0" collapsed="false">
      <c r="A112" s="1311"/>
      <c r="B112" s="1311"/>
      <c r="C112" s="1311"/>
      <c r="D112" s="1312"/>
      <c r="E112" s="1313"/>
      <c r="F112" s="1207" t="n">
        <f aca="false">E112*D112</f>
        <v>0</v>
      </c>
    </row>
    <row r="113" customFormat="false" ht="12.75" hidden="false" customHeight="false" outlineLevel="0" collapsed="false">
      <c r="A113" s="1311"/>
      <c r="B113" s="1311"/>
      <c r="C113" s="1311"/>
      <c r="D113" s="1312"/>
      <c r="E113" s="1313"/>
      <c r="F113" s="1207" t="n">
        <f aca="false">E113*D113</f>
        <v>0</v>
      </c>
    </row>
    <row r="114" customFormat="false" ht="12.75" hidden="false" customHeight="false" outlineLevel="0" collapsed="false">
      <c r="A114" s="1311"/>
      <c r="B114" s="1311"/>
      <c r="C114" s="1311"/>
      <c r="D114" s="1312"/>
      <c r="E114" s="1313"/>
      <c r="F114" s="1207" t="n">
        <f aca="false">E114*D114</f>
        <v>0</v>
      </c>
    </row>
    <row r="115" customFormat="false" ht="12.75" hidden="false" customHeight="false" outlineLevel="0" collapsed="false">
      <c r="A115" s="1311"/>
      <c r="B115" s="1311"/>
      <c r="C115" s="1311"/>
      <c r="D115" s="1312"/>
      <c r="E115" s="1313"/>
      <c r="F115" s="1207" t="n">
        <f aca="false">E115*D115</f>
        <v>0</v>
      </c>
    </row>
    <row r="116" customFormat="false" ht="12.75" hidden="false" customHeight="false" outlineLevel="0" collapsed="false">
      <c r="A116" s="1311"/>
      <c r="B116" s="1311"/>
      <c r="C116" s="1311"/>
      <c r="D116" s="1312"/>
      <c r="E116" s="1313"/>
      <c r="F116" s="1207" t="n">
        <f aca="false">E116*D116</f>
        <v>0</v>
      </c>
    </row>
    <row r="117" customFormat="false" ht="12.75" hidden="false" customHeight="false" outlineLevel="0" collapsed="false">
      <c r="A117" s="1311"/>
      <c r="B117" s="1311"/>
      <c r="C117" s="1311"/>
      <c r="D117" s="1312"/>
      <c r="E117" s="1313"/>
      <c r="F117" s="1207" t="n">
        <f aca="false">E117*D117</f>
        <v>0</v>
      </c>
    </row>
    <row r="118" customFormat="false" ht="12.75" hidden="false" customHeight="false" outlineLevel="0" collapsed="false">
      <c r="A118" s="1311"/>
      <c r="B118" s="1311"/>
      <c r="C118" s="1311"/>
      <c r="D118" s="1312"/>
      <c r="E118" s="1313"/>
      <c r="F118" s="1207" t="n">
        <f aca="false">E118*D118</f>
        <v>0</v>
      </c>
    </row>
    <row r="119" customFormat="false" ht="12.75" hidden="false" customHeight="false" outlineLevel="0" collapsed="false">
      <c r="A119" s="1311"/>
      <c r="B119" s="1311"/>
      <c r="C119" s="1311"/>
      <c r="D119" s="1312"/>
      <c r="E119" s="1313"/>
      <c r="F119" s="1207" t="n">
        <f aca="false">E119*D119</f>
        <v>0</v>
      </c>
    </row>
    <row r="120" customFormat="false" ht="12.75" hidden="false" customHeight="false" outlineLevel="0" collapsed="false">
      <c r="A120" s="1311"/>
      <c r="B120" s="1311"/>
      <c r="C120" s="1311"/>
      <c r="D120" s="1312"/>
      <c r="E120" s="1313"/>
      <c r="F120" s="1207" t="n">
        <f aca="false">E120*D120</f>
        <v>0</v>
      </c>
    </row>
    <row r="121" customFormat="false" ht="12.75" hidden="false" customHeight="false" outlineLevel="0" collapsed="false">
      <c r="A121" s="1311"/>
      <c r="B121" s="1311"/>
      <c r="C121" s="1311"/>
      <c r="D121" s="1312"/>
      <c r="E121" s="1313"/>
      <c r="F121" s="1207" t="n">
        <f aca="false">E121*D121</f>
        <v>0</v>
      </c>
    </row>
    <row r="122" customFormat="false" ht="12.75" hidden="false" customHeight="false" outlineLevel="0" collapsed="false">
      <c r="A122" s="1311"/>
      <c r="B122" s="1311"/>
      <c r="C122" s="1311"/>
      <c r="D122" s="1312"/>
      <c r="E122" s="1313"/>
      <c r="F122" s="1207" t="n">
        <f aca="false">E122*D122</f>
        <v>0</v>
      </c>
    </row>
    <row r="123" customFormat="false" ht="12.75" hidden="false" customHeight="false" outlineLevel="0" collapsed="false">
      <c r="A123" s="1311"/>
      <c r="B123" s="1311"/>
      <c r="C123" s="1311"/>
      <c r="D123" s="1312"/>
      <c r="E123" s="1313"/>
      <c r="F123" s="1207" t="n">
        <f aca="false">E123*D123</f>
        <v>0</v>
      </c>
    </row>
    <row r="124" customFormat="false" ht="12.75" hidden="false" customHeight="false" outlineLevel="0" collapsed="false">
      <c r="A124" s="1311"/>
      <c r="B124" s="1311"/>
      <c r="C124" s="1311"/>
      <c r="D124" s="1312"/>
      <c r="E124" s="1313"/>
      <c r="F124" s="1207" t="n">
        <f aca="false">E124*D124</f>
        <v>0</v>
      </c>
    </row>
    <row r="125" customFormat="false" ht="12.75" hidden="false" customHeight="false" outlineLevel="0" collapsed="false">
      <c r="A125" s="1311"/>
      <c r="B125" s="1311"/>
      <c r="C125" s="1311"/>
      <c r="D125" s="1312"/>
      <c r="E125" s="1313"/>
      <c r="F125" s="1207" t="n">
        <f aca="false">E125*D125</f>
        <v>0</v>
      </c>
    </row>
    <row r="126" customFormat="false" ht="12.75" hidden="false" customHeight="false" outlineLevel="0" collapsed="false">
      <c r="A126" s="1311"/>
      <c r="B126" s="1311"/>
      <c r="C126" s="1311"/>
      <c r="D126" s="1312"/>
      <c r="E126" s="1313"/>
      <c r="F126" s="1207" t="n">
        <f aca="false">E126*D126</f>
        <v>0</v>
      </c>
    </row>
    <row r="127" customFormat="false" ht="12.75" hidden="false" customHeight="false" outlineLevel="0" collapsed="false">
      <c r="A127" s="1311"/>
      <c r="B127" s="1311"/>
      <c r="C127" s="1311"/>
      <c r="D127" s="1312"/>
      <c r="E127" s="1313"/>
      <c r="F127" s="1207" t="n">
        <f aca="false">E127*D127</f>
        <v>0</v>
      </c>
    </row>
    <row r="128" customFormat="false" ht="12.75" hidden="false" customHeight="false" outlineLevel="0" collapsed="false">
      <c r="A128" s="1311"/>
      <c r="B128" s="1311"/>
      <c r="C128" s="1311"/>
      <c r="D128" s="1312"/>
      <c r="E128" s="1313"/>
      <c r="F128" s="1207" t="n">
        <f aca="false">E128*D128</f>
        <v>0</v>
      </c>
    </row>
    <row r="129" customFormat="false" ht="12.75" hidden="false" customHeight="false" outlineLevel="0" collapsed="false">
      <c r="A129" s="1311"/>
      <c r="B129" s="1311"/>
      <c r="C129" s="1311"/>
      <c r="D129" s="1312"/>
      <c r="E129" s="1313"/>
      <c r="F129" s="1207" t="n">
        <f aca="false">E129*D129</f>
        <v>0</v>
      </c>
    </row>
    <row r="130" customFormat="false" ht="12.75" hidden="false" customHeight="false" outlineLevel="0" collapsed="false">
      <c r="A130" s="1311"/>
      <c r="B130" s="1311"/>
      <c r="C130" s="1311"/>
      <c r="D130" s="1312"/>
      <c r="E130" s="1313"/>
      <c r="F130" s="1207" t="n">
        <f aca="false">E130*D130</f>
        <v>0</v>
      </c>
    </row>
    <row r="131" customFormat="false" ht="12.75" hidden="false" customHeight="false" outlineLevel="0" collapsed="false">
      <c r="A131" s="1311"/>
      <c r="B131" s="1311"/>
      <c r="C131" s="1311"/>
      <c r="D131" s="1312"/>
      <c r="E131" s="1313"/>
      <c r="F131" s="1207" t="n">
        <f aca="false">E131*D131</f>
        <v>0</v>
      </c>
    </row>
    <row r="132" customFormat="false" ht="12.75" hidden="false" customHeight="false" outlineLevel="0" collapsed="false">
      <c r="A132" s="1311"/>
      <c r="B132" s="1311"/>
      <c r="C132" s="1311"/>
      <c r="D132" s="1312"/>
      <c r="E132" s="1313"/>
      <c r="F132" s="1207" t="n">
        <f aca="false">E132*D132</f>
        <v>0</v>
      </c>
    </row>
    <row r="133" customFormat="false" ht="12.75" hidden="false" customHeight="false" outlineLevel="0" collapsed="false">
      <c r="A133" s="1311"/>
      <c r="B133" s="1311"/>
      <c r="C133" s="1311"/>
      <c r="D133" s="1312"/>
      <c r="E133" s="1313"/>
      <c r="F133" s="1207" t="n">
        <f aca="false">E133*D133</f>
        <v>0</v>
      </c>
    </row>
    <row r="134" customFormat="false" ht="12.75" hidden="false" customHeight="false" outlineLevel="0" collapsed="false">
      <c r="A134" s="1311"/>
      <c r="B134" s="1311"/>
      <c r="C134" s="1311"/>
      <c r="D134" s="1312"/>
      <c r="E134" s="1313"/>
      <c r="F134" s="1207" t="n">
        <f aca="false">E134*D134</f>
        <v>0</v>
      </c>
    </row>
    <row r="135" customFormat="false" ht="12.75" hidden="false" customHeight="false" outlineLevel="0" collapsed="false">
      <c r="A135" s="1311"/>
      <c r="B135" s="1311"/>
      <c r="C135" s="1311"/>
      <c r="D135" s="1312"/>
      <c r="E135" s="1313"/>
      <c r="F135" s="1207" t="n">
        <f aca="false">E135*D135</f>
        <v>0</v>
      </c>
    </row>
    <row r="136" customFormat="false" ht="12.75" hidden="false" customHeight="false" outlineLevel="0" collapsed="false">
      <c r="A136" s="1311"/>
      <c r="B136" s="1311"/>
      <c r="C136" s="1311"/>
      <c r="D136" s="1312"/>
      <c r="E136" s="1313"/>
      <c r="F136" s="1207" t="n">
        <f aca="false">E136*D136</f>
        <v>0</v>
      </c>
    </row>
    <row r="137" customFormat="false" ht="12.75" hidden="false" customHeight="false" outlineLevel="0" collapsed="false">
      <c r="A137" s="1311"/>
      <c r="B137" s="1311"/>
      <c r="C137" s="1311"/>
      <c r="D137" s="1312"/>
      <c r="E137" s="1313"/>
      <c r="F137" s="1207" t="n">
        <f aca="false">E137*D137</f>
        <v>0</v>
      </c>
    </row>
    <row r="138" customFormat="false" ht="12.75" hidden="false" customHeight="false" outlineLevel="0" collapsed="false">
      <c r="A138" s="1311"/>
      <c r="B138" s="1311"/>
      <c r="C138" s="1311"/>
      <c r="D138" s="1312"/>
      <c r="E138" s="1313"/>
      <c r="F138" s="1207" t="n">
        <f aca="false">E138*D138</f>
        <v>0</v>
      </c>
    </row>
    <row r="139" customFormat="false" ht="12.75" hidden="false" customHeight="false" outlineLevel="0" collapsed="false">
      <c r="A139" s="1311"/>
      <c r="B139" s="1311"/>
      <c r="C139" s="1311"/>
      <c r="D139" s="1312"/>
      <c r="E139" s="1313"/>
      <c r="F139" s="1207" t="n">
        <f aca="false">E139*D139</f>
        <v>0</v>
      </c>
    </row>
    <row r="140" customFormat="false" ht="12.75" hidden="false" customHeight="false" outlineLevel="0" collapsed="false">
      <c r="A140" s="1311"/>
      <c r="B140" s="1311"/>
      <c r="C140" s="1311"/>
      <c r="D140" s="1312"/>
      <c r="E140" s="1313"/>
      <c r="F140" s="1207" t="n">
        <f aca="false">E140*D140</f>
        <v>0</v>
      </c>
    </row>
    <row r="141" customFormat="false" ht="12.75" hidden="false" customHeight="false" outlineLevel="0" collapsed="false">
      <c r="A141" s="1311"/>
      <c r="B141" s="1311"/>
      <c r="C141" s="1311"/>
      <c r="D141" s="1312"/>
      <c r="E141" s="1313"/>
      <c r="F141" s="1207" t="n">
        <f aca="false">E141*D141</f>
        <v>0</v>
      </c>
    </row>
    <row r="142" customFormat="false" ht="12.75" hidden="false" customHeight="false" outlineLevel="0" collapsed="false">
      <c r="A142" s="1311"/>
      <c r="B142" s="1311"/>
      <c r="C142" s="1311"/>
      <c r="D142" s="1312"/>
      <c r="E142" s="1313"/>
      <c r="F142" s="1207" t="n">
        <f aca="false">E142*D142</f>
        <v>0</v>
      </c>
    </row>
    <row r="143" customFormat="false" ht="12.75" hidden="false" customHeight="false" outlineLevel="0" collapsed="false">
      <c r="A143" s="1311"/>
      <c r="B143" s="1311"/>
      <c r="C143" s="1311"/>
      <c r="D143" s="1312"/>
      <c r="E143" s="1313"/>
      <c r="F143" s="1207" t="n">
        <f aca="false">E143*D143</f>
        <v>0</v>
      </c>
    </row>
    <row r="144" customFormat="false" ht="12.75" hidden="false" customHeight="false" outlineLevel="0" collapsed="false">
      <c r="A144" s="1311"/>
      <c r="B144" s="1311"/>
      <c r="C144" s="1311"/>
      <c r="D144" s="1312"/>
      <c r="E144" s="1313"/>
      <c r="F144" s="1207" t="n">
        <f aca="false">E144*D144</f>
        <v>0</v>
      </c>
    </row>
    <row r="145" customFormat="false" ht="12.75" hidden="false" customHeight="false" outlineLevel="0" collapsed="false">
      <c r="A145" s="1311"/>
      <c r="B145" s="1311"/>
      <c r="C145" s="1311"/>
      <c r="D145" s="1312"/>
      <c r="E145" s="1313"/>
      <c r="F145" s="1207" t="n">
        <f aca="false">E145*D145</f>
        <v>0</v>
      </c>
    </row>
    <row r="146" customFormat="false" ht="12.75" hidden="false" customHeight="false" outlineLevel="0" collapsed="false">
      <c r="A146" s="1311"/>
      <c r="B146" s="1311"/>
      <c r="C146" s="1311"/>
      <c r="D146" s="1312"/>
      <c r="E146" s="1313"/>
      <c r="F146" s="1207" t="n">
        <f aca="false">E146*D146</f>
        <v>0</v>
      </c>
    </row>
    <row r="147" customFormat="false" ht="12.75" hidden="false" customHeight="false" outlineLevel="0" collapsed="false">
      <c r="A147" s="1311"/>
      <c r="B147" s="1311"/>
      <c r="C147" s="1311"/>
      <c r="D147" s="1312"/>
      <c r="E147" s="1313"/>
      <c r="F147" s="1207" t="n">
        <f aca="false">E147*D147</f>
        <v>0</v>
      </c>
    </row>
    <row r="148" customFormat="false" ht="12.75" hidden="false" customHeight="false" outlineLevel="0" collapsed="false">
      <c r="A148" s="1311"/>
      <c r="B148" s="1311"/>
      <c r="C148" s="1311"/>
      <c r="D148" s="1312"/>
      <c r="E148" s="1313"/>
      <c r="F148" s="1207" t="n">
        <f aca="false">E148*D148</f>
        <v>0</v>
      </c>
    </row>
    <row r="149" customFormat="false" ht="12.75" hidden="false" customHeight="false" outlineLevel="0" collapsed="false">
      <c r="A149" s="1311"/>
      <c r="B149" s="1311"/>
      <c r="C149" s="1311"/>
      <c r="D149" s="1312"/>
      <c r="E149" s="1313"/>
      <c r="F149" s="1207" t="n">
        <f aca="false">E149*D149</f>
        <v>0</v>
      </c>
    </row>
    <row r="150" customFormat="false" ht="12.75" hidden="false" customHeight="false" outlineLevel="0" collapsed="false">
      <c r="A150" s="1311"/>
      <c r="B150" s="1311"/>
      <c r="C150" s="1311"/>
      <c r="D150" s="1312"/>
      <c r="E150" s="1313"/>
      <c r="F150" s="1207" t="n">
        <f aca="false">E150*D150</f>
        <v>0</v>
      </c>
    </row>
    <row r="151" customFormat="false" ht="12.75" hidden="false" customHeight="false" outlineLevel="0" collapsed="false">
      <c r="A151" s="1311"/>
      <c r="B151" s="1311"/>
      <c r="C151" s="1311"/>
      <c r="D151" s="1312"/>
      <c r="E151" s="1313"/>
      <c r="F151" s="1207" t="n">
        <f aca="false">E151*D151</f>
        <v>0</v>
      </c>
    </row>
    <row r="152" customFormat="false" ht="12.75" hidden="false" customHeight="false" outlineLevel="0" collapsed="false">
      <c r="A152" s="1311"/>
      <c r="B152" s="1311"/>
      <c r="C152" s="1311"/>
      <c r="D152" s="1312"/>
      <c r="E152" s="1313"/>
      <c r="F152" s="1207" t="n">
        <f aca="false">E152*D152</f>
        <v>0</v>
      </c>
    </row>
    <row r="153" customFormat="false" ht="12.75" hidden="false" customHeight="false" outlineLevel="0" collapsed="false">
      <c r="A153" s="1311"/>
      <c r="B153" s="1311"/>
      <c r="C153" s="1311"/>
      <c r="D153" s="1312"/>
      <c r="E153" s="1313"/>
      <c r="F153" s="1207" t="n">
        <f aca="false">E153*D153</f>
        <v>0</v>
      </c>
    </row>
    <row r="154" customFormat="false" ht="12.75" hidden="false" customHeight="false" outlineLevel="0" collapsed="false">
      <c r="A154" s="1311"/>
      <c r="B154" s="1311"/>
      <c r="C154" s="1311"/>
      <c r="D154" s="1312"/>
      <c r="E154" s="1313"/>
      <c r="F154" s="1207" t="n">
        <f aca="false">E154*D154</f>
        <v>0</v>
      </c>
    </row>
    <row r="155" customFormat="false" ht="12.75" hidden="false" customHeight="false" outlineLevel="0" collapsed="false">
      <c r="A155" s="1311"/>
      <c r="B155" s="1311"/>
      <c r="C155" s="1311"/>
      <c r="D155" s="1312"/>
      <c r="E155" s="1313"/>
      <c r="F155" s="1207" t="n">
        <f aca="false">E155*D155</f>
        <v>0</v>
      </c>
    </row>
    <row r="156" customFormat="false" ht="12.75" hidden="false" customHeight="false" outlineLevel="0" collapsed="false">
      <c r="A156" s="1311"/>
      <c r="B156" s="1311"/>
      <c r="C156" s="1311"/>
      <c r="D156" s="1312"/>
      <c r="E156" s="1313"/>
      <c r="F156" s="1207" t="n">
        <f aca="false">E156*D156</f>
        <v>0</v>
      </c>
    </row>
    <row r="157" customFormat="false" ht="12.75" hidden="false" customHeight="false" outlineLevel="0" collapsed="false">
      <c r="A157" s="1311"/>
      <c r="B157" s="1311"/>
      <c r="C157" s="1311"/>
      <c r="D157" s="1312"/>
      <c r="E157" s="1313"/>
      <c r="F157" s="1207" t="n">
        <f aca="false">E157*D157</f>
        <v>0</v>
      </c>
    </row>
    <row r="158" customFormat="false" ht="12.75" hidden="false" customHeight="false" outlineLevel="0" collapsed="false">
      <c r="A158" s="1311"/>
      <c r="B158" s="1311"/>
      <c r="C158" s="1311"/>
      <c r="D158" s="1312"/>
      <c r="E158" s="1313"/>
      <c r="F158" s="1207" t="n">
        <f aca="false">E158*D158</f>
        <v>0</v>
      </c>
    </row>
    <row r="159" customFormat="false" ht="12.75" hidden="false" customHeight="false" outlineLevel="0" collapsed="false">
      <c r="A159" s="1311"/>
    </row>
  </sheetData>
  <autoFilter ref="A2:F104">
    <sortState ref="A3:F104">
      <sortCondition ref="A3:A104" descending="1" customList=""/>
    </sortState>
  </autoFilter>
  <printOptions headings="false" gridLines="false" gridLinesSet="true" horizontalCentered="false" verticalCentered="false"/>
  <pageMargins left="0.511805555555556" right="0.511805555555556" top="0.7875" bottom="0.7875" header="0.511811023622047" footer="0.511811023622047"/>
  <pageSetup paperSize="9" scale="37"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3A2C7"/>
    <pageSetUpPr fitToPage="false"/>
  </sheetPr>
  <dimension ref="A1:AU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G29" activeCellId="0" sqref="G29"/>
    </sheetView>
  </sheetViews>
  <sheetFormatPr defaultColWidth="8.54296875" defaultRowHeight="15" customHeight="false" zeroHeight="false" outlineLevelRow="0" outlineLevelCol="0"/>
  <cols>
    <col collapsed="false" customWidth="true" hidden="false" outlineLevel="0" max="2" min="2" style="0" width="46.29"/>
    <col collapsed="false" customWidth="true" hidden="false" outlineLevel="0" max="4" min="4" style="0" width="13.86"/>
    <col collapsed="false" customWidth="true" hidden="false" outlineLevel="0" max="5" min="5" style="0" width="12.57"/>
    <col collapsed="false" customWidth="true" hidden="false" outlineLevel="0" max="6" min="6" style="0" width="12.29"/>
    <col collapsed="false" customWidth="true" hidden="false" outlineLevel="0" max="7" min="7" style="0" width="79"/>
    <col collapsed="false" customWidth="true" hidden="false" outlineLevel="0" max="8" min="8" style="0" width="9.86"/>
    <col collapsed="false" customWidth="true" hidden="false" outlineLevel="0" max="11" min="11" style="0" width="10"/>
  </cols>
  <sheetData>
    <row r="1" customFormat="false" ht="40.5" hidden="false" customHeight="true" outlineLevel="0" collapsed="false"/>
    <row r="2" s="2" customFormat="true" ht="15" hidden="false" customHeight="false" outlineLevel="0" collapsed="false">
      <c r="A2" s="1187" t="s">
        <v>289</v>
      </c>
      <c r="B2" s="1187" t="s">
        <v>491</v>
      </c>
      <c r="C2" s="1187" t="s">
        <v>313</v>
      </c>
      <c r="D2" s="1187" t="s">
        <v>1457</v>
      </c>
      <c r="E2" s="1187" t="s">
        <v>1458</v>
      </c>
      <c r="F2" s="1187" t="s">
        <v>1459</v>
      </c>
      <c r="G2" s="1187" t="s">
        <v>1573</v>
      </c>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row>
    <row r="3" s="1" customFormat="true" ht="15" hidden="false" customHeight="false" outlineLevel="0" collapsed="false">
      <c r="A3" s="1311" t="s">
        <v>1574</v>
      </c>
      <c r="B3" s="1311"/>
      <c r="C3" s="1311"/>
      <c r="D3" s="1312"/>
      <c r="E3" s="1313"/>
      <c r="F3" s="1207" t="n">
        <f aca="false">E3*D3</f>
        <v>0</v>
      </c>
      <c r="G3" s="1311"/>
      <c r="O3" s="1308"/>
      <c r="P3" s="1308"/>
      <c r="Q3" s="1308"/>
      <c r="R3" s="1308"/>
      <c r="S3" s="1308"/>
      <c r="T3" s="1308"/>
      <c r="U3" s="1308"/>
      <c r="V3" s="1308"/>
      <c r="W3" s="1308"/>
      <c r="X3" s="1308"/>
      <c r="Y3" s="1308"/>
      <c r="Z3" s="1308"/>
      <c r="AA3" s="1308"/>
      <c r="AB3" s="1308"/>
      <c r="AC3" s="1308"/>
      <c r="AD3" s="1308"/>
      <c r="AE3" s="1308"/>
      <c r="AF3" s="1308"/>
      <c r="AG3" s="1308"/>
      <c r="AH3" s="1308"/>
      <c r="AI3" s="1308"/>
      <c r="AJ3" s="1308"/>
      <c r="AK3" s="1308"/>
      <c r="AL3" s="1308"/>
      <c r="AM3" s="1308"/>
      <c r="AN3" s="1308"/>
      <c r="AO3" s="1308"/>
      <c r="AP3" s="1308"/>
      <c r="AQ3" s="1308"/>
      <c r="AR3" s="1308"/>
      <c r="AS3" s="1308"/>
      <c r="AT3" s="1308"/>
      <c r="AU3" s="1308"/>
    </row>
    <row r="4" s="1" customFormat="true" ht="15" hidden="false" customHeight="false" outlineLevel="0" collapsed="false">
      <c r="A4" s="1311" t="s">
        <v>1575</v>
      </c>
      <c r="B4" s="1311"/>
      <c r="C4" s="1311"/>
      <c r="D4" s="1312"/>
      <c r="E4" s="1313"/>
      <c r="F4" s="1207" t="n">
        <f aca="false">E4*D4</f>
        <v>0</v>
      </c>
      <c r="G4" s="1311"/>
      <c r="O4" s="1308"/>
      <c r="P4" s="1308"/>
      <c r="Q4" s="1308"/>
      <c r="R4" s="1308"/>
      <c r="S4" s="1308"/>
      <c r="T4" s="1308"/>
      <c r="U4" s="1308"/>
      <c r="V4" s="1308"/>
      <c r="W4" s="1308"/>
      <c r="X4" s="1308"/>
      <c r="Y4" s="1308"/>
      <c r="Z4" s="1308"/>
      <c r="AA4" s="1308"/>
      <c r="AB4" s="1308"/>
      <c r="AC4" s="1308"/>
      <c r="AD4" s="1308"/>
      <c r="AE4" s="1308"/>
      <c r="AF4" s="1308"/>
      <c r="AG4" s="1308"/>
      <c r="AH4" s="1308"/>
      <c r="AI4" s="1308"/>
      <c r="AJ4" s="1308"/>
      <c r="AK4" s="1308"/>
      <c r="AL4" s="1308"/>
      <c r="AM4" s="1308"/>
      <c r="AN4" s="1308"/>
      <c r="AO4" s="1308"/>
      <c r="AP4" s="1308"/>
      <c r="AQ4" s="1308"/>
      <c r="AR4" s="1308"/>
      <c r="AS4" s="1308"/>
      <c r="AT4" s="1308"/>
      <c r="AU4" s="1308"/>
    </row>
    <row r="5" s="1" customFormat="true" ht="15" hidden="false" customHeight="false" outlineLevel="0" collapsed="false">
      <c r="A5" s="1311" t="s">
        <v>1576</v>
      </c>
      <c r="B5" s="1311"/>
      <c r="C5" s="1311"/>
      <c r="D5" s="1312"/>
      <c r="E5" s="1313"/>
      <c r="F5" s="1207" t="n">
        <f aca="false">E5*D5</f>
        <v>0</v>
      </c>
      <c r="G5" s="1311"/>
      <c r="O5" s="1308"/>
      <c r="P5" s="1308"/>
      <c r="Q5" s="1308"/>
      <c r="R5" s="1308"/>
      <c r="S5" s="1308"/>
      <c r="T5" s="1308"/>
      <c r="U5" s="1308"/>
      <c r="V5" s="1308"/>
      <c r="W5" s="1308"/>
      <c r="X5" s="1308"/>
      <c r="Y5" s="1308"/>
      <c r="Z5" s="1308"/>
      <c r="AA5" s="1308"/>
      <c r="AB5" s="1308"/>
      <c r="AC5" s="1308"/>
      <c r="AD5" s="1308"/>
      <c r="AE5" s="1308"/>
      <c r="AF5" s="1308"/>
      <c r="AG5" s="1308"/>
      <c r="AH5" s="1308"/>
      <c r="AI5" s="1308"/>
      <c r="AJ5" s="1308"/>
      <c r="AK5" s="1308"/>
      <c r="AL5" s="1308"/>
      <c r="AM5" s="1308"/>
      <c r="AN5" s="1308"/>
      <c r="AO5" s="1308"/>
      <c r="AP5" s="1308"/>
      <c r="AQ5" s="1308"/>
      <c r="AR5" s="1308"/>
      <c r="AS5" s="1308"/>
      <c r="AT5" s="1308"/>
      <c r="AU5" s="1308"/>
    </row>
    <row r="6" s="1" customFormat="true" ht="15" hidden="false" customHeight="false" outlineLevel="0" collapsed="false">
      <c r="A6" s="1311" t="s">
        <v>1577</v>
      </c>
      <c r="B6" s="1311"/>
      <c r="C6" s="1311"/>
      <c r="D6" s="1312"/>
      <c r="E6" s="1313"/>
      <c r="F6" s="1207" t="n">
        <f aca="false">E6*D6</f>
        <v>0</v>
      </c>
      <c r="G6" s="1311"/>
      <c r="O6" s="1308"/>
      <c r="P6" s="1308"/>
      <c r="Q6" s="1308"/>
      <c r="R6" s="1308"/>
      <c r="S6" s="1308"/>
      <c r="T6" s="1308"/>
      <c r="U6" s="1308"/>
      <c r="V6" s="1308"/>
      <c r="W6" s="1308"/>
      <c r="X6" s="1308"/>
      <c r="Y6" s="1308"/>
      <c r="Z6" s="1308"/>
      <c r="AA6" s="1308"/>
      <c r="AB6" s="1308"/>
      <c r="AC6" s="1308"/>
      <c r="AD6" s="1308"/>
      <c r="AE6" s="1308"/>
      <c r="AF6" s="1308"/>
      <c r="AG6" s="1308"/>
      <c r="AH6" s="1308"/>
      <c r="AI6" s="1308"/>
      <c r="AJ6" s="1308"/>
      <c r="AK6" s="1308"/>
      <c r="AL6" s="1308"/>
      <c r="AM6" s="1308"/>
      <c r="AN6" s="1308"/>
      <c r="AO6" s="1308"/>
      <c r="AP6" s="1308"/>
      <c r="AQ6" s="1308"/>
      <c r="AR6" s="1308"/>
      <c r="AS6" s="1308"/>
      <c r="AT6" s="1308"/>
      <c r="AU6" s="1308"/>
    </row>
    <row r="7" s="1" customFormat="true" ht="15" hidden="false" customHeight="false" outlineLevel="0" collapsed="false">
      <c r="A7" s="1311" t="s">
        <v>1578</v>
      </c>
      <c r="B7" s="1311"/>
      <c r="C7" s="1311"/>
      <c r="D7" s="1312"/>
      <c r="E7" s="1313"/>
      <c r="F7" s="1207" t="n">
        <f aca="false">E7*D7</f>
        <v>0</v>
      </c>
      <c r="G7" s="1311"/>
      <c r="O7" s="1308"/>
      <c r="P7" s="1308"/>
      <c r="Q7" s="1308"/>
      <c r="R7" s="1308"/>
      <c r="S7" s="1308"/>
      <c r="T7" s="1308"/>
      <c r="U7" s="1308"/>
      <c r="V7" s="1308"/>
      <c r="W7" s="1308"/>
      <c r="X7" s="1308"/>
      <c r="Y7" s="1308"/>
      <c r="Z7" s="1308"/>
      <c r="AA7" s="1308"/>
      <c r="AB7" s="1308"/>
      <c r="AC7" s="1308"/>
      <c r="AD7" s="1308"/>
      <c r="AE7" s="1308"/>
      <c r="AF7" s="1308"/>
      <c r="AG7" s="1308"/>
      <c r="AH7" s="1308"/>
      <c r="AI7" s="1308"/>
      <c r="AJ7" s="1308"/>
      <c r="AK7" s="1308"/>
      <c r="AL7" s="1308"/>
      <c r="AM7" s="1308"/>
      <c r="AN7" s="1308"/>
      <c r="AO7" s="1308"/>
      <c r="AP7" s="1308"/>
      <c r="AQ7" s="1308"/>
      <c r="AR7" s="1308"/>
      <c r="AS7" s="1308"/>
      <c r="AT7" s="1308"/>
      <c r="AU7" s="1308"/>
    </row>
    <row r="8" s="1" customFormat="true" ht="15" hidden="false" customHeight="false" outlineLevel="0" collapsed="false">
      <c r="A8" s="1311" t="s">
        <v>1579</v>
      </c>
      <c r="B8" s="1311"/>
      <c r="C8" s="1311"/>
      <c r="D8" s="1312"/>
      <c r="E8" s="1313"/>
      <c r="F8" s="1207" t="n">
        <f aca="false">E8*D8</f>
        <v>0</v>
      </c>
      <c r="G8" s="1311"/>
      <c r="O8" s="1308"/>
      <c r="P8" s="1308"/>
      <c r="Q8" s="1308"/>
      <c r="R8" s="1308"/>
      <c r="S8" s="1308"/>
      <c r="T8" s="1308"/>
      <c r="U8" s="1308"/>
      <c r="V8" s="1308"/>
      <c r="W8" s="1308"/>
      <c r="X8" s="1308"/>
      <c r="Y8" s="1308"/>
      <c r="Z8" s="1308"/>
      <c r="AA8" s="1308"/>
      <c r="AB8" s="1308"/>
      <c r="AC8" s="1308"/>
      <c r="AD8" s="1308"/>
      <c r="AE8" s="1308"/>
      <c r="AF8" s="1308"/>
      <c r="AG8" s="1308"/>
      <c r="AH8" s="1308"/>
      <c r="AI8" s="1308"/>
      <c r="AJ8" s="1308"/>
      <c r="AK8" s="1308"/>
      <c r="AL8" s="1308"/>
      <c r="AM8" s="1308"/>
      <c r="AN8" s="1308"/>
      <c r="AO8" s="1308"/>
      <c r="AP8" s="1308"/>
      <c r="AQ8" s="1308"/>
      <c r="AR8" s="1308"/>
      <c r="AS8" s="1308"/>
      <c r="AT8" s="1308"/>
      <c r="AU8" s="1308"/>
    </row>
    <row r="9" s="1" customFormat="true" ht="15" hidden="false" customHeight="false" outlineLevel="0" collapsed="false">
      <c r="A9" s="1311" t="s">
        <v>1580</v>
      </c>
      <c r="B9" s="1311"/>
      <c r="C9" s="1311"/>
      <c r="D9" s="1312"/>
      <c r="E9" s="1313"/>
      <c r="F9" s="1207" t="n">
        <f aca="false">E9*D9</f>
        <v>0</v>
      </c>
      <c r="G9" s="1311"/>
      <c r="O9" s="1308"/>
      <c r="P9" s="1308"/>
      <c r="Q9" s="1308"/>
      <c r="R9" s="1308"/>
      <c r="S9" s="1308"/>
      <c r="T9" s="1308"/>
      <c r="U9" s="1308"/>
      <c r="V9" s="1308"/>
      <c r="W9" s="1308"/>
      <c r="X9" s="1308"/>
      <c r="Y9" s="1308"/>
      <c r="Z9" s="1308"/>
      <c r="AA9" s="1308"/>
      <c r="AB9" s="1308"/>
      <c r="AC9" s="1308"/>
      <c r="AD9" s="1308"/>
      <c r="AE9" s="1308"/>
      <c r="AF9" s="1308"/>
      <c r="AG9" s="1308"/>
      <c r="AH9" s="1308"/>
      <c r="AI9" s="1308"/>
      <c r="AJ9" s="1308"/>
      <c r="AK9" s="1308"/>
      <c r="AL9" s="1308"/>
      <c r="AM9" s="1308"/>
      <c r="AN9" s="1308"/>
      <c r="AO9" s="1308"/>
      <c r="AP9" s="1308"/>
      <c r="AQ9" s="1308"/>
      <c r="AR9" s="1308"/>
      <c r="AS9" s="1308"/>
      <c r="AT9" s="1308"/>
      <c r="AU9" s="1308"/>
    </row>
    <row r="10" s="1" customFormat="true" ht="15" hidden="false" customHeight="false" outlineLevel="0" collapsed="false">
      <c r="A10" s="1311" t="s">
        <v>1581</v>
      </c>
      <c r="B10" s="1311"/>
      <c r="C10" s="1311"/>
      <c r="D10" s="1312"/>
      <c r="E10" s="1313"/>
      <c r="F10" s="1207" t="n">
        <f aca="false">E10*D10</f>
        <v>0</v>
      </c>
      <c r="G10" s="1311"/>
      <c r="O10" s="1308"/>
      <c r="P10" s="1308"/>
      <c r="Q10" s="1308"/>
      <c r="R10" s="1308"/>
      <c r="S10" s="1308"/>
      <c r="T10" s="1308"/>
      <c r="U10" s="1308"/>
      <c r="V10" s="1308"/>
      <c r="W10" s="1308"/>
      <c r="X10" s="1308"/>
      <c r="Y10" s="1308"/>
      <c r="Z10" s="1308"/>
      <c r="AA10" s="1308"/>
      <c r="AB10" s="1308"/>
      <c r="AC10" s="1308"/>
      <c r="AD10" s="1308"/>
      <c r="AE10" s="1308"/>
      <c r="AF10" s="1308"/>
      <c r="AG10" s="1308"/>
      <c r="AH10" s="1308"/>
      <c r="AI10" s="1308"/>
      <c r="AJ10" s="1308"/>
      <c r="AK10" s="1308"/>
      <c r="AL10" s="1308"/>
      <c r="AM10" s="1308"/>
      <c r="AN10" s="1308"/>
      <c r="AO10" s="1308"/>
      <c r="AP10" s="1308"/>
      <c r="AQ10" s="1308"/>
      <c r="AR10" s="1308"/>
      <c r="AS10" s="1308"/>
      <c r="AT10" s="1308"/>
      <c r="AU10" s="1308"/>
    </row>
    <row r="11" s="1" customFormat="true" ht="15" hidden="false" customHeight="false" outlineLevel="0" collapsed="false">
      <c r="A11" s="1311" t="s">
        <v>1582</v>
      </c>
      <c r="B11" s="1311"/>
      <c r="C11" s="1311"/>
      <c r="D11" s="1312"/>
      <c r="E11" s="1313"/>
      <c r="F11" s="1207" t="n">
        <f aca="false">E11*D11</f>
        <v>0</v>
      </c>
      <c r="G11" s="1311"/>
      <c r="O11" s="1308"/>
      <c r="P11" s="1308"/>
      <c r="Q11" s="1308"/>
      <c r="R11" s="1308"/>
      <c r="S11" s="1308"/>
      <c r="T11" s="1308"/>
      <c r="U11" s="1308"/>
      <c r="V11" s="1308"/>
      <c r="W11" s="1308"/>
      <c r="X11" s="1308"/>
      <c r="Y11" s="1308"/>
      <c r="Z11" s="1308"/>
      <c r="AA11" s="1308"/>
      <c r="AB11" s="1308"/>
      <c r="AC11" s="1308"/>
      <c r="AD11" s="1308"/>
      <c r="AE11" s="1308"/>
      <c r="AF11" s="1308"/>
      <c r="AG11" s="1308"/>
      <c r="AH11" s="1308"/>
      <c r="AI11" s="1308"/>
      <c r="AJ11" s="1308"/>
      <c r="AK11" s="1308"/>
      <c r="AL11" s="1308"/>
      <c r="AM11" s="1308"/>
      <c r="AN11" s="1308"/>
      <c r="AO11" s="1308"/>
      <c r="AP11" s="1308"/>
      <c r="AQ11" s="1308"/>
      <c r="AR11" s="1308"/>
      <c r="AS11" s="1308"/>
      <c r="AT11" s="1308"/>
      <c r="AU11" s="1308"/>
    </row>
    <row r="12" s="1" customFormat="true" ht="15" hidden="false" customHeight="false" outlineLevel="0" collapsed="false">
      <c r="A12" s="1311" t="s">
        <v>1583</v>
      </c>
      <c r="B12" s="1311"/>
      <c r="C12" s="1311"/>
      <c r="D12" s="1312"/>
      <c r="E12" s="1313"/>
      <c r="F12" s="1207" t="n">
        <f aca="false">E12*D12</f>
        <v>0</v>
      </c>
      <c r="G12" s="1311"/>
      <c r="O12" s="1308"/>
      <c r="P12" s="1308"/>
      <c r="Q12" s="1308"/>
      <c r="R12" s="1308"/>
      <c r="S12" s="1308"/>
      <c r="T12" s="1308"/>
      <c r="U12" s="1308"/>
      <c r="V12" s="1308"/>
      <c r="W12" s="1308"/>
      <c r="X12" s="1308"/>
      <c r="Y12" s="1308"/>
      <c r="Z12" s="1308"/>
      <c r="AA12" s="1308"/>
      <c r="AB12" s="1308"/>
      <c r="AC12" s="1308"/>
      <c r="AD12" s="1308"/>
      <c r="AE12" s="1308"/>
      <c r="AF12" s="1308"/>
      <c r="AG12" s="1308"/>
      <c r="AH12" s="1308"/>
      <c r="AI12" s="1308"/>
      <c r="AJ12" s="1308"/>
      <c r="AK12" s="1308"/>
      <c r="AL12" s="1308"/>
      <c r="AM12" s="1308"/>
      <c r="AN12" s="1308"/>
      <c r="AO12" s="1308"/>
      <c r="AP12" s="1308"/>
      <c r="AQ12" s="1308"/>
      <c r="AR12" s="1308"/>
      <c r="AS12" s="1308"/>
      <c r="AT12" s="1308"/>
      <c r="AU12" s="1308"/>
    </row>
    <row r="13" s="1" customFormat="true" ht="15" hidden="false" customHeight="false" outlineLevel="0" collapsed="false">
      <c r="A13" s="1311" t="s">
        <v>1584</v>
      </c>
      <c r="B13" s="1311"/>
      <c r="C13" s="1311"/>
      <c r="D13" s="1312"/>
      <c r="E13" s="1313"/>
      <c r="F13" s="1207" t="n">
        <f aca="false">E13*D13</f>
        <v>0</v>
      </c>
      <c r="G13" s="1311"/>
      <c r="O13" s="1308"/>
      <c r="P13" s="1308"/>
      <c r="Q13" s="1308"/>
      <c r="R13" s="1308"/>
      <c r="S13" s="1308"/>
      <c r="T13" s="1308"/>
      <c r="U13" s="1308"/>
      <c r="V13" s="1308"/>
      <c r="W13" s="1308"/>
      <c r="X13" s="1308"/>
      <c r="Y13" s="1308"/>
      <c r="Z13" s="1308"/>
      <c r="AA13" s="1308"/>
      <c r="AB13" s="1308"/>
      <c r="AC13" s="1308"/>
      <c r="AD13" s="1308"/>
      <c r="AE13" s="1308"/>
      <c r="AF13" s="1308"/>
      <c r="AG13" s="1308"/>
      <c r="AH13" s="1308"/>
      <c r="AI13" s="1308"/>
      <c r="AJ13" s="1308"/>
      <c r="AK13" s="1308"/>
      <c r="AL13" s="1308"/>
      <c r="AM13" s="1308"/>
      <c r="AN13" s="1308"/>
      <c r="AO13" s="1308"/>
      <c r="AP13" s="1308"/>
      <c r="AQ13" s="1308"/>
      <c r="AR13" s="1308"/>
      <c r="AS13" s="1308"/>
      <c r="AT13" s="1308"/>
      <c r="AU13" s="1308"/>
    </row>
    <row r="14" s="1" customFormat="true" ht="15" hidden="false" customHeight="false" outlineLevel="0" collapsed="false">
      <c r="A14" s="1311" t="s">
        <v>1585</v>
      </c>
      <c r="B14" s="1311"/>
      <c r="C14" s="1311"/>
      <c r="D14" s="1312"/>
      <c r="E14" s="1313"/>
      <c r="F14" s="1207" t="n">
        <f aca="false">E14*D14</f>
        <v>0</v>
      </c>
      <c r="G14" s="1311"/>
      <c r="O14" s="1308"/>
      <c r="P14" s="1308"/>
      <c r="Q14" s="1308"/>
      <c r="R14" s="1308"/>
      <c r="S14" s="1308"/>
      <c r="T14" s="1308"/>
      <c r="U14" s="1308"/>
      <c r="V14" s="1308"/>
      <c r="W14" s="1308"/>
      <c r="X14" s="1308"/>
      <c r="Y14" s="1308"/>
      <c r="Z14" s="1308"/>
      <c r="AA14" s="1308"/>
      <c r="AB14" s="1308"/>
      <c r="AC14" s="1308"/>
      <c r="AD14" s="1308"/>
      <c r="AE14" s="1308"/>
      <c r="AF14" s="1308"/>
      <c r="AG14" s="1308"/>
      <c r="AH14" s="1308"/>
      <c r="AI14" s="1308"/>
      <c r="AJ14" s="1308"/>
      <c r="AK14" s="1308"/>
      <c r="AL14" s="1308"/>
      <c r="AM14" s="1308"/>
      <c r="AN14" s="1308"/>
      <c r="AO14" s="1308"/>
      <c r="AP14" s="1308"/>
      <c r="AQ14" s="1308"/>
      <c r="AR14" s="1308"/>
      <c r="AS14" s="1308"/>
      <c r="AT14" s="1308"/>
      <c r="AU14" s="1308"/>
    </row>
    <row r="15" s="1" customFormat="true" ht="15" hidden="false" customHeight="false" outlineLevel="0" collapsed="false">
      <c r="A15" s="1311" t="s">
        <v>1586</v>
      </c>
      <c r="B15" s="1311"/>
      <c r="C15" s="1311"/>
      <c r="D15" s="1312"/>
      <c r="E15" s="1313"/>
      <c r="F15" s="1207" t="n">
        <f aca="false">E15*D15</f>
        <v>0</v>
      </c>
      <c r="G15" s="1311"/>
      <c r="O15" s="1308"/>
      <c r="P15" s="1308"/>
      <c r="Q15" s="1308"/>
      <c r="R15" s="1308"/>
      <c r="S15" s="1308"/>
      <c r="T15" s="1308"/>
      <c r="U15" s="1308"/>
      <c r="V15" s="1308"/>
      <c r="W15" s="1308"/>
      <c r="X15" s="1308"/>
      <c r="Y15" s="1308"/>
      <c r="Z15" s="1308"/>
      <c r="AA15" s="1308"/>
      <c r="AB15" s="1308"/>
      <c r="AC15" s="1308"/>
      <c r="AD15" s="1308"/>
      <c r="AE15" s="1308"/>
      <c r="AF15" s="1308"/>
      <c r="AG15" s="1308"/>
      <c r="AH15" s="1308"/>
      <c r="AI15" s="1308"/>
      <c r="AJ15" s="1308"/>
      <c r="AK15" s="1308"/>
      <c r="AL15" s="1308"/>
      <c r="AM15" s="1308"/>
      <c r="AN15" s="1308"/>
      <c r="AO15" s="1308"/>
      <c r="AP15" s="1308"/>
      <c r="AQ15" s="1308"/>
      <c r="AR15" s="1308"/>
      <c r="AS15" s="1308"/>
      <c r="AT15" s="1308"/>
      <c r="AU15" s="1308"/>
    </row>
    <row r="16" s="1" customFormat="true" ht="15" hidden="false" customHeight="false" outlineLevel="0" collapsed="false">
      <c r="A16" s="1311" t="s">
        <v>1587</v>
      </c>
      <c r="B16" s="1311"/>
      <c r="C16" s="1311"/>
      <c r="D16" s="1312"/>
      <c r="E16" s="1313"/>
      <c r="F16" s="1207" t="n">
        <f aca="false">E16*D16</f>
        <v>0</v>
      </c>
      <c r="G16" s="1311"/>
      <c r="O16" s="1308"/>
      <c r="P16" s="1308"/>
      <c r="Q16" s="1308"/>
      <c r="R16" s="1308"/>
      <c r="S16" s="1308"/>
      <c r="T16" s="1308"/>
      <c r="U16" s="1308"/>
      <c r="V16" s="1308"/>
      <c r="W16" s="1308"/>
      <c r="X16" s="1308"/>
      <c r="Y16" s="1308"/>
      <c r="Z16" s="1308"/>
      <c r="AA16" s="1308"/>
      <c r="AB16" s="1308"/>
      <c r="AC16" s="1308"/>
      <c r="AD16" s="1308"/>
      <c r="AE16" s="1308"/>
      <c r="AF16" s="1308"/>
      <c r="AG16" s="1308"/>
      <c r="AH16" s="1308"/>
      <c r="AI16" s="1308"/>
      <c r="AJ16" s="1308"/>
      <c r="AK16" s="1308"/>
      <c r="AL16" s="1308"/>
      <c r="AM16" s="1308"/>
      <c r="AN16" s="1308"/>
      <c r="AO16" s="1308"/>
      <c r="AP16" s="1308"/>
      <c r="AQ16" s="1308"/>
      <c r="AR16" s="1308"/>
      <c r="AS16" s="1308"/>
      <c r="AT16" s="1308"/>
      <c r="AU16" s="1308"/>
    </row>
    <row r="17" s="1" customFormat="true" ht="15" hidden="false" customHeight="false" outlineLevel="0" collapsed="false">
      <c r="A17" s="1311" t="s">
        <v>1588</v>
      </c>
      <c r="B17" s="1311"/>
      <c r="C17" s="1311"/>
      <c r="D17" s="1312"/>
      <c r="E17" s="1313"/>
      <c r="F17" s="1207" t="n">
        <f aca="false">E17*D17</f>
        <v>0</v>
      </c>
      <c r="G17" s="1311"/>
      <c r="O17" s="1308"/>
      <c r="P17" s="1308"/>
      <c r="Q17" s="1308"/>
      <c r="R17" s="1308"/>
      <c r="S17" s="1308"/>
      <c r="T17" s="1308"/>
      <c r="U17" s="1308"/>
      <c r="V17" s="1308"/>
      <c r="W17" s="1308"/>
      <c r="X17" s="1308"/>
      <c r="Y17" s="1308"/>
      <c r="Z17" s="1308"/>
      <c r="AA17" s="1308"/>
      <c r="AB17" s="1308"/>
      <c r="AC17" s="1308"/>
      <c r="AD17" s="1308"/>
      <c r="AE17" s="1308"/>
      <c r="AF17" s="1308"/>
      <c r="AG17" s="1308"/>
      <c r="AH17" s="1308"/>
      <c r="AI17" s="1308"/>
      <c r="AJ17" s="1308"/>
      <c r="AK17" s="1308"/>
      <c r="AL17" s="1308"/>
      <c r="AM17" s="1308"/>
      <c r="AN17" s="1308"/>
      <c r="AO17" s="1308"/>
      <c r="AP17" s="1308"/>
      <c r="AQ17" s="1308"/>
      <c r="AR17" s="1308"/>
      <c r="AS17" s="1308"/>
      <c r="AT17" s="1308"/>
      <c r="AU17" s="1308"/>
    </row>
    <row r="18" s="1" customFormat="true" ht="15" hidden="false" customHeight="false" outlineLevel="0" collapsed="false">
      <c r="A18" s="1311" t="s">
        <v>1589</v>
      </c>
      <c r="B18" s="1311"/>
      <c r="C18" s="1311"/>
      <c r="D18" s="1312"/>
      <c r="E18" s="1313"/>
      <c r="F18" s="1207" t="n">
        <f aca="false">E18*D18</f>
        <v>0</v>
      </c>
      <c r="G18" s="1311"/>
      <c r="O18" s="1308"/>
      <c r="P18" s="1308"/>
      <c r="Q18" s="1308"/>
      <c r="R18" s="1308"/>
      <c r="S18" s="1308"/>
      <c r="T18" s="1308"/>
      <c r="U18" s="1308"/>
      <c r="V18" s="1308"/>
      <c r="W18" s="1308"/>
      <c r="X18" s="1308"/>
      <c r="Y18" s="1308"/>
      <c r="Z18" s="1308"/>
      <c r="AA18" s="1308"/>
      <c r="AB18" s="1308"/>
      <c r="AC18" s="1308"/>
      <c r="AD18" s="1308"/>
      <c r="AE18" s="1308"/>
      <c r="AF18" s="1308"/>
      <c r="AG18" s="1308"/>
      <c r="AH18" s="1308"/>
      <c r="AI18" s="1308"/>
      <c r="AJ18" s="1308"/>
      <c r="AK18" s="1308"/>
      <c r="AL18" s="1308"/>
      <c r="AM18" s="1308"/>
      <c r="AN18" s="1308"/>
      <c r="AO18" s="1308"/>
      <c r="AP18" s="1308"/>
      <c r="AQ18" s="1308"/>
      <c r="AR18" s="1308"/>
      <c r="AS18" s="1308"/>
      <c r="AT18" s="1308"/>
      <c r="AU18" s="1308"/>
    </row>
    <row r="19" s="1" customFormat="true" ht="15" hidden="false" customHeight="false" outlineLevel="0" collapsed="false">
      <c r="A19" s="1311" t="s">
        <v>1590</v>
      </c>
      <c r="B19" s="1311"/>
      <c r="C19" s="1311"/>
      <c r="D19" s="1312"/>
      <c r="E19" s="1313"/>
      <c r="F19" s="1207" t="n">
        <f aca="false">E19*D19</f>
        <v>0</v>
      </c>
      <c r="G19" s="1311"/>
      <c r="O19" s="1308"/>
      <c r="P19" s="1308"/>
      <c r="Q19" s="1308"/>
      <c r="R19" s="1308"/>
      <c r="S19" s="1308"/>
      <c r="T19" s="1308"/>
      <c r="U19" s="1308"/>
      <c r="V19" s="1308"/>
      <c r="W19" s="1308"/>
      <c r="X19" s="1308"/>
      <c r="Y19" s="1308"/>
      <c r="Z19" s="1308"/>
      <c r="AA19" s="1308"/>
      <c r="AB19" s="1308"/>
      <c r="AC19" s="1308"/>
      <c r="AD19" s="1308"/>
      <c r="AE19" s="1308"/>
      <c r="AF19" s="1308"/>
      <c r="AG19" s="1308"/>
      <c r="AH19" s="1308"/>
      <c r="AI19" s="1308"/>
      <c r="AJ19" s="1308"/>
      <c r="AK19" s="1308"/>
      <c r="AL19" s="1308"/>
      <c r="AM19" s="1308"/>
      <c r="AN19" s="1308"/>
      <c r="AO19" s="1308"/>
      <c r="AP19" s="1308"/>
      <c r="AQ19" s="1308"/>
      <c r="AR19" s="1308"/>
      <c r="AS19" s="1308"/>
      <c r="AT19" s="1308"/>
      <c r="AU19" s="1308"/>
    </row>
    <row r="20" s="1" customFormat="true" ht="15" hidden="false" customHeight="false" outlineLevel="0" collapsed="false">
      <c r="A20" s="1311" t="s">
        <v>1591</v>
      </c>
      <c r="B20" s="1311"/>
      <c r="C20" s="1311"/>
      <c r="D20" s="1312"/>
      <c r="E20" s="1313"/>
      <c r="F20" s="1207" t="n">
        <f aca="false">E20*D20</f>
        <v>0</v>
      </c>
      <c r="G20" s="1311"/>
      <c r="O20" s="1308"/>
      <c r="P20" s="1308"/>
      <c r="Q20" s="1308"/>
      <c r="R20" s="1308"/>
      <c r="S20" s="1308"/>
      <c r="T20" s="1308"/>
      <c r="U20" s="1308"/>
      <c r="V20" s="1308"/>
      <c r="W20" s="1308"/>
      <c r="X20" s="1308"/>
      <c r="Y20" s="1308"/>
      <c r="Z20" s="1308"/>
      <c r="AA20" s="1308"/>
      <c r="AB20" s="1308"/>
      <c r="AC20" s="1308"/>
      <c r="AD20" s="1308"/>
      <c r="AE20" s="1308"/>
      <c r="AF20" s="1308"/>
      <c r="AG20" s="1308"/>
      <c r="AH20" s="1308"/>
      <c r="AI20" s="1308"/>
      <c r="AJ20" s="1308"/>
      <c r="AK20" s="1308"/>
      <c r="AL20" s="1308"/>
      <c r="AM20" s="1308"/>
      <c r="AN20" s="1308"/>
      <c r="AO20" s="1308"/>
      <c r="AP20" s="1308"/>
      <c r="AQ20" s="1308"/>
      <c r="AR20" s="1308"/>
      <c r="AS20" s="1308"/>
      <c r="AT20" s="1308"/>
      <c r="AU20" s="1308"/>
    </row>
    <row r="21" s="1" customFormat="true" ht="15" hidden="false" customHeight="false" outlineLevel="0" collapsed="false">
      <c r="A21" s="1311" t="s">
        <v>1592</v>
      </c>
      <c r="B21" s="1311"/>
      <c r="C21" s="1311"/>
      <c r="D21" s="1312"/>
      <c r="E21" s="1313"/>
      <c r="F21" s="1207" t="n">
        <f aca="false">E21*D21</f>
        <v>0</v>
      </c>
      <c r="G21" s="1311"/>
      <c r="O21" s="1308"/>
      <c r="P21" s="1308"/>
      <c r="Q21" s="1308"/>
      <c r="R21" s="1308"/>
      <c r="S21" s="1308"/>
      <c r="T21" s="1308"/>
      <c r="U21" s="1308"/>
      <c r="V21" s="1308"/>
      <c r="W21" s="1308"/>
      <c r="X21" s="1308"/>
      <c r="Y21" s="1308"/>
      <c r="Z21" s="1308"/>
      <c r="AA21" s="1308"/>
      <c r="AB21" s="1308"/>
      <c r="AC21" s="1308"/>
      <c r="AD21" s="1308"/>
      <c r="AE21" s="1308"/>
      <c r="AF21" s="1308"/>
      <c r="AG21" s="1308"/>
      <c r="AH21" s="1308"/>
      <c r="AI21" s="1308"/>
      <c r="AJ21" s="1308"/>
      <c r="AK21" s="1308"/>
      <c r="AL21" s="1308"/>
      <c r="AM21" s="1308"/>
      <c r="AN21" s="1308"/>
      <c r="AO21" s="1308"/>
      <c r="AP21" s="1308"/>
      <c r="AQ21" s="1308"/>
      <c r="AR21" s="1308"/>
      <c r="AS21" s="1308"/>
      <c r="AT21" s="1308"/>
      <c r="AU21" s="1308"/>
    </row>
    <row r="22" s="1" customFormat="true" ht="15" hidden="false" customHeight="false" outlineLevel="0" collapsed="false">
      <c r="A22" s="1311" t="s">
        <v>1593</v>
      </c>
      <c r="B22" s="1311"/>
      <c r="C22" s="1311"/>
      <c r="D22" s="1312"/>
      <c r="E22" s="1313"/>
      <c r="F22" s="1207" t="n">
        <f aca="false">E22*D22</f>
        <v>0</v>
      </c>
      <c r="G22" s="1311"/>
      <c r="O22" s="1308"/>
      <c r="P22" s="1308"/>
      <c r="Q22" s="1308"/>
      <c r="R22" s="1308"/>
      <c r="S22" s="1308"/>
      <c r="T22" s="1308"/>
      <c r="U22" s="1308"/>
      <c r="V22" s="1308"/>
      <c r="W22" s="1308"/>
      <c r="X22" s="1308"/>
      <c r="Y22" s="1308"/>
      <c r="Z22" s="1308"/>
      <c r="AA22" s="1308"/>
      <c r="AB22" s="1308"/>
      <c r="AC22" s="1308"/>
      <c r="AD22" s="1308"/>
      <c r="AE22" s="1308"/>
      <c r="AF22" s="1308"/>
      <c r="AG22" s="1308"/>
      <c r="AH22" s="1308"/>
      <c r="AI22" s="1308"/>
      <c r="AJ22" s="1308"/>
      <c r="AK22" s="1308"/>
      <c r="AL22" s="1308"/>
      <c r="AM22" s="1308"/>
      <c r="AN22" s="1308"/>
      <c r="AO22" s="1308"/>
      <c r="AP22" s="1308"/>
      <c r="AQ22" s="1308"/>
      <c r="AR22" s="1308"/>
      <c r="AS22" s="1308"/>
      <c r="AT22" s="1308"/>
      <c r="AU22" s="1308"/>
    </row>
    <row r="23" s="1" customFormat="true" ht="15" hidden="false" customHeight="false" outlineLevel="0" collapsed="false">
      <c r="A23" s="1311" t="s">
        <v>1594</v>
      </c>
      <c r="B23" s="1311"/>
      <c r="C23" s="1311"/>
      <c r="D23" s="1312"/>
      <c r="E23" s="1313"/>
      <c r="F23" s="1207" t="n">
        <f aca="false">E23*D23</f>
        <v>0</v>
      </c>
      <c r="G23" s="1311"/>
      <c r="O23" s="1308"/>
      <c r="P23" s="1308"/>
      <c r="Q23" s="1308"/>
      <c r="R23" s="1308"/>
      <c r="S23" s="1308"/>
      <c r="T23" s="1308"/>
      <c r="U23" s="1308"/>
      <c r="V23" s="1308"/>
      <c r="W23" s="1308"/>
      <c r="X23" s="1308"/>
      <c r="Y23" s="1308"/>
      <c r="Z23" s="1308"/>
      <c r="AA23" s="1308"/>
      <c r="AB23" s="1308"/>
      <c r="AC23" s="1308"/>
      <c r="AD23" s="1308"/>
      <c r="AE23" s="1308"/>
      <c r="AF23" s="1308"/>
      <c r="AG23" s="1308"/>
      <c r="AH23" s="1308"/>
      <c r="AI23" s="1308"/>
      <c r="AJ23" s="1308"/>
      <c r="AK23" s="1308"/>
      <c r="AL23" s="1308"/>
      <c r="AM23" s="1308"/>
      <c r="AN23" s="1308"/>
      <c r="AO23" s="1308"/>
      <c r="AP23" s="1308"/>
      <c r="AQ23" s="1308"/>
      <c r="AR23" s="1308"/>
      <c r="AS23" s="1308"/>
      <c r="AT23" s="1308"/>
      <c r="AU23" s="1308"/>
    </row>
    <row r="24" s="1" customFormat="true" ht="15" hidden="false" customHeight="false" outlineLevel="0" collapsed="false">
      <c r="A24" s="1311" t="s">
        <v>1595</v>
      </c>
      <c r="B24" s="1311"/>
      <c r="C24" s="1311"/>
      <c r="D24" s="1312"/>
      <c r="E24" s="1313"/>
      <c r="F24" s="1207" t="n">
        <f aca="false">E24*D24</f>
        <v>0</v>
      </c>
      <c r="G24" s="1311"/>
      <c r="O24" s="1308"/>
      <c r="P24" s="1308"/>
      <c r="Q24" s="1308"/>
      <c r="R24" s="1308"/>
      <c r="S24" s="1308"/>
      <c r="T24" s="1308"/>
      <c r="U24" s="1308"/>
      <c r="V24" s="1308"/>
      <c r="W24" s="1308"/>
      <c r="X24" s="1308"/>
      <c r="Y24" s="1308"/>
      <c r="Z24" s="1308"/>
      <c r="AA24" s="1308"/>
      <c r="AB24" s="1308"/>
      <c r="AC24" s="1308"/>
      <c r="AD24" s="1308"/>
      <c r="AE24" s="1308"/>
      <c r="AF24" s="1308"/>
      <c r="AG24" s="1308"/>
      <c r="AH24" s="1308"/>
      <c r="AI24" s="1308"/>
      <c r="AJ24" s="1308"/>
      <c r="AK24" s="1308"/>
      <c r="AL24" s="1308"/>
      <c r="AM24" s="1308"/>
      <c r="AN24" s="1308"/>
      <c r="AO24" s="1308"/>
      <c r="AP24" s="1308"/>
      <c r="AQ24" s="1308"/>
      <c r="AR24" s="1308"/>
      <c r="AS24" s="1308"/>
      <c r="AT24" s="1308"/>
      <c r="AU24" s="1308"/>
    </row>
    <row r="25" s="1" customFormat="true" ht="15" hidden="false" customHeight="false" outlineLevel="0" collapsed="false">
      <c r="A25" s="1311" t="s">
        <v>1596</v>
      </c>
      <c r="B25" s="1311"/>
      <c r="C25" s="1311"/>
      <c r="D25" s="1312"/>
      <c r="E25" s="1313"/>
      <c r="F25" s="1207" t="n">
        <f aca="false">E25*D25</f>
        <v>0</v>
      </c>
      <c r="G25" s="1311"/>
      <c r="O25" s="1308"/>
      <c r="P25" s="1308"/>
      <c r="Q25" s="1308"/>
      <c r="R25" s="1308"/>
      <c r="S25" s="1308"/>
      <c r="T25" s="1308"/>
      <c r="U25" s="1308"/>
      <c r="V25" s="1308"/>
      <c r="W25" s="1308"/>
      <c r="X25" s="1308"/>
      <c r="Y25" s="1308"/>
      <c r="Z25" s="1308"/>
      <c r="AA25" s="1308"/>
      <c r="AB25" s="1308"/>
      <c r="AC25" s="1308"/>
      <c r="AD25" s="1308"/>
      <c r="AE25" s="1308"/>
      <c r="AF25" s="1308"/>
      <c r="AG25" s="1308"/>
      <c r="AH25" s="1308"/>
      <c r="AI25" s="1308"/>
      <c r="AJ25" s="1308"/>
      <c r="AK25" s="1308"/>
      <c r="AL25" s="1308"/>
      <c r="AM25" s="1308"/>
      <c r="AN25" s="1308"/>
      <c r="AO25" s="1308"/>
      <c r="AP25" s="1308"/>
      <c r="AQ25" s="1308"/>
      <c r="AR25" s="1308"/>
      <c r="AS25" s="1308"/>
      <c r="AT25" s="1308"/>
      <c r="AU25" s="1308"/>
    </row>
    <row r="26" s="1" customFormat="true" ht="15" hidden="false" customHeight="false" outlineLevel="0" collapsed="false">
      <c r="A26" s="1311" t="s">
        <v>1597</v>
      </c>
      <c r="B26" s="1311"/>
      <c r="C26" s="1311"/>
      <c r="D26" s="1312"/>
      <c r="E26" s="1313"/>
      <c r="F26" s="1207" t="n">
        <f aca="false">E26*D26</f>
        <v>0</v>
      </c>
      <c r="G26" s="1311"/>
      <c r="O26" s="1308"/>
      <c r="P26" s="1308"/>
      <c r="Q26" s="1308"/>
      <c r="R26" s="1308"/>
      <c r="S26" s="1308"/>
      <c r="T26" s="1308"/>
      <c r="U26" s="1308"/>
      <c r="V26" s="1308"/>
      <c r="W26" s="1308"/>
      <c r="X26" s="1308"/>
      <c r="Y26" s="1308"/>
      <c r="Z26" s="1308"/>
      <c r="AA26" s="1308"/>
      <c r="AB26" s="1308"/>
      <c r="AC26" s="1308"/>
      <c r="AD26" s="1308"/>
      <c r="AE26" s="1308"/>
      <c r="AF26" s="1308"/>
      <c r="AG26" s="1308"/>
      <c r="AH26" s="1308"/>
      <c r="AI26" s="1308"/>
      <c r="AJ26" s="1308"/>
      <c r="AK26" s="1308"/>
      <c r="AL26" s="1308"/>
      <c r="AM26" s="1308"/>
      <c r="AN26" s="1308"/>
      <c r="AO26" s="1308"/>
      <c r="AP26" s="1308"/>
      <c r="AQ26" s="1308"/>
      <c r="AR26" s="1308"/>
      <c r="AS26" s="1308"/>
      <c r="AT26" s="1308"/>
      <c r="AU26" s="1308"/>
    </row>
    <row r="27" s="1" customFormat="true" ht="15" hidden="false" customHeight="false" outlineLevel="0" collapsed="false">
      <c r="A27" s="1311" t="s">
        <v>1598</v>
      </c>
      <c r="B27" s="1311"/>
      <c r="C27" s="1311"/>
      <c r="D27" s="1312"/>
      <c r="E27" s="1313"/>
      <c r="F27" s="1207" t="n">
        <f aca="false">E27*D27</f>
        <v>0</v>
      </c>
      <c r="G27" s="1311"/>
      <c r="O27" s="1308"/>
      <c r="P27" s="1308"/>
      <c r="Q27" s="1308"/>
      <c r="R27" s="1308"/>
      <c r="S27" s="1308"/>
      <c r="T27" s="1308"/>
      <c r="U27" s="1308"/>
      <c r="V27" s="1308"/>
      <c r="W27" s="1308"/>
      <c r="X27" s="1308"/>
      <c r="Y27" s="1308"/>
      <c r="Z27" s="1308"/>
      <c r="AA27" s="1308"/>
      <c r="AB27" s="1308"/>
      <c r="AC27" s="1308"/>
      <c r="AD27" s="1308"/>
      <c r="AE27" s="1308"/>
      <c r="AF27" s="1308"/>
      <c r="AG27" s="1308"/>
      <c r="AH27" s="1308"/>
      <c r="AI27" s="1308"/>
      <c r="AJ27" s="1308"/>
      <c r="AK27" s="1308"/>
      <c r="AL27" s="1308"/>
      <c r="AM27" s="1308"/>
      <c r="AN27" s="1308"/>
      <c r="AO27" s="1308"/>
      <c r="AP27" s="1308"/>
      <c r="AQ27" s="1308"/>
      <c r="AR27" s="1308"/>
      <c r="AS27" s="1308"/>
      <c r="AT27" s="1308"/>
      <c r="AU27" s="1308"/>
    </row>
    <row r="28" s="1" customFormat="true" ht="15" hidden="false" customHeight="false" outlineLevel="0" collapsed="false">
      <c r="A28" s="1311" t="s">
        <v>1599</v>
      </c>
      <c r="B28" s="1311"/>
      <c r="C28" s="1311"/>
      <c r="D28" s="1312"/>
      <c r="E28" s="1313"/>
      <c r="F28" s="1207" t="n">
        <f aca="false">E28*D28</f>
        <v>0</v>
      </c>
      <c r="G28" s="1311"/>
      <c r="O28" s="1308"/>
      <c r="P28" s="1308"/>
      <c r="Q28" s="1308"/>
      <c r="R28" s="1308"/>
      <c r="S28" s="1308"/>
      <c r="T28" s="1308"/>
      <c r="U28" s="1308"/>
      <c r="V28" s="1308"/>
      <c r="W28" s="1308"/>
      <c r="X28" s="1308"/>
      <c r="Y28" s="1308"/>
      <c r="Z28" s="1308"/>
      <c r="AA28" s="1308"/>
      <c r="AB28" s="1308"/>
      <c r="AC28" s="1308"/>
      <c r="AD28" s="1308"/>
      <c r="AE28" s="1308"/>
      <c r="AF28" s="1308"/>
      <c r="AG28" s="1308"/>
      <c r="AH28" s="1308"/>
      <c r="AI28" s="1308"/>
      <c r="AJ28" s="1308"/>
      <c r="AK28" s="1308"/>
      <c r="AL28" s="1308"/>
      <c r="AM28" s="1308"/>
      <c r="AN28" s="1308"/>
      <c r="AO28" s="1308"/>
      <c r="AP28" s="1308"/>
      <c r="AQ28" s="1308"/>
      <c r="AR28" s="1308"/>
      <c r="AS28" s="1308"/>
      <c r="AT28" s="1308"/>
      <c r="AU28" s="1308"/>
    </row>
    <row r="29" s="1" customFormat="true" ht="15" hidden="false" customHeight="false" outlineLevel="0" collapsed="false">
      <c r="A29" s="1311" t="s">
        <v>1600</v>
      </c>
      <c r="B29" s="1311"/>
      <c r="C29" s="1311"/>
      <c r="D29" s="1312"/>
      <c r="E29" s="1313"/>
      <c r="F29" s="1207" t="n">
        <f aca="false">E29*D29</f>
        <v>0</v>
      </c>
      <c r="G29" s="1311"/>
      <c r="O29" s="1308"/>
      <c r="P29" s="1308"/>
      <c r="Q29" s="1308"/>
      <c r="R29" s="1308"/>
      <c r="S29" s="1308"/>
      <c r="T29" s="1308"/>
      <c r="U29" s="1308"/>
      <c r="V29" s="1308"/>
      <c r="W29" s="1308"/>
      <c r="X29" s="1308"/>
      <c r="Y29" s="1308"/>
      <c r="Z29" s="1308"/>
      <c r="AA29" s="1308"/>
      <c r="AB29" s="1308"/>
      <c r="AC29" s="1308"/>
      <c r="AD29" s="1308"/>
      <c r="AE29" s="1308"/>
      <c r="AF29" s="1308"/>
      <c r="AG29" s="1308"/>
      <c r="AH29" s="1308"/>
      <c r="AI29" s="1308"/>
      <c r="AJ29" s="1308"/>
      <c r="AK29" s="1308"/>
      <c r="AL29" s="1308"/>
      <c r="AM29" s="1308"/>
      <c r="AN29" s="1308"/>
      <c r="AO29" s="1308"/>
      <c r="AP29" s="1308"/>
      <c r="AQ29" s="1308"/>
      <c r="AR29" s="1308"/>
      <c r="AS29" s="1308"/>
      <c r="AT29" s="1308"/>
      <c r="AU29" s="1308"/>
    </row>
    <row r="30" s="1" customFormat="true" ht="15" hidden="false" customHeight="false" outlineLevel="0" collapsed="false">
      <c r="A30" s="1311" t="s">
        <v>1601</v>
      </c>
      <c r="B30" s="1311"/>
      <c r="C30" s="1311"/>
      <c r="D30" s="1312"/>
      <c r="E30" s="1313"/>
      <c r="F30" s="1207" t="n">
        <f aca="false">E30*D30</f>
        <v>0</v>
      </c>
      <c r="G30" s="1311"/>
      <c r="O30" s="1308"/>
      <c r="P30" s="1308"/>
      <c r="Q30" s="1308"/>
      <c r="R30" s="1308"/>
      <c r="S30" s="1308"/>
      <c r="T30" s="1308"/>
      <c r="U30" s="1308"/>
      <c r="V30" s="1308"/>
      <c r="W30" s="1308"/>
      <c r="X30" s="1308"/>
      <c r="Y30" s="1308"/>
      <c r="Z30" s="1308"/>
      <c r="AA30" s="1308"/>
      <c r="AB30" s="1308"/>
      <c r="AC30" s="1308"/>
      <c r="AD30" s="1308"/>
      <c r="AE30" s="1308"/>
      <c r="AF30" s="1308"/>
      <c r="AG30" s="1308"/>
      <c r="AH30" s="1308"/>
      <c r="AI30" s="1308"/>
      <c r="AJ30" s="1308"/>
      <c r="AK30" s="1308"/>
      <c r="AL30" s="1308"/>
      <c r="AM30" s="1308"/>
      <c r="AN30" s="1308"/>
      <c r="AO30" s="1308"/>
      <c r="AP30" s="1308"/>
      <c r="AQ30" s="1308"/>
      <c r="AR30" s="1308"/>
      <c r="AS30" s="1308"/>
      <c r="AT30" s="1308"/>
      <c r="AU30" s="1308"/>
    </row>
    <row r="31" s="1" customFormat="true" ht="15" hidden="false" customHeight="false" outlineLevel="0" collapsed="false">
      <c r="A31" s="1311" t="s">
        <v>1602</v>
      </c>
      <c r="B31" s="1311"/>
      <c r="C31" s="1311"/>
      <c r="D31" s="1312"/>
      <c r="E31" s="1313"/>
      <c r="F31" s="1207" t="n">
        <f aca="false">E31*D31</f>
        <v>0</v>
      </c>
      <c r="G31" s="1311"/>
      <c r="O31" s="1308"/>
      <c r="P31" s="1308"/>
      <c r="Q31" s="1308"/>
      <c r="R31" s="1308"/>
      <c r="S31" s="1308"/>
      <c r="T31" s="1308"/>
      <c r="U31" s="1308"/>
      <c r="V31" s="1308"/>
      <c r="W31" s="1308"/>
      <c r="X31" s="1308"/>
      <c r="Y31" s="1308"/>
      <c r="Z31" s="1308"/>
      <c r="AA31" s="1308"/>
      <c r="AB31" s="1308"/>
      <c r="AC31" s="1308"/>
      <c r="AD31" s="1308"/>
      <c r="AE31" s="1308"/>
      <c r="AF31" s="1308"/>
      <c r="AG31" s="1308"/>
      <c r="AH31" s="1308"/>
      <c r="AI31" s="1308"/>
      <c r="AJ31" s="1308"/>
      <c r="AK31" s="1308"/>
      <c r="AL31" s="1308"/>
      <c r="AM31" s="1308"/>
      <c r="AN31" s="1308"/>
      <c r="AO31" s="1308"/>
      <c r="AP31" s="1308"/>
      <c r="AQ31" s="1308"/>
      <c r="AR31" s="1308"/>
      <c r="AS31" s="1308"/>
      <c r="AT31" s="1308"/>
      <c r="AU31" s="1308"/>
    </row>
    <row r="32" s="1" customFormat="true" ht="15" hidden="false" customHeight="false" outlineLevel="0" collapsed="false">
      <c r="A32" s="1311" t="s">
        <v>1603</v>
      </c>
      <c r="B32" s="1311"/>
      <c r="C32" s="1311"/>
      <c r="D32" s="1312"/>
      <c r="E32" s="1313"/>
      <c r="F32" s="1207" t="n">
        <f aca="false">E32*D32</f>
        <v>0</v>
      </c>
      <c r="G32" s="1311"/>
      <c r="O32" s="1308"/>
      <c r="P32" s="1308"/>
      <c r="Q32" s="1308"/>
      <c r="R32" s="1308"/>
      <c r="S32" s="1308"/>
      <c r="T32" s="1308"/>
      <c r="U32" s="1308"/>
      <c r="V32" s="1308"/>
      <c r="W32" s="1308"/>
      <c r="X32" s="1308"/>
      <c r="Y32" s="1308"/>
      <c r="Z32" s="1308"/>
      <c r="AA32" s="1308"/>
      <c r="AB32" s="1308"/>
      <c r="AC32" s="1308"/>
      <c r="AD32" s="1308"/>
      <c r="AE32" s="1308"/>
      <c r="AF32" s="1308"/>
      <c r="AG32" s="1308"/>
      <c r="AH32" s="1308"/>
      <c r="AI32" s="1308"/>
      <c r="AJ32" s="1308"/>
      <c r="AK32" s="1308"/>
      <c r="AL32" s="1308"/>
      <c r="AM32" s="1308"/>
      <c r="AN32" s="1308"/>
      <c r="AO32" s="1308"/>
      <c r="AP32" s="1308"/>
      <c r="AQ32" s="1308"/>
      <c r="AR32" s="1308"/>
      <c r="AS32" s="1308"/>
      <c r="AT32" s="1308"/>
      <c r="AU32" s="1308"/>
    </row>
    <row r="33" s="1" customFormat="true" ht="15" hidden="false" customHeight="false" outlineLevel="0" collapsed="false">
      <c r="A33" s="1311" t="s">
        <v>1604</v>
      </c>
      <c r="B33" s="1311"/>
      <c r="C33" s="1311"/>
      <c r="D33" s="1312"/>
      <c r="E33" s="1313"/>
      <c r="F33" s="1207" t="n">
        <f aca="false">E33*D33</f>
        <v>0</v>
      </c>
      <c r="G33" s="1311"/>
      <c r="O33" s="1308"/>
      <c r="P33" s="1308"/>
      <c r="Q33" s="1308"/>
      <c r="R33" s="1308"/>
      <c r="S33" s="1308"/>
      <c r="T33" s="1308"/>
      <c r="U33" s="1308"/>
      <c r="V33" s="1308"/>
      <c r="W33" s="1308"/>
      <c r="X33" s="1308"/>
      <c r="Y33" s="1308"/>
      <c r="Z33" s="1308"/>
      <c r="AA33" s="1308"/>
      <c r="AB33" s="1308"/>
      <c r="AC33" s="1308"/>
      <c r="AD33" s="1308"/>
      <c r="AE33" s="1308"/>
      <c r="AF33" s="1308"/>
      <c r="AG33" s="1308"/>
      <c r="AH33" s="1308"/>
      <c r="AI33" s="1308"/>
      <c r="AJ33" s="1308"/>
      <c r="AK33" s="1308"/>
      <c r="AL33" s="1308"/>
      <c r="AM33" s="1308"/>
      <c r="AN33" s="1308"/>
      <c r="AO33" s="1308"/>
      <c r="AP33" s="1308"/>
      <c r="AQ33" s="1308"/>
      <c r="AR33" s="1308"/>
      <c r="AS33" s="1308"/>
      <c r="AT33" s="1308"/>
      <c r="AU33" s="1308"/>
    </row>
    <row r="34" s="1" customFormat="true" ht="15" hidden="false" customHeight="false" outlineLevel="0" collapsed="false">
      <c r="A34" s="1311" t="s">
        <v>1605</v>
      </c>
      <c r="B34" s="1311"/>
      <c r="C34" s="1311"/>
      <c r="D34" s="1312"/>
      <c r="E34" s="1313"/>
      <c r="F34" s="1207" t="n">
        <f aca="false">E34*D34</f>
        <v>0</v>
      </c>
      <c r="G34" s="1311"/>
      <c r="O34" s="1308"/>
      <c r="P34" s="1308"/>
      <c r="Q34" s="1308"/>
      <c r="R34" s="1308"/>
      <c r="S34" s="1308"/>
      <c r="T34" s="1308"/>
      <c r="U34" s="1308"/>
      <c r="V34" s="1308"/>
      <c r="W34" s="1308"/>
      <c r="X34" s="1308"/>
      <c r="Y34" s="1308"/>
      <c r="Z34" s="1308"/>
      <c r="AA34" s="1308"/>
      <c r="AB34" s="1308"/>
      <c r="AC34" s="1308"/>
      <c r="AD34" s="1308"/>
      <c r="AE34" s="1308"/>
      <c r="AF34" s="1308"/>
      <c r="AG34" s="1308"/>
      <c r="AH34" s="1308"/>
      <c r="AI34" s="1308"/>
      <c r="AJ34" s="1308"/>
      <c r="AK34" s="1308"/>
      <c r="AL34" s="1308"/>
      <c r="AM34" s="1308"/>
      <c r="AN34" s="1308"/>
      <c r="AO34" s="1308"/>
      <c r="AP34" s="1308"/>
      <c r="AQ34" s="1308"/>
      <c r="AR34" s="1308"/>
      <c r="AS34" s="1308"/>
      <c r="AT34" s="1308"/>
      <c r="AU34" s="1308"/>
    </row>
    <row r="35" s="1" customFormat="true" ht="15" hidden="false" customHeight="false" outlineLevel="0" collapsed="false">
      <c r="A35" s="1311" t="s">
        <v>1606</v>
      </c>
      <c r="B35" s="1311"/>
      <c r="C35" s="1311"/>
      <c r="D35" s="1312"/>
      <c r="E35" s="1313"/>
      <c r="F35" s="1207" t="n">
        <f aca="false">E35*D35</f>
        <v>0</v>
      </c>
      <c r="G35" s="1311"/>
      <c r="O35" s="1308"/>
      <c r="P35" s="1308"/>
      <c r="Q35" s="1308"/>
      <c r="R35" s="1308"/>
      <c r="S35" s="1308"/>
      <c r="T35" s="1308"/>
      <c r="U35" s="1308"/>
      <c r="V35" s="1308"/>
      <c r="W35" s="1308"/>
      <c r="X35" s="1308"/>
      <c r="Y35" s="1308"/>
      <c r="Z35" s="1308"/>
      <c r="AA35" s="1308"/>
      <c r="AB35" s="1308"/>
      <c r="AC35" s="1308"/>
      <c r="AD35" s="1308"/>
      <c r="AE35" s="1308"/>
      <c r="AF35" s="1308"/>
      <c r="AG35" s="1308"/>
      <c r="AH35" s="1308"/>
      <c r="AI35" s="1308"/>
      <c r="AJ35" s="1308"/>
      <c r="AK35" s="1308"/>
      <c r="AL35" s="1308"/>
      <c r="AM35" s="1308"/>
      <c r="AN35" s="1308"/>
      <c r="AO35" s="1308"/>
      <c r="AP35" s="1308"/>
      <c r="AQ35" s="1308"/>
      <c r="AR35" s="1308"/>
      <c r="AS35" s="1308"/>
      <c r="AT35" s="1308"/>
      <c r="AU35" s="1308"/>
    </row>
    <row r="36" s="1" customFormat="true" ht="15" hidden="false" customHeight="false" outlineLevel="0" collapsed="false">
      <c r="A36" s="1311" t="s">
        <v>1607</v>
      </c>
      <c r="B36" s="1311"/>
      <c r="C36" s="1311"/>
      <c r="D36" s="1312"/>
      <c r="E36" s="1313"/>
      <c r="F36" s="1207" t="n">
        <f aca="false">E36*D36</f>
        <v>0</v>
      </c>
      <c r="G36" s="1311"/>
      <c r="O36" s="1308"/>
      <c r="P36" s="1308"/>
      <c r="Q36" s="1308"/>
      <c r="R36" s="1308"/>
      <c r="S36" s="1308"/>
      <c r="T36" s="1308"/>
      <c r="U36" s="1308"/>
      <c r="V36" s="1308"/>
      <c r="W36" s="1308"/>
      <c r="X36" s="1308"/>
      <c r="Y36" s="1308"/>
      <c r="Z36" s="1308"/>
      <c r="AA36" s="1308"/>
      <c r="AB36" s="1308"/>
      <c r="AC36" s="1308"/>
      <c r="AD36" s="1308"/>
      <c r="AE36" s="1308"/>
      <c r="AF36" s="1308"/>
      <c r="AG36" s="1308"/>
      <c r="AH36" s="1308"/>
      <c r="AI36" s="1308"/>
      <c r="AJ36" s="1308"/>
      <c r="AK36" s="1308"/>
      <c r="AL36" s="1308"/>
      <c r="AM36" s="1308"/>
      <c r="AN36" s="1308"/>
      <c r="AO36" s="1308"/>
      <c r="AP36" s="1308"/>
      <c r="AQ36" s="1308"/>
      <c r="AR36" s="1308"/>
      <c r="AS36" s="1308"/>
      <c r="AT36" s="1308"/>
      <c r="AU36" s="1308"/>
    </row>
    <row r="37" s="1" customFormat="true" ht="15" hidden="false" customHeight="false" outlineLevel="0" collapsed="false">
      <c r="A37" s="1311" t="s">
        <v>1608</v>
      </c>
      <c r="B37" s="1311"/>
      <c r="C37" s="1311"/>
      <c r="D37" s="1312"/>
      <c r="E37" s="1313"/>
      <c r="F37" s="1207" t="n">
        <f aca="false">E37*D37</f>
        <v>0</v>
      </c>
      <c r="G37" s="1311"/>
      <c r="O37" s="1308"/>
      <c r="P37" s="1308"/>
      <c r="Q37" s="1308"/>
      <c r="R37" s="1308"/>
      <c r="S37" s="1308"/>
      <c r="T37" s="1308"/>
      <c r="U37" s="1308"/>
      <c r="V37" s="1308"/>
      <c r="W37" s="1308"/>
      <c r="X37" s="1308"/>
      <c r="Y37" s="1308"/>
      <c r="Z37" s="1308"/>
      <c r="AA37" s="1308"/>
      <c r="AB37" s="1308"/>
      <c r="AC37" s="1308"/>
      <c r="AD37" s="1308"/>
      <c r="AE37" s="1308"/>
      <c r="AF37" s="1308"/>
      <c r="AG37" s="1308"/>
      <c r="AH37" s="1308"/>
      <c r="AI37" s="1308"/>
      <c r="AJ37" s="1308"/>
      <c r="AK37" s="1308"/>
      <c r="AL37" s="1308"/>
      <c r="AM37" s="1308"/>
      <c r="AN37" s="1308"/>
      <c r="AO37" s="1308"/>
      <c r="AP37" s="1308"/>
      <c r="AQ37" s="1308"/>
      <c r="AR37" s="1308"/>
      <c r="AS37" s="1308"/>
      <c r="AT37" s="1308"/>
      <c r="AU37" s="1308"/>
    </row>
    <row r="38" s="1" customFormat="true" ht="15" hidden="false" customHeight="false" outlineLevel="0" collapsed="false">
      <c r="A38" s="1311" t="s">
        <v>1609</v>
      </c>
      <c r="B38" s="1311"/>
      <c r="C38" s="1311"/>
      <c r="D38" s="1312"/>
      <c r="E38" s="1313"/>
      <c r="F38" s="1207" t="n">
        <f aca="false">E38*D38</f>
        <v>0</v>
      </c>
      <c r="G38" s="1311"/>
      <c r="O38" s="1308"/>
      <c r="P38" s="1308"/>
      <c r="Q38" s="1308"/>
      <c r="R38" s="1308"/>
      <c r="S38" s="1308"/>
      <c r="T38" s="1308"/>
      <c r="U38" s="1308"/>
      <c r="V38" s="1308"/>
      <c r="W38" s="1308"/>
      <c r="X38" s="1308"/>
      <c r="Y38" s="1308"/>
      <c r="Z38" s="1308"/>
      <c r="AA38" s="1308"/>
      <c r="AB38" s="1308"/>
      <c r="AC38" s="1308"/>
      <c r="AD38" s="1308"/>
      <c r="AE38" s="1308"/>
      <c r="AF38" s="1308"/>
      <c r="AG38" s="1308"/>
      <c r="AH38" s="1308"/>
      <c r="AI38" s="1308"/>
      <c r="AJ38" s="1308"/>
      <c r="AK38" s="1308"/>
      <c r="AL38" s="1308"/>
      <c r="AM38" s="1308"/>
      <c r="AN38" s="1308"/>
      <c r="AO38" s="1308"/>
      <c r="AP38" s="1308"/>
      <c r="AQ38" s="1308"/>
      <c r="AR38" s="1308"/>
      <c r="AS38" s="1308"/>
      <c r="AT38" s="1308"/>
      <c r="AU38" s="1308"/>
    </row>
    <row r="39" s="1" customFormat="true" ht="15" hidden="false" customHeight="false" outlineLevel="0" collapsed="false">
      <c r="A39" s="1311" t="s">
        <v>1610</v>
      </c>
      <c r="B39" s="1311"/>
      <c r="C39" s="1311"/>
      <c r="D39" s="1312"/>
      <c r="E39" s="1313"/>
      <c r="F39" s="1207" t="n">
        <f aca="false">E39*D39</f>
        <v>0</v>
      </c>
      <c r="G39" s="1311"/>
      <c r="O39" s="1308"/>
      <c r="P39" s="1308"/>
      <c r="Q39" s="1308"/>
      <c r="R39" s="1308"/>
      <c r="S39" s="1308"/>
      <c r="T39" s="1308"/>
      <c r="U39" s="1308"/>
      <c r="V39" s="1308"/>
      <c r="W39" s="1308"/>
      <c r="X39" s="1308"/>
      <c r="Y39" s="1308"/>
      <c r="Z39" s="1308"/>
      <c r="AA39" s="1308"/>
      <c r="AB39" s="1308"/>
      <c r="AC39" s="1308"/>
      <c r="AD39" s="1308"/>
      <c r="AE39" s="1308"/>
      <c r="AF39" s="1308"/>
      <c r="AG39" s="1308"/>
      <c r="AH39" s="1308"/>
      <c r="AI39" s="1308"/>
      <c r="AJ39" s="1308"/>
      <c r="AK39" s="1308"/>
      <c r="AL39" s="1308"/>
      <c r="AM39" s="1308"/>
      <c r="AN39" s="1308"/>
      <c r="AO39" s="1308"/>
      <c r="AP39" s="1308"/>
      <c r="AQ39" s="1308"/>
      <c r="AR39" s="1308"/>
      <c r="AS39" s="1308"/>
      <c r="AT39" s="1308"/>
      <c r="AU39" s="1308"/>
    </row>
    <row r="40" s="1" customFormat="true" ht="15" hidden="false" customHeight="false" outlineLevel="0" collapsed="false">
      <c r="A40" s="1311" t="s">
        <v>1611</v>
      </c>
      <c r="B40" s="1311"/>
      <c r="C40" s="1311"/>
      <c r="D40" s="1312"/>
      <c r="E40" s="1313"/>
      <c r="F40" s="1207" t="n">
        <f aca="false">E40*D40</f>
        <v>0</v>
      </c>
      <c r="G40" s="1311"/>
      <c r="O40" s="1308"/>
      <c r="P40" s="1308"/>
      <c r="Q40" s="1308"/>
      <c r="R40" s="1308"/>
      <c r="S40" s="1308"/>
      <c r="T40" s="1308"/>
      <c r="U40" s="1308"/>
      <c r="V40" s="1308"/>
      <c r="W40" s="1308"/>
      <c r="X40" s="1308"/>
      <c r="Y40" s="1308"/>
      <c r="Z40" s="1308"/>
      <c r="AA40" s="1308"/>
      <c r="AB40" s="1308"/>
      <c r="AC40" s="1308"/>
      <c r="AD40" s="1308"/>
      <c r="AE40" s="1308"/>
      <c r="AF40" s="1308"/>
      <c r="AG40" s="1308"/>
      <c r="AH40" s="1308"/>
      <c r="AI40" s="1308"/>
      <c r="AJ40" s="1308"/>
      <c r="AK40" s="1308"/>
      <c r="AL40" s="1308"/>
      <c r="AM40" s="1308"/>
      <c r="AN40" s="1308"/>
      <c r="AO40" s="1308"/>
      <c r="AP40" s="1308"/>
      <c r="AQ40" s="1308"/>
      <c r="AR40" s="1308"/>
      <c r="AS40" s="1308"/>
      <c r="AT40" s="1308"/>
      <c r="AU40" s="1308"/>
    </row>
    <row r="41" s="1" customFormat="true" ht="15" hidden="false" customHeight="false" outlineLevel="0" collapsed="false">
      <c r="A41" s="1311" t="s">
        <v>1612</v>
      </c>
      <c r="B41" s="1311"/>
      <c r="C41" s="1311"/>
      <c r="D41" s="1312"/>
      <c r="E41" s="1313"/>
      <c r="F41" s="1207" t="n">
        <f aca="false">E41*D41</f>
        <v>0</v>
      </c>
      <c r="G41" s="1311"/>
      <c r="O41" s="1308"/>
      <c r="P41" s="1308"/>
      <c r="Q41" s="1308"/>
      <c r="R41" s="1308"/>
      <c r="S41" s="1308"/>
      <c r="T41" s="1308"/>
      <c r="U41" s="1308"/>
      <c r="V41" s="1308"/>
      <c r="W41" s="1308"/>
      <c r="X41" s="1308"/>
      <c r="Y41" s="1308"/>
      <c r="Z41" s="1308"/>
      <c r="AA41" s="1308"/>
      <c r="AB41" s="1308"/>
      <c r="AC41" s="1308"/>
      <c r="AD41" s="1308"/>
      <c r="AE41" s="1308"/>
      <c r="AF41" s="1308"/>
      <c r="AG41" s="1308"/>
      <c r="AH41" s="1308"/>
      <c r="AI41" s="1308"/>
      <c r="AJ41" s="1308"/>
      <c r="AK41" s="1308"/>
      <c r="AL41" s="1308"/>
      <c r="AM41" s="1308"/>
      <c r="AN41" s="1308"/>
      <c r="AO41" s="1308"/>
      <c r="AP41" s="1308"/>
      <c r="AQ41" s="1308"/>
      <c r="AR41" s="1308"/>
      <c r="AS41" s="1308"/>
      <c r="AT41" s="1308"/>
      <c r="AU41" s="1308"/>
    </row>
    <row r="42" s="1" customFormat="true" ht="15" hidden="false" customHeight="false" outlineLevel="0" collapsed="false">
      <c r="A42" s="1311" t="s">
        <v>1613</v>
      </c>
      <c r="B42" s="1311"/>
      <c r="C42" s="1311"/>
      <c r="D42" s="1312"/>
      <c r="E42" s="1313"/>
      <c r="F42" s="1207" t="n">
        <f aca="false">E42*D42</f>
        <v>0</v>
      </c>
      <c r="G42" s="1311"/>
      <c r="O42" s="1308"/>
      <c r="P42" s="1308"/>
      <c r="Q42" s="1308"/>
      <c r="R42" s="1308"/>
      <c r="S42" s="1308"/>
      <c r="T42" s="1308"/>
      <c r="U42" s="1308"/>
      <c r="V42" s="1308"/>
      <c r="W42" s="1308"/>
      <c r="X42" s="1308"/>
      <c r="Y42" s="1308"/>
      <c r="Z42" s="1308"/>
      <c r="AA42" s="1308"/>
      <c r="AB42" s="1308"/>
      <c r="AC42" s="1308"/>
      <c r="AD42" s="1308"/>
      <c r="AE42" s="1308"/>
      <c r="AF42" s="1308"/>
      <c r="AG42" s="1308"/>
      <c r="AH42" s="1308"/>
      <c r="AI42" s="1308"/>
      <c r="AJ42" s="1308"/>
      <c r="AK42" s="1308"/>
      <c r="AL42" s="1308"/>
      <c r="AM42" s="1308"/>
      <c r="AN42" s="1308"/>
      <c r="AO42" s="1308"/>
      <c r="AP42" s="1308"/>
      <c r="AQ42" s="1308"/>
      <c r="AR42" s="1308"/>
      <c r="AS42" s="1308"/>
      <c r="AT42" s="1308"/>
      <c r="AU42" s="1308"/>
    </row>
    <row r="43" s="1" customFormat="true" ht="15" hidden="false" customHeight="false" outlineLevel="0" collapsed="false">
      <c r="A43" s="1311" t="s">
        <v>1614</v>
      </c>
      <c r="B43" s="1311"/>
      <c r="C43" s="1311"/>
      <c r="D43" s="1312"/>
      <c r="E43" s="1313"/>
      <c r="F43" s="1207" t="n">
        <f aca="false">E43*D43</f>
        <v>0</v>
      </c>
      <c r="G43" s="1311"/>
      <c r="O43" s="1308"/>
      <c r="P43" s="1308"/>
      <c r="Q43" s="1308"/>
      <c r="R43" s="1308"/>
      <c r="S43" s="1308"/>
      <c r="T43" s="1308"/>
      <c r="U43" s="1308"/>
      <c r="V43" s="1308"/>
      <c r="W43" s="1308"/>
      <c r="X43" s="1308"/>
      <c r="Y43" s="1308"/>
      <c r="Z43" s="1308"/>
      <c r="AA43" s="1308"/>
      <c r="AB43" s="1308"/>
      <c r="AC43" s="1308"/>
      <c r="AD43" s="1308"/>
      <c r="AE43" s="1308"/>
      <c r="AF43" s="1308"/>
      <c r="AG43" s="1308"/>
      <c r="AH43" s="1308"/>
      <c r="AI43" s="1308"/>
      <c r="AJ43" s="1308"/>
      <c r="AK43" s="1308"/>
      <c r="AL43" s="1308"/>
      <c r="AM43" s="1308"/>
      <c r="AN43" s="1308"/>
      <c r="AO43" s="1308"/>
      <c r="AP43" s="1308"/>
      <c r="AQ43" s="1308"/>
      <c r="AR43" s="1308"/>
      <c r="AS43" s="1308"/>
      <c r="AT43" s="1308"/>
      <c r="AU43" s="1308"/>
    </row>
    <row r="44" s="1" customFormat="true" ht="15" hidden="false" customHeight="false" outlineLevel="0" collapsed="false">
      <c r="A44" s="1311" t="s">
        <v>1615</v>
      </c>
      <c r="B44" s="1311"/>
      <c r="C44" s="1311"/>
      <c r="D44" s="1312"/>
      <c r="E44" s="1313"/>
      <c r="F44" s="1207" t="n">
        <f aca="false">E44*D44</f>
        <v>0</v>
      </c>
      <c r="G44" s="1311"/>
      <c r="O44" s="1308"/>
      <c r="P44" s="1308"/>
      <c r="Q44" s="1308"/>
      <c r="R44" s="1308"/>
      <c r="S44" s="1308"/>
      <c r="T44" s="1308"/>
      <c r="U44" s="1308"/>
      <c r="V44" s="1308"/>
      <c r="W44" s="1308"/>
      <c r="X44" s="1308"/>
      <c r="Y44" s="1308"/>
      <c r="Z44" s="1308"/>
      <c r="AA44" s="1308"/>
      <c r="AB44" s="1308"/>
      <c r="AC44" s="1308"/>
      <c r="AD44" s="1308"/>
      <c r="AE44" s="1308"/>
      <c r="AF44" s="1308"/>
      <c r="AG44" s="1308"/>
      <c r="AH44" s="1308"/>
      <c r="AI44" s="1308"/>
      <c r="AJ44" s="1308"/>
      <c r="AK44" s="1308"/>
      <c r="AL44" s="1308"/>
      <c r="AM44" s="1308"/>
      <c r="AN44" s="1308"/>
      <c r="AO44" s="1308"/>
      <c r="AP44" s="1308"/>
      <c r="AQ44" s="1308"/>
      <c r="AR44" s="1308"/>
      <c r="AS44" s="1308"/>
      <c r="AT44" s="1308"/>
      <c r="AU44" s="1308"/>
    </row>
    <row r="45" s="1" customFormat="true" ht="15" hidden="false" customHeight="false" outlineLevel="0" collapsed="false">
      <c r="A45" s="1311" t="s">
        <v>1616</v>
      </c>
      <c r="B45" s="1311"/>
      <c r="C45" s="1311"/>
      <c r="D45" s="1312"/>
      <c r="E45" s="1313"/>
      <c r="F45" s="1207" t="n">
        <f aca="false">E45*D45</f>
        <v>0</v>
      </c>
      <c r="G45" s="1311"/>
      <c r="O45" s="1308"/>
      <c r="P45" s="1308"/>
      <c r="Q45" s="1308"/>
      <c r="R45" s="1308"/>
      <c r="S45" s="1308"/>
      <c r="T45" s="1308"/>
      <c r="U45" s="1308"/>
      <c r="V45" s="1308"/>
      <c r="W45" s="1308"/>
      <c r="X45" s="1308"/>
      <c r="Y45" s="1308"/>
      <c r="Z45" s="1308"/>
      <c r="AA45" s="1308"/>
      <c r="AB45" s="1308"/>
      <c r="AC45" s="1308"/>
      <c r="AD45" s="1308"/>
      <c r="AE45" s="1308"/>
      <c r="AF45" s="1308"/>
      <c r="AG45" s="1308"/>
      <c r="AH45" s="1308"/>
      <c r="AI45" s="1308"/>
      <c r="AJ45" s="1308"/>
      <c r="AK45" s="1308"/>
      <c r="AL45" s="1308"/>
      <c r="AM45" s="1308"/>
      <c r="AN45" s="1308"/>
      <c r="AO45" s="1308"/>
      <c r="AP45" s="1308"/>
      <c r="AQ45" s="1308"/>
      <c r="AR45" s="1308"/>
      <c r="AS45" s="1308"/>
      <c r="AT45" s="1308"/>
      <c r="AU45" s="1308"/>
    </row>
    <row r="46" s="1" customFormat="true" ht="15" hidden="false" customHeight="false" outlineLevel="0" collapsed="false">
      <c r="A46" s="1311" t="s">
        <v>1617</v>
      </c>
      <c r="B46" s="1311"/>
      <c r="C46" s="1311"/>
      <c r="D46" s="1312"/>
      <c r="E46" s="1313"/>
      <c r="F46" s="1207" t="n">
        <f aca="false">E46*D46</f>
        <v>0</v>
      </c>
      <c r="G46" s="1311"/>
      <c r="O46" s="1308"/>
      <c r="P46" s="1308"/>
      <c r="Q46" s="1308"/>
      <c r="R46" s="1308"/>
      <c r="S46" s="1308"/>
      <c r="T46" s="1308"/>
      <c r="U46" s="1308"/>
      <c r="V46" s="1308"/>
      <c r="W46" s="1308"/>
      <c r="X46" s="1308"/>
      <c r="Y46" s="1308"/>
      <c r="Z46" s="1308"/>
      <c r="AA46" s="1308"/>
      <c r="AB46" s="1308"/>
      <c r="AC46" s="1308"/>
      <c r="AD46" s="1308"/>
      <c r="AE46" s="1308"/>
      <c r="AF46" s="1308"/>
      <c r="AG46" s="1308"/>
      <c r="AH46" s="1308"/>
      <c r="AI46" s="1308"/>
      <c r="AJ46" s="1308"/>
      <c r="AK46" s="1308"/>
      <c r="AL46" s="1308"/>
      <c r="AM46" s="1308"/>
      <c r="AN46" s="1308"/>
      <c r="AO46" s="1308"/>
      <c r="AP46" s="1308"/>
      <c r="AQ46" s="1308"/>
      <c r="AR46" s="1308"/>
      <c r="AS46" s="1308"/>
      <c r="AT46" s="1308"/>
      <c r="AU46" s="1308"/>
    </row>
    <row r="47" s="1" customFormat="true" ht="15" hidden="false" customHeight="false" outlineLevel="0" collapsed="false">
      <c r="A47" s="1311" t="s">
        <v>1618</v>
      </c>
      <c r="B47" s="1311"/>
      <c r="C47" s="1311"/>
      <c r="D47" s="1312"/>
      <c r="E47" s="1313"/>
      <c r="F47" s="1207" t="n">
        <f aca="false">E47*D47</f>
        <v>0</v>
      </c>
      <c r="G47" s="1311"/>
      <c r="O47" s="1308"/>
      <c r="P47" s="1308"/>
      <c r="Q47" s="1308"/>
      <c r="R47" s="1308"/>
      <c r="S47" s="1308"/>
      <c r="T47" s="1308"/>
      <c r="U47" s="1308"/>
      <c r="V47" s="1308"/>
      <c r="W47" s="1308"/>
      <c r="X47" s="1308"/>
      <c r="Y47" s="1308"/>
      <c r="Z47" s="1308"/>
      <c r="AA47" s="1308"/>
      <c r="AB47" s="1308"/>
      <c r="AC47" s="1308"/>
      <c r="AD47" s="1308"/>
      <c r="AE47" s="1308"/>
      <c r="AF47" s="1308"/>
      <c r="AG47" s="1308"/>
      <c r="AH47" s="1308"/>
      <c r="AI47" s="1308"/>
      <c r="AJ47" s="1308"/>
      <c r="AK47" s="1308"/>
      <c r="AL47" s="1308"/>
      <c r="AM47" s="1308"/>
      <c r="AN47" s="1308"/>
      <c r="AO47" s="1308"/>
      <c r="AP47" s="1308"/>
      <c r="AQ47" s="1308"/>
      <c r="AR47" s="1308"/>
      <c r="AS47" s="1308"/>
      <c r="AT47" s="1308"/>
      <c r="AU47" s="1308"/>
    </row>
    <row r="48" s="1" customFormat="true" ht="15" hidden="false" customHeight="false" outlineLevel="0" collapsed="false">
      <c r="A48" s="1311" t="s">
        <v>1619</v>
      </c>
      <c r="B48" s="1311"/>
      <c r="C48" s="1311"/>
      <c r="D48" s="1312"/>
      <c r="E48" s="1313"/>
      <c r="F48" s="1207" t="n">
        <f aca="false">E48*D48</f>
        <v>0</v>
      </c>
      <c r="G48" s="1311"/>
      <c r="O48" s="1308"/>
      <c r="P48" s="1308"/>
      <c r="Q48" s="1308"/>
      <c r="R48" s="1308"/>
      <c r="S48" s="1308"/>
      <c r="T48" s="1308"/>
      <c r="U48" s="1308"/>
      <c r="V48" s="1308"/>
      <c r="W48" s="1308"/>
      <c r="X48" s="1308"/>
      <c r="Y48" s="1308"/>
      <c r="Z48" s="1308"/>
      <c r="AA48" s="1308"/>
      <c r="AB48" s="1308"/>
      <c r="AC48" s="1308"/>
      <c r="AD48" s="1308"/>
      <c r="AE48" s="1308"/>
      <c r="AF48" s="1308"/>
      <c r="AG48" s="1308"/>
      <c r="AH48" s="1308"/>
      <c r="AI48" s="1308"/>
      <c r="AJ48" s="1308"/>
      <c r="AK48" s="1308"/>
      <c r="AL48" s="1308"/>
      <c r="AM48" s="1308"/>
      <c r="AN48" s="1308"/>
      <c r="AO48" s="1308"/>
      <c r="AP48" s="1308"/>
      <c r="AQ48" s="1308"/>
      <c r="AR48" s="1308"/>
      <c r="AS48" s="1308"/>
      <c r="AT48" s="1308"/>
      <c r="AU48" s="1308"/>
    </row>
    <row r="49" s="1" customFormat="true" ht="15" hidden="false" customHeight="false" outlineLevel="0" collapsed="false">
      <c r="A49" s="1311" t="s">
        <v>1620</v>
      </c>
      <c r="B49" s="1311"/>
      <c r="C49" s="1311"/>
      <c r="D49" s="1312"/>
      <c r="E49" s="1313"/>
      <c r="F49" s="1207" t="n">
        <f aca="false">E49*D49</f>
        <v>0</v>
      </c>
      <c r="G49" s="1311"/>
      <c r="O49" s="1308"/>
      <c r="P49" s="1308"/>
      <c r="Q49" s="1308"/>
      <c r="R49" s="1308"/>
      <c r="S49" s="1308"/>
      <c r="T49" s="1308"/>
      <c r="U49" s="1308"/>
      <c r="V49" s="1308"/>
      <c r="W49" s="1308"/>
      <c r="X49" s="1308"/>
      <c r="Y49" s="1308"/>
      <c r="Z49" s="1308"/>
      <c r="AA49" s="1308"/>
      <c r="AB49" s="1308"/>
      <c r="AC49" s="1308"/>
      <c r="AD49" s="1308"/>
      <c r="AE49" s="1308"/>
      <c r="AF49" s="1308"/>
      <c r="AG49" s="1308"/>
      <c r="AH49" s="1308"/>
      <c r="AI49" s="1308"/>
      <c r="AJ49" s="1308"/>
      <c r="AK49" s="1308"/>
      <c r="AL49" s="1308"/>
      <c r="AM49" s="1308"/>
      <c r="AN49" s="1308"/>
      <c r="AO49" s="1308"/>
      <c r="AP49" s="1308"/>
      <c r="AQ49" s="1308"/>
      <c r="AR49" s="1308"/>
      <c r="AS49" s="1308"/>
      <c r="AT49" s="1308"/>
      <c r="AU49" s="1308"/>
    </row>
    <row r="50" s="1" customFormat="true" ht="15" hidden="false" customHeight="false" outlineLevel="0" collapsed="false">
      <c r="A50" s="1311" t="s">
        <v>1621</v>
      </c>
      <c r="B50" s="1311"/>
      <c r="C50" s="1311"/>
      <c r="D50" s="1312"/>
      <c r="E50" s="1313"/>
      <c r="F50" s="1207" t="n">
        <f aca="false">E50*D50</f>
        <v>0</v>
      </c>
      <c r="G50" s="1311"/>
      <c r="O50" s="1308"/>
      <c r="P50" s="1308"/>
      <c r="Q50" s="1308"/>
      <c r="R50" s="1308"/>
      <c r="S50" s="1308"/>
      <c r="T50" s="1308"/>
      <c r="U50" s="1308"/>
      <c r="V50" s="1308"/>
      <c r="W50" s="1308"/>
      <c r="X50" s="1308"/>
      <c r="Y50" s="1308"/>
      <c r="Z50" s="1308"/>
      <c r="AA50" s="1308"/>
      <c r="AB50" s="1308"/>
      <c r="AC50" s="1308"/>
      <c r="AD50" s="1308"/>
      <c r="AE50" s="1308"/>
      <c r="AF50" s="1308"/>
      <c r="AG50" s="1308"/>
      <c r="AH50" s="1308"/>
      <c r="AI50" s="1308"/>
      <c r="AJ50" s="1308"/>
      <c r="AK50" s="1308"/>
      <c r="AL50" s="1308"/>
      <c r="AM50" s="1308"/>
      <c r="AN50" s="1308"/>
      <c r="AO50" s="1308"/>
      <c r="AP50" s="1308"/>
      <c r="AQ50" s="1308"/>
      <c r="AR50" s="1308"/>
      <c r="AS50" s="1308"/>
      <c r="AT50" s="1308"/>
      <c r="AU50" s="1308"/>
    </row>
    <row r="51" s="1" customFormat="true" ht="15" hidden="false" customHeight="false" outlineLevel="0" collapsed="false">
      <c r="A51" s="1311" t="s">
        <v>1622</v>
      </c>
      <c r="B51" s="1311"/>
      <c r="C51" s="1311"/>
      <c r="D51" s="1312"/>
      <c r="E51" s="1313"/>
      <c r="F51" s="1207" t="n">
        <f aca="false">E51*D51</f>
        <v>0</v>
      </c>
      <c r="G51" s="1311"/>
      <c r="O51" s="1308"/>
      <c r="P51" s="1308"/>
      <c r="Q51" s="1308"/>
      <c r="R51" s="1308"/>
      <c r="S51" s="1308"/>
      <c r="T51" s="1308"/>
      <c r="U51" s="1308"/>
      <c r="V51" s="1308"/>
      <c r="W51" s="1308"/>
      <c r="X51" s="1308"/>
      <c r="Y51" s="1308"/>
      <c r="Z51" s="1308"/>
      <c r="AA51" s="1308"/>
      <c r="AB51" s="1308"/>
      <c r="AC51" s="1308"/>
      <c r="AD51" s="1308"/>
      <c r="AE51" s="1308"/>
      <c r="AF51" s="1308"/>
      <c r="AG51" s="1308"/>
      <c r="AH51" s="1308"/>
      <c r="AI51" s="1308"/>
      <c r="AJ51" s="1308"/>
      <c r="AK51" s="1308"/>
      <c r="AL51" s="1308"/>
      <c r="AM51" s="1308"/>
      <c r="AN51" s="1308"/>
      <c r="AO51" s="1308"/>
      <c r="AP51" s="1308"/>
      <c r="AQ51" s="1308"/>
      <c r="AR51" s="1308"/>
      <c r="AS51" s="1308"/>
      <c r="AT51" s="1308"/>
      <c r="AU51" s="1308"/>
    </row>
    <row r="52" s="1" customFormat="true" ht="15" hidden="false" customHeight="false" outlineLevel="0" collapsed="false">
      <c r="A52" s="1311" t="s">
        <v>1623</v>
      </c>
      <c r="B52" s="1311"/>
      <c r="C52" s="1311"/>
      <c r="D52" s="1312"/>
      <c r="E52" s="1313"/>
      <c r="F52" s="1207" t="n">
        <f aca="false">E52*D52</f>
        <v>0</v>
      </c>
      <c r="G52" s="1311"/>
      <c r="O52" s="1308"/>
      <c r="P52" s="1308"/>
      <c r="Q52" s="1308"/>
      <c r="R52" s="1308"/>
      <c r="S52" s="1308"/>
      <c r="T52" s="1308"/>
      <c r="U52" s="1308"/>
      <c r="V52" s="1308"/>
      <c r="W52" s="1308"/>
      <c r="X52" s="1308"/>
      <c r="Y52" s="1308"/>
      <c r="Z52" s="1308"/>
      <c r="AA52" s="1308"/>
      <c r="AB52" s="1308"/>
      <c r="AC52" s="1308"/>
      <c r="AD52" s="1308"/>
      <c r="AE52" s="1308"/>
      <c r="AF52" s="1308"/>
      <c r="AG52" s="1308"/>
      <c r="AH52" s="1308"/>
      <c r="AI52" s="1308"/>
      <c r="AJ52" s="1308"/>
      <c r="AK52" s="1308"/>
      <c r="AL52" s="1308"/>
      <c r="AM52" s="1308"/>
      <c r="AN52" s="1308"/>
      <c r="AO52" s="1308"/>
      <c r="AP52" s="1308"/>
      <c r="AQ52" s="1308"/>
      <c r="AR52" s="1308"/>
      <c r="AS52" s="1308"/>
      <c r="AT52" s="1308"/>
      <c r="AU52" s="1308"/>
    </row>
    <row r="53" s="1" customFormat="true" ht="15" hidden="false" customHeight="false" outlineLevel="0" collapsed="false">
      <c r="A53" s="1311" t="s">
        <v>1624</v>
      </c>
      <c r="B53" s="1311"/>
      <c r="C53" s="1311"/>
      <c r="D53" s="1312"/>
      <c r="E53" s="1313"/>
      <c r="F53" s="1207" t="n">
        <f aca="false">E53*D53</f>
        <v>0</v>
      </c>
      <c r="G53" s="1311"/>
      <c r="O53" s="1308"/>
      <c r="P53" s="1308"/>
      <c r="Q53" s="1308"/>
      <c r="R53" s="1308"/>
      <c r="S53" s="1308"/>
      <c r="T53" s="1308"/>
      <c r="U53" s="1308"/>
      <c r="V53" s="1308"/>
      <c r="W53" s="1308"/>
      <c r="X53" s="1308"/>
      <c r="Y53" s="1308"/>
      <c r="Z53" s="1308"/>
      <c r="AA53" s="1308"/>
      <c r="AB53" s="1308"/>
      <c r="AC53" s="1308"/>
      <c r="AD53" s="1308"/>
      <c r="AE53" s="1308"/>
      <c r="AF53" s="1308"/>
      <c r="AG53" s="1308"/>
      <c r="AH53" s="1308"/>
      <c r="AI53" s="1308"/>
      <c r="AJ53" s="1308"/>
      <c r="AK53" s="1308"/>
      <c r="AL53" s="1308"/>
      <c r="AM53" s="1308"/>
      <c r="AN53" s="1308"/>
      <c r="AO53" s="1308"/>
      <c r="AP53" s="1308"/>
      <c r="AQ53" s="1308"/>
      <c r="AR53" s="1308"/>
      <c r="AS53" s="1308"/>
      <c r="AT53" s="1308"/>
      <c r="AU53" s="1308"/>
    </row>
    <row r="54" s="1" customFormat="true" ht="15" hidden="false" customHeight="false" outlineLevel="0" collapsed="false">
      <c r="A54" s="1311" t="s">
        <v>1625</v>
      </c>
      <c r="B54" s="1311"/>
      <c r="C54" s="1311"/>
      <c r="D54" s="1312"/>
      <c r="E54" s="1313"/>
      <c r="F54" s="1207" t="n">
        <f aca="false">E54*D54</f>
        <v>0</v>
      </c>
      <c r="G54" s="1311"/>
      <c r="O54" s="1308"/>
      <c r="P54" s="1308"/>
      <c r="Q54" s="1308"/>
      <c r="R54" s="1308"/>
      <c r="S54" s="1308"/>
      <c r="T54" s="1308"/>
      <c r="U54" s="1308"/>
      <c r="V54" s="1308"/>
      <c r="W54" s="1308"/>
      <c r="X54" s="1308"/>
      <c r="Y54" s="1308"/>
      <c r="Z54" s="1308"/>
      <c r="AA54" s="1308"/>
      <c r="AB54" s="1308"/>
      <c r="AC54" s="1308"/>
      <c r="AD54" s="1308"/>
      <c r="AE54" s="1308"/>
      <c r="AF54" s="1308"/>
      <c r="AG54" s="1308"/>
      <c r="AH54" s="1308"/>
      <c r="AI54" s="1308"/>
      <c r="AJ54" s="1308"/>
      <c r="AK54" s="1308"/>
      <c r="AL54" s="1308"/>
      <c r="AM54" s="1308"/>
      <c r="AN54" s="1308"/>
      <c r="AO54" s="1308"/>
      <c r="AP54" s="1308"/>
      <c r="AQ54" s="1308"/>
      <c r="AR54" s="1308"/>
      <c r="AS54" s="1308"/>
      <c r="AT54" s="1308"/>
      <c r="AU54" s="1308"/>
    </row>
    <row r="55" s="1" customFormat="true" ht="15" hidden="false" customHeight="false" outlineLevel="0" collapsed="false">
      <c r="A55" s="1311" t="s">
        <v>1626</v>
      </c>
      <c r="B55" s="1311"/>
      <c r="C55" s="1311"/>
      <c r="D55" s="1312"/>
      <c r="E55" s="1313"/>
      <c r="F55" s="1207" t="n">
        <f aca="false">E55*D55</f>
        <v>0</v>
      </c>
      <c r="G55" s="1311"/>
      <c r="O55" s="1308"/>
      <c r="P55" s="1308"/>
      <c r="Q55" s="1308"/>
      <c r="R55" s="1308"/>
      <c r="S55" s="1308"/>
      <c r="T55" s="1308"/>
      <c r="U55" s="1308"/>
      <c r="V55" s="1308"/>
      <c r="W55" s="1308"/>
      <c r="X55" s="1308"/>
      <c r="Y55" s="1308"/>
      <c r="Z55" s="1308"/>
      <c r="AA55" s="1308"/>
      <c r="AB55" s="1308"/>
      <c r="AC55" s="1308"/>
      <c r="AD55" s="1308"/>
      <c r="AE55" s="1308"/>
      <c r="AF55" s="1308"/>
      <c r="AG55" s="1308"/>
      <c r="AH55" s="1308"/>
      <c r="AI55" s="1308"/>
      <c r="AJ55" s="1308"/>
      <c r="AK55" s="1308"/>
      <c r="AL55" s="1308"/>
      <c r="AM55" s="1308"/>
      <c r="AN55" s="1308"/>
      <c r="AO55" s="1308"/>
      <c r="AP55" s="1308"/>
      <c r="AQ55" s="1308"/>
      <c r="AR55" s="1308"/>
      <c r="AS55" s="1308"/>
      <c r="AT55" s="1308"/>
      <c r="AU55" s="1308"/>
    </row>
    <row r="56" s="1" customFormat="true" ht="15" hidden="false" customHeight="false" outlineLevel="0" collapsed="false">
      <c r="A56" s="1311" t="s">
        <v>1627</v>
      </c>
      <c r="B56" s="1311"/>
      <c r="C56" s="1311"/>
      <c r="D56" s="1312"/>
      <c r="E56" s="1313"/>
      <c r="F56" s="1207" t="n">
        <f aca="false">E56*D56</f>
        <v>0</v>
      </c>
      <c r="G56" s="1311"/>
      <c r="O56" s="1308"/>
      <c r="P56" s="1308"/>
      <c r="Q56" s="1308"/>
      <c r="R56" s="1308"/>
      <c r="S56" s="1308"/>
      <c r="T56" s="1308"/>
      <c r="U56" s="1308"/>
      <c r="V56" s="1308"/>
      <c r="W56" s="1308"/>
      <c r="X56" s="1308"/>
      <c r="Y56" s="1308"/>
      <c r="Z56" s="1308"/>
      <c r="AA56" s="1308"/>
      <c r="AB56" s="1308"/>
      <c r="AC56" s="1308"/>
      <c r="AD56" s="1308"/>
      <c r="AE56" s="1308"/>
      <c r="AF56" s="1308"/>
      <c r="AG56" s="1308"/>
      <c r="AH56" s="1308"/>
      <c r="AI56" s="1308"/>
      <c r="AJ56" s="1308"/>
      <c r="AK56" s="1308"/>
      <c r="AL56" s="1308"/>
      <c r="AM56" s="1308"/>
      <c r="AN56" s="1308"/>
      <c r="AO56" s="1308"/>
      <c r="AP56" s="1308"/>
      <c r="AQ56" s="1308"/>
      <c r="AR56" s="1308"/>
      <c r="AS56" s="1308"/>
      <c r="AT56" s="1308"/>
      <c r="AU56" s="1308"/>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F6C908575E2FBF49A78163B670DE01B5" ma:contentTypeVersion="3" ma:contentTypeDescription="Crie um novo documento." ma:contentTypeScope="" ma:versionID="df07d7bc8a5d8b1cae740a7c68f2ce0f">
  <xsd:schema xmlns:xsd="http://www.w3.org/2001/XMLSchema" xmlns:xs="http://www.w3.org/2001/XMLSchema" xmlns:p="http://schemas.microsoft.com/office/2006/metadata/properties" xmlns:ns2="8688c4b0-e910-4111-a755-672957fda330" targetNamespace="http://schemas.microsoft.com/office/2006/metadata/properties" ma:root="true" ma:fieldsID="8c91f984a68c8a7ab790bfb81dac35a3" ns2:_="">
    <xsd:import namespace="8688c4b0-e910-4111-a755-672957fda330"/>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88c4b0-e910-4111-a755-672957fda33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052CCA7-179A-4E04-A341-B4AB58253D09}">
  <ds:schemaRefs>
    <ds:schemaRef ds:uri="http://schemas.microsoft.com/sharepoint/v3/contenttype/forms"/>
  </ds:schemaRefs>
</ds:datastoreItem>
</file>

<file path=customXml/itemProps2.xml><?xml version="1.0" encoding="utf-8"?>
<ds:datastoreItem xmlns:ds="http://schemas.openxmlformats.org/officeDocument/2006/customXml" ds:itemID="{0911366D-3E91-4983-8085-02AAC863DFDE}">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CB1A944E-3147-412D-AC0D-D59513FADEE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88c4b0-e910-4111-a755-672957fda3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2</TotalTime>
  <Application>LibreOffice/25.8.5.2$Windows_X86_64 LibreOffice_project/9c8b85f387cc00a89945a79c9e6239f32e450ac2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2013-07-11T20:45:58Z</dcterms:created>
  <dc:creator>Simeão</dc:creator>
  <dc:description/>
  <dc:language>pt-BR</dc:language>
  <cp:lastModifiedBy/>
  <dcterms:modified xsi:type="dcterms:W3CDTF">2026-04-17T11:21:14Z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plianceAssetId">
    <vt:lpwstr/>
  </property>
  <property fmtid="{D5CDD505-2E9C-101B-9397-08002B2CF9AE}" pid="3" name="ContentTypeId">
    <vt:lpwstr>0x010100F6C908575E2FBF49A78163B670DE01B5</vt:lpwstr>
  </property>
  <property fmtid="{D5CDD505-2E9C-101B-9397-08002B2CF9AE}" pid="4" name="MediaServiceImageTags">
    <vt:lpwstr/>
  </property>
  <property fmtid="{D5CDD505-2E9C-101B-9397-08002B2CF9AE}" pid="5" name="Order">
    <vt:r8>61859400</vt:r8>
  </property>
  <property fmtid="{D5CDD505-2E9C-101B-9397-08002B2CF9AE}" pid="6" name="TriggerFlowInfo">
    <vt:lpwstr/>
  </property>
  <property fmtid="{D5CDD505-2E9C-101B-9397-08002B2CF9AE}" pid="7" name="_ExtendedDescription">
    <vt:lpwstr/>
  </property>
</Properties>
</file>